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dalldan\Downloads\"/>
    </mc:Choice>
  </mc:AlternateContent>
  <bookViews>
    <workbookView xWindow="0" yWindow="0" windowWidth="28800" windowHeight="11400" tabRatio="916"/>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Reliability" sheetId="11" r:id="rId10"/>
    <sheet name="Country Indicator Data" sheetId="12" r:id="rId11"/>
    <sheet name="Regional Crises" sheetId="13" r:id="rId12"/>
    <sheet name="Data Reliability" sheetId="14" r:id="rId13"/>
    <sheet name="Reliability_updated" sheetId="15" r:id="rId14"/>
    <sheet name="Indicator Metadata" sheetId="16" r:id="rId15"/>
    <sheet name="Trends" sheetId="17" r:id="rId16"/>
    <sheet name="Crisis info" sheetId="18" r:id="rId17"/>
    <sheet name="Lists" sheetId="19" r:id="rId18"/>
    <sheet name="Log" sheetId="1" r:id="rId19"/>
    <sheet name="Indicator Date hidden" sheetId="20" state="hidden" r:id="rId20"/>
    <sheet name="Indicator Date hidden2" sheetId="21" state="hidden" r:id="rId21"/>
    <sheet name="Imputed and missing data hidden" sheetId="22" state="hidden" r:id="rId22"/>
  </sheets>
  <definedNames>
    <definedName name="_2012.06.11___GFM_Indicator_List" localSheetId="14">'Indicator Metadata'!$D$18:$J$36</definedName>
    <definedName name="_2012.06.11___GFM_Indicator_List_1" localSheetId="14">'Indicator Metadata'!$D$18:$J$36</definedName>
    <definedName name="_2012.06.11___GFM_Indicator_List_2" localSheetId="14">'Indicator Metadata'!$D$16:$J$36</definedName>
    <definedName name="_xlnm._FilterDatabase" localSheetId="16" hidden="1">'Crisis info'!$A$1:$Q$162</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7" hidden="1">Lists!$A$1:$L$163</definedName>
    <definedName name="_xlnm._FilterDatabase" localSheetId="18" hidden="1">Log!$A$1:$M$4791</definedName>
    <definedName name="_Key1" localSheetId="4" hidden="1">#REF!</definedName>
    <definedName name="_Key1" localSheetId="19" hidden="1">#REF!</definedName>
    <definedName name="_Key1" localSheetId="14" hidden="1">#REF!</definedName>
    <definedName name="_Key1" hidden="1">#REF!</definedName>
    <definedName name="_Order1" hidden="1">255</definedName>
    <definedName name="_Sort" localSheetId="4" hidden="1">#REF!</definedName>
    <definedName name="_Sort" localSheetId="19" hidden="1">#REF!</definedName>
    <definedName name="_Sort" localSheetId="14" hidden="1">#REF!</definedName>
    <definedName name="_Sort" hidden="1">#REF!</definedName>
    <definedName name="aa" localSheetId="19" hidden="1">#REF!</definedName>
    <definedName name="aa" localSheetId="14" hidden="1">#REF!</definedName>
    <definedName name="aa" hidden="1">#REF!</definedName>
    <definedName name="CrisisList">'Crisis Indicator Data'!$A$13:$A$28</definedName>
    <definedName name="CrisisType">VLOOKUP(#REF!,#REF!,2,FALSE)</definedName>
    <definedName name="iCrisisType" localSheetId="0">INDIRECT(CrisisType)</definedName>
    <definedName name="iCrisisType" localSheetId="1">INDIRECT(CrisisType)</definedName>
    <definedName name="iCrisisType">INDIRECT(CrisisType)</definedName>
    <definedName name="iIcons_a5">INDIRECT(#REF!)</definedName>
    <definedName name="iIcons_a8">INDIRECT(#REF!)</definedName>
    <definedName name="_xlnm.Print_Area" localSheetId="0">About!$A$1:$A$18</definedName>
    <definedName name="_xlnm.Print_Area" localSheetId="4">'Impact of the crisis'!$A$1:$AB$144</definedName>
    <definedName name="_xlnm.Print_Area" localSheetId="2">'INFORM Severity - all crises'!$A$1:$U$148</definedName>
    <definedName name="_xlnm.Print_Area" localSheetId="3">'INFORM Severity - country'!$A$1:$U$89</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 i="5" l="1" a="1"/>
  <c r="A5" i="5" s="1"/>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BA191" i="22"/>
  <c r="BB191"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BB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BA190" i="22" s="1"/>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A189" i="22" s="1"/>
  <c r="BB189" i="22" s="1"/>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BA188" i="22" s="1"/>
  <c r="BB188" i="22" s="1"/>
  <c r="BA187" i="22"/>
  <c r="BB187" i="22" s="1"/>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BA186" i="22" s="1"/>
  <c r="BB186" i="22" s="1"/>
  <c r="BA185" i="22"/>
  <c r="BB185" i="22" s="1"/>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BA184" i="22" s="1"/>
  <c r="BB184" i="22" s="1"/>
  <c r="BA183" i="22"/>
  <c r="BB183" i="22" s="1"/>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BA182" i="22" s="1"/>
  <c r="BB182" i="22" s="1"/>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BA181" i="22" s="1"/>
  <c r="BB181" i="22" s="1"/>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BA180" i="22" s="1"/>
  <c r="BB180" i="22" s="1"/>
  <c r="BA179" i="22"/>
  <c r="BB179" i="22" s="1"/>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BA178" i="22" s="1"/>
  <c r="BB178" i="22" s="1"/>
  <c r="BA177" i="22"/>
  <c r="BB177" i="22" s="1"/>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BA176" i="22" s="1"/>
  <c r="BB176" i="22" s="1"/>
  <c r="BA175" i="22"/>
  <c r="BB175" i="22" s="1"/>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BA174" i="22" s="1"/>
  <c r="BB174" i="22" s="1"/>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BA173" i="22" s="1"/>
  <c r="BB173" i="22" s="1"/>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BA172" i="22" s="1"/>
  <c r="BB172" i="22" s="1"/>
  <c r="BA171" i="22"/>
  <c r="BB171" i="22" s="1"/>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BB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BA170" i="22" s="1"/>
  <c r="BA169" i="22"/>
  <c r="BB169" i="22" s="1"/>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BA168" i="22" s="1"/>
  <c r="BB168" i="22" s="1"/>
  <c r="BA167" i="22"/>
  <c r="BB167" i="22" s="1"/>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BB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BA166" i="22" s="1"/>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BA165" i="22" s="1"/>
  <c r="BB165" i="22" s="1"/>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BA164" i="22" s="1"/>
  <c r="BB164" i="22" s="1"/>
  <c r="BA163" i="22"/>
  <c r="BB163" i="22" s="1"/>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BA162" i="22" s="1"/>
  <c r="BB162" i="22" s="1"/>
  <c r="BA161" i="22"/>
  <c r="BB161" i="22" s="1"/>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BA160" i="22" s="1"/>
  <c r="BB160" i="22" s="1"/>
  <c r="BA159" i="22"/>
  <c r="BB159" i="22" s="1"/>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BB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BA158" i="22" s="1"/>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BA157" i="22" s="1"/>
  <c r="BB157" i="22" s="1"/>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BA156" i="22" s="1"/>
  <c r="BB156" i="22" s="1"/>
  <c r="BA155" i="22"/>
  <c r="BB155" i="22" s="1"/>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BA154" i="22" s="1"/>
  <c r="BB154" i="22" s="1"/>
  <c r="BA153" i="22"/>
  <c r="BB153" i="22" s="1"/>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BA152" i="22" s="1"/>
  <c r="BB152" i="22" s="1"/>
  <c r="BA151" i="22"/>
  <c r="BB151" i="22" s="1"/>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BA150" i="22" s="1"/>
  <c r="BB150" i="22" s="1"/>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BA149" i="22" s="1"/>
  <c r="BB149" i="22" s="1"/>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BA148" i="22" s="1"/>
  <c r="BB148" i="22" s="1"/>
  <c r="BA147" i="22"/>
  <c r="BB147" i="22" s="1"/>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BB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BA146" i="22" s="1"/>
  <c r="BA145" i="22"/>
  <c r="BB145" i="22" s="1"/>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BA144" i="22" s="1"/>
  <c r="BB144" i="22" s="1"/>
  <c r="BA143" i="22"/>
  <c r="BB143" i="22" s="1"/>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BA142" i="22" s="1"/>
  <c r="BB142" i="22" s="1"/>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BA141" i="22" s="1"/>
  <c r="BB141" i="22" s="1"/>
  <c r="BA140" i="22"/>
  <c r="BB140" i="22" s="1"/>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BA139" i="22"/>
  <c r="BB139" i="22" s="1"/>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BA138" i="22" s="1"/>
  <c r="BB138" i="22" s="1"/>
  <c r="BA137" i="22"/>
  <c r="BB137" i="22" s="1"/>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BA136" i="22" s="1"/>
  <c r="BB136" i="22" s="1"/>
  <c r="BA135" i="22"/>
  <c r="BB135" i="22" s="1"/>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BA134" i="22" s="1"/>
  <c r="BB134" i="22" s="1"/>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BA133" i="22" s="1"/>
  <c r="BB133" i="22" s="1"/>
  <c r="BA132" i="22"/>
  <c r="BB132" i="22" s="1"/>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BA131" i="22"/>
  <c r="BB131" i="22" s="1"/>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BB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BA130" i="22" s="1"/>
  <c r="BA129" i="22"/>
  <c r="BB129" i="22" s="1"/>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BA128" i="22" s="1"/>
  <c r="BB128" i="22" s="1"/>
  <c r="BA127" i="22"/>
  <c r="BB127" i="22" s="1"/>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BA126" i="22" s="1"/>
  <c r="BB126" i="22" s="1"/>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BA125" i="22" s="1"/>
  <c r="BB125" i="22" s="1"/>
  <c r="BA124" i="22"/>
  <c r="BB124" i="22" s="1"/>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BA123" i="22"/>
  <c r="BB123" i="22" s="1"/>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BA122" i="22" s="1"/>
  <c r="BB122" i="22" s="1"/>
  <c r="BA121" i="22"/>
  <c r="BB121" i="22" s="1"/>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BA120" i="22" s="1"/>
  <c r="BB120" i="22" s="1"/>
  <c r="BA119" i="22"/>
  <c r="BB119" i="22" s="1"/>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BB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BA118" i="22" s="1"/>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BA117" i="22" s="1"/>
  <c r="BB117" i="22" s="1"/>
  <c r="BA116" i="22"/>
  <c r="BB116" i="22" s="1"/>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BA115" i="22"/>
  <c r="BB115" i="22" s="1"/>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BB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BA114" i="22" s="1"/>
  <c r="BA113" i="22"/>
  <c r="BB113" i="22" s="1"/>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BA112" i="22" s="1"/>
  <c r="BB112" i="22" s="1"/>
  <c r="BA111" i="22"/>
  <c r="BB111" i="22" s="1"/>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BA110" i="22" s="1"/>
  <c r="BB110" i="22" s="1"/>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BA109" i="22" s="1"/>
  <c r="BB109" i="22" s="1"/>
  <c r="BA108" i="22"/>
  <c r="BB108" i="22" s="1"/>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BA107" i="22"/>
  <c r="BB107" i="22" s="1"/>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BA106" i="22" s="1"/>
  <c r="BB106" i="22" s="1"/>
  <c r="BA105" i="22"/>
  <c r="BB105" i="22" s="1"/>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BA104" i="22" s="1"/>
  <c r="BB104" i="22" s="1"/>
  <c r="BA103" i="22"/>
  <c r="BB103" i="22" s="1"/>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BB102" i="22"/>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BA102" i="22" s="1"/>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BA101" i="22" s="1"/>
  <c r="BB101" i="22" s="1"/>
  <c r="BA100" i="22"/>
  <c r="BB100" i="22" s="1"/>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BA99" i="22"/>
  <c r="BB99" i="22" s="1"/>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BB98" i="22"/>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BA98" i="22" s="1"/>
  <c r="BA97" i="22"/>
  <c r="BB97" i="22" s="1"/>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BA96" i="22" s="1"/>
  <c r="BB96" i="22" s="1"/>
  <c r="BA95" i="22"/>
  <c r="BB95" i="22" s="1"/>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BA94" i="22" s="1"/>
  <c r="BB94" i="22" s="1"/>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BA93" i="22" s="1"/>
  <c r="BB93" i="22" s="1"/>
  <c r="BA92" i="22"/>
  <c r="BB92" i="22" s="1"/>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BA91" i="22"/>
  <c r="BB91" i="22" s="1"/>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BA90" i="22" s="1"/>
  <c r="BB90" i="22" s="1"/>
  <c r="BA89" i="22"/>
  <c r="BB89" i="22" s="1"/>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BA88" i="22" s="1"/>
  <c r="BB88" i="22" s="1"/>
  <c r="BA87" i="22"/>
  <c r="BB87" i="22" s="1"/>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BB86" i="22"/>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BA86" i="22" s="1"/>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BA85" i="22" s="1"/>
  <c r="BB85" i="22" s="1"/>
  <c r="BA84" i="22"/>
  <c r="BB84" i="22" s="1"/>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BA83" i="22"/>
  <c r="BB83" i="22" s="1"/>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BB82" i="22"/>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BA82" i="22" s="1"/>
  <c r="BA81" i="22"/>
  <c r="BB81" i="22" s="1"/>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BA80" i="22" s="1"/>
  <c r="BB80" i="22" s="1"/>
  <c r="BA79" i="22"/>
  <c r="BB79" i="22" s="1"/>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BA78" i="22" s="1"/>
  <c r="BB78" i="22" s="1"/>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BA77" i="22" s="1"/>
  <c r="BB77" i="22" s="1"/>
  <c r="BA76" i="22"/>
  <c r="BB76" i="22" s="1"/>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BA75" i="22"/>
  <c r="BB75" i="22" s="1"/>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BA74" i="22" s="1"/>
  <c r="BB74" i="22" s="1"/>
  <c r="BA73" i="22"/>
  <c r="BB73" i="22" s="1"/>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BA72" i="22" s="1"/>
  <c r="BB72" i="22" s="1"/>
  <c r="BA71" i="22"/>
  <c r="BB71" i="22" s="1"/>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BA70" i="22" s="1"/>
  <c r="BB70" i="22" s="1"/>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BA69" i="22" s="1"/>
  <c r="BB69" i="22" s="1"/>
  <c r="BA68" i="22"/>
  <c r="BB68" i="22" s="1"/>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BA67" i="22"/>
  <c r="BB67" i="22" s="1"/>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BB66" i="22"/>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BA66" i="22" s="1"/>
  <c r="BA65" i="22"/>
  <c r="BB65" i="22" s="1"/>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BA64" i="22" s="1"/>
  <c r="BB64" i="22" s="1"/>
  <c r="BA63" i="22"/>
  <c r="BB63" i="22" s="1"/>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BB62" i="22"/>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BA62" i="22" s="1"/>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BA61" i="22" s="1"/>
  <c r="BB61" i="22" s="1"/>
  <c r="BA60" i="22"/>
  <c r="BB60" i="22" s="1"/>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BA59" i="22" s="1"/>
  <c r="BB59" i="22" s="1"/>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BA58" i="22" s="1"/>
  <c r="BB58" i="22" s="1"/>
  <c r="BA57" i="22"/>
  <c r="BB57" i="22" s="1"/>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BA56" i="22" s="1"/>
  <c r="BB56" i="22" s="1"/>
  <c r="BB55" i="22"/>
  <c r="BA55" i="22"/>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BA54" i="22" s="1"/>
  <c r="BB54" i="22" s="1"/>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BA53" i="22" s="1"/>
  <c r="BB53" i="22" s="1"/>
  <c r="BA52" i="22"/>
  <c r="BB52" i="22" s="1"/>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BA51" i="22" s="1"/>
  <c r="BB51" i="22" s="1"/>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BA50" i="22" s="1"/>
  <c r="BB50" i="22" s="1"/>
  <c r="BA49" i="22"/>
  <c r="BB49" i="22" s="1"/>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BA48" i="22" s="1"/>
  <c r="BB48" i="22" s="1"/>
  <c r="BB47" i="22"/>
  <c r="BA47" i="22"/>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BA46" i="22" s="1"/>
  <c r="BB46" i="22" s="1"/>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BA45" i="22" s="1"/>
  <c r="BB45" i="22" s="1"/>
  <c r="BA44" i="22"/>
  <c r="BB44" i="22" s="1"/>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BA43" i="22" s="1"/>
  <c r="BB43" i="22" s="1"/>
  <c r="BB42" i="22"/>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BA42" i="22" s="1"/>
  <c r="BA41" i="22"/>
  <c r="BB41" i="22" s="1"/>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BA40" i="22" s="1"/>
  <c r="BB40" i="22" s="1"/>
  <c r="BA39" i="22"/>
  <c r="BB39" i="22" s="1"/>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BB38" i="22"/>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BA38" i="22" s="1"/>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BA37" i="22" s="1"/>
  <c r="BB37" i="22" s="1"/>
  <c r="BA36" i="22"/>
  <c r="BB36" i="22" s="1"/>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BA35" i="22"/>
  <c r="BB35" i="22" s="1"/>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BB34" i="22"/>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BA34" i="22" s="1"/>
  <c r="BA33" i="22"/>
  <c r="BB33" i="22" s="1"/>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BA32" i="22" s="1"/>
  <c r="BB32" i="22" s="1"/>
  <c r="BA31" i="22"/>
  <c r="BB31" i="22" s="1"/>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BB30" i="22"/>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BA30" i="22" s="1"/>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BA29" i="22" s="1"/>
  <c r="BB29" i="22" s="1"/>
  <c r="BA28" i="22"/>
  <c r="BB28" i="22" s="1"/>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BA27" i="22" s="1"/>
  <c r="BB27" i="22" s="1"/>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BA26" i="22" s="1"/>
  <c r="BB26" i="22" s="1"/>
  <c r="BA25" i="22"/>
  <c r="BB25" i="22" s="1"/>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BA24" i="22" s="1"/>
  <c r="BB24" i="22" s="1"/>
  <c r="BB23" i="22"/>
  <c r="BA23" i="22"/>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BA22" i="22" s="1"/>
  <c r="BB22" i="22" s="1"/>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BA21" i="22" s="1"/>
  <c r="BB21" i="22" s="1"/>
  <c r="BA20" i="22"/>
  <c r="BB20" i="22" s="1"/>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BA19" i="22" s="1"/>
  <c r="BB19" i="22" s="1"/>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BA18" i="22" s="1"/>
  <c r="BB18" i="22" s="1"/>
  <c r="BA17" i="22"/>
  <c r="BB17" i="22" s="1"/>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BA16" i="22" s="1"/>
  <c r="BB16" i="22" s="1"/>
  <c r="BB15" i="22"/>
  <c r="BA15" i="22"/>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BA14" i="22" s="1"/>
  <c r="BB14" i="22" s="1"/>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BA13" i="22" s="1"/>
  <c r="BB13" i="22" s="1"/>
  <c r="BA12" i="22"/>
  <c r="BB12" i="22" s="1"/>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BA11" i="22"/>
  <c r="BB11" i="22" s="1"/>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BA10" i="22" s="1"/>
  <c r="BB10" i="22" s="1"/>
  <c r="BA9" i="22"/>
  <c r="BB9" i="22" s="1"/>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BA8" i="22" s="1"/>
  <c r="BB8" i="22" s="1"/>
  <c r="BA7" i="22"/>
  <c r="BB7" i="22" s="1"/>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BA6" i="22" s="1"/>
  <c r="BB6" i="22" s="1"/>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BA5" i="22" s="1"/>
  <c r="BB5" i="22" s="1"/>
  <c r="BA4" i="22"/>
  <c r="BB4" i="22" s="1"/>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BA3" i="22"/>
  <c r="BB3" i="22" s="1"/>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BB2" i="22"/>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BA2" i="22" s="1"/>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E193" i="21"/>
  <c r="BC193" i="21" s="1"/>
  <c r="D193" i="21"/>
  <c r="C193" i="21"/>
  <c r="B193" i="21"/>
  <c r="BC192"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F192" i="21"/>
  <c r="E192" i="21"/>
  <c r="BA192" i="21" s="1"/>
  <c r="BB192" i="21" s="1"/>
  <c r="D192" i="21"/>
  <c r="C192" i="21"/>
  <c r="B192"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F191" i="21"/>
  <c r="E191" i="21"/>
  <c r="BA191" i="21" s="1"/>
  <c r="BB191" i="21" s="1"/>
  <c r="D191" i="21"/>
  <c r="C191" i="21"/>
  <c r="B191" i="21"/>
  <c r="BC190"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F190" i="21"/>
  <c r="E190" i="21"/>
  <c r="BA190" i="21" s="1"/>
  <c r="BB190" i="21" s="1"/>
  <c r="D190" i="21"/>
  <c r="C190" i="21"/>
  <c r="B190"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F189" i="21"/>
  <c r="E189" i="21"/>
  <c r="D189" i="21"/>
  <c r="C189" i="21"/>
  <c r="B189"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BC188" i="21" s="1"/>
  <c r="F188" i="21"/>
  <c r="E188" i="21"/>
  <c r="D188" i="21"/>
  <c r="C188" i="21"/>
  <c r="B188"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F187" i="21"/>
  <c r="E187" i="21"/>
  <c r="D187" i="21"/>
  <c r="C187" i="21"/>
  <c r="B187"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BC186" i="21" s="1"/>
  <c r="F186" i="21"/>
  <c r="E186" i="21"/>
  <c r="D186" i="21"/>
  <c r="C186" i="21"/>
  <c r="B186"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F185" i="21"/>
  <c r="E185" i="21"/>
  <c r="D185" i="21"/>
  <c r="C185" i="21"/>
  <c r="B185"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BC184" i="21" s="1"/>
  <c r="F184" i="21"/>
  <c r="E184" i="21"/>
  <c r="D184" i="21"/>
  <c r="C184" i="21"/>
  <c r="B184"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F183" i="21"/>
  <c r="E183" i="21"/>
  <c r="D183" i="21"/>
  <c r="C183" i="21"/>
  <c r="B183" i="21"/>
  <c r="BC182"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F182" i="21"/>
  <c r="E182" i="21"/>
  <c r="BA182" i="21" s="1"/>
  <c r="BB182" i="21" s="1"/>
  <c r="D182" i="21"/>
  <c r="C182" i="21"/>
  <c r="B182"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E181" i="21"/>
  <c r="BC181" i="21" s="1"/>
  <c r="D181" i="21"/>
  <c r="C181" i="21"/>
  <c r="B181" i="21"/>
  <c r="BC180"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F180" i="21"/>
  <c r="E180" i="21"/>
  <c r="BA180" i="21" s="1"/>
  <c r="BB180" i="21" s="1"/>
  <c r="D180" i="21"/>
  <c r="C180" i="21"/>
  <c r="B180"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F179" i="21"/>
  <c r="E179" i="21"/>
  <c r="D179" i="21"/>
  <c r="C179" i="21"/>
  <c r="B179" i="21"/>
  <c r="BC178"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F178" i="21"/>
  <c r="E178" i="21"/>
  <c r="BA178" i="21" s="1"/>
  <c r="BB178" i="21" s="1"/>
  <c r="D178" i="21"/>
  <c r="C178" i="21"/>
  <c r="B178"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F177" i="21"/>
  <c r="E177" i="21"/>
  <c r="BC177" i="21" s="1"/>
  <c r="D177" i="21"/>
  <c r="C177" i="21"/>
  <c r="B177" i="21"/>
  <c r="BC176"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F176" i="21"/>
  <c r="E176" i="21"/>
  <c r="BA176" i="21" s="1"/>
  <c r="BB176" i="21" s="1"/>
  <c r="D176" i="21"/>
  <c r="C176" i="21"/>
  <c r="B176"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F175" i="21"/>
  <c r="E175" i="21"/>
  <c r="BA175" i="21" s="1"/>
  <c r="BB175" i="21" s="1"/>
  <c r="D175" i="21"/>
  <c r="C175" i="21"/>
  <c r="B175" i="21"/>
  <c r="BC174"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F174" i="21"/>
  <c r="E174" i="21"/>
  <c r="BA174" i="21" s="1"/>
  <c r="BB174" i="21" s="1"/>
  <c r="D174" i="21"/>
  <c r="C174" i="21"/>
  <c r="B174"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F173" i="21"/>
  <c r="E173" i="21"/>
  <c r="D173" i="21"/>
  <c r="C173" i="21"/>
  <c r="B173"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BC172" i="21" s="1"/>
  <c r="F172" i="21"/>
  <c r="E172" i="21"/>
  <c r="D172" i="21"/>
  <c r="C172" i="21"/>
  <c r="B172"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F171" i="21"/>
  <c r="E171" i="21"/>
  <c r="D171" i="21"/>
  <c r="C171" i="21"/>
  <c r="B171"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BC170" i="21" s="1"/>
  <c r="F170" i="21"/>
  <c r="E170" i="21"/>
  <c r="D170" i="21"/>
  <c r="C170" i="21"/>
  <c r="B170"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E169" i="21"/>
  <c r="BC169" i="21" s="1"/>
  <c r="D169" i="21"/>
  <c r="C169" i="21"/>
  <c r="B169"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BC168" i="21" s="1"/>
  <c r="F168" i="21"/>
  <c r="E168" i="21"/>
  <c r="D168" i="21"/>
  <c r="C168" i="21"/>
  <c r="B168"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F167" i="21"/>
  <c r="E167" i="21"/>
  <c r="BA167" i="21" s="1"/>
  <c r="BB167" i="21" s="1"/>
  <c r="D167" i="21"/>
  <c r="C167" i="21"/>
  <c r="B167"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BC166" i="21" s="1"/>
  <c r="F166" i="21"/>
  <c r="E166" i="21"/>
  <c r="D166" i="21"/>
  <c r="C166" i="21"/>
  <c r="B166"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F165" i="21"/>
  <c r="E165" i="21"/>
  <c r="D165" i="21"/>
  <c r="C165" i="21"/>
  <c r="B165" i="21"/>
  <c r="BC164"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F164" i="21"/>
  <c r="E164" i="21"/>
  <c r="BA164" i="21" s="1"/>
  <c r="BB164" i="21" s="1"/>
  <c r="D164" i="21"/>
  <c r="C164" i="21"/>
  <c r="B164"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F163" i="21"/>
  <c r="E163" i="21"/>
  <c r="BA163" i="21" s="1"/>
  <c r="BB163" i="21" s="1"/>
  <c r="D163" i="21"/>
  <c r="C163" i="21"/>
  <c r="B163" i="21"/>
  <c r="BC162"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F162" i="21"/>
  <c r="E162" i="21"/>
  <c r="BA162" i="21" s="1"/>
  <c r="BB162" i="21" s="1"/>
  <c r="D162" i="21"/>
  <c r="C162" i="21"/>
  <c r="B162"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F161" i="21"/>
  <c r="E161" i="21"/>
  <c r="BC161" i="21" s="1"/>
  <c r="D161" i="21"/>
  <c r="C161" i="21"/>
  <c r="B161" i="21"/>
  <c r="BC160"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F160" i="21"/>
  <c r="E160" i="21"/>
  <c r="BA160" i="21" s="1"/>
  <c r="BB160" i="21" s="1"/>
  <c r="D160" i="21"/>
  <c r="C160" i="21"/>
  <c r="B160"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F159" i="21"/>
  <c r="E159" i="21"/>
  <c r="BA159" i="21" s="1"/>
  <c r="BB159" i="21" s="1"/>
  <c r="D159" i="21"/>
  <c r="C159" i="21"/>
  <c r="B159" i="21"/>
  <c r="BC158"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E158" i="21"/>
  <c r="BA158" i="21" s="1"/>
  <c r="BB158" i="21" s="1"/>
  <c r="D158" i="21"/>
  <c r="C158" i="21"/>
  <c r="B158"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F157" i="21"/>
  <c r="E157" i="21"/>
  <c r="D157" i="21"/>
  <c r="C157" i="21"/>
  <c r="B157"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BC156" i="21" s="1"/>
  <c r="F156" i="21"/>
  <c r="E156" i="21"/>
  <c r="D156" i="21"/>
  <c r="C156" i="21"/>
  <c r="B156"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BE155" i="21" s="1"/>
  <c r="F155" i="21"/>
  <c r="E155" i="21"/>
  <c r="D155" i="21"/>
  <c r="C155" i="21"/>
  <c r="B155" i="21"/>
  <c r="BD155" i="21" s="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BE154" i="21" s="1"/>
  <c r="F154" i="21"/>
  <c r="E154" i="21"/>
  <c r="D154" i="21"/>
  <c r="C154" i="21"/>
  <c r="B154" i="21"/>
  <c r="BD154" i="21" s="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BE153" i="21" s="1"/>
  <c r="F153" i="21"/>
  <c r="E153" i="21"/>
  <c r="D153" i="21"/>
  <c r="C153" i="21"/>
  <c r="B153" i="21"/>
  <c r="BD153" i="21" s="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E152" i="21"/>
  <c r="D152" i="21"/>
  <c r="C152" i="21"/>
  <c r="B152" i="21"/>
  <c r="BD152" i="21" s="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D151" i="21"/>
  <c r="C151" i="21"/>
  <c r="B151" i="21"/>
  <c r="BD151" i="21" s="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F150" i="21"/>
  <c r="E150" i="21"/>
  <c r="D150" i="21"/>
  <c r="C150" i="21"/>
  <c r="B150" i="2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E149" i="21"/>
  <c r="D149" i="21"/>
  <c r="C149" i="21"/>
  <c r="B149" i="21"/>
  <c r="BD149" i="21" s="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F148" i="21"/>
  <c r="E148" i="21"/>
  <c r="D148" i="21"/>
  <c r="C148" i="21"/>
  <c r="B148" i="2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E147" i="21"/>
  <c r="D147" i="21"/>
  <c r="C147" i="21"/>
  <c r="B147" i="21"/>
  <c r="BD147" i="21" s="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E146" i="21"/>
  <c r="D146" i="21"/>
  <c r="C146" i="21"/>
  <c r="B146" i="21"/>
  <c r="BD146" i="21" s="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D145" i="21"/>
  <c r="C145" i="21"/>
  <c r="B145" i="21"/>
  <c r="BD145" i="21" s="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E144" i="21"/>
  <c r="D144" i="21"/>
  <c r="C144" i="21"/>
  <c r="B144" i="21"/>
  <c r="BD144" i="21" s="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E143" i="21"/>
  <c r="D143" i="21"/>
  <c r="C143" i="21"/>
  <c r="B143" i="21"/>
  <c r="BD143" i="21" s="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E142" i="21"/>
  <c r="D142" i="21"/>
  <c r="C142" i="21"/>
  <c r="B142" i="2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D141" i="21"/>
  <c r="C141" i="21"/>
  <c r="B141" i="21"/>
  <c r="BD141" i="21" s="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E140" i="21"/>
  <c r="D140" i="21"/>
  <c r="C140" i="21"/>
  <c r="B140" i="2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E139" i="21"/>
  <c r="D139" i="21"/>
  <c r="C139" i="21"/>
  <c r="B139" i="21"/>
  <c r="BD139" i="21" s="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F138" i="21"/>
  <c r="E138" i="21"/>
  <c r="D138" i="21"/>
  <c r="C138" i="21"/>
  <c r="B138" i="21"/>
  <c r="BD138" i="21" s="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E137" i="21"/>
  <c r="D137" i="21"/>
  <c r="C137" i="21"/>
  <c r="B137" i="21"/>
  <c r="BD137" i="21" s="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D136" i="21"/>
  <c r="C136" i="21"/>
  <c r="B136" i="21"/>
  <c r="BD136" i="21" s="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D135" i="21"/>
  <c r="C135" i="21"/>
  <c r="B135" i="21"/>
  <c r="BD135" i="21" s="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D134" i="21"/>
  <c r="C134" i="21"/>
  <c r="B134" i="21"/>
  <c r="BD134" i="21" s="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D133" i="21"/>
  <c r="C133" i="21"/>
  <c r="B133" i="21"/>
  <c r="BD133" i="21" s="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F132" i="21"/>
  <c r="E132" i="21"/>
  <c r="D132" i="21"/>
  <c r="C132" i="21"/>
  <c r="B132"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D131" i="21"/>
  <c r="C131" i="21"/>
  <c r="B131" i="21"/>
  <c r="BD131" i="21" s="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D130" i="21"/>
  <c r="C130" i="21"/>
  <c r="B130" i="21"/>
  <c r="BD130" i="21" s="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D129" i="21"/>
  <c r="C129" i="21"/>
  <c r="B129" i="21"/>
  <c r="BD129" i="21" s="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E128" i="21"/>
  <c r="D128" i="21"/>
  <c r="C128" i="21"/>
  <c r="B128" i="21"/>
  <c r="BD128" i="21" s="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E127" i="21"/>
  <c r="D127" i="21"/>
  <c r="C127" i="21"/>
  <c r="B127" i="21"/>
  <c r="BD127" i="21" s="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D126" i="21"/>
  <c r="C126" i="21"/>
  <c r="B126" i="21"/>
  <c r="BD126" i="21" s="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D125" i="21"/>
  <c r="C125" i="21"/>
  <c r="B125" i="21"/>
  <c r="BD125" i="21" s="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D124" i="21"/>
  <c r="C124" i="21"/>
  <c r="B124"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D123" i="21"/>
  <c r="C123" i="21"/>
  <c r="B123"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D122" i="21"/>
  <c r="C122" i="21"/>
  <c r="B122" i="21"/>
  <c r="BD122" i="21" s="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D121" i="21"/>
  <c r="C121" i="21"/>
  <c r="B121"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D120" i="21"/>
  <c r="C120" i="21"/>
  <c r="B120" i="21"/>
  <c r="BD120" i="21" s="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D119" i="21"/>
  <c r="C119" i="21"/>
  <c r="B119" i="21"/>
  <c r="BD119" i="21" s="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D118" i="21"/>
  <c r="C118" i="21"/>
  <c r="B118" i="21"/>
  <c r="BD118" i="21" s="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D117" i="21"/>
  <c r="C117" i="21"/>
  <c r="B117" i="21"/>
  <c r="BD117" i="21" s="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D116" i="21"/>
  <c r="C116" i="21"/>
  <c r="B116"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D115" i="21"/>
  <c r="C115" i="21"/>
  <c r="B115"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D114" i="21"/>
  <c r="C114" i="21"/>
  <c r="B114" i="21"/>
  <c r="BD114" i="21" s="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D113" i="21"/>
  <c r="C113" i="21"/>
  <c r="B113"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D112" i="21"/>
  <c r="C112" i="21"/>
  <c r="B112"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D111" i="21"/>
  <c r="C111" i="21"/>
  <c r="B111"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BE110" i="21" s="1"/>
  <c r="F110" i="21"/>
  <c r="E110" i="21"/>
  <c r="D110" i="21"/>
  <c r="C110" i="21"/>
  <c r="BA110" i="21" s="1"/>
  <c r="BB110" i="21" s="1"/>
  <c r="B110" i="21"/>
  <c r="BD110" i="21" s="1"/>
  <c r="BC109"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BA109" i="21" s="1"/>
  <c r="BB109" i="21" s="1"/>
  <c r="D109" i="21"/>
  <c r="C109" i="21"/>
  <c r="B109"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C108" i="21"/>
  <c r="B108" i="21"/>
  <c r="BD108" i="21" s="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D107" i="21"/>
  <c r="C107" i="21"/>
  <c r="B107" i="21"/>
  <c r="BC106"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BE106" i="21" s="1"/>
  <c r="F106" i="21"/>
  <c r="E106" i="21"/>
  <c r="D106" i="21"/>
  <c r="C106" i="21"/>
  <c r="BA106" i="21" s="1"/>
  <c r="BB106" i="21" s="1"/>
  <c r="B106" i="21"/>
  <c r="BD106" i="21" s="1"/>
  <c r="BC105"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BA105" i="21" s="1"/>
  <c r="BB105" i="21" s="1"/>
  <c r="D105" i="21"/>
  <c r="C105" i="21"/>
  <c r="B105"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D104" i="21"/>
  <c r="C104" i="21"/>
  <c r="B104"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C103" i="21"/>
  <c r="B103" i="21"/>
  <c r="BE102" i="21"/>
  <c r="BC102"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D102" i="21"/>
  <c r="C102" i="21"/>
  <c r="BA102" i="21" s="1"/>
  <c r="BB102" i="21" s="1"/>
  <c r="B102" i="21"/>
  <c r="BD102" i="21" s="1"/>
  <c r="BC101"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BA101" i="21" s="1"/>
  <c r="BB101" i="21" s="1"/>
  <c r="C101" i="21"/>
  <c r="BE101" i="21" s="1"/>
  <c r="B101"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D100" i="21"/>
  <c r="BC100" i="21" s="1"/>
  <c r="C100" i="2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D99" i="21"/>
  <c r="C99" i="21"/>
  <c r="B99" i="21"/>
  <c r="BE98" i="21"/>
  <c r="BC98"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D98" i="21"/>
  <c r="C98" i="21"/>
  <c r="BA98" i="21" s="1"/>
  <c r="BB98" i="21" s="1"/>
  <c r="B98"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D97" i="21"/>
  <c r="BC97" i="21" s="1"/>
  <c r="C97" i="21"/>
  <c r="BE97" i="21" s="1"/>
  <c r="B97" i="21"/>
  <c r="BC96"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D96" i="21"/>
  <c r="C96" i="21"/>
  <c r="B96"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D95" i="21"/>
  <c r="C95" i="21"/>
  <c r="B95" i="21"/>
  <c r="BE94" i="21"/>
  <c r="BC94"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D94" i="21"/>
  <c r="C94" i="21"/>
  <c r="B94"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D93" i="21"/>
  <c r="BE93" i="21" s="1"/>
  <c r="C93" i="21"/>
  <c r="B93"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BC92" i="21" s="1"/>
  <c r="E92" i="21"/>
  <c r="D92" i="21"/>
  <c r="C92" i="21"/>
  <c r="B92"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D91" i="21"/>
  <c r="C91" i="21"/>
  <c r="B91" i="21"/>
  <c r="BE90"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D90" i="21"/>
  <c r="C90" i="21"/>
  <c r="B90"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BA89" i="21" s="1"/>
  <c r="BB89" i="21" s="1"/>
  <c r="D89" i="21"/>
  <c r="C89" i="21"/>
  <c r="BE89" i="21" s="1"/>
  <c r="B89"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D88" i="21"/>
  <c r="C88" i="21"/>
  <c r="B88" i="21"/>
  <c r="BE87"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E87" i="21"/>
  <c r="BA87" i="21" s="1"/>
  <c r="BB87" i="21" s="1"/>
  <c r="D87" i="21"/>
  <c r="C87" i="21"/>
  <c r="B87"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D86" i="21"/>
  <c r="C86" i="21"/>
  <c r="B86"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E85" i="21"/>
  <c r="D85" i="21"/>
  <c r="C85" i="21"/>
  <c r="B85"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BE84" i="21" s="1"/>
  <c r="D84" i="21"/>
  <c r="C84" i="21"/>
  <c r="B84"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E83" i="21"/>
  <c r="D83" i="21"/>
  <c r="C83" i="21"/>
  <c r="B83" i="21"/>
  <c r="BE82"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D82" i="21"/>
  <c r="C82" i="21"/>
  <c r="B82"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BA81" i="21" s="1"/>
  <c r="BB81" i="21" s="1"/>
  <c r="D81" i="21"/>
  <c r="C81" i="21"/>
  <c r="B81"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E80" i="21"/>
  <c r="D80" i="21"/>
  <c r="C80" i="21"/>
  <c r="B80" i="21"/>
  <c r="BE79"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E79" i="21"/>
  <c r="BA79" i="21" s="1"/>
  <c r="BB79" i="21" s="1"/>
  <c r="D79" i="21"/>
  <c r="C79" i="21"/>
  <c r="B79"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D78" i="21"/>
  <c r="C78" i="21"/>
  <c r="B78" i="21"/>
  <c r="BE78" i="21" s="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D77" i="21"/>
  <c r="C77" i="21"/>
  <c r="B77" i="21"/>
  <c r="BE76"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BA76" i="21" s="1"/>
  <c r="BB76" i="21" s="1"/>
  <c r="D76" i="21"/>
  <c r="C76" i="21"/>
  <c r="B76"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E75" i="21"/>
  <c r="D75" i="21"/>
  <c r="C75" i="21"/>
  <c r="B75"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BE74" i="21" s="1"/>
  <c r="H74" i="21"/>
  <c r="G74" i="21"/>
  <c r="F74" i="21"/>
  <c r="E74" i="21"/>
  <c r="D74" i="21"/>
  <c r="C74" i="21"/>
  <c r="B74"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BE73" i="21" s="1"/>
  <c r="E73" i="21"/>
  <c r="BA73" i="21" s="1"/>
  <c r="BB73" i="21" s="1"/>
  <c r="D73" i="21"/>
  <c r="C73" i="21"/>
  <c r="B73"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E72" i="21"/>
  <c r="BA72" i="21" s="1"/>
  <c r="BB72" i="21" s="1"/>
  <c r="D72" i="21"/>
  <c r="C72" i="21"/>
  <c r="B72"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E71" i="21"/>
  <c r="D71" i="21"/>
  <c r="C71" i="21"/>
  <c r="B71"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BE70" i="21" s="1"/>
  <c r="H70" i="21"/>
  <c r="G70" i="21"/>
  <c r="F70" i="21"/>
  <c r="E70" i="21"/>
  <c r="D70" i="21"/>
  <c r="C70" i="21"/>
  <c r="B70"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BE69" i="21" s="1"/>
  <c r="E69" i="21"/>
  <c r="BA69" i="21" s="1"/>
  <c r="BB69" i="21" s="1"/>
  <c r="D69" i="21"/>
  <c r="C69" i="21"/>
  <c r="B69"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BA68" i="21" s="1"/>
  <c r="BB68" i="21" s="1"/>
  <c r="D68" i="21"/>
  <c r="C68" i="21"/>
  <c r="B68"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D67" i="21"/>
  <c r="C67" i="21"/>
  <c r="B67"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BE66" i="21" s="1"/>
  <c r="H66" i="21"/>
  <c r="G66" i="21"/>
  <c r="F66" i="21"/>
  <c r="E66" i="21"/>
  <c r="D66" i="21"/>
  <c r="C66" i="21"/>
  <c r="B66"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BE65" i="21" s="1"/>
  <c r="E65" i="21"/>
  <c r="BA65" i="21" s="1"/>
  <c r="BB65" i="21" s="1"/>
  <c r="D65" i="21"/>
  <c r="C65" i="21"/>
  <c r="B65"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F64" i="21"/>
  <c r="E64" i="21"/>
  <c r="BA64" i="21" s="1"/>
  <c r="BB64" i="21" s="1"/>
  <c r="D64" i="21"/>
  <c r="C64" i="21"/>
  <c r="BE64" i="21" s="1"/>
  <c r="B64"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C63" i="21"/>
  <c r="B63"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BE62" i="21" s="1"/>
  <c r="H62" i="21"/>
  <c r="G62" i="21"/>
  <c r="F62" i="21"/>
  <c r="E62" i="21"/>
  <c r="D62" i="21"/>
  <c r="C62" i="21"/>
  <c r="B62"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BE61" i="21" s="1"/>
  <c r="E61" i="21"/>
  <c r="D61" i="21"/>
  <c r="C61" i="21"/>
  <c r="B61"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BA60" i="21" s="1"/>
  <c r="BB60" i="21" s="1"/>
  <c r="D60" i="21"/>
  <c r="C60" i="21"/>
  <c r="BE60" i="21" s="1"/>
  <c r="B60"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D59" i="21"/>
  <c r="C59" i="21"/>
  <c r="B59"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BE58" i="21" s="1"/>
  <c r="H58" i="21"/>
  <c r="G58" i="21"/>
  <c r="F58" i="21"/>
  <c r="E58" i="21"/>
  <c r="D58" i="21"/>
  <c r="C58" i="21"/>
  <c r="B58"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BE57" i="21" s="1"/>
  <c r="E57" i="21"/>
  <c r="D57" i="21"/>
  <c r="C57" i="21"/>
  <c r="B57"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BA56" i="21" s="1"/>
  <c r="BB56" i="21" s="1"/>
  <c r="D56" i="21"/>
  <c r="C56" i="21"/>
  <c r="BE56" i="21" s="1"/>
  <c r="B56"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C55" i="21"/>
  <c r="B55"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BE54" i="21" s="1"/>
  <c r="H54" i="21"/>
  <c r="G54" i="21"/>
  <c r="F54" i="21"/>
  <c r="E54" i="21"/>
  <c r="D54" i="21"/>
  <c r="C54" i="21"/>
  <c r="B54" i="21"/>
  <c r="BE53"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D53" i="21"/>
  <c r="C53" i="21"/>
  <c r="B53"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D52" i="21"/>
  <c r="C52" i="21"/>
  <c r="B52" i="2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D51" i="21"/>
  <c r="C51" i="21"/>
  <c r="B51"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B50"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D49" i="21"/>
  <c r="C49" i="21"/>
  <c r="B49"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C48" i="21"/>
  <c r="B48"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D47" i="21"/>
  <c r="C47" i="21"/>
  <c r="B47"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C46" i="21"/>
  <c r="B46"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C45" i="21"/>
  <c r="B45"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44" i="21"/>
  <c r="B44" i="2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D43" i="21"/>
  <c r="C43" i="21"/>
  <c r="B43"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D42" i="21"/>
  <c r="C42" i="21"/>
  <c r="B42"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C41" i="21"/>
  <c r="B41"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C40" i="21"/>
  <c r="B40"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D39" i="21"/>
  <c r="C39" i="21"/>
  <c r="B39"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C38" i="21"/>
  <c r="B38"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C37" i="21"/>
  <c r="B37"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BC36" i="21" s="1"/>
  <c r="C36" i="21"/>
  <c r="B36"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D35" i="21"/>
  <c r="C35" i="21"/>
  <c r="B35" i="21"/>
  <c r="BC34"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D34" i="21"/>
  <c r="C34" i="21"/>
  <c r="B34"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C33" i="21"/>
  <c r="B33"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D32" i="21"/>
  <c r="BC32" i="21" s="1"/>
  <c r="C32" i="21"/>
  <c r="B32"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D31" i="21"/>
  <c r="C31" i="21"/>
  <c r="B31"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D30" i="21"/>
  <c r="BC30" i="21" s="1"/>
  <c r="C30" i="21"/>
  <c r="B30" i="2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D29" i="21"/>
  <c r="C29" i="21"/>
  <c r="B29"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D28" i="21"/>
  <c r="BC28" i="21" s="1"/>
  <c r="C28" i="21"/>
  <c r="B28"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C27" i="21"/>
  <c r="B27" i="21"/>
  <c r="BC26"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D26" i="21"/>
  <c r="C26" i="21"/>
  <c r="B26"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D25" i="21"/>
  <c r="C25" i="21"/>
  <c r="B25" i="21"/>
  <c r="BC24"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D24" i="21"/>
  <c r="C24" i="21"/>
  <c r="B24"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D23" i="21"/>
  <c r="C23" i="21"/>
  <c r="B23"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D22" i="21"/>
  <c r="BC22" i="21" s="1"/>
  <c r="C22" i="21"/>
  <c r="B22"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D21" i="21"/>
  <c r="C21" i="21"/>
  <c r="B21"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D20" i="21"/>
  <c r="BC20" i="21" s="1"/>
  <c r="C20" i="21"/>
  <c r="B20"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D19" i="21"/>
  <c r="C19" i="21"/>
  <c r="B19" i="21"/>
  <c r="BC18"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D18" i="21"/>
  <c r="C18" i="21"/>
  <c r="B18"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D17" i="21"/>
  <c r="C17" i="21"/>
  <c r="B17"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BC16" i="21" s="1"/>
  <c r="D16" i="21"/>
  <c r="C16" i="21"/>
  <c r="B16"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D15" i="21"/>
  <c r="C15" i="21"/>
  <c r="B15"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D14" i="21"/>
  <c r="C14" i="21"/>
  <c r="B14"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BC13" i="21" s="1"/>
  <c r="C13" i="21"/>
  <c r="B13"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D12" i="21"/>
  <c r="C12" i="21"/>
  <c r="B12"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BC11" i="21" s="1"/>
  <c r="F11" i="21"/>
  <c r="E11" i="21"/>
  <c r="D11" i="21"/>
  <c r="C11" i="21"/>
  <c r="B11"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D10" i="21"/>
  <c r="C10" i="21"/>
  <c r="B10"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D9" i="21"/>
  <c r="C9" i="21"/>
  <c r="B9"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D8" i="21"/>
  <c r="C8" i="21"/>
  <c r="B8"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D7" i="21"/>
  <c r="C7" i="21"/>
  <c r="B7"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D6" i="21"/>
  <c r="C6" i="21"/>
  <c r="B6" i="21"/>
  <c r="BC5"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D5" i="21"/>
  <c r="BA5" i="21" s="1"/>
  <c r="BB5" i="21" s="1"/>
  <c r="C5" i="21"/>
  <c r="B5"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D4" i="21"/>
  <c r="C4" i="21"/>
  <c r="B4" i="21"/>
  <c r="BC3"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E3" i="21"/>
  <c r="BA3" i="21" s="1"/>
  <c r="BB3" i="21" s="1"/>
  <c r="D3" i="21"/>
  <c r="C3" i="21"/>
  <c r="B3" i="21"/>
  <c r="A163" i="15"/>
  <c r="A162" i="15"/>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63" i="14"/>
  <c r="A162" i="14"/>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R14" i="13"/>
  <c r="Q14" i="13"/>
  <c r="P14" i="13"/>
  <c r="O14" i="13"/>
  <c r="M14" i="13"/>
  <c r="L14" i="13"/>
  <c r="K14" i="13"/>
  <c r="J14" i="13"/>
  <c r="I14" i="13"/>
  <c r="H14" i="13"/>
  <c r="G14" i="13"/>
  <c r="E14" i="13"/>
  <c r="R13" i="13"/>
  <c r="Q13" i="13"/>
  <c r="P13" i="13"/>
  <c r="O13" i="13"/>
  <c r="M13" i="13"/>
  <c r="L13" i="13"/>
  <c r="K13" i="13"/>
  <c r="J13" i="13"/>
  <c r="I13" i="13"/>
  <c r="H13" i="13"/>
  <c r="G13" i="13"/>
  <c r="E13" i="13"/>
  <c r="R12" i="13"/>
  <c r="Q12" i="13"/>
  <c r="P12" i="13"/>
  <c r="O12" i="13"/>
  <c r="M12" i="13"/>
  <c r="L12" i="13"/>
  <c r="K12" i="13"/>
  <c r="J12" i="13"/>
  <c r="I12" i="13"/>
  <c r="H12" i="13"/>
  <c r="G12" i="13"/>
  <c r="E12" i="13"/>
  <c r="R11" i="13"/>
  <c r="Q11" i="13"/>
  <c r="P11" i="13"/>
  <c r="O11" i="13"/>
  <c r="M11" i="13"/>
  <c r="L11" i="13"/>
  <c r="K11" i="13"/>
  <c r="J11" i="13"/>
  <c r="I11" i="13"/>
  <c r="H11" i="13"/>
  <c r="G11" i="13"/>
  <c r="E11" i="13"/>
  <c r="R10" i="13"/>
  <c r="Q10" i="13"/>
  <c r="P10" i="13"/>
  <c r="O10" i="13"/>
  <c r="M10" i="13"/>
  <c r="L10" i="13"/>
  <c r="K10" i="13"/>
  <c r="J10" i="13"/>
  <c r="I10" i="13"/>
  <c r="H10" i="13"/>
  <c r="G10" i="13"/>
  <c r="E10" i="13"/>
  <c r="R9" i="13"/>
  <c r="Q9" i="13"/>
  <c r="P9" i="13"/>
  <c r="O9" i="13"/>
  <c r="M9" i="13"/>
  <c r="L9" i="13"/>
  <c r="K9" i="13"/>
  <c r="J9" i="13"/>
  <c r="I9" i="13"/>
  <c r="H9" i="13"/>
  <c r="G9" i="13"/>
  <c r="E9" i="13"/>
  <c r="R8" i="13"/>
  <c r="Q8" i="13"/>
  <c r="P8" i="13"/>
  <c r="O8" i="13"/>
  <c r="M8" i="13"/>
  <c r="L8" i="13"/>
  <c r="K8" i="13"/>
  <c r="J8" i="13"/>
  <c r="I8" i="13"/>
  <c r="H8" i="13"/>
  <c r="G8" i="13"/>
  <c r="E8" i="13"/>
  <c r="R7" i="13"/>
  <c r="Q7" i="13"/>
  <c r="P7" i="13"/>
  <c r="O7" i="13"/>
  <c r="M7" i="13"/>
  <c r="L7" i="13"/>
  <c r="K7" i="13"/>
  <c r="J7" i="13"/>
  <c r="I7" i="13"/>
  <c r="H7" i="13"/>
  <c r="G7" i="13"/>
  <c r="E7" i="13"/>
  <c r="R6" i="13"/>
  <c r="Q6" i="13"/>
  <c r="P6" i="13"/>
  <c r="O6" i="13"/>
  <c r="M6" i="13"/>
  <c r="L6" i="13"/>
  <c r="K6" i="13"/>
  <c r="J6" i="13"/>
  <c r="I6" i="13"/>
  <c r="H6" i="13"/>
  <c r="G6" i="13"/>
  <c r="E6" i="13"/>
  <c r="R5" i="13"/>
  <c r="Q5" i="13"/>
  <c r="P5" i="13"/>
  <c r="O5" i="13"/>
  <c r="M5" i="13"/>
  <c r="L5" i="13"/>
  <c r="K5" i="13"/>
  <c r="J5" i="13"/>
  <c r="I5" i="13"/>
  <c r="H5" i="13"/>
  <c r="G5" i="13"/>
  <c r="E5" i="13"/>
  <c r="R4" i="13"/>
  <c r="Q4" i="13"/>
  <c r="P4" i="13"/>
  <c r="O4" i="13"/>
  <c r="M4" i="13"/>
  <c r="L4" i="13"/>
  <c r="K4" i="13"/>
  <c r="J4" i="13"/>
  <c r="I4" i="13"/>
  <c r="H4" i="13"/>
  <c r="G4" i="13"/>
  <c r="E4" i="13"/>
  <c r="R3" i="13"/>
  <c r="Q3" i="13"/>
  <c r="P3" i="13"/>
  <c r="O3" i="13"/>
  <c r="M3" i="13"/>
  <c r="L3" i="13"/>
  <c r="K3" i="13"/>
  <c r="J3" i="13"/>
  <c r="I3" i="13"/>
  <c r="H3" i="13"/>
  <c r="G3" i="13"/>
  <c r="E3" i="13"/>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J163" i="14"/>
  <c r="E163" i="10"/>
  <c r="D163" i="10"/>
  <c r="C163" i="10"/>
  <c r="B163" i="10"/>
  <c r="A163" i="10"/>
  <c r="B162" i="15"/>
  <c r="E162" i="10"/>
  <c r="D162" i="10"/>
  <c r="B162" i="10"/>
  <c r="A162" i="10"/>
  <c r="C161" i="15"/>
  <c r="E161" i="10"/>
  <c r="D161" i="10"/>
  <c r="C161" i="10"/>
  <c r="B161" i="10"/>
  <c r="A161" i="10"/>
  <c r="E160" i="10"/>
  <c r="D160" i="10"/>
  <c r="C160" i="10"/>
  <c r="B160" i="10"/>
  <c r="A160" i="10"/>
  <c r="E159" i="15"/>
  <c r="E159" i="10"/>
  <c r="D159" i="10"/>
  <c r="C159" i="10"/>
  <c r="B159" i="10"/>
  <c r="A159" i="10"/>
  <c r="N158" i="15"/>
  <c r="M158" i="15"/>
  <c r="H158" i="15"/>
  <c r="M158" i="10"/>
  <c r="E158" i="15"/>
  <c r="I158" i="10"/>
  <c r="F158" i="14"/>
  <c r="E158" i="10"/>
  <c r="D158" i="10"/>
  <c r="C158" i="10"/>
  <c r="C161" i="8" s="1"/>
  <c r="B158" i="10"/>
  <c r="A158" i="10"/>
  <c r="E157" i="10"/>
  <c r="D157" i="10"/>
  <c r="B157" i="10"/>
  <c r="A157" i="10"/>
  <c r="O156" i="15"/>
  <c r="N156" i="15"/>
  <c r="Z156" i="10"/>
  <c r="J156" i="15"/>
  <c r="N156" i="14"/>
  <c r="F156" i="15"/>
  <c r="K156" i="10"/>
  <c r="I156" i="14"/>
  <c r="F156" i="10"/>
  <c r="E156" i="14"/>
  <c r="E156" i="10"/>
  <c r="D156" i="10"/>
  <c r="C156" i="10"/>
  <c r="B156" i="10"/>
  <c r="A156" i="10"/>
  <c r="AM155" i="14"/>
  <c r="O155" i="15"/>
  <c r="AA155" i="10"/>
  <c r="AC158" i="8" s="1"/>
  <c r="R155" i="14"/>
  <c r="J155" i="15"/>
  <c r="T155" i="10"/>
  <c r="F155" i="15"/>
  <c r="L155" i="10"/>
  <c r="G155" i="10"/>
  <c r="E155" i="10"/>
  <c r="D155" i="10"/>
  <c r="D158" i="8" s="1"/>
  <c r="C155" i="10"/>
  <c r="B155" i="10"/>
  <c r="B158" i="8" s="1"/>
  <c r="A155" i="10"/>
  <c r="E154" i="10"/>
  <c r="D154" i="10"/>
  <c r="B154" i="10"/>
  <c r="A154" i="10"/>
  <c r="AL153" i="14"/>
  <c r="AC153" i="10"/>
  <c r="X153" i="10"/>
  <c r="W153" i="10"/>
  <c r="P153" i="10"/>
  <c r="H153" i="14"/>
  <c r="F153" i="14"/>
  <c r="E153" i="10"/>
  <c r="D153" i="10"/>
  <c r="D156" i="8" s="1"/>
  <c r="B153" i="10"/>
  <c r="A153" i="10"/>
  <c r="AK152" i="14"/>
  <c r="AD152" i="10"/>
  <c r="AG155" i="8" s="1"/>
  <c r="AF152" i="14"/>
  <c r="Y152" i="10"/>
  <c r="AA152" i="14"/>
  <c r="K152" i="15"/>
  <c r="O152" i="14"/>
  <c r="N152" i="14"/>
  <c r="D152" i="15"/>
  <c r="C152" i="15"/>
  <c r="G152" i="10"/>
  <c r="E152" i="10"/>
  <c r="D152" i="10"/>
  <c r="B152" i="10"/>
  <c r="A152" i="10"/>
  <c r="AK151" i="14"/>
  <c r="Q151" i="14"/>
  <c r="O151" i="14"/>
  <c r="F151" i="15"/>
  <c r="E151" i="14"/>
  <c r="E151" i="10"/>
  <c r="D151" i="10"/>
  <c r="B151" i="10"/>
  <c r="A151" i="10"/>
  <c r="AI150" i="14"/>
  <c r="W150" i="14"/>
  <c r="X150" i="14" s="1"/>
  <c r="T150" i="14" s="1"/>
  <c r="F150" i="14"/>
  <c r="E150" i="10"/>
  <c r="D150" i="10"/>
  <c r="C150" i="10"/>
  <c r="B150" i="10"/>
  <c r="A150" i="10"/>
  <c r="F149" i="14"/>
  <c r="E149" i="10"/>
  <c r="D149" i="10"/>
  <c r="B149" i="10"/>
  <c r="A149" i="10"/>
  <c r="H148" i="14"/>
  <c r="E148" i="10"/>
  <c r="D148" i="10"/>
  <c r="B148" i="10"/>
  <c r="A148" i="10"/>
  <c r="AM147" i="14"/>
  <c r="AL147" i="14"/>
  <c r="Z147" i="10"/>
  <c r="AC147" i="14"/>
  <c r="O147" i="14"/>
  <c r="G147" i="15"/>
  <c r="E147" i="15"/>
  <c r="E147" i="10"/>
  <c r="D147" i="10"/>
  <c r="C147" i="10"/>
  <c r="B147" i="10"/>
  <c r="A147" i="10"/>
  <c r="A150" i="8" s="1"/>
  <c r="T146" i="15"/>
  <c r="AB146" i="10"/>
  <c r="AF146" i="14"/>
  <c r="AD146" i="14"/>
  <c r="M146" i="15"/>
  <c r="AC146" i="14"/>
  <c r="U146" i="10"/>
  <c r="R146" i="14"/>
  <c r="Q146" i="14"/>
  <c r="T146" i="10"/>
  <c r="H146" i="15"/>
  <c r="G146" i="15"/>
  <c r="O146" i="10"/>
  <c r="M146" i="10"/>
  <c r="J146" i="14"/>
  <c r="L146" i="10"/>
  <c r="K146" i="10"/>
  <c r="I146" i="14"/>
  <c r="C146" i="15"/>
  <c r="G146" i="10"/>
  <c r="F146" i="14"/>
  <c r="F146" i="10"/>
  <c r="E146" i="14"/>
  <c r="E146" i="10"/>
  <c r="D146" i="10"/>
  <c r="C146" i="10"/>
  <c r="B146" i="10"/>
  <c r="A146" i="10"/>
  <c r="AM145" i="14"/>
  <c r="AH145" i="14"/>
  <c r="AC145" i="10"/>
  <c r="AF145" i="14"/>
  <c r="AB145" i="10"/>
  <c r="AE145" i="14"/>
  <c r="N145" i="15"/>
  <c r="U145" i="10"/>
  <c r="R145" i="14"/>
  <c r="J145" i="15"/>
  <c r="O145" i="14"/>
  <c r="M145" i="10"/>
  <c r="E145" i="14"/>
  <c r="F145" i="10"/>
  <c r="E145" i="10"/>
  <c r="D145" i="10"/>
  <c r="C145" i="10"/>
  <c r="B145" i="10"/>
  <c r="A145" i="10"/>
  <c r="AC144" i="10"/>
  <c r="AF147" i="8" s="1"/>
  <c r="AH144" i="14"/>
  <c r="P144" i="15"/>
  <c r="AE144" i="14"/>
  <c r="AD144" i="14"/>
  <c r="AA144" i="14"/>
  <c r="V144" i="10"/>
  <c r="W144" i="14"/>
  <c r="X144" i="14" s="1"/>
  <c r="T144" i="14" s="1"/>
  <c r="R144" i="14"/>
  <c r="U144" i="10"/>
  <c r="J144" i="15"/>
  <c r="Q144" i="14"/>
  <c r="H144" i="15"/>
  <c r="G144" i="15"/>
  <c r="Q144" i="10"/>
  <c r="N144" i="14"/>
  <c r="F144" i="15"/>
  <c r="E144" i="15"/>
  <c r="I144" i="10"/>
  <c r="I144" i="14"/>
  <c r="F144" i="14"/>
  <c r="G144" i="10"/>
  <c r="E144" i="14"/>
  <c r="F144" i="10"/>
  <c r="E144" i="10"/>
  <c r="D144" i="10"/>
  <c r="C144" i="10"/>
  <c r="B144" i="10"/>
  <c r="A144" i="10"/>
  <c r="A147" i="8" s="1"/>
  <c r="E143" i="10"/>
  <c r="D143" i="10"/>
  <c r="B143" i="10"/>
  <c r="A143" i="10"/>
  <c r="AL142" i="14"/>
  <c r="AF142" i="14"/>
  <c r="AE142" i="14"/>
  <c r="N142" i="15"/>
  <c r="Z142" i="10"/>
  <c r="AD142" i="14"/>
  <c r="W142" i="10"/>
  <c r="AA142" i="14"/>
  <c r="V142" i="10"/>
  <c r="W142" i="14"/>
  <c r="X142" i="14" s="1"/>
  <c r="T142" i="14" s="1"/>
  <c r="R142" i="14"/>
  <c r="O142" i="14"/>
  <c r="O142" i="10"/>
  <c r="N142" i="10"/>
  <c r="K142" i="10"/>
  <c r="E142" i="15"/>
  <c r="C142" i="15"/>
  <c r="G142" i="10"/>
  <c r="F142" i="14"/>
  <c r="E142" i="14"/>
  <c r="E142" i="10"/>
  <c r="D142" i="10"/>
  <c r="B142" i="10"/>
  <c r="A142" i="10"/>
  <c r="AI141" i="14"/>
  <c r="AD141" i="10"/>
  <c r="AH141" i="14"/>
  <c r="AC141" i="10"/>
  <c r="AF144" i="8" s="1"/>
  <c r="P141" i="15"/>
  <c r="AB141" i="10"/>
  <c r="M141" i="15"/>
  <c r="AC141" i="14"/>
  <c r="AA141" i="14"/>
  <c r="K141" i="15"/>
  <c r="R141" i="14"/>
  <c r="U141" i="10"/>
  <c r="J141" i="15"/>
  <c r="Q141" i="14"/>
  <c r="T141" i="10"/>
  <c r="I141" i="15"/>
  <c r="M141" i="10"/>
  <c r="F141" i="15"/>
  <c r="J141" i="14"/>
  <c r="L141" i="10"/>
  <c r="G141" i="10"/>
  <c r="E141" i="14"/>
  <c r="F141" i="10"/>
  <c r="E141" i="10"/>
  <c r="E144" i="8" s="1"/>
  <c r="D141" i="10"/>
  <c r="C141" i="10"/>
  <c r="C144" i="8" s="1"/>
  <c r="B141" i="10"/>
  <c r="A141" i="10"/>
  <c r="E140" i="10"/>
  <c r="D140" i="10"/>
  <c r="B140" i="10"/>
  <c r="A140" i="10"/>
  <c r="A143" i="8" s="1"/>
  <c r="AI139" i="14"/>
  <c r="O139" i="15"/>
  <c r="AE139" i="14"/>
  <c r="X139" i="10"/>
  <c r="L139" i="15"/>
  <c r="O139" i="10"/>
  <c r="H139" i="14"/>
  <c r="H139" i="10"/>
  <c r="C139" i="15"/>
  <c r="G139" i="10"/>
  <c r="E139" i="10"/>
  <c r="D139" i="10"/>
  <c r="D142" i="8" s="1"/>
  <c r="B139" i="10"/>
  <c r="A139" i="10"/>
  <c r="F138" i="14"/>
  <c r="E138" i="10"/>
  <c r="D138" i="10"/>
  <c r="R138" i="15"/>
  <c r="B138" i="10"/>
  <c r="A138" i="10"/>
  <c r="A141" i="8" s="1"/>
  <c r="Q137" i="15"/>
  <c r="E137" i="10"/>
  <c r="D137" i="10"/>
  <c r="B137" i="10"/>
  <c r="B140" i="8" s="1"/>
  <c r="A137" i="10"/>
  <c r="F136" i="14"/>
  <c r="E136" i="10"/>
  <c r="D136" i="10"/>
  <c r="D139" i="8" s="1"/>
  <c r="B136" i="10"/>
  <c r="A136" i="10"/>
  <c r="AM135" i="14"/>
  <c r="T135" i="15"/>
  <c r="AE135" i="10"/>
  <c r="AF135" i="14"/>
  <c r="AB135" i="10"/>
  <c r="AD135" i="14"/>
  <c r="AC135" i="14"/>
  <c r="W135" i="10"/>
  <c r="W135" i="14"/>
  <c r="X135" i="14" s="1"/>
  <c r="T135" i="14" s="1"/>
  <c r="R135" i="14"/>
  <c r="U135" i="10"/>
  <c r="I135" i="15"/>
  <c r="S135" i="10"/>
  <c r="R135" i="10"/>
  <c r="O135" i="14"/>
  <c r="P135" i="10"/>
  <c r="N135" i="10"/>
  <c r="J135" i="14"/>
  <c r="D135" i="15"/>
  <c r="H135" i="14"/>
  <c r="H135" i="10"/>
  <c r="E135" i="10"/>
  <c r="D135" i="10"/>
  <c r="B135" i="10"/>
  <c r="A135" i="10"/>
  <c r="U134" i="15"/>
  <c r="AH134" i="14"/>
  <c r="AC134" i="10"/>
  <c r="AF134" i="14"/>
  <c r="O134" i="15"/>
  <c r="AA134" i="10"/>
  <c r="Z134" i="10"/>
  <c r="M134" i="15"/>
  <c r="AC134" i="14"/>
  <c r="L134" i="15"/>
  <c r="V134" i="10"/>
  <c r="AA134" i="14"/>
  <c r="J134" i="15"/>
  <c r="Q134" i="14"/>
  <c r="T134" i="10"/>
  <c r="P134" i="14"/>
  <c r="O134" i="10"/>
  <c r="N134" i="10"/>
  <c r="C134" i="15"/>
  <c r="G134" i="10"/>
  <c r="F134" i="14"/>
  <c r="E134" i="10"/>
  <c r="D134" i="10"/>
  <c r="B134" i="10"/>
  <c r="A134" i="10"/>
  <c r="A137" i="8" s="1"/>
  <c r="AI133" i="14"/>
  <c r="AH133" i="14"/>
  <c r="AJ133" i="14" s="1"/>
  <c r="AC133" i="10"/>
  <c r="AF133" i="14"/>
  <c r="N133" i="15"/>
  <c r="AD133" i="14"/>
  <c r="M133" i="15"/>
  <c r="AC133" i="14"/>
  <c r="V133" i="10"/>
  <c r="K133" i="15"/>
  <c r="R133" i="14"/>
  <c r="U133" i="10"/>
  <c r="J133" i="15"/>
  <c r="Q133" i="14"/>
  <c r="T133" i="10"/>
  <c r="O133" i="10"/>
  <c r="M133" i="10"/>
  <c r="F133" i="15"/>
  <c r="J133" i="14"/>
  <c r="L133" i="10"/>
  <c r="F133" i="14"/>
  <c r="G133" i="10"/>
  <c r="E133" i="14"/>
  <c r="F133" i="10"/>
  <c r="E133" i="10"/>
  <c r="D133" i="10"/>
  <c r="D136" i="8" s="1"/>
  <c r="C133" i="10"/>
  <c r="B133" i="10"/>
  <c r="B136" i="8" s="1"/>
  <c r="A133" i="10"/>
  <c r="AE132" i="10"/>
  <c r="AH132" i="14"/>
  <c r="Q132" i="15"/>
  <c r="AF132" i="14"/>
  <c r="AE132" i="14"/>
  <c r="K132" i="15"/>
  <c r="J132" i="15"/>
  <c r="F132" i="15"/>
  <c r="H132" i="14"/>
  <c r="F132" i="14"/>
  <c r="E132" i="10"/>
  <c r="D132" i="10"/>
  <c r="B132" i="10"/>
  <c r="A132" i="10"/>
  <c r="AL131" i="14"/>
  <c r="AF131" i="10"/>
  <c r="AD131" i="10"/>
  <c r="Q131" i="15"/>
  <c r="P131" i="15"/>
  <c r="AF131" i="14"/>
  <c r="AE131" i="14"/>
  <c r="L131" i="15"/>
  <c r="AA131" i="14"/>
  <c r="V131" i="10"/>
  <c r="J131" i="15"/>
  <c r="N131" i="14"/>
  <c r="Q131" i="10"/>
  <c r="O131" i="10"/>
  <c r="I131" i="14"/>
  <c r="H131" i="14"/>
  <c r="F131" i="14"/>
  <c r="E131" i="10"/>
  <c r="D131" i="10"/>
  <c r="B131" i="10"/>
  <c r="A131" i="10"/>
  <c r="AL130" i="14"/>
  <c r="AK130" i="14"/>
  <c r="AI130" i="14"/>
  <c r="G130" i="10"/>
  <c r="B130" i="15"/>
  <c r="E130" i="10"/>
  <c r="D130" i="10"/>
  <c r="B130" i="10"/>
  <c r="A130" i="10"/>
  <c r="T129" i="15"/>
  <c r="AF129" i="10"/>
  <c r="G129" i="15"/>
  <c r="N129" i="14"/>
  <c r="F129" i="15"/>
  <c r="L129" i="10"/>
  <c r="K129" i="10"/>
  <c r="B129" i="15"/>
  <c r="F129" i="10"/>
  <c r="E129" i="14"/>
  <c r="E129" i="10"/>
  <c r="D129" i="10"/>
  <c r="B129" i="10"/>
  <c r="A129" i="10"/>
  <c r="E128" i="10"/>
  <c r="E131" i="8" s="1"/>
  <c r="P131" i="8" s="1"/>
  <c r="D128" i="10"/>
  <c r="B128" i="10"/>
  <c r="A128" i="10"/>
  <c r="Z127" i="10"/>
  <c r="AB130" i="8" s="1"/>
  <c r="G127" i="15"/>
  <c r="E127" i="15"/>
  <c r="E127" i="10"/>
  <c r="D127" i="10"/>
  <c r="B127" i="10"/>
  <c r="A127" i="10"/>
  <c r="A130" i="8" s="1"/>
  <c r="U126" i="15"/>
  <c r="AM126" i="14"/>
  <c r="T126" i="15"/>
  <c r="R126" i="15"/>
  <c r="AI126" i="14"/>
  <c r="AH126" i="14"/>
  <c r="AJ126" i="14" s="1"/>
  <c r="AC126" i="10"/>
  <c r="P126" i="15"/>
  <c r="AF126" i="14"/>
  <c r="AB126" i="10"/>
  <c r="AE126" i="14"/>
  <c r="AA126" i="10"/>
  <c r="AD126" i="14"/>
  <c r="Z126" i="10"/>
  <c r="M126" i="15"/>
  <c r="AA126" i="14"/>
  <c r="W126" i="14"/>
  <c r="X126" i="14" s="1"/>
  <c r="T126" i="14" s="1"/>
  <c r="K126" i="15"/>
  <c r="R126" i="14"/>
  <c r="U126" i="10"/>
  <c r="J126" i="15"/>
  <c r="Q126" i="14"/>
  <c r="T126" i="10"/>
  <c r="H126" i="15"/>
  <c r="G126" i="15"/>
  <c r="M126" i="10"/>
  <c r="L126" i="10"/>
  <c r="K126" i="10"/>
  <c r="I126" i="14"/>
  <c r="F126" i="14"/>
  <c r="E126" i="10"/>
  <c r="D126" i="10"/>
  <c r="D129" i="8" s="1"/>
  <c r="C126" i="10"/>
  <c r="B126" i="10"/>
  <c r="B129" i="8" s="1"/>
  <c r="A126" i="10"/>
  <c r="AB125" i="10"/>
  <c r="AF125" i="14"/>
  <c r="AA125" i="10"/>
  <c r="AC125" i="14"/>
  <c r="V125" i="10"/>
  <c r="U125" i="10"/>
  <c r="T125" i="10"/>
  <c r="P125" i="14"/>
  <c r="O125" i="10"/>
  <c r="M125" i="10"/>
  <c r="L125" i="10"/>
  <c r="J125" i="10"/>
  <c r="H125" i="14"/>
  <c r="G125" i="10"/>
  <c r="E125" i="10"/>
  <c r="D125" i="10"/>
  <c r="B125" i="10"/>
  <c r="A125" i="10"/>
  <c r="N124" i="14"/>
  <c r="J124" i="14"/>
  <c r="H124" i="14"/>
  <c r="E124" i="10"/>
  <c r="D124" i="10"/>
  <c r="D127" i="8" s="1"/>
  <c r="B124" i="10"/>
  <c r="A124" i="10"/>
  <c r="AL123" i="14"/>
  <c r="AF123" i="10"/>
  <c r="AJ126" i="8" s="1"/>
  <c r="AI123" i="14"/>
  <c r="AF123" i="14"/>
  <c r="W123" i="10"/>
  <c r="R123" i="14"/>
  <c r="N123" i="14"/>
  <c r="Q123" i="10"/>
  <c r="N123" i="10"/>
  <c r="L123" i="10"/>
  <c r="I123" i="14"/>
  <c r="E123" i="10"/>
  <c r="E126" i="8" s="1"/>
  <c r="D123" i="10"/>
  <c r="B123" i="10"/>
  <c r="B126" i="8" s="1"/>
  <c r="A123" i="10"/>
  <c r="AM122" i="14"/>
  <c r="AG122" i="10"/>
  <c r="AK122" i="14"/>
  <c r="AH122" i="14"/>
  <c r="X122" i="10"/>
  <c r="L122" i="15"/>
  <c r="W122" i="14"/>
  <c r="X122" i="14" s="1"/>
  <c r="T122" i="14" s="1"/>
  <c r="O122" i="14"/>
  <c r="R122" i="10"/>
  <c r="O122" i="10"/>
  <c r="M122" i="10"/>
  <c r="G122" i="10"/>
  <c r="E122" i="10"/>
  <c r="D122" i="10"/>
  <c r="U122" i="10"/>
  <c r="B122" i="10"/>
  <c r="A122" i="10"/>
  <c r="AH121" i="14"/>
  <c r="AD121" i="14"/>
  <c r="L121" i="15"/>
  <c r="AA121" i="14"/>
  <c r="H121" i="14"/>
  <c r="E121" i="10"/>
  <c r="E124" i="8" s="1"/>
  <c r="D121" i="10"/>
  <c r="AD121" i="10"/>
  <c r="B121" i="10"/>
  <c r="A121" i="10"/>
  <c r="AI120" i="14"/>
  <c r="Q120" i="15"/>
  <c r="AH120" i="14"/>
  <c r="AC120" i="10"/>
  <c r="AD120" i="14"/>
  <c r="Z120" i="10"/>
  <c r="M120" i="15"/>
  <c r="Y120" i="10"/>
  <c r="AA123" i="8" s="1"/>
  <c r="J120" i="15"/>
  <c r="S120" i="10"/>
  <c r="G120" i="15"/>
  <c r="N120" i="14"/>
  <c r="Q120" i="10"/>
  <c r="F120" i="15"/>
  <c r="K120" i="10"/>
  <c r="E120" i="15"/>
  <c r="I120" i="14"/>
  <c r="I120" i="10"/>
  <c r="D120" i="15"/>
  <c r="H120" i="14"/>
  <c r="C120" i="15"/>
  <c r="F120" i="14"/>
  <c r="E120" i="10"/>
  <c r="D120" i="10"/>
  <c r="D123" i="8" s="1"/>
  <c r="B120" i="10"/>
  <c r="A120" i="10"/>
  <c r="A123" i="8" s="1"/>
  <c r="AG119" i="10"/>
  <c r="S119" i="15"/>
  <c r="AF119" i="14"/>
  <c r="N119" i="15"/>
  <c r="Z119" i="10"/>
  <c r="AC119" i="14"/>
  <c r="K119" i="15"/>
  <c r="O119" i="14"/>
  <c r="H119" i="15"/>
  <c r="D119" i="15"/>
  <c r="H119" i="14"/>
  <c r="E119" i="10"/>
  <c r="D119" i="10"/>
  <c r="B119" i="10"/>
  <c r="A119" i="10"/>
  <c r="E118" i="10"/>
  <c r="D118" i="10"/>
  <c r="B118" i="10"/>
  <c r="A118" i="10"/>
  <c r="Q117" i="15"/>
  <c r="B117" i="15"/>
  <c r="E117" i="10"/>
  <c r="E120" i="8" s="1"/>
  <c r="D117" i="10"/>
  <c r="B117" i="10"/>
  <c r="A117" i="10"/>
  <c r="AM116" i="14"/>
  <c r="AF116" i="10"/>
  <c r="R116" i="15"/>
  <c r="AH116" i="14"/>
  <c r="P116" i="15"/>
  <c r="N116" i="15"/>
  <c r="Z116" i="10"/>
  <c r="AB119" i="8" s="1"/>
  <c r="AD116" i="14"/>
  <c r="X116" i="10"/>
  <c r="L116" i="15"/>
  <c r="W116" i="14"/>
  <c r="X116" i="14" s="1"/>
  <c r="T116" i="14" s="1"/>
  <c r="K116" i="15"/>
  <c r="I116" i="15"/>
  <c r="P116" i="14"/>
  <c r="O116" i="14"/>
  <c r="N116" i="14"/>
  <c r="Q116" i="10"/>
  <c r="K116" i="10"/>
  <c r="I116" i="10"/>
  <c r="C116" i="15"/>
  <c r="E116" i="14"/>
  <c r="E116" i="10"/>
  <c r="D116" i="10"/>
  <c r="C116" i="10"/>
  <c r="B116" i="10"/>
  <c r="B119" i="8" s="1"/>
  <c r="A116" i="10"/>
  <c r="W115" i="14"/>
  <c r="X115" i="14" s="1"/>
  <c r="T115" i="14" s="1"/>
  <c r="E115" i="10"/>
  <c r="D115" i="10"/>
  <c r="B115" i="10"/>
  <c r="A115" i="10"/>
  <c r="AL114" i="14"/>
  <c r="T114" i="15"/>
  <c r="R114" i="15"/>
  <c r="AI114" i="14"/>
  <c r="P114" i="15"/>
  <c r="AB114" i="10"/>
  <c r="AF114" i="14"/>
  <c r="AE114" i="14"/>
  <c r="Z114" i="10"/>
  <c r="L114" i="15"/>
  <c r="K114" i="15"/>
  <c r="U114" i="10"/>
  <c r="R114" i="14"/>
  <c r="G114" i="15"/>
  <c r="N114" i="14"/>
  <c r="Q114" i="10"/>
  <c r="M114" i="10"/>
  <c r="K114" i="10"/>
  <c r="C114" i="15"/>
  <c r="F114" i="14"/>
  <c r="E114" i="10"/>
  <c r="D114" i="10"/>
  <c r="C114" i="10"/>
  <c r="B114" i="10"/>
  <c r="A114" i="10"/>
  <c r="E113" i="10"/>
  <c r="E116" i="8" s="1"/>
  <c r="D113" i="10"/>
  <c r="B113" i="10"/>
  <c r="A113" i="10"/>
  <c r="AM112" i="14"/>
  <c r="R112" i="15"/>
  <c r="AI112" i="14"/>
  <c r="AD112" i="10"/>
  <c r="AF112" i="14"/>
  <c r="AB112" i="10"/>
  <c r="P112" i="15"/>
  <c r="O112" i="15"/>
  <c r="AA112" i="10"/>
  <c r="AE112" i="14"/>
  <c r="N112" i="15"/>
  <c r="AC112" i="14"/>
  <c r="X112" i="10"/>
  <c r="V112" i="10"/>
  <c r="W112" i="14"/>
  <c r="X112" i="14" s="1"/>
  <c r="T112" i="14" s="1"/>
  <c r="R112" i="14"/>
  <c r="J112" i="15"/>
  <c r="T112" i="10"/>
  <c r="Q112" i="14"/>
  <c r="O112" i="14"/>
  <c r="G112" i="15"/>
  <c r="N112" i="14"/>
  <c r="Q112" i="10"/>
  <c r="O112" i="10"/>
  <c r="M112" i="10"/>
  <c r="F112" i="15"/>
  <c r="L112" i="10"/>
  <c r="J112" i="14"/>
  <c r="E112" i="15"/>
  <c r="I112" i="14"/>
  <c r="I112" i="10"/>
  <c r="F112" i="14"/>
  <c r="G112" i="10"/>
  <c r="E112" i="14"/>
  <c r="E112" i="10"/>
  <c r="D112" i="10"/>
  <c r="C112" i="10"/>
  <c r="C115" i="8" s="1"/>
  <c r="B112" i="10"/>
  <c r="A112" i="10"/>
  <c r="U111" i="15"/>
  <c r="AI111" i="14"/>
  <c r="AC111" i="10"/>
  <c r="AE111" i="14"/>
  <c r="M111" i="15"/>
  <c r="AC111" i="14"/>
  <c r="Y111" i="10"/>
  <c r="AA111" i="14"/>
  <c r="O111" i="14"/>
  <c r="E111" i="10"/>
  <c r="D111" i="10"/>
  <c r="B111" i="10"/>
  <c r="A111" i="10"/>
  <c r="I110" i="14"/>
  <c r="E110" i="10"/>
  <c r="D110" i="10"/>
  <c r="B110" i="10"/>
  <c r="A110" i="10"/>
  <c r="A113" i="8" s="1"/>
  <c r="M109" i="15"/>
  <c r="AC109" i="14"/>
  <c r="R109" i="14"/>
  <c r="H109" i="14"/>
  <c r="E109" i="10"/>
  <c r="D109" i="10"/>
  <c r="B109" i="10"/>
  <c r="A109" i="10"/>
  <c r="R108" i="15"/>
  <c r="AD108" i="10"/>
  <c r="AI108" i="14"/>
  <c r="AH108" i="14"/>
  <c r="P108" i="15"/>
  <c r="X108" i="10"/>
  <c r="AA108" i="14"/>
  <c r="V108" i="10"/>
  <c r="K108" i="15"/>
  <c r="I108" i="15"/>
  <c r="P108" i="14"/>
  <c r="O108" i="14"/>
  <c r="Q108" i="10"/>
  <c r="O108" i="10"/>
  <c r="K108" i="10"/>
  <c r="F108" i="14"/>
  <c r="G108" i="14" s="1"/>
  <c r="E108" i="14"/>
  <c r="E108" i="10"/>
  <c r="D108" i="10"/>
  <c r="C108" i="10"/>
  <c r="B108" i="10"/>
  <c r="A108" i="10"/>
  <c r="E107" i="10"/>
  <c r="D107" i="10"/>
  <c r="D110" i="8" s="1"/>
  <c r="B107" i="10"/>
  <c r="A107" i="10"/>
  <c r="X106" i="10"/>
  <c r="N106" i="14"/>
  <c r="Q106" i="10"/>
  <c r="I106" i="14"/>
  <c r="I106" i="10"/>
  <c r="E106" i="10"/>
  <c r="D106" i="10"/>
  <c r="B106" i="10"/>
  <c r="A106" i="10"/>
  <c r="U105" i="15"/>
  <c r="AG105" i="10"/>
  <c r="AL105" i="14"/>
  <c r="T105" i="15"/>
  <c r="AB105" i="10"/>
  <c r="W105" i="10"/>
  <c r="R105" i="14"/>
  <c r="U105" i="10"/>
  <c r="Q105" i="14"/>
  <c r="H105" i="15"/>
  <c r="P105" i="10"/>
  <c r="M105" i="10"/>
  <c r="J105" i="14"/>
  <c r="F105" i="15"/>
  <c r="D105" i="15"/>
  <c r="E105" i="10"/>
  <c r="D105" i="10"/>
  <c r="D108" i="8" s="1"/>
  <c r="B105" i="10"/>
  <c r="A105" i="10"/>
  <c r="U104" i="15"/>
  <c r="AL104" i="14"/>
  <c r="AF104" i="10"/>
  <c r="T104" i="15"/>
  <c r="AH104" i="14"/>
  <c r="AC104" i="10"/>
  <c r="P104" i="15"/>
  <c r="AB104" i="10"/>
  <c r="O104" i="15"/>
  <c r="AE104" i="14"/>
  <c r="M104" i="15"/>
  <c r="AC104" i="14"/>
  <c r="L104" i="15"/>
  <c r="AA104" i="14"/>
  <c r="V104" i="10"/>
  <c r="W104" i="14"/>
  <c r="X104" i="14" s="1"/>
  <c r="T104" i="14" s="1"/>
  <c r="R104" i="14"/>
  <c r="U104" i="10"/>
  <c r="J104" i="15"/>
  <c r="P104" i="14"/>
  <c r="O104" i="14"/>
  <c r="N104" i="14"/>
  <c r="O104" i="10"/>
  <c r="N104" i="10"/>
  <c r="M104" i="10"/>
  <c r="K104" i="10"/>
  <c r="E104" i="15"/>
  <c r="I104" i="14"/>
  <c r="I104" i="10"/>
  <c r="E104" i="10"/>
  <c r="D104" i="10"/>
  <c r="C104" i="10"/>
  <c r="B104" i="10"/>
  <c r="A104" i="10"/>
  <c r="AM103" i="14"/>
  <c r="AH103" i="14"/>
  <c r="AB103" i="10"/>
  <c r="N103" i="15"/>
  <c r="AD103" i="14"/>
  <c r="M103" i="15"/>
  <c r="Y103" i="10"/>
  <c r="AA103" i="14"/>
  <c r="Q103" i="14"/>
  <c r="H103" i="15"/>
  <c r="R103" i="10"/>
  <c r="P103" i="10"/>
  <c r="D103" i="15"/>
  <c r="E103" i="10"/>
  <c r="D103" i="10"/>
  <c r="B103" i="10"/>
  <c r="B106" i="8" s="1"/>
  <c r="A103" i="10"/>
  <c r="AD102" i="10"/>
  <c r="AG105" i="8" s="1"/>
  <c r="AE102" i="14"/>
  <c r="O102" i="15"/>
  <c r="E102" i="10"/>
  <c r="D102" i="10"/>
  <c r="B102" i="10"/>
  <c r="A102" i="10"/>
  <c r="U101" i="15"/>
  <c r="AF101" i="10"/>
  <c r="AK101" i="14"/>
  <c r="AE101" i="10"/>
  <c r="AI104" i="8" s="1"/>
  <c r="S101" i="15"/>
  <c r="Q101" i="15"/>
  <c r="AH101" i="14"/>
  <c r="P101" i="15"/>
  <c r="X101" i="10"/>
  <c r="W101" i="14"/>
  <c r="X101" i="14" s="1"/>
  <c r="T101" i="14" s="1"/>
  <c r="U101" i="10"/>
  <c r="J101" i="15"/>
  <c r="T101" i="10"/>
  <c r="G101" i="15"/>
  <c r="N101" i="14"/>
  <c r="M101" i="10"/>
  <c r="F101" i="15"/>
  <c r="L101" i="10"/>
  <c r="C101" i="15"/>
  <c r="F101" i="14"/>
  <c r="G101" i="10"/>
  <c r="E101" i="14"/>
  <c r="E101" i="10"/>
  <c r="D101" i="10"/>
  <c r="B101" i="10"/>
  <c r="A101" i="10"/>
  <c r="AH100" i="14"/>
  <c r="AC100" i="10"/>
  <c r="AA100" i="14"/>
  <c r="W100" i="14"/>
  <c r="X100" i="14" s="1"/>
  <c r="T100" i="14" s="1"/>
  <c r="J100" i="15"/>
  <c r="R100" i="10"/>
  <c r="F100" i="15"/>
  <c r="J100" i="10"/>
  <c r="D100" i="15"/>
  <c r="E100" i="10"/>
  <c r="E103" i="8" s="1"/>
  <c r="D100" i="10"/>
  <c r="B100" i="10"/>
  <c r="A100" i="10"/>
  <c r="AF99" i="10"/>
  <c r="AL99" i="14"/>
  <c r="AK99" i="14"/>
  <c r="E99" i="10"/>
  <c r="D99" i="10"/>
  <c r="D102" i="8" s="1"/>
  <c r="B99" i="10"/>
  <c r="A99" i="10"/>
  <c r="U98" i="15"/>
  <c r="AM98" i="14"/>
  <c r="AG98" i="10"/>
  <c r="AE98" i="10"/>
  <c r="AF98" i="14"/>
  <c r="AE98" i="14"/>
  <c r="AA98" i="10"/>
  <c r="AC98" i="14"/>
  <c r="J98" i="15"/>
  <c r="H98" i="15"/>
  <c r="R98" i="10"/>
  <c r="L98" i="10"/>
  <c r="J98" i="14"/>
  <c r="E98" i="14"/>
  <c r="B98" i="15"/>
  <c r="E98" i="10"/>
  <c r="D98" i="10"/>
  <c r="B98" i="10"/>
  <c r="A98" i="10"/>
  <c r="T97" i="15"/>
  <c r="AL97" i="14"/>
  <c r="AF97" i="10"/>
  <c r="R97" i="15"/>
  <c r="AD97" i="10"/>
  <c r="P97" i="15"/>
  <c r="AF97" i="14"/>
  <c r="AB97" i="10"/>
  <c r="X97" i="10"/>
  <c r="AA97" i="14"/>
  <c r="K97" i="15"/>
  <c r="U97" i="10"/>
  <c r="G97" i="15"/>
  <c r="Q97" i="10"/>
  <c r="O97" i="10"/>
  <c r="K97" i="10"/>
  <c r="I97" i="14"/>
  <c r="G97" i="10"/>
  <c r="E97" i="10"/>
  <c r="E100" i="8" s="1"/>
  <c r="D97" i="10"/>
  <c r="C97" i="10"/>
  <c r="B97" i="10"/>
  <c r="A97" i="10"/>
  <c r="J96" i="10"/>
  <c r="E96" i="10"/>
  <c r="E99" i="8" s="1"/>
  <c r="D96" i="10"/>
  <c r="B96" i="10"/>
  <c r="A96" i="10"/>
  <c r="U95" i="15"/>
  <c r="AG95" i="10"/>
  <c r="AM95" i="14"/>
  <c r="S95" i="15"/>
  <c r="P95" i="15"/>
  <c r="AF95" i="14"/>
  <c r="AB95" i="10"/>
  <c r="AD98" i="8" s="1"/>
  <c r="N95" i="15"/>
  <c r="AD95" i="14"/>
  <c r="Z95" i="10"/>
  <c r="AC95" i="14"/>
  <c r="X95" i="10"/>
  <c r="L95" i="15"/>
  <c r="Q95" i="14"/>
  <c r="T95" i="10"/>
  <c r="P95" i="14"/>
  <c r="H95" i="15"/>
  <c r="R95" i="10"/>
  <c r="O95" i="14"/>
  <c r="O95" i="10"/>
  <c r="M95" i="10"/>
  <c r="J95" i="14"/>
  <c r="J95" i="10"/>
  <c r="D95" i="15"/>
  <c r="H95" i="14"/>
  <c r="E95" i="10"/>
  <c r="D95" i="10"/>
  <c r="B95" i="10"/>
  <c r="A95" i="10"/>
  <c r="J94" i="15"/>
  <c r="O94" i="14"/>
  <c r="R94" i="10"/>
  <c r="E94" i="10"/>
  <c r="D94" i="10"/>
  <c r="B94" i="10"/>
  <c r="A94" i="10"/>
  <c r="U93" i="15"/>
  <c r="AM93" i="14"/>
  <c r="AL93" i="14"/>
  <c r="AF93" i="10"/>
  <c r="P93" i="15"/>
  <c r="AA93" i="10"/>
  <c r="N93" i="15"/>
  <c r="AD93" i="14"/>
  <c r="Z93" i="10"/>
  <c r="AB96" i="8" s="1"/>
  <c r="AC93" i="14"/>
  <c r="L93" i="15"/>
  <c r="V93" i="10"/>
  <c r="W93" i="14"/>
  <c r="X93" i="14" s="1"/>
  <c r="T93" i="14" s="1"/>
  <c r="K93" i="15"/>
  <c r="R93" i="14"/>
  <c r="U93" i="10"/>
  <c r="Q93" i="14"/>
  <c r="J93" i="15"/>
  <c r="H93" i="15"/>
  <c r="N93" i="10"/>
  <c r="M93" i="10"/>
  <c r="I93" i="10"/>
  <c r="E93" i="14"/>
  <c r="E93" i="10"/>
  <c r="D93" i="10"/>
  <c r="D96" i="8" s="1"/>
  <c r="C93" i="10"/>
  <c r="B93" i="10"/>
  <c r="A93" i="10"/>
  <c r="AM92" i="14"/>
  <c r="AI92" i="14"/>
  <c r="AE92" i="14"/>
  <c r="W92" i="10"/>
  <c r="O92" i="14"/>
  <c r="P92" i="10"/>
  <c r="F92" i="15"/>
  <c r="G92" i="10"/>
  <c r="F92" i="14"/>
  <c r="B92" i="15"/>
  <c r="E92" i="10"/>
  <c r="D92" i="10"/>
  <c r="B92" i="10"/>
  <c r="A92" i="10"/>
  <c r="AK91" i="14"/>
  <c r="Q91" i="15"/>
  <c r="AH91" i="14"/>
  <c r="AC91" i="10"/>
  <c r="AD91" i="14"/>
  <c r="AA91" i="14"/>
  <c r="R91" i="14"/>
  <c r="U91" i="10"/>
  <c r="S91" i="10"/>
  <c r="K91" i="10"/>
  <c r="C91" i="15"/>
  <c r="E91" i="10"/>
  <c r="D91" i="10"/>
  <c r="B91" i="10"/>
  <c r="A91" i="10"/>
  <c r="A94" i="8" s="1"/>
  <c r="U90" i="15"/>
  <c r="AG90" i="10"/>
  <c r="AM90" i="14"/>
  <c r="R90" i="15"/>
  <c r="AD90" i="10"/>
  <c r="AF90" i="14"/>
  <c r="AB90" i="10"/>
  <c r="O90" i="15"/>
  <c r="AE90" i="14"/>
  <c r="AA90" i="10"/>
  <c r="N90" i="15"/>
  <c r="Z90" i="10"/>
  <c r="AC90" i="14"/>
  <c r="L90" i="15"/>
  <c r="V90" i="10"/>
  <c r="AA90" i="14"/>
  <c r="W90" i="14"/>
  <c r="X90" i="14" s="1"/>
  <c r="T90" i="14" s="1"/>
  <c r="U90" i="10"/>
  <c r="J90" i="15"/>
  <c r="T90" i="10"/>
  <c r="G90" i="15"/>
  <c r="N90" i="14"/>
  <c r="O90" i="10"/>
  <c r="F90" i="15"/>
  <c r="J90" i="14"/>
  <c r="L90" i="10"/>
  <c r="E90" i="15"/>
  <c r="I90" i="14"/>
  <c r="C90" i="15"/>
  <c r="G90" i="10"/>
  <c r="F90" i="14"/>
  <c r="E90" i="10"/>
  <c r="E93" i="8" s="1"/>
  <c r="D90" i="10"/>
  <c r="C90" i="10"/>
  <c r="B90" i="10"/>
  <c r="A90" i="10"/>
  <c r="U89" i="15"/>
  <c r="AM89" i="14"/>
  <c r="AI89" i="14"/>
  <c r="AC89" i="10"/>
  <c r="AF92" i="8" s="1"/>
  <c r="P89" i="15"/>
  <c r="AF89" i="14"/>
  <c r="AB89" i="10"/>
  <c r="O89" i="15"/>
  <c r="AE89" i="14"/>
  <c r="AA89" i="10"/>
  <c r="N89" i="15"/>
  <c r="AC89" i="14"/>
  <c r="AA89" i="14"/>
  <c r="W89" i="14"/>
  <c r="X89" i="14" s="1"/>
  <c r="T89" i="14" s="1"/>
  <c r="R89" i="14"/>
  <c r="J89" i="15"/>
  <c r="O89" i="14"/>
  <c r="N89" i="10"/>
  <c r="F89" i="15"/>
  <c r="G89" i="10"/>
  <c r="E89" i="10"/>
  <c r="D89" i="10"/>
  <c r="C89" i="10"/>
  <c r="B89" i="10"/>
  <c r="A89" i="10"/>
  <c r="N88" i="15"/>
  <c r="E88" i="10"/>
  <c r="D88" i="10"/>
  <c r="B88" i="10"/>
  <c r="A88" i="10"/>
  <c r="D87" i="15"/>
  <c r="E87" i="14"/>
  <c r="E87" i="10"/>
  <c r="D87" i="10"/>
  <c r="B87" i="10"/>
  <c r="A87" i="10"/>
  <c r="AM86" i="14"/>
  <c r="T86" i="15"/>
  <c r="AF86" i="10"/>
  <c r="AL86" i="14"/>
  <c r="AK86" i="14"/>
  <c r="AN86" i="14" s="1"/>
  <c r="R86" i="15"/>
  <c r="AC86" i="14"/>
  <c r="Y86" i="10"/>
  <c r="AA89" i="8" s="1"/>
  <c r="L86" i="15"/>
  <c r="AA86" i="14"/>
  <c r="P86" i="14"/>
  <c r="O86" i="14"/>
  <c r="G86" i="15"/>
  <c r="P86" i="10"/>
  <c r="M86" i="10"/>
  <c r="K86" i="10"/>
  <c r="E86" i="15"/>
  <c r="F86" i="14"/>
  <c r="G86" i="10"/>
  <c r="E86" i="10"/>
  <c r="D86" i="10"/>
  <c r="B86" i="10"/>
  <c r="A86" i="10"/>
  <c r="AL85" i="14"/>
  <c r="S85" i="15"/>
  <c r="AD85" i="14"/>
  <c r="Z85" i="10"/>
  <c r="W85" i="14"/>
  <c r="X85" i="14" s="1"/>
  <c r="T85" i="14" s="1"/>
  <c r="H85" i="15"/>
  <c r="H85" i="14"/>
  <c r="H85" i="10"/>
  <c r="E85" i="14"/>
  <c r="E85" i="10"/>
  <c r="D85" i="10"/>
  <c r="B85" i="10"/>
  <c r="A85" i="10"/>
  <c r="AM84" i="14"/>
  <c r="AI84" i="14"/>
  <c r="AB84" i="10"/>
  <c r="Y84" i="10"/>
  <c r="AC84" i="14"/>
  <c r="O84" i="10"/>
  <c r="J84" i="10"/>
  <c r="E84" i="10"/>
  <c r="D84" i="10"/>
  <c r="B84" i="10"/>
  <c r="B87" i="8" s="1"/>
  <c r="A84" i="10"/>
  <c r="AF83" i="14"/>
  <c r="AC83" i="14"/>
  <c r="Y83" i="10"/>
  <c r="U83" i="10"/>
  <c r="R83" i="14"/>
  <c r="O83" i="14"/>
  <c r="G83" i="15"/>
  <c r="E83" i="10"/>
  <c r="D83" i="10"/>
  <c r="D86" i="8" s="1"/>
  <c r="B83" i="10"/>
  <c r="A83" i="10"/>
  <c r="AF82" i="10"/>
  <c r="T82" i="15"/>
  <c r="AH82" i="14"/>
  <c r="AC82" i="10"/>
  <c r="AF82" i="14"/>
  <c r="AA82" i="10"/>
  <c r="AE82" i="14"/>
  <c r="M82" i="15"/>
  <c r="AA82" i="14"/>
  <c r="W82" i="14"/>
  <c r="X82" i="14" s="1"/>
  <c r="T82" i="14" s="1"/>
  <c r="R82" i="14"/>
  <c r="T82" i="10"/>
  <c r="H82" i="15"/>
  <c r="O82" i="14"/>
  <c r="L82" i="10"/>
  <c r="G82" i="10"/>
  <c r="E82" i="10"/>
  <c r="D82" i="10"/>
  <c r="B82" i="10"/>
  <c r="A82" i="10"/>
  <c r="AK81" i="14"/>
  <c r="AE81" i="10"/>
  <c r="P81" i="15"/>
  <c r="AF81" i="14"/>
  <c r="AB81" i="10"/>
  <c r="L81" i="15"/>
  <c r="AA81" i="14"/>
  <c r="V81" i="10"/>
  <c r="P81" i="14"/>
  <c r="S81" i="10"/>
  <c r="G81" i="15"/>
  <c r="N81" i="14"/>
  <c r="Q81" i="10"/>
  <c r="O81" i="10"/>
  <c r="K81" i="10"/>
  <c r="E81" i="15"/>
  <c r="I81" i="14"/>
  <c r="I81" i="10"/>
  <c r="E81" i="14"/>
  <c r="E81" i="10"/>
  <c r="D81" i="10"/>
  <c r="B81" i="10"/>
  <c r="A81" i="10"/>
  <c r="N80" i="10"/>
  <c r="E80" i="10"/>
  <c r="D80" i="10"/>
  <c r="B80" i="10"/>
  <c r="A80" i="10"/>
  <c r="AM79" i="14"/>
  <c r="AG79" i="10"/>
  <c r="AL79" i="14"/>
  <c r="AI79" i="14"/>
  <c r="AD79" i="10"/>
  <c r="R79" i="15"/>
  <c r="P79" i="15"/>
  <c r="AF79" i="14"/>
  <c r="X79" i="10"/>
  <c r="V79" i="10"/>
  <c r="P79" i="14"/>
  <c r="O79" i="14"/>
  <c r="R79" i="10"/>
  <c r="J79" i="10"/>
  <c r="C79" i="15"/>
  <c r="E79" i="10"/>
  <c r="D79" i="10"/>
  <c r="B79" i="10"/>
  <c r="A79" i="10"/>
  <c r="R78" i="10"/>
  <c r="H78" i="15"/>
  <c r="N78" i="10"/>
  <c r="L78" i="10"/>
  <c r="B78" i="15"/>
  <c r="E78" i="10"/>
  <c r="D78" i="10"/>
  <c r="B78" i="10"/>
  <c r="A78" i="10"/>
  <c r="A81" i="8" s="1"/>
  <c r="U77" i="15"/>
  <c r="AM77" i="14"/>
  <c r="AL77" i="14"/>
  <c r="AF77" i="10"/>
  <c r="P77" i="15"/>
  <c r="AF77" i="14"/>
  <c r="AE77" i="14"/>
  <c r="AA77" i="10"/>
  <c r="N77" i="15"/>
  <c r="AD77" i="14"/>
  <c r="Z77" i="10"/>
  <c r="M77" i="15"/>
  <c r="L77" i="15"/>
  <c r="AA77" i="14"/>
  <c r="V77" i="10"/>
  <c r="P77" i="14"/>
  <c r="I77" i="15"/>
  <c r="H77" i="15"/>
  <c r="O77" i="14"/>
  <c r="G77" i="15"/>
  <c r="N77" i="14"/>
  <c r="Q77" i="10"/>
  <c r="O77" i="10"/>
  <c r="J77" i="14"/>
  <c r="E77" i="15"/>
  <c r="I77" i="14"/>
  <c r="I77" i="10"/>
  <c r="C77" i="15"/>
  <c r="G77" i="10"/>
  <c r="E77" i="10"/>
  <c r="D77" i="10"/>
  <c r="C77" i="10"/>
  <c r="B77" i="10"/>
  <c r="A77" i="10"/>
  <c r="E76" i="10"/>
  <c r="D76" i="10"/>
  <c r="B76" i="10"/>
  <c r="A76" i="10"/>
  <c r="U75" i="15"/>
  <c r="T75" i="15"/>
  <c r="AL75" i="14"/>
  <c r="AF75" i="10"/>
  <c r="R75" i="15"/>
  <c r="AH75" i="14"/>
  <c r="P75" i="15"/>
  <c r="AF75" i="14"/>
  <c r="AB75" i="10"/>
  <c r="O75" i="15"/>
  <c r="AE75" i="14"/>
  <c r="N75" i="15"/>
  <c r="M75" i="15"/>
  <c r="L75" i="15"/>
  <c r="AA75" i="14"/>
  <c r="W75" i="14"/>
  <c r="X75" i="14" s="1"/>
  <c r="T75" i="14" s="1"/>
  <c r="K75" i="15"/>
  <c r="R75" i="14"/>
  <c r="U75" i="10"/>
  <c r="J75" i="15"/>
  <c r="H75" i="15"/>
  <c r="G75" i="15"/>
  <c r="O75" i="10"/>
  <c r="N75" i="10"/>
  <c r="J75" i="14"/>
  <c r="K75" i="10"/>
  <c r="E75" i="15"/>
  <c r="G75" i="10"/>
  <c r="F75" i="10"/>
  <c r="E75" i="10"/>
  <c r="D75" i="10"/>
  <c r="C75" i="10"/>
  <c r="B75" i="10"/>
  <c r="A75" i="10"/>
  <c r="S74" i="15"/>
  <c r="AC74" i="14"/>
  <c r="Y74" i="10"/>
  <c r="M74" i="15"/>
  <c r="W74" i="10"/>
  <c r="V74" i="10"/>
  <c r="R74" i="14"/>
  <c r="O74" i="14"/>
  <c r="H74" i="15"/>
  <c r="O74" i="10"/>
  <c r="G74" i="10"/>
  <c r="F74" i="10"/>
  <c r="B74" i="15"/>
  <c r="E74" i="10"/>
  <c r="D74" i="10"/>
  <c r="B74" i="10"/>
  <c r="A74" i="10"/>
  <c r="AL73" i="14"/>
  <c r="AD73" i="10"/>
  <c r="R73" i="15"/>
  <c r="P73" i="15"/>
  <c r="U73" i="10"/>
  <c r="Q73" i="10"/>
  <c r="N73" i="14"/>
  <c r="J73" i="14"/>
  <c r="F73" i="15"/>
  <c r="I73" i="10"/>
  <c r="E73" i="10"/>
  <c r="D73" i="10"/>
  <c r="AF73" i="10"/>
  <c r="B73" i="10"/>
  <c r="A73" i="10"/>
  <c r="AM72" i="14"/>
  <c r="AG72" i="10"/>
  <c r="AD72" i="10"/>
  <c r="AC72" i="10"/>
  <c r="AF75" i="8" s="1"/>
  <c r="P72" i="15"/>
  <c r="Y72" i="10"/>
  <c r="W72" i="10"/>
  <c r="L72" i="15"/>
  <c r="AA72" i="14"/>
  <c r="Q72" i="10"/>
  <c r="E72" i="10"/>
  <c r="D72" i="10"/>
  <c r="B72" i="10"/>
  <c r="A72" i="10"/>
  <c r="AE71" i="10"/>
  <c r="AD71" i="10"/>
  <c r="P71" i="15"/>
  <c r="AF71" i="14"/>
  <c r="AB71" i="10"/>
  <c r="AC71" i="14"/>
  <c r="Y71" i="10"/>
  <c r="I71" i="15"/>
  <c r="G71" i="15"/>
  <c r="Q71" i="10"/>
  <c r="K71" i="10"/>
  <c r="E71" i="15"/>
  <c r="I71" i="14"/>
  <c r="I71" i="10"/>
  <c r="C71" i="15"/>
  <c r="F71" i="14"/>
  <c r="G71" i="10"/>
  <c r="E71" i="10"/>
  <c r="D71" i="10"/>
  <c r="B71" i="10"/>
  <c r="A71" i="10"/>
  <c r="E70" i="10"/>
  <c r="E73" i="8" s="1"/>
  <c r="S73" i="8" s="1"/>
  <c r="D70" i="10"/>
  <c r="B70" i="10"/>
  <c r="A70" i="10"/>
  <c r="E69" i="10"/>
  <c r="D69" i="10"/>
  <c r="B69" i="10"/>
  <c r="A69" i="10"/>
  <c r="AL68" i="14"/>
  <c r="AE68" i="10"/>
  <c r="Q68" i="15"/>
  <c r="O68" i="15"/>
  <c r="AE68" i="14"/>
  <c r="Z68" i="10"/>
  <c r="H68" i="10"/>
  <c r="E68" i="10"/>
  <c r="D68" i="10"/>
  <c r="B68" i="10"/>
  <c r="A68" i="10"/>
  <c r="U67" i="15"/>
  <c r="AL67" i="14"/>
  <c r="AF67" i="10"/>
  <c r="R67" i="15"/>
  <c r="AI67" i="14"/>
  <c r="AD67" i="10"/>
  <c r="AG70" i="8" s="1"/>
  <c r="O67" i="15"/>
  <c r="AE67" i="14"/>
  <c r="AA67" i="10"/>
  <c r="N67" i="15"/>
  <c r="AD67" i="14"/>
  <c r="Z67" i="10"/>
  <c r="M67" i="15"/>
  <c r="AC67" i="14"/>
  <c r="X67" i="10"/>
  <c r="K67" i="15"/>
  <c r="R67" i="14"/>
  <c r="J67" i="15"/>
  <c r="Q67" i="14"/>
  <c r="T67" i="10"/>
  <c r="P67" i="14"/>
  <c r="O67" i="14"/>
  <c r="Q67" i="10"/>
  <c r="O67" i="10"/>
  <c r="N67" i="10"/>
  <c r="F67" i="15"/>
  <c r="L67" i="10"/>
  <c r="J67" i="14"/>
  <c r="K67" i="10"/>
  <c r="I67" i="14"/>
  <c r="I67" i="10"/>
  <c r="C67" i="15"/>
  <c r="F67" i="14"/>
  <c r="E67" i="10"/>
  <c r="E70" i="8" s="1"/>
  <c r="D67" i="10"/>
  <c r="C67" i="10"/>
  <c r="B67" i="10"/>
  <c r="A67" i="10"/>
  <c r="AK66" i="14"/>
  <c r="AE66" i="10"/>
  <c r="W66" i="14"/>
  <c r="X66" i="14" s="1"/>
  <c r="T66" i="14" s="1"/>
  <c r="B66" i="15"/>
  <c r="E66" i="10"/>
  <c r="D66" i="10"/>
  <c r="B66" i="10"/>
  <c r="A66" i="10"/>
  <c r="A69" i="8" s="1"/>
  <c r="E65" i="10"/>
  <c r="D65" i="10"/>
  <c r="B65" i="10"/>
  <c r="A65" i="10"/>
  <c r="S64" i="15"/>
  <c r="AI64" i="14"/>
  <c r="O64" i="15"/>
  <c r="AE64" i="14"/>
  <c r="K64" i="15"/>
  <c r="Q64" i="14"/>
  <c r="R64" i="10"/>
  <c r="J64" i="14"/>
  <c r="J64" i="10"/>
  <c r="B64" i="15"/>
  <c r="E64" i="14"/>
  <c r="E64" i="10"/>
  <c r="D64" i="10"/>
  <c r="B64" i="10"/>
  <c r="A64" i="10"/>
  <c r="B63" i="15"/>
  <c r="E63" i="10"/>
  <c r="D63" i="10"/>
  <c r="B63" i="10"/>
  <c r="A63" i="10"/>
  <c r="U62" i="15"/>
  <c r="AM62" i="14"/>
  <c r="AG62" i="10"/>
  <c r="AI62" i="14"/>
  <c r="AE62" i="14"/>
  <c r="AA62" i="10"/>
  <c r="AC65" i="8" s="1"/>
  <c r="M62" i="15"/>
  <c r="Y62" i="10"/>
  <c r="AC62" i="14"/>
  <c r="X62" i="10"/>
  <c r="Q62" i="10"/>
  <c r="I62" i="14"/>
  <c r="I62" i="10"/>
  <c r="C62" i="15"/>
  <c r="E62" i="14"/>
  <c r="F62" i="10"/>
  <c r="E62" i="10"/>
  <c r="D62" i="10"/>
  <c r="B62" i="10"/>
  <c r="A62" i="10"/>
  <c r="E61" i="10"/>
  <c r="D61" i="10"/>
  <c r="B61" i="10"/>
  <c r="A61" i="10"/>
  <c r="U60" i="15"/>
  <c r="AG60" i="10"/>
  <c r="T60" i="15"/>
  <c r="AL60" i="14"/>
  <c r="AH60" i="14"/>
  <c r="AC60" i="10"/>
  <c r="AF63" i="8" s="1"/>
  <c r="AF60" i="14"/>
  <c r="Z60" i="10"/>
  <c r="AC60" i="14"/>
  <c r="W60" i="10"/>
  <c r="R60" i="14"/>
  <c r="U60" i="10"/>
  <c r="P60" i="10"/>
  <c r="K60" i="10"/>
  <c r="H60" i="10"/>
  <c r="E60" i="10"/>
  <c r="D60" i="10"/>
  <c r="B60" i="10"/>
  <c r="A60" i="10"/>
  <c r="AD59" i="10"/>
  <c r="AG62" i="8" s="1"/>
  <c r="AH59" i="14"/>
  <c r="AC59" i="10"/>
  <c r="P59" i="15"/>
  <c r="AF59" i="14"/>
  <c r="AB59" i="10"/>
  <c r="O59" i="15"/>
  <c r="AE59" i="14"/>
  <c r="AA59" i="10"/>
  <c r="AC62" i="8" s="1"/>
  <c r="AD59" i="14"/>
  <c r="M59" i="15"/>
  <c r="AC59" i="14"/>
  <c r="X59" i="10"/>
  <c r="L59" i="15"/>
  <c r="V59" i="10"/>
  <c r="AA59" i="14"/>
  <c r="R59" i="14"/>
  <c r="J59" i="15"/>
  <c r="T59" i="10"/>
  <c r="H59" i="15"/>
  <c r="O59" i="14"/>
  <c r="G59" i="15"/>
  <c r="O59" i="10"/>
  <c r="F59" i="15"/>
  <c r="L59" i="10"/>
  <c r="K59" i="10"/>
  <c r="I59" i="10"/>
  <c r="C59" i="15"/>
  <c r="F59" i="14"/>
  <c r="G59" i="10"/>
  <c r="E59" i="10"/>
  <c r="D59" i="10"/>
  <c r="C59" i="10"/>
  <c r="B59" i="10"/>
  <c r="A59" i="10"/>
  <c r="AG58" i="10"/>
  <c r="AI58" i="14"/>
  <c r="P58" i="15"/>
  <c r="AB58" i="10"/>
  <c r="AE58" i="14"/>
  <c r="AA58" i="10"/>
  <c r="W58" i="14"/>
  <c r="X58" i="14" s="1"/>
  <c r="T58" i="14" s="1"/>
  <c r="T58" i="10"/>
  <c r="O58" i="14"/>
  <c r="O58" i="10"/>
  <c r="J58" i="14"/>
  <c r="E58" i="14"/>
  <c r="F58" i="10"/>
  <c r="E58" i="10"/>
  <c r="D58" i="10"/>
  <c r="B58" i="10"/>
  <c r="A58" i="10"/>
  <c r="E57" i="10"/>
  <c r="D57" i="10"/>
  <c r="B57" i="10"/>
  <c r="A57" i="10"/>
  <c r="AF56" i="10"/>
  <c r="AJ59" i="8" s="1"/>
  <c r="Q56" i="15"/>
  <c r="AC56" i="10"/>
  <c r="AH56" i="14"/>
  <c r="AF56" i="14"/>
  <c r="O56" i="15"/>
  <c r="X56" i="10"/>
  <c r="L56" i="15"/>
  <c r="V56" i="10"/>
  <c r="K56" i="15"/>
  <c r="J56" i="15"/>
  <c r="Q56" i="14"/>
  <c r="N56" i="14"/>
  <c r="O56" i="10"/>
  <c r="F56" i="15"/>
  <c r="J56" i="14"/>
  <c r="I56" i="14"/>
  <c r="H56" i="10"/>
  <c r="C56" i="15"/>
  <c r="F56" i="14"/>
  <c r="G56" i="10"/>
  <c r="E56" i="10"/>
  <c r="D56" i="10"/>
  <c r="B56" i="10"/>
  <c r="A56" i="10"/>
  <c r="A59" i="8" s="1"/>
  <c r="AL55" i="14"/>
  <c r="R55" i="15"/>
  <c r="AI55" i="14"/>
  <c r="AD55" i="10"/>
  <c r="P55" i="15"/>
  <c r="K55" i="15"/>
  <c r="R55" i="14"/>
  <c r="Q55" i="10"/>
  <c r="E55" i="15"/>
  <c r="I55" i="10"/>
  <c r="I55" i="14"/>
  <c r="C55" i="15"/>
  <c r="G55" i="10"/>
  <c r="E55" i="10"/>
  <c r="D55" i="10"/>
  <c r="B55" i="10"/>
  <c r="A55" i="10"/>
  <c r="S54" i="15"/>
  <c r="O54" i="15"/>
  <c r="H54" i="15"/>
  <c r="R54" i="10"/>
  <c r="J54" i="10"/>
  <c r="E54" i="10"/>
  <c r="D54" i="10"/>
  <c r="D57" i="8" s="1"/>
  <c r="B54" i="10"/>
  <c r="A54" i="10"/>
  <c r="AM53" i="14"/>
  <c r="AF53" i="10"/>
  <c r="AJ56" i="8" s="1"/>
  <c r="AK53" i="14"/>
  <c r="AF53" i="14"/>
  <c r="P53" i="15"/>
  <c r="M53" i="15"/>
  <c r="U53" i="10"/>
  <c r="S53" i="10"/>
  <c r="O53" i="14"/>
  <c r="M53" i="10"/>
  <c r="K53" i="10"/>
  <c r="C53" i="15"/>
  <c r="E53" i="10"/>
  <c r="D53" i="10"/>
  <c r="B53" i="10"/>
  <c r="A53" i="10"/>
  <c r="AC52" i="10"/>
  <c r="O52" i="15"/>
  <c r="G52" i="15"/>
  <c r="K52" i="10"/>
  <c r="E52" i="15"/>
  <c r="E52" i="10"/>
  <c r="D52" i="10"/>
  <c r="B52" i="10"/>
  <c r="B55" i="8" s="1"/>
  <c r="A52" i="10"/>
  <c r="AM51" i="14"/>
  <c r="T51" i="15"/>
  <c r="R51" i="15"/>
  <c r="AI51" i="14"/>
  <c r="AD51" i="10"/>
  <c r="AH51" i="14"/>
  <c r="AC51" i="10"/>
  <c r="AF54" i="8" s="1"/>
  <c r="P51" i="15"/>
  <c r="AF51" i="14"/>
  <c r="AB51" i="10"/>
  <c r="AA51" i="10"/>
  <c r="N51" i="15"/>
  <c r="AD51" i="14"/>
  <c r="Z51" i="10"/>
  <c r="X51" i="10"/>
  <c r="V51" i="10"/>
  <c r="W51" i="14"/>
  <c r="X51" i="14" s="1"/>
  <c r="T51" i="14" s="1"/>
  <c r="K51" i="15"/>
  <c r="U51" i="10"/>
  <c r="Q51" i="14"/>
  <c r="T51" i="10"/>
  <c r="H51" i="15"/>
  <c r="O51" i="14"/>
  <c r="J51" i="14"/>
  <c r="L51" i="10"/>
  <c r="I51" i="10"/>
  <c r="C51" i="15"/>
  <c r="F51" i="14"/>
  <c r="G51" i="10"/>
  <c r="F51" i="10"/>
  <c r="E51" i="10"/>
  <c r="D51" i="10"/>
  <c r="C51" i="10"/>
  <c r="B51" i="10"/>
  <c r="A51" i="10"/>
  <c r="E50" i="10"/>
  <c r="D50" i="10"/>
  <c r="D53" i="8" s="1"/>
  <c r="B50" i="10"/>
  <c r="A50" i="10"/>
  <c r="AK49" i="14"/>
  <c r="X49" i="10"/>
  <c r="H49" i="14"/>
  <c r="E49" i="10"/>
  <c r="D49" i="10"/>
  <c r="B49" i="10"/>
  <c r="A49" i="10"/>
  <c r="E48" i="10"/>
  <c r="E51" i="8" s="1"/>
  <c r="D48" i="10"/>
  <c r="B48" i="10"/>
  <c r="A48" i="10"/>
  <c r="AM47" i="14"/>
  <c r="AL47" i="14"/>
  <c r="AF47" i="10"/>
  <c r="T47" i="15"/>
  <c r="R47" i="15"/>
  <c r="AI47" i="14"/>
  <c r="AD47" i="10"/>
  <c r="AG50" i="8" s="1"/>
  <c r="AH47" i="14"/>
  <c r="AC47" i="10"/>
  <c r="AF47" i="14"/>
  <c r="P47" i="15"/>
  <c r="O47" i="15"/>
  <c r="AA47" i="10"/>
  <c r="N47" i="15"/>
  <c r="AD47" i="14"/>
  <c r="X47" i="10"/>
  <c r="W47" i="14"/>
  <c r="X47" i="14" s="1"/>
  <c r="T47" i="14" s="1"/>
  <c r="K47" i="15"/>
  <c r="R47" i="14"/>
  <c r="U47" i="10"/>
  <c r="T47" i="10"/>
  <c r="J47" i="15"/>
  <c r="N47" i="10"/>
  <c r="L47" i="10"/>
  <c r="F47" i="15"/>
  <c r="K47" i="10"/>
  <c r="C47" i="15"/>
  <c r="G47" i="10"/>
  <c r="F47" i="14"/>
  <c r="F47" i="10"/>
  <c r="E47" i="14"/>
  <c r="E47" i="10"/>
  <c r="D47" i="10"/>
  <c r="C47" i="10"/>
  <c r="B47" i="10"/>
  <c r="A47" i="10"/>
  <c r="M46" i="15"/>
  <c r="J46" i="15"/>
  <c r="Q46" i="14"/>
  <c r="F46" i="15"/>
  <c r="J46" i="14"/>
  <c r="B46" i="15"/>
  <c r="F46" i="10"/>
  <c r="E46" i="14"/>
  <c r="E46" i="10"/>
  <c r="D46" i="10"/>
  <c r="B46" i="10"/>
  <c r="A46" i="10"/>
  <c r="AI45" i="14"/>
  <c r="R45" i="15"/>
  <c r="Q45" i="15"/>
  <c r="AC45" i="10"/>
  <c r="P45" i="15"/>
  <c r="AF45" i="14"/>
  <c r="AD45" i="14"/>
  <c r="Z45" i="10"/>
  <c r="L45" i="15"/>
  <c r="V45" i="10"/>
  <c r="AA45" i="14"/>
  <c r="R45" i="14"/>
  <c r="K45" i="15"/>
  <c r="N45" i="10"/>
  <c r="J45" i="14"/>
  <c r="E45" i="15"/>
  <c r="I45" i="14"/>
  <c r="I45" i="10"/>
  <c r="F45" i="10"/>
  <c r="B45" i="15"/>
  <c r="E45" i="10"/>
  <c r="E48" i="8" s="1"/>
  <c r="U48" i="8" s="1"/>
  <c r="D45" i="10"/>
  <c r="C45" i="10"/>
  <c r="B45" i="10"/>
  <c r="A45" i="10"/>
  <c r="E44" i="10"/>
  <c r="D44" i="10"/>
  <c r="B44" i="10"/>
  <c r="A44" i="10"/>
  <c r="B43" i="15"/>
  <c r="E43" i="14"/>
  <c r="E43" i="10"/>
  <c r="D43" i="10"/>
  <c r="B43" i="10"/>
  <c r="A43" i="10"/>
  <c r="E42" i="10"/>
  <c r="D42" i="10"/>
  <c r="B42" i="10"/>
  <c r="A42" i="10"/>
  <c r="T41" i="15"/>
  <c r="R41" i="15"/>
  <c r="AI41" i="14"/>
  <c r="L41" i="15"/>
  <c r="E41" i="10"/>
  <c r="D41" i="10"/>
  <c r="B41" i="10"/>
  <c r="A41" i="10"/>
  <c r="G40" i="15"/>
  <c r="E40" i="10"/>
  <c r="D40" i="10"/>
  <c r="B40" i="10"/>
  <c r="A40" i="10"/>
  <c r="U39" i="15"/>
  <c r="AM39" i="14"/>
  <c r="T39" i="15"/>
  <c r="R39" i="15"/>
  <c r="AD39" i="10"/>
  <c r="AC39" i="10"/>
  <c r="AH39" i="14"/>
  <c r="P39" i="15"/>
  <c r="AE39" i="14"/>
  <c r="AA39" i="10"/>
  <c r="N39" i="15"/>
  <c r="AD39" i="14"/>
  <c r="Z39" i="10"/>
  <c r="M39" i="15"/>
  <c r="X39" i="10"/>
  <c r="L39" i="15"/>
  <c r="AA39" i="14"/>
  <c r="V39" i="10"/>
  <c r="W39" i="14"/>
  <c r="X39" i="14" s="1"/>
  <c r="T39" i="14" s="1"/>
  <c r="K39" i="15"/>
  <c r="R39" i="14"/>
  <c r="U39" i="10"/>
  <c r="Q39" i="14"/>
  <c r="T39" i="10"/>
  <c r="H39" i="15"/>
  <c r="O39" i="14"/>
  <c r="N39" i="14"/>
  <c r="N39" i="10"/>
  <c r="M39" i="10"/>
  <c r="J39" i="14"/>
  <c r="K39" i="10"/>
  <c r="E39" i="14"/>
  <c r="F39" i="10"/>
  <c r="E39" i="10"/>
  <c r="D39" i="10"/>
  <c r="C39" i="10"/>
  <c r="B39" i="10"/>
  <c r="A39" i="10"/>
  <c r="Y38" i="10"/>
  <c r="N38" i="10"/>
  <c r="E38" i="10"/>
  <c r="D38" i="10"/>
  <c r="B38" i="10"/>
  <c r="A38" i="10"/>
  <c r="AF37" i="10"/>
  <c r="AI37" i="14"/>
  <c r="AC37" i="10"/>
  <c r="N37" i="15"/>
  <c r="AD37" i="14"/>
  <c r="Z37" i="10"/>
  <c r="X37" i="10"/>
  <c r="W37" i="14"/>
  <c r="X37" i="14" s="1"/>
  <c r="T37" i="14" s="1"/>
  <c r="K37" i="15"/>
  <c r="R37" i="14"/>
  <c r="U37" i="10"/>
  <c r="J37" i="15"/>
  <c r="G37" i="15"/>
  <c r="O37" i="10"/>
  <c r="N37" i="10"/>
  <c r="F37" i="15"/>
  <c r="E37" i="15"/>
  <c r="C37" i="15"/>
  <c r="F37" i="14"/>
  <c r="G37" i="10"/>
  <c r="E37" i="14"/>
  <c r="F37" i="10"/>
  <c r="E37" i="10"/>
  <c r="D37" i="10"/>
  <c r="C37" i="10"/>
  <c r="B37" i="10"/>
  <c r="A37" i="10"/>
  <c r="Q36" i="15"/>
  <c r="J36" i="15"/>
  <c r="F36" i="15"/>
  <c r="E36" i="10"/>
  <c r="D36" i="10"/>
  <c r="B36" i="10"/>
  <c r="A36" i="10"/>
  <c r="P35" i="15"/>
  <c r="S35" i="10"/>
  <c r="K35" i="10"/>
  <c r="H35" i="14"/>
  <c r="C35" i="15"/>
  <c r="E35" i="10"/>
  <c r="D35" i="10"/>
  <c r="B35" i="10"/>
  <c r="A35" i="10"/>
  <c r="E34" i="10"/>
  <c r="D34" i="10"/>
  <c r="B34" i="10"/>
  <c r="A34" i="10"/>
  <c r="E33" i="10"/>
  <c r="D33" i="10"/>
  <c r="B33" i="10"/>
  <c r="A33" i="10"/>
  <c r="AM32" i="14"/>
  <c r="T32" i="15"/>
  <c r="AL32" i="14"/>
  <c r="S32" i="15"/>
  <c r="AK32" i="14"/>
  <c r="AE32" i="10"/>
  <c r="AH32" i="14"/>
  <c r="AF32" i="14"/>
  <c r="AB32" i="10"/>
  <c r="AD32" i="14"/>
  <c r="M32" i="15"/>
  <c r="U32" i="10"/>
  <c r="R32" i="14"/>
  <c r="I32" i="15"/>
  <c r="P32" i="14"/>
  <c r="H32" i="15"/>
  <c r="O32" i="14"/>
  <c r="R32" i="10"/>
  <c r="N32" i="10"/>
  <c r="J32" i="14"/>
  <c r="K32" i="10"/>
  <c r="J32" i="10"/>
  <c r="H32" i="14"/>
  <c r="E32" i="10"/>
  <c r="D32" i="10"/>
  <c r="B32" i="10"/>
  <c r="A32" i="10"/>
  <c r="AL31" i="14"/>
  <c r="AH31" i="14"/>
  <c r="AC31" i="10"/>
  <c r="AF31" i="14"/>
  <c r="AE31" i="14"/>
  <c r="N31" i="15"/>
  <c r="AD31" i="14"/>
  <c r="Z31" i="10"/>
  <c r="M31" i="15"/>
  <c r="AC31" i="14"/>
  <c r="L31" i="15"/>
  <c r="AA31" i="14"/>
  <c r="V31" i="10"/>
  <c r="W31" i="14"/>
  <c r="X31" i="14" s="1"/>
  <c r="T31" i="14" s="1"/>
  <c r="T31" i="10"/>
  <c r="O31" i="14"/>
  <c r="G31" i="15"/>
  <c r="Q31" i="10"/>
  <c r="O31" i="10"/>
  <c r="L31" i="10"/>
  <c r="E31" i="14"/>
  <c r="F31" i="10"/>
  <c r="E31" i="10"/>
  <c r="D31" i="10"/>
  <c r="C31" i="10"/>
  <c r="B31" i="10"/>
  <c r="B34" i="8" s="1"/>
  <c r="A31" i="10"/>
  <c r="J30" i="15"/>
  <c r="Q30" i="14"/>
  <c r="J30" i="10"/>
  <c r="E30" i="10"/>
  <c r="D30" i="10"/>
  <c r="B30" i="10"/>
  <c r="A30" i="10"/>
  <c r="T29" i="15"/>
  <c r="AK29" i="14"/>
  <c r="P29" i="15"/>
  <c r="AF29" i="14"/>
  <c r="AA29" i="14"/>
  <c r="V29" i="10"/>
  <c r="R29" i="14"/>
  <c r="M29" i="10"/>
  <c r="B29" i="15"/>
  <c r="E29" i="10"/>
  <c r="D29" i="10"/>
  <c r="B29" i="10"/>
  <c r="A29" i="10"/>
  <c r="AF28" i="10"/>
  <c r="AK28" i="14"/>
  <c r="R28" i="15"/>
  <c r="AC28" i="10"/>
  <c r="P28" i="15"/>
  <c r="AF28" i="14"/>
  <c r="M28" i="15"/>
  <c r="AC28" i="14"/>
  <c r="Y28" i="10"/>
  <c r="L28" i="15"/>
  <c r="R28" i="14"/>
  <c r="Q28" i="14"/>
  <c r="T28" i="10"/>
  <c r="I28" i="10"/>
  <c r="C28" i="15"/>
  <c r="F28" i="14"/>
  <c r="G28" i="10"/>
  <c r="E28" i="10"/>
  <c r="D28" i="10"/>
  <c r="B28" i="10"/>
  <c r="A28" i="10"/>
  <c r="AL27" i="14"/>
  <c r="W27" i="14"/>
  <c r="X27" i="14" s="1"/>
  <c r="T27" i="14" s="1"/>
  <c r="E27" i="10"/>
  <c r="D27" i="10"/>
  <c r="D30" i="7" s="1"/>
  <c r="B27" i="10"/>
  <c r="A27" i="10"/>
  <c r="AM26" i="14"/>
  <c r="T26" i="15"/>
  <c r="AL26" i="14"/>
  <c r="AF26" i="10"/>
  <c r="S26" i="15"/>
  <c r="AC26" i="14"/>
  <c r="J26" i="15"/>
  <c r="Q26" i="14"/>
  <c r="T26" i="10"/>
  <c r="P26" i="10"/>
  <c r="N26" i="10"/>
  <c r="J26" i="10"/>
  <c r="F26" i="14"/>
  <c r="B26" i="15"/>
  <c r="E26" i="10"/>
  <c r="D26" i="10"/>
  <c r="B26" i="10"/>
  <c r="A26" i="10"/>
  <c r="U25" i="15"/>
  <c r="AM25" i="14"/>
  <c r="AG25" i="10"/>
  <c r="T25" i="15"/>
  <c r="S25" i="15"/>
  <c r="AK25" i="14"/>
  <c r="P25" i="15"/>
  <c r="AF25" i="14"/>
  <c r="AB25" i="10"/>
  <c r="N25" i="15"/>
  <c r="AD25" i="14"/>
  <c r="X25" i="10"/>
  <c r="K25" i="15"/>
  <c r="Q25" i="14"/>
  <c r="T25" i="10"/>
  <c r="H25" i="15"/>
  <c r="O25" i="14"/>
  <c r="R25" i="10"/>
  <c r="J25" i="10"/>
  <c r="C25" i="15"/>
  <c r="E25" i="10"/>
  <c r="D25" i="10"/>
  <c r="B25" i="10"/>
  <c r="B28" i="8" s="1"/>
  <c r="A25" i="10"/>
  <c r="AL24" i="14"/>
  <c r="AF24" i="14"/>
  <c r="R24" i="10"/>
  <c r="H24" i="15"/>
  <c r="E24" i="10"/>
  <c r="D24" i="10"/>
  <c r="B24" i="10"/>
  <c r="A24" i="10"/>
  <c r="U23" i="15"/>
  <c r="AM23" i="14"/>
  <c r="AI23" i="14"/>
  <c r="AA23" i="10"/>
  <c r="N23" i="15"/>
  <c r="AD23" i="14"/>
  <c r="Z23" i="10"/>
  <c r="AC23" i="14"/>
  <c r="X23" i="10"/>
  <c r="L23" i="15"/>
  <c r="AA23" i="14"/>
  <c r="V23" i="10"/>
  <c r="W23" i="14"/>
  <c r="X23" i="14" s="1"/>
  <c r="T23" i="14" s="1"/>
  <c r="K23" i="15"/>
  <c r="R23" i="14"/>
  <c r="U23" i="10"/>
  <c r="Q23" i="14"/>
  <c r="O23" i="10"/>
  <c r="N23" i="10"/>
  <c r="M23" i="10"/>
  <c r="J23" i="14"/>
  <c r="F23" i="10"/>
  <c r="F26" i="6" s="1"/>
  <c r="E23" i="10"/>
  <c r="D23" i="10"/>
  <c r="C23" i="10"/>
  <c r="B23" i="10"/>
  <c r="B26" i="8" s="1"/>
  <c r="A23" i="10"/>
  <c r="E22" i="10"/>
  <c r="D22" i="10"/>
  <c r="B22" i="10"/>
  <c r="A22" i="10"/>
  <c r="T21" i="15"/>
  <c r="AF21" i="10"/>
  <c r="AL21" i="14"/>
  <c r="AE21" i="10"/>
  <c r="AK21" i="14"/>
  <c r="AD21" i="10"/>
  <c r="AH21" i="14"/>
  <c r="P21" i="15"/>
  <c r="N21" i="15"/>
  <c r="AD21" i="14"/>
  <c r="Z21" i="10"/>
  <c r="W21" i="10"/>
  <c r="AA21" i="14"/>
  <c r="Q21" i="14"/>
  <c r="P21" i="14"/>
  <c r="G21" i="15"/>
  <c r="N21" i="14"/>
  <c r="Q21" i="10"/>
  <c r="N21" i="10"/>
  <c r="M21" i="10"/>
  <c r="K21" i="10"/>
  <c r="H21" i="10"/>
  <c r="C21" i="15"/>
  <c r="F21" i="14"/>
  <c r="G21" i="10"/>
  <c r="E21" i="10"/>
  <c r="D21" i="10"/>
  <c r="B21" i="10"/>
  <c r="B24" i="8" s="1"/>
  <c r="A21" i="10"/>
  <c r="AD20" i="10"/>
  <c r="C20" i="15"/>
  <c r="E20" i="10"/>
  <c r="D20" i="10"/>
  <c r="B20" i="10"/>
  <c r="A20" i="10"/>
  <c r="AD19" i="10"/>
  <c r="N19" i="15"/>
  <c r="AD19" i="14"/>
  <c r="Z19" i="10"/>
  <c r="H19" i="10"/>
  <c r="E19" i="10"/>
  <c r="D19" i="10"/>
  <c r="B19" i="10"/>
  <c r="B22" i="8" s="1"/>
  <c r="A19" i="10"/>
  <c r="U18" i="15"/>
  <c r="AE18" i="10"/>
  <c r="R18" i="15"/>
  <c r="AI18" i="14"/>
  <c r="Q18" i="15"/>
  <c r="AH18" i="14"/>
  <c r="AC18" i="10"/>
  <c r="AE18" i="14"/>
  <c r="AD18" i="14"/>
  <c r="Z18" i="10"/>
  <c r="AC18" i="14"/>
  <c r="L18" i="15"/>
  <c r="AA18" i="14"/>
  <c r="W18" i="14"/>
  <c r="X18" i="14" s="1"/>
  <c r="T18" i="14" s="1"/>
  <c r="J18" i="15"/>
  <c r="Q18" i="14"/>
  <c r="T18" i="10"/>
  <c r="R18" i="10"/>
  <c r="N18" i="14"/>
  <c r="F18" i="15"/>
  <c r="J18" i="10"/>
  <c r="E18" i="15"/>
  <c r="I18" i="14"/>
  <c r="I18" i="10"/>
  <c r="D18" i="15"/>
  <c r="H18" i="14"/>
  <c r="H18" i="10"/>
  <c r="E18" i="10"/>
  <c r="D18" i="10"/>
  <c r="B18" i="10"/>
  <c r="A18" i="10"/>
  <c r="AF17" i="10"/>
  <c r="AJ20" i="8" s="1"/>
  <c r="AF17" i="14"/>
  <c r="AB17" i="10"/>
  <c r="AD20" i="8" s="1"/>
  <c r="AD17" i="14"/>
  <c r="T17" i="10"/>
  <c r="O17" i="14"/>
  <c r="G17" i="15"/>
  <c r="O17" i="10"/>
  <c r="J17" i="10"/>
  <c r="H17" i="14"/>
  <c r="E17" i="10"/>
  <c r="D17" i="10"/>
  <c r="B17" i="10"/>
  <c r="B20" i="8" s="1"/>
  <c r="A17" i="10"/>
  <c r="AL16" i="14"/>
  <c r="Q16" i="15"/>
  <c r="N16" i="15"/>
  <c r="H16" i="15"/>
  <c r="F16" i="10"/>
  <c r="E16" i="10"/>
  <c r="D16" i="10"/>
  <c r="B16" i="10"/>
  <c r="A16" i="10"/>
  <c r="A19" i="7" s="1"/>
  <c r="AD15" i="10"/>
  <c r="Q15" i="14"/>
  <c r="L15" i="10"/>
  <c r="E15" i="15"/>
  <c r="E15" i="10"/>
  <c r="D15" i="10"/>
  <c r="D18" i="7" s="1"/>
  <c r="B15" i="10"/>
  <c r="B18" i="8" s="1"/>
  <c r="A15" i="10"/>
  <c r="AM14" i="14"/>
  <c r="W14" i="10"/>
  <c r="R14" i="14"/>
  <c r="J14" i="15"/>
  <c r="B14" i="15"/>
  <c r="E14" i="14"/>
  <c r="E14" i="10"/>
  <c r="D14" i="10"/>
  <c r="B14" i="10"/>
  <c r="B17" i="8" s="1"/>
  <c r="A14" i="10"/>
  <c r="A17" i="7" s="1"/>
  <c r="AC13" i="14"/>
  <c r="X13" i="10"/>
  <c r="U13" i="10"/>
  <c r="J16" i="7" s="1"/>
  <c r="P13" i="14"/>
  <c r="F13" i="14"/>
  <c r="B13" i="15"/>
  <c r="E13" i="10"/>
  <c r="D13" i="10"/>
  <c r="B13" i="10"/>
  <c r="A13" i="10"/>
  <c r="E12" i="10"/>
  <c r="D12" i="10"/>
  <c r="B12" i="10"/>
  <c r="A12" i="10"/>
  <c r="AK11" i="14"/>
  <c r="AI11" i="14"/>
  <c r="AF11" i="14"/>
  <c r="AB11" i="10"/>
  <c r="AE11" i="14"/>
  <c r="V11" i="10"/>
  <c r="AA11" i="14"/>
  <c r="Q11" i="14"/>
  <c r="J11" i="10"/>
  <c r="I11" i="14"/>
  <c r="E11" i="10"/>
  <c r="D11" i="10"/>
  <c r="B11" i="10"/>
  <c r="B14" i="8" s="1"/>
  <c r="A11" i="10"/>
  <c r="A14" i="7" s="1"/>
  <c r="U10" i="15"/>
  <c r="AM10" i="14"/>
  <c r="AG10" i="10"/>
  <c r="AK13" i="8" s="1"/>
  <c r="AK10" i="14"/>
  <c r="AE10" i="10"/>
  <c r="AC10" i="10"/>
  <c r="AH10" i="14"/>
  <c r="AC10" i="14"/>
  <c r="M10" i="15"/>
  <c r="W10" i="10"/>
  <c r="R10" i="14"/>
  <c r="U10" i="10"/>
  <c r="J13" i="7" s="1"/>
  <c r="J10" i="15"/>
  <c r="Q10" i="14"/>
  <c r="T10" i="10"/>
  <c r="O10" i="14"/>
  <c r="H10" i="15"/>
  <c r="N10" i="10"/>
  <c r="F10" i="15"/>
  <c r="J10" i="14"/>
  <c r="L10" i="10"/>
  <c r="H10" i="14"/>
  <c r="E10" i="10"/>
  <c r="D10" i="10"/>
  <c r="B10" i="10"/>
  <c r="B13" i="8" s="1"/>
  <c r="A10" i="10"/>
  <c r="A13" i="7" s="1"/>
  <c r="U9" i="15"/>
  <c r="T9" i="15"/>
  <c r="AL9" i="14"/>
  <c r="AF9" i="10"/>
  <c r="R9" i="15"/>
  <c r="AD9" i="10"/>
  <c r="AI9" i="14"/>
  <c r="P9" i="15"/>
  <c r="N9" i="15"/>
  <c r="AD9" i="14"/>
  <c r="Z9" i="10"/>
  <c r="M9" i="15"/>
  <c r="AC9" i="14"/>
  <c r="X9" i="10"/>
  <c r="L9" i="15"/>
  <c r="AA9" i="14"/>
  <c r="V9" i="10"/>
  <c r="J9" i="15"/>
  <c r="T9" i="10"/>
  <c r="H9" i="15"/>
  <c r="N9" i="14"/>
  <c r="O9" i="10"/>
  <c r="N9" i="10"/>
  <c r="E9" i="15"/>
  <c r="I9" i="14"/>
  <c r="I9" i="10"/>
  <c r="E9" i="14"/>
  <c r="F9" i="10"/>
  <c r="F12" i="6" s="1"/>
  <c r="E9" i="10"/>
  <c r="D9" i="10"/>
  <c r="C9" i="10"/>
  <c r="B9" i="10"/>
  <c r="B12" i="8" s="1"/>
  <c r="A9" i="10"/>
  <c r="AM8" i="14"/>
  <c r="AE8" i="14"/>
  <c r="AD8" i="14"/>
  <c r="M8" i="15"/>
  <c r="AC8" i="14"/>
  <c r="Y8" i="10"/>
  <c r="W8" i="10"/>
  <c r="W8" i="14"/>
  <c r="X8" i="14" s="1"/>
  <c r="T8" i="14" s="1"/>
  <c r="K8" i="15"/>
  <c r="R8" i="14"/>
  <c r="U8" i="10"/>
  <c r="J11" i="7" s="1"/>
  <c r="I8" i="15"/>
  <c r="P8" i="14"/>
  <c r="H8" i="15"/>
  <c r="O8" i="14"/>
  <c r="G8" i="15"/>
  <c r="N8" i="14"/>
  <c r="Q8" i="10"/>
  <c r="O8" i="10"/>
  <c r="K8" i="10"/>
  <c r="C8" i="15"/>
  <c r="F8" i="14"/>
  <c r="G8" i="10"/>
  <c r="J11" i="6" s="1"/>
  <c r="E8" i="14"/>
  <c r="E8" i="10"/>
  <c r="D8" i="10"/>
  <c r="D11" i="6" s="1"/>
  <c r="B8" i="10"/>
  <c r="A8" i="10"/>
  <c r="AM7" i="14"/>
  <c r="S7" i="15"/>
  <c r="AE7" i="10"/>
  <c r="AI10" i="8" s="1"/>
  <c r="AI7" i="14"/>
  <c r="AD7" i="10"/>
  <c r="Q7" i="15"/>
  <c r="AH7" i="14"/>
  <c r="AC7" i="10"/>
  <c r="P7" i="15"/>
  <c r="AF7" i="14"/>
  <c r="N7" i="15"/>
  <c r="AD7" i="14"/>
  <c r="M7" i="15"/>
  <c r="AC7" i="14"/>
  <c r="Y7" i="10"/>
  <c r="W7" i="10"/>
  <c r="AA7" i="14"/>
  <c r="U7" i="10"/>
  <c r="J10" i="7" s="1"/>
  <c r="T7" i="10"/>
  <c r="I10" i="7" s="1"/>
  <c r="I7" i="15"/>
  <c r="P7" i="14"/>
  <c r="H7" i="15"/>
  <c r="O7" i="14"/>
  <c r="R7" i="10"/>
  <c r="P7" i="10"/>
  <c r="M7" i="10"/>
  <c r="J7" i="14"/>
  <c r="H7" i="14"/>
  <c r="G7" i="10"/>
  <c r="E7" i="10"/>
  <c r="D7" i="10"/>
  <c r="B7" i="10"/>
  <c r="A7" i="10"/>
  <c r="N6" i="15"/>
  <c r="E6" i="10"/>
  <c r="E9" i="6" s="1"/>
  <c r="D6" i="10"/>
  <c r="B6" i="10"/>
  <c r="A6" i="10"/>
  <c r="U5" i="15"/>
  <c r="AM5" i="14"/>
  <c r="AF5" i="10"/>
  <c r="AJ8" i="8" s="1"/>
  <c r="P5" i="15"/>
  <c r="L5" i="15"/>
  <c r="D5" i="15"/>
  <c r="E5" i="10"/>
  <c r="E8" i="6" s="1"/>
  <c r="D5" i="10"/>
  <c r="B5" i="10"/>
  <c r="B8" i="8" s="1"/>
  <c r="A5" i="10"/>
  <c r="A8" i="8" s="1"/>
  <c r="V4" i="10"/>
  <c r="L4" i="15"/>
  <c r="I4" i="14"/>
  <c r="D4" i="15"/>
  <c r="F4" i="14"/>
  <c r="E4" i="10"/>
  <c r="E7" i="8" s="1"/>
  <c r="L7" i="8" s="1"/>
  <c r="D4" i="10"/>
  <c r="B4" i="10"/>
  <c r="A4" i="10"/>
  <c r="A7" i="7" s="1"/>
  <c r="M3" i="15"/>
  <c r="D3" i="10"/>
  <c r="D6" i="7" s="1"/>
  <c r="B3" i="10"/>
  <c r="B6" i="8" s="1"/>
  <c r="A3" i="10"/>
  <c r="A2" i="10"/>
  <c r="A1" i="10"/>
  <c r="P166" i="8"/>
  <c r="E166" i="8"/>
  <c r="D166" i="8"/>
  <c r="C166" i="8"/>
  <c r="B166" i="8"/>
  <c r="A166" i="8"/>
  <c r="T165" i="8"/>
  <c r="P165" i="8"/>
  <c r="I165" i="8"/>
  <c r="E165" i="8"/>
  <c r="D165" i="8"/>
  <c r="B165" i="8"/>
  <c r="A165" i="8"/>
  <c r="S164" i="8"/>
  <c r="P164" i="8"/>
  <c r="M164" i="8"/>
  <c r="L164" i="8"/>
  <c r="E164" i="8"/>
  <c r="F164" i="8" s="1"/>
  <c r="D164" i="8"/>
  <c r="C164" i="8"/>
  <c r="B164" i="8"/>
  <c r="A164" i="8"/>
  <c r="M163" i="8"/>
  <c r="L163" i="8"/>
  <c r="E163" i="8"/>
  <c r="T163" i="8" s="1"/>
  <c r="D163" i="8"/>
  <c r="C163" i="8"/>
  <c r="B163" i="8"/>
  <c r="A163" i="8"/>
  <c r="E162" i="8"/>
  <c r="D162" i="8"/>
  <c r="C162" i="8"/>
  <c r="B162" i="8"/>
  <c r="A162" i="8"/>
  <c r="V161" i="8"/>
  <c r="L161" i="8"/>
  <c r="G161" i="8"/>
  <c r="E161" i="8"/>
  <c r="I161" i="8" s="1"/>
  <c r="D161" i="8"/>
  <c r="B161" i="8"/>
  <c r="A161" i="8"/>
  <c r="P160" i="8"/>
  <c r="E160" i="8"/>
  <c r="D160" i="8"/>
  <c r="B160" i="8"/>
  <c r="A160" i="8"/>
  <c r="AB159" i="8"/>
  <c r="P159" i="8"/>
  <c r="L159" i="8"/>
  <c r="E159" i="8"/>
  <c r="T159" i="8" s="1"/>
  <c r="D159" i="8"/>
  <c r="C159" i="8"/>
  <c r="B159" i="8"/>
  <c r="A159" i="8"/>
  <c r="M158" i="8"/>
  <c r="E158" i="8"/>
  <c r="C158" i="8"/>
  <c r="A158" i="8"/>
  <c r="E157" i="8"/>
  <c r="D157" i="8"/>
  <c r="B157" i="8"/>
  <c r="A157" i="8"/>
  <c r="AF156" i="8"/>
  <c r="P156" i="8"/>
  <c r="I156" i="8"/>
  <c r="F156" i="8"/>
  <c r="E156" i="8"/>
  <c r="M156" i="8" s="1"/>
  <c r="B156" i="8"/>
  <c r="A156" i="8"/>
  <c r="AA155" i="8"/>
  <c r="E155" i="8"/>
  <c r="D155" i="8"/>
  <c r="B155" i="8"/>
  <c r="A155" i="8"/>
  <c r="V154" i="8"/>
  <c r="G154" i="8"/>
  <c r="E154" i="8"/>
  <c r="P154" i="8" s="1"/>
  <c r="D154" i="8"/>
  <c r="B154" i="8"/>
  <c r="A154" i="8"/>
  <c r="V153" i="8"/>
  <c r="S153" i="8"/>
  <c r="G153" i="8"/>
  <c r="E153" i="8"/>
  <c r="D153" i="8"/>
  <c r="C153" i="8"/>
  <c r="B153" i="8"/>
  <c r="A153" i="8"/>
  <c r="E152" i="8"/>
  <c r="D152" i="8"/>
  <c r="B152" i="8"/>
  <c r="A152" i="8"/>
  <c r="T151" i="8"/>
  <c r="P151" i="8"/>
  <c r="L151" i="8"/>
  <c r="I151" i="8"/>
  <c r="E151" i="8"/>
  <c r="V151" i="8" s="1"/>
  <c r="D151" i="8"/>
  <c r="B151" i="8"/>
  <c r="A151" i="8"/>
  <c r="AB150" i="8"/>
  <c r="E150" i="8"/>
  <c r="P150" i="8" s="1"/>
  <c r="D150" i="8"/>
  <c r="C150" i="8"/>
  <c r="B150" i="8"/>
  <c r="AD149" i="8"/>
  <c r="S149" i="8"/>
  <c r="E149" i="8"/>
  <c r="D149" i="8"/>
  <c r="C149" i="8"/>
  <c r="B149" i="8"/>
  <c r="A149" i="8"/>
  <c r="AF148" i="8"/>
  <c r="AD148" i="8"/>
  <c r="L148" i="8"/>
  <c r="G148" i="8"/>
  <c r="E148" i="8"/>
  <c r="D148" i="8"/>
  <c r="C148" i="8"/>
  <c r="B148" i="8"/>
  <c r="A148" i="8"/>
  <c r="Y147" i="8"/>
  <c r="Z147" i="8" s="1"/>
  <c r="E147" i="8"/>
  <c r="D147" i="8"/>
  <c r="C147" i="8"/>
  <c r="B147" i="8"/>
  <c r="L146" i="8"/>
  <c r="G146" i="8"/>
  <c r="E146" i="8"/>
  <c r="P146" i="8" s="1"/>
  <c r="D146" i="8"/>
  <c r="B146" i="8"/>
  <c r="A146" i="8"/>
  <c r="AB145" i="8"/>
  <c r="Y145" i="8"/>
  <c r="Z145" i="8" s="1"/>
  <c r="S145" i="8"/>
  <c r="G145" i="8"/>
  <c r="E145" i="8"/>
  <c r="D145" i="8"/>
  <c r="B145" i="8"/>
  <c r="A145" i="8"/>
  <c r="AG144" i="8"/>
  <c r="AD144" i="8"/>
  <c r="P144" i="8"/>
  <c r="D144" i="8"/>
  <c r="B144" i="8"/>
  <c r="A144" i="8"/>
  <c r="E143" i="8"/>
  <c r="D143" i="8"/>
  <c r="B143" i="8"/>
  <c r="E142" i="8"/>
  <c r="B142" i="8"/>
  <c r="A142" i="8"/>
  <c r="P141" i="8"/>
  <c r="E141" i="8"/>
  <c r="D141" i="8"/>
  <c r="B141" i="8"/>
  <c r="L140" i="8"/>
  <c r="E140" i="8"/>
  <c r="D140" i="8"/>
  <c r="A140" i="8"/>
  <c r="E139" i="8"/>
  <c r="S139" i="8" s="1"/>
  <c r="B139" i="8"/>
  <c r="A139" i="8"/>
  <c r="AI138" i="8"/>
  <c r="AD138" i="8"/>
  <c r="E138" i="8"/>
  <c r="P138" i="8" s="1"/>
  <c r="D138" i="8"/>
  <c r="B138" i="8"/>
  <c r="A138" i="8"/>
  <c r="AF137" i="8"/>
  <c r="AC137" i="8"/>
  <c r="AB137" i="8"/>
  <c r="Y137" i="8"/>
  <c r="Z137" i="8" s="1"/>
  <c r="S137" i="8"/>
  <c r="P137" i="8"/>
  <c r="E137" i="8"/>
  <c r="D137" i="8"/>
  <c r="B137" i="8"/>
  <c r="AF136" i="8"/>
  <c r="Y136" i="8"/>
  <c r="Z136" i="8" s="1"/>
  <c r="L136" i="8"/>
  <c r="G136" i="8"/>
  <c r="E136" i="8"/>
  <c r="C136" i="8"/>
  <c r="A136" i="8"/>
  <c r="AI135" i="8"/>
  <c r="E135" i="8"/>
  <c r="V135" i="8" s="1"/>
  <c r="D135" i="8"/>
  <c r="B135" i="8"/>
  <c r="A135" i="8"/>
  <c r="AJ134" i="8"/>
  <c r="AG134" i="8"/>
  <c r="Y134" i="8"/>
  <c r="Z134" i="8" s="1"/>
  <c r="E134" i="8"/>
  <c r="L134" i="8" s="1"/>
  <c r="D134" i="8"/>
  <c r="B134" i="8"/>
  <c r="A134" i="8"/>
  <c r="E133" i="8"/>
  <c r="S133" i="8" s="1"/>
  <c r="D133" i="8"/>
  <c r="B133" i="8"/>
  <c r="A133" i="8"/>
  <c r="AJ132" i="8"/>
  <c r="E132" i="8"/>
  <c r="P132" i="8" s="1"/>
  <c r="D132" i="8"/>
  <c r="B132" i="8"/>
  <c r="A132" i="8"/>
  <c r="S131" i="8"/>
  <c r="L131" i="8"/>
  <c r="D131" i="8"/>
  <c r="B131" i="8"/>
  <c r="A131" i="8"/>
  <c r="P130" i="8"/>
  <c r="G130" i="8"/>
  <c r="E130" i="8"/>
  <c r="L130" i="8" s="1"/>
  <c r="D130" i="8"/>
  <c r="B130" i="8"/>
  <c r="AF129" i="8"/>
  <c r="AD129" i="8"/>
  <c r="AC129" i="8"/>
  <c r="AB129" i="8"/>
  <c r="S129" i="8"/>
  <c r="P129" i="8"/>
  <c r="L129" i="8"/>
  <c r="E129" i="8"/>
  <c r="C129" i="8"/>
  <c r="A129" i="8"/>
  <c r="AD128" i="8"/>
  <c r="AC128" i="8"/>
  <c r="Y128" i="8"/>
  <c r="Z128" i="8" s="1"/>
  <c r="E128" i="8"/>
  <c r="D128" i="8"/>
  <c r="B128" i="8"/>
  <c r="A128" i="8"/>
  <c r="U127" i="8"/>
  <c r="S127" i="8"/>
  <c r="E127" i="8"/>
  <c r="B127" i="8"/>
  <c r="A127" i="8"/>
  <c r="D126" i="8"/>
  <c r="A126" i="8"/>
  <c r="AK125" i="8"/>
  <c r="E125" i="8"/>
  <c r="D125" i="8"/>
  <c r="B125" i="8"/>
  <c r="A125" i="8"/>
  <c r="AG124" i="8"/>
  <c r="D124" i="8"/>
  <c r="B124" i="8"/>
  <c r="A124" i="8"/>
  <c r="AF123" i="8"/>
  <c r="AB123" i="8"/>
  <c r="E123" i="8"/>
  <c r="B123" i="8"/>
  <c r="AK122" i="8"/>
  <c r="AB122" i="8"/>
  <c r="E122" i="8"/>
  <c r="D122" i="8"/>
  <c r="B122" i="8"/>
  <c r="A122" i="8"/>
  <c r="E121" i="8"/>
  <c r="D121" i="8"/>
  <c r="B121" i="8"/>
  <c r="A121" i="8"/>
  <c r="D120" i="8"/>
  <c r="B120" i="8"/>
  <c r="A120" i="8"/>
  <c r="AJ119" i="8"/>
  <c r="E119" i="8"/>
  <c r="S119" i="8" s="1"/>
  <c r="D119" i="8"/>
  <c r="C119" i="8"/>
  <c r="A119" i="8"/>
  <c r="E118" i="8"/>
  <c r="D118" i="8"/>
  <c r="B118" i="8"/>
  <c r="A118" i="8"/>
  <c r="AD117" i="8"/>
  <c r="AB117" i="8"/>
  <c r="S117" i="8"/>
  <c r="G117" i="8"/>
  <c r="E117" i="8"/>
  <c r="D117" i="8"/>
  <c r="C117" i="8"/>
  <c r="B117" i="8"/>
  <c r="A117" i="8"/>
  <c r="D116" i="8"/>
  <c r="B116" i="8"/>
  <c r="A116" i="8"/>
  <c r="AG115" i="8"/>
  <c r="AD115" i="8"/>
  <c r="AC115" i="8"/>
  <c r="Y115" i="8"/>
  <c r="Z115" i="8" s="1"/>
  <c r="T115" i="8"/>
  <c r="E115" i="8"/>
  <c r="D115" i="8"/>
  <c r="B115" i="8"/>
  <c r="A115" i="8"/>
  <c r="AF114" i="8"/>
  <c r="AA114" i="8"/>
  <c r="F114" i="8"/>
  <c r="E114" i="8"/>
  <c r="V114" i="8" s="1"/>
  <c r="D114" i="8"/>
  <c r="B114" i="8"/>
  <c r="A114" i="8"/>
  <c r="L113" i="8"/>
  <c r="G113" i="8"/>
  <c r="E113" i="8"/>
  <c r="U113" i="8" s="1"/>
  <c r="D113" i="8"/>
  <c r="B113" i="8"/>
  <c r="L112" i="8"/>
  <c r="G112" i="8"/>
  <c r="E112" i="8"/>
  <c r="V112" i="8" s="1"/>
  <c r="D112" i="8"/>
  <c r="B112" i="8"/>
  <c r="A112" i="8"/>
  <c r="AG111" i="8"/>
  <c r="Y111" i="8"/>
  <c r="Z111" i="8" s="1"/>
  <c r="E111" i="8"/>
  <c r="T111" i="8" s="1"/>
  <c r="D111" i="8"/>
  <c r="C111" i="8"/>
  <c r="B111" i="8"/>
  <c r="A111" i="8"/>
  <c r="S110" i="8"/>
  <c r="E110" i="8"/>
  <c r="V110" i="8" s="1"/>
  <c r="B110" i="8"/>
  <c r="A110" i="8"/>
  <c r="U109" i="8"/>
  <c r="S109" i="8"/>
  <c r="E109" i="8"/>
  <c r="D109" i="8"/>
  <c r="B109" i="8"/>
  <c r="A109" i="8"/>
  <c r="AK108" i="8"/>
  <c r="AD108" i="8"/>
  <c r="E108" i="8"/>
  <c r="S108" i="8" s="1"/>
  <c r="B108" i="8"/>
  <c r="A108" i="8"/>
  <c r="AJ107" i="8"/>
  <c r="AF107" i="8"/>
  <c r="AD107" i="8"/>
  <c r="Y107" i="8"/>
  <c r="Z107" i="8" s="1"/>
  <c r="E107" i="8"/>
  <c r="S107" i="8" s="1"/>
  <c r="D107" i="8"/>
  <c r="C107" i="8"/>
  <c r="B107" i="8"/>
  <c r="A107" i="8"/>
  <c r="AD106" i="8"/>
  <c r="AA106" i="8"/>
  <c r="E106" i="8"/>
  <c r="D106" i="8"/>
  <c r="A106" i="8"/>
  <c r="V105" i="8"/>
  <c r="U105" i="8"/>
  <c r="S105" i="8"/>
  <c r="M105" i="8"/>
  <c r="E105" i="8"/>
  <c r="D105" i="8"/>
  <c r="B105" i="8"/>
  <c r="A105" i="8"/>
  <c r="AJ104" i="8"/>
  <c r="E104" i="8"/>
  <c r="V104" i="8" s="1"/>
  <c r="D104" i="8"/>
  <c r="B104" i="8"/>
  <c r="A104" i="8"/>
  <c r="AF103" i="8"/>
  <c r="U103" i="8"/>
  <c r="S103" i="8"/>
  <c r="M103" i="8"/>
  <c r="I103" i="8"/>
  <c r="G103" i="8"/>
  <c r="D103" i="8"/>
  <c r="B103" i="8"/>
  <c r="A103" i="8"/>
  <c r="AJ102" i="8"/>
  <c r="U102" i="8"/>
  <c r="S102" i="8"/>
  <c r="M102" i="8"/>
  <c r="I102" i="8"/>
  <c r="F102" i="8"/>
  <c r="E102" i="8"/>
  <c r="B102" i="8"/>
  <c r="A102" i="8"/>
  <c r="AK101" i="8"/>
  <c r="AI101" i="8"/>
  <c r="AC101" i="8"/>
  <c r="E101" i="8"/>
  <c r="V101" i="8" s="1"/>
  <c r="D101" i="8"/>
  <c r="B101" i="8"/>
  <c r="A101" i="8"/>
  <c r="AJ100" i="8"/>
  <c r="AG100" i="8"/>
  <c r="AD100" i="8"/>
  <c r="V100" i="8"/>
  <c r="U100" i="8"/>
  <c r="P100" i="8"/>
  <c r="L100" i="8"/>
  <c r="I100" i="8"/>
  <c r="G100" i="8"/>
  <c r="F100" i="8"/>
  <c r="H100" i="8" s="1"/>
  <c r="D100" i="8"/>
  <c r="C100" i="8"/>
  <c r="B100" i="8"/>
  <c r="A100" i="8"/>
  <c r="U99" i="8"/>
  <c r="T99" i="8"/>
  <c r="M99" i="8"/>
  <c r="I99" i="8"/>
  <c r="G99" i="8"/>
  <c r="D99" i="8"/>
  <c r="B99" i="8"/>
  <c r="A99" i="8"/>
  <c r="AK98" i="8"/>
  <c r="AB98" i="8"/>
  <c r="I98" i="8"/>
  <c r="G98" i="8"/>
  <c r="E98" i="8"/>
  <c r="V98" i="8" s="1"/>
  <c r="D98" i="8"/>
  <c r="B98" i="8"/>
  <c r="A98" i="8"/>
  <c r="U97" i="8"/>
  <c r="T97" i="8"/>
  <c r="M97" i="8"/>
  <c r="N97" i="8" s="1"/>
  <c r="L97" i="8"/>
  <c r="G97" i="8"/>
  <c r="E97" i="8"/>
  <c r="I97" i="8" s="1"/>
  <c r="D97" i="8"/>
  <c r="B97" i="8"/>
  <c r="A97" i="8"/>
  <c r="AJ96" i="8"/>
  <c r="AC96" i="8"/>
  <c r="Y96" i="8"/>
  <c r="Z96" i="8" s="1"/>
  <c r="E96" i="8"/>
  <c r="U96" i="8" s="1"/>
  <c r="C96" i="8"/>
  <c r="B96" i="8"/>
  <c r="A96" i="8"/>
  <c r="P95" i="8"/>
  <c r="E95" i="8"/>
  <c r="S95" i="8" s="1"/>
  <c r="D95" i="8"/>
  <c r="B95" i="8"/>
  <c r="A95" i="8"/>
  <c r="AF94" i="8"/>
  <c r="U94" i="8"/>
  <c r="M94" i="8"/>
  <c r="I94" i="8"/>
  <c r="G94" i="8"/>
  <c r="E94" i="8"/>
  <c r="D94" i="8"/>
  <c r="B94" i="8"/>
  <c r="AK93" i="8"/>
  <c r="AG93" i="8"/>
  <c r="AD93" i="8"/>
  <c r="AC93" i="8"/>
  <c r="AB93" i="8"/>
  <c r="Y93" i="8"/>
  <c r="Z93" i="8" s="1"/>
  <c r="T93" i="8"/>
  <c r="M93" i="8"/>
  <c r="I93" i="8"/>
  <c r="G93" i="8"/>
  <c r="D93" i="8"/>
  <c r="C93" i="8"/>
  <c r="B93" i="8"/>
  <c r="A93" i="8"/>
  <c r="AD92" i="8"/>
  <c r="AC92" i="8"/>
  <c r="E92" i="8"/>
  <c r="P92" i="8" s="1"/>
  <c r="D92" i="8"/>
  <c r="C92" i="8"/>
  <c r="B92" i="8"/>
  <c r="A92" i="8"/>
  <c r="E91" i="8"/>
  <c r="D91" i="8"/>
  <c r="B91" i="8"/>
  <c r="A91" i="8"/>
  <c r="F90" i="8"/>
  <c r="E90" i="8"/>
  <c r="P90" i="8" s="1"/>
  <c r="D90" i="8"/>
  <c r="B90" i="8"/>
  <c r="A90" i="8"/>
  <c r="AJ89" i="8"/>
  <c r="S89" i="8"/>
  <c r="P89" i="8"/>
  <c r="E89" i="8"/>
  <c r="M89" i="8" s="1"/>
  <c r="D89" i="8"/>
  <c r="B89" i="8"/>
  <c r="A89" i="8"/>
  <c r="AB88" i="8"/>
  <c r="P88" i="8"/>
  <c r="I88" i="8"/>
  <c r="F88" i="8"/>
  <c r="H88" i="8" s="1"/>
  <c r="E88" i="8"/>
  <c r="G88" i="8" s="1"/>
  <c r="D88" i="8"/>
  <c r="B88" i="8"/>
  <c r="A88" i="8"/>
  <c r="AD87" i="8"/>
  <c r="AA87" i="8"/>
  <c r="M87" i="8"/>
  <c r="E87" i="8"/>
  <c r="D87" i="8"/>
  <c r="A87" i="8"/>
  <c r="AA86" i="8"/>
  <c r="F86" i="8"/>
  <c r="E86" i="8"/>
  <c r="I86" i="8" s="1"/>
  <c r="B86" i="8"/>
  <c r="A86" i="8"/>
  <c r="AJ85" i="8"/>
  <c r="AF85" i="8"/>
  <c r="AC85" i="8"/>
  <c r="E85" i="8"/>
  <c r="S85" i="8" s="1"/>
  <c r="D85" i="8"/>
  <c r="B85" i="8"/>
  <c r="A85" i="8"/>
  <c r="AI84" i="8"/>
  <c r="AD84" i="8"/>
  <c r="Y84" i="8"/>
  <c r="Z84" i="8" s="1"/>
  <c r="E84" i="8"/>
  <c r="P84" i="8" s="1"/>
  <c r="D84" i="8"/>
  <c r="B84" i="8"/>
  <c r="A84" i="8"/>
  <c r="S83" i="8"/>
  <c r="E83" i="8"/>
  <c r="P83" i="8" s="1"/>
  <c r="D83" i="8"/>
  <c r="B83" i="8"/>
  <c r="A83" i="8"/>
  <c r="AK82" i="8"/>
  <c r="AG82" i="8"/>
  <c r="Y82" i="8"/>
  <c r="Z82" i="8" s="1"/>
  <c r="M82" i="8"/>
  <c r="E82" i="8"/>
  <c r="P82" i="8" s="1"/>
  <c r="D82" i="8"/>
  <c r="B82" i="8"/>
  <c r="A82" i="8"/>
  <c r="G81" i="8"/>
  <c r="E81" i="8"/>
  <c r="M81" i="8" s="1"/>
  <c r="D81" i="8"/>
  <c r="B81" i="8"/>
  <c r="AJ80" i="8"/>
  <c r="AC80" i="8"/>
  <c r="AB80" i="8"/>
  <c r="Y80" i="8"/>
  <c r="Z80" i="8" s="1"/>
  <c r="V80" i="8"/>
  <c r="S80" i="8"/>
  <c r="P80" i="8"/>
  <c r="G80" i="8"/>
  <c r="H80" i="8" s="1"/>
  <c r="F80" i="8"/>
  <c r="E80" i="8"/>
  <c r="L80" i="8" s="1"/>
  <c r="D80" i="8"/>
  <c r="C80" i="8"/>
  <c r="B80" i="8"/>
  <c r="A80" i="8"/>
  <c r="P79" i="8"/>
  <c r="L79" i="8"/>
  <c r="E79" i="8"/>
  <c r="D79" i="8"/>
  <c r="B79" i="8"/>
  <c r="A79" i="8"/>
  <c r="AJ78" i="8"/>
  <c r="AD78" i="8"/>
  <c r="F78" i="8"/>
  <c r="E78" i="8"/>
  <c r="D78" i="8"/>
  <c r="C78" i="8"/>
  <c r="B78" i="8"/>
  <c r="A78" i="8"/>
  <c r="AA77" i="8"/>
  <c r="Y77" i="8"/>
  <c r="Z77" i="8" s="1"/>
  <c r="E77" i="8"/>
  <c r="D77" i="8"/>
  <c r="B77" i="8"/>
  <c r="A77" i="8"/>
  <c r="AJ76" i="8"/>
  <c r="AG76" i="8"/>
  <c r="E76" i="8"/>
  <c r="D76" i="8"/>
  <c r="B76" i="8"/>
  <c r="A76" i="8"/>
  <c r="AK75" i="8"/>
  <c r="AG75" i="8"/>
  <c r="AA75" i="8"/>
  <c r="S75" i="8"/>
  <c r="E75" i="8"/>
  <c r="G75" i="8" s="1"/>
  <c r="D75" i="8"/>
  <c r="B75" i="8"/>
  <c r="A75" i="8"/>
  <c r="AI74" i="8"/>
  <c r="AG74" i="8"/>
  <c r="AD74" i="8"/>
  <c r="AA74" i="8"/>
  <c r="E74" i="8"/>
  <c r="D74" i="8"/>
  <c r="B74" i="8"/>
  <c r="A74" i="8"/>
  <c r="D73" i="8"/>
  <c r="B73" i="8"/>
  <c r="A73" i="8"/>
  <c r="G72" i="8"/>
  <c r="E72" i="8"/>
  <c r="P72" i="8" s="1"/>
  <c r="D72" i="8"/>
  <c r="B72" i="8"/>
  <c r="A72" i="8"/>
  <c r="AI71" i="8"/>
  <c r="AB71" i="8"/>
  <c r="E71" i="8"/>
  <c r="D71" i="8"/>
  <c r="B71" i="8"/>
  <c r="A71" i="8"/>
  <c r="AJ70" i="8"/>
  <c r="AC70" i="8"/>
  <c r="AB70" i="8"/>
  <c r="U70" i="8"/>
  <c r="S70" i="8"/>
  <c r="P70" i="8"/>
  <c r="L70" i="8"/>
  <c r="G70" i="8"/>
  <c r="F70" i="8"/>
  <c r="H70" i="8" s="1"/>
  <c r="D70" i="8"/>
  <c r="C70" i="8"/>
  <c r="B70" i="8"/>
  <c r="A70" i="8"/>
  <c r="AI69" i="8"/>
  <c r="V69" i="8"/>
  <c r="U69" i="8"/>
  <c r="T69" i="8"/>
  <c r="S69" i="8"/>
  <c r="L69" i="8"/>
  <c r="N69" i="8" s="1"/>
  <c r="I69" i="8"/>
  <c r="G69" i="8"/>
  <c r="E69" i="8"/>
  <c r="M69" i="8" s="1"/>
  <c r="D69" i="8"/>
  <c r="B69" i="8"/>
  <c r="E68" i="8"/>
  <c r="V68" i="8" s="1"/>
  <c r="D68" i="8"/>
  <c r="B68" i="8"/>
  <c r="A68" i="8"/>
  <c r="I67" i="8"/>
  <c r="G67" i="8"/>
  <c r="E67" i="8"/>
  <c r="U67" i="8" s="1"/>
  <c r="D67" i="8"/>
  <c r="B67" i="8"/>
  <c r="A67" i="8"/>
  <c r="U66" i="8"/>
  <c r="S66" i="8"/>
  <c r="P66" i="8"/>
  <c r="L66" i="8"/>
  <c r="I66" i="8"/>
  <c r="G66" i="8"/>
  <c r="F66" i="8"/>
  <c r="E66" i="8"/>
  <c r="M66" i="8" s="1"/>
  <c r="D66" i="8"/>
  <c r="B66" i="8"/>
  <c r="A66" i="8"/>
  <c r="AK65" i="8"/>
  <c r="AA65" i="8"/>
  <c r="E65" i="8"/>
  <c r="V65" i="8" s="1"/>
  <c r="D65" i="8"/>
  <c r="B65" i="8"/>
  <c r="A65" i="8"/>
  <c r="L64" i="8"/>
  <c r="G64" i="8"/>
  <c r="E64" i="8"/>
  <c r="V64" i="8" s="1"/>
  <c r="D64" i="8"/>
  <c r="B64" i="8"/>
  <c r="A64" i="8"/>
  <c r="AK63" i="8"/>
  <c r="AB63" i="8"/>
  <c r="V63" i="8"/>
  <c r="U63" i="8"/>
  <c r="T63" i="8"/>
  <c r="E63" i="8"/>
  <c r="D63" i="8"/>
  <c r="B63" i="8"/>
  <c r="A63" i="8"/>
  <c r="AF62" i="8"/>
  <c r="AH62" i="8" s="1"/>
  <c r="AD62" i="8"/>
  <c r="Y62" i="8"/>
  <c r="Z62" i="8" s="1"/>
  <c r="E62" i="8"/>
  <c r="S62" i="8" s="1"/>
  <c r="D62" i="8"/>
  <c r="C62" i="8"/>
  <c r="B62" i="8"/>
  <c r="A62" i="8"/>
  <c r="AK61" i="8"/>
  <c r="AD61" i="8"/>
  <c r="AC61" i="8"/>
  <c r="E61" i="8"/>
  <c r="T61" i="8" s="1"/>
  <c r="D61" i="8"/>
  <c r="B61" i="8"/>
  <c r="A61" i="8"/>
  <c r="V60" i="8"/>
  <c r="E60" i="8"/>
  <c r="G60" i="8" s="1"/>
  <c r="D60" i="8"/>
  <c r="B60" i="8"/>
  <c r="A60" i="8"/>
  <c r="AF59" i="8"/>
  <c r="Y59" i="8"/>
  <c r="Z59" i="8" s="1"/>
  <c r="I59" i="8"/>
  <c r="E59" i="8"/>
  <c r="D59" i="8"/>
  <c r="B59" i="8"/>
  <c r="AG58" i="8"/>
  <c r="S58" i="8"/>
  <c r="E58" i="8"/>
  <c r="L58" i="8" s="1"/>
  <c r="D58" i="8"/>
  <c r="B58" i="8"/>
  <c r="A58" i="8"/>
  <c r="E57" i="8"/>
  <c r="T57" i="8" s="1"/>
  <c r="B57" i="8"/>
  <c r="A57" i="8"/>
  <c r="V56" i="8"/>
  <c r="I56" i="8"/>
  <c r="E56" i="8"/>
  <c r="G56" i="8" s="1"/>
  <c r="D56" i="8"/>
  <c r="B56" i="8"/>
  <c r="A56" i="8"/>
  <c r="AF55" i="8"/>
  <c r="E55" i="8"/>
  <c r="T55" i="8" s="1"/>
  <c r="D55" i="8"/>
  <c r="A55" i="8"/>
  <c r="AG54" i="8"/>
  <c r="AD54" i="8"/>
  <c r="AC54" i="8"/>
  <c r="AB54" i="8"/>
  <c r="Y54" i="8"/>
  <c r="Z54" i="8" s="1"/>
  <c r="I54" i="8"/>
  <c r="E54" i="8"/>
  <c r="U54" i="8" s="1"/>
  <c r="D54" i="8"/>
  <c r="C54" i="8"/>
  <c r="B54" i="8"/>
  <c r="A54" i="8"/>
  <c r="V53" i="8"/>
  <c r="T53" i="8"/>
  <c r="L53" i="8"/>
  <c r="E53" i="8"/>
  <c r="B53" i="8"/>
  <c r="A53" i="8"/>
  <c r="U52" i="8"/>
  <c r="E52" i="8"/>
  <c r="S52" i="8" s="1"/>
  <c r="D52" i="8"/>
  <c r="B52" i="8"/>
  <c r="A52" i="8"/>
  <c r="V51" i="8"/>
  <c r="T51" i="8"/>
  <c r="S51" i="8"/>
  <c r="M51" i="8"/>
  <c r="I51" i="8"/>
  <c r="G51" i="8"/>
  <c r="D51" i="8"/>
  <c r="B51" i="8"/>
  <c r="A51" i="8"/>
  <c r="AJ50" i="8"/>
  <c r="AF50" i="8"/>
  <c r="AC50" i="8"/>
  <c r="E50" i="8"/>
  <c r="D50" i="8"/>
  <c r="C50" i="8"/>
  <c r="B50" i="8"/>
  <c r="A50" i="8"/>
  <c r="E49" i="8"/>
  <c r="D49" i="8"/>
  <c r="B49" i="8"/>
  <c r="A49" i="8"/>
  <c r="AF48" i="8"/>
  <c r="AB48" i="8"/>
  <c r="Y48" i="8"/>
  <c r="Z48" i="8" s="1"/>
  <c r="D48" i="8"/>
  <c r="C48" i="8"/>
  <c r="B48" i="8"/>
  <c r="A48" i="8"/>
  <c r="E47" i="8"/>
  <c r="D47" i="8"/>
  <c r="B47" i="8"/>
  <c r="A47" i="8"/>
  <c r="E46" i="8"/>
  <c r="D46" i="8"/>
  <c r="B46" i="8"/>
  <c r="A46" i="8"/>
  <c r="E45" i="8"/>
  <c r="S45" i="8" s="1"/>
  <c r="D45" i="8"/>
  <c r="B45" i="8"/>
  <c r="A45" i="8"/>
  <c r="E44" i="8"/>
  <c r="U44" i="8" s="1"/>
  <c r="D44" i="8"/>
  <c r="B44" i="8"/>
  <c r="A44" i="8"/>
  <c r="U43" i="8"/>
  <c r="P43" i="8"/>
  <c r="E43" i="8"/>
  <c r="S43" i="8" s="1"/>
  <c r="D43" i="8"/>
  <c r="B43" i="8"/>
  <c r="A43" i="8"/>
  <c r="AG42" i="8"/>
  <c r="AF42" i="8"/>
  <c r="AC42" i="8"/>
  <c r="AB42" i="8"/>
  <c r="Y42" i="8"/>
  <c r="Z42" i="8" s="1"/>
  <c r="E42" i="8"/>
  <c r="S42" i="8" s="1"/>
  <c r="D42" i="8"/>
  <c r="C42" i="8"/>
  <c r="B42" i="8"/>
  <c r="A42" i="8"/>
  <c r="AA41" i="8"/>
  <c r="E41" i="8"/>
  <c r="T41" i="8" s="1"/>
  <c r="D41" i="8"/>
  <c r="B41" i="8"/>
  <c r="A41" i="8"/>
  <c r="AJ40" i="8"/>
  <c r="AF40" i="8"/>
  <c r="AB40" i="8"/>
  <c r="M40" i="8"/>
  <c r="L40" i="8"/>
  <c r="N40" i="8" s="1"/>
  <c r="E40" i="8"/>
  <c r="F40" i="8" s="1"/>
  <c r="D40" i="8"/>
  <c r="C40" i="8"/>
  <c r="B40" i="8"/>
  <c r="A40" i="8"/>
  <c r="T39" i="8"/>
  <c r="P39" i="8"/>
  <c r="E39" i="8"/>
  <c r="M39" i="8" s="1"/>
  <c r="D39" i="8"/>
  <c r="B39" i="8"/>
  <c r="A39" i="8"/>
  <c r="S38" i="8"/>
  <c r="P38" i="8"/>
  <c r="M38" i="8"/>
  <c r="N38" i="8" s="1"/>
  <c r="L38" i="8"/>
  <c r="F38" i="8"/>
  <c r="E38" i="8"/>
  <c r="D38" i="8"/>
  <c r="B38" i="8"/>
  <c r="A38" i="8"/>
  <c r="T37" i="8"/>
  <c r="P37" i="8"/>
  <c r="M37" i="8"/>
  <c r="I37" i="8"/>
  <c r="E37" i="8"/>
  <c r="G37" i="8" s="1"/>
  <c r="D37" i="8"/>
  <c r="B37" i="8"/>
  <c r="A37" i="8"/>
  <c r="S36" i="8"/>
  <c r="E36" i="8"/>
  <c r="P36" i="8" s="1"/>
  <c r="D36" i="8"/>
  <c r="B36" i="8"/>
  <c r="A36" i="8"/>
  <c r="AI35" i="8"/>
  <c r="AD35" i="8"/>
  <c r="E35" i="8"/>
  <c r="D35" i="8"/>
  <c r="B35" i="8"/>
  <c r="A35" i="8"/>
  <c r="AF34" i="8"/>
  <c r="AB34" i="8"/>
  <c r="Y34" i="8"/>
  <c r="Z34" i="8" s="1"/>
  <c r="E34" i="8"/>
  <c r="D34" i="8"/>
  <c r="C34" i="8"/>
  <c r="A34" i="8"/>
  <c r="T33" i="8"/>
  <c r="P33" i="8"/>
  <c r="M33" i="8"/>
  <c r="L33" i="8"/>
  <c r="F33" i="8"/>
  <c r="E33" i="8"/>
  <c r="J33" i="8" s="1"/>
  <c r="D33" i="8"/>
  <c r="B33" i="8"/>
  <c r="A33" i="8"/>
  <c r="Y32" i="8"/>
  <c r="Z32" i="8" s="1"/>
  <c r="E32" i="8"/>
  <c r="P32" i="8" s="1"/>
  <c r="D32" i="8"/>
  <c r="B32" i="8"/>
  <c r="A32" i="8"/>
  <c r="AJ31" i="8"/>
  <c r="AF31" i="8"/>
  <c r="AA31" i="8"/>
  <c r="T31" i="8"/>
  <c r="P31" i="8"/>
  <c r="M31" i="8"/>
  <c r="L31" i="8"/>
  <c r="F31" i="8"/>
  <c r="E31" i="8"/>
  <c r="J31" i="8" s="1"/>
  <c r="D31" i="8"/>
  <c r="A31" i="8"/>
  <c r="S30" i="8"/>
  <c r="F30" i="8"/>
  <c r="E30" i="8"/>
  <c r="P30" i="8" s="1"/>
  <c r="D30" i="8"/>
  <c r="B30" i="8"/>
  <c r="A30" i="8"/>
  <c r="AJ29" i="8"/>
  <c r="P29" i="8"/>
  <c r="E29" i="8"/>
  <c r="L29" i="8" s="1"/>
  <c r="D29" i="8"/>
  <c r="B29" i="8"/>
  <c r="A29" i="8"/>
  <c r="AK28" i="8"/>
  <c r="AD28" i="8"/>
  <c r="S28" i="8"/>
  <c r="P28" i="8"/>
  <c r="M28" i="8"/>
  <c r="E28" i="8"/>
  <c r="G28" i="8" s="1"/>
  <c r="D28" i="8"/>
  <c r="A28" i="8"/>
  <c r="E27" i="8"/>
  <c r="S27" i="8" s="1"/>
  <c r="D27" i="8"/>
  <c r="B27" i="8"/>
  <c r="A27" i="8"/>
  <c r="AC26" i="8"/>
  <c r="AB26" i="8"/>
  <c r="Y26" i="8"/>
  <c r="Z26" i="8" s="1"/>
  <c r="M26" i="8"/>
  <c r="L26" i="8"/>
  <c r="N26" i="8" s="1"/>
  <c r="E26" i="8"/>
  <c r="T26" i="8" s="1"/>
  <c r="D26" i="8"/>
  <c r="C26" i="8"/>
  <c r="A26" i="8"/>
  <c r="E25" i="8"/>
  <c r="U25" i="8" s="1"/>
  <c r="D25" i="8"/>
  <c r="B25" i="8"/>
  <c r="A25" i="8"/>
  <c r="AJ24" i="8"/>
  <c r="AI24" i="8"/>
  <c r="AG24" i="8"/>
  <c r="AB24" i="8"/>
  <c r="E24" i="8"/>
  <c r="D24" i="8"/>
  <c r="A24" i="8"/>
  <c r="AG23" i="8"/>
  <c r="L23" i="8"/>
  <c r="E23" i="8"/>
  <c r="U23" i="8" s="1"/>
  <c r="D23" i="8"/>
  <c r="B23" i="8"/>
  <c r="A23" i="8"/>
  <c r="AG22" i="8"/>
  <c r="AB22" i="8"/>
  <c r="P22" i="8"/>
  <c r="E22" i="8"/>
  <c r="J22" i="8" s="1"/>
  <c r="D22" i="8"/>
  <c r="A22" i="8"/>
  <c r="AI21" i="8"/>
  <c r="AF21" i="8"/>
  <c r="AB21" i="8"/>
  <c r="E21" i="8"/>
  <c r="S21" i="8" s="1"/>
  <c r="D21" i="8"/>
  <c r="A21" i="8"/>
  <c r="T20" i="8"/>
  <c r="S20" i="8"/>
  <c r="P20" i="8"/>
  <c r="M20" i="8"/>
  <c r="I20" i="8"/>
  <c r="G20" i="8"/>
  <c r="F20" i="8"/>
  <c r="H20" i="8" s="1"/>
  <c r="E20" i="8"/>
  <c r="V20" i="8" s="1"/>
  <c r="D20" i="8"/>
  <c r="A20" i="8"/>
  <c r="U19" i="8"/>
  <c r="T19" i="8"/>
  <c r="L19" i="8"/>
  <c r="N19" i="8" s="1"/>
  <c r="E19" i="8"/>
  <c r="M19" i="8" s="1"/>
  <c r="D19" i="8"/>
  <c r="A19" i="8"/>
  <c r="AG18" i="8"/>
  <c r="U18" i="8"/>
  <c r="F18" i="8"/>
  <c r="E18" i="8"/>
  <c r="P18" i="8" s="1"/>
  <c r="D18" i="8"/>
  <c r="A18" i="8"/>
  <c r="E17" i="8"/>
  <c r="P17" i="8" s="1"/>
  <c r="D17" i="8"/>
  <c r="A17" i="8"/>
  <c r="S16" i="8"/>
  <c r="E16" i="8"/>
  <c r="M16" i="8" s="1"/>
  <c r="D16" i="8"/>
  <c r="B16" i="8"/>
  <c r="A16" i="8"/>
  <c r="E15" i="8"/>
  <c r="P15" i="8" s="1"/>
  <c r="D15" i="8"/>
  <c r="A15" i="8"/>
  <c r="AD14" i="8"/>
  <c r="Y14" i="8"/>
  <c r="Z14" i="8" s="1"/>
  <c r="U14" i="8"/>
  <c r="S14" i="8"/>
  <c r="E14" i="8"/>
  <c r="P14" i="8" s="1"/>
  <c r="D14" i="8"/>
  <c r="A14" i="8"/>
  <c r="AI13" i="8"/>
  <c r="AF13" i="8"/>
  <c r="E13" i="8"/>
  <c r="G13" i="8" s="1"/>
  <c r="D13" i="8"/>
  <c r="A13" i="8"/>
  <c r="AJ12" i="8"/>
  <c r="AG12" i="8"/>
  <c r="AB12" i="8"/>
  <c r="Y12" i="8"/>
  <c r="Z12" i="8" s="1"/>
  <c r="E12" i="8"/>
  <c r="S12" i="8" s="1"/>
  <c r="D12" i="8"/>
  <c r="C12" i="8"/>
  <c r="A12" i="8"/>
  <c r="AA11" i="8"/>
  <c r="V11" i="8"/>
  <c r="U11" i="8"/>
  <c r="T11" i="8"/>
  <c r="S11" i="8"/>
  <c r="W11" i="8" s="1"/>
  <c r="L11" i="8"/>
  <c r="I11" i="8"/>
  <c r="F11" i="8"/>
  <c r="E11" i="8"/>
  <c r="M11" i="8" s="1"/>
  <c r="D11" i="8"/>
  <c r="A11" i="8"/>
  <c r="AG10" i="8"/>
  <c r="AF10" i="8"/>
  <c r="AA10" i="8"/>
  <c r="E10" i="8"/>
  <c r="B10" i="8"/>
  <c r="A10" i="8"/>
  <c r="M9" i="8"/>
  <c r="I9" i="8"/>
  <c r="E9" i="8"/>
  <c r="P9" i="8" s="1"/>
  <c r="D9" i="8"/>
  <c r="A9" i="8"/>
  <c r="L8" i="8"/>
  <c r="E8" i="8"/>
  <c r="D8" i="8"/>
  <c r="T7" i="8"/>
  <c r="P7" i="8"/>
  <c r="F7" i="8"/>
  <c r="D7" i="8"/>
  <c r="A7" i="8"/>
  <c r="D6" i="8"/>
  <c r="A6" i="8"/>
  <c r="E166" i="7"/>
  <c r="D166" i="7"/>
  <c r="C166" i="7"/>
  <c r="B166" i="7"/>
  <c r="A166" i="7"/>
  <c r="E165" i="7"/>
  <c r="D165" i="7"/>
  <c r="B165" i="7"/>
  <c r="A165" i="7"/>
  <c r="E164" i="7"/>
  <c r="D164" i="7"/>
  <c r="C164" i="7"/>
  <c r="B164" i="7"/>
  <c r="A164" i="7"/>
  <c r="E163" i="7"/>
  <c r="D163" i="7"/>
  <c r="C163" i="7"/>
  <c r="B163" i="7"/>
  <c r="A163" i="7"/>
  <c r="E162" i="7"/>
  <c r="D162" i="7"/>
  <c r="C162" i="7"/>
  <c r="B162" i="7"/>
  <c r="A162" i="7"/>
  <c r="E161" i="7"/>
  <c r="D161" i="7"/>
  <c r="C161" i="7"/>
  <c r="B161" i="7"/>
  <c r="A161" i="7"/>
  <c r="E160" i="7"/>
  <c r="D160" i="7"/>
  <c r="B160" i="7"/>
  <c r="A160" i="7"/>
  <c r="E159" i="7"/>
  <c r="D159" i="7"/>
  <c r="C159" i="7"/>
  <c r="B159" i="7"/>
  <c r="A159" i="7"/>
  <c r="I158" i="7"/>
  <c r="E158" i="7"/>
  <c r="D158" i="7"/>
  <c r="C158" i="7"/>
  <c r="B158" i="7"/>
  <c r="A158" i="7"/>
  <c r="E157" i="7"/>
  <c r="D157" i="7"/>
  <c r="B157" i="7"/>
  <c r="A157" i="7"/>
  <c r="E156" i="7"/>
  <c r="D156" i="7"/>
  <c r="B156" i="7"/>
  <c r="A156" i="7"/>
  <c r="E155" i="7"/>
  <c r="D155" i="7"/>
  <c r="B155" i="7"/>
  <c r="A155" i="7"/>
  <c r="E154" i="7"/>
  <c r="D154" i="7"/>
  <c r="B154" i="7"/>
  <c r="A154" i="7"/>
  <c r="E153" i="7"/>
  <c r="D153" i="7"/>
  <c r="C153" i="7"/>
  <c r="B153" i="7"/>
  <c r="A153" i="7"/>
  <c r="E152" i="7"/>
  <c r="D152" i="7"/>
  <c r="B152" i="7"/>
  <c r="A152" i="7"/>
  <c r="E151" i="7"/>
  <c r="D151" i="7"/>
  <c r="B151" i="7"/>
  <c r="A151" i="7"/>
  <c r="E150" i="7"/>
  <c r="D150" i="7"/>
  <c r="C150" i="7"/>
  <c r="B150" i="7"/>
  <c r="A150" i="7"/>
  <c r="J149" i="7"/>
  <c r="I149" i="7"/>
  <c r="E149" i="7"/>
  <c r="D149" i="7"/>
  <c r="C149" i="7"/>
  <c r="B149" i="7"/>
  <c r="A149" i="7"/>
  <c r="J148" i="7"/>
  <c r="E148" i="7"/>
  <c r="D148" i="7"/>
  <c r="C148" i="7"/>
  <c r="B148" i="7"/>
  <c r="A148" i="7"/>
  <c r="P147" i="7"/>
  <c r="J147" i="7"/>
  <c r="F147" i="7"/>
  <c r="E147" i="7"/>
  <c r="D147" i="7"/>
  <c r="C147" i="7"/>
  <c r="B147" i="7"/>
  <c r="A147" i="7"/>
  <c r="E146" i="7"/>
  <c r="D146" i="7"/>
  <c r="B146" i="7"/>
  <c r="A146" i="7"/>
  <c r="E145" i="7"/>
  <c r="D145" i="7"/>
  <c r="B145" i="7"/>
  <c r="A145" i="7"/>
  <c r="J144" i="7"/>
  <c r="I144" i="7"/>
  <c r="E144" i="7"/>
  <c r="D144" i="7"/>
  <c r="C144" i="7"/>
  <c r="B144" i="7"/>
  <c r="A144" i="7"/>
  <c r="E143" i="7"/>
  <c r="D143" i="7"/>
  <c r="B143" i="7"/>
  <c r="A143" i="7"/>
  <c r="E142" i="7"/>
  <c r="D142" i="7"/>
  <c r="B142" i="7"/>
  <c r="A142" i="7"/>
  <c r="E141" i="7"/>
  <c r="D141" i="7"/>
  <c r="B141" i="7"/>
  <c r="A141" i="7"/>
  <c r="E140" i="7"/>
  <c r="D140" i="7"/>
  <c r="B140" i="7"/>
  <c r="A140" i="7"/>
  <c r="E139" i="7"/>
  <c r="D139" i="7"/>
  <c r="B139" i="7"/>
  <c r="A139" i="7"/>
  <c r="J138" i="7"/>
  <c r="H138" i="7"/>
  <c r="G138" i="7"/>
  <c r="E138" i="7"/>
  <c r="D138" i="7"/>
  <c r="B138" i="7"/>
  <c r="A138" i="7"/>
  <c r="I137" i="7"/>
  <c r="E137" i="7"/>
  <c r="D137" i="7"/>
  <c r="B137" i="7"/>
  <c r="A137" i="7"/>
  <c r="J136" i="7"/>
  <c r="I136" i="7"/>
  <c r="E136" i="7"/>
  <c r="D136" i="7"/>
  <c r="C136" i="7"/>
  <c r="B136" i="7"/>
  <c r="A136" i="7"/>
  <c r="E135" i="7"/>
  <c r="D135" i="7"/>
  <c r="B135" i="7"/>
  <c r="A135" i="7"/>
  <c r="F134" i="7"/>
  <c r="E134" i="7"/>
  <c r="D134" i="7"/>
  <c r="B134" i="7"/>
  <c r="A134" i="7"/>
  <c r="E133" i="7"/>
  <c r="D133" i="7"/>
  <c r="B133" i="7"/>
  <c r="A133" i="7"/>
  <c r="E132" i="7"/>
  <c r="D132" i="7"/>
  <c r="B132" i="7"/>
  <c r="A132" i="7"/>
  <c r="E131" i="7"/>
  <c r="D131" i="7"/>
  <c r="B131" i="7"/>
  <c r="A131" i="7"/>
  <c r="E130" i="7"/>
  <c r="D130" i="7"/>
  <c r="B130" i="7"/>
  <c r="A130" i="7"/>
  <c r="J129" i="7"/>
  <c r="I129" i="7"/>
  <c r="E129" i="7"/>
  <c r="D129" i="7"/>
  <c r="C129" i="7"/>
  <c r="B129" i="7"/>
  <c r="A129" i="7"/>
  <c r="O128" i="7"/>
  <c r="J128" i="7"/>
  <c r="P128" i="7" s="1"/>
  <c r="I128" i="7"/>
  <c r="E128" i="7"/>
  <c r="D128" i="7"/>
  <c r="B128" i="7"/>
  <c r="A128" i="7"/>
  <c r="E127" i="7"/>
  <c r="D127" i="7"/>
  <c r="B127" i="7"/>
  <c r="A127" i="7"/>
  <c r="F126" i="7"/>
  <c r="E126" i="7"/>
  <c r="D126" i="7"/>
  <c r="B126" i="7"/>
  <c r="A126" i="7"/>
  <c r="J125" i="7"/>
  <c r="G125" i="7"/>
  <c r="E125" i="7"/>
  <c r="D125" i="7"/>
  <c r="B125" i="7"/>
  <c r="A125" i="7"/>
  <c r="E124" i="7"/>
  <c r="D124" i="7"/>
  <c r="B124" i="7"/>
  <c r="A124" i="7"/>
  <c r="H123" i="7"/>
  <c r="F123" i="7"/>
  <c r="E123" i="7"/>
  <c r="D123" i="7"/>
  <c r="B123" i="7"/>
  <c r="A123" i="7"/>
  <c r="E122" i="7"/>
  <c r="D122" i="7"/>
  <c r="B122" i="7"/>
  <c r="A122" i="7"/>
  <c r="E121" i="7"/>
  <c r="D121" i="7"/>
  <c r="B121" i="7"/>
  <c r="A121" i="7"/>
  <c r="E120" i="7"/>
  <c r="D120" i="7"/>
  <c r="B120" i="7"/>
  <c r="A120" i="7"/>
  <c r="F119" i="7"/>
  <c r="E119" i="7"/>
  <c r="D119" i="7"/>
  <c r="C119" i="7"/>
  <c r="B119" i="7"/>
  <c r="A119" i="7"/>
  <c r="E118" i="7"/>
  <c r="D118" i="7"/>
  <c r="B118" i="7"/>
  <c r="A118" i="7"/>
  <c r="J117" i="7"/>
  <c r="P117" i="7" s="1"/>
  <c r="F117" i="7"/>
  <c r="E117" i="7"/>
  <c r="D117" i="7"/>
  <c r="C117" i="7"/>
  <c r="B117" i="7"/>
  <c r="A117" i="7"/>
  <c r="E116" i="7"/>
  <c r="D116" i="7"/>
  <c r="B116" i="7"/>
  <c r="A116" i="7"/>
  <c r="I115" i="7"/>
  <c r="F115" i="7"/>
  <c r="E115" i="7"/>
  <c r="D115" i="7"/>
  <c r="C115" i="7"/>
  <c r="B115" i="7"/>
  <c r="A115" i="7"/>
  <c r="E114" i="7"/>
  <c r="D114" i="7"/>
  <c r="B114" i="7"/>
  <c r="A114" i="7"/>
  <c r="E113" i="7"/>
  <c r="D113" i="7"/>
  <c r="B113" i="7"/>
  <c r="A113" i="7"/>
  <c r="E112" i="7"/>
  <c r="D112" i="7"/>
  <c r="B112" i="7"/>
  <c r="A112" i="7"/>
  <c r="F111" i="7"/>
  <c r="E111" i="7"/>
  <c r="D111" i="7"/>
  <c r="C111" i="7"/>
  <c r="B111" i="7"/>
  <c r="A111" i="7"/>
  <c r="E110" i="7"/>
  <c r="D110" i="7"/>
  <c r="B110" i="7"/>
  <c r="A110" i="7"/>
  <c r="F109" i="7"/>
  <c r="E109" i="7"/>
  <c r="D109" i="7"/>
  <c r="B109" i="7"/>
  <c r="A109" i="7"/>
  <c r="J108" i="7"/>
  <c r="E108" i="7"/>
  <c r="D108" i="7"/>
  <c r="B108" i="7"/>
  <c r="A108" i="7"/>
  <c r="J107" i="7"/>
  <c r="E107" i="7"/>
  <c r="D107" i="7"/>
  <c r="C107" i="7"/>
  <c r="B107" i="7"/>
  <c r="A107" i="7"/>
  <c r="G106" i="7"/>
  <c r="E106" i="7"/>
  <c r="D106" i="7"/>
  <c r="B106" i="7"/>
  <c r="A106" i="7"/>
  <c r="E105" i="7"/>
  <c r="D105" i="7"/>
  <c r="B105" i="7"/>
  <c r="A105" i="7"/>
  <c r="J104" i="7"/>
  <c r="P104" i="7" s="1"/>
  <c r="I104" i="7"/>
  <c r="O104" i="7" s="1"/>
  <c r="E104" i="7"/>
  <c r="D104" i="7"/>
  <c r="B104" i="7"/>
  <c r="A104" i="7"/>
  <c r="G103" i="7"/>
  <c r="E103" i="7"/>
  <c r="D103" i="7"/>
  <c r="B103" i="7"/>
  <c r="A103" i="7"/>
  <c r="E102" i="7"/>
  <c r="D102" i="7"/>
  <c r="B102" i="7"/>
  <c r="A102" i="7"/>
  <c r="G101" i="7"/>
  <c r="E101" i="7"/>
  <c r="D101" i="7"/>
  <c r="B101" i="7"/>
  <c r="A101" i="7"/>
  <c r="J100" i="7"/>
  <c r="F100" i="7"/>
  <c r="E100" i="7"/>
  <c r="D100" i="7"/>
  <c r="C100" i="7"/>
  <c r="B100" i="7"/>
  <c r="A100" i="7"/>
  <c r="E99" i="7"/>
  <c r="D99" i="7"/>
  <c r="B99" i="7"/>
  <c r="A99" i="7"/>
  <c r="I98" i="7"/>
  <c r="G98" i="7"/>
  <c r="E98" i="7"/>
  <c r="D98" i="7"/>
  <c r="B98" i="7"/>
  <c r="A98" i="7"/>
  <c r="G97" i="7"/>
  <c r="E97" i="7"/>
  <c r="D97" i="7"/>
  <c r="B97" i="7"/>
  <c r="A97" i="7"/>
  <c r="J96" i="7"/>
  <c r="E96" i="7"/>
  <c r="D96" i="7"/>
  <c r="C96" i="7"/>
  <c r="B96" i="7"/>
  <c r="A96" i="7"/>
  <c r="E95" i="7"/>
  <c r="D95" i="7"/>
  <c r="B95" i="7"/>
  <c r="A95" i="7"/>
  <c r="J94" i="7"/>
  <c r="H94" i="7"/>
  <c r="E94" i="7"/>
  <c r="D94" i="7"/>
  <c r="B94" i="7"/>
  <c r="A94" i="7"/>
  <c r="J93" i="7"/>
  <c r="I93" i="7"/>
  <c r="E93" i="7"/>
  <c r="D93" i="7"/>
  <c r="C93" i="7"/>
  <c r="B93" i="7"/>
  <c r="A93" i="7"/>
  <c r="E92" i="7"/>
  <c r="D92" i="7"/>
  <c r="C92" i="7"/>
  <c r="B92" i="7"/>
  <c r="A92" i="7"/>
  <c r="E91" i="7"/>
  <c r="D91" i="7"/>
  <c r="B91" i="7"/>
  <c r="A91" i="7"/>
  <c r="E90" i="7"/>
  <c r="D90" i="7"/>
  <c r="B90" i="7"/>
  <c r="A90" i="7"/>
  <c r="E89" i="7"/>
  <c r="D89" i="7"/>
  <c r="B89" i="7"/>
  <c r="A89" i="7"/>
  <c r="E88" i="7"/>
  <c r="D88" i="7"/>
  <c r="B88" i="7"/>
  <c r="A88" i="7"/>
  <c r="E87" i="7"/>
  <c r="D87" i="7"/>
  <c r="B87" i="7"/>
  <c r="A87" i="7"/>
  <c r="J86" i="7"/>
  <c r="E86" i="7"/>
  <c r="D86" i="7"/>
  <c r="B86" i="7"/>
  <c r="A86" i="7"/>
  <c r="I85" i="7"/>
  <c r="E85" i="7"/>
  <c r="D85" i="7"/>
  <c r="B85" i="7"/>
  <c r="A85" i="7"/>
  <c r="H84" i="7"/>
  <c r="F84" i="7"/>
  <c r="E84" i="7"/>
  <c r="D84" i="7"/>
  <c r="B84" i="7"/>
  <c r="A84" i="7"/>
  <c r="E83" i="7"/>
  <c r="D83" i="7"/>
  <c r="B83" i="7"/>
  <c r="A83" i="7"/>
  <c r="G82" i="7"/>
  <c r="E82" i="7"/>
  <c r="D82" i="7"/>
  <c r="B82" i="7"/>
  <c r="A82" i="7"/>
  <c r="G81" i="7"/>
  <c r="E81" i="7"/>
  <c r="D81" i="7"/>
  <c r="B81" i="7"/>
  <c r="A81" i="7"/>
  <c r="F80" i="7"/>
  <c r="E80" i="7"/>
  <c r="D80" i="7"/>
  <c r="C80" i="7"/>
  <c r="B80" i="7"/>
  <c r="A80" i="7"/>
  <c r="E79" i="7"/>
  <c r="D79" i="7"/>
  <c r="B79" i="7"/>
  <c r="A79" i="7"/>
  <c r="J78" i="7"/>
  <c r="E78" i="7"/>
  <c r="D78" i="7"/>
  <c r="C78" i="7"/>
  <c r="B78" i="7"/>
  <c r="A78" i="7"/>
  <c r="E77" i="7"/>
  <c r="D77" i="7"/>
  <c r="B77" i="7"/>
  <c r="A77" i="7"/>
  <c r="J76" i="7"/>
  <c r="F76" i="7"/>
  <c r="E76" i="7"/>
  <c r="D76" i="7"/>
  <c r="B76" i="7"/>
  <c r="A76" i="7"/>
  <c r="F75" i="7"/>
  <c r="E75" i="7"/>
  <c r="D75" i="7"/>
  <c r="B75" i="7"/>
  <c r="A75" i="7"/>
  <c r="F74" i="7"/>
  <c r="E74" i="7"/>
  <c r="D74" i="7"/>
  <c r="B74" i="7"/>
  <c r="A74" i="7"/>
  <c r="E73" i="7"/>
  <c r="D73" i="7"/>
  <c r="B73" i="7"/>
  <c r="A73" i="7"/>
  <c r="E72" i="7"/>
  <c r="D72" i="7"/>
  <c r="B72" i="7"/>
  <c r="A72" i="7"/>
  <c r="E71" i="7"/>
  <c r="D71" i="7"/>
  <c r="B71" i="7"/>
  <c r="A71" i="7"/>
  <c r="I70" i="7"/>
  <c r="F70" i="7"/>
  <c r="E70" i="7"/>
  <c r="D70" i="7"/>
  <c r="C70" i="7"/>
  <c r="B70" i="7"/>
  <c r="A70" i="7"/>
  <c r="E69" i="7"/>
  <c r="D69" i="7"/>
  <c r="B69" i="7"/>
  <c r="A69" i="7"/>
  <c r="E68" i="7"/>
  <c r="D68" i="7"/>
  <c r="B68" i="7"/>
  <c r="A68" i="7"/>
  <c r="G67" i="7"/>
  <c r="E67" i="7"/>
  <c r="D67" i="7"/>
  <c r="B67" i="7"/>
  <c r="A67" i="7"/>
  <c r="E66" i="7"/>
  <c r="D66" i="7"/>
  <c r="B66" i="7"/>
  <c r="A66" i="7"/>
  <c r="F65" i="7"/>
  <c r="E65" i="7"/>
  <c r="D65" i="7"/>
  <c r="B65" i="7"/>
  <c r="A65" i="7"/>
  <c r="E64" i="7"/>
  <c r="D64" i="7"/>
  <c r="B64" i="7"/>
  <c r="A64" i="7"/>
  <c r="J63" i="7"/>
  <c r="E63" i="7"/>
  <c r="D63" i="7"/>
  <c r="B63" i="7"/>
  <c r="A63" i="7"/>
  <c r="I62" i="7"/>
  <c r="E62" i="7"/>
  <c r="D62" i="7"/>
  <c r="C62" i="7"/>
  <c r="B62" i="7"/>
  <c r="A62" i="7"/>
  <c r="I61" i="7"/>
  <c r="E61" i="7"/>
  <c r="D61" i="7"/>
  <c r="B61" i="7"/>
  <c r="A61" i="7"/>
  <c r="E60" i="7"/>
  <c r="D60" i="7"/>
  <c r="B60" i="7"/>
  <c r="A60" i="7"/>
  <c r="E59" i="7"/>
  <c r="D59" i="7"/>
  <c r="B59" i="7"/>
  <c r="A59" i="7"/>
  <c r="F58" i="7"/>
  <c r="E58" i="7"/>
  <c r="D58" i="7"/>
  <c r="B58" i="7"/>
  <c r="A58" i="7"/>
  <c r="G57" i="7"/>
  <c r="E57" i="7"/>
  <c r="D57" i="7"/>
  <c r="B57" i="7"/>
  <c r="A57" i="7"/>
  <c r="J56" i="7"/>
  <c r="H56" i="7"/>
  <c r="E56" i="7"/>
  <c r="D56" i="7"/>
  <c r="B56" i="7"/>
  <c r="A56" i="7"/>
  <c r="E55" i="7"/>
  <c r="D55" i="7"/>
  <c r="B55" i="7"/>
  <c r="A55" i="7"/>
  <c r="J54" i="7"/>
  <c r="I54" i="7"/>
  <c r="E54" i="7"/>
  <c r="D54" i="7"/>
  <c r="C54" i="7"/>
  <c r="B54" i="7"/>
  <c r="A54" i="7"/>
  <c r="E53" i="7"/>
  <c r="D53" i="7"/>
  <c r="B53" i="7"/>
  <c r="A53" i="7"/>
  <c r="E52" i="7"/>
  <c r="D52" i="7"/>
  <c r="B52" i="7"/>
  <c r="A52" i="7"/>
  <c r="E51" i="7"/>
  <c r="D51" i="7"/>
  <c r="B51" i="7"/>
  <c r="A51" i="7"/>
  <c r="J50" i="7"/>
  <c r="I50" i="7"/>
  <c r="E50" i="7"/>
  <c r="D50" i="7"/>
  <c r="C50" i="7"/>
  <c r="B50" i="7"/>
  <c r="A50" i="7"/>
  <c r="E49" i="7"/>
  <c r="D49" i="7"/>
  <c r="B49" i="7"/>
  <c r="A49" i="7"/>
  <c r="E48" i="7"/>
  <c r="D48" i="7"/>
  <c r="C48" i="7"/>
  <c r="B48" i="7"/>
  <c r="A48" i="7"/>
  <c r="E47" i="7"/>
  <c r="D47" i="7"/>
  <c r="B47" i="7"/>
  <c r="A47" i="7"/>
  <c r="E46" i="7"/>
  <c r="D46" i="7"/>
  <c r="B46" i="7"/>
  <c r="A46" i="7"/>
  <c r="E45" i="7"/>
  <c r="D45" i="7"/>
  <c r="B45" i="7"/>
  <c r="A45" i="7"/>
  <c r="E44" i="7"/>
  <c r="D44" i="7"/>
  <c r="B44" i="7"/>
  <c r="A44" i="7"/>
  <c r="E43" i="7"/>
  <c r="D43" i="7"/>
  <c r="B43" i="7"/>
  <c r="A43" i="7"/>
  <c r="J42" i="7"/>
  <c r="I42" i="7"/>
  <c r="E42" i="7"/>
  <c r="D42" i="7"/>
  <c r="C42" i="7"/>
  <c r="B42" i="7"/>
  <c r="A42" i="7"/>
  <c r="E41" i="7"/>
  <c r="D41" i="7"/>
  <c r="B41" i="7"/>
  <c r="A41" i="7"/>
  <c r="J40" i="7"/>
  <c r="E40" i="7"/>
  <c r="D40" i="7"/>
  <c r="C40" i="7"/>
  <c r="B40" i="7"/>
  <c r="A40" i="7"/>
  <c r="E39" i="7"/>
  <c r="D39" i="7"/>
  <c r="B39" i="7"/>
  <c r="A39" i="7"/>
  <c r="H38" i="7"/>
  <c r="E38" i="7"/>
  <c r="D38" i="7"/>
  <c r="B38" i="7"/>
  <c r="A38" i="7"/>
  <c r="E37" i="7"/>
  <c r="D37" i="7"/>
  <c r="B37" i="7"/>
  <c r="A37" i="7"/>
  <c r="E36" i="7"/>
  <c r="D36" i="7"/>
  <c r="B36" i="7"/>
  <c r="A36" i="7"/>
  <c r="J35" i="7"/>
  <c r="G35" i="7"/>
  <c r="E35" i="7"/>
  <c r="D35" i="7"/>
  <c r="B35" i="7"/>
  <c r="A35" i="7"/>
  <c r="I34" i="7"/>
  <c r="F34" i="7"/>
  <c r="E34" i="7"/>
  <c r="D34" i="7"/>
  <c r="C34" i="7"/>
  <c r="B34" i="7"/>
  <c r="A34" i="7"/>
  <c r="E33" i="7"/>
  <c r="D33" i="7"/>
  <c r="B33" i="7"/>
  <c r="A33" i="7"/>
  <c r="E32" i="7"/>
  <c r="D32" i="7"/>
  <c r="B32" i="7"/>
  <c r="A32" i="7"/>
  <c r="I31" i="7"/>
  <c r="E31" i="7"/>
  <c r="D31" i="7"/>
  <c r="A31" i="7"/>
  <c r="E30" i="7"/>
  <c r="B30" i="7"/>
  <c r="A30" i="7"/>
  <c r="I29" i="7"/>
  <c r="E29" i="7"/>
  <c r="D29" i="7"/>
  <c r="B29" i="7"/>
  <c r="A29" i="7"/>
  <c r="I28" i="7"/>
  <c r="G28" i="7"/>
  <c r="E28" i="7"/>
  <c r="D28" i="7"/>
  <c r="B28" i="7"/>
  <c r="A28" i="7"/>
  <c r="G27" i="7"/>
  <c r="E27" i="7"/>
  <c r="D27" i="7"/>
  <c r="B27" i="7"/>
  <c r="A27" i="7"/>
  <c r="J26" i="7"/>
  <c r="E26" i="7"/>
  <c r="D26" i="7"/>
  <c r="C26" i="7"/>
  <c r="B26" i="7"/>
  <c r="A26" i="7"/>
  <c r="E25" i="7"/>
  <c r="D25" i="7"/>
  <c r="B25" i="7"/>
  <c r="A25" i="7"/>
  <c r="F24" i="7"/>
  <c r="E24" i="7"/>
  <c r="D24" i="7"/>
  <c r="B24" i="7"/>
  <c r="A24" i="7"/>
  <c r="E23" i="7"/>
  <c r="D23" i="7"/>
  <c r="B23" i="7"/>
  <c r="A23" i="7"/>
  <c r="E22" i="7"/>
  <c r="D22" i="7"/>
  <c r="B22" i="7"/>
  <c r="A22" i="7"/>
  <c r="I21" i="7"/>
  <c r="G21" i="7"/>
  <c r="E21" i="7"/>
  <c r="D21" i="7"/>
  <c r="A21" i="7"/>
  <c r="I20" i="7"/>
  <c r="E20" i="7"/>
  <c r="D20" i="7"/>
  <c r="B20" i="7"/>
  <c r="A20" i="7"/>
  <c r="E19" i="7"/>
  <c r="D19" i="7"/>
  <c r="E18" i="7"/>
  <c r="B18" i="7"/>
  <c r="A18" i="7"/>
  <c r="E17" i="7"/>
  <c r="D17" i="7"/>
  <c r="B17" i="7"/>
  <c r="E16" i="7"/>
  <c r="D16" i="7"/>
  <c r="B16" i="7"/>
  <c r="A16" i="7"/>
  <c r="E15" i="7"/>
  <c r="D15" i="7"/>
  <c r="A15" i="7"/>
  <c r="E14" i="7"/>
  <c r="D14" i="7"/>
  <c r="B14" i="7"/>
  <c r="I13" i="7"/>
  <c r="E13" i="7"/>
  <c r="D13" i="7"/>
  <c r="B13" i="7"/>
  <c r="I12" i="7"/>
  <c r="E12" i="7"/>
  <c r="D12" i="7"/>
  <c r="C12" i="7"/>
  <c r="B12" i="7"/>
  <c r="A12" i="7"/>
  <c r="F11" i="7"/>
  <c r="E11" i="7"/>
  <c r="D11" i="7"/>
  <c r="A11" i="7"/>
  <c r="G10" i="7"/>
  <c r="E10" i="7"/>
  <c r="B10" i="7"/>
  <c r="A10" i="7"/>
  <c r="E9" i="7"/>
  <c r="D9" i="7"/>
  <c r="B9" i="7"/>
  <c r="A9" i="7"/>
  <c r="D8" i="7"/>
  <c r="B8" i="7"/>
  <c r="A8" i="7"/>
  <c r="E7" i="7"/>
  <c r="D7" i="7"/>
  <c r="B6" i="7"/>
  <c r="A6" i="7"/>
  <c r="E166" i="6"/>
  <c r="D166" i="6"/>
  <c r="C166" i="6"/>
  <c r="B166" i="6"/>
  <c r="A166" i="6"/>
  <c r="E165" i="6"/>
  <c r="D165" i="6"/>
  <c r="B165" i="6"/>
  <c r="A165" i="6"/>
  <c r="E164" i="6"/>
  <c r="D164" i="6"/>
  <c r="C164" i="6"/>
  <c r="B164" i="6"/>
  <c r="A164" i="6"/>
  <c r="E163" i="6"/>
  <c r="D163" i="6"/>
  <c r="C163" i="6"/>
  <c r="B163" i="6"/>
  <c r="A163" i="6"/>
  <c r="E162" i="6"/>
  <c r="D162" i="6"/>
  <c r="C162" i="6"/>
  <c r="B162" i="6"/>
  <c r="A162" i="6"/>
  <c r="S161" i="6"/>
  <c r="E161" i="6"/>
  <c r="D161" i="6"/>
  <c r="C161" i="6"/>
  <c r="B161" i="6"/>
  <c r="A161" i="6"/>
  <c r="E160" i="6"/>
  <c r="D160" i="6"/>
  <c r="B160" i="6"/>
  <c r="A160" i="6"/>
  <c r="F159" i="6"/>
  <c r="E159" i="6"/>
  <c r="G159" i="6" s="1"/>
  <c r="H159" i="6" s="1"/>
  <c r="I159" i="6" s="1"/>
  <c r="D159" i="6"/>
  <c r="C159" i="6"/>
  <c r="B159" i="6"/>
  <c r="A159" i="6"/>
  <c r="W158" i="6"/>
  <c r="J158" i="6"/>
  <c r="E158" i="6"/>
  <c r="D158" i="6"/>
  <c r="C158" i="6"/>
  <c r="B158" i="6"/>
  <c r="A158" i="6"/>
  <c r="E157" i="6"/>
  <c r="D157" i="6"/>
  <c r="B157" i="6"/>
  <c r="A157" i="6"/>
  <c r="E156" i="6"/>
  <c r="D156" i="6"/>
  <c r="B156" i="6"/>
  <c r="A156" i="6"/>
  <c r="J155" i="6"/>
  <c r="E155" i="6"/>
  <c r="D155" i="6"/>
  <c r="B155" i="6"/>
  <c r="A155" i="6"/>
  <c r="E154" i="6"/>
  <c r="D154" i="6"/>
  <c r="B154" i="6"/>
  <c r="A154" i="6"/>
  <c r="E153" i="6"/>
  <c r="D153" i="6"/>
  <c r="C153" i="6"/>
  <c r="B153" i="6"/>
  <c r="A153" i="6"/>
  <c r="E152" i="6"/>
  <c r="D152" i="6"/>
  <c r="B152" i="6"/>
  <c r="A152" i="6"/>
  <c r="E151" i="6"/>
  <c r="D151" i="6"/>
  <c r="B151" i="6"/>
  <c r="A151" i="6"/>
  <c r="E150" i="6"/>
  <c r="D150" i="6"/>
  <c r="C150" i="6"/>
  <c r="B150" i="6"/>
  <c r="A150" i="6"/>
  <c r="W149" i="6"/>
  <c r="J149" i="6"/>
  <c r="G149" i="6"/>
  <c r="H149" i="6" s="1"/>
  <c r="F149" i="6"/>
  <c r="E149" i="6"/>
  <c r="D149" i="6"/>
  <c r="C149" i="6"/>
  <c r="B149" i="6"/>
  <c r="A149" i="6"/>
  <c r="G148" i="6"/>
  <c r="H148" i="6" s="1"/>
  <c r="I148" i="6" s="1"/>
  <c r="F148" i="6"/>
  <c r="E148" i="6"/>
  <c r="D148" i="6"/>
  <c r="C148" i="6"/>
  <c r="B148" i="6"/>
  <c r="A148" i="6"/>
  <c r="S147" i="6"/>
  <c r="J147" i="6"/>
  <c r="F147" i="6"/>
  <c r="E147" i="6"/>
  <c r="D147" i="6"/>
  <c r="C147" i="6"/>
  <c r="B147" i="6"/>
  <c r="A147" i="6"/>
  <c r="E146" i="6"/>
  <c r="D146" i="6"/>
  <c r="B146" i="6"/>
  <c r="A146" i="6"/>
  <c r="J145" i="6"/>
  <c r="E145" i="6"/>
  <c r="D145" i="6"/>
  <c r="B145" i="6"/>
  <c r="A145" i="6"/>
  <c r="W144" i="6"/>
  <c r="J144" i="6"/>
  <c r="G144" i="6"/>
  <c r="H144" i="6" s="1"/>
  <c r="I144" i="6" s="1"/>
  <c r="F144" i="6"/>
  <c r="E144" i="6"/>
  <c r="D144" i="6"/>
  <c r="C144" i="6"/>
  <c r="B144" i="6"/>
  <c r="A144" i="6"/>
  <c r="E143" i="6"/>
  <c r="D143" i="6"/>
  <c r="B143" i="6"/>
  <c r="A143" i="6"/>
  <c r="Q142" i="6"/>
  <c r="P142" i="6"/>
  <c r="O142" i="6"/>
  <c r="J142" i="6"/>
  <c r="E142" i="6"/>
  <c r="D142" i="6"/>
  <c r="B142" i="6"/>
  <c r="A142" i="6"/>
  <c r="E141" i="6"/>
  <c r="D141" i="6"/>
  <c r="B141" i="6"/>
  <c r="A141" i="6"/>
  <c r="E140" i="6"/>
  <c r="D140" i="6"/>
  <c r="B140" i="6"/>
  <c r="A140" i="6"/>
  <c r="E139" i="6"/>
  <c r="D139" i="6"/>
  <c r="B139" i="6"/>
  <c r="A139" i="6"/>
  <c r="O138" i="6"/>
  <c r="E138" i="6"/>
  <c r="D138" i="6"/>
  <c r="B138" i="6"/>
  <c r="A138" i="6"/>
  <c r="J137" i="6"/>
  <c r="E137" i="6"/>
  <c r="D137" i="6"/>
  <c r="B137" i="6"/>
  <c r="A137" i="6"/>
  <c r="W136" i="6"/>
  <c r="J136" i="6"/>
  <c r="F136" i="6"/>
  <c r="E136" i="6"/>
  <c r="G136" i="6" s="1"/>
  <c r="H136" i="6" s="1"/>
  <c r="I136" i="6" s="1"/>
  <c r="D136" i="6"/>
  <c r="C136" i="6"/>
  <c r="B136" i="6"/>
  <c r="A136" i="6"/>
  <c r="E135" i="6"/>
  <c r="D135" i="6"/>
  <c r="B135" i="6"/>
  <c r="A135" i="6"/>
  <c r="E134" i="6"/>
  <c r="D134" i="6"/>
  <c r="B134" i="6"/>
  <c r="A134" i="6"/>
  <c r="J133" i="6"/>
  <c r="E133" i="6"/>
  <c r="D133" i="6"/>
  <c r="B133" i="6"/>
  <c r="A133" i="6"/>
  <c r="W132" i="6"/>
  <c r="F132" i="6"/>
  <c r="E132" i="6"/>
  <c r="G132" i="6" s="1"/>
  <c r="H132" i="6" s="1"/>
  <c r="I132" i="6" s="1"/>
  <c r="D132" i="6"/>
  <c r="B132" i="6"/>
  <c r="A132" i="6"/>
  <c r="E131" i="6"/>
  <c r="D131" i="6"/>
  <c r="B131" i="6"/>
  <c r="A131" i="6"/>
  <c r="E130" i="6"/>
  <c r="D130" i="6"/>
  <c r="B130" i="6"/>
  <c r="A130" i="6"/>
  <c r="W129" i="6"/>
  <c r="E129" i="6"/>
  <c r="D129" i="6"/>
  <c r="C129" i="6"/>
  <c r="B129" i="6"/>
  <c r="A129" i="6"/>
  <c r="W128" i="6"/>
  <c r="J128" i="6"/>
  <c r="E128" i="6"/>
  <c r="D128" i="6"/>
  <c r="B128" i="6"/>
  <c r="A128" i="6"/>
  <c r="E127" i="6"/>
  <c r="D127" i="6"/>
  <c r="B127" i="6"/>
  <c r="A127" i="6"/>
  <c r="W126" i="6"/>
  <c r="E126" i="6"/>
  <c r="D126" i="6"/>
  <c r="B126" i="6"/>
  <c r="A126" i="6"/>
  <c r="J125" i="6"/>
  <c r="E125" i="6"/>
  <c r="D125" i="6"/>
  <c r="B125" i="6"/>
  <c r="A125" i="6"/>
  <c r="E124" i="6"/>
  <c r="D124" i="6"/>
  <c r="B124" i="6"/>
  <c r="A124" i="6"/>
  <c r="S123" i="6"/>
  <c r="E123" i="6"/>
  <c r="D123" i="6"/>
  <c r="B123" i="6"/>
  <c r="A123" i="6"/>
  <c r="E122" i="6"/>
  <c r="D122" i="6"/>
  <c r="B122" i="6"/>
  <c r="A122" i="6"/>
  <c r="E121" i="6"/>
  <c r="D121" i="6"/>
  <c r="B121" i="6"/>
  <c r="A121" i="6"/>
  <c r="E120" i="6"/>
  <c r="D120" i="6"/>
  <c r="B120" i="6"/>
  <c r="A120" i="6"/>
  <c r="S119" i="6"/>
  <c r="E119" i="6"/>
  <c r="D119" i="6"/>
  <c r="C119" i="6"/>
  <c r="B119" i="6"/>
  <c r="A119" i="6"/>
  <c r="E118" i="6"/>
  <c r="D118" i="6"/>
  <c r="B118" i="6"/>
  <c r="A118" i="6"/>
  <c r="E117" i="6"/>
  <c r="D117" i="6"/>
  <c r="C117" i="6"/>
  <c r="B117" i="6"/>
  <c r="A117" i="6"/>
  <c r="E116" i="6"/>
  <c r="D116" i="6"/>
  <c r="B116" i="6"/>
  <c r="A116" i="6"/>
  <c r="W115" i="6"/>
  <c r="S115" i="6"/>
  <c r="J115" i="6"/>
  <c r="E115" i="6"/>
  <c r="D115" i="6"/>
  <c r="C115" i="6"/>
  <c r="B115" i="6"/>
  <c r="A115" i="6"/>
  <c r="E114" i="6"/>
  <c r="D114" i="6"/>
  <c r="B114" i="6"/>
  <c r="A114" i="6"/>
  <c r="E113" i="6"/>
  <c r="D113" i="6"/>
  <c r="B113" i="6"/>
  <c r="A113" i="6"/>
  <c r="E112" i="6"/>
  <c r="D112" i="6"/>
  <c r="B112" i="6"/>
  <c r="A112" i="6"/>
  <c r="E111" i="6"/>
  <c r="D111" i="6"/>
  <c r="C111" i="6"/>
  <c r="B111" i="6"/>
  <c r="A111" i="6"/>
  <c r="E110" i="6"/>
  <c r="D110" i="6"/>
  <c r="B110" i="6"/>
  <c r="A110" i="6"/>
  <c r="S109" i="6"/>
  <c r="E109" i="6"/>
  <c r="D109" i="6"/>
  <c r="B109" i="6"/>
  <c r="A109" i="6"/>
  <c r="E108" i="6"/>
  <c r="D108" i="6"/>
  <c r="B108" i="6"/>
  <c r="A108" i="6"/>
  <c r="S107" i="6"/>
  <c r="E107" i="6"/>
  <c r="D107" i="6"/>
  <c r="C107" i="6"/>
  <c r="B107" i="6"/>
  <c r="A107" i="6"/>
  <c r="E106" i="6"/>
  <c r="D106" i="6"/>
  <c r="B106" i="6"/>
  <c r="A106" i="6"/>
  <c r="E105" i="6"/>
  <c r="D105" i="6"/>
  <c r="B105" i="6"/>
  <c r="A105" i="6"/>
  <c r="W104" i="6"/>
  <c r="J104" i="6"/>
  <c r="E104" i="6"/>
  <c r="D104" i="6"/>
  <c r="B104" i="6"/>
  <c r="A104" i="6"/>
  <c r="E103" i="6"/>
  <c r="D103" i="6"/>
  <c r="B103" i="6"/>
  <c r="A103" i="6"/>
  <c r="E102" i="6"/>
  <c r="D102" i="6"/>
  <c r="B102" i="6"/>
  <c r="A102" i="6"/>
  <c r="W101" i="6"/>
  <c r="E101" i="6"/>
  <c r="D101" i="6"/>
  <c r="B101" i="6"/>
  <c r="A101" i="6"/>
  <c r="J100" i="6"/>
  <c r="E100" i="6"/>
  <c r="D100" i="6"/>
  <c r="C100" i="6"/>
  <c r="B100" i="6"/>
  <c r="A100" i="6"/>
  <c r="E99" i="6"/>
  <c r="D99" i="6"/>
  <c r="B99" i="6"/>
  <c r="A99" i="6"/>
  <c r="E98" i="6"/>
  <c r="D98" i="6"/>
  <c r="B98" i="6"/>
  <c r="A98" i="6"/>
  <c r="E97" i="6"/>
  <c r="D97" i="6"/>
  <c r="B97" i="6"/>
  <c r="A97" i="6"/>
  <c r="S96" i="6"/>
  <c r="E96" i="6"/>
  <c r="D96" i="6"/>
  <c r="C96" i="6"/>
  <c r="B96" i="6"/>
  <c r="A96" i="6"/>
  <c r="J95" i="6"/>
  <c r="E95" i="6"/>
  <c r="D95" i="6"/>
  <c r="B95" i="6"/>
  <c r="A95" i="6"/>
  <c r="E94" i="6"/>
  <c r="D94" i="6"/>
  <c r="B94" i="6"/>
  <c r="A94" i="6"/>
  <c r="W93" i="6"/>
  <c r="J93" i="6"/>
  <c r="E93" i="6"/>
  <c r="D93" i="6"/>
  <c r="C93" i="6"/>
  <c r="B93" i="6"/>
  <c r="A93" i="6"/>
  <c r="J92" i="6"/>
  <c r="E92" i="6"/>
  <c r="D92" i="6"/>
  <c r="C92" i="6"/>
  <c r="B92" i="6"/>
  <c r="A92" i="6"/>
  <c r="E91" i="6"/>
  <c r="D91" i="6"/>
  <c r="B91" i="6"/>
  <c r="A91" i="6"/>
  <c r="E90" i="6"/>
  <c r="D90" i="6"/>
  <c r="B90" i="6"/>
  <c r="A90" i="6"/>
  <c r="J89" i="6"/>
  <c r="E89" i="6"/>
  <c r="D89" i="6"/>
  <c r="B89" i="6"/>
  <c r="A89" i="6"/>
  <c r="O88" i="6"/>
  <c r="E88" i="6"/>
  <c r="D88" i="6"/>
  <c r="B88" i="6"/>
  <c r="A88" i="6"/>
  <c r="E87" i="6"/>
  <c r="D87" i="6"/>
  <c r="B87" i="6"/>
  <c r="A87" i="6"/>
  <c r="E86" i="6"/>
  <c r="D86" i="6"/>
  <c r="B86" i="6"/>
  <c r="A86" i="6"/>
  <c r="W85" i="6"/>
  <c r="J85" i="6"/>
  <c r="E85" i="6"/>
  <c r="D85" i="6"/>
  <c r="B85" i="6"/>
  <c r="A85" i="6"/>
  <c r="S84" i="6"/>
  <c r="E84" i="6"/>
  <c r="D84" i="6"/>
  <c r="B84" i="6"/>
  <c r="A84" i="6"/>
  <c r="E83" i="6"/>
  <c r="D83" i="6"/>
  <c r="B83" i="6"/>
  <c r="A83" i="6"/>
  <c r="E82" i="6"/>
  <c r="D82" i="6"/>
  <c r="B82" i="6"/>
  <c r="A82" i="6"/>
  <c r="W81" i="6"/>
  <c r="E81" i="6"/>
  <c r="D81" i="6"/>
  <c r="B81" i="6"/>
  <c r="A81" i="6"/>
  <c r="S80" i="6"/>
  <c r="J80" i="6"/>
  <c r="E80" i="6"/>
  <c r="D80" i="6"/>
  <c r="C80" i="6"/>
  <c r="B80" i="6"/>
  <c r="A80" i="6"/>
  <c r="E79" i="6"/>
  <c r="D79" i="6"/>
  <c r="B79" i="6"/>
  <c r="A79" i="6"/>
  <c r="J78" i="6"/>
  <c r="F78" i="6"/>
  <c r="E78" i="6"/>
  <c r="G78" i="6" s="1"/>
  <c r="H78" i="6" s="1"/>
  <c r="I78" i="6" s="1"/>
  <c r="D78" i="6"/>
  <c r="C78" i="6"/>
  <c r="B78" i="6"/>
  <c r="A78" i="6"/>
  <c r="J77" i="6"/>
  <c r="G77" i="6"/>
  <c r="H77" i="6" s="1"/>
  <c r="F77" i="6"/>
  <c r="E77" i="6"/>
  <c r="D77" i="6"/>
  <c r="B77" i="6"/>
  <c r="A77" i="6"/>
  <c r="S76" i="6"/>
  <c r="E76" i="6"/>
  <c r="D76" i="6"/>
  <c r="B76" i="6"/>
  <c r="A76" i="6"/>
  <c r="E75" i="6"/>
  <c r="D75" i="6"/>
  <c r="B75" i="6"/>
  <c r="A75" i="6"/>
  <c r="S74" i="6"/>
  <c r="J74" i="6"/>
  <c r="E74" i="6"/>
  <c r="D74" i="6"/>
  <c r="B74" i="6"/>
  <c r="A74" i="6"/>
  <c r="E73" i="6"/>
  <c r="D73" i="6"/>
  <c r="B73" i="6"/>
  <c r="A73" i="6"/>
  <c r="E72" i="6"/>
  <c r="D72" i="6"/>
  <c r="B72" i="6"/>
  <c r="A72" i="6"/>
  <c r="O71" i="6"/>
  <c r="E71" i="6"/>
  <c r="D71" i="6"/>
  <c r="B71" i="6"/>
  <c r="A71" i="6"/>
  <c r="W70" i="6"/>
  <c r="S70" i="6"/>
  <c r="E70" i="6"/>
  <c r="D70" i="6"/>
  <c r="C70" i="6"/>
  <c r="B70" i="6"/>
  <c r="A70" i="6"/>
  <c r="E69" i="6"/>
  <c r="D69" i="6"/>
  <c r="B69" i="6"/>
  <c r="A69" i="6"/>
  <c r="E68" i="6"/>
  <c r="D68" i="6"/>
  <c r="B68" i="6"/>
  <c r="A68" i="6"/>
  <c r="E67" i="6"/>
  <c r="D67" i="6"/>
  <c r="B67" i="6"/>
  <c r="A67" i="6"/>
  <c r="E66" i="6"/>
  <c r="D66" i="6"/>
  <c r="B66" i="6"/>
  <c r="A66" i="6"/>
  <c r="S65" i="6"/>
  <c r="G65" i="6"/>
  <c r="H65" i="6" s="1"/>
  <c r="F65" i="6"/>
  <c r="E65" i="6"/>
  <c r="D65" i="6"/>
  <c r="B65" i="6"/>
  <c r="A65" i="6"/>
  <c r="E64" i="6"/>
  <c r="D64" i="6"/>
  <c r="B64" i="6"/>
  <c r="A64" i="6"/>
  <c r="O63" i="6"/>
  <c r="E63" i="6"/>
  <c r="D63" i="6"/>
  <c r="B63" i="6"/>
  <c r="A63" i="6"/>
  <c r="W62" i="6"/>
  <c r="S62" i="6"/>
  <c r="J62" i="6"/>
  <c r="E62" i="6"/>
  <c r="D62" i="6"/>
  <c r="C62" i="6"/>
  <c r="B62" i="6"/>
  <c r="A62" i="6"/>
  <c r="G61" i="6"/>
  <c r="H61" i="6" s="1"/>
  <c r="I61" i="6" s="1"/>
  <c r="F61" i="6"/>
  <c r="E61" i="6"/>
  <c r="D61" i="6"/>
  <c r="B61" i="6"/>
  <c r="A61" i="6"/>
  <c r="E60" i="6"/>
  <c r="D60" i="6"/>
  <c r="B60" i="6"/>
  <c r="A60" i="6"/>
  <c r="Q59" i="6"/>
  <c r="P59" i="6"/>
  <c r="O59" i="6"/>
  <c r="J59" i="6"/>
  <c r="E59" i="6"/>
  <c r="D59" i="6"/>
  <c r="B59" i="6"/>
  <c r="A59" i="6"/>
  <c r="S58" i="6"/>
  <c r="J58" i="6"/>
  <c r="E58" i="6"/>
  <c r="D58" i="6"/>
  <c r="B58" i="6"/>
  <c r="A58" i="6"/>
  <c r="E57" i="6"/>
  <c r="D57" i="6"/>
  <c r="B57" i="6"/>
  <c r="A57" i="6"/>
  <c r="E56" i="6"/>
  <c r="D56" i="6"/>
  <c r="B56" i="6"/>
  <c r="A56" i="6"/>
  <c r="E55" i="6"/>
  <c r="D55" i="6"/>
  <c r="B55" i="6"/>
  <c r="A55" i="6"/>
  <c r="W54" i="6"/>
  <c r="S54" i="6"/>
  <c r="J54" i="6"/>
  <c r="G54" i="6"/>
  <c r="H54" i="6" s="1"/>
  <c r="I54" i="6" s="1"/>
  <c r="F54" i="6"/>
  <c r="E54" i="6"/>
  <c r="D54" i="6"/>
  <c r="C54" i="6"/>
  <c r="B54" i="6"/>
  <c r="A54" i="6"/>
  <c r="E53" i="6"/>
  <c r="D53" i="6"/>
  <c r="B53" i="6"/>
  <c r="A53" i="6"/>
  <c r="E52" i="6"/>
  <c r="D52" i="6"/>
  <c r="B52" i="6"/>
  <c r="A52" i="6"/>
  <c r="E51" i="6"/>
  <c r="D51" i="6"/>
  <c r="B51" i="6"/>
  <c r="A51" i="6"/>
  <c r="W50" i="6"/>
  <c r="J50" i="6"/>
  <c r="F50" i="6"/>
  <c r="E50" i="6"/>
  <c r="G50" i="6" s="1"/>
  <c r="H50" i="6" s="1"/>
  <c r="I50" i="6" s="1"/>
  <c r="D50" i="6"/>
  <c r="C50" i="6"/>
  <c r="B50" i="6"/>
  <c r="A50" i="6"/>
  <c r="F49" i="6"/>
  <c r="E49" i="6"/>
  <c r="G49" i="6" s="1"/>
  <c r="H49" i="6" s="1"/>
  <c r="I49" i="6" s="1"/>
  <c r="D49" i="6"/>
  <c r="B49" i="6"/>
  <c r="A49" i="6"/>
  <c r="S48" i="6"/>
  <c r="F48" i="6"/>
  <c r="E48" i="6"/>
  <c r="G48" i="6" s="1"/>
  <c r="H48" i="6" s="1"/>
  <c r="I48" i="6" s="1"/>
  <c r="D48" i="6"/>
  <c r="C48" i="6"/>
  <c r="B48" i="6"/>
  <c r="A48" i="6"/>
  <c r="E47" i="6"/>
  <c r="D47" i="6"/>
  <c r="B47" i="6"/>
  <c r="A47" i="6"/>
  <c r="E46" i="6"/>
  <c r="D46" i="6"/>
  <c r="B46" i="6"/>
  <c r="A46" i="6"/>
  <c r="E45" i="6"/>
  <c r="D45" i="6"/>
  <c r="B45" i="6"/>
  <c r="A45" i="6"/>
  <c r="E44" i="6"/>
  <c r="D44" i="6"/>
  <c r="B44" i="6"/>
  <c r="A44" i="6"/>
  <c r="E43" i="6"/>
  <c r="D43" i="6"/>
  <c r="B43" i="6"/>
  <c r="A43" i="6"/>
  <c r="F42" i="6"/>
  <c r="E42" i="6"/>
  <c r="G42" i="6" s="1"/>
  <c r="H42" i="6" s="1"/>
  <c r="I42" i="6" s="1"/>
  <c r="D42" i="6"/>
  <c r="C42" i="6"/>
  <c r="B42" i="6"/>
  <c r="A42" i="6"/>
  <c r="E41" i="6"/>
  <c r="D41" i="6"/>
  <c r="B41" i="6"/>
  <c r="A41" i="6"/>
  <c r="J40" i="6"/>
  <c r="F40" i="6"/>
  <c r="E40" i="6"/>
  <c r="G40" i="6" s="1"/>
  <c r="H40" i="6" s="1"/>
  <c r="D40" i="6"/>
  <c r="C40" i="6"/>
  <c r="B40" i="6"/>
  <c r="A40" i="6"/>
  <c r="E39" i="6"/>
  <c r="D39" i="6"/>
  <c r="B39" i="6"/>
  <c r="A39" i="6"/>
  <c r="E38" i="6"/>
  <c r="D38" i="6"/>
  <c r="B38" i="6"/>
  <c r="A38" i="6"/>
  <c r="E37" i="6"/>
  <c r="D37" i="6"/>
  <c r="B37" i="6"/>
  <c r="A37" i="6"/>
  <c r="E36" i="6"/>
  <c r="D36" i="6"/>
  <c r="B36" i="6"/>
  <c r="A36" i="6"/>
  <c r="E35" i="6"/>
  <c r="D35" i="6"/>
  <c r="B35" i="6"/>
  <c r="A35" i="6"/>
  <c r="W34" i="6"/>
  <c r="F34" i="6"/>
  <c r="E34" i="6"/>
  <c r="G34" i="6" s="1"/>
  <c r="H34" i="6" s="1"/>
  <c r="I34" i="6" s="1"/>
  <c r="D34" i="6"/>
  <c r="C34" i="6"/>
  <c r="B34" i="6"/>
  <c r="A34" i="6"/>
  <c r="E33" i="6"/>
  <c r="D33" i="6"/>
  <c r="B33" i="6"/>
  <c r="A33" i="6"/>
  <c r="E32" i="6"/>
  <c r="D32" i="6"/>
  <c r="B32" i="6"/>
  <c r="A32" i="6"/>
  <c r="S31" i="6"/>
  <c r="J31" i="6"/>
  <c r="E31" i="6"/>
  <c r="D31" i="6"/>
  <c r="B31" i="6"/>
  <c r="A31" i="6"/>
  <c r="E30" i="6"/>
  <c r="D30" i="6"/>
  <c r="B30" i="6"/>
  <c r="A30" i="6"/>
  <c r="E29" i="6"/>
  <c r="D29" i="6"/>
  <c r="B29" i="6"/>
  <c r="A29" i="6"/>
  <c r="E28" i="6"/>
  <c r="D28" i="6"/>
  <c r="B28" i="6"/>
  <c r="A28" i="6"/>
  <c r="E27" i="6"/>
  <c r="D27" i="6"/>
  <c r="B27" i="6"/>
  <c r="A27" i="6"/>
  <c r="E26" i="6"/>
  <c r="G26" i="6" s="1"/>
  <c r="H26" i="6" s="1"/>
  <c r="I26" i="6" s="1"/>
  <c r="D26" i="6"/>
  <c r="C26" i="6"/>
  <c r="B26" i="6"/>
  <c r="A26" i="6"/>
  <c r="E25" i="6"/>
  <c r="D25" i="6"/>
  <c r="B25" i="6"/>
  <c r="A25" i="6"/>
  <c r="P24" i="6"/>
  <c r="Q24" i="6" s="1"/>
  <c r="O24" i="6"/>
  <c r="J24" i="6"/>
  <c r="E24" i="6"/>
  <c r="D24" i="6"/>
  <c r="B24" i="6"/>
  <c r="A24" i="6"/>
  <c r="E23" i="6"/>
  <c r="D23" i="6"/>
  <c r="B23" i="6"/>
  <c r="A23" i="6"/>
  <c r="O22" i="6"/>
  <c r="E22" i="6"/>
  <c r="D22" i="6"/>
  <c r="B22" i="6"/>
  <c r="A22" i="6"/>
  <c r="T21" i="6"/>
  <c r="U21" i="6" s="1"/>
  <c r="S21" i="6"/>
  <c r="O21" i="6"/>
  <c r="E21" i="6"/>
  <c r="D21" i="6"/>
  <c r="A21" i="6"/>
  <c r="E20" i="6"/>
  <c r="D20" i="6"/>
  <c r="B20" i="6"/>
  <c r="A20" i="6"/>
  <c r="F19" i="6"/>
  <c r="E19" i="6"/>
  <c r="G19" i="6" s="1"/>
  <c r="H19" i="6" s="1"/>
  <c r="I19" i="6" s="1"/>
  <c r="D19" i="6"/>
  <c r="A19" i="6"/>
  <c r="W18" i="6"/>
  <c r="E18" i="6"/>
  <c r="D18" i="6"/>
  <c r="B18" i="6"/>
  <c r="A18" i="6"/>
  <c r="E17" i="6"/>
  <c r="D17" i="6"/>
  <c r="B17" i="6"/>
  <c r="A17" i="6"/>
  <c r="E16" i="6"/>
  <c r="D16" i="6"/>
  <c r="B16" i="6"/>
  <c r="A16" i="6"/>
  <c r="E15" i="6"/>
  <c r="D15" i="6"/>
  <c r="A15" i="6"/>
  <c r="E14" i="6"/>
  <c r="D14" i="6"/>
  <c r="B14" i="6"/>
  <c r="W13" i="6"/>
  <c r="E13" i="6"/>
  <c r="D13" i="6"/>
  <c r="B13" i="6"/>
  <c r="A13" i="6"/>
  <c r="S12" i="6"/>
  <c r="E12" i="6"/>
  <c r="G12" i="6" s="1"/>
  <c r="H12" i="6" s="1"/>
  <c r="I12" i="6" s="1"/>
  <c r="D12" i="6"/>
  <c r="C12" i="6"/>
  <c r="B12" i="6"/>
  <c r="A12" i="6"/>
  <c r="E11" i="6"/>
  <c r="A11" i="6"/>
  <c r="E10" i="6"/>
  <c r="B10" i="6"/>
  <c r="A10" i="6"/>
  <c r="D9" i="6"/>
  <c r="A9" i="6"/>
  <c r="D8" i="6"/>
  <c r="B8" i="6"/>
  <c r="A8" i="6"/>
  <c r="E7" i="6"/>
  <c r="D7" i="6"/>
  <c r="A7" i="6"/>
  <c r="D6" i="6"/>
  <c r="B6" i="6"/>
  <c r="A6" i="6"/>
  <c r="A89" i="5" a="1"/>
  <c r="A89" i="5" s="1"/>
  <c r="E89" i="5" s="1"/>
  <c r="A88" i="5" a="1"/>
  <c r="A88" i="5" s="1"/>
  <c r="D88" i="5" s="1"/>
  <c r="A87" i="5" a="1"/>
  <c r="A87" i="5" s="1"/>
  <c r="D87" i="5" s="1"/>
  <c r="A86" i="5" a="1"/>
  <c r="A86" i="5" s="1"/>
  <c r="A85" i="5" a="1"/>
  <c r="A85" i="5" s="1"/>
  <c r="B85" i="5" s="1"/>
  <c r="A84" i="5" a="1"/>
  <c r="A84" i="5" s="1"/>
  <c r="E84" i="5" s="1"/>
  <c r="A83" i="5" a="1"/>
  <c r="A83" i="5" s="1"/>
  <c r="A82" i="5" a="1"/>
  <c r="A82" i="5" s="1"/>
  <c r="E82" i="5" s="1"/>
  <c r="A81" i="5" a="1"/>
  <c r="A81" i="5" s="1"/>
  <c r="A80" i="5" a="1"/>
  <c r="A80" i="5" s="1"/>
  <c r="E80" i="5" s="1"/>
  <c r="A79" i="5" a="1"/>
  <c r="A79" i="5" s="1"/>
  <c r="A78" i="5" a="1"/>
  <c r="A78" i="5" s="1"/>
  <c r="A77" i="5" a="1"/>
  <c r="A77" i="5" s="1"/>
  <c r="A76" i="5" a="1"/>
  <c r="A76" i="5" s="1"/>
  <c r="A75" i="5" a="1"/>
  <c r="A75" i="5" s="1"/>
  <c r="A74" i="5" a="1"/>
  <c r="A74" i="5" s="1"/>
  <c r="E74" i="5" s="1"/>
  <c r="A73" i="5" a="1"/>
  <c r="A73" i="5" s="1"/>
  <c r="B73" i="5" s="1"/>
  <c r="A72" i="5" a="1"/>
  <c r="A72" i="5" s="1"/>
  <c r="E72" i="5" s="1"/>
  <c r="A71" i="5" a="1"/>
  <c r="A71" i="5" s="1"/>
  <c r="D71" i="5" s="1"/>
  <c r="A70" i="5" a="1"/>
  <c r="A70" i="5"/>
  <c r="E70" i="5" s="1"/>
  <c r="A69" i="5" a="1"/>
  <c r="A69" i="5" s="1"/>
  <c r="A68" i="5" a="1"/>
  <c r="A68" i="5" s="1"/>
  <c r="A67" i="5" a="1"/>
  <c r="A67" i="5" s="1"/>
  <c r="E67" i="5" s="1"/>
  <c r="A66" i="5" a="1"/>
  <c r="A66" i="5" s="1"/>
  <c r="A65" i="5" a="1"/>
  <c r="A65" i="5" s="1"/>
  <c r="D65" i="5" s="1"/>
  <c r="A64" i="5" a="1"/>
  <c r="A64" i="5" s="1"/>
  <c r="A63" i="5" a="1"/>
  <c r="A63" i="5" s="1"/>
  <c r="A62" i="5" a="1"/>
  <c r="A62" i="5" s="1"/>
  <c r="A61" i="5" a="1"/>
  <c r="A61" i="5" s="1"/>
  <c r="B61" i="5" s="1"/>
  <c r="A60" i="5" a="1"/>
  <c r="A60" i="5" s="1"/>
  <c r="E60" i="5" s="1"/>
  <c r="A59" i="5" a="1"/>
  <c r="A59" i="5" s="1"/>
  <c r="A58" i="5" a="1"/>
  <c r="A58" i="5" s="1"/>
  <c r="E58" i="5" s="1"/>
  <c r="A57" i="5" a="1"/>
  <c r="A57" i="5" s="1"/>
  <c r="E57" i="5" s="1"/>
  <c r="A56" i="5" a="1"/>
  <c r="A56" i="5" s="1"/>
  <c r="A55" i="5" a="1"/>
  <c r="A55" i="5" s="1"/>
  <c r="B55" i="5" s="1"/>
  <c r="T55" i="5" s="1"/>
  <c r="A54" i="5" a="1"/>
  <c r="A54" i="5"/>
  <c r="E54" i="5" s="1"/>
  <c r="A53" i="5" a="1"/>
  <c r="A53" i="5" s="1"/>
  <c r="B53" i="5" s="1"/>
  <c r="A52" i="5" a="1"/>
  <c r="A52" i="5" s="1"/>
  <c r="B52" i="5" s="1"/>
  <c r="A51" i="5" a="1"/>
  <c r="A51" i="5" s="1"/>
  <c r="E51" i="5" s="1"/>
  <c r="A50" i="5" a="1"/>
  <c r="A50" i="5" s="1"/>
  <c r="B50" i="5" s="1"/>
  <c r="A49" i="5" a="1"/>
  <c r="A49" i="5" s="1"/>
  <c r="E49" i="5" s="1"/>
  <c r="A48" i="5" a="1"/>
  <c r="A48" i="5" s="1"/>
  <c r="A47" i="5" a="1"/>
  <c r="A47" i="5" s="1"/>
  <c r="D47" i="5" s="1"/>
  <c r="A46" i="5" a="1"/>
  <c r="A46" i="5"/>
  <c r="D46" i="5" s="1"/>
  <c r="A45" i="5" a="1"/>
  <c r="A45" i="5" s="1"/>
  <c r="A44" i="5" a="1"/>
  <c r="A44" i="5" s="1"/>
  <c r="A43" i="5" a="1"/>
  <c r="A43" i="5" s="1"/>
  <c r="A42" i="5" a="1"/>
  <c r="A42" i="5" s="1"/>
  <c r="A41" i="5" a="1"/>
  <c r="A41" i="5" s="1"/>
  <c r="E41" i="5" s="1"/>
  <c r="A40" i="5" a="1"/>
  <c r="A40" i="5" s="1"/>
  <c r="D40" i="5" s="1"/>
  <c r="A39" i="5" a="1"/>
  <c r="A39" i="5" s="1"/>
  <c r="B39" i="5" s="1"/>
  <c r="A38" i="5" a="1"/>
  <c r="A38" i="5" s="1"/>
  <c r="A37" i="5" a="1"/>
  <c r="A37" i="5" s="1"/>
  <c r="D37" i="5" s="1"/>
  <c r="A36" i="5" a="1"/>
  <c r="A36" i="5"/>
  <c r="D36" i="5" s="1"/>
  <c r="A35" i="5" a="1"/>
  <c r="A35" i="5" s="1"/>
  <c r="A34" i="5" a="1"/>
  <c r="A34" i="5" s="1"/>
  <c r="E34" i="5" s="1"/>
  <c r="A33" i="5" a="1"/>
  <c r="A33" i="5" s="1"/>
  <c r="E33" i="5" s="1"/>
  <c r="A32" i="5" a="1"/>
  <c r="A32" i="5" s="1"/>
  <c r="E32" i="5" s="1"/>
  <c r="A31" i="5" a="1"/>
  <c r="A31" i="5" s="1"/>
  <c r="A30" i="5" a="1"/>
  <c r="A30" i="5" s="1"/>
  <c r="E30" i="5" s="1"/>
  <c r="A29" i="5" a="1"/>
  <c r="A29" i="5" s="1"/>
  <c r="B29" i="5" s="1"/>
  <c r="A28" i="5" a="1"/>
  <c r="A28" i="5" s="1"/>
  <c r="E28" i="5" s="1"/>
  <c r="A27" i="5" a="1"/>
  <c r="A27" i="5" s="1"/>
  <c r="B27" i="5" s="1"/>
  <c r="A26" i="5" a="1"/>
  <c r="A26" i="5" s="1"/>
  <c r="A25" i="5" a="1"/>
  <c r="A25" i="5" s="1"/>
  <c r="B25" i="5" s="1"/>
  <c r="T25" i="5" s="1"/>
  <c r="A24" i="5" a="1"/>
  <c r="A24" i="5" s="1"/>
  <c r="D24" i="5" s="1"/>
  <c r="A23" i="5" a="1"/>
  <c r="A23" i="5" s="1"/>
  <c r="E23" i="5" s="1"/>
  <c r="A22" i="5" a="1"/>
  <c r="A22" i="5" s="1"/>
  <c r="E22" i="5" s="1"/>
  <c r="A21" i="5" a="1"/>
  <c r="A21" i="5" s="1"/>
  <c r="A20" i="5" a="1"/>
  <c r="A20" i="5" s="1"/>
  <c r="B20" i="5" s="1"/>
  <c r="A19" i="5" a="1"/>
  <c r="A19" i="5" s="1"/>
  <c r="E19" i="5" s="1"/>
  <c r="A18" i="5" a="1"/>
  <c r="A18" i="5" s="1"/>
  <c r="D18" i="5" s="1"/>
  <c r="A17" i="5" a="1"/>
  <c r="A17" i="5" s="1"/>
  <c r="B17" i="5" s="1"/>
  <c r="T17" i="5" s="1"/>
  <c r="A16" i="5" a="1"/>
  <c r="A16" i="5" s="1"/>
  <c r="B16" i="5" s="1"/>
  <c r="T16" i="5" s="1"/>
  <c r="A15" i="5" a="1"/>
  <c r="A15" i="5" s="1"/>
  <c r="D15" i="5" s="1"/>
  <c r="A14" i="5" a="1"/>
  <c r="A14" i="5" s="1"/>
  <c r="E14" i="5" s="1"/>
  <c r="A13" i="5" a="1"/>
  <c r="A13" i="5" s="1"/>
  <c r="B13" i="5" s="1"/>
  <c r="T13" i="5" s="1"/>
  <c r="A12" i="5" a="1"/>
  <c r="A12" i="5" s="1"/>
  <c r="B12" i="5" s="1"/>
  <c r="T12" i="5" s="1"/>
  <c r="A11" i="5" a="1"/>
  <c r="A11" i="5" s="1"/>
  <c r="E11" i="5" s="1"/>
  <c r="A10" i="5" a="1"/>
  <c r="A10" i="5" s="1"/>
  <c r="A9" i="5" a="1"/>
  <c r="A9" i="5" s="1"/>
  <c r="D9" i="5" s="1"/>
  <c r="A8" i="5" a="1"/>
  <c r="A8" i="5"/>
  <c r="D8" i="5" s="1"/>
  <c r="E7" i="5"/>
  <c r="A7" i="5" a="1"/>
  <c r="A7" i="5" s="1"/>
  <c r="D7" i="5" s="1"/>
  <c r="D6" i="5"/>
  <c r="A6" i="5" a="1"/>
  <c r="A6" i="5" s="1"/>
  <c r="E6" i="5" s="1"/>
  <c r="A1" i="5"/>
  <c r="A148" i="4" a="1"/>
  <c r="A148" i="4" s="1"/>
  <c r="A147" i="4" a="1"/>
  <c r="A147" i="4" s="1"/>
  <c r="D147" i="4" s="1"/>
  <c r="A146" i="4" a="1"/>
  <c r="A146" i="4"/>
  <c r="E146" i="4" s="1"/>
  <c r="A145" i="4" a="1"/>
  <c r="A145" i="4" s="1"/>
  <c r="A144" i="4" a="1"/>
  <c r="A144" i="4" s="1"/>
  <c r="B144" i="4" s="1"/>
  <c r="A143" i="4" a="1"/>
  <c r="A143" i="4" s="1"/>
  <c r="E143" i="4" s="1"/>
  <c r="A142" i="4" a="1"/>
  <c r="A142" i="4" s="1"/>
  <c r="A141" i="4" a="1"/>
  <c r="A141" i="4" s="1"/>
  <c r="E141" i="4" s="1"/>
  <c r="A140" i="4" a="1"/>
  <c r="A140" i="4" s="1"/>
  <c r="D139" i="4"/>
  <c r="B139" i="4"/>
  <c r="A139" i="4" a="1"/>
  <c r="A139" i="4" s="1"/>
  <c r="E139" i="4" s="1"/>
  <c r="A138" i="4" a="1"/>
  <c r="A138" i="4" s="1"/>
  <c r="E138" i="4" s="1"/>
  <c r="A137" i="4" a="1"/>
  <c r="A137" i="4" s="1"/>
  <c r="A136" i="4" a="1"/>
  <c r="A136" i="4" s="1"/>
  <c r="B136" i="4" s="1"/>
  <c r="A135" i="4" a="1"/>
  <c r="A135" i="4" s="1"/>
  <c r="E135" i="4" s="1"/>
  <c r="A134" i="4" a="1"/>
  <c r="A134" i="4" s="1"/>
  <c r="B134" i="4" s="1"/>
  <c r="T134" i="4" s="1"/>
  <c r="A133" i="4" a="1"/>
  <c r="A133" i="4" s="1"/>
  <c r="A132" i="4" a="1"/>
  <c r="A132" i="4" s="1"/>
  <c r="E132" i="4" s="1"/>
  <c r="A131" i="4" a="1"/>
  <c r="A131" i="4" s="1"/>
  <c r="D131" i="4" s="1"/>
  <c r="A130" i="4" a="1"/>
  <c r="A130" i="4" s="1"/>
  <c r="E130" i="4" s="1"/>
  <c r="A129" i="4" a="1"/>
  <c r="A129" i="4" s="1"/>
  <c r="D129" i="4" s="1"/>
  <c r="A128" i="4" a="1"/>
  <c r="A128" i="4" s="1"/>
  <c r="E128" i="4" s="1"/>
  <c r="A127" i="4" a="1"/>
  <c r="A127" i="4" s="1"/>
  <c r="D127" i="4" s="1"/>
  <c r="A126" i="4" a="1"/>
  <c r="A126" i="4" s="1"/>
  <c r="B126" i="4" s="1"/>
  <c r="A125" i="4" a="1"/>
  <c r="A125" i="4" s="1"/>
  <c r="A124" i="4" a="1"/>
  <c r="A124" i="4" s="1"/>
  <c r="B124" i="4" s="1"/>
  <c r="A123" i="4" a="1"/>
  <c r="A123" i="4" s="1"/>
  <c r="D123" i="4" s="1"/>
  <c r="A122" i="4" a="1"/>
  <c r="A122" i="4" s="1"/>
  <c r="A121" i="4" a="1"/>
  <c r="A121" i="4" s="1"/>
  <c r="E121" i="4" s="1"/>
  <c r="A120" i="4" a="1"/>
  <c r="A120" i="4" s="1"/>
  <c r="A119" i="4" a="1"/>
  <c r="A119" i="4" s="1"/>
  <c r="D119" i="4" s="1"/>
  <c r="A118" i="4" a="1"/>
  <c r="A118" i="4" s="1"/>
  <c r="D118" i="4" s="1"/>
  <c r="A117" i="4" a="1"/>
  <c r="A117" i="4" s="1"/>
  <c r="D117" i="4" s="1"/>
  <c r="A116" i="4" a="1"/>
  <c r="A116" i="4" s="1"/>
  <c r="B116" i="4" s="1"/>
  <c r="T116" i="4" s="1"/>
  <c r="A115" i="4" a="1"/>
  <c r="A115" i="4" s="1"/>
  <c r="B115" i="4" s="1"/>
  <c r="A114" i="4" a="1"/>
  <c r="A114" i="4" s="1"/>
  <c r="D114" i="4" s="1"/>
  <c r="A113" i="4" a="1"/>
  <c r="A113" i="4" s="1"/>
  <c r="A112" i="4" a="1"/>
  <c r="A112" i="4" s="1"/>
  <c r="B112" i="4" s="1"/>
  <c r="A111" i="4" a="1"/>
  <c r="A111" i="4" s="1"/>
  <c r="E111" i="4" s="1"/>
  <c r="A110" i="4" a="1"/>
  <c r="A110" i="4" s="1"/>
  <c r="E110" i="4" s="1"/>
  <c r="A109" i="4" a="1"/>
  <c r="A109" i="4" s="1"/>
  <c r="D109" i="4" s="1"/>
  <c r="A108" i="4" a="1"/>
  <c r="A108" i="4" s="1"/>
  <c r="D108" i="4" s="1"/>
  <c r="A107" i="4" a="1"/>
  <c r="A107" i="4" s="1"/>
  <c r="D107" i="4" s="1"/>
  <c r="A106" i="4" a="1"/>
  <c r="A106" i="4" s="1"/>
  <c r="E106" i="4" s="1"/>
  <c r="A105" i="4" a="1"/>
  <c r="A105" i="4" s="1"/>
  <c r="A104" i="4" a="1"/>
  <c r="A104" i="4" s="1"/>
  <c r="B104" i="4" s="1"/>
  <c r="D103" i="4"/>
  <c r="A103" i="4" a="1"/>
  <c r="A103" i="4" s="1"/>
  <c r="E103" i="4" s="1"/>
  <c r="A102" i="4" a="1"/>
  <c r="A102" i="4" s="1"/>
  <c r="E102" i="4" s="1"/>
  <c r="A101" i="4" a="1"/>
  <c r="A101" i="4" s="1"/>
  <c r="A100" i="4" a="1"/>
  <c r="A100" i="4" s="1"/>
  <c r="A99" i="4" a="1"/>
  <c r="A99" i="4" s="1"/>
  <c r="E99" i="4" s="1"/>
  <c r="A98" i="4" a="1"/>
  <c r="A98" i="4" s="1"/>
  <c r="A97" i="4" a="1"/>
  <c r="A97" i="4" s="1"/>
  <c r="D97" i="4" s="1"/>
  <c r="A96" i="4" a="1"/>
  <c r="A96" i="4" s="1"/>
  <c r="A95" i="4" a="1"/>
  <c r="A95" i="4" s="1"/>
  <c r="E95" i="4" s="1"/>
  <c r="A94" i="4" a="1"/>
  <c r="A94" i="4"/>
  <c r="B94" i="4" s="1"/>
  <c r="A93" i="4" a="1"/>
  <c r="A93" i="4" s="1"/>
  <c r="D93" i="4" s="1"/>
  <c r="A92" i="4" a="1"/>
  <c r="A92" i="4" s="1"/>
  <c r="B92" i="4" s="1"/>
  <c r="T92" i="4" s="1"/>
  <c r="A91" i="4" a="1"/>
  <c r="A91" i="4" s="1"/>
  <c r="E91" i="4" s="1"/>
  <c r="A90" i="4" a="1"/>
  <c r="A90" i="4" s="1"/>
  <c r="E90" i="4" s="1"/>
  <c r="A89" i="4" a="1"/>
  <c r="A89" i="4" s="1"/>
  <c r="A88" i="4" a="1"/>
  <c r="A88" i="4" s="1"/>
  <c r="D88" i="4" s="1"/>
  <c r="A87" i="4" a="1"/>
  <c r="A87" i="4" s="1"/>
  <c r="D87" i="4" s="1"/>
  <c r="A86" i="4" a="1"/>
  <c r="A86" i="4" s="1"/>
  <c r="D86" i="4" s="1"/>
  <c r="A85" i="4" a="1"/>
  <c r="A85" i="4" s="1"/>
  <c r="D85" i="4" s="1"/>
  <c r="A84" i="4" a="1"/>
  <c r="A84" i="4" s="1"/>
  <c r="B84" i="4" s="1"/>
  <c r="A83" i="4" a="1"/>
  <c r="A83" i="4" s="1"/>
  <c r="B83" i="4" s="1"/>
  <c r="A82" i="4" a="1"/>
  <c r="A82" i="4" s="1"/>
  <c r="E82" i="4" s="1"/>
  <c r="A81" i="4" a="1"/>
  <c r="A81" i="4" s="1"/>
  <c r="A80" i="4" a="1"/>
  <c r="A80" i="4" s="1"/>
  <c r="A79" i="4" a="1"/>
  <c r="A79" i="4" s="1"/>
  <c r="E79" i="4" s="1"/>
  <c r="A78" i="4" a="1"/>
  <c r="A78" i="4" s="1"/>
  <c r="A77" i="4" a="1"/>
  <c r="A77" i="4" s="1"/>
  <c r="A76" i="4" a="1"/>
  <c r="A76" i="4" s="1"/>
  <c r="D76" i="4" s="1"/>
  <c r="A75" i="4" a="1"/>
  <c r="A75" i="4" s="1"/>
  <c r="B75" i="4" s="1"/>
  <c r="A74" i="4" a="1"/>
  <c r="A74" i="4" s="1"/>
  <c r="D74" i="4" s="1"/>
  <c r="A73" i="4" a="1"/>
  <c r="A73" i="4" s="1"/>
  <c r="A72" i="4" a="1"/>
  <c r="A72" i="4"/>
  <c r="B72" i="4" s="1"/>
  <c r="A71" i="4" a="1"/>
  <c r="A71" i="4" s="1"/>
  <c r="E71" i="4" s="1"/>
  <c r="A70" i="4" a="1"/>
  <c r="A70" i="4" s="1"/>
  <c r="D70" i="4" s="1"/>
  <c r="A69" i="4" a="1"/>
  <c r="A69" i="4" s="1"/>
  <c r="D69" i="4" s="1"/>
  <c r="A68" i="4" a="1"/>
  <c r="A68" i="4" s="1"/>
  <c r="A67" i="4" a="1"/>
  <c r="A67" i="4" s="1"/>
  <c r="B67" i="4" s="1"/>
  <c r="A66" i="4" a="1"/>
  <c r="A66" i="4" s="1"/>
  <c r="E66" i="4" s="1"/>
  <c r="A65" i="4" a="1"/>
  <c r="A65" i="4" s="1"/>
  <c r="A64" i="4" a="1"/>
  <c r="A64" i="4" s="1"/>
  <c r="E64" i="4" s="1"/>
  <c r="A63" i="4" a="1"/>
  <c r="A63" i="4" s="1"/>
  <c r="E63" i="4" s="1"/>
  <c r="A62" i="4" a="1"/>
  <c r="A62" i="4" s="1"/>
  <c r="A61" i="4" a="1"/>
  <c r="A61" i="4" s="1"/>
  <c r="D61" i="4" s="1"/>
  <c r="A60" i="4" a="1"/>
  <c r="A60" i="4" s="1"/>
  <c r="B60" i="4" s="1"/>
  <c r="A59" i="4" a="1"/>
  <c r="A59" i="4" s="1"/>
  <c r="D59" i="4" s="1"/>
  <c r="A58" i="4" a="1"/>
  <c r="A58" i="4" s="1"/>
  <c r="A57" i="4" a="1"/>
  <c r="A57" i="4" s="1"/>
  <c r="A56" i="4" a="1"/>
  <c r="A56" i="4" s="1"/>
  <c r="B56" i="4" s="1"/>
  <c r="T56" i="4" s="1"/>
  <c r="A55" i="4" a="1"/>
  <c r="A55" i="4" s="1"/>
  <c r="D55" i="4" s="1"/>
  <c r="A54" i="4" a="1"/>
  <c r="A54" i="4" s="1"/>
  <c r="A53" i="4" a="1"/>
  <c r="A53" i="4"/>
  <c r="D53" i="4" s="1"/>
  <c r="A52" i="4" a="1"/>
  <c r="A52" i="4" s="1"/>
  <c r="B52" i="4" s="1"/>
  <c r="T52" i="4" s="1"/>
  <c r="A51" i="4" a="1"/>
  <c r="A51" i="4" s="1"/>
  <c r="E51" i="4" s="1"/>
  <c r="A50" i="4" a="1"/>
  <c r="A50" i="4" s="1"/>
  <c r="A49" i="4" a="1"/>
  <c r="A49" i="4" s="1"/>
  <c r="B49" i="4" s="1"/>
  <c r="A48" i="4" a="1"/>
  <c r="A48" i="4" s="1"/>
  <c r="A47" i="4" a="1"/>
  <c r="A47" i="4" s="1"/>
  <c r="D47" i="4" s="1"/>
  <c r="A46" i="4" a="1"/>
  <c r="A46" i="4" s="1"/>
  <c r="A45" i="4" a="1"/>
  <c r="A45" i="4" s="1"/>
  <c r="D45" i="4" s="1"/>
  <c r="A44" i="4" a="1"/>
  <c r="A44" i="4" s="1"/>
  <c r="E43" i="4"/>
  <c r="A43" i="4" a="1"/>
  <c r="A43" i="4" s="1"/>
  <c r="B43" i="4" s="1"/>
  <c r="A42" i="4" a="1"/>
  <c r="A42" i="4" s="1"/>
  <c r="E42" i="4" s="1"/>
  <c r="A41" i="4" a="1"/>
  <c r="A41" i="4" s="1"/>
  <c r="A40" i="4" a="1"/>
  <c r="A40" i="4" s="1"/>
  <c r="B40" i="4" s="1"/>
  <c r="A39" i="4" a="1"/>
  <c r="A39" i="4" s="1"/>
  <c r="E39" i="4" s="1"/>
  <c r="A38" i="4" a="1"/>
  <c r="A38" i="4" s="1"/>
  <c r="A37" i="4" a="1"/>
  <c r="A37" i="4" s="1"/>
  <c r="D37" i="4" s="1"/>
  <c r="A36" i="4" a="1"/>
  <c r="A36" i="4" s="1"/>
  <c r="A35" i="4" a="1"/>
  <c r="A35" i="4" s="1"/>
  <c r="D35" i="4" s="1"/>
  <c r="A34" i="4" a="1"/>
  <c r="A34" i="4" s="1"/>
  <c r="E34" i="4" s="1"/>
  <c r="A33" i="4" a="1"/>
  <c r="A33" i="4" s="1"/>
  <c r="A32" i="4" a="1"/>
  <c r="A32" i="4" s="1"/>
  <c r="B32" i="4" s="1"/>
  <c r="A31" i="4" a="1"/>
  <c r="A31" i="4" s="1"/>
  <c r="E31" i="4" s="1"/>
  <c r="A30" i="4" a="1"/>
  <c r="A30" i="4" s="1"/>
  <c r="D30" i="4" s="1"/>
  <c r="A29" i="4" a="1"/>
  <c r="A29" i="4" s="1"/>
  <c r="D29" i="4" s="1"/>
  <c r="A28" i="4" a="1"/>
  <c r="A28" i="4" s="1"/>
  <c r="A27" i="4" a="1"/>
  <c r="A27" i="4" s="1"/>
  <c r="E27" i="4" s="1"/>
  <c r="A26" i="4" a="1"/>
  <c r="A26" i="4" s="1"/>
  <c r="E26" i="4" s="1"/>
  <c r="A25" i="4" a="1"/>
  <c r="A25" i="4" s="1"/>
  <c r="D25" i="4" s="1"/>
  <c r="A24" i="4" a="1"/>
  <c r="A24" i="4" s="1"/>
  <c r="B24" i="4" s="1"/>
  <c r="A23" i="4" a="1"/>
  <c r="A23" i="4" s="1"/>
  <c r="D23" i="4" s="1"/>
  <c r="A22" i="4" a="1"/>
  <c r="A22" i="4" s="1"/>
  <c r="A21" i="4" a="1"/>
  <c r="A21" i="4" s="1"/>
  <c r="A20" i="4" a="1"/>
  <c r="A20" i="4" s="1"/>
  <c r="B20" i="4" s="1"/>
  <c r="A19" i="4" a="1"/>
  <c r="A19" i="4" s="1"/>
  <c r="B19" i="4" s="1"/>
  <c r="A18" i="4" a="1"/>
  <c r="A18" i="4" s="1"/>
  <c r="A17" i="4" a="1"/>
  <c r="A17" i="4" s="1"/>
  <c r="A16" i="4" a="1"/>
  <c r="A16" i="4" s="1"/>
  <c r="B16" i="4" s="1"/>
  <c r="A15" i="4" a="1"/>
  <c r="A15" i="4" s="1"/>
  <c r="E15" i="4" s="1"/>
  <c r="A14" i="4" a="1"/>
  <c r="A14" i="4" s="1"/>
  <c r="A13" i="4" a="1"/>
  <c r="A13" i="4" s="1"/>
  <c r="D13" i="4" s="1"/>
  <c r="A12" i="4" a="1"/>
  <c r="A12" i="4" s="1"/>
  <c r="A11" i="4" a="1"/>
  <c r="A11" i="4" s="1"/>
  <c r="B11" i="4" s="1"/>
  <c r="A10" i="4" a="1"/>
  <c r="A10" i="4" s="1"/>
  <c r="E10" i="4" s="1"/>
  <c r="A9" i="4" a="1"/>
  <c r="A9" i="4" s="1"/>
  <c r="E8" i="4"/>
  <c r="A8" i="4" a="1"/>
  <c r="A8" i="4"/>
  <c r="B8" i="4" s="1"/>
  <c r="B7" i="4"/>
  <c r="A7" i="4" a="1"/>
  <c r="A7" i="4" s="1"/>
  <c r="E7" i="4" s="1"/>
  <c r="A6" i="4" a="1"/>
  <c r="A6" i="4" s="1"/>
  <c r="A5" i="4" a="1"/>
  <c r="A5" i="4" s="1"/>
  <c r="D5" i="4" s="1"/>
  <c r="F165" i="3"/>
  <c r="E165" i="3"/>
  <c r="D165" i="3"/>
  <c r="C165" i="3"/>
  <c r="U165" i="3" s="1"/>
  <c r="B165" i="3"/>
  <c r="A165" i="3"/>
  <c r="F164" i="3"/>
  <c r="E164" i="3"/>
  <c r="D164" i="3"/>
  <c r="B164" i="3"/>
  <c r="A164" i="3"/>
  <c r="F163" i="3"/>
  <c r="E163" i="3"/>
  <c r="D163" i="3"/>
  <c r="C163" i="3"/>
  <c r="U163" i="3" s="1"/>
  <c r="B163" i="3"/>
  <c r="A163" i="3"/>
  <c r="F162" i="3"/>
  <c r="E162" i="3"/>
  <c r="D162" i="3"/>
  <c r="C162" i="3"/>
  <c r="B162" i="3"/>
  <c r="A162" i="3"/>
  <c r="F161" i="3"/>
  <c r="E161" i="3"/>
  <c r="D161" i="3"/>
  <c r="C161" i="3"/>
  <c r="B161" i="3"/>
  <c r="A161" i="3"/>
  <c r="F160" i="3"/>
  <c r="E160" i="3"/>
  <c r="D160" i="3"/>
  <c r="C160" i="3"/>
  <c r="U160" i="3" s="1"/>
  <c r="B160" i="3"/>
  <c r="A160" i="3"/>
  <c r="F159" i="3"/>
  <c r="E159" i="3"/>
  <c r="D159" i="3"/>
  <c r="B159" i="3"/>
  <c r="A159" i="3"/>
  <c r="F158" i="3"/>
  <c r="E158" i="3"/>
  <c r="D158" i="3"/>
  <c r="C158" i="3"/>
  <c r="B158" i="3"/>
  <c r="A158" i="3"/>
  <c r="F157" i="3"/>
  <c r="E157" i="3"/>
  <c r="D157" i="3"/>
  <c r="C157" i="3"/>
  <c r="B157" i="3"/>
  <c r="A157" i="3"/>
  <c r="F156" i="3"/>
  <c r="E156" i="3"/>
  <c r="D156" i="3"/>
  <c r="B156" i="3"/>
  <c r="A156" i="3"/>
  <c r="F155" i="3"/>
  <c r="E155" i="3"/>
  <c r="D155" i="3"/>
  <c r="B155" i="3"/>
  <c r="A155" i="3"/>
  <c r="F154" i="3"/>
  <c r="E154" i="3"/>
  <c r="D154" i="3"/>
  <c r="B154" i="3"/>
  <c r="A154" i="3"/>
  <c r="F153" i="3"/>
  <c r="E153" i="3"/>
  <c r="D153" i="3"/>
  <c r="B153" i="3"/>
  <c r="A153" i="3"/>
  <c r="F152" i="3"/>
  <c r="E152" i="3"/>
  <c r="D152" i="3"/>
  <c r="C152" i="3"/>
  <c r="B152" i="3"/>
  <c r="A152" i="3"/>
  <c r="F151" i="3"/>
  <c r="E151" i="3"/>
  <c r="D151" i="3"/>
  <c r="B151" i="3"/>
  <c r="A151" i="3"/>
  <c r="F150" i="3"/>
  <c r="E150" i="3"/>
  <c r="D150" i="3"/>
  <c r="B150" i="3"/>
  <c r="A150" i="3"/>
  <c r="F149" i="3"/>
  <c r="E149" i="3"/>
  <c r="D149" i="3"/>
  <c r="C149" i="3"/>
  <c r="B149" i="3"/>
  <c r="A149" i="3"/>
  <c r="F148" i="3"/>
  <c r="E148" i="3"/>
  <c r="D148" i="3"/>
  <c r="C148" i="3"/>
  <c r="U148" i="3" s="1"/>
  <c r="B148" i="3"/>
  <c r="A148" i="3"/>
  <c r="U147" i="3"/>
  <c r="F147" i="3"/>
  <c r="E147" i="3"/>
  <c r="D147" i="3"/>
  <c r="C147" i="3"/>
  <c r="B147" i="3"/>
  <c r="A147" i="3"/>
  <c r="F146" i="3"/>
  <c r="E146" i="3"/>
  <c r="D146" i="3"/>
  <c r="C146" i="3"/>
  <c r="U146" i="3" s="1"/>
  <c r="B146" i="3"/>
  <c r="A146" i="3"/>
  <c r="F145" i="3"/>
  <c r="E145" i="3"/>
  <c r="D145" i="3"/>
  <c r="B145" i="3"/>
  <c r="A145" i="3"/>
  <c r="F144" i="3"/>
  <c r="E144" i="3"/>
  <c r="D144" i="3"/>
  <c r="B144" i="3"/>
  <c r="A144" i="3"/>
  <c r="U143" i="3"/>
  <c r="F143" i="3"/>
  <c r="E143" i="3"/>
  <c r="D143" i="3"/>
  <c r="C143" i="3"/>
  <c r="B143" i="3"/>
  <c r="A143" i="3"/>
  <c r="F142" i="3"/>
  <c r="E142" i="3"/>
  <c r="D142" i="3"/>
  <c r="B142" i="3"/>
  <c r="A142" i="3"/>
  <c r="F141" i="3"/>
  <c r="E141" i="3"/>
  <c r="D141" i="3"/>
  <c r="B141" i="3"/>
  <c r="A141" i="3"/>
  <c r="F140" i="3"/>
  <c r="E140" i="3"/>
  <c r="D140" i="3"/>
  <c r="B140" i="3"/>
  <c r="A140" i="3"/>
  <c r="F139" i="3"/>
  <c r="E139" i="3"/>
  <c r="D139" i="3"/>
  <c r="B139" i="3"/>
  <c r="A139" i="3"/>
  <c r="F138" i="3"/>
  <c r="E138" i="3"/>
  <c r="D138" i="3"/>
  <c r="B138" i="3"/>
  <c r="A138" i="3"/>
  <c r="F137" i="3"/>
  <c r="E137" i="3"/>
  <c r="D137" i="3"/>
  <c r="B137" i="3"/>
  <c r="A137" i="3"/>
  <c r="F136" i="3"/>
  <c r="E136" i="3"/>
  <c r="D136" i="3"/>
  <c r="B136" i="3"/>
  <c r="A136" i="3"/>
  <c r="U135" i="3"/>
  <c r="F135" i="3"/>
  <c r="E135" i="3"/>
  <c r="D135" i="3"/>
  <c r="C135" i="3"/>
  <c r="B135" i="3"/>
  <c r="A135" i="3"/>
  <c r="F134" i="3"/>
  <c r="E134" i="3"/>
  <c r="D134" i="3"/>
  <c r="B134" i="3"/>
  <c r="A134" i="3"/>
  <c r="F133" i="3"/>
  <c r="E133" i="3"/>
  <c r="D133" i="3"/>
  <c r="B133" i="3"/>
  <c r="A133" i="3"/>
  <c r="F132" i="3"/>
  <c r="E132" i="3"/>
  <c r="D132" i="3"/>
  <c r="B132" i="3"/>
  <c r="A132" i="3"/>
  <c r="F131" i="3"/>
  <c r="E131" i="3"/>
  <c r="D131" i="3"/>
  <c r="B131" i="3"/>
  <c r="A131" i="3"/>
  <c r="F130" i="3"/>
  <c r="E130" i="3"/>
  <c r="D130" i="3"/>
  <c r="B130" i="3"/>
  <c r="A130" i="3"/>
  <c r="F129" i="3"/>
  <c r="E129" i="3"/>
  <c r="D129" i="3"/>
  <c r="B129" i="3"/>
  <c r="A129" i="3"/>
  <c r="F128" i="3"/>
  <c r="E128" i="3"/>
  <c r="D128" i="3"/>
  <c r="C128" i="3"/>
  <c r="U128" i="3" s="1"/>
  <c r="B128" i="3"/>
  <c r="A128" i="3"/>
  <c r="F127" i="3"/>
  <c r="E127" i="3"/>
  <c r="D127" i="3"/>
  <c r="B127" i="3"/>
  <c r="A127" i="3"/>
  <c r="F126" i="3"/>
  <c r="E126" i="3"/>
  <c r="D126" i="3"/>
  <c r="B126" i="3"/>
  <c r="A126" i="3"/>
  <c r="F125" i="3"/>
  <c r="E125" i="3"/>
  <c r="D125" i="3"/>
  <c r="B125" i="3"/>
  <c r="A125" i="3"/>
  <c r="F124" i="3"/>
  <c r="E124" i="3"/>
  <c r="D124" i="3"/>
  <c r="B124" i="3"/>
  <c r="A124" i="3"/>
  <c r="F123" i="3"/>
  <c r="E123" i="3"/>
  <c r="D123" i="3"/>
  <c r="B123" i="3"/>
  <c r="A123" i="3"/>
  <c r="F122" i="3"/>
  <c r="E122" i="3"/>
  <c r="D122" i="3"/>
  <c r="B122" i="3"/>
  <c r="A122" i="3"/>
  <c r="F121" i="3"/>
  <c r="E121" i="3"/>
  <c r="D121" i="3"/>
  <c r="B121" i="3"/>
  <c r="A121" i="3"/>
  <c r="F120" i="3"/>
  <c r="E120" i="3"/>
  <c r="D120" i="3"/>
  <c r="B120" i="3"/>
  <c r="A120" i="3"/>
  <c r="F119" i="3"/>
  <c r="E119" i="3"/>
  <c r="D119" i="3"/>
  <c r="B119" i="3"/>
  <c r="A119" i="3"/>
  <c r="U118" i="3"/>
  <c r="F118" i="3"/>
  <c r="E118" i="3"/>
  <c r="D118" i="3"/>
  <c r="C118" i="3"/>
  <c r="B118" i="3"/>
  <c r="A118" i="3"/>
  <c r="F117" i="3"/>
  <c r="E117" i="3"/>
  <c r="D117" i="3"/>
  <c r="B117" i="3"/>
  <c r="A117" i="3"/>
  <c r="F116" i="3"/>
  <c r="E116" i="3"/>
  <c r="D116" i="3"/>
  <c r="C116" i="3"/>
  <c r="U116" i="3" s="1"/>
  <c r="B116" i="3"/>
  <c r="A116" i="3"/>
  <c r="F115" i="3"/>
  <c r="E115" i="3"/>
  <c r="D115" i="3"/>
  <c r="B115" i="3"/>
  <c r="A115" i="3"/>
  <c r="U114" i="3"/>
  <c r="F114" i="3"/>
  <c r="E114" i="3"/>
  <c r="D114" i="3"/>
  <c r="C114" i="3"/>
  <c r="B114" i="3"/>
  <c r="A114" i="3"/>
  <c r="F113" i="3"/>
  <c r="E113" i="3"/>
  <c r="D113" i="3"/>
  <c r="B113" i="3"/>
  <c r="A113" i="3"/>
  <c r="F112" i="3"/>
  <c r="E112" i="3"/>
  <c r="D112" i="3"/>
  <c r="B112" i="3"/>
  <c r="A112" i="3"/>
  <c r="F111" i="3"/>
  <c r="E111" i="3"/>
  <c r="D111" i="3"/>
  <c r="B111" i="3"/>
  <c r="A111" i="3"/>
  <c r="F110" i="3"/>
  <c r="E110" i="3"/>
  <c r="D110" i="3"/>
  <c r="C110" i="3"/>
  <c r="B110" i="3"/>
  <c r="A110" i="3"/>
  <c r="F109" i="3"/>
  <c r="E109" i="3"/>
  <c r="D109" i="3"/>
  <c r="B109" i="3"/>
  <c r="A109" i="3"/>
  <c r="F108" i="3"/>
  <c r="E108" i="3"/>
  <c r="D108" i="3"/>
  <c r="B108" i="3"/>
  <c r="A108" i="3"/>
  <c r="F107" i="3"/>
  <c r="E107" i="3"/>
  <c r="D107" i="3"/>
  <c r="B107" i="3"/>
  <c r="A107" i="3"/>
  <c r="F106" i="3"/>
  <c r="E106" i="3"/>
  <c r="D106" i="3"/>
  <c r="C106" i="3"/>
  <c r="U106" i="3" s="1"/>
  <c r="B106" i="3"/>
  <c r="A106" i="3"/>
  <c r="F105" i="3"/>
  <c r="E105" i="3"/>
  <c r="D105" i="3"/>
  <c r="B105" i="3"/>
  <c r="A105" i="3"/>
  <c r="F104" i="3"/>
  <c r="E104" i="3"/>
  <c r="D104" i="3"/>
  <c r="B104" i="3"/>
  <c r="A104" i="3"/>
  <c r="F103" i="3"/>
  <c r="E103" i="3"/>
  <c r="D103" i="3"/>
  <c r="B103" i="3"/>
  <c r="A103" i="3"/>
  <c r="F102" i="3"/>
  <c r="E102" i="3"/>
  <c r="D102" i="3"/>
  <c r="B102" i="3"/>
  <c r="A102" i="3"/>
  <c r="F101" i="3"/>
  <c r="E101" i="3"/>
  <c r="D101" i="3"/>
  <c r="B101" i="3"/>
  <c r="A101" i="3"/>
  <c r="F100" i="3"/>
  <c r="E100" i="3"/>
  <c r="D100" i="3"/>
  <c r="B100" i="3"/>
  <c r="A100" i="3"/>
  <c r="U99" i="3"/>
  <c r="F99" i="3"/>
  <c r="E99" i="3"/>
  <c r="D99" i="3"/>
  <c r="C99" i="3"/>
  <c r="B99" i="3"/>
  <c r="A99" i="3"/>
  <c r="F98" i="3"/>
  <c r="E98" i="3"/>
  <c r="D98" i="3"/>
  <c r="B98" i="3"/>
  <c r="A98" i="3"/>
  <c r="F97" i="3"/>
  <c r="E97" i="3"/>
  <c r="D97" i="3"/>
  <c r="B97" i="3"/>
  <c r="A97" i="3"/>
  <c r="F96" i="3"/>
  <c r="E96" i="3"/>
  <c r="D96" i="3"/>
  <c r="B96" i="3"/>
  <c r="A96" i="3"/>
  <c r="F95" i="3"/>
  <c r="E95" i="3"/>
  <c r="D95" i="3"/>
  <c r="C95" i="3"/>
  <c r="B95" i="3"/>
  <c r="A95" i="3"/>
  <c r="F94" i="3"/>
  <c r="E94" i="3"/>
  <c r="D94" i="3"/>
  <c r="B94" i="3"/>
  <c r="A94" i="3"/>
  <c r="F93" i="3"/>
  <c r="E93" i="3"/>
  <c r="D93" i="3"/>
  <c r="B93" i="3"/>
  <c r="A93" i="3"/>
  <c r="F92" i="3"/>
  <c r="E92" i="3"/>
  <c r="D92" i="3"/>
  <c r="C92" i="3"/>
  <c r="U92" i="3" s="1"/>
  <c r="B92" i="3"/>
  <c r="A92" i="3"/>
  <c r="F91" i="3"/>
  <c r="E91" i="3"/>
  <c r="D91" i="3"/>
  <c r="C91" i="3"/>
  <c r="U91" i="3" s="1"/>
  <c r="B91" i="3"/>
  <c r="A91" i="3"/>
  <c r="F90" i="3"/>
  <c r="E90" i="3"/>
  <c r="D90" i="3"/>
  <c r="B90" i="3"/>
  <c r="A90" i="3"/>
  <c r="F89" i="3"/>
  <c r="E89" i="3"/>
  <c r="D89" i="3"/>
  <c r="B89" i="3"/>
  <c r="A89" i="3"/>
  <c r="F88" i="3"/>
  <c r="E88" i="3"/>
  <c r="D88" i="3"/>
  <c r="B88" i="3"/>
  <c r="A88" i="3"/>
  <c r="F87" i="3"/>
  <c r="E87" i="3"/>
  <c r="D87" i="3"/>
  <c r="B87" i="3"/>
  <c r="A87" i="3"/>
  <c r="F86" i="3"/>
  <c r="E86" i="3"/>
  <c r="D86" i="3"/>
  <c r="B86" i="3"/>
  <c r="A86" i="3"/>
  <c r="F85" i="3"/>
  <c r="E85" i="3"/>
  <c r="D85" i="3"/>
  <c r="B85" i="3"/>
  <c r="A85" i="3"/>
  <c r="F84" i="3"/>
  <c r="E84" i="3"/>
  <c r="D84" i="3"/>
  <c r="B84" i="3"/>
  <c r="A84" i="3"/>
  <c r="F83" i="3"/>
  <c r="E83" i="3"/>
  <c r="D83" i="3"/>
  <c r="B83" i="3"/>
  <c r="A83" i="3"/>
  <c r="F82" i="3"/>
  <c r="E82" i="3"/>
  <c r="D82" i="3"/>
  <c r="B82" i="3"/>
  <c r="A82" i="3"/>
  <c r="F81" i="3"/>
  <c r="E81" i="3"/>
  <c r="D81" i="3"/>
  <c r="B81" i="3"/>
  <c r="A81" i="3"/>
  <c r="F80" i="3"/>
  <c r="E80" i="3"/>
  <c r="D80" i="3"/>
  <c r="B80" i="3"/>
  <c r="A80" i="3"/>
  <c r="F79" i="3"/>
  <c r="E79" i="3"/>
  <c r="D79" i="3"/>
  <c r="C79" i="3"/>
  <c r="U79" i="3" s="1"/>
  <c r="B79" i="3"/>
  <c r="A79" i="3"/>
  <c r="F78" i="3"/>
  <c r="E78" i="3"/>
  <c r="D78" i="3"/>
  <c r="B78" i="3"/>
  <c r="A78" i="3"/>
  <c r="F77" i="3"/>
  <c r="E77" i="3"/>
  <c r="D77" i="3"/>
  <c r="C77" i="3"/>
  <c r="U77" i="3" s="1"/>
  <c r="B77" i="3"/>
  <c r="A77" i="3"/>
  <c r="F76" i="3"/>
  <c r="E76" i="3"/>
  <c r="D76" i="3"/>
  <c r="B76" i="3"/>
  <c r="A76" i="3"/>
  <c r="F75" i="3"/>
  <c r="E75" i="3"/>
  <c r="D75" i="3"/>
  <c r="B75" i="3"/>
  <c r="A75" i="3"/>
  <c r="F74" i="3"/>
  <c r="E74" i="3"/>
  <c r="D74" i="3"/>
  <c r="B74" i="3"/>
  <c r="A74" i="3"/>
  <c r="F73" i="3"/>
  <c r="E73" i="3"/>
  <c r="D73" i="3"/>
  <c r="B73" i="3"/>
  <c r="A73" i="3"/>
  <c r="F72" i="3"/>
  <c r="E72" i="3"/>
  <c r="D72" i="3"/>
  <c r="B72" i="3"/>
  <c r="A72" i="3"/>
  <c r="F71" i="3"/>
  <c r="E71" i="3"/>
  <c r="D71" i="3"/>
  <c r="B71" i="3"/>
  <c r="A71" i="3"/>
  <c r="F70" i="3"/>
  <c r="E70" i="3"/>
  <c r="D70" i="3"/>
  <c r="B70" i="3"/>
  <c r="A70" i="3"/>
  <c r="U69" i="3"/>
  <c r="F69" i="3"/>
  <c r="E69" i="3"/>
  <c r="D69" i="3"/>
  <c r="C69" i="3"/>
  <c r="B69" i="3"/>
  <c r="A69" i="3"/>
  <c r="F68" i="3"/>
  <c r="E68" i="3"/>
  <c r="D68" i="3"/>
  <c r="B68" i="3"/>
  <c r="A68" i="3"/>
  <c r="F67" i="3"/>
  <c r="E67" i="3"/>
  <c r="D67" i="3"/>
  <c r="B67" i="3"/>
  <c r="A67" i="3"/>
  <c r="F66" i="3"/>
  <c r="E66" i="3"/>
  <c r="D66" i="3"/>
  <c r="B66" i="3"/>
  <c r="A66" i="3"/>
  <c r="F65" i="3"/>
  <c r="E65" i="3"/>
  <c r="D65" i="3"/>
  <c r="B65" i="3"/>
  <c r="A65" i="3"/>
  <c r="F64" i="3"/>
  <c r="E64" i="3"/>
  <c r="D64" i="3"/>
  <c r="B64" i="3"/>
  <c r="A64" i="3"/>
  <c r="F63" i="3"/>
  <c r="E63" i="3"/>
  <c r="D63" i="3"/>
  <c r="B63" i="3"/>
  <c r="A63" i="3"/>
  <c r="F62" i="3"/>
  <c r="E62" i="3"/>
  <c r="D62" i="3"/>
  <c r="B62" i="3"/>
  <c r="A62" i="3"/>
  <c r="U61" i="3"/>
  <c r="F61" i="3"/>
  <c r="E61" i="3"/>
  <c r="D61" i="3"/>
  <c r="C61" i="3"/>
  <c r="B61" i="3"/>
  <c r="A61" i="3"/>
  <c r="F60" i="3"/>
  <c r="E60" i="3"/>
  <c r="D60" i="3"/>
  <c r="B60" i="3"/>
  <c r="A60" i="3"/>
  <c r="F59" i="3"/>
  <c r="E59" i="3"/>
  <c r="D59" i="3"/>
  <c r="B59" i="3"/>
  <c r="A59" i="3"/>
  <c r="F58" i="3"/>
  <c r="E58" i="3"/>
  <c r="D58" i="3"/>
  <c r="B58" i="3"/>
  <c r="A58" i="3"/>
  <c r="F57" i="3"/>
  <c r="E57" i="3"/>
  <c r="D57" i="3"/>
  <c r="B57" i="3"/>
  <c r="A57" i="3"/>
  <c r="F56" i="3"/>
  <c r="E56" i="3"/>
  <c r="D56" i="3"/>
  <c r="B56" i="3"/>
  <c r="A56" i="3"/>
  <c r="F55" i="3"/>
  <c r="E55" i="3"/>
  <c r="D55" i="3"/>
  <c r="B55" i="3"/>
  <c r="A55" i="3"/>
  <c r="F54" i="3"/>
  <c r="E54" i="3"/>
  <c r="D54" i="3"/>
  <c r="B54" i="3"/>
  <c r="A54" i="3"/>
  <c r="F53" i="3"/>
  <c r="E53" i="3"/>
  <c r="D53" i="3"/>
  <c r="C53" i="3"/>
  <c r="U53" i="3" s="1"/>
  <c r="B53" i="3"/>
  <c r="A53" i="3"/>
  <c r="F52" i="3"/>
  <c r="E52" i="3"/>
  <c r="D52" i="3"/>
  <c r="B52" i="3"/>
  <c r="A52" i="3"/>
  <c r="F51" i="3"/>
  <c r="E51" i="3"/>
  <c r="D51" i="3"/>
  <c r="B51" i="3"/>
  <c r="A51" i="3"/>
  <c r="F50" i="3"/>
  <c r="E50" i="3"/>
  <c r="D50" i="3"/>
  <c r="B50" i="3"/>
  <c r="A50" i="3"/>
  <c r="F49" i="3"/>
  <c r="E49" i="3"/>
  <c r="D49" i="3"/>
  <c r="C49" i="3"/>
  <c r="B49" i="3"/>
  <c r="A49" i="3"/>
  <c r="F48" i="3"/>
  <c r="E48" i="3"/>
  <c r="D48" i="3"/>
  <c r="B48" i="3"/>
  <c r="A48" i="3"/>
  <c r="F47" i="3"/>
  <c r="E47" i="3"/>
  <c r="D47" i="3"/>
  <c r="C47" i="3"/>
  <c r="U47" i="3" s="1"/>
  <c r="B47" i="3"/>
  <c r="A47" i="3"/>
  <c r="F46" i="3"/>
  <c r="E46" i="3"/>
  <c r="D46" i="3"/>
  <c r="B46" i="3"/>
  <c r="A46" i="3"/>
  <c r="F45" i="3"/>
  <c r="E45" i="3"/>
  <c r="D45" i="3"/>
  <c r="B45" i="3"/>
  <c r="A45" i="3"/>
  <c r="F44" i="3"/>
  <c r="E44" i="3"/>
  <c r="D44" i="3"/>
  <c r="B44" i="3"/>
  <c r="A44" i="3"/>
  <c r="F43" i="3"/>
  <c r="E43" i="3"/>
  <c r="D43" i="3"/>
  <c r="B43" i="3"/>
  <c r="A43" i="3"/>
  <c r="F42" i="3"/>
  <c r="E42" i="3"/>
  <c r="D42" i="3"/>
  <c r="B42" i="3"/>
  <c r="A42" i="3"/>
  <c r="F41" i="3"/>
  <c r="E41" i="3"/>
  <c r="D41" i="3"/>
  <c r="C41" i="3"/>
  <c r="B41" i="3"/>
  <c r="A41" i="3"/>
  <c r="F40" i="3"/>
  <c r="E40" i="3"/>
  <c r="D40" i="3"/>
  <c r="B40" i="3"/>
  <c r="A40" i="3"/>
  <c r="F39" i="3"/>
  <c r="E39" i="3"/>
  <c r="D39" i="3"/>
  <c r="C39" i="3"/>
  <c r="U39" i="3" s="1"/>
  <c r="B39" i="3"/>
  <c r="A39" i="3"/>
  <c r="F38" i="3"/>
  <c r="E38" i="3"/>
  <c r="D38" i="3"/>
  <c r="B38" i="3"/>
  <c r="A38" i="3"/>
  <c r="F37" i="3"/>
  <c r="E37" i="3"/>
  <c r="D37" i="3"/>
  <c r="B37" i="3"/>
  <c r="A37" i="3"/>
  <c r="F36" i="3"/>
  <c r="E36" i="3"/>
  <c r="D36" i="3"/>
  <c r="B36" i="3"/>
  <c r="A36" i="3"/>
  <c r="F35" i="3"/>
  <c r="E35" i="3"/>
  <c r="D35" i="3"/>
  <c r="B35" i="3"/>
  <c r="A35" i="3"/>
  <c r="F34" i="3"/>
  <c r="E34" i="3"/>
  <c r="D34" i="3"/>
  <c r="B34" i="3"/>
  <c r="A34" i="3"/>
  <c r="F33" i="3"/>
  <c r="E33" i="3"/>
  <c r="D33" i="3"/>
  <c r="C33" i="3"/>
  <c r="B33" i="3"/>
  <c r="A33" i="3"/>
  <c r="F32" i="3"/>
  <c r="E32" i="3"/>
  <c r="D32" i="3"/>
  <c r="B32" i="3"/>
  <c r="A32" i="3"/>
  <c r="F31" i="3"/>
  <c r="E31" i="3"/>
  <c r="D31" i="3"/>
  <c r="B31" i="3"/>
  <c r="A31" i="3"/>
  <c r="F30" i="3"/>
  <c r="E30" i="3"/>
  <c r="D30" i="3"/>
  <c r="B30" i="3"/>
  <c r="A30" i="3"/>
  <c r="F29" i="3"/>
  <c r="E29" i="3"/>
  <c r="D29" i="3"/>
  <c r="B29" i="3"/>
  <c r="A29" i="3"/>
  <c r="F28" i="3"/>
  <c r="E28" i="3"/>
  <c r="D28" i="3"/>
  <c r="B28" i="3"/>
  <c r="A28" i="3"/>
  <c r="F27" i="3"/>
  <c r="E27" i="3"/>
  <c r="D27" i="3"/>
  <c r="B27" i="3"/>
  <c r="A27" i="3"/>
  <c r="F26" i="3"/>
  <c r="E26" i="3"/>
  <c r="D26" i="3"/>
  <c r="B26" i="3"/>
  <c r="A26" i="3"/>
  <c r="F25" i="3"/>
  <c r="E25" i="3"/>
  <c r="D25" i="3"/>
  <c r="C25" i="3"/>
  <c r="B25" i="3"/>
  <c r="A25" i="3"/>
  <c r="F24" i="3"/>
  <c r="E24" i="3"/>
  <c r="D24" i="3"/>
  <c r="B24" i="3"/>
  <c r="A24" i="3"/>
  <c r="F23" i="3"/>
  <c r="E23" i="3"/>
  <c r="D23" i="3"/>
  <c r="B23" i="3"/>
  <c r="A23" i="3"/>
  <c r="F22" i="3"/>
  <c r="E22" i="3"/>
  <c r="D22" i="3"/>
  <c r="B22" i="3"/>
  <c r="A22" i="3"/>
  <c r="F21" i="3"/>
  <c r="E21" i="3"/>
  <c r="D21" i="3"/>
  <c r="B21" i="3"/>
  <c r="A21" i="3"/>
  <c r="F20" i="3"/>
  <c r="E20" i="3"/>
  <c r="D20" i="3"/>
  <c r="B20" i="3"/>
  <c r="A20" i="3"/>
  <c r="F19" i="3"/>
  <c r="E19" i="3"/>
  <c r="D19" i="3"/>
  <c r="B19" i="3"/>
  <c r="A19" i="3"/>
  <c r="F18" i="3"/>
  <c r="E18" i="3"/>
  <c r="D18" i="3"/>
  <c r="B18" i="3"/>
  <c r="A18" i="3"/>
  <c r="F17" i="3"/>
  <c r="E17" i="3"/>
  <c r="D17" i="3"/>
  <c r="B17" i="3"/>
  <c r="A17" i="3"/>
  <c r="F16" i="3"/>
  <c r="E16" i="3"/>
  <c r="D16" i="3"/>
  <c r="B16" i="3"/>
  <c r="A16" i="3"/>
  <c r="F15" i="3"/>
  <c r="E15" i="3"/>
  <c r="D15" i="3"/>
  <c r="B15" i="3"/>
  <c r="A15" i="3"/>
  <c r="F14" i="3"/>
  <c r="E14" i="3"/>
  <c r="D14" i="3"/>
  <c r="B14" i="3"/>
  <c r="A14" i="3"/>
  <c r="F13" i="3"/>
  <c r="E13" i="3"/>
  <c r="D13" i="3"/>
  <c r="B13" i="3"/>
  <c r="A13" i="3"/>
  <c r="F12" i="3"/>
  <c r="E12" i="3"/>
  <c r="D12" i="3"/>
  <c r="B12" i="3"/>
  <c r="A12" i="3"/>
  <c r="F11" i="3"/>
  <c r="E11" i="3"/>
  <c r="D11" i="3"/>
  <c r="C11" i="3"/>
  <c r="B11" i="3"/>
  <c r="A11" i="3"/>
  <c r="F10" i="3"/>
  <c r="E10" i="3"/>
  <c r="D10" i="3"/>
  <c r="B10" i="3"/>
  <c r="A10" i="3"/>
  <c r="F9" i="3"/>
  <c r="E9" i="3"/>
  <c r="D9" i="3"/>
  <c r="B9" i="3"/>
  <c r="A9" i="3"/>
  <c r="F8" i="3"/>
  <c r="E8" i="3"/>
  <c r="D8" i="3"/>
  <c r="B8" i="3"/>
  <c r="A8" i="3"/>
  <c r="F7" i="3"/>
  <c r="E7" i="3"/>
  <c r="D7" i="3"/>
  <c r="B7" i="3"/>
  <c r="A7" i="3"/>
  <c r="F6" i="3"/>
  <c r="E6" i="3"/>
  <c r="D6" i="3"/>
  <c r="B6" i="3"/>
  <c r="A6" i="3"/>
  <c r="F5" i="3"/>
  <c r="D5" i="3"/>
  <c r="B5" i="3"/>
  <c r="A5" i="3"/>
  <c r="E62" i="5" l="1"/>
  <c r="D62" i="5"/>
  <c r="B62" i="5"/>
  <c r="E26" i="5"/>
  <c r="D26" i="5"/>
  <c r="E64" i="5"/>
  <c r="D64" i="5"/>
  <c r="D15" i="4"/>
  <c r="E75" i="4"/>
  <c r="B107" i="4"/>
  <c r="E107" i="4"/>
  <c r="B87" i="4"/>
  <c r="T87" i="4" s="1"/>
  <c r="B51" i="4"/>
  <c r="B31" i="4"/>
  <c r="B39" i="4"/>
  <c r="D51" i="4"/>
  <c r="D74" i="5"/>
  <c r="E76" i="5"/>
  <c r="D76" i="5"/>
  <c r="B76" i="5"/>
  <c r="T76" i="5" s="1"/>
  <c r="D56" i="5"/>
  <c r="E56" i="5"/>
  <c r="E48" i="5"/>
  <c r="D48" i="5"/>
  <c r="E87" i="4"/>
  <c r="E119" i="4"/>
  <c r="R142" i="6"/>
  <c r="T9" i="8"/>
  <c r="U21" i="8"/>
  <c r="G22" i="8"/>
  <c r="U22" i="8"/>
  <c r="P40" i="8"/>
  <c r="M47" i="8"/>
  <c r="U47" i="8"/>
  <c r="I52" i="8"/>
  <c r="M53" i="8"/>
  <c r="N53" i="8" s="1"/>
  <c r="U53" i="8"/>
  <c r="M54" i="8"/>
  <c r="L57" i="8"/>
  <c r="M63" i="8"/>
  <c r="G63" i="8"/>
  <c r="S63" i="8"/>
  <c r="S64" i="8"/>
  <c r="L65" i="8"/>
  <c r="T67" i="8"/>
  <c r="P68" i="8"/>
  <c r="S91" i="8"/>
  <c r="M91" i="8"/>
  <c r="M92" i="8"/>
  <c r="P98" i="8"/>
  <c r="L101" i="8"/>
  <c r="I104" i="8"/>
  <c r="P109" i="8"/>
  <c r="L109" i="8"/>
  <c r="V109" i="8"/>
  <c r="U112" i="8"/>
  <c r="P114" i="8"/>
  <c r="M115" i="8"/>
  <c r="S115" i="8"/>
  <c r="I115" i="8"/>
  <c r="V115" i="8"/>
  <c r="U115" i="8"/>
  <c r="D11" i="4"/>
  <c r="D31" i="4"/>
  <c r="B59" i="4"/>
  <c r="B14" i="5"/>
  <c r="E55" i="5"/>
  <c r="D73" i="5"/>
  <c r="B87" i="5"/>
  <c r="V21" i="6"/>
  <c r="R24" i="6"/>
  <c r="U9" i="8"/>
  <c r="L13" i="8"/>
  <c r="F16" i="8"/>
  <c r="G19" i="8"/>
  <c r="I22" i="8"/>
  <c r="K22" i="8" s="1"/>
  <c r="V22" i="8"/>
  <c r="M23" i="8"/>
  <c r="G31" i="8"/>
  <c r="H31" i="8" s="1"/>
  <c r="U31" i="8"/>
  <c r="G33" i="8"/>
  <c r="H33" i="8" s="1"/>
  <c r="O33" i="8" s="1"/>
  <c r="U33" i="8"/>
  <c r="V40" i="8"/>
  <c r="G41" i="8"/>
  <c r="I44" i="8"/>
  <c r="P47" i="8"/>
  <c r="L52" i="8"/>
  <c r="G53" i="8"/>
  <c r="S54" i="8"/>
  <c r="M56" i="8"/>
  <c r="M57" i="8"/>
  <c r="I63" i="8"/>
  <c r="U64" i="8"/>
  <c r="S65" i="8"/>
  <c r="S68" i="8"/>
  <c r="I79" i="8"/>
  <c r="K79" i="8" s="1"/>
  <c r="S79" i="8"/>
  <c r="P91" i="8"/>
  <c r="S98" i="8"/>
  <c r="M101" i="8"/>
  <c r="L104" i="8"/>
  <c r="L105" i="8"/>
  <c r="N105" i="8" s="1"/>
  <c r="G105" i="8"/>
  <c r="T105" i="8"/>
  <c r="W105" i="8" s="1"/>
  <c r="P107" i="8"/>
  <c r="I109" i="8"/>
  <c r="U114" i="8"/>
  <c r="G115" i="8"/>
  <c r="L141" i="8"/>
  <c r="G141" i="8"/>
  <c r="V141" i="8"/>
  <c r="T141" i="8"/>
  <c r="S147" i="8"/>
  <c r="I147" i="8"/>
  <c r="V149" i="8"/>
  <c r="L149" i="8"/>
  <c r="G149" i="8"/>
  <c r="V155" i="8"/>
  <c r="P155" i="8"/>
  <c r="L155" i="8"/>
  <c r="G155" i="8"/>
  <c r="E11" i="4"/>
  <c r="D43" i="4"/>
  <c r="E59" i="4"/>
  <c r="E126" i="4"/>
  <c r="D143" i="4"/>
  <c r="E9" i="5"/>
  <c r="D14" i="5"/>
  <c r="E40" i="5"/>
  <c r="B64" i="5"/>
  <c r="T64" i="5" s="1"/>
  <c r="E73" i="5"/>
  <c r="I40" i="6"/>
  <c r="M13" i="8"/>
  <c r="I19" i="8"/>
  <c r="I31" i="8"/>
  <c r="K31" i="8" s="1"/>
  <c r="V31" i="8"/>
  <c r="W31" i="8" s="1"/>
  <c r="I33" i="8"/>
  <c r="K33" i="8" s="1"/>
  <c r="V33" i="8"/>
  <c r="M43" i="8"/>
  <c r="S47" i="8"/>
  <c r="I53" i="8"/>
  <c r="S56" i="8"/>
  <c r="S57" i="8"/>
  <c r="L63" i="8"/>
  <c r="N63" i="8" s="1"/>
  <c r="T65" i="8"/>
  <c r="H66" i="8"/>
  <c r="U68" i="8"/>
  <c r="P78" i="8"/>
  <c r="V78" i="8"/>
  <c r="G79" i="8"/>
  <c r="F84" i="8"/>
  <c r="N99" i="8"/>
  <c r="T101" i="8"/>
  <c r="P102" i="8"/>
  <c r="L102" i="8"/>
  <c r="N102" i="8" s="1"/>
  <c r="V102" i="8"/>
  <c r="G102" i="8"/>
  <c r="H102" i="8" s="1"/>
  <c r="P104" i="8"/>
  <c r="I105" i="8"/>
  <c r="T107" i="8"/>
  <c r="L108" i="8"/>
  <c r="M109" i="8"/>
  <c r="L115" i="8"/>
  <c r="N115" i="8" s="1"/>
  <c r="P128" i="8"/>
  <c r="M128" i="8"/>
  <c r="I141" i="8"/>
  <c r="L147" i="8"/>
  <c r="P149" i="8"/>
  <c r="S155" i="8"/>
  <c r="G158" i="8"/>
  <c r="P158" i="8"/>
  <c r="P13" i="8"/>
  <c r="L22" i="8"/>
  <c r="U46" i="8"/>
  <c r="M46" i="8"/>
  <c r="P52" i="8"/>
  <c r="P54" i="8"/>
  <c r="V54" i="8"/>
  <c r="G54" i="8"/>
  <c r="M64" i="8"/>
  <c r="N64" i="8" s="1"/>
  <c r="I64" i="8"/>
  <c r="P64" i="8"/>
  <c r="S104" i="8"/>
  <c r="G127" i="8"/>
  <c r="P127" i="8"/>
  <c r="M127" i="8"/>
  <c r="AH75" i="8"/>
  <c r="S100" i="8"/>
  <c r="M100" i="8"/>
  <c r="N100" i="8" s="1"/>
  <c r="V103" i="8"/>
  <c r="T103" i="8"/>
  <c r="L103" i="8"/>
  <c r="N103" i="8" s="1"/>
  <c r="AH144" i="8"/>
  <c r="B74" i="5"/>
  <c r="I65" i="6"/>
  <c r="G9" i="8"/>
  <c r="T13" i="8"/>
  <c r="F15" i="8"/>
  <c r="S19" i="8"/>
  <c r="W19" i="8" s="1"/>
  <c r="M22" i="8"/>
  <c r="I26" i="8"/>
  <c r="N33" i="8"/>
  <c r="F36" i="8"/>
  <c r="I46" i="8"/>
  <c r="S53" i="8"/>
  <c r="F54" i="8"/>
  <c r="H54" i="8" s="1"/>
  <c r="S59" i="8"/>
  <c r="T59" i="8"/>
  <c r="S60" i="8"/>
  <c r="F64" i="8"/>
  <c r="H64" i="8" s="1"/>
  <c r="M67" i="8"/>
  <c r="S67" i="8"/>
  <c r="V67" i="8"/>
  <c r="G82" i="8"/>
  <c r="G96" i="8"/>
  <c r="L98" i="8"/>
  <c r="U98" i="8"/>
  <c r="F98" i="8"/>
  <c r="H98" i="8" s="1"/>
  <c r="M112" i="8"/>
  <c r="I112" i="8"/>
  <c r="F112" i="8"/>
  <c r="H112" i="8" s="1"/>
  <c r="S112" i="8"/>
  <c r="M113" i="8"/>
  <c r="V113" i="8"/>
  <c r="T113" i="8"/>
  <c r="I113" i="8"/>
  <c r="M114" i="8"/>
  <c r="I114" i="8"/>
  <c r="G114" i="8"/>
  <c r="H114" i="8" s="1"/>
  <c r="S114" i="8"/>
  <c r="I127" i="8"/>
  <c r="M162" i="8"/>
  <c r="L162" i="8"/>
  <c r="F162" i="8"/>
  <c r="I77" i="6"/>
  <c r="U13" i="8"/>
  <c r="M49" i="8"/>
  <c r="U49" i="8"/>
  <c r="M68" i="8"/>
  <c r="F68" i="8"/>
  <c r="H68" i="8" s="1"/>
  <c r="L68" i="8"/>
  <c r="S87" i="8"/>
  <c r="G87" i="8"/>
  <c r="G135" i="8"/>
  <c r="P135" i="8"/>
  <c r="L135" i="8"/>
  <c r="S162" i="8"/>
  <c r="G47" i="14"/>
  <c r="U51" i="8"/>
  <c r="W51" i="8" s="1"/>
  <c r="L51" i="8"/>
  <c r="N51" i="8" s="1"/>
  <c r="P93" i="8"/>
  <c r="L93" i="8"/>
  <c r="N93" i="8" s="1"/>
  <c r="S99" i="8"/>
  <c r="W99" i="8" s="1"/>
  <c r="L99" i="8"/>
  <c r="V99" i="8"/>
  <c r="B119" i="4"/>
  <c r="T119" i="4" s="1"/>
  <c r="B123" i="4"/>
  <c r="I149" i="6"/>
  <c r="F13" i="8"/>
  <c r="H13" i="8" s="1"/>
  <c r="V13" i="8"/>
  <c r="L21" i="8"/>
  <c r="S22" i="8"/>
  <c r="G25" i="8"/>
  <c r="M27" i="8"/>
  <c r="P49" i="8"/>
  <c r="V52" i="8"/>
  <c r="G52" i="8"/>
  <c r="M52" i="8"/>
  <c r="W53" i="8"/>
  <c r="P57" i="8"/>
  <c r="V57" i="8"/>
  <c r="M65" i="8"/>
  <c r="U65" i="8"/>
  <c r="G65" i="8"/>
  <c r="G68" i="8"/>
  <c r="I92" i="8"/>
  <c r="F92" i="8"/>
  <c r="U92" i="8"/>
  <c r="U101" i="8"/>
  <c r="S101" i="8"/>
  <c r="I101" i="8"/>
  <c r="U104" i="8"/>
  <c r="F104" i="8"/>
  <c r="M104" i="8"/>
  <c r="N104" i="8" s="1"/>
  <c r="N112" i="8"/>
  <c r="N113" i="8"/>
  <c r="I135" i="8"/>
  <c r="L152" i="8"/>
  <c r="V152" i="8"/>
  <c r="G157" i="8"/>
  <c r="S157" i="8"/>
  <c r="D71" i="4"/>
  <c r="E16" i="5"/>
  <c r="V19" i="8"/>
  <c r="F22" i="8"/>
  <c r="H22" i="8" s="1"/>
  <c r="T22" i="8"/>
  <c r="S31" i="8"/>
  <c r="S33" i="8"/>
  <c r="U45" i="8"/>
  <c r="S49" i="8"/>
  <c r="F52" i="8"/>
  <c r="H52" i="8" s="1"/>
  <c r="L54" i="8"/>
  <c r="N54" i="8" s="1"/>
  <c r="I57" i="8"/>
  <c r="I65" i="8"/>
  <c r="L67" i="8"/>
  <c r="N67" i="8" s="1"/>
  <c r="I68" i="8"/>
  <c r="S81" i="8"/>
  <c r="M86" i="8"/>
  <c r="G86" i="8"/>
  <c r="H86" i="8" s="1"/>
  <c r="G92" i="8"/>
  <c r="U95" i="8"/>
  <c r="M98" i="8"/>
  <c r="G101" i="8"/>
  <c r="G104" i="8"/>
  <c r="M110" i="8"/>
  <c r="G110" i="8"/>
  <c r="P112" i="8"/>
  <c r="S113" i="8"/>
  <c r="L114" i="8"/>
  <c r="N114" i="8" s="1"/>
  <c r="T135" i="8"/>
  <c r="F152" i="8"/>
  <c r="M157" i="8"/>
  <c r="M70" i="8"/>
  <c r="V70" i="8"/>
  <c r="I70" i="8"/>
  <c r="U156" i="8"/>
  <c r="M161" i="8"/>
  <c r="N161" i="8" s="1"/>
  <c r="K56" i="14"/>
  <c r="S97" i="8"/>
  <c r="G151" i="8"/>
  <c r="F154" i="8"/>
  <c r="H154" i="8" s="1"/>
  <c r="P161" i="8"/>
  <c r="I163" i="8"/>
  <c r="N163" i="8"/>
  <c r="N164" i="8"/>
  <c r="V97" i="8"/>
  <c r="G156" i="8"/>
  <c r="H156" i="8" s="1"/>
  <c r="AJ141" i="14"/>
  <c r="N66" i="8"/>
  <c r="V66" i="8"/>
  <c r="AJ51" i="14"/>
  <c r="D44" i="5"/>
  <c r="E44" i="5"/>
  <c r="B44" i="5"/>
  <c r="T44" i="5" s="1"/>
  <c r="E66" i="5"/>
  <c r="B66" i="5"/>
  <c r="T66" i="5" s="1"/>
  <c r="D66" i="5"/>
  <c r="E86" i="5"/>
  <c r="D86" i="5"/>
  <c r="B86" i="5"/>
  <c r="T86" i="5" s="1"/>
  <c r="D21" i="4"/>
  <c r="B21" i="4"/>
  <c r="T21" i="4" s="1"/>
  <c r="E21" i="4"/>
  <c r="D77" i="4"/>
  <c r="B77" i="4"/>
  <c r="E77" i="4"/>
  <c r="D125" i="4"/>
  <c r="B125" i="4"/>
  <c r="T125" i="4" s="1"/>
  <c r="E125" i="4"/>
  <c r="B142" i="4"/>
  <c r="T142" i="4" s="1"/>
  <c r="E142" i="4"/>
  <c r="D142" i="4"/>
  <c r="B48" i="4"/>
  <c r="T48" i="4" s="1"/>
  <c r="D48" i="4"/>
  <c r="D101" i="4"/>
  <c r="B101" i="4"/>
  <c r="T101" i="4" s="1"/>
  <c r="B68" i="5"/>
  <c r="E68" i="5"/>
  <c r="B120" i="4"/>
  <c r="T120" i="4" s="1"/>
  <c r="E120" i="4"/>
  <c r="B50" i="4"/>
  <c r="T50" i="4" s="1"/>
  <c r="D50" i="4"/>
  <c r="E50" i="4"/>
  <c r="B68" i="4"/>
  <c r="E68" i="4"/>
  <c r="D68" i="4"/>
  <c r="B80" i="4"/>
  <c r="T80" i="4" s="1"/>
  <c r="D80" i="4"/>
  <c r="D18" i="4"/>
  <c r="E18" i="4"/>
  <c r="B18" i="4"/>
  <c r="B43" i="5"/>
  <c r="E43" i="5"/>
  <c r="D43" i="5"/>
  <c r="E13" i="4"/>
  <c r="E23" i="4"/>
  <c r="D26" i="4"/>
  <c r="E55" i="4"/>
  <c r="D75" i="4"/>
  <c r="E109" i="4"/>
  <c r="E116" i="4"/>
  <c r="D135" i="4"/>
  <c r="D16" i="5"/>
  <c r="D23" i="5"/>
  <c r="B26" i="5"/>
  <c r="B40" i="5"/>
  <c r="T40" i="5" s="1"/>
  <c r="D55" i="5"/>
  <c r="E87" i="5"/>
  <c r="B110" i="4"/>
  <c r="B79" i="4"/>
  <c r="T79" i="4" s="1"/>
  <c r="B97" i="4"/>
  <c r="D110" i="4"/>
  <c r="B117" i="4"/>
  <c r="D12" i="5"/>
  <c r="B24" i="5"/>
  <c r="D27" i="5"/>
  <c r="B34" i="5"/>
  <c r="B67" i="5"/>
  <c r="T67" i="5" s="1"/>
  <c r="B80" i="5"/>
  <c r="T80" i="5" s="1"/>
  <c r="B88" i="5"/>
  <c r="T88" i="5" s="1"/>
  <c r="E40" i="4"/>
  <c r="D16" i="4"/>
  <c r="E56" i="4"/>
  <c r="E69" i="4"/>
  <c r="D79" i="4"/>
  <c r="B102" i="4"/>
  <c r="T102" i="4" s="1"/>
  <c r="E117" i="4"/>
  <c r="D126" i="4"/>
  <c r="D134" i="4"/>
  <c r="E12" i="5"/>
  <c r="E24" i="5"/>
  <c r="B32" i="5"/>
  <c r="T32" i="5" s="1"/>
  <c r="D34" i="5"/>
  <c r="B54" i="5"/>
  <c r="T54" i="5" s="1"/>
  <c r="D67" i="5"/>
  <c r="D80" i="5"/>
  <c r="E88" i="5"/>
  <c r="E35" i="4"/>
  <c r="B13" i="4"/>
  <c r="E16" i="4"/>
  <c r="B86" i="4"/>
  <c r="T86" i="4" s="1"/>
  <c r="E94" i="4"/>
  <c r="D102" i="4"/>
  <c r="D32" i="5"/>
  <c r="B48" i="5"/>
  <c r="T48" i="5" s="1"/>
  <c r="D54" i="5"/>
  <c r="B56" i="5"/>
  <c r="T56" i="5" s="1"/>
  <c r="B71" i="5"/>
  <c r="E85" i="4"/>
  <c r="E93" i="4"/>
  <c r="B55" i="4"/>
  <c r="T55" i="4" s="1"/>
  <c r="E70" i="4"/>
  <c r="E86" i="4"/>
  <c r="D92" i="4"/>
  <c r="D111" i="4"/>
  <c r="E118" i="4"/>
  <c r="E13" i="5"/>
  <c r="B23" i="4"/>
  <c r="T23" i="4" s="1"/>
  <c r="D20" i="4"/>
  <c r="B26" i="4"/>
  <c r="E30" i="4"/>
  <c r="E47" i="4"/>
  <c r="E92" i="4"/>
  <c r="D95" i="4"/>
  <c r="B109" i="4"/>
  <c r="D116" i="4"/>
  <c r="E127" i="4"/>
  <c r="B135" i="4"/>
  <c r="T135" i="4" s="1"/>
  <c r="B23" i="5"/>
  <c r="E69" i="5"/>
  <c r="D69" i="5"/>
  <c r="B77" i="5"/>
  <c r="T77" i="5" s="1"/>
  <c r="D77" i="5"/>
  <c r="E5" i="5"/>
  <c r="D5" i="5"/>
  <c r="B5" i="5"/>
  <c r="D13" i="5"/>
  <c r="D85" i="5"/>
  <c r="D57" i="5"/>
  <c r="E85" i="5"/>
  <c r="D89" i="5"/>
  <c r="E25" i="5"/>
  <c r="B37" i="5"/>
  <c r="T37" i="5" s="1"/>
  <c r="B41" i="5"/>
  <c r="T41" i="5" s="1"/>
  <c r="D78" i="4"/>
  <c r="B78" i="4"/>
  <c r="E78" i="4"/>
  <c r="D113" i="4"/>
  <c r="E113" i="4"/>
  <c r="B113" i="4"/>
  <c r="D35" i="5"/>
  <c r="B35" i="5"/>
  <c r="E35" i="5"/>
  <c r="E83" i="5"/>
  <c r="B83" i="5"/>
  <c r="D83" i="5"/>
  <c r="W6" i="10"/>
  <c r="U158" i="3"/>
  <c r="B12" i="4"/>
  <c r="E12" i="4"/>
  <c r="D12" i="4"/>
  <c r="B28" i="4"/>
  <c r="E28" i="4"/>
  <c r="D28" i="4"/>
  <c r="B44" i="4"/>
  <c r="E44" i="4"/>
  <c r="D44" i="4"/>
  <c r="D133" i="4"/>
  <c r="B133" i="4"/>
  <c r="E133" i="4"/>
  <c r="E42" i="5"/>
  <c r="B42" i="5"/>
  <c r="D42" i="5"/>
  <c r="T50" i="5"/>
  <c r="B75" i="5"/>
  <c r="E75" i="5"/>
  <c r="D75" i="5"/>
  <c r="U11" i="3"/>
  <c r="U25" i="3"/>
  <c r="U33" i="3"/>
  <c r="U41" i="3"/>
  <c r="U49" i="3"/>
  <c r="B36" i="4"/>
  <c r="E36" i="4"/>
  <c r="D36" i="4"/>
  <c r="D73" i="4"/>
  <c r="E73" i="4"/>
  <c r="B73" i="4"/>
  <c r="D122" i="4"/>
  <c r="E122" i="4"/>
  <c r="B122" i="4"/>
  <c r="E10" i="5"/>
  <c r="D10" i="5"/>
  <c r="B10" i="5"/>
  <c r="B59" i="5"/>
  <c r="E59" i="5"/>
  <c r="D59" i="5"/>
  <c r="U149" i="3"/>
  <c r="U157" i="3"/>
  <c r="D9" i="4"/>
  <c r="B9" i="4"/>
  <c r="E9" i="4"/>
  <c r="T19" i="4"/>
  <c r="E22" i="4"/>
  <c r="D22" i="4"/>
  <c r="B22" i="4"/>
  <c r="D41" i="4"/>
  <c r="B41" i="4"/>
  <c r="E41" i="4"/>
  <c r="D54" i="4"/>
  <c r="E54" i="4"/>
  <c r="B54" i="4"/>
  <c r="E98" i="4"/>
  <c r="D98" i="4"/>
  <c r="B98" i="4"/>
  <c r="D105" i="4"/>
  <c r="E105" i="4"/>
  <c r="B105" i="4"/>
  <c r="T115" i="4"/>
  <c r="D137" i="4"/>
  <c r="E137" i="4"/>
  <c r="B137" i="4"/>
  <c r="B148" i="4"/>
  <c r="D148" i="4"/>
  <c r="E148" i="4"/>
  <c r="E21" i="5"/>
  <c r="D21" i="5"/>
  <c r="B21" i="5"/>
  <c r="B45" i="5"/>
  <c r="D45" i="5"/>
  <c r="E45" i="5"/>
  <c r="D63" i="5"/>
  <c r="E63" i="5"/>
  <c r="B63" i="5"/>
  <c r="U95" i="3"/>
  <c r="E46" i="4"/>
  <c r="D46" i="4"/>
  <c r="B46" i="4"/>
  <c r="D31" i="5"/>
  <c r="E31" i="5"/>
  <c r="B31" i="5"/>
  <c r="U110" i="3"/>
  <c r="D6" i="4"/>
  <c r="B6" i="4"/>
  <c r="E6" i="4"/>
  <c r="D17" i="4"/>
  <c r="E17" i="4"/>
  <c r="B17" i="4"/>
  <c r="D33" i="4"/>
  <c r="E33" i="4"/>
  <c r="B33" i="4"/>
  <c r="D38" i="4"/>
  <c r="B38" i="4"/>
  <c r="E38" i="4"/>
  <c r="D57" i="4"/>
  <c r="B57" i="4"/>
  <c r="E57" i="4"/>
  <c r="B62" i="4"/>
  <c r="E62" i="4"/>
  <c r="D62" i="4"/>
  <c r="E81" i="5"/>
  <c r="D81" i="5"/>
  <c r="B81" i="5"/>
  <c r="J10" i="6"/>
  <c r="T11" i="4"/>
  <c r="B14" i="4"/>
  <c r="E14" i="4"/>
  <c r="D14" i="4"/>
  <c r="T43" i="4"/>
  <c r="D58" i="4"/>
  <c r="B58" i="4"/>
  <c r="E58" i="4"/>
  <c r="B100" i="4"/>
  <c r="E100" i="4"/>
  <c r="D100" i="4"/>
  <c r="D79" i="5"/>
  <c r="E79" i="5"/>
  <c r="B79" i="5"/>
  <c r="U152" i="3"/>
  <c r="D145" i="4"/>
  <c r="E145" i="4"/>
  <c r="B145" i="4"/>
  <c r="T53" i="5"/>
  <c r="U161" i="3"/>
  <c r="T7" i="4"/>
  <c r="B29" i="4"/>
  <c r="B34" i="4"/>
  <c r="T39" i="4"/>
  <c r="B45" i="4"/>
  <c r="D52" i="4"/>
  <c r="B53" i="4"/>
  <c r="D60" i="4"/>
  <c r="B61" i="4"/>
  <c r="D65" i="4"/>
  <c r="E65" i="4"/>
  <c r="B66" i="4"/>
  <c r="E67" i="4"/>
  <c r="T72" i="4"/>
  <c r="B74" i="4"/>
  <c r="D81" i="4"/>
  <c r="E81" i="4"/>
  <c r="E84" i="4"/>
  <c r="D89" i="4"/>
  <c r="B89" i="4"/>
  <c r="E89" i="4"/>
  <c r="B90" i="4"/>
  <c r="B96" i="4"/>
  <c r="D96" i="4"/>
  <c r="T97" i="4"/>
  <c r="T104" i="4"/>
  <c r="B106" i="4"/>
  <c r="B114" i="4"/>
  <c r="D115" i="4"/>
  <c r="E124" i="4"/>
  <c r="B130" i="4"/>
  <c r="T136" i="4"/>
  <c r="B138" i="4"/>
  <c r="T144" i="4"/>
  <c r="B146" i="4"/>
  <c r="T20" i="5"/>
  <c r="B22" i="5"/>
  <c r="B30" i="5"/>
  <c r="D33" i="5"/>
  <c r="B51" i="5"/>
  <c r="D53" i="5"/>
  <c r="B60" i="5"/>
  <c r="D61" i="5"/>
  <c r="E78" i="5"/>
  <c r="D78" i="5"/>
  <c r="B82" i="5"/>
  <c r="R59" i="6"/>
  <c r="G147" i="6"/>
  <c r="H147" i="6" s="1"/>
  <c r="I147" i="6" s="1"/>
  <c r="J10" i="8"/>
  <c r="T10" i="8"/>
  <c r="V10" i="8"/>
  <c r="L10" i="8"/>
  <c r="P10" i="8"/>
  <c r="S10" i="8"/>
  <c r="J24" i="8"/>
  <c r="F24" i="8"/>
  <c r="U24" i="8"/>
  <c r="S24" i="8"/>
  <c r="P24" i="8"/>
  <c r="V24" i="8"/>
  <c r="J32" i="8"/>
  <c r="S32" i="8"/>
  <c r="I32" i="8"/>
  <c r="U32" i="8"/>
  <c r="G32" i="8"/>
  <c r="L32" i="8"/>
  <c r="V32" i="8"/>
  <c r="J34" i="8"/>
  <c r="T34" i="8"/>
  <c r="U34" i="8"/>
  <c r="I34" i="8"/>
  <c r="K34" i="8" s="1"/>
  <c r="G34" i="8"/>
  <c r="P34" i="8"/>
  <c r="V34" i="8"/>
  <c r="J35" i="8"/>
  <c r="F35" i="8"/>
  <c r="U35" i="8"/>
  <c r="S35" i="8"/>
  <c r="V35" i="8"/>
  <c r="I48" i="8"/>
  <c r="J50" i="8"/>
  <c r="T50" i="8"/>
  <c r="S50" i="8"/>
  <c r="P50" i="8"/>
  <c r="F50" i="8"/>
  <c r="L50" i="8"/>
  <c r="V50" i="8"/>
  <c r="I55" i="8"/>
  <c r="I61" i="8"/>
  <c r="J71" i="8"/>
  <c r="F71" i="8"/>
  <c r="V71" i="8"/>
  <c r="L71" i="8"/>
  <c r="I71" i="8"/>
  <c r="T71" i="8"/>
  <c r="G74" i="8"/>
  <c r="J76" i="8"/>
  <c r="T76" i="8"/>
  <c r="M76" i="8"/>
  <c r="U76" i="8"/>
  <c r="I76" i="8"/>
  <c r="P76" i="8"/>
  <c r="S76" i="8"/>
  <c r="J77" i="8"/>
  <c r="F77" i="8"/>
  <c r="M77" i="8"/>
  <c r="U77" i="8"/>
  <c r="T77" i="8"/>
  <c r="J106" i="8"/>
  <c r="T106" i="8"/>
  <c r="P106" i="8"/>
  <c r="F106" i="8"/>
  <c r="U106" i="8"/>
  <c r="I111" i="8"/>
  <c r="J132" i="8"/>
  <c r="T132" i="8"/>
  <c r="M132" i="8"/>
  <c r="U132" i="8"/>
  <c r="I132" i="8"/>
  <c r="K132" i="8" s="1"/>
  <c r="L132" i="8"/>
  <c r="N132" i="8" s="1"/>
  <c r="S132" i="8"/>
  <c r="J138" i="8"/>
  <c r="T138" i="8"/>
  <c r="M138" i="8"/>
  <c r="U138" i="8"/>
  <c r="I138" i="8"/>
  <c r="K138" i="8" s="1"/>
  <c r="S138" i="8"/>
  <c r="I139" i="8"/>
  <c r="J143" i="8"/>
  <c r="F143" i="8"/>
  <c r="M143" i="8"/>
  <c r="U143" i="8"/>
  <c r="P143" i="8"/>
  <c r="T143" i="8"/>
  <c r="J144" i="8"/>
  <c r="T144" i="8"/>
  <c r="M144" i="8"/>
  <c r="U144" i="8"/>
  <c r="I144" i="8"/>
  <c r="L144" i="8"/>
  <c r="S144" i="8"/>
  <c r="J160" i="8"/>
  <c r="T160" i="8"/>
  <c r="U160" i="8"/>
  <c r="I160" i="8"/>
  <c r="G160" i="8"/>
  <c r="V160" i="8"/>
  <c r="F160" i="8"/>
  <c r="H160" i="8" s="1"/>
  <c r="J166" i="8"/>
  <c r="T166" i="8"/>
  <c r="U166" i="8"/>
  <c r="I166" i="8"/>
  <c r="G166" i="8"/>
  <c r="L166" i="8"/>
  <c r="V166" i="8"/>
  <c r="Q4" i="10"/>
  <c r="F7" i="7" s="1"/>
  <c r="G4" i="15"/>
  <c r="N4" i="14"/>
  <c r="AD4" i="14"/>
  <c r="D19" i="4"/>
  <c r="D24" i="4"/>
  <c r="B27" i="4"/>
  <c r="T32" i="4"/>
  <c r="E52" i="4"/>
  <c r="E60" i="4"/>
  <c r="B63" i="4"/>
  <c r="B64" i="4"/>
  <c r="D64" i="4"/>
  <c r="B65" i="4"/>
  <c r="D66" i="4"/>
  <c r="E74" i="4"/>
  <c r="B82" i="4"/>
  <c r="D83" i="4"/>
  <c r="B88" i="4"/>
  <c r="E88" i="4"/>
  <c r="D90" i="4"/>
  <c r="D106" i="4"/>
  <c r="E115" i="4"/>
  <c r="D121" i="4"/>
  <c r="B121" i="4"/>
  <c r="E123" i="4"/>
  <c r="B128" i="4"/>
  <c r="D128" i="4"/>
  <c r="B129" i="4"/>
  <c r="D138" i="4"/>
  <c r="E147" i="4"/>
  <c r="E18" i="5"/>
  <c r="B18" i="5"/>
  <c r="D22" i="5"/>
  <c r="T26" i="5"/>
  <c r="E38" i="5"/>
  <c r="B38" i="5"/>
  <c r="D41" i="5"/>
  <c r="E46" i="5"/>
  <c r="B46" i="5"/>
  <c r="D51" i="5"/>
  <c r="D52" i="5"/>
  <c r="E53" i="5"/>
  <c r="E61" i="5"/>
  <c r="T85" i="5"/>
  <c r="T87" i="5"/>
  <c r="G7" i="8"/>
  <c r="H7" i="8" s="1"/>
  <c r="F10" i="8"/>
  <c r="U10" i="8"/>
  <c r="I12" i="8"/>
  <c r="G15" i="8"/>
  <c r="H15" i="8" s="1"/>
  <c r="J17" i="8"/>
  <c r="V17" i="8"/>
  <c r="M17" i="8"/>
  <c r="L17" i="8"/>
  <c r="N17" i="8" s="1"/>
  <c r="T17" i="8"/>
  <c r="I17" i="8"/>
  <c r="K17" i="8" s="1"/>
  <c r="S17" i="8"/>
  <c r="G18" i="8"/>
  <c r="H18" i="8" s="1"/>
  <c r="G24" i="8"/>
  <c r="I25" i="8"/>
  <c r="J29" i="8"/>
  <c r="V29" i="8"/>
  <c r="M29" i="8"/>
  <c r="N29" i="8" s="1"/>
  <c r="U29" i="8"/>
  <c r="S29" i="8"/>
  <c r="W29" i="8" s="1"/>
  <c r="I29" i="8"/>
  <c r="T29" i="8"/>
  <c r="F32" i="8"/>
  <c r="F34" i="8"/>
  <c r="G35" i="8"/>
  <c r="J39" i="8"/>
  <c r="F39" i="8"/>
  <c r="U39" i="8"/>
  <c r="S39" i="8"/>
  <c r="V39" i="8"/>
  <c r="G39" i="8"/>
  <c r="I41" i="8"/>
  <c r="L42" i="8"/>
  <c r="J47" i="8"/>
  <c r="F47" i="8"/>
  <c r="T47" i="8"/>
  <c r="I47" i="8"/>
  <c r="G47" i="8"/>
  <c r="L47" i="8"/>
  <c r="V47" i="8"/>
  <c r="W47" i="8" s="1"/>
  <c r="M48" i="8"/>
  <c r="G50" i="8"/>
  <c r="J58" i="8"/>
  <c r="T58" i="8"/>
  <c r="P58" i="8"/>
  <c r="F58" i="8"/>
  <c r="V58" i="8"/>
  <c r="U58" i="8"/>
  <c r="I62" i="8"/>
  <c r="G71" i="8"/>
  <c r="U71" i="8"/>
  <c r="I73" i="8"/>
  <c r="K73" i="8" s="1"/>
  <c r="I75" i="8"/>
  <c r="F76" i="8"/>
  <c r="V76" i="8"/>
  <c r="G77" i="8"/>
  <c r="V77" i="8"/>
  <c r="G78" i="8"/>
  <c r="H78" i="8" s="1"/>
  <c r="J83" i="8"/>
  <c r="F83" i="8"/>
  <c r="V83" i="8"/>
  <c r="W83" i="8" s="1"/>
  <c r="L83" i="8"/>
  <c r="T83" i="8"/>
  <c r="I83" i="8"/>
  <c r="M83" i="8"/>
  <c r="U83" i="8"/>
  <c r="G84" i="8"/>
  <c r="H84" i="8" s="1"/>
  <c r="M85" i="8"/>
  <c r="J89" i="8"/>
  <c r="F89" i="8"/>
  <c r="V89" i="8"/>
  <c r="W89" i="8" s="1"/>
  <c r="L89" i="8"/>
  <c r="N89" i="8" s="1"/>
  <c r="T89" i="8"/>
  <c r="I89" i="8"/>
  <c r="U89" i="8"/>
  <c r="I90" i="8"/>
  <c r="I96" i="8"/>
  <c r="G106" i="8"/>
  <c r="V106" i="8"/>
  <c r="J107" i="8"/>
  <c r="F107" i="8"/>
  <c r="H107" i="8" s="1"/>
  <c r="G107" i="8"/>
  <c r="M107" i="8"/>
  <c r="U107" i="8"/>
  <c r="J108" i="8"/>
  <c r="T108" i="8"/>
  <c r="P108" i="8"/>
  <c r="F108" i="8"/>
  <c r="V108" i="8"/>
  <c r="W108" i="8" s="1"/>
  <c r="U108" i="8"/>
  <c r="I117" i="8"/>
  <c r="I119" i="8"/>
  <c r="F132" i="8"/>
  <c r="V132" i="8"/>
  <c r="L133" i="8"/>
  <c r="F138" i="8"/>
  <c r="V138" i="8"/>
  <c r="L139" i="8"/>
  <c r="J142" i="8"/>
  <c r="T142" i="8"/>
  <c r="M142" i="8"/>
  <c r="U142" i="8"/>
  <c r="I142" i="8"/>
  <c r="P142" i="8"/>
  <c r="S142" i="8"/>
  <c r="G143" i="8"/>
  <c r="V143" i="8"/>
  <c r="F144" i="8"/>
  <c r="V144" i="8"/>
  <c r="I145" i="8"/>
  <c r="G152" i="8"/>
  <c r="H152" i="8" s="1"/>
  <c r="F166" i="8"/>
  <c r="F10" i="13"/>
  <c r="F5" i="13"/>
  <c r="C3" i="10"/>
  <c r="Y3" i="10"/>
  <c r="AA6" i="8" s="1"/>
  <c r="I4" i="10"/>
  <c r="S7" i="6" s="1"/>
  <c r="Z4" i="10"/>
  <c r="AB7" i="8" s="1"/>
  <c r="AA5" i="14"/>
  <c r="C6" i="15"/>
  <c r="F6" i="14"/>
  <c r="G6" i="10"/>
  <c r="I6" i="10"/>
  <c r="S9" i="6" s="1"/>
  <c r="I6" i="14"/>
  <c r="E6" i="15"/>
  <c r="L8" i="10"/>
  <c r="F8" i="15"/>
  <c r="J8" i="14"/>
  <c r="B5" i="4"/>
  <c r="D7" i="4"/>
  <c r="B10" i="4"/>
  <c r="B15" i="4"/>
  <c r="E19" i="4"/>
  <c r="T20" i="4"/>
  <c r="E24" i="4"/>
  <c r="E29" i="4"/>
  <c r="D34" i="4"/>
  <c r="B37" i="4"/>
  <c r="D39" i="4"/>
  <c r="B42" i="4"/>
  <c r="E45" i="4"/>
  <c r="B47" i="4"/>
  <c r="D49" i="4"/>
  <c r="E49" i="4"/>
  <c r="E53" i="4"/>
  <c r="E61" i="4"/>
  <c r="T68" i="4"/>
  <c r="B71" i="4"/>
  <c r="T75" i="4"/>
  <c r="B81" i="4"/>
  <c r="D82" i="4"/>
  <c r="E83" i="4"/>
  <c r="T94" i="4"/>
  <c r="B95" i="4"/>
  <c r="E97" i="4"/>
  <c r="B103" i="4"/>
  <c r="T107" i="4"/>
  <c r="E114" i="4"/>
  <c r="T124" i="4"/>
  <c r="D130" i="4"/>
  <c r="T139" i="4"/>
  <c r="D146" i="4"/>
  <c r="T5" i="5"/>
  <c r="B9" i="5"/>
  <c r="E17" i="5"/>
  <c r="D17" i="5"/>
  <c r="B19" i="5"/>
  <c r="T23" i="5"/>
  <c r="T24" i="5"/>
  <c r="T27" i="5"/>
  <c r="B28" i="5"/>
  <c r="D29" i="5"/>
  <c r="D30" i="5"/>
  <c r="T34" i="5"/>
  <c r="D39" i="5"/>
  <c r="B47" i="5"/>
  <c r="B49" i="5"/>
  <c r="E52" i="5"/>
  <c r="B58" i="5"/>
  <c r="D60" i="5"/>
  <c r="T62" i="5"/>
  <c r="T68" i="5"/>
  <c r="B70" i="5"/>
  <c r="E71" i="5"/>
  <c r="B78" i="5"/>
  <c r="D82" i="5"/>
  <c r="E8" i="7"/>
  <c r="I7" i="8"/>
  <c r="Y7" i="8"/>
  <c r="Z7" i="8" s="1"/>
  <c r="P8" i="8"/>
  <c r="G10" i="8"/>
  <c r="L12" i="8"/>
  <c r="J14" i="8"/>
  <c r="F14" i="8"/>
  <c r="T14" i="8"/>
  <c r="I14" i="8"/>
  <c r="G14" i="8"/>
  <c r="L14" i="8"/>
  <c r="V14" i="8"/>
  <c r="I15" i="8"/>
  <c r="F17" i="8"/>
  <c r="U17" i="8"/>
  <c r="J21" i="8"/>
  <c r="T21" i="8"/>
  <c r="I21" i="8"/>
  <c r="P21" i="8"/>
  <c r="F21" i="8"/>
  <c r="V21" i="8"/>
  <c r="I24" i="8"/>
  <c r="K24" i="8" s="1"/>
  <c r="L25" i="8"/>
  <c r="P27" i="8"/>
  <c r="J28" i="8"/>
  <c r="V28" i="8"/>
  <c r="W28" i="8" s="1"/>
  <c r="L28" i="8"/>
  <c r="N28" i="8" s="1"/>
  <c r="T28" i="8"/>
  <c r="I28" i="8"/>
  <c r="U28" i="8"/>
  <c r="F29" i="8"/>
  <c r="M30" i="8"/>
  <c r="I35" i="8"/>
  <c r="K35" i="8" s="1"/>
  <c r="L36" i="8"/>
  <c r="I39" i="8"/>
  <c r="L41" i="8"/>
  <c r="M42" i="8"/>
  <c r="J44" i="8"/>
  <c r="T44" i="8"/>
  <c r="S44" i="8"/>
  <c r="P44" i="8"/>
  <c r="F44" i="8"/>
  <c r="L44" i="8"/>
  <c r="V44" i="8"/>
  <c r="M45" i="8"/>
  <c r="I50" i="8"/>
  <c r="K50" i="8" s="1"/>
  <c r="L55" i="8"/>
  <c r="G58" i="8"/>
  <c r="L59" i="8"/>
  <c r="I60" i="8"/>
  <c r="L61" i="8"/>
  <c r="M62" i="8"/>
  <c r="I72" i="8"/>
  <c r="I74" i="8"/>
  <c r="G76" i="8"/>
  <c r="L78" i="8"/>
  <c r="J82" i="8"/>
  <c r="T82" i="8"/>
  <c r="V82" i="8"/>
  <c r="L82" i="8"/>
  <c r="N82" i="8" s="1"/>
  <c r="S82" i="8"/>
  <c r="U82" i="8"/>
  <c r="G83" i="8"/>
  <c r="M84" i="8"/>
  <c r="G89" i="8"/>
  <c r="M90" i="8"/>
  <c r="J95" i="8"/>
  <c r="F95" i="8"/>
  <c r="T95" i="8"/>
  <c r="I95" i="8"/>
  <c r="K95" i="8" s="1"/>
  <c r="G95" i="8"/>
  <c r="L95" i="8"/>
  <c r="V95" i="8"/>
  <c r="W95" i="8" s="1"/>
  <c r="M96" i="8"/>
  <c r="V107" i="8"/>
  <c r="G108" i="8"/>
  <c r="I110" i="8"/>
  <c r="L111" i="8"/>
  <c r="J128" i="8"/>
  <c r="T128" i="8"/>
  <c r="V128" i="8"/>
  <c r="L128" i="8"/>
  <c r="N128" i="8" s="1"/>
  <c r="U128" i="8"/>
  <c r="G128" i="8"/>
  <c r="S128" i="8"/>
  <c r="J129" i="8"/>
  <c r="F129" i="8"/>
  <c r="M129" i="8"/>
  <c r="N129" i="8" s="1"/>
  <c r="U129" i="8"/>
  <c r="T129" i="8"/>
  <c r="J130" i="8"/>
  <c r="T130" i="8"/>
  <c r="M130" i="8"/>
  <c r="N130" i="8" s="1"/>
  <c r="U130" i="8"/>
  <c r="I130" i="8"/>
  <c r="K130" i="8" s="1"/>
  <c r="S130" i="8"/>
  <c r="J131" i="8"/>
  <c r="F131" i="8"/>
  <c r="M131" i="8"/>
  <c r="U131" i="8"/>
  <c r="T131" i="8"/>
  <c r="G132" i="8"/>
  <c r="P134" i="8"/>
  <c r="P136" i="8"/>
  <c r="J137" i="8"/>
  <c r="F137" i="8"/>
  <c r="M137" i="8"/>
  <c r="U137" i="8"/>
  <c r="L137" i="8"/>
  <c r="N137" i="8" s="1"/>
  <c r="T137" i="8"/>
  <c r="G138" i="8"/>
  <c r="P140" i="8"/>
  <c r="F142" i="8"/>
  <c r="V142" i="8"/>
  <c r="G144" i="8"/>
  <c r="L145" i="8"/>
  <c r="P147" i="8"/>
  <c r="P148" i="8"/>
  <c r="J150" i="8"/>
  <c r="T150" i="8"/>
  <c r="M150" i="8"/>
  <c r="U150" i="8"/>
  <c r="I150" i="8"/>
  <c r="S150" i="8"/>
  <c r="F150" i="8"/>
  <c r="V150" i="8"/>
  <c r="I153" i="8"/>
  <c r="J158" i="8"/>
  <c r="T158" i="8"/>
  <c r="V158" i="8"/>
  <c r="L158" i="8"/>
  <c r="N158" i="8" s="1"/>
  <c r="S158" i="8"/>
  <c r="U158" i="8"/>
  <c r="J159" i="8"/>
  <c r="F159" i="8"/>
  <c r="U159" i="8"/>
  <c r="S159" i="8"/>
  <c r="I159" i="8"/>
  <c r="K159" i="8" s="1"/>
  <c r="V159" i="8"/>
  <c r="L160" i="8"/>
  <c r="J165" i="8"/>
  <c r="F165" i="8"/>
  <c r="U165" i="8"/>
  <c r="S165" i="8"/>
  <c r="M165" i="8"/>
  <c r="V165" i="8"/>
  <c r="AD3" i="14"/>
  <c r="H4" i="14"/>
  <c r="K4" i="15"/>
  <c r="M4" i="15"/>
  <c r="Y4" i="10"/>
  <c r="AA7" i="8" s="1"/>
  <c r="AE4" i="10"/>
  <c r="AI7" i="8" s="1"/>
  <c r="E5" i="15"/>
  <c r="K7" i="10"/>
  <c r="T8" i="4"/>
  <c r="B25" i="4"/>
  <c r="D27" i="4"/>
  <c r="B30" i="4"/>
  <c r="D32" i="4"/>
  <c r="B35" i="4"/>
  <c r="T40" i="4"/>
  <c r="D63" i="4"/>
  <c r="B70" i="4"/>
  <c r="D72" i="4"/>
  <c r="T84" i="4"/>
  <c r="E96" i="4"/>
  <c r="D104" i="4"/>
  <c r="B111" i="4"/>
  <c r="D112" i="4"/>
  <c r="B127" i="4"/>
  <c r="E129" i="4"/>
  <c r="D136" i="4"/>
  <c r="D141" i="4"/>
  <c r="B141" i="4"/>
  <c r="B143" i="4"/>
  <c r="D144" i="4"/>
  <c r="B7" i="5"/>
  <c r="B8" i="5"/>
  <c r="B15" i="5"/>
  <c r="D20" i="5"/>
  <c r="E29" i="5"/>
  <c r="B36" i="5"/>
  <c r="E36" i="5"/>
  <c r="D38" i="5"/>
  <c r="E39" i="5"/>
  <c r="D49" i="5"/>
  <c r="B57" i="5"/>
  <c r="D58" i="5"/>
  <c r="B69" i="5"/>
  <c r="D70" i="5"/>
  <c r="T73" i="5"/>
  <c r="B89" i="5"/>
  <c r="G17" i="8"/>
  <c r="M18" i="8"/>
  <c r="G21" i="8"/>
  <c r="L24" i="8"/>
  <c r="M25" i="8"/>
  <c r="F28" i="8"/>
  <c r="H28" i="8" s="1"/>
  <c r="G29" i="8"/>
  <c r="M32" i="8"/>
  <c r="L34" i="8"/>
  <c r="L35" i="8"/>
  <c r="J38" i="8"/>
  <c r="T38" i="8"/>
  <c r="U38" i="8"/>
  <c r="I38" i="8"/>
  <c r="G38" i="8"/>
  <c r="H38" i="8" s="1"/>
  <c r="V38" i="8"/>
  <c r="W38" i="8" s="1"/>
  <c r="L39" i="8"/>
  <c r="N39" i="8" s="1"/>
  <c r="M41" i="8"/>
  <c r="G44" i="8"/>
  <c r="J49" i="8"/>
  <c r="F49" i="8"/>
  <c r="T49" i="8"/>
  <c r="I49" i="8"/>
  <c r="K49" i="8" s="1"/>
  <c r="G49" i="8"/>
  <c r="L49" i="8"/>
  <c r="N49" i="8" s="1"/>
  <c r="V49" i="8"/>
  <c r="M50" i="8"/>
  <c r="P55" i="8"/>
  <c r="J57" i="8"/>
  <c r="K57" i="8" s="1"/>
  <c r="F57" i="8"/>
  <c r="G57" i="8"/>
  <c r="U57" i="8"/>
  <c r="I58" i="8"/>
  <c r="M59" i="8"/>
  <c r="L60" i="8"/>
  <c r="P61" i="8"/>
  <c r="M72" i="8"/>
  <c r="M73" i="8"/>
  <c r="M75" i="8"/>
  <c r="I77" i="8"/>
  <c r="J81" i="8"/>
  <c r="F81" i="8"/>
  <c r="H81" i="8" s="1"/>
  <c r="V81" i="8"/>
  <c r="L81" i="8"/>
  <c r="N81" i="8" s="1"/>
  <c r="T81" i="8"/>
  <c r="I81" i="8"/>
  <c r="P81" i="8"/>
  <c r="U81" i="8"/>
  <c r="F82" i="8"/>
  <c r="H82" i="8" s="1"/>
  <c r="P85" i="8"/>
  <c r="J87" i="8"/>
  <c r="F87" i="8"/>
  <c r="H87" i="8" s="1"/>
  <c r="V87" i="8"/>
  <c r="L87" i="8"/>
  <c r="N87" i="8" s="1"/>
  <c r="T87" i="8"/>
  <c r="I87" i="8"/>
  <c r="P87" i="8"/>
  <c r="U87" i="8"/>
  <c r="J88" i="8"/>
  <c r="K88" i="8" s="1"/>
  <c r="T88" i="8"/>
  <c r="V88" i="8"/>
  <c r="L88" i="8"/>
  <c r="S88" i="8"/>
  <c r="W88" i="8" s="1"/>
  <c r="M88" i="8"/>
  <c r="U88" i="8"/>
  <c r="I106" i="8"/>
  <c r="I107" i="8"/>
  <c r="K107" i="8" s="1"/>
  <c r="I108" i="8"/>
  <c r="L110" i="8"/>
  <c r="N110" i="8" s="1"/>
  <c r="M111" i="8"/>
  <c r="M117" i="8"/>
  <c r="M119" i="8"/>
  <c r="J127" i="8"/>
  <c r="F127" i="8"/>
  <c r="H127" i="8" s="1"/>
  <c r="V127" i="8"/>
  <c r="L127" i="8"/>
  <c r="N127" i="8" s="1"/>
  <c r="T127" i="8"/>
  <c r="W127" i="8" s="1"/>
  <c r="F128" i="8"/>
  <c r="H128" i="8" s="1"/>
  <c r="G129" i="8"/>
  <c r="V129" i="8"/>
  <c r="W129" i="8" s="1"/>
  <c r="F130" i="8"/>
  <c r="H130" i="8" s="1"/>
  <c r="V130" i="8"/>
  <c r="G131" i="8"/>
  <c r="V131" i="8"/>
  <c r="W131" i="8" s="1"/>
  <c r="P133" i="8"/>
  <c r="G137" i="8"/>
  <c r="V137" i="8"/>
  <c r="W137" i="8" s="1"/>
  <c r="L138" i="8"/>
  <c r="N138" i="8" s="1"/>
  <c r="P139" i="8"/>
  <c r="G142" i="8"/>
  <c r="I143" i="8"/>
  <c r="J149" i="8"/>
  <c r="F149" i="8"/>
  <c r="H149" i="8" s="1"/>
  <c r="M149" i="8"/>
  <c r="N149" i="8" s="1"/>
  <c r="U149" i="8"/>
  <c r="I149" i="8"/>
  <c r="K149" i="8" s="1"/>
  <c r="T149" i="8"/>
  <c r="G150" i="8"/>
  <c r="L153" i="8"/>
  <c r="J155" i="8"/>
  <c r="F155" i="8"/>
  <c r="H155" i="8" s="1"/>
  <c r="M155" i="8"/>
  <c r="U155" i="8"/>
  <c r="I155" i="8"/>
  <c r="K155" i="8" s="1"/>
  <c r="T155" i="8"/>
  <c r="J157" i="8"/>
  <c r="F157" i="8"/>
  <c r="H157" i="8" s="1"/>
  <c r="V157" i="8"/>
  <c r="L157" i="8"/>
  <c r="N157" i="8" s="1"/>
  <c r="T157" i="8"/>
  <c r="I157" i="8"/>
  <c r="K157" i="8" s="1"/>
  <c r="P157" i="8"/>
  <c r="U157" i="8"/>
  <c r="F158" i="8"/>
  <c r="H158" i="8" s="1"/>
  <c r="G159" i="8"/>
  <c r="M160" i="8"/>
  <c r="J164" i="8"/>
  <c r="T164" i="8"/>
  <c r="U164" i="8"/>
  <c r="I164" i="8"/>
  <c r="K164" i="8" s="1"/>
  <c r="G164" i="8"/>
  <c r="H164" i="8" s="1"/>
  <c r="V164" i="8"/>
  <c r="G165" i="8"/>
  <c r="M166" i="8"/>
  <c r="H4" i="10"/>
  <c r="M4" i="10"/>
  <c r="U4" i="10"/>
  <c r="J7" i="7" s="1"/>
  <c r="H5" i="10"/>
  <c r="H5" i="14"/>
  <c r="I5" i="10"/>
  <c r="S8" i="6" s="1"/>
  <c r="E5" i="4"/>
  <c r="D10" i="4"/>
  <c r="T13" i="4"/>
  <c r="T18" i="4"/>
  <c r="E32" i="4"/>
  <c r="E37" i="4"/>
  <c r="D42" i="4"/>
  <c r="T49" i="4"/>
  <c r="T51" i="4"/>
  <c r="T59" i="4"/>
  <c r="T60" i="4"/>
  <c r="E72" i="4"/>
  <c r="B76" i="4"/>
  <c r="E76" i="4"/>
  <c r="T83" i="4"/>
  <c r="E104" i="4"/>
  <c r="B108" i="4"/>
  <c r="E108" i="4"/>
  <c r="T110" i="4"/>
  <c r="E112" i="4"/>
  <c r="T123" i="4"/>
  <c r="T126" i="4"/>
  <c r="B132" i="4"/>
  <c r="D132" i="4"/>
  <c r="E136" i="4"/>
  <c r="B140" i="4"/>
  <c r="E140" i="4"/>
  <c r="D140" i="4"/>
  <c r="E144" i="4"/>
  <c r="T14" i="5"/>
  <c r="D19" i="5"/>
  <c r="E20" i="5"/>
  <c r="D28" i="5"/>
  <c r="T43" i="5"/>
  <c r="E47" i="5"/>
  <c r="E65" i="5"/>
  <c r="B65" i="5"/>
  <c r="T71" i="5"/>
  <c r="J8" i="8"/>
  <c r="S8" i="8"/>
  <c r="I8" i="8"/>
  <c r="K8" i="8" s="1"/>
  <c r="M8" i="8"/>
  <c r="N8" i="8" s="1"/>
  <c r="U8" i="8"/>
  <c r="T8" i="8"/>
  <c r="F8" i="8"/>
  <c r="V8" i="8"/>
  <c r="I10" i="8"/>
  <c r="N11" i="8"/>
  <c r="J23" i="8"/>
  <c r="S23" i="8"/>
  <c r="I23" i="8"/>
  <c r="T23" i="8"/>
  <c r="P23" i="8"/>
  <c r="F23" i="8"/>
  <c r="V23" i="8"/>
  <c r="M24" i="8"/>
  <c r="J26" i="8"/>
  <c r="K26" i="8" s="1"/>
  <c r="P26" i="8"/>
  <c r="G26" i="8"/>
  <c r="U26" i="8"/>
  <c r="S26" i="8"/>
  <c r="V26" i="8"/>
  <c r="J27" i="8"/>
  <c r="U27" i="8"/>
  <c r="L27" i="8"/>
  <c r="N27" i="8" s="1"/>
  <c r="T27" i="8"/>
  <c r="I27" i="8"/>
  <c r="K27" i="8" s="1"/>
  <c r="G27" i="8"/>
  <c r="V27" i="8"/>
  <c r="M34" i="8"/>
  <c r="M35" i="8"/>
  <c r="P42" i="8"/>
  <c r="K44" i="8"/>
  <c r="P45" i="8"/>
  <c r="J46" i="8"/>
  <c r="K46" i="8" s="1"/>
  <c r="T46" i="8"/>
  <c r="S46" i="8"/>
  <c r="P46" i="8"/>
  <c r="F46" i="8"/>
  <c r="L46" i="8"/>
  <c r="N46" i="8" s="1"/>
  <c r="V46" i="8"/>
  <c r="S55" i="8"/>
  <c r="P59" i="8"/>
  <c r="M60" i="8"/>
  <c r="S61" i="8"/>
  <c r="W65" i="8"/>
  <c r="N70" i="8"/>
  <c r="M71" i="8"/>
  <c r="P73" i="8"/>
  <c r="P74" i="8"/>
  <c r="P75" i="8"/>
  <c r="L76" i="8"/>
  <c r="N76" i="8" s="1"/>
  <c r="L77" i="8"/>
  <c r="N77" i="8" s="1"/>
  <c r="L106" i="8"/>
  <c r="S111" i="8"/>
  <c r="W113" i="8"/>
  <c r="P117" i="8"/>
  <c r="J134" i="8"/>
  <c r="T134" i="8"/>
  <c r="M134" i="8"/>
  <c r="N134" i="8" s="1"/>
  <c r="U134" i="8"/>
  <c r="I134" i="8"/>
  <c r="V134" i="8"/>
  <c r="G134" i="8"/>
  <c r="S134" i="8"/>
  <c r="J136" i="8"/>
  <c r="T136" i="8"/>
  <c r="M136" i="8"/>
  <c r="N136" i="8" s="1"/>
  <c r="U136" i="8"/>
  <c r="I136" i="8"/>
  <c r="S136" i="8"/>
  <c r="J140" i="8"/>
  <c r="T140" i="8"/>
  <c r="M140" i="8"/>
  <c r="N140" i="8" s="1"/>
  <c r="U140" i="8"/>
  <c r="I140" i="8"/>
  <c r="S140" i="8"/>
  <c r="F140" i="8"/>
  <c r="V140" i="8"/>
  <c r="L143" i="8"/>
  <c r="P145" i="8"/>
  <c r="J147" i="8"/>
  <c r="F147" i="8"/>
  <c r="M147" i="8"/>
  <c r="N147" i="8" s="1"/>
  <c r="U147" i="8"/>
  <c r="T147" i="8"/>
  <c r="J148" i="8"/>
  <c r="T148" i="8"/>
  <c r="M148" i="8"/>
  <c r="N148" i="8" s="1"/>
  <c r="U148" i="8"/>
  <c r="I148" i="8"/>
  <c r="K148" i="8" s="1"/>
  <c r="S148" i="8"/>
  <c r="P153" i="8"/>
  <c r="J163" i="8"/>
  <c r="F163" i="8"/>
  <c r="U163" i="8"/>
  <c r="S163" i="8"/>
  <c r="P163" i="8"/>
  <c r="V163" i="8"/>
  <c r="K165" i="8"/>
  <c r="AC3" i="14"/>
  <c r="B7" i="8"/>
  <c r="B7" i="7"/>
  <c r="B7" i="6"/>
  <c r="C4" i="15"/>
  <c r="G4" i="10"/>
  <c r="AK4" i="14"/>
  <c r="W5" i="14"/>
  <c r="X5" i="14" s="1"/>
  <c r="T5" i="14" s="1"/>
  <c r="AB5" i="10"/>
  <c r="AD8" i="8" s="1"/>
  <c r="AF5" i="14"/>
  <c r="U162" i="3"/>
  <c r="D8" i="4"/>
  <c r="T16" i="4"/>
  <c r="E20" i="4"/>
  <c r="E25" i="4"/>
  <c r="D40" i="4"/>
  <c r="E48" i="4"/>
  <c r="D56" i="4"/>
  <c r="B69" i="4"/>
  <c r="E80" i="4"/>
  <c r="B85" i="4"/>
  <c r="B93" i="4"/>
  <c r="D94" i="4"/>
  <c r="B99" i="4"/>
  <c r="D99" i="4"/>
  <c r="E101" i="4"/>
  <c r="T109" i="4"/>
  <c r="T112" i="4"/>
  <c r="B118" i="4"/>
  <c r="D120" i="4"/>
  <c r="E134" i="4"/>
  <c r="B6" i="5"/>
  <c r="E8" i="5"/>
  <c r="E15" i="5"/>
  <c r="D25" i="5"/>
  <c r="E27" i="5"/>
  <c r="T29" i="5"/>
  <c r="E37" i="5"/>
  <c r="T39" i="5"/>
  <c r="D68" i="5"/>
  <c r="E77" i="5"/>
  <c r="B84" i="5"/>
  <c r="D84" i="5"/>
  <c r="G8" i="8"/>
  <c r="M10" i="8"/>
  <c r="M14" i="8"/>
  <c r="J16" i="8"/>
  <c r="P16" i="8"/>
  <c r="G16" i="8"/>
  <c r="H16" i="8" s="1"/>
  <c r="V16" i="8"/>
  <c r="L16" i="8"/>
  <c r="N16" i="8" s="1"/>
  <c r="T16" i="8"/>
  <c r="I16" i="8"/>
  <c r="U16" i="8"/>
  <c r="M21" i="8"/>
  <c r="N21" i="8" s="1"/>
  <c r="G23" i="8"/>
  <c r="F26" i="8"/>
  <c r="H26" i="8" s="1"/>
  <c r="F27" i="8"/>
  <c r="H27" i="8" s="1"/>
  <c r="P35" i="8"/>
  <c r="J37" i="8"/>
  <c r="K37" i="8" s="1"/>
  <c r="F37" i="8"/>
  <c r="H37" i="8" s="1"/>
  <c r="U37" i="8"/>
  <c r="S37" i="8"/>
  <c r="L37" i="8"/>
  <c r="N37" i="8" s="1"/>
  <c r="V37" i="8"/>
  <c r="AH42" i="8"/>
  <c r="J43" i="8"/>
  <c r="F43" i="8"/>
  <c r="H43" i="8" s="1"/>
  <c r="T43" i="8"/>
  <c r="I43" i="8"/>
  <c r="G43" i="8"/>
  <c r="L43" i="8"/>
  <c r="N43" i="8" s="1"/>
  <c r="V43" i="8"/>
  <c r="M44" i="8"/>
  <c r="G46" i="8"/>
  <c r="AH54" i="8"/>
  <c r="J56" i="8"/>
  <c r="K56" i="8" s="1"/>
  <c r="T56" i="8"/>
  <c r="W56" i="8" s="1"/>
  <c r="P56" i="8"/>
  <c r="F56" i="8"/>
  <c r="H56" i="8" s="1"/>
  <c r="L56" i="8"/>
  <c r="N56" i="8" s="1"/>
  <c r="U56" i="8"/>
  <c r="M58" i="8"/>
  <c r="N58" i="8" s="1"/>
  <c r="W63" i="8"/>
  <c r="W67" i="8"/>
  <c r="W69" i="8"/>
  <c r="P71" i="8"/>
  <c r="P77" i="8"/>
  <c r="J79" i="8"/>
  <c r="F79" i="8"/>
  <c r="H79" i="8" s="1"/>
  <c r="M79" i="8"/>
  <c r="N79" i="8" s="1"/>
  <c r="U79" i="8"/>
  <c r="V79" i="8"/>
  <c r="T79" i="8"/>
  <c r="I82" i="8"/>
  <c r="K82" i="8" s="1"/>
  <c r="J86" i="8"/>
  <c r="K86" i="8" s="1"/>
  <c r="T86" i="8"/>
  <c r="V86" i="8"/>
  <c r="L86" i="8"/>
  <c r="N86" i="8" s="1"/>
  <c r="S86" i="8"/>
  <c r="P86" i="8"/>
  <c r="U86" i="8"/>
  <c r="J91" i="8"/>
  <c r="F91" i="8"/>
  <c r="V91" i="8"/>
  <c r="L91" i="8"/>
  <c r="T91" i="8"/>
  <c r="I91" i="8"/>
  <c r="K91" i="8" s="1"/>
  <c r="U91" i="8"/>
  <c r="G91" i="8"/>
  <c r="J93" i="8"/>
  <c r="F93" i="8"/>
  <c r="H93" i="8" s="1"/>
  <c r="U93" i="8"/>
  <c r="S93" i="8"/>
  <c r="V93" i="8"/>
  <c r="J94" i="8"/>
  <c r="K94" i="8" s="1"/>
  <c r="T94" i="8"/>
  <c r="S94" i="8"/>
  <c r="P94" i="8"/>
  <c r="F94" i="8"/>
  <c r="H94" i="8" s="1"/>
  <c r="L94" i="8"/>
  <c r="N94" i="8" s="1"/>
  <c r="V94" i="8"/>
  <c r="M95" i="8"/>
  <c r="N101" i="8"/>
  <c r="M106" i="8"/>
  <c r="L107" i="8"/>
  <c r="N107" i="8" s="1"/>
  <c r="M108" i="8"/>
  <c r="N108" i="8" s="1"/>
  <c r="I128" i="8"/>
  <c r="I129" i="8"/>
  <c r="K129" i="8" s="1"/>
  <c r="I131" i="8"/>
  <c r="F134" i="8"/>
  <c r="F136" i="8"/>
  <c r="H136" i="8" s="1"/>
  <c r="V136" i="8"/>
  <c r="I137" i="8"/>
  <c r="G140" i="8"/>
  <c r="L142" i="8"/>
  <c r="J146" i="8"/>
  <c r="T146" i="8"/>
  <c r="M146" i="8"/>
  <c r="N146" i="8" s="1"/>
  <c r="U146" i="8"/>
  <c r="I146" i="8"/>
  <c r="K146" i="8" s="1"/>
  <c r="S146" i="8"/>
  <c r="F146" i="8"/>
  <c r="H146" i="8" s="1"/>
  <c r="V146" i="8"/>
  <c r="G147" i="8"/>
  <c r="V147" i="8"/>
  <c r="W147" i="8" s="1"/>
  <c r="F148" i="8"/>
  <c r="H148" i="8" s="1"/>
  <c r="V148" i="8"/>
  <c r="L150" i="8"/>
  <c r="N150" i="8" s="1"/>
  <c r="J154" i="8"/>
  <c r="T154" i="8"/>
  <c r="M154" i="8"/>
  <c r="U154" i="8"/>
  <c r="I154" i="8"/>
  <c r="L154" i="8"/>
  <c r="N154" i="8" s="1"/>
  <c r="S154" i="8"/>
  <c r="I158" i="8"/>
  <c r="K158" i="8" s="1"/>
  <c r="M159" i="8"/>
  <c r="N159" i="8" s="1"/>
  <c r="J162" i="8"/>
  <c r="T162" i="8"/>
  <c r="U162" i="8"/>
  <c r="I162" i="8"/>
  <c r="G162" i="8"/>
  <c r="H162" i="8" s="1"/>
  <c r="P162" i="8"/>
  <c r="V162" i="8"/>
  <c r="G163" i="8"/>
  <c r="L165" i="8"/>
  <c r="C4" i="10"/>
  <c r="R4" i="14"/>
  <c r="AC4" i="14"/>
  <c r="I5" i="14"/>
  <c r="C6" i="10"/>
  <c r="J7" i="15"/>
  <c r="Q7" i="14"/>
  <c r="T26" i="4"/>
  <c r="T31" i="4"/>
  <c r="T67" i="4"/>
  <c r="T77" i="4"/>
  <c r="D91" i="4"/>
  <c r="B91" i="4"/>
  <c r="T117" i="4"/>
  <c r="B131" i="4"/>
  <c r="E131" i="4"/>
  <c r="B11" i="5"/>
  <c r="D11" i="5"/>
  <c r="T52" i="5"/>
  <c r="T61" i="5"/>
  <c r="D72" i="5"/>
  <c r="B72" i="5"/>
  <c r="T74" i="5"/>
  <c r="J12" i="8"/>
  <c r="V12" i="8"/>
  <c r="M12" i="8"/>
  <c r="P12" i="8"/>
  <c r="F12" i="8"/>
  <c r="T12" i="8"/>
  <c r="J42" i="8"/>
  <c r="T42" i="8"/>
  <c r="U42" i="8"/>
  <c r="I42" i="8"/>
  <c r="G42" i="8"/>
  <c r="V42" i="8"/>
  <c r="W42" i="8" s="1"/>
  <c r="J48" i="8"/>
  <c r="T48" i="8"/>
  <c r="S48" i="8"/>
  <c r="P48" i="8"/>
  <c r="F48" i="8"/>
  <c r="L48" i="8"/>
  <c r="V48" i="8"/>
  <c r="J55" i="8"/>
  <c r="F55" i="8"/>
  <c r="G55" i="8"/>
  <c r="M55" i="8"/>
  <c r="U55" i="8"/>
  <c r="J61" i="8"/>
  <c r="F61" i="8"/>
  <c r="G61" i="8"/>
  <c r="M61" i="8"/>
  <c r="U61" i="8"/>
  <c r="J62" i="8"/>
  <c r="T62" i="8"/>
  <c r="P62" i="8"/>
  <c r="F62" i="8"/>
  <c r="L62" i="8"/>
  <c r="N62" i="8" s="1"/>
  <c r="U62" i="8"/>
  <c r="W62" i="8" s="1"/>
  <c r="J73" i="8"/>
  <c r="F73" i="8"/>
  <c r="V73" i="8"/>
  <c r="L73" i="8"/>
  <c r="T73" i="8"/>
  <c r="J74" i="8"/>
  <c r="T74" i="8"/>
  <c r="V74" i="8"/>
  <c r="L74" i="8"/>
  <c r="N74" i="8" s="1"/>
  <c r="M74" i="8"/>
  <c r="S74" i="8"/>
  <c r="J85" i="8"/>
  <c r="F85" i="8"/>
  <c r="V85" i="8"/>
  <c r="L85" i="8"/>
  <c r="T85" i="8"/>
  <c r="I85" i="8"/>
  <c r="U85" i="8"/>
  <c r="G85" i="8"/>
  <c r="J111" i="8"/>
  <c r="F111" i="8"/>
  <c r="G111" i="8"/>
  <c r="P111" i="8"/>
  <c r="U111" i="8"/>
  <c r="J119" i="8"/>
  <c r="F119" i="8"/>
  <c r="V119" i="8"/>
  <c r="L119" i="8"/>
  <c r="N119" i="8" s="1"/>
  <c r="P119" i="8"/>
  <c r="T119" i="8"/>
  <c r="N131" i="8"/>
  <c r="J133" i="8"/>
  <c r="F133" i="8"/>
  <c r="M133" i="8"/>
  <c r="U133" i="8"/>
  <c r="I133" i="8"/>
  <c r="T133" i="8"/>
  <c r="J139" i="8"/>
  <c r="F139" i="8"/>
  <c r="M139" i="8"/>
  <c r="U139" i="8"/>
  <c r="V139" i="8"/>
  <c r="T139" i="8"/>
  <c r="K163" i="8"/>
  <c r="P4" i="10"/>
  <c r="G5" i="15"/>
  <c r="Q5" i="10"/>
  <c r="F8" i="7" s="1"/>
  <c r="N5" i="14"/>
  <c r="AD6" i="14"/>
  <c r="Z6" i="10"/>
  <c r="AB9" i="8" s="1"/>
  <c r="T24" i="4"/>
  <c r="D67" i="4"/>
  <c r="D84" i="4"/>
  <c r="D124" i="4"/>
  <c r="B147" i="4"/>
  <c r="B33" i="5"/>
  <c r="E50" i="5"/>
  <c r="D50" i="5"/>
  <c r="G12" i="8"/>
  <c r="U12" i="8"/>
  <c r="J15" i="8"/>
  <c r="U15" i="8"/>
  <c r="L15" i="8"/>
  <c r="N15" i="8" s="1"/>
  <c r="V15" i="8"/>
  <c r="S15" i="8"/>
  <c r="M15" i="8"/>
  <c r="T15" i="8"/>
  <c r="J18" i="8"/>
  <c r="S18" i="8"/>
  <c r="W18" i="8" s="1"/>
  <c r="I18" i="8"/>
  <c r="K18" i="8" s="1"/>
  <c r="V18" i="8"/>
  <c r="L18" i="8"/>
  <c r="T18" i="8"/>
  <c r="N23" i="8"/>
  <c r="T24" i="8"/>
  <c r="J25" i="8"/>
  <c r="T25" i="8"/>
  <c r="S25" i="8"/>
  <c r="P25" i="8"/>
  <c r="F25" i="8"/>
  <c r="V25" i="8"/>
  <c r="J30" i="8"/>
  <c r="V30" i="8"/>
  <c r="L30" i="8"/>
  <c r="T30" i="8"/>
  <c r="I30" i="8"/>
  <c r="G30" i="8"/>
  <c r="H30" i="8" s="1"/>
  <c r="U30" i="8"/>
  <c r="T32" i="8"/>
  <c r="S34" i="8"/>
  <c r="W34" i="8" s="1"/>
  <c r="T35" i="8"/>
  <c r="J36" i="8"/>
  <c r="T36" i="8"/>
  <c r="U36" i="8"/>
  <c r="I36" i="8"/>
  <c r="G36" i="8"/>
  <c r="H36" i="8" s="1"/>
  <c r="M36" i="8"/>
  <c r="V36" i="8"/>
  <c r="J41" i="8"/>
  <c r="F41" i="8"/>
  <c r="H41" i="8" s="1"/>
  <c r="U41" i="8"/>
  <c r="S41" i="8"/>
  <c r="P41" i="8"/>
  <c r="V41" i="8"/>
  <c r="F42" i="8"/>
  <c r="J45" i="8"/>
  <c r="F45" i="8"/>
  <c r="T45" i="8"/>
  <c r="I45" i="8"/>
  <c r="K45" i="8" s="1"/>
  <c r="G45" i="8"/>
  <c r="L45" i="8"/>
  <c r="N45" i="8" s="1"/>
  <c r="V45" i="8"/>
  <c r="W45" i="8" s="1"/>
  <c r="G48" i="8"/>
  <c r="U50" i="8"/>
  <c r="AH50" i="8"/>
  <c r="V55" i="8"/>
  <c r="J59" i="8"/>
  <c r="K59" i="8" s="1"/>
  <c r="F59" i="8"/>
  <c r="H59" i="8" s="1"/>
  <c r="G59" i="8"/>
  <c r="U59" i="8"/>
  <c r="V59" i="8"/>
  <c r="J60" i="8"/>
  <c r="T60" i="8"/>
  <c r="P60" i="8"/>
  <c r="F60" i="8"/>
  <c r="H60" i="8" s="1"/>
  <c r="U60" i="8"/>
  <c r="V61" i="8"/>
  <c r="G62" i="8"/>
  <c r="V62" i="8"/>
  <c r="S71" i="8"/>
  <c r="W71" i="8" s="1"/>
  <c r="J72" i="8"/>
  <c r="T72" i="8"/>
  <c r="V72" i="8"/>
  <c r="L72" i="8"/>
  <c r="S72" i="8"/>
  <c r="F72" i="8"/>
  <c r="H72" i="8" s="1"/>
  <c r="U72" i="8"/>
  <c r="G73" i="8"/>
  <c r="U73" i="8"/>
  <c r="F74" i="8"/>
  <c r="U74" i="8"/>
  <c r="J75" i="8"/>
  <c r="F75" i="8"/>
  <c r="H75" i="8" s="1"/>
  <c r="V75" i="8"/>
  <c r="W75" i="8" s="1"/>
  <c r="L75" i="8"/>
  <c r="U75" i="8"/>
  <c r="T75" i="8"/>
  <c r="S77" i="8"/>
  <c r="J78" i="8"/>
  <c r="T78" i="8"/>
  <c r="M78" i="8"/>
  <c r="U78" i="8"/>
  <c r="I78" i="8"/>
  <c r="S78" i="8"/>
  <c r="J84" i="8"/>
  <c r="T84" i="8"/>
  <c r="V84" i="8"/>
  <c r="L84" i="8"/>
  <c r="N84" i="8" s="1"/>
  <c r="S84" i="8"/>
  <c r="I84" i="8"/>
  <c r="U84" i="8"/>
  <c r="J90" i="8"/>
  <c r="T90" i="8"/>
  <c r="V90" i="8"/>
  <c r="L90" i="8"/>
  <c r="N90" i="8" s="1"/>
  <c r="S90" i="8"/>
  <c r="G90" i="8"/>
  <c r="H90" i="8" s="1"/>
  <c r="U90" i="8"/>
  <c r="K93" i="8"/>
  <c r="J96" i="8"/>
  <c r="T96" i="8"/>
  <c r="S96" i="8"/>
  <c r="P96" i="8"/>
  <c r="F96" i="8"/>
  <c r="L96" i="8"/>
  <c r="V96" i="8"/>
  <c r="S106" i="8"/>
  <c r="J110" i="8"/>
  <c r="T110" i="8"/>
  <c r="W110" i="8" s="1"/>
  <c r="P110" i="8"/>
  <c r="F110" i="8"/>
  <c r="H110" i="8" s="1"/>
  <c r="U110" i="8"/>
  <c r="V111" i="8"/>
  <c r="J117" i="8"/>
  <c r="F117" i="8"/>
  <c r="H117" i="8" s="1"/>
  <c r="V117" i="8"/>
  <c r="W117" i="8" s="1"/>
  <c r="L117" i="8"/>
  <c r="N117" i="8" s="1"/>
  <c r="U117" i="8"/>
  <c r="T117" i="8"/>
  <c r="G119" i="8"/>
  <c r="U119" i="8"/>
  <c r="G133" i="8"/>
  <c r="V133" i="8"/>
  <c r="W133" i="8" s="1"/>
  <c r="G139" i="8"/>
  <c r="S143" i="8"/>
  <c r="W143" i="8" s="1"/>
  <c r="J145" i="8"/>
  <c r="F145" i="8"/>
  <c r="H145" i="8" s="1"/>
  <c r="M145" i="8"/>
  <c r="U145" i="8"/>
  <c r="V145" i="8"/>
  <c r="T145" i="8"/>
  <c r="K147" i="8"/>
  <c r="J152" i="8"/>
  <c r="T152" i="8"/>
  <c r="M152" i="8"/>
  <c r="N152" i="8" s="1"/>
  <c r="U152" i="8"/>
  <c r="I152" i="8"/>
  <c r="P152" i="8"/>
  <c r="S152" i="8"/>
  <c r="J153" i="8"/>
  <c r="F153" i="8"/>
  <c r="H153" i="8" s="1"/>
  <c r="M153" i="8"/>
  <c r="U153" i="8"/>
  <c r="T153" i="8"/>
  <c r="W153" i="8" s="1"/>
  <c r="S160" i="8"/>
  <c r="S166" i="8"/>
  <c r="N3" i="15"/>
  <c r="Z3" i="10"/>
  <c r="AB6" i="8" s="1"/>
  <c r="J7" i="8"/>
  <c r="V7" i="8"/>
  <c r="M7" i="8"/>
  <c r="N7" i="8" s="1"/>
  <c r="U7" i="8"/>
  <c r="S7" i="8"/>
  <c r="E4" i="15"/>
  <c r="AA4" i="14"/>
  <c r="N4" i="15"/>
  <c r="S4" i="15"/>
  <c r="AE5" i="14"/>
  <c r="O5" i="15"/>
  <c r="AA5" i="10"/>
  <c r="AC8" i="8" s="1"/>
  <c r="J7" i="10"/>
  <c r="J9" i="8"/>
  <c r="K9" i="8" s="1"/>
  <c r="F9" i="8"/>
  <c r="H9" i="8" s="1"/>
  <c r="V9" i="8"/>
  <c r="L9" i="8"/>
  <c r="N9" i="8" s="1"/>
  <c r="S9" i="8"/>
  <c r="W22" i="8"/>
  <c r="W33" i="8"/>
  <c r="J40" i="8"/>
  <c r="T40" i="8"/>
  <c r="U40" i="8"/>
  <c r="I40" i="8"/>
  <c r="G40" i="8"/>
  <c r="H40" i="8" s="1"/>
  <c r="S40" i="8"/>
  <c r="J80" i="8"/>
  <c r="T80" i="8"/>
  <c r="M80" i="8"/>
  <c r="N80" i="8" s="1"/>
  <c r="U80" i="8"/>
  <c r="I80" i="8"/>
  <c r="J92" i="8"/>
  <c r="K92" i="8" s="1"/>
  <c r="T92" i="8"/>
  <c r="V92" i="8"/>
  <c r="L92" i="8"/>
  <c r="N92" i="8" s="1"/>
  <c r="S92" i="8"/>
  <c r="J109" i="8"/>
  <c r="K109" i="8" s="1"/>
  <c r="F109" i="8"/>
  <c r="G109" i="8"/>
  <c r="T109" i="8"/>
  <c r="W109" i="8" s="1"/>
  <c r="W115" i="8"/>
  <c r="J135" i="8"/>
  <c r="K135" i="8" s="1"/>
  <c r="F135" i="8"/>
  <c r="H135" i="8" s="1"/>
  <c r="M135" i="8"/>
  <c r="N135" i="8" s="1"/>
  <c r="U135" i="8"/>
  <c r="S135" i="8"/>
  <c r="J141" i="8"/>
  <c r="K141" i="8" s="1"/>
  <c r="F141" i="8"/>
  <c r="H141" i="8" s="1"/>
  <c r="M141" i="8"/>
  <c r="N141" i="8" s="1"/>
  <c r="U141" i="8"/>
  <c r="S141" i="8"/>
  <c r="J151" i="8"/>
  <c r="K151" i="8" s="1"/>
  <c r="F151" i="8"/>
  <c r="H151" i="8" s="1"/>
  <c r="M151" i="8"/>
  <c r="N151" i="8" s="1"/>
  <c r="U151" i="8"/>
  <c r="S151" i="8"/>
  <c r="J156" i="8"/>
  <c r="K156" i="8" s="1"/>
  <c r="O156" i="8" s="1"/>
  <c r="T156" i="8"/>
  <c r="V156" i="8"/>
  <c r="L156" i="8"/>
  <c r="N156" i="8" s="1"/>
  <c r="S156" i="8"/>
  <c r="J161" i="8"/>
  <c r="K161" i="8" s="1"/>
  <c r="F161" i="8"/>
  <c r="H161" i="8" s="1"/>
  <c r="U161" i="8"/>
  <c r="S161" i="8"/>
  <c r="T161" i="8"/>
  <c r="C5" i="10"/>
  <c r="B9" i="8"/>
  <c r="B9" i="6"/>
  <c r="D10" i="7"/>
  <c r="D10" i="8"/>
  <c r="D10" i="6"/>
  <c r="C7" i="15"/>
  <c r="F7" i="14"/>
  <c r="F7" i="15"/>
  <c r="L7" i="10"/>
  <c r="J9" i="10"/>
  <c r="AJ7" i="14"/>
  <c r="T8" i="10"/>
  <c r="I11" i="7" s="1"/>
  <c r="U8" i="15"/>
  <c r="AG8" i="10"/>
  <c r="AK11" i="8" s="1"/>
  <c r="K9" i="10"/>
  <c r="S9" i="10"/>
  <c r="H12" i="7" s="1"/>
  <c r="L8" i="15"/>
  <c r="AA8" i="14"/>
  <c r="AF8" i="14"/>
  <c r="AG8" i="14" s="1"/>
  <c r="AB8" i="10"/>
  <c r="AD11" i="8" s="1"/>
  <c r="J9" i="14"/>
  <c r="K9" i="14" s="1"/>
  <c r="F9" i="15"/>
  <c r="L9" i="10"/>
  <c r="U9" i="10"/>
  <c r="J12" i="7" s="1"/>
  <c r="R9" i="14"/>
  <c r="AK7" i="14"/>
  <c r="Q8" i="14"/>
  <c r="K9" i="15"/>
  <c r="P8" i="15"/>
  <c r="AF12" i="10"/>
  <c r="AJ15" i="8" s="1"/>
  <c r="T12" i="15"/>
  <c r="AL12" i="14"/>
  <c r="E8" i="15"/>
  <c r="I8" i="10"/>
  <c r="S11" i="6" s="1"/>
  <c r="M8" i="14"/>
  <c r="J8" i="15"/>
  <c r="O7" i="10"/>
  <c r="W7" i="14"/>
  <c r="X7" i="14" s="1"/>
  <c r="T7" i="14" s="1"/>
  <c r="AB7" i="10"/>
  <c r="AD10" i="8" s="1"/>
  <c r="T5" i="15"/>
  <c r="AL5" i="14"/>
  <c r="AG5" i="10"/>
  <c r="AK8" i="8" s="1"/>
  <c r="D7" i="15"/>
  <c r="H7" i="10"/>
  <c r="R7" i="14"/>
  <c r="K7" i="15"/>
  <c r="I8" i="14"/>
  <c r="N8" i="10"/>
  <c r="O8" i="15"/>
  <c r="AA8" i="10"/>
  <c r="AC11" i="8" s="1"/>
  <c r="S8" i="10"/>
  <c r="H11" i="7" s="1"/>
  <c r="AC8" i="10"/>
  <c r="AF11" i="8" s="1"/>
  <c r="Q8" i="15"/>
  <c r="R8" i="15"/>
  <c r="AD8" i="10"/>
  <c r="AG11" i="8" s="1"/>
  <c r="F9" i="14"/>
  <c r="G9" i="14" s="1"/>
  <c r="M9" i="10"/>
  <c r="H11" i="10"/>
  <c r="H11" i="14"/>
  <c r="D11" i="15"/>
  <c r="M11" i="10"/>
  <c r="AD11" i="10"/>
  <c r="AG14" i="8" s="1"/>
  <c r="AG11" i="10"/>
  <c r="AK14" i="8" s="1"/>
  <c r="AM11" i="14"/>
  <c r="G13" i="10"/>
  <c r="O14" i="10"/>
  <c r="U14" i="10"/>
  <c r="J17" i="7" s="1"/>
  <c r="K14" i="15"/>
  <c r="AG14" i="10"/>
  <c r="AK17" i="8" s="1"/>
  <c r="U14" i="15"/>
  <c r="B19" i="8"/>
  <c r="B19" i="7"/>
  <c r="B19" i="6"/>
  <c r="E16" i="14"/>
  <c r="B16" i="15"/>
  <c r="AI17" i="14"/>
  <c r="R17" i="15"/>
  <c r="AD17" i="10"/>
  <c r="AG20" i="8" s="1"/>
  <c r="K18" i="10"/>
  <c r="O18" i="15"/>
  <c r="AA18" i="10"/>
  <c r="AC21" i="8" s="1"/>
  <c r="AG18" i="10"/>
  <c r="AK21" i="8" s="1"/>
  <c r="AM18" i="14"/>
  <c r="J19" i="10"/>
  <c r="P20" i="10"/>
  <c r="C22" i="10"/>
  <c r="R27" i="15"/>
  <c r="AI27" i="14"/>
  <c r="AD27" i="10"/>
  <c r="AG30" i="8" s="1"/>
  <c r="P10" i="15"/>
  <c r="AB10" i="10"/>
  <c r="AD13" i="8" s="1"/>
  <c r="AD11" i="14"/>
  <c r="N11" i="15"/>
  <c r="Z11" i="10"/>
  <c r="AB14" i="8" s="1"/>
  <c r="W13" i="14"/>
  <c r="X13" i="14" s="1"/>
  <c r="T13" i="14" s="1"/>
  <c r="AE13" i="10"/>
  <c r="AI16" i="8" s="1"/>
  <c r="L14" i="10"/>
  <c r="Y14" i="10"/>
  <c r="AA17" i="8" s="1"/>
  <c r="AD14" i="10"/>
  <c r="AG17" i="8" s="1"/>
  <c r="E15" i="14"/>
  <c r="J15" i="14"/>
  <c r="N15" i="14"/>
  <c r="Q15" i="10"/>
  <c r="F18" i="7" s="1"/>
  <c r="AA15" i="10"/>
  <c r="AC18" i="8" s="1"/>
  <c r="AE15" i="14"/>
  <c r="O16" i="15"/>
  <c r="AE16" i="14"/>
  <c r="H16" i="10"/>
  <c r="H16" i="14"/>
  <c r="AM17" i="14"/>
  <c r="U17" i="15"/>
  <c r="AG17" i="10"/>
  <c r="AK20" i="8" s="1"/>
  <c r="O19" i="10"/>
  <c r="U19" i="15"/>
  <c r="AM19" i="14"/>
  <c r="AG19" i="10"/>
  <c r="AK22" i="8" s="1"/>
  <c r="E20" i="15"/>
  <c r="I20" i="14"/>
  <c r="I20" i="10"/>
  <c r="S23" i="6" s="1"/>
  <c r="AE24" i="10"/>
  <c r="AI27" i="8" s="1"/>
  <c r="AK24" i="14"/>
  <c r="S24" i="15"/>
  <c r="AA9" i="10"/>
  <c r="AC12" i="8" s="1"/>
  <c r="O9" i="15"/>
  <c r="N10" i="15"/>
  <c r="AD10" i="14"/>
  <c r="Z10" i="10"/>
  <c r="AB13" i="8" s="1"/>
  <c r="AL10" i="14"/>
  <c r="F11" i="15"/>
  <c r="L11" i="10"/>
  <c r="H11" i="15"/>
  <c r="R11" i="10"/>
  <c r="G14" i="7" s="1"/>
  <c r="AB13" i="10"/>
  <c r="AD16" i="8" s="1"/>
  <c r="P13" i="15"/>
  <c r="F13" i="10"/>
  <c r="E13" i="14"/>
  <c r="G13" i="14" s="1"/>
  <c r="R13" i="14"/>
  <c r="E14" i="15"/>
  <c r="I14" i="10"/>
  <c r="S17" i="6" s="1"/>
  <c r="I14" i="14"/>
  <c r="M16" i="15"/>
  <c r="Y16" i="10"/>
  <c r="AA19" i="8" s="1"/>
  <c r="AC16" i="14"/>
  <c r="G18" i="10"/>
  <c r="C18" i="15"/>
  <c r="F18" i="14"/>
  <c r="O18" i="10"/>
  <c r="Q20" i="14"/>
  <c r="T20" i="10"/>
  <c r="I23" i="7" s="1"/>
  <c r="J20" i="15"/>
  <c r="P21" i="10"/>
  <c r="I23" i="15"/>
  <c r="G9" i="15"/>
  <c r="AB9" i="10"/>
  <c r="AD12" i="8" s="1"/>
  <c r="AF9" i="14"/>
  <c r="Q9" i="15"/>
  <c r="AH9" i="14"/>
  <c r="AJ9" i="14" s="1"/>
  <c r="H10" i="10"/>
  <c r="D10" i="15"/>
  <c r="X10" i="10"/>
  <c r="Y10" i="10"/>
  <c r="AA13" i="8" s="1"/>
  <c r="M14" i="15"/>
  <c r="AC14" i="14"/>
  <c r="Q14" i="14"/>
  <c r="L16" i="10"/>
  <c r="J16" i="14"/>
  <c r="Q16" i="10"/>
  <c r="F19" i="7" s="1"/>
  <c r="G16" i="15"/>
  <c r="N16" i="14"/>
  <c r="AC16" i="10"/>
  <c r="AF19" i="8" s="1"/>
  <c r="S18" i="10"/>
  <c r="H21" i="7" s="1"/>
  <c r="AF21" i="14"/>
  <c r="AB21" i="10"/>
  <c r="AD24" i="8" s="1"/>
  <c r="A14" i="6"/>
  <c r="AH10" i="8"/>
  <c r="J13" i="8"/>
  <c r="S13" i="8"/>
  <c r="W13" i="8" s="1"/>
  <c r="I13" i="8"/>
  <c r="K13" i="8" s="1"/>
  <c r="J20" i="8"/>
  <c r="K20" i="8" s="1"/>
  <c r="O20" i="8" s="1"/>
  <c r="U20" i="8"/>
  <c r="W20" i="8" s="1"/>
  <c r="L20" i="8"/>
  <c r="N20" i="8" s="1"/>
  <c r="J51" i="8"/>
  <c r="K51" i="8" s="1"/>
  <c r="F51" i="8"/>
  <c r="H51" i="8" s="1"/>
  <c r="P51" i="8"/>
  <c r="J52" i="8"/>
  <c r="K52" i="8" s="1"/>
  <c r="T52" i="8"/>
  <c r="W52" i="8" s="1"/>
  <c r="J53" i="8"/>
  <c r="K53" i="8" s="1"/>
  <c r="F53" i="8"/>
  <c r="P53" i="8"/>
  <c r="J54" i="8"/>
  <c r="K54" i="8" s="1"/>
  <c r="O54" i="8" s="1"/>
  <c r="T54" i="8"/>
  <c r="W54" i="8" s="1"/>
  <c r="J97" i="8"/>
  <c r="K97" i="8" s="1"/>
  <c r="F97" i="8"/>
  <c r="H97" i="8" s="1"/>
  <c r="P97" i="8"/>
  <c r="J98" i="8"/>
  <c r="K98" i="8" s="1"/>
  <c r="T98" i="8"/>
  <c r="W98" i="8" s="1"/>
  <c r="J99" i="8"/>
  <c r="K99" i="8" s="1"/>
  <c r="F99" i="8"/>
  <c r="H99" i="8" s="1"/>
  <c r="P99" i="8"/>
  <c r="J100" i="8"/>
  <c r="K100" i="8" s="1"/>
  <c r="O100" i="8" s="1"/>
  <c r="T100" i="8"/>
  <c r="W100" i="8" s="1"/>
  <c r="J101" i="8"/>
  <c r="K101" i="8" s="1"/>
  <c r="F101" i="8"/>
  <c r="H101" i="8" s="1"/>
  <c r="O101" i="8" s="1"/>
  <c r="P101" i="8"/>
  <c r="J102" i="8"/>
  <c r="K102" i="8" s="1"/>
  <c r="T102" i="8"/>
  <c r="W102" i="8" s="1"/>
  <c r="J103" i="8"/>
  <c r="K103" i="8" s="1"/>
  <c r="F103" i="8"/>
  <c r="H103" i="8" s="1"/>
  <c r="P103" i="8"/>
  <c r="J104" i="8"/>
  <c r="K104" i="8" s="1"/>
  <c r="T104" i="8"/>
  <c r="W104" i="8" s="1"/>
  <c r="J105" i="8"/>
  <c r="K105" i="8" s="1"/>
  <c r="F105" i="8"/>
  <c r="H105" i="8" s="1"/>
  <c r="P105" i="8"/>
  <c r="U7" i="15"/>
  <c r="AG7" i="10"/>
  <c r="AK10" i="8" s="1"/>
  <c r="B8" i="15"/>
  <c r="F8" i="10"/>
  <c r="G8" i="14"/>
  <c r="AH8" i="14"/>
  <c r="G9" i="10"/>
  <c r="C9" i="15"/>
  <c r="Q9" i="10"/>
  <c r="F12" i="7" s="1"/>
  <c r="R9" i="10"/>
  <c r="G12" i="7" s="1"/>
  <c r="O9" i="14"/>
  <c r="W9" i="14"/>
  <c r="X9" i="14" s="1"/>
  <c r="T9" i="14" s="1"/>
  <c r="J10" i="10"/>
  <c r="K10" i="10"/>
  <c r="P10" i="10"/>
  <c r="W10" i="14"/>
  <c r="X10" i="14" s="1"/>
  <c r="T10" i="14" s="1"/>
  <c r="AN10" i="14"/>
  <c r="K11" i="15"/>
  <c r="R11" i="14"/>
  <c r="U11" i="10"/>
  <c r="J14" i="7" s="1"/>
  <c r="R11" i="15"/>
  <c r="U11" i="15"/>
  <c r="C13" i="15"/>
  <c r="M13" i="15"/>
  <c r="Y13" i="10"/>
  <c r="AA16" i="8" s="1"/>
  <c r="AK13" i="14"/>
  <c r="F14" i="10"/>
  <c r="J14" i="14"/>
  <c r="K14" i="14" s="1"/>
  <c r="T14" i="10"/>
  <c r="I17" i="7" s="1"/>
  <c r="X14" i="10"/>
  <c r="AI14" i="14"/>
  <c r="I15" i="14"/>
  <c r="I15" i="10"/>
  <c r="S18" i="6" s="1"/>
  <c r="AG15" i="10"/>
  <c r="AK18" i="8" s="1"/>
  <c r="U15" i="15"/>
  <c r="AM15" i="14"/>
  <c r="AA16" i="10"/>
  <c r="AC19" i="8" s="1"/>
  <c r="AK16" i="14"/>
  <c r="S16" i="15"/>
  <c r="AE16" i="10"/>
  <c r="AI19" i="8" s="1"/>
  <c r="W18" i="10"/>
  <c r="AJ18" i="14"/>
  <c r="H19" i="14"/>
  <c r="U20" i="10"/>
  <c r="J23" i="7" s="1"/>
  <c r="R20" i="14"/>
  <c r="L7" i="15"/>
  <c r="AI8" i="14"/>
  <c r="AC9" i="10"/>
  <c r="AF12" i="8" s="1"/>
  <c r="AH12" i="8" s="1"/>
  <c r="M10" i="10"/>
  <c r="AF10" i="14"/>
  <c r="J11" i="14"/>
  <c r="K11" i="14" s="1"/>
  <c r="O11" i="10"/>
  <c r="O11" i="14"/>
  <c r="P11" i="15"/>
  <c r="M13" i="10"/>
  <c r="P13" i="10"/>
  <c r="AF13" i="14"/>
  <c r="S13" i="15"/>
  <c r="F14" i="15"/>
  <c r="R14" i="15"/>
  <c r="F15" i="15"/>
  <c r="G15" i="15"/>
  <c r="AD15" i="14"/>
  <c r="N15" i="15"/>
  <c r="Z15" i="10"/>
  <c r="AB18" i="8" s="1"/>
  <c r="O15" i="15"/>
  <c r="D16" i="15"/>
  <c r="AH16" i="14"/>
  <c r="H17" i="10"/>
  <c r="D17" i="15"/>
  <c r="P17" i="10"/>
  <c r="AL18" i="14"/>
  <c r="T18" i="15"/>
  <c r="AF18" i="10"/>
  <c r="AJ21" i="8" s="1"/>
  <c r="AL21" i="8" s="1"/>
  <c r="D19" i="15"/>
  <c r="G20" i="10"/>
  <c r="F20" i="14"/>
  <c r="I21" i="15"/>
  <c r="J11" i="8"/>
  <c r="K11" i="8" s="1"/>
  <c r="P11" i="8"/>
  <c r="G11" i="8"/>
  <c r="H11" i="8" s="1"/>
  <c r="J19" i="8"/>
  <c r="K19" i="8" s="1"/>
  <c r="F19" i="8"/>
  <c r="H19" i="8" s="1"/>
  <c r="P19" i="8"/>
  <c r="N31" i="8"/>
  <c r="J63" i="8"/>
  <c r="K63" i="8" s="1"/>
  <c r="F63" i="8"/>
  <c r="P63" i="8"/>
  <c r="J64" i="8"/>
  <c r="K64" i="8" s="1"/>
  <c r="T64" i="8"/>
  <c r="W64" i="8" s="1"/>
  <c r="J65" i="8"/>
  <c r="K65" i="8" s="1"/>
  <c r="F65" i="8"/>
  <c r="H65" i="8" s="1"/>
  <c r="P65" i="8"/>
  <c r="J66" i="8"/>
  <c r="K66" i="8" s="1"/>
  <c r="O66" i="8" s="1"/>
  <c r="T66" i="8"/>
  <c r="J67" i="8"/>
  <c r="K67" i="8" s="1"/>
  <c r="F67" i="8"/>
  <c r="H67" i="8" s="1"/>
  <c r="P67" i="8"/>
  <c r="J68" i="8"/>
  <c r="K68" i="8" s="1"/>
  <c r="T68" i="8"/>
  <c r="W68" i="8" s="1"/>
  <c r="J69" i="8"/>
  <c r="K69" i="8" s="1"/>
  <c r="F69" i="8"/>
  <c r="H69" i="8" s="1"/>
  <c r="P69" i="8"/>
  <c r="J70" i="8"/>
  <c r="K70" i="8" s="1"/>
  <c r="O70" i="8" s="1"/>
  <c r="T70" i="8"/>
  <c r="J112" i="8"/>
  <c r="K112" i="8" s="1"/>
  <c r="O112" i="8" s="1"/>
  <c r="T112" i="8"/>
  <c r="J113" i="8"/>
  <c r="K113" i="8" s="1"/>
  <c r="F113" i="8"/>
  <c r="H113" i="8" s="1"/>
  <c r="O113" i="8" s="1"/>
  <c r="P113" i="8"/>
  <c r="J114" i="8"/>
  <c r="K114" i="8" s="1"/>
  <c r="T114" i="8"/>
  <c r="W114" i="8" s="1"/>
  <c r="J115" i="8"/>
  <c r="K115" i="8" s="1"/>
  <c r="F115" i="8"/>
  <c r="H115" i="8" s="1"/>
  <c r="P115" i="8"/>
  <c r="N7" i="10"/>
  <c r="R7" i="15"/>
  <c r="B11" i="8"/>
  <c r="B11" i="7"/>
  <c r="B11" i="6"/>
  <c r="M8" i="10"/>
  <c r="Z8" i="10"/>
  <c r="AB11" i="8" s="1"/>
  <c r="N8" i="15"/>
  <c r="AE9" i="14"/>
  <c r="R10" i="10"/>
  <c r="G13" i="7" s="1"/>
  <c r="J11" i="15"/>
  <c r="T11" i="10"/>
  <c r="I14" i="7" s="1"/>
  <c r="B15" i="8"/>
  <c r="B15" i="7"/>
  <c r="B15" i="6"/>
  <c r="J13" i="10"/>
  <c r="K13" i="15"/>
  <c r="O15" i="10"/>
  <c r="J15" i="15"/>
  <c r="T15" i="10"/>
  <c r="I18" i="7" s="1"/>
  <c r="AI15" i="14"/>
  <c r="R15" i="15"/>
  <c r="K16" i="10"/>
  <c r="F16" i="15"/>
  <c r="O16" i="14"/>
  <c r="R16" i="10"/>
  <c r="G19" i="7" s="1"/>
  <c r="AD16" i="14"/>
  <c r="Z16" i="10"/>
  <c r="AB19" i="8" s="1"/>
  <c r="N17" i="15"/>
  <c r="Z17" i="10"/>
  <c r="AB20" i="8" s="1"/>
  <c r="B21" i="8"/>
  <c r="B21" i="7"/>
  <c r="B21" i="6"/>
  <c r="N18" i="10"/>
  <c r="R19" i="15"/>
  <c r="AI19" i="14"/>
  <c r="E19" i="15"/>
  <c r="I19" i="10"/>
  <c r="I19" i="14"/>
  <c r="AF19" i="14"/>
  <c r="P19" i="15"/>
  <c r="AB19" i="10"/>
  <c r="AD22" i="8" s="1"/>
  <c r="AI20" i="14"/>
  <c r="R20" i="15"/>
  <c r="K20" i="15"/>
  <c r="AF10" i="10"/>
  <c r="AJ13" i="8" s="1"/>
  <c r="AL13" i="8" s="1"/>
  <c r="T10" i="15"/>
  <c r="C12" i="10"/>
  <c r="S13" i="10"/>
  <c r="H16" i="7" s="1"/>
  <c r="AC13" i="10"/>
  <c r="AF16" i="8" s="1"/>
  <c r="Q13" i="15"/>
  <c r="AH13" i="14"/>
  <c r="AB14" i="10"/>
  <c r="AD17" i="8" s="1"/>
  <c r="P14" i="15"/>
  <c r="AF14" i="14"/>
  <c r="B15" i="15"/>
  <c r="F15" i="10"/>
  <c r="W15" i="14"/>
  <c r="X15" i="14" s="1"/>
  <c r="T15" i="14" s="1"/>
  <c r="M20" i="15"/>
  <c r="Y20" i="10"/>
  <c r="AA23" i="8" s="1"/>
  <c r="AC20" i="14"/>
  <c r="I21" i="10"/>
  <c r="E21" i="15"/>
  <c r="I21" i="14"/>
  <c r="L19" i="15"/>
  <c r="E23" i="15"/>
  <c r="I23" i="10"/>
  <c r="S26" i="6" s="1"/>
  <c r="I23" i="14"/>
  <c r="K23" i="14" s="1"/>
  <c r="G23" i="15"/>
  <c r="Q23" i="10"/>
  <c r="F26" i="7" s="1"/>
  <c r="N23" i="14"/>
  <c r="I24" i="10"/>
  <c r="S27" i="6" s="1"/>
  <c r="I24" i="14"/>
  <c r="E24" i="15"/>
  <c r="M24" i="10"/>
  <c r="AE24" i="14"/>
  <c r="O24" i="15"/>
  <c r="O25" i="10"/>
  <c r="I27" i="10"/>
  <c r="S30" i="6" s="1"/>
  <c r="M27" i="10"/>
  <c r="AA27" i="14"/>
  <c r="L27" i="15"/>
  <c r="AK27" i="14"/>
  <c r="S27" i="15"/>
  <c r="AE27" i="10"/>
  <c r="AI30" i="8" s="1"/>
  <c r="G29" i="10"/>
  <c r="C29" i="15"/>
  <c r="F29" i="14"/>
  <c r="U29" i="10"/>
  <c r="J32" i="7" s="1"/>
  <c r="O30" i="10"/>
  <c r="C7" i="10"/>
  <c r="B9" i="15"/>
  <c r="Q9" i="14"/>
  <c r="S10" i="15"/>
  <c r="C11" i="10"/>
  <c r="W13" i="10"/>
  <c r="AF13" i="10"/>
  <c r="AJ16" i="8" s="1"/>
  <c r="T13" i="15"/>
  <c r="L17" i="10"/>
  <c r="M17" i="10"/>
  <c r="Q17" i="10"/>
  <c r="F20" i="7" s="1"/>
  <c r="H17" i="15"/>
  <c r="R17" i="10"/>
  <c r="G20" i="7" s="1"/>
  <c r="J17" i="15"/>
  <c r="Q17" i="14"/>
  <c r="T17" i="15"/>
  <c r="AL17" i="14"/>
  <c r="J18" i="14"/>
  <c r="K18" i="14" s="1"/>
  <c r="L18" i="14" s="1"/>
  <c r="P18" i="10"/>
  <c r="S18" i="15"/>
  <c r="AK18" i="14"/>
  <c r="F23" i="14"/>
  <c r="C23" i="15"/>
  <c r="G23" i="10"/>
  <c r="Q23" i="15"/>
  <c r="AC23" i="10"/>
  <c r="AF26" i="8" s="1"/>
  <c r="AH23" i="14"/>
  <c r="AJ23" i="14" s="1"/>
  <c r="AA24" i="10"/>
  <c r="AC27" i="8" s="1"/>
  <c r="K25" i="10"/>
  <c r="X26" i="10"/>
  <c r="AG28" i="10"/>
  <c r="AK31" i="8" s="1"/>
  <c r="AM28" i="14"/>
  <c r="U28" i="15"/>
  <c r="O29" i="10"/>
  <c r="F31" i="14"/>
  <c r="G31" i="14" s="1"/>
  <c r="C31" i="15"/>
  <c r="G31" i="10"/>
  <c r="M31" i="10"/>
  <c r="C20" i="10"/>
  <c r="O21" i="10"/>
  <c r="R21" i="14"/>
  <c r="B23" i="15"/>
  <c r="AL25" i="14"/>
  <c r="AN25" i="14" s="1"/>
  <c r="AF25" i="10"/>
  <c r="AJ28" i="8" s="1"/>
  <c r="E28" i="15"/>
  <c r="P28" i="10"/>
  <c r="O28" i="14"/>
  <c r="H28" i="15"/>
  <c r="R28" i="10"/>
  <c r="G31" i="7" s="1"/>
  <c r="W28" i="10"/>
  <c r="AI31" i="14"/>
  <c r="AJ31" i="14" s="1"/>
  <c r="R31" i="15"/>
  <c r="AD31" i="10"/>
  <c r="AG34" i="8" s="1"/>
  <c r="AH34" i="8" s="1"/>
  <c r="W33" i="10"/>
  <c r="Q40" i="15"/>
  <c r="AC40" i="10"/>
  <c r="AF43" i="8" s="1"/>
  <c r="AH40" i="14"/>
  <c r="AF23" i="14"/>
  <c r="P23" i="15"/>
  <c r="H25" i="10"/>
  <c r="H25" i="14"/>
  <c r="D25" i="15"/>
  <c r="L25" i="15"/>
  <c r="E26" i="14"/>
  <c r="B31" i="8"/>
  <c r="B31" i="7"/>
  <c r="N28" i="10"/>
  <c r="G28" i="15"/>
  <c r="K31" i="10"/>
  <c r="S32" i="10"/>
  <c r="H35" i="7" s="1"/>
  <c r="I39" i="15"/>
  <c r="Z7" i="10"/>
  <c r="AB10" i="8" s="1"/>
  <c r="J8" i="10"/>
  <c r="R8" i="10"/>
  <c r="G11" i="7" s="1"/>
  <c r="AG9" i="10"/>
  <c r="AK12" i="8" s="1"/>
  <c r="AM9" i="14"/>
  <c r="K10" i="15"/>
  <c r="Q10" i="15"/>
  <c r="L11" i="15"/>
  <c r="AE11" i="10"/>
  <c r="AI14" i="8" s="1"/>
  <c r="S11" i="15"/>
  <c r="C13" i="10"/>
  <c r="AL13" i="14"/>
  <c r="C16" i="10"/>
  <c r="W17" i="10"/>
  <c r="H18" i="15"/>
  <c r="O18" i="14"/>
  <c r="M18" i="15"/>
  <c r="Y18" i="10"/>
  <c r="AA21" i="8" s="1"/>
  <c r="AA19" i="14"/>
  <c r="D21" i="15"/>
  <c r="H21" i="14"/>
  <c r="Q21" i="15"/>
  <c r="AC21" i="10"/>
  <c r="AF24" i="8" s="1"/>
  <c r="AH24" i="8" s="1"/>
  <c r="AI21" i="14"/>
  <c r="AJ21" i="14" s="1"/>
  <c r="R21" i="15"/>
  <c r="AB23" i="10"/>
  <c r="AD26" i="8" s="1"/>
  <c r="AG23" i="10"/>
  <c r="AK26" i="8" s="1"/>
  <c r="F25" i="14"/>
  <c r="P25" i="14"/>
  <c r="F26" i="10"/>
  <c r="W26" i="10"/>
  <c r="U26" i="15"/>
  <c r="AG26" i="10"/>
  <c r="AK29" i="8" s="1"/>
  <c r="C27" i="10"/>
  <c r="H28" i="14"/>
  <c r="D28" i="15"/>
  <c r="Q28" i="10"/>
  <c r="F31" i="7" s="1"/>
  <c r="W28" i="14"/>
  <c r="X28" i="14" s="1"/>
  <c r="T28" i="14" s="1"/>
  <c r="AD28" i="10"/>
  <c r="AG31" i="8" s="1"/>
  <c r="AH31" i="8" s="1"/>
  <c r="P29" i="10"/>
  <c r="K29" i="15"/>
  <c r="W29" i="10"/>
  <c r="T30" i="10"/>
  <c r="I33" i="7" s="1"/>
  <c r="K41" i="10"/>
  <c r="W43" i="10"/>
  <c r="I11" i="10"/>
  <c r="S14" i="6" s="1"/>
  <c r="E11" i="15"/>
  <c r="W11" i="10"/>
  <c r="O11" i="15"/>
  <c r="AA11" i="10"/>
  <c r="AC14" i="8" s="1"/>
  <c r="C14" i="10"/>
  <c r="Y15" i="10"/>
  <c r="AA18" i="8" s="1"/>
  <c r="M15" i="15"/>
  <c r="AC15" i="14"/>
  <c r="AF16" i="10"/>
  <c r="AJ19" i="8" s="1"/>
  <c r="T16" i="15"/>
  <c r="X17" i="10"/>
  <c r="L18" i="10"/>
  <c r="G18" i="15"/>
  <c r="Q18" i="10"/>
  <c r="F21" i="7" s="1"/>
  <c r="C19" i="10"/>
  <c r="T21" i="10"/>
  <c r="I24" i="7" s="1"/>
  <c r="J21" i="15"/>
  <c r="W21" i="14"/>
  <c r="X21" i="14" s="1"/>
  <c r="T21" i="14" s="1"/>
  <c r="S21" i="15"/>
  <c r="E23" i="14"/>
  <c r="O23" i="15"/>
  <c r="AE23" i="14"/>
  <c r="AG23" i="14" s="1"/>
  <c r="C24" i="10"/>
  <c r="G25" i="10"/>
  <c r="M25" i="10"/>
  <c r="Z25" i="10"/>
  <c r="AB28" i="8" s="1"/>
  <c r="G26" i="14"/>
  <c r="K26" i="10"/>
  <c r="L26" i="15"/>
  <c r="AA26" i="14"/>
  <c r="H28" i="10"/>
  <c r="I28" i="14"/>
  <c r="M28" i="10"/>
  <c r="AH28" i="14"/>
  <c r="AJ28" i="14" s="1"/>
  <c r="Q28" i="15"/>
  <c r="AF30" i="14"/>
  <c r="P30" i="15"/>
  <c r="AB30" i="10"/>
  <c r="AD33" i="8" s="1"/>
  <c r="P31" i="14"/>
  <c r="K21" i="15"/>
  <c r="U21" i="10"/>
  <c r="J24" i="7" s="1"/>
  <c r="Y23" i="10"/>
  <c r="AA26" i="8" s="1"/>
  <c r="M23" i="15"/>
  <c r="AL23" i="14"/>
  <c r="T23" i="15"/>
  <c r="AF23" i="10"/>
  <c r="AJ26" i="8" s="1"/>
  <c r="O24" i="14"/>
  <c r="X24" i="10"/>
  <c r="P24" i="15"/>
  <c r="F25" i="15"/>
  <c r="J25" i="14"/>
  <c r="L25" i="10"/>
  <c r="R25" i="14"/>
  <c r="AA25" i="14"/>
  <c r="AK26" i="14"/>
  <c r="AN26" i="14" s="1"/>
  <c r="AE26" i="10"/>
  <c r="AI29" i="8" s="1"/>
  <c r="N27" i="10"/>
  <c r="T27" i="15"/>
  <c r="U28" i="10"/>
  <c r="J31" i="7" s="1"/>
  <c r="K28" i="15"/>
  <c r="AI28" i="14"/>
  <c r="AA29" i="10"/>
  <c r="AC32" i="8" s="1"/>
  <c r="AE29" i="14"/>
  <c r="O29" i="15"/>
  <c r="Z30" i="10"/>
  <c r="AB33" i="8" s="1"/>
  <c r="AD30" i="14"/>
  <c r="N30" i="15"/>
  <c r="N13" i="10"/>
  <c r="C15" i="10"/>
  <c r="X16" i="10"/>
  <c r="F17" i="15"/>
  <c r="J17" i="14"/>
  <c r="N17" i="14"/>
  <c r="P17" i="15"/>
  <c r="L21" i="10"/>
  <c r="J21" i="14"/>
  <c r="K21" i="14" s="1"/>
  <c r="F21" i="15"/>
  <c r="L21" i="15"/>
  <c r="J23" i="10"/>
  <c r="K23" i="10"/>
  <c r="R23" i="10"/>
  <c r="G26" i="7" s="1"/>
  <c r="O23" i="14"/>
  <c r="H23" i="15"/>
  <c r="J24" i="10"/>
  <c r="AB24" i="10"/>
  <c r="AD27" i="8" s="1"/>
  <c r="AF24" i="10"/>
  <c r="AJ27" i="8" s="1"/>
  <c r="T24" i="15"/>
  <c r="P25" i="10"/>
  <c r="U25" i="10"/>
  <c r="J28" i="7" s="1"/>
  <c r="Y25" i="10"/>
  <c r="AA28" i="8" s="1"/>
  <c r="AC25" i="14"/>
  <c r="M25" i="15"/>
  <c r="O26" i="10"/>
  <c r="I27" i="14"/>
  <c r="E27" i="15"/>
  <c r="AF27" i="10"/>
  <c r="AJ30" i="8" s="1"/>
  <c r="L28" i="10"/>
  <c r="J28" i="14"/>
  <c r="F28" i="15"/>
  <c r="N28" i="14"/>
  <c r="B30" i="15"/>
  <c r="F30" i="10"/>
  <c r="E30" i="14"/>
  <c r="L30" i="15"/>
  <c r="AA30" i="14"/>
  <c r="N34" i="15"/>
  <c r="Z34" i="10"/>
  <c r="AB37" i="8" s="1"/>
  <c r="AD34" i="14"/>
  <c r="E38" i="14"/>
  <c r="B38" i="15"/>
  <c r="F38" i="10"/>
  <c r="J42" i="10"/>
  <c r="L29" i="15"/>
  <c r="S29" i="15"/>
  <c r="C30" i="10"/>
  <c r="N31" i="14"/>
  <c r="S31" i="10"/>
  <c r="H34" i="7" s="1"/>
  <c r="Q31" i="14"/>
  <c r="J31" i="15"/>
  <c r="Q31" i="15"/>
  <c r="AD35" i="14"/>
  <c r="AL39" i="14"/>
  <c r="AF39" i="10"/>
  <c r="AJ42" i="8" s="1"/>
  <c r="AD41" i="14"/>
  <c r="AF41" i="10"/>
  <c r="AJ44" i="8" s="1"/>
  <c r="AK43" i="14"/>
  <c r="N44" i="10"/>
  <c r="S45" i="10"/>
  <c r="H48" i="7" s="1"/>
  <c r="Y46" i="10"/>
  <c r="AA49" i="8" s="1"/>
  <c r="AC46" i="14"/>
  <c r="AF49" i="10"/>
  <c r="AJ52" i="8" s="1"/>
  <c r="T49" i="15"/>
  <c r="AL49" i="14"/>
  <c r="W32" i="10"/>
  <c r="C33" i="10"/>
  <c r="F34" i="15"/>
  <c r="J34" i="14"/>
  <c r="J34" i="15"/>
  <c r="Q34" i="14"/>
  <c r="AC35" i="10"/>
  <c r="AF38" i="8" s="1"/>
  <c r="Q35" i="15"/>
  <c r="O36" i="15"/>
  <c r="AA36" i="10"/>
  <c r="AC39" i="8" s="1"/>
  <c r="G37" i="14"/>
  <c r="AL37" i="14"/>
  <c r="AC38" i="14"/>
  <c r="C39" i="15"/>
  <c r="G39" i="10"/>
  <c r="Q39" i="10"/>
  <c r="F42" i="7" s="1"/>
  <c r="O41" i="10"/>
  <c r="K45" i="14"/>
  <c r="N46" i="10"/>
  <c r="AE29" i="10"/>
  <c r="AI32" i="8" s="1"/>
  <c r="I31" i="14"/>
  <c r="J31" i="14"/>
  <c r="K31" i="14" s="1"/>
  <c r="F31" i="15"/>
  <c r="U31" i="10"/>
  <c r="J34" i="7" s="1"/>
  <c r="R31" i="14"/>
  <c r="T32" i="10"/>
  <c r="I35" i="7" s="1"/>
  <c r="J32" i="15"/>
  <c r="X32" i="10"/>
  <c r="C34" i="10"/>
  <c r="C36" i="10"/>
  <c r="P37" i="15"/>
  <c r="AB37" i="10"/>
  <c r="AD40" i="8" s="1"/>
  <c r="K38" i="10"/>
  <c r="P38" i="15"/>
  <c r="AB38" i="10"/>
  <c r="AD41" i="8" s="1"/>
  <c r="AF38" i="14"/>
  <c r="J39" i="10"/>
  <c r="I40" i="10"/>
  <c r="S43" i="6" s="1"/>
  <c r="I40" i="14"/>
  <c r="AF40" i="10"/>
  <c r="AJ43" i="8" s="1"/>
  <c r="T40" i="15"/>
  <c r="C42" i="10"/>
  <c r="H44" i="14"/>
  <c r="D44" i="15"/>
  <c r="H44" i="10"/>
  <c r="C45" i="15"/>
  <c r="G45" i="10"/>
  <c r="F45" i="14"/>
  <c r="P45" i="14"/>
  <c r="AL45" i="14"/>
  <c r="T45" i="15"/>
  <c r="AF45" i="10"/>
  <c r="AJ48" i="8" s="1"/>
  <c r="AA28" i="14"/>
  <c r="F29" i="10"/>
  <c r="E29" i="14"/>
  <c r="N29" i="10"/>
  <c r="X29" i="10"/>
  <c r="AB29" i="10"/>
  <c r="AD32" i="8" s="1"/>
  <c r="AF29" i="10"/>
  <c r="AJ32" i="8" s="1"/>
  <c r="K31" i="15"/>
  <c r="K32" i="15"/>
  <c r="AF32" i="10"/>
  <c r="AJ35" i="8" s="1"/>
  <c r="AL35" i="8" s="1"/>
  <c r="L34" i="10"/>
  <c r="T34" i="10"/>
  <c r="I37" i="7" s="1"/>
  <c r="P35" i="10"/>
  <c r="W35" i="10"/>
  <c r="AB35" i="10"/>
  <c r="AD38" i="8" s="1"/>
  <c r="AF35" i="14"/>
  <c r="M37" i="10"/>
  <c r="AA37" i="14"/>
  <c r="L37" i="15"/>
  <c r="O71" i="12"/>
  <c r="F39" i="14"/>
  <c r="G39" i="14" s="1"/>
  <c r="W40" i="14"/>
  <c r="X40" i="14" s="1"/>
  <c r="T40" i="14" s="1"/>
  <c r="K45" i="10"/>
  <c r="M45" i="10"/>
  <c r="AA45" i="10"/>
  <c r="AC48" i="8" s="1"/>
  <c r="O45" i="15"/>
  <c r="AE45" i="14"/>
  <c r="D46" i="15"/>
  <c r="H46" i="10"/>
  <c r="H46" i="14"/>
  <c r="AM48" i="14"/>
  <c r="AG48" i="10"/>
  <c r="AK51" i="8" s="1"/>
  <c r="U48" i="15"/>
  <c r="W52" i="10"/>
  <c r="AD54" i="10"/>
  <c r="AG57" i="8" s="1"/>
  <c r="R54" i="15"/>
  <c r="AI54" i="14"/>
  <c r="AG31" i="14"/>
  <c r="P32" i="10"/>
  <c r="W32" i="14"/>
  <c r="X32" i="14" s="1"/>
  <c r="T32" i="14" s="1"/>
  <c r="Y32" i="10"/>
  <c r="AA35" i="8" s="1"/>
  <c r="AC32" i="14"/>
  <c r="N35" i="10"/>
  <c r="J58" i="12"/>
  <c r="W35" i="14"/>
  <c r="X35" i="14" s="1"/>
  <c r="T35" i="14" s="1"/>
  <c r="AH35" i="14"/>
  <c r="L36" i="10"/>
  <c r="T36" i="10"/>
  <c r="I39" i="7" s="1"/>
  <c r="AE36" i="14"/>
  <c r="AA37" i="10"/>
  <c r="AC40" i="8" s="1"/>
  <c r="O37" i="15"/>
  <c r="AE37" i="14"/>
  <c r="E39" i="15"/>
  <c r="I39" i="14"/>
  <c r="K39" i="14" s="1"/>
  <c r="AL40" i="14"/>
  <c r="C41" i="10"/>
  <c r="Z46" i="10"/>
  <c r="AB49" i="8" s="1"/>
  <c r="N46" i="15"/>
  <c r="AD46" i="14"/>
  <c r="S46" i="15"/>
  <c r="AE46" i="10"/>
  <c r="AI49" i="8" s="1"/>
  <c r="AK46" i="14"/>
  <c r="R31" i="10"/>
  <c r="G34" i="7" s="1"/>
  <c r="X31" i="10"/>
  <c r="O31" i="15"/>
  <c r="H32" i="10"/>
  <c r="D32" i="15"/>
  <c r="L32" i="10"/>
  <c r="F32" i="15"/>
  <c r="D35" i="15"/>
  <c r="H35" i="10"/>
  <c r="N35" i="15"/>
  <c r="Z35" i="10"/>
  <c r="AB38" i="8" s="1"/>
  <c r="AC36" i="10"/>
  <c r="AF39" i="8" s="1"/>
  <c r="AF37" i="14"/>
  <c r="W38" i="14"/>
  <c r="X38" i="14" s="1"/>
  <c r="T38" i="14" s="1"/>
  <c r="I39" i="10"/>
  <c r="S42" i="6" s="1"/>
  <c r="G39" i="15"/>
  <c r="Y39" i="10"/>
  <c r="AA42" i="8" s="1"/>
  <c r="AC39" i="14"/>
  <c r="AA41" i="14"/>
  <c r="C44" i="10"/>
  <c r="O45" i="10"/>
  <c r="T45" i="10"/>
  <c r="I48" i="7" s="1"/>
  <c r="J45" i="15"/>
  <c r="Q45" i="14"/>
  <c r="K46" i="10"/>
  <c r="AA46" i="10"/>
  <c r="AC49" i="8" s="1"/>
  <c r="O46" i="15"/>
  <c r="AE46" i="14"/>
  <c r="C17" i="10"/>
  <c r="AD18" i="10"/>
  <c r="AG21" i="8" s="1"/>
  <c r="AH21" i="8" s="1"/>
  <c r="L23" i="10"/>
  <c r="T23" i="10"/>
  <c r="I26" i="7" s="1"/>
  <c r="R23" i="15"/>
  <c r="AD23" i="10"/>
  <c r="AG26" i="8" s="1"/>
  <c r="G26" i="10"/>
  <c r="Y26" i="10"/>
  <c r="AA29" i="8" s="1"/>
  <c r="S28" i="15"/>
  <c r="C29" i="10"/>
  <c r="I31" i="10"/>
  <c r="S34" i="6" s="1"/>
  <c r="E31" i="15"/>
  <c r="N31" i="10"/>
  <c r="H31" i="15"/>
  <c r="AA31" i="10"/>
  <c r="AC34" i="8" s="1"/>
  <c r="T31" i="15"/>
  <c r="AF31" i="10"/>
  <c r="AJ34" i="8" s="1"/>
  <c r="Q32" i="14"/>
  <c r="J54" i="12"/>
  <c r="Q35" i="8" s="1"/>
  <c r="Z32" i="10"/>
  <c r="AB35" i="8" s="1"/>
  <c r="AC32" i="10"/>
  <c r="AF35" i="8" s="1"/>
  <c r="Q32" i="15"/>
  <c r="AN32" i="14"/>
  <c r="AG32" i="10"/>
  <c r="AK35" i="8" s="1"/>
  <c r="U32" i="15"/>
  <c r="J36" i="14"/>
  <c r="Q36" i="14"/>
  <c r="AH36" i="14"/>
  <c r="K37" i="10"/>
  <c r="R37" i="15"/>
  <c r="C38" i="10"/>
  <c r="F39" i="15"/>
  <c r="E40" i="15"/>
  <c r="Q40" i="10"/>
  <c r="F43" i="7" s="1"/>
  <c r="N40" i="14"/>
  <c r="Z41" i="10"/>
  <c r="AB44" i="8" s="1"/>
  <c r="N41" i="15"/>
  <c r="F43" i="10"/>
  <c r="D43" i="15"/>
  <c r="H43" i="14"/>
  <c r="S43" i="15"/>
  <c r="AE43" i="10"/>
  <c r="AI46" i="8" s="1"/>
  <c r="AB44" i="10"/>
  <c r="AD47" i="8" s="1"/>
  <c r="P44" i="15"/>
  <c r="AF44" i="14"/>
  <c r="X45" i="10"/>
  <c r="J193" i="12"/>
  <c r="J189" i="12"/>
  <c r="J185" i="12"/>
  <c r="J184" i="12"/>
  <c r="J191" i="12"/>
  <c r="J187" i="12"/>
  <c r="J175" i="12"/>
  <c r="J186" i="12"/>
  <c r="J180" i="12"/>
  <c r="O174" i="12"/>
  <c r="O166" i="12"/>
  <c r="O162" i="12"/>
  <c r="O150" i="12"/>
  <c r="K128" i="6" s="1"/>
  <c r="L128" i="6" s="1"/>
  <c r="M128" i="6" s="1"/>
  <c r="O138" i="12"/>
  <c r="O134" i="12"/>
  <c r="O130" i="12"/>
  <c r="O114" i="12"/>
  <c r="O106" i="12"/>
  <c r="O102" i="12"/>
  <c r="O98" i="12"/>
  <c r="O94" i="12"/>
  <c r="O90" i="12"/>
  <c r="O74" i="12"/>
  <c r="O70" i="12"/>
  <c r="O66" i="12"/>
  <c r="O62" i="12"/>
  <c r="O58" i="12"/>
  <c r="K40" i="6" s="1"/>
  <c r="L40" i="6" s="1"/>
  <c r="M40" i="6" s="1"/>
  <c r="N40" i="6" s="1"/>
  <c r="M39" i="3" s="1"/>
  <c r="O54" i="12"/>
  <c r="O50" i="12"/>
  <c r="O46" i="12"/>
  <c r="O42" i="12"/>
  <c r="O34" i="12"/>
  <c r="O30" i="12"/>
  <c r="O26" i="12"/>
  <c r="O22" i="12"/>
  <c r="O18" i="12"/>
  <c r="O14" i="12"/>
  <c r="K10" i="6" s="1"/>
  <c r="L10" i="6" s="1"/>
  <c r="M10" i="6" s="1"/>
  <c r="O10" i="12"/>
  <c r="O6" i="12"/>
  <c r="O191" i="12"/>
  <c r="O185" i="12"/>
  <c r="J174" i="12"/>
  <c r="J166" i="12"/>
  <c r="J162" i="12"/>
  <c r="J138" i="12"/>
  <c r="Q107" i="8" s="1"/>
  <c r="R107" i="8" s="1"/>
  <c r="J134" i="12"/>
  <c r="J130" i="12"/>
  <c r="J126" i="12"/>
  <c r="Q92" i="8" s="1"/>
  <c r="R92" i="8" s="1"/>
  <c r="J114" i="12"/>
  <c r="J106" i="12"/>
  <c r="J102" i="12"/>
  <c r="J98" i="12"/>
  <c r="J94" i="12"/>
  <c r="J90" i="12"/>
  <c r="J74" i="12"/>
  <c r="J70" i="12"/>
  <c r="J66" i="12"/>
  <c r="J62" i="12"/>
  <c r="J50" i="12"/>
  <c r="J46" i="12"/>
  <c r="J42" i="12"/>
  <c r="J30" i="12"/>
  <c r="J26" i="12"/>
  <c r="J22" i="12"/>
  <c r="J18" i="12"/>
  <c r="Q12" i="8" s="1"/>
  <c r="J14" i="12"/>
  <c r="Q10" i="8" s="1"/>
  <c r="J10" i="12"/>
  <c r="J6" i="12"/>
  <c r="O184" i="12"/>
  <c r="O173" i="12"/>
  <c r="O165" i="12"/>
  <c r="O157" i="12"/>
  <c r="O145" i="12"/>
  <c r="O141" i="12"/>
  <c r="O133" i="12"/>
  <c r="O117" i="12"/>
  <c r="O113" i="12"/>
  <c r="O105" i="12"/>
  <c r="O97" i="12"/>
  <c r="O93" i="12"/>
  <c r="O89" i="12"/>
  <c r="O85" i="12"/>
  <c r="O81" i="12"/>
  <c r="O69" i="12"/>
  <c r="O65" i="12"/>
  <c r="O61" i="12"/>
  <c r="O57" i="12"/>
  <c r="O53" i="12"/>
  <c r="O49" i="12"/>
  <c r="O45" i="12"/>
  <c r="O41" i="12"/>
  <c r="O33" i="12"/>
  <c r="O29" i="12"/>
  <c r="O25" i="12"/>
  <c r="O21" i="12"/>
  <c r="O17" i="12"/>
  <c r="K11" i="6" s="1"/>
  <c r="L11" i="6" s="1"/>
  <c r="M11" i="6" s="1"/>
  <c r="O13" i="12"/>
  <c r="J173" i="12"/>
  <c r="J165" i="12"/>
  <c r="J157" i="12"/>
  <c r="J145" i="12"/>
  <c r="J137" i="12"/>
  <c r="Q106" i="8" s="1"/>
  <c r="J133" i="12"/>
  <c r="J121" i="12"/>
  <c r="Q85" i="8" s="1"/>
  <c r="J117" i="12"/>
  <c r="J105" i="12"/>
  <c r="J101" i="12"/>
  <c r="J97" i="12"/>
  <c r="J93" i="12"/>
  <c r="J89" i="12"/>
  <c r="J85" i="12"/>
  <c r="J81" i="12"/>
  <c r="J73" i="12"/>
  <c r="Q43" i="8" s="1"/>
  <c r="R43" i="8" s="1"/>
  <c r="J69" i="12"/>
  <c r="J65" i="12"/>
  <c r="J61" i="12"/>
  <c r="J57" i="12"/>
  <c r="J53" i="12"/>
  <c r="Q34" i="8" s="1"/>
  <c r="J49" i="12"/>
  <c r="J45" i="12"/>
  <c r="J41" i="12"/>
  <c r="J37" i="12"/>
  <c r="J33" i="12"/>
  <c r="J29" i="12"/>
  <c r="J25" i="12"/>
  <c r="J21" i="12"/>
  <c r="J17" i="12"/>
  <c r="Q11" i="8" s="1"/>
  <c r="J9" i="12"/>
  <c r="Q8" i="8" s="1"/>
  <c r="O187" i="12"/>
  <c r="J176" i="12"/>
  <c r="O171" i="12"/>
  <c r="O163" i="12"/>
  <c r="O155" i="12"/>
  <c r="O151" i="12"/>
  <c r="O147" i="12"/>
  <c r="O135" i="12"/>
  <c r="O131" i="12"/>
  <c r="O127" i="12"/>
  <c r="K93" i="6" s="1"/>
  <c r="L93" i="6" s="1"/>
  <c r="M93" i="6" s="1"/>
  <c r="O123" i="12"/>
  <c r="O119" i="12"/>
  <c r="O115" i="12"/>
  <c r="O107" i="12"/>
  <c r="O103" i="12"/>
  <c r="O95" i="12"/>
  <c r="O87" i="12"/>
  <c r="O79" i="12"/>
  <c r="K50" i="6" s="1"/>
  <c r="L50" i="6" s="1"/>
  <c r="M50" i="6" s="1"/>
  <c r="N50" i="6" s="1"/>
  <c r="M49" i="3" s="1"/>
  <c r="O67" i="12"/>
  <c r="O63" i="12"/>
  <c r="O59" i="12"/>
  <c r="O47" i="12"/>
  <c r="O43" i="12"/>
  <c r="O35" i="12"/>
  <c r="O31" i="12"/>
  <c r="O27" i="12"/>
  <c r="O23" i="12"/>
  <c r="O19" i="12"/>
  <c r="O15" i="12"/>
  <c r="O11" i="12"/>
  <c r="O7" i="12"/>
  <c r="O193" i="12"/>
  <c r="O186" i="12"/>
  <c r="O180" i="12"/>
  <c r="O175" i="12"/>
  <c r="J171" i="12"/>
  <c r="J163" i="12"/>
  <c r="J155" i="12"/>
  <c r="J151" i="12"/>
  <c r="Q129" i="8" s="1"/>
  <c r="R129" i="8" s="1"/>
  <c r="J147" i="12"/>
  <c r="J135" i="12"/>
  <c r="J131" i="12"/>
  <c r="J127" i="12"/>
  <c r="Q95" i="8" s="1"/>
  <c r="R95" i="8" s="1"/>
  <c r="J123" i="12"/>
  <c r="J119" i="12"/>
  <c r="J115" i="12"/>
  <c r="J107" i="12"/>
  <c r="J103" i="12"/>
  <c r="J95" i="12"/>
  <c r="J87" i="12"/>
  <c r="J79" i="12"/>
  <c r="Q50" i="8" s="1"/>
  <c r="J71" i="12"/>
  <c r="Q42" i="8" s="1"/>
  <c r="J67" i="12"/>
  <c r="J63" i="12"/>
  <c r="J59" i="12"/>
  <c r="J51" i="12"/>
  <c r="Q30" i="8" s="1"/>
  <c r="R30" i="8" s="1"/>
  <c r="J47" i="12"/>
  <c r="J43" i="12"/>
  <c r="Q26" i="8" s="1"/>
  <c r="J35" i="12"/>
  <c r="J31" i="12"/>
  <c r="Q16" i="8" s="1"/>
  <c r="J27" i="12"/>
  <c r="J23" i="12"/>
  <c r="J19" i="12"/>
  <c r="J15" i="12"/>
  <c r="J11" i="12"/>
  <c r="J7" i="12"/>
  <c r="O189" i="12"/>
  <c r="O168" i="12"/>
  <c r="O152" i="12"/>
  <c r="O120" i="12"/>
  <c r="K80" i="6" s="1"/>
  <c r="L80" i="6" s="1"/>
  <c r="M80" i="6" s="1"/>
  <c r="O72" i="12"/>
  <c r="O40" i="12"/>
  <c r="K24" i="6" s="1"/>
  <c r="L24" i="6" s="1"/>
  <c r="M24" i="6" s="1"/>
  <c r="O24" i="12"/>
  <c r="O8" i="12"/>
  <c r="O188" i="12"/>
  <c r="J168" i="12"/>
  <c r="J152" i="12"/>
  <c r="J72" i="12"/>
  <c r="J40" i="12"/>
  <c r="Q24" i="8" s="1"/>
  <c r="J24" i="12"/>
  <c r="J8" i="12"/>
  <c r="O164" i="12"/>
  <c r="O148" i="12"/>
  <c r="O132" i="12"/>
  <c r="O116" i="12"/>
  <c r="K74" i="6" s="1"/>
  <c r="L74" i="6" s="1"/>
  <c r="M74" i="6" s="1"/>
  <c r="O100" i="12"/>
  <c r="O84" i="12"/>
  <c r="O68" i="12"/>
  <c r="O52" i="12"/>
  <c r="K31" i="6" s="1"/>
  <c r="L31" i="6" s="1"/>
  <c r="M31" i="6" s="1"/>
  <c r="O36" i="12"/>
  <c r="O20" i="12"/>
  <c r="O4" i="12"/>
  <c r="J164" i="12"/>
  <c r="Q138" i="8" s="1"/>
  <c r="R138" i="8" s="1"/>
  <c r="J148" i="12"/>
  <c r="J132" i="12"/>
  <c r="J100" i="12"/>
  <c r="J84" i="12"/>
  <c r="J68" i="12"/>
  <c r="J52" i="12"/>
  <c r="J36" i="12"/>
  <c r="J20" i="12"/>
  <c r="O160" i="12"/>
  <c r="O144" i="12"/>
  <c r="O128" i="12"/>
  <c r="K100" i="6" s="1"/>
  <c r="L100" i="6" s="1"/>
  <c r="M100" i="6" s="1"/>
  <c r="O112" i="12"/>
  <c r="O96" i="12"/>
  <c r="O64" i="12"/>
  <c r="O32" i="12"/>
  <c r="O16" i="12"/>
  <c r="O156" i="12"/>
  <c r="O140" i="12"/>
  <c r="O108" i="12"/>
  <c r="O92" i="12"/>
  <c r="O76" i="12"/>
  <c r="O60" i="12"/>
  <c r="O44" i="12"/>
  <c r="O28" i="12"/>
  <c r="O12" i="12"/>
  <c r="J64" i="12"/>
  <c r="O194" i="12"/>
  <c r="J60" i="12"/>
  <c r="O176" i="12"/>
  <c r="J112" i="12"/>
  <c r="J108" i="12"/>
  <c r="J44" i="12"/>
  <c r="J160" i="12"/>
  <c r="J96" i="12"/>
  <c r="J32" i="12"/>
  <c r="J144" i="12"/>
  <c r="J16" i="12"/>
  <c r="J140" i="12"/>
  <c r="J92" i="12"/>
  <c r="J76" i="12"/>
  <c r="J28" i="12"/>
  <c r="J12" i="12"/>
  <c r="E3" i="10"/>
  <c r="J156" i="12"/>
  <c r="C8" i="10"/>
  <c r="Y9" i="10"/>
  <c r="AA12" i="8" s="1"/>
  <c r="C10" i="10"/>
  <c r="N18" i="15"/>
  <c r="F23" i="15"/>
  <c r="J23" i="15"/>
  <c r="J25" i="15"/>
  <c r="W25" i="10"/>
  <c r="C26" i="10"/>
  <c r="C26" i="15"/>
  <c r="M26" i="15"/>
  <c r="J28" i="10"/>
  <c r="O28" i="10"/>
  <c r="J28" i="15"/>
  <c r="AE28" i="10"/>
  <c r="AI31" i="8" s="1"/>
  <c r="AL31" i="8" s="1"/>
  <c r="T28" i="15"/>
  <c r="AL28" i="14"/>
  <c r="AL29" i="14"/>
  <c r="B31" i="15"/>
  <c r="J31" i="10"/>
  <c r="AB31" i="10"/>
  <c r="AD34" i="8" s="1"/>
  <c r="P31" i="15"/>
  <c r="AG31" i="10"/>
  <c r="AK34" i="8" s="1"/>
  <c r="AM31" i="14"/>
  <c r="U31" i="15"/>
  <c r="M32" i="10"/>
  <c r="N32" i="15"/>
  <c r="G35" i="10"/>
  <c r="F35" i="14"/>
  <c r="M35" i="15"/>
  <c r="Y35" i="10"/>
  <c r="AA38" i="8" s="1"/>
  <c r="AC35" i="14"/>
  <c r="AD37" i="10"/>
  <c r="AG40" i="8" s="1"/>
  <c r="AH40" i="8" s="1"/>
  <c r="T37" i="15"/>
  <c r="M38" i="15"/>
  <c r="L39" i="10"/>
  <c r="C40" i="10"/>
  <c r="AD41" i="10"/>
  <c r="AG44" i="8" s="1"/>
  <c r="AL41" i="14"/>
  <c r="C43" i="10"/>
  <c r="H43" i="10"/>
  <c r="N45" i="14"/>
  <c r="G45" i="15"/>
  <c r="Q45" i="10"/>
  <c r="F48" i="7" s="1"/>
  <c r="W46" i="14"/>
  <c r="X46" i="14" s="1"/>
  <c r="T46" i="14" s="1"/>
  <c r="S52" i="10"/>
  <c r="H55" i="7" s="1"/>
  <c r="C35" i="10"/>
  <c r="L37" i="10"/>
  <c r="T37" i="10"/>
  <c r="I40" i="7" s="1"/>
  <c r="Q37" i="15"/>
  <c r="AF39" i="14"/>
  <c r="AI39" i="14"/>
  <c r="AJ39" i="14" s="1"/>
  <c r="U45" i="10"/>
  <c r="J48" i="7" s="1"/>
  <c r="N45" i="15"/>
  <c r="AG47" i="10"/>
  <c r="AK50" i="8" s="1"/>
  <c r="U47" i="15"/>
  <c r="Y51" i="10"/>
  <c r="AA54" i="8" s="1"/>
  <c r="AC51" i="14"/>
  <c r="M51" i="15"/>
  <c r="AL53" i="14"/>
  <c r="M58" i="15"/>
  <c r="Y58" i="10"/>
  <c r="AA61" i="8" s="1"/>
  <c r="AC58" i="14"/>
  <c r="T59" i="15"/>
  <c r="AF59" i="10"/>
  <c r="AJ62" i="8" s="1"/>
  <c r="AL59" i="14"/>
  <c r="G47" i="15"/>
  <c r="Y47" i="10"/>
  <c r="AA50" i="8" s="1"/>
  <c r="M47" i="15"/>
  <c r="C50" i="10"/>
  <c r="AF51" i="10"/>
  <c r="AJ54" i="8" s="1"/>
  <c r="I52" i="10"/>
  <c r="S55" i="6" s="1"/>
  <c r="I52" i="14"/>
  <c r="Q52" i="10"/>
  <c r="F55" i="7" s="1"/>
  <c r="N52" i="14"/>
  <c r="AE52" i="14"/>
  <c r="K53" i="15"/>
  <c r="R53" i="14"/>
  <c r="F54" i="10"/>
  <c r="X54" i="10"/>
  <c r="Z57" i="10"/>
  <c r="AB60" i="8" s="1"/>
  <c r="N57" i="15"/>
  <c r="AD57" i="14"/>
  <c r="AG61" i="10"/>
  <c r="AK64" i="8" s="1"/>
  <c r="AM61" i="14"/>
  <c r="U61" i="15"/>
  <c r="D65" i="15"/>
  <c r="H65" i="10"/>
  <c r="H65" i="14"/>
  <c r="I47" i="14"/>
  <c r="O47" i="10"/>
  <c r="Q47" i="10"/>
  <c r="F50" i="7" s="1"/>
  <c r="R47" i="10"/>
  <c r="G50" i="7" s="1"/>
  <c r="H47" i="15"/>
  <c r="AA47" i="14"/>
  <c r="O82" i="12"/>
  <c r="K49" i="10"/>
  <c r="I51" i="14"/>
  <c r="K51" i="14" s="1"/>
  <c r="E51" i="15"/>
  <c r="AA52" i="10"/>
  <c r="AC55" i="8" s="1"/>
  <c r="AF52" i="10"/>
  <c r="AJ55" i="8" s="1"/>
  <c r="T52" i="15"/>
  <c r="AL52" i="14"/>
  <c r="AG53" i="10"/>
  <c r="AK56" i="8" s="1"/>
  <c r="U53" i="15"/>
  <c r="AE53" i="10"/>
  <c r="AI56" i="8" s="1"/>
  <c r="S53" i="15"/>
  <c r="O54" i="14"/>
  <c r="P56" i="10"/>
  <c r="G56" i="15"/>
  <c r="Q56" i="10"/>
  <c r="F59" i="7" s="1"/>
  <c r="N57" i="10"/>
  <c r="W57" i="14"/>
  <c r="X57" i="14" s="1"/>
  <c r="T57" i="14" s="1"/>
  <c r="C58" i="15"/>
  <c r="F58" i="14"/>
  <c r="G58" i="14" s="1"/>
  <c r="G58" i="10"/>
  <c r="P62" i="14"/>
  <c r="H69" i="10"/>
  <c r="H69" i="14"/>
  <c r="D69" i="15"/>
  <c r="C48" i="10"/>
  <c r="AE49" i="10"/>
  <c r="AI52" i="8" s="1"/>
  <c r="S49" i="15"/>
  <c r="N51" i="14"/>
  <c r="G51" i="15"/>
  <c r="D52" i="15"/>
  <c r="N52" i="15"/>
  <c r="Z52" i="10"/>
  <c r="AB55" i="8" s="1"/>
  <c r="G53" i="10"/>
  <c r="I53" i="15"/>
  <c r="Y53" i="10"/>
  <c r="AA56" i="8" s="1"/>
  <c r="O54" i="10"/>
  <c r="L54" i="15"/>
  <c r="AA54" i="14"/>
  <c r="U54" i="15"/>
  <c r="AM54" i="14"/>
  <c r="D55" i="15"/>
  <c r="H55" i="10"/>
  <c r="M59" i="10"/>
  <c r="AE25" i="10"/>
  <c r="AI28" i="8" s="1"/>
  <c r="AL28" i="8" s="1"/>
  <c r="AB28" i="10"/>
  <c r="AD31" i="8" s="1"/>
  <c r="P32" i="15"/>
  <c r="B37" i="15"/>
  <c r="I37" i="14"/>
  <c r="N37" i="14"/>
  <c r="J39" i="15"/>
  <c r="AB39" i="10"/>
  <c r="AD42" i="8" s="1"/>
  <c r="AG39" i="10"/>
  <c r="AK42" i="8" s="1"/>
  <c r="L45" i="10"/>
  <c r="F45" i="15"/>
  <c r="AB45" i="10"/>
  <c r="AD48" i="8" s="1"/>
  <c r="L46" i="10"/>
  <c r="T46" i="10"/>
  <c r="I49" i="7" s="1"/>
  <c r="M47" i="10"/>
  <c r="Z47" i="10"/>
  <c r="AB50" i="8" s="1"/>
  <c r="Q51" i="10"/>
  <c r="F54" i="7" s="1"/>
  <c r="AE51" i="14"/>
  <c r="O51" i="15"/>
  <c r="C52" i="10"/>
  <c r="H52" i="10"/>
  <c r="E54" i="14"/>
  <c r="E54" i="15"/>
  <c r="I54" i="10"/>
  <c r="S57" i="6" s="1"/>
  <c r="G54" i="15"/>
  <c r="Q54" i="10"/>
  <c r="F57" i="7" s="1"/>
  <c r="AA54" i="10"/>
  <c r="AC57" i="8" s="1"/>
  <c r="K55" i="10"/>
  <c r="AC55" i="10"/>
  <c r="AF58" i="8" s="1"/>
  <c r="AH58" i="8" s="1"/>
  <c r="Q55" i="15"/>
  <c r="AH55" i="14"/>
  <c r="AJ55" i="14" s="1"/>
  <c r="T55" i="15"/>
  <c r="AF55" i="10"/>
  <c r="AJ58" i="8" s="1"/>
  <c r="M56" i="10"/>
  <c r="P58" i="14"/>
  <c r="AG59" i="14"/>
  <c r="M60" i="10"/>
  <c r="E47" i="15"/>
  <c r="H49" i="10"/>
  <c r="D49" i="15"/>
  <c r="I51" i="15"/>
  <c r="AL51" i="14"/>
  <c r="E52" i="14"/>
  <c r="B52" i="15"/>
  <c r="P53" i="10"/>
  <c r="W53" i="10"/>
  <c r="AN53" i="14"/>
  <c r="AG54" i="10"/>
  <c r="AK57" i="8" s="1"/>
  <c r="H55" i="14"/>
  <c r="H55" i="15"/>
  <c r="R55" i="10"/>
  <c r="G58" i="7" s="1"/>
  <c r="O55" i="14"/>
  <c r="W56" i="10"/>
  <c r="P59" i="14"/>
  <c r="J37" i="14"/>
  <c r="Q37" i="14"/>
  <c r="AH37" i="14"/>
  <c r="AJ37" i="14" s="1"/>
  <c r="R39" i="10"/>
  <c r="G42" i="7" s="1"/>
  <c r="C46" i="10"/>
  <c r="I47" i="10"/>
  <c r="S50" i="6" s="1"/>
  <c r="J47" i="10"/>
  <c r="N47" i="14"/>
  <c r="L47" i="15"/>
  <c r="AC47" i="14"/>
  <c r="AJ47" i="14"/>
  <c r="C49" i="10"/>
  <c r="K51" i="10"/>
  <c r="N51" i="10"/>
  <c r="F52" i="10"/>
  <c r="H52" i="14"/>
  <c r="AD52" i="14"/>
  <c r="Q52" i="15"/>
  <c r="AH52" i="14"/>
  <c r="F53" i="14"/>
  <c r="J53" i="10"/>
  <c r="H53" i="15"/>
  <c r="R53" i="10"/>
  <c r="G56" i="7" s="1"/>
  <c r="AC53" i="14"/>
  <c r="AB53" i="10"/>
  <c r="AD56" i="8" s="1"/>
  <c r="B54" i="15"/>
  <c r="AK54" i="14"/>
  <c r="O55" i="10"/>
  <c r="L55" i="15"/>
  <c r="B56" i="15"/>
  <c r="F56" i="10"/>
  <c r="E56" i="14"/>
  <c r="G56" i="14" s="1"/>
  <c r="K58" i="10"/>
  <c r="AC58" i="10"/>
  <c r="AF61" i="8" s="1"/>
  <c r="AH58" i="14"/>
  <c r="AJ58" i="14" s="1"/>
  <c r="J109" i="12"/>
  <c r="Q66" i="8" s="1"/>
  <c r="R66" i="8" s="1"/>
  <c r="W63" i="14"/>
  <c r="X63" i="14" s="1"/>
  <c r="T63" i="14" s="1"/>
  <c r="C18" i="10"/>
  <c r="C21" i="10"/>
  <c r="C25" i="10"/>
  <c r="C28" i="10"/>
  <c r="Y31" i="10"/>
  <c r="AA34" i="8" s="1"/>
  <c r="C32" i="10"/>
  <c r="I37" i="10"/>
  <c r="S40" i="6" s="1"/>
  <c r="Q37" i="10"/>
  <c r="F40" i="7" s="1"/>
  <c r="O39" i="10"/>
  <c r="O39" i="15"/>
  <c r="AD45" i="10"/>
  <c r="AG48" i="8" s="1"/>
  <c r="AH48" i="8" s="1"/>
  <c r="O47" i="14"/>
  <c r="AB47" i="10"/>
  <c r="AD50" i="8" s="1"/>
  <c r="B51" i="15"/>
  <c r="E51" i="14"/>
  <c r="G51" i="14" s="1"/>
  <c r="M51" i="10"/>
  <c r="O51" i="10"/>
  <c r="R51" i="14"/>
  <c r="AA51" i="14"/>
  <c r="L51" i="15"/>
  <c r="Q51" i="15"/>
  <c r="T53" i="15"/>
  <c r="C54" i="10"/>
  <c r="I54" i="14"/>
  <c r="N54" i="14"/>
  <c r="AE54" i="14"/>
  <c r="AE54" i="10"/>
  <c r="AI57" i="8" s="1"/>
  <c r="O91" i="12"/>
  <c r="AA55" i="14"/>
  <c r="X55" i="10"/>
  <c r="E56" i="15"/>
  <c r="I56" i="10"/>
  <c r="U56" i="10"/>
  <c r="J59" i="7" s="1"/>
  <c r="R56" i="14"/>
  <c r="R56" i="15"/>
  <c r="AD56" i="10"/>
  <c r="AG59" i="8" s="1"/>
  <c r="AH59" i="8" s="1"/>
  <c r="AI56" i="14"/>
  <c r="AJ56" i="14" s="1"/>
  <c r="C57" i="10"/>
  <c r="Q58" i="15"/>
  <c r="G55" i="15"/>
  <c r="AB55" i="10"/>
  <c r="AD58" i="8" s="1"/>
  <c r="T56" i="15"/>
  <c r="N58" i="10"/>
  <c r="J58" i="15"/>
  <c r="AF58" i="14"/>
  <c r="J59" i="14"/>
  <c r="W60" i="14"/>
  <c r="X60" i="14" s="1"/>
  <c r="T60" i="14" s="1"/>
  <c r="J62" i="14"/>
  <c r="K62" i="14" s="1"/>
  <c r="AH62" i="14"/>
  <c r="AJ62" i="14" s="1"/>
  <c r="AF62" i="10"/>
  <c r="AJ65" i="8" s="1"/>
  <c r="T62" i="15"/>
  <c r="AL63" i="14"/>
  <c r="F64" i="15"/>
  <c r="J64" i="15"/>
  <c r="R64" i="15"/>
  <c r="AD64" i="10"/>
  <c r="AG67" i="8" s="1"/>
  <c r="K66" i="10"/>
  <c r="B67" i="15"/>
  <c r="F67" i="10"/>
  <c r="I67" i="15"/>
  <c r="K70" i="10"/>
  <c r="G70" i="15"/>
  <c r="N70" i="14"/>
  <c r="Q70" i="10"/>
  <c r="F73" i="7" s="1"/>
  <c r="AK70" i="14"/>
  <c r="S70" i="15"/>
  <c r="AE70" i="10"/>
  <c r="AI73" i="8" s="1"/>
  <c r="S71" i="10"/>
  <c r="H74" i="7" s="1"/>
  <c r="E45" i="14"/>
  <c r="W45" i="14"/>
  <c r="X45" i="14" s="1"/>
  <c r="T45" i="14" s="1"/>
  <c r="AH45" i="14"/>
  <c r="AJ45" i="14" s="1"/>
  <c r="J47" i="14"/>
  <c r="Q47" i="14"/>
  <c r="AE47" i="14"/>
  <c r="AG51" i="10"/>
  <c r="AK54" i="8" s="1"/>
  <c r="C55" i="10"/>
  <c r="D56" i="15"/>
  <c r="AA56" i="10"/>
  <c r="AC59" i="8" s="1"/>
  <c r="B58" i="15"/>
  <c r="J58" i="10"/>
  <c r="Q59" i="10"/>
  <c r="F62" i="7" s="1"/>
  <c r="U59" i="10"/>
  <c r="J62" i="7" s="1"/>
  <c r="K59" i="15"/>
  <c r="R59" i="15"/>
  <c r="Y60" i="10"/>
  <c r="AA63" i="8" s="1"/>
  <c r="M60" i="15"/>
  <c r="AK60" i="14"/>
  <c r="B62" i="15"/>
  <c r="N62" i="10"/>
  <c r="O62" i="10"/>
  <c r="W62" i="14"/>
  <c r="X62" i="14" s="1"/>
  <c r="T62" i="14" s="1"/>
  <c r="M63" i="10"/>
  <c r="R63" i="14"/>
  <c r="AF63" i="10"/>
  <c r="AJ66" i="8" s="1"/>
  <c r="F64" i="10"/>
  <c r="L64" i="10"/>
  <c r="T64" i="10"/>
  <c r="I67" i="7" s="1"/>
  <c r="X64" i="10"/>
  <c r="N66" i="10"/>
  <c r="S66" i="15"/>
  <c r="C69" i="10"/>
  <c r="I70" i="14"/>
  <c r="I70" i="10"/>
  <c r="S73" i="6" s="1"/>
  <c r="E70" i="15"/>
  <c r="AE70" i="14"/>
  <c r="O70" i="15"/>
  <c r="AA70" i="10"/>
  <c r="AC73" i="8" s="1"/>
  <c r="G72" i="10"/>
  <c r="C72" i="15"/>
  <c r="U58" i="15"/>
  <c r="B59" i="15"/>
  <c r="D60" i="15"/>
  <c r="R60" i="10"/>
  <c r="G63" i="7" s="1"/>
  <c r="H60" i="15"/>
  <c r="N60" i="15"/>
  <c r="G62" i="10"/>
  <c r="F62" i="14"/>
  <c r="G62" i="14" s="1"/>
  <c r="K62" i="10"/>
  <c r="G62" i="15"/>
  <c r="F63" i="10"/>
  <c r="E63" i="14"/>
  <c r="J63" i="10"/>
  <c r="M63" i="15"/>
  <c r="Y63" i="10"/>
  <c r="AA66" i="8" s="1"/>
  <c r="S63" i="15"/>
  <c r="AE63" i="10"/>
  <c r="AI66" i="8" s="1"/>
  <c r="O64" i="14"/>
  <c r="H64" i="15"/>
  <c r="C66" i="15"/>
  <c r="F66" i="14"/>
  <c r="G66" i="10"/>
  <c r="E67" i="14"/>
  <c r="G67" i="14" s="1"/>
  <c r="S67" i="10"/>
  <c r="H70" i="7" s="1"/>
  <c r="AB67" i="10"/>
  <c r="AD70" i="8" s="1"/>
  <c r="AF67" i="14"/>
  <c r="P67" i="15"/>
  <c r="M68" i="10"/>
  <c r="T68" i="10"/>
  <c r="I71" i="7" s="1"/>
  <c r="Q68" i="14"/>
  <c r="J68" i="15"/>
  <c r="H71" i="14"/>
  <c r="H71" i="10"/>
  <c r="D71" i="15"/>
  <c r="F72" i="14"/>
  <c r="AC73" i="10"/>
  <c r="AF76" i="8" s="1"/>
  <c r="AH76" i="8" s="1"/>
  <c r="AH73" i="14"/>
  <c r="Q73" i="15"/>
  <c r="P76" i="15"/>
  <c r="AB76" i="10"/>
  <c r="AD79" i="8" s="1"/>
  <c r="AF76" i="14"/>
  <c r="C61" i="10"/>
  <c r="F62" i="15"/>
  <c r="AC62" i="10"/>
  <c r="AF65" i="8" s="1"/>
  <c r="Q62" i="15"/>
  <c r="AA64" i="14"/>
  <c r="L64" i="15"/>
  <c r="AM64" i="14"/>
  <c r="U64" i="15"/>
  <c r="M67" i="10"/>
  <c r="AA67" i="14"/>
  <c r="L67" i="15"/>
  <c r="P68" i="15"/>
  <c r="AB68" i="10"/>
  <c r="AD71" i="8" s="1"/>
  <c r="AE69" i="10"/>
  <c r="AI72" i="8" s="1"/>
  <c r="Z71" i="10"/>
  <c r="AB74" i="8" s="1"/>
  <c r="D72" i="15"/>
  <c r="H72" i="10"/>
  <c r="T72" i="10"/>
  <c r="I75" i="7" s="1"/>
  <c r="Q72" i="14"/>
  <c r="J72" i="15"/>
  <c r="I78" i="10"/>
  <c r="S81" i="6" s="1"/>
  <c r="E78" i="15"/>
  <c r="I78" i="14"/>
  <c r="AB56" i="10"/>
  <c r="AD59" i="8" s="1"/>
  <c r="F58" i="15"/>
  <c r="J99" i="12"/>
  <c r="R58" i="15"/>
  <c r="F59" i="10"/>
  <c r="E59" i="15"/>
  <c r="AG59" i="10"/>
  <c r="AK62" i="8" s="1"/>
  <c r="AM59" i="14"/>
  <c r="S60" i="15"/>
  <c r="AD62" i="10"/>
  <c r="AG65" i="8" s="1"/>
  <c r="R62" i="15"/>
  <c r="K63" i="15"/>
  <c r="E64" i="15"/>
  <c r="I64" i="10"/>
  <c r="S67" i="6" s="1"/>
  <c r="G64" i="15"/>
  <c r="Q64" i="10"/>
  <c r="F67" i="7" s="1"/>
  <c r="C65" i="10"/>
  <c r="F66" i="10"/>
  <c r="E66" i="14"/>
  <c r="K67" i="14"/>
  <c r="AG67" i="10"/>
  <c r="AK70" i="8" s="1"/>
  <c r="AM67" i="14"/>
  <c r="AF68" i="14"/>
  <c r="H71" i="15"/>
  <c r="O71" i="14"/>
  <c r="R71" i="10"/>
  <c r="G74" i="7" s="1"/>
  <c r="AD71" i="14"/>
  <c r="H72" i="14"/>
  <c r="B39" i="15"/>
  <c r="Q39" i="15"/>
  <c r="B47" i="15"/>
  <c r="Q47" i="15"/>
  <c r="F51" i="15"/>
  <c r="J51" i="15"/>
  <c r="U51" i="15"/>
  <c r="F55" i="14"/>
  <c r="C56" i="10"/>
  <c r="C58" i="10"/>
  <c r="R58" i="10"/>
  <c r="G61" i="7" s="1"/>
  <c r="Q58" i="14"/>
  <c r="N59" i="14"/>
  <c r="Q59" i="15"/>
  <c r="AE60" i="10"/>
  <c r="AI63" i="8" s="1"/>
  <c r="AF60" i="10"/>
  <c r="AJ63" i="8" s="1"/>
  <c r="AM60" i="14"/>
  <c r="C62" i="10"/>
  <c r="L62" i="10"/>
  <c r="J104" i="12"/>
  <c r="Q65" i="8" s="1"/>
  <c r="AL62" i="14"/>
  <c r="K63" i="10"/>
  <c r="U63" i="10"/>
  <c r="J66" i="7" s="1"/>
  <c r="AK63" i="14"/>
  <c r="O64" i="10"/>
  <c r="AA64" i="10"/>
  <c r="AC67" i="8" s="1"/>
  <c r="AG64" i="10"/>
  <c r="AK67" i="8" s="1"/>
  <c r="C66" i="10"/>
  <c r="P66" i="10"/>
  <c r="W66" i="10"/>
  <c r="AG67" i="14"/>
  <c r="B68" i="15"/>
  <c r="F68" i="10"/>
  <c r="E68" i="14"/>
  <c r="D68" i="15"/>
  <c r="H68" i="14"/>
  <c r="AK69" i="14"/>
  <c r="N71" i="15"/>
  <c r="E72" i="15"/>
  <c r="I72" i="14"/>
  <c r="I72" i="10"/>
  <c r="S75" i="6" s="1"/>
  <c r="U72" i="10"/>
  <c r="J75" i="7" s="1"/>
  <c r="K72" i="15"/>
  <c r="R72" i="14"/>
  <c r="C53" i="10"/>
  <c r="N55" i="14"/>
  <c r="U55" i="10"/>
  <c r="J58" i="7" s="1"/>
  <c r="AF55" i="14"/>
  <c r="AA56" i="14"/>
  <c r="P56" i="15"/>
  <c r="AL56" i="14"/>
  <c r="L58" i="10"/>
  <c r="H58" i="15"/>
  <c r="AD58" i="10"/>
  <c r="AG61" i="8" s="1"/>
  <c r="N59" i="10"/>
  <c r="S59" i="10"/>
  <c r="H62" i="7" s="1"/>
  <c r="Q59" i="14"/>
  <c r="Z59" i="10"/>
  <c r="AB62" i="8" s="1"/>
  <c r="N59" i="15"/>
  <c r="AI59" i="14"/>
  <c r="AJ59" i="14" s="1"/>
  <c r="U59" i="15"/>
  <c r="O101" i="12"/>
  <c r="J60" i="10"/>
  <c r="N60" i="10"/>
  <c r="X60" i="10"/>
  <c r="P60" i="15"/>
  <c r="AB60" i="10"/>
  <c r="AD63" i="8" s="1"/>
  <c r="E62" i="15"/>
  <c r="O62" i="15"/>
  <c r="C63" i="10"/>
  <c r="AC63" i="14"/>
  <c r="M64" i="10"/>
  <c r="U64" i="10"/>
  <c r="J67" i="7" s="1"/>
  <c r="R64" i="14"/>
  <c r="AK64" i="14"/>
  <c r="Q67" i="15"/>
  <c r="AH67" i="14"/>
  <c r="AJ67" i="14" s="1"/>
  <c r="AC67" i="10"/>
  <c r="AF70" i="8" s="1"/>
  <c r="AH70" i="8" s="1"/>
  <c r="L68" i="10"/>
  <c r="J68" i="14"/>
  <c r="F68" i="15"/>
  <c r="K68" i="15"/>
  <c r="R68" i="14"/>
  <c r="U68" i="10"/>
  <c r="J71" i="7" s="1"/>
  <c r="AH68" i="14"/>
  <c r="AC68" i="10"/>
  <c r="AF71" i="8" s="1"/>
  <c r="L70" i="15"/>
  <c r="AA70" i="14"/>
  <c r="J71" i="10"/>
  <c r="M74" i="10"/>
  <c r="I75" i="15"/>
  <c r="J51" i="10"/>
  <c r="R51" i="10"/>
  <c r="G54" i="7" s="1"/>
  <c r="H56" i="14"/>
  <c r="L56" i="14" s="1"/>
  <c r="L56" i="10"/>
  <c r="T56" i="10"/>
  <c r="I59" i="7" s="1"/>
  <c r="AE56" i="14"/>
  <c r="O58" i="15"/>
  <c r="AM58" i="14"/>
  <c r="E59" i="14"/>
  <c r="G59" i="14" s="1"/>
  <c r="I59" i="14"/>
  <c r="W59" i="14"/>
  <c r="X59" i="14" s="1"/>
  <c r="T59" i="14" s="1"/>
  <c r="H60" i="14"/>
  <c r="O60" i="14"/>
  <c r="K60" i="15"/>
  <c r="AD60" i="14"/>
  <c r="Q60" i="15"/>
  <c r="N62" i="14"/>
  <c r="T63" i="15"/>
  <c r="C64" i="10"/>
  <c r="I64" i="14"/>
  <c r="K64" i="14" s="1"/>
  <c r="N64" i="14"/>
  <c r="AE64" i="10"/>
  <c r="AI67" i="8" s="1"/>
  <c r="W67" i="14"/>
  <c r="X67" i="14" s="1"/>
  <c r="T67" i="14" s="1"/>
  <c r="X68" i="10"/>
  <c r="S69" i="15"/>
  <c r="J72" i="10"/>
  <c r="W72" i="14"/>
  <c r="X72" i="14" s="1"/>
  <c r="T72" i="14" s="1"/>
  <c r="J118" i="12"/>
  <c r="R67" i="10"/>
  <c r="G70" i="7" s="1"/>
  <c r="AA68" i="10"/>
  <c r="AC71" i="8" s="1"/>
  <c r="AF68" i="10"/>
  <c r="AJ71" i="8" s="1"/>
  <c r="C70" i="10"/>
  <c r="U71" i="10"/>
  <c r="J74" i="7" s="1"/>
  <c r="K71" i="15"/>
  <c r="AC71" i="10"/>
  <c r="AF74" i="8" s="1"/>
  <c r="AH74" i="8" s="1"/>
  <c r="R71" i="15"/>
  <c r="AK71" i="14"/>
  <c r="S71" i="15"/>
  <c r="T71" i="15"/>
  <c r="AF71" i="10"/>
  <c r="AJ74" i="8" s="1"/>
  <c r="AL71" i="14"/>
  <c r="U71" i="15"/>
  <c r="AM71" i="14"/>
  <c r="AG71" i="10"/>
  <c r="AK74" i="8" s="1"/>
  <c r="M72" i="15"/>
  <c r="T73" i="10"/>
  <c r="I76" i="7" s="1"/>
  <c r="K73" i="15"/>
  <c r="W73" i="14"/>
  <c r="X73" i="14" s="1"/>
  <c r="T73" i="14" s="1"/>
  <c r="L73" i="15"/>
  <c r="AA73" i="14"/>
  <c r="W73" i="10"/>
  <c r="L74" i="15"/>
  <c r="R74" i="15"/>
  <c r="AD74" i="10"/>
  <c r="AG77" i="8" s="1"/>
  <c r="F75" i="14"/>
  <c r="U77" i="10"/>
  <c r="J80" i="7" s="1"/>
  <c r="X77" i="10"/>
  <c r="Q78" i="10"/>
  <c r="F81" i="7" s="1"/>
  <c r="G78" i="15"/>
  <c r="S80" i="15"/>
  <c r="AE80" i="10"/>
  <c r="AI83" i="8" s="1"/>
  <c r="P83" i="15"/>
  <c r="AB83" i="10"/>
  <c r="AD86" i="8" s="1"/>
  <c r="D86" i="15"/>
  <c r="H86" i="14"/>
  <c r="H86" i="10"/>
  <c r="AD86" i="14"/>
  <c r="Z86" i="10"/>
  <c r="AB89" i="8" s="1"/>
  <c r="N86" i="15"/>
  <c r="P71" i="10"/>
  <c r="J116" i="12"/>
  <c r="Q74" i="8" s="1"/>
  <c r="W71" i="14"/>
  <c r="X71" i="14" s="1"/>
  <c r="T71" i="14" s="1"/>
  <c r="AB72" i="10"/>
  <c r="AD75" i="8" s="1"/>
  <c r="Q72" i="15"/>
  <c r="AI72" i="14"/>
  <c r="R72" i="15"/>
  <c r="S72" i="15"/>
  <c r="AE72" i="10"/>
  <c r="AI75" i="8" s="1"/>
  <c r="AK72" i="14"/>
  <c r="T72" i="15"/>
  <c r="AL72" i="14"/>
  <c r="AF72" i="10"/>
  <c r="AJ75" i="8" s="1"/>
  <c r="E73" i="15"/>
  <c r="J74" i="10"/>
  <c r="B75" i="15"/>
  <c r="J77" i="15"/>
  <c r="T77" i="10"/>
  <c r="I80" i="7" s="1"/>
  <c r="F78" i="15"/>
  <c r="J78" i="14"/>
  <c r="L79" i="15"/>
  <c r="G80" i="10"/>
  <c r="C80" i="15"/>
  <c r="F80" i="14"/>
  <c r="X80" i="10"/>
  <c r="B82" i="15"/>
  <c r="E82" i="14"/>
  <c r="F82" i="10"/>
  <c r="J83" i="10"/>
  <c r="F85" i="10"/>
  <c r="X85" i="10"/>
  <c r="W86" i="10"/>
  <c r="AF88" i="14"/>
  <c r="AB88" i="10"/>
  <c r="AD91" i="8" s="1"/>
  <c r="P88" i="15"/>
  <c r="L73" i="10"/>
  <c r="O73" i="10"/>
  <c r="P73" i="10"/>
  <c r="U74" i="10"/>
  <c r="J77" i="7" s="1"/>
  <c r="K74" i="15"/>
  <c r="I75" i="14"/>
  <c r="K75" i="14" s="1"/>
  <c r="AI75" i="14"/>
  <c r="AJ75" i="14" s="1"/>
  <c r="C76" i="10"/>
  <c r="K77" i="14"/>
  <c r="AD78" i="14"/>
  <c r="S78" i="15"/>
  <c r="AE78" i="10"/>
  <c r="AI81" i="8" s="1"/>
  <c r="AK78" i="14"/>
  <c r="AD80" i="10"/>
  <c r="AG83" i="8" s="1"/>
  <c r="AI80" i="14"/>
  <c r="R80" i="15"/>
  <c r="D81" i="15"/>
  <c r="H81" i="10"/>
  <c r="M83" i="10"/>
  <c r="S83" i="15"/>
  <c r="AK83" i="14"/>
  <c r="AE83" i="10"/>
  <c r="AI86" i="8" s="1"/>
  <c r="P90" i="14"/>
  <c r="J59" i="10"/>
  <c r="R59" i="10"/>
  <c r="G62" i="7" s="1"/>
  <c r="N67" i="14"/>
  <c r="M67" i="14" s="1"/>
  <c r="H67" i="15"/>
  <c r="U67" i="10"/>
  <c r="J70" i="7" s="1"/>
  <c r="Y67" i="10"/>
  <c r="AA70" i="8" s="1"/>
  <c r="T67" i="15"/>
  <c r="AD68" i="14"/>
  <c r="AK68" i="14"/>
  <c r="T68" i="15"/>
  <c r="AA71" i="14"/>
  <c r="L71" i="15"/>
  <c r="M73" i="10"/>
  <c r="N73" i="10"/>
  <c r="AF73" i="14"/>
  <c r="C74" i="10"/>
  <c r="AK74" i="14"/>
  <c r="F77" i="14"/>
  <c r="K78" i="10"/>
  <c r="O78" i="14"/>
  <c r="AC78" i="14"/>
  <c r="M79" i="10"/>
  <c r="M79" i="15"/>
  <c r="Y79" i="10"/>
  <c r="AA82" i="8" s="1"/>
  <c r="AC79" i="14"/>
  <c r="C80" i="10"/>
  <c r="W80" i="14"/>
  <c r="X80" i="14" s="1"/>
  <c r="T80" i="14" s="1"/>
  <c r="AK80" i="14"/>
  <c r="M81" i="10"/>
  <c r="K81" i="15"/>
  <c r="U81" i="10"/>
  <c r="J84" i="7" s="1"/>
  <c r="R81" i="14"/>
  <c r="AC81" i="10"/>
  <c r="AF84" i="8" s="1"/>
  <c r="AH81" i="14"/>
  <c r="Q81" i="15"/>
  <c r="H84" i="15"/>
  <c r="O84" i="14"/>
  <c r="R84" i="10"/>
  <c r="G87" i="7" s="1"/>
  <c r="Y59" i="10"/>
  <c r="AA62" i="8" s="1"/>
  <c r="C60" i="10"/>
  <c r="E67" i="15"/>
  <c r="C68" i="10"/>
  <c r="M71" i="10"/>
  <c r="AH71" i="14"/>
  <c r="AI71" i="14"/>
  <c r="AC72" i="14"/>
  <c r="Q73" i="14"/>
  <c r="R73" i="14"/>
  <c r="C74" i="15"/>
  <c r="F74" i="14"/>
  <c r="AA74" i="14"/>
  <c r="AI74" i="14"/>
  <c r="R77" i="14"/>
  <c r="AG77" i="10"/>
  <c r="AK80" i="8" s="1"/>
  <c r="N78" i="14"/>
  <c r="AA79" i="14"/>
  <c r="F81" i="14"/>
  <c r="G81" i="14" s="1"/>
  <c r="C81" i="15"/>
  <c r="G81" i="10"/>
  <c r="I81" i="15"/>
  <c r="X81" i="10"/>
  <c r="P83" i="10"/>
  <c r="AL84" i="14"/>
  <c r="AF84" i="10"/>
  <c r="AJ87" i="8" s="1"/>
  <c r="T84" i="15"/>
  <c r="B85" i="15"/>
  <c r="AE85" i="14"/>
  <c r="AA85" i="10"/>
  <c r="AC88" i="8" s="1"/>
  <c r="O85" i="15"/>
  <c r="G67" i="15"/>
  <c r="S68" i="15"/>
  <c r="N71" i="10"/>
  <c r="N71" i="14"/>
  <c r="R71" i="14"/>
  <c r="G72" i="15"/>
  <c r="N72" i="14"/>
  <c r="R72" i="10"/>
  <c r="G75" i="7" s="1"/>
  <c r="O72" i="14"/>
  <c r="H72" i="15"/>
  <c r="AF72" i="14"/>
  <c r="AH72" i="14"/>
  <c r="T73" i="15"/>
  <c r="I73" i="14"/>
  <c r="K73" i="14" s="1"/>
  <c r="AI73" i="14"/>
  <c r="E74" i="14"/>
  <c r="N74" i="10"/>
  <c r="R74" i="10"/>
  <c r="G77" i="7" s="1"/>
  <c r="W74" i="14"/>
  <c r="X74" i="14" s="1"/>
  <c r="T74" i="14" s="1"/>
  <c r="E75" i="14"/>
  <c r="M77" i="10"/>
  <c r="Q77" i="14"/>
  <c r="M77" i="14" s="1"/>
  <c r="T77" i="15"/>
  <c r="C78" i="10"/>
  <c r="H79" i="10"/>
  <c r="D79" i="15"/>
  <c r="H79" i="14"/>
  <c r="T79" i="15"/>
  <c r="AF79" i="10"/>
  <c r="AJ82" i="8" s="1"/>
  <c r="F80" i="15"/>
  <c r="L80" i="10"/>
  <c r="J80" i="14"/>
  <c r="J80" i="15"/>
  <c r="T80" i="10"/>
  <c r="I83" i="7" s="1"/>
  <c r="Q80" i="14"/>
  <c r="H81" i="14"/>
  <c r="N82" i="10"/>
  <c r="AE83" i="14"/>
  <c r="AA83" i="10"/>
  <c r="AC86" i="8" s="1"/>
  <c r="O83" i="15"/>
  <c r="E85" i="15"/>
  <c r="I85" i="14"/>
  <c r="I85" i="10"/>
  <c r="N75" i="14"/>
  <c r="Q75" i="10"/>
  <c r="F78" i="7" s="1"/>
  <c r="T75" i="10"/>
  <c r="I78" i="7" s="1"/>
  <c r="O78" i="7" s="1"/>
  <c r="Q75" i="14"/>
  <c r="X75" i="10"/>
  <c r="Z75" i="10"/>
  <c r="AB78" i="8" s="1"/>
  <c r="AD75" i="14"/>
  <c r="AD75" i="10"/>
  <c r="AG78" i="8" s="1"/>
  <c r="F77" i="15"/>
  <c r="L77" i="10"/>
  <c r="N78" i="15"/>
  <c r="Z78" i="10"/>
  <c r="AB81" i="8" s="1"/>
  <c r="K79" i="15"/>
  <c r="U79" i="10"/>
  <c r="J82" i="7" s="1"/>
  <c r="R79" i="14"/>
  <c r="I83" i="10"/>
  <c r="S86" i="6" s="1"/>
  <c r="I83" i="14"/>
  <c r="E83" i="15"/>
  <c r="AD84" i="10"/>
  <c r="AG87" i="8" s="1"/>
  <c r="R84" i="15"/>
  <c r="O124" i="12"/>
  <c r="K89" i="6" s="1"/>
  <c r="L89" i="6" s="1"/>
  <c r="M89" i="6" s="1"/>
  <c r="G67" i="10"/>
  <c r="J67" i="10"/>
  <c r="N68" i="15"/>
  <c r="O71" i="10"/>
  <c r="Q71" i="15"/>
  <c r="L72" i="10"/>
  <c r="J72" i="14"/>
  <c r="K72" i="14" s="1"/>
  <c r="F72" i="15"/>
  <c r="M72" i="10"/>
  <c r="N72" i="10"/>
  <c r="G73" i="15"/>
  <c r="J73" i="15"/>
  <c r="AB73" i="10"/>
  <c r="AD76" i="8" s="1"/>
  <c r="AE74" i="10"/>
  <c r="AI77" i="8" s="1"/>
  <c r="C75" i="15"/>
  <c r="I75" i="10"/>
  <c r="S78" i="6" s="1"/>
  <c r="L75" i="10"/>
  <c r="F75" i="15"/>
  <c r="M75" i="10"/>
  <c r="K77" i="15"/>
  <c r="Y77" i="10"/>
  <c r="AA80" i="8" s="1"/>
  <c r="AC77" i="14"/>
  <c r="AG77" i="14" s="1"/>
  <c r="R77" i="15"/>
  <c r="AD77" i="10"/>
  <c r="AG80" i="8" s="1"/>
  <c r="AI77" i="14"/>
  <c r="E78" i="14"/>
  <c r="F78" i="10"/>
  <c r="M78" i="15"/>
  <c r="Y78" i="10"/>
  <c r="AA81" i="8" s="1"/>
  <c r="F79" i="14"/>
  <c r="G79" i="10"/>
  <c r="O79" i="10"/>
  <c r="I79" i="15"/>
  <c r="AE79" i="10"/>
  <c r="AI82" i="8" s="1"/>
  <c r="AK79" i="14"/>
  <c r="AN79" i="14" s="1"/>
  <c r="S79" i="15"/>
  <c r="R81" i="15"/>
  <c r="AD81" i="10"/>
  <c r="AG84" i="8" s="1"/>
  <c r="AI81" i="14"/>
  <c r="AL82" i="14"/>
  <c r="M83" i="15"/>
  <c r="U84" i="15"/>
  <c r="AG84" i="10"/>
  <c r="AK87" i="8" s="1"/>
  <c r="U87" i="10"/>
  <c r="J90" i="7" s="1"/>
  <c r="K87" i="15"/>
  <c r="R87" i="14"/>
  <c r="K86" i="15"/>
  <c r="O125" i="12"/>
  <c r="J89" i="10"/>
  <c r="R89" i="10"/>
  <c r="G92" i="7" s="1"/>
  <c r="M90" i="10"/>
  <c r="T90" i="15"/>
  <c r="AF90" i="10"/>
  <c r="AJ93" i="8" s="1"/>
  <c r="AL90" i="14"/>
  <c r="L92" i="10"/>
  <c r="T92" i="10"/>
  <c r="I95" i="7" s="1"/>
  <c r="Q92" i="14"/>
  <c r="C71" i="10"/>
  <c r="U72" i="15"/>
  <c r="J77" i="10"/>
  <c r="R77" i="10"/>
  <c r="G80" i="7" s="1"/>
  <c r="O77" i="15"/>
  <c r="H79" i="15"/>
  <c r="C82" i="15"/>
  <c r="F82" i="15"/>
  <c r="J82" i="15"/>
  <c r="Y82" i="10"/>
  <c r="AA85" i="8" s="1"/>
  <c r="F84" i="14"/>
  <c r="AA84" i="14"/>
  <c r="C85" i="10"/>
  <c r="AH85" i="14"/>
  <c r="U86" i="10"/>
  <c r="J89" i="7" s="1"/>
  <c r="AF86" i="14"/>
  <c r="I87" i="14"/>
  <c r="C89" i="15"/>
  <c r="F89" i="14"/>
  <c r="L89" i="10"/>
  <c r="T89" i="10"/>
  <c r="I92" i="7" s="1"/>
  <c r="Q89" i="15"/>
  <c r="AH89" i="14"/>
  <c r="AJ89" i="14" s="1"/>
  <c r="R91" i="15"/>
  <c r="AD91" i="10"/>
  <c r="AG94" i="8" s="1"/>
  <c r="AH94" i="8" s="1"/>
  <c r="AI91" i="14"/>
  <c r="AJ91" i="14" s="1"/>
  <c r="W91" i="10"/>
  <c r="F92" i="10"/>
  <c r="E92" i="14"/>
  <c r="G92" i="14" s="1"/>
  <c r="J92" i="10"/>
  <c r="H92" i="15"/>
  <c r="R92" i="10"/>
  <c r="G95" i="7" s="1"/>
  <c r="G93" i="15"/>
  <c r="Q93" i="10"/>
  <c r="F96" i="7" s="1"/>
  <c r="N93" i="14"/>
  <c r="M82" i="10"/>
  <c r="U82" i="10"/>
  <c r="J85" i="7" s="1"/>
  <c r="K82" i="15"/>
  <c r="C83" i="10"/>
  <c r="C84" i="10"/>
  <c r="O85" i="14"/>
  <c r="R85" i="10"/>
  <c r="G88" i="7" s="1"/>
  <c r="C87" i="10"/>
  <c r="AI87" i="14"/>
  <c r="W88" i="10"/>
  <c r="AD88" i="14"/>
  <c r="Z89" i="10"/>
  <c r="AB92" i="8" s="1"/>
  <c r="AD89" i="14"/>
  <c r="AG89" i="14" s="1"/>
  <c r="R90" i="10"/>
  <c r="G93" i="7" s="1"/>
  <c r="H90" i="15"/>
  <c r="O90" i="14"/>
  <c r="Y90" i="10"/>
  <c r="AA93" i="8" s="1"/>
  <c r="M90" i="15"/>
  <c r="D91" i="15"/>
  <c r="H91" i="10"/>
  <c r="H91" i="14"/>
  <c r="J92" i="14"/>
  <c r="F93" i="14"/>
  <c r="G93" i="14" s="1"/>
  <c r="C93" i="15"/>
  <c r="G93" i="10"/>
  <c r="G87" i="15"/>
  <c r="Q87" i="10"/>
  <c r="F90" i="7" s="1"/>
  <c r="J125" i="12"/>
  <c r="Q91" i="8" s="1"/>
  <c r="R91" i="8" s="1"/>
  <c r="B89" i="15"/>
  <c r="F89" i="10"/>
  <c r="P89" i="14"/>
  <c r="AE90" i="10"/>
  <c r="AI93" i="8" s="1"/>
  <c r="AK90" i="14"/>
  <c r="N91" i="10"/>
  <c r="P91" i="14"/>
  <c r="O92" i="10"/>
  <c r="J92" i="15"/>
  <c r="C73" i="10"/>
  <c r="Q75" i="15"/>
  <c r="F81" i="10"/>
  <c r="L82" i="15"/>
  <c r="O82" i="15"/>
  <c r="D85" i="15"/>
  <c r="J85" i="10"/>
  <c r="K85" i="10"/>
  <c r="N85" i="15"/>
  <c r="AD85" i="10"/>
  <c r="AG88" i="8" s="1"/>
  <c r="R85" i="15"/>
  <c r="AI85" i="14"/>
  <c r="C86" i="15"/>
  <c r="I86" i="14"/>
  <c r="I86" i="10"/>
  <c r="S89" i="6" s="1"/>
  <c r="J86" i="10"/>
  <c r="R86" i="14"/>
  <c r="M86" i="15"/>
  <c r="AC86" i="10"/>
  <c r="AF89" i="8" s="1"/>
  <c r="Q86" i="15"/>
  <c r="AH86" i="14"/>
  <c r="W87" i="14"/>
  <c r="X87" i="14" s="1"/>
  <c r="T87" i="14" s="1"/>
  <c r="O126" i="12"/>
  <c r="K92" i="6" s="1"/>
  <c r="L92" i="6" s="1"/>
  <c r="M92" i="6" s="1"/>
  <c r="Y89" i="10"/>
  <c r="AA92" i="8" s="1"/>
  <c r="M89" i="15"/>
  <c r="B90" i="15"/>
  <c r="F90" i="10"/>
  <c r="E90" i="14"/>
  <c r="J90" i="10"/>
  <c r="K90" i="15"/>
  <c r="X90" i="10"/>
  <c r="Q90" i="15"/>
  <c r="AH90" i="14"/>
  <c r="K92" i="15"/>
  <c r="U92" i="10"/>
  <c r="J95" i="7" s="1"/>
  <c r="R92" i="14"/>
  <c r="P79" i="10"/>
  <c r="W79" i="10"/>
  <c r="U79" i="15"/>
  <c r="S81" i="15"/>
  <c r="AB82" i="10"/>
  <c r="AD85" i="8" s="1"/>
  <c r="P82" i="15"/>
  <c r="Q83" i="10"/>
  <c r="F86" i="7" s="1"/>
  <c r="N83" i="14"/>
  <c r="H83" i="15"/>
  <c r="R83" i="10"/>
  <c r="G86" i="7" s="1"/>
  <c r="K83" i="15"/>
  <c r="C84" i="15"/>
  <c r="L84" i="15"/>
  <c r="M84" i="15"/>
  <c r="AF84" i="14"/>
  <c r="AC85" i="10"/>
  <c r="AF88" i="8" s="1"/>
  <c r="Q85" i="15"/>
  <c r="AK85" i="14"/>
  <c r="AE85" i="10"/>
  <c r="AI88" i="8" s="1"/>
  <c r="T85" i="15"/>
  <c r="AF85" i="10"/>
  <c r="AJ88" i="8" s="1"/>
  <c r="AB86" i="10"/>
  <c r="AD89" i="8" s="1"/>
  <c r="P86" i="15"/>
  <c r="AI86" i="14"/>
  <c r="AD86" i="10"/>
  <c r="AG89" i="8" s="1"/>
  <c r="S86" i="15"/>
  <c r="AE86" i="10"/>
  <c r="AI89" i="8" s="1"/>
  <c r="B87" i="15"/>
  <c r="H87" i="14"/>
  <c r="H87" i="10"/>
  <c r="E87" i="15"/>
  <c r="I87" i="10"/>
  <c r="S90" i="6" s="1"/>
  <c r="C88" i="10"/>
  <c r="G91" i="10"/>
  <c r="F91" i="14"/>
  <c r="Z92" i="10"/>
  <c r="AB95" i="8" s="1"/>
  <c r="AD92" i="14"/>
  <c r="N92" i="15"/>
  <c r="W71" i="10"/>
  <c r="M71" i="15"/>
  <c r="C72" i="10"/>
  <c r="O72" i="10"/>
  <c r="AA75" i="10"/>
  <c r="AC78" i="8" s="1"/>
  <c r="AC75" i="10"/>
  <c r="AF78" i="8" s="1"/>
  <c r="AH78" i="8" s="1"/>
  <c r="K77" i="10"/>
  <c r="AB77" i="10"/>
  <c r="AD80" i="8" s="1"/>
  <c r="C79" i="10"/>
  <c r="K79" i="10"/>
  <c r="AB79" i="10"/>
  <c r="AD82" i="8" s="1"/>
  <c r="C81" i="10"/>
  <c r="B81" i="15"/>
  <c r="P81" i="10"/>
  <c r="W81" i="10"/>
  <c r="F82" i="14"/>
  <c r="G82" i="14" s="1"/>
  <c r="J82" i="10"/>
  <c r="J82" i="14"/>
  <c r="O82" i="10"/>
  <c r="R82" i="10"/>
  <c r="G85" i="7" s="1"/>
  <c r="Q82" i="14"/>
  <c r="AC82" i="14"/>
  <c r="Q82" i="15"/>
  <c r="G84" i="10"/>
  <c r="P84" i="15"/>
  <c r="N85" i="10"/>
  <c r="N86" i="14"/>
  <c r="Q86" i="10"/>
  <c r="F89" i="7" s="1"/>
  <c r="H86" i="15"/>
  <c r="R86" i="10"/>
  <c r="G89" i="7" s="1"/>
  <c r="F87" i="10"/>
  <c r="W88" i="14"/>
  <c r="X88" i="14" s="1"/>
  <c r="T88" i="14" s="1"/>
  <c r="O89" i="10"/>
  <c r="H89" i="15"/>
  <c r="I89" i="15"/>
  <c r="L89" i="15"/>
  <c r="K90" i="14"/>
  <c r="N90" i="10"/>
  <c r="R90" i="14"/>
  <c r="AC90" i="10"/>
  <c r="AF93" i="8" s="1"/>
  <c r="AH93" i="8" s="1"/>
  <c r="W91" i="14"/>
  <c r="X91" i="14" s="1"/>
  <c r="T91" i="14" s="1"/>
  <c r="P92" i="15"/>
  <c r="AF92" i="14"/>
  <c r="AB92" i="10"/>
  <c r="AD95" i="8" s="1"/>
  <c r="R92" i="15"/>
  <c r="AD92" i="10"/>
  <c r="AG95" i="8" s="1"/>
  <c r="X93" i="10"/>
  <c r="S86" i="10"/>
  <c r="H89" i="7" s="1"/>
  <c r="N87" i="14"/>
  <c r="R87" i="15"/>
  <c r="AD87" i="10"/>
  <c r="AG90" i="8" s="1"/>
  <c r="N88" i="10"/>
  <c r="Z88" i="10"/>
  <c r="AB91" i="8" s="1"/>
  <c r="E89" i="14"/>
  <c r="J89" i="14"/>
  <c r="Q89" i="14"/>
  <c r="S90" i="15"/>
  <c r="P91" i="10"/>
  <c r="AL91" i="14"/>
  <c r="T91" i="15"/>
  <c r="AF91" i="10"/>
  <c r="AJ94" i="8" s="1"/>
  <c r="P94" i="15"/>
  <c r="AF94" i="14"/>
  <c r="AB94" i="10"/>
  <c r="AD97" i="8" s="1"/>
  <c r="C82" i="10"/>
  <c r="N86" i="10"/>
  <c r="J124" i="12"/>
  <c r="AG89" i="10"/>
  <c r="AK92" i="8" s="1"/>
  <c r="Q90" i="10"/>
  <c r="F93" i="7" s="1"/>
  <c r="AB91" i="10"/>
  <c r="AD94" i="8" s="1"/>
  <c r="P91" i="15"/>
  <c r="E93" i="15"/>
  <c r="I93" i="14"/>
  <c r="O93" i="10"/>
  <c r="U95" i="10"/>
  <c r="J98" i="7" s="1"/>
  <c r="D98" i="15"/>
  <c r="H98" i="10"/>
  <c r="H98" i="14"/>
  <c r="Q98" i="14"/>
  <c r="G99" i="15"/>
  <c r="Q99" i="10"/>
  <c r="F102" i="7" s="1"/>
  <c r="N99" i="14"/>
  <c r="O91" i="10"/>
  <c r="K91" i="15"/>
  <c r="AA92" i="10"/>
  <c r="AC95" i="8" s="1"/>
  <c r="O92" i="15"/>
  <c r="J93" i="10"/>
  <c r="O93" i="15"/>
  <c r="C94" i="10"/>
  <c r="P95" i="10"/>
  <c r="W96" i="14"/>
  <c r="X96" i="14" s="1"/>
  <c r="T96" i="14" s="1"/>
  <c r="AD96" i="10"/>
  <c r="AG99" i="8" s="1"/>
  <c r="R96" i="15"/>
  <c r="AI96" i="14"/>
  <c r="W97" i="14"/>
  <c r="X97" i="14" s="1"/>
  <c r="T97" i="14" s="1"/>
  <c r="U97" i="15"/>
  <c r="AG97" i="10"/>
  <c r="AK100" i="8" s="1"/>
  <c r="AM97" i="14"/>
  <c r="M98" i="10"/>
  <c r="T98" i="10"/>
  <c r="I101" i="7" s="1"/>
  <c r="T93" i="10"/>
  <c r="I96" i="7" s="1"/>
  <c r="AF93" i="14"/>
  <c r="AB93" i="10"/>
  <c r="AD96" i="8" s="1"/>
  <c r="Q93" i="15"/>
  <c r="AC93" i="10"/>
  <c r="AF96" i="8" s="1"/>
  <c r="AH93" i="14"/>
  <c r="AJ93" i="14" s="1"/>
  <c r="M94" i="10"/>
  <c r="H94" i="15"/>
  <c r="Q94" i="14"/>
  <c r="AF94" i="10"/>
  <c r="AJ97" i="8" s="1"/>
  <c r="T94" i="15"/>
  <c r="AL94" i="14"/>
  <c r="AA95" i="14"/>
  <c r="H96" i="15"/>
  <c r="R96" i="10"/>
  <c r="G99" i="7" s="1"/>
  <c r="AD97" i="14"/>
  <c r="N97" i="15"/>
  <c r="Z97" i="10"/>
  <c r="AB100" i="8" s="1"/>
  <c r="AC97" i="10"/>
  <c r="AF100" i="8" s="1"/>
  <c r="AH100" i="8" s="1"/>
  <c r="Q97" i="15"/>
  <c r="AH97" i="14"/>
  <c r="R93" i="15"/>
  <c r="AD93" i="10"/>
  <c r="AG96" i="8" s="1"/>
  <c r="W94" i="14"/>
  <c r="X94" i="14" s="1"/>
  <c r="T94" i="14" s="1"/>
  <c r="AE94" i="10"/>
  <c r="AI97" i="8" s="1"/>
  <c r="S94" i="15"/>
  <c r="AM94" i="14"/>
  <c r="U94" i="15"/>
  <c r="C95" i="15"/>
  <c r="T95" i="15"/>
  <c r="AF95" i="10"/>
  <c r="AJ98" i="8" s="1"/>
  <c r="B96" i="15"/>
  <c r="F96" i="10"/>
  <c r="X96" i="10"/>
  <c r="O96" i="15"/>
  <c r="AA96" i="10"/>
  <c r="AC99" i="8" s="1"/>
  <c r="AH98" i="14"/>
  <c r="AC98" i="10"/>
  <c r="AF101" i="8" s="1"/>
  <c r="Q98" i="15"/>
  <c r="E99" i="15"/>
  <c r="I99" i="10"/>
  <c r="S102" i="6" s="1"/>
  <c r="I99" i="14"/>
  <c r="I104" i="15"/>
  <c r="N91" i="15"/>
  <c r="C92" i="15"/>
  <c r="U92" i="15"/>
  <c r="F93" i="15"/>
  <c r="AA93" i="14"/>
  <c r="T94" i="10"/>
  <c r="I97" i="7" s="1"/>
  <c r="G95" i="10"/>
  <c r="AE95" i="10"/>
  <c r="AI98" i="8" s="1"/>
  <c r="AK95" i="14"/>
  <c r="O96" i="14"/>
  <c r="AE96" i="14"/>
  <c r="C97" i="15"/>
  <c r="F97" i="14"/>
  <c r="U98" i="10"/>
  <c r="J101" i="7" s="1"/>
  <c r="K98" i="15"/>
  <c r="R98" i="14"/>
  <c r="P99" i="14"/>
  <c r="S104" i="10"/>
  <c r="H107" i="7" s="1"/>
  <c r="O75" i="14"/>
  <c r="AC75" i="14"/>
  <c r="AM75" i="14"/>
  <c r="U86" i="15"/>
  <c r="R89" i="15"/>
  <c r="L91" i="15"/>
  <c r="Z91" i="10"/>
  <c r="AB94" i="8" s="1"/>
  <c r="AF91" i="14"/>
  <c r="S91" i="15"/>
  <c r="C92" i="10"/>
  <c r="AG92" i="10"/>
  <c r="AK95" i="8" s="1"/>
  <c r="B93" i="15"/>
  <c r="L93" i="10"/>
  <c r="AE93" i="14"/>
  <c r="T93" i="15"/>
  <c r="J128" i="12"/>
  <c r="AG94" i="10"/>
  <c r="AK97" i="8" s="1"/>
  <c r="AL95" i="14"/>
  <c r="E96" i="14"/>
  <c r="Q96" i="14"/>
  <c r="J96" i="15"/>
  <c r="H97" i="15"/>
  <c r="R97" i="10"/>
  <c r="G100" i="7" s="1"/>
  <c r="O97" i="14"/>
  <c r="N100" i="10"/>
  <c r="I103" i="15"/>
  <c r="X94" i="10"/>
  <c r="F95" i="15"/>
  <c r="L95" i="10"/>
  <c r="R95" i="14"/>
  <c r="K95" i="15"/>
  <c r="O96" i="10"/>
  <c r="M97" i="15"/>
  <c r="Y97" i="10"/>
  <c r="AA100" i="8" s="1"/>
  <c r="AC97" i="14"/>
  <c r="J75" i="10"/>
  <c r="R75" i="10"/>
  <c r="G78" i="7" s="1"/>
  <c r="Y75" i="10"/>
  <c r="AA78" i="8" s="1"/>
  <c r="AG75" i="10"/>
  <c r="AK78" i="8" s="1"/>
  <c r="C86" i="10"/>
  <c r="O86" i="10"/>
  <c r="W86" i="14"/>
  <c r="X86" i="14" s="1"/>
  <c r="T86" i="14" s="1"/>
  <c r="AG86" i="10"/>
  <c r="AK89" i="8" s="1"/>
  <c r="K89" i="10"/>
  <c r="M89" i="10"/>
  <c r="U89" i="10"/>
  <c r="J92" i="7" s="1"/>
  <c r="K89" i="15"/>
  <c r="AD89" i="10"/>
  <c r="AG92" i="8" s="1"/>
  <c r="AH92" i="8" s="1"/>
  <c r="G90" i="14"/>
  <c r="I90" i="10"/>
  <c r="S93" i="6" s="1"/>
  <c r="K90" i="10"/>
  <c r="Q90" i="14"/>
  <c r="AD90" i="14"/>
  <c r="AG90" i="14" s="1"/>
  <c r="P90" i="15"/>
  <c r="M91" i="10"/>
  <c r="AE91" i="10"/>
  <c r="AI94" i="8" s="1"/>
  <c r="F93" i="10"/>
  <c r="J93" i="14"/>
  <c r="Y93" i="10"/>
  <c r="AA96" i="8" s="1"/>
  <c r="M93" i="15"/>
  <c r="AI93" i="14"/>
  <c r="AK94" i="14"/>
  <c r="F95" i="14"/>
  <c r="K95" i="10"/>
  <c r="Y95" i="10"/>
  <c r="AA98" i="8" s="1"/>
  <c r="M95" i="15"/>
  <c r="T96" i="10"/>
  <c r="I99" i="7" s="1"/>
  <c r="M97" i="10"/>
  <c r="N97" i="14"/>
  <c r="L97" i="15"/>
  <c r="J98" i="10"/>
  <c r="AC101" i="14"/>
  <c r="C103" i="15"/>
  <c r="F103" i="14"/>
  <c r="J103" i="14"/>
  <c r="AD103" i="10"/>
  <c r="AG106" i="8" s="1"/>
  <c r="F104" i="14"/>
  <c r="P105" i="14"/>
  <c r="W95" i="10"/>
  <c r="C96" i="10"/>
  <c r="R99" i="14"/>
  <c r="AD99" i="14"/>
  <c r="AF99" i="14"/>
  <c r="F100" i="14"/>
  <c r="L100" i="10"/>
  <c r="O100" i="10"/>
  <c r="T100" i="10"/>
  <c r="I103" i="7" s="1"/>
  <c r="J136" i="12"/>
  <c r="L100" i="15"/>
  <c r="K101" i="10"/>
  <c r="L101" i="15"/>
  <c r="R101" i="15"/>
  <c r="AD101" i="10"/>
  <c r="AG104" i="8" s="1"/>
  <c r="C102" i="10"/>
  <c r="G103" i="10"/>
  <c r="L103" i="10"/>
  <c r="AC103" i="10"/>
  <c r="AF106" i="8" s="1"/>
  <c r="AH106" i="8" s="1"/>
  <c r="Q103" i="15"/>
  <c r="Y105" i="10"/>
  <c r="AA108" i="8" s="1"/>
  <c r="AC105" i="14"/>
  <c r="M105" i="15"/>
  <c r="AB113" i="10"/>
  <c r="AD116" i="8" s="1"/>
  <c r="P113" i="15"/>
  <c r="AF113" i="14"/>
  <c r="R93" i="10"/>
  <c r="G96" i="7" s="1"/>
  <c r="O93" i="14"/>
  <c r="I97" i="10"/>
  <c r="S100" i="6" s="1"/>
  <c r="E97" i="15"/>
  <c r="N97" i="10"/>
  <c r="R97" i="14"/>
  <c r="O98" i="14"/>
  <c r="X98" i="10"/>
  <c r="K99" i="10"/>
  <c r="K99" i="15"/>
  <c r="AA99" i="14"/>
  <c r="L99" i="15"/>
  <c r="AI99" i="14"/>
  <c r="C100" i="10"/>
  <c r="H100" i="14"/>
  <c r="G101" i="14"/>
  <c r="Y101" i="10"/>
  <c r="AA104" i="8" s="1"/>
  <c r="AC101" i="10"/>
  <c r="AF104" i="8" s="1"/>
  <c r="AM101" i="14"/>
  <c r="K103" i="10"/>
  <c r="AG103" i="10"/>
  <c r="AK106" i="8" s="1"/>
  <c r="U103" i="15"/>
  <c r="O139" i="12"/>
  <c r="AI90" i="14"/>
  <c r="C91" i="10"/>
  <c r="K93" i="10"/>
  <c r="AG93" i="10"/>
  <c r="AK96" i="8" s="1"/>
  <c r="H95" i="10"/>
  <c r="J95" i="15"/>
  <c r="F97" i="10"/>
  <c r="B97" i="15"/>
  <c r="E97" i="14"/>
  <c r="J97" i="10"/>
  <c r="M98" i="15"/>
  <c r="Y98" i="10"/>
  <c r="AA101" i="8" s="1"/>
  <c r="AL98" i="14"/>
  <c r="C99" i="10"/>
  <c r="M99" i="10"/>
  <c r="O99" i="10"/>
  <c r="U99" i="10"/>
  <c r="J102" i="7" s="1"/>
  <c r="P102" i="7" s="1"/>
  <c r="J100" i="14"/>
  <c r="O100" i="14"/>
  <c r="Q100" i="14"/>
  <c r="I101" i="14"/>
  <c r="R101" i="14"/>
  <c r="AI101" i="14"/>
  <c r="O103" i="14"/>
  <c r="W103" i="10"/>
  <c r="M104" i="14"/>
  <c r="AD104" i="14"/>
  <c r="AG104" i="14" s="1"/>
  <c r="Z104" i="10"/>
  <c r="AB107" i="8" s="1"/>
  <c r="N104" i="15"/>
  <c r="O105" i="14"/>
  <c r="R105" i="10"/>
  <c r="G108" i="7" s="1"/>
  <c r="W105" i="14"/>
  <c r="X105" i="14" s="1"/>
  <c r="T105" i="14" s="1"/>
  <c r="J139" i="12"/>
  <c r="O107" i="10"/>
  <c r="AI97" i="14"/>
  <c r="F98" i="10"/>
  <c r="O98" i="15"/>
  <c r="AA99" i="10"/>
  <c r="AC102" i="8" s="1"/>
  <c r="O99" i="15"/>
  <c r="AE99" i="14"/>
  <c r="Q100" i="15"/>
  <c r="B101" i="15"/>
  <c r="F101" i="10"/>
  <c r="R101" i="10"/>
  <c r="G104" i="7" s="1"/>
  <c r="M104" i="7" s="1"/>
  <c r="H101" i="15"/>
  <c r="O101" i="14"/>
  <c r="AA101" i="14"/>
  <c r="W102" i="14"/>
  <c r="X102" i="14" s="1"/>
  <c r="T102" i="14" s="1"/>
  <c r="L103" i="15"/>
  <c r="J104" i="14"/>
  <c r="K104" i="14" s="1"/>
  <c r="L104" i="10"/>
  <c r="F104" i="15"/>
  <c r="Q104" i="14"/>
  <c r="T104" i="10"/>
  <c r="I107" i="7" s="1"/>
  <c r="J105" i="10"/>
  <c r="I105" i="15"/>
  <c r="S108" i="10"/>
  <c r="H111" i="7" s="1"/>
  <c r="N99" i="15"/>
  <c r="Z99" i="10"/>
  <c r="AB102" i="8" s="1"/>
  <c r="P99" i="15"/>
  <c r="C100" i="15"/>
  <c r="G100" i="10"/>
  <c r="AM100" i="14"/>
  <c r="U100" i="15"/>
  <c r="AJ101" i="14"/>
  <c r="M102" i="10"/>
  <c r="AA102" i="10"/>
  <c r="AC105" i="8" s="1"/>
  <c r="S102" i="15"/>
  <c r="AE102" i="10"/>
  <c r="AI105" i="8" s="1"/>
  <c r="AK102" i="14"/>
  <c r="O137" i="12"/>
  <c r="N103" i="10"/>
  <c r="AJ103" i="14"/>
  <c r="C104" i="15"/>
  <c r="AI104" i="14"/>
  <c r="R104" i="15"/>
  <c r="AD104" i="10"/>
  <c r="AG107" i="8" s="1"/>
  <c r="AH107" i="8" s="1"/>
  <c r="N105" i="15"/>
  <c r="Z105" i="10"/>
  <c r="AB108" i="8" s="1"/>
  <c r="F98" i="15"/>
  <c r="AK98" i="14"/>
  <c r="AN98" i="14" s="1"/>
  <c r="S98" i="15"/>
  <c r="R99" i="15"/>
  <c r="H100" i="10"/>
  <c r="AG100" i="10"/>
  <c r="AK103" i="8" s="1"/>
  <c r="J101" i="10"/>
  <c r="H103" i="10"/>
  <c r="H103" i="14"/>
  <c r="F103" i="15"/>
  <c r="Z103" i="10"/>
  <c r="AB106" i="8" s="1"/>
  <c r="G104" i="10"/>
  <c r="AG104" i="10"/>
  <c r="AK107" i="8" s="1"/>
  <c r="AM104" i="14"/>
  <c r="AD105" i="14"/>
  <c r="T98" i="15"/>
  <c r="AF98" i="10"/>
  <c r="AJ101" i="8" s="1"/>
  <c r="AL101" i="8" s="1"/>
  <c r="D99" i="15"/>
  <c r="H99" i="10"/>
  <c r="H99" i="14"/>
  <c r="AB99" i="10"/>
  <c r="AD102" i="8" s="1"/>
  <c r="AD99" i="10"/>
  <c r="AG102" i="8" s="1"/>
  <c r="S99" i="15"/>
  <c r="AE99" i="10"/>
  <c r="AI102" i="8" s="1"/>
  <c r="T99" i="15"/>
  <c r="H100" i="15"/>
  <c r="E101" i="15"/>
  <c r="I101" i="10"/>
  <c r="S104" i="6" s="1"/>
  <c r="O101" i="10"/>
  <c r="K101" i="15"/>
  <c r="M101" i="15"/>
  <c r="AG101" i="10"/>
  <c r="AK104" i="8" s="1"/>
  <c r="AL104" i="8" s="1"/>
  <c r="L102" i="10"/>
  <c r="J102" i="14"/>
  <c r="F102" i="15"/>
  <c r="AI102" i="14"/>
  <c r="R102" i="15"/>
  <c r="R103" i="15"/>
  <c r="AI103" i="14"/>
  <c r="AB101" i="10"/>
  <c r="AD104" i="8" s="1"/>
  <c r="AF101" i="14"/>
  <c r="T101" i="15"/>
  <c r="AL101" i="14"/>
  <c r="W103" i="14"/>
  <c r="X103" i="14" s="1"/>
  <c r="T103" i="14" s="1"/>
  <c r="B104" i="15"/>
  <c r="F104" i="10"/>
  <c r="J104" i="10"/>
  <c r="H104" i="15"/>
  <c r="H105" i="10"/>
  <c r="L105" i="10"/>
  <c r="X105" i="10"/>
  <c r="I108" i="10"/>
  <c r="S111" i="6" s="1"/>
  <c r="G108" i="15"/>
  <c r="N108" i="14"/>
  <c r="AF108" i="14"/>
  <c r="AL108" i="14"/>
  <c r="T108" i="15"/>
  <c r="AF108" i="10"/>
  <c r="AJ111" i="8" s="1"/>
  <c r="J109" i="10"/>
  <c r="N109" i="10"/>
  <c r="K109" i="15"/>
  <c r="U109" i="10"/>
  <c r="J112" i="7" s="1"/>
  <c r="O143" i="12"/>
  <c r="AE118" i="10"/>
  <c r="AI121" i="8" s="1"/>
  <c r="AK118" i="14"/>
  <c r="S118" i="15"/>
  <c r="AC105" i="10"/>
  <c r="AF108" i="8" s="1"/>
  <c r="L106" i="10"/>
  <c r="F106" i="15"/>
  <c r="M106" i="10"/>
  <c r="T106" i="10"/>
  <c r="I109" i="7" s="1"/>
  <c r="J106" i="15"/>
  <c r="R106" i="14"/>
  <c r="U106" i="10"/>
  <c r="J109" i="7" s="1"/>
  <c r="K106" i="15"/>
  <c r="AE106" i="14"/>
  <c r="G108" i="10"/>
  <c r="O142" i="12"/>
  <c r="I110" i="10"/>
  <c r="S113" i="6" s="1"/>
  <c r="O111" i="15"/>
  <c r="AA111" i="10"/>
  <c r="AC114" i="8" s="1"/>
  <c r="C113" i="10"/>
  <c r="L114" i="10"/>
  <c r="F114" i="15"/>
  <c r="J114" i="14"/>
  <c r="T117" i="10"/>
  <c r="I120" i="7" s="1"/>
  <c r="Q117" i="14"/>
  <c r="J117" i="15"/>
  <c r="L106" i="15"/>
  <c r="C107" i="10"/>
  <c r="Q105" i="15"/>
  <c r="O106" i="10"/>
  <c r="I109" i="10"/>
  <c r="S112" i="6" s="1"/>
  <c r="E109" i="15"/>
  <c r="I109" i="14"/>
  <c r="H109" i="15"/>
  <c r="O109" i="14"/>
  <c r="F111" i="15"/>
  <c r="J111" i="14"/>
  <c r="M112" i="15"/>
  <c r="Y112" i="10"/>
  <c r="AA115" i="8" s="1"/>
  <c r="H113" i="15"/>
  <c r="R113" i="10"/>
  <c r="G116" i="7" s="1"/>
  <c r="O113" i="14"/>
  <c r="Y113" i="10"/>
  <c r="AA116" i="8" s="1"/>
  <c r="M113" i="15"/>
  <c r="AC113" i="14"/>
  <c r="I114" i="10"/>
  <c r="S117" i="6" s="1"/>
  <c r="E114" i="15"/>
  <c r="I114" i="14"/>
  <c r="N106" i="15"/>
  <c r="AD106" i="14"/>
  <c r="AA106" i="10"/>
  <c r="AC109" i="8" s="1"/>
  <c r="O106" i="15"/>
  <c r="M109" i="10"/>
  <c r="R109" i="10"/>
  <c r="G112" i="7" s="1"/>
  <c r="W109" i="14"/>
  <c r="X109" i="14" s="1"/>
  <c r="T109" i="14" s="1"/>
  <c r="J142" i="12"/>
  <c r="Q112" i="8" s="1"/>
  <c r="G111" i="10"/>
  <c r="C111" i="15"/>
  <c r="F111" i="14"/>
  <c r="L111" i="10"/>
  <c r="O111" i="10"/>
  <c r="P111" i="14"/>
  <c r="G112" i="14"/>
  <c r="O114" i="10"/>
  <c r="S116" i="10"/>
  <c r="H119" i="7" s="1"/>
  <c r="AB98" i="10"/>
  <c r="AD101" i="8" s="1"/>
  <c r="P98" i="15"/>
  <c r="N101" i="10"/>
  <c r="AC103" i="14"/>
  <c r="AF103" i="14"/>
  <c r="E104" i="14"/>
  <c r="AF104" i="14"/>
  <c r="H105" i="14"/>
  <c r="K105" i="10"/>
  <c r="N105" i="10"/>
  <c r="AK105" i="14"/>
  <c r="C106" i="10"/>
  <c r="J106" i="14"/>
  <c r="K106" i="14" s="1"/>
  <c r="Q106" i="14"/>
  <c r="Z106" i="10"/>
  <c r="AB109" i="8" s="1"/>
  <c r="N108" i="10"/>
  <c r="AB108" i="10"/>
  <c r="AD111" i="8" s="1"/>
  <c r="AG108" i="10"/>
  <c r="AK111" i="8" s="1"/>
  <c r="U108" i="15"/>
  <c r="AM108" i="14"/>
  <c r="Y109" i="10"/>
  <c r="AA112" i="8" s="1"/>
  <c r="C110" i="10"/>
  <c r="E110" i="15"/>
  <c r="J111" i="10"/>
  <c r="J111" i="15"/>
  <c r="Q111" i="14"/>
  <c r="K112" i="14"/>
  <c r="L112" i="15"/>
  <c r="AA112" i="14"/>
  <c r="T112" i="15"/>
  <c r="AF112" i="10"/>
  <c r="AJ115" i="8" s="1"/>
  <c r="AL112" i="14"/>
  <c r="C95" i="10"/>
  <c r="C98" i="10"/>
  <c r="P98" i="10"/>
  <c r="W98" i="10"/>
  <c r="Q101" i="10"/>
  <c r="F104" i="7" s="1"/>
  <c r="J103" i="10"/>
  <c r="O103" i="10"/>
  <c r="T103" i="10"/>
  <c r="I106" i="7" s="1"/>
  <c r="J103" i="15"/>
  <c r="P103" i="15"/>
  <c r="Q104" i="10"/>
  <c r="F107" i="7" s="1"/>
  <c r="G104" i="15"/>
  <c r="K104" i="15"/>
  <c r="AA104" i="10"/>
  <c r="AC107" i="8" s="1"/>
  <c r="T105" i="10"/>
  <c r="I108" i="7" s="1"/>
  <c r="J105" i="15"/>
  <c r="AH105" i="14"/>
  <c r="AE105" i="10"/>
  <c r="AI108" i="8" s="1"/>
  <c r="AL108" i="8" s="1"/>
  <c r="S105" i="15"/>
  <c r="AM105" i="14"/>
  <c r="M108" i="10"/>
  <c r="J141" i="12"/>
  <c r="Q111" i="8" s="1"/>
  <c r="W108" i="14"/>
  <c r="X108" i="14" s="1"/>
  <c r="T108" i="14" s="1"/>
  <c r="N108" i="15"/>
  <c r="Z108" i="10"/>
  <c r="AB111" i="8" s="1"/>
  <c r="AD108" i="14"/>
  <c r="C109" i="10"/>
  <c r="T111" i="10"/>
  <c r="I114" i="7" s="1"/>
  <c r="L111" i="15"/>
  <c r="K112" i="15"/>
  <c r="U112" i="10"/>
  <c r="J115" i="7" s="1"/>
  <c r="F115" i="10"/>
  <c r="E115" i="14"/>
  <c r="B115" i="15"/>
  <c r="R104" i="10"/>
  <c r="G107" i="7" s="1"/>
  <c r="X104" i="10"/>
  <c r="AJ104" i="14"/>
  <c r="P105" i="15"/>
  <c r="AF105" i="14"/>
  <c r="AF105" i="10"/>
  <c r="AJ108" i="8" s="1"/>
  <c r="E106" i="15"/>
  <c r="G106" i="15"/>
  <c r="AA106" i="14"/>
  <c r="C108" i="15"/>
  <c r="E108" i="15"/>
  <c r="I108" i="14"/>
  <c r="R108" i="14"/>
  <c r="U108" i="10"/>
  <c r="J111" i="7" s="1"/>
  <c r="Y108" i="10"/>
  <c r="AA111" i="8" s="1"/>
  <c r="M108" i="15"/>
  <c r="AC108" i="14"/>
  <c r="AJ108" i="14"/>
  <c r="D109" i="15"/>
  <c r="H109" i="10"/>
  <c r="Q109" i="10"/>
  <c r="F112" i="7" s="1"/>
  <c r="G109" i="15"/>
  <c r="N109" i="14"/>
  <c r="H111" i="15"/>
  <c r="R111" i="10"/>
  <c r="G114" i="7" s="1"/>
  <c r="J113" i="10"/>
  <c r="X114" i="10"/>
  <c r="AC115" i="10"/>
  <c r="AF118" i="8" s="1"/>
  <c r="AH115" i="14"/>
  <c r="Q115" i="15"/>
  <c r="F111" i="10"/>
  <c r="J112" i="10"/>
  <c r="AC112" i="10"/>
  <c r="AF115" i="8" s="1"/>
  <c r="AH115" i="8" s="1"/>
  <c r="Q112" i="15"/>
  <c r="AA114" i="10"/>
  <c r="AC117" i="8" s="1"/>
  <c r="O114" i="15"/>
  <c r="AD114" i="10"/>
  <c r="AG117" i="8" s="1"/>
  <c r="AF114" i="10"/>
  <c r="AJ117" i="8" s="1"/>
  <c r="C115" i="10"/>
  <c r="AC115" i="14"/>
  <c r="F116" i="14"/>
  <c r="G116" i="14" s="1"/>
  <c r="R116" i="14"/>
  <c r="AA116" i="14"/>
  <c r="AG116" i="10"/>
  <c r="AK119" i="8" s="1"/>
  <c r="U116" i="15"/>
  <c r="E117" i="14"/>
  <c r="AH117" i="14"/>
  <c r="J119" i="10"/>
  <c r="O119" i="10"/>
  <c r="R119" i="10"/>
  <c r="G122" i="7" s="1"/>
  <c r="AA119" i="14"/>
  <c r="L119" i="15"/>
  <c r="P119" i="15"/>
  <c r="O120" i="10"/>
  <c r="L120" i="15"/>
  <c r="AA120" i="14"/>
  <c r="D121" i="15"/>
  <c r="N12" i="13"/>
  <c r="W121" i="14"/>
  <c r="X121" i="14" s="1"/>
  <c r="T121" i="14" s="1"/>
  <c r="J101" i="14"/>
  <c r="K101" i="14" s="1"/>
  <c r="Q101" i="14"/>
  <c r="C103" i="10"/>
  <c r="Q104" i="15"/>
  <c r="K105" i="15"/>
  <c r="B108" i="15"/>
  <c r="F108" i="10"/>
  <c r="L108" i="15"/>
  <c r="C111" i="10"/>
  <c r="B111" i="15"/>
  <c r="P111" i="10"/>
  <c r="W111" i="10"/>
  <c r="AH111" i="14"/>
  <c r="AJ111" i="14" s="1"/>
  <c r="AG111" i="10"/>
  <c r="AK114" i="8" s="1"/>
  <c r="F3" i="13"/>
  <c r="K115" i="6" s="1"/>
  <c r="L115" i="6" s="1"/>
  <c r="M115" i="6" s="1"/>
  <c r="C112" i="15"/>
  <c r="H112" i="15"/>
  <c r="R112" i="10"/>
  <c r="G115" i="7" s="1"/>
  <c r="Z112" i="10"/>
  <c r="AB115" i="8" s="1"/>
  <c r="N114" i="15"/>
  <c r="T116" i="15"/>
  <c r="Y119" i="10"/>
  <c r="AA122" i="8" s="1"/>
  <c r="M119" i="15"/>
  <c r="AB119" i="10"/>
  <c r="AD122" i="8" s="1"/>
  <c r="AM119" i="14"/>
  <c r="U119" i="15"/>
  <c r="S120" i="15"/>
  <c r="AK120" i="14"/>
  <c r="AD120" i="10"/>
  <c r="AG123" i="8" s="1"/>
  <c r="AH123" i="8" s="1"/>
  <c r="R120" i="15"/>
  <c r="H121" i="10"/>
  <c r="M121" i="10"/>
  <c r="AC121" i="10"/>
  <c r="AF124" i="8" s="1"/>
  <c r="AH124" i="8" s="1"/>
  <c r="Q121" i="15"/>
  <c r="L128" i="15"/>
  <c r="AA128" i="14"/>
  <c r="J116" i="10"/>
  <c r="M116" i="10"/>
  <c r="Y116" i="10"/>
  <c r="AA119" i="8" s="1"/>
  <c r="M116" i="15"/>
  <c r="AB116" i="10"/>
  <c r="AD119" i="8" s="1"/>
  <c r="C117" i="10"/>
  <c r="M119" i="10"/>
  <c r="U119" i="10"/>
  <c r="J122" i="7" s="1"/>
  <c r="R119" i="14"/>
  <c r="N120" i="10"/>
  <c r="N11" i="13"/>
  <c r="W120" i="14"/>
  <c r="X120" i="14" s="1"/>
  <c r="T120" i="14" s="1"/>
  <c r="J121" i="10"/>
  <c r="N121" i="15"/>
  <c r="M122" i="15"/>
  <c r="Y122" i="10"/>
  <c r="AA125" i="8" s="1"/>
  <c r="AC122" i="14"/>
  <c r="F112" i="10"/>
  <c r="B112" i="15"/>
  <c r="T114" i="10"/>
  <c r="I117" i="7" s="1"/>
  <c r="O117" i="7" s="1"/>
  <c r="J114" i="15"/>
  <c r="P115" i="14"/>
  <c r="Z115" i="10"/>
  <c r="AB118" i="8" s="1"/>
  <c r="N115" i="15"/>
  <c r="E116" i="15"/>
  <c r="O116" i="10"/>
  <c r="AD116" i="10"/>
  <c r="AG119" i="8" s="1"/>
  <c r="AL120" i="14"/>
  <c r="T120" i="15"/>
  <c r="AF120" i="10"/>
  <c r="AJ123" i="8" s="1"/>
  <c r="Z121" i="10"/>
  <c r="AB124" i="8" s="1"/>
  <c r="AK121" i="14"/>
  <c r="S121" i="15"/>
  <c r="AE121" i="10"/>
  <c r="AI124" i="8" s="1"/>
  <c r="C122" i="15"/>
  <c r="N122" i="10"/>
  <c r="M115" i="15"/>
  <c r="F7" i="13"/>
  <c r="R116" i="10"/>
  <c r="G119" i="7" s="1"/>
  <c r="H116" i="15"/>
  <c r="U116" i="10"/>
  <c r="J119" i="7" s="1"/>
  <c r="C118" i="10"/>
  <c r="F119" i="15"/>
  <c r="J119" i="14"/>
  <c r="J119" i="15"/>
  <c r="Q119" i="14"/>
  <c r="AE119" i="10"/>
  <c r="AI122" i="8" s="1"/>
  <c r="L120" i="10"/>
  <c r="J120" i="14"/>
  <c r="K120" i="14" s="1"/>
  <c r="L120" i="14" s="1"/>
  <c r="T120" i="10"/>
  <c r="I123" i="7" s="1"/>
  <c r="Q120" i="14"/>
  <c r="O120" i="15"/>
  <c r="U121" i="10"/>
  <c r="J124" i="7" s="1"/>
  <c r="R121" i="14"/>
  <c r="K121" i="15"/>
  <c r="C101" i="10"/>
  <c r="Y104" i="10"/>
  <c r="AA107" i="8" s="1"/>
  <c r="C105" i="10"/>
  <c r="Q108" i="15"/>
  <c r="AC108" i="10"/>
  <c r="AF111" i="8" s="1"/>
  <c r="AH111" i="8" s="1"/>
  <c r="E111" i="14"/>
  <c r="Q111" i="15"/>
  <c r="K112" i="10"/>
  <c r="AD112" i="14"/>
  <c r="AG112" i="14" s="1"/>
  <c r="AH112" i="14"/>
  <c r="AJ112" i="14" s="1"/>
  <c r="G114" i="10"/>
  <c r="AD114" i="14"/>
  <c r="Y115" i="10"/>
  <c r="AA118" i="8" s="1"/>
  <c r="G116" i="10"/>
  <c r="G116" i="15"/>
  <c r="AL116" i="14"/>
  <c r="F117" i="10"/>
  <c r="AC117" i="10"/>
  <c r="AF120" i="8" s="1"/>
  <c r="L119" i="10"/>
  <c r="T119" i="10"/>
  <c r="I122" i="7" s="1"/>
  <c r="X119" i="10"/>
  <c r="AA120" i="10"/>
  <c r="AC123" i="8" s="1"/>
  <c r="N121" i="10"/>
  <c r="H121" i="15"/>
  <c r="O121" i="14"/>
  <c r="R121" i="10"/>
  <c r="G124" i="7" s="1"/>
  <c r="K122" i="15"/>
  <c r="R122" i="14"/>
  <c r="F122" i="14"/>
  <c r="K122" i="10"/>
  <c r="F123" i="10"/>
  <c r="E123" i="14"/>
  <c r="B123" i="15"/>
  <c r="M123" i="10"/>
  <c r="S124" i="15"/>
  <c r="AK124" i="14"/>
  <c r="AE124" i="10"/>
  <c r="AI127" i="8" s="1"/>
  <c r="J108" i="10"/>
  <c r="R108" i="10"/>
  <c r="G111" i="7" s="1"/>
  <c r="H108" i="15"/>
  <c r="AD111" i="10"/>
  <c r="AG114" i="8" s="1"/>
  <c r="AH114" i="8" s="1"/>
  <c r="R111" i="15"/>
  <c r="AM111" i="14"/>
  <c r="N112" i="10"/>
  <c r="N115" i="10"/>
  <c r="N6" i="13"/>
  <c r="AC116" i="14"/>
  <c r="AF116" i="14"/>
  <c r="AI116" i="14"/>
  <c r="AJ116" i="14" s="1"/>
  <c r="P119" i="10"/>
  <c r="W119" i="10"/>
  <c r="AE120" i="10"/>
  <c r="AI123" i="8" s="1"/>
  <c r="AL123" i="8" s="1"/>
  <c r="K121" i="10"/>
  <c r="AL122" i="14"/>
  <c r="AN122" i="14" s="1"/>
  <c r="T122" i="15"/>
  <c r="AF122" i="10"/>
  <c r="AJ125" i="8" s="1"/>
  <c r="K111" i="10"/>
  <c r="N3" i="13"/>
  <c r="Q115" i="8" s="1"/>
  <c r="Q114" i="14"/>
  <c r="AA114" i="14"/>
  <c r="K115" i="10"/>
  <c r="AD115" i="14"/>
  <c r="I116" i="14"/>
  <c r="AK119" i="14"/>
  <c r="P120" i="10"/>
  <c r="W120" i="10"/>
  <c r="AE120" i="14"/>
  <c r="AJ120" i="14"/>
  <c r="U120" i="15"/>
  <c r="AG120" i="10"/>
  <c r="AK123" i="8" s="1"/>
  <c r="AM120" i="14"/>
  <c r="R121" i="15"/>
  <c r="AI121" i="14"/>
  <c r="AJ121" i="14" s="1"/>
  <c r="T121" i="15"/>
  <c r="AF121" i="10"/>
  <c r="AJ124" i="8" s="1"/>
  <c r="AL121" i="14"/>
  <c r="AG123" i="10"/>
  <c r="AK126" i="8" s="1"/>
  <c r="AM123" i="14"/>
  <c r="U123" i="15"/>
  <c r="AC127" i="10"/>
  <c r="AF130" i="8" s="1"/>
  <c r="Q127" i="15"/>
  <c r="AH127" i="14"/>
  <c r="U121" i="15"/>
  <c r="N13" i="13"/>
  <c r="E123" i="15"/>
  <c r="U123" i="10"/>
  <c r="J126" i="7" s="1"/>
  <c r="AE123" i="10"/>
  <c r="AI126" i="8" s="1"/>
  <c r="D124" i="15"/>
  <c r="H124" i="10"/>
  <c r="G124" i="15"/>
  <c r="AC124" i="10"/>
  <c r="AF127" i="8" s="1"/>
  <c r="H125" i="15"/>
  <c r="I125" i="15"/>
  <c r="B126" i="15"/>
  <c r="N126" i="10"/>
  <c r="O126" i="10"/>
  <c r="E128" i="15"/>
  <c r="I128" i="10"/>
  <c r="S131" i="6" s="1"/>
  <c r="J128" i="15"/>
  <c r="Q128" i="14"/>
  <c r="T128" i="10"/>
  <c r="I131" i="7" s="1"/>
  <c r="AL128" i="14"/>
  <c r="T128" i="15"/>
  <c r="AF128" i="10"/>
  <c r="AJ131" i="8" s="1"/>
  <c r="W129" i="10"/>
  <c r="AG112" i="10"/>
  <c r="AK115" i="8" s="1"/>
  <c r="F116" i="10"/>
  <c r="N116" i="10"/>
  <c r="N7" i="13"/>
  <c r="Q119" i="8" s="1"/>
  <c r="AC116" i="10"/>
  <c r="AF119" i="8" s="1"/>
  <c r="AD119" i="14"/>
  <c r="H120" i="10"/>
  <c r="AC120" i="14"/>
  <c r="J123" i="14"/>
  <c r="K123" i="14" s="1"/>
  <c r="S123" i="15"/>
  <c r="F124" i="15"/>
  <c r="C125" i="15"/>
  <c r="F125" i="14"/>
  <c r="K125" i="10"/>
  <c r="F125" i="15"/>
  <c r="J125" i="14"/>
  <c r="R125" i="10"/>
  <c r="G128" i="7" s="1"/>
  <c r="J125" i="15"/>
  <c r="Q125" i="14"/>
  <c r="R125" i="14"/>
  <c r="K125" i="15"/>
  <c r="AD125" i="14"/>
  <c r="AE125" i="14"/>
  <c r="F126" i="10"/>
  <c r="G126" i="10"/>
  <c r="C126" i="15"/>
  <c r="X129" i="10"/>
  <c r="P130" i="10"/>
  <c r="AA130" i="14"/>
  <c r="L130" i="15"/>
  <c r="L131" i="10"/>
  <c r="J131" i="14"/>
  <c r="K131" i="14" s="1"/>
  <c r="L131" i="14" s="1"/>
  <c r="F131" i="15"/>
  <c r="H119" i="10"/>
  <c r="G120" i="10"/>
  <c r="C121" i="10"/>
  <c r="O121" i="10"/>
  <c r="AG121" i="10"/>
  <c r="AK124" i="8" s="1"/>
  <c r="F13" i="13"/>
  <c r="J122" i="10"/>
  <c r="H122" i="15"/>
  <c r="AA122" i="14"/>
  <c r="U122" i="15"/>
  <c r="F14" i="13"/>
  <c r="I123" i="10"/>
  <c r="S126" i="6" s="1"/>
  <c r="P123" i="10"/>
  <c r="G123" i="15"/>
  <c r="W123" i="14"/>
  <c r="X123" i="14" s="1"/>
  <c r="T123" i="14" s="1"/>
  <c r="T123" i="15"/>
  <c r="L125" i="15"/>
  <c r="AI125" i="14"/>
  <c r="E126" i="15"/>
  <c r="J126" i="10"/>
  <c r="N126" i="14"/>
  <c r="D127" i="15"/>
  <c r="H127" i="10"/>
  <c r="H127" i="14"/>
  <c r="M127" i="15"/>
  <c r="Y127" i="10"/>
  <c r="AA130" i="8" s="1"/>
  <c r="AC127" i="14"/>
  <c r="I128" i="14"/>
  <c r="M131" i="10"/>
  <c r="I134" i="15"/>
  <c r="K123" i="15"/>
  <c r="C124" i="10"/>
  <c r="AH124" i="14"/>
  <c r="H125" i="10"/>
  <c r="D125" i="15"/>
  <c r="P125" i="10"/>
  <c r="W125" i="10"/>
  <c r="AK125" i="14"/>
  <c r="I126" i="10"/>
  <c r="S129" i="6" s="1"/>
  <c r="F126" i="15"/>
  <c r="N127" i="10"/>
  <c r="J153" i="12"/>
  <c r="W127" i="14"/>
  <c r="X127" i="14" s="1"/>
  <c r="T127" i="14" s="1"/>
  <c r="S129" i="15"/>
  <c r="AE129" i="10"/>
  <c r="AI132" i="8" s="1"/>
  <c r="AK129" i="14"/>
  <c r="W130" i="10"/>
  <c r="AC122" i="10"/>
  <c r="AF125" i="8" s="1"/>
  <c r="AB123" i="10"/>
  <c r="AD126" i="8" s="1"/>
  <c r="AK123" i="14"/>
  <c r="AN123" i="14" s="1"/>
  <c r="M125" i="15"/>
  <c r="Z125" i="10"/>
  <c r="AB128" i="8" s="1"/>
  <c r="N125" i="15"/>
  <c r="O125" i="15"/>
  <c r="Y126" i="10"/>
  <c r="AA129" i="8" s="1"/>
  <c r="AC126" i="14"/>
  <c r="AG126" i="14" s="1"/>
  <c r="AF126" i="10"/>
  <c r="AJ129" i="8" s="1"/>
  <c r="AL126" i="14"/>
  <c r="X127" i="10"/>
  <c r="C128" i="10"/>
  <c r="J154" i="12"/>
  <c r="Q133" i="8" s="1"/>
  <c r="W130" i="14"/>
  <c r="X130" i="14" s="1"/>
  <c r="T130" i="14" s="1"/>
  <c r="U112" i="15"/>
  <c r="B116" i="15"/>
  <c r="Q116" i="15"/>
  <c r="C120" i="10"/>
  <c r="AE122" i="10"/>
  <c r="AI125" i="8" s="1"/>
  <c r="S122" i="15"/>
  <c r="J123" i="10"/>
  <c r="F123" i="15"/>
  <c r="N14" i="13"/>
  <c r="AD123" i="10"/>
  <c r="AG126" i="8" s="1"/>
  <c r="R123" i="15"/>
  <c r="O125" i="14"/>
  <c r="Y125" i="10"/>
  <c r="AA128" i="8" s="1"/>
  <c r="P125" i="15"/>
  <c r="E126" i="14"/>
  <c r="G126" i="14"/>
  <c r="X126" i="10"/>
  <c r="L129" i="15"/>
  <c r="AA129" i="14"/>
  <c r="AL129" i="14"/>
  <c r="X130" i="10"/>
  <c r="X123" i="10"/>
  <c r="L124" i="10"/>
  <c r="Q124" i="10"/>
  <c r="F127" i="7" s="1"/>
  <c r="Q124" i="15"/>
  <c r="R125" i="15"/>
  <c r="AE125" i="10"/>
  <c r="AI128" i="8" s="1"/>
  <c r="S125" i="15"/>
  <c r="Q126" i="10"/>
  <c r="F129" i="7" s="1"/>
  <c r="R126" i="10"/>
  <c r="G129" i="7" s="1"/>
  <c r="O126" i="14"/>
  <c r="C127" i="10"/>
  <c r="Q129" i="14"/>
  <c r="J129" i="15"/>
  <c r="T129" i="10"/>
  <c r="I132" i="7" s="1"/>
  <c r="S134" i="10"/>
  <c r="H137" i="7" s="1"/>
  <c r="C119" i="10"/>
  <c r="N120" i="15"/>
  <c r="AM121" i="14"/>
  <c r="C122" i="10"/>
  <c r="Q122" i="15"/>
  <c r="C123" i="10"/>
  <c r="P123" i="15"/>
  <c r="O149" i="12"/>
  <c r="AA125" i="14"/>
  <c r="AD125" i="10"/>
  <c r="AG128" i="8" s="1"/>
  <c r="J126" i="14"/>
  <c r="K126" i="14" s="1"/>
  <c r="I127" i="10"/>
  <c r="S130" i="6" s="1"/>
  <c r="I127" i="14"/>
  <c r="Q127" i="10"/>
  <c r="F130" i="7" s="1"/>
  <c r="N127" i="14"/>
  <c r="AD127" i="14"/>
  <c r="N127" i="15"/>
  <c r="O130" i="10"/>
  <c r="W133" i="14"/>
  <c r="X133" i="14" s="1"/>
  <c r="T133" i="14" s="1"/>
  <c r="R134" i="10"/>
  <c r="G137" i="7" s="1"/>
  <c r="H134" i="15"/>
  <c r="O134" i="14"/>
  <c r="AH135" i="14"/>
  <c r="AC135" i="10"/>
  <c r="AF138" i="8" s="1"/>
  <c r="Q135" i="15"/>
  <c r="C125" i="10"/>
  <c r="N126" i="15"/>
  <c r="AG126" i="10"/>
  <c r="AK129" i="8" s="1"/>
  <c r="AH130" i="14"/>
  <c r="AJ130" i="14" s="1"/>
  <c r="E131" i="14"/>
  <c r="G131" i="14" s="1"/>
  <c r="T131" i="10"/>
  <c r="I134" i="7" s="1"/>
  <c r="Q131" i="14"/>
  <c r="U131" i="10"/>
  <c r="J134" i="7" s="1"/>
  <c r="R131" i="14"/>
  <c r="K131" i="15"/>
  <c r="AD132" i="14"/>
  <c r="AG133" i="10"/>
  <c r="AK136" i="8" s="1"/>
  <c r="AM133" i="14"/>
  <c r="U133" i="15"/>
  <c r="AG134" i="10"/>
  <c r="AK137" i="8" s="1"/>
  <c r="AM134" i="14"/>
  <c r="J134" i="14"/>
  <c r="F134" i="15"/>
  <c r="L134" i="10"/>
  <c r="W134" i="14"/>
  <c r="X134" i="14" s="1"/>
  <c r="T134" i="14" s="1"/>
  <c r="J161" i="12"/>
  <c r="Q137" i="8" s="1"/>
  <c r="R137" i="8" s="1"/>
  <c r="P131" i="10"/>
  <c r="L132" i="10"/>
  <c r="T132" i="10"/>
  <c r="I135" i="7" s="1"/>
  <c r="R132" i="14"/>
  <c r="W132" i="14"/>
  <c r="X132" i="14" s="1"/>
  <c r="T132" i="14" s="1"/>
  <c r="B134" i="15"/>
  <c r="E134" i="14"/>
  <c r="G134" i="14"/>
  <c r="H137" i="15"/>
  <c r="O137" i="14"/>
  <c r="R137" i="10"/>
  <c r="G140" i="7" s="1"/>
  <c r="R140" i="15"/>
  <c r="AD140" i="10"/>
  <c r="AG143" i="8" s="1"/>
  <c r="AI140" i="14"/>
  <c r="N129" i="10"/>
  <c r="C130" i="10"/>
  <c r="W131" i="10"/>
  <c r="X131" i="10"/>
  <c r="M132" i="10"/>
  <c r="U132" i="10"/>
  <c r="J135" i="7" s="1"/>
  <c r="N133" i="10"/>
  <c r="R133" i="10"/>
  <c r="G136" i="7" s="1"/>
  <c r="H133" i="15"/>
  <c r="O133" i="14"/>
  <c r="R133" i="15"/>
  <c r="I134" i="10"/>
  <c r="S137" i="6" s="1"/>
  <c r="E134" i="15"/>
  <c r="K134" i="10"/>
  <c r="Q134" i="10"/>
  <c r="F137" i="7" s="1"/>
  <c r="N134" i="14"/>
  <c r="M134" i="14" s="1"/>
  <c r="G134" i="15"/>
  <c r="Q126" i="15"/>
  <c r="J129" i="10"/>
  <c r="O129" i="10"/>
  <c r="C132" i="10"/>
  <c r="N132" i="10"/>
  <c r="J159" i="12"/>
  <c r="G133" i="14"/>
  <c r="P133" i="15"/>
  <c r="AB133" i="10"/>
  <c r="AD136" i="8" s="1"/>
  <c r="AD133" i="10"/>
  <c r="AG136" i="8" s="1"/>
  <c r="AH136" i="8" s="1"/>
  <c r="O161" i="12"/>
  <c r="K137" i="6" s="1"/>
  <c r="L137" i="6" s="1"/>
  <c r="M137" i="6" s="1"/>
  <c r="F134" i="10"/>
  <c r="AC130" i="10"/>
  <c r="AF133" i="8" s="1"/>
  <c r="Q130" i="15"/>
  <c r="R130" i="15"/>
  <c r="AD130" i="10"/>
  <c r="AG133" i="8" s="1"/>
  <c r="S130" i="15"/>
  <c r="B131" i="15"/>
  <c r="F131" i="10"/>
  <c r="C131" i="15"/>
  <c r="G131" i="10"/>
  <c r="D131" i="15"/>
  <c r="AA131" i="10"/>
  <c r="AC134" i="8" s="1"/>
  <c r="O131" i="15"/>
  <c r="Z132" i="10"/>
  <c r="AB135" i="8" s="1"/>
  <c r="N132" i="15"/>
  <c r="AA132" i="10"/>
  <c r="AC135" i="8" s="1"/>
  <c r="O132" i="15"/>
  <c r="P132" i="15"/>
  <c r="K133" i="10"/>
  <c r="O133" i="15"/>
  <c r="AA133" i="10"/>
  <c r="AC136" i="8" s="1"/>
  <c r="AE133" i="14"/>
  <c r="AG133" i="14" s="1"/>
  <c r="K134" i="15"/>
  <c r="U134" i="10"/>
  <c r="J137" i="7" s="1"/>
  <c r="R134" i="14"/>
  <c r="T134" i="15"/>
  <c r="AF134" i="10"/>
  <c r="AJ137" i="8" s="1"/>
  <c r="AL134" i="14"/>
  <c r="J129" i="14"/>
  <c r="P129" i="10"/>
  <c r="O154" i="12"/>
  <c r="K133" i="6" s="1"/>
  <c r="L133" i="6" s="1"/>
  <c r="M133" i="6" s="1"/>
  <c r="F130" i="10"/>
  <c r="E130" i="14"/>
  <c r="F130" i="14"/>
  <c r="C130" i="15"/>
  <c r="T130" i="15"/>
  <c r="U130" i="15"/>
  <c r="AM130" i="14"/>
  <c r="AN130" i="14" s="1"/>
  <c r="E131" i="15"/>
  <c r="AB131" i="10"/>
  <c r="AD134" i="8" s="1"/>
  <c r="AH131" i="14"/>
  <c r="AJ131" i="14" s="1"/>
  <c r="AI131" i="14"/>
  <c r="R131" i="15"/>
  <c r="J132" i="14"/>
  <c r="Q132" i="14"/>
  <c r="R132" i="15"/>
  <c r="AI132" i="14"/>
  <c r="AJ132" i="14" s="1"/>
  <c r="S132" i="15"/>
  <c r="AK132" i="14"/>
  <c r="J133" i="10"/>
  <c r="L133" i="15"/>
  <c r="AA133" i="14"/>
  <c r="F136" i="15"/>
  <c r="L136" i="10"/>
  <c r="J136" i="14"/>
  <c r="L126" i="15"/>
  <c r="O126" i="15"/>
  <c r="AD126" i="10"/>
  <c r="AG129" i="8" s="1"/>
  <c r="AH129" i="8" s="1"/>
  <c r="C129" i="10"/>
  <c r="Q129" i="10"/>
  <c r="F132" i="7" s="1"/>
  <c r="AE130" i="10"/>
  <c r="AI133" i="8" s="1"/>
  <c r="AF130" i="10"/>
  <c r="AJ133" i="8" s="1"/>
  <c r="AG130" i="10"/>
  <c r="AK133" i="8" s="1"/>
  <c r="H131" i="10"/>
  <c r="I131" i="10"/>
  <c r="S134" i="6" s="1"/>
  <c r="G131" i="15"/>
  <c r="AC131" i="10"/>
  <c r="AF134" i="8" s="1"/>
  <c r="AH134" i="8" s="1"/>
  <c r="C132" i="15"/>
  <c r="G132" i="10"/>
  <c r="D132" i="15"/>
  <c r="H132" i="10"/>
  <c r="AB132" i="10"/>
  <c r="AD135" i="8" s="1"/>
  <c r="AC132" i="10"/>
  <c r="AF135" i="8" s="1"/>
  <c r="AH135" i="8" s="1"/>
  <c r="AD132" i="10"/>
  <c r="AG135" i="8" s="1"/>
  <c r="I134" i="14"/>
  <c r="M134" i="10"/>
  <c r="M135" i="10"/>
  <c r="J136" i="15"/>
  <c r="T136" i="10"/>
  <c r="I139" i="7" s="1"/>
  <c r="Q136" i="14"/>
  <c r="C136" i="15"/>
  <c r="N136" i="15"/>
  <c r="Z136" i="10"/>
  <c r="AB139" i="8" s="1"/>
  <c r="G137" i="10"/>
  <c r="F137" i="14"/>
  <c r="D137" i="15"/>
  <c r="H137" i="10"/>
  <c r="AC137" i="10"/>
  <c r="AF140" i="8" s="1"/>
  <c r="AH137" i="14"/>
  <c r="O170" i="12"/>
  <c r="P139" i="10"/>
  <c r="U139" i="10"/>
  <c r="J142" i="7" s="1"/>
  <c r="K139" i="15"/>
  <c r="N140" i="10"/>
  <c r="S140" i="15"/>
  <c r="AE140" i="10"/>
  <c r="AI143" i="8" s="1"/>
  <c r="N141" i="10"/>
  <c r="C136" i="10"/>
  <c r="G136" i="10"/>
  <c r="M137" i="15"/>
  <c r="Y137" i="10"/>
  <c r="AA140" i="8" s="1"/>
  <c r="AB138" i="10"/>
  <c r="AD141" i="8" s="1"/>
  <c r="AF138" i="14"/>
  <c r="L139" i="10"/>
  <c r="F139" i="15"/>
  <c r="J139" i="14"/>
  <c r="W139" i="10"/>
  <c r="C140" i="15"/>
  <c r="F140" i="14"/>
  <c r="G140" i="10"/>
  <c r="O158" i="12"/>
  <c r="T131" i="15"/>
  <c r="C133" i="15"/>
  <c r="Z133" i="10"/>
  <c r="AB136" i="8" s="1"/>
  <c r="N134" i="15"/>
  <c r="J135" i="10"/>
  <c r="T135" i="10"/>
  <c r="I138" i="7" s="1"/>
  <c r="J135" i="15"/>
  <c r="Z135" i="10"/>
  <c r="AB138" i="8" s="1"/>
  <c r="N135" i="15"/>
  <c r="S135" i="15"/>
  <c r="C138" i="15"/>
  <c r="G138" i="10"/>
  <c r="X138" i="10"/>
  <c r="T139" i="10"/>
  <c r="I142" i="7" s="1"/>
  <c r="J139" i="15"/>
  <c r="Q139" i="14"/>
  <c r="R139" i="15"/>
  <c r="AD139" i="10"/>
  <c r="AG142" i="8" s="1"/>
  <c r="AE141" i="14"/>
  <c r="O141" i="15"/>
  <c r="AA141" i="10"/>
  <c r="AC144" i="8" s="1"/>
  <c r="P142" i="14"/>
  <c r="P143" i="10"/>
  <c r="Q133" i="15"/>
  <c r="J134" i="10"/>
  <c r="AE134" i="14"/>
  <c r="K135" i="10"/>
  <c r="K135" i="15"/>
  <c r="AF135" i="10"/>
  <c r="AJ138" i="8" s="1"/>
  <c r="AL135" i="14"/>
  <c r="H137" i="14"/>
  <c r="J138" i="10"/>
  <c r="H138" i="15"/>
  <c r="O138" i="14"/>
  <c r="R138" i="10"/>
  <c r="G141" i="7" s="1"/>
  <c r="R139" i="14"/>
  <c r="AA139" i="14"/>
  <c r="C140" i="10"/>
  <c r="W140" i="14"/>
  <c r="X140" i="14" s="1"/>
  <c r="T140" i="14" s="1"/>
  <c r="AK140" i="14"/>
  <c r="R141" i="10"/>
  <c r="G144" i="7" s="1"/>
  <c r="O141" i="14"/>
  <c r="H141" i="15"/>
  <c r="I142" i="15"/>
  <c r="X134" i="10"/>
  <c r="L135" i="10"/>
  <c r="F135" i="15"/>
  <c r="P135" i="15"/>
  <c r="AD136" i="14"/>
  <c r="AC137" i="14"/>
  <c r="F138" i="10"/>
  <c r="B138" i="15"/>
  <c r="E138" i="14"/>
  <c r="G138" i="14" s="1"/>
  <c r="P138" i="10"/>
  <c r="W138" i="10"/>
  <c r="U138" i="15"/>
  <c r="AG138" i="10"/>
  <c r="AK141" i="8" s="1"/>
  <c r="AM138" i="14"/>
  <c r="Q139" i="15"/>
  <c r="AC139" i="10"/>
  <c r="AF142" i="8" s="1"/>
  <c r="AH142" i="8" s="1"/>
  <c r="AH139" i="14"/>
  <c r="AJ139" i="14" s="1"/>
  <c r="C141" i="15"/>
  <c r="F141" i="14"/>
  <c r="G141" i="14" s="1"/>
  <c r="F142" i="15"/>
  <c r="L142" i="10"/>
  <c r="J142" i="14"/>
  <c r="J142" i="15"/>
  <c r="T142" i="10"/>
  <c r="I145" i="7" s="1"/>
  <c r="Q142" i="14"/>
  <c r="I144" i="15"/>
  <c r="AI138" i="14"/>
  <c r="E138" i="15"/>
  <c r="I138" i="14"/>
  <c r="G138" i="15"/>
  <c r="N138" i="14"/>
  <c r="AD138" i="10"/>
  <c r="AG141" i="8" s="1"/>
  <c r="T139" i="15"/>
  <c r="AL139" i="14"/>
  <c r="Z140" i="10"/>
  <c r="AB143" i="8" s="1"/>
  <c r="AD140" i="14"/>
  <c r="N140" i="15"/>
  <c r="W141" i="14"/>
  <c r="X141" i="14" s="1"/>
  <c r="T141" i="14" s="1"/>
  <c r="AB134" i="10"/>
  <c r="AD137" i="8" s="1"/>
  <c r="P134" i="15"/>
  <c r="H135" i="15"/>
  <c r="AG135" i="10"/>
  <c r="AK138" i="8" s="1"/>
  <c r="U135" i="15"/>
  <c r="C137" i="10"/>
  <c r="I138" i="10"/>
  <c r="S141" i="6" s="1"/>
  <c r="Q138" i="10"/>
  <c r="F141" i="7" s="1"/>
  <c r="P138" i="15"/>
  <c r="E139" i="14"/>
  <c r="B139" i="15"/>
  <c r="F139" i="10"/>
  <c r="AF139" i="10"/>
  <c r="AJ142" i="8" s="1"/>
  <c r="J141" i="10"/>
  <c r="O141" i="10"/>
  <c r="Z141" i="10"/>
  <c r="AB144" i="8" s="1"/>
  <c r="N141" i="15"/>
  <c r="AD141" i="14"/>
  <c r="AG141" i="14" s="1"/>
  <c r="AG141" i="10"/>
  <c r="AK144" i="8" s="1"/>
  <c r="U141" i="15"/>
  <c r="AM141" i="14"/>
  <c r="C131" i="10"/>
  <c r="B133" i="15"/>
  <c r="Y133" i="10"/>
  <c r="AA136" i="8" s="1"/>
  <c r="Y134" i="10"/>
  <c r="AA137" i="8" s="1"/>
  <c r="AD134" i="14"/>
  <c r="AG134" i="14" s="1"/>
  <c r="Q134" i="15"/>
  <c r="Q135" i="14"/>
  <c r="Y135" i="10"/>
  <c r="AA138" i="8" s="1"/>
  <c r="M135" i="15"/>
  <c r="AK135" i="14"/>
  <c r="C137" i="15"/>
  <c r="AC138" i="10"/>
  <c r="AF141" i="8" s="1"/>
  <c r="AH138" i="14"/>
  <c r="AJ138" i="14" s="1"/>
  <c r="Q138" i="15"/>
  <c r="M139" i="10"/>
  <c r="Q142" i="10"/>
  <c r="F145" i="7" s="1"/>
  <c r="G142" i="15"/>
  <c r="N142" i="14"/>
  <c r="S142" i="10"/>
  <c r="H145" i="7" s="1"/>
  <c r="X135" i="10"/>
  <c r="C139" i="10"/>
  <c r="B141" i="15"/>
  <c r="Y141" i="10"/>
  <c r="AA144" i="8" s="1"/>
  <c r="AB142" i="10"/>
  <c r="AD145" i="8" s="1"/>
  <c r="P142" i="15"/>
  <c r="G144" i="14"/>
  <c r="L144" i="10"/>
  <c r="J144" i="14"/>
  <c r="K144" i="14" s="1"/>
  <c r="M144" i="10"/>
  <c r="K141" i="10"/>
  <c r="G142" i="14"/>
  <c r="I142" i="10"/>
  <c r="S145" i="6" s="1"/>
  <c r="L142" i="15"/>
  <c r="T144" i="10"/>
  <c r="I147" i="7" s="1"/>
  <c r="O147" i="7" s="1"/>
  <c r="Q145" i="14"/>
  <c r="W145" i="14"/>
  <c r="X145" i="14" s="1"/>
  <c r="T145" i="14" s="1"/>
  <c r="R142" i="15"/>
  <c r="K144" i="10"/>
  <c r="O144" i="10"/>
  <c r="T145" i="10"/>
  <c r="I148" i="7" s="1"/>
  <c r="O177" i="12"/>
  <c r="K149" i="6" s="1"/>
  <c r="L149" i="6" s="1"/>
  <c r="M149" i="6" s="1"/>
  <c r="N149" i="6" s="1"/>
  <c r="M148" i="3" s="1"/>
  <c r="S142" i="15"/>
  <c r="AK142" i="14"/>
  <c r="C143" i="10"/>
  <c r="C138" i="10"/>
  <c r="D139" i="15"/>
  <c r="AA139" i="10"/>
  <c r="AC142" i="8" s="1"/>
  <c r="Q141" i="15"/>
  <c r="J142" i="10"/>
  <c r="AD142" i="10"/>
  <c r="AG145" i="8" s="1"/>
  <c r="N144" i="10"/>
  <c r="J145" i="14"/>
  <c r="N145" i="10"/>
  <c r="P146" i="14"/>
  <c r="P147" i="14"/>
  <c r="L141" i="15"/>
  <c r="B142" i="15"/>
  <c r="R142" i="10"/>
  <c r="G145" i="7" s="1"/>
  <c r="AA142" i="10"/>
  <c r="AC145" i="8" s="1"/>
  <c r="O142" i="15"/>
  <c r="AE142" i="10"/>
  <c r="AI145" i="8" s="1"/>
  <c r="L145" i="10"/>
  <c r="X142" i="10"/>
  <c r="AF142" i="10"/>
  <c r="AJ145" i="8" s="1"/>
  <c r="AF144" i="14"/>
  <c r="R144" i="15"/>
  <c r="AD144" i="10"/>
  <c r="AG147" i="8" s="1"/>
  <c r="AH147" i="8" s="1"/>
  <c r="AI144" i="14"/>
  <c r="AJ144" i="14" s="1"/>
  <c r="Z145" i="10"/>
  <c r="AB148" i="8" s="1"/>
  <c r="AD145" i="14"/>
  <c r="K146" i="14"/>
  <c r="C134" i="10"/>
  <c r="C135" i="10"/>
  <c r="F139" i="14"/>
  <c r="G139" i="14" s="1"/>
  <c r="AF141" i="14"/>
  <c r="R141" i="15"/>
  <c r="F142" i="10"/>
  <c r="I142" i="14"/>
  <c r="M142" i="10"/>
  <c r="H142" i="15"/>
  <c r="U142" i="10"/>
  <c r="J145" i="7" s="1"/>
  <c r="K142" i="15"/>
  <c r="AI142" i="14"/>
  <c r="T142" i="15"/>
  <c r="AB144" i="10"/>
  <c r="AD147" i="8" s="1"/>
  <c r="F145" i="15"/>
  <c r="P145" i="14"/>
  <c r="B144" i="15"/>
  <c r="Z144" i="10"/>
  <c r="AB147" i="8" s="1"/>
  <c r="N144" i="15"/>
  <c r="J145" i="10"/>
  <c r="R145" i="10"/>
  <c r="G148" i="7" s="1"/>
  <c r="H145" i="15"/>
  <c r="AC145" i="14"/>
  <c r="AG145" i="14" s="1"/>
  <c r="F146" i="15"/>
  <c r="J146" i="15"/>
  <c r="X146" i="10"/>
  <c r="Z146" i="10"/>
  <c r="AB149" i="8" s="1"/>
  <c r="K147" i="10"/>
  <c r="C148" i="10"/>
  <c r="S149" i="15"/>
  <c r="AE149" i="10"/>
  <c r="AI152" i="8" s="1"/>
  <c r="Q150" i="15"/>
  <c r="AC150" i="10"/>
  <c r="AF153" i="8" s="1"/>
  <c r="C144" i="15"/>
  <c r="L144" i="15"/>
  <c r="AA144" i="10"/>
  <c r="AC147" i="8" s="1"/>
  <c r="O144" i="15"/>
  <c r="B145" i="15"/>
  <c r="K145" i="10"/>
  <c r="G146" i="14"/>
  <c r="AE146" i="14"/>
  <c r="AG146" i="14" s="1"/>
  <c r="J147" i="10"/>
  <c r="H147" i="15"/>
  <c r="R147" i="10"/>
  <c r="G150" i="7" s="1"/>
  <c r="X147" i="10"/>
  <c r="C149" i="15"/>
  <c r="G149" i="10"/>
  <c r="W151" i="14"/>
  <c r="X151" i="14" s="1"/>
  <c r="T151" i="14" s="1"/>
  <c r="W152" i="10"/>
  <c r="R146" i="10"/>
  <c r="G149" i="7" s="1"/>
  <c r="S146" i="10"/>
  <c r="H149" i="7" s="1"/>
  <c r="U147" i="15"/>
  <c r="AG147" i="10"/>
  <c r="AK150" i="8" s="1"/>
  <c r="P149" i="10"/>
  <c r="W149" i="10"/>
  <c r="AK149" i="14"/>
  <c r="N150" i="10"/>
  <c r="AH150" i="14"/>
  <c r="AJ150" i="14" s="1"/>
  <c r="N151" i="10"/>
  <c r="AA153" i="10"/>
  <c r="AC156" i="8" s="1"/>
  <c r="O153" i="15"/>
  <c r="AE153" i="14"/>
  <c r="Q144" i="15"/>
  <c r="K145" i="15"/>
  <c r="Y145" i="10"/>
  <c r="AA148" i="8" s="1"/>
  <c r="M145" i="15"/>
  <c r="Q146" i="10"/>
  <c r="F149" i="7" s="1"/>
  <c r="AG146" i="10"/>
  <c r="AK149" i="8" s="1"/>
  <c r="N147" i="15"/>
  <c r="R150" i="15"/>
  <c r="AD150" i="10"/>
  <c r="AG153" i="8" s="1"/>
  <c r="B151" i="15"/>
  <c r="F151" i="10"/>
  <c r="AM151" i="14"/>
  <c r="U151" i="15"/>
  <c r="AG151" i="10"/>
  <c r="AK154" i="8" s="1"/>
  <c r="I147" i="10"/>
  <c r="S150" i="6" s="1"/>
  <c r="Q147" i="10"/>
  <c r="F150" i="7" s="1"/>
  <c r="P148" i="10"/>
  <c r="W148" i="10"/>
  <c r="D149" i="15"/>
  <c r="H149" i="10"/>
  <c r="B150" i="15"/>
  <c r="F150" i="10"/>
  <c r="O145" i="15"/>
  <c r="I146" i="10"/>
  <c r="S149" i="6" s="1"/>
  <c r="E146" i="15"/>
  <c r="O146" i="15"/>
  <c r="AF146" i="10"/>
  <c r="AJ149" i="8" s="1"/>
  <c r="AL146" i="14"/>
  <c r="T148" i="15"/>
  <c r="AF148" i="10"/>
  <c r="AJ151" i="8" s="1"/>
  <c r="R149" i="15"/>
  <c r="AD149" i="10"/>
  <c r="AG152" i="8" s="1"/>
  <c r="O150" i="10"/>
  <c r="L150" i="15"/>
  <c r="AF151" i="10"/>
  <c r="AJ154" i="8" s="1"/>
  <c r="T151" i="15"/>
  <c r="AL151" i="14"/>
  <c r="P145" i="15"/>
  <c r="AG145" i="10"/>
  <c r="AK148" i="8" s="1"/>
  <c r="U145" i="15"/>
  <c r="J146" i="10"/>
  <c r="O146" i="14"/>
  <c r="N146" i="15"/>
  <c r="AM146" i="14"/>
  <c r="M147" i="15"/>
  <c r="Y147" i="10"/>
  <c r="AA150" i="8" s="1"/>
  <c r="AD147" i="14"/>
  <c r="D148" i="15"/>
  <c r="H148" i="10"/>
  <c r="H149" i="14"/>
  <c r="E150" i="14"/>
  <c r="C142" i="10"/>
  <c r="K144" i="15"/>
  <c r="AA145" i="10"/>
  <c r="AC148" i="8" s="1"/>
  <c r="Q145" i="15"/>
  <c r="N146" i="14"/>
  <c r="Y146" i="10"/>
  <c r="AA149" i="8" s="1"/>
  <c r="AA146" i="10"/>
  <c r="AC149" i="8" s="1"/>
  <c r="U146" i="15"/>
  <c r="I147" i="14"/>
  <c r="N147" i="14"/>
  <c r="T147" i="15"/>
  <c r="AF147" i="10"/>
  <c r="AJ150" i="8" s="1"/>
  <c r="AL148" i="14"/>
  <c r="C149" i="10"/>
  <c r="AI149" i="14"/>
  <c r="C150" i="15"/>
  <c r="G150" i="10"/>
  <c r="AA150" i="14"/>
  <c r="M151" i="10"/>
  <c r="W151" i="10"/>
  <c r="N151" i="15"/>
  <c r="AD151" i="14"/>
  <c r="Z151" i="10"/>
  <c r="AB154" i="8" s="1"/>
  <c r="H152" i="10"/>
  <c r="H152" i="14"/>
  <c r="M152" i="10"/>
  <c r="U152" i="10"/>
  <c r="J155" i="7" s="1"/>
  <c r="P155" i="7" s="1"/>
  <c r="T152" i="15"/>
  <c r="AD153" i="10"/>
  <c r="AG156" i="8" s="1"/>
  <c r="AH156" i="8" s="1"/>
  <c r="R153" i="15"/>
  <c r="C154" i="10"/>
  <c r="N155" i="10"/>
  <c r="Y155" i="10"/>
  <c r="AA158" i="8" s="1"/>
  <c r="M155" i="15"/>
  <c r="S156" i="10"/>
  <c r="H159" i="7" s="1"/>
  <c r="K156" i="15"/>
  <c r="U156" i="10"/>
  <c r="J159" i="7" s="1"/>
  <c r="P156" i="15"/>
  <c r="AB156" i="10"/>
  <c r="AD159" i="8" s="1"/>
  <c r="P157" i="10"/>
  <c r="W157" i="10"/>
  <c r="U152" i="15"/>
  <c r="B153" i="15"/>
  <c r="L153" i="10"/>
  <c r="T153" i="10"/>
  <c r="I156" i="7" s="1"/>
  <c r="S153" i="15"/>
  <c r="P154" i="15"/>
  <c r="O182" i="12"/>
  <c r="C157" i="10"/>
  <c r="J151" i="14"/>
  <c r="E152" i="15"/>
  <c r="G152" i="15"/>
  <c r="AF152" i="10"/>
  <c r="AJ155" i="8" s="1"/>
  <c r="F153" i="10"/>
  <c r="G153" i="10"/>
  <c r="C153" i="15"/>
  <c r="F153" i="15"/>
  <c r="J153" i="15"/>
  <c r="T153" i="15"/>
  <c r="AB154" i="10"/>
  <c r="AD157" i="8" s="1"/>
  <c r="F155" i="14"/>
  <c r="R155" i="10"/>
  <c r="G158" i="7" s="1"/>
  <c r="H155" i="15"/>
  <c r="P155" i="15"/>
  <c r="AB155" i="10"/>
  <c r="AD158" i="8" s="1"/>
  <c r="AH155" i="14"/>
  <c r="R156" i="14"/>
  <c r="AF156" i="14"/>
  <c r="G158" i="10"/>
  <c r="C158" i="15"/>
  <c r="O144" i="14"/>
  <c r="B146" i="15"/>
  <c r="AE151" i="10"/>
  <c r="AI154" i="8" s="1"/>
  <c r="H152" i="15"/>
  <c r="L152" i="15"/>
  <c r="AC152" i="14"/>
  <c r="AB152" i="10"/>
  <c r="AD155" i="8" s="1"/>
  <c r="AI152" i="14"/>
  <c r="AG152" i="10"/>
  <c r="AK155" i="8" s="1"/>
  <c r="D153" i="15"/>
  <c r="AE153" i="10"/>
  <c r="AI156" i="8" s="1"/>
  <c r="P154" i="10"/>
  <c r="W154" i="10"/>
  <c r="E155" i="14"/>
  <c r="M155" i="10"/>
  <c r="AC155" i="14"/>
  <c r="I156" i="15"/>
  <c r="AF156" i="10"/>
  <c r="AJ159" i="8" s="1"/>
  <c r="T156" i="15"/>
  <c r="I158" i="15"/>
  <c r="K146" i="15"/>
  <c r="P146" i="15"/>
  <c r="L151" i="10"/>
  <c r="R151" i="10"/>
  <c r="G154" i="7" s="1"/>
  <c r="M154" i="7" s="1"/>
  <c r="T151" i="10"/>
  <c r="I154" i="7" s="1"/>
  <c r="O154" i="7" s="1"/>
  <c r="S151" i="15"/>
  <c r="I152" i="10"/>
  <c r="S155" i="6" s="1"/>
  <c r="O152" i="10"/>
  <c r="Q152" i="10"/>
  <c r="F155" i="7" s="1"/>
  <c r="P152" i="15"/>
  <c r="AH153" i="14"/>
  <c r="AF153" i="10"/>
  <c r="AJ156" i="8" s="1"/>
  <c r="K155" i="15"/>
  <c r="U155" i="10"/>
  <c r="J158" i="7" s="1"/>
  <c r="W155" i="14"/>
  <c r="X155" i="14" s="1"/>
  <c r="T155" i="14" s="1"/>
  <c r="AL156" i="14"/>
  <c r="J144" i="10"/>
  <c r="R144" i="10"/>
  <c r="G147" i="7" s="1"/>
  <c r="M147" i="7" s="1"/>
  <c r="J151" i="15"/>
  <c r="C152" i="10"/>
  <c r="F152" i="14"/>
  <c r="J152" i="10"/>
  <c r="R152" i="10"/>
  <c r="G155" i="7" s="1"/>
  <c r="R152" i="14"/>
  <c r="AL152" i="14"/>
  <c r="C153" i="10"/>
  <c r="H153" i="10"/>
  <c r="AI153" i="14"/>
  <c r="J155" i="10"/>
  <c r="O155" i="14"/>
  <c r="AF155" i="14"/>
  <c r="I156" i="10"/>
  <c r="S159" i="6" s="1"/>
  <c r="E156" i="15"/>
  <c r="Q162" i="15"/>
  <c r="AH162" i="14"/>
  <c r="AC162" i="10"/>
  <c r="AF165" i="8" s="1"/>
  <c r="C151" i="10"/>
  <c r="H151" i="15"/>
  <c r="M152" i="15"/>
  <c r="R152" i="15"/>
  <c r="AM152" i="14"/>
  <c r="E153" i="14"/>
  <c r="G153" i="14" s="1"/>
  <c r="J153" i="14"/>
  <c r="Q153" i="14"/>
  <c r="AK153" i="14"/>
  <c r="AF154" i="14"/>
  <c r="C155" i="15"/>
  <c r="AG155" i="10"/>
  <c r="AK158" i="8" s="1"/>
  <c r="U155" i="15"/>
  <c r="M156" i="10"/>
  <c r="I152" i="14"/>
  <c r="AE152" i="10"/>
  <c r="AI155" i="8" s="1"/>
  <c r="S152" i="15"/>
  <c r="Q153" i="15"/>
  <c r="B155" i="15"/>
  <c r="F155" i="10"/>
  <c r="Q155" i="15"/>
  <c r="AC155" i="10"/>
  <c r="AF158" i="8" s="1"/>
  <c r="Q156" i="10"/>
  <c r="F159" i="7" s="1"/>
  <c r="G156" i="15"/>
  <c r="X156" i="10"/>
  <c r="AD158" i="14"/>
  <c r="J156" i="14"/>
  <c r="K156" i="14" s="1"/>
  <c r="Q156" i="14"/>
  <c r="AE156" i="14"/>
  <c r="O158" i="14"/>
  <c r="AC158" i="14"/>
  <c r="I159" i="14"/>
  <c r="F161" i="14"/>
  <c r="E162" i="14"/>
  <c r="J155" i="14"/>
  <c r="Q155" i="14"/>
  <c r="AE155" i="14"/>
  <c r="AD156" i="14"/>
  <c r="I158" i="14"/>
  <c r="K158" i="10"/>
  <c r="L158" i="15"/>
  <c r="Z158" i="10"/>
  <c r="AB161" i="8" s="1"/>
  <c r="R158" i="15"/>
  <c r="B159" i="15"/>
  <c r="J159" i="10"/>
  <c r="Q159" i="15"/>
  <c r="K160" i="15"/>
  <c r="P160" i="15"/>
  <c r="F161" i="15"/>
  <c r="J161" i="15"/>
  <c r="O161" i="15"/>
  <c r="O163" i="15"/>
  <c r="AA163" i="10"/>
  <c r="AC166" i="8" s="1"/>
  <c r="L156" i="10"/>
  <c r="T156" i="10"/>
  <c r="I159" i="7" s="1"/>
  <c r="AA156" i="10"/>
  <c r="AC159" i="8" s="1"/>
  <c r="J158" i="10"/>
  <c r="R158" i="10"/>
  <c r="G161" i="7" s="1"/>
  <c r="Y158" i="10"/>
  <c r="AA161" i="8" s="1"/>
  <c r="I159" i="10"/>
  <c r="S162" i="6" s="1"/>
  <c r="G161" i="10"/>
  <c r="F162" i="10"/>
  <c r="F163" i="15"/>
  <c r="L163" i="10"/>
  <c r="J163" i="15"/>
  <c r="T163" i="10"/>
  <c r="I166" i="7" s="1"/>
  <c r="AE163" i="14"/>
  <c r="AA158" i="14"/>
  <c r="AI158" i="14"/>
  <c r="E159" i="14"/>
  <c r="W159" i="14"/>
  <c r="X159" i="14" s="1"/>
  <c r="T159" i="14" s="1"/>
  <c r="AH159" i="14"/>
  <c r="R160" i="14"/>
  <c r="AF160" i="14"/>
  <c r="J161" i="14"/>
  <c r="Q161" i="14"/>
  <c r="AE161" i="14"/>
  <c r="Q163" i="14"/>
  <c r="K155" i="10"/>
  <c r="B156" i="15"/>
  <c r="O158" i="10"/>
  <c r="AD158" i="10"/>
  <c r="AG161" i="8" s="1"/>
  <c r="F159" i="10"/>
  <c r="N159" i="10"/>
  <c r="J190" i="12"/>
  <c r="Q162" i="8" s="1"/>
  <c r="AC159" i="10"/>
  <c r="AF162" i="8" s="1"/>
  <c r="O192" i="12"/>
  <c r="M160" i="10"/>
  <c r="U160" i="10"/>
  <c r="J163" i="7" s="1"/>
  <c r="AB160" i="10"/>
  <c r="AD163" i="8" s="1"/>
  <c r="L161" i="10"/>
  <c r="T161" i="10"/>
  <c r="I164" i="7" s="1"/>
  <c r="AA161" i="10"/>
  <c r="AC164" i="8" s="1"/>
  <c r="K162" i="10"/>
  <c r="C162" i="10"/>
  <c r="BA169" i="21"/>
  <c r="BB169" i="21" s="1"/>
  <c r="BE44" i="21"/>
  <c r="BD44" i="21"/>
  <c r="BC44" i="21"/>
  <c r="BA44" i="21"/>
  <c r="BB44" i="21" s="1"/>
  <c r="BE39" i="21"/>
  <c r="BD39" i="21"/>
  <c r="BC39" i="21"/>
  <c r="BA39" i="21"/>
  <c r="BB39" i="21" s="1"/>
  <c r="BE47" i="21"/>
  <c r="BD47" i="21"/>
  <c r="BC47" i="21"/>
  <c r="BA47" i="21"/>
  <c r="BB47" i="21" s="1"/>
  <c r="BE52" i="21"/>
  <c r="BA52" i="21"/>
  <c r="BB52" i="21" s="1"/>
  <c r="BE27" i="21"/>
  <c r="BD27" i="21"/>
  <c r="BA27" i="21"/>
  <c r="BB27" i="21" s="1"/>
  <c r="BC27" i="21"/>
  <c r="BE7" i="21"/>
  <c r="BD7" i="21"/>
  <c r="BC7" i="21"/>
  <c r="BA7" i="21"/>
  <c r="BB7" i="21" s="1"/>
  <c r="BA16" i="21"/>
  <c r="BB16" i="21" s="1"/>
  <c r="BC10" i="21"/>
  <c r="BA10" i="21"/>
  <c r="BB10" i="21" s="1"/>
  <c r="BE29" i="21"/>
  <c r="BD29" i="21"/>
  <c r="BA29" i="21"/>
  <c r="BB29" i="21" s="1"/>
  <c r="BC29" i="21"/>
  <c r="BD88" i="21"/>
  <c r="BC88" i="21"/>
  <c r="BE88" i="21"/>
  <c r="BA88" i="21"/>
  <c r="BB88" i="21" s="1"/>
  <c r="BE108" i="21"/>
  <c r="BA108" i="21"/>
  <c r="BB108" i="21" s="1"/>
  <c r="BC108" i="21"/>
  <c r="BE37" i="21"/>
  <c r="BD37" i="21"/>
  <c r="BA37" i="21"/>
  <c r="BB37" i="21" s="1"/>
  <c r="BC37" i="21"/>
  <c r="BD71" i="21"/>
  <c r="BC71" i="21"/>
  <c r="BE71" i="21"/>
  <c r="BA71" i="21"/>
  <c r="BB71" i="21" s="1"/>
  <c r="BE25" i="21"/>
  <c r="BD25" i="21"/>
  <c r="BA25" i="21"/>
  <c r="BB25" i="21" s="1"/>
  <c r="BC25" i="21"/>
  <c r="BC8" i="21"/>
  <c r="BE9" i="21"/>
  <c r="BD9" i="21"/>
  <c r="BC9" i="21"/>
  <c r="BA9" i="21"/>
  <c r="BB9" i="21" s="1"/>
  <c r="BA13" i="21"/>
  <c r="BB13" i="21" s="1"/>
  <c r="BA11" i="21"/>
  <c r="BB11" i="21" s="1"/>
  <c r="BE21" i="21"/>
  <c r="BD21" i="21"/>
  <c r="BA21" i="21"/>
  <c r="BB21" i="21" s="1"/>
  <c r="BC21" i="21"/>
  <c r="BE12" i="21"/>
  <c r="BD12" i="21"/>
  <c r="BC12" i="21"/>
  <c r="BA12" i="21"/>
  <c r="BB12" i="21" s="1"/>
  <c r="BE23" i="21"/>
  <c r="BD23" i="21"/>
  <c r="BA23" i="21"/>
  <c r="BB23" i="21" s="1"/>
  <c r="BC23" i="21"/>
  <c r="BE42" i="21"/>
  <c r="BD42" i="21"/>
  <c r="BC42" i="21"/>
  <c r="BA42" i="21"/>
  <c r="BB42" i="21" s="1"/>
  <c r="BE50" i="21"/>
  <c r="BD50" i="21"/>
  <c r="BC50" i="21"/>
  <c r="BA50" i="21"/>
  <c r="BB50" i="21" s="1"/>
  <c r="BE86" i="21"/>
  <c r="BE4" i="21"/>
  <c r="BD4" i="21"/>
  <c r="BC4" i="21"/>
  <c r="BA4" i="21"/>
  <c r="BB4" i="21" s="1"/>
  <c r="BE19" i="21"/>
  <c r="BD19" i="21"/>
  <c r="BA19" i="21"/>
  <c r="BB19" i="21" s="1"/>
  <c r="BC19" i="21"/>
  <c r="BE35" i="21"/>
  <c r="BD35" i="21"/>
  <c r="BA35" i="21"/>
  <c r="BB35" i="21" s="1"/>
  <c r="BC35" i="21"/>
  <c r="BA57" i="21"/>
  <c r="BB57" i="21" s="1"/>
  <c r="BA8" i="21"/>
  <c r="BB8" i="21" s="1"/>
  <c r="BE15" i="21"/>
  <c r="BD15" i="21"/>
  <c r="BC15" i="21"/>
  <c r="BA15" i="21"/>
  <c r="BB15" i="21" s="1"/>
  <c r="BE17" i="21"/>
  <c r="BD17" i="21"/>
  <c r="BA17" i="21"/>
  <c r="BB17" i="21" s="1"/>
  <c r="BC17" i="21"/>
  <c r="BE33" i="21"/>
  <c r="BD33" i="21"/>
  <c r="BA33" i="21"/>
  <c r="BB33" i="21" s="1"/>
  <c r="BC33" i="21"/>
  <c r="BD75" i="21"/>
  <c r="BC75" i="21"/>
  <c r="BE75" i="21"/>
  <c r="BA75" i="21"/>
  <c r="BB75" i="21" s="1"/>
  <c r="BE31" i="21"/>
  <c r="BD31" i="21"/>
  <c r="BA31" i="21"/>
  <c r="BB31" i="21" s="1"/>
  <c r="BC31" i="21"/>
  <c r="BA53" i="21"/>
  <c r="BB53" i="21" s="1"/>
  <c r="BE6" i="21"/>
  <c r="BD6" i="21"/>
  <c r="BE14" i="21"/>
  <c r="BD14" i="21"/>
  <c r="BE45" i="21"/>
  <c r="BD45" i="21"/>
  <c r="BC45" i="21"/>
  <c r="BA45" i="21"/>
  <c r="BB45" i="21" s="1"/>
  <c r="BD67" i="21"/>
  <c r="BC67" i="21"/>
  <c r="BE67" i="21"/>
  <c r="BA67" i="21"/>
  <c r="BB67" i="21" s="1"/>
  <c r="BD80" i="21"/>
  <c r="BC80" i="21"/>
  <c r="BE80" i="21"/>
  <c r="BA80" i="21"/>
  <c r="BB80" i="21" s="1"/>
  <c r="BD91" i="21"/>
  <c r="BE91" i="21"/>
  <c r="BC91" i="21"/>
  <c r="BA91" i="21"/>
  <c r="BB91" i="21" s="1"/>
  <c r="BE3" i="21"/>
  <c r="BD3" i="21"/>
  <c r="BE11" i="21"/>
  <c r="BD11" i="21"/>
  <c r="BE40" i="21"/>
  <c r="BD40" i="21"/>
  <c r="BC40" i="21"/>
  <c r="BA40" i="21"/>
  <c r="BB40" i="21" s="1"/>
  <c r="BE48" i="21"/>
  <c r="BD48" i="21"/>
  <c r="BC48" i="21"/>
  <c r="BA48" i="21"/>
  <c r="BB48" i="21" s="1"/>
  <c r="BD63" i="21"/>
  <c r="BC63" i="21"/>
  <c r="BE63" i="21"/>
  <c r="BA63" i="21"/>
  <c r="BB63" i="21" s="1"/>
  <c r="BA84" i="21"/>
  <c r="BB84" i="21" s="1"/>
  <c r="BE104" i="21"/>
  <c r="BA104" i="21"/>
  <c r="BB104" i="21" s="1"/>
  <c r="BC104" i="21"/>
  <c r="BE8" i="21"/>
  <c r="BD8" i="21"/>
  <c r="BE16" i="21"/>
  <c r="BD16" i="21"/>
  <c r="BE43" i="21"/>
  <c r="BD43" i="21"/>
  <c r="BC43" i="21"/>
  <c r="BA43" i="21"/>
  <c r="BB43" i="21" s="1"/>
  <c r="BD51" i="21"/>
  <c r="BE51" i="21"/>
  <c r="BC51" i="21"/>
  <c r="BA51" i="21"/>
  <c r="BB51" i="21" s="1"/>
  <c r="BD59" i="21"/>
  <c r="BC59" i="21"/>
  <c r="BE59" i="21"/>
  <c r="BA59" i="21"/>
  <c r="BB59" i="21" s="1"/>
  <c r="BE111" i="21"/>
  <c r="BC111" i="21"/>
  <c r="BE114" i="21"/>
  <c r="BA114" i="21"/>
  <c r="BB114" i="21" s="1"/>
  <c r="BC114" i="21"/>
  <c r="BE122" i="21"/>
  <c r="BA122" i="21"/>
  <c r="BB122" i="21" s="1"/>
  <c r="BC122" i="21"/>
  <c r="BE5" i="21"/>
  <c r="BD5" i="21"/>
  <c r="BA6" i="21"/>
  <c r="BB6" i="21" s="1"/>
  <c r="BE13" i="21"/>
  <c r="BD13" i="21"/>
  <c r="BA14" i="21"/>
  <c r="BB14" i="21" s="1"/>
  <c r="BE18" i="21"/>
  <c r="BD18" i="21"/>
  <c r="BA18" i="21"/>
  <c r="BB18" i="21" s="1"/>
  <c r="BE20" i="21"/>
  <c r="BD20" i="21"/>
  <c r="BA20" i="21"/>
  <c r="BB20" i="21" s="1"/>
  <c r="BE22" i="21"/>
  <c r="BD22" i="21"/>
  <c r="BA22" i="21"/>
  <c r="BB22" i="21" s="1"/>
  <c r="BE24" i="21"/>
  <c r="BD24" i="21"/>
  <c r="BA24" i="21"/>
  <c r="BB24" i="21" s="1"/>
  <c r="BE26" i="21"/>
  <c r="BD26" i="21"/>
  <c r="BA26" i="21"/>
  <c r="BB26" i="21" s="1"/>
  <c r="BE28" i="21"/>
  <c r="BD28" i="21"/>
  <c r="BA28" i="21"/>
  <c r="BB28" i="21" s="1"/>
  <c r="BE30" i="21"/>
  <c r="BD30" i="21"/>
  <c r="BA30" i="21"/>
  <c r="BB30" i="21" s="1"/>
  <c r="BE32" i="21"/>
  <c r="BD32" i="21"/>
  <c r="BA32" i="21"/>
  <c r="BB32" i="21" s="1"/>
  <c r="BE34" i="21"/>
  <c r="BD34" i="21"/>
  <c r="BA34" i="21"/>
  <c r="BB34" i="21" s="1"/>
  <c r="BE36" i="21"/>
  <c r="BD36" i="21"/>
  <c r="BA36" i="21"/>
  <c r="BB36" i="21" s="1"/>
  <c r="BE38" i="21"/>
  <c r="BD38" i="21"/>
  <c r="BC38" i="21"/>
  <c r="BA38" i="21"/>
  <c r="BB38" i="21" s="1"/>
  <c r="BE46" i="21"/>
  <c r="BD46" i="21"/>
  <c r="BC46" i="21"/>
  <c r="BA46" i="21"/>
  <c r="BB46" i="21" s="1"/>
  <c r="BD55" i="21"/>
  <c r="BC55" i="21"/>
  <c r="BE55" i="21"/>
  <c r="BA55" i="21"/>
  <c r="BB55" i="21" s="1"/>
  <c r="BE72" i="21"/>
  <c r="BD83" i="21"/>
  <c r="BC83" i="21"/>
  <c r="BE83" i="21"/>
  <c r="BA83" i="21"/>
  <c r="BB83" i="21" s="1"/>
  <c r="BC6" i="21"/>
  <c r="BE10" i="21"/>
  <c r="BD10" i="21"/>
  <c r="BC14" i="21"/>
  <c r="BE41" i="21"/>
  <c r="BD41" i="21"/>
  <c r="BC41" i="21"/>
  <c r="BA41" i="21"/>
  <c r="BB41" i="21" s="1"/>
  <c r="BE49" i="21"/>
  <c r="BD49" i="21"/>
  <c r="BC49" i="21"/>
  <c r="BA49" i="21"/>
  <c r="BB49" i="21" s="1"/>
  <c r="BA61" i="21"/>
  <c r="BB61" i="21" s="1"/>
  <c r="BE68" i="21"/>
  <c r="BE81" i="21"/>
  <c r="BD54" i="21"/>
  <c r="BC54" i="21"/>
  <c r="BD58" i="21"/>
  <c r="BC58" i="21"/>
  <c r="BD62" i="21"/>
  <c r="BC62" i="21"/>
  <c r="BD66" i="21"/>
  <c r="BC66" i="21"/>
  <c r="BD70" i="21"/>
  <c r="BC70" i="21"/>
  <c r="BD74" i="21"/>
  <c r="BC74" i="21"/>
  <c r="BD77" i="21"/>
  <c r="BC77" i="21"/>
  <c r="BA78" i="21"/>
  <c r="BB78" i="21" s="1"/>
  <c r="BD85" i="21"/>
  <c r="BC85" i="21"/>
  <c r="BA86" i="21"/>
  <c r="BB86" i="21" s="1"/>
  <c r="BD95" i="21"/>
  <c r="BA112" i="21"/>
  <c r="BB112" i="21" s="1"/>
  <c r="BE112" i="21"/>
  <c r="BD82" i="21"/>
  <c r="BC82" i="21"/>
  <c r="BD90" i="21"/>
  <c r="BC90" i="21"/>
  <c r="BA93" i="21"/>
  <c r="BB93" i="21" s="1"/>
  <c r="BE95" i="21"/>
  <c r="BD99" i="21"/>
  <c r="BD115" i="21"/>
  <c r="BE120" i="21"/>
  <c r="BA120" i="21"/>
  <c r="BB120" i="21" s="1"/>
  <c r="BC120" i="21"/>
  <c r="BD123" i="21"/>
  <c r="BE179" i="21"/>
  <c r="BD179" i="21"/>
  <c r="BC179" i="21"/>
  <c r="BA179" i="21"/>
  <c r="BB179" i="21" s="1"/>
  <c r="BD53" i="21"/>
  <c r="BC53" i="21"/>
  <c r="BD57" i="21"/>
  <c r="BC57" i="21"/>
  <c r="BD61" i="21"/>
  <c r="BC61" i="21"/>
  <c r="BD65" i="21"/>
  <c r="BC65" i="21"/>
  <c r="BD69" i="21"/>
  <c r="BC69" i="21"/>
  <c r="BD73" i="21"/>
  <c r="BC73" i="21"/>
  <c r="BD79" i="21"/>
  <c r="BC79" i="21"/>
  <c r="BD87" i="21"/>
  <c r="BC87" i="21"/>
  <c r="BD92" i="21"/>
  <c r="BC93" i="21"/>
  <c r="BA95" i="21"/>
  <c r="BB95" i="21" s="1"/>
  <c r="BA97" i="21"/>
  <c r="BB97" i="21" s="1"/>
  <c r="BE99" i="21"/>
  <c r="BD103" i="21"/>
  <c r="BE105" i="21"/>
  <c r="BC110" i="21"/>
  <c r="BC112" i="21"/>
  <c r="BD142" i="21"/>
  <c r="BD150" i="21"/>
  <c r="BA161" i="21"/>
  <c r="BB161" i="21" s="1"/>
  <c r="BA54" i="21"/>
  <c r="BB54" i="21" s="1"/>
  <c r="BA58" i="21"/>
  <c r="BB58" i="21" s="1"/>
  <c r="BA62" i="21"/>
  <c r="BB62" i="21" s="1"/>
  <c r="BA66" i="21"/>
  <c r="BB66" i="21" s="1"/>
  <c r="BA70" i="21"/>
  <c r="BB70" i="21" s="1"/>
  <c r="BA74" i="21"/>
  <c r="BB74" i="21" s="1"/>
  <c r="BD76" i="21"/>
  <c r="BC76" i="21"/>
  <c r="BA77" i="21"/>
  <c r="BB77" i="21" s="1"/>
  <c r="BD84" i="21"/>
  <c r="BC84" i="21"/>
  <c r="BA85" i="21"/>
  <c r="BB85" i="21" s="1"/>
  <c r="BE92" i="21"/>
  <c r="BA92" i="21"/>
  <c r="BB92" i="21" s="1"/>
  <c r="BD94" i="21"/>
  <c r="BD96" i="21"/>
  <c r="BC99" i="21"/>
  <c r="BA99" i="21"/>
  <c r="BB99" i="21" s="1"/>
  <c r="BE103" i="21"/>
  <c r="BD107" i="21"/>
  <c r="BE109" i="21"/>
  <c r="BD113" i="21"/>
  <c r="BE118" i="21"/>
  <c r="BA118" i="21"/>
  <c r="BB118" i="21" s="1"/>
  <c r="BC118" i="21"/>
  <c r="BD121" i="21"/>
  <c r="BE171" i="21"/>
  <c r="BD171" i="21"/>
  <c r="BC171" i="21"/>
  <c r="BA171" i="21"/>
  <c r="BB171" i="21" s="1"/>
  <c r="BD52" i="21"/>
  <c r="BC52" i="21"/>
  <c r="BD56" i="21"/>
  <c r="BC56" i="21"/>
  <c r="BD60" i="21"/>
  <c r="BC60" i="21"/>
  <c r="BD64" i="21"/>
  <c r="BC64" i="21"/>
  <c r="BD68" i="21"/>
  <c r="BC68" i="21"/>
  <c r="BD72" i="21"/>
  <c r="BC72" i="21"/>
  <c r="BE77" i="21"/>
  <c r="BD81" i="21"/>
  <c r="BC81" i="21"/>
  <c r="BA82" i="21"/>
  <c r="BB82" i="21" s="1"/>
  <c r="BE85" i="21"/>
  <c r="BD89" i="21"/>
  <c r="BC89" i="21"/>
  <c r="BA90" i="21"/>
  <c r="BB90" i="21" s="1"/>
  <c r="BA94" i="21"/>
  <c r="BB94" i="21" s="1"/>
  <c r="BE96" i="21"/>
  <c r="BA96" i="21"/>
  <c r="BB96" i="21" s="1"/>
  <c r="BD98" i="21"/>
  <c r="BD100" i="21"/>
  <c r="BC103" i="21"/>
  <c r="BA103" i="21"/>
  <c r="BB103" i="21" s="1"/>
  <c r="BE107" i="21"/>
  <c r="BD111" i="21"/>
  <c r="BD116" i="21"/>
  <c r="BD124" i="21"/>
  <c r="BD132" i="21"/>
  <c r="BD140" i="21"/>
  <c r="BD148" i="21"/>
  <c r="BA177" i="21"/>
  <c r="BB177" i="21" s="1"/>
  <c r="BE187" i="21"/>
  <c r="BD187" i="21"/>
  <c r="BC187" i="21"/>
  <c r="BA187" i="21"/>
  <c r="BB187" i="21" s="1"/>
  <c r="BD78" i="21"/>
  <c r="BC78" i="21"/>
  <c r="BD86" i="21"/>
  <c r="BC86" i="21"/>
  <c r="BE100" i="21"/>
  <c r="BA100" i="21"/>
  <c r="BB100" i="21" s="1"/>
  <c r="BD104" i="21"/>
  <c r="BC107" i="21"/>
  <c r="BA107" i="21"/>
  <c r="BB107" i="21" s="1"/>
  <c r="BE116" i="21"/>
  <c r="BA116" i="21"/>
  <c r="BB116" i="21" s="1"/>
  <c r="BC116" i="21"/>
  <c r="BE124" i="21"/>
  <c r="BA124" i="21"/>
  <c r="BB124" i="21" s="1"/>
  <c r="BC124" i="21"/>
  <c r="BA184" i="21"/>
  <c r="BB184" i="21" s="1"/>
  <c r="BE126" i="21"/>
  <c r="BA126" i="21"/>
  <c r="BB126" i="21" s="1"/>
  <c r="BE128" i="21"/>
  <c r="BA128" i="21"/>
  <c r="BB128" i="21" s="1"/>
  <c r="BE130" i="21"/>
  <c r="BA130" i="21"/>
  <c r="BB130" i="21" s="1"/>
  <c r="BE132" i="21"/>
  <c r="BA132" i="21"/>
  <c r="BB132" i="21" s="1"/>
  <c r="BE134" i="21"/>
  <c r="BA134" i="21"/>
  <c r="BB134" i="21" s="1"/>
  <c r="BE136" i="21"/>
  <c r="BA136" i="21"/>
  <c r="BB136" i="21" s="1"/>
  <c r="BE138" i="21"/>
  <c r="BA138" i="21"/>
  <c r="BB138" i="21" s="1"/>
  <c r="BE140" i="21"/>
  <c r="BA140" i="21"/>
  <c r="BB140" i="21" s="1"/>
  <c r="BE142" i="21"/>
  <c r="BA142" i="21"/>
  <c r="BB142" i="21" s="1"/>
  <c r="BE144" i="21"/>
  <c r="BA144" i="21"/>
  <c r="BB144" i="21" s="1"/>
  <c r="BE146" i="21"/>
  <c r="BA146" i="21"/>
  <c r="BB146" i="21" s="1"/>
  <c r="BE148" i="21"/>
  <c r="BA148" i="21"/>
  <c r="BB148" i="21" s="1"/>
  <c r="BE150" i="21"/>
  <c r="BA150" i="21"/>
  <c r="BB150" i="21" s="1"/>
  <c r="BE152" i="21"/>
  <c r="BA152" i="21"/>
  <c r="BB152" i="21" s="1"/>
  <c r="BC165" i="21"/>
  <c r="BA165" i="21"/>
  <c r="BB165" i="21" s="1"/>
  <c r="BE175" i="21"/>
  <c r="BD175" i="21"/>
  <c r="BC175" i="21"/>
  <c r="BA111" i="21"/>
  <c r="BB111" i="21" s="1"/>
  <c r="BC126" i="21"/>
  <c r="BC128" i="21"/>
  <c r="BC130" i="21"/>
  <c r="BC132" i="21"/>
  <c r="BC134" i="21"/>
  <c r="BC136" i="21"/>
  <c r="BC138" i="21"/>
  <c r="BC140" i="21"/>
  <c r="BC142" i="21"/>
  <c r="BC144" i="21"/>
  <c r="BC146" i="21"/>
  <c r="BC148" i="21"/>
  <c r="BC150" i="21"/>
  <c r="BC152" i="21"/>
  <c r="BA154" i="21"/>
  <c r="BB154" i="21" s="1"/>
  <c r="BC154" i="21"/>
  <c r="BA156" i="21"/>
  <c r="BB156" i="21" s="1"/>
  <c r="BC173" i="21"/>
  <c r="BA173" i="21"/>
  <c r="BB173" i="21" s="1"/>
  <c r="BE183" i="21"/>
  <c r="BD183" i="21"/>
  <c r="BC183" i="21"/>
  <c r="BA186" i="21"/>
  <c r="BB186" i="21" s="1"/>
  <c r="BA188" i="21"/>
  <c r="BB188" i="21" s="1"/>
  <c r="BE113" i="21"/>
  <c r="BA113" i="21"/>
  <c r="BB113" i="21" s="1"/>
  <c r="BE115" i="21"/>
  <c r="BA115" i="21"/>
  <c r="BB115" i="21" s="1"/>
  <c r="BE117" i="21"/>
  <c r="BA117" i="21"/>
  <c r="BB117" i="21" s="1"/>
  <c r="BE119" i="21"/>
  <c r="BA119" i="21"/>
  <c r="BB119" i="21" s="1"/>
  <c r="BE121" i="21"/>
  <c r="BA121" i="21"/>
  <c r="BB121" i="21" s="1"/>
  <c r="BE123" i="21"/>
  <c r="BA123" i="21"/>
  <c r="BB123" i="21" s="1"/>
  <c r="BE125" i="21"/>
  <c r="BA125" i="21"/>
  <c r="BB125" i="21" s="1"/>
  <c r="BE127" i="21"/>
  <c r="BA127" i="21"/>
  <c r="BB127" i="21" s="1"/>
  <c r="BE129" i="21"/>
  <c r="BA129" i="21"/>
  <c r="BB129" i="21" s="1"/>
  <c r="BE131" i="21"/>
  <c r="BA131" i="21"/>
  <c r="BB131" i="21" s="1"/>
  <c r="BE133" i="21"/>
  <c r="BA133" i="21"/>
  <c r="BB133" i="21" s="1"/>
  <c r="BE135" i="21"/>
  <c r="BA135" i="21"/>
  <c r="BB135" i="21" s="1"/>
  <c r="BE137" i="21"/>
  <c r="BA137" i="21"/>
  <c r="BB137" i="21" s="1"/>
  <c r="BE139" i="21"/>
  <c r="BA139" i="21"/>
  <c r="BB139" i="21" s="1"/>
  <c r="BE141" i="21"/>
  <c r="BA141" i="21"/>
  <c r="BB141" i="21" s="1"/>
  <c r="BE143" i="21"/>
  <c r="BA143" i="21"/>
  <c r="BB143" i="21" s="1"/>
  <c r="BE145" i="21"/>
  <c r="BA145" i="21"/>
  <c r="BB145" i="21" s="1"/>
  <c r="BE147" i="21"/>
  <c r="BA147" i="21"/>
  <c r="BB147" i="21" s="1"/>
  <c r="BE149" i="21"/>
  <c r="BA149" i="21"/>
  <c r="BB149" i="21" s="1"/>
  <c r="BE151" i="21"/>
  <c r="BA151" i="21"/>
  <c r="BB151" i="21" s="1"/>
  <c r="BE159" i="21"/>
  <c r="BD159" i="21"/>
  <c r="BC159" i="21"/>
  <c r="BA181" i="21"/>
  <c r="BB181" i="21" s="1"/>
  <c r="BE191" i="21"/>
  <c r="BD191" i="21"/>
  <c r="BC191" i="21"/>
  <c r="BD93" i="21"/>
  <c r="BC95" i="21"/>
  <c r="BD97" i="21"/>
  <c r="BD101" i="21"/>
  <c r="BD105" i="21"/>
  <c r="BD109" i="21"/>
  <c r="BE163" i="21"/>
  <c r="BD163" i="21"/>
  <c r="BC163" i="21"/>
  <c r="BA166" i="21"/>
  <c r="BB166" i="21" s="1"/>
  <c r="BA168" i="21"/>
  <c r="BB168" i="21" s="1"/>
  <c r="BA183" i="21"/>
  <c r="BB183" i="21" s="1"/>
  <c r="BC185" i="21"/>
  <c r="BA185" i="21"/>
  <c r="BB185" i="21" s="1"/>
  <c r="BD112" i="21"/>
  <c r="BC113" i="21"/>
  <c r="BC115" i="21"/>
  <c r="BC117" i="21"/>
  <c r="BC119" i="21"/>
  <c r="BC121" i="21"/>
  <c r="BC123" i="21"/>
  <c r="BC125" i="21"/>
  <c r="BC127" i="21"/>
  <c r="BC129" i="21"/>
  <c r="BC131" i="21"/>
  <c r="BC133" i="21"/>
  <c r="BC135" i="21"/>
  <c r="BC137" i="21"/>
  <c r="BC139" i="21"/>
  <c r="BC141" i="21"/>
  <c r="BC143" i="21"/>
  <c r="BC145" i="21"/>
  <c r="BC147" i="21"/>
  <c r="BC149" i="21"/>
  <c r="BC151" i="21"/>
  <c r="BA153" i="21"/>
  <c r="BB153" i="21" s="1"/>
  <c r="BC153" i="21"/>
  <c r="BA155" i="21"/>
  <c r="BB155" i="21" s="1"/>
  <c r="BC155" i="21"/>
  <c r="BC157" i="21"/>
  <c r="BA157" i="21"/>
  <c r="BB157" i="21" s="1"/>
  <c r="BE167" i="21"/>
  <c r="BD167" i="21"/>
  <c r="BC167" i="21"/>
  <c r="BA170" i="21"/>
  <c r="BB170" i="21" s="1"/>
  <c r="BA172" i="21"/>
  <c r="BB172" i="21" s="1"/>
  <c r="BC189" i="21"/>
  <c r="BA189" i="21"/>
  <c r="BB189" i="21" s="1"/>
  <c r="BE158" i="21"/>
  <c r="BD158" i="21"/>
  <c r="BE162" i="21"/>
  <c r="BD162" i="21"/>
  <c r="BE166" i="21"/>
  <c r="BD166" i="21"/>
  <c r="BE170" i="21"/>
  <c r="BD170" i="21"/>
  <c r="BE174" i="21"/>
  <c r="BD174" i="21"/>
  <c r="BE178" i="21"/>
  <c r="BD178" i="21"/>
  <c r="BE182" i="21"/>
  <c r="BD182" i="21"/>
  <c r="BE186" i="21"/>
  <c r="BD186" i="21"/>
  <c r="BE190" i="21"/>
  <c r="BD190" i="21"/>
  <c r="BE157" i="21"/>
  <c r="BD157" i="21"/>
  <c r="BE161" i="21"/>
  <c r="BD161" i="21"/>
  <c r="BE165" i="21"/>
  <c r="BD165" i="21"/>
  <c r="BE169" i="21"/>
  <c r="BD169" i="21"/>
  <c r="BE173" i="21"/>
  <c r="BD173" i="21"/>
  <c r="BE177" i="21"/>
  <c r="BD177" i="21"/>
  <c r="BE181" i="21"/>
  <c r="BD181" i="21"/>
  <c r="BE185" i="21"/>
  <c r="BD185" i="21"/>
  <c r="BE189" i="21"/>
  <c r="BD189" i="21"/>
  <c r="BE193" i="21"/>
  <c r="BD193" i="21"/>
  <c r="BA193" i="21"/>
  <c r="BB193" i="21" s="1"/>
  <c r="BE156" i="21"/>
  <c r="BD156" i="21"/>
  <c r="BE160" i="21"/>
  <c r="BD160" i="21"/>
  <c r="BE164" i="21"/>
  <c r="BD164" i="21"/>
  <c r="BE168" i="21"/>
  <c r="BD168" i="21"/>
  <c r="BE172" i="21"/>
  <c r="BD172" i="21"/>
  <c r="BE176" i="21"/>
  <c r="BD176" i="21"/>
  <c r="BE180" i="21"/>
  <c r="BD180" i="21"/>
  <c r="BE184" i="21"/>
  <c r="BD184" i="21"/>
  <c r="BE188" i="21"/>
  <c r="BD188" i="21"/>
  <c r="BE192" i="21"/>
  <c r="BD192" i="21"/>
  <c r="AN101" i="14" l="1"/>
  <c r="K93" i="14"/>
  <c r="AL89" i="8"/>
  <c r="O114" i="8"/>
  <c r="W66" i="8"/>
  <c r="H63" i="8"/>
  <c r="O102" i="8"/>
  <c r="K36" i="8"/>
  <c r="W146" i="8"/>
  <c r="K23" i="8"/>
  <c r="O164" i="8"/>
  <c r="W155" i="8"/>
  <c r="W149" i="8"/>
  <c r="O130" i="8"/>
  <c r="K127" i="8"/>
  <c r="O82" i="8"/>
  <c r="N34" i="8"/>
  <c r="H142" i="8"/>
  <c r="N59" i="8"/>
  <c r="W21" i="8"/>
  <c r="H89" i="8"/>
  <c r="N83" i="8"/>
  <c r="H76" i="8"/>
  <c r="O76" i="8" s="1"/>
  <c r="N68" i="8"/>
  <c r="N162" i="8"/>
  <c r="AL138" i="8"/>
  <c r="AL133" i="8"/>
  <c r="D131" i="14"/>
  <c r="M96" i="7"/>
  <c r="AN28" i="14"/>
  <c r="L70" i="7"/>
  <c r="H53" i="8"/>
  <c r="W9" i="8"/>
  <c r="W96" i="8"/>
  <c r="H12" i="8"/>
  <c r="W162" i="8"/>
  <c r="W79" i="8"/>
  <c r="K16" i="8"/>
  <c r="K77" i="8"/>
  <c r="W57" i="8"/>
  <c r="W130" i="8"/>
  <c r="H144" i="8"/>
  <c r="K75" i="8"/>
  <c r="W39" i="8"/>
  <c r="H77" i="8"/>
  <c r="K61" i="8"/>
  <c r="W101" i="8"/>
  <c r="N98" i="8"/>
  <c r="N13" i="8"/>
  <c r="AN152" i="14"/>
  <c r="O62" i="7"/>
  <c r="O164" i="7"/>
  <c r="K142" i="14"/>
  <c r="AG125" i="14"/>
  <c r="AN120" i="14"/>
  <c r="M80" i="7"/>
  <c r="L78" i="7"/>
  <c r="L40" i="7"/>
  <c r="AG9" i="14"/>
  <c r="O13" i="8"/>
  <c r="H74" i="8"/>
  <c r="H163" i="8"/>
  <c r="W111" i="8"/>
  <c r="N155" i="8"/>
  <c r="N111" i="8"/>
  <c r="K117" i="8"/>
  <c r="H39" i="8"/>
  <c r="W103" i="8"/>
  <c r="N52" i="8"/>
  <c r="AN151" i="14"/>
  <c r="M142" i="14"/>
  <c r="AN135" i="14"/>
  <c r="AH133" i="8"/>
  <c r="AL126" i="8"/>
  <c r="P92" i="7"/>
  <c r="AL93" i="8"/>
  <c r="M90" i="14"/>
  <c r="G89" i="14"/>
  <c r="AJ72" i="14"/>
  <c r="M62" i="7"/>
  <c r="AN60" i="14"/>
  <c r="W112" i="8"/>
  <c r="X112" i="8" s="1"/>
  <c r="S111" i="3" s="1"/>
  <c r="O68" i="8"/>
  <c r="O19" i="8"/>
  <c r="O52" i="8"/>
  <c r="W156" i="8"/>
  <c r="W152" i="8"/>
  <c r="W145" i="8"/>
  <c r="W60" i="8"/>
  <c r="W30" i="8"/>
  <c r="W85" i="8"/>
  <c r="W12" i="8"/>
  <c r="K162" i="8"/>
  <c r="O162" i="8" s="1"/>
  <c r="N91" i="8"/>
  <c r="O27" i="8"/>
  <c r="K136" i="8"/>
  <c r="K134" i="8"/>
  <c r="W8" i="8"/>
  <c r="H150" i="8"/>
  <c r="K15" i="8"/>
  <c r="O15" i="8" s="1"/>
  <c r="N12" i="8"/>
  <c r="K89" i="8"/>
  <c r="W144" i="8"/>
  <c r="N50" i="8"/>
  <c r="W35" i="8"/>
  <c r="H92" i="8"/>
  <c r="O92" i="8" s="1"/>
  <c r="X92" i="8" s="1"/>
  <c r="S91" i="3" s="1"/>
  <c r="N109" i="8"/>
  <c r="N57" i="8"/>
  <c r="O31" i="8"/>
  <c r="H29" i="8"/>
  <c r="L129" i="7"/>
  <c r="R112" i="8"/>
  <c r="G104" i="14"/>
  <c r="M78" i="7"/>
  <c r="AG93" i="14"/>
  <c r="AL74" i="8"/>
  <c r="K59" i="14"/>
  <c r="AN18" i="14"/>
  <c r="AE11" i="8"/>
  <c r="W92" i="8"/>
  <c r="W80" i="8"/>
  <c r="W78" i="8"/>
  <c r="W36" i="8"/>
  <c r="K133" i="8"/>
  <c r="H85" i="8"/>
  <c r="W91" i="8"/>
  <c r="W43" i="8"/>
  <c r="O16" i="8"/>
  <c r="W140" i="8"/>
  <c r="N106" i="8"/>
  <c r="H23" i="8"/>
  <c r="O23" i="8" s="1"/>
  <c r="K10" i="8"/>
  <c r="W157" i="8"/>
  <c r="N24" i="8"/>
  <c r="N160" i="8"/>
  <c r="W158" i="8"/>
  <c r="W14" i="8"/>
  <c r="N42" i="8"/>
  <c r="K76" i="8"/>
  <c r="N71" i="8"/>
  <c r="H50" i="8"/>
  <c r="N22" i="8"/>
  <c r="O22" i="8" s="1"/>
  <c r="H83" i="8"/>
  <c r="W17" i="8"/>
  <c r="AL97" i="8"/>
  <c r="AL82" i="8"/>
  <c r="AH61" i="8"/>
  <c r="L21" i="14"/>
  <c r="W70" i="8"/>
  <c r="O64" i="8"/>
  <c r="W141" i="8"/>
  <c r="K84" i="8"/>
  <c r="O84" i="8" s="1"/>
  <c r="K78" i="8"/>
  <c r="N75" i="8"/>
  <c r="W59" i="8"/>
  <c r="H42" i="8"/>
  <c r="W139" i="8"/>
  <c r="W119" i="8"/>
  <c r="P100" i="7"/>
  <c r="K128" i="8"/>
  <c r="O86" i="8"/>
  <c r="W148" i="8"/>
  <c r="K140" i="8"/>
  <c r="W27" i="8"/>
  <c r="W81" i="8"/>
  <c r="N60" i="8"/>
  <c r="K150" i="8"/>
  <c r="W107" i="8"/>
  <c r="N44" i="8"/>
  <c r="N14" i="8"/>
  <c r="K142" i="8"/>
  <c r="K41" i="8"/>
  <c r="H34" i="8"/>
  <c r="K144" i="8"/>
  <c r="W97" i="8"/>
  <c r="H104" i="8"/>
  <c r="O104" i="8" s="1"/>
  <c r="X104" i="8" s="1"/>
  <c r="S103" i="3" s="1"/>
  <c r="O98" i="8"/>
  <c r="H96" i="8"/>
  <c r="H25" i="8"/>
  <c r="W73" i="8"/>
  <c r="H147" i="8"/>
  <c r="H8" i="8"/>
  <c r="N35" i="8"/>
  <c r="H131" i="8"/>
  <c r="K60" i="8"/>
  <c r="H44" i="8"/>
  <c r="W58" i="8"/>
  <c r="N47" i="8"/>
  <c r="H143" i="8"/>
  <c r="N65" i="8"/>
  <c r="K145" i="6"/>
  <c r="L145" i="6" s="1"/>
  <c r="M145" i="6" s="1"/>
  <c r="K144" i="6"/>
  <c r="L144" i="6" s="1"/>
  <c r="M144" i="6" s="1"/>
  <c r="N144" i="6" s="1"/>
  <c r="M143" i="3" s="1"/>
  <c r="K142" i="6"/>
  <c r="L142" i="6" s="1"/>
  <c r="M142" i="6" s="1"/>
  <c r="O11" i="8"/>
  <c r="Q104" i="8"/>
  <c r="R104" i="8" s="1"/>
  <c r="Q103" i="8"/>
  <c r="Q105" i="8"/>
  <c r="Q62" i="8"/>
  <c r="Q61" i="8"/>
  <c r="K58" i="6"/>
  <c r="L58" i="6" s="1"/>
  <c r="M58" i="6" s="1"/>
  <c r="K59" i="6"/>
  <c r="L59" i="6" s="1"/>
  <c r="M59" i="6" s="1"/>
  <c r="Q89" i="8"/>
  <c r="R89" i="8" s="1"/>
  <c r="Q90" i="8"/>
  <c r="R90" i="8" s="1"/>
  <c r="Q100" i="8"/>
  <c r="R100" i="8" s="1"/>
  <c r="X100" i="8" s="1"/>
  <c r="S99" i="3" s="1"/>
  <c r="Q98" i="8"/>
  <c r="R98" i="8" s="1"/>
  <c r="X98" i="8" s="1"/>
  <c r="S97" i="3" s="1"/>
  <c r="Q101" i="8"/>
  <c r="Q99" i="8"/>
  <c r="Q97" i="8"/>
  <c r="Q78" i="8"/>
  <c r="R78" i="8" s="1"/>
  <c r="Q77" i="8"/>
  <c r="Q79" i="8"/>
  <c r="R79" i="8" s="1"/>
  <c r="Q76" i="8"/>
  <c r="Q75" i="8"/>
  <c r="Q135" i="8"/>
  <c r="R135" i="8" s="1"/>
  <c r="Q136" i="8"/>
  <c r="X66" i="8"/>
  <c r="S65" i="3" s="1"/>
  <c r="Q39" i="8"/>
  <c r="R39" i="8" s="1"/>
  <c r="Q40" i="8"/>
  <c r="R40" i="8" s="1"/>
  <c r="Q41" i="8"/>
  <c r="Q38" i="8"/>
  <c r="R38" i="8" s="1"/>
  <c r="Q130" i="8"/>
  <c r="R130" i="8" s="1"/>
  <c r="Q131" i="8"/>
  <c r="R131" i="8" s="1"/>
  <c r="Q132" i="8"/>
  <c r="R132" i="8" s="1"/>
  <c r="Q108" i="8"/>
  <c r="Q110" i="8"/>
  <c r="Q109" i="8"/>
  <c r="R109" i="8" s="1"/>
  <c r="X162" i="10"/>
  <c r="AC161" i="14"/>
  <c r="M161" i="15"/>
  <c r="Y161" i="10"/>
  <c r="AA164" i="8" s="1"/>
  <c r="AF151" i="14"/>
  <c r="P151" i="15"/>
  <c r="AB151" i="10"/>
  <c r="AD154" i="8" s="1"/>
  <c r="AL144" i="14"/>
  <c r="T144" i="15"/>
  <c r="AF144" i="10"/>
  <c r="AJ147" i="8" s="1"/>
  <c r="J156" i="6"/>
  <c r="O156" i="10"/>
  <c r="U161" i="10"/>
  <c r="J164" i="7" s="1"/>
  <c r="P164" i="7" s="1"/>
  <c r="R161" i="14"/>
  <c r="K161" i="15"/>
  <c r="F160" i="10"/>
  <c r="E160" i="14"/>
  <c r="B160" i="15"/>
  <c r="J194" i="12"/>
  <c r="Q165" i="8" s="1"/>
  <c r="R165" i="8" s="1"/>
  <c r="W162" i="14"/>
  <c r="X162" i="14" s="1"/>
  <c r="T162" i="14" s="1"/>
  <c r="W160" i="10"/>
  <c r="U158" i="15"/>
  <c r="AG158" i="10"/>
  <c r="AK161" i="8" s="1"/>
  <c r="AM158" i="14"/>
  <c r="O162" i="10"/>
  <c r="N154" i="10"/>
  <c r="H147" i="10"/>
  <c r="H147" i="14"/>
  <c r="D147" i="15"/>
  <c r="Q157" i="10"/>
  <c r="F160" i="7" s="1"/>
  <c r="N157" i="14"/>
  <c r="G157" i="15"/>
  <c r="N157" i="10"/>
  <c r="AL141" i="14"/>
  <c r="AF141" i="10"/>
  <c r="AJ144" i="8" s="1"/>
  <c r="T141" i="15"/>
  <c r="G153" i="6"/>
  <c r="H153" i="6" s="1"/>
  <c r="F153" i="6"/>
  <c r="F156" i="14"/>
  <c r="G156" i="10"/>
  <c r="C156" i="15"/>
  <c r="Y162" i="10"/>
  <c r="AA165" i="8" s="1"/>
  <c r="AC162" i="14"/>
  <c r="M162" i="15"/>
  <c r="J156" i="10"/>
  <c r="Q158" i="10"/>
  <c r="F161" i="7" s="1"/>
  <c r="L161" i="7" s="1"/>
  <c r="N158" i="14"/>
  <c r="G158" i="15"/>
  <c r="E160" i="15"/>
  <c r="I160" i="10"/>
  <c r="S163" i="6" s="1"/>
  <c r="I160" i="14"/>
  <c r="P159" i="7"/>
  <c r="AH163" i="14"/>
  <c r="Q163" i="15"/>
  <c r="AC163" i="10"/>
  <c r="AF166" i="8" s="1"/>
  <c r="AE163" i="10"/>
  <c r="AI166" i="8" s="1"/>
  <c r="AK163" i="14"/>
  <c r="S163" i="15"/>
  <c r="E163" i="15"/>
  <c r="I163" i="10"/>
  <c r="S166" i="6" s="1"/>
  <c r="I163" i="14"/>
  <c r="K163" i="14" s="1"/>
  <c r="AE159" i="14"/>
  <c r="O159" i="15"/>
  <c r="AA159" i="10"/>
  <c r="AC162" i="8" s="1"/>
  <c r="AF158" i="14"/>
  <c r="P158" i="15"/>
  <c r="AB158" i="10"/>
  <c r="AD161" i="8" s="1"/>
  <c r="AI156" i="14"/>
  <c r="AD156" i="10"/>
  <c r="AG159" i="8" s="1"/>
  <c r="R156" i="15"/>
  <c r="X155" i="10"/>
  <c r="Z162" i="10"/>
  <c r="AB165" i="8" s="1"/>
  <c r="AD162" i="14"/>
  <c r="N162" i="15"/>
  <c r="M161" i="7"/>
  <c r="Y156" i="10"/>
  <c r="AA159" i="8" s="1"/>
  <c r="AC156" i="14"/>
  <c r="AG156" i="14" s="1"/>
  <c r="M156" i="15"/>
  <c r="O160" i="10"/>
  <c r="F151" i="14"/>
  <c r="C151" i="15"/>
  <c r="G151" i="10"/>
  <c r="AA151" i="14"/>
  <c r="L151" i="15"/>
  <c r="M153" i="10"/>
  <c r="AC153" i="14"/>
  <c r="M153" i="15"/>
  <c r="Y153" i="10"/>
  <c r="AA156" i="8" s="1"/>
  <c r="L150" i="10"/>
  <c r="J150" i="14"/>
  <c r="F150" i="15"/>
  <c r="H146" i="10"/>
  <c r="H146" i="14"/>
  <c r="D146" i="15"/>
  <c r="AG144" i="10"/>
  <c r="AK147" i="8" s="1"/>
  <c r="AM144" i="14"/>
  <c r="U144" i="15"/>
  <c r="G155" i="14"/>
  <c r="F157" i="15"/>
  <c r="L157" i="10"/>
  <c r="J157" i="14"/>
  <c r="AC157" i="14"/>
  <c r="M157" i="15"/>
  <c r="Y157" i="10"/>
  <c r="AA160" i="8" s="1"/>
  <c r="O157" i="10"/>
  <c r="M157" i="10"/>
  <c r="F149" i="10"/>
  <c r="E149" i="14"/>
  <c r="B149" i="15"/>
  <c r="L149" i="10"/>
  <c r="J149" i="14"/>
  <c r="F149" i="15"/>
  <c r="AC149" i="14"/>
  <c r="M149" i="15"/>
  <c r="Y149" i="10"/>
  <c r="AA152" i="8" s="1"/>
  <c r="W141" i="10"/>
  <c r="Q138" i="14"/>
  <c r="J138" i="15"/>
  <c r="T138" i="10"/>
  <c r="I141" i="7" s="1"/>
  <c r="O141" i="7" s="1"/>
  <c r="H143" i="10"/>
  <c r="D143" i="15"/>
  <c r="H143" i="14"/>
  <c r="T143" i="10"/>
  <c r="I146" i="7" s="1"/>
  <c r="J143" i="15"/>
  <c r="Q143" i="14"/>
  <c r="AL143" i="14"/>
  <c r="T143" i="15"/>
  <c r="AF143" i="10"/>
  <c r="AJ146" i="8" s="1"/>
  <c r="U138" i="10"/>
  <c r="J141" i="7" s="1"/>
  <c r="P141" i="7" s="1"/>
  <c r="R138" i="14"/>
  <c r="K138" i="15"/>
  <c r="Q137" i="10"/>
  <c r="F140" i="7" s="1"/>
  <c r="G137" i="15"/>
  <c r="N137" i="14"/>
  <c r="F137" i="10"/>
  <c r="B137" i="15"/>
  <c r="E137" i="14"/>
  <c r="M137" i="10"/>
  <c r="O140" i="10"/>
  <c r="T140" i="10"/>
  <c r="I143" i="7" s="1"/>
  <c r="J140" i="15"/>
  <c r="Q140" i="14"/>
  <c r="O140" i="14"/>
  <c r="R140" i="10"/>
  <c r="G143" i="7" s="1"/>
  <c r="H140" i="15"/>
  <c r="O136" i="15"/>
  <c r="AA136" i="10"/>
  <c r="AC139" i="8" s="1"/>
  <c r="AE136" i="14"/>
  <c r="W136" i="14"/>
  <c r="X136" i="14" s="1"/>
  <c r="T136" i="14" s="1"/>
  <c r="J167" i="12"/>
  <c r="Q139" i="8" s="1"/>
  <c r="AD163" i="14"/>
  <c r="N163" i="15"/>
  <c r="Z163" i="10"/>
  <c r="AB166" i="8" s="1"/>
  <c r="W163" i="14"/>
  <c r="X163" i="14" s="1"/>
  <c r="T163" i="14" s="1"/>
  <c r="J195" i="12"/>
  <c r="Q166" i="8" s="1"/>
  <c r="R166" i="8" s="1"/>
  <c r="W163" i="10"/>
  <c r="U163" i="15"/>
  <c r="AG163" i="10"/>
  <c r="AK166" i="8" s="1"/>
  <c r="AM163" i="14"/>
  <c r="U162" i="15"/>
  <c r="AG162" i="10"/>
  <c r="AK165" i="8" s="1"/>
  <c r="AM162" i="14"/>
  <c r="AA155" i="14"/>
  <c r="L155" i="15"/>
  <c r="AM161" i="14"/>
  <c r="U161" i="15"/>
  <c r="AG161" i="10"/>
  <c r="AK164" i="8" s="1"/>
  <c r="AD160" i="14"/>
  <c r="N160" i="15"/>
  <c r="Z160" i="10"/>
  <c r="AB163" i="8" s="1"/>
  <c r="W155" i="10"/>
  <c r="T160" i="10"/>
  <c r="I163" i="7" s="1"/>
  <c r="Q160" i="14"/>
  <c r="J160" i="15"/>
  <c r="AC158" i="10"/>
  <c r="AF161" i="8" s="1"/>
  <c r="AH161" i="8" s="1"/>
  <c r="AH158" i="14"/>
  <c r="AJ158" i="14" s="1"/>
  <c r="Q158" i="15"/>
  <c r="P156" i="10"/>
  <c r="Q155" i="10"/>
  <c r="F158" i="7" s="1"/>
  <c r="L158" i="7" s="1"/>
  <c r="N155" i="14"/>
  <c r="G155" i="15"/>
  <c r="AC160" i="10"/>
  <c r="AF163" i="8" s="1"/>
  <c r="AH160" i="14"/>
  <c r="Q160" i="15"/>
  <c r="P158" i="10"/>
  <c r="Z155" i="10"/>
  <c r="AB158" i="8" s="1"/>
  <c r="AD155" i="14"/>
  <c r="N155" i="15"/>
  <c r="F161" i="10"/>
  <c r="E161" i="14"/>
  <c r="B161" i="15"/>
  <c r="W159" i="10"/>
  <c r="H159" i="10"/>
  <c r="H159" i="14"/>
  <c r="D159" i="15"/>
  <c r="X158" i="10"/>
  <c r="O161" i="10"/>
  <c r="G159" i="15"/>
  <c r="Q159" i="10"/>
  <c r="F162" i="7" s="1"/>
  <c r="N159" i="14"/>
  <c r="U159" i="15"/>
  <c r="AG159" i="10"/>
  <c r="AK162" i="8" s="1"/>
  <c r="AM159" i="14"/>
  <c r="AK150" i="14"/>
  <c r="S150" i="15"/>
  <c r="AE150" i="10"/>
  <c r="AI153" i="8" s="1"/>
  <c r="Z154" i="10"/>
  <c r="AB157" i="8" s="1"/>
  <c r="N154" i="15"/>
  <c r="AD154" i="14"/>
  <c r="AC151" i="14"/>
  <c r="M151" i="15"/>
  <c r="Y151" i="10"/>
  <c r="AA154" i="8" s="1"/>
  <c r="AD151" i="10"/>
  <c r="AG154" i="8" s="1"/>
  <c r="AI151" i="14"/>
  <c r="R151" i="15"/>
  <c r="I150" i="14"/>
  <c r="E150" i="15"/>
  <c r="I150" i="10"/>
  <c r="S153" i="6" s="1"/>
  <c r="L153" i="15"/>
  <c r="AA153" i="14"/>
  <c r="U153" i="10"/>
  <c r="J156" i="7" s="1"/>
  <c r="R153" i="14"/>
  <c r="K153" i="15"/>
  <c r="AM153" i="14"/>
  <c r="U153" i="15"/>
  <c r="AG153" i="10"/>
  <c r="AK156" i="8" s="1"/>
  <c r="AC152" i="10"/>
  <c r="AF155" i="8" s="1"/>
  <c r="AH155" i="8" s="1"/>
  <c r="AH152" i="14"/>
  <c r="AJ152" i="14" s="1"/>
  <c r="Q152" i="15"/>
  <c r="J150" i="10"/>
  <c r="AI145" i="14"/>
  <c r="AJ145" i="14" s="1"/>
  <c r="R145" i="15"/>
  <c r="AD145" i="10"/>
  <c r="AG148" i="8" s="1"/>
  <c r="AH148" i="8" s="1"/>
  <c r="J151" i="10"/>
  <c r="AD146" i="10"/>
  <c r="AG149" i="8" s="1"/>
  <c r="AI146" i="14"/>
  <c r="R146" i="15"/>
  <c r="P145" i="10"/>
  <c r="K154" i="10"/>
  <c r="AL154" i="8"/>
  <c r="AD147" i="10"/>
  <c r="AG150" i="8" s="1"/>
  <c r="AI147" i="14"/>
  <c r="R147" i="15"/>
  <c r="Y144" i="10"/>
  <c r="AA147" i="8" s="1"/>
  <c r="AC144" i="14"/>
  <c r="AG144" i="14" s="1"/>
  <c r="M144" i="15"/>
  <c r="AC154" i="10"/>
  <c r="AF157" i="8" s="1"/>
  <c r="AH154" i="14"/>
  <c r="Q154" i="15"/>
  <c r="AE147" i="10"/>
  <c r="AI150" i="8" s="1"/>
  <c r="AL150" i="8" s="1"/>
  <c r="AK147" i="14"/>
  <c r="AN147" i="14" s="1"/>
  <c r="S147" i="15"/>
  <c r="J157" i="15"/>
  <c r="T157" i="10"/>
  <c r="I160" i="7" s="1"/>
  <c r="Q157" i="14"/>
  <c r="AM157" i="14"/>
  <c r="U157" i="15"/>
  <c r="AG157" i="10"/>
  <c r="AK160" i="8" s="1"/>
  <c r="AA157" i="14"/>
  <c r="L157" i="15"/>
  <c r="R157" i="14"/>
  <c r="K157" i="15"/>
  <c r="U157" i="10"/>
  <c r="J160" i="7" s="1"/>
  <c r="J154" i="10"/>
  <c r="AL154" i="14"/>
  <c r="T154" i="15"/>
  <c r="AF154" i="10"/>
  <c r="AJ157" i="8" s="1"/>
  <c r="N149" i="10"/>
  <c r="T149" i="10"/>
  <c r="I152" i="7" s="1"/>
  <c r="Q149" i="14"/>
  <c r="J149" i="15"/>
  <c r="AM149" i="14"/>
  <c r="U149" i="15"/>
  <c r="AG149" i="10"/>
  <c r="AK152" i="8" s="1"/>
  <c r="X148" i="10"/>
  <c r="AC142" i="14"/>
  <c r="AG142" i="14" s="1"/>
  <c r="M142" i="15"/>
  <c r="Y142" i="10"/>
  <c r="AA145" i="8" s="1"/>
  <c r="G154" i="6"/>
  <c r="H154" i="6" s="1"/>
  <c r="I154" i="6" s="1"/>
  <c r="F154" i="6"/>
  <c r="S148" i="15"/>
  <c r="AE148" i="10"/>
  <c r="AI151" i="8" s="1"/>
  <c r="AK148" i="14"/>
  <c r="AD148" i="10"/>
  <c r="AG151" i="8" s="1"/>
  <c r="AI148" i="14"/>
  <c r="R148" i="15"/>
  <c r="AB148" i="10"/>
  <c r="AD151" i="8" s="1"/>
  <c r="AF148" i="14"/>
  <c r="P148" i="15"/>
  <c r="O148" i="14"/>
  <c r="H148" i="15"/>
  <c r="R148" i="10"/>
  <c r="G151" i="7" s="1"/>
  <c r="P141" i="10"/>
  <c r="S143" i="15"/>
  <c r="AK143" i="14"/>
  <c r="AE143" i="10"/>
  <c r="AI146" i="8" s="1"/>
  <c r="V141" i="10"/>
  <c r="Y144" i="8"/>
  <c r="Z144" i="8" s="1"/>
  <c r="O138" i="10"/>
  <c r="O135" i="10"/>
  <c r="C137" i="8"/>
  <c r="C137" i="7"/>
  <c r="O137" i="7" s="1"/>
  <c r="C137" i="6"/>
  <c r="C136" i="3"/>
  <c r="S138" i="15"/>
  <c r="AK138" i="14"/>
  <c r="AE138" i="10"/>
  <c r="AI141" i="8" s="1"/>
  <c r="AE138" i="14"/>
  <c r="AA138" i="10"/>
  <c r="AC141" i="8" s="1"/>
  <c r="O138" i="15"/>
  <c r="C143" i="15"/>
  <c r="F143" i="14"/>
  <c r="G143" i="10"/>
  <c r="Z143" i="10"/>
  <c r="AB146" i="8" s="1"/>
  <c r="AD143" i="14"/>
  <c r="N143" i="15"/>
  <c r="C146" i="8"/>
  <c r="C146" i="6"/>
  <c r="C146" i="7"/>
  <c r="C145" i="3"/>
  <c r="M138" i="10"/>
  <c r="K139" i="10"/>
  <c r="AI134" i="14"/>
  <c r="AJ134" i="14" s="1"/>
  <c r="R134" i="15"/>
  <c r="AD134" i="10"/>
  <c r="AG137" i="8" s="1"/>
  <c r="AH137" i="8" s="1"/>
  <c r="J131" i="10"/>
  <c r="AK126" i="14"/>
  <c r="AN126" i="14" s="1"/>
  <c r="AB126" i="14" s="1"/>
  <c r="Z126" i="14" s="1"/>
  <c r="S126" i="14" s="1"/>
  <c r="S126" i="15"/>
  <c r="AE126" i="10"/>
  <c r="AI129" i="8" s="1"/>
  <c r="AL129" i="8" s="1"/>
  <c r="N137" i="15"/>
  <c r="Z137" i="10"/>
  <c r="AB140" i="8" s="1"/>
  <c r="AD137" i="14"/>
  <c r="P137" i="10"/>
  <c r="R137" i="14"/>
  <c r="K137" i="15"/>
  <c r="U137" i="10"/>
  <c r="J140" i="7" s="1"/>
  <c r="J137" i="10"/>
  <c r="L140" i="15"/>
  <c r="AA140" i="14"/>
  <c r="Q140" i="15"/>
  <c r="AC140" i="10"/>
  <c r="AF143" i="8" s="1"/>
  <c r="AH143" i="8" s="1"/>
  <c r="AH140" i="14"/>
  <c r="AJ140" i="14" s="1"/>
  <c r="AC140" i="14"/>
  <c r="Y140" i="10"/>
  <c r="AA143" i="8" s="1"/>
  <c r="M140" i="15"/>
  <c r="K137" i="10"/>
  <c r="AH136" i="14"/>
  <c r="AC136" i="10"/>
  <c r="AF139" i="8" s="1"/>
  <c r="Q136" i="15"/>
  <c r="M129" i="10"/>
  <c r="G130" i="14"/>
  <c r="O159" i="12"/>
  <c r="K136" i="6" s="1"/>
  <c r="L136" i="6" s="1"/>
  <c r="M136" i="6" s="1"/>
  <c r="N136" i="6" s="1"/>
  <c r="M135" i="3" s="1"/>
  <c r="J132" i="10"/>
  <c r="AD130" i="14"/>
  <c r="N130" i="15"/>
  <c r="Z130" i="10"/>
  <c r="AB133" i="8" s="1"/>
  <c r="M130" i="10"/>
  <c r="M137" i="7"/>
  <c r="P124" i="10"/>
  <c r="L123" i="15"/>
  <c r="AA123" i="14"/>
  <c r="F122" i="10"/>
  <c r="B122" i="15"/>
  <c r="E122" i="14"/>
  <c r="C125" i="6"/>
  <c r="K125" i="6" s="1"/>
  <c r="L125" i="6" s="1"/>
  <c r="M125" i="6" s="1"/>
  <c r="C125" i="7"/>
  <c r="C125" i="8"/>
  <c r="C124" i="3"/>
  <c r="AD119" i="10"/>
  <c r="AG122" i="8" s="1"/>
  <c r="R119" i="15"/>
  <c r="AI119" i="14"/>
  <c r="AH119" i="14"/>
  <c r="AC119" i="10"/>
  <c r="AF122" i="8" s="1"/>
  <c r="AH122" i="8" s="1"/>
  <c r="Q119" i="15"/>
  <c r="H127" i="15"/>
  <c r="O127" i="14"/>
  <c r="R127" i="10"/>
  <c r="G130" i="7" s="1"/>
  <c r="AK127" i="14"/>
  <c r="S127" i="15"/>
  <c r="AE127" i="10"/>
  <c r="AI130" i="8" s="1"/>
  <c r="C130" i="8"/>
  <c r="C130" i="7"/>
  <c r="C130" i="6"/>
  <c r="C129" i="3"/>
  <c r="O123" i="10"/>
  <c r="AL125" i="8"/>
  <c r="AG114" i="10"/>
  <c r="AK117" i="8" s="1"/>
  <c r="AM114" i="14"/>
  <c r="U114" i="15"/>
  <c r="P108" i="10"/>
  <c r="AE128" i="10"/>
  <c r="AI131" i="8" s="1"/>
  <c r="AK128" i="14"/>
  <c r="S128" i="15"/>
  <c r="F128" i="15"/>
  <c r="L128" i="10"/>
  <c r="J128" i="14"/>
  <c r="K128" i="14" s="1"/>
  <c r="M128" i="10"/>
  <c r="AH128" i="14"/>
  <c r="AC128" i="10"/>
  <c r="AF131" i="8" s="1"/>
  <c r="Q128" i="15"/>
  <c r="K124" i="10"/>
  <c r="J124" i="10"/>
  <c r="F121" i="10"/>
  <c r="E121" i="14"/>
  <c r="B121" i="15"/>
  <c r="X134" i="6"/>
  <c r="Y134" i="6" s="1"/>
  <c r="Z134" i="6" s="1"/>
  <c r="W134" i="6"/>
  <c r="J120" i="10"/>
  <c r="AH119" i="8"/>
  <c r="S112" i="15"/>
  <c r="AK112" i="14"/>
  <c r="AN112" i="14" s="1"/>
  <c r="AE112" i="10"/>
  <c r="AI115" i="8" s="1"/>
  <c r="AL115" i="8" s="1"/>
  <c r="H104" i="14"/>
  <c r="L104" i="14" s="1"/>
  <c r="D104" i="14" s="1"/>
  <c r="D104" i="15"/>
  <c r="V104" i="15" s="1"/>
  <c r="G104" i="11" s="1"/>
  <c r="D104" i="11" s="1"/>
  <c r="H104" i="10"/>
  <c r="W117" i="10"/>
  <c r="M111" i="7"/>
  <c r="F126" i="6"/>
  <c r="K119" i="6"/>
  <c r="L119" i="6" s="1"/>
  <c r="J119" i="6"/>
  <c r="F105" i="14"/>
  <c r="C105" i="15"/>
  <c r="G105" i="10"/>
  <c r="AK103" i="14"/>
  <c r="AE103" i="10"/>
  <c r="AI106" i="8" s="1"/>
  <c r="S103" i="15"/>
  <c r="W93" i="10"/>
  <c r="W118" i="14"/>
  <c r="X118" i="14" s="1"/>
  <c r="T118" i="14" s="1"/>
  <c r="N9" i="13"/>
  <c r="Y118" i="10"/>
  <c r="AA121" i="8" s="1"/>
  <c r="AC118" i="14"/>
  <c r="M118" i="15"/>
  <c r="AA117" i="14"/>
  <c r="L117" i="15"/>
  <c r="N111" i="14"/>
  <c r="G111" i="15"/>
  <c r="Q111" i="10"/>
  <c r="F114" i="7" s="1"/>
  <c r="X103" i="10"/>
  <c r="H97" i="14"/>
  <c r="D97" i="15"/>
  <c r="H97" i="10"/>
  <c r="P115" i="15"/>
  <c r="AF115" i="14"/>
  <c r="AB115" i="10"/>
  <c r="AD118" i="8" s="1"/>
  <c r="AF115" i="10"/>
  <c r="AJ118" i="8" s="1"/>
  <c r="AL115" i="14"/>
  <c r="T115" i="15"/>
  <c r="F114" i="6"/>
  <c r="G114" i="6"/>
  <c r="H114" i="6" s="1"/>
  <c r="AK109" i="14"/>
  <c r="AE109" i="10"/>
  <c r="AI112" i="8" s="1"/>
  <c r="S109" i="15"/>
  <c r="E109" i="14"/>
  <c r="B109" i="15"/>
  <c r="F109" i="10"/>
  <c r="F109" i="14"/>
  <c r="C109" i="15"/>
  <c r="G109" i="10"/>
  <c r="T106" i="15"/>
  <c r="AL106" i="14"/>
  <c r="AF106" i="10"/>
  <c r="AJ109" i="8" s="1"/>
  <c r="O98" i="10"/>
  <c r="O95" i="15"/>
  <c r="AE95" i="14"/>
  <c r="AG95" i="14" s="1"/>
  <c r="AA95" i="10"/>
  <c r="AC98" i="8" s="1"/>
  <c r="AL110" i="14"/>
  <c r="T110" i="15"/>
  <c r="AF110" i="10"/>
  <c r="AJ113" i="8" s="1"/>
  <c r="P110" i="15"/>
  <c r="AB110" i="10"/>
  <c r="AD113" i="8" s="1"/>
  <c r="AF110" i="14"/>
  <c r="J110" i="10"/>
  <c r="C113" i="7"/>
  <c r="C113" i="8"/>
  <c r="C113" i="6"/>
  <c r="C112" i="3"/>
  <c r="N106" i="10"/>
  <c r="N119" i="7"/>
  <c r="W114" i="6"/>
  <c r="S114" i="10"/>
  <c r="H117" i="7" s="1"/>
  <c r="O107" i="15"/>
  <c r="AE107" i="14"/>
  <c r="AA107" i="10"/>
  <c r="AC110" i="8" s="1"/>
  <c r="AG107" i="10"/>
  <c r="AK110" i="8" s="1"/>
  <c r="U107" i="15"/>
  <c r="AM107" i="14"/>
  <c r="X107" i="10"/>
  <c r="M113" i="10"/>
  <c r="B113" i="15"/>
  <c r="E113" i="14"/>
  <c r="F113" i="10"/>
  <c r="W113" i="14"/>
  <c r="X113" i="14" s="1"/>
  <c r="T113" i="14" s="1"/>
  <c r="N4" i="13"/>
  <c r="X113" i="10"/>
  <c r="W109" i="6"/>
  <c r="J107" i="14"/>
  <c r="L107" i="10"/>
  <c r="F107" i="15"/>
  <c r="X108" i="6"/>
  <c r="Y108" i="6" s="1"/>
  <c r="Z108" i="6" s="1"/>
  <c r="W108" i="6"/>
  <c r="S101" i="10"/>
  <c r="H104" i="7" s="1"/>
  <c r="T102" i="10"/>
  <c r="I105" i="7" s="1"/>
  <c r="Q102" i="14"/>
  <c r="J102" i="15"/>
  <c r="G104" i="6"/>
  <c r="H104" i="6" s="1"/>
  <c r="F104" i="6"/>
  <c r="N96" i="10"/>
  <c r="N99" i="10"/>
  <c r="P98" i="6"/>
  <c r="Q98" i="6" s="1"/>
  <c r="O98" i="6"/>
  <c r="AM91" i="14"/>
  <c r="AN91" i="14" s="1"/>
  <c r="AG91" i="10"/>
  <c r="AK94" i="8" s="1"/>
  <c r="U91" i="15"/>
  <c r="P103" i="14"/>
  <c r="Y100" i="10"/>
  <c r="AA103" i="8" s="1"/>
  <c r="AC100" i="14"/>
  <c r="M100" i="15"/>
  <c r="M100" i="10"/>
  <c r="C103" i="6"/>
  <c r="C103" i="7"/>
  <c r="M103" i="7" s="1"/>
  <c r="C103" i="8"/>
  <c r="C102" i="3"/>
  <c r="E91" i="15"/>
  <c r="I91" i="14"/>
  <c r="I91" i="10"/>
  <c r="S94" i="6" s="1"/>
  <c r="I89" i="14"/>
  <c r="E89" i="15"/>
  <c r="I89" i="10"/>
  <c r="S92" i="6" s="1"/>
  <c r="L102" i="15"/>
  <c r="AA102" i="14"/>
  <c r="AM102" i="14"/>
  <c r="U102" i="15"/>
  <c r="AG102" i="10"/>
  <c r="AK105" i="8" s="1"/>
  <c r="L92" i="15"/>
  <c r="AA92" i="14"/>
  <c r="I91" i="15"/>
  <c r="J86" i="14"/>
  <c r="K86" i="14" s="1"/>
  <c r="L86" i="10"/>
  <c r="F86" i="15"/>
  <c r="AE78" i="8"/>
  <c r="W96" i="6"/>
  <c r="I92" i="14"/>
  <c r="I92" i="10"/>
  <c r="S95" i="6" s="1"/>
  <c r="E92" i="15"/>
  <c r="Z82" i="10"/>
  <c r="AB85" i="8" s="1"/>
  <c r="AD82" i="14"/>
  <c r="N82" i="15"/>
  <c r="AG75" i="14"/>
  <c r="AH96" i="8"/>
  <c r="N94" i="10"/>
  <c r="C97" i="8"/>
  <c r="C97" i="6"/>
  <c r="C97" i="7"/>
  <c r="C96" i="3"/>
  <c r="H82" i="14"/>
  <c r="D82" i="15"/>
  <c r="H82" i="10"/>
  <c r="C88" i="15"/>
  <c r="G88" i="10"/>
  <c r="F88" i="14"/>
  <c r="E84" i="15"/>
  <c r="I84" i="14"/>
  <c r="I84" i="10"/>
  <c r="S87" i="6" s="1"/>
  <c r="N81" i="10"/>
  <c r="AC81" i="14"/>
  <c r="M81" i="15"/>
  <c r="Y81" i="10"/>
  <c r="AA84" i="8" s="1"/>
  <c r="AE79" i="14"/>
  <c r="O79" i="15"/>
  <c r="AA79" i="10"/>
  <c r="AC82" i="8" s="1"/>
  <c r="AE72" i="14"/>
  <c r="AA72" i="10"/>
  <c r="AC75" i="8" s="1"/>
  <c r="O72" i="15"/>
  <c r="AD72" i="14"/>
  <c r="Z72" i="10"/>
  <c r="AB75" i="8" s="1"/>
  <c r="AE75" i="8" s="1"/>
  <c r="N72" i="15"/>
  <c r="U88" i="10"/>
  <c r="J91" i="7" s="1"/>
  <c r="K88" i="15"/>
  <c r="R88" i="14"/>
  <c r="O88" i="14"/>
  <c r="R88" i="10"/>
  <c r="G91" i="7" s="1"/>
  <c r="H88" i="15"/>
  <c r="C91" i="6"/>
  <c r="C91" i="8"/>
  <c r="C91" i="7"/>
  <c r="C90" i="3"/>
  <c r="AE92" i="8"/>
  <c r="F84" i="6"/>
  <c r="G84" i="6"/>
  <c r="H84" i="6" s="1"/>
  <c r="AM73" i="14"/>
  <c r="U73" i="15"/>
  <c r="AG73" i="10"/>
  <c r="AK76" i="8" s="1"/>
  <c r="M93" i="7"/>
  <c r="Q87" i="15"/>
  <c r="AH87" i="14"/>
  <c r="AJ87" i="14" s="1"/>
  <c r="AC87" i="10"/>
  <c r="AF90" i="8" s="1"/>
  <c r="AH90" i="8" s="1"/>
  <c r="AD87" i="14"/>
  <c r="Z87" i="10"/>
  <c r="AB90" i="8" s="1"/>
  <c r="N87" i="15"/>
  <c r="I85" i="15"/>
  <c r="W84" i="10"/>
  <c r="W84" i="14"/>
  <c r="X84" i="14" s="1"/>
  <c r="T84" i="14" s="1"/>
  <c r="J122" i="12"/>
  <c r="T83" i="10"/>
  <c r="I86" i="7" s="1"/>
  <c r="J83" i="15"/>
  <c r="Q83" i="14"/>
  <c r="AA83" i="14"/>
  <c r="L83" i="15"/>
  <c r="O92" i="7"/>
  <c r="S88" i="15"/>
  <c r="AE88" i="10"/>
  <c r="AI91" i="8" s="1"/>
  <c r="AK88" i="14"/>
  <c r="AM85" i="14"/>
  <c r="AN85" i="14" s="1"/>
  <c r="AG85" i="10"/>
  <c r="AK88" i="8" s="1"/>
  <c r="U85" i="15"/>
  <c r="AF85" i="14"/>
  <c r="AB85" i="10"/>
  <c r="AD88" i="8" s="1"/>
  <c r="P85" i="15"/>
  <c r="X71" i="10"/>
  <c r="W67" i="10"/>
  <c r="M92" i="7"/>
  <c r="P78" i="14"/>
  <c r="AF78" i="10"/>
  <c r="AJ81" i="8" s="1"/>
  <c r="AL78" i="14"/>
  <c r="T78" i="15"/>
  <c r="AF78" i="14"/>
  <c r="P78" i="15"/>
  <c r="AB78" i="10"/>
  <c r="AD81" i="8" s="1"/>
  <c r="U70" i="15"/>
  <c r="AM70" i="14"/>
  <c r="AG70" i="10"/>
  <c r="AK73" i="8" s="1"/>
  <c r="I68" i="10"/>
  <c r="E68" i="15"/>
  <c r="I68" i="14"/>
  <c r="AM68" i="14"/>
  <c r="AG68" i="10"/>
  <c r="AK71" i="8" s="1"/>
  <c r="AL71" i="8" s="1"/>
  <c r="U68" i="15"/>
  <c r="AI60" i="14"/>
  <c r="AJ60" i="14" s="1"/>
  <c r="R60" i="15"/>
  <c r="AD60" i="10"/>
  <c r="AG63" i="8" s="1"/>
  <c r="AH63" i="8" s="1"/>
  <c r="AJ81" i="14"/>
  <c r="W80" i="10"/>
  <c r="R80" i="10"/>
  <c r="G83" i="7" s="1"/>
  <c r="H80" i="15"/>
  <c r="O80" i="14"/>
  <c r="O121" i="12"/>
  <c r="K85" i="6" s="1"/>
  <c r="L85" i="6" s="1"/>
  <c r="M85" i="6" s="1"/>
  <c r="Q74" i="15"/>
  <c r="AC74" i="10"/>
  <c r="AF77" i="8" s="1"/>
  <c r="AH77" i="8" s="1"/>
  <c r="AH74" i="14"/>
  <c r="AJ74" i="14" s="1"/>
  <c r="N74" i="14"/>
  <c r="G74" i="15"/>
  <c r="Q74" i="10"/>
  <c r="F77" i="7" s="1"/>
  <c r="Q70" i="14"/>
  <c r="J70" i="15"/>
  <c r="T70" i="10"/>
  <c r="I73" i="7" s="1"/>
  <c r="P68" i="10"/>
  <c r="J60" i="15"/>
  <c r="T60" i="10"/>
  <c r="I63" i="7" s="1"/>
  <c r="Q60" i="14"/>
  <c r="P51" i="10"/>
  <c r="S76" i="15"/>
  <c r="AE76" i="10"/>
  <c r="AI79" i="8" s="1"/>
  <c r="AK76" i="14"/>
  <c r="Q76" i="10"/>
  <c r="F79" i="7" s="1"/>
  <c r="N76" i="14"/>
  <c r="G76" i="15"/>
  <c r="J83" i="6"/>
  <c r="AC76" i="10"/>
  <c r="AF79" i="8" s="1"/>
  <c r="Q76" i="15"/>
  <c r="AH76" i="14"/>
  <c r="AD70" i="10"/>
  <c r="AG73" i="8" s="1"/>
  <c r="AI70" i="14"/>
  <c r="R70" i="15"/>
  <c r="AC65" i="10"/>
  <c r="AF68" i="8" s="1"/>
  <c r="AH65" i="14"/>
  <c r="Q65" i="15"/>
  <c r="T64" i="15"/>
  <c r="AF64" i="10"/>
  <c r="AJ67" i="8" s="1"/>
  <c r="AL64" i="14"/>
  <c r="AB64" i="10"/>
  <c r="AD67" i="8" s="1"/>
  <c r="P64" i="15"/>
  <c r="AF64" i="14"/>
  <c r="O61" i="15"/>
  <c r="AA61" i="10"/>
  <c r="AC64" i="8" s="1"/>
  <c r="AE61" i="14"/>
  <c r="D56" i="14"/>
  <c r="H37" i="14"/>
  <c r="D37" i="15"/>
  <c r="H37" i="10"/>
  <c r="H63" i="15"/>
  <c r="R63" i="10"/>
  <c r="G66" i="7" s="1"/>
  <c r="O63" i="14"/>
  <c r="N63" i="14"/>
  <c r="G63" i="15"/>
  <c r="Q63" i="10"/>
  <c r="F66" i="7" s="1"/>
  <c r="O53" i="15"/>
  <c r="AE53" i="14"/>
  <c r="AA53" i="10"/>
  <c r="AC56" i="8" s="1"/>
  <c r="Y69" i="10"/>
  <c r="AA72" i="8" s="1"/>
  <c r="M69" i="15"/>
  <c r="AC69" i="14"/>
  <c r="J66" i="10"/>
  <c r="R66" i="15"/>
  <c r="AD66" i="10"/>
  <c r="AG69" i="8" s="1"/>
  <c r="AI66" i="14"/>
  <c r="J66" i="14"/>
  <c r="F66" i="15"/>
  <c r="L66" i="10"/>
  <c r="N62" i="15"/>
  <c r="Z62" i="10"/>
  <c r="AB65" i="8" s="1"/>
  <c r="AD62" i="14"/>
  <c r="P62" i="10"/>
  <c r="AF62" i="14"/>
  <c r="P62" i="15"/>
  <c r="AB62" i="10"/>
  <c r="AD65" i="8" s="1"/>
  <c r="M59" i="14"/>
  <c r="W58" i="10"/>
  <c r="X58" i="10"/>
  <c r="K56" i="10"/>
  <c r="M55" i="15"/>
  <c r="Y55" i="10"/>
  <c r="AA58" i="8" s="1"/>
  <c r="AC55" i="14"/>
  <c r="F53" i="15"/>
  <c r="L53" i="10"/>
  <c r="J53" i="14"/>
  <c r="J45" i="10"/>
  <c r="Y37" i="10"/>
  <c r="AA40" i="8" s="1"/>
  <c r="AC37" i="14"/>
  <c r="AG37" i="14" s="1"/>
  <c r="M37" i="15"/>
  <c r="W23" i="10"/>
  <c r="R65" i="14"/>
  <c r="U65" i="10"/>
  <c r="J68" i="7" s="1"/>
  <c r="K65" i="15"/>
  <c r="T65" i="10"/>
  <c r="I68" i="7" s="1"/>
  <c r="J65" i="15"/>
  <c r="Q65" i="14"/>
  <c r="C68" i="8"/>
  <c r="C68" i="6"/>
  <c r="C68" i="7"/>
  <c r="C67" i="3"/>
  <c r="AH65" i="8"/>
  <c r="AH61" i="14"/>
  <c r="Q61" i="15"/>
  <c r="AC61" i="10"/>
  <c r="AF64" i="8" s="1"/>
  <c r="J69" i="10"/>
  <c r="O69" i="10"/>
  <c r="O69" i="15"/>
  <c r="AE69" i="14"/>
  <c r="AA69" i="10"/>
  <c r="AC72" i="8" s="1"/>
  <c r="P62" i="7"/>
  <c r="J55" i="14"/>
  <c r="K55" i="14" s="1"/>
  <c r="L55" i="14" s="1"/>
  <c r="L55" i="10"/>
  <c r="F55" i="15"/>
  <c r="O86" i="12"/>
  <c r="S66" i="10"/>
  <c r="H69" i="7" s="1"/>
  <c r="C57" i="15"/>
  <c r="G57" i="10"/>
  <c r="F57" i="14"/>
  <c r="T57" i="10"/>
  <c r="I60" i="7" s="1"/>
  <c r="J57" i="15"/>
  <c r="Q57" i="14"/>
  <c r="M57" i="10"/>
  <c r="N57" i="14"/>
  <c r="G57" i="15"/>
  <c r="Q57" i="10"/>
  <c r="F60" i="7" s="1"/>
  <c r="N54" i="10"/>
  <c r="W54" i="10"/>
  <c r="AC48" i="14"/>
  <c r="Y48" i="10"/>
  <c r="AA51" i="8" s="1"/>
  <c r="M48" i="15"/>
  <c r="N35" i="14"/>
  <c r="Q35" i="10"/>
  <c r="F38" i="7" s="1"/>
  <c r="G35" i="15"/>
  <c r="O32" i="10"/>
  <c r="X28" i="10"/>
  <c r="R25" i="15"/>
  <c r="AI25" i="14"/>
  <c r="AD25" i="10"/>
  <c r="AG28" i="8" s="1"/>
  <c r="C28" i="7"/>
  <c r="C28" i="6"/>
  <c r="C28" i="8"/>
  <c r="C27" i="3"/>
  <c r="O21" i="14"/>
  <c r="M21" i="14" s="1"/>
  <c r="R21" i="10"/>
  <c r="G24" i="7" s="1"/>
  <c r="H21" i="15"/>
  <c r="M18" i="10"/>
  <c r="I52" i="15"/>
  <c r="AA50" i="10"/>
  <c r="AC53" i="8" s="1"/>
  <c r="O50" i="15"/>
  <c r="AE50" i="14"/>
  <c r="E49" i="15"/>
  <c r="I49" i="14"/>
  <c r="I49" i="10"/>
  <c r="S52" i="6" s="1"/>
  <c r="J82" i="12"/>
  <c r="Q52" i="8" s="1"/>
  <c r="R52" i="8" s="1"/>
  <c r="X52" i="8" s="1"/>
  <c r="S51" i="3" s="1"/>
  <c r="W49" i="14"/>
  <c r="X49" i="14" s="1"/>
  <c r="T49" i="14" s="1"/>
  <c r="K46" i="15"/>
  <c r="R46" i="14"/>
  <c r="U46" i="10"/>
  <c r="J49" i="7" s="1"/>
  <c r="O46" i="10"/>
  <c r="N52" i="10"/>
  <c r="AC52" i="14"/>
  <c r="Y52" i="10"/>
  <c r="AA55" i="8" s="1"/>
  <c r="M52" i="15"/>
  <c r="C55" i="7"/>
  <c r="C55" i="8"/>
  <c r="C55" i="6"/>
  <c r="C54" i="3"/>
  <c r="R50" i="14"/>
  <c r="U50" i="10"/>
  <c r="J53" i="7" s="1"/>
  <c r="K50" i="15"/>
  <c r="O48" i="10"/>
  <c r="L50" i="7"/>
  <c r="J50" i="10"/>
  <c r="Z50" i="10"/>
  <c r="AB53" i="8" s="1"/>
  <c r="N50" i="15"/>
  <c r="AD50" i="14"/>
  <c r="P52" i="10"/>
  <c r="W40" i="6"/>
  <c r="X40" i="6"/>
  <c r="Y40" i="6" s="1"/>
  <c r="J35" i="14"/>
  <c r="L35" i="10"/>
  <c r="F35" i="15"/>
  <c r="G43" i="15"/>
  <c r="Q43" i="10"/>
  <c r="F46" i="7" s="1"/>
  <c r="N43" i="14"/>
  <c r="AA43" i="10"/>
  <c r="AC46" i="8" s="1"/>
  <c r="AE43" i="14"/>
  <c r="O43" i="15"/>
  <c r="W40" i="10"/>
  <c r="H40" i="10"/>
  <c r="H40" i="14"/>
  <c r="D40" i="15"/>
  <c r="AD40" i="10"/>
  <c r="AG43" i="8" s="1"/>
  <c r="AI40" i="14"/>
  <c r="R40" i="15"/>
  <c r="P30" i="10"/>
  <c r="W26" i="14"/>
  <c r="X26" i="14" s="1"/>
  <c r="T26" i="14" s="1"/>
  <c r="Q26" i="10"/>
  <c r="F29" i="7" s="1"/>
  <c r="G26" i="15"/>
  <c r="N26" i="14"/>
  <c r="R26" i="14"/>
  <c r="K26" i="15"/>
  <c r="U26" i="10"/>
  <c r="J29" i="7" s="1"/>
  <c r="S21" i="10"/>
  <c r="H24" i="7" s="1"/>
  <c r="O17" i="15"/>
  <c r="AA17" i="10"/>
  <c r="AC20" i="8" s="1"/>
  <c r="AE17" i="14"/>
  <c r="O10" i="10"/>
  <c r="H8" i="14"/>
  <c r="H8" i="10"/>
  <c r="D8" i="15"/>
  <c r="V8" i="15" s="1"/>
  <c r="G8" i="11" s="1"/>
  <c r="D8" i="11" s="1"/>
  <c r="Q13" i="8"/>
  <c r="R13" i="8" s="1"/>
  <c r="X13" i="8" s="1"/>
  <c r="S12" i="3" s="1"/>
  <c r="Q15" i="8"/>
  <c r="R15" i="8" s="1"/>
  <c r="K38" i="15"/>
  <c r="R38" i="14"/>
  <c r="U38" i="10"/>
  <c r="J41" i="7" s="1"/>
  <c r="C41" i="8"/>
  <c r="C41" i="6"/>
  <c r="C41" i="7"/>
  <c r="C40" i="3"/>
  <c r="I29" i="14"/>
  <c r="E29" i="15"/>
  <c r="I29" i="10"/>
  <c r="S32" i="6" s="1"/>
  <c r="Q29" i="15"/>
  <c r="AC29" i="10"/>
  <c r="AF32" i="8" s="1"/>
  <c r="AH29" i="14"/>
  <c r="E17" i="14"/>
  <c r="F17" i="10"/>
  <c r="B17" i="15"/>
  <c r="O78" i="12"/>
  <c r="J44" i="15"/>
  <c r="Q44" i="14"/>
  <c r="T44" i="10"/>
  <c r="I47" i="7" s="1"/>
  <c r="H42" i="15"/>
  <c r="O42" i="14"/>
  <c r="R42" i="10"/>
  <c r="G45" i="7" s="1"/>
  <c r="W43" i="14"/>
  <c r="X43" i="14" s="1"/>
  <c r="T43" i="14" s="1"/>
  <c r="M41" i="10"/>
  <c r="G41" i="10"/>
  <c r="C41" i="15"/>
  <c r="F41" i="14"/>
  <c r="Q41" i="14"/>
  <c r="J41" i="15"/>
  <c r="T41" i="10"/>
  <c r="I44" i="7" s="1"/>
  <c r="O55" i="12"/>
  <c r="B34" i="15"/>
  <c r="F34" i="10"/>
  <c r="E34" i="14"/>
  <c r="X42" i="10"/>
  <c r="W42" i="10"/>
  <c r="AD42" i="14"/>
  <c r="N42" i="15"/>
  <c r="Z42" i="10"/>
  <c r="AB45" i="8" s="1"/>
  <c r="AB36" i="10"/>
  <c r="AD39" i="8" s="1"/>
  <c r="AF36" i="14"/>
  <c r="P36" i="15"/>
  <c r="U36" i="10"/>
  <c r="J39" i="7" s="1"/>
  <c r="R36" i="14"/>
  <c r="K36" i="15"/>
  <c r="Z36" i="10"/>
  <c r="AB39" i="8" s="1"/>
  <c r="AD36" i="14"/>
  <c r="N36" i="15"/>
  <c r="AC34" i="14"/>
  <c r="M34" i="15"/>
  <c r="Y34" i="10"/>
  <c r="AA37" i="8" s="1"/>
  <c r="J34" i="10"/>
  <c r="H33" i="10"/>
  <c r="H33" i="14"/>
  <c r="D33" i="15"/>
  <c r="L33" i="15"/>
  <c r="AA33" i="14"/>
  <c r="W33" i="14"/>
  <c r="X33" i="14" s="1"/>
  <c r="T33" i="14" s="1"/>
  <c r="J55" i="12"/>
  <c r="Q36" i="8" s="1"/>
  <c r="R36" i="8" s="1"/>
  <c r="J38" i="15"/>
  <c r="T38" i="10"/>
  <c r="I41" i="7" s="1"/>
  <c r="Q38" i="14"/>
  <c r="R30" i="15"/>
  <c r="AD30" i="10"/>
  <c r="AG33" i="8" s="1"/>
  <c r="AI30" i="14"/>
  <c r="S30" i="15"/>
  <c r="AK30" i="14"/>
  <c r="AE30" i="10"/>
  <c r="AI33" i="8" s="1"/>
  <c r="P23" i="14"/>
  <c r="J38" i="12"/>
  <c r="Q22" i="8" s="1"/>
  <c r="R22" i="8" s="1"/>
  <c r="W19" i="14"/>
  <c r="X19" i="14" s="1"/>
  <c r="T19" i="14" s="1"/>
  <c r="O37" i="12"/>
  <c r="H15" i="14"/>
  <c r="D15" i="15"/>
  <c r="H15" i="10"/>
  <c r="M14" i="10"/>
  <c r="W28" i="6"/>
  <c r="X28" i="6"/>
  <c r="Y28" i="6" s="1"/>
  <c r="V26" i="10"/>
  <c r="Y29" i="8"/>
  <c r="Z29" i="8" s="1"/>
  <c r="B24" i="15"/>
  <c r="F24" i="10"/>
  <c r="E24" i="14"/>
  <c r="P24" i="10"/>
  <c r="AA24" i="14"/>
  <c r="L24" i="15"/>
  <c r="J19" i="14"/>
  <c r="K19" i="14" s="1"/>
  <c r="F19" i="15"/>
  <c r="L19" i="10"/>
  <c r="I18" i="15"/>
  <c r="H14" i="14"/>
  <c r="L14" i="14" s="1"/>
  <c r="D14" i="15"/>
  <c r="H14" i="10"/>
  <c r="P27" i="10"/>
  <c r="Q27" i="14"/>
  <c r="T27" i="10"/>
  <c r="I30" i="7" s="1"/>
  <c r="J27" i="15"/>
  <c r="S26" i="10"/>
  <c r="H29" i="7" s="1"/>
  <c r="J39" i="12"/>
  <c r="Q23" i="8" s="1"/>
  <c r="W20" i="14"/>
  <c r="X20" i="14" s="1"/>
  <c r="T20" i="14" s="1"/>
  <c r="P16" i="15"/>
  <c r="AF16" i="14"/>
  <c r="AB16" i="10"/>
  <c r="AD19" i="8" s="1"/>
  <c r="O16" i="10"/>
  <c r="U13" i="15"/>
  <c r="AM13" i="14"/>
  <c r="AG13" i="10"/>
  <c r="AK16" i="8" s="1"/>
  <c r="K35" i="7"/>
  <c r="P34" i="3" s="1"/>
  <c r="P26" i="14"/>
  <c r="T20" i="15"/>
  <c r="AF20" i="10"/>
  <c r="AJ23" i="8" s="1"/>
  <c r="AL20" i="14"/>
  <c r="AA20" i="14"/>
  <c r="L20" i="15"/>
  <c r="J14" i="10"/>
  <c r="Q11" i="10"/>
  <c r="F14" i="7" s="1"/>
  <c r="G11" i="15"/>
  <c r="N11" i="14"/>
  <c r="E11" i="14"/>
  <c r="F11" i="10"/>
  <c r="B11" i="15"/>
  <c r="AE7" i="14"/>
  <c r="AG7" i="14" s="1"/>
  <c r="O7" i="15"/>
  <c r="AA7" i="10"/>
  <c r="AC10" i="8" s="1"/>
  <c r="AE10" i="8" s="1"/>
  <c r="S27" i="10"/>
  <c r="H30" i="7" s="1"/>
  <c r="G20" i="15"/>
  <c r="N20" i="14"/>
  <c r="Q20" i="10"/>
  <c r="F23" i="7" s="1"/>
  <c r="V18" i="10"/>
  <c r="Y21" i="8"/>
  <c r="Z21" i="8" s="1"/>
  <c r="W12" i="10"/>
  <c r="C15" i="8"/>
  <c r="C15" i="6"/>
  <c r="C15" i="7"/>
  <c r="C14" i="3"/>
  <c r="S7" i="10"/>
  <c r="H10" i="7" s="1"/>
  <c r="R99" i="8"/>
  <c r="O51" i="8"/>
  <c r="G12" i="10"/>
  <c r="F12" i="14"/>
  <c r="C12" i="15"/>
  <c r="K15" i="14"/>
  <c r="O22" i="14"/>
  <c r="H22" i="15"/>
  <c r="R22" i="10"/>
  <c r="G25" i="7" s="1"/>
  <c r="Q22" i="15"/>
  <c r="AC22" i="10"/>
  <c r="AF25" i="8" s="1"/>
  <c r="AH22" i="14"/>
  <c r="S17" i="10"/>
  <c r="H20" i="7" s="1"/>
  <c r="P12" i="7"/>
  <c r="P5" i="10"/>
  <c r="H5" i="15"/>
  <c r="O5" i="14"/>
  <c r="R5" i="10"/>
  <c r="G8" i="7" s="1"/>
  <c r="O135" i="8"/>
  <c r="O75" i="8"/>
  <c r="W72" i="8"/>
  <c r="V5" i="10"/>
  <c r="Y8" i="8"/>
  <c r="Z8" i="8" s="1"/>
  <c r="W74" i="8"/>
  <c r="N73" i="8"/>
  <c r="O93" i="7"/>
  <c r="P6" i="15"/>
  <c r="AB6" i="10"/>
  <c r="AD9" i="8" s="1"/>
  <c r="AF6" i="14"/>
  <c r="S6" i="15"/>
  <c r="AE6" i="10"/>
  <c r="AI9" i="8" s="1"/>
  <c r="AK6" i="14"/>
  <c r="N6" i="10"/>
  <c r="J4" i="10"/>
  <c r="J5" i="12"/>
  <c r="Q7" i="8" s="1"/>
  <c r="R7" i="8" s="1"/>
  <c r="W4" i="14"/>
  <c r="X4" i="14" s="1"/>
  <c r="T4" i="14" s="1"/>
  <c r="O148" i="8"/>
  <c r="O136" i="8"/>
  <c r="O79" i="8"/>
  <c r="X79" i="8" s="1"/>
  <c r="S78" i="3" s="1"/>
  <c r="R16" i="8"/>
  <c r="T118" i="4"/>
  <c r="T69" i="4"/>
  <c r="J7" i="6"/>
  <c r="O163" i="8"/>
  <c r="R42" i="8"/>
  <c r="R26" i="8"/>
  <c r="W23" i="8"/>
  <c r="O8" i="8"/>
  <c r="O149" i="8"/>
  <c r="R133" i="8"/>
  <c r="H49" i="8"/>
  <c r="O49" i="8" s="1"/>
  <c r="T25" i="4"/>
  <c r="H129" i="8"/>
  <c r="O129" i="8" s="1"/>
  <c r="X129" i="8" s="1"/>
  <c r="S128" i="3" s="1"/>
  <c r="K72" i="8"/>
  <c r="Q14" i="8"/>
  <c r="R14" i="8" s="1"/>
  <c r="T28" i="5"/>
  <c r="T9" i="5"/>
  <c r="Q3" i="15"/>
  <c r="AC3" i="10"/>
  <c r="AF6" i="8" s="1"/>
  <c r="AH3" i="14"/>
  <c r="AF3" i="14"/>
  <c r="AB3" i="10"/>
  <c r="AD6" i="8" s="1"/>
  <c r="P3" i="15"/>
  <c r="H132" i="8"/>
  <c r="O132" i="8" s="1"/>
  <c r="O89" i="8"/>
  <c r="X89" i="8" s="1"/>
  <c r="S88" i="3" s="1"/>
  <c r="O34" i="8"/>
  <c r="T129" i="4"/>
  <c r="T88" i="4"/>
  <c r="T65" i="4"/>
  <c r="O77" i="8"/>
  <c r="R50" i="8"/>
  <c r="W24" i="8"/>
  <c r="W10" i="8"/>
  <c r="T51" i="5"/>
  <c r="T138" i="4"/>
  <c r="T114" i="4"/>
  <c r="T34" i="4"/>
  <c r="K95" i="6"/>
  <c r="L95" i="6" s="1"/>
  <c r="M95" i="6" s="1"/>
  <c r="T17" i="4"/>
  <c r="L115" i="7"/>
  <c r="T122" i="4"/>
  <c r="T28" i="4"/>
  <c r="P155" i="10"/>
  <c r="Z161" i="10"/>
  <c r="AB164" i="8" s="1"/>
  <c r="AD161" i="14"/>
  <c r="N161" i="15"/>
  <c r="AB159" i="10"/>
  <c r="AD162" i="8" s="1"/>
  <c r="AF159" i="14"/>
  <c r="P159" i="15"/>
  <c r="R156" i="10"/>
  <c r="G159" i="7" s="1"/>
  <c r="M159" i="7" s="1"/>
  <c r="O156" i="14"/>
  <c r="H156" i="15"/>
  <c r="D161" i="15"/>
  <c r="H161" i="10"/>
  <c r="H161" i="14"/>
  <c r="Q152" i="14"/>
  <c r="J152" i="15"/>
  <c r="T152" i="10"/>
  <c r="I155" i="7" s="1"/>
  <c r="O155" i="7" s="1"/>
  <c r="Q151" i="10"/>
  <c r="F154" i="7" s="1"/>
  <c r="L154" i="7" s="1"/>
  <c r="N151" i="14"/>
  <c r="M151" i="14" s="1"/>
  <c r="G151" i="15"/>
  <c r="R147" i="14"/>
  <c r="K147" i="15"/>
  <c r="U147" i="10"/>
  <c r="J150" i="7" s="1"/>
  <c r="O145" i="10"/>
  <c r="J159" i="14"/>
  <c r="K159" i="14" s="1"/>
  <c r="F159" i="15"/>
  <c r="L159" i="10"/>
  <c r="P159" i="10"/>
  <c r="AF158" i="10"/>
  <c r="AJ161" i="8" s="1"/>
  <c r="AL158" i="14"/>
  <c r="T158" i="15"/>
  <c r="AE152" i="14"/>
  <c r="O152" i="15"/>
  <c r="AA152" i="10"/>
  <c r="AC155" i="8" s="1"/>
  <c r="M147" i="10"/>
  <c r="F145" i="14"/>
  <c r="C145" i="15"/>
  <c r="G145" i="10"/>
  <c r="P148" i="7" s="1"/>
  <c r="O161" i="14"/>
  <c r="H161" i="15"/>
  <c r="R161" i="10"/>
  <c r="G164" i="7" s="1"/>
  <c r="M164" i="7" s="1"/>
  <c r="K160" i="10"/>
  <c r="W156" i="10"/>
  <c r="AA162" i="10"/>
  <c r="AC165" i="8" s="1"/>
  <c r="AE162" i="14"/>
  <c r="O162" i="15"/>
  <c r="AE159" i="10"/>
  <c r="AI162" i="8" s="1"/>
  <c r="AK159" i="14"/>
  <c r="S159" i="15"/>
  <c r="AE157" i="10"/>
  <c r="AI160" i="8" s="1"/>
  <c r="S157" i="15"/>
  <c r="AK157" i="14"/>
  <c r="J153" i="10"/>
  <c r="J178" i="12"/>
  <c r="Q150" i="8" s="1"/>
  <c r="R150" i="8" s="1"/>
  <c r="W147" i="14"/>
  <c r="X147" i="14" s="1"/>
  <c r="T147" i="14" s="1"/>
  <c r="J157" i="10"/>
  <c r="AF157" i="10"/>
  <c r="AJ160" i="8" s="1"/>
  <c r="AL157" i="14"/>
  <c r="T157" i="15"/>
  <c r="AH157" i="14"/>
  <c r="AC157" i="10"/>
  <c r="AF160" i="8" s="1"/>
  <c r="Q157" i="15"/>
  <c r="N161" i="14"/>
  <c r="G161" i="15"/>
  <c r="Q161" i="10"/>
  <c r="F164" i="7" s="1"/>
  <c r="L164" i="7" s="1"/>
  <c r="AD159" i="14"/>
  <c r="N159" i="15"/>
  <c r="Z159" i="10"/>
  <c r="AB162" i="8" s="1"/>
  <c r="J158" i="14"/>
  <c r="K158" i="14" s="1"/>
  <c r="F158" i="15"/>
  <c r="L158" i="10"/>
  <c r="AI155" i="14"/>
  <c r="AJ155" i="14" s="1"/>
  <c r="R155" i="15"/>
  <c r="AD155" i="10"/>
  <c r="AG158" i="8" s="1"/>
  <c r="J162" i="10"/>
  <c r="AA160" i="10"/>
  <c r="AC163" i="8" s="1"/>
  <c r="AE160" i="14"/>
  <c r="O160" i="15"/>
  <c r="O190" i="12"/>
  <c r="W166" i="6"/>
  <c r="L162" i="10"/>
  <c r="J162" i="14"/>
  <c r="F162" i="15"/>
  <c r="P161" i="10"/>
  <c r="AA154" i="10"/>
  <c r="AC157" i="8" s="1"/>
  <c r="AE154" i="14"/>
  <c r="O154" i="15"/>
  <c r="X154" i="10"/>
  <c r="L138" i="15"/>
  <c r="AA138" i="14"/>
  <c r="F135" i="14"/>
  <c r="G135" i="10"/>
  <c r="C135" i="15"/>
  <c r="AK134" i="14"/>
  <c r="AN134" i="14" s="1"/>
  <c r="AE134" i="10"/>
  <c r="AI137" i="8" s="1"/>
  <c r="AL137" i="8" s="1"/>
  <c r="S134" i="15"/>
  <c r="J172" i="12"/>
  <c r="W143" i="14"/>
  <c r="X143" i="14" s="1"/>
  <c r="T143" i="14" s="1"/>
  <c r="K143" i="10"/>
  <c r="N163" i="10"/>
  <c r="P163" i="10"/>
  <c r="Y163" i="10"/>
  <c r="AA166" i="8" s="1"/>
  <c r="AC163" i="14"/>
  <c r="M163" i="15"/>
  <c r="AF162" i="10"/>
  <c r="AJ165" i="8" s="1"/>
  <c r="AL162" i="14"/>
  <c r="T162" i="15"/>
  <c r="I161" i="14"/>
  <c r="E161" i="15"/>
  <c r="I161" i="10"/>
  <c r="S164" i="6" s="1"/>
  <c r="K159" i="10"/>
  <c r="AH156" i="14"/>
  <c r="AJ156" i="14" s="1"/>
  <c r="Q156" i="15"/>
  <c r="AC156" i="10"/>
  <c r="AF159" i="8" s="1"/>
  <c r="AH159" i="8" s="1"/>
  <c r="O155" i="10"/>
  <c r="Q159" i="14"/>
  <c r="J159" i="15"/>
  <c r="T159" i="10"/>
  <c r="I162" i="7" s="1"/>
  <c r="V158" i="10"/>
  <c r="Y161" i="8"/>
  <c r="Z161" i="8" s="1"/>
  <c r="AA156" i="14"/>
  <c r="L156" i="15"/>
  <c r="L160" i="10"/>
  <c r="J160" i="14"/>
  <c r="K160" i="14" s="1"/>
  <c r="F160" i="15"/>
  <c r="F158" i="10"/>
  <c r="E158" i="14"/>
  <c r="B158" i="15"/>
  <c r="F165" i="6"/>
  <c r="G165" i="6"/>
  <c r="H165" i="6" s="1"/>
  <c r="J192" i="12"/>
  <c r="W160" i="14"/>
  <c r="X160" i="14" s="1"/>
  <c r="T160" i="14" s="1"/>
  <c r="G159" i="10"/>
  <c r="F159" i="14"/>
  <c r="G159" i="14" s="1"/>
  <c r="C159" i="15"/>
  <c r="O159" i="7"/>
  <c r="P162" i="15"/>
  <c r="AB162" i="10"/>
  <c r="AD165" i="8" s="1"/>
  <c r="AF162" i="14"/>
  <c r="AD160" i="10"/>
  <c r="AG163" i="8" s="1"/>
  <c r="AI160" i="14"/>
  <c r="R160" i="15"/>
  <c r="G161" i="14"/>
  <c r="S161" i="15"/>
  <c r="AE161" i="10"/>
  <c r="AI164" i="8" s="1"/>
  <c r="AK161" i="14"/>
  <c r="G160" i="15"/>
  <c r="Q160" i="10"/>
  <c r="F163" i="7" s="1"/>
  <c r="N160" i="14"/>
  <c r="P158" i="14"/>
  <c r="AH158" i="8"/>
  <c r="W150" i="10"/>
  <c r="R151" i="14"/>
  <c r="K151" i="15"/>
  <c r="U151" i="10"/>
  <c r="J154" i="7" s="1"/>
  <c r="P154" i="7" s="1"/>
  <c r="AE147" i="14"/>
  <c r="O147" i="15"/>
  <c r="AA147" i="10"/>
  <c r="AC150" i="8" s="1"/>
  <c r="AB153" i="10"/>
  <c r="AD156" i="8" s="1"/>
  <c r="AF153" i="14"/>
  <c r="P153" i="15"/>
  <c r="C156" i="7"/>
  <c r="C156" i="6"/>
  <c r="C156" i="8"/>
  <c r="C155" i="3"/>
  <c r="J152" i="14"/>
  <c r="K152" i="14" s="1"/>
  <c r="L152" i="14" s="1"/>
  <c r="F152" i="15"/>
  <c r="L152" i="10"/>
  <c r="AF147" i="14"/>
  <c r="P147" i="15"/>
  <c r="AB147" i="10"/>
  <c r="AD150" i="8" s="1"/>
  <c r="AA145" i="14"/>
  <c r="L145" i="15"/>
  <c r="H144" i="14"/>
  <c r="D144" i="15"/>
  <c r="V144" i="15" s="1"/>
  <c r="G144" i="11" s="1"/>
  <c r="D144" i="11" s="1"/>
  <c r="H144" i="10"/>
  <c r="AJ153" i="14"/>
  <c r="V152" i="10"/>
  <c r="Y155" i="8"/>
  <c r="Z155" i="8" s="1"/>
  <c r="Z150" i="10"/>
  <c r="AB153" i="8" s="1"/>
  <c r="AD150" i="14"/>
  <c r="N150" i="15"/>
  <c r="H145" i="14"/>
  <c r="D145" i="15"/>
  <c r="H145" i="10"/>
  <c r="Q151" i="15"/>
  <c r="AC151" i="10"/>
  <c r="AF154" i="8" s="1"/>
  <c r="AH154" i="8" s="1"/>
  <c r="AH151" i="14"/>
  <c r="AJ151" i="14" s="1"/>
  <c r="AA147" i="14"/>
  <c r="L147" i="15"/>
  <c r="W147" i="10"/>
  <c r="O157" i="15"/>
  <c r="AA157" i="10"/>
  <c r="AC160" i="8" s="1"/>
  <c r="AE157" i="14"/>
  <c r="I157" i="10"/>
  <c r="S160" i="6" s="1"/>
  <c r="I157" i="14"/>
  <c r="E157" i="15"/>
  <c r="AD157" i="10"/>
  <c r="AG160" i="8" s="1"/>
  <c r="AI157" i="14"/>
  <c r="R157" i="15"/>
  <c r="AF157" i="14"/>
  <c r="P157" i="15"/>
  <c r="AB157" i="10"/>
  <c r="AD160" i="8" s="1"/>
  <c r="O154" i="14"/>
  <c r="H154" i="15"/>
  <c r="R154" i="10"/>
  <c r="G157" i="7" s="1"/>
  <c r="C157" i="8"/>
  <c r="C157" i="7"/>
  <c r="C157" i="6"/>
  <c r="C156" i="3"/>
  <c r="T155" i="6"/>
  <c r="U155" i="6" s="1"/>
  <c r="V155" i="6" s="1"/>
  <c r="O155" i="6"/>
  <c r="P155" i="6"/>
  <c r="Q155" i="6" s="1"/>
  <c r="R155" i="6" s="1"/>
  <c r="W149" i="14"/>
  <c r="X149" i="14" s="1"/>
  <c r="T149" i="14" s="1"/>
  <c r="AA149" i="10"/>
  <c r="AC152" i="8" s="1"/>
  <c r="AE149" i="14"/>
  <c r="O149" i="15"/>
  <c r="I149" i="14"/>
  <c r="E149" i="15"/>
  <c r="I149" i="10"/>
  <c r="S152" i="6" s="1"/>
  <c r="AM142" i="14"/>
  <c r="AN142" i="14" s="1"/>
  <c r="U142" i="15"/>
  <c r="AG142" i="10"/>
  <c r="AK145" i="8" s="1"/>
  <c r="AL145" i="8" s="1"/>
  <c r="O151" i="6"/>
  <c r="I147" i="15"/>
  <c r="P152" i="6"/>
  <c r="Q152" i="6" s="1"/>
  <c r="O152" i="6"/>
  <c r="T152" i="6"/>
  <c r="U152" i="6" s="1"/>
  <c r="V152" i="6" s="1"/>
  <c r="AE148" i="8"/>
  <c r="I146" i="15"/>
  <c r="AH153" i="8"/>
  <c r="F148" i="10"/>
  <c r="E148" i="14"/>
  <c r="B148" i="15"/>
  <c r="L148" i="10"/>
  <c r="J148" i="14"/>
  <c r="F148" i="15"/>
  <c r="AC148" i="14"/>
  <c r="M148" i="15"/>
  <c r="Y148" i="10"/>
  <c r="AA151" i="8" s="1"/>
  <c r="H141" i="14"/>
  <c r="H141" i="10"/>
  <c r="D141" i="15"/>
  <c r="O143" i="10"/>
  <c r="AB139" i="10"/>
  <c r="AD142" i="8" s="1"/>
  <c r="P139" i="15"/>
  <c r="AF139" i="14"/>
  <c r="AA135" i="14"/>
  <c r="L135" i="15"/>
  <c r="AL133" i="14"/>
  <c r="AF133" i="10"/>
  <c r="AJ136" i="8" s="1"/>
  <c r="T133" i="15"/>
  <c r="R143" i="14"/>
  <c r="U143" i="10"/>
  <c r="J146" i="7" s="1"/>
  <c r="P146" i="7" s="1"/>
  <c r="K143" i="15"/>
  <c r="W138" i="14"/>
  <c r="X138" i="14" s="1"/>
  <c r="T138" i="14" s="1"/>
  <c r="C141" i="8"/>
  <c r="C141" i="7"/>
  <c r="M141" i="7" s="1"/>
  <c r="C141" i="6"/>
  <c r="C140" i="3"/>
  <c r="J143" i="10"/>
  <c r="AC143" i="14"/>
  <c r="Y143" i="10"/>
  <c r="AA146" i="8" s="1"/>
  <c r="M143" i="15"/>
  <c r="S139" i="15"/>
  <c r="AK139" i="14"/>
  <c r="AE139" i="10"/>
  <c r="AI142" i="8" s="1"/>
  <c r="AK133" i="14"/>
  <c r="AE133" i="10"/>
  <c r="AI136" i="8" s="1"/>
  <c r="S133" i="15"/>
  <c r="AH141" i="8"/>
  <c r="AC136" i="14"/>
  <c r="M136" i="15"/>
  <c r="Y136" i="10"/>
  <c r="AA139" i="8" s="1"/>
  <c r="O131" i="14"/>
  <c r="H131" i="15"/>
  <c r="R131" i="10"/>
  <c r="G134" i="7" s="1"/>
  <c r="W126" i="10"/>
  <c r="N137" i="10"/>
  <c r="W137" i="10"/>
  <c r="AF137" i="14"/>
  <c r="AB137" i="10"/>
  <c r="AD140" i="8" s="1"/>
  <c r="P137" i="15"/>
  <c r="X138" i="6"/>
  <c r="Y138" i="6" s="1"/>
  <c r="W138" i="6"/>
  <c r="W140" i="10"/>
  <c r="D140" i="15"/>
  <c r="H140" i="14"/>
  <c r="H140" i="10"/>
  <c r="I140" i="14"/>
  <c r="E140" i="15"/>
  <c r="I140" i="10"/>
  <c r="S143" i="6" s="1"/>
  <c r="AM140" i="14"/>
  <c r="U140" i="15"/>
  <c r="AG140" i="10"/>
  <c r="AK143" i="8" s="1"/>
  <c r="X136" i="10"/>
  <c r="C139" i="8"/>
  <c r="C139" i="7"/>
  <c r="C139" i="6"/>
  <c r="C138" i="3"/>
  <c r="G137" i="14"/>
  <c r="O135" i="6"/>
  <c r="P135" i="6"/>
  <c r="Q135" i="6" s="1"/>
  <c r="R135" i="6" s="1"/>
  <c r="R129" i="14"/>
  <c r="U129" i="10"/>
  <c r="J132" i="7" s="1"/>
  <c r="K129" i="15"/>
  <c r="F134" i="6"/>
  <c r="G134" i="6"/>
  <c r="H134" i="6" s="1"/>
  <c r="I134" i="6" s="1"/>
  <c r="F137" i="6"/>
  <c r="G137" i="6"/>
  <c r="H137" i="6" s="1"/>
  <c r="O132" i="10"/>
  <c r="O132" i="14"/>
  <c r="H132" i="15"/>
  <c r="R132" i="10"/>
  <c r="G135" i="7" s="1"/>
  <c r="V126" i="10"/>
  <c r="Y129" i="8"/>
  <c r="Z129" i="8" s="1"/>
  <c r="E130" i="15"/>
  <c r="I130" i="14"/>
  <c r="I130" i="10"/>
  <c r="S133" i="6" s="1"/>
  <c r="J130" i="14"/>
  <c r="K130" i="14" s="1"/>
  <c r="F130" i="15"/>
  <c r="L130" i="10"/>
  <c r="I133" i="15"/>
  <c r="K132" i="10"/>
  <c r="N125" i="14"/>
  <c r="M125" i="14" s="1"/>
  <c r="G125" i="15"/>
  <c r="Q125" i="10"/>
  <c r="F128" i="7" s="1"/>
  <c r="AD123" i="14"/>
  <c r="Z123" i="10"/>
  <c r="AB126" i="8" s="1"/>
  <c r="N123" i="15"/>
  <c r="O119" i="15"/>
  <c r="AA119" i="10"/>
  <c r="AC122" i="8" s="1"/>
  <c r="AE122" i="8" s="1"/>
  <c r="AE119" i="14"/>
  <c r="AG119" i="14" s="1"/>
  <c r="C122" i="7"/>
  <c r="C122" i="6"/>
  <c r="C121" i="3"/>
  <c r="C122" i="8"/>
  <c r="F127" i="10"/>
  <c r="B127" i="15"/>
  <c r="E127" i="14"/>
  <c r="J127" i="14"/>
  <c r="K127" i="14" s="1"/>
  <c r="L127" i="10"/>
  <c r="F127" i="15"/>
  <c r="M129" i="7"/>
  <c r="V129" i="10"/>
  <c r="Y132" i="8"/>
  <c r="Z132" i="8" s="1"/>
  <c r="W121" i="10"/>
  <c r="Y114" i="10"/>
  <c r="AA117" i="8" s="1"/>
  <c r="AC114" i="14"/>
  <c r="AG114" i="14" s="1"/>
  <c r="M114" i="15"/>
  <c r="H108" i="14"/>
  <c r="H108" i="10"/>
  <c r="D108" i="15"/>
  <c r="K128" i="10"/>
  <c r="C131" i="8"/>
  <c r="C131" i="7"/>
  <c r="C131" i="6"/>
  <c r="C130" i="3"/>
  <c r="E124" i="15"/>
  <c r="I124" i="10"/>
  <c r="S127" i="6" s="1"/>
  <c r="I124" i="14"/>
  <c r="K124" i="14" s="1"/>
  <c r="L124" i="14" s="1"/>
  <c r="O124" i="14"/>
  <c r="R124" i="10"/>
  <c r="G127" i="7" s="1"/>
  <c r="H124" i="15"/>
  <c r="J121" i="14"/>
  <c r="F121" i="15"/>
  <c r="L121" i="10"/>
  <c r="T123" i="6"/>
  <c r="U123" i="6" s="1"/>
  <c r="V123" i="6" s="1"/>
  <c r="O123" i="6"/>
  <c r="P123" i="6"/>
  <c r="Q123" i="6" s="1"/>
  <c r="R123" i="6" s="1"/>
  <c r="O116" i="15"/>
  <c r="AE116" i="14"/>
  <c r="AA116" i="10"/>
  <c r="AC119" i="8" s="1"/>
  <c r="G119" i="6"/>
  <c r="H119" i="6" s="1"/>
  <c r="F119" i="6"/>
  <c r="H112" i="14"/>
  <c r="H112" i="10"/>
  <c r="D112" i="15"/>
  <c r="P117" i="10"/>
  <c r="S111" i="10"/>
  <c r="H114" i="7" s="1"/>
  <c r="G122" i="14"/>
  <c r="AC118" i="10"/>
  <c r="AF121" i="8" s="1"/>
  <c r="AH118" i="14"/>
  <c r="Q118" i="15"/>
  <c r="J117" i="6"/>
  <c r="K117" i="6"/>
  <c r="L117" i="6" s="1"/>
  <c r="M117" i="6" s="1"/>
  <c r="O105" i="10"/>
  <c r="K103" i="15"/>
  <c r="U103" i="10"/>
  <c r="J106" i="7" s="1"/>
  <c r="R103" i="14"/>
  <c r="H101" i="14"/>
  <c r="H101" i="10"/>
  <c r="D101" i="15"/>
  <c r="P93" i="10"/>
  <c r="K118" i="10"/>
  <c r="X118" i="10"/>
  <c r="AA118" i="14"/>
  <c r="L118" i="15"/>
  <c r="G115" i="6"/>
  <c r="H115" i="6" s="1"/>
  <c r="F115" i="6"/>
  <c r="N117" i="15"/>
  <c r="AD117" i="14"/>
  <c r="Z117" i="10"/>
  <c r="AB120" i="8" s="1"/>
  <c r="AD117" i="10"/>
  <c r="AG120" i="8" s="1"/>
  <c r="AI117" i="14"/>
  <c r="R117" i="15"/>
  <c r="I121" i="15"/>
  <c r="X111" i="10"/>
  <c r="AL103" i="14"/>
  <c r="T103" i="15"/>
  <c r="AF103" i="10"/>
  <c r="AJ106" i="8" s="1"/>
  <c r="V120" i="10"/>
  <c r="Y123" i="8"/>
  <c r="Z123" i="8" s="1"/>
  <c r="V119" i="10"/>
  <c r="Y122" i="8"/>
  <c r="Z122" i="8" s="1"/>
  <c r="J115" i="14"/>
  <c r="F115" i="15"/>
  <c r="L115" i="10"/>
  <c r="F115" i="14"/>
  <c r="G115" i="14" s="1"/>
  <c r="C115" i="15"/>
  <c r="G115" i="10"/>
  <c r="F118" i="6"/>
  <c r="F109" i="15"/>
  <c r="J109" i="14"/>
  <c r="K109" i="14" s="1"/>
  <c r="L109" i="14" s="1"/>
  <c r="L109" i="10"/>
  <c r="P109" i="10"/>
  <c r="O109" i="10"/>
  <c r="S106" i="15"/>
  <c r="AE106" i="10"/>
  <c r="AI109" i="8" s="1"/>
  <c r="AK106" i="14"/>
  <c r="AA98" i="14"/>
  <c r="L98" i="15"/>
  <c r="G95" i="15"/>
  <c r="Q95" i="10"/>
  <c r="F98" i="7" s="1"/>
  <c r="N95" i="14"/>
  <c r="M95" i="14" s="1"/>
  <c r="P113" i="10"/>
  <c r="H110" i="10"/>
  <c r="D110" i="15"/>
  <c r="H110" i="14"/>
  <c r="N110" i="15"/>
  <c r="Z110" i="10"/>
  <c r="AB113" i="8" s="1"/>
  <c r="AD110" i="14"/>
  <c r="O110" i="14"/>
  <c r="R110" i="10"/>
  <c r="G113" i="7" s="1"/>
  <c r="H110" i="15"/>
  <c r="C106" i="15"/>
  <c r="G106" i="10"/>
  <c r="F106" i="14"/>
  <c r="W106" i="14"/>
  <c r="X106" i="14" s="1"/>
  <c r="T106" i="14" s="1"/>
  <c r="AN105" i="14"/>
  <c r="G111" i="14"/>
  <c r="Q107" i="14"/>
  <c r="T107" i="10"/>
  <c r="I110" i="7" s="1"/>
  <c r="J107" i="15"/>
  <c r="AL107" i="14"/>
  <c r="T107" i="15"/>
  <c r="AF107" i="10"/>
  <c r="AJ110" i="8" s="1"/>
  <c r="K114" i="14"/>
  <c r="U113" i="15"/>
  <c r="AG113" i="10"/>
  <c r="AK116" i="8" s="1"/>
  <c r="AM113" i="14"/>
  <c r="U113" i="10"/>
  <c r="J116" i="7" s="1"/>
  <c r="K113" i="15"/>
  <c r="R113" i="14"/>
  <c r="AH113" i="14"/>
  <c r="AC113" i="10"/>
  <c r="AF116" i="8" s="1"/>
  <c r="Q113" i="15"/>
  <c r="AL113" i="14"/>
  <c r="T113" i="15"/>
  <c r="AF113" i="10"/>
  <c r="AJ116" i="8" s="1"/>
  <c r="P108" i="6"/>
  <c r="Q108" i="6" s="1"/>
  <c r="O108" i="6"/>
  <c r="F107" i="6"/>
  <c r="G107" i="6"/>
  <c r="H107" i="6" s="1"/>
  <c r="I107" i="6" s="1"/>
  <c r="O102" i="6"/>
  <c r="T102" i="6"/>
  <c r="U102" i="6" s="1"/>
  <c r="V102" i="6" s="1"/>
  <c r="K107" i="6"/>
  <c r="L107" i="6" s="1"/>
  <c r="M107" i="6" s="1"/>
  <c r="J107" i="6"/>
  <c r="V103" i="10"/>
  <c r="Y106" i="8"/>
  <c r="Z106" i="8" s="1"/>
  <c r="N102" i="10"/>
  <c r="J96" i="14"/>
  <c r="L96" i="10"/>
  <c r="F96" i="15"/>
  <c r="G99" i="10"/>
  <c r="P102" i="6" s="1"/>
  <c r="Q102" i="6" s="1"/>
  <c r="R102" i="6" s="1"/>
  <c r="C99" i="15"/>
  <c r="F99" i="14"/>
  <c r="W99" i="14"/>
  <c r="X99" i="14" s="1"/>
  <c r="T99" i="14" s="1"/>
  <c r="J129" i="12"/>
  <c r="Q102" i="8" s="1"/>
  <c r="R102" i="8" s="1"/>
  <c r="X102" i="8" s="1"/>
  <c r="S101" i="3" s="1"/>
  <c r="G96" i="10"/>
  <c r="F96" i="14"/>
  <c r="G96" i="14" s="1"/>
  <c r="C96" i="15"/>
  <c r="AA91" i="10"/>
  <c r="AC94" i="8" s="1"/>
  <c r="AE91" i="14"/>
  <c r="O91" i="15"/>
  <c r="C94" i="6"/>
  <c r="C94" i="7"/>
  <c r="C94" i="8"/>
  <c r="C93" i="3"/>
  <c r="V101" i="10"/>
  <c r="Y104" i="8"/>
  <c r="Z104" i="8" s="1"/>
  <c r="R100" i="15"/>
  <c r="AD100" i="10"/>
  <c r="AG103" i="8" s="1"/>
  <c r="AH103" i="8" s="1"/>
  <c r="AI100" i="14"/>
  <c r="AJ100" i="14" s="1"/>
  <c r="R100" i="14"/>
  <c r="U100" i="10"/>
  <c r="J103" i="7" s="1"/>
  <c r="P103" i="7" s="1"/>
  <c r="K100" i="15"/>
  <c r="P96" i="10"/>
  <c r="W90" i="10"/>
  <c r="D102" i="15"/>
  <c r="H102" i="14"/>
  <c r="H102" i="10"/>
  <c r="C105" i="6"/>
  <c r="C105" i="7"/>
  <c r="C105" i="8"/>
  <c r="C104" i="3"/>
  <c r="M96" i="10"/>
  <c r="S89" i="10"/>
  <c r="H92" i="7" s="1"/>
  <c r="X86" i="10"/>
  <c r="Q86" i="14"/>
  <c r="J86" i="15"/>
  <c r="I82" i="14"/>
  <c r="K82" i="14" s="1"/>
  <c r="E82" i="15"/>
  <c r="I82" i="10"/>
  <c r="S85" i="6" s="1"/>
  <c r="W75" i="10"/>
  <c r="X98" i="6"/>
  <c r="Y98" i="6" s="1"/>
  <c r="W98" i="6"/>
  <c r="W94" i="10"/>
  <c r="G99" i="6"/>
  <c r="H99" i="6" s="1"/>
  <c r="F99" i="6"/>
  <c r="P94" i="10"/>
  <c r="Q94" i="10"/>
  <c r="F97" i="7" s="1"/>
  <c r="N94" i="14"/>
  <c r="G94" i="15"/>
  <c r="L93" i="7"/>
  <c r="AK82" i="14"/>
  <c r="S82" i="15"/>
  <c r="AE82" i="10"/>
  <c r="AI85" i="8" s="1"/>
  <c r="E88" i="14"/>
  <c r="B88" i="15"/>
  <c r="F88" i="10"/>
  <c r="J87" i="6"/>
  <c r="AM81" i="14"/>
  <c r="U81" i="15"/>
  <c r="AG81" i="10"/>
  <c r="AK84" i="8" s="1"/>
  <c r="I79" i="14"/>
  <c r="E79" i="15"/>
  <c r="I79" i="10"/>
  <c r="S82" i="6" s="1"/>
  <c r="C82" i="6"/>
  <c r="C82" i="7"/>
  <c r="M82" i="7" s="1"/>
  <c r="C82" i="8"/>
  <c r="C81" i="3"/>
  <c r="X72" i="10"/>
  <c r="C75" i="7"/>
  <c r="L75" i="7" s="1"/>
  <c r="C75" i="6"/>
  <c r="C75" i="8"/>
  <c r="C74" i="3"/>
  <c r="R88" i="15"/>
  <c r="AI88" i="14"/>
  <c r="AD88" i="10"/>
  <c r="AG91" i="8" s="1"/>
  <c r="AC88" i="14"/>
  <c r="Y88" i="10"/>
  <c r="AA91" i="8" s="1"/>
  <c r="M88" i="15"/>
  <c r="G93" i="6"/>
  <c r="H93" i="6" s="1"/>
  <c r="F93" i="6"/>
  <c r="AH89" i="8"/>
  <c r="G84" i="15"/>
  <c r="Q84" i="10"/>
  <c r="F87" i="7" s="1"/>
  <c r="N84" i="14"/>
  <c r="X73" i="10"/>
  <c r="C76" i="8"/>
  <c r="C76" i="7"/>
  <c r="C76" i="6"/>
  <c r="C75" i="3"/>
  <c r="AN90" i="14"/>
  <c r="N87" i="10"/>
  <c r="AC87" i="14"/>
  <c r="Y87" i="10"/>
  <c r="AA90" i="8" s="1"/>
  <c r="M87" i="15"/>
  <c r="AH84" i="14"/>
  <c r="AJ84" i="14" s="1"/>
  <c r="AC84" i="10"/>
  <c r="AF87" i="8" s="1"/>
  <c r="AH87" i="8" s="1"/>
  <c r="Q84" i="15"/>
  <c r="AG83" i="10"/>
  <c r="AK86" i="8" s="1"/>
  <c r="AM83" i="14"/>
  <c r="U83" i="15"/>
  <c r="AI83" i="14"/>
  <c r="AD83" i="10"/>
  <c r="AG86" i="8" s="1"/>
  <c r="R83" i="15"/>
  <c r="AJ85" i="14"/>
  <c r="P85" i="10"/>
  <c r="C88" i="6"/>
  <c r="C88" i="7"/>
  <c r="C88" i="8"/>
  <c r="C87" i="3"/>
  <c r="P67" i="10"/>
  <c r="S78" i="10"/>
  <c r="H81" i="7" s="1"/>
  <c r="S75" i="10"/>
  <c r="H78" i="7" s="1"/>
  <c r="P70" i="10"/>
  <c r="D78" i="15"/>
  <c r="H78" i="10"/>
  <c r="H78" i="14"/>
  <c r="L78" i="14" s="1"/>
  <c r="D78" i="14" s="1"/>
  <c r="G78" i="10"/>
  <c r="F78" i="14"/>
  <c r="G78" i="14" s="1"/>
  <c r="C78" i="15"/>
  <c r="C81" i="8"/>
  <c r="C81" i="7"/>
  <c r="C81" i="6"/>
  <c r="C80" i="3"/>
  <c r="X70" i="10"/>
  <c r="G74" i="14"/>
  <c r="AJ71" i="14"/>
  <c r="T70" i="15"/>
  <c r="AF70" i="10"/>
  <c r="AJ73" i="8" s="1"/>
  <c r="AL70" i="14"/>
  <c r="F68" i="14"/>
  <c r="G68" i="14" s="1"/>
  <c r="G68" i="10"/>
  <c r="C68" i="15"/>
  <c r="C71" i="7"/>
  <c r="C71" i="6"/>
  <c r="C71" i="8"/>
  <c r="C70" i="3"/>
  <c r="AE60" i="14"/>
  <c r="AG60" i="14" s="1"/>
  <c r="O60" i="15"/>
  <c r="AA60" i="10"/>
  <c r="AC63" i="8" s="1"/>
  <c r="C63" i="8"/>
  <c r="C63" i="7"/>
  <c r="C63" i="6"/>
  <c r="C62" i="3"/>
  <c r="AH84" i="8"/>
  <c r="Q80" i="15"/>
  <c r="AC80" i="10"/>
  <c r="AF83" i="8" s="1"/>
  <c r="AH83" i="8" s="1"/>
  <c r="AH80" i="14"/>
  <c r="AJ80" i="14" s="1"/>
  <c r="M80" i="10"/>
  <c r="H74" i="14"/>
  <c r="D74" i="15"/>
  <c r="H74" i="10"/>
  <c r="X74" i="10"/>
  <c r="K68" i="10"/>
  <c r="P70" i="7"/>
  <c r="J60" i="14"/>
  <c r="F60" i="15"/>
  <c r="L60" i="10"/>
  <c r="H51" i="14"/>
  <c r="L51" i="14" s="1"/>
  <c r="D51" i="14" s="1"/>
  <c r="D51" i="15"/>
  <c r="V51" i="15" s="1"/>
  <c r="G51" i="11" s="1"/>
  <c r="D51" i="11" s="1"/>
  <c r="H51" i="10"/>
  <c r="J76" i="10"/>
  <c r="X76" i="10"/>
  <c r="K78" i="14"/>
  <c r="AN72" i="14"/>
  <c r="L86" i="14"/>
  <c r="W76" i="14"/>
  <c r="X76" i="14" s="1"/>
  <c r="T76" i="14" s="1"/>
  <c r="W70" i="14"/>
  <c r="X70" i="14" s="1"/>
  <c r="T70" i="14" s="1"/>
  <c r="M70" i="10"/>
  <c r="AA65" i="14"/>
  <c r="L65" i="15"/>
  <c r="H64" i="14"/>
  <c r="L64" i="14" s="1"/>
  <c r="H64" i="10"/>
  <c r="D64" i="15"/>
  <c r="K64" i="10"/>
  <c r="W61" i="10"/>
  <c r="S58" i="10"/>
  <c r="H61" i="7" s="1"/>
  <c r="U55" i="15"/>
  <c r="AM55" i="14"/>
  <c r="AG55" i="10"/>
  <c r="AK58" i="8" s="1"/>
  <c r="P45" i="10"/>
  <c r="W69" i="10"/>
  <c r="W71" i="6"/>
  <c r="X71" i="6"/>
  <c r="Y71" i="6" s="1"/>
  <c r="Z71" i="6" s="1"/>
  <c r="K65" i="10"/>
  <c r="AI63" i="14"/>
  <c r="AD63" i="10"/>
  <c r="AG66" i="8" s="1"/>
  <c r="R63" i="15"/>
  <c r="W61" i="6"/>
  <c r="N53" i="14"/>
  <c r="G53" i="15"/>
  <c r="Q53" i="10"/>
  <c r="F56" i="7" s="1"/>
  <c r="P69" i="14"/>
  <c r="G71" i="6"/>
  <c r="H71" i="6" s="1"/>
  <c r="F71" i="6"/>
  <c r="O66" i="10"/>
  <c r="AF66" i="14"/>
  <c r="P66" i="15"/>
  <c r="AB66" i="10"/>
  <c r="AD69" i="8" s="1"/>
  <c r="Q66" i="14"/>
  <c r="J66" i="15"/>
  <c r="T66" i="10"/>
  <c r="I69" i="7" s="1"/>
  <c r="P63" i="10"/>
  <c r="L62" i="15"/>
  <c r="AA62" i="14"/>
  <c r="W62" i="10"/>
  <c r="C65" i="8"/>
  <c r="C65" i="7"/>
  <c r="L65" i="7" s="1"/>
  <c r="C65" i="6"/>
  <c r="C64" i="3"/>
  <c r="AL63" i="8"/>
  <c r="Z58" i="10"/>
  <c r="AB61" i="8" s="1"/>
  <c r="N58" i="15"/>
  <c r="AD58" i="14"/>
  <c r="AL58" i="14"/>
  <c r="AF58" i="10"/>
  <c r="AJ61" i="8" s="1"/>
  <c r="T58" i="15"/>
  <c r="M55" i="10"/>
  <c r="P39" i="10"/>
  <c r="R37" i="10"/>
  <c r="G40" i="7" s="1"/>
  <c r="M40" i="7" s="1"/>
  <c r="O37" i="14"/>
  <c r="H37" i="15"/>
  <c r="P23" i="10"/>
  <c r="G69" i="6"/>
  <c r="H69" i="6" s="1"/>
  <c r="F69" i="6"/>
  <c r="N65" i="15"/>
  <c r="Z65" i="10"/>
  <c r="AB68" i="8" s="1"/>
  <c r="AD65" i="14"/>
  <c r="AA65" i="10"/>
  <c r="AC68" i="8" s="1"/>
  <c r="AE65" i="14"/>
  <c r="O65" i="15"/>
  <c r="AD61" i="14"/>
  <c r="N61" i="15"/>
  <c r="Z61" i="10"/>
  <c r="AB64" i="8" s="1"/>
  <c r="X61" i="10"/>
  <c r="C64" i="8"/>
  <c r="C64" i="7"/>
  <c r="C64" i="6"/>
  <c r="C63" i="3"/>
  <c r="G66" i="14"/>
  <c r="J69" i="15"/>
  <c r="T69" i="10"/>
  <c r="I72" i="7" s="1"/>
  <c r="O72" i="7" s="1"/>
  <c r="Q69" i="14"/>
  <c r="U69" i="15"/>
  <c r="AM69" i="14"/>
  <c r="AG69" i="10"/>
  <c r="AK72" i="8" s="1"/>
  <c r="AI69" i="14"/>
  <c r="R69" i="15"/>
  <c r="AD69" i="10"/>
  <c r="AG72" i="8" s="1"/>
  <c r="L62" i="7"/>
  <c r="Q55" i="14"/>
  <c r="J55" i="15"/>
  <c r="T55" i="10"/>
  <c r="I58" i="7" s="1"/>
  <c r="K47" i="14"/>
  <c r="I70" i="15"/>
  <c r="F70" i="6"/>
  <c r="G70" i="6"/>
  <c r="H70" i="6" s="1"/>
  <c r="I70" i="6" s="1"/>
  <c r="P61" i="15"/>
  <c r="AF61" i="14"/>
  <c r="AB61" i="10"/>
  <c r="AD64" i="8" s="1"/>
  <c r="E57" i="14"/>
  <c r="B57" i="15"/>
  <c r="F57" i="10"/>
  <c r="AD57" i="10"/>
  <c r="AG60" i="8" s="1"/>
  <c r="R57" i="15"/>
  <c r="AI57" i="14"/>
  <c r="R57" i="14"/>
  <c r="K57" i="15"/>
  <c r="U57" i="10"/>
  <c r="J60" i="7" s="1"/>
  <c r="X57" i="10"/>
  <c r="T59" i="6"/>
  <c r="U59" i="6" s="1"/>
  <c r="S59" i="6"/>
  <c r="J54" i="15"/>
  <c r="Q54" i="14"/>
  <c r="T54" i="10"/>
  <c r="I57" i="7" s="1"/>
  <c r="O88" i="12"/>
  <c r="Q48" i="14"/>
  <c r="J48" i="15"/>
  <c r="T48" i="10"/>
  <c r="I51" i="7" s="1"/>
  <c r="O51" i="7" s="1"/>
  <c r="I35" i="14"/>
  <c r="I35" i="10"/>
  <c r="S38" i="6" s="1"/>
  <c r="E35" i="15"/>
  <c r="AA32" i="14"/>
  <c r="L32" i="15"/>
  <c r="O25" i="15"/>
  <c r="AA25" i="10"/>
  <c r="AC28" i="8" s="1"/>
  <c r="AE28" i="8" s="1"/>
  <c r="AE25" i="14"/>
  <c r="AG25" i="14" s="1"/>
  <c r="AC21" i="14"/>
  <c r="Y21" i="10"/>
  <c r="AA24" i="8" s="1"/>
  <c r="M21" i="15"/>
  <c r="R18" i="14"/>
  <c r="K18" i="15"/>
  <c r="O50" i="10"/>
  <c r="AC49" i="10"/>
  <c r="AF52" i="8" s="1"/>
  <c r="AH49" i="14"/>
  <c r="Q49" i="15"/>
  <c r="P46" i="15"/>
  <c r="AF46" i="14"/>
  <c r="AB46" i="10"/>
  <c r="AD49" i="8" s="1"/>
  <c r="AA46" i="14"/>
  <c r="L46" i="15"/>
  <c r="Q48" i="15"/>
  <c r="AC48" i="10"/>
  <c r="AF51" i="8" s="1"/>
  <c r="AH48" i="14"/>
  <c r="J52" i="14"/>
  <c r="K52" i="14" s="1"/>
  <c r="L52" i="10"/>
  <c r="F52" i="15"/>
  <c r="J50" i="15"/>
  <c r="T50" i="10"/>
  <c r="I53" i="7" s="1"/>
  <c r="Q50" i="14"/>
  <c r="G49" i="10"/>
  <c r="C49" i="15"/>
  <c r="F49" i="14"/>
  <c r="T58" i="6"/>
  <c r="U58" i="6" s="1"/>
  <c r="V58" i="6" s="1"/>
  <c r="O58" i="6"/>
  <c r="P58" i="6"/>
  <c r="Q58" i="6" s="1"/>
  <c r="R58" i="6" s="1"/>
  <c r="AA48" i="14"/>
  <c r="L48" i="15"/>
  <c r="H50" i="15"/>
  <c r="R50" i="10"/>
  <c r="G53" i="7" s="1"/>
  <c r="O50" i="14"/>
  <c r="I50" i="14"/>
  <c r="I50" i="10"/>
  <c r="S53" i="6" s="1"/>
  <c r="E50" i="15"/>
  <c r="Q35" i="14"/>
  <c r="J35" i="15"/>
  <c r="O43" i="10"/>
  <c r="P43" i="15"/>
  <c r="AF43" i="14"/>
  <c r="AB43" i="10"/>
  <c r="AD46" i="8" s="1"/>
  <c r="J43" i="10"/>
  <c r="AM40" i="14"/>
  <c r="U40" i="15"/>
  <c r="AG40" i="10"/>
  <c r="AK43" i="8" s="1"/>
  <c r="AC40" i="14"/>
  <c r="M40" i="15"/>
  <c r="Y40" i="10"/>
  <c r="AA43" i="8" s="1"/>
  <c r="O73" i="12"/>
  <c r="C36" i="15"/>
  <c r="G36" i="10"/>
  <c r="F36" i="14"/>
  <c r="AE26" i="14"/>
  <c r="O26" i="15"/>
  <c r="AA26" i="10"/>
  <c r="AC29" i="8" s="1"/>
  <c r="AF26" i="14"/>
  <c r="AB26" i="10"/>
  <c r="AD29" i="8" s="1"/>
  <c r="P26" i="15"/>
  <c r="U17" i="10"/>
  <c r="J20" i="7" s="1"/>
  <c r="R17" i="14"/>
  <c r="K17" i="15"/>
  <c r="AA10" i="14"/>
  <c r="L10" i="15"/>
  <c r="X8" i="10"/>
  <c r="W42" i="14"/>
  <c r="X42" i="14" s="1"/>
  <c r="T42" i="14" s="1"/>
  <c r="J77" i="12"/>
  <c r="Z38" i="10"/>
  <c r="AB41" i="8" s="1"/>
  <c r="N38" i="15"/>
  <c r="AD38" i="14"/>
  <c r="Q38" i="10"/>
  <c r="F41" i="7" s="1"/>
  <c r="N38" i="14"/>
  <c r="G38" i="15"/>
  <c r="O34" i="15"/>
  <c r="AA34" i="10"/>
  <c r="AC37" i="8" s="1"/>
  <c r="AE34" i="14"/>
  <c r="U30" i="15"/>
  <c r="AG30" i="10"/>
  <c r="AK33" i="8" s="1"/>
  <c r="AM30" i="14"/>
  <c r="L29" i="10"/>
  <c r="F29" i="15"/>
  <c r="J29" i="14"/>
  <c r="K29" i="14" s="1"/>
  <c r="J29" i="10"/>
  <c r="N17" i="10"/>
  <c r="J44" i="10"/>
  <c r="AC44" i="14"/>
  <c r="M44" i="15"/>
  <c r="Y44" i="10"/>
  <c r="AA47" i="8" s="1"/>
  <c r="Z44" i="10"/>
  <c r="AB47" i="8" s="1"/>
  <c r="AD44" i="14"/>
  <c r="N44" i="15"/>
  <c r="S39" i="10"/>
  <c r="H42" i="7" s="1"/>
  <c r="V37" i="10"/>
  <c r="Y40" i="8"/>
  <c r="Z40" i="8" s="1"/>
  <c r="W35" i="6"/>
  <c r="X35" i="6"/>
  <c r="Y35" i="6" s="1"/>
  <c r="Z35" i="6" s="1"/>
  <c r="R41" i="14"/>
  <c r="U41" i="10"/>
  <c r="J44" i="7" s="1"/>
  <c r="K41" i="15"/>
  <c r="AE41" i="14"/>
  <c r="O41" i="15"/>
  <c r="AA41" i="10"/>
  <c r="AC44" i="8" s="1"/>
  <c r="P39" i="14"/>
  <c r="M39" i="14" s="1"/>
  <c r="S37" i="10"/>
  <c r="H40" i="7" s="1"/>
  <c r="O33" i="15"/>
  <c r="AA33" i="10"/>
  <c r="AC36" i="8" s="1"/>
  <c r="AE33" i="14"/>
  <c r="F32" i="6"/>
  <c r="G32" i="6"/>
  <c r="H32" i="6" s="1"/>
  <c r="I32" i="6" s="1"/>
  <c r="G45" i="14"/>
  <c r="N42" i="10"/>
  <c r="O42" i="10"/>
  <c r="U42" i="15"/>
  <c r="AM42" i="14"/>
  <c r="AG42" i="10"/>
  <c r="AK45" i="8" s="1"/>
  <c r="C45" i="7"/>
  <c r="C45" i="6"/>
  <c r="C45" i="8"/>
  <c r="C44" i="3"/>
  <c r="AM36" i="14"/>
  <c r="AG36" i="10"/>
  <c r="AK39" i="8" s="1"/>
  <c r="U36" i="15"/>
  <c r="Y36" i="10"/>
  <c r="AA39" i="8" s="1"/>
  <c r="AC36" i="14"/>
  <c r="AG36" i="14" s="1"/>
  <c r="M36" i="15"/>
  <c r="I36" i="14"/>
  <c r="E36" i="15"/>
  <c r="I36" i="10"/>
  <c r="S39" i="6" s="1"/>
  <c r="K34" i="10"/>
  <c r="O34" i="14"/>
  <c r="R34" i="10"/>
  <c r="G37" i="7" s="1"/>
  <c r="H34" i="15"/>
  <c r="P33" i="15"/>
  <c r="AB33" i="10"/>
  <c r="AD36" i="8" s="1"/>
  <c r="AF33" i="14"/>
  <c r="AG33" i="10"/>
  <c r="AK36" i="8" s="1"/>
  <c r="U33" i="15"/>
  <c r="AM33" i="14"/>
  <c r="AH33" i="14"/>
  <c r="Q33" i="15"/>
  <c r="AC33" i="10"/>
  <c r="AF36" i="8" s="1"/>
  <c r="AE49" i="8"/>
  <c r="P43" i="10"/>
  <c r="E41" i="15"/>
  <c r="I41" i="10"/>
  <c r="S44" i="6" s="1"/>
  <c r="I41" i="14"/>
  <c r="F38" i="15"/>
  <c r="L38" i="10"/>
  <c r="J38" i="14"/>
  <c r="O30" i="14"/>
  <c r="H30" i="15"/>
  <c r="R30" i="10"/>
  <c r="G33" i="7" s="1"/>
  <c r="I30" i="14"/>
  <c r="E30" i="15"/>
  <c r="I30" i="10"/>
  <c r="S33" i="6" s="1"/>
  <c r="K28" i="14"/>
  <c r="S23" i="10"/>
  <c r="H26" i="7" s="1"/>
  <c r="X24" i="6"/>
  <c r="Y24" i="6" s="1"/>
  <c r="W24" i="6"/>
  <c r="R19" i="14"/>
  <c r="U19" i="10"/>
  <c r="J22" i="7" s="1"/>
  <c r="K19" i="15"/>
  <c r="L15" i="15"/>
  <c r="AA15" i="14"/>
  <c r="P15" i="10"/>
  <c r="AL29" i="8"/>
  <c r="J27" i="10"/>
  <c r="J28" i="6"/>
  <c r="N24" i="10"/>
  <c r="J48" i="12"/>
  <c r="W24" i="14"/>
  <c r="X24" i="14" s="1"/>
  <c r="T24" i="14" s="1"/>
  <c r="AI24" i="14"/>
  <c r="AD24" i="10"/>
  <c r="AG27" i="8" s="1"/>
  <c r="R24" i="15"/>
  <c r="W20" i="10"/>
  <c r="M19" i="15"/>
  <c r="Y19" i="10"/>
  <c r="AA22" i="8" s="1"/>
  <c r="AC19" i="14"/>
  <c r="Q19" i="14"/>
  <c r="J19" i="15"/>
  <c r="T19" i="10"/>
  <c r="I22" i="7" s="1"/>
  <c r="AH14" i="14"/>
  <c r="AJ14" i="14" s="1"/>
  <c r="Q14" i="15"/>
  <c r="AC14" i="10"/>
  <c r="AF17" i="8" s="1"/>
  <c r="AH17" i="8" s="1"/>
  <c r="O27" i="10"/>
  <c r="H27" i="14"/>
  <c r="D27" i="15"/>
  <c r="H27" i="10"/>
  <c r="AE27" i="14"/>
  <c r="O27" i="15"/>
  <c r="AA27" i="10"/>
  <c r="AC30" i="8" s="1"/>
  <c r="G29" i="6"/>
  <c r="H29" i="6" s="1"/>
  <c r="I29" i="6" s="1"/>
  <c r="F29" i="6"/>
  <c r="AA16" i="14"/>
  <c r="L16" i="15"/>
  <c r="N13" i="15"/>
  <c r="AD13" i="14"/>
  <c r="Z13" i="10"/>
  <c r="AB16" i="8" s="1"/>
  <c r="I13" i="14"/>
  <c r="E13" i="15"/>
  <c r="I13" i="10"/>
  <c r="S16" i="6" s="1"/>
  <c r="AH43" i="8"/>
  <c r="N20" i="10"/>
  <c r="AG20" i="10"/>
  <c r="AK23" i="8" s="1"/>
  <c r="AM20" i="14"/>
  <c r="U20" i="15"/>
  <c r="H27" i="15"/>
  <c r="O27" i="14"/>
  <c r="R27" i="10"/>
  <c r="G30" i="7" s="1"/>
  <c r="AB20" i="10"/>
  <c r="AD23" i="8" s="1"/>
  <c r="P20" i="15"/>
  <c r="AF20" i="14"/>
  <c r="X20" i="6"/>
  <c r="Y20" i="6" s="1"/>
  <c r="W20" i="6"/>
  <c r="P11" i="10"/>
  <c r="N11" i="10"/>
  <c r="E7" i="14"/>
  <c r="B7" i="15"/>
  <c r="F7" i="10"/>
  <c r="G29" i="14"/>
  <c r="I27" i="15"/>
  <c r="L26" i="7"/>
  <c r="J20" i="10"/>
  <c r="O12" i="15"/>
  <c r="AE12" i="14"/>
  <c r="AA12" i="10"/>
  <c r="AC15" i="8" s="1"/>
  <c r="J12" i="10"/>
  <c r="M12" i="7"/>
  <c r="R105" i="8"/>
  <c r="O99" i="8"/>
  <c r="X99" i="8" s="1"/>
  <c r="S98" i="3" s="1"/>
  <c r="L119" i="7"/>
  <c r="AB22" i="10"/>
  <c r="AD25" i="8" s="1"/>
  <c r="AF22" i="14"/>
  <c r="P22" i="15"/>
  <c r="C22" i="15"/>
  <c r="G22" i="10"/>
  <c r="F22" i="14"/>
  <c r="W22" i="10"/>
  <c r="I22" i="14"/>
  <c r="I22" i="10"/>
  <c r="S25" i="6" s="1"/>
  <c r="E22" i="15"/>
  <c r="W12" i="14"/>
  <c r="X12" i="14" s="1"/>
  <c r="T12" i="14" s="1"/>
  <c r="P10" i="6"/>
  <c r="Q10" i="6" s="1"/>
  <c r="R10" i="6" s="1"/>
  <c r="O10" i="6"/>
  <c r="X5" i="10"/>
  <c r="W12" i="6"/>
  <c r="Y5" i="10"/>
  <c r="AA8" i="8" s="1"/>
  <c r="AC5" i="14"/>
  <c r="M5" i="15"/>
  <c r="U5" i="10"/>
  <c r="J8" i="7" s="1"/>
  <c r="K5" i="15"/>
  <c r="R5" i="14"/>
  <c r="W161" i="8"/>
  <c r="H109" i="8"/>
  <c r="O109" i="8" s="1"/>
  <c r="X109" i="8" s="1"/>
  <c r="S108" i="3" s="1"/>
  <c r="W160" i="8"/>
  <c r="N96" i="8"/>
  <c r="N72" i="8"/>
  <c r="H45" i="8"/>
  <c r="O45" i="8" s="1"/>
  <c r="K30" i="8"/>
  <c r="H139" i="8"/>
  <c r="H133" i="8"/>
  <c r="K85" i="8"/>
  <c r="H62" i="8"/>
  <c r="H61" i="8"/>
  <c r="R12" i="8"/>
  <c r="D6" i="15"/>
  <c r="H6" i="14"/>
  <c r="H6" i="10"/>
  <c r="T6" i="10"/>
  <c r="I9" i="7" s="1"/>
  <c r="Q6" i="14"/>
  <c r="J6" i="15"/>
  <c r="J13" i="12"/>
  <c r="Q9" i="8" s="1"/>
  <c r="R9" i="8" s="1"/>
  <c r="W6" i="14"/>
  <c r="X6" i="14" s="1"/>
  <c r="T6" i="14" s="1"/>
  <c r="AD4" i="10"/>
  <c r="AG7" i="8" s="1"/>
  <c r="R4" i="15"/>
  <c r="AI4" i="14"/>
  <c r="AF4" i="10"/>
  <c r="AJ7" i="8" s="1"/>
  <c r="T4" i="15"/>
  <c r="AL4" i="14"/>
  <c r="R3" i="10"/>
  <c r="G6" i="7" s="1"/>
  <c r="H3" i="15"/>
  <c r="O3" i="14"/>
  <c r="K154" i="8"/>
  <c r="O154" i="8" s="1"/>
  <c r="H134" i="8"/>
  <c r="O134" i="8" s="1"/>
  <c r="O94" i="8"/>
  <c r="O93" i="8"/>
  <c r="H91" i="8"/>
  <c r="O91" i="8" s="1"/>
  <c r="X91" i="8" s="1"/>
  <c r="S90" i="3" s="1"/>
  <c r="W37" i="8"/>
  <c r="N143" i="8"/>
  <c r="W134" i="8"/>
  <c r="H46" i="8"/>
  <c r="O46" i="8" s="1"/>
  <c r="W164" i="8"/>
  <c r="O157" i="8"/>
  <c r="N153" i="8"/>
  <c r="K106" i="8"/>
  <c r="N88" i="8"/>
  <c r="O88" i="8" s="1"/>
  <c r="K81" i="8"/>
  <c r="K38" i="8"/>
  <c r="O38" i="8" s="1"/>
  <c r="X38" i="8" s="1"/>
  <c r="S37" i="3" s="1"/>
  <c r="T111" i="4"/>
  <c r="H165" i="8"/>
  <c r="H159" i="8"/>
  <c r="O159" i="8" s="1"/>
  <c r="N145" i="8"/>
  <c r="K14" i="8"/>
  <c r="K7" i="8"/>
  <c r="O7" i="8" s="1"/>
  <c r="O50" i="7"/>
  <c r="K8" i="14"/>
  <c r="AD3" i="10"/>
  <c r="AG6" i="8" s="1"/>
  <c r="AI3" i="14"/>
  <c r="R3" i="15"/>
  <c r="F3" i="14"/>
  <c r="G3" i="10"/>
  <c r="C3" i="15"/>
  <c r="P78" i="7"/>
  <c r="P129" i="7"/>
  <c r="C6" i="7"/>
  <c r="O70" i="7"/>
  <c r="C6" i="6"/>
  <c r="C6" i="8"/>
  <c r="P149" i="7"/>
  <c r="O149" i="7"/>
  <c r="P107" i="7"/>
  <c r="C5" i="3"/>
  <c r="N139" i="8"/>
  <c r="K96" i="8"/>
  <c r="K47" i="8"/>
  <c r="H32" i="8"/>
  <c r="K25" i="8"/>
  <c r="T38" i="5"/>
  <c r="W50" i="8"/>
  <c r="K32" i="8"/>
  <c r="R10" i="8"/>
  <c r="P144" i="7"/>
  <c r="T82" i="5"/>
  <c r="T96" i="4"/>
  <c r="T53" i="4"/>
  <c r="O115" i="7"/>
  <c r="O136" i="7"/>
  <c r="T81" i="5"/>
  <c r="T54" i="4"/>
  <c r="Q96" i="8"/>
  <c r="T113" i="4"/>
  <c r="R158" i="14"/>
  <c r="K158" i="15"/>
  <c r="U158" i="10"/>
  <c r="J161" i="7" s="1"/>
  <c r="P161" i="7" s="1"/>
  <c r="AB161" i="10"/>
  <c r="AD164" i="8" s="1"/>
  <c r="AF161" i="14"/>
  <c r="P161" i="15"/>
  <c r="N160" i="10"/>
  <c r="AE158" i="10"/>
  <c r="AI161" i="8" s="1"/>
  <c r="AL161" i="8" s="1"/>
  <c r="AK158" i="14"/>
  <c r="AN158" i="14" s="1"/>
  <c r="S158" i="15"/>
  <c r="S160" i="15"/>
  <c r="AE160" i="10"/>
  <c r="AI163" i="8" s="1"/>
  <c r="AK160" i="14"/>
  <c r="O151" i="15"/>
  <c r="AA151" i="10"/>
  <c r="AC154" i="8" s="1"/>
  <c r="AE151" i="14"/>
  <c r="O147" i="10"/>
  <c r="O156" i="7"/>
  <c r="N159" i="7"/>
  <c r="K159" i="7"/>
  <c r="P158" i="3" s="1"/>
  <c r="AC154" i="14"/>
  <c r="AG154" i="14" s="1"/>
  <c r="M154" i="15"/>
  <c r="Y154" i="10"/>
  <c r="AA157" i="8" s="1"/>
  <c r="AC149" i="10"/>
  <c r="AF152" i="8" s="1"/>
  <c r="AH152" i="8" s="1"/>
  <c r="AH149" i="14"/>
  <c r="AJ149" i="14" s="1"/>
  <c r="Q149" i="15"/>
  <c r="K149" i="10"/>
  <c r="M146" i="14"/>
  <c r="C145" i="8"/>
  <c r="C145" i="6"/>
  <c r="C145" i="7"/>
  <c r="M145" i="7" s="1"/>
  <c r="C144" i="3"/>
  <c r="N149" i="7"/>
  <c r="K149" i="7"/>
  <c r="P148" i="3" s="1"/>
  <c r="N148" i="10"/>
  <c r="T148" i="10"/>
  <c r="I151" i="7" s="1"/>
  <c r="Q148" i="14"/>
  <c r="J148" i="15"/>
  <c r="AM148" i="14"/>
  <c r="U148" i="15"/>
  <c r="AG148" i="10"/>
  <c r="AK151" i="8" s="1"/>
  <c r="B143" i="15"/>
  <c r="E143" i="14"/>
  <c r="F143" i="10"/>
  <c r="F145" i="6"/>
  <c r="G145" i="6"/>
  <c r="H145" i="6" s="1"/>
  <c r="O135" i="15"/>
  <c r="AA135" i="10"/>
  <c r="AC138" i="8" s="1"/>
  <c r="AE138" i="8" s="1"/>
  <c r="AE135" i="14"/>
  <c r="AG135" i="14" s="1"/>
  <c r="AI135" i="14"/>
  <c r="AJ135" i="14" s="1"/>
  <c r="AB135" i="14" s="1"/>
  <c r="AD135" i="10"/>
  <c r="AG138" i="8" s="1"/>
  <c r="AH138" i="8" s="1"/>
  <c r="R135" i="15"/>
  <c r="X133" i="10"/>
  <c r="N138" i="10"/>
  <c r="O143" i="14"/>
  <c r="H143" i="15"/>
  <c r="R143" i="10"/>
  <c r="G146" i="7" s="1"/>
  <c r="M146" i="7" s="1"/>
  <c r="AM143" i="14"/>
  <c r="U143" i="15"/>
  <c r="AG143" i="10"/>
  <c r="AK146" i="8" s="1"/>
  <c r="J170" i="12"/>
  <c r="W139" i="14"/>
  <c r="X139" i="14" s="1"/>
  <c r="T139" i="14" s="1"/>
  <c r="AD139" i="14"/>
  <c r="Z139" i="10"/>
  <c r="AB142" i="8" s="1"/>
  <c r="N139" i="15"/>
  <c r="W133" i="10"/>
  <c r="W136" i="10"/>
  <c r="AC131" i="14"/>
  <c r="M131" i="15"/>
  <c r="Y131" i="10"/>
  <c r="AA134" i="8" s="1"/>
  <c r="P126" i="10"/>
  <c r="J169" i="12"/>
  <c r="W137" i="14"/>
  <c r="X137" i="14" s="1"/>
  <c r="T137" i="14" s="1"/>
  <c r="U137" i="15"/>
  <c r="AG137" i="10"/>
  <c r="AK140" i="8" s="1"/>
  <c r="AM137" i="14"/>
  <c r="C140" i="6"/>
  <c r="C140" i="8"/>
  <c r="C140" i="7"/>
  <c r="M140" i="7" s="1"/>
  <c r="C139" i="3"/>
  <c r="AA140" i="10"/>
  <c r="AC143" i="8" s="1"/>
  <c r="AE140" i="14"/>
  <c r="O140" i="15"/>
  <c r="C143" i="8"/>
  <c r="C143" i="6"/>
  <c r="C143" i="7"/>
  <c r="C142" i="3"/>
  <c r="X137" i="10"/>
  <c r="K140" i="15"/>
  <c r="U140" i="10"/>
  <c r="J143" i="7" s="1"/>
  <c r="P143" i="7" s="1"/>
  <c r="R140" i="14"/>
  <c r="AL136" i="14"/>
  <c r="AF136" i="10"/>
  <c r="AJ139" i="8" s="1"/>
  <c r="T136" i="15"/>
  <c r="J139" i="6"/>
  <c r="M136" i="10"/>
  <c r="J140" i="6"/>
  <c r="P134" i="6"/>
  <c r="Q134" i="6" s="1"/>
  <c r="T134" i="6"/>
  <c r="U134" i="6" s="1"/>
  <c r="V134" i="6" s="1"/>
  <c r="AA134" i="6" s="1"/>
  <c r="O134" i="6"/>
  <c r="AD129" i="10"/>
  <c r="AG132" i="8" s="1"/>
  <c r="R129" i="15"/>
  <c r="AI129" i="14"/>
  <c r="G129" i="10"/>
  <c r="C129" i="15"/>
  <c r="F129" i="14"/>
  <c r="AF129" i="14"/>
  <c r="P129" i="15"/>
  <c r="AB129" i="10"/>
  <c r="AD132" i="8" s="1"/>
  <c r="L132" i="15"/>
  <c r="AA132" i="14"/>
  <c r="AC132" i="14"/>
  <c r="AG132" i="14" s="1"/>
  <c r="Y132" i="10"/>
  <c r="AA135" i="8" s="1"/>
  <c r="M132" i="15"/>
  <c r="G130" i="15"/>
  <c r="N130" i="14"/>
  <c r="Q130" i="10"/>
  <c r="F133" i="7" s="1"/>
  <c r="Q130" i="14"/>
  <c r="J130" i="15"/>
  <c r="T130" i="10"/>
  <c r="I133" i="7" s="1"/>
  <c r="S133" i="10"/>
  <c r="H136" i="7" s="1"/>
  <c r="U125" i="15"/>
  <c r="AM125" i="14"/>
  <c r="AG125" i="10"/>
  <c r="AK128" i="8" s="1"/>
  <c r="X125" i="10"/>
  <c r="C126" i="8"/>
  <c r="C126" i="7"/>
  <c r="C126" i="6"/>
  <c r="G126" i="6" s="1"/>
  <c r="H126" i="6" s="1"/>
  <c r="I126" i="6" s="1"/>
  <c r="C125" i="3"/>
  <c r="E122" i="15"/>
  <c r="I122" i="14"/>
  <c r="I122" i="10"/>
  <c r="S125" i="6" s="1"/>
  <c r="AB121" i="10"/>
  <c r="AD124" i="8" s="1"/>
  <c r="AF121" i="14"/>
  <c r="P121" i="15"/>
  <c r="Q119" i="10"/>
  <c r="F122" i="7" s="1"/>
  <c r="G119" i="15"/>
  <c r="N119" i="14"/>
  <c r="AK114" i="14"/>
  <c r="AN114" i="14" s="1"/>
  <c r="S114" i="15"/>
  <c r="AE114" i="10"/>
  <c r="AI117" i="8" s="1"/>
  <c r="AL117" i="8" s="1"/>
  <c r="K127" i="10"/>
  <c r="Q127" i="14"/>
  <c r="T127" i="10"/>
  <c r="I130" i="7" s="1"/>
  <c r="J127" i="15"/>
  <c r="AE128" i="8"/>
  <c r="B120" i="15"/>
  <c r="E120" i="14"/>
  <c r="F120" i="10"/>
  <c r="C119" i="15"/>
  <c r="F119" i="14"/>
  <c r="G119" i="10"/>
  <c r="P116" i="10"/>
  <c r="R114" i="10"/>
  <c r="G117" i="7" s="1"/>
  <c r="M117" i="7" s="1"/>
  <c r="O114" i="14"/>
  <c r="H114" i="15"/>
  <c r="I132" i="15"/>
  <c r="G128" i="15"/>
  <c r="Q128" i="10"/>
  <c r="F131" i="7" s="1"/>
  <c r="N128" i="14"/>
  <c r="U128" i="15"/>
  <c r="AG128" i="10"/>
  <c r="AK131" i="8" s="1"/>
  <c r="AM128" i="14"/>
  <c r="AD128" i="14"/>
  <c r="N128" i="15"/>
  <c r="Z128" i="10"/>
  <c r="AB131" i="8" s="1"/>
  <c r="X128" i="6"/>
  <c r="Y128" i="6" s="1"/>
  <c r="Z128" i="6" s="1"/>
  <c r="P128" i="6"/>
  <c r="Q128" i="6" s="1"/>
  <c r="R128" i="6" s="1"/>
  <c r="O128" i="6"/>
  <c r="AC124" i="14"/>
  <c r="M124" i="15"/>
  <c r="Y124" i="10"/>
  <c r="AA127" i="8" s="1"/>
  <c r="X121" i="10"/>
  <c r="Q121" i="14"/>
  <c r="J121" i="15"/>
  <c r="T121" i="10"/>
  <c r="I124" i="7" s="1"/>
  <c r="S125" i="10"/>
  <c r="H128" i="7" s="1"/>
  <c r="G121" i="15"/>
  <c r="N121" i="14"/>
  <c r="Q121" i="10"/>
  <c r="F124" i="7" s="1"/>
  <c r="T119" i="15"/>
  <c r="AL119" i="14"/>
  <c r="AF119" i="10"/>
  <c r="AJ122" i="8" s="1"/>
  <c r="Q114" i="15"/>
  <c r="AH114" i="14"/>
  <c r="AJ114" i="14" s="1"/>
  <c r="AC114" i="10"/>
  <c r="AF117" i="8" s="1"/>
  <c r="AH117" i="8" s="1"/>
  <c r="AE108" i="14"/>
  <c r="O108" i="15"/>
  <c r="AA108" i="10"/>
  <c r="AC111" i="8" s="1"/>
  <c r="AE111" i="8" s="1"/>
  <c r="AN119" i="14"/>
  <c r="I120" i="15"/>
  <c r="H118" i="10"/>
  <c r="D118" i="15"/>
  <c r="H118" i="14"/>
  <c r="V116" i="10"/>
  <c r="Y119" i="8"/>
  <c r="Z119" i="8" s="1"/>
  <c r="W115" i="10"/>
  <c r="O105" i="15"/>
  <c r="AA105" i="10"/>
  <c r="AC108" i="8" s="1"/>
  <c r="AE105" i="14"/>
  <c r="AA105" i="14"/>
  <c r="L105" i="15"/>
  <c r="M103" i="10"/>
  <c r="AD101" i="14"/>
  <c r="Z101" i="10"/>
  <c r="AB104" i="8" s="1"/>
  <c r="N101" i="15"/>
  <c r="H93" i="14"/>
  <c r="H93" i="10"/>
  <c r="D93" i="15"/>
  <c r="AL122" i="8"/>
  <c r="J118" i="10"/>
  <c r="F118" i="10"/>
  <c r="E118" i="14"/>
  <c r="B118" i="15"/>
  <c r="AI118" i="14"/>
  <c r="R118" i="15"/>
  <c r="AD118" i="10"/>
  <c r="AG121" i="8" s="1"/>
  <c r="P119" i="7"/>
  <c r="M118" i="10"/>
  <c r="AD118" i="14"/>
  <c r="Z118" i="10"/>
  <c r="AB121" i="8" s="1"/>
  <c r="N118" i="15"/>
  <c r="J117" i="10"/>
  <c r="F8" i="13"/>
  <c r="V128" i="10"/>
  <c r="Y131" i="8"/>
  <c r="Z131" i="8" s="1"/>
  <c r="W111" i="14"/>
  <c r="X111" i="14" s="1"/>
  <c r="T111" i="14" s="1"/>
  <c r="J146" i="12"/>
  <c r="Q114" i="8" s="1"/>
  <c r="R114" i="8" s="1"/>
  <c r="X114" i="8" s="1"/>
  <c r="S113" i="3" s="1"/>
  <c r="AL111" i="14"/>
  <c r="T111" i="15"/>
  <c r="AF111" i="10"/>
  <c r="AJ114" i="8" s="1"/>
  <c r="C106" i="7"/>
  <c r="M106" i="7" s="1"/>
  <c r="C106" i="8"/>
  <c r="C106" i="6"/>
  <c r="C105" i="3"/>
  <c r="H115" i="15"/>
  <c r="O115" i="14"/>
  <c r="R115" i="10"/>
  <c r="G118" i="7" s="1"/>
  <c r="Q115" i="14"/>
  <c r="J115" i="15"/>
  <c r="T115" i="10"/>
  <c r="I118" i="7" s="1"/>
  <c r="O115" i="10"/>
  <c r="P112" i="6"/>
  <c r="Q112" i="6" s="1"/>
  <c r="O112" i="6"/>
  <c r="T112" i="6"/>
  <c r="U112" i="6" s="1"/>
  <c r="V112" i="6" s="1"/>
  <c r="M107" i="7"/>
  <c r="W109" i="10"/>
  <c r="AA109" i="14"/>
  <c r="L109" i="15"/>
  <c r="AD106" i="10"/>
  <c r="AG109" i="8" s="1"/>
  <c r="R106" i="15"/>
  <c r="AI106" i="14"/>
  <c r="W98" i="14"/>
  <c r="X98" i="14" s="1"/>
  <c r="T98" i="14" s="1"/>
  <c r="AI98" i="14"/>
  <c r="R98" i="15"/>
  <c r="AD98" i="10"/>
  <c r="AG101" i="8" s="1"/>
  <c r="I95" i="10"/>
  <c r="S98" i="6" s="1"/>
  <c r="E95" i="15"/>
  <c r="I95" i="14"/>
  <c r="K95" i="14" s="1"/>
  <c r="L95" i="14" s="1"/>
  <c r="M110" i="10"/>
  <c r="AE110" i="10"/>
  <c r="AI113" i="8" s="1"/>
  <c r="S110" i="15"/>
  <c r="AK110" i="14"/>
  <c r="AC110" i="14"/>
  <c r="Y110" i="10"/>
  <c r="AA113" i="8" s="1"/>
  <c r="M110" i="15"/>
  <c r="K106" i="10"/>
  <c r="AH106" i="14"/>
  <c r="AC106" i="10"/>
  <c r="AF109" i="8" s="1"/>
  <c r="Q106" i="15"/>
  <c r="S112" i="10"/>
  <c r="H115" i="7" s="1"/>
  <c r="AE115" i="8"/>
  <c r="AM115" i="8"/>
  <c r="AN115" i="8" s="1"/>
  <c r="T114" i="3" s="1"/>
  <c r="V106" i="10"/>
  <c r="Y109" i="8"/>
  <c r="Z109" i="8" s="1"/>
  <c r="S105" i="10"/>
  <c r="H108" i="7" s="1"/>
  <c r="Q107" i="15"/>
  <c r="AH107" i="14"/>
  <c r="AC107" i="10"/>
  <c r="AF110" i="8" s="1"/>
  <c r="M107" i="10"/>
  <c r="C110" i="6"/>
  <c r="C110" i="8"/>
  <c r="C110" i="7"/>
  <c r="C109" i="3"/>
  <c r="H113" i="14"/>
  <c r="D113" i="15"/>
  <c r="H113" i="10"/>
  <c r="F113" i="15"/>
  <c r="L113" i="10"/>
  <c r="J113" i="14"/>
  <c r="K113" i="10"/>
  <c r="C116" i="6"/>
  <c r="C116" i="8"/>
  <c r="C116" i="7"/>
  <c r="C115" i="3"/>
  <c r="X105" i="6"/>
  <c r="Y105" i="6" s="1"/>
  <c r="W105" i="6"/>
  <c r="I101" i="15"/>
  <c r="J103" i="6"/>
  <c r="I102" i="14"/>
  <c r="K102" i="14" s="1"/>
  <c r="I102" i="10"/>
  <c r="S105" i="6" s="1"/>
  <c r="E102" i="15"/>
  <c r="O100" i="15"/>
  <c r="AA100" i="10"/>
  <c r="AC103" i="8" s="1"/>
  <c r="AE100" i="14"/>
  <c r="L99" i="10"/>
  <c r="F99" i="15"/>
  <c r="J99" i="14"/>
  <c r="K99" i="14" s="1"/>
  <c r="L99" i="14" s="1"/>
  <c r="AH99" i="14"/>
  <c r="AJ99" i="14" s="1"/>
  <c r="AC99" i="10"/>
  <c r="AF102" i="8" s="1"/>
  <c r="AH102" i="8" s="1"/>
  <c r="Q99" i="15"/>
  <c r="X91" i="10"/>
  <c r="F100" i="10"/>
  <c r="B100" i="15"/>
  <c r="E100" i="14"/>
  <c r="AF100" i="14"/>
  <c r="AB100" i="10"/>
  <c r="AD103" i="8" s="1"/>
  <c r="P100" i="15"/>
  <c r="E96" i="15"/>
  <c r="I96" i="10"/>
  <c r="S99" i="6" s="1"/>
  <c r="I96" i="14"/>
  <c r="P90" i="10"/>
  <c r="AD102" i="14"/>
  <c r="Z102" i="10"/>
  <c r="AB105" i="8" s="1"/>
  <c r="N102" i="15"/>
  <c r="K102" i="10"/>
  <c r="P101" i="14"/>
  <c r="M101" i="14" s="1"/>
  <c r="L96" i="15"/>
  <c r="AA96" i="14"/>
  <c r="R96" i="14"/>
  <c r="U96" i="10"/>
  <c r="J99" i="7" s="1"/>
  <c r="K96" i="15"/>
  <c r="V97" i="10"/>
  <c r="Y100" i="8"/>
  <c r="Z100" i="8" s="1"/>
  <c r="S95" i="10"/>
  <c r="H98" i="7" s="1"/>
  <c r="AN94" i="14"/>
  <c r="M92" i="10"/>
  <c r="V86" i="10"/>
  <c r="Y89" i="8"/>
  <c r="Z89" i="8" s="1"/>
  <c r="AE86" i="14"/>
  <c r="AG86" i="14" s="1"/>
  <c r="AA86" i="10"/>
  <c r="AC89" i="8" s="1"/>
  <c r="AE89" i="8" s="1"/>
  <c r="AM89" i="8" s="1"/>
  <c r="O86" i="15"/>
  <c r="AH77" i="14"/>
  <c r="AJ77" i="14" s="1"/>
  <c r="Q77" i="15"/>
  <c r="AC77" i="10"/>
  <c r="AF80" i="8" s="1"/>
  <c r="AH80" i="8" s="1"/>
  <c r="N92" i="10"/>
  <c r="N92" i="14"/>
  <c r="Q92" i="10"/>
  <c r="F95" i="7" s="1"/>
  <c r="G92" i="15"/>
  <c r="K82" i="10"/>
  <c r="G97" i="14"/>
  <c r="AN95" i="14"/>
  <c r="S97" i="10"/>
  <c r="H100" i="7" s="1"/>
  <c r="C85" i="6"/>
  <c r="C85" i="8"/>
  <c r="C85" i="7"/>
  <c r="O85" i="7" s="1"/>
  <c r="C84" i="3"/>
  <c r="S87" i="15"/>
  <c r="AE87" i="10"/>
  <c r="AI90" i="8" s="1"/>
  <c r="AK87" i="14"/>
  <c r="AE84" i="10"/>
  <c r="AI87" i="8" s="1"/>
  <c r="AL87" i="8" s="1"/>
  <c r="S84" i="15"/>
  <c r="AK84" i="14"/>
  <c r="AN84" i="14" s="1"/>
  <c r="N83" i="15"/>
  <c r="AD83" i="14"/>
  <c r="AG83" i="14" s="1"/>
  <c r="Z83" i="10"/>
  <c r="AB86" i="8" s="1"/>
  <c r="AE86" i="8" s="1"/>
  <c r="AG82" i="14"/>
  <c r="AL81" i="14"/>
  <c r="AN81" i="14" s="1"/>
  <c r="T81" i="15"/>
  <c r="AF81" i="10"/>
  <c r="AJ84" i="8" s="1"/>
  <c r="AL84" i="8" s="1"/>
  <c r="C84" i="6"/>
  <c r="C84" i="8"/>
  <c r="C84" i="7"/>
  <c r="C83" i="3"/>
  <c r="F79" i="10"/>
  <c r="E79" i="14"/>
  <c r="B79" i="15"/>
  <c r="V75" i="10"/>
  <c r="Y78" i="8"/>
  <c r="Z78" i="8" s="1"/>
  <c r="V72" i="10"/>
  <c r="Y75" i="8"/>
  <c r="Z75" i="8" s="1"/>
  <c r="L88" i="10"/>
  <c r="F88" i="15"/>
  <c r="J88" i="14"/>
  <c r="AM88" i="14"/>
  <c r="U88" i="15"/>
  <c r="AG88" i="10"/>
  <c r="AK91" i="8" s="1"/>
  <c r="P88" i="10"/>
  <c r="K92" i="14"/>
  <c r="AE93" i="8"/>
  <c r="AM93" i="8"/>
  <c r="AN93" i="8" s="1"/>
  <c r="T92" i="3" s="1"/>
  <c r="AA87" i="10"/>
  <c r="AC90" i="8" s="1"/>
  <c r="AE87" i="14"/>
  <c r="O87" i="15"/>
  <c r="AB87" i="10"/>
  <c r="AD90" i="8" s="1"/>
  <c r="P87" i="15"/>
  <c r="AF87" i="14"/>
  <c r="AM87" i="14"/>
  <c r="U87" i="15"/>
  <c r="AG87" i="10"/>
  <c r="AK90" i="8" s="1"/>
  <c r="X84" i="10"/>
  <c r="C87" i="7"/>
  <c r="C87" i="8"/>
  <c r="C87" i="6"/>
  <c r="C86" i="3"/>
  <c r="N83" i="10"/>
  <c r="C86" i="6"/>
  <c r="C86" i="7"/>
  <c r="C86" i="8"/>
  <c r="C85" i="3"/>
  <c r="L96" i="7"/>
  <c r="W92" i="6"/>
  <c r="G85" i="15"/>
  <c r="N85" i="14"/>
  <c r="Q85" i="10"/>
  <c r="F88" i="7" s="1"/>
  <c r="W85" i="10"/>
  <c r="F71" i="10"/>
  <c r="B71" i="15"/>
  <c r="E71" i="14"/>
  <c r="H67" i="14"/>
  <c r="L67" i="14" s="1"/>
  <c r="D67" i="14" s="1"/>
  <c r="D67" i="15"/>
  <c r="V67" i="15" s="1"/>
  <c r="G67" i="11" s="1"/>
  <c r="D67" i="11" s="1"/>
  <c r="H67" i="10"/>
  <c r="J70" i="14"/>
  <c r="K70" i="14" s="1"/>
  <c r="F70" i="15"/>
  <c r="L70" i="10"/>
  <c r="W76" i="10"/>
  <c r="P82" i="6"/>
  <c r="Q82" i="6" s="1"/>
  <c r="O82" i="6"/>
  <c r="T82" i="6"/>
  <c r="U82" i="6" s="1"/>
  <c r="V82" i="6" s="1"/>
  <c r="P78" i="10"/>
  <c r="O78" i="10"/>
  <c r="O70" i="10"/>
  <c r="N76" i="10"/>
  <c r="N70" i="10"/>
  <c r="O68" i="10"/>
  <c r="Q60" i="10"/>
  <c r="F63" i="7" s="1"/>
  <c r="N60" i="14"/>
  <c r="G60" i="15"/>
  <c r="AE62" i="8"/>
  <c r="P80" i="10"/>
  <c r="O80" i="10"/>
  <c r="U80" i="10"/>
  <c r="J83" i="7" s="1"/>
  <c r="R80" i="14"/>
  <c r="K80" i="15"/>
  <c r="P74" i="10"/>
  <c r="AE74" i="14"/>
  <c r="AA74" i="10"/>
  <c r="AC77" i="8" s="1"/>
  <c r="O74" i="15"/>
  <c r="AL74" i="14"/>
  <c r="T74" i="15"/>
  <c r="AF74" i="10"/>
  <c r="AJ77" i="8" s="1"/>
  <c r="H76" i="15"/>
  <c r="R76" i="10"/>
  <c r="G79" i="7" s="1"/>
  <c r="O76" i="14"/>
  <c r="AF76" i="10"/>
  <c r="AJ79" i="8" s="1"/>
  <c r="AL76" i="14"/>
  <c r="T76" i="15"/>
  <c r="F88" i="6"/>
  <c r="G88" i="6"/>
  <c r="H88" i="6" s="1"/>
  <c r="K76" i="15"/>
  <c r="R76" i="14"/>
  <c r="U76" i="10"/>
  <c r="J79" i="7" s="1"/>
  <c r="AL75" i="8"/>
  <c r="V73" i="10"/>
  <c r="Y76" i="8"/>
  <c r="Z76" i="8" s="1"/>
  <c r="O70" i="14"/>
  <c r="H70" i="15"/>
  <c r="R70" i="10"/>
  <c r="G73" i="7" s="1"/>
  <c r="R70" i="14"/>
  <c r="U70" i="10"/>
  <c r="J73" i="7" s="1"/>
  <c r="K70" i="15"/>
  <c r="O65" i="10"/>
  <c r="AH64" i="14"/>
  <c r="AJ64" i="14" s="1"/>
  <c r="Q64" i="15"/>
  <c r="AC64" i="10"/>
  <c r="AF67" i="8" s="1"/>
  <c r="AH67" i="8" s="1"/>
  <c r="J62" i="15"/>
  <c r="Q62" i="14"/>
  <c r="T62" i="10"/>
  <c r="I65" i="7" s="1"/>
  <c r="O65" i="7" s="1"/>
  <c r="I61" i="10"/>
  <c r="S64" i="6" s="1"/>
  <c r="E61" i="15"/>
  <c r="I61" i="14"/>
  <c r="W55" i="10"/>
  <c r="I66" i="15"/>
  <c r="N63" i="15"/>
  <c r="AD63" i="14"/>
  <c r="Z63" i="10"/>
  <c r="AB66" i="8" s="1"/>
  <c r="N62" i="7"/>
  <c r="Q62" i="7" s="1"/>
  <c r="K62" i="7"/>
  <c r="P61" i="3" s="1"/>
  <c r="I53" i="14"/>
  <c r="E53" i="15"/>
  <c r="I53" i="10"/>
  <c r="S56" i="6" s="1"/>
  <c r="H66" i="15"/>
  <c r="R66" i="10"/>
  <c r="G69" i="7" s="1"/>
  <c r="O66" i="14"/>
  <c r="U66" i="15"/>
  <c r="AM66" i="14"/>
  <c r="AG66" i="10"/>
  <c r="AK69" i="8" s="1"/>
  <c r="AE66" i="14"/>
  <c r="AA66" i="10"/>
  <c r="AC69" i="8" s="1"/>
  <c r="O66" i="15"/>
  <c r="J62" i="10"/>
  <c r="AD61" i="10"/>
  <c r="AG64" i="8" s="1"/>
  <c r="R61" i="15"/>
  <c r="AI61" i="14"/>
  <c r="M58" i="10"/>
  <c r="C61" i="7"/>
  <c r="O61" i="7" s="1"/>
  <c r="C61" i="6"/>
  <c r="C61" i="8"/>
  <c r="C60" i="3"/>
  <c r="AD56" i="14"/>
  <c r="Z56" i="10"/>
  <c r="AB59" i="8" s="1"/>
  <c r="N56" i="15"/>
  <c r="J55" i="10"/>
  <c r="W47" i="10"/>
  <c r="Y45" i="10"/>
  <c r="AA48" i="8" s="1"/>
  <c r="AC45" i="14"/>
  <c r="AG45" i="14" s="1"/>
  <c r="M45" i="15"/>
  <c r="J37" i="10"/>
  <c r="H23" i="14"/>
  <c r="L23" i="14" s="1"/>
  <c r="H23" i="10"/>
  <c r="D23" i="15"/>
  <c r="V23" i="15" s="1"/>
  <c r="G23" i="11" s="1"/>
  <c r="D23" i="11" s="1"/>
  <c r="S65" i="15"/>
  <c r="AK65" i="14"/>
  <c r="AE65" i="10"/>
  <c r="AI68" i="8" s="1"/>
  <c r="AL65" i="14"/>
  <c r="T65" i="15"/>
  <c r="AF65" i="10"/>
  <c r="AJ68" i="8" s="1"/>
  <c r="H61" i="15"/>
  <c r="R61" i="10"/>
  <c r="G64" i="7" s="1"/>
  <c r="O61" i="14"/>
  <c r="O75" i="7"/>
  <c r="K61" i="10"/>
  <c r="L69" i="15"/>
  <c r="AA69" i="14"/>
  <c r="P69" i="15"/>
  <c r="AB69" i="10"/>
  <c r="AD72" i="8" s="1"/>
  <c r="AF69" i="14"/>
  <c r="F69" i="15"/>
  <c r="J69" i="14"/>
  <c r="L69" i="10"/>
  <c r="N69" i="10"/>
  <c r="J111" i="12"/>
  <c r="W65" i="14"/>
  <c r="X65" i="14" s="1"/>
  <c r="T65" i="14" s="1"/>
  <c r="X63" i="10"/>
  <c r="AE63" i="8"/>
  <c r="AM63" i="8" s="1"/>
  <c r="AK55" i="14"/>
  <c r="AN55" i="14" s="1"/>
  <c r="S55" i="15"/>
  <c r="AE55" i="10"/>
  <c r="AI58" i="8" s="1"/>
  <c r="AL58" i="8" s="1"/>
  <c r="AE55" i="14"/>
  <c r="O55" i="15"/>
  <c r="AA55" i="10"/>
  <c r="AC58" i="8" s="1"/>
  <c r="AN70" i="14"/>
  <c r="J61" i="15"/>
  <c r="T61" i="10"/>
  <c r="I64" i="7" s="1"/>
  <c r="Q61" i="14"/>
  <c r="P57" i="10"/>
  <c r="J57" i="10"/>
  <c r="AH57" i="14"/>
  <c r="AJ57" i="14" s="1"/>
  <c r="Q57" i="15"/>
  <c r="AC57" i="10"/>
  <c r="AF60" i="8" s="1"/>
  <c r="AH60" i="8" s="1"/>
  <c r="J88" i="12"/>
  <c r="Q57" i="8" s="1"/>
  <c r="R57" i="8" s="1"/>
  <c r="W54" i="14"/>
  <c r="X54" i="14" s="1"/>
  <c r="T54" i="14" s="1"/>
  <c r="M54" i="10"/>
  <c r="J48" i="14"/>
  <c r="F48" i="15"/>
  <c r="L48" i="10"/>
  <c r="AI32" i="14"/>
  <c r="AJ32" i="14" s="1"/>
  <c r="AD32" i="10"/>
  <c r="AG35" i="8" s="1"/>
  <c r="R32" i="15"/>
  <c r="B28" i="15"/>
  <c r="F28" i="10"/>
  <c r="E28" i="14"/>
  <c r="N25" i="14"/>
  <c r="M25" i="14" s="1"/>
  <c r="G25" i="15"/>
  <c r="Q25" i="10"/>
  <c r="F28" i="7" s="1"/>
  <c r="L28" i="7" s="1"/>
  <c r="AM21" i="14"/>
  <c r="AN21" i="14" s="1"/>
  <c r="AG21" i="10"/>
  <c r="AK24" i="8" s="1"/>
  <c r="AL24" i="8" s="1"/>
  <c r="U21" i="15"/>
  <c r="AF18" i="14"/>
  <c r="AG18" i="14" s="1"/>
  <c r="AB18" i="14" s="1"/>
  <c r="Z18" i="14" s="1"/>
  <c r="S18" i="14" s="1"/>
  <c r="AB18" i="10"/>
  <c r="AD21" i="8" s="1"/>
  <c r="P18" i="15"/>
  <c r="M50" i="10"/>
  <c r="J49" i="10"/>
  <c r="J49" i="14"/>
  <c r="K49" i="14" s="1"/>
  <c r="L49" i="14" s="1"/>
  <c r="F49" i="15"/>
  <c r="L49" i="10"/>
  <c r="AG46" i="10"/>
  <c r="AK49" i="8" s="1"/>
  <c r="U46" i="15"/>
  <c r="AM46" i="14"/>
  <c r="I46" i="10"/>
  <c r="S49" i="6" s="1"/>
  <c r="I46" i="14"/>
  <c r="K46" i="14" s="1"/>
  <c r="L46" i="14" s="1"/>
  <c r="E46" i="15"/>
  <c r="AI46" i="14"/>
  <c r="R46" i="15"/>
  <c r="AD46" i="10"/>
  <c r="AG49" i="8" s="1"/>
  <c r="M42" i="7"/>
  <c r="W48" i="10"/>
  <c r="W52" i="14"/>
  <c r="X52" i="14" s="1"/>
  <c r="T52" i="14" s="1"/>
  <c r="Q52" i="14"/>
  <c r="J52" i="15"/>
  <c r="R48" i="10"/>
  <c r="G51" i="7" s="1"/>
  <c r="M51" i="7" s="1"/>
  <c r="H48" i="15"/>
  <c r="O48" i="14"/>
  <c r="I45" i="15"/>
  <c r="P60" i="14"/>
  <c r="Q48" i="10"/>
  <c r="F51" i="7" s="1"/>
  <c r="G48" i="15"/>
  <c r="N48" i="14"/>
  <c r="AD48" i="10"/>
  <c r="AG51" i="8" s="1"/>
  <c r="AI48" i="14"/>
  <c r="R48" i="15"/>
  <c r="P50" i="15"/>
  <c r="AB50" i="10"/>
  <c r="AD53" i="8" s="1"/>
  <c r="AF50" i="14"/>
  <c r="AF48" i="10"/>
  <c r="AJ51" i="8" s="1"/>
  <c r="T48" i="15"/>
  <c r="AL48" i="14"/>
  <c r="W49" i="10"/>
  <c r="AE35" i="14"/>
  <c r="O35" i="15"/>
  <c r="AA35" i="10"/>
  <c r="AC38" i="8" s="1"/>
  <c r="AA43" i="14"/>
  <c r="L43" i="15"/>
  <c r="F43" i="14"/>
  <c r="C43" i="15"/>
  <c r="G43" i="10"/>
  <c r="O43" i="14"/>
  <c r="H43" i="15"/>
  <c r="R43" i="10"/>
  <c r="G46" i="7" s="1"/>
  <c r="L40" i="10"/>
  <c r="J40" i="14"/>
  <c r="K40" i="14" s="1"/>
  <c r="F40" i="15"/>
  <c r="B40" i="15"/>
  <c r="F40" i="10"/>
  <c r="E40" i="14"/>
  <c r="M40" i="10"/>
  <c r="AG38" i="10"/>
  <c r="AK41" i="8" s="1"/>
  <c r="U38" i="15"/>
  <c r="AM38" i="14"/>
  <c r="R26" i="10"/>
  <c r="G29" i="7" s="1"/>
  <c r="H26" i="15"/>
  <c r="O26" i="14"/>
  <c r="AD26" i="10"/>
  <c r="AG29" i="8" s="1"/>
  <c r="R26" i="15"/>
  <c r="AI26" i="14"/>
  <c r="C29" i="7"/>
  <c r="O29" i="7" s="1"/>
  <c r="C29" i="8"/>
  <c r="C29" i="6"/>
  <c r="C28" i="3"/>
  <c r="I17" i="10"/>
  <c r="S20" i="6" s="1"/>
  <c r="E17" i="15"/>
  <c r="I17" i="14"/>
  <c r="AI10" i="14"/>
  <c r="AJ10" i="14" s="1"/>
  <c r="R10" i="15"/>
  <c r="AD10" i="10"/>
  <c r="AG13" i="8" s="1"/>
  <c r="AH13" i="8" s="1"/>
  <c r="AL8" i="14"/>
  <c r="T8" i="15"/>
  <c r="AF8" i="10"/>
  <c r="AJ11" i="8" s="1"/>
  <c r="S38" i="15"/>
  <c r="AK38" i="14"/>
  <c r="AE38" i="10"/>
  <c r="AI41" i="8" s="1"/>
  <c r="X38" i="10"/>
  <c r="AK36" i="14"/>
  <c r="S36" i="15"/>
  <c r="AE36" i="10"/>
  <c r="AI39" i="8" s="1"/>
  <c r="AC30" i="10"/>
  <c r="AF33" i="8" s="1"/>
  <c r="AH33" i="8" s="1"/>
  <c r="AH30" i="14"/>
  <c r="AJ30" i="14" s="1"/>
  <c r="Q30" i="15"/>
  <c r="G29" i="15"/>
  <c r="Q29" i="10"/>
  <c r="F32" i="7" s="1"/>
  <c r="N29" i="14"/>
  <c r="O29" i="14"/>
  <c r="H29" i="15"/>
  <c r="R29" i="10"/>
  <c r="G32" i="7" s="1"/>
  <c r="W17" i="14"/>
  <c r="X17" i="14" s="1"/>
  <c r="T17" i="14" s="1"/>
  <c r="W44" i="14"/>
  <c r="X44" i="14" s="1"/>
  <c r="T44" i="14" s="1"/>
  <c r="J78" i="12"/>
  <c r="Q47" i="8" s="1"/>
  <c r="R47" i="8" s="1"/>
  <c r="P44" i="10"/>
  <c r="AK44" i="14"/>
  <c r="S44" i="15"/>
  <c r="AE44" i="10"/>
  <c r="AI47" i="8" s="1"/>
  <c r="I44" i="14"/>
  <c r="E44" i="15"/>
  <c r="I44" i="10"/>
  <c r="S47" i="6" s="1"/>
  <c r="V41" i="10"/>
  <c r="Y44" i="8"/>
  <c r="Z44" i="8" s="1"/>
  <c r="P46" i="14"/>
  <c r="G41" i="15"/>
  <c r="Q41" i="10"/>
  <c r="F44" i="7" s="1"/>
  <c r="N41" i="14"/>
  <c r="M41" i="15"/>
  <c r="Y41" i="10"/>
  <c r="AA44" i="8" s="1"/>
  <c r="AC41" i="14"/>
  <c r="X41" i="10"/>
  <c r="C44" i="7"/>
  <c r="C44" i="6"/>
  <c r="C44" i="8"/>
  <c r="C43" i="3"/>
  <c r="O49" i="6"/>
  <c r="O30" i="15"/>
  <c r="AE30" i="14"/>
  <c r="AA30" i="10"/>
  <c r="AC33" i="8" s="1"/>
  <c r="J48" i="6"/>
  <c r="K48" i="6"/>
  <c r="L48" i="6" s="1"/>
  <c r="E42" i="15"/>
  <c r="I42" i="14"/>
  <c r="I42" i="10"/>
  <c r="S45" i="6" s="1"/>
  <c r="L42" i="15"/>
  <c r="AA42" i="14"/>
  <c r="O77" i="12"/>
  <c r="P38" i="14"/>
  <c r="R36" i="15"/>
  <c r="AI36" i="14"/>
  <c r="AD36" i="10"/>
  <c r="AG39" i="8" s="1"/>
  <c r="AH39" i="8" s="1"/>
  <c r="N34" i="10"/>
  <c r="AK34" i="14"/>
  <c r="S34" i="15"/>
  <c r="AE34" i="10"/>
  <c r="AI37" i="8" s="1"/>
  <c r="P33" i="10"/>
  <c r="X33" i="10"/>
  <c r="C36" i="7"/>
  <c r="C36" i="6"/>
  <c r="C36" i="8"/>
  <c r="C35" i="3"/>
  <c r="N43" i="10"/>
  <c r="N40" i="15"/>
  <c r="AD40" i="14"/>
  <c r="Z40" i="10"/>
  <c r="AB43" i="8" s="1"/>
  <c r="L30" i="10"/>
  <c r="J30" i="14"/>
  <c r="K30" i="14" s="1"/>
  <c r="F30" i="15"/>
  <c r="F41" i="6"/>
  <c r="G41" i="6"/>
  <c r="H41" i="6" s="1"/>
  <c r="X31" i="6"/>
  <c r="Y31" i="6" s="1"/>
  <c r="W31" i="6"/>
  <c r="X15" i="10"/>
  <c r="W15" i="10"/>
  <c r="AE26" i="8"/>
  <c r="F27" i="10"/>
  <c r="B27" i="15"/>
  <c r="E27" i="14"/>
  <c r="Q24" i="14"/>
  <c r="J24" i="15"/>
  <c r="T24" i="10"/>
  <c r="I27" i="7" s="1"/>
  <c r="O48" i="12"/>
  <c r="K28" i="6" s="1"/>
  <c r="L28" i="6" s="1"/>
  <c r="M28" i="6" s="1"/>
  <c r="C27" i="8"/>
  <c r="C27" i="7"/>
  <c r="C27" i="6"/>
  <c r="C26" i="3"/>
  <c r="O39" i="12"/>
  <c r="K23" i="6" s="1"/>
  <c r="L23" i="6" s="1"/>
  <c r="M23" i="6" s="1"/>
  <c r="N19" i="10"/>
  <c r="AE19" i="14"/>
  <c r="AA19" i="10"/>
  <c r="AC22" i="8" s="1"/>
  <c r="O19" i="15"/>
  <c r="K14" i="10"/>
  <c r="AD27" i="14"/>
  <c r="N27" i="15"/>
  <c r="Z27" i="10"/>
  <c r="AB30" i="8" s="1"/>
  <c r="C30" i="8"/>
  <c r="C30" i="7"/>
  <c r="C30" i="6"/>
  <c r="C29" i="3"/>
  <c r="T16" i="10"/>
  <c r="I19" i="7" s="1"/>
  <c r="J16" i="15"/>
  <c r="Q16" i="14"/>
  <c r="AI16" i="14"/>
  <c r="AJ16" i="14" s="1"/>
  <c r="R16" i="15"/>
  <c r="AD16" i="10"/>
  <c r="AG19" i="8" s="1"/>
  <c r="AH19" i="8" s="1"/>
  <c r="H13" i="15"/>
  <c r="R13" i="10"/>
  <c r="G16" i="7" s="1"/>
  <c r="O13" i="14"/>
  <c r="N13" i="14"/>
  <c r="Q13" i="10"/>
  <c r="F16" i="7" s="1"/>
  <c r="G13" i="15"/>
  <c r="V25" i="10"/>
  <c r="Y28" i="8"/>
  <c r="Z28" i="8" s="1"/>
  <c r="B20" i="15"/>
  <c r="E20" i="14"/>
  <c r="F20" i="10"/>
  <c r="K20" i="10"/>
  <c r="I25" i="15"/>
  <c r="K26" i="6"/>
  <c r="L26" i="6" s="1"/>
  <c r="J26" i="6"/>
  <c r="J20" i="14"/>
  <c r="K20" i="14" s="1"/>
  <c r="F20" i="15"/>
  <c r="L20" i="10"/>
  <c r="I16" i="10"/>
  <c r="S19" i="6" s="1"/>
  <c r="E16" i="15"/>
  <c r="I16" i="14"/>
  <c r="C11" i="15"/>
  <c r="F11" i="14"/>
  <c r="G11" i="14" s="1"/>
  <c r="G11" i="10"/>
  <c r="W11" i="14"/>
  <c r="X11" i="14" s="1"/>
  <c r="T11" i="14" s="1"/>
  <c r="I7" i="14"/>
  <c r="K7" i="14" s="1"/>
  <c r="L7" i="14" s="1"/>
  <c r="E7" i="15"/>
  <c r="I7" i="10"/>
  <c r="S10" i="6" s="1"/>
  <c r="V19" i="10"/>
  <c r="Y22" i="8"/>
  <c r="Z22" i="8" s="1"/>
  <c r="T24" i="6"/>
  <c r="U24" i="6" s="1"/>
  <c r="S24" i="6"/>
  <c r="J12" i="15"/>
  <c r="T12" i="10"/>
  <c r="I15" i="7" s="1"/>
  <c r="O15" i="7" s="1"/>
  <c r="Q12" i="14"/>
  <c r="O12" i="14"/>
  <c r="R12" i="10"/>
  <c r="G15" i="7" s="1"/>
  <c r="M15" i="7" s="1"/>
  <c r="H12" i="15"/>
  <c r="O67" i="8"/>
  <c r="J23" i="6"/>
  <c r="O105" i="8"/>
  <c r="X105" i="8" s="1"/>
  <c r="S104" i="3" s="1"/>
  <c r="K16" i="14"/>
  <c r="AG16" i="14"/>
  <c r="AL16" i="8"/>
  <c r="J22" i="10"/>
  <c r="O22" i="10"/>
  <c r="AA22" i="10"/>
  <c r="AC25" i="8" s="1"/>
  <c r="AE22" i="14"/>
  <c r="O22" i="15"/>
  <c r="L11" i="14"/>
  <c r="B5" i="15"/>
  <c r="E5" i="14"/>
  <c r="F5" i="10"/>
  <c r="AC5" i="10"/>
  <c r="AF8" i="8" s="1"/>
  <c r="Q5" i="15"/>
  <c r="AH5" i="14"/>
  <c r="S5" i="15"/>
  <c r="AK5" i="14"/>
  <c r="AN5" i="14" s="1"/>
  <c r="AE5" i="10"/>
  <c r="AI8" i="8" s="1"/>
  <c r="AL8" i="8" s="1"/>
  <c r="K80" i="8"/>
  <c r="O80" i="8" s="1"/>
  <c r="W40" i="8"/>
  <c r="O9" i="8"/>
  <c r="X9" i="8" s="1"/>
  <c r="S8" i="3" s="1"/>
  <c r="K152" i="8"/>
  <c r="O152" i="8" s="1"/>
  <c r="O117" i="8"/>
  <c r="R110" i="8"/>
  <c r="O96" i="8"/>
  <c r="W77" i="8"/>
  <c r="N18" i="8"/>
  <c r="O18" i="8" s="1"/>
  <c r="W15" i="8"/>
  <c r="H73" i="8"/>
  <c r="O73" i="8" s="1"/>
  <c r="R62" i="8"/>
  <c r="N48" i="8"/>
  <c r="T131" i="4"/>
  <c r="B6" i="15"/>
  <c r="F6" i="10"/>
  <c r="E6" i="14"/>
  <c r="K6" i="10"/>
  <c r="T6" i="15"/>
  <c r="AF6" i="10"/>
  <c r="AJ9" i="8" s="1"/>
  <c r="AL6" i="14"/>
  <c r="O5" i="12"/>
  <c r="K7" i="6" s="1"/>
  <c r="L7" i="6" s="1"/>
  <c r="M7" i="6" s="1"/>
  <c r="O4" i="10"/>
  <c r="J4" i="14"/>
  <c r="K4" i="14" s="1"/>
  <c r="F4" i="15"/>
  <c r="L4" i="10"/>
  <c r="N165" i="8"/>
  <c r="K131" i="8"/>
  <c r="R77" i="8"/>
  <c r="K43" i="8"/>
  <c r="T6" i="5"/>
  <c r="T85" i="4"/>
  <c r="T108" i="4"/>
  <c r="T76" i="4"/>
  <c r="O158" i="8"/>
  <c r="K143" i="8"/>
  <c r="W87" i="8"/>
  <c r="K58" i="8"/>
  <c r="W49" i="8"/>
  <c r="T57" i="5"/>
  <c r="T70" i="4"/>
  <c r="W128" i="8"/>
  <c r="H95" i="8"/>
  <c r="N36" i="8"/>
  <c r="O36" i="8" s="1"/>
  <c r="X36" i="8" s="1"/>
  <c r="S35" i="3" s="1"/>
  <c r="L147" i="7"/>
  <c r="P40" i="7"/>
  <c r="T78" i="5"/>
  <c r="T58" i="5"/>
  <c r="T103" i="4"/>
  <c r="T47" i="4"/>
  <c r="O3" i="10"/>
  <c r="T3" i="10"/>
  <c r="I6" i="7" s="1"/>
  <c r="O6" i="7" s="1"/>
  <c r="Q3" i="14"/>
  <c r="J3" i="15"/>
  <c r="H166" i="8"/>
  <c r="W142" i="8"/>
  <c r="K90" i="8"/>
  <c r="O90" i="8" s="1"/>
  <c r="K83" i="8"/>
  <c r="K62" i="8"/>
  <c r="T128" i="4"/>
  <c r="T64" i="4"/>
  <c r="T27" i="4"/>
  <c r="K166" i="8"/>
  <c r="K139" i="8"/>
  <c r="H106" i="8"/>
  <c r="O106" i="8" s="1"/>
  <c r="W76" i="8"/>
  <c r="H35" i="8"/>
  <c r="O35" i="8" s="1"/>
  <c r="W32" i="8"/>
  <c r="H24" i="8"/>
  <c r="O24" i="8" s="1"/>
  <c r="N10" i="8"/>
  <c r="T146" i="4"/>
  <c r="T90" i="4"/>
  <c r="T66" i="4"/>
  <c r="P93" i="7"/>
  <c r="L117" i="7"/>
  <c r="T38" i="4"/>
  <c r="T31" i="5"/>
  <c r="Q25" i="8"/>
  <c r="R25" i="8" s="1"/>
  <c r="T83" i="5"/>
  <c r="K163" i="10"/>
  <c r="E163" i="14"/>
  <c r="B163" i="15"/>
  <c r="F163" i="10"/>
  <c r="H163" i="10"/>
  <c r="H163" i="14"/>
  <c r="L163" i="14" s="1"/>
  <c r="D163" i="15"/>
  <c r="R163" i="10"/>
  <c r="G166" i="7" s="1"/>
  <c r="O163" i="14"/>
  <c r="H163" i="15"/>
  <c r="AE162" i="10"/>
  <c r="AI165" i="8" s="1"/>
  <c r="AL165" i="8" s="1"/>
  <c r="AK162" i="14"/>
  <c r="AN162" i="14" s="1"/>
  <c r="S162" i="15"/>
  <c r="U154" i="10"/>
  <c r="J157" i="7" s="1"/>
  <c r="K154" i="15"/>
  <c r="R154" i="14"/>
  <c r="P147" i="10"/>
  <c r="K157" i="10"/>
  <c r="E157" i="14"/>
  <c r="F157" i="10"/>
  <c r="B157" i="15"/>
  <c r="C160" i="6"/>
  <c r="C160" i="7"/>
  <c r="C160" i="8"/>
  <c r="C159" i="3"/>
  <c r="M162" i="10"/>
  <c r="T160" i="15"/>
  <c r="AF160" i="10"/>
  <c r="AJ163" i="8" s="1"/>
  <c r="AL160" i="14"/>
  <c r="H150" i="14"/>
  <c r="D150" i="15"/>
  <c r="H150" i="10"/>
  <c r="C154" i="8"/>
  <c r="C154" i="6"/>
  <c r="C154" i="7"/>
  <c r="C153" i="3"/>
  <c r="J147" i="14"/>
  <c r="K147" i="14" s="1"/>
  <c r="F147" i="15"/>
  <c r="L147" i="10"/>
  <c r="J181" i="12"/>
  <c r="W153" i="14"/>
  <c r="X153" i="14" s="1"/>
  <c r="T153" i="14" s="1"/>
  <c r="M149" i="7"/>
  <c r="G148" i="15"/>
  <c r="Q148" i="10"/>
  <c r="F151" i="7" s="1"/>
  <c r="N148" i="14"/>
  <c r="J179" i="12"/>
  <c r="W148" i="14"/>
  <c r="X148" i="14" s="1"/>
  <c r="T148" i="14" s="1"/>
  <c r="AA148" i="10"/>
  <c r="AC151" i="8" s="1"/>
  <c r="AE148" i="14"/>
  <c r="O148" i="15"/>
  <c r="C151" i="8"/>
  <c r="C151" i="7"/>
  <c r="C151" i="6"/>
  <c r="C150" i="3"/>
  <c r="G139" i="15"/>
  <c r="Q139" i="10"/>
  <c r="F142" i="7" s="1"/>
  <c r="L142" i="7" s="1"/>
  <c r="N139" i="14"/>
  <c r="C138" i="8"/>
  <c r="C138" i="6"/>
  <c r="C137" i="3"/>
  <c r="C138" i="7"/>
  <c r="N133" i="14"/>
  <c r="Q133" i="10"/>
  <c r="F136" i="7" s="1"/>
  <c r="L136" i="7" s="1"/>
  <c r="G133" i="15"/>
  <c r="K138" i="10"/>
  <c r="S144" i="10"/>
  <c r="H147" i="7" s="1"/>
  <c r="L143" i="15"/>
  <c r="AA143" i="14"/>
  <c r="I143" i="14"/>
  <c r="E143" i="15"/>
  <c r="I143" i="10"/>
  <c r="S146" i="6" s="1"/>
  <c r="O148" i="7"/>
  <c r="N139" i="10"/>
  <c r="C142" i="8"/>
  <c r="C142" i="6"/>
  <c r="C142" i="7"/>
  <c r="C141" i="3"/>
  <c r="P133" i="10"/>
  <c r="L145" i="7"/>
  <c r="P136" i="10"/>
  <c r="AE137" i="8"/>
  <c r="AM137" i="8"/>
  <c r="AN137" i="8" s="1"/>
  <c r="T136" i="3" s="1"/>
  <c r="AM131" i="14"/>
  <c r="AG131" i="10"/>
  <c r="AK134" i="8" s="1"/>
  <c r="U131" i="15"/>
  <c r="H126" i="14"/>
  <c r="L126" i="14" s="1"/>
  <c r="D126" i="14" s="1"/>
  <c r="H126" i="10"/>
  <c r="D126" i="15"/>
  <c r="L141" i="7"/>
  <c r="AK137" i="14"/>
  <c r="AE137" i="10"/>
  <c r="AI140" i="8" s="1"/>
  <c r="S137" i="15"/>
  <c r="J137" i="14"/>
  <c r="F137" i="15"/>
  <c r="L137" i="10"/>
  <c r="V139" i="10"/>
  <c r="Y142" i="8"/>
  <c r="Z142" i="8" s="1"/>
  <c r="P140" i="10"/>
  <c r="K140" i="10"/>
  <c r="N140" i="14"/>
  <c r="G140" i="15"/>
  <c r="Q140" i="10"/>
  <c r="F143" i="7" s="1"/>
  <c r="L143" i="7" s="1"/>
  <c r="M140" i="10"/>
  <c r="J141" i="6"/>
  <c r="AD136" i="10"/>
  <c r="AG139" i="8" s="1"/>
  <c r="AI136" i="14"/>
  <c r="R136" i="15"/>
  <c r="X142" i="6"/>
  <c r="Y142" i="6" s="1"/>
  <c r="W142" i="6"/>
  <c r="O167" i="12"/>
  <c r="K139" i="6" s="1"/>
  <c r="L139" i="6" s="1"/>
  <c r="M139" i="6" s="1"/>
  <c r="R136" i="14"/>
  <c r="K136" i="15"/>
  <c r="U136" i="10"/>
  <c r="J139" i="7" s="1"/>
  <c r="P139" i="7" s="1"/>
  <c r="W129" i="14"/>
  <c r="X129" i="14" s="1"/>
  <c r="T129" i="14" s="1"/>
  <c r="M129" i="15"/>
  <c r="Y129" i="10"/>
  <c r="AA132" i="8" s="1"/>
  <c r="AC129" i="14"/>
  <c r="C132" i="6"/>
  <c r="C132" i="8"/>
  <c r="C132" i="7"/>
  <c r="O132" i="7" s="1"/>
  <c r="C131" i="3"/>
  <c r="I132" i="14"/>
  <c r="K132" i="14" s="1"/>
  <c r="L132" i="14" s="1"/>
  <c r="E132" i="15"/>
  <c r="I132" i="10"/>
  <c r="S135" i="6" s="1"/>
  <c r="AM132" i="14"/>
  <c r="U132" i="15"/>
  <c r="AG132" i="10"/>
  <c r="AK135" i="8" s="1"/>
  <c r="M136" i="7"/>
  <c r="AB130" i="10"/>
  <c r="AD133" i="8" s="1"/>
  <c r="P130" i="15"/>
  <c r="AF130" i="14"/>
  <c r="AE130" i="14"/>
  <c r="AA130" i="10"/>
  <c r="AC133" i="8" s="1"/>
  <c r="O130" i="15"/>
  <c r="U129" i="15"/>
  <c r="AM129" i="14"/>
  <c r="AN129" i="14" s="1"/>
  <c r="AG129" i="10"/>
  <c r="AK132" i="8" s="1"/>
  <c r="E125" i="14"/>
  <c r="G125" i="14" s="1"/>
  <c r="F125" i="10"/>
  <c r="B125" i="15"/>
  <c r="AL125" i="14"/>
  <c r="T125" i="15"/>
  <c r="AF125" i="10"/>
  <c r="AJ128" i="8" s="1"/>
  <c r="AL128" i="8" s="1"/>
  <c r="N122" i="14"/>
  <c r="G122" i="15"/>
  <c r="Q122" i="10"/>
  <c r="F125" i="7" s="1"/>
  <c r="L125" i="7" s="1"/>
  <c r="M121" i="15"/>
  <c r="Y121" i="10"/>
  <c r="AA124" i="8" s="1"/>
  <c r="AC121" i="14"/>
  <c r="I119" i="10"/>
  <c r="S122" i="6" s="1"/>
  <c r="E119" i="15"/>
  <c r="I119" i="14"/>
  <c r="K119" i="14" s="1"/>
  <c r="L119" i="14" s="1"/>
  <c r="W114" i="10"/>
  <c r="K127" i="15"/>
  <c r="U127" i="10"/>
  <c r="J130" i="7" s="1"/>
  <c r="R127" i="14"/>
  <c r="AE127" i="14"/>
  <c r="O127" i="15"/>
  <c r="AA127" i="10"/>
  <c r="AC130" i="8" s="1"/>
  <c r="AE130" i="8" s="1"/>
  <c r="V122" i="10"/>
  <c r="Y125" i="8"/>
  <c r="Z125" i="8" s="1"/>
  <c r="P121" i="10"/>
  <c r="F11" i="13"/>
  <c r="J114" i="10"/>
  <c r="P128" i="10"/>
  <c r="E128" i="14"/>
  <c r="B128" i="15"/>
  <c r="F128" i="10"/>
  <c r="AF124" i="10"/>
  <c r="AJ127" i="8" s="1"/>
  <c r="T124" i="15"/>
  <c r="AL124" i="14"/>
  <c r="M124" i="10"/>
  <c r="AM124" i="14"/>
  <c r="U124" i="15"/>
  <c r="AG124" i="10"/>
  <c r="AK127" i="8" s="1"/>
  <c r="L127" i="14"/>
  <c r="AE121" i="14"/>
  <c r="AA121" i="10"/>
  <c r="AC124" i="8" s="1"/>
  <c r="O121" i="15"/>
  <c r="V130" i="10"/>
  <c r="Y133" i="8"/>
  <c r="Z133" i="8" s="1"/>
  <c r="K129" i="6"/>
  <c r="L129" i="6" s="1"/>
  <c r="J129" i="6"/>
  <c r="B124" i="15"/>
  <c r="E124" i="14"/>
  <c r="F124" i="10"/>
  <c r="F123" i="14"/>
  <c r="G123" i="14" s="1"/>
  <c r="C123" i="15"/>
  <c r="G123" i="10"/>
  <c r="W114" i="14"/>
  <c r="X114" i="14" s="1"/>
  <c r="T114" i="14" s="1"/>
  <c r="N5" i="13"/>
  <c r="Q117" i="8" s="1"/>
  <c r="R117" i="8" s="1"/>
  <c r="W112" i="10"/>
  <c r="Q108" i="14"/>
  <c r="M108" i="14" s="1"/>
  <c r="J108" i="15"/>
  <c r="S126" i="10"/>
  <c r="H129" i="7" s="1"/>
  <c r="AG116" i="14"/>
  <c r="AH120" i="8"/>
  <c r="P115" i="10"/>
  <c r="AB112" i="14"/>
  <c r="Z112" i="14" s="1"/>
  <c r="S112" i="14" s="1"/>
  <c r="H111" i="10"/>
  <c r="H111" i="14"/>
  <c r="D111" i="15"/>
  <c r="AI105" i="14"/>
  <c r="AJ105" i="14" s="1"/>
  <c r="R105" i="15"/>
  <c r="AD105" i="10"/>
  <c r="AG108" i="8" s="1"/>
  <c r="C104" i="6"/>
  <c r="C104" i="8"/>
  <c r="C104" i="7"/>
  <c r="C103" i="3"/>
  <c r="H118" i="15"/>
  <c r="O118" i="14"/>
  <c r="R118" i="10"/>
  <c r="G121" i="7" s="1"/>
  <c r="N118" i="10"/>
  <c r="C121" i="7"/>
  <c r="C121" i="6"/>
  <c r="C121" i="8"/>
  <c r="C120" i="3"/>
  <c r="S117" i="15"/>
  <c r="AK117" i="14"/>
  <c r="AE117" i="10"/>
  <c r="AI120" i="8" s="1"/>
  <c r="O118" i="10"/>
  <c r="O117" i="14"/>
  <c r="R117" i="10"/>
  <c r="G120" i="7" s="1"/>
  <c r="H117" i="15"/>
  <c r="M117" i="10"/>
  <c r="P121" i="14"/>
  <c r="O124" i="6"/>
  <c r="AF118" i="10"/>
  <c r="AJ121" i="8" s="1"/>
  <c r="T118" i="15"/>
  <c r="AL118" i="14"/>
  <c r="O146" i="12"/>
  <c r="K114" i="6" s="1"/>
  <c r="L114" i="6" s="1"/>
  <c r="O103" i="15"/>
  <c r="AA103" i="10"/>
  <c r="AC106" i="8" s="1"/>
  <c r="AE103" i="14"/>
  <c r="M122" i="7"/>
  <c r="AM118" i="14"/>
  <c r="AG118" i="10"/>
  <c r="AK121" i="8" s="1"/>
  <c r="U118" i="15"/>
  <c r="AE115" i="14"/>
  <c r="AG115" i="14" s="1"/>
  <c r="AA115" i="10"/>
  <c r="AC118" i="8" s="1"/>
  <c r="AE118" i="8" s="1"/>
  <c r="O115" i="15"/>
  <c r="AA115" i="14"/>
  <c r="L115" i="15"/>
  <c r="L107" i="15"/>
  <c r="AA107" i="14"/>
  <c r="G110" i="15"/>
  <c r="Q110" i="10"/>
  <c r="F113" i="7" s="1"/>
  <c r="N110" i="14"/>
  <c r="J109" i="15"/>
  <c r="Q109" i="14"/>
  <c r="T109" i="10"/>
  <c r="I112" i="7" s="1"/>
  <c r="P109" i="15"/>
  <c r="AB109" i="10"/>
  <c r="AD112" i="8" s="1"/>
  <c r="AF109" i="14"/>
  <c r="AI109" i="14"/>
  <c r="AD109" i="10"/>
  <c r="AG112" i="8" s="1"/>
  <c r="R109" i="15"/>
  <c r="L107" i="7"/>
  <c r="G98" i="15"/>
  <c r="Q98" i="10"/>
  <c r="F101" i="7" s="1"/>
  <c r="N98" i="14"/>
  <c r="K98" i="10"/>
  <c r="E95" i="14"/>
  <c r="G95" i="14" s="1"/>
  <c r="B95" i="15"/>
  <c r="F95" i="10"/>
  <c r="AD110" i="10"/>
  <c r="AG113" i="8" s="1"/>
  <c r="AI110" i="14"/>
  <c r="R110" i="15"/>
  <c r="R110" i="14"/>
  <c r="U110" i="10"/>
  <c r="J113" i="7" s="1"/>
  <c r="P113" i="7" s="1"/>
  <c r="K110" i="15"/>
  <c r="C110" i="15"/>
  <c r="F110" i="14"/>
  <c r="G110" i="10"/>
  <c r="AM110" i="14"/>
  <c r="U110" i="15"/>
  <c r="AG110" i="10"/>
  <c r="AK113" i="8" s="1"/>
  <c r="P106" i="10"/>
  <c r="J106" i="10"/>
  <c r="I114" i="15"/>
  <c r="F107" i="10"/>
  <c r="B107" i="15"/>
  <c r="E107" i="14"/>
  <c r="R107" i="14"/>
  <c r="K107" i="15"/>
  <c r="U107" i="10"/>
  <c r="J110" i="7" s="1"/>
  <c r="N113" i="10"/>
  <c r="J113" i="15"/>
  <c r="Q113" i="14"/>
  <c r="T113" i="10"/>
  <c r="I116" i="7" s="1"/>
  <c r="P106" i="6"/>
  <c r="Q106" i="6" s="1"/>
  <c r="R106" i="6" s="1"/>
  <c r="O106" i="6"/>
  <c r="X107" i="6"/>
  <c r="Y107" i="6" s="1"/>
  <c r="W107" i="6"/>
  <c r="W99" i="10"/>
  <c r="J99" i="10"/>
  <c r="AK89" i="14"/>
  <c r="AE89" i="10"/>
  <c r="AI92" i="8" s="1"/>
  <c r="S89" i="15"/>
  <c r="S103" i="10"/>
  <c r="H106" i="7" s="1"/>
  <c r="K100" i="10"/>
  <c r="I100" i="14"/>
  <c r="I100" i="10"/>
  <c r="S103" i="6" s="1"/>
  <c r="E100" i="15"/>
  <c r="H90" i="14"/>
  <c r="L90" i="14" s="1"/>
  <c r="D90" i="14" s="1"/>
  <c r="H90" i="10"/>
  <c r="D90" i="15"/>
  <c r="AG105" i="14"/>
  <c r="N102" i="14"/>
  <c r="G102" i="15"/>
  <c r="Q102" i="10"/>
  <c r="F105" i="7" s="1"/>
  <c r="X103" i="6"/>
  <c r="Y103" i="6" s="1"/>
  <c r="W103" i="6"/>
  <c r="K96" i="10"/>
  <c r="AF96" i="14"/>
  <c r="AB96" i="10"/>
  <c r="AD99" i="8" s="1"/>
  <c r="P96" i="15"/>
  <c r="N94" i="15"/>
  <c r="AD94" i="14"/>
  <c r="Z94" i="10"/>
  <c r="AB97" i="8" s="1"/>
  <c r="C89" i="8"/>
  <c r="C89" i="7"/>
  <c r="N89" i="7" s="1"/>
  <c r="C89" i="6"/>
  <c r="C88" i="3"/>
  <c r="W77" i="14"/>
  <c r="X77" i="14" s="1"/>
  <c r="T77" i="14" s="1"/>
  <c r="J120" i="12"/>
  <c r="P75" i="10"/>
  <c r="M100" i="7"/>
  <c r="B94" i="15"/>
  <c r="F94" i="10"/>
  <c r="E94" i="14"/>
  <c r="W92" i="14"/>
  <c r="X92" i="14" s="1"/>
  <c r="T92" i="14" s="1"/>
  <c r="X92" i="10"/>
  <c r="AE77" i="10"/>
  <c r="AI80" i="8" s="1"/>
  <c r="AL80" i="8" s="1"/>
  <c r="AK77" i="14"/>
  <c r="AN77" i="14" s="1"/>
  <c r="S77" i="15"/>
  <c r="AH101" i="8"/>
  <c r="I97" i="15"/>
  <c r="AC94" i="10"/>
  <c r="AF97" i="8" s="1"/>
  <c r="AH94" i="14"/>
  <c r="Q94" i="15"/>
  <c r="AC94" i="14"/>
  <c r="Y94" i="10"/>
  <c r="AA97" i="8" s="1"/>
  <c r="M94" i="15"/>
  <c r="J94" i="14"/>
  <c r="L94" i="10"/>
  <c r="F94" i="15"/>
  <c r="W87" i="10"/>
  <c r="W83" i="10"/>
  <c r="V82" i="10"/>
  <c r="Y85" i="8"/>
  <c r="Z85" i="8" s="1"/>
  <c r="L81" i="10"/>
  <c r="J81" i="14"/>
  <c r="K81" i="14" s="1"/>
  <c r="L81" i="14" s="1"/>
  <c r="D81" i="14" s="1"/>
  <c r="F81" i="15"/>
  <c r="N79" i="10"/>
  <c r="S77" i="10"/>
  <c r="H80" i="7" s="1"/>
  <c r="S73" i="15"/>
  <c r="AK73" i="14"/>
  <c r="AN73" i="14" s="1"/>
  <c r="AE73" i="10"/>
  <c r="AI76" i="8" s="1"/>
  <c r="AL76" i="8" s="1"/>
  <c r="T88" i="10"/>
  <c r="I91" i="7" s="1"/>
  <c r="O91" i="7" s="1"/>
  <c r="J88" i="15"/>
  <c r="Q88" i="14"/>
  <c r="I88" i="14"/>
  <c r="I88" i="10"/>
  <c r="S91" i="6" s="1"/>
  <c r="E88" i="15"/>
  <c r="AH88" i="8"/>
  <c r="F73" i="10"/>
  <c r="E73" i="14"/>
  <c r="B73" i="15"/>
  <c r="C90" i="7"/>
  <c r="C90" i="8"/>
  <c r="C90" i="6"/>
  <c r="C89" i="3"/>
  <c r="O122" i="12"/>
  <c r="K87" i="6" s="1"/>
  <c r="L87" i="6" s="1"/>
  <c r="M87" i="6" s="1"/>
  <c r="K83" i="10"/>
  <c r="G85" i="10"/>
  <c r="C85" i="15"/>
  <c r="F85" i="14"/>
  <c r="F73" i="14"/>
  <c r="G73" i="10"/>
  <c r="C73" i="15"/>
  <c r="J71" i="14"/>
  <c r="K71" i="14" s="1"/>
  <c r="L71" i="10"/>
  <c r="F71" i="15"/>
  <c r="AK59" i="14"/>
  <c r="AN59" i="14" s="1"/>
  <c r="AB59" i="14" s="1"/>
  <c r="Z59" i="14" s="1"/>
  <c r="AE59" i="10"/>
  <c r="AI62" i="8" s="1"/>
  <c r="AL62" i="8" s="1"/>
  <c r="S59" i="15"/>
  <c r="K82" i="6"/>
  <c r="L82" i="6" s="1"/>
  <c r="J82" i="6"/>
  <c r="P75" i="14"/>
  <c r="P82" i="7"/>
  <c r="F76" i="15"/>
  <c r="L76" i="10"/>
  <c r="J76" i="14"/>
  <c r="W78" i="10"/>
  <c r="AA78" i="14"/>
  <c r="L78" i="15"/>
  <c r="F70" i="10"/>
  <c r="B70" i="15"/>
  <c r="E70" i="14"/>
  <c r="J70" i="10"/>
  <c r="AA68" i="14"/>
  <c r="L68" i="15"/>
  <c r="I60" i="10"/>
  <c r="I60" i="14"/>
  <c r="E60" i="15"/>
  <c r="L80" i="15"/>
  <c r="AA80" i="14"/>
  <c r="AB80" i="10"/>
  <c r="AD83" i="8" s="1"/>
  <c r="AF80" i="14"/>
  <c r="P80" i="15"/>
  <c r="J78" i="10"/>
  <c r="K74" i="10"/>
  <c r="C77" i="8"/>
  <c r="C77" i="6"/>
  <c r="C77" i="7"/>
  <c r="P77" i="7" s="1"/>
  <c r="C76" i="3"/>
  <c r="AN68" i="14"/>
  <c r="O76" i="15"/>
  <c r="AA76" i="10"/>
  <c r="AC79" i="8" s="1"/>
  <c r="AE76" i="14"/>
  <c r="F76" i="14"/>
  <c r="C76" i="15"/>
  <c r="G76" i="10"/>
  <c r="O80" i="7"/>
  <c r="G75" i="14"/>
  <c r="G70" i="10"/>
  <c r="F70" i="14"/>
  <c r="C70" i="15"/>
  <c r="AF70" i="14"/>
  <c r="AB70" i="10"/>
  <c r="AD73" i="8" s="1"/>
  <c r="P70" i="15"/>
  <c r="AC66" i="10"/>
  <c r="AF69" i="8" s="1"/>
  <c r="AH69" i="8" s="1"/>
  <c r="Q66" i="15"/>
  <c r="AH66" i="14"/>
  <c r="AJ66" i="14" s="1"/>
  <c r="AL67" i="8"/>
  <c r="O110" i="12"/>
  <c r="AD64" i="14"/>
  <c r="Z64" i="10"/>
  <c r="AB67" i="8" s="1"/>
  <c r="N64" i="15"/>
  <c r="P55" i="10"/>
  <c r="H45" i="14"/>
  <c r="L45" i="14" s="1"/>
  <c r="D45" i="14" s="1"/>
  <c r="D45" i="15"/>
  <c r="H45" i="10"/>
  <c r="P69" i="10"/>
  <c r="D63" i="15"/>
  <c r="H63" i="14"/>
  <c r="H63" i="10"/>
  <c r="AC63" i="10"/>
  <c r="AF66" i="8" s="1"/>
  <c r="AH66" i="8" s="1"/>
  <c r="Q63" i="15"/>
  <c r="AH63" i="14"/>
  <c r="AJ63" i="14" s="1"/>
  <c r="E53" i="14"/>
  <c r="F53" i="10"/>
  <c r="B53" i="15"/>
  <c r="L66" i="15"/>
  <c r="AA66" i="14"/>
  <c r="I66" i="14"/>
  <c r="I66" i="10"/>
  <c r="S69" i="6" s="1"/>
  <c r="E66" i="15"/>
  <c r="C69" i="8"/>
  <c r="C69" i="7"/>
  <c r="C69" i="6"/>
  <c r="C68" i="3"/>
  <c r="V64" i="10"/>
  <c r="Y67" i="8"/>
  <c r="Z67" i="8" s="1"/>
  <c r="O62" i="14"/>
  <c r="H62" i="15"/>
  <c r="R62" i="10"/>
  <c r="G65" i="7" s="1"/>
  <c r="M65" i="7" s="1"/>
  <c r="M61" i="10"/>
  <c r="R58" i="14"/>
  <c r="K58" i="15"/>
  <c r="U58" i="10"/>
  <c r="J61" i="7" s="1"/>
  <c r="P61" i="7" s="1"/>
  <c r="S56" i="15"/>
  <c r="AE56" i="10"/>
  <c r="AI59" i="8" s="1"/>
  <c r="AK56" i="14"/>
  <c r="J56" i="10"/>
  <c r="AE39" i="10"/>
  <c r="AI42" i="8" s="1"/>
  <c r="AL42" i="8" s="1"/>
  <c r="AK39" i="14"/>
  <c r="AN39" i="14" s="1"/>
  <c r="S39" i="15"/>
  <c r="AK31" i="14"/>
  <c r="AN31" i="14" s="1"/>
  <c r="AE31" i="10"/>
  <c r="AI34" i="8" s="1"/>
  <c r="AL34" i="8" s="1"/>
  <c r="S31" i="15"/>
  <c r="G65" i="10"/>
  <c r="F65" i="14"/>
  <c r="C65" i="15"/>
  <c r="J65" i="10"/>
  <c r="F61" i="15"/>
  <c r="L61" i="10"/>
  <c r="J61" i="14"/>
  <c r="K61" i="14" s="1"/>
  <c r="V67" i="10"/>
  <c r="Y70" i="8"/>
  <c r="Z70" i="8" s="1"/>
  <c r="T74" i="6"/>
  <c r="U74" i="6" s="1"/>
  <c r="V74" i="6" s="1"/>
  <c r="P74" i="6"/>
  <c r="Q74" i="6" s="1"/>
  <c r="O74" i="6"/>
  <c r="K70" i="7"/>
  <c r="P69" i="3" s="1"/>
  <c r="N70" i="7"/>
  <c r="J65" i="6"/>
  <c r="T69" i="15"/>
  <c r="AF69" i="10"/>
  <c r="AJ72" i="8" s="1"/>
  <c r="AL72" i="8" s="1"/>
  <c r="AL69" i="14"/>
  <c r="O69" i="14"/>
  <c r="H69" i="15"/>
  <c r="R69" i="10"/>
  <c r="G72" i="7" s="1"/>
  <c r="W69" i="14"/>
  <c r="X69" i="14" s="1"/>
  <c r="T69" i="14" s="1"/>
  <c r="N65" i="10"/>
  <c r="W67" i="6"/>
  <c r="X67" i="6"/>
  <c r="Y67" i="6" s="1"/>
  <c r="W63" i="10"/>
  <c r="J91" i="12"/>
  <c r="W55" i="14"/>
  <c r="X55" i="14" s="1"/>
  <c r="T55" i="14" s="1"/>
  <c r="J61" i="10"/>
  <c r="W57" i="10"/>
  <c r="O57" i="10"/>
  <c r="O57" i="14"/>
  <c r="R57" i="10"/>
  <c r="G60" i="7" s="1"/>
  <c r="H57" i="15"/>
  <c r="AM57" i="14"/>
  <c r="U57" i="15"/>
  <c r="AG57" i="10"/>
  <c r="AK60" i="8" s="1"/>
  <c r="F54" i="15"/>
  <c r="J54" i="14"/>
  <c r="K54" i="14" s="1"/>
  <c r="L54" i="10"/>
  <c r="AF54" i="10"/>
  <c r="AJ57" i="8" s="1"/>
  <c r="T54" i="15"/>
  <c r="AL54" i="14"/>
  <c r="R54" i="14"/>
  <c r="U54" i="10"/>
  <c r="J57" i="7" s="1"/>
  <c r="K54" i="15"/>
  <c r="E48" i="14"/>
  <c r="B48" i="15"/>
  <c r="F48" i="10"/>
  <c r="AE32" i="14"/>
  <c r="O32" i="15"/>
  <c r="AA32" i="10"/>
  <c r="AC35" i="8" s="1"/>
  <c r="C35" i="8"/>
  <c r="C35" i="7"/>
  <c r="C35" i="6"/>
  <c r="C34" i="3"/>
  <c r="K28" i="10"/>
  <c r="E25" i="15"/>
  <c r="I25" i="14"/>
  <c r="K25" i="14" s="1"/>
  <c r="L25" i="14" s="1"/>
  <c r="I25" i="10"/>
  <c r="S28" i="6" s="1"/>
  <c r="AA21" i="10"/>
  <c r="AC24" i="8" s="1"/>
  <c r="O21" i="15"/>
  <c r="AE21" i="14"/>
  <c r="C24" i="8"/>
  <c r="C24" i="6"/>
  <c r="C24" i="7"/>
  <c r="L24" i="7" s="1"/>
  <c r="C23" i="3"/>
  <c r="C21" i="6"/>
  <c r="C21" i="7"/>
  <c r="L21" i="7" s="1"/>
  <c r="C21" i="8"/>
  <c r="C20" i="3"/>
  <c r="L52" i="14"/>
  <c r="F50" i="15"/>
  <c r="L50" i="10"/>
  <c r="J50" i="14"/>
  <c r="K50" i="14" s="1"/>
  <c r="H49" i="15"/>
  <c r="O49" i="14"/>
  <c r="R49" i="10"/>
  <c r="G52" i="7" s="1"/>
  <c r="Q49" i="14"/>
  <c r="J49" i="15"/>
  <c r="T49" i="10"/>
  <c r="I52" i="7" s="1"/>
  <c r="AG47" i="14"/>
  <c r="C49" i="7"/>
  <c r="C49" i="6"/>
  <c r="C49" i="8"/>
  <c r="C48" i="3"/>
  <c r="K37" i="14"/>
  <c r="P48" i="10"/>
  <c r="X52" i="10"/>
  <c r="AM52" i="14"/>
  <c r="AG52" i="10"/>
  <c r="AK55" i="8" s="1"/>
  <c r="U52" i="15"/>
  <c r="N49" i="15"/>
  <c r="Z49" i="10"/>
  <c r="AB52" i="8" s="1"/>
  <c r="AD49" i="14"/>
  <c r="J48" i="10"/>
  <c r="S35" i="15"/>
  <c r="AE35" i="10"/>
  <c r="AI38" i="8" s="1"/>
  <c r="AK35" i="14"/>
  <c r="I48" i="10"/>
  <c r="S51" i="6" s="1"/>
  <c r="E48" i="15"/>
  <c r="I48" i="14"/>
  <c r="O80" i="12"/>
  <c r="AI49" i="14"/>
  <c r="AD49" i="10"/>
  <c r="AG52" i="8" s="1"/>
  <c r="R49" i="15"/>
  <c r="AE48" i="14"/>
  <c r="O48" i="15"/>
  <c r="AA48" i="10"/>
  <c r="AC51" i="8" s="1"/>
  <c r="O83" i="12"/>
  <c r="K54" i="6" s="1"/>
  <c r="L54" i="6" s="1"/>
  <c r="M54" i="6" s="1"/>
  <c r="N54" i="6" s="1"/>
  <c r="M53" i="3" s="1"/>
  <c r="N50" i="14"/>
  <c r="Q50" i="10"/>
  <c r="F53" i="7" s="1"/>
  <c r="G50" i="15"/>
  <c r="AG58" i="14"/>
  <c r="AG51" i="14"/>
  <c r="P49" i="10"/>
  <c r="AH46" i="14"/>
  <c r="AJ46" i="14" s="1"/>
  <c r="Q46" i="15"/>
  <c r="AC46" i="10"/>
  <c r="AF49" i="8" s="1"/>
  <c r="AH49" i="8" s="1"/>
  <c r="P48" i="7"/>
  <c r="AM35" i="14"/>
  <c r="U35" i="15"/>
  <c r="AG35" i="10"/>
  <c r="AK38" i="8" s="1"/>
  <c r="AL43" i="14"/>
  <c r="AF43" i="10"/>
  <c r="AJ46" i="8" s="1"/>
  <c r="AL46" i="8" s="1"/>
  <c r="T43" i="15"/>
  <c r="AC43" i="14"/>
  <c r="M43" i="15"/>
  <c r="Y43" i="10"/>
  <c r="AA46" i="8" s="1"/>
  <c r="T40" i="10"/>
  <c r="I43" i="7" s="1"/>
  <c r="Q40" i="14"/>
  <c r="J40" i="15"/>
  <c r="K40" i="10"/>
  <c r="R40" i="14"/>
  <c r="K40" i="15"/>
  <c r="U40" i="10"/>
  <c r="J43" i="7" s="1"/>
  <c r="AD29" i="14"/>
  <c r="N29" i="15"/>
  <c r="Z29" i="10"/>
  <c r="AB32" i="8" s="1"/>
  <c r="D26" i="15"/>
  <c r="H26" i="14"/>
  <c r="H26" i="10"/>
  <c r="AE10" i="14"/>
  <c r="AG10" i="14" s="1"/>
  <c r="AA10" i="10"/>
  <c r="AC13" i="8" s="1"/>
  <c r="O10" i="15"/>
  <c r="C13" i="7"/>
  <c r="C13" i="8"/>
  <c r="C13" i="6"/>
  <c r="C12" i="3"/>
  <c r="C11" i="8"/>
  <c r="C11" i="7"/>
  <c r="C11" i="6"/>
  <c r="C10" i="3"/>
  <c r="AF38" i="10"/>
  <c r="AJ41" i="8" s="1"/>
  <c r="AL38" i="14"/>
  <c r="T38" i="15"/>
  <c r="AJ36" i="14"/>
  <c r="G34" i="15"/>
  <c r="Q34" i="10"/>
  <c r="F37" i="7" s="1"/>
  <c r="N34" i="14"/>
  <c r="K30" i="10"/>
  <c r="T29" i="10"/>
  <c r="I32" i="7" s="1"/>
  <c r="J29" i="15"/>
  <c r="Q29" i="14"/>
  <c r="AC29" i="14"/>
  <c r="AG29" i="14" s="1"/>
  <c r="M29" i="15"/>
  <c r="Y29" i="10"/>
  <c r="AA32" i="8" s="1"/>
  <c r="W26" i="6"/>
  <c r="X26" i="6"/>
  <c r="Y26" i="6" s="1"/>
  <c r="AE17" i="10"/>
  <c r="AI20" i="8" s="1"/>
  <c r="AL20" i="8" s="1"/>
  <c r="AK17" i="14"/>
  <c r="AN17" i="14" s="1"/>
  <c r="S17" i="15"/>
  <c r="AH17" i="14"/>
  <c r="AJ17" i="14" s="1"/>
  <c r="Q17" i="15"/>
  <c r="AC17" i="10"/>
  <c r="AF20" i="8" s="1"/>
  <c r="AH20" i="8" s="1"/>
  <c r="H44" i="15"/>
  <c r="O44" i="14"/>
  <c r="R44" i="10"/>
  <c r="G47" i="7" s="1"/>
  <c r="C44" i="15"/>
  <c r="F44" i="14"/>
  <c r="G44" i="10"/>
  <c r="P47" i="6" s="1"/>
  <c r="Q47" i="6" s="1"/>
  <c r="R47" i="6" s="1"/>
  <c r="AM34" i="14"/>
  <c r="AG34" i="10"/>
  <c r="AK37" i="8" s="1"/>
  <c r="U34" i="15"/>
  <c r="O35" i="6"/>
  <c r="P41" i="10"/>
  <c r="F41" i="10"/>
  <c r="E41" i="14"/>
  <c r="B41" i="15"/>
  <c r="AG32" i="14"/>
  <c r="I37" i="15"/>
  <c r="M33" i="10"/>
  <c r="W30" i="10"/>
  <c r="G42" i="15"/>
  <c r="N42" i="14"/>
  <c r="Q42" i="10"/>
  <c r="F45" i="7" s="1"/>
  <c r="O42" i="15"/>
  <c r="AE42" i="14"/>
  <c r="AA42" i="10"/>
  <c r="AC45" i="8" s="1"/>
  <c r="M42" i="10"/>
  <c r="I38" i="15"/>
  <c r="J36" i="10"/>
  <c r="B36" i="15"/>
  <c r="E36" i="14"/>
  <c r="F36" i="10"/>
  <c r="N36" i="14"/>
  <c r="G36" i="15"/>
  <c r="Q36" i="10"/>
  <c r="F39" i="7" s="1"/>
  <c r="O56" i="12"/>
  <c r="C33" i="15"/>
  <c r="G33" i="10"/>
  <c r="F33" i="14"/>
  <c r="K33" i="10"/>
  <c r="AK42" i="14"/>
  <c r="S42" i="15"/>
  <c r="AE42" i="10"/>
  <c r="AI45" i="8" s="1"/>
  <c r="X40" i="10"/>
  <c r="P35" i="14"/>
  <c r="H30" i="10"/>
  <c r="H30" i="14"/>
  <c r="L30" i="14" s="1"/>
  <c r="D30" i="15"/>
  <c r="N30" i="14"/>
  <c r="G30" i="15"/>
  <c r="Q30" i="10"/>
  <c r="F33" i="7" s="1"/>
  <c r="R15" i="14"/>
  <c r="K15" i="15"/>
  <c r="U15" i="10"/>
  <c r="J18" i="7" s="1"/>
  <c r="AK15" i="14"/>
  <c r="AE15" i="10"/>
  <c r="AI18" i="8" s="1"/>
  <c r="S15" i="15"/>
  <c r="AM24" i="14"/>
  <c r="AN24" i="14" s="1"/>
  <c r="U24" i="15"/>
  <c r="AG24" i="10"/>
  <c r="AK27" i="8" s="1"/>
  <c r="W24" i="10"/>
  <c r="H24" i="14"/>
  <c r="D24" i="15"/>
  <c r="H24" i="10"/>
  <c r="AK19" i="14"/>
  <c r="S19" i="15"/>
  <c r="AE19" i="10"/>
  <c r="AI22" i="8" s="1"/>
  <c r="G19" i="15"/>
  <c r="Q19" i="10"/>
  <c r="F22" i="7" s="1"/>
  <c r="N19" i="14"/>
  <c r="C22" i="8"/>
  <c r="C22" i="7"/>
  <c r="C22" i="6"/>
  <c r="C21" i="3"/>
  <c r="O51" i="12"/>
  <c r="AC27" i="10"/>
  <c r="AF30" i="8" s="1"/>
  <c r="AH30" i="8" s="1"/>
  <c r="Q27" i="15"/>
  <c r="AH27" i="14"/>
  <c r="AJ27" i="14" s="1"/>
  <c r="H19" i="15"/>
  <c r="O19" i="14"/>
  <c r="R19" i="10"/>
  <c r="G22" i="7" s="1"/>
  <c r="AM16" i="14"/>
  <c r="U16" i="15"/>
  <c r="AG16" i="10"/>
  <c r="AK19" i="8" s="1"/>
  <c r="AL19" i="8" s="1"/>
  <c r="M16" i="10"/>
  <c r="C19" i="7"/>
  <c r="C19" i="8"/>
  <c r="C19" i="6"/>
  <c r="C18" i="3"/>
  <c r="AI13" i="14"/>
  <c r="AJ13" i="14" s="1"/>
  <c r="R13" i="15"/>
  <c r="AD13" i="10"/>
  <c r="AG16" i="8" s="1"/>
  <c r="I26" i="15"/>
  <c r="V25" i="15"/>
  <c r="G25" i="11" s="1"/>
  <c r="D25" i="11" s="1"/>
  <c r="R20" i="10"/>
  <c r="G23" i="7" s="1"/>
  <c r="H20" i="15"/>
  <c r="O20" i="14"/>
  <c r="S25" i="10"/>
  <c r="H28" i="7" s="1"/>
  <c r="X19" i="10"/>
  <c r="AH11" i="14"/>
  <c r="AJ11" i="14" s="1"/>
  <c r="AC11" i="10"/>
  <c r="AF14" i="8" s="1"/>
  <c r="AH14" i="8" s="1"/>
  <c r="Q11" i="15"/>
  <c r="J32" i="6"/>
  <c r="K32" i="6"/>
  <c r="L32" i="6" s="1"/>
  <c r="M32" i="6" s="1"/>
  <c r="N32" i="6" s="1"/>
  <c r="M31" i="3" s="1"/>
  <c r="P27" i="14"/>
  <c r="P17" i="14"/>
  <c r="M17" i="14" s="1"/>
  <c r="AH16" i="8"/>
  <c r="G12" i="15"/>
  <c r="N12" i="14"/>
  <c r="Q12" i="10"/>
  <c r="F15" i="7" s="1"/>
  <c r="L15" i="7" s="1"/>
  <c r="B12" i="15"/>
  <c r="E12" i="14"/>
  <c r="F12" i="10"/>
  <c r="AK12" i="14"/>
  <c r="S12" i="15"/>
  <c r="AE12" i="10"/>
  <c r="AI15" i="8" s="1"/>
  <c r="N12" i="10"/>
  <c r="R11" i="8"/>
  <c r="S10" i="10"/>
  <c r="H13" i="7" s="1"/>
  <c r="V7" i="10"/>
  <c r="Y10" i="8"/>
  <c r="Z10" i="8" s="1"/>
  <c r="G17" i="6"/>
  <c r="H17" i="6" s="1"/>
  <c r="F17" i="6"/>
  <c r="L12" i="7"/>
  <c r="G11" i="6"/>
  <c r="H11" i="6" s="1"/>
  <c r="I11" i="6" s="1"/>
  <c r="N11" i="6" s="1"/>
  <c r="F11" i="6"/>
  <c r="R101" i="8"/>
  <c r="O53" i="8"/>
  <c r="X19" i="6"/>
  <c r="Y19" i="6" s="1"/>
  <c r="W19" i="6"/>
  <c r="AM13" i="8"/>
  <c r="AE13" i="8"/>
  <c r="X13" i="6"/>
  <c r="Y13" i="6" s="1"/>
  <c r="Z13" i="6" s="1"/>
  <c r="O13" i="6"/>
  <c r="F22" i="15"/>
  <c r="L22" i="10"/>
  <c r="J22" i="14"/>
  <c r="K22" i="14" s="1"/>
  <c r="AL27" i="8"/>
  <c r="Z22" i="10"/>
  <c r="AB25" i="8" s="1"/>
  <c r="AD22" i="14"/>
  <c r="N22" i="15"/>
  <c r="T22" i="10"/>
  <c r="I25" i="7" s="1"/>
  <c r="Q22" i="14"/>
  <c r="J22" i="15"/>
  <c r="R22" i="15"/>
  <c r="AD22" i="10"/>
  <c r="AG25" i="8" s="1"/>
  <c r="AI22" i="14"/>
  <c r="N22" i="14"/>
  <c r="G22" i="15"/>
  <c r="Q22" i="10"/>
  <c r="F25" i="7" s="1"/>
  <c r="T14" i="6"/>
  <c r="U14" i="6" s="1"/>
  <c r="V14" i="6" s="1"/>
  <c r="P14" i="6"/>
  <c r="Q14" i="6" s="1"/>
  <c r="O14" i="6"/>
  <c r="AH11" i="8"/>
  <c r="G7" i="14"/>
  <c r="O9" i="12"/>
  <c r="R5" i="15"/>
  <c r="AD5" i="10"/>
  <c r="AG8" i="8" s="1"/>
  <c r="AI5" i="14"/>
  <c r="O161" i="8"/>
  <c r="W151" i="8"/>
  <c r="O141" i="8"/>
  <c r="R96" i="8"/>
  <c r="N30" i="8"/>
  <c r="W25" i="8"/>
  <c r="T147" i="4"/>
  <c r="R111" i="8"/>
  <c r="N85" i="8"/>
  <c r="O85" i="8" s="1"/>
  <c r="H48" i="8"/>
  <c r="X6" i="10"/>
  <c r="Q6" i="10"/>
  <c r="F9" i="7" s="1"/>
  <c r="N6" i="14"/>
  <c r="G6" i="15"/>
  <c r="J6" i="10"/>
  <c r="F4" i="10"/>
  <c r="B4" i="15"/>
  <c r="E4" i="14"/>
  <c r="H4" i="15"/>
  <c r="O4" i="14"/>
  <c r="R4" i="10"/>
  <c r="G7" i="7" s="1"/>
  <c r="Q4" i="14"/>
  <c r="T4" i="10"/>
  <c r="I7" i="7" s="1"/>
  <c r="J4" i="15"/>
  <c r="N142" i="8"/>
  <c r="O142" i="8" s="1"/>
  <c r="W94" i="8"/>
  <c r="O37" i="8"/>
  <c r="T99" i="4"/>
  <c r="H140" i="8"/>
  <c r="O140" i="8" s="1"/>
  <c r="W136" i="8"/>
  <c r="W55" i="8"/>
  <c r="W46" i="8"/>
  <c r="T132" i="4"/>
  <c r="O7" i="6"/>
  <c r="P7" i="6"/>
  <c r="Q7" i="6" s="1"/>
  <c r="R7" i="6" s="1"/>
  <c r="T7" i="6"/>
  <c r="U7" i="6" s="1"/>
  <c r="V7" i="6" s="1"/>
  <c r="O127" i="8"/>
  <c r="T143" i="4"/>
  <c r="T35" i="4"/>
  <c r="AA6" i="10"/>
  <c r="AC9" i="8" s="1"/>
  <c r="O6" i="15"/>
  <c r="AE6" i="14"/>
  <c r="X3" i="10"/>
  <c r="K153" i="8"/>
  <c r="H137" i="8"/>
  <c r="N78" i="8"/>
  <c r="N61" i="8"/>
  <c r="H21" i="8"/>
  <c r="H17" i="8"/>
  <c r="O17" i="8" s="1"/>
  <c r="H14" i="8"/>
  <c r="O14" i="8" s="1"/>
  <c r="X14" i="8" s="1"/>
  <c r="S13" i="3" s="1"/>
  <c r="T70" i="5"/>
  <c r="T47" i="5"/>
  <c r="T37" i="4"/>
  <c r="X11" i="6"/>
  <c r="Y11" i="6" s="1"/>
  <c r="W11" i="6"/>
  <c r="P3" i="10"/>
  <c r="L3" i="15"/>
  <c r="AA3" i="14"/>
  <c r="H138" i="8"/>
  <c r="O138" i="8" s="1"/>
  <c r="H47" i="8"/>
  <c r="O47" i="8" s="1"/>
  <c r="X47" i="8" s="1"/>
  <c r="S46" i="3" s="1"/>
  <c r="K29" i="8"/>
  <c r="T63" i="4"/>
  <c r="K160" i="8"/>
  <c r="W138" i="8"/>
  <c r="W132" i="8"/>
  <c r="R106" i="8"/>
  <c r="R76" i="8"/>
  <c r="K71" i="8"/>
  <c r="K55" i="8"/>
  <c r="T74" i="4"/>
  <c r="T148" i="4"/>
  <c r="T105" i="4"/>
  <c r="O144" i="7"/>
  <c r="T36" i="4"/>
  <c r="T42" i="5"/>
  <c r="Q94" i="8"/>
  <c r="R94" i="8" s="1"/>
  <c r="W154" i="14"/>
  <c r="X154" i="14" s="1"/>
  <c r="T154" i="14" s="1"/>
  <c r="O153" i="10"/>
  <c r="K153" i="10"/>
  <c r="AB163" i="10"/>
  <c r="AD166" i="8" s="1"/>
  <c r="AF163" i="14"/>
  <c r="P163" i="15"/>
  <c r="AD163" i="10"/>
  <c r="AG166" i="8" s="1"/>
  <c r="AI163" i="14"/>
  <c r="R163" i="15"/>
  <c r="T163" i="15"/>
  <c r="AF163" i="10"/>
  <c r="AJ166" i="8" s="1"/>
  <c r="AL163" i="14"/>
  <c r="J163" i="10"/>
  <c r="AI162" i="14"/>
  <c r="R162" i="15"/>
  <c r="AD162" i="10"/>
  <c r="AG165" i="8" s="1"/>
  <c r="AH165" i="8" s="1"/>
  <c r="AM160" i="14"/>
  <c r="U160" i="15"/>
  <c r="AG160" i="10"/>
  <c r="AK163" i="8" s="1"/>
  <c r="AE158" i="14"/>
  <c r="AG158" i="14" s="1"/>
  <c r="O158" i="15"/>
  <c r="AA158" i="10"/>
  <c r="AC161" i="8" s="1"/>
  <c r="AE161" i="8" s="1"/>
  <c r="AM161" i="8" s="1"/>
  <c r="W156" i="14"/>
  <c r="X156" i="14" s="1"/>
  <c r="T156" i="14" s="1"/>
  <c r="J182" i="12"/>
  <c r="Q159" i="8" s="1"/>
  <c r="R159" i="8" s="1"/>
  <c r="N162" i="14"/>
  <c r="G162" i="15"/>
  <c r="Q162" i="10"/>
  <c r="F165" i="7" s="1"/>
  <c r="K150" i="10"/>
  <c r="AA146" i="14"/>
  <c r="L146" i="15"/>
  <c r="X144" i="10"/>
  <c r="N149" i="14"/>
  <c r="G149" i="15"/>
  <c r="Q149" i="10"/>
  <c r="F152" i="7" s="1"/>
  <c r="H155" i="14"/>
  <c r="H155" i="10"/>
  <c r="D155" i="15"/>
  <c r="K161" i="10"/>
  <c r="M159" i="10"/>
  <c r="I155" i="14"/>
  <c r="K155" i="14" s="1"/>
  <c r="E155" i="15"/>
  <c r="I155" i="10"/>
  <c r="S158" i="6" s="1"/>
  <c r="K161" i="14"/>
  <c r="M161" i="10"/>
  <c r="AD159" i="10"/>
  <c r="AG162" i="8" s="1"/>
  <c r="AI159" i="14"/>
  <c r="AJ159" i="14" s="1"/>
  <c r="R159" i="15"/>
  <c r="AG156" i="10"/>
  <c r="AK159" i="8" s="1"/>
  <c r="AM156" i="14"/>
  <c r="U156" i="15"/>
  <c r="W159" i="6"/>
  <c r="AA160" i="14"/>
  <c r="L160" i="15"/>
  <c r="S158" i="10"/>
  <c r="H161" i="7" s="1"/>
  <c r="N162" i="10"/>
  <c r="P160" i="10"/>
  <c r="W161" i="10"/>
  <c r="L159" i="7"/>
  <c r="M154" i="10"/>
  <c r="P151" i="10"/>
  <c r="AL150" i="14"/>
  <c r="T150" i="15"/>
  <c r="AF150" i="10"/>
  <c r="AJ153" i="8" s="1"/>
  <c r="P156" i="6"/>
  <c r="Q156" i="6" s="1"/>
  <c r="O156" i="6"/>
  <c r="AD153" i="14"/>
  <c r="N153" i="15"/>
  <c r="Z153" i="10"/>
  <c r="AB156" i="8" s="1"/>
  <c r="X152" i="10"/>
  <c r="K152" i="10"/>
  <c r="I151" i="10"/>
  <c r="S154" i="6" s="1"/>
  <c r="I151" i="14"/>
  <c r="K151" i="14" s="1"/>
  <c r="E151" i="15"/>
  <c r="O178" i="12"/>
  <c r="AK144" i="14"/>
  <c r="AN144" i="14" s="1"/>
  <c r="S144" i="15"/>
  <c r="AE144" i="10"/>
  <c r="AI147" i="8" s="1"/>
  <c r="AL147" i="8" s="1"/>
  <c r="S154" i="15"/>
  <c r="AE154" i="10"/>
  <c r="AI157" i="8" s="1"/>
  <c r="AK154" i="14"/>
  <c r="G153" i="15"/>
  <c r="Q153" i="10"/>
  <c r="F156" i="7" s="1"/>
  <c r="L156" i="7" s="1"/>
  <c r="N153" i="14"/>
  <c r="P152" i="10"/>
  <c r="AC147" i="10"/>
  <c r="AF150" i="8" s="1"/>
  <c r="AH150" i="8" s="1"/>
  <c r="AH147" i="14"/>
  <c r="AJ147" i="14" s="1"/>
  <c r="Q147" i="15"/>
  <c r="R154" i="15"/>
  <c r="AD154" i="10"/>
  <c r="AG157" i="8" s="1"/>
  <c r="AI154" i="14"/>
  <c r="K151" i="10"/>
  <c r="AE146" i="10"/>
  <c r="AI149" i="8" s="1"/>
  <c r="AL149" i="8" s="1"/>
  <c r="AK146" i="14"/>
  <c r="AN146" i="14" s="1"/>
  <c r="S146" i="15"/>
  <c r="Q145" i="10"/>
  <c r="F148" i="7" s="1"/>
  <c r="L148" i="7" s="1"/>
  <c r="N145" i="14"/>
  <c r="M145" i="14" s="1"/>
  <c r="G145" i="15"/>
  <c r="M158" i="7"/>
  <c r="AB150" i="10"/>
  <c r="AD153" i="8" s="1"/>
  <c r="AF150" i="14"/>
  <c r="P150" i="15"/>
  <c r="N157" i="15"/>
  <c r="Z157" i="10"/>
  <c r="AB160" i="8" s="1"/>
  <c r="AD157" i="14"/>
  <c r="X157" i="10"/>
  <c r="W157" i="14"/>
  <c r="X157" i="14" s="1"/>
  <c r="T157" i="14" s="1"/>
  <c r="J183" i="12"/>
  <c r="Q160" i="8" s="1"/>
  <c r="R160" i="8" s="1"/>
  <c r="X156" i="6"/>
  <c r="Y156" i="6" s="1"/>
  <c r="Z156" i="6" s="1"/>
  <c r="W156" i="6"/>
  <c r="O154" i="10"/>
  <c r="I154" i="14"/>
  <c r="E154" i="15"/>
  <c r="I154" i="10"/>
  <c r="S157" i="6" s="1"/>
  <c r="M149" i="10"/>
  <c r="Z149" i="10"/>
  <c r="AB152" i="8" s="1"/>
  <c r="AD149" i="14"/>
  <c r="N149" i="15"/>
  <c r="X149" i="10"/>
  <c r="AH142" i="14"/>
  <c r="AJ142" i="14" s="1"/>
  <c r="Q142" i="15"/>
  <c r="AC142" i="10"/>
  <c r="AF145" i="8" s="1"/>
  <c r="AH145" i="8" s="1"/>
  <c r="X141" i="10"/>
  <c r="V150" i="10"/>
  <c r="Y153" i="8"/>
  <c r="Z153" i="8" s="1"/>
  <c r="L149" i="7"/>
  <c r="E148" i="15"/>
  <c r="I148" i="10"/>
  <c r="S151" i="6" s="1"/>
  <c r="I148" i="14"/>
  <c r="AC148" i="10"/>
  <c r="AF151" i="8" s="1"/>
  <c r="AH151" i="8" s="1"/>
  <c r="AH148" i="14"/>
  <c r="AJ148" i="14" s="1"/>
  <c r="Q148" i="15"/>
  <c r="K148" i="10"/>
  <c r="S147" i="10"/>
  <c r="H150" i="7" s="1"/>
  <c r="P141" i="14"/>
  <c r="E139" i="15"/>
  <c r="I139" i="10"/>
  <c r="I139" i="14"/>
  <c r="K139" i="14" s="1"/>
  <c r="L139" i="14" s="1"/>
  <c r="D139" i="14" s="1"/>
  <c r="Q135" i="10"/>
  <c r="F138" i="7" s="1"/>
  <c r="L138" i="7" s="1"/>
  <c r="N135" i="14"/>
  <c r="G135" i="15"/>
  <c r="W134" i="10"/>
  <c r="AA143" i="10"/>
  <c r="AC146" i="8" s="1"/>
  <c r="O143" i="15"/>
  <c r="AE143" i="14"/>
  <c r="AB144" i="14"/>
  <c r="Z144" i="14" s="1"/>
  <c r="S144" i="14" s="1"/>
  <c r="S141" i="10"/>
  <c r="H144" i="7" s="1"/>
  <c r="AE144" i="8"/>
  <c r="J139" i="10"/>
  <c r="M138" i="15"/>
  <c r="AC138" i="14"/>
  <c r="Y138" i="10"/>
  <c r="AA141" i="8" s="1"/>
  <c r="H133" i="14"/>
  <c r="H133" i="10"/>
  <c r="D133" i="15"/>
  <c r="K131" i="10"/>
  <c r="G142" i="6"/>
  <c r="H142" i="6" s="1"/>
  <c r="F142" i="6"/>
  <c r="O137" i="10"/>
  <c r="Q137" i="14"/>
  <c r="J137" i="15"/>
  <c r="T137" i="10"/>
  <c r="I140" i="7" s="1"/>
  <c r="O140" i="7" s="1"/>
  <c r="AA136" i="14"/>
  <c r="L136" i="15"/>
  <c r="G141" i="6"/>
  <c r="H141" i="6" s="1"/>
  <c r="I141" i="6" s="1"/>
  <c r="F141" i="6"/>
  <c r="G136" i="15"/>
  <c r="Q136" i="10"/>
  <c r="F139" i="7" s="1"/>
  <c r="L139" i="7" s="1"/>
  <c r="N136" i="14"/>
  <c r="X140" i="10"/>
  <c r="K143" i="6"/>
  <c r="L143" i="6" s="1"/>
  <c r="J143" i="6"/>
  <c r="H136" i="10"/>
  <c r="X139" i="6" s="1"/>
  <c r="Y139" i="6" s="1"/>
  <c r="H136" i="14"/>
  <c r="D136" i="15"/>
  <c r="AF136" i="14"/>
  <c r="P136" i="15"/>
  <c r="AB136" i="10"/>
  <c r="AD139" i="8" s="1"/>
  <c r="O129" i="14"/>
  <c r="H129" i="15"/>
  <c r="R129" i="10"/>
  <c r="G132" i="7" s="1"/>
  <c r="M132" i="7" s="1"/>
  <c r="H129" i="14"/>
  <c r="H129" i="10"/>
  <c r="D129" i="15"/>
  <c r="F133" i="6"/>
  <c r="G133" i="6"/>
  <c r="H133" i="6" s="1"/>
  <c r="P137" i="7"/>
  <c r="C135" i="8"/>
  <c r="C135" i="7"/>
  <c r="P135" i="7" s="1"/>
  <c r="C135" i="6"/>
  <c r="C134" i="3"/>
  <c r="D130" i="15"/>
  <c r="H130" i="14"/>
  <c r="L130" i="14" s="1"/>
  <c r="D130" i="14" s="1"/>
  <c r="H130" i="10"/>
  <c r="C133" i="8"/>
  <c r="C133" i="6"/>
  <c r="C133" i="7"/>
  <c r="C132" i="3"/>
  <c r="AE129" i="14"/>
  <c r="O129" i="15"/>
  <c r="AA129" i="10"/>
  <c r="AC132" i="8" s="1"/>
  <c r="N125" i="10"/>
  <c r="C128" i="7"/>
  <c r="C128" i="6"/>
  <c r="C128" i="8"/>
  <c r="C127" i="3"/>
  <c r="R122" i="15"/>
  <c r="AD122" i="10"/>
  <c r="AG125" i="8" s="1"/>
  <c r="AI122" i="14"/>
  <c r="AJ122" i="14" s="1"/>
  <c r="G121" i="10"/>
  <c r="C121" i="15"/>
  <c r="F121" i="14"/>
  <c r="G121" i="14" s="1"/>
  <c r="P114" i="10"/>
  <c r="P127" i="10"/>
  <c r="F127" i="14"/>
  <c r="G127" i="14" s="1"/>
  <c r="G127" i="10"/>
  <c r="C127" i="15"/>
  <c r="P126" i="14"/>
  <c r="M126" i="14" s="1"/>
  <c r="X127" i="6"/>
  <c r="Y127" i="6" s="1"/>
  <c r="W127" i="6"/>
  <c r="X124" i="10"/>
  <c r="J123" i="15"/>
  <c r="Q123" i="14"/>
  <c r="T123" i="10"/>
  <c r="I126" i="7" s="1"/>
  <c r="O126" i="7" s="1"/>
  <c r="M120" i="10"/>
  <c r="AE116" i="10"/>
  <c r="AI119" i="8" s="1"/>
  <c r="AL119" i="8" s="1"/>
  <c r="AK116" i="14"/>
  <c r="AN116" i="14" s="1"/>
  <c r="AB116" i="14" s="1"/>
  <c r="Z116" i="14" s="1"/>
  <c r="S116" i="14" s="1"/>
  <c r="S116" i="15"/>
  <c r="P132" i="14"/>
  <c r="W128" i="10"/>
  <c r="J128" i="10"/>
  <c r="N128" i="10"/>
  <c r="P124" i="15"/>
  <c r="AF124" i="14"/>
  <c r="AB124" i="10"/>
  <c r="AD127" i="8" s="1"/>
  <c r="AL132" i="8"/>
  <c r="K124" i="15"/>
  <c r="U124" i="10"/>
  <c r="J127" i="7" s="1"/>
  <c r="R124" i="14"/>
  <c r="C127" i="6"/>
  <c r="C127" i="7"/>
  <c r="C127" i="8"/>
  <c r="C126" i="3"/>
  <c r="O130" i="6"/>
  <c r="T130" i="6"/>
  <c r="U130" i="6" s="1"/>
  <c r="V130" i="6" s="1"/>
  <c r="V121" i="10"/>
  <c r="Y124" i="8"/>
  <c r="Z124" i="8" s="1"/>
  <c r="C124" i="6"/>
  <c r="C124" i="8"/>
  <c r="C123" i="3"/>
  <c r="C124" i="7"/>
  <c r="P124" i="7" s="1"/>
  <c r="M128" i="7"/>
  <c r="AF122" i="14"/>
  <c r="P122" i="15"/>
  <c r="AB122" i="10"/>
  <c r="AD125" i="8" s="1"/>
  <c r="E121" i="15"/>
  <c r="V121" i="15" s="1"/>
  <c r="G121" i="11" s="1"/>
  <c r="D121" i="11" s="1"/>
  <c r="I121" i="14"/>
  <c r="I121" i="10"/>
  <c r="S124" i="6" s="1"/>
  <c r="J116" i="15"/>
  <c r="Q116" i="14"/>
  <c r="M116" i="14" s="1"/>
  <c r="N114" i="10"/>
  <c r="J108" i="14"/>
  <c r="K108" i="14" s="1"/>
  <c r="L108" i="10"/>
  <c r="F108" i="15"/>
  <c r="I111" i="15"/>
  <c r="AA117" i="10"/>
  <c r="AC120" i="8" s="1"/>
  <c r="O117" i="15"/>
  <c r="AE117" i="14"/>
  <c r="Q105" i="10"/>
  <c r="F108" i="7" s="1"/>
  <c r="G105" i="15"/>
  <c r="N105" i="14"/>
  <c r="M105" i="14" s="1"/>
  <c r="C108" i="6"/>
  <c r="C108" i="7"/>
  <c r="P108" i="7" s="1"/>
  <c r="C108" i="8"/>
  <c r="C107" i="3"/>
  <c r="O101" i="15"/>
  <c r="AA101" i="10"/>
  <c r="AC104" i="8" s="1"/>
  <c r="AE101" i="14"/>
  <c r="AE97" i="14"/>
  <c r="AG97" i="14" s="1"/>
  <c r="O97" i="15"/>
  <c r="AA97" i="10"/>
  <c r="AC100" i="8" s="1"/>
  <c r="O118" i="15"/>
  <c r="AE118" i="14"/>
  <c r="AA118" i="10"/>
  <c r="AC121" i="8" s="1"/>
  <c r="K118" i="15"/>
  <c r="U118" i="10"/>
  <c r="J121" i="7" s="1"/>
  <c r="R118" i="14"/>
  <c r="AL124" i="8"/>
  <c r="D117" i="15"/>
  <c r="H117" i="14"/>
  <c r="H117" i="10"/>
  <c r="V114" i="10"/>
  <c r="Y117" i="8"/>
  <c r="Z117" i="8" s="1"/>
  <c r="P122" i="7"/>
  <c r="AF117" i="10"/>
  <c r="AJ120" i="8" s="1"/>
  <c r="T117" i="15"/>
  <c r="AL117" i="14"/>
  <c r="AC117" i="14"/>
  <c r="Y117" i="10"/>
  <c r="AA120" i="8" s="1"/>
  <c r="M117" i="15"/>
  <c r="R117" i="14"/>
  <c r="K117" i="15"/>
  <c r="U117" i="10"/>
  <c r="J120" i="7" s="1"/>
  <c r="S121" i="10"/>
  <c r="H124" i="7" s="1"/>
  <c r="P118" i="10"/>
  <c r="AK115" i="14"/>
  <c r="S115" i="15"/>
  <c r="AE115" i="10"/>
  <c r="AI118" i="8" s="1"/>
  <c r="N111" i="10"/>
  <c r="M111" i="10"/>
  <c r="B103" i="15"/>
  <c r="E103" i="14"/>
  <c r="F103" i="10"/>
  <c r="AJ117" i="14"/>
  <c r="J115" i="10"/>
  <c r="I115" i="10"/>
  <c r="S118" i="6" s="1"/>
  <c r="I115" i="14"/>
  <c r="E115" i="15"/>
  <c r="AI115" i="14"/>
  <c r="R115" i="15"/>
  <c r="AD115" i="10"/>
  <c r="AG118" i="8" s="1"/>
  <c r="P111" i="7"/>
  <c r="J107" i="10"/>
  <c r="X109" i="10"/>
  <c r="U109" i="15"/>
  <c r="AG109" i="10"/>
  <c r="AK112" i="8" s="1"/>
  <c r="AM109" i="14"/>
  <c r="C112" i="8"/>
  <c r="C112" i="6"/>
  <c r="C112" i="7"/>
  <c r="L112" i="7" s="1"/>
  <c r="C111" i="3"/>
  <c r="D106" i="15"/>
  <c r="H106" i="10"/>
  <c r="X109" i="6" s="1"/>
  <c r="Y109" i="6" s="1"/>
  <c r="Z109" i="6" s="1"/>
  <c r="H106" i="14"/>
  <c r="L106" i="14" s="1"/>
  <c r="N95" i="10"/>
  <c r="P112" i="14"/>
  <c r="M112" i="14" s="1"/>
  <c r="K110" i="10"/>
  <c r="F110" i="15"/>
  <c r="L110" i="10"/>
  <c r="J110" i="14"/>
  <c r="K110" i="14" s="1"/>
  <c r="E110" i="14"/>
  <c r="B110" i="15"/>
  <c r="F110" i="10"/>
  <c r="O106" i="14"/>
  <c r="R106" i="10"/>
  <c r="G109" i="7" s="1"/>
  <c r="H106" i="15"/>
  <c r="I112" i="15"/>
  <c r="K107" i="10"/>
  <c r="AF107" i="14"/>
  <c r="AB107" i="10"/>
  <c r="AD110" i="8" s="1"/>
  <c r="P107" i="15"/>
  <c r="W117" i="6"/>
  <c r="AE113" i="10"/>
  <c r="AI116" i="8" s="1"/>
  <c r="AL116" i="8" s="1"/>
  <c r="AK113" i="14"/>
  <c r="AN113" i="14" s="1"/>
  <c r="S113" i="15"/>
  <c r="C113" i="15"/>
  <c r="F113" i="14"/>
  <c r="G113" i="14" s="1"/>
  <c r="G113" i="10"/>
  <c r="Z113" i="10"/>
  <c r="AB116" i="8" s="1"/>
  <c r="AD113" i="14"/>
  <c r="N113" i="15"/>
  <c r="AE106" i="8"/>
  <c r="O107" i="7"/>
  <c r="T102" i="15"/>
  <c r="AL102" i="14"/>
  <c r="AN102" i="14" s="1"/>
  <c r="AF102" i="10"/>
  <c r="AJ105" i="8" s="1"/>
  <c r="AL105" i="8" s="1"/>
  <c r="AK100" i="14"/>
  <c r="AE100" i="10"/>
  <c r="AI103" i="8" s="1"/>
  <c r="S100" i="15"/>
  <c r="AG96" i="10"/>
  <c r="AK99" i="8" s="1"/>
  <c r="U96" i="15"/>
  <c r="AM96" i="14"/>
  <c r="V99" i="10"/>
  <c r="Y102" i="8"/>
  <c r="Z102" i="8" s="1"/>
  <c r="T99" i="10"/>
  <c r="I102" i="7" s="1"/>
  <c r="O102" i="7" s="1"/>
  <c r="J99" i="15"/>
  <c r="Q99" i="14"/>
  <c r="O99" i="14"/>
  <c r="R99" i="10"/>
  <c r="G102" i="7" s="1"/>
  <c r="H99" i="15"/>
  <c r="E91" i="14"/>
  <c r="B91" i="15"/>
  <c r="F91" i="10"/>
  <c r="W89" i="10"/>
  <c r="Z100" i="10"/>
  <c r="AB103" i="8" s="1"/>
  <c r="N100" i="15"/>
  <c r="AD100" i="14"/>
  <c r="P100" i="10"/>
  <c r="AL89" i="14"/>
  <c r="T89" i="15"/>
  <c r="AF89" i="10"/>
  <c r="AJ92" i="8" s="1"/>
  <c r="AE108" i="8"/>
  <c r="U102" i="10"/>
  <c r="J105" i="7" s="1"/>
  <c r="K102" i="15"/>
  <c r="R102" i="14"/>
  <c r="Q102" i="15"/>
  <c r="AH102" i="14"/>
  <c r="AJ102" i="14" s="1"/>
  <c r="AC102" i="10"/>
  <c r="AF105" i="8" s="1"/>
  <c r="AH105" i="8" s="1"/>
  <c r="O103" i="7"/>
  <c r="D96" i="15"/>
  <c r="H96" i="10"/>
  <c r="H96" i="14"/>
  <c r="C99" i="7"/>
  <c r="O99" i="7" s="1"/>
  <c r="C99" i="8"/>
  <c r="C99" i="6"/>
  <c r="C98" i="3"/>
  <c r="I95" i="15"/>
  <c r="AE96" i="8"/>
  <c r="G96" i="6"/>
  <c r="H96" i="6" s="1"/>
  <c r="F96" i="6"/>
  <c r="AL94" i="8"/>
  <c r="AG82" i="10"/>
  <c r="AK85" i="8" s="1"/>
  <c r="AM82" i="14"/>
  <c r="U82" i="15"/>
  <c r="N77" i="10"/>
  <c r="AE100" i="8"/>
  <c r="H92" i="14"/>
  <c r="L92" i="14" s="1"/>
  <c r="D92" i="14" s="1"/>
  <c r="H92" i="10"/>
  <c r="D92" i="15"/>
  <c r="AL92" i="14"/>
  <c r="AF92" i="10"/>
  <c r="AJ95" i="8" s="1"/>
  <c r="T92" i="15"/>
  <c r="W77" i="10"/>
  <c r="N107" i="7"/>
  <c r="K107" i="7"/>
  <c r="P106" i="3" s="1"/>
  <c r="AL98" i="8"/>
  <c r="K94" i="10"/>
  <c r="F94" i="14"/>
  <c r="G94" i="14" s="1"/>
  <c r="C94" i="15"/>
  <c r="G94" i="10"/>
  <c r="X101" i="6"/>
  <c r="Y101" i="6" s="1"/>
  <c r="Z101" i="6" s="1"/>
  <c r="O101" i="6"/>
  <c r="J94" i="10"/>
  <c r="AA87" i="14"/>
  <c r="L87" i="15"/>
  <c r="O84" i="15"/>
  <c r="AE84" i="14"/>
  <c r="AA84" i="10"/>
  <c r="AC87" i="8" s="1"/>
  <c r="AD81" i="14"/>
  <c r="N81" i="15"/>
  <c r="Z81" i="10"/>
  <c r="AB84" i="8" s="1"/>
  <c r="Q81" i="14"/>
  <c r="J81" i="15"/>
  <c r="W79" i="14"/>
  <c r="X79" i="14" s="1"/>
  <c r="T79" i="14" s="1"/>
  <c r="AD73" i="14"/>
  <c r="N73" i="15"/>
  <c r="Z73" i="10"/>
  <c r="AB76" i="8" s="1"/>
  <c r="Q88" i="15"/>
  <c r="AC88" i="10"/>
  <c r="AF91" i="8" s="1"/>
  <c r="AH91" i="8" s="1"/>
  <c r="AH88" i="14"/>
  <c r="AJ88" i="14" s="1"/>
  <c r="T87" i="15"/>
  <c r="AL87" i="14"/>
  <c r="AF87" i="10"/>
  <c r="AJ90" i="8" s="1"/>
  <c r="AA73" i="10"/>
  <c r="AC76" i="8" s="1"/>
  <c r="AE73" i="14"/>
  <c r="O73" i="15"/>
  <c r="K96" i="6"/>
  <c r="L96" i="6" s="1"/>
  <c r="J96" i="6"/>
  <c r="P94" i="6"/>
  <c r="Q94" i="6" s="1"/>
  <c r="O94" i="6"/>
  <c r="T94" i="6"/>
  <c r="U94" i="6" s="1"/>
  <c r="V94" i="6" s="1"/>
  <c r="J87" i="10"/>
  <c r="P87" i="10"/>
  <c r="H84" i="10"/>
  <c r="D84" i="15"/>
  <c r="H84" i="14"/>
  <c r="W83" i="14"/>
  <c r="X83" i="14" s="1"/>
  <c r="T83" i="14" s="1"/>
  <c r="P89" i="7"/>
  <c r="J85" i="14"/>
  <c r="K85" i="14" s="1"/>
  <c r="L85" i="14" s="1"/>
  <c r="F85" i="15"/>
  <c r="L85" i="10"/>
  <c r="Y85" i="10"/>
  <c r="AA88" i="8" s="1"/>
  <c r="M85" i="15"/>
  <c r="AC85" i="14"/>
  <c r="AG85" i="14" s="1"/>
  <c r="AE85" i="8"/>
  <c r="Q71" i="14"/>
  <c r="J71" i="15"/>
  <c r="W59" i="10"/>
  <c r="S90" i="10"/>
  <c r="H93" i="7" s="1"/>
  <c r="I78" i="15"/>
  <c r="W83" i="6"/>
  <c r="AG78" i="10"/>
  <c r="AK81" i="8" s="1"/>
  <c r="AL81" i="8" s="1"/>
  <c r="U78" i="15"/>
  <c r="AM78" i="14"/>
  <c r="AN78" i="14" s="1"/>
  <c r="AD78" i="10"/>
  <c r="AG81" i="8" s="1"/>
  <c r="AI78" i="14"/>
  <c r="R78" i="15"/>
  <c r="AI68" i="14"/>
  <c r="R68" i="15"/>
  <c r="AD68" i="10"/>
  <c r="AG71" i="8" s="1"/>
  <c r="AH71" i="8" s="1"/>
  <c r="E60" i="14"/>
  <c r="F60" i="10"/>
  <c r="B60" i="15"/>
  <c r="E80" i="14"/>
  <c r="F80" i="10"/>
  <c r="B80" i="15"/>
  <c r="AA80" i="10"/>
  <c r="AC83" i="8" s="1"/>
  <c r="O80" i="15"/>
  <c r="AE80" i="14"/>
  <c r="K80" i="10"/>
  <c r="AB74" i="10"/>
  <c r="AD77" i="8" s="1"/>
  <c r="P74" i="15"/>
  <c r="AF74" i="14"/>
  <c r="P71" i="14"/>
  <c r="M71" i="14" s="1"/>
  <c r="J76" i="15"/>
  <c r="T76" i="10"/>
  <c r="I79" i="7" s="1"/>
  <c r="Q76" i="14"/>
  <c r="E76" i="14"/>
  <c r="B76" i="15"/>
  <c r="F76" i="10"/>
  <c r="O76" i="10"/>
  <c r="G85" i="6"/>
  <c r="H85" i="6" s="1"/>
  <c r="I85" i="6" s="1"/>
  <c r="F85" i="6"/>
  <c r="P80" i="7"/>
  <c r="AN71" i="14"/>
  <c r="AC70" i="14"/>
  <c r="M70" i="15"/>
  <c r="Y70" i="10"/>
  <c r="AA73" i="8" s="1"/>
  <c r="C73" i="7"/>
  <c r="L73" i="7" s="1"/>
  <c r="C73" i="6"/>
  <c r="C73" i="8"/>
  <c r="C72" i="3"/>
  <c r="P64" i="10"/>
  <c r="C67" i="8"/>
  <c r="C67" i="6"/>
  <c r="C67" i="7"/>
  <c r="C66" i="3"/>
  <c r="X53" i="10"/>
  <c r="AN64" i="14"/>
  <c r="O63" i="10"/>
  <c r="J63" i="14"/>
  <c r="F63" i="15"/>
  <c r="L63" i="10"/>
  <c r="S62" i="10"/>
  <c r="H65" i="7" s="1"/>
  <c r="N53" i="10"/>
  <c r="Z66" i="10"/>
  <c r="AB69" i="8" s="1"/>
  <c r="N66" i="15"/>
  <c r="AD66" i="14"/>
  <c r="D66" i="15"/>
  <c r="H66" i="14"/>
  <c r="H66" i="10"/>
  <c r="AD65" i="10"/>
  <c r="AG68" i="8" s="1"/>
  <c r="AI65" i="14"/>
  <c r="R65" i="15"/>
  <c r="G63" i="10"/>
  <c r="C63" i="15"/>
  <c r="F63" i="14"/>
  <c r="G63" i="14" s="1"/>
  <c r="AK62" i="14"/>
  <c r="AN62" i="14" s="1"/>
  <c r="S62" i="15"/>
  <c r="AE62" i="10"/>
  <c r="AI65" i="8" s="1"/>
  <c r="AL65" i="8" s="1"/>
  <c r="AK58" i="14"/>
  <c r="AN58" i="14" s="1"/>
  <c r="AB58" i="14" s="1"/>
  <c r="AE58" i="10"/>
  <c r="AI61" i="8" s="1"/>
  <c r="AL61" i="8" s="1"/>
  <c r="S58" i="15"/>
  <c r="O56" i="14"/>
  <c r="R56" i="10"/>
  <c r="G59" i="7" s="1"/>
  <c r="H56" i="15"/>
  <c r="H47" i="10"/>
  <c r="H47" i="14"/>
  <c r="D47" i="15"/>
  <c r="H39" i="10"/>
  <c r="H39" i="14"/>
  <c r="L39" i="14" s="1"/>
  <c r="D39" i="14" s="1"/>
  <c r="D39" i="15"/>
  <c r="V39" i="15" s="1"/>
  <c r="G39" i="11" s="1"/>
  <c r="D39" i="11" s="1"/>
  <c r="W31" i="10"/>
  <c r="L72" i="14"/>
  <c r="S69" i="10"/>
  <c r="H72" i="7" s="1"/>
  <c r="E65" i="14"/>
  <c r="B65" i="15"/>
  <c r="F65" i="10"/>
  <c r="X65" i="10"/>
  <c r="O65" i="14"/>
  <c r="R65" i="10"/>
  <c r="G68" i="7" s="1"/>
  <c r="M68" i="7" s="1"/>
  <c r="H65" i="15"/>
  <c r="H61" i="10"/>
  <c r="H61" i="14"/>
  <c r="L61" i="14" s="1"/>
  <c r="D61" i="15"/>
  <c r="M61" i="15"/>
  <c r="Y61" i="10"/>
  <c r="AA64" i="8" s="1"/>
  <c r="AC61" i="14"/>
  <c r="AG61" i="14" s="1"/>
  <c r="AL61" i="14"/>
  <c r="T61" i="15"/>
  <c r="AF61" i="10"/>
  <c r="AJ64" i="8" s="1"/>
  <c r="AJ73" i="14"/>
  <c r="L71" i="14"/>
  <c r="E69" i="14"/>
  <c r="B69" i="15"/>
  <c r="F69" i="10"/>
  <c r="AH69" i="14"/>
  <c r="AJ69" i="14" s="1"/>
  <c r="Q69" i="15"/>
  <c r="AC69" i="10"/>
  <c r="AF72" i="8" s="1"/>
  <c r="AH72" i="8" s="1"/>
  <c r="N55" i="10"/>
  <c r="AD55" i="14"/>
  <c r="Z55" i="10"/>
  <c r="AB58" i="8" s="1"/>
  <c r="N55" i="15"/>
  <c r="S70" i="10"/>
  <c r="H73" i="7" s="1"/>
  <c r="P57" i="15"/>
  <c r="AF57" i="14"/>
  <c r="AB57" i="10"/>
  <c r="AD60" i="8" s="1"/>
  <c r="L57" i="15"/>
  <c r="AA57" i="14"/>
  <c r="AC57" i="14"/>
  <c r="Y57" i="10"/>
  <c r="AA60" i="8" s="1"/>
  <c r="M57" i="15"/>
  <c r="C60" i="8"/>
  <c r="C60" i="6"/>
  <c r="C60" i="7"/>
  <c r="C59" i="3"/>
  <c r="H54" i="14"/>
  <c r="L54" i="14" s="1"/>
  <c r="H54" i="10"/>
  <c r="D54" i="15"/>
  <c r="AF54" i="14"/>
  <c r="P54" i="15"/>
  <c r="AB54" i="10"/>
  <c r="AD57" i="8" s="1"/>
  <c r="S51" i="10"/>
  <c r="H54" i="7" s="1"/>
  <c r="U50" i="15"/>
  <c r="AM50" i="14"/>
  <c r="AG50" i="10"/>
  <c r="AK53" i="8" s="1"/>
  <c r="Q32" i="10"/>
  <c r="F35" i="7" s="1"/>
  <c r="G32" i="15"/>
  <c r="N32" i="14"/>
  <c r="M32" i="14" s="1"/>
  <c r="AE34" i="8"/>
  <c r="AM34" i="8" s="1"/>
  <c r="AN34" i="8" s="1"/>
  <c r="T33" i="3" s="1"/>
  <c r="E25" i="14"/>
  <c r="G25" i="14" s="1"/>
  <c r="B25" i="15"/>
  <c r="F25" i="10"/>
  <c r="X21" i="10"/>
  <c r="X18" i="10"/>
  <c r="AK9" i="14"/>
  <c r="AN9" i="14" s="1"/>
  <c r="AB9" i="14" s="1"/>
  <c r="Z9" i="14" s="1"/>
  <c r="S9" i="14" s="1"/>
  <c r="AE9" i="10"/>
  <c r="AI12" i="8" s="1"/>
  <c r="AL12" i="8" s="1"/>
  <c r="S9" i="15"/>
  <c r="V55" i="10"/>
  <c r="Y58" i="8"/>
  <c r="Z58" i="8" s="1"/>
  <c r="F55" i="6"/>
  <c r="G55" i="6"/>
  <c r="H55" i="6" s="1"/>
  <c r="K50" i="10"/>
  <c r="M49" i="15"/>
  <c r="AC49" i="14"/>
  <c r="Y49" i="10"/>
  <c r="AA52" i="8" s="1"/>
  <c r="AE49" i="14"/>
  <c r="O49" i="15"/>
  <c r="AA49" i="10"/>
  <c r="AC52" i="8" s="1"/>
  <c r="Q46" i="10"/>
  <c r="F49" i="7" s="1"/>
  <c r="N46" i="14"/>
  <c r="G46" i="15"/>
  <c r="AA35" i="14"/>
  <c r="L35" i="15"/>
  <c r="AC50" i="14"/>
  <c r="AG50" i="14" s="1"/>
  <c r="Y50" i="10"/>
  <c r="AA53" i="8" s="1"/>
  <c r="M50" i="15"/>
  <c r="T52" i="6"/>
  <c r="U52" i="6" s="1"/>
  <c r="V52" i="6" s="1"/>
  <c r="P52" i="6"/>
  <c r="Q52" i="6" s="1"/>
  <c r="O52" i="6"/>
  <c r="S47" i="10"/>
  <c r="H50" i="7" s="1"/>
  <c r="J52" i="10"/>
  <c r="F52" i="14"/>
  <c r="G52" i="14" s="1"/>
  <c r="G52" i="10"/>
  <c r="C52" i="15"/>
  <c r="K35" i="15"/>
  <c r="U35" i="10"/>
  <c r="J38" i="7" s="1"/>
  <c r="P38" i="7" s="1"/>
  <c r="R35" i="14"/>
  <c r="S60" i="10"/>
  <c r="H63" i="7" s="1"/>
  <c r="K48" i="10"/>
  <c r="M48" i="10"/>
  <c r="J61" i="6"/>
  <c r="P51" i="14"/>
  <c r="M51" i="14" s="1"/>
  <c r="W48" i="14"/>
  <c r="X48" i="14" s="1"/>
  <c r="T48" i="14" s="1"/>
  <c r="J80" i="12"/>
  <c r="Q51" i="8" s="1"/>
  <c r="M50" i="7"/>
  <c r="N50" i="10"/>
  <c r="X50" i="10"/>
  <c r="AE54" i="8"/>
  <c r="W46" i="10"/>
  <c r="O40" i="7"/>
  <c r="AL35" i="14"/>
  <c r="AF35" i="10"/>
  <c r="AJ38" i="8" s="1"/>
  <c r="T35" i="15"/>
  <c r="C38" i="7"/>
  <c r="N38" i="7" s="1"/>
  <c r="C38" i="6"/>
  <c r="C38" i="8"/>
  <c r="C37" i="3"/>
  <c r="M43" i="10"/>
  <c r="X43" i="10"/>
  <c r="AM43" i="14"/>
  <c r="U43" i="15"/>
  <c r="AG43" i="10"/>
  <c r="AK46" i="8" s="1"/>
  <c r="S40" i="15"/>
  <c r="AK40" i="14"/>
  <c r="AN40" i="14" s="1"/>
  <c r="AE40" i="10"/>
  <c r="AI43" i="8" s="1"/>
  <c r="AL43" i="8" s="1"/>
  <c r="AF40" i="14"/>
  <c r="P40" i="15"/>
  <c r="AB40" i="10"/>
  <c r="AD43" i="8" s="1"/>
  <c r="AG35" i="14"/>
  <c r="K38" i="6"/>
  <c r="L38" i="6" s="1"/>
  <c r="J38" i="6"/>
  <c r="J26" i="14"/>
  <c r="L26" i="10"/>
  <c r="F26" i="15"/>
  <c r="N26" i="15"/>
  <c r="AD26" i="14"/>
  <c r="AG26" i="14" s="1"/>
  <c r="Z26" i="10"/>
  <c r="AB29" i="8" s="1"/>
  <c r="AE29" i="8" s="1"/>
  <c r="AM29" i="8" s="1"/>
  <c r="Q10" i="10"/>
  <c r="F13" i="7" s="1"/>
  <c r="N10" i="14"/>
  <c r="G10" i="15"/>
  <c r="AE12" i="8"/>
  <c r="AM12" i="8"/>
  <c r="AN12" i="8" s="1"/>
  <c r="T11" i="3" s="1"/>
  <c r="Q83" i="8"/>
  <c r="R83" i="8" s="1"/>
  <c r="Q84" i="8"/>
  <c r="R84" i="8" s="1"/>
  <c r="Q86" i="8"/>
  <c r="R86" i="8" s="1"/>
  <c r="W38" i="10"/>
  <c r="J38" i="10"/>
  <c r="F38" i="14"/>
  <c r="G38" i="14" s="1"/>
  <c r="C38" i="15"/>
  <c r="G38" i="10"/>
  <c r="W36" i="14"/>
  <c r="X36" i="14" s="1"/>
  <c r="T36" i="14" s="1"/>
  <c r="AH35" i="8"/>
  <c r="C30" i="15"/>
  <c r="F30" i="14"/>
  <c r="G30" i="14" s="1"/>
  <c r="G30" i="10"/>
  <c r="R29" i="15"/>
  <c r="AD29" i="10"/>
  <c r="AG32" i="8" s="1"/>
  <c r="AI29" i="14"/>
  <c r="AM29" i="14"/>
  <c r="AN29" i="14" s="1"/>
  <c r="U29" i="15"/>
  <c r="AG29" i="10"/>
  <c r="AK32" i="8" s="1"/>
  <c r="AL32" i="8" s="1"/>
  <c r="AA17" i="14"/>
  <c r="L17" i="15"/>
  <c r="C20" i="8"/>
  <c r="C20" i="7"/>
  <c r="C20" i="6"/>
  <c r="C19" i="3"/>
  <c r="M44" i="10"/>
  <c r="W44" i="10"/>
  <c r="O44" i="10"/>
  <c r="N44" i="14"/>
  <c r="G44" i="15"/>
  <c r="Q44" i="10"/>
  <c r="F47" i="7" s="1"/>
  <c r="AG39" i="14"/>
  <c r="AA34" i="14"/>
  <c r="L34" i="15"/>
  <c r="I46" i="15"/>
  <c r="O75" i="12"/>
  <c r="W41" i="10"/>
  <c r="N41" i="10"/>
  <c r="AC34" i="10"/>
  <c r="AF37" i="8" s="1"/>
  <c r="AH34" i="14"/>
  <c r="Q34" i="15"/>
  <c r="AE35" i="8"/>
  <c r="AM35" i="8" s="1"/>
  <c r="X34" i="10"/>
  <c r="O47" i="6"/>
  <c r="T47" i="6"/>
  <c r="U47" i="6" s="1"/>
  <c r="V47" i="6" s="1"/>
  <c r="G42" i="10"/>
  <c r="C42" i="15"/>
  <c r="F42" i="14"/>
  <c r="T42" i="15"/>
  <c r="AF42" i="10"/>
  <c r="AJ45" i="8" s="1"/>
  <c r="AL42" i="14"/>
  <c r="U42" i="10"/>
  <c r="J45" i="7" s="1"/>
  <c r="R42" i="14"/>
  <c r="K42" i="15"/>
  <c r="O36" i="10"/>
  <c r="P36" i="10"/>
  <c r="X36" i="10"/>
  <c r="W34" i="14"/>
  <c r="X34" i="14" s="1"/>
  <c r="T34" i="14" s="1"/>
  <c r="J56" i="12"/>
  <c r="Q37" i="8" s="1"/>
  <c r="R37" i="8" s="1"/>
  <c r="M34" i="10"/>
  <c r="L42" i="7"/>
  <c r="AD33" i="14"/>
  <c r="N33" i="15"/>
  <c r="Z33" i="10"/>
  <c r="AB36" i="8" s="1"/>
  <c r="AC42" i="10"/>
  <c r="AF45" i="8" s="1"/>
  <c r="Q42" i="15"/>
  <c r="AH42" i="14"/>
  <c r="H34" i="10"/>
  <c r="H34" i="14"/>
  <c r="D34" i="15"/>
  <c r="N30" i="10"/>
  <c r="X30" i="10"/>
  <c r="V21" i="10"/>
  <c r="Y24" i="8"/>
  <c r="Z24" i="8" s="1"/>
  <c r="K17" i="14"/>
  <c r="L17" i="14" s="1"/>
  <c r="K15" i="10"/>
  <c r="C18" i="8"/>
  <c r="C18" i="7"/>
  <c r="C18" i="6"/>
  <c r="C17" i="3"/>
  <c r="K24" i="15"/>
  <c r="U24" i="10"/>
  <c r="J27" i="7" s="1"/>
  <c r="R24" i="14"/>
  <c r="K24" i="10"/>
  <c r="AD24" i="14"/>
  <c r="N24" i="15"/>
  <c r="Z24" i="10"/>
  <c r="AB27" i="8" s="1"/>
  <c r="AC19" i="10"/>
  <c r="AF22" i="8" s="1"/>
  <c r="AH22" i="8" s="1"/>
  <c r="Q19" i="15"/>
  <c r="AH19" i="14"/>
  <c r="AJ19" i="14" s="1"/>
  <c r="AF19" i="10"/>
  <c r="AJ22" i="8" s="1"/>
  <c r="T19" i="15"/>
  <c r="AL19" i="14"/>
  <c r="H14" i="15"/>
  <c r="R14" i="10"/>
  <c r="G17" i="7" s="1"/>
  <c r="O14" i="14"/>
  <c r="AD14" i="14"/>
  <c r="Z14" i="10"/>
  <c r="AB17" i="8" s="1"/>
  <c r="AE17" i="8" s="1"/>
  <c r="N14" i="15"/>
  <c r="L28" i="14"/>
  <c r="W27" i="10"/>
  <c r="F27" i="14"/>
  <c r="G27" i="14" s="1"/>
  <c r="G27" i="10"/>
  <c r="C27" i="15"/>
  <c r="K19" i="10"/>
  <c r="P16" i="10"/>
  <c r="C15" i="15"/>
  <c r="F15" i="14"/>
  <c r="G15" i="14" s="1"/>
  <c r="G15" i="10"/>
  <c r="D13" i="15"/>
  <c r="H13" i="14"/>
  <c r="L13" i="14" s="1"/>
  <c r="D13" i="14" s="1"/>
  <c r="H13" i="10"/>
  <c r="J13" i="14"/>
  <c r="K13" i="14" s="1"/>
  <c r="F13" i="15"/>
  <c r="L13" i="10"/>
  <c r="M11" i="7"/>
  <c r="X20" i="10"/>
  <c r="AD20" i="14"/>
  <c r="Z20" i="10"/>
  <c r="AB23" i="8" s="1"/>
  <c r="N20" i="15"/>
  <c r="F19" i="10"/>
  <c r="E19" i="14"/>
  <c r="B19" i="15"/>
  <c r="R15" i="10"/>
  <c r="G18" i="7" s="1"/>
  <c r="O15" i="14"/>
  <c r="H15" i="15"/>
  <c r="X11" i="10"/>
  <c r="C14" i="6"/>
  <c r="C14" i="7"/>
  <c r="P14" i="7" s="1"/>
  <c r="C14" i="8"/>
  <c r="C13" i="3"/>
  <c r="N7" i="14"/>
  <c r="M7" i="14" s="1"/>
  <c r="Q7" i="10"/>
  <c r="F10" i="7" s="1"/>
  <c r="G7" i="15"/>
  <c r="K12" i="10"/>
  <c r="O12" i="10"/>
  <c r="O63" i="8"/>
  <c r="I10" i="15"/>
  <c r="X101" i="8"/>
  <c r="S100" i="3" s="1"/>
  <c r="AE19" i="8"/>
  <c r="M22" i="15"/>
  <c r="Y22" i="10"/>
  <c r="AA25" i="8" s="1"/>
  <c r="AC22" i="14"/>
  <c r="AG22" i="14" s="1"/>
  <c r="N22" i="10"/>
  <c r="L22" i="15"/>
  <c r="AA22" i="14"/>
  <c r="AG22" i="10"/>
  <c r="AK25" i="8" s="1"/>
  <c r="U22" i="15"/>
  <c r="AM22" i="14"/>
  <c r="X22" i="10"/>
  <c r="Q5" i="14"/>
  <c r="T5" i="10"/>
  <c r="I8" i="7" s="1"/>
  <c r="J5" i="15"/>
  <c r="J5" i="14"/>
  <c r="K5" i="14" s="1"/>
  <c r="L5" i="10"/>
  <c r="F5" i="15"/>
  <c r="K5" i="10"/>
  <c r="P136" i="7"/>
  <c r="T33" i="5"/>
  <c r="R119" i="8"/>
  <c r="T72" i="5"/>
  <c r="L6" i="10"/>
  <c r="J6" i="14"/>
  <c r="K6" i="14" s="1"/>
  <c r="F6" i="15"/>
  <c r="U6" i="10"/>
  <c r="J9" i="7" s="1"/>
  <c r="K6" i="15"/>
  <c r="R6" i="14"/>
  <c r="O6" i="14"/>
  <c r="H6" i="15"/>
  <c r="R6" i="10"/>
  <c r="G9" i="7" s="1"/>
  <c r="W4" i="10"/>
  <c r="U4" i="15"/>
  <c r="AM4" i="14"/>
  <c r="AN4" i="14" s="1"/>
  <c r="AG4" i="10"/>
  <c r="AK7" i="8" s="1"/>
  <c r="AE4" i="14"/>
  <c r="AA4" i="10"/>
  <c r="AC7" i="8" s="1"/>
  <c r="O4" i="15"/>
  <c r="O146" i="8"/>
  <c r="O43" i="8"/>
  <c r="X43" i="8" s="1"/>
  <c r="S42" i="3" s="1"/>
  <c r="T84" i="5"/>
  <c r="R139" i="8"/>
  <c r="X130" i="8"/>
  <c r="S129" i="3" s="1"/>
  <c r="T69" i="5"/>
  <c r="T36" i="5"/>
  <c r="T15" i="5"/>
  <c r="T141" i="4"/>
  <c r="H3" i="10"/>
  <c r="H3" i="14"/>
  <c r="D3" i="15"/>
  <c r="O131" i="8"/>
  <c r="X131" i="8" s="1"/>
  <c r="S130" i="3" s="1"/>
  <c r="P96" i="7"/>
  <c r="T19" i="5"/>
  <c r="T42" i="4"/>
  <c r="T15" i="4"/>
  <c r="J3" i="10"/>
  <c r="J4" i="12"/>
  <c r="W3" i="14"/>
  <c r="X3" i="14" s="1"/>
  <c r="T3" i="14" s="1"/>
  <c r="AG3" i="10"/>
  <c r="AK6" i="8" s="1"/>
  <c r="U3" i="15"/>
  <c r="AM3" i="14"/>
  <c r="X76" i="8"/>
  <c r="S75" i="3" s="1"/>
  <c r="T18" i="5"/>
  <c r="T82" i="4"/>
  <c r="O78" i="8"/>
  <c r="X78" i="8" s="1"/>
  <c r="S77" i="3" s="1"/>
  <c r="O30" i="8"/>
  <c r="X30" i="8" s="1"/>
  <c r="S29" i="3" s="1"/>
  <c r="T60" i="5"/>
  <c r="T89" i="4"/>
  <c r="T62" i="4"/>
  <c r="T33" i="4"/>
  <c r="T6" i="4"/>
  <c r="P54" i="7"/>
  <c r="T45" i="5"/>
  <c r="T137" i="4"/>
  <c r="T10" i="5"/>
  <c r="T75" i="5"/>
  <c r="Q93" i="8"/>
  <c r="R93" i="8" s="1"/>
  <c r="X151" i="10"/>
  <c r="AF145" i="10"/>
  <c r="AJ148" i="8" s="1"/>
  <c r="AL145" i="14"/>
  <c r="T145" i="15"/>
  <c r="H156" i="10"/>
  <c r="H156" i="14"/>
  <c r="L156" i="14" s="1"/>
  <c r="D156" i="15"/>
  <c r="V156" i="15" s="1"/>
  <c r="G156" i="11" s="1"/>
  <c r="D156" i="11" s="1"/>
  <c r="M159" i="15"/>
  <c r="Y159" i="10"/>
  <c r="AA162" i="8" s="1"/>
  <c r="AC159" i="14"/>
  <c r="AG159" i="14" s="1"/>
  <c r="M163" i="10"/>
  <c r="O163" i="10"/>
  <c r="G163" i="15"/>
  <c r="Q163" i="10"/>
  <c r="F166" i="7" s="1"/>
  <c r="N163" i="14"/>
  <c r="P162" i="10"/>
  <c r="AL161" i="14"/>
  <c r="T161" i="15"/>
  <c r="AF161" i="10"/>
  <c r="AJ164" i="8" s="1"/>
  <c r="O160" i="14"/>
  <c r="H160" i="15"/>
  <c r="R160" i="10"/>
  <c r="G163" i="7" s="1"/>
  <c r="Q158" i="14"/>
  <c r="J158" i="15"/>
  <c r="T158" i="10"/>
  <c r="I161" i="7" s="1"/>
  <c r="O161" i="7" s="1"/>
  <c r="N156" i="10"/>
  <c r="F162" i="6"/>
  <c r="G162" i="6"/>
  <c r="H162" i="6" s="1"/>
  <c r="I162" i="6" s="1"/>
  <c r="AA159" i="14"/>
  <c r="L159" i="15"/>
  <c r="W158" i="10"/>
  <c r="X150" i="10"/>
  <c r="F152" i="10"/>
  <c r="E152" i="14"/>
  <c r="G152" i="14" s="1"/>
  <c r="B152" i="15"/>
  <c r="AG150" i="10"/>
  <c r="AK153" i="8" s="1"/>
  <c r="AM150" i="14"/>
  <c r="U150" i="15"/>
  <c r="AH146" i="14"/>
  <c r="AJ146" i="14" s="1"/>
  <c r="AB146" i="14" s="1"/>
  <c r="Q146" i="15"/>
  <c r="AC146" i="10"/>
  <c r="AF149" i="8" s="1"/>
  <c r="AH149" i="8" s="1"/>
  <c r="W144" i="10"/>
  <c r="AE149" i="8"/>
  <c r="J152" i="6"/>
  <c r="I135" i="10"/>
  <c r="E135" i="15"/>
  <c r="I135" i="14"/>
  <c r="K135" i="14" s="1"/>
  <c r="L135" i="14" s="1"/>
  <c r="P134" i="10"/>
  <c r="I133" i="14"/>
  <c r="K133" i="14" s="1"/>
  <c r="I133" i="10"/>
  <c r="S136" i="6" s="1"/>
  <c r="E133" i="15"/>
  <c r="N143" i="10"/>
  <c r="AD138" i="14"/>
  <c r="N138" i="15"/>
  <c r="Z138" i="10"/>
  <c r="AB141" i="8" s="1"/>
  <c r="AH143" i="14"/>
  <c r="AC143" i="10"/>
  <c r="AF146" i="8" s="1"/>
  <c r="Q143" i="15"/>
  <c r="AB143" i="10"/>
  <c r="AD146" i="8" s="1"/>
  <c r="P143" i="15"/>
  <c r="AF143" i="14"/>
  <c r="N143" i="14"/>
  <c r="G143" i="15"/>
  <c r="Q143" i="10"/>
  <c r="F146" i="7" s="1"/>
  <c r="L146" i="7" s="1"/>
  <c r="J143" i="14"/>
  <c r="K143" i="14" s="1"/>
  <c r="F143" i="15"/>
  <c r="L143" i="10"/>
  <c r="X147" i="6"/>
  <c r="Y147" i="6" s="1"/>
  <c r="W147" i="6"/>
  <c r="P135" i="14"/>
  <c r="K136" i="10"/>
  <c r="M144" i="7"/>
  <c r="E140" i="14"/>
  <c r="F140" i="10"/>
  <c r="B140" i="15"/>
  <c r="P140" i="15"/>
  <c r="AF140" i="14"/>
  <c r="AB140" i="10"/>
  <c r="AD143" i="8" s="1"/>
  <c r="AL140" i="14"/>
  <c r="AN140" i="14" s="1"/>
  <c r="T140" i="15"/>
  <c r="AF140" i="10"/>
  <c r="AJ143" i="8" s="1"/>
  <c r="AL143" i="8" s="1"/>
  <c r="AM136" i="14"/>
  <c r="U136" i="15"/>
  <c r="AG136" i="10"/>
  <c r="AK139" i="8" s="1"/>
  <c r="J136" i="10"/>
  <c r="E136" i="14"/>
  <c r="F136" i="10"/>
  <c r="B136" i="15"/>
  <c r="P142" i="7"/>
  <c r="P140" i="6"/>
  <c r="Q140" i="6" s="1"/>
  <c r="O140" i="6"/>
  <c r="K135" i="6"/>
  <c r="L135" i="6" s="1"/>
  <c r="M135" i="6" s="1"/>
  <c r="J135" i="6"/>
  <c r="N129" i="15"/>
  <c r="AD129" i="14"/>
  <c r="Z129" i="10"/>
  <c r="AB132" i="8" s="1"/>
  <c r="W139" i="6"/>
  <c r="P133" i="14"/>
  <c r="J134" i="6"/>
  <c r="K134" i="6"/>
  <c r="L134" i="6" s="1"/>
  <c r="M134" i="6" s="1"/>
  <c r="N134" i="6" s="1"/>
  <c r="M133" i="3" s="1"/>
  <c r="B132" i="15"/>
  <c r="E132" i="14"/>
  <c r="F132" i="10"/>
  <c r="N132" i="14"/>
  <c r="M132" i="14" s="1"/>
  <c r="G132" i="15"/>
  <c r="V132" i="15" s="1"/>
  <c r="G132" i="11" s="1"/>
  <c r="D132" i="11" s="1"/>
  <c r="Q132" i="10"/>
  <c r="F135" i="7" s="1"/>
  <c r="M130" i="15"/>
  <c r="AC130" i="14"/>
  <c r="AG130" i="14" s="1"/>
  <c r="AB130" i="14" s="1"/>
  <c r="Z130" i="14" s="1"/>
  <c r="S130" i="14" s="1"/>
  <c r="Y130" i="10"/>
  <c r="AA133" i="8" s="1"/>
  <c r="W137" i="6"/>
  <c r="W125" i="14"/>
  <c r="X125" i="14" s="1"/>
  <c r="T125" i="14" s="1"/>
  <c r="J150" i="12"/>
  <c r="Q128" i="8" s="1"/>
  <c r="R128" i="8" s="1"/>
  <c r="D123" i="15"/>
  <c r="H123" i="14"/>
  <c r="L123" i="14" s="1"/>
  <c r="D123" i="14" s="1"/>
  <c r="H123" i="10"/>
  <c r="J122" i="14"/>
  <c r="K122" i="14" s="1"/>
  <c r="F122" i="15"/>
  <c r="L122" i="10"/>
  <c r="E119" i="14"/>
  <c r="F119" i="10"/>
  <c r="B119" i="15"/>
  <c r="H114" i="14"/>
  <c r="L114" i="14" s="1"/>
  <c r="D114" i="15"/>
  <c r="H114" i="10"/>
  <c r="M127" i="10"/>
  <c r="W127" i="10"/>
  <c r="O127" i="10"/>
  <c r="R123" i="10"/>
  <c r="G126" i="7" s="1"/>
  <c r="M126" i="7" s="1"/>
  <c r="O123" i="14"/>
  <c r="H123" i="15"/>
  <c r="F12" i="13"/>
  <c r="R120" i="14"/>
  <c r="K120" i="15"/>
  <c r="H116" i="10"/>
  <c r="H116" i="14"/>
  <c r="D116" i="15"/>
  <c r="R128" i="14"/>
  <c r="K128" i="15"/>
  <c r="U128" i="10"/>
  <c r="J131" i="7" s="1"/>
  <c r="H128" i="15"/>
  <c r="R128" i="10"/>
  <c r="G131" i="7" s="1"/>
  <c r="O128" i="14"/>
  <c r="O128" i="15"/>
  <c r="AE128" i="14"/>
  <c r="AA128" i="10"/>
  <c r="AC131" i="8" s="1"/>
  <c r="T124" i="10"/>
  <c r="I127" i="7" s="1"/>
  <c r="J124" i="15"/>
  <c r="Q124" i="14"/>
  <c r="AN125" i="14"/>
  <c r="AA124" i="10"/>
  <c r="AC127" i="8" s="1"/>
  <c r="O124" i="15"/>
  <c r="AE124" i="14"/>
  <c r="O124" i="10"/>
  <c r="AF127" i="10"/>
  <c r="AJ130" i="8" s="1"/>
  <c r="T127" i="15"/>
  <c r="AL127" i="14"/>
  <c r="J123" i="6"/>
  <c r="F129" i="6"/>
  <c r="G129" i="6"/>
  <c r="H129" i="6" s="1"/>
  <c r="AD124" i="14"/>
  <c r="N124" i="15"/>
  <c r="Z124" i="10"/>
  <c r="AB127" i="8" s="1"/>
  <c r="AE123" i="14"/>
  <c r="O123" i="15"/>
  <c r="AA123" i="10"/>
  <c r="AC126" i="8" s="1"/>
  <c r="N122" i="15"/>
  <c r="AD122" i="14"/>
  <c r="Z122" i="10"/>
  <c r="AB125" i="8" s="1"/>
  <c r="K119" i="10"/>
  <c r="B114" i="15"/>
  <c r="E114" i="14"/>
  <c r="F114" i="10"/>
  <c r="AK104" i="14"/>
  <c r="AN104" i="14" s="1"/>
  <c r="AB104" i="14" s="1"/>
  <c r="Z104" i="14" s="1"/>
  <c r="AE104" i="10"/>
  <c r="AI107" i="8" s="1"/>
  <c r="AL107" i="8" s="1"/>
  <c r="S104" i="15"/>
  <c r="P118" i="15"/>
  <c r="AF118" i="14"/>
  <c r="AB118" i="10"/>
  <c r="AD121" i="8" s="1"/>
  <c r="I115" i="15"/>
  <c r="O122" i="7"/>
  <c r="F120" i="6"/>
  <c r="W101" i="10"/>
  <c r="Q97" i="14"/>
  <c r="J97" i="15"/>
  <c r="T97" i="10"/>
  <c r="I100" i="7" s="1"/>
  <c r="O100" i="7" s="1"/>
  <c r="I118" i="14"/>
  <c r="I118" i="10"/>
  <c r="S121" i="6" s="1"/>
  <c r="E118" i="15"/>
  <c r="W118" i="10"/>
  <c r="Q117" i="10"/>
  <c r="F120" i="7" s="1"/>
  <c r="G117" i="15"/>
  <c r="N117" i="14"/>
  <c r="AM117" i="14"/>
  <c r="AG117" i="10"/>
  <c r="AK120" i="8" s="1"/>
  <c r="U117" i="15"/>
  <c r="AF117" i="14"/>
  <c r="P117" i="15"/>
  <c r="AB117" i="10"/>
  <c r="AD120" i="8" s="1"/>
  <c r="AE119" i="8"/>
  <c r="AM119" i="8" s="1"/>
  <c r="AK111" i="14"/>
  <c r="AN111" i="14" s="1"/>
  <c r="AE111" i="10"/>
  <c r="AI114" i="8" s="1"/>
  <c r="AL114" i="8" s="1"/>
  <c r="S111" i="15"/>
  <c r="R111" i="14"/>
  <c r="U111" i="10"/>
  <c r="J114" i="7" s="1"/>
  <c r="K111" i="15"/>
  <c r="G111" i="6"/>
  <c r="H111" i="6" s="1"/>
  <c r="F111" i="6"/>
  <c r="I103" i="14"/>
  <c r="E103" i="15"/>
  <c r="I103" i="10"/>
  <c r="S106" i="6" s="1"/>
  <c r="AK97" i="14"/>
  <c r="AN97" i="14" s="1"/>
  <c r="S97" i="15"/>
  <c r="AE97" i="10"/>
  <c r="AI100" i="8" s="1"/>
  <c r="AL100" i="8" s="1"/>
  <c r="AM100" i="8" s="1"/>
  <c r="W117" i="14"/>
  <c r="X117" i="14" s="1"/>
  <c r="T117" i="14" s="1"/>
  <c r="N8" i="13"/>
  <c r="F6" i="13"/>
  <c r="C118" i="7"/>
  <c r="C118" i="8"/>
  <c r="C118" i="6"/>
  <c r="G118" i="6" s="1"/>
  <c r="H118" i="6" s="1"/>
  <c r="I118" i="6" s="1"/>
  <c r="C117" i="3"/>
  <c r="AC109" i="10"/>
  <c r="AF112" i="8" s="1"/>
  <c r="AH112" i="8" s="1"/>
  <c r="Q109" i="15"/>
  <c r="AH109" i="14"/>
  <c r="K109" i="10"/>
  <c r="AK107" i="14"/>
  <c r="AN107" i="14" s="1"/>
  <c r="AE107" i="10"/>
  <c r="AI110" i="8" s="1"/>
  <c r="AL110" i="8" s="1"/>
  <c r="S107" i="15"/>
  <c r="N98" i="10"/>
  <c r="AD98" i="14"/>
  <c r="AG98" i="14" s="1"/>
  <c r="Z98" i="10"/>
  <c r="AB101" i="8" s="1"/>
  <c r="AE101" i="8" s="1"/>
  <c r="AM101" i="8" s="1"/>
  <c r="N98" i="15"/>
  <c r="W95" i="14"/>
  <c r="X95" i="14" s="1"/>
  <c r="T95" i="14" s="1"/>
  <c r="O110" i="10"/>
  <c r="P110" i="10"/>
  <c r="N110" i="10"/>
  <c r="M107" i="15"/>
  <c r="Y107" i="10"/>
  <c r="AA110" i="8" s="1"/>
  <c r="AC107" i="14"/>
  <c r="W106" i="10"/>
  <c r="AC106" i="14"/>
  <c r="Y106" i="10"/>
  <c r="AA109" i="8" s="1"/>
  <c r="M106" i="15"/>
  <c r="AG103" i="14"/>
  <c r="R107" i="10"/>
  <c r="G110" i="7" s="1"/>
  <c r="H107" i="15"/>
  <c r="O107" i="14"/>
  <c r="M116" i="7"/>
  <c r="P107" i="10"/>
  <c r="I107" i="14"/>
  <c r="E107" i="15"/>
  <c r="I107" i="10"/>
  <c r="S110" i="6" s="1"/>
  <c r="O113" i="15"/>
  <c r="AE113" i="14"/>
  <c r="AA113" i="10"/>
  <c r="AC116" i="8" s="1"/>
  <c r="O113" i="10"/>
  <c r="I113" i="14"/>
  <c r="E113" i="15"/>
  <c r="I113" i="10"/>
  <c r="S116" i="6" s="1"/>
  <c r="AH108" i="8"/>
  <c r="AM108" i="8" s="1"/>
  <c r="AN118" i="14"/>
  <c r="O103" i="6"/>
  <c r="P103" i="6"/>
  <c r="Q103" i="6" s="1"/>
  <c r="R103" i="6" s="1"/>
  <c r="N111" i="7"/>
  <c r="P102" i="15"/>
  <c r="AB102" i="10"/>
  <c r="AD105" i="8" s="1"/>
  <c r="AF102" i="14"/>
  <c r="AH96" i="14"/>
  <c r="AJ96" i="14" s="1"/>
  <c r="AC96" i="10"/>
  <c r="AF99" i="8" s="1"/>
  <c r="AH99" i="8" s="1"/>
  <c r="Q96" i="15"/>
  <c r="X102" i="10"/>
  <c r="X99" i="10"/>
  <c r="AC99" i="14"/>
  <c r="AG99" i="14" s="1"/>
  <c r="Y99" i="10"/>
  <c r="AA102" i="8" s="1"/>
  <c r="M99" i="15"/>
  <c r="G100" i="6"/>
  <c r="H100" i="6" s="1"/>
  <c r="F100" i="6"/>
  <c r="J91" i="10"/>
  <c r="P89" i="10"/>
  <c r="N100" i="14"/>
  <c r="Q100" i="10"/>
  <c r="F103" i="7" s="1"/>
  <c r="L103" i="7" s="1"/>
  <c r="G100" i="15"/>
  <c r="Q91" i="14"/>
  <c r="J91" i="15"/>
  <c r="X89" i="10"/>
  <c r="C102" i="15"/>
  <c r="F102" i="14"/>
  <c r="G102" i="10"/>
  <c r="J102" i="10"/>
  <c r="I99" i="15"/>
  <c r="N96" i="15"/>
  <c r="Z96" i="10"/>
  <c r="AB99" i="8" s="1"/>
  <c r="AD96" i="14"/>
  <c r="AG101" i="14"/>
  <c r="D94" i="15"/>
  <c r="H94" i="14"/>
  <c r="H94" i="10"/>
  <c r="AD82" i="10"/>
  <c r="AG85" i="8" s="1"/>
  <c r="AH85" i="8" s="1"/>
  <c r="R82" i="15"/>
  <c r="AI82" i="14"/>
  <c r="AJ82" i="14" s="1"/>
  <c r="E77" i="14"/>
  <c r="B77" i="15"/>
  <c r="F77" i="10"/>
  <c r="H75" i="14"/>
  <c r="L75" i="14" s="1"/>
  <c r="D75" i="14" s="1"/>
  <c r="D75" i="15"/>
  <c r="V75" i="15" s="1"/>
  <c r="G75" i="11" s="1"/>
  <c r="D75" i="11" s="1"/>
  <c r="H75" i="10"/>
  <c r="K92" i="10"/>
  <c r="C95" i="7"/>
  <c r="O95" i="7" s="1"/>
  <c r="C95" i="8"/>
  <c r="C95" i="6"/>
  <c r="C94" i="3"/>
  <c r="I86" i="15"/>
  <c r="V86" i="15" s="1"/>
  <c r="G86" i="11" s="1"/>
  <c r="D86" i="11" s="1"/>
  <c r="P77" i="10"/>
  <c r="AJ98" i="14"/>
  <c r="AB98" i="14" s="1"/>
  <c r="P97" i="14"/>
  <c r="M97" i="14" s="1"/>
  <c r="V95" i="10"/>
  <c r="Y98" i="8"/>
  <c r="Z98" i="8" s="1"/>
  <c r="I94" i="10"/>
  <c r="S97" i="6" s="1"/>
  <c r="E94" i="15"/>
  <c r="I94" i="14"/>
  <c r="O94" i="10"/>
  <c r="I93" i="15"/>
  <c r="K89" i="14"/>
  <c r="O87" i="10"/>
  <c r="L89" i="7"/>
  <c r="V84" i="10"/>
  <c r="Y87" i="8"/>
  <c r="Z87" i="8" s="1"/>
  <c r="D83" i="15"/>
  <c r="H83" i="14"/>
  <c r="H83" i="10"/>
  <c r="M85" i="7"/>
  <c r="AA81" i="10"/>
  <c r="AC84" i="8" s="1"/>
  <c r="AE81" i="14"/>
  <c r="O81" i="15"/>
  <c r="AD79" i="14"/>
  <c r="AG79" i="14" s="1"/>
  <c r="N79" i="15"/>
  <c r="Z79" i="10"/>
  <c r="AB82" i="8" s="1"/>
  <c r="AE82" i="8" s="1"/>
  <c r="AC79" i="10"/>
  <c r="AF82" i="8" s="1"/>
  <c r="AH82" i="8" s="1"/>
  <c r="AH79" i="14"/>
  <c r="AJ79" i="14" s="1"/>
  <c r="Q79" i="15"/>
  <c r="F72" i="10"/>
  <c r="B72" i="15"/>
  <c r="E72" i="14"/>
  <c r="G72" i="14" s="1"/>
  <c r="G91" i="14"/>
  <c r="D88" i="15"/>
  <c r="H88" i="14"/>
  <c r="H88" i="10"/>
  <c r="N88" i="14"/>
  <c r="G88" i="15"/>
  <c r="Q88" i="10"/>
  <c r="F91" i="7" s="1"/>
  <c r="L91" i="7" s="1"/>
  <c r="J73" i="10"/>
  <c r="L88" i="15"/>
  <c r="AA88" i="14"/>
  <c r="M87" i="10"/>
  <c r="X87" i="10"/>
  <c r="S85" i="10"/>
  <c r="H88" i="7" s="1"/>
  <c r="M84" i="10"/>
  <c r="Z84" i="10"/>
  <c r="AB87" i="8" s="1"/>
  <c r="AE87" i="8" s="1"/>
  <c r="AM87" i="8" s="1"/>
  <c r="N84" i="15"/>
  <c r="AD84" i="14"/>
  <c r="AG84" i="14" s="1"/>
  <c r="AH83" i="14"/>
  <c r="AJ83" i="14" s="1"/>
  <c r="Q83" i="15"/>
  <c r="AC83" i="10"/>
  <c r="AF86" i="8" s="1"/>
  <c r="AH86" i="8" s="1"/>
  <c r="X83" i="10"/>
  <c r="P85" i="7"/>
  <c r="O85" i="10"/>
  <c r="P72" i="10"/>
  <c r="AE71" i="14"/>
  <c r="AG71" i="14" s="1"/>
  <c r="AA71" i="10"/>
  <c r="AC74" i="8" s="1"/>
  <c r="AE74" i="8" s="1"/>
  <c r="AM74" i="8" s="1"/>
  <c r="O71" i="15"/>
  <c r="P59" i="10"/>
  <c r="I90" i="15"/>
  <c r="G79" i="14"/>
  <c r="J70" i="6"/>
  <c r="W80" i="6"/>
  <c r="M75" i="14"/>
  <c r="AM76" i="14"/>
  <c r="AG76" i="10"/>
  <c r="AK79" i="8" s="1"/>
  <c r="U76" i="15"/>
  <c r="K84" i="6"/>
  <c r="L84" i="6" s="1"/>
  <c r="J84" i="6"/>
  <c r="W68" i="14"/>
  <c r="X68" i="14" s="1"/>
  <c r="T68" i="14" s="1"/>
  <c r="J113" i="12"/>
  <c r="J68" i="10"/>
  <c r="F60" i="14"/>
  <c r="G60" i="10"/>
  <c r="C60" i="15"/>
  <c r="E80" i="15"/>
  <c r="I80" i="14"/>
  <c r="K80" i="14" s="1"/>
  <c r="I80" i="10"/>
  <c r="S83" i="6" s="1"/>
  <c r="T80" i="15"/>
  <c r="AF80" i="10"/>
  <c r="AJ83" i="8" s="1"/>
  <c r="AL80" i="14"/>
  <c r="G77" i="14"/>
  <c r="U74" i="15"/>
  <c r="AG74" i="10"/>
  <c r="AK77" i="8" s="1"/>
  <c r="AM74" i="14"/>
  <c r="Z74" i="10"/>
  <c r="AB77" i="8" s="1"/>
  <c r="AE77" i="8" s="1"/>
  <c r="AD74" i="14"/>
  <c r="AG74" i="14" s="1"/>
  <c r="N74" i="15"/>
  <c r="P76" i="10"/>
  <c r="AC76" i="14"/>
  <c r="Y76" i="10"/>
  <c r="AA79" i="8" s="1"/>
  <c r="M76" i="15"/>
  <c r="AA76" i="14"/>
  <c r="L76" i="15"/>
  <c r="W76" i="6"/>
  <c r="L81" i="7"/>
  <c r="O76" i="7"/>
  <c r="H70" i="14"/>
  <c r="L70" i="14" s="1"/>
  <c r="H70" i="10"/>
  <c r="D70" i="15"/>
  <c r="V70" i="15" s="1"/>
  <c r="G70" i="11" s="1"/>
  <c r="D70" i="11" s="1"/>
  <c r="M70" i="7"/>
  <c r="W64" i="10"/>
  <c r="AK45" i="14"/>
  <c r="S45" i="15"/>
  <c r="AE45" i="10"/>
  <c r="AI48" i="8" s="1"/>
  <c r="AK37" i="14"/>
  <c r="S37" i="15"/>
  <c r="AE37" i="10"/>
  <c r="AI40" i="8" s="1"/>
  <c r="AA63" i="14"/>
  <c r="L63" i="15"/>
  <c r="Q63" i="14"/>
  <c r="J63" i="15"/>
  <c r="T63" i="10"/>
  <c r="I66" i="7" s="1"/>
  <c r="AE61" i="10"/>
  <c r="AI64" i="8" s="1"/>
  <c r="AL64" i="8" s="1"/>
  <c r="S61" i="15"/>
  <c r="AK61" i="14"/>
  <c r="AN61" i="14" s="1"/>
  <c r="W53" i="14"/>
  <c r="X53" i="14" s="1"/>
  <c r="T53" i="14" s="1"/>
  <c r="J86" i="12"/>
  <c r="Q56" i="8" s="1"/>
  <c r="P75" i="7"/>
  <c r="M66" i="10"/>
  <c r="N66" i="14"/>
  <c r="Q66" i="10"/>
  <c r="F69" i="7" s="1"/>
  <c r="L69" i="7" s="1"/>
  <c r="G66" i="15"/>
  <c r="W65" i="6"/>
  <c r="O104" i="12"/>
  <c r="K65" i="6" s="1"/>
  <c r="L65" i="6" s="1"/>
  <c r="M65" i="6" s="1"/>
  <c r="N65" i="6" s="1"/>
  <c r="M64" i="3" s="1"/>
  <c r="H58" i="10"/>
  <c r="X61" i="6" s="1"/>
  <c r="Y61" i="6" s="1"/>
  <c r="Z61" i="6" s="1"/>
  <c r="D58" i="15"/>
  <c r="H58" i="14"/>
  <c r="I58" i="14"/>
  <c r="K58" i="14" s="1"/>
  <c r="E58" i="15"/>
  <c r="I58" i="10"/>
  <c r="S61" i="6" s="1"/>
  <c r="W56" i="14"/>
  <c r="X56" i="14" s="1"/>
  <c r="T56" i="14" s="1"/>
  <c r="AC56" i="14"/>
  <c r="AG56" i="14" s="1"/>
  <c r="M56" i="15"/>
  <c r="Y56" i="10"/>
  <c r="AA59" i="8" s="1"/>
  <c r="L53" i="15"/>
  <c r="AA53" i="14"/>
  <c r="AE47" i="10"/>
  <c r="AI50" i="8" s="1"/>
  <c r="AL50" i="8" s="1"/>
  <c r="AM50" i="8" s="1"/>
  <c r="AK47" i="14"/>
  <c r="AN47" i="14" s="1"/>
  <c r="AB47" i="14" s="1"/>
  <c r="Z47" i="14" s="1"/>
  <c r="S47" i="14" s="1"/>
  <c r="S47" i="15"/>
  <c r="R45" i="10"/>
  <c r="G48" i="7" s="1"/>
  <c r="M48" i="7" s="1"/>
  <c r="O45" i="14"/>
  <c r="M45" i="14" s="1"/>
  <c r="H45" i="15"/>
  <c r="P31" i="10"/>
  <c r="O111" i="12"/>
  <c r="K70" i="6" s="1"/>
  <c r="L70" i="6" s="1"/>
  <c r="M70" i="6" s="1"/>
  <c r="N70" i="6" s="1"/>
  <c r="M69" i="3" s="1"/>
  <c r="E65" i="15"/>
  <c r="I65" i="14"/>
  <c r="I65" i="10"/>
  <c r="S68" i="6" s="1"/>
  <c r="AC65" i="14"/>
  <c r="M65" i="15"/>
  <c r="Y65" i="10"/>
  <c r="AA68" i="8" s="1"/>
  <c r="P75" i="6"/>
  <c r="Q75" i="6" s="1"/>
  <c r="T75" i="6"/>
  <c r="U75" i="6" s="1"/>
  <c r="V75" i="6" s="1"/>
  <c r="O75" i="6"/>
  <c r="Q61" i="10"/>
  <c r="F64" i="7" s="1"/>
  <c r="G61" i="15"/>
  <c r="N61" i="14"/>
  <c r="E61" i="14"/>
  <c r="F61" i="10"/>
  <c r="B61" i="15"/>
  <c r="O61" i="10"/>
  <c r="J75" i="6"/>
  <c r="M69" i="10"/>
  <c r="R69" i="14"/>
  <c r="K69" i="15"/>
  <c r="U69" i="10"/>
  <c r="J72" i="7" s="1"/>
  <c r="P72" i="7" s="1"/>
  <c r="AD69" i="14"/>
  <c r="N69" i="15"/>
  <c r="Z69" i="10"/>
  <c r="AB72" i="8" s="1"/>
  <c r="C72" i="7"/>
  <c r="C72" i="8"/>
  <c r="C72" i="6"/>
  <c r="C71" i="3"/>
  <c r="G67" i="6"/>
  <c r="H67" i="6" s="1"/>
  <c r="F67" i="6"/>
  <c r="N63" i="10"/>
  <c r="K61" i="15"/>
  <c r="R61" i="14"/>
  <c r="U61" i="10"/>
  <c r="J64" i="7" s="1"/>
  <c r="C58" i="7"/>
  <c r="L58" i="7" s="1"/>
  <c r="C58" i="8"/>
  <c r="C58" i="6"/>
  <c r="C57" i="3"/>
  <c r="P70" i="14"/>
  <c r="M70" i="14" s="1"/>
  <c r="K57" i="10"/>
  <c r="S57" i="15"/>
  <c r="AE57" i="10"/>
  <c r="AI60" i="8" s="1"/>
  <c r="AK57" i="14"/>
  <c r="AN57" i="14" s="1"/>
  <c r="AL57" i="14"/>
  <c r="T57" i="15"/>
  <c r="AF57" i="10"/>
  <c r="AJ60" i="8" s="1"/>
  <c r="G54" i="10"/>
  <c r="C54" i="15"/>
  <c r="F54" i="14"/>
  <c r="G54" i="14" s="1"/>
  <c r="N54" i="15"/>
  <c r="AD54" i="14"/>
  <c r="Z54" i="10"/>
  <c r="AB57" i="8" s="1"/>
  <c r="C57" i="7"/>
  <c r="C57" i="8"/>
  <c r="C57" i="6"/>
  <c r="C56" i="3"/>
  <c r="AF49" i="14"/>
  <c r="P49" i="15"/>
  <c r="AB49" i="10"/>
  <c r="AD52" i="8" s="1"/>
  <c r="I32" i="10"/>
  <c r="S35" i="6" s="1"/>
  <c r="E32" i="15"/>
  <c r="I32" i="14"/>
  <c r="K32" i="14" s="1"/>
  <c r="L32" i="14" s="1"/>
  <c r="AD28" i="14"/>
  <c r="N28" i="15"/>
  <c r="Z28" i="10"/>
  <c r="AB31" i="8" s="1"/>
  <c r="N25" i="10"/>
  <c r="W9" i="10"/>
  <c r="AK50" i="14"/>
  <c r="S50" i="15"/>
  <c r="AE50" i="10"/>
  <c r="AI53" i="8" s="1"/>
  <c r="P49" i="14"/>
  <c r="U49" i="15"/>
  <c r="AM49" i="14"/>
  <c r="AN49" i="14" s="1"/>
  <c r="AG49" i="10"/>
  <c r="AK52" i="8" s="1"/>
  <c r="C52" i="7"/>
  <c r="C52" i="8"/>
  <c r="C52" i="6"/>
  <c r="C51" i="3"/>
  <c r="V47" i="10"/>
  <c r="Y50" i="8"/>
  <c r="Z50" i="8" s="1"/>
  <c r="X46" i="10"/>
  <c r="O35" i="10"/>
  <c r="H50" i="14"/>
  <c r="L50" i="14" s="1"/>
  <c r="H50" i="10"/>
  <c r="D50" i="15"/>
  <c r="K52" i="15"/>
  <c r="U52" i="10"/>
  <c r="J55" i="7" s="1"/>
  <c r="P55" i="7" s="1"/>
  <c r="R52" i="14"/>
  <c r="R52" i="10"/>
  <c r="G55" i="7" s="1"/>
  <c r="M55" i="7" s="1"/>
  <c r="H52" i="15"/>
  <c r="V52" i="15" s="1"/>
  <c r="G52" i="11" s="1"/>
  <c r="D52" i="11" s="1"/>
  <c r="O52" i="14"/>
  <c r="O52" i="10"/>
  <c r="K49" i="15"/>
  <c r="U49" i="10"/>
  <c r="J52" i="7" s="1"/>
  <c r="R49" i="14"/>
  <c r="X48" i="6"/>
  <c r="Y48" i="6" s="1"/>
  <c r="W48" i="6"/>
  <c r="H35" i="15"/>
  <c r="V35" i="15" s="1"/>
  <c r="G35" i="11" s="1"/>
  <c r="D35" i="11" s="1"/>
  <c r="R35" i="10"/>
  <c r="G38" i="7" s="1"/>
  <c r="M38" i="7" s="1"/>
  <c r="O35" i="14"/>
  <c r="I60" i="15"/>
  <c r="R48" i="14"/>
  <c r="K48" i="15"/>
  <c r="U48" i="10"/>
  <c r="J51" i="7" s="1"/>
  <c r="P51" i="7" s="1"/>
  <c r="I49" i="15"/>
  <c r="N48" i="10"/>
  <c r="P68" i="6"/>
  <c r="Q68" i="6" s="1"/>
  <c r="O68" i="6"/>
  <c r="G57" i="6"/>
  <c r="H57" i="6" s="1"/>
  <c r="F57" i="6"/>
  <c r="L55" i="7"/>
  <c r="J83" i="12"/>
  <c r="W50" i="14"/>
  <c r="X50" i="14" s="1"/>
  <c r="T50" i="14" s="1"/>
  <c r="AL50" i="14"/>
  <c r="AF50" i="10"/>
  <c r="AJ53" i="8" s="1"/>
  <c r="T50" i="15"/>
  <c r="AE50" i="8"/>
  <c r="AE61" i="8"/>
  <c r="AM61" i="8" s="1"/>
  <c r="AK48" i="14"/>
  <c r="AN48" i="14" s="1"/>
  <c r="AE48" i="10"/>
  <c r="AI51" i="8" s="1"/>
  <c r="AL51" i="8" s="1"/>
  <c r="S48" i="15"/>
  <c r="P47" i="14"/>
  <c r="H46" i="15"/>
  <c r="O46" i="14"/>
  <c r="R46" i="10"/>
  <c r="G49" i="7" s="1"/>
  <c r="X35" i="10"/>
  <c r="K43" i="15"/>
  <c r="R43" i="14"/>
  <c r="U43" i="10"/>
  <c r="J46" i="7" s="1"/>
  <c r="AC43" i="10"/>
  <c r="AF46" i="8" s="1"/>
  <c r="Q43" i="15"/>
  <c r="AH43" i="14"/>
  <c r="C46" i="7"/>
  <c r="C46" i="6"/>
  <c r="C46" i="8"/>
  <c r="C45" i="3"/>
  <c r="J40" i="10"/>
  <c r="G40" i="10"/>
  <c r="F40" i="14"/>
  <c r="G40" i="14" s="1"/>
  <c r="C40" i="15"/>
  <c r="C43" i="6"/>
  <c r="C43" i="7"/>
  <c r="C43" i="8"/>
  <c r="C42" i="3"/>
  <c r="Q26" i="15"/>
  <c r="AC26" i="10"/>
  <c r="AF29" i="8" s="1"/>
  <c r="AH29" i="8" s="1"/>
  <c r="AH26" i="14"/>
  <c r="AJ26" i="14" s="1"/>
  <c r="AB26" i="14" s="1"/>
  <c r="I10" i="10"/>
  <c r="S13" i="6" s="1"/>
  <c r="E10" i="15"/>
  <c r="I10" i="14"/>
  <c r="K10" i="14" s="1"/>
  <c r="L10" i="14" s="1"/>
  <c r="E6" i="8"/>
  <c r="E6" i="7"/>
  <c r="E6" i="6"/>
  <c r="E5" i="3"/>
  <c r="F46" i="6"/>
  <c r="G46" i="6"/>
  <c r="H46" i="6" s="1"/>
  <c r="P38" i="10"/>
  <c r="R38" i="10"/>
  <c r="G41" i="7" s="1"/>
  <c r="H38" i="15"/>
  <c r="O38" i="14"/>
  <c r="O38" i="10"/>
  <c r="E34" i="15"/>
  <c r="I34" i="10"/>
  <c r="S37" i="6" s="1"/>
  <c r="I34" i="14"/>
  <c r="K34" i="14" s="1"/>
  <c r="D29" i="15"/>
  <c r="H29" i="10"/>
  <c r="H29" i="14"/>
  <c r="L29" i="14" s="1"/>
  <c r="D29" i="14" s="1"/>
  <c r="C32" i="7"/>
  <c r="P32" i="7" s="1"/>
  <c r="C32" i="8"/>
  <c r="C32" i="6"/>
  <c r="C31" i="3"/>
  <c r="O26" i="7"/>
  <c r="K17" i="10"/>
  <c r="U44" i="10"/>
  <c r="J47" i="7" s="1"/>
  <c r="K44" i="15"/>
  <c r="R44" i="14"/>
  <c r="AC44" i="10"/>
  <c r="AF47" i="8" s="1"/>
  <c r="Q44" i="15"/>
  <c r="AH44" i="14"/>
  <c r="L44" i="15"/>
  <c r="AA44" i="14"/>
  <c r="X44" i="10"/>
  <c r="AE42" i="8"/>
  <c r="AM42" i="8" s="1"/>
  <c r="AN42" i="8" s="1"/>
  <c r="T41" i="3" s="1"/>
  <c r="T38" i="6"/>
  <c r="U38" i="6" s="1"/>
  <c r="V38" i="6" s="1"/>
  <c r="P38" i="6"/>
  <c r="Q38" i="6" s="1"/>
  <c r="O38" i="6"/>
  <c r="O34" i="10"/>
  <c r="S46" i="10"/>
  <c r="H49" i="7" s="1"/>
  <c r="J41" i="10"/>
  <c r="P41" i="15"/>
  <c r="AF41" i="14"/>
  <c r="AB41" i="10"/>
  <c r="AD44" i="8" s="1"/>
  <c r="J75" i="12"/>
  <c r="Q44" i="8" s="1"/>
  <c r="W41" i="14"/>
  <c r="X41" i="14" s="1"/>
  <c r="T41" i="14" s="1"/>
  <c r="V28" i="10"/>
  <c r="Y31" i="8"/>
  <c r="Z31" i="8" s="1"/>
  <c r="J42" i="14"/>
  <c r="K42" i="14" s="1"/>
  <c r="F42" i="15"/>
  <c r="L42" i="10"/>
  <c r="AD42" i="10"/>
  <c r="AG45" i="8" s="1"/>
  <c r="AI42" i="14"/>
  <c r="R42" i="15"/>
  <c r="AB42" i="10"/>
  <c r="AD45" i="8" s="1"/>
  <c r="AF42" i="14"/>
  <c r="P42" i="15"/>
  <c r="S38" i="10"/>
  <c r="H41" i="7" s="1"/>
  <c r="H36" i="15"/>
  <c r="O36" i="14"/>
  <c r="R36" i="10"/>
  <c r="G39" i="7" s="1"/>
  <c r="W36" i="10"/>
  <c r="AL36" i="14"/>
  <c r="T36" i="15"/>
  <c r="AF36" i="10"/>
  <c r="AJ39" i="8" s="1"/>
  <c r="AF34" i="10"/>
  <c r="AJ37" i="8" s="1"/>
  <c r="T34" i="15"/>
  <c r="AL34" i="14"/>
  <c r="R34" i="14"/>
  <c r="U34" i="10"/>
  <c r="J37" i="7" s="1"/>
  <c r="K34" i="15"/>
  <c r="P34" i="7"/>
  <c r="F33" i="15"/>
  <c r="J33" i="14"/>
  <c r="L33" i="10"/>
  <c r="AL33" i="14"/>
  <c r="AF33" i="10"/>
  <c r="AJ36" i="8" s="1"/>
  <c r="T33" i="15"/>
  <c r="N48" i="7"/>
  <c r="K48" i="7"/>
  <c r="P47" i="3" s="1"/>
  <c r="I35" i="15"/>
  <c r="R33" i="14"/>
  <c r="U33" i="10"/>
  <c r="J36" i="7" s="1"/>
  <c r="P36" i="7" s="1"/>
  <c r="K33" i="15"/>
  <c r="W30" i="14"/>
  <c r="X30" i="14" s="1"/>
  <c r="T30" i="14" s="1"/>
  <c r="AL30" i="14"/>
  <c r="AF30" i="10"/>
  <c r="AJ33" i="8" s="1"/>
  <c r="T30" i="15"/>
  <c r="P28" i="7"/>
  <c r="AE20" i="14"/>
  <c r="O20" i="15"/>
  <c r="AA20" i="10"/>
  <c r="AC23" i="8" s="1"/>
  <c r="AK14" i="14"/>
  <c r="S14" i="15"/>
  <c r="AE14" i="10"/>
  <c r="AI17" i="8" s="1"/>
  <c r="P24" i="7"/>
  <c r="T31" i="6"/>
  <c r="U31" i="6" s="1"/>
  <c r="V31" i="6" s="1"/>
  <c r="P31" i="6"/>
  <c r="Q31" i="6" s="1"/>
  <c r="O31" i="6"/>
  <c r="Q24" i="10"/>
  <c r="F27" i="7" s="1"/>
  <c r="G24" i="15"/>
  <c r="N24" i="14"/>
  <c r="AC24" i="14"/>
  <c r="AG24" i="14" s="1"/>
  <c r="Y24" i="10"/>
  <c r="AA27" i="8" s="1"/>
  <c r="M24" i="15"/>
  <c r="O38" i="12"/>
  <c r="N14" i="10"/>
  <c r="C17" i="8"/>
  <c r="C17" i="6"/>
  <c r="C17" i="7"/>
  <c r="C16" i="3"/>
  <c r="K27" i="10"/>
  <c r="M27" i="15"/>
  <c r="AC27" i="14"/>
  <c r="Y27" i="10"/>
  <c r="AA30" i="8" s="1"/>
  <c r="N16" i="10"/>
  <c r="K16" i="15"/>
  <c r="R16" i="14"/>
  <c r="U16" i="10"/>
  <c r="J19" i="7" s="1"/>
  <c r="G14" i="15"/>
  <c r="Q14" i="10"/>
  <c r="F17" i="7" s="1"/>
  <c r="N14" i="14"/>
  <c r="Q13" i="14"/>
  <c r="J13" i="15"/>
  <c r="M20" i="10"/>
  <c r="C23" i="6"/>
  <c r="C23" i="7"/>
  <c r="P23" i="7" s="1"/>
  <c r="C23" i="8"/>
  <c r="C22" i="3"/>
  <c r="AH26" i="8"/>
  <c r="G23" i="14"/>
  <c r="N15" i="10"/>
  <c r="K11" i="10"/>
  <c r="X7" i="10"/>
  <c r="V27" i="10"/>
  <c r="Y30" i="8"/>
  <c r="Z30" i="8" s="1"/>
  <c r="I17" i="15"/>
  <c r="F18" i="6"/>
  <c r="G18" i="6"/>
  <c r="H18" i="6" s="1"/>
  <c r="I18" i="6" s="1"/>
  <c r="F12" i="15"/>
  <c r="J12" i="14"/>
  <c r="L12" i="10"/>
  <c r="X12" i="10"/>
  <c r="M12" i="10"/>
  <c r="O69" i="8"/>
  <c r="P10" i="14"/>
  <c r="AN13" i="14"/>
  <c r="AD12" i="10"/>
  <c r="AG15" i="8" s="1"/>
  <c r="R12" i="15"/>
  <c r="AI12" i="14"/>
  <c r="K12" i="6"/>
  <c r="L12" i="6" s="1"/>
  <c r="J12" i="6"/>
  <c r="R97" i="8"/>
  <c r="X14" i="6"/>
  <c r="Y14" i="6" s="1"/>
  <c r="W14" i="6"/>
  <c r="L16" i="14"/>
  <c r="X17" i="6"/>
  <c r="Y17" i="6" s="1"/>
  <c r="W17" i="6"/>
  <c r="P22" i="10"/>
  <c r="AE22" i="10"/>
  <c r="AI25" i="8" s="1"/>
  <c r="S22" i="15"/>
  <c r="AK22" i="14"/>
  <c r="H22" i="10"/>
  <c r="H22" i="14"/>
  <c r="L22" i="14" s="1"/>
  <c r="D22" i="15"/>
  <c r="AL22" i="14"/>
  <c r="AF22" i="10"/>
  <c r="AJ25" i="8" s="1"/>
  <c r="T22" i="15"/>
  <c r="N11" i="7"/>
  <c r="K11" i="7"/>
  <c r="P10" i="3" s="1"/>
  <c r="W10" i="6"/>
  <c r="X10" i="6"/>
  <c r="Y10" i="6" s="1"/>
  <c r="O5" i="10"/>
  <c r="W5" i="10"/>
  <c r="W135" i="8"/>
  <c r="K40" i="8"/>
  <c r="O40" i="8" s="1"/>
  <c r="X40" i="8" s="1"/>
  <c r="S39" i="3" s="1"/>
  <c r="W7" i="8"/>
  <c r="W106" i="8"/>
  <c r="W90" i="8"/>
  <c r="W84" i="8"/>
  <c r="O60" i="8"/>
  <c r="O59" i="8"/>
  <c r="R41" i="8"/>
  <c r="W48" i="8"/>
  <c r="K42" i="8"/>
  <c r="O42" i="8" s="1"/>
  <c r="X42" i="8" s="1"/>
  <c r="S41" i="3" s="1"/>
  <c r="M6" i="10"/>
  <c r="AH6" i="14"/>
  <c r="Q6" i="15"/>
  <c r="AC6" i="10"/>
  <c r="AF9" i="8" s="1"/>
  <c r="AC6" i="14"/>
  <c r="AG6" i="14" s="1"/>
  <c r="Y6" i="10"/>
  <c r="AA9" i="8" s="1"/>
  <c r="M6" i="15"/>
  <c r="X4" i="10"/>
  <c r="K4" i="10"/>
  <c r="C7" i="8"/>
  <c r="C7" i="7"/>
  <c r="C7" i="6"/>
  <c r="C6" i="3"/>
  <c r="R162" i="8"/>
  <c r="W86" i="8"/>
  <c r="R35" i="8"/>
  <c r="W26" i="8"/>
  <c r="R23" i="8"/>
  <c r="X23" i="8" s="1"/>
  <c r="S22" i="3" s="1"/>
  <c r="P6" i="10"/>
  <c r="L5" i="14"/>
  <c r="W3" i="10"/>
  <c r="R85" i="8"/>
  <c r="O81" i="8"/>
  <c r="Q49" i="8"/>
  <c r="R49" i="8" s="1"/>
  <c r="T89" i="5"/>
  <c r="T8" i="5"/>
  <c r="O150" i="8"/>
  <c r="K110" i="8"/>
  <c r="O110" i="8" s="1"/>
  <c r="X110" i="8" s="1"/>
  <c r="S109" i="3" s="1"/>
  <c r="N95" i="8"/>
  <c r="W82" i="8"/>
  <c r="O44" i="8"/>
  <c r="O29" i="8"/>
  <c r="K21" i="8"/>
  <c r="T95" i="4"/>
  <c r="T71" i="4"/>
  <c r="J9" i="6"/>
  <c r="K9" i="6"/>
  <c r="L9" i="6" s="1"/>
  <c r="K3" i="10"/>
  <c r="M3" i="10"/>
  <c r="E3" i="14"/>
  <c r="F3" i="10"/>
  <c r="B3" i="15"/>
  <c r="K145" i="8"/>
  <c r="O145" i="8" s="1"/>
  <c r="H108" i="8"/>
  <c r="O107" i="8"/>
  <c r="X107" i="8" s="1"/>
  <c r="S106" i="3" s="1"/>
  <c r="H58" i="8"/>
  <c r="O58" i="8" s="1"/>
  <c r="K12" i="8"/>
  <c r="O12" i="8" s="1"/>
  <c r="X12" i="8" s="1"/>
  <c r="S11" i="3" s="1"/>
  <c r="T46" i="5"/>
  <c r="N144" i="8"/>
  <c r="O144" i="8" s="1"/>
  <c r="R34" i="8"/>
  <c r="N32" i="8"/>
  <c r="T22" i="5"/>
  <c r="T106" i="4"/>
  <c r="T61" i="4"/>
  <c r="T45" i="4"/>
  <c r="T145" i="4"/>
  <c r="T79" i="5"/>
  <c r="T58" i="4"/>
  <c r="P50" i="7"/>
  <c r="P26" i="7"/>
  <c r="T41" i="4"/>
  <c r="T73" i="4"/>
  <c r="L111" i="7"/>
  <c r="T44" i="4"/>
  <c r="T12" i="4"/>
  <c r="T35" i="5"/>
  <c r="T78" i="4"/>
  <c r="G160" i="10"/>
  <c r="P163" i="7" s="1"/>
  <c r="F160" i="14"/>
  <c r="G160" i="14" s="1"/>
  <c r="C160" i="15"/>
  <c r="L162" i="15"/>
  <c r="AA162" i="14"/>
  <c r="P150" i="10"/>
  <c r="AG155" i="14"/>
  <c r="L154" i="15"/>
  <c r="AA154" i="14"/>
  <c r="AM154" i="14"/>
  <c r="U154" i="15"/>
  <c r="AG154" i="10"/>
  <c r="AK157" i="8" s="1"/>
  <c r="F158" i="6"/>
  <c r="G158" i="6"/>
  <c r="H158" i="6" s="1"/>
  <c r="N153" i="10"/>
  <c r="AA150" i="10"/>
  <c r="AC153" i="8" s="1"/>
  <c r="AE150" i="14"/>
  <c r="O150" i="15"/>
  <c r="W146" i="10"/>
  <c r="U150" i="10"/>
  <c r="J153" i="7" s="1"/>
  <c r="P153" i="7" s="1"/>
  <c r="R150" i="14"/>
  <c r="K150" i="15"/>
  <c r="AE158" i="8"/>
  <c r="L154" i="10"/>
  <c r="J154" i="14"/>
  <c r="K154" i="14" s="1"/>
  <c r="F154" i="15"/>
  <c r="L149" i="15"/>
  <c r="AA149" i="14"/>
  <c r="U149" i="10"/>
  <c r="J152" i="7" s="1"/>
  <c r="R149" i="14"/>
  <c r="K149" i="15"/>
  <c r="J149" i="10"/>
  <c r="AL149" i="14"/>
  <c r="AN149" i="14" s="1"/>
  <c r="T149" i="15"/>
  <c r="AF149" i="10"/>
  <c r="AJ152" i="8" s="1"/>
  <c r="N141" i="14"/>
  <c r="M141" i="14" s="1"/>
  <c r="Q141" i="10"/>
  <c r="F144" i="7" s="1"/>
  <c r="L144" i="7" s="1"/>
  <c r="G141" i="15"/>
  <c r="I145" i="15"/>
  <c r="G148" i="10"/>
  <c r="F148" i="14"/>
  <c r="G148" i="14" s="1"/>
  <c r="C148" i="15"/>
  <c r="O179" i="12"/>
  <c r="K155" i="6" s="1"/>
  <c r="L155" i="6" s="1"/>
  <c r="M155" i="6" s="1"/>
  <c r="X148" i="6"/>
  <c r="Y148" i="6" s="1"/>
  <c r="W148" i="6"/>
  <c r="O139" i="14"/>
  <c r="R139" i="10"/>
  <c r="G142" i="7" s="1"/>
  <c r="M142" i="7" s="1"/>
  <c r="H139" i="15"/>
  <c r="D138" i="15"/>
  <c r="H138" i="14"/>
  <c r="H138" i="10"/>
  <c r="S131" i="15"/>
  <c r="AK131" i="14"/>
  <c r="AN131" i="14" s="1"/>
  <c r="AE131" i="10"/>
  <c r="AI134" i="8" s="1"/>
  <c r="AL134" i="8" s="1"/>
  <c r="AD137" i="10"/>
  <c r="AG140" i="8" s="1"/>
  <c r="AH140" i="8" s="1"/>
  <c r="AI137" i="14"/>
  <c r="AJ137" i="14" s="1"/>
  <c r="R137" i="15"/>
  <c r="L137" i="15"/>
  <c r="AA137" i="14"/>
  <c r="AE137" i="14"/>
  <c r="O137" i="15"/>
  <c r="AA137" i="10"/>
  <c r="AC140" i="8" s="1"/>
  <c r="O136" i="10"/>
  <c r="O195" i="12"/>
  <c r="G163" i="10"/>
  <c r="O166" i="7" s="1"/>
  <c r="F163" i="14"/>
  <c r="G163" i="14" s="1"/>
  <c r="C163" i="15"/>
  <c r="H162" i="14"/>
  <c r="D162" i="15"/>
  <c r="H162" i="10"/>
  <c r="X161" i="10"/>
  <c r="J160" i="10"/>
  <c r="I162" i="14"/>
  <c r="E162" i="15"/>
  <c r="I162" i="10"/>
  <c r="S165" i="6" s="1"/>
  <c r="J161" i="10"/>
  <c r="AH162" i="8"/>
  <c r="AK155" i="14"/>
  <c r="AE155" i="10"/>
  <c r="AI158" i="8" s="1"/>
  <c r="S155" i="15"/>
  <c r="R162" i="10"/>
  <c r="G165" i="7" s="1"/>
  <c r="O162" i="14"/>
  <c r="H162" i="15"/>
  <c r="N158" i="10"/>
  <c r="AF155" i="10"/>
  <c r="AJ158" i="8" s="1"/>
  <c r="AL155" i="14"/>
  <c r="T155" i="15"/>
  <c r="T162" i="10"/>
  <c r="I165" i="7" s="1"/>
  <c r="Q162" i="14"/>
  <c r="J162" i="15"/>
  <c r="K164" i="6"/>
  <c r="L164" i="6" s="1"/>
  <c r="J164" i="6"/>
  <c r="O159" i="10"/>
  <c r="P156" i="14"/>
  <c r="R161" i="15"/>
  <c r="AD161" i="10"/>
  <c r="AG164" i="8" s="1"/>
  <c r="AI161" i="14"/>
  <c r="T159" i="15"/>
  <c r="AF159" i="10"/>
  <c r="AJ162" i="8" s="1"/>
  <c r="AL159" i="14"/>
  <c r="C162" i="15"/>
  <c r="G162" i="10"/>
  <c r="F162" i="14"/>
  <c r="G162" i="14" s="1"/>
  <c r="X160" i="10"/>
  <c r="H159" i="15"/>
  <c r="R159" i="10"/>
  <c r="G162" i="7" s="1"/>
  <c r="M162" i="7" s="1"/>
  <c r="O159" i="14"/>
  <c r="AL155" i="8"/>
  <c r="O151" i="10"/>
  <c r="AN153" i="14"/>
  <c r="H151" i="14"/>
  <c r="D151" i="15"/>
  <c r="H151" i="10"/>
  <c r="N150" i="14"/>
  <c r="G150" i="15"/>
  <c r="Q150" i="10"/>
  <c r="F153" i="7" s="1"/>
  <c r="L153" i="7" s="1"/>
  <c r="AJ162" i="14"/>
  <c r="C154" i="15"/>
  <c r="G154" i="10"/>
  <c r="F154" i="14"/>
  <c r="O181" i="12"/>
  <c r="K158" i="6" s="1"/>
  <c r="L158" i="6" s="1"/>
  <c r="M158" i="6" s="1"/>
  <c r="O153" i="14"/>
  <c r="H153" i="15"/>
  <c r="R153" i="10"/>
  <c r="G156" i="7" s="1"/>
  <c r="M156" i="7" s="1"/>
  <c r="N152" i="10"/>
  <c r="AD152" i="14"/>
  <c r="AG152" i="14" s="1"/>
  <c r="N152" i="15"/>
  <c r="Z152" i="10"/>
  <c r="AB155" i="8" s="1"/>
  <c r="AE155" i="8" s="1"/>
  <c r="Y150" i="10"/>
  <c r="AA153" i="8" s="1"/>
  <c r="AC150" i="14"/>
  <c r="M150" i="15"/>
  <c r="W146" i="14"/>
  <c r="X146" i="14" s="1"/>
  <c r="T146" i="14" s="1"/>
  <c r="J177" i="12"/>
  <c r="Q149" i="8" s="1"/>
  <c r="R149" i="8" s="1"/>
  <c r="P158" i="7"/>
  <c r="F154" i="10"/>
  <c r="B154" i="15"/>
  <c r="E154" i="14"/>
  <c r="E153" i="15"/>
  <c r="I153" i="10"/>
  <c r="S156" i="6" s="1"/>
  <c r="I153" i="14"/>
  <c r="K153" i="14" s="1"/>
  <c r="L153" i="14" s="1"/>
  <c r="D153" i="14" s="1"/>
  <c r="N147" i="10"/>
  <c r="AK145" i="14"/>
  <c r="AN145" i="14" s="1"/>
  <c r="AE145" i="10"/>
  <c r="AI148" i="8" s="1"/>
  <c r="AL148" i="8" s="1"/>
  <c r="S145" i="15"/>
  <c r="T150" i="10"/>
  <c r="I153" i="7" s="1"/>
  <c r="O153" i="7" s="1"/>
  <c r="Q150" i="14"/>
  <c r="J150" i="15"/>
  <c r="P146" i="10"/>
  <c r="I145" i="10"/>
  <c r="S148" i="6" s="1"/>
  <c r="I145" i="14"/>
  <c r="K145" i="14" s="1"/>
  <c r="E145" i="15"/>
  <c r="F156" i="6"/>
  <c r="G156" i="6"/>
  <c r="H156" i="6" s="1"/>
  <c r="M150" i="10"/>
  <c r="H157" i="10"/>
  <c r="D157" i="15"/>
  <c r="H157" i="14"/>
  <c r="O157" i="14"/>
  <c r="H157" i="15"/>
  <c r="R157" i="10"/>
  <c r="G160" i="7" s="1"/>
  <c r="G157" i="10"/>
  <c r="F157" i="14"/>
  <c r="G157" i="14" s="1"/>
  <c r="C157" i="15"/>
  <c r="O183" i="12"/>
  <c r="T154" i="10"/>
  <c r="I157" i="7" s="1"/>
  <c r="O157" i="7" s="1"/>
  <c r="Q154" i="14"/>
  <c r="J154" i="15"/>
  <c r="N154" i="14"/>
  <c r="G154" i="15"/>
  <c r="Q154" i="10"/>
  <c r="F157" i="7" s="1"/>
  <c r="J153" i="6"/>
  <c r="K153" i="6"/>
  <c r="L153" i="6" s="1"/>
  <c r="O149" i="10"/>
  <c r="AB149" i="10"/>
  <c r="AD152" i="8" s="1"/>
  <c r="AF149" i="14"/>
  <c r="P149" i="15"/>
  <c r="O149" i="14"/>
  <c r="H149" i="15"/>
  <c r="R149" i="10"/>
  <c r="G152" i="7" s="1"/>
  <c r="C152" i="8"/>
  <c r="C152" i="7"/>
  <c r="C152" i="6"/>
  <c r="C151" i="3"/>
  <c r="P142" i="10"/>
  <c r="S145" i="10"/>
  <c r="H148" i="7" s="1"/>
  <c r="O148" i="10"/>
  <c r="M148" i="10"/>
  <c r="AD148" i="14"/>
  <c r="N148" i="15"/>
  <c r="Z148" i="10"/>
  <c r="AB151" i="8" s="1"/>
  <c r="M148" i="7"/>
  <c r="AK141" i="14"/>
  <c r="AN141" i="14" s="1"/>
  <c r="AB141" i="14" s="1"/>
  <c r="Z141" i="14" s="1"/>
  <c r="S141" i="14" s="1"/>
  <c r="S141" i="15"/>
  <c r="AE141" i="10"/>
  <c r="AI144" i="8" s="1"/>
  <c r="AL144" i="8" s="1"/>
  <c r="T138" i="15"/>
  <c r="AF138" i="10"/>
  <c r="AJ141" i="8" s="1"/>
  <c r="AL138" i="14"/>
  <c r="E135" i="14"/>
  <c r="B135" i="15"/>
  <c r="F135" i="10"/>
  <c r="H134" i="14"/>
  <c r="D134" i="15"/>
  <c r="V134" i="15" s="1"/>
  <c r="G134" i="11" s="1"/>
  <c r="D134" i="11" s="1"/>
  <c r="H134" i="10"/>
  <c r="G150" i="14"/>
  <c r="O172" i="12"/>
  <c r="K147" i="6" s="1"/>
  <c r="L147" i="6" s="1"/>
  <c r="M147" i="6" s="1"/>
  <c r="N147" i="6" s="1"/>
  <c r="M146" i="3" s="1"/>
  <c r="P144" i="14"/>
  <c r="M144" i="14" s="1"/>
  <c r="J138" i="14"/>
  <c r="K138" i="14" s="1"/>
  <c r="F138" i="15"/>
  <c r="L138" i="10"/>
  <c r="W143" i="10"/>
  <c r="M143" i="10"/>
  <c r="X143" i="10"/>
  <c r="R143" i="15"/>
  <c r="AI143" i="14"/>
  <c r="AD143" i="10"/>
  <c r="AG146" i="8" s="1"/>
  <c r="AC139" i="14"/>
  <c r="AG139" i="14" s="1"/>
  <c r="M139" i="15"/>
  <c r="Y139" i="10"/>
  <c r="AA142" i="8" s="1"/>
  <c r="N145" i="7"/>
  <c r="K145" i="7"/>
  <c r="P144" i="3" s="1"/>
  <c r="AE136" i="8"/>
  <c r="W131" i="14"/>
  <c r="X131" i="14" s="1"/>
  <c r="T131" i="14" s="1"/>
  <c r="J158" i="12"/>
  <c r="Q134" i="8" s="1"/>
  <c r="AD131" i="14"/>
  <c r="N131" i="15"/>
  <c r="Z131" i="10"/>
  <c r="AB134" i="8" s="1"/>
  <c r="I137" i="10"/>
  <c r="S140" i="6" s="1"/>
  <c r="E137" i="15"/>
  <c r="I137" i="14"/>
  <c r="T137" i="15"/>
  <c r="AL137" i="14"/>
  <c r="AF137" i="10"/>
  <c r="AJ140" i="8" s="1"/>
  <c r="O169" i="12"/>
  <c r="K141" i="6" s="1"/>
  <c r="L141" i="6" s="1"/>
  <c r="W145" i="6"/>
  <c r="E136" i="15"/>
  <c r="I136" i="10"/>
  <c r="S139" i="6" s="1"/>
  <c r="I136" i="14"/>
  <c r="K136" i="14" s="1"/>
  <c r="L140" i="10"/>
  <c r="F140" i="15"/>
  <c r="J140" i="14"/>
  <c r="K140" i="14" s="1"/>
  <c r="J140" i="10"/>
  <c r="AE136" i="10"/>
  <c r="AI139" i="8" s="1"/>
  <c r="AL139" i="8" s="1"/>
  <c r="S136" i="15"/>
  <c r="AK136" i="14"/>
  <c r="AN136" i="14" s="1"/>
  <c r="O142" i="7"/>
  <c r="O138" i="7"/>
  <c r="K138" i="7"/>
  <c r="P137" i="3" s="1"/>
  <c r="G140" i="14"/>
  <c r="AE140" i="8"/>
  <c r="H136" i="15"/>
  <c r="O136" i="14"/>
  <c r="R136" i="10"/>
  <c r="G139" i="7" s="1"/>
  <c r="M139" i="7" s="1"/>
  <c r="N136" i="10"/>
  <c r="O139" i="7"/>
  <c r="H130" i="15"/>
  <c r="R130" i="10"/>
  <c r="G133" i="7" s="1"/>
  <c r="O130" i="14"/>
  <c r="Q129" i="15"/>
  <c r="AC129" i="10"/>
  <c r="AF132" i="8" s="1"/>
  <c r="AH132" i="8" s="1"/>
  <c r="AH129" i="14"/>
  <c r="AJ129" i="14" s="1"/>
  <c r="P132" i="10"/>
  <c r="X132" i="10"/>
  <c r="L137" i="7"/>
  <c r="K130" i="10"/>
  <c r="X135" i="6"/>
  <c r="Y135" i="6" s="1"/>
  <c r="W135" i="6"/>
  <c r="U130" i="10"/>
  <c r="J133" i="7" s="1"/>
  <c r="K130" i="15"/>
  <c r="R130" i="14"/>
  <c r="AH125" i="14"/>
  <c r="AJ125" i="14" s="1"/>
  <c r="AB125" i="14" s="1"/>
  <c r="Z125" i="14" s="1"/>
  <c r="S125" i="14" s="1"/>
  <c r="AC125" i="10"/>
  <c r="AF128" i="8" s="1"/>
  <c r="AH128" i="8" s="1"/>
  <c r="AM128" i="8" s="1"/>
  <c r="AN128" i="8" s="1"/>
  <c r="T127" i="3" s="1"/>
  <c r="Q125" i="15"/>
  <c r="AH123" i="14"/>
  <c r="AJ123" i="14" s="1"/>
  <c r="Q123" i="15"/>
  <c r="AC123" i="10"/>
  <c r="AF126" i="8" s="1"/>
  <c r="AH126" i="8" s="1"/>
  <c r="Q122" i="14"/>
  <c r="J122" i="15"/>
  <c r="T122" i="10"/>
  <c r="I125" i="7" s="1"/>
  <c r="O125" i="7" s="1"/>
  <c r="N119" i="10"/>
  <c r="O153" i="12"/>
  <c r="P127" i="15"/>
  <c r="AF127" i="14"/>
  <c r="AG127" i="14" s="1"/>
  <c r="AB127" i="10"/>
  <c r="AD130" i="8" s="1"/>
  <c r="AA127" i="14"/>
  <c r="L127" i="15"/>
  <c r="I126" i="15"/>
  <c r="AF120" i="14"/>
  <c r="AG120" i="14" s="1"/>
  <c r="AB120" i="14" s="1"/>
  <c r="Z120" i="14" s="1"/>
  <c r="S120" i="14" s="1"/>
  <c r="AB120" i="10"/>
  <c r="AD123" i="8" s="1"/>
  <c r="AE123" i="8" s="1"/>
  <c r="AM123" i="8" s="1"/>
  <c r="P120" i="15"/>
  <c r="AK108" i="14"/>
  <c r="AN108" i="14" s="1"/>
  <c r="AB108" i="14" s="1"/>
  <c r="Z108" i="14" s="1"/>
  <c r="S108" i="14" s="1"/>
  <c r="S108" i="15"/>
  <c r="AE108" i="10"/>
  <c r="AI111" i="8" s="1"/>
  <c r="AL111" i="8" s="1"/>
  <c r="X128" i="10"/>
  <c r="Y128" i="10"/>
  <c r="AA131" i="8" s="1"/>
  <c r="M128" i="15"/>
  <c r="AC128" i="14"/>
  <c r="R128" i="15"/>
  <c r="AD128" i="10"/>
  <c r="AG131" i="8" s="1"/>
  <c r="AI128" i="14"/>
  <c r="AE129" i="8"/>
  <c r="AM129" i="8" s="1"/>
  <c r="F124" i="14"/>
  <c r="G124" i="14" s="1"/>
  <c r="C124" i="15"/>
  <c r="G124" i="10"/>
  <c r="W124" i="10"/>
  <c r="AA124" i="14"/>
  <c r="L124" i="15"/>
  <c r="AF128" i="14"/>
  <c r="P128" i="15"/>
  <c r="AB128" i="10"/>
  <c r="AD131" i="8" s="1"/>
  <c r="M123" i="15"/>
  <c r="AC123" i="14"/>
  <c r="AG123" i="14" s="1"/>
  <c r="Y123" i="10"/>
  <c r="AA126" i="8" s="1"/>
  <c r="P112" i="10"/>
  <c r="W104" i="10"/>
  <c r="P126" i="7"/>
  <c r="F9" i="13"/>
  <c r="S115" i="10"/>
  <c r="H118" i="7" s="1"/>
  <c r="C118" i="15"/>
  <c r="G118" i="10"/>
  <c r="F118" i="14"/>
  <c r="G118" i="14" s="1"/>
  <c r="I105" i="10"/>
  <c r="S108" i="6" s="1"/>
  <c r="E105" i="15"/>
  <c r="V105" i="15" s="1"/>
  <c r="G105" i="11" s="1"/>
  <c r="D105" i="11" s="1"/>
  <c r="I105" i="14"/>
  <c r="K105" i="14" s="1"/>
  <c r="L105" i="14" s="1"/>
  <c r="AE107" i="8"/>
  <c r="AM107" i="8" s="1"/>
  <c r="AN107" i="8" s="1"/>
  <c r="T106" i="3" s="1"/>
  <c r="R106" i="3" s="1"/>
  <c r="J97" i="14"/>
  <c r="K97" i="14" s="1"/>
  <c r="F97" i="15"/>
  <c r="L97" i="10"/>
  <c r="W123" i="6"/>
  <c r="X123" i="6"/>
  <c r="Y123" i="6" s="1"/>
  <c r="Z123" i="6" s="1"/>
  <c r="J118" i="14"/>
  <c r="K118" i="14" s="1"/>
  <c r="F118" i="15"/>
  <c r="L118" i="10"/>
  <c r="M119" i="7"/>
  <c r="AN121" i="14"/>
  <c r="I117" i="10"/>
  <c r="S120" i="6" s="1"/>
  <c r="E117" i="15"/>
  <c r="I117" i="14"/>
  <c r="G117" i="10"/>
  <c r="F117" i="14"/>
  <c r="G117" i="14" s="1"/>
  <c r="C117" i="15"/>
  <c r="C120" i="7"/>
  <c r="C120" i="8"/>
  <c r="C120" i="6"/>
  <c r="G120" i="6" s="1"/>
  <c r="H120" i="6" s="1"/>
  <c r="I120" i="6" s="1"/>
  <c r="C119" i="3"/>
  <c r="L117" i="10"/>
  <c r="J117" i="14"/>
  <c r="F117" i="15"/>
  <c r="I111" i="14"/>
  <c r="K111" i="14" s="1"/>
  <c r="E111" i="15"/>
  <c r="I111" i="10"/>
  <c r="S114" i="6" s="1"/>
  <c r="AF111" i="14"/>
  <c r="AB111" i="10"/>
  <c r="AD114" i="8" s="1"/>
  <c r="P111" i="15"/>
  <c r="W97" i="10"/>
  <c r="N117" i="10"/>
  <c r="M115" i="10"/>
  <c r="Q115" i="10"/>
  <c r="F118" i="7" s="1"/>
  <c r="L118" i="7" s="1"/>
  <c r="N115" i="14"/>
  <c r="G115" i="15"/>
  <c r="AJ115" i="14"/>
  <c r="P115" i="7"/>
  <c r="O109" i="15"/>
  <c r="AE109" i="14"/>
  <c r="AA109" i="10"/>
  <c r="AC112" i="8" s="1"/>
  <c r="H107" i="10"/>
  <c r="H107" i="14"/>
  <c r="D107" i="15"/>
  <c r="L104" i="7"/>
  <c r="E98" i="15"/>
  <c r="I98" i="10"/>
  <c r="S101" i="6" s="1"/>
  <c r="I98" i="14"/>
  <c r="K98" i="14" s="1"/>
  <c r="L98" i="14" s="1"/>
  <c r="C101" i="7"/>
  <c r="P101" i="7" s="1"/>
  <c r="C101" i="8"/>
  <c r="C101" i="6"/>
  <c r="C100" i="3"/>
  <c r="AH95" i="14"/>
  <c r="Q95" i="15"/>
  <c r="AC95" i="10"/>
  <c r="AF98" i="8" s="1"/>
  <c r="AA110" i="14"/>
  <c r="L110" i="15"/>
  <c r="J110" i="15"/>
  <c r="T110" i="10"/>
  <c r="I113" i="7" s="1"/>
  <c r="O113" i="7" s="1"/>
  <c r="Q110" i="14"/>
  <c r="W110" i="14"/>
  <c r="X110" i="14" s="1"/>
  <c r="T110" i="14" s="1"/>
  <c r="J143" i="12"/>
  <c r="Q113" i="8" s="1"/>
  <c r="R113" i="8" s="1"/>
  <c r="X113" i="8" s="1"/>
  <c r="S112" i="3" s="1"/>
  <c r="AB106" i="10"/>
  <c r="AD109" i="8" s="1"/>
  <c r="P106" i="15"/>
  <c r="AF106" i="14"/>
  <c r="AM106" i="14"/>
  <c r="U106" i="15"/>
  <c r="AG106" i="10"/>
  <c r="AK109" i="8" s="1"/>
  <c r="J114" i="6"/>
  <c r="P114" i="14"/>
  <c r="AE116" i="8"/>
  <c r="Z107" i="10"/>
  <c r="AB110" i="8" s="1"/>
  <c r="N107" i="15"/>
  <c r="AD107" i="14"/>
  <c r="F4" i="13"/>
  <c r="L113" i="15"/>
  <c r="AA113" i="14"/>
  <c r="J111" i="6"/>
  <c r="K111" i="6"/>
  <c r="L111" i="6" s="1"/>
  <c r="M111" i="6" s="1"/>
  <c r="AL121" i="8"/>
  <c r="R107" i="15"/>
  <c r="AD107" i="10"/>
  <c r="AG110" i="8" s="1"/>
  <c r="AI107" i="14"/>
  <c r="W102" i="10"/>
  <c r="F101" i="6"/>
  <c r="G101" i="6"/>
  <c r="H101" i="6" s="1"/>
  <c r="W96" i="10"/>
  <c r="F102" i="10"/>
  <c r="B102" i="15"/>
  <c r="E102" i="14"/>
  <c r="K100" i="14"/>
  <c r="P99" i="10"/>
  <c r="O129" i="12"/>
  <c r="AM99" i="14"/>
  <c r="AN99" i="14" s="1"/>
  <c r="U99" i="15"/>
  <c r="AG99" i="10"/>
  <c r="AK102" i="8" s="1"/>
  <c r="AL102" i="8" s="1"/>
  <c r="O91" i="14"/>
  <c r="R91" i="10"/>
  <c r="G94" i="7" s="1"/>
  <c r="M94" i="7" s="1"/>
  <c r="H91" i="15"/>
  <c r="H89" i="14"/>
  <c r="D89" i="15"/>
  <c r="H89" i="10"/>
  <c r="AH104" i="8"/>
  <c r="W100" i="10"/>
  <c r="X100" i="10"/>
  <c r="S99" i="10"/>
  <c r="H102" i="7" s="1"/>
  <c r="N91" i="14"/>
  <c r="Q91" i="10"/>
  <c r="F94" i="7" s="1"/>
  <c r="L94" i="7" s="1"/>
  <c r="G91" i="15"/>
  <c r="N89" i="14"/>
  <c r="M89" i="14" s="1"/>
  <c r="G89" i="15"/>
  <c r="Q89" i="10"/>
  <c r="F92" i="7" s="1"/>
  <c r="L92" i="7" s="1"/>
  <c r="X106" i="6"/>
  <c r="Y106" i="6" s="1"/>
  <c r="W106" i="6"/>
  <c r="P102" i="10"/>
  <c r="O102" i="14"/>
  <c r="R102" i="10"/>
  <c r="G105" i="7" s="1"/>
  <c r="M105" i="7" s="1"/>
  <c r="H102" i="15"/>
  <c r="G100" i="14"/>
  <c r="S96" i="15"/>
  <c r="AE96" i="10"/>
  <c r="AI99" i="8" s="1"/>
  <c r="AK96" i="14"/>
  <c r="K103" i="14"/>
  <c r="L103" i="14" s="1"/>
  <c r="S92" i="15"/>
  <c r="AK92" i="14"/>
  <c r="AN92" i="14" s="1"/>
  <c r="AE92" i="10"/>
  <c r="AI95" i="8" s="1"/>
  <c r="AL95" i="8" s="1"/>
  <c r="X82" i="10"/>
  <c r="M92" i="15"/>
  <c r="AC92" i="14"/>
  <c r="AG92" i="14" s="1"/>
  <c r="Y92" i="10"/>
  <c r="AA95" i="8" s="1"/>
  <c r="V91" i="10"/>
  <c r="Y94" i="8"/>
  <c r="Z94" i="8" s="1"/>
  <c r="H77" i="10"/>
  <c r="H77" i="14"/>
  <c r="L77" i="14" s="1"/>
  <c r="D77" i="14" s="1"/>
  <c r="D77" i="15"/>
  <c r="V77" i="15" s="1"/>
  <c r="G77" i="11" s="1"/>
  <c r="D77" i="11" s="1"/>
  <c r="M99" i="7"/>
  <c r="O96" i="7"/>
  <c r="K94" i="15"/>
  <c r="U94" i="10"/>
  <c r="J97" i="7" s="1"/>
  <c r="P97" i="7" s="1"/>
  <c r="R94" i="14"/>
  <c r="AA94" i="14"/>
  <c r="L94" i="15"/>
  <c r="M99" i="14"/>
  <c r="W82" i="10"/>
  <c r="F87" i="15"/>
  <c r="L87" i="10"/>
  <c r="J87" i="14"/>
  <c r="K87" i="14" s="1"/>
  <c r="M86" i="14"/>
  <c r="P85" i="14"/>
  <c r="F84" i="15"/>
  <c r="L84" i="10"/>
  <c r="J84" i="14"/>
  <c r="K84" i="14" s="1"/>
  <c r="E83" i="14"/>
  <c r="F83" i="10"/>
  <c r="B83" i="15"/>
  <c r="W81" i="14"/>
  <c r="X81" i="14" s="1"/>
  <c r="T81" i="14" s="1"/>
  <c r="J81" i="10"/>
  <c r="S79" i="10"/>
  <c r="H82" i="7" s="1"/>
  <c r="J79" i="14"/>
  <c r="K79" i="14" s="1"/>
  <c r="L79" i="14" s="1"/>
  <c r="D79" i="14" s="1"/>
  <c r="F79" i="15"/>
  <c r="L79" i="10"/>
  <c r="K73" i="10"/>
  <c r="K72" i="10"/>
  <c r="J94" i="6"/>
  <c r="K94" i="6"/>
  <c r="L94" i="6" s="1"/>
  <c r="AA88" i="10"/>
  <c r="AC91" i="8" s="1"/>
  <c r="AE88" i="14"/>
  <c r="O88" i="15"/>
  <c r="X88" i="10"/>
  <c r="O90" i="6"/>
  <c r="T90" i="6"/>
  <c r="U90" i="6" s="1"/>
  <c r="V90" i="6" s="1"/>
  <c r="AL88" i="8"/>
  <c r="C87" i="15"/>
  <c r="F87" i="14"/>
  <c r="G87" i="10"/>
  <c r="P90" i="6" s="1"/>
  <c r="Q90" i="6" s="1"/>
  <c r="R90" i="6" s="1"/>
  <c r="O73" i="14"/>
  <c r="H73" i="15"/>
  <c r="R73" i="10"/>
  <c r="G76" i="7" s="1"/>
  <c r="M76" i="7" s="1"/>
  <c r="O87" i="14"/>
  <c r="R87" i="10"/>
  <c r="G90" i="7" s="1"/>
  <c r="H87" i="15"/>
  <c r="K87" i="10"/>
  <c r="P84" i="10"/>
  <c r="E84" i="14"/>
  <c r="F84" i="10"/>
  <c r="B84" i="15"/>
  <c r="AF83" i="10"/>
  <c r="AJ86" i="8" s="1"/>
  <c r="AL86" i="8" s="1"/>
  <c r="AL83" i="14"/>
  <c r="AN83" i="14" s="1"/>
  <c r="T83" i="15"/>
  <c r="F83" i="14"/>
  <c r="G83" i="10"/>
  <c r="M86" i="7" s="1"/>
  <c r="C83" i="15"/>
  <c r="Q85" i="14"/>
  <c r="J85" i="15"/>
  <c r="T85" i="10"/>
  <c r="I88" i="7" s="1"/>
  <c r="O88" i="7" s="1"/>
  <c r="M85" i="10"/>
  <c r="O118" i="12"/>
  <c r="C74" i="7"/>
  <c r="L74" i="7" s="1"/>
  <c r="C74" i="8"/>
  <c r="C74" i="6"/>
  <c r="C73" i="3"/>
  <c r="H59" i="14"/>
  <c r="L59" i="14" s="1"/>
  <c r="D59" i="14" s="1"/>
  <c r="H59" i="10"/>
  <c r="D59" i="15"/>
  <c r="G81" i="6"/>
  <c r="H81" i="6" s="1"/>
  <c r="F81" i="6"/>
  <c r="AL77" i="8"/>
  <c r="X75" i="6"/>
  <c r="Y75" i="6" s="1"/>
  <c r="Z75" i="6" s="1"/>
  <c r="W75" i="6"/>
  <c r="S88" i="6"/>
  <c r="T88" i="6"/>
  <c r="U88" i="6" s="1"/>
  <c r="V88" i="6" s="1"/>
  <c r="AA78" i="10"/>
  <c r="AC81" i="8" s="1"/>
  <c r="O78" i="15"/>
  <c r="AE78" i="14"/>
  <c r="AG78" i="14" s="1"/>
  <c r="X78" i="10"/>
  <c r="M78" i="10"/>
  <c r="M76" i="10"/>
  <c r="Q68" i="10"/>
  <c r="F71" i="7" s="1"/>
  <c r="L71" i="7" s="1"/>
  <c r="G68" i="15"/>
  <c r="N68" i="14"/>
  <c r="O68" i="14"/>
  <c r="H68" i="15"/>
  <c r="R68" i="10"/>
  <c r="G71" i="7" s="1"/>
  <c r="M71" i="7" s="1"/>
  <c r="O60" i="10"/>
  <c r="AM80" i="14"/>
  <c r="AG80" i="10"/>
  <c r="AK83" i="8" s="1"/>
  <c r="U80" i="15"/>
  <c r="G80" i="15"/>
  <c r="N80" i="14"/>
  <c r="Q80" i="10"/>
  <c r="F83" i="7" s="1"/>
  <c r="H80" i="14"/>
  <c r="H80" i="10"/>
  <c r="D80" i="15"/>
  <c r="AD80" i="14"/>
  <c r="N80" i="15"/>
  <c r="Z80" i="10"/>
  <c r="AB83" i="8" s="1"/>
  <c r="W78" i="14"/>
  <c r="X78" i="14" s="1"/>
  <c r="T78" i="14" s="1"/>
  <c r="F74" i="15"/>
  <c r="J74" i="14"/>
  <c r="K74" i="14" s="1"/>
  <c r="L74" i="10"/>
  <c r="I74" i="14"/>
  <c r="E74" i="15"/>
  <c r="I74" i="10"/>
  <c r="S77" i="6" s="1"/>
  <c r="W68" i="10"/>
  <c r="AE70" i="8"/>
  <c r="AK51" i="14"/>
  <c r="AN51" i="14" s="1"/>
  <c r="AB51" i="14" s="1"/>
  <c r="Z51" i="14" s="1"/>
  <c r="S51" i="14" s="1"/>
  <c r="AE51" i="10"/>
  <c r="AI54" i="8" s="1"/>
  <c r="AL54" i="8" s="1"/>
  <c r="S51" i="15"/>
  <c r="P84" i="6"/>
  <c r="Q84" i="6" s="1"/>
  <c r="R84" i="6" s="1"/>
  <c r="O84" i="6"/>
  <c r="T84" i="6"/>
  <c r="U84" i="6" s="1"/>
  <c r="V84" i="6" s="1"/>
  <c r="H76" i="10"/>
  <c r="H76" i="14"/>
  <c r="D76" i="15"/>
  <c r="I76" i="10"/>
  <c r="S79" i="6" s="1"/>
  <c r="I76" i="14"/>
  <c r="E76" i="15"/>
  <c r="AI76" i="14"/>
  <c r="R76" i="15"/>
  <c r="AD76" i="10"/>
  <c r="AG79" i="8" s="1"/>
  <c r="G80" i="14"/>
  <c r="AL83" i="8"/>
  <c r="P74" i="7"/>
  <c r="N70" i="15"/>
  <c r="AD70" i="14"/>
  <c r="Z70" i="10"/>
  <c r="AB73" i="8" s="1"/>
  <c r="N64" i="10"/>
  <c r="C64" i="15"/>
  <c r="F64" i="14"/>
  <c r="G64" i="10"/>
  <c r="X59" i="6"/>
  <c r="Y59" i="6" s="1"/>
  <c r="Z59" i="6" s="1"/>
  <c r="W59" i="6"/>
  <c r="M54" i="7"/>
  <c r="W37" i="10"/>
  <c r="V70" i="10"/>
  <c r="Y73" i="8"/>
  <c r="Z73" i="8" s="1"/>
  <c r="AJ68" i="14"/>
  <c r="U63" i="15"/>
  <c r="AG63" i="10"/>
  <c r="AK66" i="8" s="1"/>
  <c r="AL66" i="8" s="1"/>
  <c r="AM63" i="14"/>
  <c r="AE63" i="14"/>
  <c r="O63" i="15"/>
  <c r="AA63" i="10"/>
  <c r="AC66" i="8" s="1"/>
  <c r="L61" i="15"/>
  <c r="AA61" i="14"/>
  <c r="AH53" i="14"/>
  <c r="Q53" i="15"/>
  <c r="AC53" i="10"/>
  <c r="AF56" i="8" s="1"/>
  <c r="K66" i="15"/>
  <c r="R66" i="14"/>
  <c r="U66" i="10"/>
  <c r="J69" i="7" s="1"/>
  <c r="P69" i="7" s="1"/>
  <c r="X66" i="10"/>
  <c r="H62" i="10"/>
  <c r="X65" i="6" s="1"/>
  <c r="Y65" i="6" s="1"/>
  <c r="Z65" i="6" s="1"/>
  <c r="D62" i="15"/>
  <c r="H62" i="14"/>
  <c r="L62" i="14" s="1"/>
  <c r="D62" i="14" s="1"/>
  <c r="M62" i="10"/>
  <c r="O99" i="12"/>
  <c r="K62" i="6" s="1"/>
  <c r="L62" i="6" s="1"/>
  <c r="M62" i="6" s="1"/>
  <c r="N56" i="10"/>
  <c r="AM56" i="14"/>
  <c r="U56" i="15"/>
  <c r="AG56" i="10"/>
  <c r="AK59" i="8" s="1"/>
  <c r="J53" i="15"/>
  <c r="Q53" i="14"/>
  <c r="W39" i="10"/>
  <c r="H31" i="14"/>
  <c r="H31" i="10"/>
  <c r="D31" i="15"/>
  <c r="M74" i="7"/>
  <c r="P65" i="10"/>
  <c r="L65" i="10"/>
  <c r="F65" i="15"/>
  <c r="J65" i="14"/>
  <c r="AM65" i="14"/>
  <c r="U65" i="15"/>
  <c r="AG65" i="10"/>
  <c r="AK68" i="8" s="1"/>
  <c r="P61" i="10"/>
  <c r="N61" i="10"/>
  <c r="O71" i="7"/>
  <c r="F66" i="6"/>
  <c r="G66" i="6"/>
  <c r="H66" i="6" s="1"/>
  <c r="X69" i="10"/>
  <c r="I69" i="14"/>
  <c r="I69" i="10"/>
  <c r="S72" i="6" s="1"/>
  <c r="E69" i="15"/>
  <c r="N53" i="15"/>
  <c r="AD53" i="14"/>
  <c r="AG53" i="14" s="1"/>
  <c r="Z53" i="10"/>
  <c r="AB56" i="8" s="1"/>
  <c r="AE56" i="8" s="1"/>
  <c r="P66" i="14"/>
  <c r="D57" i="15"/>
  <c r="H57" i="14"/>
  <c r="H57" i="10"/>
  <c r="I57" i="14"/>
  <c r="E57" i="15"/>
  <c r="I57" i="10"/>
  <c r="S60" i="6" s="1"/>
  <c r="M54" i="15"/>
  <c r="AC54" i="14"/>
  <c r="Y54" i="10"/>
  <c r="AA57" i="8" s="1"/>
  <c r="AC54" i="10"/>
  <c r="AF57" i="8" s="1"/>
  <c r="AH57" i="8" s="1"/>
  <c r="AH54" i="14"/>
  <c r="AJ54" i="14" s="1"/>
  <c r="Q54" i="15"/>
  <c r="L49" i="15"/>
  <c r="AA49" i="14"/>
  <c r="B32" i="15"/>
  <c r="E32" i="14"/>
  <c r="F32" i="10"/>
  <c r="C31" i="8"/>
  <c r="C31" i="6"/>
  <c r="C31" i="7"/>
  <c r="O31" i="7" s="1"/>
  <c r="C30" i="3"/>
  <c r="W25" i="14"/>
  <c r="X25" i="14" s="1"/>
  <c r="T25" i="14" s="1"/>
  <c r="E21" i="14"/>
  <c r="F21" i="10"/>
  <c r="B21" i="15"/>
  <c r="E18" i="14"/>
  <c r="B18" i="15"/>
  <c r="F18" i="10"/>
  <c r="P9" i="10"/>
  <c r="F59" i="6"/>
  <c r="G59" i="6"/>
  <c r="H59" i="6" s="1"/>
  <c r="R50" i="15"/>
  <c r="AD50" i="10"/>
  <c r="AG53" i="8" s="1"/>
  <c r="AI50" i="14"/>
  <c r="G49" i="15"/>
  <c r="N49" i="14"/>
  <c r="Q49" i="10"/>
  <c r="F52" i="7" s="1"/>
  <c r="L52" i="7" s="1"/>
  <c r="F49" i="10"/>
  <c r="E49" i="14"/>
  <c r="B49" i="15"/>
  <c r="X48" i="10"/>
  <c r="AF46" i="10"/>
  <c r="AJ49" i="8" s="1"/>
  <c r="AL49" i="8" s="1"/>
  <c r="AL46" i="14"/>
  <c r="AN46" i="14" s="1"/>
  <c r="T46" i="15"/>
  <c r="F50" i="10"/>
  <c r="B50" i="15"/>
  <c r="E50" i="14"/>
  <c r="P53" i="14"/>
  <c r="M52" i="10"/>
  <c r="P52" i="15"/>
  <c r="AB52" i="10"/>
  <c r="AD55" i="8" s="1"/>
  <c r="AF52" i="14"/>
  <c r="AA52" i="14"/>
  <c r="L52" i="15"/>
  <c r="L54" i="7"/>
  <c r="M35" i="10"/>
  <c r="V54" i="10"/>
  <c r="Y57" i="8"/>
  <c r="Z57" i="8" s="1"/>
  <c r="K56" i="6"/>
  <c r="L56" i="6" s="1"/>
  <c r="J56" i="6"/>
  <c r="AL52" i="8"/>
  <c r="N48" i="15"/>
  <c r="AD48" i="14"/>
  <c r="Z48" i="10"/>
  <c r="AB51" i="8" s="1"/>
  <c r="AF48" i="14"/>
  <c r="P48" i="15"/>
  <c r="AB48" i="10"/>
  <c r="AD51" i="8" s="1"/>
  <c r="AL56" i="8"/>
  <c r="S49" i="10"/>
  <c r="H52" i="7" s="1"/>
  <c r="H48" i="14"/>
  <c r="H48" i="10"/>
  <c r="D48" i="15"/>
  <c r="P50" i="10"/>
  <c r="C53" i="7"/>
  <c r="C53" i="8"/>
  <c r="C53" i="6"/>
  <c r="C52" i="3"/>
  <c r="P46" i="10"/>
  <c r="N55" i="7"/>
  <c r="L48" i="7"/>
  <c r="R43" i="15"/>
  <c r="AD43" i="10"/>
  <c r="AG46" i="8" s="1"/>
  <c r="AI43" i="14"/>
  <c r="L43" i="10"/>
  <c r="J43" i="14"/>
  <c r="F43" i="15"/>
  <c r="Y42" i="10"/>
  <c r="AA45" i="8" s="1"/>
  <c r="M42" i="15"/>
  <c r="AC42" i="14"/>
  <c r="N40" i="10"/>
  <c r="H40" i="15"/>
  <c r="R40" i="10"/>
  <c r="G43" i="7" s="1"/>
  <c r="M43" i="7" s="1"/>
  <c r="O40" i="14"/>
  <c r="O40" i="10"/>
  <c r="AE38" i="8"/>
  <c r="B10" i="15"/>
  <c r="E10" i="14"/>
  <c r="F10" i="10"/>
  <c r="AK8" i="14"/>
  <c r="AN8" i="14" s="1"/>
  <c r="S8" i="15"/>
  <c r="AE8" i="10"/>
  <c r="AI11" i="8" s="1"/>
  <c r="AL11" i="8" s="1"/>
  <c r="AM11" i="8" s="1"/>
  <c r="Q33" i="8"/>
  <c r="R33" i="8" s="1"/>
  <c r="X33" i="8" s="1"/>
  <c r="S32" i="3" s="1"/>
  <c r="Q31" i="8"/>
  <c r="R31" i="8" s="1"/>
  <c r="X31" i="8" s="1"/>
  <c r="S30" i="3" s="1"/>
  <c r="H38" i="14"/>
  <c r="D38" i="15"/>
  <c r="H38" i="10"/>
  <c r="AA38" i="10"/>
  <c r="AC41" i="8" s="1"/>
  <c r="O38" i="15"/>
  <c r="AE38" i="14"/>
  <c r="AG38" i="14" s="1"/>
  <c r="AA38" i="14"/>
  <c r="L38" i="15"/>
  <c r="N36" i="10"/>
  <c r="M33" i="15"/>
  <c r="Y33" i="10"/>
  <c r="AA36" i="8" s="1"/>
  <c r="AC33" i="14"/>
  <c r="AG33" i="14" s="1"/>
  <c r="W29" i="14"/>
  <c r="X29" i="14" s="1"/>
  <c r="T29" i="14" s="1"/>
  <c r="K29" i="10"/>
  <c r="J29" i="6"/>
  <c r="K29" i="6"/>
  <c r="L29" i="6" s="1"/>
  <c r="F17" i="14"/>
  <c r="G17" i="14" s="1"/>
  <c r="C17" i="15"/>
  <c r="G17" i="10"/>
  <c r="AE44" i="14"/>
  <c r="O44" i="15"/>
  <c r="AA44" i="10"/>
  <c r="AC47" i="8" s="1"/>
  <c r="B44" i="15"/>
  <c r="F44" i="10"/>
  <c r="E44" i="14"/>
  <c r="R44" i="15"/>
  <c r="AI44" i="14"/>
  <c r="AD44" i="10"/>
  <c r="AG47" i="8" s="1"/>
  <c r="AL44" i="14"/>
  <c r="T44" i="15"/>
  <c r="AF44" i="10"/>
  <c r="AJ47" i="8" s="1"/>
  <c r="H36" i="10"/>
  <c r="D36" i="15"/>
  <c r="H36" i="14"/>
  <c r="AE33" i="10"/>
  <c r="AI36" i="8" s="1"/>
  <c r="AL36" i="8" s="1"/>
  <c r="S33" i="15"/>
  <c r="AK33" i="14"/>
  <c r="AN33" i="14" s="1"/>
  <c r="H41" i="15"/>
  <c r="O41" i="14"/>
  <c r="R41" i="10"/>
  <c r="G44" i="7" s="1"/>
  <c r="M44" i="7" s="1"/>
  <c r="U41" i="15"/>
  <c r="AG41" i="10"/>
  <c r="AK44" i="8" s="1"/>
  <c r="AM41" i="14"/>
  <c r="AC41" i="10"/>
  <c r="AF44" i="8" s="1"/>
  <c r="AH44" i="8" s="1"/>
  <c r="AH41" i="14"/>
  <c r="AJ41" i="14" s="1"/>
  <c r="Q41" i="15"/>
  <c r="F42" i="10"/>
  <c r="B42" i="15"/>
  <c r="E42" i="14"/>
  <c r="K42" i="10"/>
  <c r="L36" i="15"/>
  <c r="AA36" i="14"/>
  <c r="K36" i="10"/>
  <c r="C39" i="8"/>
  <c r="C39" i="6"/>
  <c r="C39" i="7"/>
  <c r="O39" i="7" s="1"/>
  <c r="C38" i="3"/>
  <c r="AD34" i="10"/>
  <c r="AG37" i="8" s="1"/>
  <c r="R34" i="15"/>
  <c r="AI34" i="14"/>
  <c r="P34" i="10"/>
  <c r="AF34" i="14"/>
  <c r="P34" i="15"/>
  <c r="AB34" i="10"/>
  <c r="AD37" i="8" s="1"/>
  <c r="Z43" i="10"/>
  <c r="AB46" i="8" s="1"/>
  <c r="N43" i="15"/>
  <c r="AD43" i="14"/>
  <c r="O33" i="10"/>
  <c r="E33" i="14"/>
  <c r="F33" i="10"/>
  <c r="B33" i="15"/>
  <c r="AG46" i="14"/>
  <c r="R33" i="10"/>
  <c r="G36" i="7" s="1"/>
  <c r="M36" i="7" s="1"/>
  <c r="O33" i="14"/>
  <c r="H33" i="15"/>
  <c r="N34" i="7"/>
  <c r="K34" i="7"/>
  <c r="P33" i="3" s="1"/>
  <c r="M30" i="10"/>
  <c r="C33" i="7"/>
  <c r="O33" i="7" s="1"/>
  <c r="C33" i="6"/>
  <c r="C33" i="8"/>
  <c r="C32" i="3"/>
  <c r="G33" i="6"/>
  <c r="H33" i="6" s="1"/>
  <c r="F33" i="6"/>
  <c r="M26" i="7"/>
  <c r="D20" i="15"/>
  <c r="H20" i="10"/>
  <c r="H20" i="14"/>
  <c r="L20" i="14" s="1"/>
  <c r="P15" i="15"/>
  <c r="AB15" i="10"/>
  <c r="AD18" i="8" s="1"/>
  <c r="AE18" i="8" s="1"/>
  <c r="AF15" i="14"/>
  <c r="AG15" i="14" s="1"/>
  <c r="Q15" i="15"/>
  <c r="AH15" i="14"/>
  <c r="AJ15" i="14" s="1"/>
  <c r="AC15" i="10"/>
  <c r="AF18" i="8" s="1"/>
  <c r="AH18" i="8" s="1"/>
  <c r="L14" i="15"/>
  <c r="AA14" i="14"/>
  <c r="X27" i="10"/>
  <c r="Z26" i="14"/>
  <c r="S26" i="14" s="1"/>
  <c r="Q24" i="15"/>
  <c r="AC24" i="10"/>
  <c r="AF27" i="8" s="1"/>
  <c r="AH27" i="8" s="1"/>
  <c r="AH24" i="14"/>
  <c r="AJ24" i="14" s="1"/>
  <c r="F24" i="14"/>
  <c r="G24" i="14" s="1"/>
  <c r="G24" i="10"/>
  <c r="C24" i="15"/>
  <c r="O24" i="7"/>
  <c r="M19" i="10"/>
  <c r="P19" i="10"/>
  <c r="P18" i="14"/>
  <c r="M18" i="14" s="1"/>
  <c r="J34" i="12"/>
  <c r="Q17" i="8" s="1"/>
  <c r="R17" i="8" s="1"/>
  <c r="W14" i="14"/>
  <c r="X14" i="14" s="1"/>
  <c r="T14" i="14" s="1"/>
  <c r="I13" i="15"/>
  <c r="U27" i="15"/>
  <c r="AM27" i="14"/>
  <c r="AN27" i="14" s="1"/>
  <c r="AG27" i="10"/>
  <c r="AK30" i="8" s="1"/>
  <c r="AL30" i="8" s="1"/>
  <c r="G27" i="15"/>
  <c r="N27" i="14"/>
  <c r="Q27" i="10"/>
  <c r="F30" i="7" s="1"/>
  <c r="L30" i="7" s="1"/>
  <c r="P27" i="15"/>
  <c r="AB27" i="10"/>
  <c r="AD30" i="8" s="1"/>
  <c r="AF27" i="14"/>
  <c r="AE21" i="8"/>
  <c r="AM21" i="8" s="1"/>
  <c r="J16" i="10"/>
  <c r="W16" i="10"/>
  <c r="P14" i="10"/>
  <c r="O13" i="10"/>
  <c r="AE13" i="14"/>
  <c r="AA13" i="10"/>
  <c r="AC16" i="8" s="1"/>
  <c r="O13" i="15"/>
  <c r="AJ40" i="14"/>
  <c r="AE20" i="10"/>
  <c r="AI23" i="8" s="1"/>
  <c r="AL23" i="8" s="1"/>
  <c r="AK20" i="14"/>
  <c r="AN20" i="14" s="1"/>
  <c r="S20" i="15"/>
  <c r="K34" i="6"/>
  <c r="L34" i="6" s="1"/>
  <c r="J34" i="6"/>
  <c r="L20" i="7"/>
  <c r="M15" i="10"/>
  <c r="K13" i="10"/>
  <c r="AL7" i="14"/>
  <c r="AN7" i="14" s="1"/>
  <c r="AB7" i="14" s="1"/>
  <c r="Z7" i="14" s="1"/>
  <c r="S7" i="14" s="1"/>
  <c r="AF7" i="10"/>
  <c r="AJ10" i="8" s="1"/>
  <c r="AL10" i="8" s="1"/>
  <c r="T7" i="15"/>
  <c r="AG20" i="14"/>
  <c r="AC12" i="10"/>
  <c r="AF15" i="8" s="1"/>
  <c r="AH15" i="8" s="1"/>
  <c r="Q12" i="15"/>
  <c r="AH12" i="14"/>
  <c r="AJ12" i="14" s="1"/>
  <c r="AM12" i="14"/>
  <c r="U12" i="15"/>
  <c r="AG12" i="10"/>
  <c r="AK15" i="8" s="1"/>
  <c r="R12" i="14"/>
  <c r="K12" i="15"/>
  <c r="U12" i="10"/>
  <c r="J15" i="7" s="1"/>
  <c r="P15" i="7" s="1"/>
  <c r="R115" i="8"/>
  <c r="R65" i="8"/>
  <c r="O42" i="7"/>
  <c r="AN16" i="14"/>
  <c r="P9" i="14"/>
  <c r="M9" i="14" s="1"/>
  <c r="R103" i="8"/>
  <c r="O97" i="8"/>
  <c r="X97" i="8" s="1"/>
  <c r="S96" i="3" s="1"/>
  <c r="F16" i="6"/>
  <c r="G16" i="6"/>
  <c r="H16" i="6" s="1"/>
  <c r="I16" i="6" s="1"/>
  <c r="M14" i="7"/>
  <c r="N12" i="15"/>
  <c r="Z12" i="10"/>
  <c r="AB15" i="8" s="1"/>
  <c r="AD12" i="14"/>
  <c r="R22" i="14"/>
  <c r="U22" i="10"/>
  <c r="J25" i="7" s="1"/>
  <c r="K22" i="15"/>
  <c r="F22" i="10"/>
  <c r="B22" i="15"/>
  <c r="E22" i="14"/>
  <c r="K22" i="10"/>
  <c r="C25" i="7"/>
  <c r="C25" i="6"/>
  <c r="C25" i="8"/>
  <c r="C24" i="3"/>
  <c r="N5" i="10"/>
  <c r="J5" i="10"/>
  <c r="AD5" i="14"/>
  <c r="N5" i="15"/>
  <c r="Z5" i="10"/>
  <c r="AB8" i="8" s="1"/>
  <c r="O151" i="8"/>
  <c r="O153" i="8"/>
  <c r="W41" i="8"/>
  <c r="L100" i="7"/>
  <c r="H111" i="8"/>
  <c r="T11" i="5"/>
  <c r="T91" i="4"/>
  <c r="O6" i="10"/>
  <c r="AM6" i="14"/>
  <c r="AG6" i="10"/>
  <c r="AK9" i="8" s="1"/>
  <c r="U6" i="15"/>
  <c r="P4" i="15"/>
  <c r="AB4" i="10"/>
  <c r="AD7" i="8" s="1"/>
  <c r="AF4" i="14"/>
  <c r="N4" i="10"/>
  <c r="AF3" i="10"/>
  <c r="AJ6" i="8" s="1"/>
  <c r="T3" i="15"/>
  <c r="AL3" i="14"/>
  <c r="K137" i="8"/>
  <c r="O56" i="8"/>
  <c r="W16" i="8"/>
  <c r="X16" i="8" s="1"/>
  <c r="S15" i="3" s="1"/>
  <c r="W163" i="8"/>
  <c r="O147" i="8"/>
  <c r="R75" i="8"/>
  <c r="W61" i="8"/>
  <c r="Q48" i="8"/>
  <c r="R48" i="8" s="1"/>
  <c r="T65" i="5"/>
  <c r="O8" i="6"/>
  <c r="T8" i="6"/>
  <c r="U8" i="6" s="1"/>
  <c r="V8" i="6" s="1"/>
  <c r="H57" i="8"/>
  <c r="O57" i="8" s="1"/>
  <c r="X57" i="8" s="1"/>
  <c r="S56" i="3" s="1"/>
  <c r="T7" i="5"/>
  <c r="T30" i="4"/>
  <c r="W150" i="8"/>
  <c r="R136" i="8"/>
  <c r="R44" i="8"/>
  <c r="N41" i="8"/>
  <c r="O41" i="8" s="1"/>
  <c r="X41" i="8" s="1"/>
  <c r="S40" i="3" s="1"/>
  <c r="T49" i="5"/>
  <c r="T5" i="4"/>
  <c r="C5" i="4"/>
  <c r="G6" i="14"/>
  <c r="F3" i="15"/>
  <c r="J3" i="14"/>
  <c r="L3" i="10"/>
  <c r="AE3" i="10"/>
  <c r="AI6" i="8" s="1"/>
  <c r="S3" i="15"/>
  <c r="AK3" i="14"/>
  <c r="N3" i="10"/>
  <c r="N133" i="8"/>
  <c r="R108" i="8"/>
  <c r="O83" i="8"/>
  <c r="X83" i="8" s="1"/>
  <c r="S82" i="3" s="1"/>
  <c r="T121" i="4"/>
  <c r="K111" i="8"/>
  <c r="H71" i="8"/>
  <c r="O71" i="8" s="1"/>
  <c r="K48" i="8"/>
  <c r="T30" i="5"/>
  <c r="T130" i="4"/>
  <c r="T29" i="4"/>
  <c r="T14" i="4"/>
  <c r="P42" i="7"/>
  <c r="T57" i="4"/>
  <c r="T63" i="5"/>
  <c r="T21" i="5"/>
  <c r="T98" i="4"/>
  <c r="L80" i="7"/>
  <c r="O158" i="7"/>
  <c r="AE156" i="10"/>
  <c r="AI159" i="8" s="1"/>
  <c r="AL159" i="8" s="1"/>
  <c r="AK156" i="14"/>
  <c r="AN156" i="14" s="1"/>
  <c r="S156" i="15"/>
  <c r="U162" i="10"/>
  <c r="J165" i="7" s="1"/>
  <c r="R162" i="14"/>
  <c r="K162" i="15"/>
  <c r="W161" i="14"/>
  <c r="X161" i="14" s="1"/>
  <c r="T161" i="14" s="1"/>
  <c r="Q147" i="14"/>
  <c r="M147" i="14" s="1"/>
  <c r="J147" i="15"/>
  <c r="T147" i="10"/>
  <c r="I150" i="7" s="1"/>
  <c r="AL156" i="8"/>
  <c r="U159" i="10"/>
  <c r="J162" i="7" s="1"/>
  <c r="P162" i="7" s="1"/>
  <c r="R159" i="14"/>
  <c r="K159" i="15"/>
  <c r="J188" i="12"/>
  <c r="Q161" i="8" s="1"/>
  <c r="R161" i="8" s="1"/>
  <c r="W158" i="14"/>
  <c r="X158" i="14" s="1"/>
  <c r="T158" i="14" s="1"/>
  <c r="H158" i="10"/>
  <c r="H158" i="14"/>
  <c r="L158" i="14" s="1"/>
  <c r="D158" i="15"/>
  <c r="V158" i="15" s="1"/>
  <c r="G158" i="11" s="1"/>
  <c r="D158" i="11" s="1"/>
  <c r="G147" i="10"/>
  <c r="L150" i="7" s="1"/>
  <c r="F147" i="14"/>
  <c r="C147" i="15"/>
  <c r="X145" i="10"/>
  <c r="U163" i="10"/>
  <c r="J166" i="7" s="1"/>
  <c r="P166" i="7" s="1"/>
  <c r="R163" i="14"/>
  <c r="K163" i="15"/>
  <c r="AA163" i="14"/>
  <c r="L163" i="15"/>
  <c r="X163" i="10"/>
  <c r="W162" i="10"/>
  <c r="C165" i="7"/>
  <c r="C165" i="6"/>
  <c r="C164" i="3"/>
  <c r="C165" i="8"/>
  <c r="AC160" i="14"/>
  <c r="AG160" i="14" s="1"/>
  <c r="M160" i="15"/>
  <c r="Y160" i="10"/>
  <c r="AA163" i="8" s="1"/>
  <c r="X164" i="6"/>
  <c r="Y164" i="6" s="1"/>
  <c r="W164" i="6"/>
  <c r="N161" i="10"/>
  <c r="D160" i="15"/>
  <c r="H160" i="10"/>
  <c r="H160" i="14"/>
  <c r="L160" i="14" s="1"/>
  <c r="D154" i="15"/>
  <c r="H154" i="14"/>
  <c r="L154" i="14" s="1"/>
  <c r="H154" i="10"/>
  <c r="AC161" i="10"/>
  <c r="AF164" i="8" s="1"/>
  <c r="AH164" i="8" s="1"/>
  <c r="AH161" i="14"/>
  <c r="AJ161" i="14" s="1"/>
  <c r="Q161" i="15"/>
  <c r="L161" i="15"/>
  <c r="AA161" i="14"/>
  <c r="X159" i="10"/>
  <c r="W152" i="14"/>
  <c r="X152" i="14" s="1"/>
  <c r="T152" i="14" s="1"/>
  <c r="C155" i="6"/>
  <c r="C155" i="8"/>
  <c r="C155" i="7"/>
  <c r="M155" i="7" s="1"/>
  <c r="C154" i="3"/>
  <c r="R150" i="10"/>
  <c r="G153" i="7" s="1"/>
  <c r="M153" i="7" s="1"/>
  <c r="O150" i="14"/>
  <c r="H150" i="15"/>
  <c r="N146" i="10"/>
  <c r="P144" i="10"/>
  <c r="X154" i="6"/>
  <c r="Y154" i="6" s="1"/>
  <c r="Z154" i="6" s="1"/>
  <c r="W154" i="6"/>
  <c r="F147" i="10"/>
  <c r="E147" i="14"/>
  <c r="B147" i="15"/>
  <c r="W145" i="10"/>
  <c r="K161" i="6"/>
  <c r="L161" i="6" s="1"/>
  <c r="J161" i="6"/>
  <c r="H142" i="14"/>
  <c r="H142" i="10"/>
  <c r="D142" i="15"/>
  <c r="V142" i="15" s="1"/>
  <c r="G142" i="11" s="1"/>
  <c r="D142" i="11" s="1"/>
  <c r="I141" i="14"/>
  <c r="K141" i="14" s="1"/>
  <c r="E141" i="15"/>
  <c r="I141" i="10"/>
  <c r="S144" i="6" s="1"/>
  <c r="AL152" i="8"/>
  <c r="AA148" i="14"/>
  <c r="L148" i="15"/>
  <c r="U148" i="10"/>
  <c r="J151" i="7" s="1"/>
  <c r="P151" i="7" s="1"/>
  <c r="R148" i="14"/>
  <c r="K148" i="15"/>
  <c r="J148" i="10"/>
  <c r="AM139" i="14"/>
  <c r="AG139" i="10"/>
  <c r="AK142" i="8" s="1"/>
  <c r="U139" i="15"/>
  <c r="N131" i="10"/>
  <c r="C134" i="8"/>
  <c r="C134" i="7"/>
  <c r="L134" i="7" s="1"/>
  <c r="C134" i="6"/>
  <c r="C133" i="3"/>
  <c r="AG137" i="14"/>
  <c r="J130" i="10"/>
  <c r="W132" i="10"/>
  <c r="AL132" i="14"/>
  <c r="AN132" i="14" s="1"/>
  <c r="AB132" i="14" s="1"/>
  <c r="T132" i="15"/>
  <c r="AF132" i="10"/>
  <c r="AJ135" i="8" s="1"/>
  <c r="AL135" i="8" s="1"/>
  <c r="K134" i="14"/>
  <c r="N130" i="10"/>
  <c r="I129" i="14"/>
  <c r="K129" i="14" s="1"/>
  <c r="I129" i="10"/>
  <c r="S132" i="6" s="1"/>
  <c r="E129" i="15"/>
  <c r="I125" i="14"/>
  <c r="K125" i="14" s="1"/>
  <c r="L125" i="14" s="1"/>
  <c r="D125" i="14" s="1"/>
  <c r="E125" i="15"/>
  <c r="V125" i="15" s="1"/>
  <c r="G125" i="11" s="1"/>
  <c r="D125" i="11" s="1"/>
  <c r="I125" i="10"/>
  <c r="S128" i="6" s="1"/>
  <c r="L130" i="7"/>
  <c r="W124" i="14"/>
  <c r="X124" i="14" s="1"/>
  <c r="T124" i="14" s="1"/>
  <c r="J149" i="12"/>
  <c r="Q127" i="8" s="1"/>
  <c r="R127" i="8" s="1"/>
  <c r="K123" i="10"/>
  <c r="W122" i="10"/>
  <c r="AE122" i="14"/>
  <c r="AG122" i="14" s="1"/>
  <c r="O122" i="15"/>
  <c r="AA122" i="10"/>
  <c r="AC125" i="8" s="1"/>
  <c r="W119" i="14"/>
  <c r="X119" i="14" s="1"/>
  <c r="T119" i="14" s="1"/>
  <c r="N10" i="13"/>
  <c r="N137" i="7"/>
  <c r="Q137" i="7" s="1"/>
  <c r="K137" i="7"/>
  <c r="P136" i="3" s="1"/>
  <c r="J127" i="10"/>
  <c r="U127" i="15"/>
  <c r="AG127" i="10"/>
  <c r="AK130" i="8" s="1"/>
  <c r="AM127" i="14"/>
  <c r="AI127" i="14"/>
  <c r="AJ127" i="14" s="1"/>
  <c r="AD127" i="10"/>
  <c r="AG130" i="8" s="1"/>
  <c r="AH130" i="8" s="1"/>
  <c r="R127" i="15"/>
  <c r="P122" i="10"/>
  <c r="X120" i="10"/>
  <c r="C123" i="7"/>
  <c r="C123" i="6"/>
  <c r="K123" i="6" s="1"/>
  <c r="L123" i="6" s="1"/>
  <c r="M123" i="6" s="1"/>
  <c r="C123" i="8"/>
  <c r="C122" i="3"/>
  <c r="W116" i="10"/>
  <c r="W108" i="10"/>
  <c r="S132" i="10"/>
  <c r="H135" i="7" s="1"/>
  <c r="G128" i="10"/>
  <c r="C128" i="15"/>
  <c r="F128" i="14"/>
  <c r="G128" i="14" s="1"/>
  <c r="H128" i="10"/>
  <c r="H128" i="14"/>
  <c r="L128" i="14" s="1"/>
  <c r="D128" i="15"/>
  <c r="W128" i="14"/>
  <c r="X128" i="14" s="1"/>
  <c r="T128" i="14" s="1"/>
  <c r="AH125" i="8"/>
  <c r="N124" i="10"/>
  <c r="AI124" i="14"/>
  <c r="AJ124" i="14" s="1"/>
  <c r="R124" i="15"/>
  <c r="AD124" i="10"/>
  <c r="AG127" i="8" s="1"/>
  <c r="AH127" i="8" s="1"/>
  <c r="P122" i="6"/>
  <c r="Q122" i="6" s="1"/>
  <c r="T122" i="6"/>
  <c r="U122" i="6" s="1"/>
  <c r="V122" i="6" s="1"/>
  <c r="O122" i="6"/>
  <c r="O128" i="10"/>
  <c r="H122" i="14"/>
  <c r="D122" i="15"/>
  <c r="H122" i="10"/>
  <c r="H120" i="15"/>
  <c r="V120" i="15" s="1"/>
  <c r="G120" i="11" s="1"/>
  <c r="D120" i="11" s="1"/>
  <c r="O120" i="14"/>
  <c r="R120" i="10"/>
  <c r="G123" i="7" s="1"/>
  <c r="F116" i="15"/>
  <c r="J116" i="14"/>
  <c r="K116" i="14" s="1"/>
  <c r="L116" i="10"/>
  <c r="P104" i="10"/>
  <c r="T127" i="6"/>
  <c r="U127" i="6" s="1"/>
  <c r="V127" i="6" s="1"/>
  <c r="P127" i="6"/>
  <c r="Q127" i="6" s="1"/>
  <c r="O127" i="6"/>
  <c r="P120" i="14"/>
  <c r="X117" i="10"/>
  <c r="X122" i="6"/>
  <c r="Y122" i="6" s="1"/>
  <c r="W122" i="6"/>
  <c r="B105" i="15"/>
  <c r="F105" i="10"/>
  <c r="E105" i="14"/>
  <c r="P101" i="10"/>
  <c r="AK93" i="14"/>
  <c r="AN93" i="14" s="1"/>
  <c r="AB93" i="14" s="1"/>
  <c r="Z93" i="14" s="1"/>
  <c r="S93" i="14" s="1"/>
  <c r="S93" i="15"/>
  <c r="AE93" i="10"/>
  <c r="AI96" i="8" s="1"/>
  <c r="AL96" i="8" s="1"/>
  <c r="AM96" i="8" s="1"/>
  <c r="AN96" i="8" s="1"/>
  <c r="T95" i="3" s="1"/>
  <c r="N118" i="14"/>
  <c r="Q118" i="10"/>
  <c r="F121" i="7" s="1"/>
  <c r="L121" i="7" s="1"/>
  <c r="G118" i="15"/>
  <c r="Q118" i="14"/>
  <c r="T118" i="10"/>
  <c r="I121" i="7" s="1"/>
  <c r="O121" i="7" s="1"/>
  <c r="J118" i="15"/>
  <c r="K117" i="10"/>
  <c r="O117" i="10"/>
  <c r="H115" i="14"/>
  <c r="D115" i="15"/>
  <c r="H115" i="10"/>
  <c r="M115" i="7"/>
  <c r="N111" i="15"/>
  <c r="Z111" i="10"/>
  <c r="AB114" i="8" s="1"/>
  <c r="AE114" i="8" s="1"/>
  <c r="AM114" i="8" s="1"/>
  <c r="AD111" i="14"/>
  <c r="AG111" i="14" s="1"/>
  <c r="AB111" i="14" s="1"/>
  <c r="Z111" i="14" s="1"/>
  <c r="S111" i="14" s="1"/>
  <c r="C114" i="6"/>
  <c r="C114" i="8"/>
  <c r="C114" i="7"/>
  <c r="M114" i="7" s="1"/>
  <c r="C113" i="3"/>
  <c r="N103" i="14"/>
  <c r="M103" i="14" s="1"/>
  <c r="G103" i="15"/>
  <c r="Q103" i="10"/>
  <c r="F106" i="7" s="1"/>
  <c r="L106" i="7" s="1"/>
  <c r="P97" i="10"/>
  <c r="U115" i="15"/>
  <c r="AM115" i="14"/>
  <c r="AG115" i="10"/>
  <c r="AK118" i="8" s="1"/>
  <c r="K115" i="15"/>
  <c r="R115" i="14"/>
  <c r="U115" i="10"/>
  <c r="J118" i="7" s="1"/>
  <c r="P118" i="7" s="1"/>
  <c r="X115" i="10"/>
  <c r="AH118" i="8"/>
  <c r="AG108" i="14"/>
  <c r="V111" i="10"/>
  <c r="Y114" i="8"/>
  <c r="Z114" i="8" s="1"/>
  <c r="AN114" i="8" s="1"/>
  <c r="T113" i="3" s="1"/>
  <c r="AF109" i="10"/>
  <c r="AJ112" i="8" s="1"/>
  <c r="T109" i="15"/>
  <c r="AL109" i="14"/>
  <c r="AD109" i="14"/>
  <c r="AG109" i="14" s="1"/>
  <c r="Z109" i="10"/>
  <c r="AB112" i="8" s="1"/>
  <c r="N109" i="15"/>
  <c r="C107" i="15"/>
  <c r="G107" i="10"/>
  <c r="F107" i="14"/>
  <c r="G107" i="14" s="1"/>
  <c r="F98" i="14"/>
  <c r="C98" i="15"/>
  <c r="G98" i="10"/>
  <c r="R95" i="15"/>
  <c r="AD95" i="10"/>
  <c r="AG98" i="8" s="1"/>
  <c r="AI95" i="14"/>
  <c r="C98" i="6"/>
  <c r="C98" i="8"/>
  <c r="C98" i="7"/>
  <c r="P98" i="7" s="1"/>
  <c r="C97" i="3"/>
  <c r="O110" i="15"/>
  <c r="AA110" i="10"/>
  <c r="AC113" i="8" s="1"/>
  <c r="AE110" i="14"/>
  <c r="W110" i="10"/>
  <c r="X110" i="10"/>
  <c r="AH110" i="14"/>
  <c r="AJ110" i="14" s="1"/>
  <c r="Q110" i="15"/>
  <c r="AC110" i="10"/>
  <c r="AF113" i="8" s="1"/>
  <c r="AH113" i="8" s="1"/>
  <c r="E106" i="14"/>
  <c r="F106" i="10"/>
  <c r="B106" i="15"/>
  <c r="C109" i="6"/>
  <c r="C109" i="8"/>
  <c r="C109" i="7"/>
  <c r="L109" i="7" s="1"/>
  <c r="C108" i="3"/>
  <c r="W107" i="10"/>
  <c r="N107" i="14"/>
  <c r="G107" i="15"/>
  <c r="Q107" i="10"/>
  <c r="F110" i="7" s="1"/>
  <c r="L110" i="7" s="1"/>
  <c r="O120" i="7"/>
  <c r="W113" i="10"/>
  <c r="R113" i="15"/>
  <c r="AI113" i="14"/>
  <c r="AD113" i="10"/>
  <c r="AG116" i="8" s="1"/>
  <c r="N113" i="14"/>
  <c r="G113" i="15"/>
  <c r="Q113" i="10"/>
  <c r="F116" i="7" s="1"/>
  <c r="L116" i="7" s="1"/>
  <c r="N107" i="10"/>
  <c r="W107" i="14"/>
  <c r="X107" i="14" s="1"/>
  <c r="T107" i="14" s="1"/>
  <c r="AB101" i="14"/>
  <c r="Z101" i="14" s="1"/>
  <c r="S101" i="14" s="1"/>
  <c r="N96" i="14"/>
  <c r="Q96" i="10"/>
  <c r="F99" i="7" s="1"/>
  <c r="G96" i="15"/>
  <c r="E99" i="14"/>
  <c r="B99" i="15"/>
  <c r="F99" i="10"/>
  <c r="C102" i="7"/>
  <c r="L102" i="7" s="1"/>
  <c r="C102" i="6"/>
  <c r="C102" i="8"/>
  <c r="C101" i="3"/>
  <c r="AC96" i="14"/>
  <c r="AG96" i="14" s="1"/>
  <c r="M96" i="15"/>
  <c r="Y96" i="10"/>
  <c r="AA99" i="8" s="1"/>
  <c r="AC91" i="14"/>
  <c r="AG91" i="14" s="1"/>
  <c r="Y91" i="10"/>
  <c r="AA94" i="8" s="1"/>
  <c r="M91" i="15"/>
  <c r="L100" i="14"/>
  <c r="D100" i="14" s="1"/>
  <c r="O136" i="12"/>
  <c r="K104" i="6" s="1"/>
  <c r="L104" i="6" s="1"/>
  <c r="M104" i="6" s="1"/>
  <c r="AL100" i="14"/>
  <c r="T100" i="15"/>
  <c r="AF100" i="10"/>
  <c r="AJ103" i="8" s="1"/>
  <c r="L91" i="10"/>
  <c r="J91" i="14"/>
  <c r="K91" i="14" s="1"/>
  <c r="L91" i="14" s="1"/>
  <c r="D91" i="14" s="1"/>
  <c r="F91" i="15"/>
  <c r="K106" i="6"/>
  <c r="L106" i="6" s="1"/>
  <c r="J106" i="6"/>
  <c r="O102" i="10"/>
  <c r="AC102" i="14"/>
  <c r="M102" i="15"/>
  <c r="Y102" i="10"/>
  <c r="AA105" i="8" s="1"/>
  <c r="V100" i="10"/>
  <c r="Y103" i="8"/>
  <c r="Z103" i="8" s="1"/>
  <c r="AL96" i="14"/>
  <c r="T96" i="15"/>
  <c r="AF96" i="10"/>
  <c r="AJ99" i="8" s="1"/>
  <c r="AE98" i="8"/>
  <c r="F86" i="10"/>
  <c r="E86" i="14"/>
  <c r="B86" i="15"/>
  <c r="N82" i="14"/>
  <c r="G82" i="15"/>
  <c r="Q82" i="10"/>
  <c r="F85" i="7" s="1"/>
  <c r="L85" i="7" s="1"/>
  <c r="AK75" i="14"/>
  <c r="AN75" i="14" s="1"/>
  <c r="AB75" i="14" s="1"/>
  <c r="Z75" i="14" s="1"/>
  <c r="S75" i="15"/>
  <c r="AE75" i="10"/>
  <c r="AI78" i="8" s="1"/>
  <c r="AL78" i="8" s="1"/>
  <c r="P93" i="14"/>
  <c r="AH92" i="14"/>
  <c r="AJ92" i="14" s="1"/>
  <c r="Q92" i="15"/>
  <c r="AC92" i="10"/>
  <c r="AF95" i="8" s="1"/>
  <c r="AH95" i="8" s="1"/>
  <c r="J98" i="6"/>
  <c r="K98" i="6"/>
  <c r="L98" i="6" s="1"/>
  <c r="M98" i="6" s="1"/>
  <c r="AJ97" i="14"/>
  <c r="O94" i="15"/>
  <c r="AE94" i="14"/>
  <c r="AA94" i="10"/>
  <c r="AC97" i="8" s="1"/>
  <c r="AI94" i="14"/>
  <c r="R94" i="15"/>
  <c r="AD94" i="10"/>
  <c r="AG97" i="8" s="1"/>
  <c r="S93" i="10"/>
  <c r="H96" i="7" s="1"/>
  <c r="P82" i="10"/>
  <c r="V89" i="10"/>
  <c r="Y92" i="8"/>
  <c r="Z92" i="8" s="1"/>
  <c r="O88" i="10"/>
  <c r="F90" i="6"/>
  <c r="G90" i="6"/>
  <c r="H90" i="6" s="1"/>
  <c r="K84" i="10"/>
  <c r="O81" i="14"/>
  <c r="M81" i="14" s="1"/>
  <c r="H81" i="15"/>
  <c r="R81" i="10"/>
  <c r="G84" i="7" s="1"/>
  <c r="M84" i="7" s="1"/>
  <c r="N79" i="14"/>
  <c r="Q79" i="10"/>
  <c r="F82" i="7" s="1"/>
  <c r="L82" i="7" s="1"/>
  <c r="G79" i="15"/>
  <c r="Q79" i="14"/>
  <c r="J79" i="15"/>
  <c r="T79" i="10"/>
  <c r="I82" i="7" s="1"/>
  <c r="O82" i="7" s="1"/>
  <c r="D73" i="15"/>
  <c r="H73" i="14"/>
  <c r="L73" i="14" s="1"/>
  <c r="H73" i="10"/>
  <c r="M88" i="10"/>
  <c r="J88" i="10"/>
  <c r="AL88" i="14"/>
  <c r="AF88" i="10"/>
  <c r="AJ91" i="8" s="1"/>
  <c r="T88" i="15"/>
  <c r="L87" i="14"/>
  <c r="AJ90" i="14"/>
  <c r="AB90" i="14" s="1"/>
  <c r="Z90" i="14" s="1"/>
  <c r="S90" i="14" s="1"/>
  <c r="AJ86" i="14"/>
  <c r="AB86" i="14" s="1"/>
  <c r="Z86" i="14" s="1"/>
  <c r="S86" i="14" s="1"/>
  <c r="J84" i="15"/>
  <c r="T84" i="10"/>
  <c r="I87" i="7" s="1"/>
  <c r="O87" i="7" s="1"/>
  <c r="Q84" i="14"/>
  <c r="AC73" i="14"/>
  <c r="AG73" i="14" s="1"/>
  <c r="M73" i="15"/>
  <c r="Y73" i="10"/>
  <c r="AA76" i="8" s="1"/>
  <c r="F92" i="6"/>
  <c r="G92" i="6"/>
  <c r="H92" i="6" s="1"/>
  <c r="K88" i="10"/>
  <c r="T87" i="10"/>
  <c r="I90" i="7" s="1"/>
  <c r="Q87" i="14"/>
  <c r="J87" i="15"/>
  <c r="R84" i="14"/>
  <c r="K84" i="15"/>
  <c r="U84" i="10"/>
  <c r="J87" i="7" s="1"/>
  <c r="P87" i="7" s="1"/>
  <c r="N84" i="10"/>
  <c r="L83" i="10"/>
  <c r="F83" i="15"/>
  <c r="J83" i="14"/>
  <c r="K83" i="14" s="1"/>
  <c r="O83" i="10"/>
  <c r="M93" i="14"/>
  <c r="F95" i="6"/>
  <c r="G95" i="6"/>
  <c r="H95" i="6" s="1"/>
  <c r="AA85" i="14"/>
  <c r="L85" i="15"/>
  <c r="R85" i="14"/>
  <c r="U85" i="10"/>
  <c r="J88" i="7" s="1"/>
  <c r="P88" i="7" s="1"/>
  <c r="K85" i="15"/>
  <c r="AK67" i="14"/>
  <c r="AN67" i="14" s="1"/>
  <c r="AB67" i="14" s="1"/>
  <c r="Z67" i="14" s="1"/>
  <c r="S67" i="15"/>
  <c r="AE67" i="10"/>
  <c r="AI70" i="8" s="1"/>
  <c r="AL70" i="8" s="1"/>
  <c r="W95" i="6"/>
  <c r="X95" i="6"/>
  <c r="Y95" i="6" s="1"/>
  <c r="Z95" i="6" s="1"/>
  <c r="AE81" i="8"/>
  <c r="AE80" i="8"/>
  <c r="AM80" i="8"/>
  <c r="AN80" i="8" s="1"/>
  <c r="T79" i="3" s="1"/>
  <c r="K76" i="10"/>
  <c r="W78" i="6"/>
  <c r="X78" i="6"/>
  <c r="Y78" i="6" s="1"/>
  <c r="J78" i="15"/>
  <c r="Q78" i="14"/>
  <c r="M78" i="14" s="1"/>
  <c r="T78" i="10"/>
  <c r="I81" i="7" s="1"/>
  <c r="O81" i="7" s="1"/>
  <c r="AH78" i="14"/>
  <c r="AJ78" i="14" s="1"/>
  <c r="AC78" i="10"/>
  <c r="AF81" i="8" s="1"/>
  <c r="AH81" i="8" s="1"/>
  <c r="AM81" i="8" s="1"/>
  <c r="Q78" i="15"/>
  <c r="R78" i="14"/>
  <c r="K78" i="15"/>
  <c r="U78" i="10"/>
  <c r="J81" i="7" s="1"/>
  <c r="P81" i="7" s="1"/>
  <c r="M77" i="7"/>
  <c r="AG72" i="14"/>
  <c r="AB72" i="14" s="1"/>
  <c r="Z72" i="14" s="1"/>
  <c r="S72" i="14" s="1"/>
  <c r="N68" i="10"/>
  <c r="AC68" i="14"/>
  <c r="AG68" i="14" s="1"/>
  <c r="M68" i="15"/>
  <c r="Y68" i="10"/>
  <c r="AA71" i="8" s="1"/>
  <c r="AA60" i="14"/>
  <c r="L60" i="15"/>
  <c r="V60" i="15" s="1"/>
  <c r="G60" i="11" s="1"/>
  <c r="D60" i="11" s="1"/>
  <c r="M87" i="7"/>
  <c r="P84" i="7"/>
  <c r="AN80" i="14"/>
  <c r="J80" i="10"/>
  <c r="AC80" i="14"/>
  <c r="M80" i="15"/>
  <c r="Y80" i="10"/>
  <c r="AA83" i="8" s="1"/>
  <c r="C83" i="8"/>
  <c r="C83" i="7"/>
  <c r="O83" i="7" s="1"/>
  <c r="C83" i="6"/>
  <c r="C82" i="3"/>
  <c r="AN74" i="14"/>
  <c r="J74" i="15"/>
  <c r="Q74" i="14"/>
  <c r="T74" i="10"/>
  <c r="I77" i="7" s="1"/>
  <c r="O77" i="7" s="1"/>
  <c r="V71" i="10"/>
  <c r="Y74" i="8"/>
  <c r="Z74" i="8" s="1"/>
  <c r="W70" i="10"/>
  <c r="W51" i="10"/>
  <c r="Z76" i="10"/>
  <c r="AB79" i="8" s="1"/>
  <c r="AD76" i="14"/>
  <c r="N76" i="15"/>
  <c r="C79" i="8"/>
  <c r="C79" i="6"/>
  <c r="C79" i="7"/>
  <c r="C78" i="3"/>
  <c r="P89" i="6"/>
  <c r="Q89" i="6" s="1"/>
  <c r="R89" i="6" s="1"/>
  <c r="T89" i="6"/>
  <c r="U89" i="6" s="1"/>
  <c r="V89" i="6" s="1"/>
  <c r="O89" i="6"/>
  <c r="Q70" i="15"/>
  <c r="AC70" i="10"/>
  <c r="AF73" i="8" s="1"/>
  <c r="AH73" i="8" s="1"/>
  <c r="AH70" i="14"/>
  <c r="AJ70" i="14" s="1"/>
  <c r="I69" i="15"/>
  <c r="J110" i="12"/>
  <c r="Q67" i="8" s="1"/>
  <c r="R67" i="8" s="1"/>
  <c r="W64" i="14"/>
  <c r="X64" i="14" s="1"/>
  <c r="T64" i="14" s="1"/>
  <c r="M64" i="15"/>
  <c r="AC64" i="14"/>
  <c r="AG64" i="14" s="1"/>
  <c r="Y64" i="10"/>
  <c r="AA67" i="8" s="1"/>
  <c r="AB63" i="10"/>
  <c r="AD66" i="8" s="1"/>
  <c r="P63" i="15"/>
  <c r="AF63" i="14"/>
  <c r="AG63" i="14" s="1"/>
  <c r="I58" i="15"/>
  <c r="W45" i="10"/>
  <c r="P37" i="10"/>
  <c r="K68" i="14"/>
  <c r="L68" i="14" s="1"/>
  <c r="D68" i="14" s="1"/>
  <c r="W65" i="10"/>
  <c r="I63" i="14"/>
  <c r="E63" i="15"/>
  <c r="I63" i="10"/>
  <c r="S66" i="6" s="1"/>
  <c r="C66" i="8"/>
  <c r="C66" i="6"/>
  <c r="C66" i="7"/>
  <c r="P66" i="7" s="1"/>
  <c r="C65" i="3"/>
  <c r="I62" i="15"/>
  <c r="AD53" i="10"/>
  <c r="AG56" i="8" s="1"/>
  <c r="AI53" i="14"/>
  <c r="R53" i="15"/>
  <c r="C56" i="6"/>
  <c r="C56" i="8"/>
  <c r="C56" i="7"/>
  <c r="C55" i="3"/>
  <c r="AN69" i="14"/>
  <c r="M66" i="15"/>
  <c r="AC66" i="14"/>
  <c r="Y66" i="10"/>
  <c r="AA69" i="8" s="1"/>
  <c r="AL66" i="14"/>
  <c r="AN66" i="14" s="1"/>
  <c r="AF66" i="10"/>
  <c r="AJ69" i="8" s="1"/>
  <c r="AL69" i="8" s="1"/>
  <c r="T66" i="15"/>
  <c r="AN63" i="14"/>
  <c r="R62" i="14"/>
  <c r="K62" i="15"/>
  <c r="U62" i="10"/>
  <c r="J65" i="7" s="1"/>
  <c r="P65" i="7" s="1"/>
  <c r="I59" i="15"/>
  <c r="L58" i="15"/>
  <c r="AA58" i="14"/>
  <c r="P58" i="10"/>
  <c r="N58" i="14"/>
  <c r="M58" i="14" s="1"/>
  <c r="G58" i="15"/>
  <c r="Q58" i="10"/>
  <c r="F61" i="7" s="1"/>
  <c r="L61" i="7" s="1"/>
  <c r="C59" i="8"/>
  <c r="C59" i="7"/>
  <c r="P59" i="7" s="1"/>
  <c r="C59" i="6"/>
  <c r="C58" i="3"/>
  <c r="O53" i="10"/>
  <c r="P47" i="10"/>
  <c r="AG45" i="10"/>
  <c r="AK48" i="8" s="1"/>
  <c r="AM45" i="14"/>
  <c r="U45" i="15"/>
  <c r="AG37" i="10"/>
  <c r="AK40" i="8" s="1"/>
  <c r="AM37" i="14"/>
  <c r="U37" i="15"/>
  <c r="AK23" i="14"/>
  <c r="AN23" i="14" s="1"/>
  <c r="AB23" i="14" s="1"/>
  <c r="Z23" i="14" s="1"/>
  <c r="S23" i="14" s="1"/>
  <c r="S23" i="15"/>
  <c r="AE23" i="10"/>
  <c r="AI26" i="8" s="1"/>
  <c r="AL26" i="8" s="1"/>
  <c r="M65" i="10"/>
  <c r="G65" i="15"/>
  <c r="N65" i="14"/>
  <c r="Q65" i="10"/>
  <c r="F68" i="7" s="1"/>
  <c r="L68" i="7" s="1"/>
  <c r="AF65" i="14"/>
  <c r="P65" i="15"/>
  <c r="AB65" i="10"/>
  <c r="AD68" i="8" s="1"/>
  <c r="F62" i="6"/>
  <c r="G62" i="6"/>
  <c r="H62" i="6" s="1"/>
  <c r="C61" i="15"/>
  <c r="G61" i="10"/>
  <c r="F61" i="14"/>
  <c r="G61" i="14" s="1"/>
  <c r="W61" i="14"/>
  <c r="X61" i="14" s="1"/>
  <c r="T61" i="14" s="1"/>
  <c r="J69" i="6"/>
  <c r="K69" i="6"/>
  <c r="L69" i="6" s="1"/>
  <c r="C69" i="15"/>
  <c r="G69" i="10"/>
  <c r="P72" i="6" s="1"/>
  <c r="Q72" i="6" s="1"/>
  <c r="R72" i="6" s="1"/>
  <c r="F69" i="14"/>
  <c r="G69" i="14" s="1"/>
  <c r="K69" i="10"/>
  <c r="Q69" i="10"/>
  <c r="F72" i="7" s="1"/>
  <c r="L72" i="7" s="1"/>
  <c r="N69" i="14"/>
  <c r="M69" i="14" s="1"/>
  <c r="G69" i="15"/>
  <c r="O109" i="12"/>
  <c r="F55" i="10"/>
  <c r="B55" i="15"/>
  <c r="E55" i="14"/>
  <c r="G55" i="14" s="1"/>
  <c r="H53" i="10"/>
  <c r="D53" i="15"/>
  <c r="V53" i="15" s="1"/>
  <c r="G53" i="11" s="1"/>
  <c r="D53" i="11" s="1"/>
  <c r="H53" i="14"/>
  <c r="AL73" i="8"/>
  <c r="L57" i="10"/>
  <c r="F57" i="15"/>
  <c r="J57" i="14"/>
  <c r="K57" i="14" s="1"/>
  <c r="AA57" i="10"/>
  <c r="AC60" i="8" s="1"/>
  <c r="O57" i="15"/>
  <c r="AE57" i="14"/>
  <c r="AL57" i="8"/>
  <c r="K54" i="10"/>
  <c r="P54" i="10"/>
  <c r="O49" i="10"/>
  <c r="AI35" i="14"/>
  <c r="AJ35" i="14" s="1"/>
  <c r="R35" i="15"/>
  <c r="AD35" i="10"/>
  <c r="AG38" i="8" s="1"/>
  <c r="F32" i="14"/>
  <c r="G32" i="14" s="1"/>
  <c r="C32" i="15"/>
  <c r="G32" i="10"/>
  <c r="P35" i="6" s="1"/>
  <c r="Q35" i="6" s="1"/>
  <c r="R35" i="6" s="1"/>
  <c r="O28" i="15"/>
  <c r="AA28" i="10"/>
  <c r="AC31" i="8" s="1"/>
  <c r="AE28" i="14"/>
  <c r="AH25" i="14"/>
  <c r="AJ25" i="14" s="1"/>
  <c r="AC25" i="10"/>
  <c r="AF28" i="8" s="1"/>
  <c r="AH28" i="8" s="1"/>
  <c r="Q25" i="15"/>
  <c r="J21" i="10"/>
  <c r="H9" i="14"/>
  <c r="L9" i="14" s="1"/>
  <c r="D9" i="14" s="1"/>
  <c r="H9" i="10"/>
  <c r="D9" i="15"/>
  <c r="AN54" i="14"/>
  <c r="P52" i="14"/>
  <c r="AH50" i="14"/>
  <c r="AC50" i="10"/>
  <c r="AF53" i="8" s="1"/>
  <c r="AH53" i="8" s="1"/>
  <c r="Q50" i="15"/>
  <c r="N49" i="10"/>
  <c r="M47" i="14"/>
  <c r="M46" i="10"/>
  <c r="F46" i="14"/>
  <c r="C46" i="15"/>
  <c r="G46" i="10"/>
  <c r="P49" i="6" s="1"/>
  <c r="Q49" i="6" s="1"/>
  <c r="R49" i="6" s="1"/>
  <c r="P55" i="6"/>
  <c r="Q55" i="6" s="1"/>
  <c r="R55" i="6" s="1"/>
  <c r="T55" i="6"/>
  <c r="U55" i="6" s="1"/>
  <c r="V55" i="6" s="1"/>
  <c r="O55" i="6"/>
  <c r="AE52" i="10"/>
  <c r="AI55" i="8" s="1"/>
  <c r="AL55" i="8" s="1"/>
  <c r="S52" i="15"/>
  <c r="AK52" i="14"/>
  <c r="AN52" i="14" s="1"/>
  <c r="AI52" i="14"/>
  <c r="AJ52" i="14" s="1"/>
  <c r="AD52" i="10"/>
  <c r="AG55" i="8" s="1"/>
  <c r="AH55" i="8" s="1"/>
  <c r="R52" i="15"/>
  <c r="L50" i="15"/>
  <c r="AA50" i="14"/>
  <c r="M49" i="10"/>
  <c r="I47" i="15"/>
  <c r="X49" i="6"/>
  <c r="Y49" i="6" s="1"/>
  <c r="Z49" i="6" s="1"/>
  <c r="W49" i="6"/>
  <c r="J35" i="10"/>
  <c r="G48" i="10"/>
  <c r="F48" i="14"/>
  <c r="G48" i="14" s="1"/>
  <c r="C48" i="15"/>
  <c r="C51" i="7"/>
  <c r="C51" i="6"/>
  <c r="C51" i="8"/>
  <c r="C50" i="3"/>
  <c r="T72" i="6"/>
  <c r="U72" i="6" s="1"/>
  <c r="V72" i="6" s="1"/>
  <c r="O72" i="6"/>
  <c r="C50" i="15"/>
  <c r="G50" i="10"/>
  <c r="F50" i="14"/>
  <c r="G50" i="14" s="1"/>
  <c r="W50" i="10"/>
  <c r="J46" i="10"/>
  <c r="F35" i="10"/>
  <c r="E35" i="14"/>
  <c r="B35" i="15"/>
  <c r="P46" i="6"/>
  <c r="Q46" i="6" s="1"/>
  <c r="O46" i="6"/>
  <c r="E43" i="15"/>
  <c r="I43" i="10"/>
  <c r="S46" i="6" s="1"/>
  <c r="I43" i="14"/>
  <c r="T43" i="10"/>
  <c r="I46" i="7" s="1"/>
  <c r="O46" i="7" s="1"/>
  <c r="Q43" i="14"/>
  <c r="J43" i="15"/>
  <c r="P40" i="10"/>
  <c r="O40" i="15"/>
  <c r="AA40" i="10"/>
  <c r="AC43" i="8" s="1"/>
  <c r="AE40" i="14"/>
  <c r="AA40" i="14"/>
  <c r="L40" i="15"/>
  <c r="W42" i="6"/>
  <c r="X42" i="6"/>
  <c r="Y42" i="6" s="1"/>
  <c r="AD33" i="10"/>
  <c r="AG36" i="8" s="1"/>
  <c r="AI33" i="14"/>
  <c r="R33" i="15"/>
  <c r="I31" i="15"/>
  <c r="M30" i="15"/>
  <c r="Y30" i="10"/>
  <c r="AA33" i="8" s="1"/>
  <c r="AC30" i="14"/>
  <c r="AG30" i="14" s="1"/>
  <c r="I26" i="14"/>
  <c r="I26" i="10"/>
  <c r="S29" i="6" s="1"/>
  <c r="E26" i="15"/>
  <c r="M26" i="10"/>
  <c r="F10" i="14"/>
  <c r="G10" i="14" s="1"/>
  <c r="G10" i="10"/>
  <c r="C10" i="15"/>
  <c r="P8" i="10"/>
  <c r="Q20" i="8"/>
  <c r="R20" i="8" s="1"/>
  <c r="X20" i="8" s="1"/>
  <c r="S19" i="3" s="1"/>
  <c r="Q18" i="8"/>
  <c r="R18" i="8" s="1"/>
  <c r="Q19" i="8"/>
  <c r="R19" i="8" s="1"/>
  <c r="X19" i="8" s="1"/>
  <c r="S18" i="3" s="1"/>
  <c r="Q64" i="8"/>
  <c r="R64" i="8" s="1"/>
  <c r="X64" i="8" s="1"/>
  <c r="S63" i="3" s="1"/>
  <c r="Q63" i="8"/>
  <c r="R63" i="8" s="1"/>
  <c r="L43" i="7"/>
  <c r="M38" i="10"/>
  <c r="I38" i="10"/>
  <c r="S41" i="6" s="1"/>
  <c r="I38" i="14"/>
  <c r="E38" i="15"/>
  <c r="AI38" i="14"/>
  <c r="R38" i="15"/>
  <c r="AD38" i="10"/>
  <c r="AG41" i="8" s="1"/>
  <c r="P37" i="14"/>
  <c r="M37" i="14" s="1"/>
  <c r="K36" i="14"/>
  <c r="J33" i="10"/>
  <c r="AC17" i="14"/>
  <c r="AG17" i="14" s="1"/>
  <c r="M17" i="15"/>
  <c r="Y17" i="10"/>
  <c r="AA20" i="8" s="1"/>
  <c r="O48" i="7"/>
  <c r="AM44" i="14"/>
  <c r="U44" i="15"/>
  <c r="AG44" i="10"/>
  <c r="AK47" i="8" s="1"/>
  <c r="F44" i="15"/>
  <c r="J44" i="14"/>
  <c r="K44" i="14" s="1"/>
  <c r="L44" i="14" s="1"/>
  <c r="L44" i="10"/>
  <c r="K44" i="10"/>
  <c r="C47" i="8"/>
  <c r="C47" i="6"/>
  <c r="C47" i="7"/>
  <c r="C46" i="3"/>
  <c r="M34" i="7"/>
  <c r="H41" i="10"/>
  <c r="D41" i="15"/>
  <c r="H41" i="14"/>
  <c r="AE41" i="10"/>
  <c r="AI44" i="8" s="1"/>
  <c r="AL44" i="8" s="1"/>
  <c r="AK41" i="14"/>
  <c r="AN41" i="14" s="1"/>
  <c r="S41" i="15"/>
  <c r="J41" i="14"/>
  <c r="K41" i="14" s="1"/>
  <c r="F41" i="15"/>
  <c r="L41" i="10"/>
  <c r="X39" i="6"/>
  <c r="Y39" i="6" s="1"/>
  <c r="W39" i="6"/>
  <c r="I33" i="10"/>
  <c r="S36" i="6" s="1"/>
  <c r="I33" i="14"/>
  <c r="E33" i="15"/>
  <c r="AB31" i="14"/>
  <c r="Z31" i="14" s="1"/>
  <c r="S31" i="14" s="1"/>
  <c r="K43" i="10"/>
  <c r="X37" i="6"/>
  <c r="Y37" i="6" s="1"/>
  <c r="Z37" i="6" s="1"/>
  <c r="W37" i="6"/>
  <c r="Q42" i="14"/>
  <c r="T42" i="10"/>
  <c r="I45" i="7" s="1"/>
  <c r="O45" i="7" s="1"/>
  <c r="J42" i="15"/>
  <c r="P42" i="10"/>
  <c r="M36" i="10"/>
  <c r="G34" i="10"/>
  <c r="F34" i="14"/>
  <c r="G34" i="14" s="1"/>
  <c r="C34" i="15"/>
  <c r="W34" i="10"/>
  <c r="C37" i="6"/>
  <c r="C37" i="8"/>
  <c r="C37" i="7"/>
  <c r="C36" i="3"/>
  <c r="O35" i="7"/>
  <c r="D42" i="15"/>
  <c r="H42" i="10"/>
  <c r="H42" i="14"/>
  <c r="L42" i="14" s="1"/>
  <c r="J42" i="6"/>
  <c r="K42" i="6"/>
  <c r="L42" i="6" s="1"/>
  <c r="AH38" i="8"/>
  <c r="J33" i="15"/>
  <c r="Q33" i="14"/>
  <c r="T33" i="10"/>
  <c r="I36" i="7" s="1"/>
  <c r="O36" i="7" s="1"/>
  <c r="N33" i="10"/>
  <c r="AC38" i="10"/>
  <c r="AF41" i="8" s="1"/>
  <c r="Q38" i="15"/>
  <c r="AH38" i="14"/>
  <c r="Q33" i="10"/>
  <c r="F36" i="7" s="1"/>
  <c r="L36" i="7" s="1"/>
  <c r="N33" i="14"/>
  <c r="G33" i="15"/>
  <c r="M31" i="14"/>
  <c r="K30" i="15"/>
  <c r="U30" i="10"/>
  <c r="J33" i="7" s="1"/>
  <c r="P33" i="7" s="1"/>
  <c r="R30" i="14"/>
  <c r="V30" i="10"/>
  <c r="Y33" i="8"/>
  <c r="Z33" i="8" s="1"/>
  <c r="J15" i="10"/>
  <c r="AF15" i="10"/>
  <c r="AJ18" i="8" s="1"/>
  <c r="T15" i="15"/>
  <c r="AL15" i="14"/>
  <c r="J24" i="14"/>
  <c r="K24" i="14" s="1"/>
  <c r="F24" i="15"/>
  <c r="L24" i="10"/>
  <c r="O24" i="10"/>
  <c r="C19" i="15"/>
  <c r="G19" i="10"/>
  <c r="F19" i="14"/>
  <c r="W19" i="10"/>
  <c r="W21" i="6"/>
  <c r="X21" i="6"/>
  <c r="Y21" i="6" s="1"/>
  <c r="T14" i="15"/>
  <c r="AL14" i="14"/>
  <c r="AF14" i="10"/>
  <c r="AJ17" i="8" s="1"/>
  <c r="L31" i="7"/>
  <c r="U27" i="10"/>
  <c r="J30" i="7" s="1"/>
  <c r="P30" i="7" s="1"/>
  <c r="K27" i="15"/>
  <c r="R27" i="14"/>
  <c r="J27" i="14"/>
  <c r="K27" i="14" s="1"/>
  <c r="F27" i="15"/>
  <c r="L27" i="10"/>
  <c r="V21" i="15"/>
  <c r="G21" i="11" s="1"/>
  <c r="D21" i="11" s="1"/>
  <c r="W16" i="14"/>
  <c r="X16" i="14" s="1"/>
  <c r="T16" i="14" s="1"/>
  <c r="F16" i="14"/>
  <c r="G16" i="14" s="1"/>
  <c r="C16" i="15"/>
  <c r="G16" i="10"/>
  <c r="L19" i="7" s="1"/>
  <c r="C14" i="15"/>
  <c r="F14" i="14"/>
  <c r="G14" i="10"/>
  <c r="O17" i="7" s="1"/>
  <c r="AA13" i="14"/>
  <c r="L13" i="15"/>
  <c r="C16" i="7"/>
  <c r="P16" i="7" s="1"/>
  <c r="C16" i="8"/>
  <c r="C16" i="6"/>
  <c r="C15" i="3"/>
  <c r="P28" i="6"/>
  <c r="Q28" i="6" s="1"/>
  <c r="T28" i="6"/>
  <c r="U28" i="6" s="1"/>
  <c r="V28" i="6" s="1"/>
  <c r="O28" i="6"/>
  <c r="O20" i="10"/>
  <c r="AA14" i="10"/>
  <c r="AC17" i="8" s="1"/>
  <c r="O14" i="15"/>
  <c r="AE14" i="14"/>
  <c r="M11" i="15"/>
  <c r="AC11" i="14"/>
  <c r="AG11" i="14" s="1"/>
  <c r="Y11" i="10"/>
  <c r="AA14" i="8" s="1"/>
  <c r="AL11" i="14"/>
  <c r="AN11" i="14" s="1"/>
  <c r="T11" i="15"/>
  <c r="AF11" i="10"/>
  <c r="AJ14" i="8" s="1"/>
  <c r="AL14" i="8" s="1"/>
  <c r="C10" i="8"/>
  <c r="C10" i="7"/>
  <c r="C10" i="6"/>
  <c r="C9" i="3"/>
  <c r="M23" i="14"/>
  <c r="Q20" i="15"/>
  <c r="AH20" i="14"/>
  <c r="AJ20" i="14" s="1"/>
  <c r="AB20" i="14" s="1"/>
  <c r="AC20" i="10"/>
  <c r="AF23" i="8" s="1"/>
  <c r="AH23" i="8" s="1"/>
  <c r="E12" i="15"/>
  <c r="I12" i="14"/>
  <c r="I12" i="10"/>
  <c r="S15" i="6" s="1"/>
  <c r="P12" i="10"/>
  <c r="AF12" i="14"/>
  <c r="AB12" i="10"/>
  <c r="AD15" i="8" s="1"/>
  <c r="P12" i="15"/>
  <c r="S22" i="6"/>
  <c r="T22" i="6"/>
  <c r="U22" i="6" s="1"/>
  <c r="V22" i="6" s="1"/>
  <c r="M13" i="7"/>
  <c r="O115" i="8"/>
  <c r="X115" i="8" s="1"/>
  <c r="S114" i="3" s="1"/>
  <c r="O65" i="8"/>
  <c r="O20" i="6"/>
  <c r="P20" i="6"/>
  <c r="Q20" i="6" s="1"/>
  <c r="T20" i="6"/>
  <c r="U20" i="6" s="1"/>
  <c r="V20" i="6" s="1"/>
  <c r="L12" i="15"/>
  <c r="AA12" i="14"/>
  <c r="L19" i="14"/>
  <c r="I9" i="15"/>
  <c r="AJ8" i="14"/>
  <c r="AB8" i="14" s="1"/>
  <c r="Z8" i="14" s="1"/>
  <c r="S8" i="14" s="1"/>
  <c r="O103" i="8"/>
  <c r="X103" i="8" s="1"/>
  <c r="S102" i="3" s="1"/>
  <c r="R51" i="8"/>
  <c r="AC12" i="14"/>
  <c r="Y12" i="10"/>
  <c r="AA15" i="8" s="1"/>
  <c r="M12" i="15"/>
  <c r="O23" i="7"/>
  <c r="J21" i="6"/>
  <c r="P21" i="6"/>
  <c r="Q21" i="6" s="1"/>
  <c r="R21" i="6" s="1"/>
  <c r="K21" i="6"/>
  <c r="L21" i="6" s="1"/>
  <c r="O19" i="6"/>
  <c r="T19" i="6"/>
  <c r="U19" i="6" s="1"/>
  <c r="V19" i="6" s="1"/>
  <c r="H12" i="10"/>
  <c r="D12" i="15"/>
  <c r="H12" i="14"/>
  <c r="W22" i="14"/>
  <c r="X22" i="14" s="1"/>
  <c r="T22" i="14" s="1"/>
  <c r="M22" i="10"/>
  <c r="K16" i="6"/>
  <c r="L16" i="6" s="1"/>
  <c r="J16" i="6"/>
  <c r="V8" i="10"/>
  <c r="Y11" i="8"/>
  <c r="Z11" i="8" s="1"/>
  <c r="N12" i="7"/>
  <c r="K12" i="7"/>
  <c r="P11" i="3" s="1"/>
  <c r="F5" i="14"/>
  <c r="G5" i="14" s="1"/>
  <c r="G5" i="10"/>
  <c r="P8" i="6" s="1"/>
  <c r="Q8" i="6" s="1"/>
  <c r="R8" i="6" s="1"/>
  <c r="C5" i="15"/>
  <c r="M5" i="10"/>
  <c r="C8" i="8"/>
  <c r="R93" i="4" s="1"/>
  <c r="C8" i="6"/>
  <c r="C8" i="7"/>
  <c r="C7" i="3"/>
  <c r="U93" i="4" s="1"/>
  <c r="W166" i="8"/>
  <c r="O72" i="8"/>
  <c r="O54" i="7"/>
  <c r="H119" i="8"/>
  <c r="H55" i="8"/>
  <c r="AD6" i="10"/>
  <c r="AG9" i="8" s="1"/>
  <c r="AI6" i="14"/>
  <c r="R6" i="15"/>
  <c r="L6" i="15"/>
  <c r="AA6" i="14"/>
  <c r="C9" i="7"/>
  <c r="C9" i="6"/>
  <c r="C9" i="8"/>
  <c r="C8" i="3"/>
  <c r="AC4" i="10"/>
  <c r="AF7" i="8" s="1"/>
  <c r="AH7" i="8" s="1"/>
  <c r="AH4" i="14"/>
  <c r="AJ4" i="14" s="1"/>
  <c r="Q4" i="15"/>
  <c r="AE3" i="14"/>
  <c r="AG3" i="14" s="1"/>
  <c r="AA3" i="10"/>
  <c r="AC6" i="8" s="1"/>
  <c r="AE6" i="8" s="1"/>
  <c r="O3" i="15"/>
  <c r="W154" i="8"/>
  <c r="W93" i="8"/>
  <c r="R56" i="8"/>
  <c r="O26" i="8"/>
  <c r="X26" i="8" s="1"/>
  <c r="S25" i="3" s="1"/>
  <c r="T93" i="4"/>
  <c r="R74" i="8"/>
  <c r="T140" i="4"/>
  <c r="O155" i="8"/>
  <c r="O128" i="8"/>
  <c r="X128" i="8" s="1"/>
  <c r="S127" i="3" s="1"/>
  <c r="K108" i="8"/>
  <c r="K87" i="8"/>
  <c r="O87" i="8" s="1"/>
  <c r="R61" i="8"/>
  <c r="T127" i="4"/>
  <c r="L4" i="14"/>
  <c r="W165" i="8"/>
  <c r="W159" i="8"/>
  <c r="R134" i="8"/>
  <c r="K74" i="8"/>
  <c r="O74" i="8" s="1"/>
  <c r="X74" i="8" s="1"/>
  <c r="S73" i="3" s="1"/>
  <c r="N55" i="8"/>
  <c r="W44" i="8"/>
  <c r="K39" i="8"/>
  <c r="O39" i="8" s="1"/>
  <c r="X39" i="8" s="1"/>
  <c r="S38" i="3" s="1"/>
  <c r="K28" i="8"/>
  <c r="O28" i="8" s="1"/>
  <c r="N25" i="8"/>
  <c r="Q21" i="8"/>
  <c r="R21" i="8" s="1"/>
  <c r="R8" i="8"/>
  <c r="T81" i="4"/>
  <c r="T10" i="4"/>
  <c r="N3" i="14"/>
  <c r="Q3" i="10"/>
  <c r="F6" i="7" s="1"/>
  <c r="L6" i="7" s="1"/>
  <c r="I3" i="14"/>
  <c r="I3" i="10"/>
  <c r="S6" i="6" s="1"/>
  <c r="E3" i="15"/>
  <c r="R3" i="14"/>
  <c r="U3" i="10"/>
  <c r="J6" i="7" s="1"/>
  <c r="P6" i="7" s="1"/>
  <c r="K3" i="15"/>
  <c r="K119" i="8"/>
  <c r="H10" i="8"/>
  <c r="O10" i="8" s="1"/>
  <c r="X10" i="8" s="1"/>
  <c r="S9" i="3" s="1"/>
  <c r="L34" i="7"/>
  <c r="N166" i="8"/>
  <c r="O160" i="8"/>
  <c r="X160" i="8" s="1"/>
  <c r="S159" i="3" s="1"/>
  <c r="O143" i="8"/>
  <c r="O50" i="8"/>
  <c r="X50" i="8" s="1"/>
  <c r="S49" i="3" s="1"/>
  <c r="Q32" i="8"/>
  <c r="R32" i="8" s="1"/>
  <c r="R24" i="8"/>
  <c r="T100" i="4"/>
  <c r="O12" i="7"/>
  <c r="T46" i="4"/>
  <c r="O129" i="7"/>
  <c r="T22" i="4"/>
  <c r="T9" i="4"/>
  <c r="T59" i="5"/>
  <c r="O34" i="7"/>
  <c r="T133" i="4"/>
  <c r="V79" i="15" l="1"/>
  <c r="G79" i="11" s="1"/>
  <c r="D79" i="11" s="1"/>
  <c r="V114" i="15"/>
  <c r="G114" i="11" s="1"/>
  <c r="D114" i="11" s="1"/>
  <c r="V91" i="15"/>
  <c r="G91" i="11" s="1"/>
  <c r="D91" i="11" s="1"/>
  <c r="V115" i="15"/>
  <c r="G115" i="11" s="1"/>
  <c r="D115" i="11" s="1"/>
  <c r="AE112" i="8"/>
  <c r="R20" i="6"/>
  <c r="AG80" i="14"/>
  <c r="I59" i="6"/>
  <c r="N74" i="7"/>
  <c r="I66" i="6"/>
  <c r="K65" i="14"/>
  <c r="L65" i="14" s="1"/>
  <c r="Z106" i="6"/>
  <c r="AN155" i="14"/>
  <c r="I158" i="6"/>
  <c r="X84" i="8"/>
  <c r="S83" i="3" s="1"/>
  <c r="Z10" i="6"/>
  <c r="M52" i="14"/>
  <c r="M38" i="6"/>
  <c r="V99" i="15"/>
  <c r="G99" i="11" s="1"/>
  <c r="D99" i="11" s="1"/>
  <c r="L108" i="7"/>
  <c r="N35" i="7"/>
  <c r="V71" i="15"/>
  <c r="G71" i="11" s="1"/>
  <c r="D71" i="11" s="1"/>
  <c r="Z31" i="6"/>
  <c r="M29" i="7"/>
  <c r="O25" i="8"/>
  <c r="X25" i="8" s="1"/>
  <c r="S24" i="3" s="1"/>
  <c r="O131" i="7"/>
  <c r="AM122" i="8"/>
  <c r="AM148" i="8"/>
  <c r="X22" i="8"/>
  <c r="S21" i="3" s="1"/>
  <c r="R98" i="6"/>
  <c r="I41" i="6"/>
  <c r="Z105" i="6"/>
  <c r="AE16" i="8"/>
  <c r="AM16" i="8" s="1"/>
  <c r="Z24" i="6"/>
  <c r="V59" i="6"/>
  <c r="AG147" i="14"/>
  <c r="Z40" i="6"/>
  <c r="K83" i="6"/>
  <c r="L83" i="6" s="1"/>
  <c r="AM78" i="8"/>
  <c r="V46" i="15"/>
  <c r="G46" i="11" s="1"/>
  <c r="D46" i="11" s="1"/>
  <c r="X65" i="8"/>
  <c r="S64" i="3" s="1"/>
  <c r="O37" i="7"/>
  <c r="AJ50" i="14"/>
  <c r="AM28" i="8"/>
  <c r="AG102" i="14"/>
  <c r="L122" i="14"/>
  <c r="D122" i="14" s="1"/>
  <c r="M49" i="14"/>
  <c r="Z148" i="6"/>
  <c r="L132" i="7"/>
  <c r="V135" i="15"/>
  <c r="G135" i="11" s="1"/>
  <c r="D135" i="11" s="1"/>
  <c r="AE7" i="8"/>
  <c r="AM7" i="8" s="1"/>
  <c r="AN7" i="8" s="1"/>
  <c r="T6" i="3" s="1"/>
  <c r="AG14" i="14"/>
  <c r="R52" i="6"/>
  <c r="Z127" i="6"/>
  <c r="AA127" i="6" s="1"/>
  <c r="AM144" i="8"/>
  <c r="AN43" i="14"/>
  <c r="AB39" i="14"/>
  <c r="Z39" i="14" s="1"/>
  <c r="M129" i="6"/>
  <c r="D11" i="14"/>
  <c r="AM62" i="8"/>
  <c r="AN62" i="8" s="1"/>
  <c r="T61" i="3" s="1"/>
  <c r="L122" i="7"/>
  <c r="AM138" i="8"/>
  <c r="AL7" i="8"/>
  <c r="AM10" i="8"/>
  <c r="AN11" i="8"/>
  <c r="T10" i="3" s="1"/>
  <c r="C81" i="4"/>
  <c r="M161" i="6"/>
  <c r="AN3" i="14"/>
  <c r="V49" i="15"/>
  <c r="G49" i="11" s="1"/>
  <c r="D49" i="11" s="1"/>
  <c r="AM70" i="8"/>
  <c r="I81" i="6"/>
  <c r="K117" i="14"/>
  <c r="P133" i="7"/>
  <c r="M164" i="6"/>
  <c r="X86" i="8"/>
  <c r="S85" i="3" s="1"/>
  <c r="V17" i="15"/>
  <c r="G17" i="11" s="1"/>
  <c r="D17" i="11" s="1"/>
  <c r="AA31" i="6"/>
  <c r="M41" i="7"/>
  <c r="G60" i="14"/>
  <c r="AM82" i="8"/>
  <c r="AN82" i="8" s="1"/>
  <c r="T81" i="3" s="1"/>
  <c r="AG4" i="14"/>
  <c r="I55" i="6"/>
  <c r="M96" i="6"/>
  <c r="M143" i="6"/>
  <c r="R74" i="6"/>
  <c r="Z107" i="6"/>
  <c r="V7" i="15"/>
  <c r="G7" i="11" s="1"/>
  <c r="D7" i="11" s="1"/>
  <c r="T49" i="6"/>
  <c r="U49" i="6" s="1"/>
  <c r="V49" i="6" s="1"/>
  <c r="AL160" i="8"/>
  <c r="V69" i="15"/>
  <c r="G69" i="11" s="1"/>
  <c r="D69" i="11" s="1"/>
  <c r="M90" i="7"/>
  <c r="AG150" i="14"/>
  <c r="X162" i="8"/>
  <c r="S161" i="3" s="1"/>
  <c r="V10" i="15"/>
  <c r="G10" i="11" s="1"/>
  <c r="D10" i="11" s="1"/>
  <c r="L135" i="7"/>
  <c r="AE23" i="8"/>
  <c r="AM23" i="8" s="1"/>
  <c r="AG113" i="14"/>
  <c r="L127" i="7"/>
  <c r="AM26" i="8"/>
  <c r="AN26" i="8" s="1"/>
  <c r="T25" i="3" s="1"/>
  <c r="R25" i="3" s="1"/>
  <c r="P71" i="7"/>
  <c r="V18" i="15"/>
  <c r="G18" i="11" s="1"/>
  <c r="D18" i="11" s="1"/>
  <c r="V9" i="15"/>
  <c r="G9" i="11" s="1"/>
  <c r="D9" i="11" s="1"/>
  <c r="AG66" i="14"/>
  <c r="M123" i="7"/>
  <c r="D160" i="14"/>
  <c r="AG42" i="14"/>
  <c r="AE66" i="8"/>
  <c r="AM66" i="8" s="1"/>
  <c r="L89" i="14"/>
  <c r="D89" i="14" s="1"/>
  <c r="M141" i="6"/>
  <c r="N141" i="6" s="1"/>
  <c r="M140" i="3" s="1"/>
  <c r="C111" i="4"/>
  <c r="I46" i="6"/>
  <c r="I57" i="6"/>
  <c r="AL53" i="8"/>
  <c r="AN87" i="8"/>
  <c r="T86" i="3" s="1"/>
  <c r="AJ109" i="14"/>
  <c r="AE125" i="8"/>
  <c r="AM125" i="8" s="1"/>
  <c r="AM149" i="8"/>
  <c r="O18" i="7"/>
  <c r="G73" i="14"/>
  <c r="D73" i="14" s="1"/>
  <c r="AB105" i="14"/>
  <c r="AN124" i="14"/>
  <c r="AJ106" i="14"/>
  <c r="O106" i="7"/>
  <c r="AE104" i="8"/>
  <c r="AM104" i="8" s="1"/>
  <c r="AM111" i="8"/>
  <c r="AN111" i="8" s="1"/>
  <c r="T110" i="3" s="1"/>
  <c r="C28" i="5"/>
  <c r="R108" i="6"/>
  <c r="I115" i="6"/>
  <c r="N115" i="6" s="1"/>
  <c r="M114" i="3" s="1"/>
  <c r="AB155" i="14"/>
  <c r="L15" i="14"/>
  <c r="D19" i="14"/>
  <c r="P19" i="6"/>
  <c r="Q19" i="6" s="1"/>
  <c r="R19" i="6" s="1"/>
  <c r="O93" i="4"/>
  <c r="M16" i="6"/>
  <c r="N16" i="6" s="1"/>
  <c r="M15" i="3" s="1"/>
  <c r="G19" i="14"/>
  <c r="AB92" i="14"/>
  <c r="R122" i="6"/>
  <c r="M91" i="14"/>
  <c r="AG128" i="14"/>
  <c r="M133" i="7"/>
  <c r="M160" i="7"/>
  <c r="AM155" i="8"/>
  <c r="T68" i="6"/>
  <c r="U68" i="6" s="1"/>
  <c r="V68" i="6" s="1"/>
  <c r="V32" i="15"/>
  <c r="G32" i="11" s="1"/>
  <c r="D32" i="11" s="1"/>
  <c r="L57" i="7"/>
  <c r="I129" i="6"/>
  <c r="AM54" i="8"/>
  <c r="AN54" i="8" s="1"/>
  <c r="T53" i="3" s="1"/>
  <c r="P67" i="7"/>
  <c r="V85" i="15"/>
  <c r="G85" i="11" s="1"/>
  <c r="D85" i="11" s="1"/>
  <c r="AB142" i="14"/>
  <c r="Z142" i="14" s="1"/>
  <c r="S142" i="14" s="1"/>
  <c r="M62" i="14"/>
  <c r="L90" i="7"/>
  <c r="V81" i="15"/>
  <c r="G81" i="11" s="1"/>
  <c r="D81" i="11" s="1"/>
  <c r="X15" i="8"/>
  <c r="S14" i="3" s="1"/>
  <c r="AM19" i="8"/>
  <c r="M48" i="6"/>
  <c r="N48" i="6" s="1"/>
  <c r="M47" i="3" s="1"/>
  <c r="L44" i="7"/>
  <c r="AN89" i="8"/>
  <c r="T88" i="3" s="1"/>
  <c r="R88" i="3" s="1"/>
  <c r="AB91" i="14"/>
  <c r="Z91" i="14" s="1"/>
  <c r="S91" i="14" s="1"/>
  <c r="B9" i="14"/>
  <c r="F9" i="11" s="1"/>
  <c r="C9" i="11" s="1"/>
  <c r="O90" i="7"/>
  <c r="L99" i="7"/>
  <c r="Z42" i="6"/>
  <c r="Z78" i="6"/>
  <c r="I95" i="6"/>
  <c r="I92" i="6"/>
  <c r="N92" i="6" s="1"/>
  <c r="M91" i="3" s="1"/>
  <c r="P25" i="7"/>
  <c r="AG54" i="14"/>
  <c r="R127" i="3"/>
  <c r="AL158" i="8"/>
  <c r="AM158" i="8"/>
  <c r="AN50" i="14"/>
  <c r="T103" i="6"/>
  <c r="U103" i="6" s="1"/>
  <c r="V103" i="6" s="1"/>
  <c r="N21" i="7"/>
  <c r="O135" i="7"/>
  <c r="B90" i="14"/>
  <c r="F90" i="11" s="1"/>
  <c r="C90" i="11" s="1"/>
  <c r="AL127" i="8"/>
  <c r="X90" i="8"/>
  <c r="S89" i="3" s="1"/>
  <c r="X18" i="8"/>
  <c r="S17" i="3" s="1"/>
  <c r="X7" i="8"/>
  <c r="S6" i="3" s="1"/>
  <c r="AE150" i="8"/>
  <c r="AM150" i="8" s="1"/>
  <c r="D25" i="14"/>
  <c r="C116" i="14"/>
  <c r="H116" i="11" s="1"/>
  <c r="E116" i="11" s="1"/>
  <c r="B51" i="14"/>
  <c r="F51" i="11" s="1"/>
  <c r="C51" i="11" s="1"/>
  <c r="S39" i="14"/>
  <c r="C39" i="14"/>
  <c r="H39" i="11" s="1"/>
  <c r="E39" i="11" s="1"/>
  <c r="AM49" i="8"/>
  <c r="S59" i="14"/>
  <c r="C59" i="14"/>
  <c r="H59" i="11" s="1"/>
  <c r="E59" i="11" s="1"/>
  <c r="S113" i="4"/>
  <c r="B126" i="14"/>
  <c r="F126" i="11" s="1"/>
  <c r="C126" i="11" s="1"/>
  <c r="C126" i="14"/>
  <c r="H126" i="11" s="1"/>
  <c r="E126" i="11" s="1"/>
  <c r="D152" i="14"/>
  <c r="D55" i="14"/>
  <c r="S67" i="14"/>
  <c r="B67" i="14" s="1"/>
  <c r="F67" i="11" s="1"/>
  <c r="C67" i="11" s="1"/>
  <c r="C67" i="14"/>
  <c r="H67" i="11" s="1"/>
  <c r="E67" i="11" s="1"/>
  <c r="S104" i="14"/>
  <c r="B104" i="14" s="1"/>
  <c r="F104" i="11" s="1"/>
  <c r="C104" i="11" s="1"/>
  <c r="B104" i="11" s="1"/>
  <c r="C104" i="14"/>
  <c r="H104" i="11" s="1"/>
  <c r="E104" i="11" s="1"/>
  <c r="M10" i="3"/>
  <c r="L10" i="4"/>
  <c r="S75" i="14"/>
  <c r="C75" i="14"/>
  <c r="H75" i="11" s="1"/>
  <c r="E75" i="11" s="1"/>
  <c r="R9" i="4"/>
  <c r="R22" i="4"/>
  <c r="R46" i="4"/>
  <c r="U7" i="3"/>
  <c r="U7" i="5"/>
  <c r="U101" i="3"/>
  <c r="T125" i="6"/>
  <c r="U125" i="6" s="1"/>
  <c r="V125" i="6" s="1"/>
  <c r="P125" i="6"/>
  <c r="Q125" i="6" s="1"/>
  <c r="O125" i="6"/>
  <c r="L123" i="7"/>
  <c r="N123" i="7"/>
  <c r="V148" i="10"/>
  <c r="Y151" i="8"/>
  <c r="Z151" i="8" s="1"/>
  <c r="T145" i="6"/>
  <c r="U145" i="6" s="1"/>
  <c r="V145" i="6" s="1"/>
  <c r="P145" i="6"/>
  <c r="Q145" i="6" s="1"/>
  <c r="O145" i="6"/>
  <c r="I161" i="15"/>
  <c r="U29" i="4"/>
  <c r="U24" i="3"/>
  <c r="I11" i="15"/>
  <c r="V11" i="15" s="1"/>
  <c r="G11" i="11" s="1"/>
  <c r="D11" i="11" s="1"/>
  <c r="F36" i="6"/>
  <c r="G36" i="6"/>
  <c r="H36" i="6" s="1"/>
  <c r="I36" i="6" s="1"/>
  <c r="V38" i="15"/>
  <c r="G38" i="11" s="1"/>
  <c r="D38" i="11" s="1"/>
  <c r="U52" i="3"/>
  <c r="U36" i="5"/>
  <c r="O49" i="7"/>
  <c r="G21" i="14"/>
  <c r="D21" i="14" s="1"/>
  <c r="V31" i="15"/>
  <c r="G31" i="11" s="1"/>
  <c r="D31" i="11" s="1"/>
  <c r="J67" i="6"/>
  <c r="K67" i="6"/>
  <c r="L67" i="6" s="1"/>
  <c r="M67" i="6" s="1"/>
  <c r="I76" i="15"/>
  <c r="L80" i="14"/>
  <c r="D80" i="14" s="1"/>
  <c r="V59" i="15"/>
  <c r="G59" i="11" s="1"/>
  <c r="D59" i="11" s="1"/>
  <c r="K77" i="6"/>
  <c r="L77" i="6" s="1"/>
  <c r="M77" i="6" s="1"/>
  <c r="N77" i="6" s="1"/>
  <c r="M76" i="3" s="1"/>
  <c r="K78" i="6"/>
  <c r="L78" i="6" s="1"/>
  <c r="M78" i="6" s="1"/>
  <c r="N78" i="6" s="1"/>
  <c r="M77" i="3" s="1"/>
  <c r="G87" i="6"/>
  <c r="H87" i="6" s="1"/>
  <c r="F87" i="6"/>
  <c r="T80" i="6"/>
  <c r="U80" i="6" s="1"/>
  <c r="V80" i="6" s="1"/>
  <c r="P80" i="6"/>
  <c r="Q80" i="6" s="1"/>
  <c r="O80" i="6"/>
  <c r="P92" i="14"/>
  <c r="V113" i="10"/>
  <c r="Y116" i="8"/>
  <c r="Z116" i="8" s="1"/>
  <c r="P110" i="14"/>
  <c r="U105" i="4"/>
  <c r="U119" i="3"/>
  <c r="AE126" i="8"/>
  <c r="AM126" i="8" s="1"/>
  <c r="AE131" i="8"/>
  <c r="AE142" i="8"/>
  <c r="J157" i="6"/>
  <c r="K157" i="6"/>
  <c r="L157" i="6" s="1"/>
  <c r="M157" i="6" s="1"/>
  <c r="P148" i="14"/>
  <c r="L44" i="4"/>
  <c r="O79" i="5"/>
  <c r="O108" i="8"/>
  <c r="X108" i="8" s="1"/>
  <c r="S107" i="3" s="1"/>
  <c r="C89" i="5"/>
  <c r="AL25" i="8"/>
  <c r="K12" i="14"/>
  <c r="L17" i="7"/>
  <c r="I15" i="15"/>
  <c r="W36" i="6"/>
  <c r="X36" i="6"/>
  <c r="Y36" i="6" s="1"/>
  <c r="AJ44" i="14"/>
  <c r="AE68" i="8"/>
  <c r="AN45" i="14"/>
  <c r="AB45" i="14" s="1"/>
  <c r="Z45" i="14" s="1"/>
  <c r="S45" i="14" s="1"/>
  <c r="B45" i="14" s="1"/>
  <c r="F45" i="11" s="1"/>
  <c r="C45" i="11" s="1"/>
  <c r="AM77" i="8"/>
  <c r="AN77" i="8" s="1"/>
  <c r="T76" i="3" s="1"/>
  <c r="I80" i="15"/>
  <c r="X80" i="6"/>
  <c r="Y80" i="6" s="1"/>
  <c r="Z80" i="6" s="1"/>
  <c r="AB83" i="14"/>
  <c r="K88" i="7"/>
  <c r="P87" i="3" s="1"/>
  <c r="N88" i="7"/>
  <c r="O86" i="6"/>
  <c r="P86" i="6"/>
  <c r="Q86" i="6" s="1"/>
  <c r="T86" i="6"/>
  <c r="U86" i="6" s="1"/>
  <c r="V86" i="6" s="1"/>
  <c r="G117" i="6"/>
  <c r="H117" i="6" s="1"/>
  <c r="I117" i="6" s="1"/>
  <c r="F117" i="6"/>
  <c r="P122" i="14"/>
  <c r="W125" i="6"/>
  <c r="X125" i="6"/>
  <c r="Y125" i="6" s="1"/>
  <c r="AE133" i="8"/>
  <c r="AM133" i="8"/>
  <c r="G132" i="14"/>
  <c r="D132" i="14" s="1"/>
  <c r="AJ143" i="14"/>
  <c r="L166" i="7"/>
  <c r="T159" i="6"/>
  <c r="U159" i="6" s="1"/>
  <c r="V159" i="6" s="1"/>
  <c r="P159" i="6"/>
  <c r="Q159" i="6" s="1"/>
  <c r="O159" i="6"/>
  <c r="C89" i="4"/>
  <c r="C82" i="4"/>
  <c r="U141" i="4"/>
  <c r="R69" i="5"/>
  <c r="U37" i="3"/>
  <c r="AG49" i="14"/>
  <c r="I28" i="15"/>
  <c r="V28" i="15" s="1"/>
  <c r="G28" i="11" s="1"/>
  <c r="D28" i="11" s="1"/>
  <c r="AE64" i="8"/>
  <c r="P42" i="6"/>
  <c r="Q42" i="6" s="1"/>
  <c r="R42" i="6" s="1"/>
  <c r="T42" i="6"/>
  <c r="U42" i="6" s="1"/>
  <c r="V42" i="6" s="1"/>
  <c r="AA42" i="6" s="1"/>
  <c r="O42" i="6"/>
  <c r="X66" i="6"/>
  <c r="Y66" i="6" s="1"/>
  <c r="Z66" i="6" s="1"/>
  <c r="W66" i="6"/>
  <c r="AG70" i="14"/>
  <c r="G79" i="6"/>
  <c r="H79" i="6" s="1"/>
  <c r="F79" i="6"/>
  <c r="I74" i="15"/>
  <c r="X88" i="6"/>
  <c r="Y88" i="6" s="1"/>
  <c r="Z88" i="6" s="1"/>
  <c r="W88" i="6"/>
  <c r="P83" i="14"/>
  <c r="M83" i="14" s="1"/>
  <c r="T87" i="6"/>
  <c r="U87" i="6" s="1"/>
  <c r="V87" i="6" s="1"/>
  <c r="O87" i="6"/>
  <c r="P87" i="6"/>
  <c r="Q87" i="6" s="1"/>
  <c r="P106" i="14"/>
  <c r="P98" i="14"/>
  <c r="U111" i="3"/>
  <c r="P120" i="7"/>
  <c r="P120" i="6"/>
  <c r="Q120" i="6" s="1"/>
  <c r="T120" i="6"/>
  <c r="U120" i="6" s="1"/>
  <c r="V120" i="6" s="1"/>
  <c r="O120" i="6"/>
  <c r="P119" i="14"/>
  <c r="F124" i="8"/>
  <c r="Q124" i="8"/>
  <c r="M124" i="8"/>
  <c r="I124" i="8"/>
  <c r="U124" i="8"/>
  <c r="G124" i="8"/>
  <c r="P124" i="8"/>
  <c r="R124" i="8" s="1"/>
  <c r="S124" i="8"/>
  <c r="J124" i="8"/>
  <c r="T124" i="8"/>
  <c r="V124" i="8"/>
  <c r="L124" i="8"/>
  <c r="L136" i="14"/>
  <c r="AL157" i="8"/>
  <c r="C42" i="5"/>
  <c r="R42" i="5"/>
  <c r="R37" i="4"/>
  <c r="R47" i="5"/>
  <c r="O137" i="8"/>
  <c r="X137" i="8" s="1"/>
  <c r="S136" i="3" s="1"/>
  <c r="S99" i="4"/>
  <c r="O7" i="7"/>
  <c r="X161" i="8"/>
  <c r="S160" i="3" s="1"/>
  <c r="X25" i="6"/>
  <c r="Y25" i="6" s="1"/>
  <c r="Z25" i="6" s="1"/>
  <c r="W25" i="6"/>
  <c r="U18" i="3"/>
  <c r="P27" i="6"/>
  <c r="Q27" i="6" s="1"/>
  <c r="T27" i="6"/>
  <c r="U27" i="6" s="1"/>
  <c r="V27" i="6" s="1"/>
  <c r="O27" i="6"/>
  <c r="AL18" i="8"/>
  <c r="AM18" i="8" s="1"/>
  <c r="T33" i="6"/>
  <c r="U33" i="6" s="1"/>
  <c r="V33" i="6" s="1"/>
  <c r="P33" i="6"/>
  <c r="Q33" i="6" s="1"/>
  <c r="O33" i="6"/>
  <c r="AN42" i="14"/>
  <c r="I30" i="15"/>
  <c r="S34" i="10"/>
  <c r="H37" i="7" s="1"/>
  <c r="AB17" i="14"/>
  <c r="Z26" i="6"/>
  <c r="P11" i="7"/>
  <c r="L11" i="7"/>
  <c r="V26" i="15"/>
  <c r="G26" i="11" s="1"/>
  <c r="D26" i="11" s="1"/>
  <c r="U48" i="3"/>
  <c r="U34" i="3"/>
  <c r="W57" i="6"/>
  <c r="X57" i="6"/>
  <c r="Y57" i="6" s="1"/>
  <c r="Z67" i="6"/>
  <c r="M72" i="7"/>
  <c r="U68" i="3"/>
  <c r="P66" i="6"/>
  <c r="Q66" i="6" s="1"/>
  <c r="O66" i="6"/>
  <c r="T66" i="6"/>
  <c r="U66" i="6" s="1"/>
  <c r="V66" i="6" s="1"/>
  <c r="AA66" i="6" s="1"/>
  <c r="O48" i="6"/>
  <c r="T48" i="6"/>
  <c r="U48" i="6" s="1"/>
  <c r="V48" i="6" s="1"/>
  <c r="P48" i="6"/>
  <c r="Q48" i="6" s="1"/>
  <c r="J73" i="6"/>
  <c r="K73" i="6"/>
  <c r="L73" i="6" s="1"/>
  <c r="M73" i="6" s="1"/>
  <c r="P102" i="14"/>
  <c r="V90" i="15"/>
  <c r="G90" i="11" s="1"/>
  <c r="D90" i="11" s="1"/>
  <c r="S113" i="10"/>
  <c r="H116" i="7" s="1"/>
  <c r="G98" i="6"/>
  <c r="H98" i="6" s="1"/>
  <c r="F98" i="6"/>
  <c r="L101" i="7"/>
  <c r="M121" i="7"/>
  <c r="T108" i="10"/>
  <c r="I111" i="7" s="1"/>
  <c r="N147" i="7"/>
  <c r="Q147" i="7" s="1"/>
  <c r="K147" i="7"/>
  <c r="P146" i="3" s="1"/>
  <c r="U137" i="3"/>
  <c r="Q151" i="8"/>
  <c r="R151" i="8" s="1"/>
  <c r="X151" i="8" s="1"/>
  <c r="Q152" i="8"/>
  <c r="R152" i="8" s="1"/>
  <c r="X152" i="8" s="1"/>
  <c r="Q154" i="8"/>
  <c r="R154" i="8" s="1"/>
  <c r="Q155" i="8"/>
  <c r="R155" i="8" s="1"/>
  <c r="Q153" i="8"/>
  <c r="R153" i="8" s="1"/>
  <c r="Q158" i="8"/>
  <c r="R158" i="8" s="1"/>
  <c r="Q157" i="8"/>
  <c r="R157" i="8" s="1"/>
  <c r="Q156" i="8"/>
  <c r="R156" i="8" s="1"/>
  <c r="X156" i="8" s="1"/>
  <c r="S155" i="3" s="1"/>
  <c r="P166" i="6"/>
  <c r="Q166" i="6" s="1"/>
  <c r="R166" i="6" s="1"/>
  <c r="O166" i="6"/>
  <c r="T166" i="6"/>
  <c r="U166" i="6" s="1"/>
  <c r="V166" i="6" s="1"/>
  <c r="C83" i="5"/>
  <c r="C38" i="4"/>
  <c r="C146" i="4"/>
  <c r="X106" i="8"/>
  <c r="S105" i="3" s="1"/>
  <c r="R57" i="5"/>
  <c r="S76" i="4"/>
  <c r="F8" i="6"/>
  <c r="G8" i="6"/>
  <c r="H8" i="6" s="1"/>
  <c r="AB16" i="14"/>
  <c r="O19" i="7"/>
  <c r="U26" i="3"/>
  <c r="AG41" i="14"/>
  <c r="M41" i="14"/>
  <c r="AN44" i="14"/>
  <c r="O67" i="7"/>
  <c r="K69" i="14"/>
  <c r="L69" i="14" s="1"/>
  <c r="D69" i="14" s="1"/>
  <c r="M69" i="7"/>
  <c r="S64" i="10"/>
  <c r="H67" i="7" s="1"/>
  <c r="M73" i="7"/>
  <c r="P83" i="7"/>
  <c r="P70" i="6"/>
  <c r="Q70" i="6" s="1"/>
  <c r="R70" i="6" s="1"/>
  <c r="O70" i="6"/>
  <c r="T70" i="6"/>
  <c r="U70" i="6" s="1"/>
  <c r="V70" i="6" s="1"/>
  <c r="X70" i="6"/>
  <c r="Y70" i="6" s="1"/>
  <c r="Z70" i="6" s="1"/>
  <c r="M85" i="14"/>
  <c r="P116" i="8"/>
  <c r="S116" i="8"/>
  <c r="J116" i="8"/>
  <c r="Q116" i="8"/>
  <c r="T116" i="8"/>
  <c r="G116" i="8"/>
  <c r="V116" i="8"/>
  <c r="F116" i="8"/>
  <c r="L116" i="8"/>
  <c r="U116" i="8"/>
  <c r="M116" i="8"/>
  <c r="I116" i="8"/>
  <c r="P116" i="6"/>
  <c r="Q116" i="6" s="1"/>
  <c r="T116" i="6"/>
  <c r="U116" i="6" s="1"/>
  <c r="V116" i="6" s="1"/>
  <c r="O116" i="6"/>
  <c r="N115" i="7"/>
  <c r="Q115" i="7" s="1"/>
  <c r="P100" i="4" s="1"/>
  <c r="K115" i="7"/>
  <c r="P114" i="3" s="1"/>
  <c r="O118" i="7"/>
  <c r="V105" i="10"/>
  <c r="Y108" i="8"/>
  <c r="Z108" i="8" s="1"/>
  <c r="AN108" i="8" s="1"/>
  <c r="T107" i="3" s="1"/>
  <c r="AN119" i="8"/>
  <c r="T118" i="3" s="1"/>
  <c r="L131" i="7"/>
  <c r="L126" i="7"/>
  <c r="P143" i="14"/>
  <c r="O165" i="8"/>
  <c r="X165" i="8" s="1"/>
  <c r="S164" i="3" s="1"/>
  <c r="O61" i="8"/>
  <c r="X61" i="8" s="1"/>
  <c r="S60" i="3" s="1"/>
  <c r="G22" i="14"/>
  <c r="D22" i="14" s="1"/>
  <c r="AH36" i="8"/>
  <c r="U44" i="3"/>
  <c r="P41" i="14"/>
  <c r="L41" i="7"/>
  <c r="O53" i="7"/>
  <c r="W55" i="6"/>
  <c r="X55" i="6"/>
  <c r="Y55" i="6" s="1"/>
  <c r="AH51" i="8"/>
  <c r="U18" i="10"/>
  <c r="J21" i="7" s="1"/>
  <c r="O57" i="7"/>
  <c r="AA59" i="6"/>
  <c r="AB59" i="6" s="1"/>
  <c r="N58" i="3" s="1"/>
  <c r="S56" i="10"/>
  <c r="H59" i="7" s="1"/>
  <c r="V74" i="15"/>
  <c r="G74" i="11" s="1"/>
  <c r="D74" i="11" s="1"/>
  <c r="N81" i="7"/>
  <c r="K81" i="7"/>
  <c r="P80" i="3" s="1"/>
  <c r="U81" i="3"/>
  <c r="X99" i="6"/>
  <c r="Y99" i="6" s="1"/>
  <c r="Z99" i="6" s="1"/>
  <c r="W99" i="6"/>
  <c r="N107" i="6"/>
  <c r="M106" i="3" s="1"/>
  <c r="G106" i="14"/>
  <c r="T113" i="6"/>
  <c r="U113" i="6" s="1"/>
  <c r="V113" i="6" s="1"/>
  <c r="O113" i="6"/>
  <c r="P113" i="6"/>
  <c r="Q113" i="6" s="1"/>
  <c r="V101" i="15"/>
  <c r="G101" i="11" s="1"/>
  <c r="D101" i="11" s="1"/>
  <c r="P106" i="7"/>
  <c r="S128" i="10"/>
  <c r="H131" i="7" s="1"/>
  <c r="V108" i="15"/>
  <c r="G108" i="11" s="1"/>
  <c r="D108" i="11" s="1"/>
  <c r="L128" i="7"/>
  <c r="P132" i="7"/>
  <c r="AL136" i="8"/>
  <c r="AM136" i="8" s="1"/>
  <c r="AN136" i="8" s="1"/>
  <c r="S139" i="10"/>
  <c r="H142" i="7" s="1"/>
  <c r="V135" i="10"/>
  <c r="Y138" i="8"/>
  <c r="Z138" i="8" s="1"/>
  <c r="AN138" i="8" s="1"/>
  <c r="T137" i="3" s="1"/>
  <c r="T151" i="6"/>
  <c r="U151" i="6" s="1"/>
  <c r="V151" i="6" s="1"/>
  <c r="U156" i="3"/>
  <c r="U139" i="4"/>
  <c r="V145" i="15"/>
  <c r="G145" i="11" s="1"/>
  <c r="D145" i="11" s="1"/>
  <c r="G161" i="6"/>
  <c r="H161" i="6" s="1"/>
  <c r="F161" i="6"/>
  <c r="AN161" i="8"/>
  <c r="T160" i="3" s="1"/>
  <c r="AE166" i="8"/>
  <c r="P163" i="14"/>
  <c r="V138" i="10"/>
  <c r="Y141" i="8"/>
  <c r="Z141" i="8" s="1"/>
  <c r="AN159" i="14"/>
  <c r="AB159" i="14" s="1"/>
  <c r="Z159" i="14" s="1"/>
  <c r="S159" i="14" s="1"/>
  <c r="C17" i="4"/>
  <c r="R65" i="4"/>
  <c r="P3" i="14"/>
  <c r="AH6" i="8"/>
  <c r="S28" i="5"/>
  <c r="C118" i="4"/>
  <c r="X136" i="8"/>
  <c r="S135" i="3" s="1"/>
  <c r="AN6" i="14"/>
  <c r="J15" i="6"/>
  <c r="K15" i="6"/>
  <c r="L15" i="6" s="1"/>
  <c r="M15" i="6" s="1"/>
  <c r="F14" i="6"/>
  <c r="G14" i="6"/>
  <c r="H14" i="6" s="1"/>
  <c r="N29" i="7"/>
  <c r="K29" i="7"/>
  <c r="P28" i="3" s="1"/>
  <c r="P19" i="14"/>
  <c r="AG34" i="14"/>
  <c r="G37" i="6"/>
  <c r="H37" i="6" s="1"/>
  <c r="F37" i="6"/>
  <c r="U40" i="3"/>
  <c r="O11" i="6"/>
  <c r="T11" i="6"/>
  <c r="U11" i="6" s="1"/>
  <c r="V11" i="6" s="1"/>
  <c r="P11" i="6"/>
  <c r="Q11" i="6" s="1"/>
  <c r="L46" i="7"/>
  <c r="O28" i="7"/>
  <c r="M28" i="7"/>
  <c r="L38" i="7"/>
  <c r="AH64" i="8"/>
  <c r="U67" i="3"/>
  <c r="K53" i="14"/>
  <c r="L66" i="7"/>
  <c r="V37" i="15"/>
  <c r="G37" i="11" s="1"/>
  <c r="D37" i="11" s="1"/>
  <c r="AL79" i="8"/>
  <c r="Z83" i="14"/>
  <c r="S83" i="14" s="1"/>
  <c r="U96" i="3"/>
  <c r="K112" i="6"/>
  <c r="L112" i="6" s="1"/>
  <c r="M112" i="6" s="1"/>
  <c r="J112" i="6"/>
  <c r="G112" i="6"/>
  <c r="H112" i="6" s="1"/>
  <c r="I112" i="6" s="1"/>
  <c r="F112" i="6"/>
  <c r="I118" i="15"/>
  <c r="AL106" i="8"/>
  <c r="W131" i="6"/>
  <c r="X131" i="6"/>
  <c r="Y131" i="6" s="1"/>
  <c r="AN128" i="14"/>
  <c r="AL130" i="8"/>
  <c r="AM130" i="8" s="1"/>
  <c r="O145" i="7"/>
  <c r="P145" i="7"/>
  <c r="M151" i="7"/>
  <c r="AE145" i="8"/>
  <c r="AM145" i="8" s="1"/>
  <c r="AN145" i="8" s="1"/>
  <c r="AH157" i="8"/>
  <c r="AE154" i="8"/>
  <c r="AM154" i="8" s="1"/>
  <c r="S162" i="10"/>
  <c r="H165" i="7" s="1"/>
  <c r="P159" i="14"/>
  <c r="O146" i="7"/>
  <c r="P146" i="6"/>
  <c r="Q146" i="6" s="1"/>
  <c r="T146" i="6"/>
  <c r="U146" i="6" s="1"/>
  <c r="V146" i="6" s="1"/>
  <c r="O146" i="6"/>
  <c r="AE152" i="8"/>
  <c r="AM152" i="8" s="1"/>
  <c r="G149" i="14"/>
  <c r="V146" i="15"/>
  <c r="G146" i="11" s="1"/>
  <c r="D146" i="11" s="1"/>
  <c r="AL166" i="8"/>
  <c r="AJ163" i="14"/>
  <c r="I151" i="15"/>
  <c r="V151" i="15" s="1"/>
  <c r="G151" i="11" s="1"/>
  <c r="D151" i="11" s="1"/>
  <c r="I160" i="15"/>
  <c r="V160" i="15" s="1"/>
  <c r="G160" i="11" s="1"/>
  <c r="D160" i="11" s="1"/>
  <c r="AG161" i="14"/>
  <c r="X11" i="8"/>
  <c r="S10" i="3" s="1"/>
  <c r="S36" i="10"/>
  <c r="H39" i="7" s="1"/>
  <c r="J13" i="6"/>
  <c r="K13" i="6"/>
  <c r="L13" i="6" s="1"/>
  <c r="U49" i="4"/>
  <c r="U55" i="3"/>
  <c r="C133" i="4"/>
  <c r="C22" i="4"/>
  <c r="U9" i="5"/>
  <c r="U9" i="3"/>
  <c r="Z58" i="14"/>
  <c r="S58" i="14" s="1"/>
  <c r="P87" i="14"/>
  <c r="M87" i="14" s="1"/>
  <c r="AE99" i="8"/>
  <c r="R127" i="6"/>
  <c r="P137" i="14"/>
  <c r="P161" i="14"/>
  <c r="C21" i="5"/>
  <c r="L57" i="4"/>
  <c r="C29" i="4"/>
  <c r="S29" i="4"/>
  <c r="C30" i="5"/>
  <c r="C30" i="4"/>
  <c r="I6" i="15"/>
  <c r="R11" i="5"/>
  <c r="G25" i="6"/>
  <c r="H25" i="6" s="1"/>
  <c r="F25" i="6"/>
  <c r="P11" i="14"/>
  <c r="AB24" i="14"/>
  <c r="V14" i="10"/>
  <c r="Y17" i="8"/>
  <c r="Z17" i="8" s="1"/>
  <c r="T39" i="6"/>
  <c r="U39" i="6" s="1"/>
  <c r="V39" i="6" s="1"/>
  <c r="P39" i="6"/>
  <c r="Q39" i="6" s="1"/>
  <c r="R39" i="6" s="1"/>
  <c r="O39" i="6"/>
  <c r="J20" i="6"/>
  <c r="K20" i="6"/>
  <c r="L20" i="6" s="1"/>
  <c r="AE36" i="8"/>
  <c r="AM36" i="8"/>
  <c r="G21" i="6"/>
  <c r="H21" i="6" s="1"/>
  <c r="F21" i="6"/>
  <c r="AB54" i="14"/>
  <c r="Z54" i="14" s="1"/>
  <c r="S54" i="14" s="1"/>
  <c r="P34" i="6"/>
  <c r="Q34" i="6" s="1"/>
  <c r="R34" i="6" s="1"/>
  <c r="O34" i="6"/>
  <c r="X34" i="6"/>
  <c r="Y34" i="6" s="1"/>
  <c r="Z34" i="6" s="1"/>
  <c r="T34" i="6"/>
  <c r="U34" i="6" s="1"/>
  <c r="V34" i="6" s="1"/>
  <c r="G64" i="14"/>
  <c r="S76" i="10"/>
  <c r="H79" i="7" s="1"/>
  <c r="AA88" i="6"/>
  <c r="P62" i="6"/>
  <c r="Q62" i="6" s="1"/>
  <c r="O62" i="6"/>
  <c r="X62" i="6"/>
  <c r="Y62" i="6" s="1"/>
  <c r="Z62" i="6" s="1"/>
  <c r="T62" i="6"/>
  <c r="U62" i="6" s="1"/>
  <c r="V62" i="6" s="1"/>
  <c r="S92" i="10"/>
  <c r="H95" i="7" s="1"/>
  <c r="K102" i="7"/>
  <c r="P101" i="3" s="1"/>
  <c r="N102" i="7"/>
  <c r="Q102" i="7" s="1"/>
  <c r="T92" i="6"/>
  <c r="U92" i="6" s="1"/>
  <c r="V92" i="6" s="1"/>
  <c r="P92" i="6"/>
  <c r="Q92" i="6" s="1"/>
  <c r="O92" i="6"/>
  <c r="F105" i="6"/>
  <c r="G105" i="6"/>
  <c r="H105" i="6" s="1"/>
  <c r="I107" i="15"/>
  <c r="I110" i="15"/>
  <c r="AJ95" i="14"/>
  <c r="AB95" i="14" s="1"/>
  <c r="Z95" i="14" s="1"/>
  <c r="S95" i="14" s="1"/>
  <c r="P109" i="14"/>
  <c r="M109" i="14" s="1"/>
  <c r="M115" i="14"/>
  <c r="J120" i="6"/>
  <c r="K120" i="6"/>
  <c r="L120" i="6" s="1"/>
  <c r="L134" i="14"/>
  <c r="D134" i="14" s="1"/>
  <c r="L151" i="14"/>
  <c r="P152" i="7"/>
  <c r="W157" i="6"/>
  <c r="X157" i="6"/>
  <c r="Y157" i="6" s="1"/>
  <c r="Z157" i="6" s="1"/>
  <c r="S153" i="10"/>
  <c r="H156" i="7" s="1"/>
  <c r="V162" i="10"/>
  <c r="Y165" i="8"/>
  <c r="Z165" i="8" s="1"/>
  <c r="C35" i="5"/>
  <c r="R12" i="4"/>
  <c r="C44" i="4"/>
  <c r="C73" i="4"/>
  <c r="C58" i="4"/>
  <c r="X150" i="8"/>
  <c r="S149" i="3" s="1"/>
  <c r="S5" i="10"/>
  <c r="H8" i="7" s="1"/>
  <c r="U14" i="5"/>
  <c r="U16" i="3"/>
  <c r="AL17" i="8"/>
  <c r="AM17" i="8" s="1"/>
  <c r="R41" i="3"/>
  <c r="U42" i="3"/>
  <c r="D50" i="14"/>
  <c r="AE59" i="8"/>
  <c r="V58" i="15"/>
  <c r="G58" i="11" s="1"/>
  <c r="D58" i="11" s="1"/>
  <c r="AN37" i="14"/>
  <c r="AB37" i="14" s="1"/>
  <c r="Z37" i="14" s="1"/>
  <c r="S37" i="14" s="1"/>
  <c r="AG76" i="14"/>
  <c r="P80" i="14"/>
  <c r="G75" i="6"/>
  <c r="H75" i="6" s="1"/>
  <c r="F75" i="6"/>
  <c r="U94" i="3"/>
  <c r="U81" i="4"/>
  <c r="T97" i="6"/>
  <c r="U97" i="6" s="1"/>
  <c r="V97" i="6" s="1"/>
  <c r="O97" i="6"/>
  <c r="P97" i="6"/>
  <c r="Q97" i="6" s="1"/>
  <c r="K105" i="6"/>
  <c r="L105" i="6" s="1"/>
  <c r="J105" i="6"/>
  <c r="I100" i="15"/>
  <c r="V100" i="15" s="1"/>
  <c r="G100" i="11" s="1"/>
  <c r="D100" i="11" s="1"/>
  <c r="U117" i="3"/>
  <c r="G114" i="14"/>
  <c r="V116" i="15"/>
  <c r="G116" i="11" s="1"/>
  <c r="D116" i="11" s="1"/>
  <c r="X146" i="6"/>
  <c r="Y146" i="6" s="1"/>
  <c r="Z146" i="6" s="1"/>
  <c r="W146" i="6"/>
  <c r="S10" i="5"/>
  <c r="C6" i="4"/>
  <c r="R33" i="4"/>
  <c r="C42" i="4"/>
  <c r="U19" i="5"/>
  <c r="R15" i="5"/>
  <c r="V22" i="10"/>
  <c r="Y25" i="8"/>
  <c r="Z25" i="8" s="1"/>
  <c r="V13" i="15"/>
  <c r="G13" i="11" s="1"/>
  <c r="D13" i="11" s="1"/>
  <c r="P33" i="14"/>
  <c r="F28" i="6"/>
  <c r="G28" i="6"/>
  <c r="H28" i="6" s="1"/>
  <c r="I28" i="6" s="1"/>
  <c r="N28" i="6" s="1"/>
  <c r="D54" i="14"/>
  <c r="AE60" i="8"/>
  <c r="AM60" i="8" s="1"/>
  <c r="V57" i="10"/>
  <c r="Y60" i="8"/>
  <c r="Z60" i="8" s="1"/>
  <c r="D61" i="14"/>
  <c r="V66" i="15"/>
  <c r="G66" i="11" s="1"/>
  <c r="D66" i="11" s="1"/>
  <c r="U72" i="3"/>
  <c r="T71" i="10"/>
  <c r="I74" i="7" s="1"/>
  <c r="AE88" i="8"/>
  <c r="AM88" i="8" s="1"/>
  <c r="F94" i="6"/>
  <c r="G94" i="6"/>
  <c r="H94" i="6" s="1"/>
  <c r="AL103" i="8"/>
  <c r="G106" i="6"/>
  <c r="H106" i="6" s="1"/>
  <c r="I106" i="6" s="1"/>
  <c r="F106" i="6"/>
  <c r="AN115" i="14"/>
  <c r="T116" i="10"/>
  <c r="I119" i="7" s="1"/>
  <c r="U132" i="3"/>
  <c r="L129" i="14"/>
  <c r="T139" i="6"/>
  <c r="U139" i="6" s="1"/>
  <c r="V139" i="6" s="1"/>
  <c r="P139" i="6"/>
  <c r="Q139" i="6" s="1"/>
  <c r="O139" i="6"/>
  <c r="L133" i="14"/>
  <c r="D133" i="14" s="1"/>
  <c r="T156" i="6"/>
  <c r="U156" i="6" s="1"/>
  <c r="V156" i="6" s="1"/>
  <c r="AA156" i="6" s="1"/>
  <c r="N161" i="7"/>
  <c r="Q161" i="7" s="1"/>
  <c r="P85" i="5" s="1"/>
  <c r="K161" i="7"/>
  <c r="P160" i="3" s="1"/>
  <c r="X159" i="6"/>
  <c r="Y159" i="6" s="1"/>
  <c r="Z159" i="6" s="1"/>
  <c r="L152" i="7"/>
  <c r="Z146" i="14"/>
  <c r="S146" i="14" s="1"/>
  <c r="C74" i="4"/>
  <c r="V3" i="10"/>
  <c r="Y6" i="8"/>
  <c r="Z6" i="8" s="1"/>
  <c r="R35" i="4"/>
  <c r="S143" i="4"/>
  <c r="U132" i="4"/>
  <c r="L9" i="7"/>
  <c r="O48" i="8"/>
  <c r="X48" i="8" s="1"/>
  <c r="S47" i="3" s="1"/>
  <c r="L18" i="7"/>
  <c r="AN12" i="14"/>
  <c r="I14" i="15"/>
  <c r="L37" i="7"/>
  <c r="AE46" i="8"/>
  <c r="P55" i="14"/>
  <c r="M55" i="14" s="1"/>
  <c r="Q70" i="7"/>
  <c r="AB63" i="14"/>
  <c r="V78" i="10"/>
  <c r="Y81" i="8"/>
  <c r="Z81" i="8" s="1"/>
  <c r="AN81" i="8" s="1"/>
  <c r="T80" i="3" s="1"/>
  <c r="X97" i="6"/>
  <c r="Y97" i="6" s="1"/>
  <c r="W97" i="6"/>
  <c r="AH97" i="8"/>
  <c r="T93" i="6"/>
  <c r="U93" i="6" s="1"/>
  <c r="V93" i="6" s="1"/>
  <c r="P93" i="6"/>
  <c r="Q93" i="6" s="1"/>
  <c r="R93" i="6" s="1"/>
  <c r="O93" i="6"/>
  <c r="X93" i="6"/>
  <c r="Y93" i="6" s="1"/>
  <c r="Z93" i="6" s="1"/>
  <c r="P112" i="7"/>
  <c r="M112" i="7"/>
  <c r="M120" i="7"/>
  <c r="AN117" i="14"/>
  <c r="N129" i="6"/>
  <c r="M128" i="3" s="1"/>
  <c r="I127" i="15"/>
  <c r="V127" i="15" s="1"/>
  <c r="G127" i="11" s="1"/>
  <c r="D127" i="11" s="1"/>
  <c r="S136" i="10"/>
  <c r="H139" i="7" s="1"/>
  <c r="V143" i="10"/>
  <c r="Y146" i="8"/>
  <c r="Z146" i="8" s="1"/>
  <c r="S66" i="4"/>
  <c r="S70" i="4"/>
  <c r="C57" i="5"/>
  <c r="R85" i="4"/>
  <c r="AJ5" i="14"/>
  <c r="M32" i="7"/>
  <c r="L32" i="7"/>
  <c r="G35" i="14"/>
  <c r="G43" i="6"/>
  <c r="H43" i="6" s="1"/>
  <c r="F43" i="6"/>
  <c r="G43" i="14"/>
  <c r="L51" i="7"/>
  <c r="K48" i="14"/>
  <c r="L48" i="14" s="1"/>
  <c r="D48" i="14" s="1"/>
  <c r="M64" i="7"/>
  <c r="T26" i="6"/>
  <c r="U26" i="6" s="1"/>
  <c r="V26" i="6" s="1"/>
  <c r="AA26" i="6" s="1"/>
  <c r="P26" i="6"/>
  <c r="Q26" i="6" s="1"/>
  <c r="O26" i="6"/>
  <c r="P86" i="7"/>
  <c r="W91" i="6"/>
  <c r="X91" i="6"/>
  <c r="Y91" i="6" s="1"/>
  <c r="Z91" i="6" s="1"/>
  <c r="AN87" i="14"/>
  <c r="L95" i="7"/>
  <c r="AB77" i="14"/>
  <c r="Z77" i="14" s="1"/>
  <c r="S77" i="14" s="1"/>
  <c r="B77" i="14" s="1"/>
  <c r="F77" i="11" s="1"/>
  <c r="C77" i="11" s="1"/>
  <c r="AE113" i="8"/>
  <c r="Z105" i="14"/>
  <c r="S105" i="14" s="1"/>
  <c r="O124" i="7"/>
  <c r="AG124" i="14"/>
  <c r="AB124" i="14" s="1"/>
  <c r="Z124" i="14" s="1"/>
  <c r="S124" i="14" s="1"/>
  <c r="I126" i="8"/>
  <c r="G126" i="8"/>
  <c r="U126" i="8"/>
  <c r="F126" i="8"/>
  <c r="Q126" i="8"/>
  <c r="P126" i="8"/>
  <c r="M126" i="8"/>
  <c r="V126" i="8"/>
  <c r="L126" i="8"/>
  <c r="S126" i="8"/>
  <c r="J126" i="8"/>
  <c r="T126" i="8"/>
  <c r="O151" i="7"/>
  <c r="AE157" i="8"/>
  <c r="AM157" i="8" s="1"/>
  <c r="C54" i="4"/>
  <c r="C38" i="5"/>
  <c r="O73" i="5"/>
  <c r="O43" i="4"/>
  <c r="O40" i="5"/>
  <c r="O60" i="4"/>
  <c r="P73" i="5"/>
  <c r="O23" i="5"/>
  <c r="O24" i="5"/>
  <c r="O75" i="4"/>
  <c r="O123" i="4"/>
  <c r="O74" i="5"/>
  <c r="O11" i="4"/>
  <c r="P40" i="5"/>
  <c r="G3" i="14"/>
  <c r="X93" i="8"/>
  <c r="S92" i="3" s="1"/>
  <c r="R92" i="3" s="1"/>
  <c r="T9" i="6"/>
  <c r="U9" i="6" s="1"/>
  <c r="V9" i="6" s="1"/>
  <c r="P9" i="6"/>
  <c r="Q9" i="6" s="1"/>
  <c r="O9" i="6"/>
  <c r="O62" i="8"/>
  <c r="X62" i="8" s="1"/>
  <c r="S61" i="3" s="1"/>
  <c r="R61" i="3" s="1"/>
  <c r="T10" i="6"/>
  <c r="U10" i="6" s="1"/>
  <c r="V10" i="6" s="1"/>
  <c r="AA10" i="6" s="1"/>
  <c r="AB10" i="6" s="1"/>
  <c r="J25" i="6"/>
  <c r="K25" i="6"/>
  <c r="L25" i="6" s="1"/>
  <c r="M25" i="6" s="1"/>
  <c r="Z16" i="14"/>
  <c r="S16" i="14" s="1"/>
  <c r="AG19" i="14"/>
  <c r="V15" i="10"/>
  <c r="Y18" i="8"/>
  <c r="Z18" i="8" s="1"/>
  <c r="P22" i="7"/>
  <c r="P44" i="7"/>
  <c r="K52" i="6"/>
  <c r="L52" i="6" s="1"/>
  <c r="J52" i="6"/>
  <c r="AE24" i="8"/>
  <c r="AM24" i="8"/>
  <c r="P54" i="14"/>
  <c r="M54" i="14" s="1"/>
  <c r="P60" i="7"/>
  <c r="U63" i="3"/>
  <c r="L56" i="7"/>
  <c r="L74" i="14"/>
  <c r="D74" i="14" s="1"/>
  <c r="AB71" i="14"/>
  <c r="Z71" i="14" s="1"/>
  <c r="S71" i="14" s="1"/>
  <c r="P81" i="6"/>
  <c r="Q81" i="6" s="1"/>
  <c r="T81" i="6"/>
  <c r="U81" i="6" s="1"/>
  <c r="V81" i="6" s="1"/>
  <c r="O81" i="6"/>
  <c r="X81" i="6"/>
  <c r="Y81" i="6" s="1"/>
  <c r="Z81" i="6" s="1"/>
  <c r="P90" i="7"/>
  <c r="U87" i="3"/>
  <c r="AB84" i="14"/>
  <c r="Z84" i="14" s="1"/>
  <c r="S84" i="14" s="1"/>
  <c r="AG87" i="14"/>
  <c r="L97" i="7"/>
  <c r="T86" i="10"/>
  <c r="I89" i="7" s="1"/>
  <c r="L102" i="14"/>
  <c r="J109" i="6"/>
  <c r="K109" i="6"/>
  <c r="L109" i="6" s="1"/>
  <c r="V98" i="10"/>
  <c r="Y101" i="8"/>
  <c r="Z101" i="8" s="1"/>
  <c r="AN101" i="8" s="1"/>
  <c r="T100" i="3" s="1"/>
  <c r="R100" i="3" s="1"/>
  <c r="AN106" i="14"/>
  <c r="J118" i="6"/>
  <c r="K118" i="6"/>
  <c r="L118" i="6" s="1"/>
  <c r="M118" i="6" s="1"/>
  <c r="N118" i="6" s="1"/>
  <c r="M117" i="3" s="1"/>
  <c r="X104" i="6"/>
  <c r="Y104" i="6" s="1"/>
  <c r="Z104" i="6" s="1"/>
  <c r="P104" i="6"/>
  <c r="Q104" i="6" s="1"/>
  <c r="R104" i="6" s="1"/>
  <c r="O104" i="6"/>
  <c r="T104" i="6"/>
  <c r="U104" i="6" s="1"/>
  <c r="V104" i="6" s="1"/>
  <c r="N114" i="7"/>
  <c r="K114" i="7"/>
  <c r="P113" i="3" s="1"/>
  <c r="I128" i="15"/>
  <c r="T111" i="6"/>
  <c r="U111" i="6" s="1"/>
  <c r="V111" i="6" s="1"/>
  <c r="O111" i="6"/>
  <c r="P111" i="6"/>
  <c r="Q111" i="6" s="1"/>
  <c r="X130" i="6"/>
  <c r="Y130" i="6" s="1"/>
  <c r="W130" i="6"/>
  <c r="X133" i="6"/>
  <c r="Y133" i="6" s="1"/>
  <c r="W133" i="6"/>
  <c r="M135" i="7"/>
  <c r="T143" i="6"/>
  <c r="U143" i="6" s="1"/>
  <c r="V143" i="6" s="1"/>
  <c r="P143" i="6"/>
  <c r="Q143" i="6" s="1"/>
  <c r="O143" i="6"/>
  <c r="AG136" i="14"/>
  <c r="AG143" i="14"/>
  <c r="U140" i="3"/>
  <c r="Z135" i="14"/>
  <c r="S135" i="14" s="1"/>
  <c r="V141" i="15"/>
  <c r="G141" i="11" s="1"/>
  <c r="D141" i="11" s="1"/>
  <c r="K148" i="14"/>
  <c r="L148" i="14" s="1"/>
  <c r="D148" i="14" s="1"/>
  <c r="U155" i="3"/>
  <c r="V156" i="10"/>
  <c r="Y159" i="8"/>
  <c r="Z159" i="8" s="1"/>
  <c r="P138" i="6"/>
  <c r="Q138" i="6" s="1"/>
  <c r="R138" i="6" s="1"/>
  <c r="K138" i="6"/>
  <c r="L138" i="6" s="1"/>
  <c r="M138" i="6" s="1"/>
  <c r="J138" i="6"/>
  <c r="X166" i="6"/>
  <c r="Y166" i="6" s="1"/>
  <c r="Z166" i="6" s="1"/>
  <c r="AL162" i="8"/>
  <c r="G145" i="14"/>
  <c r="L161" i="14"/>
  <c r="D161" i="14" s="1"/>
  <c r="C28" i="4"/>
  <c r="N95" i="6"/>
  <c r="R114" i="4"/>
  <c r="O51" i="5"/>
  <c r="C65" i="4"/>
  <c r="C129" i="4"/>
  <c r="L129" i="4"/>
  <c r="O25" i="4"/>
  <c r="X149" i="8"/>
  <c r="S148" i="3" s="1"/>
  <c r="M8" i="7"/>
  <c r="P12" i="14"/>
  <c r="P36" i="6"/>
  <c r="Q36" i="6" s="1"/>
  <c r="R36" i="6" s="1"/>
  <c r="O36" i="6"/>
  <c r="T36" i="6"/>
  <c r="U36" i="6" s="1"/>
  <c r="V36" i="6" s="1"/>
  <c r="M45" i="7"/>
  <c r="K35" i="14"/>
  <c r="L35" i="14" s="1"/>
  <c r="M24" i="7"/>
  <c r="AG48" i="14"/>
  <c r="N69" i="7"/>
  <c r="K69" i="7"/>
  <c r="P68" i="3" s="1"/>
  <c r="O68" i="7"/>
  <c r="AE58" i="8"/>
  <c r="AM58" i="8" s="1"/>
  <c r="AN58" i="8" s="1"/>
  <c r="AG62" i="14"/>
  <c r="AB62" i="14" s="1"/>
  <c r="L37" i="14"/>
  <c r="D37" i="14" s="1"/>
  <c r="B37" i="14" s="1"/>
  <c r="F37" i="11" s="1"/>
  <c r="C37" i="11" s="1"/>
  <c r="B37" i="11" s="1"/>
  <c r="C37" i="14"/>
  <c r="H37" i="11" s="1"/>
  <c r="E37" i="11" s="1"/>
  <c r="AH79" i="8"/>
  <c r="AB74" i="14"/>
  <c r="Z74" i="14" s="1"/>
  <c r="S74" i="14" s="1"/>
  <c r="S71" i="6"/>
  <c r="T71" i="6"/>
  <c r="U71" i="6" s="1"/>
  <c r="AN88" i="14"/>
  <c r="M95" i="7"/>
  <c r="I84" i="15"/>
  <c r="V84" i="15" s="1"/>
  <c r="G84" i="11" s="1"/>
  <c r="D84" i="11" s="1"/>
  <c r="P91" i="7"/>
  <c r="AG81" i="14"/>
  <c r="G88" i="14"/>
  <c r="M97" i="7"/>
  <c r="O105" i="7"/>
  <c r="U98" i="4"/>
  <c r="U112" i="3"/>
  <c r="AL112" i="8"/>
  <c r="AM112" i="8" s="1"/>
  <c r="P100" i="6"/>
  <c r="Q100" i="6" s="1"/>
  <c r="R100" i="6" s="1"/>
  <c r="O100" i="6"/>
  <c r="T100" i="6"/>
  <c r="U100" i="6" s="1"/>
  <c r="V100" i="6" s="1"/>
  <c r="P117" i="14"/>
  <c r="M117" i="14" s="1"/>
  <c r="AN103" i="14"/>
  <c r="AB103" i="14" s="1"/>
  <c r="Z103" i="14" s="1"/>
  <c r="S103" i="14" s="1"/>
  <c r="G105" i="14"/>
  <c r="D105" i="14" s="1"/>
  <c r="AJ136" i="14"/>
  <c r="AB136" i="14" s="1"/>
  <c r="Z136" i="14" s="1"/>
  <c r="S136" i="14" s="1"/>
  <c r="AG140" i="14"/>
  <c r="AB140" i="14" s="1"/>
  <c r="Z140" i="14" s="1"/>
  <c r="S140" i="14" s="1"/>
  <c r="AL146" i="8"/>
  <c r="AE147" i="8"/>
  <c r="AM147" i="8" s="1"/>
  <c r="AN147" i="8" s="1"/>
  <c r="P156" i="7"/>
  <c r="Z155" i="14"/>
  <c r="S155" i="14" s="1"/>
  <c r="F152" i="6"/>
  <c r="G152" i="6"/>
  <c r="H152" i="6" s="1"/>
  <c r="K150" i="14"/>
  <c r="V151" i="10"/>
  <c r="Y154" i="8"/>
  <c r="Z154" i="8" s="1"/>
  <c r="G151" i="14"/>
  <c r="I157" i="15"/>
  <c r="G163" i="6"/>
  <c r="H163" i="6" s="1"/>
  <c r="F163" i="6"/>
  <c r="P160" i="14"/>
  <c r="L53" i="14"/>
  <c r="AE67" i="8"/>
  <c r="AM67" i="8" s="1"/>
  <c r="AN67" i="8" s="1"/>
  <c r="U8" i="3"/>
  <c r="V13" i="10"/>
  <c r="Y16" i="8"/>
  <c r="Z16" i="8" s="1"/>
  <c r="AN16" i="8" s="1"/>
  <c r="T15" i="3" s="1"/>
  <c r="R15" i="3" s="1"/>
  <c r="S42" i="10"/>
  <c r="H45" i="7" s="1"/>
  <c r="L41" i="14"/>
  <c r="U32" i="5"/>
  <c r="U46" i="3"/>
  <c r="F38" i="6"/>
  <c r="G38" i="6"/>
  <c r="H38" i="6" s="1"/>
  <c r="N56" i="7"/>
  <c r="P56" i="7"/>
  <c r="P76" i="6"/>
  <c r="Q76" i="6" s="1"/>
  <c r="R76" i="6" s="1"/>
  <c r="O76" i="6"/>
  <c r="T76" i="6"/>
  <c r="U76" i="6" s="1"/>
  <c r="V76" i="6" s="1"/>
  <c r="V128" i="15"/>
  <c r="G128" i="11" s="1"/>
  <c r="D128" i="11" s="1"/>
  <c r="AG12" i="14"/>
  <c r="Z39" i="6"/>
  <c r="S29" i="10"/>
  <c r="H32" i="7" s="1"/>
  <c r="R46" i="6"/>
  <c r="V50" i="10"/>
  <c r="Y53" i="8"/>
  <c r="Z53" i="8" s="1"/>
  <c r="AB70" i="14"/>
  <c r="Z70" i="14" s="1"/>
  <c r="S70" i="14" s="1"/>
  <c r="U68" i="4"/>
  <c r="U78" i="3"/>
  <c r="AN74" i="8"/>
  <c r="T73" i="3" s="1"/>
  <c r="R73" i="3" s="1"/>
  <c r="V85" i="10"/>
  <c r="Y88" i="8"/>
  <c r="Z88" i="8" s="1"/>
  <c r="W119" i="6"/>
  <c r="X119" i="6"/>
  <c r="Y119" i="6" s="1"/>
  <c r="K131" i="6"/>
  <c r="L131" i="6" s="1"/>
  <c r="J131" i="6"/>
  <c r="I130" i="15"/>
  <c r="V130" i="15" s="1"/>
  <c r="G130" i="11" s="1"/>
  <c r="D130" i="11" s="1"/>
  <c r="L142" i="14"/>
  <c r="D142" i="14" s="1"/>
  <c r="B142" i="14" s="1"/>
  <c r="F142" i="11" s="1"/>
  <c r="C142" i="11" s="1"/>
  <c r="C142" i="14"/>
  <c r="H142" i="11" s="1"/>
  <c r="E142" i="11" s="1"/>
  <c r="U154" i="3"/>
  <c r="Z164" i="6"/>
  <c r="S161" i="10"/>
  <c r="H164" i="7" s="1"/>
  <c r="C63" i="5"/>
  <c r="U121" i="4"/>
  <c r="U49" i="5"/>
  <c r="R65" i="5"/>
  <c r="P6" i="14"/>
  <c r="M6" i="14" s="1"/>
  <c r="C91" i="4"/>
  <c r="S11" i="5"/>
  <c r="O11" i="5"/>
  <c r="M34" i="6"/>
  <c r="N34" i="6" s="1"/>
  <c r="M33" i="3" s="1"/>
  <c r="M31" i="7"/>
  <c r="Q34" i="7"/>
  <c r="P23" i="5" s="1"/>
  <c r="V36" i="10"/>
  <c r="Y39" i="8"/>
  <c r="Z39" i="8" s="1"/>
  <c r="G45" i="6"/>
  <c r="H45" i="6" s="1"/>
  <c r="I45" i="6" s="1"/>
  <c r="F45" i="6"/>
  <c r="AB41" i="14"/>
  <c r="Z41" i="14" s="1"/>
  <c r="S41" i="14" s="1"/>
  <c r="S43" i="10"/>
  <c r="H46" i="7" s="1"/>
  <c r="V52" i="10"/>
  <c r="Y55" i="8"/>
  <c r="Z55" i="8" s="1"/>
  <c r="I57" i="15"/>
  <c r="V57" i="15" s="1"/>
  <c r="G57" i="11" s="1"/>
  <c r="D57" i="11" s="1"/>
  <c r="T53" i="10"/>
  <c r="I56" i="7" s="1"/>
  <c r="V61" i="10"/>
  <c r="Y64" i="8"/>
  <c r="Z64" i="8" s="1"/>
  <c r="L83" i="7"/>
  <c r="AN96" i="14"/>
  <c r="S107" i="10"/>
  <c r="H110" i="7" s="1"/>
  <c r="U100" i="3"/>
  <c r="V107" i="15"/>
  <c r="G107" i="11" s="1"/>
  <c r="D107" i="11" s="1"/>
  <c r="L120" i="8"/>
  <c r="G120" i="8"/>
  <c r="I120" i="8"/>
  <c r="P120" i="8"/>
  <c r="S120" i="8"/>
  <c r="F120" i="8"/>
  <c r="M120" i="8"/>
  <c r="J120" i="8"/>
  <c r="U120" i="8"/>
  <c r="T120" i="8"/>
  <c r="Q120" i="8"/>
  <c r="V120" i="8"/>
  <c r="K121" i="6"/>
  <c r="L121" i="6" s="1"/>
  <c r="M121" i="6" s="1"/>
  <c r="J121" i="6"/>
  <c r="V124" i="10"/>
  <c r="Y127" i="8"/>
  <c r="Z127" i="8" s="1"/>
  <c r="U151" i="3"/>
  <c r="S154" i="10"/>
  <c r="H157" i="7" s="1"/>
  <c r="N158" i="6"/>
  <c r="M157" i="3" s="1"/>
  <c r="P131" i="14"/>
  <c r="M131" i="14" s="1"/>
  <c r="T141" i="6"/>
  <c r="U141" i="6" s="1"/>
  <c r="V141" i="6" s="1"/>
  <c r="P141" i="6"/>
  <c r="Q141" i="6" s="1"/>
  <c r="R141" i="6" s="1"/>
  <c r="O141" i="6"/>
  <c r="S148" i="10"/>
  <c r="H151" i="7" s="1"/>
  <c r="K163" i="6"/>
  <c r="L163" i="6" s="1"/>
  <c r="J163" i="6"/>
  <c r="R73" i="4"/>
  <c r="R58" i="4"/>
  <c r="U61" i="4"/>
  <c r="C22" i="5"/>
  <c r="R95" i="4"/>
  <c r="U6" i="5"/>
  <c r="U6" i="3"/>
  <c r="O25" i="6"/>
  <c r="T25" i="6"/>
  <c r="U25" i="6" s="1"/>
  <c r="V25" i="6" s="1"/>
  <c r="AA25" i="6" s="1"/>
  <c r="P25" i="6"/>
  <c r="Q25" i="6" s="1"/>
  <c r="M12" i="6"/>
  <c r="N12" i="6" s="1"/>
  <c r="M11" i="3" s="1"/>
  <c r="U17" i="5"/>
  <c r="U22" i="3"/>
  <c r="R31" i="6"/>
  <c r="AB31" i="6" s="1"/>
  <c r="N30" i="3" s="1"/>
  <c r="K33" i="14"/>
  <c r="L33" i="14" s="1"/>
  <c r="V44" i="10"/>
  <c r="Y47" i="8"/>
  <c r="Z47" i="8" s="1"/>
  <c r="P47" i="7"/>
  <c r="J6" i="8"/>
  <c r="P6" i="8"/>
  <c r="G6" i="8"/>
  <c r="U6" i="8"/>
  <c r="S6" i="8"/>
  <c r="T6" i="8"/>
  <c r="M6" i="8"/>
  <c r="L6" i="8"/>
  <c r="N6" i="8" s="1"/>
  <c r="I6" i="8"/>
  <c r="K6" i="8" s="1"/>
  <c r="F6" i="8"/>
  <c r="H6" i="8" s="1"/>
  <c r="V6" i="8"/>
  <c r="Q6" i="8"/>
  <c r="J43" i="6"/>
  <c r="K43" i="6"/>
  <c r="L43" i="6" s="1"/>
  <c r="AH46" i="8"/>
  <c r="AM46" i="8" s="1"/>
  <c r="AN50" i="8"/>
  <c r="T49" i="3" s="1"/>
  <c r="R49" i="3" s="1"/>
  <c r="AL60" i="8"/>
  <c r="I67" i="6"/>
  <c r="L64" i="7"/>
  <c r="T73" i="6"/>
  <c r="U73" i="6" s="1"/>
  <c r="V73" i="6" s="1"/>
  <c r="P73" i="6"/>
  <c r="Q73" i="6" s="1"/>
  <c r="O73" i="6"/>
  <c r="V88" i="10"/>
  <c r="Y91" i="8"/>
  <c r="Z91" i="8" s="1"/>
  <c r="S100" i="10"/>
  <c r="H103" i="7" s="1"/>
  <c r="AG106" i="14"/>
  <c r="AG107" i="14"/>
  <c r="I111" i="6"/>
  <c r="O127" i="7"/>
  <c r="S122" i="10"/>
  <c r="H125" i="7" s="1"/>
  <c r="Z139" i="6"/>
  <c r="M163" i="7"/>
  <c r="R89" i="4"/>
  <c r="L60" i="5"/>
  <c r="W16" i="6"/>
  <c r="X16" i="6"/>
  <c r="Y16" i="6" s="1"/>
  <c r="K30" i="6"/>
  <c r="L30" i="6" s="1"/>
  <c r="J30" i="6"/>
  <c r="U17" i="3"/>
  <c r="L34" i="14"/>
  <c r="D34" i="14" s="1"/>
  <c r="J45" i="6"/>
  <c r="K45" i="6"/>
  <c r="L45" i="6" s="1"/>
  <c r="L47" i="7"/>
  <c r="M10" i="14"/>
  <c r="P28" i="14"/>
  <c r="M28" i="14" s="1"/>
  <c r="L35" i="7"/>
  <c r="T64" i="6"/>
  <c r="U64" i="6" s="1"/>
  <c r="V64" i="6" s="1"/>
  <c r="P64" i="6"/>
  <c r="Q64" i="6" s="1"/>
  <c r="O64" i="6"/>
  <c r="N72" i="7"/>
  <c r="Q72" i="7" s="1"/>
  <c r="K72" i="7"/>
  <c r="P71" i="3" s="1"/>
  <c r="V47" i="15"/>
  <c r="G47" i="11" s="1"/>
  <c r="D47" i="11" s="1"/>
  <c r="P58" i="7"/>
  <c r="O79" i="7"/>
  <c r="R94" i="6"/>
  <c r="Q107" i="7"/>
  <c r="P60" i="5" s="1"/>
  <c r="I96" i="6"/>
  <c r="AE120" i="8"/>
  <c r="L117" i="14"/>
  <c r="D117" i="14" s="1"/>
  <c r="P121" i="7"/>
  <c r="S119" i="10"/>
  <c r="H122" i="7" s="1"/>
  <c r="S140" i="10"/>
  <c r="H143" i="7" s="1"/>
  <c r="V136" i="10"/>
  <c r="Y139" i="8"/>
  <c r="Z139" i="8" s="1"/>
  <c r="AE141" i="8"/>
  <c r="P138" i="14"/>
  <c r="M138" i="14" s="1"/>
  <c r="R156" i="6"/>
  <c r="AB156" i="6" s="1"/>
  <c r="N155" i="3" s="1"/>
  <c r="V146" i="10"/>
  <c r="Y149" i="8"/>
  <c r="Z149" i="8" s="1"/>
  <c r="AN149" i="8" s="1"/>
  <c r="T148" i="3" s="1"/>
  <c r="R148" i="3" s="1"/>
  <c r="X138" i="8"/>
  <c r="S137" i="3" s="1"/>
  <c r="S37" i="4"/>
  <c r="Q37" i="4" s="1"/>
  <c r="S70" i="5"/>
  <c r="U70" i="5"/>
  <c r="X127" i="8"/>
  <c r="S126" i="3" s="1"/>
  <c r="F7" i="6"/>
  <c r="G7" i="6"/>
  <c r="H7" i="6" s="1"/>
  <c r="I7" i="6" s="1"/>
  <c r="N7" i="6" s="1"/>
  <c r="Z19" i="6"/>
  <c r="I17" i="6"/>
  <c r="M19" i="7"/>
  <c r="M12" i="14"/>
  <c r="M22" i="7"/>
  <c r="AL45" i="8"/>
  <c r="P30" i="14"/>
  <c r="M30" i="14" s="1"/>
  <c r="L45" i="7"/>
  <c r="U12" i="3"/>
  <c r="U12" i="5"/>
  <c r="L53" i="7"/>
  <c r="D52" i="14"/>
  <c r="P35" i="7"/>
  <c r="M35" i="7"/>
  <c r="M60" i="7"/>
  <c r="S61" i="10"/>
  <c r="H64" i="7" s="1"/>
  <c r="AN56" i="14"/>
  <c r="AB56" i="14" s="1"/>
  <c r="Z56" i="14" s="1"/>
  <c r="S56" i="14" s="1"/>
  <c r="G76" i="14"/>
  <c r="V80" i="10"/>
  <c r="Y83" i="8"/>
  <c r="Z83" i="8" s="1"/>
  <c r="J88" i="6"/>
  <c r="K88" i="6"/>
  <c r="L88" i="6" s="1"/>
  <c r="P88" i="6"/>
  <c r="Q88" i="6" s="1"/>
  <c r="R88" i="6" s="1"/>
  <c r="AB88" i="6" s="1"/>
  <c r="N87" i="3" s="1"/>
  <c r="U89" i="3"/>
  <c r="F76" i="6"/>
  <c r="G76" i="6"/>
  <c r="H76" i="6" s="1"/>
  <c r="AM97" i="8"/>
  <c r="AE97" i="8"/>
  <c r="S102" i="10"/>
  <c r="H105" i="7" s="1"/>
  <c r="AL92" i="8"/>
  <c r="AM92" i="8" s="1"/>
  <c r="AN92" i="8" s="1"/>
  <c r="P109" i="7"/>
  <c r="P110" i="7"/>
  <c r="J113" i="6"/>
  <c r="K113" i="6"/>
  <c r="L113" i="6" s="1"/>
  <c r="V115" i="10"/>
  <c r="Y118" i="8"/>
  <c r="Z118" i="8" s="1"/>
  <c r="F127" i="6"/>
  <c r="G127" i="6"/>
  <c r="H127" i="6" s="1"/>
  <c r="AN133" i="8"/>
  <c r="T132" i="3" s="1"/>
  <c r="G131" i="6"/>
  <c r="H131" i="6" s="1"/>
  <c r="F131" i="6"/>
  <c r="AG121" i="14"/>
  <c r="AB121" i="14" s="1"/>
  <c r="Z121" i="14" s="1"/>
  <c r="S121" i="14" s="1"/>
  <c r="AG129" i="14"/>
  <c r="AN137" i="14"/>
  <c r="AB137" i="14" s="1"/>
  <c r="Z137" i="14" s="1"/>
  <c r="S137" i="14" s="1"/>
  <c r="U150" i="3"/>
  <c r="F160" i="6"/>
  <c r="G160" i="6"/>
  <c r="H160" i="6" s="1"/>
  <c r="P157" i="7"/>
  <c r="G166" i="6"/>
  <c r="H166" i="6" s="1"/>
  <c r="F166" i="6"/>
  <c r="U38" i="4"/>
  <c r="M27" i="4"/>
  <c r="C64" i="4"/>
  <c r="C103" i="4"/>
  <c r="C78" i="5"/>
  <c r="L16" i="7"/>
  <c r="M16" i="7"/>
  <c r="M27" i="7"/>
  <c r="AE44" i="8"/>
  <c r="AM44" i="8" s="1"/>
  <c r="AN44" i="8" s="1"/>
  <c r="AN36" i="14"/>
  <c r="X43" i="6"/>
  <c r="Y43" i="6" s="1"/>
  <c r="W43" i="6"/>
  <c r="G28" i="14"/>
  <c r="O64" i="7"/>
  <c r="D23" i="14"/>
  <c r="P64" i="14"/>
  <c r="M64" i="14" s="1"/>
  <c r="U74" i="4"/>
  <c r="U86" i="3"/>
  <c r="AM86" i="8"/>
  <c r="K113" i="14"/>
  <c r="AH110" i="8"/>
  <c r="N108" i="7"/>
  <c r="K108" i="7"/>
  <c r="P107" i="3" s="1"/>
  <c r="O108" i="7"/>
  <c r="V109" i="10"/>
  <c r="Y112" i="8"/>
  <c r="Z112" i="8" s="1"/>
  <c r="V93" i="15"/>
  <c r="G93" i="11" s="1"/>
  <c r="D93" i="11" s="1"/>
  <c r="L118" i="14"/>
  <c r="D118" i="14" s="1"/>
  <c r="M114" i="14"/>
  <c r="M119" i="14"/>
  <c r="N136" i="7"/>
  <c r="Q136" i="7" s="1"/>
  <c r="K136" i="7"/>
  <c r="P135" i="3" s="1"/>
  <c r="V132" i="10"/>
  <c r="Y135" i="8"/>
  <c r="Z135" i="8" s="1"/>
  <c r="R134" i="6"/>
  <c r="AB134" i="6" s="1"/>
  <c r="N133" i="3" s="1"/>
  <c r="L133" i="3" s="1"/>
  <c r="I143" i="15"/>
  <c r="O54" i="4"/>
  <c r="C53" i="4"/>
  <c r="S96" i="4"/>
  <c r="C82" i="5"/>
  <c r="BH275" i="17"/>
  <c r="D275" i="17" s="1"/>
  <c r="BH244" i="17"/>
  <c r="D244" i="17" s="1"/>
  <c r="BH266" i="17"/>
  <c r="D266" i="17" s="1"/>
  <c r="BH257" i="17"/>
  <c r="D257" i="17" s="1"/>
  <c r="BH239" i="17"/>
  <c r="D239" i="17" s="1"/>
  <c r="BH227" i="17"/>
  <c r="D227" i="17" s="1"/>
  <c r="BH219" i="17"/>
  <c r="D219" i="17" s="1"/>
  <c r="BH215" i="17"/>
  <c r="D215" i="17" s="1"/>
  <c r="BH187" i="17"/>
  <c r="D187" i="17" s="1"/>
  <c r="BH183" i="17"/>
  <c r="D183" i="17" s="1"/>
  <c r="BH175" i="17"/>
  <c r="D175" i="17" s="1"/>
  <c r="BH163" i="17"/>
  <c r="D163" i="17" s="1"/>
  <c r="BH155" i="17"/>
  <c r="D155" i="17" s="1"/>
  <c r="BH147" i="17"/>
  <c r="D147" i="17" s="1"/>
  <c r="BH123" i="17"/>
  <c r="D123" i="17" s="1"/>
  <c r="BH115" i="17"/>
  <c r="D115" i="17" s="1"/>
  <c r="BH111" i="17"/>
  <c r="D111" i="17" s="1"/>
  <c r="BH107" i="17"/>
  <c r="D107" i="17" s="1"/>
  <c r="BH91" i="17"/>
  <c r="D91" i="17" s="1"/>
  <c r="BH83" i="17"/>
  <c r="D83" i="17" s="1"/>
  <c r="BH79" i="17"/>
  <c r="D79" i="17" s="1"/>
  <c r="BH75" i="17"/>
  <c r="D75" i="17" s="1"/>
  <c r="BH59" i="17"/>
  <c r="D59" i="17" s="1"/>
  <c r="BH47" i="17"/>
  <c r="D47" i="17" s="1"/>
  <c r="BH43" i="17"/>
  <c r="D43" i="17" s="1"/>
  <c r="BH39" i="17"/>
  <c r="D39" i="17" s="1"/>
  <c r="BH23" i="17"/>
  <c r="D23" i="17" s="1"/>
  <c r="BH7" i="17"/>
  <c r="D7" i="17" s="1"/>
  <c r="BH261" i="17"/>
  <c r="D261" i="17" s="1"/>
  <c r="BH243" i="17"/>
  <c r="D243" i="17" s="1"/>
  <c r="BH265" i="17"/>
  <c r="D265" i="17" s="1"/>
  <c r="BH256" i="17"/>
  <c r="D256" i="17" s="1"/>
  <c r="BH238" i="17"/>
  <c r="D238" i="17" s="1"/>
  <c r="BH234" i="17"/>
  <c r="D234" i="17" s="1"/>
  <c r="BH218" i="17"/>
  <c r="D218" i="17" s="1"/>
  <c r="BH214" i="17"/>
  <c r="D214" i="17" s="1"/>
  <c r="BH190" i="17"/>
  <c r="D190" i="17" s="1"/>
  <c r="BH186" i="17"/>
  <c r="D186" i="17" s="1"/>
  <c r="BH154" i="17"/>
  <c r="D154" i="17" s="1"/>
  <c r="BH150" i="17"/>
  <c r="D150" i="17" s="1"/>
  <c r="BH146" i="17"/>
  <c r="D146" i="17" s="1"/>
  <c r="BH142" i="17"/>
  <c r="D142" i="17" s="1"/>
  <c r="BH130" i="17"/>
  <c r="D130" i="17" s="1"/>
  <c r="BH122" i="17"/>
  <c r="D122" i="17" s="1"/>
  <c r="BH106" i="17"/>
  <c r="D106" i="17" s="1"/>
  <c r="BH98" i="17"/>
  <c r="D98" i="17" s="1"/>
  <c r="BH90" i="17"/>
  <c r="D90" i="17" s="1"/>
  <c r="BH86" i="17"/>
  <c r="D86" i="17" s="1"/>
  <c r="BH82" i="17"/>
  <c r="D82" i="17" s="1"/>
  <c r="BH70" i="17"/>
  <c r="D70" i="17" s="1"/>
  <c r="BH58" i="17"/>
  <c r="D58" i="17" s="1"/>
  <c r="BH46" i="17"/>
  <c r="D46" i="17" s="1"/>
  <c r="BH42" i="17"/>
  <c r="D42" i="17" s="1"/>
  <c r="BH30" i="17"/>
  <c r="D30" i="17" s="1"/>
  <c r="BH22" i="17"/>
  <c r="D22" i="17" s="1"/>
  <c r="BH18" i="17"/>
  <c r="D18" i="17" s="1"/>
  <c r="BH14" i="17"/>
  <c r="D14" i="17" s="1"/>
  <c r="BH6" i="17"/>
  <c r="D6" i="17" s="1"/>
  <c r="BH274" i="17"/>
  <c r="D274" i="17" s="1"/>
  <c r="BH263" i="17"/>
  <c r="D263" i="17" s="1"/>
  <c r="BH228" i="17"/>
  <c r="D228" i="17" s="1"/>
  <c r="BH188" i="17"/>
  <c r="D188" i="17" s="1"/>
  <c r="BH172" i="17"/>
  <c r="D172" i="17" s="1"/>
  <c r="BH124" i="17"/>
  <c r="D124" i="17" s="1"/>
  <c r="BH116" i="17"/>
  <c r="D116" i="17" s="1"/>
  <c r="BH100" i="17"/>
  <c r="D100" i="17" s="1"/>
  <c r="BH92" i="17"/>
  <c r="D92" i="17" s="1"/>
  <c r="BH60" i="17"/>
  <c r="D60" i="17" s="1"/>
  <c r="BH52" i="17"/>
  <c r="D52" i="17" s="1"/>
  <c r="BH20" i="17"/>
  <c r="D20" i="17" s="1"/>
  <c r="BH4" i="17"/>
  <c r="D4" i="17" s="1"/>
  <c r="BH269" i="17"/>
  <c r="D269" i="17" s="1"/>
  <c r="BH260" i="17"/>
  <c r="D260" i="17" s="1"/>
  <c r="BH268" i="17"/>
  <c r="D268" i="17" s="1"/>
  <c r="BH216" i="17"/>
  <c r="D216" i="17" s="1"/>
  <c r="BH184" i="17"/>
  <c r="D184" i="17" s="1"/>
  <c r="BH168" i="17"/>
  <c r="D168" i="17" s="1"/>
  <c r="BH104" i="17"/>
  <c r="D104" i="17" s="1"/>
  <c r="BH88" i="17"/>
  <c r="D88" i="17" s="1"/>
  <c r="BH40" i="17"/>
  <c r="D40" i="17" s="1"/>
  <c r="BH24" i="17"/>
  <c r="D24" i="17" s="1"/>
  <c r="BH165" i="17"/>
  <c r="D165" i="17" s="1"/>
  <c r="BH69" i="17"/>
  <c r="D69" i="17" s="1"/>
  <c r="BH21" i="17"/>
  <c r="D21" i="17" s="1"/>
  <c r="BH5" i="17"/>
  <c r="D5" i="17" s="1"/>
  <c r="BH258" i="17"/>
  <c r="D258" i="17" s="1"/>
  <c r="BH192" i="17"/>
  <c r="D192" i="17" s="1"/>
  <c r="BH176" i="17"/>
  <c r="D176" i="17" s="1"/>
  <c r="BH144" i="17"/>
  <c r="D144" i="17" s="1"/>
  <c r="BH32" i="17"/>
  <c r="D32" i="17" s="1"/>
  <c r="BH16" i="17"/>
  <c r="D16" i="17" s="1"/>
  <c r="BH193" i="17"/>
  <c r="D193" i="17" s="1"/>
  <c r="BH109" i="17"/>
  <c r="D109" i="17" s="1"/>
  <c r="BH65" i="17"/>
  <c r="D65" i="17" s="1"/>
  <c r="BH25" i="17"/>
  <c r="D25" i="17" s="1"/>
  <c r="BH189" i="17"/>
  <c r="D189" i="17" s="1"/>
  <c r="BH145" i="17"/>
  <c r="D145" i="17" s="1"/>
  <c r="BH105" i="17"/>
  <c r="D105" i="17" s="1"/>
  <c r="BH17" i="17"/>
  <c r="D17" i="17" s="1"/>
  <c r="BH225" i="17"/>
  <c r="D225" i="17" s="1"/>
  <c r="BH185" i="17"/>
  <c r="D185" i="17" s="1"/>
  <c r="BH141" i="17"/>
  <c r="D141" i="17" s="1"/>
  <c r="BH13" i="17"/>
  <c r="D13" i="17" s="1"/>
  <c r="BH173" i="17"/>
  <c r="D173" i="17" s="1"/>
  <c r="BH89" i="17"/>
  <c r="D89" i="17" s="1"/>
  <c r="BH255" i="17"/>
  <c r="D255" i="17" s="1"/>
  <c r="BH125" i="17"/>
  <c r="D125" i="17" s="1"/>
  <c r="BH81" i="17"/>
  <c r="D81" i="17" s="1"/>
  <c r="BH33" i="17"/>
  <c r="D33" i="17" s="1"/>
  <c r="BH121" i="17"/>
  <c r="D121" i="17" s="1"/>
  <c r="BH9" i="17"/>
  <c r="D9" i="17" s="1"/>
  <c r="BH73" i="17"/>
  <c r="D73" i="17" s="1"/>
  <c r="C12" i="5"/>
  <c r="C66" i="5"/>
  <c r="C64" i="5"/>
  <c r="C44" i="5"/>
  <c r="C43" i="5"/>
  <c r="U40" i="5"/>
  <c r="U20" i="5"/>
  <c r="U144" i="4"/>
  <c r="U136" i="4"/>
  <c r="C109" i="4"/>
  <c r="U104" i="4"/>
  <c r="C92" i="4"/>
  <c r="C68" i="4"/>
  <c r="C50" i="4"/>
  <c r="U16" i="4"/>
  <c r="C16" i="4"/>
  <c r="C68" i="5"/>
  <c r="C16" i="5"/>
  <c r="C120" i="4"/>
  <c r="C102" i="4"/>
  <c r="C94" i="4"/>
  <c r="C87" i="4"/>
  <c r="C56" i="4"/>
  <c r="U40" i="4"/>
  <c r="C40" i="4"/>
  <c r="U8" i="4"/>
  <c r="C8" i="4"/>
  <c r="U68" i="5"/>
  <c r="U37" i="5"/>
  <c r="C32" i="5"/>
  <c r="U134" i="4"/>
  <c r="U87" i="4"/>
  <c r="C83" i="4"/>
  <c r="U5" i="3"/>
  <c r="U5" i="4"/>
  <c r="C115" i="4"/>
  <c r="C52" i="5"/>
  <c r="C7" i="4"/>
  <c r="C39" i="4"/>
  <c r="C32" i="4"/>
  <c r="C77" i="5"/>
  <c r="U102" i="4"/>
  <c r="U5" i="5"/>
  <c r="C48" i="5"/>
  <c r="U79" i="4"/>
  <c r="C17" i="5"/>
  <c r="C25" i="5"/>
  <c r="C13" i="4"/>
  <c r="C119" i="4"/>
  <c r="C14" i="5"/>
  <c r="C21" i="4"/>
  <c r="C60" i="4"/>
  <c r="C107" i="4"/>
  <c r="C73" i="5"/>
  <c r="C11" i="4"/>
  <c r="U55" i="5"/>
  <c r="C71" i="5"/>
  <c r="U80" i="5"/>
  <c r="C112" i="4"/>
  <c r="U75" i="4"/>
  <c r="C101" i="4"/>
  <c r="U126" i="4"/>
  <c r="C23" i="4"/>
  <c r="C67" i="5"/>
  <c r="C86" i="5"/>
  <c r="C75" i="4"/>
  <c r="C43" i="4"/>
  <c r="C41" i="5"/>
  <c r="U7" i="4"/>
  <c r="C97" i="4"/>
  <c r="U85" i="5"/>
  <c r="C20" i="4"/>
  <c r="C80" i="4"/>
  <c r="C134" i="4"/>
  <c r="C79" i="4"/>
  <c r="C142" i="4"/>
  <c r="C54" i="5"/>
  <c r="C117" i="4"/>
  <c r="C139" i="4"/>
  <c r="U56" i="5"/>
  <c r="C72" i="4"/>
  <c r="C144" i="4"/>
  <c r="U67" i="4"/>
  <c r="U23" i="5"/>
  <c r="C18" i="4"/>
  <c r="U23" i="4"/>
  <c r="C13" i="5"/>
  <c r="C87" i="5"/>
  <c r="C67" i="4"/>
  <c r="C24" i="5"/>
  <c r="C26" i="4"/>
  <c r="C51" i="4"/>
  <c r="U43" i="4"/>
  <c r="U56" i="4"/>
  <c r="C20" i="5"/>
  <c r="U27" i="5"/>
  <c r="U20" i="4"/>
  <c r="C55" i="4"/>
  <c r="C135" i="4"/>
  <c r="C37" i="5"/>
  <c r="C49" i="4"/>
  <c r="C55" i="5"/>
  <c r="U74" i="5"/>
  <c r="C34" i="5"/>
  <c r="C62" i="5"/>
  <c r="C19" i="4"/>
  <c r="C24" i="4"/>
  <c r="C123" i="4"/>
  <c r="C29" i="5"/>
  <c r="U135" i="4"/>
  <c r="U24" i="5"/>
  <c r="U97" i="4"/>
  <c r="U87" i="5"/>
  <c r="C116" i="4"/>
  <c r="U123" i="4"/>
  <c r="C88" i="5"/>
  <c r="C5" i="5"/>
  <c r="U34" i="5"/>
  <c r="U62" i="5"/>
  <c r="C74" i="5"/>
  <c r="U50" i="5"/>
  <c r="C53" i="5"/>
  <c r="U29" i="5"/>
  <c r="U86" i="4"/>
  <c r="U88" i="5"/>
  <c r="C104" i="4"/>
  <c r="C80" i="5"/>
  <c r="C27" i="5"/>
  <c r="C85" i="5"/>
  <c r="C86" i="4"/>
  <c r="C110" i="4"/>
  <c r="C126" i="4"/>
  <c r="C26" i="5"/>
  <c r="C56" i="5"/>
  <c r="U86" i="5"/>
  <c r="C84" i="4"/>
  <c r="C31" i="4"/>
  <c r="C59" i="4"/>
  <c r="C77" i="4"/>
  <c r="C50" i="5"/>
  <c r="U60" i="4"/>
  <c r="U11" i="4"/>
  <c r="U83" i="4"/>
  <c r="C39" i="5"/>
  <c r="C136" i="4"/>
  <c r="C40" i="5"/>
  <c r="C48" i="4"/>
  <c r="C76" i="5"/>
  <c r="C52" i="4"/>
  <c r="U77" i="4"/>
  <c r="C124" i="4"/>
  <c r="U54" i="5"/>
  <c r="C61" i="5"/>
  <c r="C125" i="4"/>
  <c r="C23" i="5"/>
  <c r="X157" i="8"/>
  <c r="S156" i="3" s="1"/>
  <c r="X94" i="8"/>
  <c r="S93" i="3" s="1"/>
  <c r="G20" i="14"/>
  <c r="F10" i="6"/>
  <c r="G10" i="6"/>
  <c r="H10" i="6" s="1"/>
  <c r="M33" i="7"/>
  <c r="K38" i="14"/>
  <c r="L38" i="14" s="1"/>
  <c r="D38" i="14" s="1"/>
  <c r="N42" i="7"/>
  <c r="Q42" i="7" s="1"/>
  <c r="P37" i="4" s="1"/>
  <c r="K42" i="7"/>
  <c r="P41" i="3" s="1"/>
  <c r="AE43" i="8"/>
  <c r="AM43" i="8" s="1"/>
  <c r="V32" i="10"/>
  <c r="Y35" i="8"/>
  <c r="Z35" i="8" s="1"/>
  <c r="AN35" i="8" s="1"/>
  <c r="T34" i="3" s="1"/>
  <c r="O58" i="7"/>
  <c r="N61" i="7"/>
  <c r="K61" i="7"/>
  <c r="P60" i="3" s="1"/>
  <c r="P67" i="6"/>
  <c r="Q67" i="6" s="1"/>
  <c r="R67" i="6" s="1"/>
  <c r="AB67" i="6" s="1"/>
  <c r="N66" i="3" s="1"/>
  <c r="T67" i="6"/>
  <c r="U67" i="6" s="1"/>
  <c r="V67" i="6" s="1"/>
  <c r="AA67" i="6" s="1"/>
  <c r="O67" i="6"/>
  <c r="M75" i="7"/>
  <c r="M88" i="7"/>
  <c r="U75" i="3"/>
  <c r="AE91" i="8"/>
  <c r="AN82" i="14"/>
  <c r="AB82" i="14" s="1"/>
  <c r="Z82" i="14" s="1"/>
  <c r="S82" i="14" s="1"/>
  <c r="P82" i="14"/>
  <c r="M82" i="14" s="1"/>
  <c r="AN104" i="8"/>
  <c r="T103" i="3" s="1"/>
  <c r="R103" i="3" s="1"/>
  <c r="G99" i="14"/>
  <c r="D99" i="14" s="1"/>
  <c r="K96" i="14"/>
  <c r="AL109" i="8"/>
  <c r="V112" i="15"/>
  <c r="G112" i="11" s="1"/>
  <c r="D112" i="11" s="1"/>
  <c r="I119" i="6"/>
  <c r="X124" i="6"/>
  <c r="Y124" i="6" s="1"/>
  <c r="Z124" i="6" s="1"/>
  <c r="W124" i="6"/>
  <c r="M127" i="7"/>
  <c r="AE117" i="8"/>
  <c r="AM117" i="8" s="1"/>
  <c r="AN117" i="8" s="1"/>
  <c r="P139" i="14"/>
  <c r="X144" i="6"/>
  <c r="Y144" i="6" s="1"/>
  <c r="Z144" i="6" s="1"/>
  <c r="P144" i="6"/>
  <c r="Q144" i="6" s="1"/>
  <c r="O144" i="6"/>
  <c r="T144" i="6"/>
  <c r="U144" i="6" s="1"/>
  <c r="V144" i="6" s="1"/>
  <c r="X151" i="6"/>
  <c r="Y151" i="6" s="1"/>
  <c r="W151" i="6"/>
  <c r="L145" i="14"/>
  <c r="D145" i="14" s="1"/>
  <c r="AN155" i="8"/>
  <c r="T154" i="3" s="1"/>
  <c r="I155" i="15"/>
  <c r="O162" i="7"/>
  <c r="S163" i="10"/>
  <c r="H166" i="7" s="1"/>
  <c r="M161" i="14"/>
  <c r="AJ157" i="14"/>
  <c r="P164" i="6"/>
  <c r="Q164" i="6" s="1"/>
  <c r="T164" i="6"/>
  <c r="U164" i="6" s="1"/>
  <c r="V164" i="6" s="1"/>
  <c r="O164" i="6"/>
  <c r="M156" i="14"/>
  <c r="L28" i="4"/>
  <c r="C122" i="4"/>
  <c r="O122" i="4"/>
  <c r="R34" i="4"/>
  <c r="C138" i="4"/>
  <c r="U88" i="4"/>
  <c r="P7" i="7"/>
  <c r="O69" i="4"/>
  <c r="S12" i="10"/>
  <c r="H15" i="7" s="1"/>
  <c r="V20" i="10"/>
  <c r="Y23" i="8"/>
  <c r="Z23" i="8" s="1"/>
  <c r="AN23" i="8" s="1"/>
  <c r="T22" i="3" s="1"/>
  <c r="R22" i="3" s="1"/>
  <c r="I19" i="15"/>
  <c r="V19" i="15" s="1"/>
  <c r="G19" i="11" s="1"/>
  <c r="D19" i="11" s="1"/>
  <c r="P18" i="6"/>
  <c r="Q18" i="6" s="1"/>
  <c r="X18" i="6"/>
  <c r="Y18" i="6" s="1"/>
  <c r="Z18" i="6" s="1"/>
  <c r="T18" i="6"/>
  <c r="U18" i="6" s="1"/>
  <c r="V18" i="6" s="1"/>
  <c r="AA18" i="6" s="1"/>
  <c r="O18" i="6"/>
  <c r="AE37" i="8"/>
  <c r="P44" i="14"/>
  <c r="AJ29" i="14"/>
  <c r="AB29" i="14" s="1"/>
  <c r="Z29" i="14" s="1"/>
  <c r="S29" i="14" s="1"/>
  <c r="AE55" i="8"/>
  <c r="AM55" i="8" s="1"/>
  <c r="G57" i="14"/>
  <c r="B59" i="14"/>
  <c r="F59" i="11" s="1"/>
  <c r="C59" i="11" s="1"/>
  <c r="B59" i="11" s="1"/>
  <c r="AJ65" i="14"/>
  <c r="L77" i="7"/>
  <c r="V83" i="10"/>
  <c r="Y86" i="8"/>
  <c r="Z86" i="8" s="1"/>
  <c r="AN86" i="8" s="1"/>
  <c r="T85" i="3" s="1"/>
  <c r="R85" i="3" s="1"/>
  <c r="C90" i="14"/>
  <c r="H90" i="11" s="1"/>
  <c r="E90" i="11" s="1"/>
  <c r="X110" i="6"/>
  <c r="Y110" i="6" s="1"/>
  <c r="Z110" i="6" s="1"/>
  <c r="W110" i="6"/>
  <c r="O109" i="7"/>
  <c r="F116" i="6"/>
  <c r="G116" i="6"/>
  <c r="H116" i="6" s="1"/>
  <c r="V97" i="15"/>
  <c r="G97" i="11" s="1"/>
  <c r="D97" i="11" s="1"/>
  <c r="S124" i="10"/>
  <c r="H127" i="7" s="1"/>
  <c r="AH131" i="8"/>
  <c r="AL131" i="8"/>
  <c r="I123" i="15"/>
  <c r="G143" i="14"/>
  <c r="O152" i="7"/>
  <c r="P160" i="7"/>
  <c r="O160" i="7"/>
  <c r="AB152" i="14"/>
  <c r="Z152" i="14" s="1"/>
  <c r="S152" i="14" s="1"/>
  <c r="G164" i="6"/>
  <c r="H164" i="6" s="1"/>
  <c r="F164" i="6"/>
  <c r="S159" i="10"/>
  <c r="H162" i="7" s="1"/>
  <c r="L143" i="14"/>
  <c r="D143" i="14" s="1"/>
  <c r="W153" i="6"/>
  <c r="X153" i="6"/>
  <c r="Y153" i="6" s="1"/>
  <c r="AH166" i="8"/>
  <c r="S151" i="10"/>
  <c r="H154" i="7" s="1"/>
  <c r="M158" i="14"/>
  <c r="AG162" i="14"/>
  <c r="L155" i="7"/>
  <c r="AE164" i="8"/>
  <c r="AM164" i="8"/>
  <c r="V6" i="10"/>
  <c r="Y9" i="8"/>
  <c r="Z9" i="8" s="1"/>
  <c r="P22" i="14"/>
  <c r="AE69" i="8"/>
  <c r="AM69" i="8" s="1"/>
  <c r="I87" i="15"/>
  <c r="V87" i="15" s="1"/>
  <c r="G87" i="11" s="1"/>
  <c r="D87" i="11" s="1"/>
  <c r="M3" i="14"/>
  <c r="C93" i="4"/>
  <c r="G14" i="14"/>
  <c r="U36" i="3"/>
  <c r="U26" i="5"/>
  <c r="J37" i="6"/>
  <c r="K37" i="6"/>
  <c r="L37" i="6" s="1"/>
  <c r="M37" i="6" s="1"/>
  <c r="X94" i="6"/>
  <c r="Y94" i="6" s="1"/>
  <c r="W94" i="6"/>
  <c r="J101" i="6"/>
  <c r="K101" i="6"/>
  <c r="L101" i="6" s="1"/>
  <c r="G108" i="6"/>
  <c r="H108" i="6" s="1"/>
  <c r="I108" i="6" s="1"/>
  <c r="F108" i="6"/>
  <c r="F150" i="6"/>
  <c r="G150" i="6"/>
  <c r="H150" i="6" s="1"/>
  <c r="I150" i="6" s="1"/>
  <c r="C9" i="4"/>
  <c r="S9" i="4"/>
  <c r="Q9" i="4" s="1"/>
  <c r="U100" i="4"/>
  <c r="C127" i="4"/>
  <c r="U140" i="4"/>
  <c r="I22" i="15"/>
  <c r="P15" i="6"/>
  <c r="Q15" i="6" s="1"/>
  <c r="O15" i="6"/>
  <c r="T15" i="6"/>
  <c r="U15" i="6" s="1"/>
  <c r="V15" i="6" s="1"/>
  <c r="R28" i="6"/>
  <c r="X27" i="6"/>
  <c r="Y27" i="6" s="1"/>
  <c r="Z27" i="6" s="1"/>
  <c r="W27" i="6"/>
  <c r="AJ38" i="14"/>
  <c r="U133" i="4"/>
  <c r="L133" i="4"/>
  <c r="U9" i="4"/>
  <c r="U22" i="4"/>
  <c r="L100" i="4"/>
  <c r="R100" i="4"/>
  <c r="R10" i="4"/>
  <c r="O10" i="4"/>
  <c r="L140" i="4"/>
  <c r="P4" i="14"/>
  <c r="M4" i="14" s="1"/>
  <c r="O55" i="8"/>
  <c r="Q12" i="7"/>
  <c r="P11" i="4" s="1"/>
  <c r="P10" i="7"/>
  <c r="O10" i="7"/>
  <c r="M10" i="7"/>
  <c r="S24" i="10"/>
  <c r="H27" i="7" s="1"/>
  <c r="Z21" i="6"/>
  <c r="AA21" i="6" s="1"/>
  <c r="AB21" i="6" s="1"/>
  <c r="I36" i="15"/>
  <c r="V36" i="15" s="1"/>
  <c r="G36" i="11" s="1"/>
  <c r="D36" i="11" s="1"/>
  <c r="X44" i="6"/>
  <c r="Y44" i="6" s="1"/>
  <c r="W44" i="6"/>
  <c r="AE20" i="8"/>
  <c r="AM20" i="8" s="1"/>
  <c r="V40" i="10"/>
  <c r="Y43" i="8"/>
  <c r="Z43" i="8" s="1"/>
  <c r="T46" i="6"/>
  <c r="U46" i="6" s="1"/>
  <c r="V46" i="6" s="1"/>
  <c r="U50" i="3"/>
  <c r="J49" i="6"/>
  <c r="K49" i="6"/>
  <c r="L49" i="6" s="1"/>
  <c r="M49" i="6" s="1"/>
  <c r="N49" i="6" s="1"/>
  <c r="M48" i="3" s="1"/>
  <c r="F58" i="6"/>
  <c r="G58" i="6"/>
  <c r="H58" i="6" s="1"/>
  <c r="M69" i="6"/>
  <c r="I62" i="6"/>
  <c r="AE83" i="8"/>
  <c r="AM83" i="8" s="1"/>
  <c r="AE71" i="8"/>
  <c r="AM71" i="8"/>
  <c r="M79" i="14"/>
  <c r="I90" i="6"/>
  <c r="C86" i="14"/>
  <c r="H86" i="11" s="1"/>
  <c r="E86" i="11" s="1"/>
  <c r="G86" i="14"/>
  <c r="M106" i="6"/>
  <c r="N106" i="6" s="1"/>
  <c r="M105" i="3" s="1"/>
  <c r="J110" i="6"/>
  <c r="K110" i="6"/>
  <c r="L110" i="6" s="1"/>
  <c r="P118" i="6"/>
  <c r="Q118" i="6" s="1"/>
  <c r="T118" i="6"/>
  <c r="U118" i="6" s="1"/>
  <c r="V118" i="6" s="1"/>
  <c r="O118" i="6"/>
  <c r="M120" i="14"/>
  <c r="D128" i="14"/>
  <c r="I137" i="15"/>
  <c r="V137" i="15" s="1"/>
  <c r="G137" i="11" s="1"/>
  <c r="D137" i="11" s="1"/>
  <c r="T157" i="6"/>
  <c r="U157" i="6" s="1"/>
  <c r="V157" i="6" s="1"/>
  <c r="AA157" i="6" s="1"/>
  <c r="P157" i="6"/>
  <c r="Q157" i="6" s="1"/>
  <c r="O157" i="6"/>
  <c r="T163" i="6"/>
  <c r="U163" i="6" s="1"/>
  <c r="V163" i="6" s="1"/>
  <c r="O163" i="6"/>
  <c r="P163" i="6"/>
  <c r="Q163" i="6" s="1"/>
  <c r="AE163" i="8"/>
  <c r="AM163" i="8"/>
  <c r="U164" i="3"/>
  <c r="T161" i="6"/>
  <c r="U161" i="6" s="1"/>
  <c r="V161" i="6" s="1"/>
  <c r="O161" i="6"/>
  <c r="P161" i="6"/>
  <c r="Q161" i="6" s="1"/>
  <c r="C98" i="4"/>
  <c r="R14" i="4"/>
  <c r="L121" i="4"/>
  <c r="K3" i="14"/>
  <c r="L3" i="14" s="1"/>
  <c r="D3" i="14" s="1"/>
  <c r="U30" i="4"/>
  <c r="C7" i="5"/>
  <c r="R91" i="4"/>
  <c r="O111" i="8"/>
  <c r="X111" i="8" s="1"/>
  <c r="S110" i="3" s="1"/>
  <c r="R110" i="3" s="1"/>
  <c r="K52" i="7"/>
  <c r="P51" i="3" s="1"/>
  <c r="N52" i="7"/>
  <c r="C18" i="14"/>
  <c r="H18" i="11" s="1"/>
  <c r="E18" i="11" s="1"/>
  <c r="U27" i="4"/>
  <c r="U30" i="3"/>
  <c r="P60" i="6"/>
  <c r="Q60" i="6" s="1"/>
  <c r="R60" i="6" s="1"/>
  <c r="T60" i="6"/>
  <c r="U60" i="6" s="1"/>
  <c r="V60" i="6" s="1"/>
  <c r="O60" i="6"/>
  <c r="V62" i="15"/>
  <c r="G62" i="11" s="1"/>
  <c r="D62" i="11" s="1"/>
  <c r="AB68" i="14"/>
  <c r="Z68" i="14" s="1"/>
  <c r="P79" i="6"/>
  <c r="Q79" i="6" s="1"/>
  <c r="T79" i="6"/>
  <c r="U79" i="6" s="1"/>
  <c r="V79" i="6" s="1"/>
  <c r="O79" i="6"/>
  <c r="M80" i="14"/>
  <c r="K90" i="6"/>
  <c r="L90" i="6" s="1"/>
  <c r="M90" i="6" s="1"/>
  <c r="J90" i="6"/>
  <c r="M94" i="6"/>
  <c r="N82" i="7"/>
  <c r="Q82" i="7" s="1"/>
  <c r="K82" i="7"/>
  <c r="P81" i="3" s="1"/>
  <c r="AE95" i="8"/>
  <c r="AM95" i="8" s="1"/>
  <c r="I101" i="6"/>
  <c r="AH98" i="8"/>
  <c r="AM98" i="8" s="1"/>
  <c r="AN98" i="8" s="1"/>
  <c r="V127" i="10"/>
  <c r="Y130" i="8"/>
  <c r="Z130" i="8" s="1"/>
  <c r="M153" i="6"/>
  <c r="AB162" i="14"/>
  <c r="Z162" i="14" s="1"/>
  <c r="S162" i="14" s="1"/>
  <c r="P154" i="6"/>
  <c r="Q154" i="6" s="1"/>
  <c r="R154" i="6" s="1"/>
  <c r="O154" i="6"/>
  <c r="T154" i="6"/>
  <c r="U154" i="6" s="1"/>
  <c r="V154" i="6" s="1"/>
  <c r="AA154" i="6" s="1"/>
  <c r="K165" i="6"/>
  <c r="L165" i="6" s="1"/>
  <c r="J165" i="6"/>
  <c r="T165" i="6"/>
  <c r="U165" i="6" s="1"/>
  <c r="V165" i="6" s="1"/>
  <c r="O165" i="6"/>
  <c r="P165" i="6"/>
  <c r="Q165" i="6" s="1"/>
  <c r="R165" i="6" s="1"/>
  <c r="V137" i="10"/>
  <c r="Y140" i="8"/>
  <c r="Z140" i="8" s="1"/>
  <c r="L138" i="14"/>
  <c r="D138" i="14" s="1"/>
  <c r="K151" i="6"/>
  <c r="L151" i="6" s="1"/>
  <c r="J151" i="6"/>
  <c r="V154" i="10"/>
  <c r="Y157" i="8"/>
  <c r="Z157" i="8" s="1"/>
  <c r="R35" i="5"/>
  <c r="S73" i="4"/>
  <c r="Q73" i="4" s="1"/>
  <c r="C41" i="4"/>
  <c r="C145" i="4"/>
  <c r="C61" i="4"/>
  <c r="O61" i="4"/>
  <c r="C46" i="5"/>
  <c r="C71" i="4"/>
  <c r="U8" i="5"/>
  <c r="R8" i="5"/>
  <c r="AH9" i="8"/>
  <c r="X85" i="8"/>
  <c r="S84" i="3" s="1"/>
  <c r="P5" i="14"/>
  <c r="M5" i="14" s="1"/>
  <c r="Z17" i="6"/>
  <c r="AE30" i="8"/>
  <c r="AM30" i="8" s="1"/>
  <c r="AN30" i="8" s="1"/>
  <c r="AN14" i="14"/>
  <c r="AB14" i="14" s="1"/>
  <c r="Z14" i="14" s="1"/>
  <c r="S14" i="14" s="1"/>
  <c r="P15" i="14"/>
  <c r="M15" i="14" s="1"/>
  <c r="P37" i="7"/>
  <c r="X45" i="6"/>
  <c r="Y45" i="6" s="1"/>
  <c r="W45" i="6"/>
  <c r="U45" i="3"/>
  <c r="R68" i="6"/>
  <c r="I48" i="15"/>
  <c r="V48" i="15" s="1"/>
  <c r="G48" i="11" s="1"/>
  <c r="D48" i="11" s="1"/>
  <c r="P52" i="7"/>
  <c r="U71" i="3"/>
  <c r="F64" i="6"/>
  <c r="G64" i="6"/>
  <c r="H64" i="6" s="1"/>
  <c r="V63" i="10"/>
  <c r="Y66" i="8"/>
  <c r="Z66" i="8" s="1"/>
  <c r="AN66" i="8" s="1"/>
  <c r="T65" i="3" s="1"/>
  <c r="R65" i="3" s="1"/>
  <c r="F80" i="6"/>
  <c r="G80" i="6"/>
  <c r="H80" i="6" s="1"/>
  <c r="I80" i="6" s="1"/>
  <c r="N80" i="6" s="1"/>
  <c r="M79" i="3" s="1"/>
  <c r="G102" i="14"/>
  <c r="I100" i="6"/>
  <c r="N100" i="6" s="1"/>
  <c r="M99" i="3" s="1"/>
  <c r="U118" i="8"/>
  <c r="F118" i="8"/>
  <c r="S118" i="8"/>
  <c r="P118" i="8"/>
  <c r="M118" i="8"/>
  <c r="I118" i="8"/>
  <c r="G118" i="8"/>
  <c r="Q118" i="8"/>
  <c r="J118" i="8"/>
  <c r="T118" i="8"/>
  <c r="V118" i="8"/>
  <c r="L118" i="8"/>
  <c r="T117" i="6"/>
  <c r="U117" i="6" s="1"/>
  <c r="V117" i="6" s="1"/>
  <c r="O117" i="6"/>
  <c r="P117" i="6"/>
  <c r="Q117" i="6" s="1"/>
  <c r="F122" i="6"/>
  <c r="G122" i="6"/>
  <c r="H122" i="6" s="1"/>
  <c r="I129" i="15"/>
  <c r="S152" i="10"/>
  <c r="H155" i="7" s="1"/>
  <c r="G155" i="6"/>
  <c r="H155" i="6" s="1"/>
  <c r="F155" i="6"/>
  <c r="C137" i="4"/>
  <c r="U6" i="4"/>
  <c r="C62" i="4"/>
  <c r="U62" i="4"/>
  <c r="C60" i="5"/>
  <c r="U60" i="5"/>
  <c r="S82" i="4"/>
  <c r="U42" i="4"/>
  <c r="C19" i="5"/>
  <c r="C141" i="4"/>
  <c r="C84" i="5"/>
  <c r="O8" i="7"/>
  <c r="M17" i="7"/>
  <c r="AH45" i="8"/>
  <c r="L13" i="7"/>
  <c r="I40" i="15"/>
  <c r="V40" i="15" s="1"/>
  <c r="G40" i="11" s="1"/>
  <c r="D40" i="11" s="1"/>
  <c r="U52" i="4"/>
  <c r="U59" i="3"/>
  <c r="F68" i="6"/>
  <c r="G68" i="6"/>
  <c r="H68" i="6" s="1"/>
  <c r="D72" i="14"/>
  <c r="K63" i="14"/>
  <c r="L63" i="14" s="1"/>
  <c r="D63" i="14" s="1"/>
  <c r="P74" i="14"/>
  <c r="J97" i="6"/>
  <c r="K97" i="6"/>
  <c r="L97" i="6" s="1"/>
  <c r="L96" i="14"/>
  <c r="D96" i="14" s="1"/>
  <c r="C91" i="14"/>
  <c r="H91" i="11" s="1"/>
  <c r="E91" i="11" s="1"/>
  <c r="C103" i="14"/>
  <c r="H103" i="11" s="1"/>
  <c r="E103" i="11" s="1"/>
  <c r="AG117" i="14"/>
  <c r="U107" i="3"/>
  <c r="U61" i="5"/>
  <c r="J124" i="6"/>
  <c r="K124" i="6"/>
  <c r="L124" i="6" s="1"/>
  <c r="M124" i="6" s="1"/>
  <c r="I133" i="6"/>
  <c r="N133" i="6" s="1"/>
  <c r="M132" i="3" s="1"/>
  <c r="I142" i="6"/>
  <c r="AG138" i="14"/>
  <c r="N144" i="7"/>
  <c r="Q144" i="7" s="1"/>
  <c r="K144" i="7"/>
  <c r="P143" i="3" s="1"/>
  <c r="T142" i="6"/>
  <c r="U142" i="6" s="1"/>
  <c r="V142" i="6" s="1"/>
  <c r="S142" i="6"/>
  <c r="K150" i="7"/>
  <c r="P149" i="3" s="1"/>
  <c r="N150" i="7"/>
  <c r="V155" i="15"/>
  <c r="G155" i="11" s="1"/>
  <c r="D155" i="11" s="1"/>
  <c r="I149" i="15"/>
  <c r="V149" i="15" s="1"/>
  <c r="G149" i="11" s="1"/>
  <c r="D149" i="11" s="1"/>
  <c r="L165" i="7"/>
  <c r="C36" i="4"/>
  <c r="C105" i="4"/>
  <c r="S74" i="4"/>
  <c r="U37" i="4"/>
  <c r="X37" i="8"/>
  <c r="S36" i="3" s="1"/>
  <c r="U147" i="4"/>
  <c r="R14" i="6"/>
  <c r="M22" i="14"/>
  <c r="G18" i="14"/>
  <c r="D18" i="14" s="1"/>
  <c r="B18" i="14" s="1"/>
  <c r="F18" i="11" s="1"/>
  <c r="C18" i="11" s="1"/>
  <c r="B18" i="11" s="1"/>
  <c r="G15" i="6"/>
  <c r="H15" i="6" s="1"/>
  <c r="F15" i="6"/>
  <c r="M19" i="14"/>
  <c r="AL22" i="8"/>
  <c r="AN15" i="14"/>
  <c r="AB15" i="14" s="1"/>
  <c r="Z15" i="14" s="1"/>
  <c r="S15" i="14" s="1"/>
  <c r="G33" i="14"/>
  <c r="I34" i="15"/>
  <c r="V34" i="15" s="1"/>
  <c r="G34" i="11" s="1"/>
  <c r="D34" i="11" s="1"/>
  <c r="G39" i="6"/>
  <c r="H39" i="6" s="1"/>
  <c r="F39" i="6"/>
  <c r="T35" i="6"/>
  <c r="U35" i="6" s="1"/>
  <c r="V35" i="6" s="1"/>
  <c r="AA35" i="6" s="1"/>
  <c r="AB35" i="6" s="1"/>
  <c r="M47" i="7"/>
  <c r="AB46" i="14"/>
  <c r="Z46" i="14" s="1"/>
  <c r="AN35" i="14"/>
  <c r="AB35" i="14" s="1"/>
  <c r="Z35" i="14" s="1"/>
  <c r="S35" i="14" s="1"/>
  <c r="U20" i="3"/>
  <c r="U18" i="4"/>
  <c r="G51" i="6"/>
  <c r="H51" i="6" s="1"/>
  <c r="F51" i="6"/>
  <c r="I61" i="15"/>
  <c r="X64" i="6"/>
  <c r="Y64" i="6" s="1"/>
  <c r="W64" i="6"/>
  <c r="G65" i="14"/>
  <c r="D65" i="14" s="1"/>
  <c r="F56" i="6"/>
  <c r="G56" i="6"/>
  <c r="H56" i="6" s="1"/>
  <c r="V45" i="15"/>
  <c r="G45" i="11" s="1"/>
  <c r="D45" i="11" s="1"/>
  <c r="T63" i="6"/>
  <c r="U63" i="6" s="1"/>
  <c r="V63" i="6" s="1"/>
  <c r="S63" i="6"/>
  <c r="X74" i="6"/>
  <c r="Y74" i="6" s="1"/>
  <c r="W74" i="6"/>
  <c r="W84" i="6"/>
  <c r="X84" i="6"/>
  <c r="Y84" i="6" s="1"/>
  <c r="AG94" i="14"/>
  <c r="U88" i="3"/>
  <c r="U52" i="5"/>
  <c r="M102" i="14"/>
  <c r="M108" i="7"/>
  <c r="O116" i="7"/>
  <c r="O112" i="7"/>
  <c r="M110" i="14"/>
  <c r="V111" i="15"/>
  <c r="G111" i="11" s="1"/>
  <c r="D111" i="11" s="1"/>
  <c r="J126" i="6"/>
  <c r="K126" i="6"/>
  <c r="L126" i="6" s="1"/>
  <c r="M126" i="6" s="1"/>
  <c r="N126" i="6" s="1"/>
  <c r="M125" i="3" s="1"/>
  <c r="G128" i="6"/>
  <c r="H128" i="6" s="1"/>
  <c r="F128" i="6"/>
  <c r="U153" i="3"/>
  <c r="O83" i="5"/>
  <c r="U31" i="5"/>
  <c r="L7" i="7"/>
  <c r="R64" i="4"/>
  <c r="S47" i="4"/>
  <c r="C58" i="5"/>
  <c r="U70" i="4"/>
  <c r="P57" i="5"/>
  <c r="U76" i="4"/>
  <c r="R76" i="4"/>
  <c r="C108" i="4"/>
  <c r="G9" i="6"/>
  <c r="H9" i="6" s="1"/>
  <c r="F9" i="6"/>
  <c r="U131" i="4"/>
  <c r="P131" i="4"/>
  <c r="X96" i="8"/>
  <c r="S95" i="3" s="1"/>
  <c r="R95" i="3" s="1"/>
  <c r="X67" i="8"/>
  <c r="S66" i="3" s="1"/>
  <c r="N16" i="7"/>
  <c r="O27" i="7"/>
  <c r="X33" i="6"/>
  <c r="Y33" i="6" s="1"/>
  <c r="Z33" i="6" s="1"/>
  <c r="W33" i="6"/>
  <c r="AA49" i="6"/>
  <c r="AB49" i="6" s="1"/>
  <c r="AL41" i="8"/>
  <c r="I50" i="15"/>
  <c r="G31" i="6"/>
  <c r="H31" i="6" s="1"/>
  <c r="I31" i="6" s="1"/>
  <c r="N31" i="6" s="1"/>
  <c r="M30" i="3" s="1"/>
  <c r="F31" i="6"/>
  <c r="I88" i="6"/>
  <c r="F74" i="6"/>
  <c r="G74" i="6"/>
  <c r="H74" i="6" s="1"/>
  <c r="AL90" i="8"/>
  <c r="S94" i="10"/>
  <c r="H97" i="7" s="1"/>
  <c r="N100" i="7"/>
  <c r="Q100" i="7" s="1"/>
  <c r="P86" i="4" s="1"/>
  <c r="K100" i="7"/>
  <c r="P99" i="3" s="1"/>
  <c r="M92" i="14"/>
  <c r="X116" i="6"/>
  <c r="Y116" i="6" s="1"/>
  <c r="W116" i="6"/>
  <c r="AH109" i="8"/>
  <c r="AG110" i="14"/>
  <c r="AL113" i="8"/>
  <c r="F121" i="6"/>
  <c r="G121" i="6"/>
  <c r="H121" i="6" s="1"/>
  <c r="P96" i="6"/>
  <c r="Q96" i="6" s="1"/>
  <c r="O96" i="6"/>
  <c r="T96" i="6"/>
  <c r="U96" i="6" s="1"/>
  <c r="V96" i="6" s="1"/>
  <c r="L124" i="7"/>
  <c r="AE127" i="8"/>
  <c r="AM127" i="8" s="1"/>
  <c r="T128" i="6"/>
  <c r="U128" i="6" s="1"/>
  <c r="V128" i="6" s="1"/>
  <c r="AA128" i="6" s="1"/>
  <c r="G123" i="6"/>
  <c r="H123" i="6" s="1"/>
  <c r="F123" i="6"/>
  <c r="L133" i="7"/>
  <c r="G129" i="14"/>
  <c r="K140" i="6"/>
  <c r="L140" i="6" s="1"/>
  <c r="M140" i="6" s="1"/>
  <c r="AE134" i="8"/>
  <c r="AM134" i="8" s="1"/>
  <c r="AN134" i="8" s="1"/>
  <c r="Q149" i="7"/>
  <c r="I150" i="15"/>
  <c r="V150" i="15" s="1"/>
  <c r="G150" i="11" s="1"/>
  <c r="D150" i="11" s="1"/>
  <c r="O113" i="4"/>
  <c r="P54" i="4"/>
  <c r="M82" i="5"/>
  <c r="X134" i="8"/>
  <c r="S133" i="3" s="1"/>
  <c r="M6" i="7"/>
  <c r="O133" i="8"/>
  <c r="X133" i="8" s="1"/>
  <c r="S132" i="3" s="1"/>
  <c r="AE22" i="8"/>
  <c r="AM22" i="8" s="1"/>
  <c r="AN22" i="8" s="1"/>
  <c r="Q29" i="8"/>
  <c r="R29" i="8" s="1"/>
  <c r="X29" i="8" s="1"/>
  <c r="Q27" i="8"/>
  <c r="R27" i="8" s="1"/>
  <c r="X27" i="8" s="1"/>
  <c r="S26" i="3" s="1"/>
  <c r="Q28" i="8"/>
  <c r="R28" i="8" s="1"/>
  <c r="X28" i="8" s="1"/>
  <c r="I41" i="15"/>
  <c r="V41" i="15" s="1"/>
  <c r="G41" i="11" s="1"/>
  <c r="D41" i="11" s="1"/>
  <c r="X32" i="6"/>
  <c r="Y32" i="6" s="1"/>
  <c r="W32" i="6"/>
  <c r="L67" i="7"/>
  <c r="I69" i="6"/>
  <c r="Z62" i="14"/>
  <c r="S62" i="14" s="1"/>
  <c r="B62" i="14" s="1"/>
  <c r="F62" i="11" s="1"/>
  <c r="C62" i="11" s="1"/>
  <c r="O69" i="7"/>
  <c r="S63" i="10"/>
  <c r="H66" i="7" s="1"/>
  <c r="K60" i="14"/>
  <c r="L60" i="14" s="1"/>
  <c r="D60" i="14" s="1"/>
  <c r="U69" i="4"/>
  <c r="U80" i="3"/>
  <c r="V78" i="15"/>
  <c r="G78" i="11" s="1"/>
  <c r="D78" i="11" s="1"/>
  <c r="S82" i="10"/>
  <c r="H85" i="7" s="1"/>
  <c r="N92" i="7"/>
  <c r="Q92" i="7" s="1"/>
  <c r="P54" i="5" s="1"/>
  <c r="K92" i="7"/>
  <c r="P91" i="3" s="1"/>
  <c r="U104" i="3"/>
  <c r="U91" i="4"/>
  <c r="P116" i="7"/>
  <c r="O114" i="7"/>
  <c r="G130" i="6"/>
  <c r="H130" i="6" s="1"/>
  <c r="I130" i="6" s="1"/>
  <c r="F130" i="6"/>
  <c r="L140" i="14"/>
  <c r="D140" i="14" s="1"/>
  <c r="AN133" i="14"/>
  <c r="AB133" i="14" s="1"/>
  <c r="Z133" i="14" s="1"/>
  <c r="S133" i="14" s="1"/>
  <c r="AL142" i="8"/>
  <c r="R152" i="6"/>
  <c r="L144" i="14"/>
  <c r="D144" i="14" s="1"/>
  <c r="B144" i="14" s="1"/>
  <c r="F144" i="11" s="1"/>
  <c r="C144" i="11" s="1"/>
  <c r="C144" i="14"/>
  <c r="H144" i="11" s="1"/>
  <c r="E144" i="11" s="1"/>
  <c r="AN161" i="14"/>
  <c r="P155" i="14"/>
  <c r="Q163" i="8"/>
  <c r="R163" i="8" s="1"/>
  <c r="X163" i="8" s="1"/>
  <c r="Q164" i="8"/>
  <c r="R164" i="8" s="1"/>
  <c r="X164" i="8" s="1"/>
  <c r="K162" i="14"/>
  <c r="L162" i="14" s="1"/>
  <c r="D162" i="14" s="1"/>
  <c r="K148" i="6"/>
  <c r="L148" i="6" s="1"/>
  <c r="J148" i="6"/>
  <c r="P122" i="4"/>
  <c r="C34" i="4"/>
  <c r="P88" i="4"/>
  <c r="P129" i="4"/>
  <c r="X34" i="8"/>
  <c r="S33" i="3" s="1"/>
  <c r="R33" i="3" s="1"/>
  <c r="I3" i="15"/>
  <c r="G3" i="15"/>
  <c r="V3" i="15" s="1"/>
  <c r="P28" i="5"/>
  <c r="X8" i="8"/>
  <c r="S7" i="3" s="1"/>
  <c r="S118" i="4"/>
  <c r="AL9" i="8"/>
  <c r="X51" i="8"/>
  <c r="S50" i="3" s="1"/>
  <c r="N10" i="7"/>
  <c r="K10" i="7"/>
  <c r="P9" i="3" s="1"/>
  <c r="K30" i="7"/>
  <c r="P29" i="3" s="1"/>
  <c r="N30" i="7"/>
  <c r="M11" i="14"/>
  <c r="Z20" i="14"/>
  <c r="S20" i="14" s="1"/>
  <c r="P17" i="6"/>
  <c r="Q17" i="6" s="1"/>
  <c r="R17" i="6" s="1"/>
  <c r="O17" i="6"/>
  <c r="T17" i="6"/>
  <c r="U17" i="6" s="1"/>
  <c r="V17" i="6" s="1"/>
  <c r="W22" i="6"/>
  <c r="X22" i="6"/>
  <c r="Y22" i="6" s="1"/>
  <c r="AL33" i="8"/>
  <c r="O41" i="7"/>
  <c r="P39" i="7"/>
  <c r="O44" i="7"/>
  <c r="S44" i="10"/>
  <c r="H47" i="7" s="1"/>
  <c r="L8" i="14"/>
  <c r="D8" i="14" s="1"/>
  <c r="B8" i="14" s="1"/>
  <c r="F8" i="11" s="1"/>
  <c r="C8" i="11" s="1"/>
  <c r="B8" i="11" s="1"/>
  <c r="C8" i="14"/>
  <c r="H8" i="11" s="1"/>
  <c r="E8" i="11" s="1"/>
  <c r="K24" i="7"/>
  <c r="P23" i="3" s="1"/>
  <c r="N24" i="7"/>
  <c r="Q24" i="7" s="1"/>
  <c r="L40" i="14"/>
  <c r="D40" i="14" s="1"/>
  <c r="J60" i="6"/>
  <c r="K60" i="6"/>
  <c r="L60" i="6" s="1"/>
  <c r="X56" i="6"/>
  <c r="Y56" i="6" s="1"/>
  <c r="W56" i="6"/>
  <c r="AE72" i="8"/>
  <c r="AM72" i="8" s="1"/>
  <c r="L79" i="7"/>
  <c r="AL91" i="8"/>
  <c r="AM91" i="8" s="1"/>
  <c r="V92" i="10"/>
  <c r="Y95" i="8"/>
  <c r="Z95" i="8" s="1"/>
  <c r="V102" i="10"/>
  <c r="Y105" i="8"/>
  <c r="Z105" i="8" s="1"/>
  <c r="T98" i="6"/>
  <c r="U98" i="6" s="1"/>
  <c r="V98" i="6" s="1"/>
  <c r="I96" i="15"/>
  <c r="V96" i="15" s="1"/>
  <c r="G96" i="11" s="1"/>
  <c r="D96" i="11" s="1"/>
  <c r="I104" i="6"/>
  <c r="N104" i="6" s="1"/>
  <c r="M111" i="14"/>
  <c r="AG118" i="14"/>
  <c r="S118" i="10"/>
  <c r="H121" i="7" s="1"/>
  <c r="M119" i="6"/>
  <c r="N119" i="6" s="1"/>
  <c r="M118" i="3" s="1"/>
  <c r="I124" i="15"/>
  <c r="V124" i="15" s="1"/>
  <c r="G124" i="11" s="1"/>
  <c r="D124" i="11" s="1"/>
  <c r="U115" i="4"/>
  <c r="U129" i="3"/>
  <c r="AN127" i="14"/>
  <c r="AB127" i="14" s="1"/>
  <c r="Z127" i="14" s="1"/>
  <c r="S127" i="14" s="1"/>
  <c r="AJ119" i="14"/>
  <c r="AB119" i="14" s="1"/>
  <c r="Z119" i="14" s="1"/>
  <c r="S119" i="14" s="1"/>
  <c r="U124" i="3"/>
  <c r="U110" i="4"/>
  <c r="F125" i="6"/>
  <c r="G125" i="6"/>
  <c r="H125" i="6" s="1"/>
  <c r="V140" i="10"/>
  <c r="Y143" i="8"/>
  <c r="Z143" i="8" s="1"/>
  <c r="P140" i="7"/>
  <c r="U78" i="5"/>
  <c r="U145" i="3"/>
  <c r="L159" i="14"/>
  <c r="D159" i="14" s="1"/>
  <c r="V155" i="10"/>
  <c r="Y158" i="8"/>
  <c r="Z158" i="8" s="1"/>
  <c r="AN158" i="8" s="1"/>
  <c r="T157" i="3" s="1"/>
  <c r="G140" i="6"/>
  <c r="H140" i="6" s="1"/>
  <c r="F140" i="6"/>
  <c r="K149" i="14"/>
  <c r="L149" i="14" s="1"/>
  <c r="D149" i="14" s="1"/>
  <c r="AE160" i="8"/>
  <c r="K154" i="6"/>
  <c r="L154" i="6" s="1"/>
  <c r="M154" i="6" s="1"/>
  <c r="N154" i="6" s="1"/>
  <c r="M153" i="3" s="1"/>
  <c r="J154" i="6"/>
  <c r="P151" i="14"/>
  <c r="AE165" i="8"/>
  <c r="AM165" i="8" s="1"/>
  <c r="G156" i="14"/>
  <c r="P157" i="14"/>
  <c r="V147" i="15"/>
  <c r="G147" i="11" s="1"/>
  <c r="D147" i="11" s="1"/>
  <c r="S160" i="10"/>
  <c r="H163" i="7" s="1"/>
  <c r="N59" i="6"/>
  <c r="M58" i="3" s="1"/>
  <c r="J53" i="6"/>
  <c r="K53" i="6"/>
  <c r="L53" i="6" s="1"/>
  <c r="U82" i="3"/>
  <c r="T131" i="6"/>
  <c r="U131" i="6" s="1"/>
  <c r="V131" i="6" s="1"/>
  <c r="O131" i="6"/>
  <c r="P131" i="6"/>
  <c r="Q131" i="6" s="1"/>
  <c r="R98" i="4"/>
  <c r="R63" i="5"/>
  <c r="C57" i="4"/>
  <c r="C14" i="4"/>
  <c r="O29" i="4"/>
  <c r="C121" i="4"/>
  <c r="C65" i="5"/>
  <c r="U11" i="5"/>
  <c r="AB12" i="14"/>
  <c r="Z12" i="14" s="1"/>
  <c r="S12" i="14" s="1"/>
  <c r="M27" i="14"/>
  <c r="J27" i="6"/>
  <c r="K27" i="6"/>
  <c r="L27" i="6" s="1"/>
  <c r="D20" i="14"/>
  <c r="L36" i="14"/>
  <c r="G47" i="6"/>
  <c r="H47" i="6" s="1"/>
  <c r="F47" i="6"/>
  <c r="O41" i="6"/>
  <c r="P41" i="6"/>
  <c r="Q41" i="6" s="1"/>
  <c r="T41" i="6"/>
  <c r="U41" i="6" s="1"/>
  <c r="V41" i="6" s="1"/>
  <c r="G53" i="6"/>
  <c r="H53" i="6" s="1"/>
  <c r="I53" i="6" s="1"/>
  <c r="F53" i="6"/>
  <c r="F52" i="6"/>
  <c r="G52" i="6"/>
  <c r="H52" i="6" s="1"/>
  <c r="I52" i="6" s="1"/>
  <c r="AE57" i="8"/>
  <c r="AM57" i="8" s="1"/>
  <c r="AN57" i="8" s="1"/>
  <c r="N62" i="6"/>
  <c r="M61" i="3" s="1"/>
  <c r="AJ53" i="14"/>
  <c r="AB53" i="14" s="1"/>
  <c r="Z53" i="14" s="1"/>
  <c r="S53" i="14" s="1"/>
  <c r="J86" i="6"/>
  <c r="K86" i="6"/>
  <c r="L86" i="6" s="1"/>
  <c r="G87" i="14"/>
  <c r="D87" i="14" s="1"/>
  <c r="X87" i="6"/>
  <c r="Y87" i="6" s="1"/>
  <c r="W87" i="6"/>
  <c r="AL99" i="8"/>
  <c r="AM99" i="8" s="1"/>
  <c r="P110" i="6"/>
  <c r="Q110" i="6" s="1"/>
  <c r="R110" i="6" s="1"/>
  <c r="T110" i="6"/>
  <c r="U110" i="6" s="1"/>
  <c r="V110" i="6" s="1"/>
  <c r="O110" i="6"/>
  <c r="AB115" i="14"/>
  <c r="AB123" i="14"/>
  <c r="P134" i="7"/>
  <c r="W143" i="6"/>
  <c r="X143" i="6"/>
  <c r="Y143" i="6" s="1"/>
  <c r="X141" i="6"/>
  <c r="Y141" i="6" s="1"/>
  <c r="Z141" i="6" s="1"/>
  <c r="W141" i="6"/>
  <c r="T137" i="6"/>
  <c r="U137" i="6" s="1"/>
  <c r="V137" i="6" s="1"/>
  <c r="O137" i="6"/>
  <c r="P137" i="6"/>
  <c r="Q137" i="6" s="1"/>
  <c r="F138" i="6"/>
  <c r="G138" i="6"/>
  <c r="H138" i="6" s="1"/>
  <c r="V157" i="15"/>
  <c r="G157" i="11" s="1"/>
  <c r="D157" i="11" s="1"/>
  <c r="G157" i="6"/>
  <c r="H157" i="6" s="1"/>
  <c r="I157" i="6" s="1"/>
  <c r="F157" i="6"/>
  <c r="I131" i="15"/>
  <c r="V131" i="15" s="1"/>
  <c r="G131" i="11" s="1"/>
  <c r="D131" i="11" s="1"/>
  <c r="C78" i="4"/>
  <c r="U41" i="4"/>
  <c r="S58" i="4"/>
  <c r="Q58" i="4" s="1"/>
  <c r="U79" i="5"/>
  <c r="L61" i="4"/>
  <c r="R22" i="5"/>
  <c r="F6" i="6"/>
  <c r="G6" i="6"/>
  <c r="H6" i="6" s="1"/>
  <c r="X44" i="8"/>
  <c r="S43" i="3" s="1"/>
  <c r="D5" i="14"/>
  <c r="D16" i="14"/>
  <c r="P19" i="7"/>
  <c r="M39" i="7"/>
  <c r="N41" i="7"/>
  <c r="K41" i="7"/>
  <c r="P40" i="3" s="1"/>
  <c r="T32" i="6"/>
  <c r="U32" i="6" s="1"/>
  <c r="V32" i="6" s="1"/>
  <c r="P32" i="6"/>
  <c r="Q32" i="6" s="1"/>
  <c r="O32" i="6"/>
  <c r="D10" i="14"/>
  <c r="M49" i="7"/>
  <c r="U51" i="3"/>
  <c r="U46" i="4"/>
  <c r="U50" i="4"/>
  <c r="U56" i="3"/>
  <c r="J57" i="6"/>
  <c r="K57" i="6"/>
  <c r="L57" i="6" s="1"/>
  <c r="K75" i="6"/>
  <c r="L75" i="6" s="1"/>
  <c r="M75" i="6" s="1"/>
  <c r="O61" i="6"/>
  <c r="T61" i="6"/>
  <c r="U61" i="6" s="1"/>
  <c r="V61" i="6" s="1"/>
  <c r="AA61" i="6" s="1"/>
  <c r="P61" i="6"/>
  <c r="Q61" i="6" s="1"/>
  <c r="M66" i="14"/>
  <c r="AL40" i="8"/>
  <c r="AL48" i="8"/>
  <c r="X76" i="6"/>
  <c r="Y76" i="6" s="1"/>
  <c r="Z76" i="6" s="1"/>
  <c r="J63" i="6"/>
  <c r="P63" i="6"/>
  <c r="Q63" i="6" s="1"/>
  <c r="R63" i="6" s="1"/>
  <c r="K63" i="6"/>
  <c r="L63" i="6" s="1"/>
  <c r="M63" i="6" s="1"/>
  <c r="S73" i="10"/>
  <c r="H76" i="7" s="1"/>
  <c r="T78" i="6"/>
  <c r="U78" i="6" s="1"/>
  <c r="V78" i="6" s="1"/>
  <c r="AA78" i="6" s="1"/>
  <c r="P78" i="6"/>
  <c r="Q78" i="6" s="1"/>
  <c r="O78" i="6"/>
  <c r="T91" i="10"/>
  <c r="I94" i="7" s="1"/>
  <c r="L120" i="7"/>
  <c r="U120" i="10"/>
  <c r="J123" i="7" s="1"/>
  <c r="V123" i="15"/>
  <c r="G123" i="11" s="1"/>
  <c r="D123" i="11" s="1"/>
  <c r="M143" i="14"/>
  <c r="S138" i="6"/>
  <c r="T138" i="6"/>
  <c r="U138" i="6" s="1"/>
  <c r="I152" i="15"/>
  <c r="U33" i="4"/>
  <c r="O60" i="5"/>
  <c r="O141" i="4"/>
  <c r="U15" i="5"/>
  <c r="C36" i="5"/>
  <c r="P9" i="7"/>
  <c r="W9" i="6"/>
  <c r="X9" i="6"/>
  <c r="Y9" i="6" s="1"/>
  <c r="L8" i="7"/>
  <c r="AE25" i="8"/>
  <c r="F22" i="6"/>
  <c r="G22" i="6"/>
  <c r="H22" i="6" s="1"/>
  <c r="P16" i="14"/>
  <c r="M16" i="14" s="1"/>
  <c r="T37" i="6"/>
  <c r="U37" i="6" s="1"/>
  <c r="V37" i="6" s="1"/>
  <c r="AA37" i="6" s="1"/>
  <c r="P37" i="6"/>
  <c r="Q37" i="6" s="1"/>
  <c r="O37" i="6"/>
  <c r="U19" i="3"/>
  <c r="V17" i="10"/>
  <c r="Y20" i="8"/>
  <c r="Z20" i="8" s="1"/>
  <c r="R11" i="3"/>
  <c r="J55" i="6"/>
  <c r="K55" i="6"/>
  <c r="L55" i="6" s="1"/>
  <c r="M46" i="14"/>
  <c r="S28" i="10"/>
  <c r="H31" i="7" s="1"/>
  <c r="K54" i="7"/>
  <c r="P53" i="3" s="1"/>
  <c r="N54" i="7"/>
  <c r="Q54" i="7" s="1"/>
  <c r="F72" i="6"/>
  <c r="G72" i="6"/>
  <c r="H72" i="6" s="1"/>
  <c r="M59" i="7"/>
  <c r="K66" i="6"/>
  <c r="L66" i="6" s="1"/>
  <c r="J66" i="6"/>
  <c r="N65" i="7"/>
  <c r="Q65" i="7" s="1"/>
  <c r="K65" i="7"/>
  <c r="P64" i="3" s="1"/>
  <c r="S74" i="10"/>
  <c r="H77" i="7" s="1"/>
  <c r="N93" i="7"/>
  <c r="Q93" i="7" s="1"/>
  <c r="P55" i="5" s="1"/>
  <c r="K93" i="7"/>
  <c r="P92" i="3" s="1"/>
  <c r="N96" i="6"/>
  <c r="M95" i="3" s="1"/>
  <c r="AN100" i="14"/>
  <c r="M106" i="14"/>
  <c r="F113" i="6"/>
  <c r="G113" i="6"/>
  <c r="H113" i="6" s="1"/>
  <c r="I98" i="15"/>
  <c r="V98" i="15" s="1"/>
  <c r="G98" i="11" s="1"/>
  <c r="D98" i="11" s="1"/>
  <c r="D106" i="14"/>
  <c r="U120" i="4"/>
  <c r="U134" i="3"/>
  <c r="S138" i="10"/>
  <c r="H141" i="7" s="1"/>
  <c r="M135" i="14"/>
  <c r="X158" i="6"/>
  <c r="Y158" i="6" s="1"/>
  <c r="Z158" i="6" s="1"/>
  <c r="P158" i="6"/>
  <c r="Q158" i="6" s="1"/>
  <c r="T158" i="6"/>
  <c r="U158" i="6" s="1"/>
  <c r="V158" i="6" s="1"/>
  <c r="O158" i="6"/>
  <c r="P149" i="14"/>
  <c r="M149" i="14" s="1"/>
  <c r="C148" i="4"/>
  <c r="U63" i="4"/>
  <c r="C37" i="4"/>
  <c r="X17" i="8"/>
  <c r="S16" i="3" s="1"/>
  <c r="C143" i="4"/>
  <c r="C132" i="4"/>
  <c r="AN10" i="8"/>
  <c r="T9" i="3" s="1"/>
  <c r="R9" i="3" s="1"/>
  <c r="I20" i="15"/>
  <c r="V20" i="15" s="1"/>
  <c r="G20" i="11" s="1"/>
  <c r="D20" i="11" s="1"/>
  <c r="M23" i="7"/>
  <c r="L22" i="7"/>
  <c r="L24" i="14"/>
  <c r="D24" i="14" s="1"/>
  <c r="P18" i="7"/>
  <c r="V30" i="15"/>
  <c r="G30" i="11" s="1"/>
  <c r="D30" i="11" s="1"/>
  <c r="S30" i="10"/>
  <c r="H33" i="7" s="1"/>
  <c r="L39" i="7"/>
  <c r="J47" i="6"/>
  <c r="K47" i="6"/>
  <c r="L47" i="6" s="1"/>
  <c r="O43" i="7"/>
  <c r="M52" i="7"/>
  <c r="P61" i="14"/>
  <c r="K68" i="6"/>
  <c r="L68" i="6" s="1"/>
  <c r="J68" i="6"/>
  <c r="O59" i="7"/>
  <c r="K76" i="14"/>
  <c r="L76" i="14" s="1"/>
  <c r="D76" i="14" s="1"/>
  <c r="G84" i="14"/>
  <c r="Q82" i="8"/>
  <c r="R82" i="8" s="1"/>
  <c r="X82" i="8" s="1"/>
  <c r="S81" i="3" s="1"/>
  <c r="R81" i="3" s="1"/>
  <c r="Q81" i="8"/>
  <c r="R81" i="8" s="1"/>
  <c r="X81" i="8" s="1"/>
  <c r="Q80" i="8"/>
  <c r="R80" i="8" s="1"/>
  <c r="X80" i="8" s="1"/>
  <c r="I102" i="15"/>
  <c r="V102" i="15" s="1"/>
  <c r="G102" i="11" s="1"/>
  <c r="D102" i="11" s="1"/>
  <c r="AN89" i="14"/>
  <c r="AB89" i="14" s="1"/>
  <c r="Z89" i="14" s="1"/>
  <c r="S89" i="14" s="1"/>
  <c r="B89" i="14" s="1"/>
  <c r="F89" i="11" s="1"/>
  <c r="C89" i="11" s="1"/>
  <c r="I113" i="15"/>
  <c r="V113" i="15" s="1"/>
  <c r="G113" i="11" s="1"/>
  <c r="D113" i="11" s="1"/>
  <c r="G110" i="6"/>
  <c r="H110" i="6" s="1"/>
  <c r="F110" i="6"/>
  <c r="G110" i="14"/>
  <c r="V107" i="10"/>
  <c r="Y110" i="8"/>
  <c r="Z110" i="8" s="1"/>
  <c r="T124" i="6"/>
  <c r="U124" i="6" s="1"/>
  <c r="V124" i="6" s="1"/>
  <c r="U120" i="3"/>
  <c r="U106" i="4"/>
  <c r="L111" i="14"/>
  <c r="D111" i="14" s="1"/>
  <c r="N129" i="7"/>
  <c r="Q129" i="7" s="1"/>
  <c r="P114" i="4" s="1"/>
  <c r="K129" i="7"/>
  <c r="P128" i="3" s="1"/>
  <c r="D127" i="14"/>
  <c r="AN125" i="8"/>
  <c r="T124" i="3" s="1"/>
  <c r="I136" i="15"/>
  <c r="R136" i="3"/>
  <c r="M139" i="14"/>
  <c r="M148" i="14"/>
  <c r="U142" i="4"/>
  <c r="U159" i="3"/>
  <c r="R38" i="4"/>
  <c r="C90" i="4"/>
  <c r="X24" i="8"/>
  <c r="S23" i="3" s="1"/>
  <c r="S64" i="4"/>
  <c r="Q64" i="4" s="1"/>
  <c r="C47" i="4"/>
  <c r="U35" i="3"/>
  <c r="U25" i="5"/>
  <c r="AN34" i="14"/>
  <c r="AL39" i="8"/>
  <c r="AB32" i="14"/>
  <c r="Z32" i="14" s="1"/>
  <c r="S32" i="14" s="1"/>
  <c r="Q70" i="8"/>
  <c r="R70" i="8" s="1"/>
  <c r="X70" i="8" s="1"/>
  <c r="S69" i="3" s="1"/>
  <c r="Q68" i="8"/>
  <c r="R68" i="8" s="1"/>
  <c r="X68" i="8" s="1"/>
  <c r="S67" i="3" s="1"/>
  <c r="Q69" i="8"/>
  <c r="R69" i="8" s="1"/>
  <c r="V69" i="10"/>
  <c r="Y72" i="8"/>
  <c r="Z72" i="8" s="1"/>
  <c r="R62" i="7"/>
  <c r="O61" i="3" s="1"/>
  <c r="Q61" i="3"/>
  <c r="P79" i="7"/>
  <c r="X92" i="6"/>
  <c r="Y92" i="6" s="1"/>
  <c r="Z92" i="6" s="1"/>
  <c r="F82" i="6"/>
  <c r="G82" i="6"/>
  <c r="H82" i="6" s="1"/>
  <c r="I82" i="6" s="1"/>
  <c r="K98" i="7"/>
  <c r="P97" i="3" s="1"/>
  <c r="N98" i="7"/>
  <c r="P99" i="7"/>
  <c r="V96" i="10"/>
  <c r="Y99" i="8"/>
  <c r="Z99" i="8" s="1"/>
  <c r="AJ107" i="14"/>
  <c r="D95" i="14"/>
  <c r="B95" i="14" s="1"/>
  <c r="F95" i="11" s="1"/>
  <c r="C95" i="11" s="1"/>
  <c r="L93" i="14"/>
  <c r="D93" i="14" s="1"/>
  <c r="C93" i="14"/>
  <c r="H93" i="11" s="1"/>
  <c r="E93" i="11" s="1"/>
  <c r="V118" i="15"/>
  <c r="G118" i="11" s="1"/>
  <c r="D118" i="11" s="1"/>
  <c r="K128" i="7"/>
  <c r="P127" i="3" s="1"/>
  <c r="N128" i="7"/>
  <c r="Q128" i="7" s="1"/>
  <c r="AB128" i="6"/>
  <c r="N127" i="3" s="1"/>
  <c r="J122" i="6"/>
  <c r="K122" i="6"/>
  <c r="L122" i="6" s="1"/>
  <c r="M122" i="6" s="1"/>
  <c r="O133" i="7"/>
  <c r="Z132" i="14"/>
  <c r="S132" i="14" s="1"/>
  <c r="U128" i="4"/>
  <c r="U142" i="3"/>
  <c r="I145" i="6"/>
  <c r="N145" i="6" s="1"/>
  <c r="U130" i="4"/>
  <c r="U144" i="3"/>
  <c r="P150" i="14"/>
  <c r="M150" i="14" s="1"/>
  <c r="C113" i="4"/>
  <c r="R54" i="4"/>
  <c r="O53" i="4"/>
  <c r="U82" i="5"/>
  <c r="R38" i="5"/>
  <c r="X154" i="8"/>
  <c r="S153" i="3" s="1"/>
  <c r="L6" i="14"/>
  <c r="D6" i="14" s="1"/>
  <c r="O139" i="8"/>
  <c r="X139" i="8" s="1"/>
  <c r="S138" i="3" s="1"/>
  <c r="AG5" i="14"/>
  <c r="O14" i="7"/>
  <c r="C7" i="14"/>
  <c r="H7" i="11" s="1"/>
  <c r="E7" i="11" s="1"/>
  <c r="P30" i="6"/>
  <c r="Q30" i="6" s="1"/>
  <c r="T30" i="6"/>
  <c r="U30" i="6" s="1"/>
  <c r="V30" i="6" s="1"/>
  <c r="O30" i="6"/>
  <c r="N40" i="7"/>
  <c r="Q40" i="7" s="1"/>
  <c r="P35" i="4" s="1"/>
  <c r="K40" i="7"/>
  <c r="P39" i="3" s="1"/>
  <c r="V10" i="10"/>
  <c r="Y13" i="8"/>
  <c r="Z13" i="8" s="1"/>
  <c r="AN13" i="8" s="1"/>
  <c r="T12" i="3" s="1"/>
  <c r="R12" i="3" s="1"/>
  <c r="P20" i="7"/>
  <c r="G36" i="14"/>
  <c r="D64" i="14"/>
  <c r="D86" i="14"/>
  <c r="B86" i="14" s="1"/>
  <c r="F86" i="11" s="1"/>
  <c r="C86" i="11" s="1"/>
  <c r="B86" i="11" s="1"/>
  <c r="AB80" i="14"/>
  <c r="U55" i="4"/>
  <c r="U62" i="3"/>
  <c r="J81" i="6"/>
  <c r="K81" i="6"/>
  <c r="L81" i="6" s="1"/>
  <c r="AB85" i="14"/>
  <c r="Z85" i="14" s="1"/>
  <c r="L76" i="7"/>
  <c r="P76" i="7"/>
  <c r="M89" i="7"/>
  <c r="AL85" i="8"/>
  <c r="AM85" i="8" s="1"/>
  <c r="AN85" i="8" s="1"/>
  <c r="U93" i="3"/>
  <c r="U80" i="4"/>
  <c r="J99" i="6"/>
  <c r="K99" i="6"/>
  <c r="L99" i="6" s="1"/>
  <c r="J102" i="6"/>
  <c r="K102" i="6"/>
  <c r="L102" i="6" s="1"/>
  <c r="M102" i="6" s="1"/>
  <c r="AH116" i="8"/>
  <c r="AM116" i="8" s="1"/>
  <c r="Z98" i="14"/>
  <c r="S98" i="14" s="1"/>
  <c r="X112" i="6"/>
  <c r="Y112" i="6" s="1"/>
  <c r="W112" i="6"/>
  <c r="K115" i="14"/>
  <c r="N117" i="6"/>
  <c r="M116" i="3" s="1"/>
  <c r="AJ118" i="14"/>
  <c r="T115" i="6"/>
  <c r="U115" i="6" s="1"/>
  <c r="V115" i="6" s="1"/>
  <c r="X115" i="6"/>
  <c r="Y115" i="6" s="1"/>
  <c r="Z115" i="6" s="1"/>
  <c r="P115" i="6"/>
  <c r="Q115" i="6" s="1"/>
  <c r="R115" i="6" s="1"/>
  <c r="O115" i="6"/>
  <c r="AA123" i="6"/>
  <c r="AB123" i="6" s="1"/>
  <c r="K121" i="14"/>
  <c r="L121" i="14" s="1"/>
  <c r="D121" i="14" s="1"/>
  <c r="U116" i="4"/>
  <c r="U130" i="3"/>
  <c r="P128" i="14"/>
  <c r="L108" i="14"/>
  <c r="D108" i="14" s="1"/>
  <c r="B108" i="14" s="1"/>
  <c r="F108" i="11" s="1"/>
  <c r="C108" i="11" s="1"/>
  <c r="C108" i="14"/>
  <c r="H108" i="11" s="1"/>
  <c r="E108" i="11" s="1"/>
  <c r="T135" i="6"/>
  <c r="U135" i="6" s="1"/>
  <c r="V135" i="6" s="1"/>
  <c r="M134" i="7"/>
  <c r="AN139" i="14"/>
  <c r="AB139" i="14" s="1"/>
  <c r="Z139" i="14" s="1"/>
  <c r="S139" i="14" s="1"/>
  <c r="AG148" i="14"/>
  <c r="V147" i="10"/>
  <c r="Y150" i="8"/>
  <c r="Z150" i="8" s="1"/>
  <c r="AN150" i="8" s="1"/>
  <c r="T149" i="3" s="1"/>
  <c r="R149" i="3" s="1"/>
  <c r="P148" i="6"/>
  <c r="Q148" i="6" s="1"/>
  <c r="T148" i="6"/>
  <c r="U148" i="6" s="1"/>
  <c r="V148" i="6" s="1"/>
  <c r="AA148" i="6" s="1"/>
  <c r="O148" i="6"/>
  <c r="M160" i="14"/>
  <c r="AL164" i="8"/>
  <c r="S155" i="10"/>
  <c r="H158" i="7" s="1"/>
  <c r="K162" i="6"/>
  <c r="L162" i="6" s="1"/>
  <c r="J162" i="6"/>
  <c r="Q146" i="8"/>
  <c r="R146" i="8" s="1"/>
  <c r="X146" i="8" s="1"/>
  <c r="Q148" i="8"/>
  <c r="R148" i="8" s="1"/>
  <c r="X148" i="8" s="1"/>
  <c r="Q147" i="8"/>
  <c r="R147" i="8" s="1"/>
  <c r="X147" i="8" s="1"/>
  <c r="W165" i="6"/>
  <c r="X165" i="6"/>
  <c r="Y165" i="6" s="1"/>
  <c r="P150" i="7"/>
  <c r="R122" i="4"/>
  <c r="U114" i="4"/>
  <c r="U138" i="4"/>
  <c r="U51" i="5"/>
  <c r="U65" i="4"/>
  <c r="O88" i="4"/>
  <c r="R9" i="5"/>
  <c r="R28" i="5"/>
  <c r="K20" i="7"/>
  <c r="P19" i="3" s="1"/>
  <c r="N20" i="7"/>
  <c r="M25" i="7"/>
  <c r="U13" i="4"/>
  <c r="U14" i="3"/>
  <c r="V14" i="15"/>
  <c r="G14" i="11" s="1"/>
  <c r="D14" i="11" s="1"/>
  <c r="AN29" i="8"/>
  <c r="T28" i="3" s="1"/>
  <c r="V15" i="15"/>
  <c r="G15" i="11" s="1"/>
  <c r="D15" i="11" s="1"/>
  <c r="G41" i="14"/>
  <c r="AH32" i="8"/>
  <c r="P41" i="7"/>
  <c r="U48" i="4"/>
  <c r="U54" i="3"/>
  <c r="M35" i="14"/>
  <c r="C51" i="14"/>
  <c r="H51" i="11" s="1"/>
  <c r="E51" i="11" s="1"/>
  <c r="L60" i="7"/>
  <c r="AJ61" i="14"/>
  <c r="AB61" i="14" s="1"/>
  <c r="P68" i="7"/>
  <c r="W69" i="6"/>
  <c r="X69" i="6"/>
  <c r="Y69" i="6" s="1"/>
  <c r="P65" i="14"/>
  <c r="T40" i="6"/>
  <c r="U40" i="6" s="1"/>
  <c r="V40" i="6" s="1"/>
  <c r="AA40" i="6" s="1"/>
  <c r="P40" i="6"/>
  <c r="Q40" i="6" s="1"/>
  <c r="O40" i="6"/>
  <c r="AH68" i="8"/>
  <c r="M83" i="6"/>
  <c r="O73" i="7"/>
  <c r="M83" i="7"/>
  <c r="AB60" i="14"/>
  <c r="U78" i="4"/>
  <c r="U90" i="3"/>
  <c r="M91" i="7"/>
  <c r="AE84" i="8"/>
  <c r="AM84" i="8"/>
  <c r="AN84" i="8" s="1"/>
  <c r="T83" i="3" s="1"/>
  <c r="R83" i="3" s="1"/>
  <c r="J91" i="6"/>
  <c r="K91" i="6"/>
  <c r="L91" i="6" s="1"/>
  <c r="T85" i="6"/>
  <c r="U85" i="6" s="1"/>
  <c r="V85" i="6" s="1"/>
  <c r="P85" i="6"/>
  <c r="Q85" i="6" s="1"/>
  <c r="O85" i="6"/>
  <c r="X85" i="6"/>
  <c r="Y85" i="6" s="1"/>
  <c r="Z85" i="6" s="1"/>
  <c r="Z92" i="14"/>
  <c r="S92" i="14" s="1"/>
  <c r="AG100" i="14"/>
  <c r="K104" i="7"/>
  <c r="P103" i="3" s="1"/>
  <c r="N104" i="7"/>
  <c r="Q104" i="7" s="1"/>
  <c r="P90" i="4" s="1"/>
  <c r="K107" i="14"/>
  <c r="L107" i="14" s="1"/>
  <c r="D107" i="14" s="1"/>
  <c r="AN109" i="14"/>
  <c r="AB109" i="14" s="1"/>
  <c r="Z109" i="14" s="1"/>
  <c r="AE121" i="8"/>
  <c r="AM121" i="8" s="1"/>
  <c r="M124" i="7"/>
  <c r="T107" i="6"/>
  <c r="U107" i="6" s="1"/>
  <c r="V107" i="6" s="1"/>
  <c r="AA107" i="6" s="1"/>
  <c r="P107" i="6"/>
  <c r="Q107" i="6" s="1"/>
  <c r="O107" i="6"/>
  <c r="I125" i="8"/>
  <c r="U125" i="8"/>
  <c r="G125" i="8"/>
  <c r="T125" i="8"/>
  <c r="Q125" i="8"/>
  <c r="P125" i="8"/>
  <c r="M125" i="8"/>
  <c r="J125" i="8"/>
  <c r="F125" i="8"/>
  <c r="V125" i="8"/>
  <c r="L125" i="8"/>
  <c r="S125" i="8"/>
  <c r="P123" i="14"/>
  <c r="AB134" i="14"/>
  <c r="Z134" i="14" s="1"/>
  <c r="S134" i="14" s="1"/>
  <c r="AL141" i="8"/>
  <c r="U122" i="4"/>
  <c r="U136" i="3"/>
  <c r="AN148" i="14"/>
  <c r="AG151" i="14"/>
  <c r="AN150" i="14"/>
  <c r="AB150" i="14" s="1"/>
  <c r="Z150" i="14" s="1"/>
  <c r="S150" i="14" s="1"/>
  <c r="M159" i="14"/>
  <c r="P162" i="6"/>
  <c r="Q162" i="6" s="1"/>
  <c r="T162" i="6"/>
  <c r="U162" i="6" s="1"/>
  <c r="V162" i="6" s="1"/>
  <c r="O162" i="6"/>
  <c r="AB158" i="14"/>
  <c r="Z158" i="14" s="1"/>
  <c r="S158" i="14" s="1"/>
  <c r="O163" i="7"/>
  <c r="V143" i="15"/>
  <c r="G143" i="11" s="1"/>
  <c r="D143" i="11" s="1"/>
  <c r="X152" i="6"/>
  <c r="Y152" i="6" s="1"/>
  <c r="W152" i="6"/>
  <c r="K157" i="14"/>
  <c r="L157" i="14" s="1"/>
  <c r="D157" i="14" s="1"/>
  <c r="L146" i="14"/>
  <c r="D146" i="14" s="1"/>
  <c r="B146" i="14" s="1"/>
  <c r="F146" i="11" s="1"/>
  <c r="C146" i="11" s="1"/>
  <c r="B146" i="11" s="1"/>
  <c r="C146" i="14"/>
  <c r="H146" i="11" s="1"/>
  <c r="E146" i="11" s="1"/>
  <c r="AG153" i="14"/>
  <c r="AB153" i="14" s="1"/>
  <c r="Z153" i="14" s="1"/>
  <c r="S153" i="14" s="1"/>
  <c r="AE159" i="8"/>
  <c r="AM159" i="8" s="1"/>
  <c r="S157" i="10"/>
  <c r="H160" i="7" s="1"/>
  <c r="L147" i="14"/>
  <c r="K156" i="6"/>
  <c r="L156" i="6" s="1"/>
  <c r="M156" i="6" s="1"/>
  <c r="U15" i="3"/>
  <c r="U13" i="5"/>
  <c r="I29" i="15"/>
  <c r="V29" i="15" s="1"/>
  <c r="G29" i="11" s="1"/>
  <c r="D29" i="11" s="1"/>
  <c r="J51" i="6"/>
  <c r="K51" i="6"/>
  <c r="L51" i="6" s="1"/>
  <c r="AB25" i="14"/>
  <c r="Z25" i="14" s="1"/>
  <c r="S25" i="14" s="1"/>
  <c r="B25" i="14" s="1"/>
  <c r="F25" i="11" s="1"/>
  <c r="C25" i="11" s="1"/>
  <c r="W60" i="6"/>
  <c r="X60" i="6"/>
  <c r="Y60" i="6" s="1"/>
  <c r="U43" i="5"/>
  <c r="U65" i="3"/>
  <c r="S22" i="10"/>
  <c r="H25" i="7" s="1"/>
  <c r="G98" i="14"/>
  <c r="D98" i="14" s="1"/>
  <c r="U122" i="3"/>
  <c r="U108" i="4"/>
  <c r="S130" i="10"/>
  <c r="H133" i="7" s="1"/>
  <c r="U119" i="4"/>
  <c r="U133" i="3"/>
  <c r="G147" i="14"/>
  <c r="L14" i="4"/>
  <c r="S14" i="4"/>
  <c r="Q14" i="4" s="1"/>
  <c r="C130" i="4"/>
  <c r="O121" i="4"/>
  <c r="AL6" i="8"/>
  <c r="C49" i="5"/>
  <c r="O30" i="4"/>
  <c r="U65" i="5"/>
  <c r="S65" i="5"/>
  <c r="Q65" i="5" s="1"/>
  <c r="I33" i="6"/>
  <c r="U34" i="4"/>
  <c r="U38" i="3"/>
  <c r="K43" i="14"/>
  <c r="L43" i="14" s="1"/>
  <c r="D43" i="14" s="1"/>
  <c r="I43" i="15"/>
  <c r="V43" i="15" s="1"/>
  <c r="G43" i="11" s="1"/>
  <c r="D43" i="11" s="1"/>
  <c r="L59" i="7"/>
  <c r="L57" i="14"/>
  <c r="D57" i="14" s="1"/>
  <c r="P57" i="14"/>
  <c r="M57" i="14" s="1"/>
  <c r="V80" i="15"/>
  <c r="G80" i="11" s="1"/>
  <c r="D80" i="11" s="1"/>
  <c r="X82" i="6"/>
  <c r="Y82" i="6" s="1"/>
  <c r="W82" i="6"/>
  <c r="I88" i="15"/>
  <c r="V88" i="15" s="1"/>
  <c r="G88" i="11" s="1"/>
  <c r="D88" i="11" s="1"/>
  <c r="I92" i="15"/>
  <c r="V92" i="15" s="1"/>
  <c r="G92" i="11" s="1"/>
  <c r="D92" i="11" s="1"/>
  <c r="N111" i="6"/>
  <c r="M110" i="3" s="1"/>
  <c r="S110" i="10"/>
  <c r="H113" i="7" s="1"/>
  <c r="M101" i="7"/>
  <c r="S109" i="10"/>
  <c r="H112" i="7" s="1"/>
  <c r="X145" i="6"/>
  <c r="Y145" i="6" s="1"/>
  <c r="Z145" i="6" s="1"/>
  <c r="P160" i="6"/>
  <c r="Q160" i="6" s="1"/>
  <c r="O160" i="6"/>
  <c r="T160" i="6"/>
  <c r="U160" i="6" s="1"/>
  <c r="V160" i="6" s="1"/>
  <c r="P154" i="14"/>
  <c r="M154" i="14" s="1"/>
  <c r="AE153" i="8"/>
  <c r="G154" i="14"/>
  <c r="D154" i="14" s="1"/>
  <c r="O165" i="7"/>
  <c r="M165" i="7"/>
  <c r="J166" i="6"/>
  <c r="K166" i="6"/>
  <c r="L166" i="6" s="1"/>
  <c r="S131" i="10"/>
  <c r="H134" i="7" s="1"/>
  <c r="O35" i="5"/>
  <c r="R44" i="4"/>
  <c r="U73" i="4"/>
  <c r="L79" i="5"/>
  <c r="C79" i="5"/>
  <c r="U45" i="4"/>
  <c r="P61" i="4"/>
  <c r="R71" i="4"/>
  <c r="U89" i="5"/>
  <c r="V22" i="15"/>
  <c r="G22" i="11" s="1"/>
  <c r="D22" i="11" s="1"/>
  <c r="AN22" i="14"/>
  <c r="AG27" i="14"/>
  <c r="AB27" i="14" s="1"/>
  <c r="Z27" i="14" s="1"/>
  <c r="S27" i="14" s="1"/>
  <c r="AE27" i="8"/>
  <c r="AM27" i="8" s="1"/>
  <c r="P31" i="7"/>
  <c r="S15" i="10"/>
  <c r="H18" i="7" s="1"/>
  <c r="N49" i="7"/>
  <c r="K49" i="7"/>
  <c r="P48" i="3" s="1"/>
  <c r="AH47" i="8"/>
  <c r="Q54" i="8"/>
  <c r="R54" i="8" s="1"/>
  <c r="X54" i="8" s="1"/>
  <c r="S53" i="3" s="1"/>
  <c r="R53" i="3" s="1"/>
  <c r="Q53" i="8"/>
  <c r="R53" i="8" s="1"/>
  <c r="X53" i="8" s="1"/>
  <c r="Q55" i="8"/>
  <c r="R55" i="8" s="1"/>
  <c r="V50" i="15"/>
  <c r="G50" i="11" s="1"/>
  <c r="D50" i="11" s="1"/>
  <c r="AG28" i="14"/>
  <c r="AB28" i="14" s="1"/>
  <c r="Z28" i="14" s="1"/>
  <c r="S28" i="14" s="1"/>
  <c r="P64" i="7"/>
  <c r="M61" i="14"/>
  <c r="O66" i="7"/>
  <c r="V76" i="10"/>
  <c r="Y79" i="8"/>
  <c r="Z79" i="8" s="1"/>
  <c r="S80" i="10"/>
  <c r="H83" i="7" s="1"/>
  <c r="P91" i="6"/>
  <c r="Q91" i="6" s="1"/>
  <c r="O91" i="6"/>
  <c r="T91" i="6"/>
  <c r="U91" i="6" s="1"/>
  <c r="V91" i="6" s="1"/>
  <c r="AA91" i="6" s="1"/>
  <c r="L83" i="14"/>
  <c r="P131" i="7"/>
  <c r="L116" i="14"/>
  <c r="D116" i="14" s="1"/>
  <c r="B116" i="14" s="1"/>
  <c r="F116" i="11" s="1"/>
  <c r="C116" i="11" s="1"/>
  <c r="S129" i="10"/>
  <c r="H132" i="7" s="1"/>
  <c r="G143" i="6"/>
  <c r="H143" i="6" s="1"/>
  <c r="F143" i="6"/>
  <c r="AH146" i="8"/>
  <c r="P152" i="14"/>
  <c r="M152" i="14" s="1"/>
  <c r="B152" i="14" s="1"/>
  <c r="F152" i="11" s="1"/>
  <c r="C152" i="11" s="1"/>
  <c r="AE162" i="8"/>
  <c r="AM162" i="8" s="1"/>
  <c r="L10" i="5"/>
  <c r="R6" i="4"/>
  <c r="C33" i="4"/>
  <c r="O62" i="4"/>
  <c r="C15" i="4"/>
  <c r="R42" i="4"/>
  <c r="R19" i="5"/>
  <c r="P6" i="6"/>
  <c r="Q6" i="6" s="1"/>
  <c r="T6" i="6"/>
  <c r="U6" i="6" s="1"/>
  <c r="V6" i="6" s="1"/>
  <c r="O6" i="6"/>
  <c r="C69" i="5"/>
  <c r="R84" i="5"/>
  <c r="M9" i="7"/>
  <c r="U72" i="5"/>
  <c r="U33" i="5"/>
  <c r="X8" i="6"/>
  <c r="Y8" i="6" s="1"/>
  <c r="W8" i="6"/>
  <c r="U12" i="4"/>
  <c r="U13" i="3"/>
  <c r="M18" i="7"/>
  <c r="K18" i="6"/>
  <c r="L18" i="6" s="1"/>
  <c r="J18" i="6"/>
  <c r="D17" i="14"/>
  <c r="V34" i="10"/>
  <c r="Y37" i="8"/>
  <c r="Z37" i="8" s="1"/>
  <c r="W29" i="6"/>
  <c r="X29" i="6"/>
  <c r="Y29" i="6" s="1"/>
  <c r="P40" i="14"/>
  <c r="M40" i="14" s="1"/>
  <c r="AE53" i="8"/>
  <c r="AM53" i="8" s="1"/>
  <c r="V35" i="10"/>
  <c r="Y38" i="8"/>
  <c r="Z38" i="8" s="1"/>
  <c r="L49" i="7"/>
  <c r="AG57" i="14"/>
  <c r="P69" i="6"/>
  <c r="Q69" i="6" s="1"/>
  <c r="R69" i="6" s="1"/>
  <c r="T69" i="6"/>
  <c r="U69" i="6" s="1"/>
  <c r="V69" i="6" s="1"/>
  <c r="O69" i="6"/>
  <c r="U44" i="5"/>
  <c r="U66" i="3"/>
  <c r="I83" i="15"/>
  <c r="AB102" i="14"/>
  <c r="Z102" i="14" s="1"/>
  <c r="AM106" i="8"/>
  <c r="AN106" i="8" s="1"/>
  <c r="X117" i="6"/>
  <c r="Y117" i="6" s="1"/>
  <c r="Z117" i="6" s="1"/>
  <c r="I106" i="15"/>
  <c r="V106" i="15" s="1"/>
  <c r="G106" i="11" s="1"/>
  <c r="D106" i="11" s="1"/>
  <c r="S98" i="10"/>
  <c r="H101" i="7" s="1"/>
  <c r="T109" i="6"/>
  <c r="U109" i="6" s="1"/>
  <c r="V109" i="6" s="1"/>
  <c r="AA109" i="6" s="1"/>
  <c r="P109" i="6"/>
  <c r="Q109" i="6" s="1"/>
  <c r="R109" i="6" s="1"/>
  <c r="AB109" i="6" s="1"/>
  <c r="N108" i="3" s="1"/>
  <c r="O109" i="6"/>
  <c r="K124" i="7"/>
  <c r="P123" i="3" s="1"/>
  <c r="N124" i="7"/>
  <c r="Q124" i="7" s="1"/>
  <c r="W111" i="6"/>
  <c r="X111" i="6"/>
  <c r="Y111" i="6" s="1"/>
  <c r="Z111" i="6" s="1"/>
  <c r="I119" i="15"/>
  <c r="V119" i="15" s="1"/>
  <c r="G119" i="11" s="1"/>
  <c r="D119" i="11" s="1"/>
  <c r="K130" i="6"/>
  <c r="L130" i="6" s="1"/>
  <c r="J130" i="6"/>
  <c r="U113" i="4"/>
  <c r="U127" i="3"/>
  <c r="T133" i="6"/>
  <c r="U133" i="6" s="1"/>
  <c r="V133" i="6" s="1"/>
  <c r="O133" i="6"/>
  <c r="P133" i="6"/>
  <c r="Q133" i="6" s="1"/>
  <c r="R133" i="6" s="1"/>
  <c r="V136" i="15"/>
  <c r="G136" i="11" s="1"/>
  <c r="D136" i="11" s="1"/>
  <c r="V133" i="15"/>
  <c r="G133" i="11" s="1"/>
  <c r="D133" i="11" s="1"/>
  <c r="AB148" i="14"/>
  <c r="AB147" i="14"/>
  <c r="Z147" i="14" s="1"/>
  <c r="V160" i="10"/>
  <c r="Y163" i="8"/>
  <c r="Z163" i="8" s="1"/>
  <c r="S149" i="10"/>
  <c r="H152" i="7" s="1"/>
  <c r="U36" i="4"/>
  <c r="O21" i="8"/>
  <c r="X21" i="8" s="1"/>
  <c r="S20" i="3" s="1"/>
  <c r="C35" i="4"/>
  <c r="C147" i="4"/>
  <c r="O25" i="7"/>
  <c r="P13" i="6"/>
  <c r="Q13" i="6" s="1"/>
  <c r="R13" i="6" s="1"/>
  <c r="AB11" i="14"/>
  <c r="Z11" i="14" s="1"/>
  <c r="S11" i="14" s="1"/>
  <c r="P20" i="14"/>
  <c r="P14" i="14"/>
  <c r="AN19" i="14"/>
  <c r="K36" i="6"/>
  <c r="L36" i="6" s="1"/>
  <c r="J36" i="6"/>
  <c r="P13" i="7"/>
  <c r="O13" i="7"/>
  <c r="P29" i="6"/>
  <c r="Q29" i="6" s="1"/>
  <c r="O29" i="6"/>
  <c r="T29" i="6"/>
  <c r="U29" i="6" s="1"/>
  <c r="V29" i="6" s="1"/>
  <c r="P43" i="7"/>
  <c r="AL38" i="8"/>
  <c r="AM38" i="8" s="1"/>
  <c r="M21" i="7"/>
  <c r="O21" i="7"/>
  <c r="I55" i="15"/>
  <c r="V55" i="15" s="1"/>
  <c r="G55" i="11" s="1"/>
  <c r="D55" i="11" s="1"/>
  <c r="AL59" i="8"/>
  <c r="J79" i="6"/>
  <c r="K79" i="6"/>
  <c r="L79" i="6" s="1"/>
  <c r="C70" i="14"/>
  <c r="H70" i="11" s="1"/>
  <c r="E70" i="11" s="1"/>
  <c r="P95" i="7"/>
  <c r="K94" i="14"/>
  <c r="L94" i="14" s="1"/>
  <c r="D94" i="14" s="1"/>
  <c r="N106" i="7"/>
  <c r="Q106" i="7" s="1"/>
  <c r="P92" i="4" s="1"/>
  <c r="K106" i="7"/>
  <c r="P105" i="3" s="1"/>
  <c r="C95" i="14"/>
  <c r="H95" i="11" s="1"/>
  <c r="E95" i="11" s="1"/>
  <c r="P124" i="6"/>
  <c r="Q124" i="6" s="1"/>
  <c r="R124" i="6" s="1"/>
  <c r="I121" i="8"/>
  <c r="S121" i="8"/>
  <c r="P121" i="8"/>
  <c r="M121" i="8"/>
  <c r="J121" i="8"/>
  <c r="F121" i="8"/>
  <c r="V121" i="8"/>
  <c r="L121" i="8"/>
  <c r="T121" i="8"/>
  <c r="G121" i="8"/>
  <c r="Q121" i="8"/>
  <c r="U121" i="8"/>
  <c r="S127" i="10"/>
  <c r="H130" i="7" s="1"/>
  <c r="AE124" i="8"/>
  <c r="AM124" i="8" s="1"/>
  <c r="AN124" i="8" s="1"/>
  <c r="C125" i="14"/>
  <c r="H125" i="11" s="1"/>
  <c r="E125" i="11" s="1"/>
  <c r="U131" i="3"/>
  <c r="U117" i="4"/>
  <c r="AE132" i="8"/>
  <c r="AM132" i="8" s="1"/>
  <c r="AN132" i="8" s="1"/>
  <c r="K137" i="14"/>
  <c r="L137" i="14" s="1"/>
  <c r="D137" i="14" s="1"/>
  <c r="U77" i="5"/>
  <c r="U141" i="3"/>
  <c r="L151" i="7"/>
  <c r="X150" i="6"/>
  <c r="Y150" i="6" s="1"/>
  <c r="W150" i="6"/>
  <c r="L150" i="14"/>
  <c r="D150" i="14" s="1"/>
  <c r="C31" i="5"/>
  <c r="R90" i="4"/>
  <c r="U146" i="4"/>
  <c r="O166" i="8"/>
  <c r="X166" i="8" s="1"/>
  <c r="S165" i="3" s="1"/>
  <c r="L47" i="4"/>
  <c r="R70" i="4"/>
  <c r="U57" i="5"/>
  <c r="C76" i="4"/>
  <c r="R6" i="5"/>
  <c r="C6" i="5"/>
  <c r="L131" i="4"/>
  <c r="X117" i="8"/>
  <c r="S116" i="3" s="1"/>
  <c r="AH8" i="8"/>
  <c r="V24" i="6"/>
  <c r="AA24" i="6" s="1"/>
  <c r="AB24" i="6" s="1"/>
  <c r="N23" i="3" s="1"/>
  <c r="M26" i="6"/>
  <c r="N26" i="6" s="1"/>
  <c r="M25" i="3" s="1"/>
  <c r="U21" i="5"/>
  <c r="U29" i="3"/>
  <c r="U43" i="3"/>
  <c r="U30" i="5"/>
  <c r="AL47" i="8"/>
  <c r="AN38" i="14"/>
  <c r="X51" i="6"/>
  <c r="Y51" i="6" s="1"/>
  <c r="W51" i="6"/>
  <c r="AL68" i="8"/>
  <c r="L88" i="7"/>
  <c r="K88" i="14"/>
  <c r="L88" i="14" s="1"/>
  <c r="D88" i="14" s="1"/>
  <c r="AN78" i="8"/>
  <c r="T77" i="3" s="1"/>
  <c r="R77" i="3" s="1"/>
  <c r="P94" i="14"/>
  <c r="M94" i="14" s="1"/>
  <c r="L113" i="14"/>
  <c r="D113" i="14" s="1"/>
  <c r="R114" i="3"/>
  <c r="AB106" i="14"/>
  <c r="Z106" i="14" s="1"/>
  <c r="S106" i="14" s="1"/>
  <c r="U92" i="4"/>
  <c r="U105" i="3"/>
  <c r="T121" i="6"/>
  <c r="U121" i="6" s="1"/>
  <c r="V121" i="6" s="1"/>
  <c r="O121" i="6"/>
  <c r="P121" i="6"/>
  <c r="Q121" i="6" s="1"/>
  <c r="M128" i="14"/>
  <c r="C120" i="14"/>
  <c r="H120" i="11" s="1"/>
  <c r="E120" i="11" s="1"/>
  <c r="G120" i="14"/>
  <c r="D120" i="14" s="1"/>
  <c r="S143" i="10"/>
  <c r="H146" i="7" s="1"/>
  <c r="S150" i="10"/>
  <c r="H153" i="7" s="1"/>
  <c r="P113" i="4"/>
  <c r="C81" i="5"/>
  <c r="U96" i="4"/>
  <c r="R82" i="5"/>
  <c r="K6" i="6"/>
  <c r="L6" i="6" s="1"/>
  <c r="M6" i="6" s="1"/>
  <c r="J6" i="6"/>
  <c r="P8" i="7"/>
  <c r="AE8" i="8"/>
  <c r="AM8" i="8"/>
  <c r="AN8" i="8" s="1"/>
  <c r="O22" i="7"/>
  <c r="AE47" i="8"/>
  <c r="AE41" i="8"/>
  <c r="J39" i="6"/>
  <c r="K39" i="6"/>
  <c r="L39" i="6" s="1"/>
  <c r="AG40" i="14"/>
  <c r="AB40" i="14" s="1"/>
  <c r="Z40" i="14" s="1"/>
  <c r="S40" i="14" s="1"/>
  <c r="M53" i="7"/>
  <c r="G49" i="14"/>
  <c r="D49" i="14" s="1"/>
  <c r="AJ48" i="14"/>
  <c r="AB48" i="14" s="1"/>
  <c r="V46" i="10"/>
  <c r="Y49" i="8"/>
  <c r="Z49" i="8" s="1"/>
  <c r="AN49" i="8" s="1"/>
  <c r="T48" i="3" s="1"/>
  <c r="AJ49" i="14"/>
  <c r="AB49" i="14" s="1"/>
  <c r="Z49" i="14" s="1"/>
  <c r="AG21" i="14"/>
  <c r="AB21" i="14" s="1"/>
  <c r="Z21" i="14" s="1"/>
  <c r="S54" i="10"/>
  <c r="H57" i="7" s="1"/>
  <c r="I56" i="15"/>
  <c r="V56" i="15" s="1"/>
  <c r="G56" i="11" s="1"/>
  <c r="D56" i="11" s="1"/>
  <c r="M61" i="7"/>
  <c r="P63" i="14"/>
  <c r="M63" i="14" s="1"/>
  <c r="M81" i="7"/>
  <c r="AG88" i="14"/>
  <c r="AB88" i="14" s="1"/>
  <c r="Z88" i="14" s="1"/>
  <c r="S88" i="14" s="1"/>
  <c r="U48" i="5"/>
  <c r="U74" i="3"/>
  <c r="G91" i="6"/>
  <c r="H91" i="6" s="1"/>
  <c r="F91" i="6"/>
  <c r="I99" i="6"/>
  <c r="Z98" i="6"/>
  <c r="L110" i="14"/>
  <c r="D110" i="14" s="1"/>
  <c r="L98" i="7"/>
  <c r="AN122" i="8"/>
  <c r="T121" i="3" s="1"/>
  <c r="V118" i="10"/>
  <c r="Y121" i="8"/>
  <c r="Z121" i="8" s="1"/>
  <c r="L101" i="14"/>
  <c r="D101" i="14" s="1"/>
  <c r="B101" i="14" s="1"/>
  <c r="F101" i="11" s="1"/>
  <c r="C101" i="11" s="1"/>
  <c r="B101" i="11" s="1"/>
  <c r="C101" i="14"/>
  <c r="H101" i="11" s="1"/>
  <c r="E101" i="11" s="1"/>
  <c r="AH121" i="8"/>
  <c r="D124" i="14"/>
  <c r="G122" i="8"/>
  <c r="I122" i="8"/>
  <c r="K122" i="8" s="1"/>
  <c r="Q122" i="8"/>
  <c r="F122" i="8"/>
  <c r="U122" i="8"/>
  <c r="M122" i="8"/>
  <c r="J122" i="8"/>
  <c r="T122" i="8"/>
  <c r="V122" i="8"/>
  <c r="L122" i="8"/>
  <c r="P122" i="8"/>
  <c r="R122" i="8" s="1"/>
  <c r="S122" i="8"/>
  <c r="AE146" i="8"/>
  <c r="AM146" i="8" s="1"/>
  <c r="L141" i="14"/>
  <c r="D141" i="14" s="1"/>
  <c r="B141" i="14" s="1"/>
  <c r="F141" i="11" s="1"/>
  <c r="C141" i="11" s="1"/>
  <c r="M157" i="7"/>
  <c r="T147" i="6"/>
  <c r="U147" i="6" s="1"/>
  <c r="V147" i="6" s="1"/>
  <c r="P147" i="6"/>
  <c r="Q147" i="6" s="1"/>
  <c r="R147" i="6" s="1"/>
  <c r="O147" i="6"/>
  <c r="X155" i="6"/>
  <c r="Y155" i="6" s="1"/>
  <c r="Z155" i="6" s="1"/>
  <c r="AA155" i="6" s="1"/>
  <c r="AB155" i="6" s="1"/>
  <c r="W155" i="6"/>
  <c r="L163" i="7"/>
  <c r="G135" i="14"/>
  <c r="D135" i="14" s="1"/>
  <c r="S122" i="4"/>
  <c r="L114" i="4"/>
  <c r="C88" i="4"/>
  <c r="U129" i="4"/>
  <c r="X132" i="8"/>
  <c r="S131" i="3" s="1"/>
  <c r="S3" i="10"/>
  <c r="H6" i="7" s="1"/>
  <c r="AJ3" i="14"/>
  <c r="AB3" i="14" s="1"/>
  <c r="Z3" i="14" s="1"/>
  <c r="S3" i="14" s="1"/>
  <c r="C9" i="5"/>
  <c r="X49" i="8"/>
  <c r="S48" i="3" s="1"/>
  <c r="U118" i="4"/>
  <c r="X75" i="8"/>
  <c r="S74" i="3" s="1"/>
  <c r="O11" i="7"/>
  <c r="Q11" i="7" s="1"/>
  <c r="AJ22" i="14"/>
  <c r="I12" i="15"/>
  <c r="V12" i="15" s="1"/>
  <c r="G12" i="11" s="1"/>
  <c r="D12" i="11" s="1"/>
  <c r="L23" i="7"/>
  <c r="O30" i="7"/>
  <c r="D14" i="14"/>
  <c r="Z24" i="14"/>
  <c r="S24" i="14" s="1"/>
  <c r="D15" i="14"/>
  <c r="AN30" i="14"/>
  <c r="AB30" i="14" s="1"/>
  <c r="Z30" i="14" s="1"/>
  <c r="S30" i="14" s="1"/>
  <c r="V33" i="10"/>
  <c r="Y36" i="8"/>
  <c r="Z36" i="8" s="1"/>
  <c r="AN36" i="8" s="1"/>
  <c r="T35" i="3" s="1"/>
  <c r="R35" i="3" s="1"/>
  <c r="M26" i="14"/>
  <c r="C26" i="14" s="1"/>
  <c r="H26" i="11" s="1"/>
  <c r="E26" i="11" s="1"/>
  <c r="P43" i="6"/>
  <c r="Q43" i="6" s="1"/>
  <c r="O43" i="6"/>
  <c r="T43" i="6"/>
  <c r="U43" i="6" s="1"/>
  <c r="V43" i="6" s="1"/>
  <c r="AG52" i="14"/>
  <c r="AB52" i="14" s="1"/>
  <c r="Z52" i="14" s="1"/>
  <c r="M56" i="7"/>
  <c r="U27" i="3"/>
  <c r="U24" i="4"/>
  <c r="X58" i="6"/>
  <c r="Y58" i="6" s="1"/>
  <c r="W58" i="6"/>
  <c r="AE65" i="8"/>
  <c r="AM65" i="8" s="1"/>
  <c r="AN76" i="14"/>
  <c r="N85" i="6"/>
  <c r="M84" i="3" s="1"/>
  <c r="AB81" i="14"/>
  <c r="Z81" i="14" s="1"/>
  <c r="S81" i="14" s="1"/>
  <c r="B81" i="14" s="1"/>
  <c r="F81" i="11" s="1"/>
  <c r="C81" i="11" s="1"/>
  <c r="Q88" i="8"/>
  <c r="R88" i="8" s="1"/>
  <c r="X88" i="8" s="1"/>
  <c r="Q87" i="8"/>
  <c r="R87" i="8" s="1"/>
  <c r="X87" i="8" s="1"/>
  <c r="S84" i="10"/>
  <c r="H87" i="7" s="1"/>
  <c r="O97" i="7"/>
  <c r="U89" i="4"/>
  <c r="U102" i="3"/>
  <c r="AE103" i="8"/>
  <c r="AM103" i="8" s="1"/>
  <c r="AN103" i="8" s="1"/>
  <c r="N117" i="7"/>
  <c r="Q117" i="7" s="1"/>
  <c r="K117" i="7"/>
  <c r="P116" i="3" s="1"/>
  <c r="L97" i="14"/>
  <c r="D97" i="14" s="1"/>
  <c r="V117" i="10"/>
  <c r="Y120" i="8"/>
  <c r="Z120" i="8" s="1"/>
  <c r="I117" i="15"/>
  <c r="V117" i="15" s="1"/>
  <c r="G117" i="11" s="1"/>
  <c r="D117" i="11" s="1"/>
  <c r="P124" i="14"/>
  <c r="M124" i="14" s="1"/>
  <c r="M125" i="7"/>
  <c r="P125" i="7"/>
  <c r="V123" i="10"/>
  <c r="Y126" i="8"/>
  <c r="Z126" i="8" s="1"/>
  <c r="AN138" i="14"/>
  <c r="AB138" i="14" s="1"/>
  <c r="AN143" i="14"/>
  <c r="AL151" i="8"/>
  <c r="L162" i="7"/>
  <c r="M143" i="7"/>
  <c r="M137" i="14"/>
  <c r="X160" i="6"/>
  <c r="Y160" i="6" s="1"/>
  <c r="W160" i="6"/>
  <c r="T149" i="6"/>
  <c r="U149" i="6" s="1"/>
  <c r="V149" i="6" s="1"/>
  <c r="X149" i="6"/>
  <c r="Y149" i="6" s="1"/>
  <c r="Z149" i="6" s="1"/>
  <c r="P149" i="6"/>
  <c r="Q149" i="6" s="1"/>
  <c r="O149" i="6"/>
  <c r="I153" i="6"/>
  <c r="P150" i="6"/>
  <c r="Q150" i="6" s="1"/>
  <c r="T150" i="6"/>
  <c r="U150" i="6" s="1"/>
  <c r="V150" i="6" s="1"/>
  <c r="O150" i="6"/>
  <c r="R10" i="3"/>
  <c r="T44" i="6"/>
  <c r="U44" i="6" s="1"/>
  <c r="V44" i="6" s="1"/>
  <c r="P44" i="6"/>
  <c r="Q44" i="6" s="1"/>
  <c r="O44" i="6"/>
  <c r="P68" i="14"/>
  <c r="X86" i="6"/>
  <c r="Y86" i="6" s="1"/>
  <c r="W86" i="6"/>
  <c r="AE105" i="8"/>
  <c r="AM105" i="8" s="1"/>
  <c r="G102" i="6"/>
  <c r="H102" i="6" s="1"/>
  <c r="F102" i="6"/>
  <c r="O133" i="4"/>
  <c r="O9" i="4"/>
  <c r="C46" i="4"/>
  <c r="O100" i="4"/>
  <c r="AE15" i="8"/>
  <c r="W30" i="6"/>
  <c r="X30" i="6"/>
  <c r="Y30" i="6" s="1"/>
  <c r="M33" i="14"/>
  <c r="O45" i="6"/>
  <c r="T45" i="6"/>
  <c r="U45" i="6" s="1"/>
  <c r="V45" i="6" s="1"/>
  <c r="P45" i="6"/>
  <c r="Q45" i="6" s="1"/>
  <c r="J35" i="6"/>
  <c r="K35" i="6"/>
  <c r="L35" i="6" s="1"/>
  <c r="K72" i="6"/>
  <c r="L72" i="6" s="1"/>
  <c r="J72" i="6"/>
  <c r="S87" i="10"/>
  <c r="H90" i="7" s="1"/>
  <c r="S72" i="10"/>
  <c r="H75" i="7" s="1"/>
  <c r="R113" i="3"/>
  <c r="C105" i="14"/>
  <c r="H105" i="11" s="1"/>
  <c r="E105" i="11" s="1"/>
  <c r="Z122" i="6"/>
  <c r="P133" i="4"/>
  <c r="C59" i="5"/>
  <c r="S100" i="4"/>
  <c r="Q100" i="4" s="1"/>
  <c r="X155" i="8"/>
  <c r="S154" i="3" s="1"/>
  <c r="L93" i="4"/>
  <c r="I4" i="15"/>
  <c r="V4" i="15" s="1"/>
  <c r="G4" i="11" s="1"/>
  <c r="D4" i="11" s="1"/>
  <c r="AB4" i="14"/>
  <c r="Z4" i="14" s="1"/>
  <c r="S4" i="14" s="1"/>
  <c r="X72" i="8"/>
  <c r="S71" i="3" s="1"/>
  <c r="K8" i="6"/>
  <c r="L8" i="6" s="1"/>
  <c r="J8" i="6"/>
  <c r="L12" i="14"/>
  <c r="I24" i="15"/>
  <c r="V24" i="15" s="1"/>
  <c r="G24" i="11" s="1"/>
  <c r="D24" i="11" s="1"/>
  <c r="K22" i="6"/>
  <c r="L22" i="6" s="1"/>
  <c r="J22" i="6"/>
  <c r="P22" i="6"/>
  <c r="Q22" i="6" s="1"/>
  <c r="R22" i="6" s="1"/>
  <c r="M42" i="6"/>
  <c r="N42" i="6" s="1"/>
  <c r="M41" i="3" s="1"/>
  <c r="I42" i="15"/>
  <c r="V42" i="15" s="1"/>
  <c r="G42" i="11" s="1"/>
  <c r="D42" i="11" s="1"/>
  <c r="X47" i="6"/>
  <c r="Y47" i="6" s="1"/>
  <c r="W47" i="6"/>
  <c r="P29" i="14"/>
  <c r="AE33" i="8"/>
  <c r="AM33" i="8"/>
  <c r="U51" i="4"/>
  <c r="U58" i="3"/>
  <c r="S68" i="10"/>
  <c r="H71" i="7" s="1"/>
  <c r="V60" i="10"/>
  <c r="Y63" i="8"/>
  <c r="Z63" i="8" s="1"/>
  <c r="AN63" i="8" s="1"/>
  <c r="T62" i="3" s="1"/>
  <c r="AB78" i="14"/>
  <c r="Z78" i="14" s="1"/>
  <c r="B93" i="14"/>
  <c r="F93" i="11" s="1"/>
  <c r="C93" i="11" s="1"/>
  <c r="I72" i="15"/>
  <c r="V72" i="15" s="1"/>
  <c r="G72" i="11" s="1"/>
  <c r="D72" i="11" s="1"/>
  <c r="F89" i="6"/>
  <c r="G89" i="6"/>
  <c r="H89" i="6" s="1"/>
  <c r="AE94" i="8"/>
  <c r="AM94" i="8" s="1"/>
  <c r="AN94" i="8" s="1"/>
  <c r="U108" i="3"/>
  <c r="U94" i="4"/>
  <c r="U84" i="4"/>
  <c r="U97" i="3"/>
  <c r="L115" i="14"/>
  <c r="D115" i="14" s="1"/>
  <c r="N135" i="7"/>
  <c r="Q135" i="7" s="1"/>
  <c r="P72" i="5" s="1"/>
  <c r="K135" i="7"/>
  <c r="P134" i="3" s="1"/>
  <c r="I123" i="8"/>
  <c r="J123" i="8"/>
  <c r="F123" i="8"/>
  <c r="V123" i="8"/>
  <c r="G123" i="8"/>
  <c r="P123" i="8"/>
  <c r="R123" i="8" s="1"/>
  <c r="L123" i="8"/>
  <c r="N123" i="8" s="1"/>
  <c r="U123" i="8"/>
  <c r="M123" i="8"/>
  <c r="T123" i="8"/>
  <c r="S123" i="8"/>
  <c r="Q123" i="8"/>
  <c r="R137" i="7"/>
  <c r="O136" i="3" s="1"/>
  <c r="Q136" i="3"/>
  <c r="V161" i="10"/>
  <c r="Y164" i="8"/>
  <c r="Z164" i="8" s="1"/>
  <c r="AN164" i="8" s="1"/>
  <c r="T163" i="3" s="1"/>
  <c r="AB161" i="14"/>
  <c r="Z161" i="14" s="1"/>
  <c r="S161" i="14" s="1"/>
  <c r="K150" i="6"/>
  <c r="L150" i="6" s="1"/>
  <c r="M150" i="6" s="1"/>
  <c r="N150" i="6" s="1"/>
  <c r="M149" i="3" s="1"/>
  <c r="J150" i="6"/>
  <c r="O150" i="7"/>
  <c r="P165" i="7"/>
  <c r="U14" i="4"/>
  <c r="O130" i="4"/>
  <c r="R121" i="4"/>
  <c r="S49" i="5"/>
  <c r="S6" i="10"/>
  <c r="H9" i="7" s="1"/>
  <c r="L11" i="5"/>
  <c r="U22" i="5"/>
  <c r="U32" i="3"/>
  <c r="M29" i="6"/>
  <c r="N29" i="6" s="1"/>
  <c r="M28" i="3" s="1"/>
  <c r="X46" i="6"/>
  <c r="Y46" i="6" s="1"/>
  <c r="W46" i="6"/>
  <c r="T51" i="6"/>
  <c r="U51" i="6" s="1"/>
  <c r="V51" i="6" s="1"/>
  <c r="P51" i="6"/>
  <c r="Q51" i="6" s="1"/>
  <c r="O51" i="6"/>
  <c r="M56" i="6"/>
  <c r="V49" i="10"/>
  <c r="Y52" i="8"/>
  <c r="Z52" i="8" s="1"/>
  <c r="S57" i="10"/>
  <c r="H60" i="7" s="1"/>
  <c r="X68" i="6"/>
  <c r="Y68" i="6" s="1"/>
  <c r="W68" i="6"/>
  <c r="L31" i="14"/>
  <c r="D31" i="14" s="1"/>
  <c r="B31" i="14" s="1"/>
  <c r="F31" i="11" s="1"/>
  <c r="C31" i="11" s="1"/>
  <c r="C31" i="14"/>
  <c r="H31" i="11" s="1"/>
  <c r="E31" i="11" s="1"/>
  <c r="T65" i="6"/>
  <c r="U65" i="6" s="1"/>
  <c r="V65" i="6" s="1"/>
  <c r="AA65" i="6" s="1"/>
  <c r="P65" i="6"/>
  <c r="Q65" i="6" s="1"/>
  <c r="R65" i="6" s="1"/>
  <c r="AB65" i="6" s="1"/>
  <c r="N64" i="3" s="1"/>
  <c r="L64" i="3" s="1"/>
  <c r="O65" i="6"/>
  <c r="V76" i="15"/>
  <c r="G76" i="11" s="1"/>
  <c r="D76" i="11" s="1"/>
  <c r="P83" i="6"/>
  <c r="Q83" i="6" s="1"/>
  <c r="T83" i="6"/>
  <c r="U83" i="6" s="1"/>
  <c r="V83" i="6" s="1"/>
  <c r="O83" i="6"/>
  <c r="M68" i="14"/>
  <c r="G83" i="14"/>
  <c r="F86" i="6"/>
  <c r="G86" i="6"/>
  <c r="H86" i="6" s="1"/>
  <c r="W90" i="6"/>
  <c r="X90" i="6"/>
  <c r="Y90" i="6" s="1"/>
  <c r="P88" i="14"/>
  <c r="M88" i="14" s="1"/>
  <c r="V94" i="10"/>
  <c r="Y97" i="8"/>
  <c r="Z97" i="8" s="1"/>
  <c r="AN97" i="8" s="1"/>
  <c r="T96" i="3" s="1"/>
  <c r="R96" i="3" s="1"/>
  <c r="B91" i="14"/>
  <c r="F91" i="11" s="1"/>
  <c r="C91" i="11" s="1"/>
  <c r="B91" i="11" s="1"/>
  <c r="V89" i="15"/>
  <c r="G89" i="11" s="1"/>
  <c r="D89" i="11" s="1"/>
  <c r="P107" i="14"/>
  <c r="M107" i="14" s="1"/>
  <c r="V110" i="10"/>
  <c r="Y113" i="8"/>
  <c r="Z113" i="8" s="1"/>
  <c r="X120" i="6"/>
  <c r="Y120" i="6" s="1"/>
  <c r="W120" i="6"/>
  <c r="X100" i="6"/>
  <c r="Y100" i="6" s="1"/>
  <c r="Z100" i="6" s="1"/>
  <c r="W100" i="6"/>
  <c r="N118" i="7"/>
  <c r="K118" i="7"/>
  <c r="P117" i="3" s="1"/>
  <c r="Z135" i="6"/>
  <c r="AB129" i="14"/>
  <c r="Z129" i="14" s="1"/>
  <c r="S129" i="14" s="1"/>
  <c r="Q145" i="7"/>
  <c r="P130" i="4" s="1"/>
  <c r="K148" i="7"/>
  <c r="P147" i="3" s="1"/>
  <c r="N148" i="7"/>
  <c r="Q148" i="7" s="1"/>
  <c r="P132" i="4" s="1"/>
  <c r="M152" i="7"/>
  <c r="L157" i="7"/>
  <c r="I156" i="6"/>
  <c r="V149" i="10"/>
  <c r="Y152" i="8"/>
  <c r="Z152" i="8" s="1"/>
  <c r="I153" i="15"/>
  <c r="V153" i="15" s="1"/>
  <c r="G153" i="11" s="1"/>
  <c r="D153" i="11" s="1"/>
  <c r="R78" i="4"/>
  <c r="U35" i="5"/>
  <c r="P79" i="5"/>
  <c r="R61" i="4"/>
  <c r="C106" i="4"/>
  <c r="C8" i="5"/>
  <c r="AE9" i="8"/>
  <c r="AM9" i="8"/>
  <c r="Z14" i="6"/>
  <c r="AA14" i="6" s="1"/>
  <c r="T13" i="10"/>
  <c r="I16" i="7" s="1"/>
  <c r="R38" i="6"/>
  <c r="U31" i="3"/>
  <c r="U28" i="4"/>
  <c r="P46" i="7"/>
  <c r="S48" i="10"/>
  <c r="H51" i="7" s="1"/>
  <c r="Z48" i="6"/>
  <c r="P53" i="6"/>
  <c r="Q53" i="6" s="1"/>
  <c r="T53" i="6"/>
  <c r="U53" i="6" s="1"/>
  <c r="V53" i="6" s="1"/>
  <c r="O53" i="6"/>
  <c r="AA75" i="6"/>
  <c r="AG65" i="14"/>
  <c r="L58" i="14"/>
  <c r="D58" i="14" s="1"/>
  <c r="B58" i="14" s="1"/>
  <c r="F58" i="11" s="1"/>
  <c r="C58" i="11" s="1"/>
  <c r="AE79" i="8"/>
  <c r="AM79" i="8" s="1"/>
  <c r="Q72" i="8"/>
  <c r="R72" i="8" s="1"/>
  <c r="Q71" i="8"/>
  <c r="R71" i="8" s="1"/>
  <c r="X71" i="8" s="1"/>
  <c r="Q73" i="8"/>
  <c r="R73" i="8" s="1"/>
  <c r="X73" i="8" s="1"/>
  <c r="S72" i="3" s="1"/>
  <c r="M84" i="6"/>
  <c r="B75" i="14"/>
  <c r="F75" i="11" s="1"/>
  <c r="C75" i="11" s="1"/>
  <c r="B75" i="11" s="1"/>
  <c r="P73" i="14"/>
  <c r="M73" i="14" s="1"/>
  <c r="AB79" i="14"/>
  <c r="Z79" i="14" s="1"/>
  <c r="S79" i="14" s="1"/>
  <c r="V83" i="15"/>
  <c r="G83" i="11" s="1"/>
  <c r="D83" i="11" s="1"/>
  <c r="P100" i="14"/>
  <c r="M100" i="14" s="1"/>
  <c r="AE102" i="8"/>
  <c r="AM102" i="8" s="1"/>
  <c r="AN102" i="8" s="1"/>
  <c r="AE110" i="8"/>
  <c r="AM110" i="8" s="1"/>
  <c r="P114" i="7"/>
  <c r="M131" i="7"/>
  <c r="T119" i="6"/>
  <c r="U119" i="6" s="1"/>
  <c r="V119" i="6" s="1"/>
  <c r="O119" i="6"/>
  <c r="P119" i="6"/>
  <c r="Q119" i="6" s="1"/>
  <c r="R119" i="6" s="1"/>
  <c r="X126" i="6"/>
  <c r="Y126" i="6" s="1"/>
  <c r="Z126" i="6" s="1"/>
  <c r="P126" i="6"/>
  <c r="Q126" i="6" s="1"/>
  <c r="R126" i="6" s="1"/>
  <c r="O126" i="6"/>
  <c r="T126" i="6"/>
  <c r="U126" i="6" s="1"/>
  <c r="V126" i="6" s="1"/>
  <c r="AA126" i="6" s="1"/>
  <c r="X137" i="6"/>
  <c r="Y137" i="6" s="1"/>
  <c r="Z137" i="6" s="1"/>
  <c r="G135" i="6"/>
  <c r="H135" i="6" s="1"/>
  <c r="F135" i="6"/>
  <c r="T140" i="6"/>
  <c r="U140" i="6" s="1"/>
  <c r="V140" i="6" s="1"/>
  <c r="G139" i="6"/>
  <c r="H139" i="6" s="1"/>
  <c r="F139" i="6"/>
  <c r="Z147" i="6"/>
  <c r="K152" i="6"/>
  <c r="L152" i="6" s="1"/>
  <c r="M152" i="6" s="1"/>
  <c r="V159" i="10"/>
  <c r="Y162" i="8"/>
  <c r="Z162" i="8" s="1"/>
  <c r="C75" i="5"/>
  <c r="O10" i="5"/>
  <c r="U45" i="5"/>
  <c r="P62" i="4"/>
  <c r="R60" i="5"/>
  <c r="S18" i="5"/>
  <c r="S19" i="5"/>
  <c r="Q19" i="5" s="1"/>
  <c r="C72" i="5"/>
  <c r="X63" i="8"/>
  <c r="S62" i="3" s="1"/>
  <c r="I16" i="15"/>
  <c r="V16" i="15" s="1"/>
  <c r="G16" i="11" s="1"/>
  <c r="D16" i="11" s="1"/>
  <c r="AB19" i="14"/>
  <c r="Z19" i="14" s="1"/>
  <c r="S19" i="14" s="1"/>
  <c r="P27" i="7"/>
  <c r="AN24" i="8"/>
  <c r="T23" i="3" s="1"/>
  <c r="R23" i="3" s="1"/>
  <c r="I33" i="15"/>
  <c r="P45" i="7"/>
  <c r="AJ34" i="14"/>
  <c r="AB34" i="14" s="1"/>
  <c r="Z34" i="14" s="1"/>
  <c r="S34" i="14" s="1"/>
  <c r="M44" i="14"/>
  <c r="O20" i="7"/>
  <c r="Z17" i="14"/>
  <c r="S17" i="14" s="1"/>
  <c r="J33" i="6"/>
  <c r="K33" i="6"/>
  <c r="L33" i="6" s="1"/>
  <c r="M33" i="6" s="1"/>
  <c r="N33" i="6" s="1"/>
  <c r="M32" i="3" s="1"/>
  <c r="J41" i="6"/>
  <c r="K41" i="6"/>
  <c r="L41" i="6" s="1"/>
  <c r="K26" i="14"/>
  <c r="S40" i="10"/>
  <c r="H43" i="7" s="1"/>
  <c r="K61" i="6"/>
  <c r="L61" i="6" s="1"/>
  <c r="M61" i="6" s="1"/>
  <c r="N61" i="6" s="1"/>
  <c r="M60" i="3" s="1"/>
  <c r="N50" i="7"/>
  <c r="Q50" i="7" s="1"/>
  <c r="K50" i="7"/>
  <c r="P49" i="3" s="1"/>
  <c r="N73" i="7"/>
  <c r="K73" i="7"/>
  <c r="P72" i="3" s="1"/>
  <c r="AB73" i="14"/>
  <c r="Z73" i="14" s="1"/>
  <c r="S73" i="14" s="1"/>
  <c r="L47" i="14"/>
  <c r="D47" i="14" s="1"/>
  <c r="B47" i="14" s="1"/>
  <c r="F47" i="11" s="1"/>
  <c r="C47" i="11" s="1"/>
  <c r="B47" i="11" s="1"/>
  <c r="C47" i="14"/>
  <c r="H47" i="11" s="1"/>
  <c r="E47" i="11" s="1"/>
  <c r="M67" i="7"/>
  <c r="AE73" i="8"/>
  <c r="AM73" i="8"/>
  <c r="AN73" i="8" s="1"/>
  <c r="S83" i="10"/>
  <c r="H86" i="7" s="1"/>
  <c r="L84" i="14"/>
  <c r="D84" i="14" s="1"/>
  <c r="T81" i="10"/>
  <c r="I84" i="7" s="1"/>
  <c r="V87" i="10"/>
  <c r="Y90" i="8"/>
  <c r="Z90" i="8" s="1"/>
  <c r="P101" i="6"/>
  <c r="Q101" i="6" s="1"/>
  <c r="R101" i="6" s="1"/>
  <c r="O101" i="7"/>
  <c r="P95" i="6"/>
  <c r="Q95" i="6" s="1"/>
  <c r="T95" i="6"/>
  <c r="U95" i="6" s="1"/>
  <c r="V95" i="6" s="1"/>
  <c r="AA95" i="6" s="1"/>
  <c r="O95" i="6"/>
  <c r="T99" i="6"/>
  <c r="U99" i="6" s="1"/>
  <c r="V99" i="6" s="1"/>
  <c r="AA99" i="6" s="1"/>
  <c r="P99" i="6"/>
  <c r="Q99" i="6" s="1"/>
  <c r="R99" i="6" s="1"/>
  <c r="AB99" i="6" s="1"/>
  <c r="N98" i="3" s="1"/>
  <c r="O99" i="6"/>
  <c r="J116" i="6"/>
  <c r="K116" i="6"/>
  <c r="L116" i="6" s="1"/>
  <c r="S106" i="10"/>
  <c r="H109" i="7" s="1"/>
  <c r="X113" i="6"/>
  <c r="Y113" i="6" s="1"/>
  <c r="Z113" i="6" s="1"/>
  <c r="W113" i="6"/>
  <c r="AL118" i="8"/>
  <c r="AM118" i="8" s="1"/>
  <c r="P130" i="6"/>
  <c r="Q130" i="6" s="1"/>
  <c r="R130" i="6" s="1"/>
  <c r="P127" i="7"/>
  <c r="AB122" i="14"/>
  <c r="Z122" i="14" s="1"/>
  <c r="S122" i="14" s="1"/>
  <c r="V129" i="15"/>
  <c r="G129" i="11" s="1"/>
  <c r="D129" i="11" s="1"/>
  <c r="P140" i="14"/>
  <c r="M140" i="14" s="1"/>
  <c r="AN154" i="14"/>
  <c r="L42" i="5"/>
  <c r="O36" i="4"/>
  <c r="U148" i="4"/>
  <c r="C63" i="4"/>
  <c r="Z11" i="6"/>
  <c r="C47" i="5"/>
  <c r="L35" i="4"/>
  <c r="U143" i="4"/>
  <c r="C99" i="4"/>
  <c r="G4" i="14"/>
  <c r="R147" i="4"/>
  <c r="L25" i="7"/>
  <c r="T13" i="6"/>
  <c r="U13" i="6" s="1"/>
  <c r="V13" i="6" s="1"/>
  <c r="AA13" i="6" s="1"/>
  <c r="N28" i="7"/>
  <c r="Q28" i="7" s="1"/>
  <c r="P24" i="4" s="1"/>
  <c r="K28" i="7"/>
  <c r="P27" i="3" s="1"/>
  <c r="U19" i="4"/>
  <c r="U21" i="3"/>
  <c r="P34" i="14"/>
  <c r="C41" i="14"/>
  <c r="H41" i="11" s="1"/>
  <c r="E41" i="11" s="1"/>
  <c r="G44" i="14"/>
  <c r="D44" i="14" s="1"/>
  <c r="AE32" i="8"/>
  <c r="AM32" i="8" s="1"/>
  <c r="AN32" i="8" s="1"/>
  <c r="T31" i="3" s="1"/>
  <c r="O32" i="7"/>
  <c r="AB36" i="14"/>
  <c r="Z36" i="14" s="1"/>
  <c r="S36" i="14" s="1"/>
  <c r="U10" i="4"/>
  <c r="U10" i="3"/>
  <c r="AG43" i="14"/>
  <c r="M58" i="7"/>
  <c r="P57" i="7"/>
  <c r="S55" i="10"/>
  <c r="H58" i="7" s="1"/>
  <c r="M63" i="7"/>
  <c r="AN70" i="8"/>
  <c r="T69" i="3" s="1"/>
  <c r="R69" i="3" s="1"/>
  <c r="AB66" i="14"/>
  <c r="Z66" i="14" s="1"/>
  <c r="S66" i="14" s="1"/>
  <c r="G70" i="14"/>
  <c r="D70" i="14" s="1"/>
  <c r="B70" i="14" s="1"/>
  <c r="F70" i="11" s="1"/>
  <c r="C70" i="11" s="1"/>
  <c r="B70" i="11" s="1"/>
  <c r="U76" i="3"/>
  <c r="U66" i="4"/>
  <c r="M82" i="6"/>
  <c r="N82" i="6" s="1"/>
  <c r="M81" i="3" s="1"/>
  <c r="G85" i="14"/>
  <c r="D85" i="14" s="1"/>
  <c r="L86" i="7"/>
  <c r="N80" i="7"/>
  <c r="Q80" i="7" s="1"/>
  <c r="P49" i="5" s="1"/>
  <c r="K80" i="7"/>
  <c r="P79" i="3" s="1"/>
  <c r="G103" i="14"/>
  <c r="D103" i="14" s="1"/>
  <c r="B103" i="14" s="1"/>
  <c r="F103" i="11" s="1"/>
  <c r="C103" i="11" s="1"/>
  <c r="Z103" i="6"/>
  <c r="AA103" i="6" s="1"/>
  <c r="AB103" i="6" s="1"/>
  <c r="L105" i="7"/>
  <c r="T106" i="6"/>
  <c r="U106" i="6" s="1"/>
  <c r="V106" i="6" s="1"/>
  <c r="AA106" i="6" s="1"/>
  <c r="AB106" i="6" s="1"/>
  <c r="M98" i="14"/>
  <c r="L113" i="7"/>
  <c r="Z115" i="14"/>
  <c r="S115" i="14" s="1"/>
  <c r="U90" i="4"/>
  <c r="U103" i="3"/>
  <c r="P127" i="14"/>
  <c r="M127" i="14" s="1"/>
  <c r="Z142" i="6"/>
  <c r="P136" i="14"/>
  <c r="M136" i="14" s="1"/>
  <c r="V126" i="15"/>
  <c r="G126" i="11" s="1"/>
  <c r="D126" i="11" s="1"/>
  <c r="M133" i="14"/>
  <c r="B133" i="14" s="1"/>
  <c r="F133" i="11" s="1"/>
  <c r="C133" i="11" s="1"/>
  <c r="L66" i="4"/>
  <c r="S90" i="4"/>
  <c r="Q90" i="4" s="1"/>
  <c r="X35" i="8"/>
  <c r="S34" i="3" s="1"/>
  <c r="R27" i="4"/>
  <c r="C128" i="4"/>
  <c r="U47" i="4"/>
  <c r="R58" i="5"/>
  <c r="C70" i="4"/>
  <c r="O57" i="5"/>
  <c r="C85" i="4"/>
  <c r="S6" i="5"/>
  <c r="AN28" i="8"/>
  <c r="T27" i="3" s="1"/>
  <c r="M13" i="14"/>
  <c r="AL37" i="8"/>
  <c r="V42" i="10"/>
  <c r="Y45" i="8"/>
  <c r="Z45" i="8" s="1"/>
  <c r="M46" i="7"/>
  <c r="K46" i="6"/>
  <c r="L46" i="6" s="1"/>
  <c r="J46" i="6"/>
  <c r="P50" i="14"/>
  <c r="M50" i="14" s="1"/>
  <c r="T52" i="10"/>
  <c r="I55" i="7" s="1"/>
  <c r="W52" i="6"/>
  <c r="X52" i="6"/>
  <c r="Y52" i="6" s="1"/>
  <c r="Z52" i="6" s="1"/>
  <c r="AA52" i="6" s="1"/>
  <c r="AB52" i="6" s="1"/>
  <c r="AN65" i="14"/>
  <c r="U60" i="3"/>
  <c r="U53" i="4"/>
  <c r="I64" i="15"/>
  <c r="V64" i="15" s="1"/>
  <c r="G64" i="11" s="1"/>
  <c r="D64" i="11" s="1"/>
  <c r="P73" i="7"/>
  <c r="M79" i="7"/>
  <c r="M60" i="14"/>
  <c r="R82" i="6"/>
  <c r="U71" i="4"/>
  <c r="U83" i="3"/>
  <c r="AN100" i="8"/>
  <c r="T99" i="3" s="1"/>
  <c r="R99" i="3" s="1"/>
  <c r="AB99" i="14"/>
  <c r="Z99" i="14" s="1"/>
  <c r="S99" i="14" s="1"/>
  <c r="X102" i="6"/>
  <c r="Y102" i="6" s="1"/>
  <c r="Z102" i="6" s="1"/>
  <c r="AA102" i="6" s="1"/>
  <c r="AB102" i="6" s="1"/>
  <c r="W102" i="6"/>
  <c r="K103" i="6"/>
  <c r="L103" i="6" s="1"/>
  <c r="M103" i="6" s="1"/>
  <c r="U115" i="3"/>
  <c r="U101" i="4"/>
  <c r="R112" i="6"/>
  <c r="M121" i="14"/>
  <c r="G119" i="14"/>
  <c r="D119" i="14" s="1"/>
  <c r="O130" i="7"/>
  <c r="U111" i="4"/>
  <c r="U125" i="3"/>
  <c r="AE135" i="8"/>
  <c r="AM135" i="8" s="1"/>
  <c r="AG131" i="14"/>
  <c r="AB131" i="14" s="1"/>
  <c r="Z131" i="14" s="1"/>
  <c r="S131" i="14" s="1"/>
  <c r="Q143" i="8"/>
  <c r="R143" i="8" s="1"/>
  <c r="Q142" i="8"/>
  <c r="R142" i="8" s="1"/>
  <c r="Q144" i="8"/>
  <c r="R144" i="8" s="1"/>
  <c r="X144" i="8" s="1"/>
  <c r="Q145" i="8"/>
  <c r="R145" i="8" s="1"/>
  <c r="X145" i="8" s="1"/>
  <c r="AN160" i="14"/>
  <c r="R113" i="4"/>
  <c r="S54" i="4"/>
  <c r="Q54" i="4" s="1"/>
  <c r="R53" i="4"/>
  <c r="O32" i="8"/>
  <c r="X32" i="8" s="1"/>
  <c r="S31" i="3" s="1"/>
  <c r="R88" i="5"/>
  <c r="R67" i="5"/>
  <c r="R26" i="5"/>
  <c r="R14" i="5"/>
  <c r="R142" i="4"/>
  <c r="R94" i="4"/>
  <c r="R86" i="4"/>
  <c r="R55" i="4"/>
  <c r="R56" i="5"/>
  <c r="R27" i="5"/>
  <c r="R17" i="5"/>
  <c r="R87" i="4"/>
  <c r="R39" i="4"/>
  <c r="R7" i="4"/>
  <c r="R40" i="5"/>
  <c r="S12" i="5"/>
  <c r="R50" i="4"/>
  <c r="R66" i="5"/>
  <c r="R13" i="5"/>
  <c r="R12" i="5"/>
  <c r="R86" i="5"/>
  <c r="R85" i="5"/>
  <c r="S67" i="5"/>
  <c r="R43" i="5"/>
  <c r="S110" i="4"/>
  <c r="R115" i="4"/>
  <c r="S23" i="4"/>
  <c r="R144" i="4"/>
  <c r="R71" i="5"/>
  <c r="S20" i="4"/>
  <c r="S107" i="4"/>
  <c r="S43" i="5"/>
  <c r="Q43" i="5" s="1"/>
  <c r="R80" i="5"/>
  <c r="R68" i="4"/>
  <c r="R55" i="5"/>
  <c r="S104" i="4"/>
  <c r="R139" i="4"/>
  <c r="R32" i="5"/>
  <c r="R67" i="4"/>
  <c r="R56" i="4"/>
  <c r="R123" i="4"/>
  <c r="R21" i="4"/>
  <c r="R25" i="5"/>
  <c r="R116" i="4"/>
  <c r="R64" i="5"/>
  <c r="R34" i="5"/>
  <c r="R73" i="5"/>
  <c r="R97" i="4"/>
  <c r="R13" i="4"/>
  <c r="R23" i="4"/>
  <c r="R68" i="5"/>
  <c r="R16" i="4"/>
  <c r="S86" i="4"/>
  <c r="R119" i="4"/>
  <c r="R29" i="5"/>
  <c r="S55" i="5"/>
  <c r="S13" i="5"/>
  <c r="Q13" i="5" s="1"/>
  <c r="R84" i="4"/>
  <c r="R124" i="4"/>
  <c r="R92" i="4"/>
  <c r="S11" i="4"/>
  <c r="R112" i="4"/>
  <c r="R41" i="5"/>
  <c r="R83" i="4"/>
  <c r="R52" i="5"/>
  <c r="R79" i="4"/>
  <c r="R20" i="5"/>
  <c r="R74" i="5"/>
  <c r="R8" i="4"/>
  <c r="S123" i="4"/>
  <c r="S40" i="5"/>
  <c r="Q40" i="5" s="1"/>
  <c r="R23" i="5"/>
  <c r="R50" i="5"/>
  <c r="R11" i="4"/>
  <c r="R20" i="4"/>
  <c r="R117" i="4"/>
  <c r="R18" i="4"/>
  <c r="R16" i="5"/>
  <c r="R26" i="4"/>
  <c r="S85" i="5"/>
  <c r="S21" i="4"/>
  <c r="R19" i="4"/>
  <c r="R43" i="4"/>
  <c r="S23" i="5"/>
  <c r="R62" i="5"/>
  <c r="R77" i="4"/>
  <c r="R48" i="5"/>
  <c r="S74" i="5"/>
  <c r="S52" i="5"/>
  <c r="S61" i="5"/>
  <c r="S31" i="4"/>
  <c r="R53" i="5"/>
  <c r="R72" i="4"/>
  <c r="R80" i="4"/>
  <c r="S24" i="5"/>
  <c r="R54" i="5"/>
  <c r="R134" i="4"/>
  <c r="S87" i="4"/>
  <c r="R61" i="5"/>
  <c r="R31" i="4"/>
  <c r="S17" i="5"/>
  <c r="S25" i="5"/>
  <c r="S62" i="5"/>
  <c r="S73" i="5"/>
  <c r="O9" i="7"/>
  <c r="V6" i="15"/>
  <c r="G6" i="11" s="1"/>
  <c r="D6" i="11" s="1"/>
  <c r="Z20" i="6"/>
  <c r="AA20" i="6" s="1"/>
  <c r="AB20" i="6" s="1"/>
  <c r="V16" i="10"/>
  <c r="Y19" i="8"/>
  <c r="Z19" i="8" s="1"/>
  <c r="AN19" i="8" s="1"/>
  <c r="T18" i="3" s="1"/>
  <c r="R18" i="3" s="1"/>
  <c r="V27" i="15"/>
  <c r="G27" i="11" s="1"/>
  <c r="D27" i="11" s="1"/>
  <c r="X41" i="6"/>
  <c r="Y41" i="6" s="1"/>
  <c r="W41" i="6"/>
  <c r="AJ33" i="14"/>
  <c r="AB33" i="14" s="1"/>
  <c r="Q45" i="8"/>
  <c r="R45" i="8" s="1"/>
  <c r="Q46" i="8"/>
  <c r="R46" i="8" s="1"/>
  <c r="X46" i="8" s="1"/>
  <c r="S45" i="3" s="1"/>
  <c r="Z48" i="14"/>
  <c r="S48" i="14" s="1"/>
  <c r="AH52" i="8"/>
  <c r="F60" i="6"/>
  <c r="G60" i="6"/>
  <c r="H60" i="6" s="1"/>
  <c r="P56" i="14"/>
  <c r="M56" i="14" s="1"/>
  <c r="I71" i="6"/>
  <c r="M53" i="14"/>
  <c r="C53" i="14" s="1"/>
  <c r="H53" i="11" s="1"/>
  <c r="E53" i="11" s="1"/>
  <c r="O77" i="6"/>
  <c r="T77" i="6"/>
  <c r="U77" i="6" s="1"/>
  <c r="V77" i="6" s="1"/>
  <c r="P77" i="6"/>
  <c r="Q77" i="6" s="1"/>
  <c r="P63" i="7"/>
  <c r="N78" i="7"/>
  <c r="Q78" i="7" s="1"/>
  <c r="K78" i="7"/>
  <c r="P77" i="3" s="1"/>
  <c r="AE90" i="8"/>
  <c r="AM90" i="8" s="1"/>
  <c r="I93" i="6"/>
  <c r="N93" i="6" s="1"/>
  <c r="M92" i="3" s="1"/>
  <c r="I82" i="15"/>
  <c r="V82" i="15" s="1"/>
  <c r="G82" i="11" s="1"/>
  <c r="D82" i="11" s="1"/>
  <c r="P94" i="7"/>
  <c r="N94" i="7"/>
  <c r="O110" i="7"/>
  <c r="L112" i="14"/>
  <c r="D112" i="14" s="1"/>
  <c r="B112" i="14" s="1"/>
  <c r="F112" i="11" s="1"/>
  <c r="C112" i="11" s="1"/>
  <c r="C112" i="14"/>
  <c r="H112" i="11" s="1"/>
  <c r="E112" i="11" s="1"/>
  <c r="U121" i="3"/>
  <c r="U107" i="4"/>
  <c r="B125" i="14"/>
  <c r="F125" i="11" s="1"/>
  <c r="C125" i="11" s="1"/>
  <c r="B125" i="11" s="1"/>
  <c r="U138" i="3"/>
  <c r="U124" i="4"/>
  <c r="Z138" i="6"/>
  <c r="AE139" i="8"/>
  <c r="AE151" i="8"/>
  <c r="M150" i="7"/>
  <c r="W161" i="6"/>
  <c r="X161" i="6"/>
  <c r="Y161" i="6" s="1"/>
  <c r="AH160" i="8"/>
  <c r="X162" i="6"/>
  <c r="Y162" i="6" s="1"/>
  <c r="Z162" i="6" s="1"/>
  <c r="W162" i="6"/>
  <c r="R17" i="4"/>
  <c r="O114" i="4"/>
  <c r="C51" i="5"/>
  <c r="X77" i="8"/>
  <c r="S76" i="3" s="1"/>
  <c r="R88" i="4"/>
  <c r="O9" i="5"/>
  <c r="S9" i="5"/>
  <c r="C25" i="4"/>
  <c r="C69" i="4"/>
  <c r="X135" i="8"/>
  <c r="S134" i="3" s="1"/>
  <c r="C9" i="14"/>
  <c r="H9" i="11" s="1"/>
  <c r="E9" i="11" s="1"/>
  <c r="B9" i="11" s="1"/>
  <c r="AH25" i="8"/>
  <c r="AM25" i="8" s="1"/>
  <c r="S19" i="10"/>
  <c r="H22" i="7" s="1"/>
  <c r="Z28" i="6"/>
  <c r="AA28" i="6" s="1"/>
  <c r="K44" i="6"/>
  <c r="L44" i="6" s="1"/>
  <c r="M44" i="6" s="1"/>
  <c r="J44" i="6"/>
  <c r="F20" i="6"/>
  <c r="G20" i="6"/>
  <c r="H20" i="6" s="1"/>
  <c r="M43" i="14"/>
  <c r="X38" i="6"/>
  <c r="Y38" i="6" s="1"/>
  <c r="Z38" i="6" s="1"/>
  <c r="AA38" i="6" s="1"/>
  <c r="W38" i="6"/>
  <c r="P53" i="7"/>
  <c r="P49" i="7"/>
  <c r="AE51" i="8"/>
  <c r="AM51" i="8" s="1"/>
  <c r="AE40" i="8"/>
  <c r="AM40" i="8"/>
  <c r="AN40" i="8" s="1"/>
  <c r="T39" i="3" s="1"/>
  <c r="R39" i="3" s="1"/>
  <c r="AG55" i="14"/>
  <c r="AB55" i="14" s="1"/>
  <c r="Z55" i="14" s="1"/>
  <c r="S55" i="14" s="1"/>
  <c r="I65" i="15"/>
  <c r="V65" i="15" s="1"/>
  <c r="G65" i="11" s="1"/>
  <c r="D65" i="11" s="1"/>
  <c r="AJ76" i="14"/>
  <c r="M74" i="14"/>
  <c r="P84" i="14"/>
  <c r="M84" i="14" s="1"/>
  <c r="X96" i="6"/>
  <c r="Y96" i="6" s="1"/>
  <c r="Z96" i="6" s="1"/>
  <c r="W89" i="6"/>
  <c r="X89" i="6"/>
  <c r="Y89" i="6" s="1"/>
  <c r="Z89" i="6" s="1"/>
  <c r="AA89" i="6" s="1"/>
  <c r="AB89" i="6" s="1"/>
  <c r="P96" i="14"/>
  <c r="M96" i="14" s="1"/>
  <c r="G109" i="14"/>
  <c r="D109" i="14" s="1"/>
  <c r="I114" i="6"/>
  <c r="P118" i="14"/>
  <c r="M118" i="14" s="1"/>
  <c r="K108" i="6"/>
  <c r="L108" i="6" s="1"/>
  <c r="J108" i="6"/>
  <c r="G124" i="6"/>
  <c r="H124" i="6" s="1"/>
  <c r="F124" i="6"/>
  <c r="AJ128" i="14"/>
  <c r="AB128" i="14" s="1"/>
  <c r="Z128" i="14" s="1"/>
  <c r="S128" i="14" s="1"/>
  <c r="AE143" i="8"/>
  <c r="AM143" i="8" s="1"/>
  <c r="AN144" i="8"/>
  <c r="T143" i="3" s="1"/>
  <c r="V157" i="10"/>
  <c r="Y160" i="8"/>
  <c r="Z160" i="8" s="1"/>
  <c r="AB145" i="14"/>
  <c r="Z145" i="14" s="1"/>
  <c r="V153" i="10"/>
  <c r="Y156" i="8"/>
  <c r="Z156" i="8" s="1"/>
  <c r="AL153" i="8"/>
  <c r="AM153" i="8" s="1"/>
  <c r="AN153" i="8" s="1"/>
  <c r="AJ160" i="14"/>
  <c r="I162" i="15"/>
  <c r="V162" i="15" s="1"/>
  <c r="G162" i="11" s="1"/>
  <c r="D162" i="11" s="1"/>
  <c r="M155" i="14"/>
  <c r="B155" i="14" s="1"/>
  <c r="F155" i="11" s="1"/>
  <c r="C155" i="11" s="1"/>
  <c r="O143" i="7"/>
  <c r="AG149" i="14"/>
  <c r="AB149" i="14" s="1"/>
  <c r="Z149" i="14" s="1"/>
  <c r="S149" i="14" s="1"/>
  <c r="M157" i="14"/>
  <c r="N142" i="6"/>
  <c r="O119" i="8"/>
  <c r="X119" i="8" s="1"/>
  <c r="S118" i="3" s="1"/>
  <c r="AA19" i="6"/>
  <c r="P24" i="14"/>
  <c r="M24" i="14" s="1"/>
  <c r="P56" i="6"/>
  <c r="Q56" i="6" s="1"/>
  <c r="O56" i="6"/>
  <c r="T56" i="6"/>
  <c r="U56" i="6" s="1"/>
  <c r="V56" i="6" s="1"/>
  <c r="V58" i="10"/>
  <c r="Y61" i="8"/>
  <c r="Z61" i="8" s="1"/>
  <c r="AN61" i="8" s="1"/>
  <c r="T60" i="3" s="1"/>
  <c r="R60" i="3" s="1"/>
  <c r="AE76" i="8"/>
  <c r="AM76" i="8" s="1"/>
  <c r="AN76" i="8" s="1"/>
  <c r="S10" i="4"/>
  <c r="Q10" i="4" s="1"/>
  <c r="D4" i="14"/>
  <c r="C140" i="4"/>
  <c r="S93" i="4"/>
  <c r="Q93" i="4" s="1"/>
  <c r="AB19" i="6"/>
  <c r="N18" i="3" s="1"/>
  <c r="AM14" i="8"/>
  <c r="AN14" i="8" s="1"/>
  <c r="T13" i="3" s="1"/>
  <c r="R13" i="3" s="1"/>
  <c r="AE14" i="8"/>
  <c r="AH41" i="8"/>
  <c r="P12" i="6"/>
  <c r="Q12" i="6" s="1"/>
  <c r="O12" i="6"/>
  <c r="T12" i="6"/>
  <c r="U12" i="6" s="1"/>
  <c r="V12" i="6" s="1"/>
  <c r="M65" i="14"/>
  <c r="R133" i="4"/>
  <c r="O46" i="4"/>
  <c r="C100" i="4"/>
  <c r="X143" i="8"/>
  <c r="S142" i="3" s="1"/>
  <c r="C10" i="4"/>
  <c r="U127" i="4"/>
  <c r="S4" i="10"/>
  <c r="H7" i="7" s="1"/>
  <c r="M21" i="6"/>
  <c r="V12" i="10"/>
  <c r="Y15" i="8"/>
  <c r="Z15" i="8" s="1"/>
  <c r="B23" i="14"/>
  <c r="F23" i="11" s="1"/>
  <c r="C23" i="11" s="1"/>
  <c r="J17" i="6"/>
  <c r="K17" i="6"/>
  <c r="L17" i="6" s="1"/>
  <c r="J19" i="6"/>
  <c r="K19" i="6"/>
  <c r="L19" i="6" s="1"/>
  <c r="M19" i="6" s="1"/>
  <c r="N19" i="6" s="1"/>
  <c r="M18" i="3" s="1"/>
  <c r="AN33" i="8"/>
  <c r="T32" i="3" s="1"/>
  <c r="R32" i="3" s="1"/>
  <c r="P36" i="14"/>
  <c r="M36" i="14" s="1"/>
  <c r="P42" i="14"/>
  <c r="M42" i="14" s="1"/>
  <c r="G46" i="14"/>
  <c r="D46" i="14" s="1"/>
  <c r="K64" i="6"/>
  <c r="L64" i="6" s="1"/>
  <c r="J64" i="6"/>
  <c r="I68" i="15"/>
  <c r="V68" i="15" s="1"/>
  <c r="G68" i="11" s="1"/>
  <c r="D68" i="11" s="1"/>
  <c r="Z60" i="14"/>
  <c r="S60" i="14" s="1"/>
  <c r="P72" i="14"/>
  <c r="M72" i="14" s="1"/>
  <c r="B72" i="14" s="1"/>
  <c r="F72" i="11" s="1"/>
  <c r="C72" i="11" s="1"/>
  <c r="N96" i="7"/>
  <c r="Q96" i="7" s="1"/>
  <c r="P82" i="4" s="1"/>
  <c r="K96" i="7"/>
  <c r="P95" i="3" s="1"/>
  <c r="AB97" i="14"/>
  <c r="Z97" i="14" s="1"/>
  <c r="S97" i="14" s="1"/>
  <c r="G109" i="6"/>
  <c r="H109" i="6" s="1"/>
  <c r="I109" i="6" s="1"/>
  <c r="F109" i="6"/>
  <c r="O98" i="7"/>
  <c r="M98" i="7"/>
  <c r="U99" i="4"/>
  <c r="U113" i="3"/>
  <c r="AA122" i="6"/>
  <c r="AB122" i="6" s="1"/>
  <c r="P130" i="14"/>
  <c r="M130" i="14" s="1"/>
  <c r="B130" i="14" s="1"/>
  <c r="F130" i="11" s="1"/>
  <c r="C130" i="11" s="1"/>
  <c r="S137" i="10"/>
  <c r="H140" i="7" s="1"/>
  <c r="Z148" i="14"/>
  <c r="S148" i="14" s="1"/>
  <c r="V163" i="10"/>
  <c r="Y166" i="8"/>
  <c r="Z166" i="8" s="1"/>
  <c r="R21" i="5"/>
  <c r="U63" i="5"/>
  <c r="R57" i="4"/>
  <c r="P57" i="4"/>
  <c r="R29" i="4"/>
  <c r="W6" i="6"/>
  <c r="X6" i="6"/>
  <c r="Y6" i="6" s="1"/>
  <c r="X56" i="8"/>
  <c r="S55" i="3" s="1"/>
  <c r="C11" i="5"/>
  <c r="X153" i="8"/>
  <c r="S152" i="3" s="1"/>
  <c r="P17" i="7"/>
  <c r="S11" i="10"/>
  <c r="H14" i="7" s="1"/>
  <c r="P23" i="6"/>
  <c r="Q23" i="6" s="1"/>
  <c r="O23" i="6"/>
  <c r="T23" i="6"/>
  <c r="U23" i="6" s="1"/>
  <c r="V23" i="6" s="1"/>
  <c r="V38" i="10"/>
  <c r="Y41" i="8"/>
  <c r="Z41" i="8" s="1"/>
  <c r="F13" i="6"/>
  <c r="G13" i="6"/>
  <c r="H13" i="6" s="1"/>
  <c r="I13" i="6" s="1"/>
  <c r="AM45" i="8"/>
  <c r="AE45" i="8"/>
  <c r="P43" i="14"/>
  <c r="F24" i="6"/>
  <c r="G24" i="6"/>
  <c r="H24" i="6" s="1"/>
  <c r="G35" i="6"/>
  <c r="H35" i="6" s="1"/>
  <c r="I35" i="6" s="1"/>
  <c r="F35" i="6"/>
  <c r="AH56" i="8"/>
  <c r="AM56" i="8" s="1"/>
  <c r="Z61" i="14"/>
  <c r="S61" i="14" s="1"/>
  <c r="X77" i="6"/>
  <c r="Y77" i="6" s="1"/>
  <c r="W77" i="6"/>
  <c r="P76" i="14"/>
  <c r="M76" i="14" s="1"/>
  <c r="U64" i="4"/>
  <c r="U73" i="3"/>
  <c r="C83" i="14"/>
  <c r="H83" i="11" s="1"/>
  <c r="E83" i="11" s="1"/>
  <c r="S88" i="10"/>
  <c r="H91" i="7" s="1"/>
  <c r="M114" i="6"/>
  <c r="N114" i="6" s="1"/>
  <c r="M113" i="3" s="1"/>
  <c r="I109" i="15"/>
  <c r="V109" i="15" s="1"/>
  <c r="G109" i="11" s="1"/>
  <c r="D109" i="11" s="1"/>
  <c r="X121" i="6"/>
  <c r="Y121" i="6" s="1"/>
  <c r="W121" i="6"/>
  <c r="K127" i="6"/>
  <c r="L127" i="6" s="1"/>
  <c r="J127" i="6"/>
  <c r="C135" i="14"/>
  <c r="H135" i="11" s="1"/>
  <c r="E135" i="11" s="1"/>
  <c r="K160" i="6"/>
  <c r="L160" i="6" s="1"/>
  <c r="J160" i="6"/>
  <c r="I154" i="15"/>
  <c r="V154" i="15" s="1"/>
  <c r="G154" i="11" s="1"/>
  <c r="D154" i="11" s="1"/>
  <c r="I148" i="15"/>
  <c r="V148" i="15" s="1"/>
  <c r="G148" i="11" s="1"/>
  <c r="D148" i="11" s="1"/>
  <c r="P153" i="14"/>
  <c r="C12" i="4"/>
  <c r="S12" i="4"/>
  <c r="Q12" i="4" s="1"/>
  <c r="U44" i="4"/>
  <c r="R79" i="5"/>
  <c r="U145" i="4"/>
  <c r="C45" i="4"/>
  <c r="M9" i="6"/>
  <c r="C95" i="4"/>
  <c r="R89" i="5"/>
  <c r="AJ6" i="14"/>
  <c r="AB6" i="14" s="1"/>
  <c r="Z6" i="14" s="1"/>
  <c r="S6" i="14" s="1"/>
  <c r="I5" i="15"/>
  <c r="V5" i="15" s="1"/>
  <c r="G5" i="11" s="1"/>
  <c r="D5" i="11" s="1"/>
  <c r="X69" i="8"/>
  <c r="S68" i="3" s="1"/>
  <c r="W15" i="6"/>
  <c r="X15" i="6"/>
  <c r="Y15" i="6" s="1"/>
  <c r="M14" i="14"/>
  <c r="L27" i="7"/>
  <c r="Q48" i="7"/>
  <c r="P43" i="4" s="1"/>
  <c r="AJ43" i="14"/>
  <c r="P48" i="14"/>
  <c r="M48" i="14" s="1"/>
  <c r="AE31" i="8"/>
  <c r="AM31" i="8" s="1"/>
  <c r="AN31" i="8" s="1"/>
  <c r="D32" i="14"/>
  <c r="M57" i="7"/>
  <c r="U39" i="5"/>
  <c r="U57" i="3"/>
  <c r="R75" i="6"/>
  <c r="V53" i="10"/>
  <c r="Y56" i="8"/>
  <c r="Z56" i="8" s="1"/>
  <c r="Z63" i="14"/>
  <c r="S63" i="14" s="1"/>
  <c r="I73" i="15"/>
  <c r="V73" i="15" s="1"/>
  <c r="G73" i="11" s="1"/>
  <c r="D73" i="11" s="1"/>
  <c r="AB96" i="14"/>
  <c r="Z96" i="14" s="1"/>
  <c r="S96" i="14" s="1"/>
  <c r="M110" i="7"/>
  <c r="AE109" i="8"/>
  <c r="AM109" i="8" s="1"/>
  <c r="AN109" i="8" s="1"/>
  <c r="V103" i="15"/>
  <c r="G103" i="11" s="1"/>
  <c r="D103" i="11" s="1"/>
  <c r="I122" i="15"/>
  <c r="V122" i="15" s="1"/>
  <c r="G122" i="11" s="1"/>
  <c r="D122" i="11" s="1"/>
  <c r="M123" i="14"/>
  <c r="D114" i="14"/>
  <c r="P129" i="14"/>
  <c r="M129" i="14" s="1"/>
  <c r="R140" i="6"/>
  <c r="G136" i="14"/>
  <c r="M163" i="14"/>
  <c r="D156" i="14"/>
  <c r="C10" i="5"/>
  <c r="U137" i="4"/>
  <c r="C45" i="5"/>
  <c r="S6" i="4"/>
  <c r="S60" i="5"/>
  <c r="U82" i="4"/>
  <c r="C18" i="5"/>
  <c r="M18" i="5"/>
  <c r="U15" i="4"/>
  <c r="X142" i="8"/>
  <c r="S141" i="3" s="1"/>
  <c r="C15" i="5"/>
  <c r="U84" i="5"/>
  <c r="O72" i="5"/>
  <c r="C33" i="5"/>
  <c r="L10" i="7"/>
  <c r="P16" i="6"/>
  <c r="Q16" i="6" s="1"/>
  <c r="T16" i="6"/>
  <c r="U16" i="6" s="1"/>
  <c r="V16" i="6" s="1"/>
  <c r="O16" i="6"/>
  <c r="S16" i="10"/>
  <c r="H19" i="7" s="1"/>
  <c r="D28" i="14"/>
  <c r="AJ42" i="14"/>
  <c r="AB42" i="14" s="1"/>
  <c r="Z42" i="14" s="1"/>
  <c r="S42" i="14" s="1"/>
  <c r="S33" i="10"/>
  <c r="H36" i="7" s="1"/>
  <c r="G42" i="14"/>
  <c r="D42" i="14" s="1"/>
  <c r="AH37" i="8"/>
  <c r="N63" i="7"/>
  <c r="K63" i="7"/>
  <c r="P62" i="3" s="1"/>
  <c r="AE52" i="8"/>
  <c r="T57" i="6"/>
  <c r="U57" i="6" s="1"/>
  <c r="V57" i="6" s="1"/>
  <c r="P57" i="6"/>
  <c r="Q57" i="6" s="1"/>
  <c r="O57" i="6"/>
  <c r="V61" i="15"/>
  <c r="G61" i="11" s="1"/>
  <c r="D61" i="11" s="1"/>
  <c r="T50" i="6"/>
  <c r="U50" i="6" s="1"/>
  <c r="V50" i="6" s="1"/>
  <c r="P50" i="6"/>
  <c r="Q50" i="6" s="1"/>
  <c r="O50" i="6"/>
  <c r="X50" i="6"/>
  <c r="Y50" i="6" s="1"/>
  <c r="Z50" i="6" s="1"/>
  <c r="G83" i="6"/>
  <c r="H83" i="6" s="1"/>
  <c r="F83" i="6"/>
  <c r="F63" i="6"/>
  <c r="G63" i="6"/>
  <c r="H63" i="6" s="1"/>
  <c r="X83" i="6"/>
  <c r="Y83" i="6" s="1"/>
  <c r="Z83" i="6" s="1"/>
  <c r="T101" i="6"/>
  <c r="U101" i="6" s="1"/>
  <c r="V101" i="6" s="1"/>
  <c r="AA101" i="6" s="1"/>
  <c r="U98" i="3"/>
  <c r="U85" i="4"/>
  <c r="P105" i="7"/>
  <c r="M102" i="7"/>
  <c r="M109" i="7"/>
  <c r="U123" i="3"/>
  <c r="U109" i="4"/>
  <c r="U66" i="5"/>
  <c r="U126" i="3"/>
  <c r="X132" i="6"/>
  <c r="Y132" i="6" s="1"/>
  <c r="Z132" i="6" s="1"/>
  <c r="P132" i="6"/>
  <c r="Q132" i="6" s="1"/>
  <c r="O132" i="6"/>
  <c r="T132" i="6"/>
  <c r="U132" i="6" s="1"/>
  <c r="V132" i="6" s="1"/>
  <c r="I140" i="15"/>
  <c r="V140" i="15" s="1"/>
  <c r="G140" i="11" s="1"/>
  <c r="D140" i="11" s="1"/>
  <c r="X136" i="6"/>
  <c r="Y136" i="6" s="1"/>
  <c r="Z136" i="6" s="1"/>
  <c r="P136" i="6"/>
  <c r="Q136" i="6" s="1"/>
  <c r="R136" i="6" s="1"/>
  <c r="T136" i="6"/>
  <c r="U136" i="6" s="1"/>
  <c r="V136" i="6" s="1"/>
  <c r="O136" i="6"/>
  <c r="I138" i="15"/>
  <c r="V138" i="15" s="1"/>
  <c r="G138" i="11" s="1"/>
  <c r="D138" i="11" s="1"/>
  <c r="M153" i="14"/>
  <c r="L155" i="14"/>
  <c r="D155" i="14" s="1"/>
  <c r="R36" i="4"/>
  <c r="O37" i="4"/>
  <c r="C70" i="5"/>
  <c r="U35" i="4"/>
  <c r="O143" i="4"/>
  <c r="P143" i="4"/>
  <c r="R99" i="4"/>
  <c r="O99" i="4"/>
  <c r="M7" i="7"/>
  <c r="N13" i="7"/>
  <c r="Q13" i="7" s="1"/>
  <c r="P12" i="5" s="1"/>
  <c r="K13" i="7"/>
  <c r="P12" i="3" s="1"/>
  <c r="AL15" i="8"/>
  <c r="AM15" i="8" s="1"/>
  <c r="S20" i="10"/>
  <c r="H23" i="7" s="1"/>
  <c r="S14" i="10"/>
  <c r="H17" i="7" s="1"/>
  <c r="L33" i="7"/>
  <c r="D30" i="14"/>
  <c r="F44" i="6"/>
  <c r="G44" i="6"/>
  <c r="H44" i="6" s="1"/>
  <c r="M34" i="14"/>
  <c r="C34" i="14" s="1"/>
  <c r="H34" i="11" s="1"/>
  <c r="E34" i="11" s="1"/>
  <c r="L26" i="14"/>
  <c r="D26" i="14" s="1"/>
  <c r="O52" i="7"/>
  <c r="X53" i="6"/>
  <c r="Y53" i="6" s="1"/>
  <c r="W53" i="6"/>
  <c r="U23" i="3"/>
  <c r="U21" i="4"/>
  <c r="Q58" i="8"/>
  <c r="R58" i="8" s="1"/>
  <c r="X58" i="8" s="1"/>
  <c r="Q60" i="8"/>
  <c r="R60" i="8" s="1"/>
  <c r="X60" i="8" s="1"/>
  <c r="Q59" i="8"/>
  <c r="R59" i="8" s="1"/>
  <c r="X59" i="8" s="1"/>
  <c r="V66" i="10"/>
  <c r="Y69" i="8"/>
  <c r="Z69" i="8" s="1"/>
  <c r="Z80" i="14"/>
  <c r="S80" i="14" s="1"/>
  <c r="V68" i="10"/>
  <c r="Y71" i="8"/>
  <c r="Z71" i="8" s="1"/>
  <c r="AN71" i="8" s="1"/>
  <c r="T70" i="3" s="1"/>
  <c r="F73" i="6"/>
  <c r="G73" i="6"/>
  <c r="H73" i="6" s="1"/>
  <c r="I73" i="6" s="1"/>
  <c r="X79" i="6"/>
  <c r="Y79" i="6" s="1"/>
  <c r="W79" i="6"/>
  <c r="K76" i="6"/>
  <c r="L76" i="6" s="1"/>
  <c r="J76" i="6"/>
  <c r="AJ94" i="14"/>
  <c r="AB94" i="14" s="1"/>
  <c r="Z94" i="14" s="1"/>
  <c r="S94" i="14" s="1"/>
  <c r="F97" i="6"/>
  <c r="G97" i="6"/>
  <c r="H97" i="6" s="1"/>
  <c r="P113" i="14"/>
  <c r="M113" i="14" s="1"/>
  <c r="AL120" i="8"/>
  <c r="P114" i="6"/>
  <c r="Q114" i="6" s="1"/>
  <c r="T114" i="6"/>
  <c r="U114" i="6" s="1"/>
  <c r="V114" i="6" s="1"/>
  <c r="O114" i="6"/>
  <c r="P130" i="7"/>
  <c r="M122" i="14"/>
  <c r="C141" i="14"/>
  <c r="H141" i="11" s="1"/>
  <c r="E141" i="11" s="1"/>
  <c r="X140" i="6"/>
  <c r="Y140" i="6" s="1"/>
  <c r="W140" i="6"/>
  <c r="AL140" i="8"/>
  <c r="AM140" i="8" s="1"/>
  <c r="T129" i="6"/>
  <c r="U129" i="6" s="1"/>
  <c r="V129" i="6" s="1"/>
  <c r="X129" i="6"/>
  <c r="Y129" i="6" s="1"/>
  <c r="Z129" i="6" s="1"/>
  <c r="O129" i="6"/>
  <c r="P129" i="6"/>
  <c r="Q129" i="6" s="1"/>
  <c r="R129" i="6" s="1"/>
  <c r="M138" i="7"/>
  <c r="N138" i="7"/>
  <c r="P138" i="7"/>
  <c r="T153" i="6"/>
  <c r="U153" i="6" s="1"/>
  <c r="V153" i="6" s="1"/>
  <c r="P153" i="6"/>
  <c r="Q153" i="6" s="1"/>
  <c r="O153" i="6"/>
  <c r="M166" i="7"/>
  <c r="D163" i="14"/>
  <c r="U83" i="5"/>
  <c r="C66" i="4"/>
  <c r="C27" i="4"/>
  <c r="P47" i="4"/>
  <c r="U103" i="4"/>
  <c r="O95" i="8"/>
  <c r="X95" i="8" s="1"/>
  <c r="S94" i="3" s="1"/>
  <c r="O70" i="4"/>
  <c r="X158" i="8"/>
  <c r="S157" i="3" s="1"/>
  <c r="X7" i="6"/>
  <c r="Y7" i="6" s="1"/>
  <c r="W7" i="6"/>
  <c r="C131" i="4"/>
  <c r="D7" i="14"/>
  <c r="B7" i="14" s="1"/>
  <c r="F7" i="11" s="1"/>
  <c r="C7" i="11" s="1"/>
  <c r="B7" i="11" s="1"/>
  <c r="J14" i="6"/>
  <c r="K14" i="6"/>
  <c r="L14" i="6" s="1"/>
  <c r="M14" i="6" s="1"/>
  <c r="X23" i="6"/>
  <c r="Y23" i="6" s="1"/>
  <c r="W23" i="6"/>
  <c r="G23" i="6"/>
  <c r="H23" i="6" s="1"/>
  <c r="F23" i="6"/>
  <c r="C23" i="14"/>
  <c r="H23" i="11" s="1"/>
  <c r="E23" i="11" s="1"/>
  <c r="F30" i="6"/>
  <c r="G30" i="6"/>
  <c r="H30" i="6" s="1"/>
  <c r="M29" i="14"/>
  <c r="B29" i="14" s="1"/>
  <c r="F29" i="11" s="1"/>
  <c r="C29" i="11" s="1"/>
  <c r="AB10" i="14"/>
  <c r="Z10" i="14" s="1"/>
  <c r="S10" i="14" s="1"/>
  <c r="U28" i="3"/>
  <c r="U25" i="4"/>
  <c r="V43" i="10"/>
  <c r="Y46" i="8"/>
  <c r="Z46" i="8" s="1"/>
  <c r="S50" i="10"/>
  <c r="H53" i="7" s="1"/>
  <c r="AB57" i="14"/>
  <c r="Z57" i="14" s="1"/>
  <c r="S57" i="14" s="1"/>
  <c r="W72" i="6"/>
  <c r="X72" i="6"/>
  <c r="Y72" i="6" s="1"/>
  <c r="AE48" i="8"/>
  <c r="AM48" i="8" s="1"/>
  <c r="AN48" i="8" s="1"/>
  <c r="AB64" i="14"/>
  <c r="Z64" i="14" s="1"/>
  <c r="S64" i="14" s="1"/>
  <c r="L63" i="7"/>
  <c r="X73" i="6"/>
  <c r="Y73" i="6" s="1"/>
  <c r="W73" i="6"/>
  <c r="C71" i="14"/>
  <c r="H71" i="11" s="1"/>
  <c r="E71" i="11" s="1"/>
  <c r="G71" i="14"/>
  <c r="D71" i="14" s="1"/>
  <c r="B71" i="14" s="1"/>
  <c r="F71" i="11" s="1"/>
  <c r="C71" i="11" s="1"/>
  <c r="B71" i="11" s="1"/>
  <c r="U85" i="3"/>
  <c r="N84" i="7"/>
  <c r="L84" i="7"/>
  <c r="U84" i="3"/>
  <c r="U72" i="4"/>
  <c r="I94" i="15"/>
  <c r="V94" i="15" s="1"/>
  <c r="G94" i="11" s="1"/>
  <c r="D94" i="11" s="1"/>
  <c r="G103" i="6"/>
  <c r="H103" i="6" s="1"/>
  <c r="F103" i="6"/>
  <c r="U95" i="4"/>
  <c r="U109" i="3"/>
  <c r="AN110" i="14"/>
  <c r="AB110" i="14" s="1"/>
  <c r="Z110" i="14" s="1"/>
  <c r="S110" i="14" s="1"/>
  <c r="V95" i="15"/>
  <c r="G95" i="11" s="1"/>
  <c r="D95" i="11" s="1"/>
  <c r="M118" i="7"/>
  <c r="AB114" i="14"/>
  <c r="Z114" i="14" s="1"/>
  <c r="S114" i="14" s="1"/>
  <c r="K132" i="6"/>
  <c r="L132" i="6" s="1"/>
  <c r="J132" i="6"/>
  <c r="U139" i="3"/>
  <c r="U76" i="5"/>
  <c r="Q141" i="8"/>
  <c r="R141" i="8" s="1"/>
  <c r="X141" i="8" s="1"/>
  <c r="Q140" i="8"/>
  <c r="R140" i="8" s="1"/>
  <c r="X140" i="8" s="1"/>
  <c r="G146" i="6"/>
  <c r="H146" i="6" s="1"/>
  <c r="F146" i="6"/>
  <c r="Q159" i="7"/>
  <c r="AL163" i="8"/>
  <c r="U54" i="4"/>
  <c r="U81" i="5"/>
  <c r="C96" i="4"/>
  <c r="M16" i="4"/>
  <c r="L102" i="4"/>
  <c r="L126" i="4"/>
  <c r="L11" i="4"/>
  <c r="M75" i="4"/>
  <c r="L104" i="4"/>
  <c r="L79" i="4"/>
  <c r="M59" i="4"/>
  <c r="L54" i="5"/>
  <c r="M21" i="4"/>
  <c r="L62" i="5"/>
  <c r="L86" i="4"/>
  <c r="L23" i="4"/>
  <c r="M44" i="5"/>
  <c r="L51" i="4"/>
  <c r="L43" i="4"/>
  <c r="M71" i="5"/>
  <c r="L68" i="5"/>
  <c r="M119" i="4"/>
  <c r="L73" i="5"/>
  <c r="L23" i="5"/>
  <c r="M51" i="4"/>
  <c r="L13" i="5"/>
  <c r="L67" i="4"/>
  <c r="L119" i="4"/>
  <c r="M67" i="5"/>
  <c r="L71" i="5"/>
  <c r="L92" i="4"/>
  <c r="X159" i="8"/>
  <c r="S158" i="3" s="1"/>
  <c r="X45" i="8"/>
  <c r="S44" i="3" s="1"/>
  <c r="X12" i="6"/>
  <c r="Y12" i="6" s="1"/>
  <c r="Z12" i="6" s="1"/>
  <c r="M20" i="7"/>
  <c r="M30" i="7"/>
  <c r="AG13" i="14"/>
  <c r="AB13" i="14" s="1"/>
  <c r="Z13" i="14" s="1"/>
  <c r="S13" i="14" s="1"/>
  <c r="L27" i="14"/>
  <c r="D27" i="14" s="1"/>
  <c r="K26" i="7"/>
  <c r="P25" i="3" s="1"/>
  <c r="N26" i="7"/>
  <c r="Q26" i="7" s="1"/>
  <c r="P19" i="5" s="1"/>
  <c r="M37" i="7"/>
  <c r="AE39" i="8"/>
  <c r="AM39" i="8" s="1"/>
  <c r="B39" i="14"/>
  <c r="F39" i="11" s="1"/>
  <c r="C39" i="11" s="1"/>
  <c r="B39" i="11" s="1"/>
  <c r="S41" i="10"/>
  <c r="H44" i="7" s="1"/>
  <c r="AG44" i="14"/>
  <c r="M38" i="14"/>
  <c r="T35" i="10"/>
  <c r="I38" i="7" s="1"/>
  <c r="V48" i="10"/>
  <c r="Y51" i="8"/>
  <c r="Z51" i="8" s="1"/>
  <c r="G53" i="14"/>
  <c r="I54" i="15"/>
  <c r="V54" i="15" s="1"/>
  <c r="G54" i="11" s="1"/>
  <c r="D54" i="11" s="1"/>
  <c r="U57" i="4"/>
  <c r="U64" i="3"/>
  <c r="V62" i="10"/>
  <c r="Y65" i="8"/>
  <c r="Z65" i="8" s="1"/>
  <c r="AN65" i="8" s="1"/>
  <c r="T64" i="3" s="1"/>
  <c r="R64" i="3" s="1"/>
  <c r="I63" i="15"/>
  <c r="V63" i="15" s="1"/>
  <c r="G63" i="11" s="1"/>
  <c r="D63" i="11" s="1"/>
  <c r="V65" i="10"/>
  <c r="Y68" i="8"/>
  <c r="Z68" i="8" s="1"/>
  <c r="X54" i="6"/>
  <c r="Y54" i="6" s="1"/>
  <c r="Z54" i="6" s="1"/>
  <c r="O54" i="6"/>
  <c r="P54" i="6"/>
  <c r="Q54" i="6" s="1"/>
  <c r="T54" i="6"/>
  <c r="U54" i="6" s="1"/>
  <c r="V54" i="6" s="1"/>
  <c r="X63" i="6"/>
  <c r="Y63" i="6" s="1"/>
  <c r="W63" i="6"/>
  <c r="U46" i="5"/>
  <c r="U70" i="3"/>
  <c r="J71" i="6"/>
  <c r="P71" i="6"/>
  <c r="Q71" i="6" s="1"/>
  <c r="R71" i="6" s="1"/>
  <c r="K71" i="6"/>
  <c r="L71" i="6" s="1"/>
  <c r="L87" i="7"/>
  <c r="T105" i="6"/>
  <c r="U105" i="6" s="1"/>
  <c r="V105" i="6" s="1"/>
  <c r="AA105" i="6" s="1"/>
  <c r="O105" i="6"/>
  <c r="P105" i="6"/>
  <c r="Q105" i="6" s="1"/>
  <c r="T108" i="6"/>
  <c r="U108" i="6" s="1"/>
  <c r="V108" i="6" s="1"/>
  <c r="AA108" i="6" s="1"/>
  <c r="AB108" i="6" s="1"/>
  <c r="AJ113" i="14"/>
  <c r="AB113" i="14" s="1"/>
  <c r="Z113" i="14" s="1"/>
  <c r="S113" i="14" s="1"/>
  <c r="M113" i="7"/>
  <c r="V110" i="15"/>
  <c r="G110" i="11" s="1"/>
  <c r="D110" i="11" s="1"/>
  <c r="X118" i="6"/>
  <c r="Y118" i="6" s="1"/>
  <c r="W118" i="6"/>
  <c r="AN123" i="8"/>
  <c r="T122" i="3" s="1"/>
  <c r="O123" i="7"/>
  <c r="O134" i="7"/>
  <c r="AN129" i="8"/>
  <c r="T128" i="3" s="1"/>
  <c r="R128" i="3" s="1"/>
  <c r="I137" i="6"/>
  <c r="N137" i="6" s="1"/>
  <c r="M136" i="3" s="1"/>
  <c r="I139" i="15"/>
  <c r="V139" i="15" s="1"/>
  <c r="G139" i="11" s="1"/>
  <c r="D139" i="11" s="1"/>
  <c r="G151" i="6"/>
  <c r="H151" i="6" s="1"/>
  <c r="F151" i="6"/>
  <c r="P151" i="6"/>
  <c r="Q151" i="6" s="1"/>
  <c r="R151" i="6" s="1"/>
  <c r="AB151" i="14"/>
  <c r="Z151" i="14" s="1"/>
  <c r="V145" i="10"/>
  <c r="Y148" i="8"/>
  <c r="Z148" i="8" s="1"/>
  <c r="AN148" i="8" s="1"/>
  <c r="T147" i="3" s="1"/>
  <c r="V152" i="15"/>
  <c r="G152" i="11" s="1"/>
  <c r="D152" i="11" s="1"/>
  <c r="I165" i="6"/>
  <c r="C158" i="14"/>
  <c r="H158" i="11" s="1"/>
  <c r="E158" i="11" s="1"/>
  <c r="G158" i="14"/>
  <c r="D158" i="14" s="1"/>
  <c r="W163" i="6"/>
  <c r="X163" i="6"/>
  <c r="Y163" i="6" s="1"/>
  <c r="AB156" i="14"/>
  <c r="Z156" i="14" s="1"/>
  <c r="AG163" i="14"/>
  <c r="I163" i="15"/>
  <c r="V163" i="15" s="1"/>
  <c r="G163" i="11" s="1"/>
  <c r="D163" i="11" s="1"/>
  <c r="Z138" i="14"/>
  <c r="S138" i="14" s="1"/>
  <c r="AN157" i="14"/>
  <c r="V161" i="15"/>
  <c r="G161" i="11" s="1"/>
  <c r="D161" i="11" s="1"/>
  <c r="R28" i="4"/>
  <c r="U17" i="4"/>
  <c r="C114" i="4"/>
  <c r="M51" i="5"/>
  <c r="U28" i="5"/>
  <c r="S69" i="4"/>
  <c r="G12" i="14"/>
  <c r="AN21" i="8"/>
  <c r="T20" i="3" s="1"/>
  <c r="R20" i="3" s="1"/>
  <c r="M20" i="14"/>
  <c r="B20" i="14" s="1"/>
  <c r="F20" i="11" s="1"/>
  <c r="C20" i="11" s="1"/>
  <c r="L14" i="7"/>
  <c r="V24" i="10"/>
  <c r="Y27" i="8"/>
  <c r="Z27" i="8" s="1"/>
  <c r="G27" i="6"/>
  <c r="H27" i="6" s="1"/>
  <c r="F27" i="6"/>
  <c r="Z33" i="14"/>
  <c r="S33" i="14" s="1"/>
  <c r="V33" i="15"/>
  <c r="G33" i="11" s="1"/>
  <c r="D33" i="11" s="1"/>
  <c r="I44" i="15"/>
  <c r="V44" i="15" s="1"/>
  <c r="G44" i="11" s="1"/>
  <c r="D44" i="11" s="1"/>
  <c r="O47" i="7"/>
  <c r="P29" i="7"/>
  <c r="L29" i="7"/>
  <c r="O60" i="7"/>
  <c r="K66" i="14"/>
  <c r="L66" i="14" s="1"/>
  <c r="D66" i="14" s="1"/>
  <c r="AG69" i="14"/>
  <c r="AB69" i="14" s="1"/>
  <c r="Z69" i="14" s="1"/>
  <c r="M66" i="7"/>
  <c r="S65" i="10"/>
  <c r="H68" i="7" s="1"/>
  <c r="O63" i="7"/>
  <c r="O86" i="7"/>
  <c r="I84" i="6"/>
  <c r="AM75" i="8"/>
  <c r="AN75" i="8" s="1"/>
  <c r="L82" i="14"/>
  <c r="D82" i="14" s="1"/>
  <c r="S96" i="10"/>
  <c r="H99" i="7" s="1"/>
  <c r="X114" i="6"/>
  <c r="Y114" i="6" s="1"/>
  <c r="Z114" i="6" s="1"/>
  <c r="L114" i="7"/>
  <c r="S117" i="10"/>
  <c r="H120" i="7" s="1"/>
  <c r="M130" i="7"/>
  <c r="S123" i="10"/>
  <c r="H126" i="7" s="1"/>
  <c r="Z123" i="14"/>
  <c r="S123" i="14" s="1"/>
  <c r="AH139" i="8"/>
  <c r="AM139" i="8" s="1"/>
  <c r="J146" i="6"/>
  <c r="K146" i="6"/>
  <c r="L146" i="6" s="1"/>
  <c r="M146" i="6" s="1"/>
  <c r="AJ154" i="14"/>
  <c r="AB154" i="14" s="1"/>
  <c r="Z154" i="14" s="1"/>
  <c r="S154" i="14" s="1"/>
  <c r="AH163" i="8"/>
  <c r="P162" i="14"/>
  <c r="M162" i="14" s="1"/>
  <c r="I159" i="15"/>
  <c r="V159" i="15" s="1"/>
  <c r="G159" i="11" s="1"/>
  <c r="D159" i="11" s="1"/>
  <c r="L140" i="7"/>
  <c r="AG157" i="14"/>
  <c r="AE156" i="8"/>
  <c r="AM156" i="8" s="1"/>
  <c r="AN163" i="14"/>
  <c r="K159" i="6"/>
  <c r="L159" i="6" s="1"/>
  <c r="J159" i="6"/>
  <c r="L160" i="7"/>
  <c r="B116" i="11" l="1"/>
  <c r="Q23" i="5"/>
  <c r="T66" i="3"/>
  <c r="S44" i="5"/>
  <c r="S59" i="4"/>
  <c r="T57" i="3"/>
  <c r="S39" i="5"/>
  <c r="S162" i="3"/>
  <c r="R87" i="5"/>
  <c r="AB129" i="6"/>
  <c r="N128" i="3" s="1"/>
  <c r="L128" i="3" s="1"/>
  <c r="AA50" i="6"/>
  <c r="AB22" i="14"/>
  <c r="Z22" i="14" s="1"/>
  <c r="S22" i="14" s="1"/>
  <c r="W121" i="8"/>
  <c r="B17" i="14"/>
  <c r="F17" i="11" s="1"/>
  <c r="C17" i="11" s="1"/>
  <c r="C11" i="14"/>
  <c r="H11" i="11" s="1"/>
  <c r="E11" i="11" s="1"/>
  <c r="AB154" i="6"/>
  <c r="N153" i="3" s="1"/>
  <c r="R79" i="6"/>
  <c r="B99" i="14"/>
  <c r="F99" i="11" s="1"/>
  <c r="C99" i="11" s="1"/>
  <c r="Q35" i="7"/>
  <c r="AA81" i="6"/>
  <c r="Z72" i="6"/>
  <c r="AA72" i="6" s="1"/>
  <c r="AB72" i="6" s="1"/>
  <c r="I63" i="6"/>
  <c r="AB75" i="6"/>
  <c r="I24" i="6"/>
  <c r="N24" i="6" s="1"/>
  <c r="R53" i="6"/>
  <c r="B31" i="11"/>
  <c r="H123" i="8"/>
  <c r="M79" i="6"/>
  <c r="M130" i="6"/>
  <c r="N130" i="6" s="1"/>
  <c r="M129" i="3" s="1"/>
  <c r="R138" i="4"/>
  <c r="B108" i="11"/>
  <c r="B95" i="11"/>
  <c r="I95" i="11" s="1"/>
  <c r="J84" i="4" s="1"/>
  <c r="D36" i="14"/>
  <c r="O103" i="4"/>
  <c r="Z64" i="6"/>
  <c r="P93" i="4"/>
  <c r="AM131" i="8"/>
  <c r="AN131" i="8" s="1"/>
  <c r="Z151" i="6"/>
  <c r="I131" i="6"/>
  <c r="R73" i="6"/>
  <c r="W6" i="8"/>
  <c r="D33" i="14"/>
  <c r="N120" i="8"/>
  <c r="AN88" i="8"/>
  <c r="W126" i="8"/>
  <c r="AB87" i="14"/>
  <c r="Z87" i="14" s="1"/>
  <c r="I21" i="6"/>
  <c r="N21" i="6" s="1"/>
  <c r="AN45" i="8"/>
  <c r="T44" i="3" s="1"/>
  <c r="R44" i="3" s="1"/>
  <c r="B103" i="11"/>
  <c r="AA83" i="6"/>
  <c r="C33" i="14"/>
  <c r="H33" i="11" s="1"/>
  <c r="E33" i="11" s="1"/>
  <c r="N121" i="8"/>
  <c r="R91" i="6"/>
  <c r="AB91" i="6" s="1"/>
  <c r="N90" i="3" s="1"/>
  <c r="Z60" i="6"/>
  <c r="AM68" i="8"/>
  <c r="AB100" i="14"/>
  <c r="Z100" i="14" s="1"/>
  <c r="S100" i="14" s="1"/>
  <c r="M66" i="6"/>
  <c r="N66" i="6" s="1"/>
  <c r="B144" i="11"/>
  <c r="I9" i="6"/>
  <c r="R117" i="6"/>
  <c r="AN43" i="8"/>
  <c r="Z16" i="6"/>
  <c r="O26" i="4"/>
  <c r="K126" i="8"/>
  <c r="AB127" i="6"/>
  <c r="R146" i="6"/>
  <c r="R153" i="6"/>
  <c r="AA129" i="6"/>
  <c r="M76" i="6"/>
  <c r="AN69" i="8"/>
  <c r="R57" i="6"/>
  <c r="N9" i="6"/>
  <c r="Z121" i="6"/>
  <c r="AA12" i="6"/>
  <c r="I124" i="6"/>
  <c r="B112" i="11"/>
  <c r="Q55" i="5"/>
  <c r="R62" i="3"/>
  <c r="AM151" i="8"/>
  <c r="AA147" i="6"/>
  <c r="AB147" i="6" s="1"/>
  <c r="Z150" i="6"/>
  <c r="AB118" i="14"/>
  <c r="Z118" i="14" s="1"/>
  <c r="S118" i="14" s="1"/>
  <c r="C19" i="14"/>
  <c r="H19" i="11" s="1"/>
  <c r="E19" i="11" s="1"/>
  <c r="I38" i="6"/>
  <c r="N38" i="6" s="1"/>
  <c r="P79" i="4"/>
  <c r="R139" i="6"/>
  <c r="M105" i="6"/>
  <c r="B132" i="14"/>
  <c r="F132" i="11" s="1"/>
  <c r="C132" i="11" s="1"/>
  <c r="L28" i="5"/>
  <c r="R114" i="6"/>
  <c r="I83" i="6"/>
  <c r="Z15" i="6"/>
  <c r="Z77" i="6"/>
  <c r="R127" i="4"/>
  <c r="I60" i="6"/>
  <c r="Z41" i="6"/>
  <c r="R24" i="5"/>
  <c r="S67" i="4"/>
  <c r="M41" i="6"/>
  <c r="N41" i="6" s="1"/>
  <c r="M40" i="3" s="1"/>
  <c r="Z47" i="6"/>
  <c r="AA47" i="6" s="1"/>
  <c r="AB47" i="6" s="1"/>
  <c r="M72" i="6"/>
  <c r="AM47" i="8"/>
  <c r="B128" i="14"/>
  <c r="F128" i="11" s="1"/>
  <c r="C128" i="11" s="1"/>
  <c r="N125" i="8"/>
  <c r="M99" i="6"/>
  <c r="N99" i="6" s="1"/>
  <c r="M98" i="3" s="1"/>
  <c r="L98" i="3" s="1"/>
  <c r="R30" i="6"/>
  <c r="M68" i="6"/>
  <c r="L99" i="4"/>
  <c r="Z56" i="6"/>
  <c r="AA56" i="6" s="1"/>
  <c r="I51" i="6"/>
  <c r="M101" i="6"/>
  <c r="N101" i="6" s="1"/>
  <c r="I116" i="6"/>
  <c r="AM37" i="8"/>
  <c r="AM141" i="8"/>
  <c r="AM120" i="8"/>
  <c r="M45" i="6"/>
  <c r="AB117" i="14"/>
  <c r="Z117" i="14" s="1"/>
  <c r="S117" i="14" s="1"/>
  <c r="I105" i="6"/>
  <c r="AM6" i="8"/>
  <c r="AM166" i="8"/>
  <c r="AM142" i="8"/>
  <c r="AN142" i="8" s="1"/>
  <c r="AN46" i="8"/>
  <c r="T45" i="3" s="1"/>
  <c r="R45" i="3" s="1"/>
  <c r="AM52" i="8"/>
  <c r="B32" i="14"/>
  <c r="F32" i="11" s="1"/>
  <c r="C32" i="11" s="1"/>
  <c r="S24" i="4"/>
  <c r="I89" i="6"/>
  <c r="N89" i="6" s="1"/>
  <c r="B141" i="11"/>
  <c r="R121" i="6"/>
  <c r="M51" i="6"/>
  <c r="Z165" i="6"/>
  <c r="I22" i="6"/>
  <c r="R41" i="6"/>
  <c r="O90" i="4"/>
  <c r="I56" i="6"/>
  <c r="AA141" i="6"/>
  <c r="L29" i="4"/>
  <c r="R47" i="4"/>
  <c r="Q47" i="4" s="1"/>
  <c r="AM64" i="8"/>
  <c r="AB42" i="6"/>
  <c r="AN126" i="8"/>
  <c r="T125" i="3" s="1"/>
  <c r="B97" i="14"/>
  <c r="F97" i="11" s="1"/>
  <c r="C97" i="11" s="1"/>
  <c r="AN72" i="8"/>
  <c r="T71" i="3" s="1"/>
  <c r="C29" i="14"/>
  <c r="H29" i="11" s="1"/>
  <c r="E29" i="11" s="1"/>
  <c r="R154" i="3"/>
  <c r="O67" i="5"/>
  <c r="AM113" i="8"/>
  <c r="B90" i="11"/>
  <c r="Z163" i="6"/>
  <c r="R105" i="6"/>
  <c r="I23" i="6"/>
  <c r="N23" i="6" s="1"/>
  <c r="Z7" i="6"/>
  <c r="AA7" i="6" s="1"/>
  <c r="AB7" i="6" s="1"/>
  <c r="I97" i="6"/>
  <c r="I44" i="6"/>
  <c r="N44" i="6" s="1"/>
  <c r="Q63" i="7"/>
  <c r="AA16" i="6"/>
  <c r="AN15" i="8"/>
  <c r="AB160" i="14"/>
  <c r="Z160" i="14" s="1"/>
  <c r="S160" i="14" s="1"/>
  <c r="R120" i="4"/>
  <c r="R77" i="5"/>
  <c r="S68" i="5"/>
  <c r="Q68" i="5" s="1"/>
  <c r="M116" i="6"/>
  <c r="N116" i="6" s="1"/>
  <c r="M115" i="3" s="1"/>
  <c r="Z160" i="6"/>
  <c r="AA160" i="6" s="1"/>
  <c r="C115" i="14"/>
  <c r="H115" i="11" s="1"/>
  <c r="E115" i="11" s="1"/>
  <c r="AN121" i="8"/>
  <c r="T120" i="3" s="1"/>
  <c r="M36" i="6"/>
  <c r="N36" i="6" s="1"/>
  <c r="Z8" i="6"/>
  <c r="AA8" i="6" s="1"/>
  <c r="AB8" i="6" s="1"/>
  <c r="D83" i="14"/>
  <c r="Z69" i="6"/>
  <c r="AA69" i="6" s="1"/>
  <c r="AB69" i="6" s="1"/>
  <c r="R82" i="4"/>
  <c r="AM160" i="8"/>
  <c r="I64" i="6"/>
  <c r="Z45" i="6"/>
  <c r="L49" i="5"/>
  <c r="B4" i="14"/>
  <c r="F4" i="11" s="1"/>
  <c r="C4" i="11" s="1"/>
  <c r="R15" i="6"/>
  <c r="Z94" i="6"/>
  <c r="AA94" i="6" s="1"/>
  <c r="M113" i="6"/>
  <c r="K120" i="8"/>
  <c r="B105" i="14"/>
  <c r="F105" i="11" s="1"/>
  <c r="C105" i="11" s="1"/>
  <c r="B105" i="11" s="1"/>
  <c r="R143" i="6"/>
  <c r="AM59" i="8"/>
  <c r="AN59" i="8" s="1"/>
  <c r="R92" i="6"/>
  <c r="R62" i="6"/>
  <c r="I25" i="6"/>
  <c r="N25" i="6" s="1"/>
  <c r="I37" i="6"/>
  <c r="N37" i="6" s="1"/>
  <c r="I161" i="6"/>
  <c r="N161" i="6" s="1"/>
  <c r="N116" i="8"/>
  <c r="R116" i="8"/>
  <c r="R66" i="6"/>
  <c r="Z36" i="6"/>
  <c r="AA36" i="6" s="1"/>
  <c r="AB36" i="6" s="1"/>
  <c r="R80" i="6"/>
  <c r="R6" i="3"/>
  <c r="AB50" i="14"/>
  <c r="Z50" i="14" s="1"/>
  <c r="S50" i="14" s="1"/>
  <c r="K119" i="4"/>
  <c r="Q12" i="5"/>
  <c r="K71" i="5"/>
  <c r="Q31" i="4"/>
  <c r="Q52" i="5"/>
  <c r="Q85" i="5"/>
  <c r="I47" i="11"/>
  <c r="J44" i="4" s="1"/>
  <c r="K49" i="3"/>
  <c r="N107" i="3"/>
  <c r="M61" i="5"/>
  <c r="T47" i="3"/>
  <c r="R47" i="3" s="1"/>
  <c r="S43" i="4"/>
  <c r="Q43" i="4" s="1"/>
  <c r="N6" i="3"/>
  <c r="M6" i="4"/>
  <c r="M6" i="5"/>
  <c r="N71" i="3"/>
  <c r="M62" i="4"/>
  <c r="S57" i="3"/>
  <c r="R39" i="5"/>
  <c r="B56" i="14"/>
  <c r="F56" i="11" s="1"/>
  <c r="C56" i="11" s="1"/>
  <c r="C56" i="14"/>
  <c r="H56" i="11" s="1"/>
  <c r="E56" i="11" s="1"/>
  <c r="C136" i="14"/>
  <c r="H136" i="11" s="1"/>
  <c r="E136" i="11" s="1"/>
  <c r="T93" i="3"/>
  <c r="R93" i="3" s="1"/>
  <c r="S80" i="4"/>
  <c r="Q80" i="4" s="1"/>
  <c r="B124" i="14"/>
  <c r="F124" i="11" s="1"/>
  <c r="C124" i="11" s="1"/>
  <c r="C124" i="14"/>
  <c r="H124" i="11" s="1"/>
  <c r="E124" i="11" s="1"/>
  <c r="S87" i="3"/>
  <c r="R75" i="4"/>
  <c r="R51" i="5"/>
  <c r="I101" i="11"/>
  <c r="J90" i="4" s="1"/>
  <c r="K103" i="3"/>
  <c r="B63" i="14"/>
  <c r="F63" i="11" s="1"/>
  <c r="C63" i="11" s="1"/>
  <c r="C63" i="14"/>
  <c r="H63" i="11" s="1"/>
  <c r="E63" i="11" s="1"/>
  <c r="T131" i="3"/>
  <c r="R131" i="3" s="1"/>
  <c r="S117" i="4"/>
  <c r="Q117" i="4" s="1"/>
  <c r="S79" i="3"/>
  <c r="R79" i="3" s="1"/>
  <c r="R49" i="5"/>
  <c r="M103" i="3"/>
  <c r="L90" i="4"/>
  <c r="T21" i="3"/>
  <c r="R21" i="3" s="1"/>
  <c r="S16" i="5"/>
  <c r="Q16" i="5" s="1"/>
  <c r="S19" i="4"/>
  <c r="Q19" i="4" s="1"/>
  <c r="B82" i="14"/>
  <c r="F82" i="11" s="1"/>
  <c r="C82" i="11" s="1"/>
  <c r="C82" i="14"/>
  <c r="H82" i="11" s="1"/>
  <c r="E82" i="11" s="1"/>
  <c r="T43" i="3"/>
  <c r="R43" i="3" s="1"/>
  <c r="S39" i="4"/>
  <c r="Q39" i="4" s="1"/>
  <c r="S30" i="5"/>
  <c r="M6" i="3"/>
  <c r="L6" i="4"/>
  <c r="L6" i="5"/>
  <c r="T58" i="3"/>
  <c r="S51" i="4"/>
  <c r="S151" i="3"/>
  <c r="R135" i="4"/>
  <c r="S69" i="14"/>
  <c r="B69" i="14" s="1"/>
  <c r="F69" i="11" s="1"/>
  <c r="C69" i="11" s="1"/>
  <c r="C69" i="14"/>
  <c r="H69" i="11" s="1"/>
  <c r="E69" i="11" s="1"/>
  <c r="T74" i="3"/>
  <c r="R74" i="3" s="1"/>
  <c r="S48" i="5"/>
  <c r="Q48" i="5" s="1"/>
  <c r="I71" i="11"/>
  <c r="K73" i="3"/>
  <c r="T30" i="3"/>
  <c r="R30" i="3" s="1"/>
  <c r="S27" i="4"/>
  <c r="Q27" i="4" s="1"/>
  <c r="S145" i="14"/>
  <c r="C145" i="14"/>
  <c r="H145" i="11" s="1"/>
  <c r="E145" i="11" s="1"/>
  <c r="B96" i="14"/>
  <c r="F96" i="11" s="1"/>
  <c r="C96" i="11" s="1"/>
  <c r="C96" i="14"/>
  <c r="H96" i="11" s="1"/>
  <c r="E96" i="11" s="1"/>
  <c r="N51" i="3"/>
  <c r="M46" i="4"/>
  <c r="M35" i="5"/>
  <c r="N105" i="3"/>
  <c r="L105" i="3" s="1"/>
  <c r="M59" i="5"/>
  <c r="M92" i="4"/>
  <c r="K92" i="4" s="1"/>
  <c r="T102" i="3"/>
  <c r="R102" i="3" s="1"/>
  <c r="S58" i="5"/>
  <c r="Q58" i="5" s="1"/>
  <c r="S89" i="4"/>
  <c r="Q89" i="4" s="1"/>
  <c r="N7" i="3"/>
  <c r="M7" i="4"/>
  <c r="M7" i="5"/>
  <c r="S52" i="3"/>
  <c r="R36" i="5"/>
  <c r="B154" i="14"/>
  <c r="F154" i="11" s="1"/>
  <c r="C154" i="11" s="1"/>
  <c r="C154" i="14"/>
  <c r="H154" i="11" s="1"/>
  <c r="E154" i="11" s="1"/>
  <c r="S109" i="14"/>
  <c r="C109" i="14"/>
  <c r="H109" i="11" s="1"/>
  <c r="E109" i="11" s="1"/>
  <c r="I86" i="11"/>
  <c r="K88" i="3"/>
  <c r="B150" i="14"/>
  <c r="F150" i="11" s="1"/>
  <c r="C150" i="11" s="1"/>
  <c r="C150" i="14"/>
  <c r="H150" i="11" s="1"/>
  <c r="E150" i="11" s="1"/>
  <c r="S80" i="3"/>
  <c r="R69" i="4"/>
  <c r="T56" i="3"/>
  <c r="R56" i="3" s="1"/>
  <c r="S38" i="5"/>
  <c r="Q38" i="5" s="1"/>
  <c r="S50" i="4"/>
  <c r="Q50" i="4" s="1"/>
  <c r="S163" i="3"/>
  <c r="R146" i="4"/>
  <c r="B15" i="14"/>
  <c r="F15" i="11" s="1"/>
  <c r="C15" i="11" s="1"/>
  <c r="B15" i="11" s="1"/>
  <c r="C15" i="14"/>
  <c r="H15" i="11" s="1"/>
  <c r="E15" i="11" s="1"/>
  <c r="B30" i="14"/>
  <c r="F30" i="11" s="1"/>
  <c r="C30" i="11" s="1"/>
  <c r="C30" i="14"/>
  <c r="H30" i="11" s="1"/>
  <c r="E30" i="11" s="1"/>
  <c r="I105" i="11"/>
  <c r="J61" i="5" s="1"/>
  <c r="K107" i="3"/>
  <c r="I37" i="11"/>
  <c r="J35" i="4" s="1"/>
  <c r="K39" i="3"/>
  <c r="N9" i="3"/>
  <c r="M9" i="4"/>
  <c r="M9" i="5"/>
  <c r="S150" i="3"/>
  <c r="R81" i="5"/>
  <c r="T141" i="3"/>
  <c r="R141" i="3" s="1"/>
  <c r="S127" i="4"/>
  <c r="Q127" i="4" s="1"/>
  <c r="S77" i="5"/>
  <c r="Q77" i="5" s="1"/>
  <c r="B73" i="14"/>
  <c r="F73" i="11" s="1"/>
  <c r="C73" i="11" s="1"/>
  <c r="B73" i="11" s="1"/>
  <c r="C73" i="14"/>
  <c r="H73" i="11" s="1"/>
  <c r="E73" i="11" s="1"/>
  <c r="T133" i="3"/>
  <c r="R133" i="3" s="1"/>
  <c r="S119" i="4"/>
  <c r="Q119" i="4" s="1"/>
  <c r="S71" i="5"/>
  <c r="Q71" i="5" s="1"/>
  <c r="S139" i="3"/>
  <c r="R125" i="4"/>
  <c r="R76" i="5"/>
  <c r="T108" i="3"/>
  <c r="R108" i="3" s="1"/>
  <c r="S94" i="4"/>
  <c r="Q94" i="4" s="1"/>
  <c r="B48" i="14"/>
  <c r="F48" i="11" s="1"/>
  <c r="C48" i="11" s="1"/>
  <c r="C48" i="14"/>
  <c r="H48" i="11" s="1"/>
  <c r="E48" i="11" s="1"/>
  <c r="B36" i="14"/>
  <c r="F36" i="11" s="1"/>
  <c r="C36" i="11" s="1"/>
  <c r="B36" i="11" s="1"/>
  <c r="C36" i="14"/>
  <c r="H36" i="11" s="1"/>
  <c r="E36" i="11" s="1"/>
  <c r="T75" i="3"/>
  <c r="R75" i="3" s="1"/>
  <c r="S65" i="4"/>
  <c r="Q65" i="4" s="1"/>
  <c r="B24" i="14"/>
  <c r="F24" i="11" s="1"/>
  <c r="C24" i="11" s="1"/>
  <c r="C24" i="14"/>
  <c r="H24" i="11" s="1"/>
  <c r="E24" i="11" s="1"/>
  <c r="S144" i="3"/>
  <c r="R130" i="4"/>
  <c r="N101" i="3"/>
  <c r="M88" i="4"/>
  <c r="M57" i="5"/>
  <c r="N102" i="3"/>
  <c r="M89" i="4"/>
  <c r="M58" i="5"/>
  <c r="B140" i="14"/>
  <c r="F140" i="11" s="1"/>
  <c r="C140" i="11" s="1"/>
  <c r="C140" i="14"/>
  <c r="H140" i="11" s="1"/>
  <c r="E140" i="11" s="1"/>
  <c r="I31" i="11"/>
  <c r="K33" i="3"/>
  <c r="T7" i="3"/>
  <c r="R7" i="3" s="1"/>
  <c r="S7" i="4"/>
  <c r="Q7" i="4" s="1"/>
  <c r="S7" i="5"/>
  <c r="I146" i="11"/>
  <c r="K148" i="3"/>
  <c r="S85" i="14"/>
  <c r="C85" i="14"/>
  <c r="H85" i="11" s="1"/>
  <c r="E85" i="11" s="1"/>
  <c r="N48" i="3"/>
  <c r="L48" i="3" s="1"/>
  <c r="M33" i="5"/>
  <c r="T29" i="3"/>
  <c r="R29" i="3" s="1"/>
  <c r="S21" i="5"/>
  <c r="Q21" i="5" s="1"/>
  <c r="S26" i="4"/>
  <c r="Q26" i="4" s="1"/>
  <c r="B145" i="14"/>
  <c r="F145" i="11" s="1"/>
  <c r="C145" i="11" s="1"/>
  <c r="B145" i="11" s="1"/>
  <c r="R35" i="7"/>
  <c r="Q34" i="3"/>
  <c r="P24" i="5"/>
  <c r="P30" i="4"/>
  <c r="B6" i="14"/>
  <c r="F6" i="11" s="1"/>
  <c r="C6" i="11" s="1"/>
  <c r="C6" i="14"/>
  <c r="H6" i="11" s="1"/>
  <c r="E6" i="11" s="1"/>
  <c r="T144" i="3"/>
  <c r="R144" i="3" s="1"/>
  <c r="S130" i="4"/>
  <c r="T135" i="3"/>
  <c r="R135" i="3" s="1"/>
  <c r="S121" i="4"/>
  <c r="Q121" i="4" s="1"/>
  <c r="S68" i="14"/>
  <c r="C68" i="14"/>
  <c r="H68" i="11" s="1"/>
  <c r="E68" i="11" s="1"/>
  <c r="S140" i="3"/>
  <c r="R126" i="4"/>
  <c r="I7" i="11"/>
  <c r="K9" i="3"/>
  <c r="I9" i="11"/>
  <c r="K11" i="3"/>
  <c r="S143" i="3"/>
  <c r="R129" i="4"/>
  <c r="I103" i="11"/>
  <c r="K105" i="3"/>
  <c r="I70" i="11"/>
  <c r="J63" i="4" s="1"/>
  <c r="K72" i="3"/>
  <c r="T101" i="3"/>
  <c r="R101" i="3" s="1"/>
  <c r="S57" i="5"/>
  <c r="Q57" i="5" s="1"/>
  <c r="S88" i="4"/>
  <c r="Q88" i="4" s="1"/>
  <c r="B88" i="14"/>
  <c r="F88" i="11" s="1"/>
  <c r="C88" i="11" s="1"/>
  <c r="C88" i="14"/>
  <c r="H88" i="11" s="1"/>
  <c r="E88" i="11" s="1"/>
  <c r="T123" i="3"/>
  <c r="S109" i="4"/>
  <c r="S147" i="14"/>
  <c r="C147" i="14"/>
  <c r="H147" i="11" s="1"/>
  <c r="E147" i="11" s="1"/>
  <c r="S146" i="3"/>
  <c r="R131" i="4"/>
  <c r="M144" i="3"/>
  <c r="L130" i="4"/>
  <c r="I18" i="11"/>
  <c r="J18" i="4" s="1"/>
  <c r="K20" i="3"/>
  <c r="C161" i="14"/>
  <c r="H161" i="11" s="1"/>
  <c r="E161" i="11" s="1"/>
  <c r="B117" i="14"/>
  <c r="F117" i="11" s="1"/>
  <c r="C117" i="11" s="1"/>
  <c r="C117" i="14"/>
  <c r="H117" i="11" s="1"/>
  <c r="E117" i="11" s="1"/>
  <c r="N154" i="3"/>
  <c r="M138" i="4"/>
  <c r="S156" i="14"/>
  <c r="C156" i="14"/>
  <c r="H156" i="11" s="1"/>
  <c r="E156" i="11" s="1"/>
  <c r="C129" i="14"/>
  <c r="H129" i="11" s="1"/>
  <c r="E129" i="11" s="1"/>
  <c r="N121" i="3"/>
  <c r="M107" i="4"/>
  <c r="B118" i="14"/>
  <c r="F118" i="11" s="1"/>
  <c r="C118" i="11" s="1"/>
  <c r="C118" i="14"/>
  <c r="H118" i="11" s="1"/>
  <c r="E118" i="11" s="1"/>
  <c r="N19" i="3"/>
  <c r="M17" i="4"/>
  <c r="N46" i="3"/>
  <c r="M42" i="4"/>
  <c r="M32" i="5"/>
  <c r="B94" i="14"/>
  <c r="F94" i="11" s="1"/>
  <c r="C94" i="11" s="1"/>
  <c r="C94" i="14"/>
  <c r="H94" i="11" s="1"/>
  <c r="E94" i="11" s="1"/>
  <c r="T105" i="3"/>
  <c r="R105" i="3" s="1"/>
  <c r="S59" i="5"/>
  <c r="S92" i="4"/>
  <c r="Q92" i="4" s="1"/>
  <c r="B40" i="14"/>
  <c r="F40" i="11" s="1"/>
  <c r="C40" i="11" s="1"/>
  <c r="C40" i="14"/>
  <c r="H40" i="11" s="1"/>
  <c r="E40" i="11" s="1"/>
  <c r="S147" i="3"/>
  <c r="R132" i="4"/>
  <c r="N122" i="3"/>
  <c r="M108" i="4"/>
  <c r="S27" i="3"/>
  <c r="R24" i="4"/>
  <c r="Q24" i="4" s="1"/>
  <c r="S46" i="14"/>
  <c r="C46" i="14"/>
  <c r="H46" i="11" s="1"/>
  <c r="E46" i="11" s="1"/>
  <c r="N20" i="3"/>
  <c r="M18" i="4"/>
  <c r="T116" i="3"/>
  <c r="R116" i="3" s="1"/>
  <c r="S102" i="4"/>
  <c r="T146" i="3"/>
  <c r="R146" i="3" s="1"/>
  <c r="S131" i="4"/>
  <c r="M27" i="3"/>
  <c r="L24" i="4"/>
  <c r="N88" i="3"/>
  <c r="M52" i="5"/>
  <c r="M76" i="4"/>
  <c r="R11" i="7"/>
  <c r="Q10" i="3"/>
  <c r="P10" i="4"/>
  <c r="P10" i="5"/>
  <c r="B149" i="14"/>
  <c r="F149" i="11" s="1"/>
  <c r="C149" i="11" s="1"/>
  <c r="C149" i="14"/>
  <c r="H149" i="11" s="1"/>
  <c r="E149" i="11" s="1"/>
  <c r="B162" i="14"/>
  <c r="F162" i="11" s="1"/>
  <c r="C162" i="11" s="1"/>
  <c r="C162" i="14"/>
  <c r="H162" i="11" s="1"/>
  <c r="E162" i="11" s="1"/>
  <c r="S151" i="14"/>
  <c r="C151" i="14"/>
  <c r="H151" i="11" s="1"/>
  <c r="E151" i="11" s="1"/>
  <c r="S58" i="3"/>
  <c r="R51" i="4"/>
  <c r="I112" i="11"/>
  <c r="J100" i="4" s="1"/>
  <c r="K114" i="3"/>
  <c r="B50" i="14"/>
  <c r="F50" i="11" s="1"/>
  <c r="C50" i="11" s="1"/>
  <c r="C50" i="14"/>
  <c r="H50" i="11" s="1"/>
  <c r="E50" i="11" s="1"/>
  <c r="T72" i="3"/>
  <c r="R72" i="3" s="1"/>
  <c r="S63" i="4"/>
  <c r="B100" i="14"/>
  <c r="F100" i="11" s="1"/>
  <c r="C100" i="11" s="1"/>
  <c r="C100" i="14"/>
  <c r="H100" i="11" s="1"/>
  <c r="E100" i="11" s="1"/>
  <c r="S70" i="3"/>
  <c r="R46" i="5"/>
  <c r="S21" i="14"/>
  <c r="B21" i="14" s="1"/>
  <c r="F21" i="11" s="1"/>
  <c r="C21" i="11" s="1"/>
  <c r="C21" i="14"/>
  <c r="H21" i="11" s="1"/>
  <c r="E21" i="11" s="1"/>
  <c r="S102" i="14"/>
  <c r="C102" i="14"/>
  <c r="H102" i="11" s="1"/>
  <c r="E102" i="11" s="1"/>
  <c r="S145" i="3"/>
  <c r="R78" i="5"/>
  <c r="T97" i="3"/>
  <c r="R97" i="3" s="1"/>
  <c r="S84" i="4"/>
  <c r="Q84" i="4" s="1"/>
  <c r="C3" i="14"/>
  <c r="H3" i="11" s="1"/>
  <c r="E3" i="11" s="1"/>
  <c r="T130" i="3"/>
  <c r="R130" i="3" s="1"/>
  <c r="S116" i="4"/>
  <c r="Q116" i="4" s="1"/>
  <c r="T91" i="3"/>
  <c r="R91" i="3" s="1"/>
  <c r="S54" i="5"/>
  <c r="Q54" i="5" s="1"/>
  <c r="S79" i="4"/>
  <c r="Q79" i="4" s="1"/>
  <c r="C10" i="14"/>
  <c r="H10" i="11" s="1"/>
  <c r="E10" i="11" s="1"/>
  <c r="S87" i="14"/>
  <c r="C87" i="14"/>
  <c r="H87" i="11" s="1"/>
  <c r="E87" i="11" s="1"/>
  <c r="S52" i="14"/>
  <c r="B52" i="14" s="1"/>
  <c r="F52" i="11" s="1"/>
  <c r="C52" i="11" s="1"/>
  <c r="B52" i="11" s="1"/>
  <c r="C52" i="14"/>
  <c r="H52" i="11" s="1"/>
  <c r="E52" i="11" s="1"/>
  <c r="T152" i="3"/>
  <c r="R152" i="3" s="1"/>
  <c r="S136" i="4"/>
  <c r="M22" i="3"/>
  <c r="L17" i="5"/>
  <c r="L20" i="4"/>
  <c r="B113" i="14"/>
  <c r="F113" i="11" s="1"/>
  <c r="C113" i="11" s="1"/>
  <c r="C113" i="14"/>
  <c r="H113" i="11" s="1"/>
  <c r="E113" i="11" s="1"/>
  <c r="S59" i="3"/>
  <c r="R52" i="4"/>
  <c r="C14" i="14"/>
  <c r="H14" i="11" s="1"/>
  <c r="E14" i="11" s="1"/>
  <c r="S78" i="14"/>
  <c r="B78" i="14" s="1"/>
  <c r="F78" i="11" s="1"/>
  <c r="C78" i="11" s="1"/>
  <c r="C78" i="14"/>
  <c r="H78" i="11" s="1"/>
  <c r="E78" i="11" s="1"/>
  <c r="S86" i="3"/>
  <c r="R86" i="3" s="1"/>
  <c r="R74" i="4"/>
  <c r="I141" i="11"/>
  <c r="J129" i="4" s="1"/>
  <c r="K143" i="3"/>
  <c r="S49" i="14"/>
  <c r="B49" i="14" s="1"/>
  <c r="F49" i="11" s="1"/>
  <c r="C49" i="11" s="1"/>
  <c r="B49" i="11" s="1"/>
  <c r="C49" i="14"/>
  <c r="H49" i="11" s="1"/>
  <c r="E49" i="11" s="1"/>
  <c r="I108" i="11"/>
  <c r="K110" i="3"/>
  <c r="T84" i="3"/>
  <c r="R84" i="3" s="1"/>
  <c r="S72" i="4"/>
  <c r="Q72" i="4" s="1"/>
  <c r="C27" i="14"/>
  <c r="H27" i="11" s="1"/>
  <c r="E27" i="11" s="1"/>
  <c r="X166" i="15"/>
  <c r="X165" i="15"/>
  <c r="G3" i="11"/>
  <c r="D3" i="11" s="1"/>
  <c r="I144" i="11"/>
  <c r="J131" i="4" s="1"/>
  <c r="K146" i="3"/>
  <c r="S28" i="3"/>
  <c r="R25" i="4"/>
  <c r="N34" i="3"/>
  <c r="M30" i="4"/>
  <c r="M24" i="5"/>
  <c r="I90" i="11"/>
  <c r="J55" i="5" s="1"/>
  <c r="K92" i="3"/>
  <c r="N126" i="7"/>
  <c r="Q126" i="7" s="1"/>
  <c r="K126" i="7"/>
  <c r="B153" i="14"/>
  <c r="F153" i="11" s="1"/>
  <c r="C153" i="11" s="1"/>
  <c r="B153" i="11" s="1"/>
  <c r="C153" i="14"/>
  <c r="H153" i="11" s="1"/>
  <c r="E153" i="11" s="1"/>
  <c r="R16" i="6"/>
  <c r="AB16" i="6" s="1"/>
  <c r="B123" i="14"/>
  <c r="F123" i="11" s="1"/>
  <c r="C123" i="11" s="1"/>
  <c r="C123" i="14"/>
  <c r="H123" i="11" s="1"/>
  <c r="E123" i="11" s="1"/>
  <c r="B13" i="14"/>
  <c r="F13" i="11" s="1"/>
  <c r="C13" i="11" s="1"/>
  <c r="C13" i="14"/>
  <c r="H13" i="11" s="1"/>
  <c r="E13" i="11" s="1"/>
  <c r="C4" i="14"/>
  <c r="H4" i="11" s="1"/>
  <c r="E4" i="11" s="1"/>
  <c r="AB126" i="6"/>
  <c r="O16" i="7"/>
  <c r="Q16" i="7" s="1"/>
  <c r="K16" i="7"/>
  <c r="Q118" i="7"/>
  <c r="B93" i="11"/>
  <c r="AA150" i="6"/>
  <c r="AN120" i="8"/>
  <c r="K6" i="7"/>
  <c r="N6" i="7"/>
  <c r="Q6" i="7" s="1"/>
  <c r="B84" i="14"/>
  <c r="F84" i="11" s="1"/>
  <c r="C84" i="11" s="1"/>
  <c r="N57" i="7"/>
  <c r="Q57" i="7" s="1"/>
  <c r="K57" i="7"/>
  <c r="AA121" i="6"/>
  <c r="AN163" i="8"/>
  <c r="N101" i="7"/>
  <c r="Q101" i="7" s="1"/>
  <c r="K101" i="7"/>
  <c r="AN79" i="8"/>
  <c r="N134" i="7"/>
  <c r="Q134" i="7" s="1"/>
  <c r="K134" i="7"/>
  <c r="K112" i="7"/>
  <c r="N112" i="7"/>
  <c r="Q112" i="7" s="1"/>
  <c r="U38" i="5"/>
  <c r="R128" i="7"/>
  <c r="Q127" i="3"/>
  <c r="N33" i="7"/>
  <c r="Q33" i="7" s="1"/>
  <c r="K33" i="7"/>
  <c r="C12" i="14"/>
  <c r="H12" i="11" s="1"/>
  <c r="E12" i="11" s="1"/>
  <c r="R158" i="6"/>
  <c r="B46" i="14"/>
  <c r="F46" i="11" s="1"/>
  <c r="C46" i="11" s="1"/>
  <c r="B46" i="11" s="1"/>
  <c r="P123" i="7"/>
  <c r="K123" i="7"/>
  <c r="S44" i="4"/>
  <c r="Q44" i="4" s="1"/>
  <c r="AA110" i="6"/>
  <c r="C84" i="14"/>
  <c r="H84" i="11" s="1"/>
  <c r="E84" i="11" s="1"/>
  <c r="I125" i="6"/>
  <c r="N125" i="6" s="1"/>
  <c r="Q30" i="7"/>
  <c r="N66" i="7"/>
  <c r="Q66" i="7" s="1"/>
  <c r="K66" i="7"/>
  <c r="L53" i="4"/>
  <c r="R149" i="7"/>
  <c r="Q148" i="3"/>
  <c r="I123" i="6"/>
  <c r="N123" i="6" s="1"/>
  <c r="I121" i="6"/>
  <c r="B92" i="14"/>
  <c r="F92" i="11" s="1"/>
  <c r="C92" i="11" s="1"/>
  <c r="C92" i="14"/>
  <c r="H92" i="11" s="1"/>
  <c r="E92" i="11" s="1"/>
  <c r="I74" i="6"/>
  <c r="N74" i="6" s="1"/>
  <c r="I15" i="6"/>
  <c r="N15" i="6" s="1"/>
  <c r="I68" i="6"/>
  <c r="N68" i="6" s="1"/>
  <c r="U69" i="5"/>
  <c r="Q82" i="4"/>
  <c r="N155" i="7"/>
  <c r="Q155" i="7" s="1"/>
  <c r="K155" i="7"/>
  <c r="N118" i="8"/>
  <c r="R118" i="8"/>
  <c r="AN140" i="8"/>
  <c r="N90" i="6"/>
  <c r="AA60" i="6"/>
  <c r="AB60" i="6" s="1"/>
  <c r="Q52" i="7"/>
  <c r="B120" i="14"/>
  <c r="F120" i="11" s="1"/>
  <c r="C120" i="11" s="1"/>
  <c r="B120" i="11" s="1"/>
  <c r="U59" i="5"/>
  <c r="AA15" i="6"/>
  <c r="R18" i="6"/>
  <c r="AB18" i="6" s="1"/>
  <c r="R118" i="4"/>
  <c r="Q118" i="4" s="1"/>
  <c r="N166" i="7"/>
  <c r="Q166" i="7" s="1"/>
  <c r="K166" i="7"/>
  <c r="U64" i="5"/>
  <c r="U32" i="4"/>
  <c r="U53" i="5"/>
  <c r="U16" i="5"/>
  <c r="O35" i="4"/>
  <c r="AA64" i="6"/>
  <c r="N45" i="6"/>
  <c r="O6" i="8"/>
  <c r="R6" i="8"/>
  <c r="M163" i="6"/>
  <c r="K164" i="7"/>
  <c r="N164" i="7"/>
  <c r="Q164" i="7" s="1"/>
  <c r="AA100" i="6"/>
  <c r="O28" i="5"/>
  <c r="D102" i="14"/>
  <c r="O79" i="4"/>
  <c r="H126" i="8"/>
  <c r="AA93" i="6"/>
  <c r="R70" i="7"/>
  <c r="Q69" i="3"/>
  <c r="O63" i="4"/>
  <c r="C133" i="14"/>
  <c r="H133" i="11" s="1"/>
  <c r="E133" i="11" s="1"/>
  <c r="M137" i="4"/>
  <c r="N105" i="6"/>
  <c r="AB163" i="14"/>
  <c r="Z163" i="14" s="1"/>
  <c r="S163" i="14" s="1"/>
  <c r="B163" i="14" s="1"/>
  <c r="F163" i="11" s="1"/>
  <c r="C163" i="11" s="1"/>
  <c r="N165" i="7"/>
  <c r="Q165" i="7" s="1"/>
  <c r="K165" i="7"/>
  <c r="R11" i="6"/>
  <c r="AN141" i="8"/>
  <c r="Q81" i="7"/>
  <c r="O47" i="4"/>
  <c r="R66" i="4"/>
  <c r="N116" i="7"/>
  <c r="Q116" i="7" s="1"/>
  <c r="K116" i="7"/>
  <c r="N73" i="6"/>
  <c r="S33" i="5"/>
  <c r="N157" i="6"/>
  <c r="N67" i="6"/>
  <c r="P11" i="5"/>
  <c r="B126" i="11"/>
  <c r="C45" i="14"/>
  <c r="H45" i="11" s="1"/>
  <c r="E45" i="11" s="1"/>
  <c r="B45" i="11" s="1"/>
  <c r="C155" i="14"/>
  <c r="H155" i="11" s="1"/>
  <c r="E155" i="11" s="1"/>
  <c r="R71" i="3"/>
  <c r="N141" i="7"/>
  <c r="Q141" i="7" s="1"/>
  <c r="K141" i="7"/>
  <c r="L69" i="5"/>
  <c r="O94" i="7"/>
  <c r="Q94" i="7" s="1"/>
  <c r="K94" i="7"/>
  <c r="R147" i="3"/>
  <c r="Z118" i="6"/>
  <c r="M68" i="5"/>
  <c r="K68" i="5" s="1"/>
  <c r="R159" i="7"/>
  <c r="Q158" i="3"/>
  <c r="B122" i="14"/>
  <c r="F122" i="11" s="1"/>
  <c r="C122" i="11" s="1"/>
  <c r="R62" i="4"/>
  <c r="AN56" i="8"/>
  <c r="M127" i="6"/>
  <c r="M141" i="3"/>
  <c r="L127" i="4"/>
  <c r="S80" i="5"/>
  <c r="Q80" i="5" s="1"/>
  <c r="R31" i="3"/>
  <c r="S28" i="4"/>
  <c r="Q28" i="4" s="1"/>
  <c r="C138" i="14"/>
  <c r="H138" i="11" s="1"/>
  <c r="E138" i="11" s="1"/>
  <c r="Z63" i="6"/>
  <c r="K51" i="4"/>
  <c r="M94" i="4"/>
  <c r="L40" i="5"/>
  <c r="M132" i="6"/>
  <c r="N132" i="6" s="1"/>
  <c r="K120" i="7"/>
  <c r="N120" i="7"/>
  <c r="Q120" i="7" s="1"/>
  <c r="I27" i="6"/>
  <c r="M71" i="6"/>
  <c r="N71" i="6" s="1"/>
  <c r="AA54" i="6"/>
  <c r="AN51" i="8"/>
  <c r="N44" i="7"/>
  <c r="Q44" i="7" s="1"/>
  <c r="K44" i="7"/>
  <c r="L72" i="4"/>
  <c r="L77" i="5"/>
  <c r="L55" i="5"/>
  <c r="L134" i="4"/>
  <c r="L80" i="5"/>
  <c r="L16" i="4"/>
  <c r="K16" i="4" s="1"/>
  <c r="I146" i="6"/>
  <c r="N146" i="6" s="1"/>
  <c r="B29" i="11"/>
  <c r="B74" i="14"/>
  <c r="F74" i="11" s="1"/>
  <c r="C74" i="11" s="1"/>
  <c r="C74" i="14"/>
  <c r="H74" i="11" s="1"/>
  <c r="E74" i="11" s="1"/>
  <c r="I125" i="11"/>
  <c r="K127" i="3"/>
  <c r="Q17" i="5"/>
  <c r="R40" i="4"/>
  <c r="R102" i="4"/>
  <c r="S16" i="4"/>
  <c r="Q16" i="4" s="1"/>
  <c r="S18" i="4"/>
  <c r="Q18" i="4" s="1"/>
  <c r="R32" i="4"/>
  <c r="Q39" i="5"/>
  <c r="Q20" i="4"/>
  <c r="R37" i="5"/>
  <c r="R44" i="5"/>
  <c r="Q44" i="5" s="1"/>
  <c r="R30" i="4"/>
  <c r="C98" i="14"/>
  <c r="H98" i="11" s="1"/>
  <c r="E98" i="11" s="1"/>
  <c r="AA85" i="6"/>
  <c r="Q20" i="7"/>
  <c r="B160" i="14"/>
  <c r="F160" i="11" s="1"/>
  <c r="C160" i="11" s="1"/>
  <c r="AN27" i="8"/>
  <c r="Q69" i="4"/>
  <c r="R54" i="6"/>
  <c r="AB54" i="6" s="1"/>
  <c r="I39" i="11"/>
  <c r="K41" i="3"/>
  <c r="M53" i="5"/>
  <c r="I103" i="6"/>
  <c r="N103" i="6" s="1"/>
  <c r="N53" i="7"/>
  <c r="Q53" i="7" s="1"/>
  <c r="K53" i="7"/>
  <c r="I30" i="6"/>
  <c r="R128" i="4"/>
  <c r="AA114" i="6"/>
  <c r="AA132" i="6"/>
  <c r="N36" i="7"/>
  <c r="Q36" i="7" s="1"/>
  <c r="K36" i="7"/>
  <c r="Q6" i="4"/>
  <c r="AB43" i="14"/>
  <c r="Z43" i="14" s="1"/>
  <c r="S43" i="14" s="1"/>
  <c r="B43" i="14" s="1"/>
  <c r="F43" i="11" s="1"/>
  <c r="C43" i="11" s="1"/>
  <c r="S46" i="5"/>
  <c r="Q46" i="5" s="1"/>
  <c r="U58" i="4"/>
  <c r="R23" i="6"/>
  <c r="L65" i="5"/>
  <c r="AN166" i="8"/>
  <c r="B23" i="11"/>
  <c r="R56" i="6"/>
  <c r="AB76" i="14"/>
  <c r="Z76" i="14" s="1"/>
  <c r="S76" i="14" s="1"/>
  <c r="B76" i="14" s="1"/>
  <c r="F76" i="11" s="1"/>
  <c r="C76" i="11" s="1"/>
  <c r="R78" i="7"/>
  <c r="Q77" i="3"/>
  <c r="Q74" i="5"/>
  <c r="S83" i="4"/>
  <c r="Q83" i="4" s="1"/>
  <c r="Q11" i="4"/>
  <c r="S41" i="5"/>
  <c r="Q41" i="5" s="1"/>
  <c r="Q67" i="5"/>
  <c r="S56" i="5"/>
  <c r="Q56" i="5" s="1"/>
  <c r="B60" i="14"/>
  <c r="F60" i="11" s="1"/>
  <c r="C60" i="11" s="1"/>
  <c r="R27" i="3"/>
  <c r="R31" i="5"/>
  <c r="B98" i="14"/>
  <c r="F98" i="11" s="1"/>
  <c r="C98" i="11" s="1"/>
  <c r="B98" i="11" s="1"/>
  <c r="R66" i="3"/>
  <c r="R28" i="7"/>
  <c r="Q27" i="3"/>
  <c r="R57" i="3"/>
  <c r="I139" i="6"/>
  <c r="N139" i="6" s="1"/>
  <c r="K51" i="7"/>
  <c r="N51" i="7"/>
  <c r="Q51" i="7" s="1"/>
  <c r="I86" i="6"/>
  <c r="K60" i="7"/>
  <c r="N60" i="7"/>
  <c r="Q60" i="7" s="1"/>
  <c r="Z46" i="6"/>
  <c r="N9" i="7"/>
  <c r="Q9" i="7" s="1"/>
  <c r="K9" i="7"/>
  <c r="M35" i="6"/>
  <c r="N35" i="6" s="1"/>
  <c r="R150" i="6"/>
  <c r="AB150" i="6" s="1"/>
  <c r="B137" i="14"/>
  <c r="F137" i="11" s="1"/>
  <c r="C137" i="11" s="1"/>
  <c r="Q122" i="4"/>
  <c r="M39" i="6"/>
  <c r="L96" i="4"/>
  <c r="N146" i="7"/>
  <c r="Q146" i="7" s="1"/>
  <c r="K146" i="7"/>
  <c r="K121" i="8"/>
  <c r="AB13" i="6"/>
  <c r="Z29" i="6"/>
  <c r="P141" i="4"/>
  <c r="M166" i="6"/>
  <c r="W125" i="8"/>
  <c r="M91" i="6"/>
  <c r="AN99" i="8"/>
  <c r="AA124" i="6"/>
  <c r="AB124" i="6" s="1"/>
  <c r="R93" i="7"/>
  <c r="Q92" i="3"/>
  <c r="M57" i="6"/>
  <c r="N57" i="6" s="1"/>
  <c r="I6" i="6"/>
  <c r="Z143" i="6"/>
  <c r="AB110" i="6"/>
  <c r="M86" i="6"/>
  <c r="I47" i="6"/>
  <c r="B111" i="14"/>
  <c r="F111" i="11" s="1"/>
  <c r="C111" i="11" s="1"/>
  <c r="AN95" i="8"/>
  <c r="I8" i="11"/>
  <c r="K10" i="3"/>
  <c r="Z22" i="6"/>
  <c r="AA22" i="6" s="1"/>
  <c r="O17" i="4"/>
  <c r="N85" i="7"/>
  <c r="Q85" i="7" s="1"/>
  <c r="K85" i="7"/>
  <c r="AA63" i="6"/>
  <c r="AB63" i="6" s="1"/>
  <c r="S35" i="4"/>
  <c r="Q35" i="4" s="1"/>
  <c r="U42" i="5"/>
  <c r="AA142" i="6"/>
  <c r="AB142" i="6" s="1"/>
  <c r="M97" i="6"/>
  <c r="N97" i="6" s="1"/>
  <c r="W118" i="8"/>
  <c r="L153" i="3"/>
  <c r="B80" i="14"/>
  <c r="F80" i="11" s="1"/>
  <c r="C80" i="11" s="1"/>
  <c r="AA163" i="6"/>
  <c r="Z44" i="6"/>
  <c r="AA44" i="6" s="1"/>
  <c r="N154" i="7"/>
  <c r="Q154" i="7" s="1"/>
  <c r="K154" i="7"/>
  <c r="I164" i="6"/>
  <c r="N164" i="6" s="1"/>
  <c r="B156" i="14"/>
  <c r="F156" i="11" s="1"/>
  <c r="C156" i="11" s="1"/>
  <c r="B156" i="11" s="1"/>
  <c r="AA144" i="6"/>
  <c r="C54" i="14"/>
  <c r="H54" i="11" s="1"/>
  <c r="E54" i="11" s="1"/>
  <c r="I10" i="6"/>
  <c r="N10" i="6" s="1"/>
  <c r="U125" i="4"/>
  <c r="M113" i="4"/>
  <c r="Q135" i="3"/>
  <c r="R136" i="7"/>
  <c r="I160" i="6"/>
  <c r="I76" i="6"/>
  <c r="AN83" i="8"/>
  <c r="N143" i="7"/>
  <c r="Q143" i="7" s="1"/>
  <c r="K143" i="7"/>
  <c r="U75" i="5"/>
  <c r="H120" i="8"/>
  <c r="O120" i="8" s="1"/>
  <c r="N45" i="7"/>
  <c r="Q45" i="7" s="1"/>
  <c r="K45" i="7"/>
  <c r="I163" i="6"/>
  <c r="I152" i="6"/>
  <c r="V71" i="6"/>
  <c r="AA71" i="6" s="1"/>
  <c r="AB71" i="6" s="1"/>
  <c r="C17" i="14"/>
  <c r="H17" i="11" s="1"/>
  <c r="E17" i="11" s="1"/>
  <c r="B17" i="11" s="1"/>
  <c r="M94" i="3"/>
  <c r="L81" i="4"/>
  <c r="Z133" i="6"/>
  <c r="AA133" i="6" s="1"/>
  <c r="AB133" i="6" s="1"/>
  <c r="B54" i="14"/>
  <c r="F54" i="11" s="1"/>
  <c r="C54" i="11" s="1"/>
  <c r="AN18" i="8"/>
  <c r="O134" i="4"/>
  <c r="O85" i="5"/>
  <c r="C97" i="14"/>
  <c r="H97" i="11" s="1"/>
  <c r="E97" i="11" s="1"/>
  <c r="B97" i="11" s="1"/>
  <c r="R26" i="6"/>
  <c r="AB26" i="6" s="1"/>
  <c r="I43" i="6"/>
  <c r="O131" i="4"/>
  <c r="Q70" i="4"/>
  <c r="S146" i="4"/>
  <c r="Q146" i="4" s="1"/>
  <c r="AN146" i="8"/>
  <c r="I94" i="6"/>
  <c r="L82" i="4"/>
  <c r="R97" i="6"/>
  <c r="I75" i="6"/>
  <c r="N75" i="6" s="1"/>
  <c r="M120" i="6"/>
  <c r="N120" i="6" s="1"/>
  <c r="AA92" i="6"/>
  <c r="AB92" i="6" s="1"/>
  <c r="AA34" i="6"/>
  <c r="B87" i="14"/>
  <c r="F87" i="11" s="1"/>
  <c r="C87" i="11" s="1"/>
  <c r="B87" i="11" s="1"/>
  <c r="AA146" i="6"/>
  <c r="C122" i="14"/>
  <c r="H122" i="11" s="1"/>
  <c r="E122" i="11" s="1"/>
  <c r="C89" i="14"/>
  <c r="H89" i="11" s="1"/>
  <c r="E89" i="11" s="1"/>
  <c r="B89" i="11" s="1"/>
  <c r="AA11" i="6"/>
  <c r="S51" i="5"/>
  <c r="Q51" i="5" s="1"/>
  <c r="N142" i="7"/>
  <c r="Q142" i="7" s="1"/>
  <c r="K142" i="7"/>
  <c r="Z55" i="6"/>
  <c r="AA55" i="6" s="1"/>
  <c r="AB55" i="6" s="1"/>
  <c r="W116" i="8"/>
  <c r="I8" i="6"/>
  <c r="L76" i="4"/>
  <c r="O111" i="7"/>
  <c r="Q111" i="7" s="1"/>
  <c r="K111" i="7"/>
  <c r="R33" i="6"/>
  <c r="Q99" i="4"/>
  <c r="H124" i="8"/>
  <c r="C60" i="14"/>
  <c r="H60" i="11" s="1"/>
  <c r="E60" i="11" s="1"/>
  <c r="AB143" i="14"/>
  <c r="Z143" i="14" s="1"/>
  <c r="S143" i="14" s="1"/>
  <c r="Q88" i="7"/>
  <c r="I87" i="6"/>
  <c r="N87" i="6" s="1"/>
  <c r="Q113" i="4"/>
  <c r="L118" i="4"/>
  <c r="S138" i="4"/>
  <c r="Q138" i="4" s="1"/>
  <c r="R26" i="7"/>
  <c r="Q25" i="3"/>
  <c r="W122" i="8"/>
  <c r="H122" i="8"/>
  <c r="C22" i="14"/>
  <c r="H22" i="11" s="1"/>
  <c r="E22" i="11" s="1"/>
  <c r="O49" i="5"/>
  <c r="R28" i="3"/>
  <c r="AA135" i="6"/>
  <c r="AB135" i="6" s="1"/>
  <c r="M85" i="4"/>
  <c r="B148" i="14"/>
  <c r="F148" i="11" s="1"/>
  <c r="C148" i="11" s="1"/>
  <c r="AN110" i="8"/>
  <c r="U47" i="5"/>
  <c r="L36" i="4"/>
  <c r="I113" i="6"/>
  <c r="N113" i="6" s="1"/>
  <c r="I72" i="6"/>
  <c r="N72" i="6" s="1"/>
  <c r="M55" i="6"/>
  <c r="N55" i="6" s="1"/>
  <c r="V138" i="6"/>
  <c r="AA138" i="6" s="1"/>
  <c r="K76" i="7"/>
  <c r="N76" i="7"/>
  <c r="Q76" i="7" s="1"/>
  <c r="B66" i="14"/>
  <c r="F66" i="11" s="1"/>
  <c r="C66" i="11" s="1"/>
  <c r="B66" i="11" s="1"/>
  <c r="C66" i="14"/>
  <c r="H66" i="11" s="1"/>
  <c r="E66" i="11" s="1"/>
  <c r="I138" i="6"/>
  <c r="N138" i="6" s="1"/>
  <c r="M53" i="6"/>
  <c r="N53" i="6" s="1"/>
  <c r="N122" i="4"/>
  <c r="R100" i="7"/>
  <c r="Q99" i="3"/>
  <c r="B110" i="14"/>
  <c r="F110" i="11" s="1"/>
  <c r="C110" i="11" s="1"/>
  <c r="C81" i="14"/>
  <c r="H81" i="11" s="1"/>
  <c r="E81" i="11" s="1"/>
  <c r="B81" i="11" s="1"/>
  <c r="B22" i="14"/>
  <c r="F22" i="11" s="1"/>
  <c r="C22" i="11" s="1"/>
  <c r="B22" i="11" s="1"/>
  <c r="R45" i="5"/>
  <c r="H118" i="8"/>
  <c r="M78" i="4"/>
  <c r="C32" i="14"/>
  <c r="H32" i="11" s="1"/>
  <c r="E32" i="11" s="1"/>
  <c r="B32" i="11" s="1"/>
  <c r="M57" i="4"/>
  <c r="K57" i="4" s="1"/>
  <c r="AA118" i="6"/>
  <c r="R12" i="7"/>
  <c r="Q11" i="3"/>
  <c r="AB15" i="6"/>
  <c r="AB65" i="14"/>
  <c r="Z65" i="14" s="1"/>
  <c r="U73" i="5"/>
  <c r="U59" i="4"/>
  <c r="U112" i="4"/>
  <c r="B119" i="14"/>
  <c r="F119" i="11" s="1"/>
  <c r="C119" i="11" s="1"/>
  <c r="B119" i="11" s="1"/>
  <c r="C28" i="14"/>
  <c r="H28" i="11" s="1"/>
  <c r="E28" i="11" s="1"/>
  <c r="AN91" i="8"/>
  <c r="O44" i="4"/>
  <c r="K151" i="7"/>
  <c r="N151" i="7"/>
  <c r="Q151" i="7" s="1"/>
  <c r="N121" i="6"/>
  <c r="W120" i="8"/>
  <c r="R7" i="5"/>
  <c r="AB100" i="6"/>
  <c r="Q114" i="7"/>
  <c r="O89" i="7"/>
  <c r="Q89" i="7" s="1"/>
  <c r="K89" i="7"/>
  <c r="P120" i="4"/>
  <c r="P23" i="4"/>
  <c r="B55" i="14"/>
  <c r="F55" i="11" s="1"/>
  <c r="C55" i="11" s="1"/>
  <c r="AN25" i="8"/>
  <c r="R75" i="5"/>
  <c r="R102" i="7"/>
  <c r="Q101" i="3"/>
  <c r="AB146" i="6"/>
  <c r="S114" i="4"/>
  <c r="Q114" i="4" s="1"/>
  <c r="Q76" i="4"/>
  <c r="R48" i="6"/>
  <c r="AA33" i="6"/>
  <c r="R143" i="4"/>
  <c r="W124" i="8"/>
  <c r="R87" i="6"/>
  <c r="U18" i="5"/>
  <c r="U10" i="5"/>
  <c r="O65" i="5"/>
  <c r="R145" i="6"/>
  <c r="R125" i="6"/>
  <c r="R59" i="5"/>
  <c r="N58" i="7"/>
  <c r="Q58" i="7" s="1"/>
  <c r="K58" i="7"/>
  <c r="N86" i="7"/>
  <c r="Q86" i="7" s="1"/>
  <c r="K86" i="7"/>
  <c r="AN113" i="8"/>
  <c r="K130" i="7"/>
  <c r="N130" i="7"/>
  <c r="Q130" i="7" s="1"/>
  <c r="R106" i="7"/>
  <c r="Q105" i="3"/>
  <c r="P59" i="5"/>
  <c r="B155" i="11"/>
  <c r="AN160" i="8"/>
  <c r="Q73" i="5"/>
  <c r="O84" i="7"/>
  <c r="Q84" i="7" s="1"/>
  <c r="K84" i="7"/>
  <c r="AA140" i="6"/>
  <c r="AB140" i="6" s="1"/>
  <c r="C119" i="14"/>
  <c r="H119" i="11" s="1"/>
  <c r="E119" i="11" s="1"/>
  <c r="I75" i="11"/>
  <c r="J67" i="4" s="1"/>
  <c r="K77" i="3"/>
  <c r="R148" i="7"/>
  <c r="Q147" i="3"/>
  <c r="I91" i="11"/>
  <c r="J80" i="4" s="1"/>
  <c r="K93" i="3"/>
  <c r="AN52" i="8"/>
  <c r="W123" i="8"/>
  <c r="C55" i="14"/>
  <c r="H55" i="11" s="1"/>
  <c r="E55" i="11" s="1"/>
  <c r="D12" i="14"/>
  <c r="S31" i="5"/>
  <c r="Q138" i="7"/>
  <c r="Z140" i="6"/>
  <c r="R132" i="6"/>
  <c r="AB132" i="6" s="1"/>
  <c r="R141" i="4"/>
  <c r="Q60" i="5"/>
  <c r="R48" i="7"/>
  <c r="Q47" i="3"/>
  <c r="M160" i="6"/>
  <c r="K14" i="7"/>
  <c r="N14" i="7"/>
  <c r="Q14" i="7" s="1"/>
  <c r="M64" i="6"/>
  <c r="N64" i="6" s="1"/>
  <c r="L18" i="3"/>
  <c r="R77" i="6"/>
  <c r="Q87" i="4"/>
  <c r="Q24" i="5"/>
  <c r="Q21" i="4"/>
  <c r="Q86" i="4"/>
  <c r="B121" i="14"/>
  <c r="F121" i="11" s="1"/>
  <c r="C121" i="11" s="1"/>
  <c r="M46" i="6"/>
  <c r="N46" i="6" s="1"/>
  <c r="B127" i="14"/>
  <c r="F127" i="11" s="1"/>
  <c r="C127" i="11" s="1"/>
  <c r="S132" i="4"/>
  <c r="Q132" i="4" s="1"/>
  <c r="R50" i="7"/>
  <c r="Q49" i="3"/>
  <c r="R33" i="5"/>
  <c r="N84" i="6"/>
  <c r="O57" i="4"/>
  <c r="R45" i="6"/>
  <c r="I102" i="6"/>
  <c r="N102" i="6" s="1"/>
  <c r="R44" i="6"/>
  <c r="I91" i="6"/>
  <c r="R48" i="3"/>
  <c r="AN38" i="8"/>
  <c r="AN37" i="8"/>
  <c r="I143" i="6"/>
  <c r="N143" i="6" s="1"/>
  <c r="B61" i="14"/>
  <c r="F61" i="11" s="1"/>
  <c r="C61" i="11" s="1"/>
  <c r="N113" i="7"/>
  <c r="Q113" i="7" s="1"/>
  <c r="K113" i="7"/>
  <c r="Z82" i="6"/>
  <c r="AA82" i="6" s="1"/>
  <c r="AB82" i="6" s="1"/>
  <c r="N51" i="6"/>
  <c r="N156" i="6"/>
  <c r="AA162" i="6"/>
  <c r="S25" i="4"/>
  <c r="Q25" i="4" s="1"/>
  <c r="R40" i="7"/>
  <c r="Q39" i="3"/>
  <c r="B139" i="14"/>
  <c r="F139" i="11" s="1"/>
  <c r="C139" i="11" s="1"/>
  <c r="C139" i="14"/>
  <c r="H139" i="11" s="1"/>
  <c r="E139" i="11" s="1"/>
  <c r="B135" i="14"/>
  <c r="F135" i="11" s="1"/>
  <c r="C135" i="11" s="1"/>
  <c r="B135" i="11" s="1"/>
  <c r="N77" i="7"/>
  <c r="Q77" i="7" s="1"/>
  <c r="K77" i="7"/>
  <c r="C72" i="14"/>
  <c r="H72" i="11" s="1"/>
  <c r="E72" i="11" s="1"/>
  <c r="B72" i="11" s="1"/>
  <c r="R61" i="6"/>
  <c r="AB61" i="6" s="1"/>
  <c r="M60" i="6"/>
  <c r="N60" i="6" s="1"/>
  <c r="N47" i="7"/>
  <c r="Q47" i="7" s="1"/>
  <c r="K47" i="7"/>
  <c r="AA17" i="6"/>
  <c r="AB17" i="6" s="1"/>
  <c r="Q10" i="7"/>
  <c r="L25" i="4"/>
  <c r="L85" i="4"/>
  <c r="Z84" i="6"/>
  <c r="AA84" i="6" s="1"/>
  <c r="AB84" i="6" s="1"/>
  <c r="AB14" i="6"/>
  <c r="R144" i="7"/>
  <c r="Q143" i="3"/>
  <c r="O19" i="5"/>
  <c r="L137" i="4"/>
  <c r="I122" i="6"/>
  <c r="N122" i="6" s="1"/>
  <c r="L22" i="5"/>
  <c r="S41" i="4"/>
  <c r="AN157" i="8"/>
  <c r="R157" i="6"/>
  <c r="AB157" i="6" s="1"/>
  <c r="R118" i="6"/>
  <c r="N69" i="6"/>
  <c r="AA46" i="6"/>
  <c r="AB46" i="6" s="1"/>
  <c r="X55" i="8"/>
  <c r="AB38" i="14"/>
  <c r="Z38" i="14" s="1"/>
  <c r="Z153" i="6"/>
  <c r="AA153" i="6" s="1"/>
  <c r="AB153" i="6" s="1"/>
  <c r="I59" i="11"/>
  <c r="K61" i="3"/>
  <c r="AA164" i="6"/>
  <c r="R144" i="6"/>
  <c r="AB144" i="6" s="1"/>
  <c r="U71" i="5"/>
  <c r="U39" i="4"/>
  <c r="U41" i="5"/>
  <c r="U67" i="5"/>
  <c r="B114" i="14"/>
  <c r="F114" i="11" s="1"/>
  <c r="C114" i="11" s="1"/>
  <c r="Q108" i="7"/>
  <c r="R132" i="3"/>
  <c r="M42" i="5"/>
  <c r="K42" i="5" s="1"/>
  <c r="B138" i="14"/>
  <c r="F138" i="11" s="1"/>
  <c r="C138" i="11" s="1"/>
  <c r="C110" i="14"/>
  <c r="H110" i="11" s="1"/>
  <c r="E110" i="11" s="1"/>
  <c r="C152" i="14"/>
  <c r="H152" i="11" s="1"/>
  <c r="E152" i="11" s="1"/>
  <c r="B152" i="11" s="1"/>
  <c r="AN47" i="8"/>
  <c r="R25" i="6"/>
  <c r="AB25" i="6" s="1"/>
  <c r="S71" i="4"/>
  <c r="Q71" i="4" s="1"/>
  <c r="N157" i="7"/>
  <c r="Q157" i="7" s="1"/>
  <c r="K157" i="7"/>
  <c r="R120" i="8"/>
  <c r="AN64" i="8"/>
  <c r="AN55" i="8"/>
  <c r="AN39" i="8"/>
  <c r="Q11" i="5"/>
  <c r="M131" i="6"/>
  <c r="N131" i="6" s="1"/>
  <c r="AA76" i="6"/>
  <c r="D53" i="14"/>
  <c r="B53" i="14" s="1"/>
  <c r="F53" i="11" s="1"/>
  <c r="C53" i="11" s="1"/>
  <c r="B53" i="11" s="1"/>
  <c r="Z130" i="6"/>
  <c r="AA130" i="6" s="1"/>
  <c r="AA104" i="6"/>
  <c r="R9" i="6"/>
  <c r="N40" i="5"/>
  <c r="O68" i="5"/>
  <c r="O55" i="4"/>
  <c r="O80" i="5"/>
  <c r="O21" i="4"/>
  <c r="O109" i="4"/>
  <c r="N126" i="8"/>
  <c r="Z97" i="6"/>
  <c r="AA97" i="6" s="1"/>
  <c r="R70" i="5"/>
  <c r="Q70" i="5" s="1"/>
  <c r="O119" i="7"/>
  <c r="Q119" i="7" s="1"/>
  <c r="K119" i="7"/>
  <c r="L19" i="5"/>
  <c r="S62" i="4"/>
  <c r="Q62" i="4" s="1"/>
  <c r="R41" i="4"/>
  <c r="B115" i="14"/>
  <c r="F115" i="11" s="1"/>
  <c r="C115" i="11" s="1"/>
  <c r="B115" i="11" s="1"/>
  <c r="AA39" i="6"/>
  <c r="AB39" i="6" s="1"/>
  <c r="S57" i="4"/>
  <c r="Q57" i="4" s="1"/>
  <c r="N59" i="7"/>
  <c r="Q59" i="7" s="1"/>
  <c r="K59" i="7"/>
  <c r="R96" i="4"/>
  <c r="Q96" i="4" s="1"/>
  <c r="R115" i="7"/>
  <c r="Q114" i="3"/>
  <c r="H116" i="8"/>
  <c r="AA48" i="6"/>
  <c r="D136" i="14"/>
  <c r="B136" i="14" s="1"/>
  <c r="F136" i="11" s="1"/>
  <c r="C136" i="11" s="1"/>
  <c r="B136" i="11" s="1"/>
  <c r="O18" i="5"/>
  <c r="R10" i="5"/>
  <c r="Q10" i="5" s="1"/>
  <c r="C132" i="14"/>
  <c r="H132" i="11" s="1"/>
  <c r="E132" i="11" s="1"/>
  <c r="B132" i="11" s="1"/>
  <c r="S79" i="5"/>
  <c r="Q79" i="5" s="1"/>
  <c r="AA145" i="6"/>
  <c r="C35" i="14"/>
  <c r="H35" i="11" s="1"/>
  <c r="E35" i="11" s="1"/>
  <c r="C134" i="14"/>
  <c r="H134" i="11" s="1"/>
  <c r="E134" i="11" s="1"/>
  <c r="B159" i="14"/>
  <c r="F159" i="11" s="1"/>
  <c r="C159" i="11" s="1"/>
  <c r="C159" i="14"/>
  <c r="H159" i="11" s="1"/>
  <c r="E159" i="11" s="1"/>
  <c r="AB114" i="6"/>
  <c r="N76" i="6"/>
  <c r="R13" i="7"/>
  <c r="Q12" i="3"/>
  <c r="R124" i="7"/>
  <c r="Q123" i="3"/>
  <c r="N68" i="7"/>
  <c r="Q68" i="7" s="1"/>
  <c r="K68" i="7"/>
  <c r="AB105" i="6"/>
  <c r="O38" i="7"/>
  <c r="Q38" i="7" s="1"/>
  <c r="K38" i="7"/>
  <c r="M159" i="6"/>
  <c r="N159" i="6" s="1"/>
  <c r="N99" i="7"/>
  <c r="Q99" i="7" s="1"/>
  <c r="K99" i="7"/>
  <c r="I151" i="6"/>
  <c r="AN68" i="8"/>
  <c r="L101" i="4"/>
  <c r="L115" i="4"/>
  <c r="L25" i="5"/>
  <c r="U58" i="5"/>
  <c r="Z79" i="6"/>
  <c r="AA79" i="6" s="1"/>
  <c r="AB79" i="6" s="1"/>
  <c r="Z53" i="6"/>
  <c r="AA53" i="6" s="1"/>
  <c r="AB53" i="6" s="1"/>
  <c r="AA136" i="6"/>
  <c r="AB136" i="6" s="1"/>
  <c r="R50" i="6"/>
  <c r="AB50" i="6" s="1"/>
  <c r="Z6" i="6"/>
  <c r="AA6" i="6" s="1"/>
  <c r="R96" i="7"/>
  <c r="Q95" i="3"/>
  <c r="R143" i="3"/>
  <c r="M108" i="6"/>
  <c r="N108" i="6" s="1"/>
  <c r="Q9" i="5"/>
  <c r="Z161" i="6"/>
  <c r="AA161" i="6" s="1"/>
  <c r="C127" i="14"/>
  <c r="H127" i="11" s="1"/>
  <c r="E127" i="11" s="1"/>
  <c r="AA77" i="6"/>
  <c r="Q62" i="5"/>
  <c r="Q61" i="5"/>
  <c r="S55" i="4"/>
  <c r="Q55" i="4" s="1"/>
  <c r="R59" i="4"/>
  <c r="Q59" i="4" s="1"/>
  <c r="R60" i="4"/>
  <c r="R136" i="4"/>
  <c r="Q67" i="4"/>
  <c r="Q23" i="4"/>
  <c r="S134" i="4"/>
  <c r="Q134" i="4" s="1"/>
  <c r="B133" i="11"/>
  <c r="N109" i="7"/>
  <c r="Q109" i="7" s="1"/>
  <c r="K109" i="7"/>
  <c r="R95" i="6"/>
  <c r="AB95" i="6" s="1"/>
  <c r="AN162" i="8"/>
  <c r="I135" i="6"/>
  <c r="N135" i="6" s="1"/>
  <c r="AN152" i="8"/>
  <c r="R145" i="7"/>
  <c r="Q144" i="3"/>
  <c r="Z120" i="6"/>
  <c r="B68" i="14"/>
  <c r="F68" i="11" s="1"/>
  <c r="C68" i="11" s="1"/>
  <c r="B68" i="11" s="1"/>
  <c r="N56" i="6"/>
  <c r="Q49" i="5"/>
  <c r="K123" i="8"/>
  <c r="O123" i="8" s="1"/>
  <c r="X123" i="8" s="1"/>
  <c r="M8" i="6"/>
  <c r="N8" i="6" s="1"/>
  <c r="K75" i="7"/>
  <c r="N75" i="7"/>
  <c r="Q75" i="7" s="1"/>
  <c r="AA45" i="6"/>
  <c r="R149" i="6"/>
  <c r="N122" i="8"/>
  <c r="AM41" i="8"/>
  <c r="AN41" i="8" s="1"/>
  <c r="H121" i="8"/>
  <c r="O121" i="8" s="1"/>
  <c r="AA29" i="6"/>
  <c r="R6" i="6"/>
  <c r="Q49" i="7"/>
  <c r="R160" i="6"/>
  <c r="N133" i="7"/>
  <c r="Q133" i="7" s="1"/>
  <c r="K133" i="7"/>
  <c r="N25" i="7"/>
  <c r="Q25" i="7" s="1"/>
  <c r="K25" i="7"/>
  <c r="D147" i="14"/>
  <c r="B147" i="14" s="1"/>
  <c r="F147" i="11" s="1"/>
  <c r="C147" i="11" s="1"/>
  <c r="B147" i="11" s="1"/>
  <c r="R162" i="6"/>
  <c r="H125" i="8"/>
  <c r="K125" i="8"/>
  <c r="N83" i="6"/>
  <c r="M162" i="6"/>
  <c r="N162" i="6" s="1"/>
  <c r="R148" i="6"/>
  <c r="AB148" i="6" s="1"/>
  <c r="Z112" i="6"/>
  <c r="AA112" i="6" s="1"/>
  <c r="AB112" i="6" s="1"/>
  <c r="M81" i="6"/>
  <c r="N81" i="6" s="1"/>
  <c r="Q98" i="7"/>
  <c r="S108" i="4"/>
  <c r="R129" i="7"/>
  <c r="Q128" i="3"/>
  <c r="M47" i="6"/>
  <c r="B106" i="14"/>
  <c r="F106" i="11" s="1"/>
  <c r="C106" i="11" s="1"/>
  <c r="R54" i="7"/>
  <c r="Q53" i="3"/>
  <c r="R37" i="6"/>
  <c r="AB37" i="6" s="1"/>
  <c r="L18" i="5"/>
  <c r="K18" i="5" s="1"/>
  <c r="B143" i="14"/>
  <c r="F143" i="11" s="1"/>
  <c r="C143" i="11" s="1"/>
  <c r="N63" i="6"/>
  <c r="R32" i="6"/>
  <c r="R137" i="6"/>
  <c r="Z87" i="6"/>
  <c r="AA41" i="6"/>
  <c r="M27" i="6"/>
  <c r="N27" i="6" s="1"/>
  <c r="R131" i="6"/>
  <c r="C121" i="14"/>
  <c r="H121" i="11" s="1"/>
  <c r="E121" i="11" s="1"/>
  <c r="N97" i="7"/>
  <c r="Q97" i="7" s="1"/>
  <c r="K97" i="7"/>
  <c r="Q74" i="4"/>
  <c r="AA165" i="6"/>
  <c r="AB165" i="6" s="1"/>
  <c r="N153" i="6"/>
  <c r="M110" i="6"/>
  <c r="B79" i="14"/>
  <c r="F79" i="11" s="1"/>
  <c r="C79" i="11" s="1"/>
  <c r="I58" i="6"/>
  <c r="N58" i="6" s="1"/>
  <c r="R164" i="6"/>
  <c r="Q61" i="7"/>
  <c r="U26" i="4"/>
  <c r="U31" i="4"/>
  <c r="P83" i="5"/>
  <c r="I127" i="6"/>
  <c r="S42" i="5"/>
  <c r="Q42" i="5" s="1"/>
  <c r="K122" i="7"/>
  <c r="N122" i="7"/>
  <c r="Q122" i="7" s="1"/>
  <c r="B28" i="14"/>
  <c r="F28" i="11" s="1"/>
  <c r="C28" i="11" s="1"/>
  <c r="B28" i="11" s="1"/>
  <c r="M43" i="6"/>
  <c r="N43" i="6" s="1"/>
  <c r="AB141" i="6"/>
  <c r="K110" i="7"/>
  <c r="N110" i="7"/>
  <c r="Q110" i="7" s="1"/>
  <c r="Z119" i="6"/>
  <c r="AA119" i="6" s="1"/>
  <c r="AB119" i="6" s="1"/>
  <c r="Q69" i="7"/>
  <c r="R111" i="6"/>
  <c r="M109" i="6"/>
  <c r="N109" i="6" s="1"/>
  <c r="O120" i="4"/>
  <c r="O84" i="4"/>
  <c r="O61" i="5"/>
  <c r="O23" i="4"/>
  <c r="Q66" i="4"/>
  <c r="N139" i="7"/>
  <c r="Q139" i="7" s="1"/>
  <c r="K139" i="7"/>
  <c r="R80" i="3"/>
  <c r="S47" i="5"/>
  <c r="Q47" i="5" s="1"/>
  <c r="L33" i="5"/>
  <c r="C77" i="14"/>
  <c r="H77" i="11" s="1"/>
  <c r="E77" i="11" s="1"/>
  <c r="B77" i="11" s="1"/>
  <c r="AN165" i="8"/>
  <c r="AB34" i="6"/>
  <c r="P121" i="4"/>
  <c r="O59" i="5"/>
  <c r="M13" i="6"/>
  <c r="N13" i="6" s="1"/>
  <c r="C137" i="14"/>
  <c r="H137" i="11" s="1"/>
  <c r="E137" i="11" s="1"/>
  <c r="Z131" i="6"/>
  <c r="N112" i="6"/>
  <c r="R113" i="6"/>
  <c r="L58" i="3"/>
  <c r="B85" i="14"/>
  <c r="F85" i="11" s="1"/>
  <c r="C85" i="11" s="1"/>
  <c r="B85" i="11" s="1"/>
  <c r="N67" i="7"/>
  <c r="Q67" i="7" s="1"/>
  <c r="K67" i="7"/>
  <c r="L27" i="4"/>
  <c r="K27" i="4" s="1"/>
  <c r="N37" i="7"/>
  <c r="Q37" i="7" s="1"/>
  <c r="K37" i="7"/>
  <c r="R148" i="4"/>
  <c r="AA87" i="6"/>
  <c r="AB44" i="14"/>
  <c r="Z44" i="14" s="1"/>
  <c r="S44" i="14" s="1"/>
  <c r="L58" i="4"/>
  <c r="AN151" i="8"/>
  <c r="C106" i="14"/>
  <c r="H106" i="11" s="1"/>
  <c r="E106" i="11" s="1"/>
  <c r="C58" i="14"/>
  <c r="H58" i="11" s="1"/>
  <c r="E58" i="11" s="1"/>
  <c r="B58" i="11" s="1"/>
  <c r="C111" i="14"/>
  <c r="H111" i="11" s="1"/>
  <c r="E111" i="11" s="1"/>
  <c r="S30" i="4"/>
  <c r="Q30" i="4" s="1"/>
  <c r="L59" i="5"/>
  <c r="N17" i="7"/>
  <c r="Q17" i="7" s="1"/>
  <c r="K17" i="7"/>
  <c r="R63" i="7"/>
  <c r="Q62" i="3"/>
  <c r="K19" i="7"/>
  <c r="N19" i="7"/>
  <c r="Q19" i="7" s="1"/>
  <c r="B14" i="14"/>
  <c r="F14" i="11" s="1"/>
  <c r="C14" i="11" s="1"/>
  <c r="B14" i="11" s="1"/>
  <c r="N91" i="7"/>
  <c r="Q91" i="7" s="1"/>
  <c r="K91" i="7"/>
  <c r="N140" i="7"/>
  <c r="Q140" i="7" s="1"/>
  <c r="K140" i="7"/>
  <c r="K22" i="7"/>
  <c r="N22" i="7"/>
  <c r="Q22" i="7" s="1"/>
  <c r="M114" i="4"/>
  <c r="K114" i="4" s="1"/>
  <c r="AB41" i="6"/>
  <c r="AA96" i="6"/>
  <c r="B42" i="14"/>
  <c r="F42" i="11" s="1"/>
  <c r="C42" i="11" s="1"/>
  <c r="AN130" i="8"/>
  <c r="R82" i="7"/>
  <c r="Q81" i="3"/>
  <c r="B4" i="11"/>
  <c r="R81" i="4"/>
  <c r="B57" i="14"/>
  <c r="F57" i="11" s="1"/>
  <c r="C57" i="11" s="1"/>
  <c r="AB157" i="14"/>
  <c r="Z157" i="14" s="1"/>
  <c r="R83" i="5"/>
  <c r="R63" i="4"/>
  <c r="I116" i="11"/>
  <c r="J104" i="4" s="1"/>
  <c r="K118" i="3"/>
  <c r="R107" i="7"/>
  <c r="Q106" i="3"/>
  <c r="R72" i="7"/>
  <c r="Q71" i="3"/>
  <c r="B10" i="14"/>
  <c r="F10" i="11" s="1"/>
  <c r="C10" i="11" s="1"/>
  <c r="B10" i="11" s="1"/>
  <c r="R18" i="5"/>
  <c r="Q18" i="5" s="1"/>
  <c r="R34" i="7"/>
  <c r="Q33" i="3"/>
  <c r="K32" i="7"/>
  <c r="N32" i="7"/>
  <c r="Q32" i="7" s="1"/>
  <c r="AB76" i="6"/>
  <c r="AB138" i="6"/>
  <c r="AB104" i="6"/>
  <c r="O24" i="4"/>
  <c r="N73" i="5"/>
  <c r="O67" i="4"/>
  <c r="P67" i="5"/>
  <c r="O12" i="5"/>
  <c r="O102" i="4"/>
  <c r="O92" i="4"/>
  <c r="C20" i="14"/>
  <c r="H20" i="11" s="1"/>
  <c r="E20" i="11" s="1"/>
  <c r="B20" i="11" s="1"/>
  <c r="L37" i="4"/>
  <c r="R161" i="7"/>
  <c r="Q160" i="3"/>
  <c r="AA139" i="6"/>
  <c r="AB139" i="6" s="1"/>
  <c r="AN60" i="8"/>
  <c r="R72" i="5"/>
  <c r="N8" i="7"/>
  <c r="Q8" i="7" s="1"/>
  <c r="K8" i="7"/>
  <c r="D151" i="14"/>
  <c r="B151" i="14" s="1"/>
  <c r="F151" i="11" s="1"/>
  <c r="C151" i="11" s="1"/>
  <c r="B109" i="14"/>
  <c r="F109" i="11" s="1"/>
  <c r="C109" i="11" s="1"/>
  <c r="B109" i="11" s="1"/>
  <c r="N95" i="7"/>
  <c r="Q95" i="7" s="1"/>
  <c r="K95" i="7"/>
  <c r="N79" i="7"/>
  <c r="Q79" i="7" s="1"/>
  <c r="K79" i="7"/>
  <c r="C160" i="14"/>
  <c r="H160" i="11" s="1"/>
  <c r="E160" i="11" s="1"/>
  <c r="Q29" i="7"/>
  <c r="AA151" i="6"/>
  <c r="AB151" i="6" s="1"/>
  <c r="S53" i="4"/>
  <c r="Q53" i="4" s="1"/>
  <c r="R118" i="3"/>
  <c r="P70" i="4"/>
  <c r="C163" i="14"/>
  <c r="H163" i="11" s="1"/>
  <c r="E163" i="11" s="1"/>
  <c r="R147" i="7"/>
  <c r="Q146" i="3"/>
  <c r="I98" i="6"/>
  <c r="N98" i="6" s="1"/>
  <c r="AA27" i="6"/>
  <c r="L70" i="5"/>
  <c r="AA120" i="6"/>
  <c r="I79" i="6"/>
  <c r="N79" i="6" s="1"/>
  <c r="AA80" i="6"/>
  <c r="AB80" i="6" s="1"/>
  <c r="C42" i="14"/>
  <c r="H42" i="11" s="1"/>
  <c r="E42" i="11" s="1"/>
  <c r="C99" i="14"/>
  <c r="H99" i="11" s="1"/>
  <c r="E99" i="11" s="1"/>
  <c r="B99" i="11" s="1"/>
  <c r="S140" i="4"/>
  <c r="N6" i="6"/>
  <c r="AB101" i="6"/>
  <c r="Q73" i="7"/>
  <c r="N43" i="7"/>
  <c r="Q43" i="7" s="1"/>
  <c r="K43" i="7"/>
  <c r="B44" i="14"/>
  <c r="F44" i="11" s="1"/>
  <c r="C44" i="11" s="1"/>
  <c r="N152" i="6"/>
  <c r="AB38" i="6"/>
  <c r="R51" i="6"/>
  <c r="R135" i="7"/>
  <c r="Q134" i="3"/>
  <c r="N90" i="7"/>
  <c r="Q90" i="7" s="1"/>
  <c r="K90" i="7"/>
  <c r="B33" i="14"/>
  <c r="F33" i="11" s="1"/>
  <c r="C33" i="11" s="1"/>
  <c r="B33" i="11" s="1"/>
  <c r="AA149" i="6"/>
  <c r="N87" i="7"/>
  <c r="Q87" i="7" s="1"/>
  <c r="K87" i="7"/>
  <c r="Z58" i="6"/>
  <c r="AA58" i="6" s="1"/>
  <c r="AB58" i="6" s="1"/>
  <c r="R43" i="6"/>
  <c r="AB121" i="6"/>
  <c r="Z51" i="6"/>
  <c r="R29" i="6"/>
  <c r="AB29" i="6" s="1"/>
  <c r="K132" i="7"/>
  <c r="N132" i="7"/>
  <c r="Q132" i="7" s="1"/>
  <c r="N160" i="7"/>
  <c r="Q160" i="7" s="1"/>
  <c r="K160" i="7"/>
  <c r="Z152" i="6"/>
  <c r="AA152" i="6" s="1"/>
  <c r="AB152" i="6" s="1"/>
  <c r="R107" i="6"/>
  <c r="AB107" i="6" s="1"/>
  <c r="N158" i="7"/>
  <c r="Q158" i="7" s="1"/>
  <c r="K158" i="7"/>
  <c r="L70" i="4"/>
  <c r="I110" i="6"/>
  <c r="R65" i="7"/>
  <c r="Q64" i="3"/>
  <c r="AN20" i="8"/>
  <c r="AA137" i="6"/>
  <c r="B27" i="14"/>
  <c r="F27" i="11" s="1"/>
  <c r="C27" i="11" s="1"/>
  <c r="B27" i="11" s="1"/>
  <c r="AA131" i="6"/>
  <c r="K163" i="7"/>
  <c r="N163" i="7"/>
  <c r="Q163" i="7" s="1"/>
  <c r="I140" i="6"/>
  <c r="N140" i="6" s="1"/>
  <c r="AN143" i="8"/>
  <c r="AA98" i="6"/>
  <c r="AB98" i="6" s="1"/>
  <c r="R24" i="7"/>
  <c r="Q23" i="3"/>
  <c r="M148" i="6"/>
  <c r="N148" i="6" s="1"/>
  <c r="C79" i="14"/>
  <c r="H79" i="11" s="1"/>
  <c r="E79" i="11" s="1"/>
  <c r="I128" i="6"/>
  <c r="N128" i="6" s="1"/>
  <c r="B102" i="14"/>
  <c r="F102" i="11" s="1"/>
  <c r="C102" i="11" s="1"/>
  <c r="B102" i="11" s="1"/>
  <c r="Z74" i="6"/>
  <c r="AA74" i="6" s="1"/>
  <c r="AB74" i="6" s="1"/>
  <c r="B19" i="14"/>
  <c r="F19" i="11" s="1"/>
  <c r="C19" i="11" s="1"/>
  <c r="B19" i="11" s="1"/>
  <c r="Q150" i="7"/>
  <c r="C25" i="14"/>
  <c r="H25" i="11" s="1"/>
  <c r="E25" i="11" s="1"/>
  <c r="B25" i="11" s="1"/>
  <c r="O33" i="5"/>
  <c r="I155" i="6"/>
  <c r="N155" i="6" s="1"/>
  <c r="K118" i="8"/>
  <c r="M151" i="6"/>
  <c r="M165" i="6"/>
  <c r="N165" i="6" s="1"/>
  <c r="N94" i="6"/>
  <c r="K27" i="7"/>
  <c r="N27" i="7"/>
  <c r="Q27" i="7" s="1"/>
  <c r="AB28" i="6"/>
  <c r="R140" i="4"/>
  <c r="K127" i="7"/>
  <c r="N127" i="7"/>
  <c r="Q127" i="7" s="1"/>
  <c r="B161" i="14"/>
  <c r="F161" i="11" s="1"/>
  <c r="C161" i="11" s="1"/>
  <c r="B161" i="11" s="1"/>
  <c r="C57" i="14"/>
  <c r="H57" i="11" s="1"/>
  <c r="E57" i="11" s="1"/>
  <c r="R42" i="7"/>
  <c r="Q41" i="3"/>
  <c r="L111" i="4"/>
  <c r="AN135" i="8"/>
  <c r="B64" i="14"/>
  <c r="F64" i="11" s="1"/>
  <c r="C64" i="11" s="1"/>
  <c r="Z43" i="6"/>
  <c r="AA43" i="6" s="1"/>
  <c r="AN118" i="8"/>
  <c r="N105" i="7"/>
  <c r="Q105" i="7" s="1"/>
  <c r="K105" i="7"/>
  <c r="N64" i="7"/>
  <c r="Q64" i="7" s="1"/>
  <c r="K64" i="7"/>
  <c r="B12" i="14"/>
  <c r="F12" i="11" s="1"/>
  <c r="C12" i="11" s="1"/>
  <c r="B12" i="11" s="1"/>
  <c r="AN139" i="8"/>
  <c r="O82" i="4"/>
  <c r="K103" i="7"/>
  <c r="N103" i="7"/>
  <c r="Q103" i="7" s="1"/>
  <c r="L30" i="3"/>
  <c r="O56" i="7"/>
  <c r="Q56" i="7" s="1"/>
  <c r="K56" i="7"/>
  <c r="N46" i="7"/>
  <c r="Q46" i="7" s="1"/>
  <c r="K46" i="7"/>
  <c r="AN154" i="8"/>
  <c r="AN159" i="8"/>
  <c r="AA143" i="6"/>
  <c r="AB143" i="6" s="1"/>
  <c r="AA111" i="6"/>
  <c r="R81" i="6"/>
  <c r="AB81" i="6" s="1"/>
  <c r="M52" i="6"/>
  <c r="N52" i="6" s="1"/>
  <c r="O55" i="5"/>
  <c r="O54" i="5"/>
  <c r="P21" i="4"/>
  <c r="P109" i="4"/>
  <c r="R126" i="8"/>
  <c r="C43" i="14"/>
  <c r="H43" i="11" s="1"/>
  <c r="E43" i="11" s="1"/>
  <c r="AN6" i="8"/>
  <c r="O42" i="5"/>
  <c r="D129" i="14"/>
  <c r="B129" i="14" s="1"/>
  <c r="F129" i="11" s="1"/>
  <c r="C129" i="11" s="1"/>
  <c r="B129" i="11" s="1"/>
  <c r="O74" i="7"/>
  <c r="Q74" i="7" s="1"/>
  <c r="K74" i="7"/>
  <c r="R15" i="4"/>
  <c r="AN17" i="8"/>
  <c r="O21" i="5"/>
  <c r="I14" i="6"/>
  <c r="N14" i="6" s="1"/>
  <c r="Q28" i="5"/>
  <c r="L122" i="4"/>
  <c r="R160" i="3"/>
  <c r="R137" i="3"/>
  <c r="AA113" i="6"/>
  <c r="L54" i="4"/>
  <c r="R107" i="3"/>
  <c r="R116" i="6"/>
  <c r="AA70" i="6"/>
  <c r="AB70" i="6" s="1"/>
  <c r="AA166" i="6"/>
  <c r="AB166" i="6" s="1"/>
  <c r="Z57" i="6"/>
  <c r="AA57" i="6" s="1"/>
  <c r="AB57" i="6" s="1"/>
  <c r="R27" i="6"/>
  <c r="AB27" i="6" s="1"/>
  <c r="N124" i="8"/>
  <c r="K124" i="8"/>
  <c r="R120" i="6"/>
  <c r="B83" i="14"/>
  <c r="F83" i="11" s="1"/>
  <c r="C83" i="11" s="1"/>
  <c r="B83" i="11" s="1"/>
  <c r="R159" i="6"/>
  <c r="Z125" i="6"/>
  <c r="AA125" i="6" s="1"/>
  <c r="R86" i="6"/>
  <c r="S106" i="4"/>
  <c r="AN116" i="8"/>
  <c r="Q123" i="7"/>
  <c r="B67" i="11"/>
  <c r="C62" i="14"/>
  <c r="H62" i="11" s="1"/>
  <c r="E62" i="11" s="1"/>
  <c r="B62" i="11" s="1"/>
  <c r="B51" i="11"/>
  <c r="R163" i="3"/>
  <c r="N71" i="7"/>
  <c r="Q71" i="7" s="1"/>
  <c r="K71" i="7"/>
  <c r="AB22" i="6"/>
  <c r="R117" i="7"/>
  <c r="Q116" i="3"/>
  <c r="O55" i="7"/>
  <c r="Q55" i="7" s="1"/>
  <c r="K55" i="7"/>
  <c r="Q6" i="5"/>
  <c r="Z73" i="6"/>
  <c r="AA73" i="6" s="1"/>
  <c r="AB73" i="6" s="1"/>
  <c r="Z23" i="6"/>
  <c r="AA23" i="6" s="1"/>
  <c r="R70" i="3"/>
  <c r="B34" i="14"/>
  <c r="F34" i="11" s="1"/>
  <c r="C34" i="11" s="1"/>
  <c r="B34" i="11" s="1"/>
  <c r="N23" i="7"/>
  <c r="Q23" i="7" s="1"/>
  <c r="K23" i="7"/>
  <c r="M17" i="6"/>
  <c r="N17" i="6" s="1"/>
  <c r="N7" i="7"/>
  <c r="Q7" i="7" s="1"/>
  <c r="K7" i="7"/>
  <c r="R12" i="6"/>
  <c r="AB12" i="6" s="1"/>
  <c r="AN156" i="8"/>
  <c r="I20" i="6"/>
  <c r="C148" i="14"/>
  <c r="H148" i="11" s="1"/>
  <c r="E148" i="11" s="1"/>
  <c r="Q25" i="5"/>
  <c r="R104" i="4"/>
  <c r="Q104" i="4" s="1"/>
  <c r="Q123" i="4"/>
  <c r="S40" i="4"/>
  <c r="Q40" i="4" s="1"/>
  <c r="R49" i="4"/>
  <c r="R80" i="7"/>
  <c r="Q79" i="3"/>
  <c r="AB130" i="6"/>
  <c r="AN90" i="8"/>
  <c r="Z90" i="6"/>
  <c r="AA90" i="6" s="1"/>
  <c r="AB90" i="6" s="1"/>
  <c r="R83" i="6"/>
  <c r="AB83" i="6" s="1"/>
  <c r="Z68" i="6"/>
  <c r="AA68" i="6" s="1"/>
  <c r="AB68" i="6" s="1"/>
  <c r="AA51" i="6"/>
  <c r="M22" i="6"/>
  <c r="N22" i="6" s="1"/>
  <c r="Z30" i="6"/>
  <c r="AA30" i="6" s="1"/>
  <c r="AB30" i="6" s="1"/>
  <c r="Z86" i="6"/>
  <c r="AA86" i="6" s="1"/>
  <c r="B26" i="14"/>
  <c r="F26" i="11" s="1"/>
  <c r="C26" i="11" s="1"/>
  <c r="B26" i="11" s="1"/>
  <c r="N153" i="7"/>
  <c r="Q153" i="7" s="1"/>
  <c r="K153" i="7"/>
  <c r="R121" i="8"/>
  <c r="O132" i="4"/>
  <c r="K152" i="7"/>
  <c r="N152" i="7"/>
  <c r="Q152" i="7" s="1"/>
  <c r="M18" i="6"/>
  <c r="N18" i="6" s="1"/>
  <c r="K83" i="7"/>
  <c r="N83" i="7"/>
  <c r="Q83" i="7" s="1"/>
  <c r="N18" i="7"/>
  <c r="Q18" i="7" s="1"/>
  <c r="K18" i="7"/>
  <c r="S22" i="5"/>
  <c r="Q22" i="5" s="1"/>
  <c r="P29" i="4"/>
  <c r="R125" i="8"/>
  <c r="R104" i="7"/>
  <c r="Q103" i="3"/>
  <c r="R85" i="6"/>
  <c r="AB85" i="6" s="1"/>
  <c r="R40" i="6"/>
  <c r="AB40" i="6" s="1"/>
  <c r="S129" i="4"/>
  <c r="Q129" i="4" s="1"/>
  <c r="AA115" i="6"/>
  <c r="AB115" i="6" s="1"/>
  <c r="AB107" i="14"/>
  <c r="Z107" i="14" s="1"/>
  <c r="S107" i="14" s="1"/>
  <c r="B107" i="14" s="1"/>
  <c r="F107" i="11" s="1"/>
  <c r="C107" i="11" s="1"/>
  <c r="C130" i="14"/>
  <c r="H130" i="11" s="1"/>
  <c r="E130" i="11" s="1"/>
  <c r="B130" i="11" s="1"/>
  <c r="AA158" i="6"/>
  <c r="K31" i="7"/>
  <c r="N31" i="7"/>
  <c r="Q31" i="7" s="1"/>
  <c r="B16" i="14"/>
  <c r="F16" i="11" s="1"/>
  <c r="C16" i="11" s="1"/>
  <c r="Z9" i="6"/>
  <c r="AA9" i="6" s="1"/>
  <c r="R78" i="6"/>
  <c r="AB78" i="6" s="1"/>
  <c r="C61" i="14"/>
  <c r="H61" i="11" s="1"/>
  <c r="E61" i="11" s="1"/>
  <c r="Q41" i="7"/>
  <c r="R157" i="3"/>
  <c r="N121" i="7"/>
  <c r="Q121" i="7" s="1"/>
  <c r="K121" i="7"/>
  <c r="AN105" i="8"/>
  <c r="B11" i="14"/>
  <c r="F11" i="11" s="1"/>
  <c r="C11" i="11" s="1"/>
  <c r="B11" i="11" s="1"/>
  <c r="R92" i="7"/>
  <c r="Q91" i="3"/>
  <c r="Z32" i="6"/>
  <c r="AA32" i="6" s="1"/>
  <c r="R96" i="6"/>
  <c r="AB96" i="6" s="1"/>
  <c r="Z116" i="6"/>
  <c r="AA116" i="6" s="1"/>
  <c r="I39" i="6"/>
  <c r="N124" i="6"/>
  <c r="AA117" i="6"/>
  <c r="AB117" i="6" s="1"/>
  <c r="R45" i="4"/>
  <c r="P44" i="4"/>
  <c r="R30" i="5"/>
  <c r="R161" i="6"/>
  <c r="R163" i="6"/>
  <c r="AB163" i="6" s="1"/>
  <c r="B3" i="14"/>
  <c r="F3" i="11" s="1"/>
  <c r="C3" i="11" s="1"/>
  <c r="B3" i="11" s="1"/>
  <c r="AN9" i="8"/>
  <c r="B158" i="14"/>
  <c r="F158" i="11" s="1"/>
  <c r="C158" i="11" s="1"/>
  <c r="B158" i="11" s="1"/>
  <c r="N162" i="7"/>
  <c r="Q162" i="7" s="1"/>
  <c r="K162" i="7"/>
  <c r="N15" i="7"/>
  <c r="Q15" i="7" s="1"/>
  <c r="K15" i="7"/>
  <c r="O129" i="4"/>
  <c r="B131" i="14"/>
  <c r="F131" i="11" s="1"/>
  <c r="C131" i="11" s="1"/>
  <c r="B131" i="11" s="1"/>
  <c r="C131" i="14"/>
  <c r="H131" i="11" s="1"/>
  <c r="E131" i="11" s="1"/>
  <c r="R34" i="3"/>
  <c r="N54" i="4"/>
  <c r="AN112" i="8"/>
  <c r="I166" i="6"/>
  <c r="M88" i="6"/>
  <c r="N88" i="6" s="1"/>
  <c r="AB94" i="6"/>
  <c r="R64" i="6"/>
  <c r="AB64" i="6" s="1"/>
  <c r="M30" i="6"/>
  <c r="N30" i="6" s="1"/>
  <c r="N125" i="7"/>
  <c r="Q125" i="7" s="1"/>
  <c r="K125" i="7"/>
  <c r="AN127" i="8"/>
  <c r="C44" i="14"/>
  <c r="H44" i="11" s="1"/>
  <c r="E44" i="11" s="1"/>
  <c r="B142" i="11"/>
  <c r="AN53" i="8"/>
  <c r="D41" i="14"/>
  <c r="B41" i="14" s="1"/>
  <c r="F41" i="11" s="1"/>
  <c r="C41" i="11" s="1"/>
  <c r="B41" i="11" s="1"/>
  <c r="D35" i="14"/>
  <c r="B35" i="14" s="1"/>
  <c r="F35" i="11" s="1"/>
  <c r="C35" i="11" s="1"/>
  <c r="B35" i="11" s="1"/>
  <c r="C16" i="14"/>
  <c r="H16" i="11" s="1"/>
  <c r="E16" i="11" s="1"/>
  <c r="O41" i="5"/>
  <c r="P55" i="4"/>
  <c r="O86" i="4"/>
  <c r="P41" i="5"/>
  <c r="P67" i="4"/>
  <c r="P102" i="4"/>
  <c r="P68" i="5"/>
  <c r="AB5" i="14"/>
  <c r="Z5" i="14" s="1"/>
  <c r="AB93" i="6"/>
  <c r="Q143" i="4"/>
  <c r="P42" i="5"/>
  <c r="C80" i="14"/>
  <c r="H80" i="11" s="1"/>
  <c r="E80" i="11" s="1"/>
  <c r="P18" i="5"/>
  <c r="R137" i="4"/>
  <c r="C114" i="14"/>
  <c r="H114" i="11" s="1"/>
  <c r="E114" i="11" s="1"/>
  <c r="R145" i="4"/>
  <c r="K156" i="7"/>
  <c r="N156" i="7"/>
  <c r="Q156" i="7" s="1"/>
  <c r="B134" i="14"/>
  <c r="F134" i="11" s="1"/>
  <c r="C134" i="11" s="1"/>
  <c r="AA62" i="6"/>
  <c r="AB62" i="6" s="1"/>
  <c r="C64" i="14"/>
  <c r="H64" i="11" s="1"/>
  <c r="E64" i="11" s="1"/>
  <c r="M20" i="6"/>
  <c r="Q29" i="4"/>
  <c r="S133" i="4"/>
  <c r="Q133" i="4" s="1"/>
  <c r="K39" i="7"/>
  <c r="N39" i="7"/>
  <c r="Q39" i="7" s="1"/>
  <c r="M28" i="5"/>
  <c r="K28" i="5" s="1"/>
  <c r="K131" i="7"/>
  <c r="N131" i="7"/>
  <c r="Q131" i="7" s="1"/>
  <c r="P21" i="7"/>
  <c r="Q21" i="7" s="1"/>
  <c r="K21" i="7"/>
  <c r="S111" i="4"/>
  <c r="K116" i="8"/>
  <c r="L103" i="4"/>
  <c r="C128" i="14"/>
  <c r="H128" i="11" s="1"/>
  <c r="E128" i="11" s="1"/>
  <c r="B128" i="11" s="1"/>
  <c r="AB66" i="6"/>
  <c r="L33" i="4"/>
  <c r="AA159" i="6"/>
  <c r="R76" i="3"/>
  <c r="S61" i="4"/>
  <c r="Q61" i="4" s="1"/>
  <c r="I104" i="11"/>
  <c r="K106" i="3"/>
  <c r="K97" i="3" l="1"/>
  <c r="Q131" i="4"/>
  <c r="M36" i="3"/>
  <c r="L26" i="5"/>
  <c r="L32" i="4"/>
  <c r="M43" i="3"/>
  <c r="L30" i="5"/>
  <c r="L39" i="4"/>
  <c r="M24" i="3"/>
  <c r="L22" i="4"/>
  <c r="N146" i="3"/>
  <c r="L146" i="3" s="1"/>
  <c r="M131" i="4"/>
  <c r="K131" i="4" s="1"/>
  <c r="M20" i="3"/>
  <c r="L18" i="4"/>
  <c r="K18" i="4" s="1"/>
  <c r="N35" i="3"/>
  <c r="M31" i="4"/>
  <c r="K31" i="4" s="1"/>
  <c r="M25" i="5"/>
  <c r="AB111" i="6"/>
  <c r="AB56" i="6"/>
  <c r="M88" i="3"/>
  <c r="L52" i="5"/>
  <c r="M100" i="3"/>
  <c r="L87" i="4"/>
  <c r="N126" i="3"/>
  <c r="M66" i="5"/>
  <c r="M112" i="4"/>
  <c r="M23" i="3"/>
  <c r="L23" i="3" s="1"/>
  <c r="L21" i="4"/>
  <c r="K21" i="4" s="1"/>
  <c r="AB160" i="6"/>
  <c r="AB149" i="6"/>
  <c r="O122" i="8"/>
  <c r="X122" i="8" s="1"/>
  <c r="S121" i="3" s="1"/>
  <c r="R121" i="3" s="1"/>
  <c r="B78" i="11"/>
  <c r="K80" i="3" s="1"/>
  <c r="M35" i="3"/>
  <c r="L31" i="4"/>
  <c r="M8" i="3"/>
  <c r="L8" i="4"/>
  <c r="L8" i="5"/>
  <c r="N74" i="3"/>
  <c r="M48" i="5"/>
  <c r="AB159" i="6"/>
  <c r="B79" i="11"/>
  <c r="AB48" i="6"/>
  <c r="B24" i="11"/>
  <c r="T14" i="3"/>
  <c r="R14" i="3" s="1"/>
  <c r="S13" i="4"/>
  <c r="Q13" i="4" s="1"/>
  <c r="AB161" i="6"/>
  <c r="N110" i="6"/>
  <c r="M109" i="3" s="1"/>
  <c r="B159" i="11"/>
  <c r="I159" i="11" s="1"/>
  <c r="B148" i="11"/>
  <c r="B122" i="11"/>
  <c r="B163" i="11"/>
  <c r="N41" i="3"/>
  <c r="L41" i="3" s="1"/>
  <c r="M37" i="4"/>
  <c r="K37" i="4" s="1"/>
  <c r="T68" i="3"/>
  <c r="R68" i="3" s="1"/>
  <c r="S60" i="4"/>
  <c r="Q60" i="4" s="1"/>
  <c r="M65" i="3"/>
  <c r="L43" i="5"/>
  <c r="T87" i="3"/>
  <c r="R87" i="3" s="1"/>
  <c r="S75" i="4"/>
  <c r="Q75" i="4" s="1"/>
  <c r="K25" i="5"/>
  <c r="M160" i="3"/>
  <c r="L143" i="4"/>
  <c r="L85" i="5"/>
  <c r="M37" i="3"/>
  <c r="L27" i="5"/>
  <c r="B44" i="11"/>
  <c r="X121" i="8"/>
  <c r="AB45" i="6"/>
  <c r="B127" i="11"/>
  <c r="B80" i="11"/>
  <c r="N86" i="6"/>
  <c r="M85" i="3" s="1"/>
  <c r="K52" i="5"/>
  <c r="T42" i="3"/>
  <c r="R42" i="3" s="1"/>
  <c r="S29" i="5"/>
  <c r="Q29" i="5" s="1"/>
  <c r="S38" i="4"/>
  <c r="Q38" i="4" s="1"/>
  <c r="B42" i="11"/>
  <c r="B43" i="11"/>
  <c r="K45" i="3" s="1"/>
  <c r="L88" i="3"/>
  <c r="L20" i="3"/>
  <c r="B117" i="11"/>
  <c r="Q130" i="4"/>
  <c r="Q63" i="4"/>
  <c r="I41" i="11"/>
  <c r="K43" i="3"/>
  <c r="N151" i="3"/>
  <c r="M135" i="4"/>
  <c r="N79" i="3"/>
  <c r="L79" i="3" s="1"/>
  <c r="M49" i="5"/>
  <c r="K49" i="5" s="1"/>
  <c r="M121" i="3"/>
  <c r="L107" i="4"/>
  <c r="N138" i="3"/>
  <c r="M124" i="4"/>
  <c r="M75" i="5"/>
  <c r="N45" i="3"/>
  <c r="M41" i="4"/>
  <c r="N139" i="3"/>
  <c r="M76" i="5"/>
  <c r="M125" i="4"/>
  <c r="M71" i="3"/>
  <c r="L62" i="4"/>
  <c r="N91" i="3"/>
  <c r="L91" i="3" s="1"/>
  <c r="M54" i="5"/>
  <c r="K54" i="5" s="1"/>
  <c r="M79" i="4"/>
  <c r="K79" i="4" s="1"/>
  <c r="M67" i="3"/>
  <c r="L45" i="5"/>
  <c r="R21" i="7"/>
  <c r="Q20" i="3"/>
  <c r="P18" i="4"/>
  <c r="N61" i="3"/>
  <c r="L61" i="3" s="1"/>
  <c r="M40" i="5"/>
  <c r="K40" i="5" s="1"/>
  <c r="F40" i="5" s="1"/>
  <c r="G40" i="5" s="1"/>
  <c r="H40" i="5" s="1"/>
  <c r="M54" i="4"/>
  <c r="K54" i="4" s="1"/>
  <c r="F54" i="4" s="1"/>
  <c r="G54" i="4" s="1"/>
  <c r="I62" i="11"/>
  <c r="K64" i="3"/>
  <c r="I35" i="11"/>
  <c r="K37" i="3"/>
  <c r="N72" i="3"/>
  <c r="M63" i="4"/>
  <c r="M139" i="3"/>
  <c r="L125" i="4"/>
  <c r="L76" i="5"/>
  <c r="N135" i="3"/>
  <c r="L135" i="3" s="1"/>
  <c r="M121" i="4"/>
  <c r="K121" i="4" s="1"/>
  <c r="I132" i="11"/>
  <c r="K134" i="3"/>
  <c r="I53" i="11"/>
  <c r="K55" i="3"/>
  <c r="N16" i="3"/>
  <c r="M15" i="4"/>
  <c r="M14" i="5"/>
  <c r="R89" i="7"/>
  <c r="Q88" i="3"/>
  <c r="P52" i="5"/>
  <c r="P76" i="4"/>
  <c r="M137" i="3"/>
  <c r="L74" i="5"/>
  <c r="L123" i="4"/>
  <c r="M112" i="3"/>
  <c r="L98" i="4"/>
  <c r="L64" i="5"/>
  <c r="N132" i="3"/>
  <c r="L132" i="3" s="1"/>
  <c r="M70" i="5"/>
  <c r="K70" i="5" s="1"/>
  <c r="M118" i="4"/>
  <c r="K118" i="4" s="1"/>
  <c r="I43" i="11"/>
  <c r="J41" i="4" s="1"/>
  <c r="M14" i="3"/>
  <c r="L13" i="4"/>
  <c r="R84" i="7"/>
  <c r="Q83" i="3"/>
  <c r="P71" i="4"/>
  <c r="M74" i="3"/>
  <c r="L74" i="3" s="1"/>
  <c r="L48" i="5"/>
  <c r="I129" i="11"/>
  <c r="J117" i="4" s="1"/>
  <c r="K131" i="3"/>
  <c r="N52" i="3"/>
  <c r="M36" i="5"/>
  <c r="N81" i="3"/>
  <c r="L81" i="3" s="1"/>
  <c r="M70" i="4"/>
  <c r="K70" i="4" s="1"/>
  <c r="N69" i="3"/>
  <c r="L69" i="3" s="1"/>
  <c r="M61" i="4"/>
  <c r="K61" i="4" s="1"/>
  <c r="N78" i="3"/>
  <c r="M68" i="4"/>
  <c r="I81" i="11"/>
  <c r="J71" i="4" s="1"/>
  <c r="K83" i="3"/>
  <c r="I89" i="11"/>
  <c r="K91" i="3"/>
  <c r="R56" i="7"/>
  <c r="Q55" i="3"/>
  <c r="P49" i="4"/>
  <c r="P37" i="5"/>
  <c r="I58" i="11"/>
  <c r="J53" i="4" s="1"/>
  <c r="K60" i="3"/>
  <c r="I136" i="11"/>
  <c r="K138" i="3"/>
  <c r="I17" i="11"/>
  <c r="J17" i="4" s="1"/>
  <c r="K19" i="3"/>
  <c r="M102" i="3"/>
  <c r="L89" i="4"/>
  <c r="L58" i="5"/>
  <c r="I45" i="11"/>
  <c r="J43" i="4" s="1"/>
  <c r="K47" i="3"/>
  <c r="M13" i="3"/>
  <c r="L12" i="4"/>
  <c r="I20" i="11"/>
  <c r="K22" i="3"/>
  <c r="I128" i="11"/>
  <c r="J116" i="4" s="1"/>
  <c r="K130" i="3"/>
  <c r="I130" i="11"/>
  <c r="K132" i="3"/>
  <c r="N29" i="3"/>
  <c r="M26" i="4"/>
  <c r="M21" i="5"/>
  <c r="I25" i="11"/>
  <c r="J24" i="4" s="1"/>
  <c r="K27" i="3"/>
  <c r="I99" i="11"/>
  <c r="K101" i="3"/>
  <c r="I77" i="11"/>
  <c r="J49" i="5" s="1"/>
  <c r="K79" i="3"/>
  <c r="N152" i="3"/>
  <c r="M136" i="4"/>
  <c r="M101" i="3"/>
  <c r="L57" i="5"/>
  <c r="K57" i="5" s="1"/>
  <c r="L88" i="4"/>
  <c r="N70" i="3"/>
  <c r="M46" i="5"/>
  <c r="N56" i="3"/>
  <c r="M38" i="5"/>
  <c r="M50" i="4"/>
  <c r="I163" i="11"/>
  <c r="K165" i="3"/>
  <c r="I49" i="11"/>
  <c r="K51" i="3"/>
  <c r="N164" i="3"/>
  <c r="M147" i="4"/>
  <c r="M88" i="5"/>
  <c r="N111" i="3"/>
  <c r="M63" i="5"/>
  <c r="M97" i="4"/>
  <c r="I152" i="11"/>
  <c r="J138" i="4" s="1"/>
  <c r="K154" i="3"/>
  <c r="I72" i="11"/>
  <c r="J48" i="5" s="1"/>
  <c r="K74" i="3"/>
  <c r="I32" i="11"/>
  <c r="K34" i="3"/>
  <c r="R94" i="7"/>
  <c r="Q93" i="3"/>
  <c r="P80" i="4"/>
  <c r="N114" i="3"/>
  <c r="L114" i="3" s="1"/>
  <c r="M100" i="4"/>
  <c r="K100" i="4" s="1"/>
  <c r="T40" i="3"/>
  <c r="R40" i="3" s="1"/>
  <c r="S36" i="4"/>
  <c r="Q36" i="4" s="1"/>
  <c r="N123" i="3"/>
  <c r="M109" i="4"/>
  <c r="M145" i="3"/>
  <c r="L78" i="5"/>
  <c r="N59" i="3"/>
  <c r="M52" i="4"/>
  <c r="R16" i="7"/>
  <c r="Q15" i="3"/>
  <c r="P14" i="4"/>
  <c r="P13" i="5"/>
  <c r="I52" i="11"/>
  <c r="J48" i="4" s="1"/>
  <c r="K54" i="3"/>
  <c r="R41" i="7"/>
  <c r="Q40" i="3"/>
  <c r="P36" i="4"/>
  <c r="M17" i="3"/>
  <c r="L15" i="5"/>
  <c r="N129" i="3"/>
  <c r="L129" i="3" s="1"/>
  <c r="M115" i="4"/>
  <c r="K115" i="4" s="1"/>
  <c r="M69" i="5"/>
  <c r="K69" i="5" s="1"/>
  <c r="P70" i="3"/>
  <c r="O46" i="5"/>
  <c r="P73" i="3"/>
  <c r="O64" i="4"/>
  <c r="O47" i="5"/>
  <c r="P102" i="3"/>
  <c r="O89" i="4"/>
  <c r="O58" i="5"/>
  <c r="R150" i="7"/>
  <c r="Q149" i="3"/>
  <c r="P134" i="4"/>
  <c r="P80" i="5"/>
  <c r="N68" i="3"/>
  <c r="M60" i="4"/>
  <c r="N100" i="3"/>
  <c r="L100" i="3" s="1"/>
  <c r="M87" i="4"/>
  <c r="K87" i="4" s="1"/>
  <c r="R91" i="7"/>
  <c r="Q90" i="3"/>
  <c r="P78" i="4"/>
  <c r="P53" i="5"/>
  <c r="M16" i="3"/>
  <c r="L15" i="4"/>
  <c r="L14" i="5"/>
  <c r="AB86" i="6"/>
  <c r="P45" i="3"/>
  <c r="O41" i="4"/>
  <c r="T117" i="3"/>
  <c r="S103" i="4"/>
  <c r="R87" i="7"/>
  <c r="Q86" i="3"/>
  <c r="P74" i="4"/>
  <c r="O81" i="3"/>
  <c r="N70" i="4"/>
  <c r="I14" i="11"/>
  <c r="K16" i="3"/>
  <c r="M7" i="3"/>
  <c r="L7" i="3" s="1"/>
  <c r="L7" i="4"/>
  <c r="L7" i="5"/>
  <c r="P156" i="3"/>
  <c r="O139" i="4"/>
  <c r="N143" i="3"/>
  <c r="L143" i="3" s="1"/>
  <c r="M129" i="4"/>
  <c r="K129" i="4" s="1"/>
  <c r="M68" i="3"/>
  <c r="L60" i="4"/>
  <c r="S122" i="3"/>
  <c r="R122" i="3" s="1"/>
  <c r="R108" i="4"/>
  <c r="T112" i="3"/>
  <c r="R112" i="3" s="1"/>
  <c r="S98" i="4"/>
  <c r="Q98" i="4" s="1"/>
  <c r="S64" i="5"/>
  <c r="Q64" i="5" s="1"/>
  <c r="N38" i="3"/>
  <c r="M34" i="4"/>
  <c r="M120" i="3"/>
  <c r="L106" i="4"/>
  <c r="AB33" i="6"/>
  <c r="R142" i="7"/>
  <c r="Q141" i="3"/>
  <c r="P77" i="5"/>
  <c r="P127" i="4"/>
  <c r="T17" i="3"/>
  <c r="R17" i="3" s="1"/>
  <c r="S15" i="5"/>
  <c r="Q15" i="5" s="1"/>
  <c r="T82" i="3"/>
  <c r="R82" i="3" s="1"/>
  <c r="S50" i="5"/>
  <c r="Q50" i="5" s="1"/>
  <c r="T94" i="3"/>
  <c r="R94" i="3" s="1"/>
  <c r="S81" i="4"/>
  <c r="Q81" i="4" s="1"/>
  <c r="P59" i="3"/>
  <c r="O52" i="4"/>
  <c r="I23" i="11"/>
  <c r="K25" i="3"/>
  <c r="P35" i="3"/>
  <c r="O31" i="4"/>
  <c r="O25" i="5"/>
  <c r="P52" i="3"/>
  <c r="O36" i="5"/>
  <c r="I29" i="11"/>
  <c r="J28" i="4" s="1"/>
  <c r="K31" i="3"/>
  <c r="P93" i="3"/>
  <c r="O80" i="4"/>
  <c r="P115" i="3"/>
  <c r="O101" i="4"/>
  <c r="M44" i="3"/>
  <c r="L40" i="4"/>
  <c r="L31" i="5"/>
  <c r="P165" i="3"/>
  <c r="O148" i="4"/>
  <c r="O89" i="5"/>
  <c r="Q111" i="3"/>
  <c r="R112" i="7"/>
  <c r="P63" i="5"/>
  <c r="P97" i="4"/>
  <c r="P5" i="3"/>
  <c r="O5" i="4"/>
  <c r="O5" i="5"/>
  <c r="R118" i="7"/>
  <c r="Q117" i="3"/>
  <c r="P103" i="4"/>
  <c r="O34" i="3"/>
  <c r="N30" i="4"/>
  <c r="N24" i="5"/>
  <c r="C143" i="14"/>
  <c r="H143" i="11" s="1"/>
  <c r="E143" i="11" s="1"/>
  <c r="K6" i="4"/>
  <c r="N92" i="3"/>
  <c r="L92" i="3" s="1"/>
  <c r="M55" i="5"/>
  <c r="K55" i="5" s="1"/>
  <c r="P82" i="3"/>
  <c r="O50" i="5"/>
  <c r="P6" i="3"/>
  <c r="O6" i="4"/>
  <c r="O6" i="5"/>
  <c r="T115" i="3"/>
  <c r="S101" i="4"/>
  <c r="T158" i="3"/>
  <c r="R158" i="3" s="1"/>
  <c r="S141" i="4"/>
  <c r="Q141" i="4" s="1"/>
  <c r="S83" i="5"/>
  <c r="Q83" i="5" s="1"/>
  <c r="P104" i="3"/>
  <c r="O91" i="4"/>
  <c r="O41" i="3"/>
  <c r="N28" i="5"/>
  <c r="N37" i="4"/>
  <c r="S5" i="14"/>
  <c r="B5" i="14" s="1"/>
  <c r="F5" i="11" s="1"/>
  <c r="C5" i="11" s="1"/>
  <c r="C5" i="14"/>
  <c r="H5" i="11" s="1"/>
  <c r="E5" i="11" s="1"/>
  <c r="R125" i="7"/>
  <c r="Q124" i="3"/>
  <c r="P110" i="4"/>
  <c r="O103" i="3"/>
  <c r="N90" i="4"/>
  <c r="R7" i="7"/>
  <c r="Q6" i="3"/>
  <c r="P6" i="5"/>
  <c r="P6" i="4"/>
  <c r="T153" i="3"/>
  <c r="R153" i="3" s="1"/>
  <c r="S137" i="4"/>
  <c r="Q137" i="4" s="1"/>
  <c r="R105" i="7"/>
  <c r="Q104" i="3"/>
  <c r="P91" i="4"/>
  <c r="M93" i="3"/>
  <c r="L80" i="4"/>
  <c r="I27" i="11"/>
  <c r="K29" i="3"/>
  <c r="P157" i="3"/>
  <c r="O140" i="4"/>
  <c r="AB51" i="6"/>
  <c r="R17" i="7"/>
  <c r="Q16" i="3"/>
  <c r="P15" i="4"/>
  <c r="P14" i="5"/>
  <c r="P20" i="3"/>
  <c r="O18" i="4"/>
  <c r="M29" i="3"/>
  <c r="L21" i="5"/>
  <c r="L26" i="4"/>
  <c r="I158" i="11"/>
  <c r="K160" i="3"/>
  <c r="O91" i="3"/>
  <c r="N54" i="5"/>
  <c r="N79" i="4"/>
  <c r="R152" i="7"/>
  <c r="Q151" i="3"/>
  <c r="P135" i="4"/>
  <c r="R71" i="7"/>
  <c r="Q70" i="3"/>
  <c r="P46" i="5"/>
  <c r="R74" i="7"/>
  <c r="Q73" i="3"/>
  <c r="P64" i="4"/>
  <c r="P47" i="5"/>
  <c r="I161" i="11"/>
  <c r="J146" i="4" s="1"/>
  <c r="K163" i="3"/>
  <c r="M164" i="3"/>
  <c r="L147" i="4"/>
  <c r="L88" i="5"/>
  <c r="I19" i="11"/>
  <c r="K21" i="3"/>
  <c r="O23" i="3"/>
  <c r="N21" i="4"/>
  <c r="N18" i="5"/>
  <c r="R158" i="7"/>
  <c r="Q157" i="3"/>
  <c r="P140" i="4"/>
  <c r="N37" i="3"/>
  <c r="L37" i="3" s="1"/>
  <c r="M33" i="4"/>
  <c r="K33" i="4" s="1"/>
  <c r="M27" i="5"/>
  <c r="K27" i="5" s="1"/>
  <c r="P78" i="3"/>
  <c r="O68" i="4"/>
  <c r="N137" i="3"/>
  <c r="M74" i="5"/>
  <c r="M123" i="4"/>
  <c r="K123" i="4" s="1"/>
  <c r="P66" i="3"/>
  <c r="O44" i="5"/>
  <c r="O59" i="4"/>
  <c r="M12" i="3"/>
  <c r="L12" i="5"/>
  <c r="P109" i="3"/>
  <c r="O95" i="4"/>
  <c r="L95" i="4"/>
  <c r="B143" i="11"/>
  <c r="O128" i="3"/>
  <c r="N114" i="4"/>
  <c r="N68" i="5"/>
  <c r="M161" i="3"/>
  <c r="L144" i="4"/>
  <c r="L86" i="5"/>
  <c r="P132" i="3"/>
  <c r="O70" i="5"/>
  <c r="O118" i="4"/>
  <c r="T151" i="3"/>
  <c r="R151" i="3" s="1"/>
  <c r="S135" i="4"/>
  <c r="Q135" i="4" s="1"/>
  <c r="N150" i="3"/>
  <c r="M81" i="5"/>
  <c r="P76" i="3"/>
  <c r="O66" i="4"/>
  <c r="M45" i="3"/>
  <c r="L41" i="4"/>
  <c r="AB77" i="6"/>
  <c r="I155" i="11"/>
  <c r="J140" i="4" s="1"/>
  <c r="K157" i="3"/>
  <c r="I66" i="11"/>
  <c r="J60" i="4" s="1"/>
  <c r="K68" i="3"/>
  <c r="N20" i="6"/>
  <c r="N63" i="3"/>
  <c r="M56" i="4"/>
  <c r="T8" i="3"/>
  <c r="R8" i="3" s="1"/>
  <c r="S8" i="4"/>
  <c r="Q8" i="4" s="1"/>
  <c r="S8" i="5"/>
  <c r="Q8" i="5" s="1"/>
  <c r="N77" i="3"/>
  <c r="L77" i="3" s="1"/>
  <c r="M67" i="4"/>
  <c r="K67" i="4" s="1"/>
  <c r="P151" i="3"/>
  <c r="O135" i="4"/>
  <c r="M21" i="3"/>
  <c r="L16" i="5"/>
  <c r="L19" i="4"/>
  <c r="O79" i="3"/>
  <c r="N49" i="5"/>
  <c r="P54" i="3"/>
  <c r="O48" i="4"/>
  <c r="R46" i="7"/>
  <c r="Q45" i="3"/>
  <c r="P41" i="4"/>
  <c r="T138" i="3"/>
  <c r="R138" i="3" s="1"/>
  <c r="S124" i="4"/>
  <c r="Q124" i="4" s="1"/>
  <c r="S75" i="5"/>
  <c r="Q75" i="5" s="1"/>
  <c r="R127" i="7"/>
  <c r="Q126" i="3"/>
  <c r="P66" i="5"/>
  <c r="P112" i="4"/>
  <c r="N151" i="6"/>
  <c r="N73" i="3"/>
  <c r="M64" i="4"/>
  <c r="M47" i="5"/>
  <c r="N97" i="3"/>
  <c r="M84" i="4"/>
  <c r="T19" i="3"/>
  <c r="R19" i="3" s="1"/>
  <c r="S17" i="4"/>
  <c r="Q17" i="4" s="1"/>
  <c r="N106" i="3"/>
  <c r="L106" i="3" s="1"/>
  <c r="M93" i="4"/>
  <c r="K93" i="4" s="1"/>
  <c r="M60" i="5"/>
  <c r="K60" i="5" s="1"/>
  <c r="R79" i="7"/>
  <c r="Q78" i="3"/>
  <c r="P68" i="4"/>
  <c r="T59" i="3"/>
  <c r="R59" i="3" s="1"/>
  <c r="S52" i="4"/>
  <c r="Q52" i="4" s="1"/>
  <c r="I10" i="11"/>
  <c r="J12" i="5" s="1"/>
  <c r="K12" i="3"/>
  <c r="T129" i="3"/>
  <c r="R129" i="3" s="1"/>
  <c r="S69" i="5"/>
  <c r="Q69" i="5" s="1"/>
  <c r="S115" i="4"/>
  <c r="Q115" i="4" s="1"/>
  <c r="R22" i="7"/>
  <c r="Q21" i="3"/>
  <c r="P19" i="4"/>
  <c r="P16" i="5"/>
  <c r="R19" i="7"/>
  <c r="Q18" i="3"/>
  <c r="P16" i="4"/>
  <c r="R67" i="7"/>
  <c r="Q66" i="3"/>
  <c r="P44" i="5"/>
  <c r="P59" i="4"/>
  <c r="N140" i="3"/>
  <c r="L140" i="3" s="1"/>
  <c r="M126" i="4"/>
  <c r="K126" i="4" s="1"/>
  <c r="AB131" i="6"/>
  <c r="Q108" i="4"/>
  <c r="M82" i="3"/>
  <c r="L50" i="5"/>
  <c r="R133" i="7"/>
  <c r="Q132" i="3"/>
  <c r="P70" i="5"/>
  <c r="P118" i="4"/>
  <c r="M134" i="3"/>
  <c r="L72" i="5"/>
  <c r="L120" i="4"/>
  <c r="T67" i="3"/>
  <c r="R67" i="3" s="1"/>
  <c r="S45" i="5"/>
  <c r="Q45" i="5" s="1"/>
  <c r="O123" i="3"/>
  <c r="N109" i="4"/>
  <c r="P58" i="3"/>
  <c r="O51" i="4"/>
  <c r="R157" i="7"/>
  <c r="Q156" i="3"/>
  <c r="P139" i="4"/>
  <c r="AB118" i="6"/>
  <c r="R10" i="7"/>
  <c r="Q9" i="3"/>
  <c r="P9" i="5"/>
  <c r="P9" i="4"/>
  <c r="R77" i="7"/>
  <c r="Q76" i="3"/>
  <c r="P66" i="4"/>
  <c r="M155" i="3"/>
  <c r="L155" i="3" s="1"/>
  <c r="L82" i="5"/>
  <c r="K82" i="5" s="1"/>
  <c r="T36" i="3"/>
  <c r="R36" i="3" s="1"/>
  <c r="S32" i="4"/>
  <c r="Q32" i="4" s="1"/>
  <c r="S26" i="5"/>
  <c r="Q26" i="5" s="1"/>
  <c r="M83" i="3"/>
  <c r="L71" i="4"/>
  <c r="B121" i="11"/>
  <c r="P88" i="3"/>
  <c r="O52" i="5"/>
  <c r="O76" i="4"/>
  <c r="R151" i="7"/>
  <c r="Q150" i="3"/>
  <c r="P81" i="5"/>
  <c r="B110" i="11"/>
  <c r="R76" i="7"/>
  <c r="Q75" i="3"/>
  <c r="P65" i="4"/>
  <c r="T109" i="3"/>
  <c r="R109" i="3" s="1"/>
  <c r="S95" i="4"/>
  <c r="Q95" i="4" s="1"/>
  <c r="P110" i="3"/>
  <c r="O96" i="4"/>
  <c r="O62" i="5"/>
  <c r="M119" i="3"/>
  <c r="L105" i="4"/>
  <c r="B54" i="11"/>
  <c r="P44" i="3"/>
  <c r="O31" i="5"/>
  <c r="O40" i="4"/>
  <c r="B111" i="11"/>
  <c r="O92" i="3"/>
  <c r="N55" i="5"/>
  <c r="B137" i="11"/>
  <c r="I98" i="11"/>
  <c r="J87" i="4" s="1"/>
  <c r="K100" i="3"/>
  <c r="T165" i="3"/>
  <c r="R165" i="3" s="1"/>
  <c r="S89" i="5"/>
  <c r="Q89" i="5" s="1"/>
  <c r="S148" i="4"/>
  <c r="Q148" i="4" s="1"/>
  <c r="R36" i="7"/>
  <c r="Q35" i="3"/>
  <c r="P25" i="5"/>
  <c r="P31" i="4"/>
  <c r="R53" i="7"/>
  <c r="Q52" i="3"/>
  <c r="P36" i="5"/>
  <c r="T26" i="3"/>
  <c r="R26" i="3" s="1"/>
  <c r="S20" i="5"/>
  <c r="Q20" i="5" s="1"/>
  <c r="O158" i="3"/>
  <c r="N141" i="4"/>
  <c r="N83" i="5"/>
  <c r="R116" i="7"/>
  <c r="Q115" i="3"/>
  <c r="P101" i="4"/>
  <c r="AB11" i="6"/>
  <c r="R166" i="7"/>
  <c r="Q165" i="3"/>
  <c r="P89" i="5"/>
  <c r="P148" i="4"/>
  <c r="M89" i="3"/>
  <c r="L77" i="4"/>
  <c r="O148" i="3"/>
  <c r="N133" i="4"/>
  <c r="N79" i="5"/>
  <c r="P32" i="3"/>
  <c r="O22" i="5"/>
  <c r="P111" i="3"/>
  <c r="O63" i="5"/>
  <c r="O97" i="4"/>
  <c r="T162" i="3"/>
  <c r="R162" i="3" s="1"/>
  <c r="S87" i="5"/>
  <c r="Q87" i="5" s="1"/>
  <c r="S145" i="4"/>
  <c r="Q145" i="4" s="1"/>
  <c r="T119" i="3"/>
  <c r="S105" i="4"/>
  <c r="P15" i="3"/>
  <c r="O13" i="5"/>
  <c r="O14" i="4"/>
  <c r="B100" i="11"/>
  <c r="B94" i="11"/>
  <c r="B118" i="11"/>
  <c r="J9" i="5"/>
  <c r="J9" i="4"/>
  <c r="K88" i="4"/>
  <c r="B150" i="11"/>
  <c r="B96" i="11"/>
  <c r="B56" i="11"/>
  <c r="L6" i="3"/>
  <c r="J93" i="4"/>
  <c r="J60" i="5"/>
  <c r="P124" i="3"/>
  <c r="O110" i="4"/>
  <c r="T89" i="3"/>
  <c r="R89" i="3" s="1"/>
  <c r="S77" i="4"/>
  <c r="Q77" i="4" s="1"/>
  <c r="I131" i="11"/>
  <c r="K133" i="3"/>
  <c r="P55" i="3"/>
  <c r="O37" i="5"/>
  <c r="O49" i="4"/>
  <c r="P126" i="3"/>
  <c r="O66" i="5"/>
  <c r="O112" i="4"/>
  <c r="N28" i="3"/>
  <c r="L28" i="3" s="1"/>
  <c r="M25" i="4"/>
  <c r="K25" i="4" s="1"/>
  <c r="M5" i="3"/>
  <c r="L5" i="4"/>
  <c r="L5" i="5"/>
  <c r="P94" i="3"/>
  <c r="O81" i="4"/>
  <c r="M152" i="3"/>
  <c r="L136" i="4"/>
  <c r="N131" i="3"/>
  <c r="M117" i="4"/>
  <c r="AB125" i="6"/>
  <c r="R111" i="7"/>
  <c r="Q110" i="3"/>
  <c r="P96" i="4"/>
  <c r="P62" i="5"/>
  <c r="R120" i="7"/>
  <c r="Q119" i="3"/>
  <c r="P105" i="4"/>
  <c r="N165" i="3"/>
  <c r="M89" i="5"/>
  <c r="M148" i="4"/>
  <c r="I97" i="11"/>
  <c r="J86" i="4" s="1"/>
  <c r="K99" i="3"/>
  <c r="T134" i="3"/>
  <c r="R134" i="3" s="1"/>
  <c r="S72" i="5"/>
  <c r="Q72" i="5" s="1"/>
  <c r="S120" i="4"/>
  <c r="Q120" i="4" s="1"/>
  <c r="P89" i="3"/>
  <c r="O77" i="4"/>
  <c r="R139" i="7"/>
  <c r="Q138" i="3"/>
  <c r="P75" i="5"/>
  <c r="P124" i="4"/>
  <c r="M55" i="3"/>
  <c r="L37" i="5"/>
  <c r="L49" i="4"/>
  <c r="J40" i="5"/>
  <c r="J54" i="4"/>
  <c r="O101" i="3"/>
  <c r="N57" i="5"/>
  <c r="N88" i="4"/>
  <c r="O135" i="3"/>
  <c r="N121" i="4"/>
  <c r="M163" i="3"/>
  <c r="L146" i="4"/>
  <c r="R85" i="7"/>
  <c r="Q84" i="3"/>
  <c r="P72" i="4"/>
  <c r="L73" i="4"/>
  <c r="T98" i="3"/>
  <c r="R98" i="3" s="1"/>
  <c r="S85" i="4"/>
  <c r="Q85" i="4" s="1"/>
  <c r="M34" i="3"/>
  <c r="L30" i="4"/>
  <c r="K30" i="4" s="1"/>
  <c r="L24" i="5"/>
  <c r="K24" i="5" s="1"/>
  <c r="P50" i="3"/>
  <c r="O45" i="4"/>
  <c r="O34" i="5"/>
  <c r="AB23" i="6"/>
  <c r="R20" i="7"/>
  <c r="Q19" i="3"/>
  <c r="P17" i="4"/>
  <c r="J67" i="5"/>
  <c r="J113" i="4"/>
  <c r="P43" i="3"/>
  <c r="O30" i="5"/>
  <c r="O39" i="4"/>
  <c r="P119" i="3"/>
  <c r="O105" i="4"/>
  <c r="P140" i="3"/>
  <c r="O126" i="4"/>
  <c r="R165" i="7"/>
  <c r="Q164" i="3"/>
  <c r="P147" i="4"/>
  <c r="P88" i="5"/>
  <c r="O69" i="3"/>
  <c r="N61" i="4"/>
  <c r="Q163" i="3"/>
  <c r="R164" i="7"/>
  <c r="P146" i="4"/>
  <c r="N17" i="3"/>
  <c r="M15" i="5"/>
  <c r="M73" i="3"/>
  <c r="L64" i="4"/>
  <c r="L47" i="5"/>
  <c r="P65" i="3"/>
  <c r="O43" i="5"/>
  <c r="O58" i="4"/>
  <c r="R134" i="7"/>
  <c r="Q133" i="3"/>
  <c r="P71" i="5"/>
  <c r="P119" i="4"/>
  <c r="N125" i="3"/>
  <c r="L125" i="3" s="1"/>
  <c r="M111" i="4"/>
  <c r="K111" i="4" s="1"/>
  <c r="P125" i="3"/>
  <c r="O111" i="4"/>
  <c r="B113" i="11"/>
  <c r="B21" i="11"/>
  <c r="O10" i="3"/>
  <c r="N10" i="5"/>
  <c r="N10" i="4"/>
  <c r="L121" i="3"/>
  <c r="J92" i="4"/>
  <c r="J59" i="5"/>
  <c r="J52" i="5"/>
  <c r="J76" i="4"/>
  <c r="K7" i="4"/>
  <c r="K59" i="5"/>
  <c r="B69" i="11"/>
  <c r="Q30" i="5"/>
  <c r="B124" i="11"/>
  <c r="P38" i="3"/>
  <c r="O34" i="4"/>
  <c r="T111" i="3"/>
  <c r="R111" i="3" s="1"/>
  <c r="S63" i="5"/>
  <c r="Q63" i="5" s="1"/>
  <c r="S97" i="4"/>
  <c r="Q97" i="4" s="1"/>
  <c r="I26" i="11"/>
  <c r="J25" i="4" s="1"/>
  <c r="K28" i="3"/>
  <c r="T52" i="3"/>
  <c r="R52" i="3" s="1"/>
  <c r="S36" i="5"/>
  <c r="Q36" i="5" s="1"/>
  <c r="I3" i="11"/>
  <c r="K5" i="3"/>
  <c r="M123" i="3"/>
  <c r="L109" i="4"/>
  <c r="P22" i="3"/>
  <c r="O17" i="5"/>
  <c r="O20" i="4"/>
  <c r="N158" i="3"/>
  <c r="M83" i="5"/>
  <c r="M141" i="4"/>
  <c r="I12" i="11"/>
  <c r="J13" i="4" s="1"/>
  <c r="K14" i="3"/>
  <c r="I102" i="11"/>
  <c r="J91" i="4" s="1"/>
  <c r="K104" i="3"/>
  <c r="I33" i="11"/>
  <c r="K35" i="3"/>
  <c r="M151" i="3"/>
  <c r="L135" i="4"/>
  <c r="M108" i="3"/>
  <c r="L108" i="3" s="1"/>
  <c r="L94" i="4"/>
  <c r="N36" i="3"/>
  <c r="L36" i="3" s="1"/>
  <c r="M26" i="5"/>
  <c r="K26" i="5" s="1"/>
  <c r="M32" i="4"/>
  <c r="K32" i="4" s="1"/>
  <c r="N159" i="3"/>
  <c r="M84" i="5"/>
  <c r="M142" i="4"/>
  <c r="T161" i="3"/>
  <c r="R161" i="3" s="1"/>
  <c r="S86" i="5"/>
  <c r="Q86" i="5" s="1"/>
  <c r="S144" i="4"/>
  <c r="Q144" i="4" s="1"/>
  <c r="M78" i="3"/>
  <c r="L68" i="4"/>
  <c r="P118" i="3"/>
  <c r="O104" i="4"/>
  <c r="R108" i="7"/>
  <c r="Q107" i="3"/>
  <c r="P61" i="5"/>
  <c r="N156" i="3"/>
  <c r="M139" i="4"/>
  <c r="M50" i="3"/>
  <c r="L34" i="5"/>
  <c r="L45" i="4"/>
  <c r="N118" i="3"/>
  <c r="L118" i="3" s="1"/>
  <c r="M104" i="4"/>
  <c r="K104" i="4" s="1"/>
  <c r="T51" i="3"/>
  <c r="R51" i="3" s="1"/>
  <c r="S35" i="5"/>
  <c r="Q35" i="5" s="1"/>
  <c r="S46" i="4"/>
  <c r="Q46" i="4" s="1"/>
  <c r="P150" i="3"/>
  <c r="O81" i="5"/>
  <c r="I148" i="11"/>
  <c r="J81" i="5" s="1"/>
  <c r="K150" i="3"/>
  <c r="M86" i="3"/>
  <c r="L74" i="4"/>
  <c r="R45" i="7"/>
  <c r="Q44" i="3"/>
  <c r="P40" i="4"/>
  <c r="P31" i="5"/>
  <c r="I80" i="11"/>
  <c r="J50" i="5" s="1"/>
  <c r="K82" i="3"/>
  <c r="N149" i="3"/>
  <c r="L149" i="3" s="1"/>
  <c r="M80" i="5"/>
  <c r="K80" i="5" s="1"/>
  <c r="M134" i="4"/>
  <c r="K134" i="4" s="1"/>
  <c r="B160" i="11"/>
  <c r="P164" i="3"/>
  <c r="O88" i="5"/>
  <c r="O147" i="4"/>
  <c r="R33" i="7"/>
  <c r="Q32" i="3"/>
  <c r="P22" i="5"/>
  <c r="K107" i="4"/>
  <c r="I145" i="11"/>
  <c r="J132" i="4" s="1"/>
  <c r="K147" i="3"/>
  <c r="I36" i="11"/>
  <c r="J34" i="4" s="1"/>
  <c r="K38" i="3"/>
  <c r="K7" i="5"/>
  <c r="N65" i="3"/>
  <c r="L65" i="3" s="1"/>
  <c r="M58" i="4"/>
  <c r="K58" i="4" s="1"/>
  <c r="M43" i="5"/>
  <c r="K43" i="5" s="1"/>
  <c r="I142" i="11"/>
  <c r="J130" i="4" s="1"/>
  <c r="K144" i="3"/>
  <c r="N162" i="3"/>
  <c r="M87" i="5"/>
  <c r="M145" i="4"/>
  <c r="T104" i="3"/>
  <c r="R104" i="3" s="1"/>
  <c r="S91" i="4"/>
  <c r="Q91" i="4" s="1"/>
  <c r="B16" i="11"/>
  <c r="P17" i="3"/>
  <c r="O15" i="5"/>
  <c r="R23" i="7"/>
  <c r="Q22" i="3"/>
  <c r="P17" i="5"/>
  <c r="P20" i="4"/>
  <c r="AB116" i="6"/>
  <c r="N80" i="3"/>
  <c r="M69" i="4"/>
  <c r="P63" i="3"/>
  <c r="O56" i="4"/>
  <c r="M127" i="3"/>
  <c r="L127" i="3" s="1"/>
  <c r="L67" i="5"/>
  <c r="K67" i="5" s="1"/>
  <c r="L113" i="4"/>
  <c r="K113" i="4" s="1"/>
  <c r="O64" i="3"/>
  <c r="N42" i="5"/>
  <c r="N57" i="4"/>
  <c r="Q140" i="4"/>
  <c r="R32" i="7"/>
  <c r="Q31" i="3"/>
  <c r="P28" i="4"/>
  <c r="O71" i="3"/>
  <c r="N62" i="4"/>
  <c r="N110" i="3"/>
  <c r="L110" i="3" s="1"/>
  <c r="M96" i="4"/>
  <c r="K96" i="4" s="1"/>
  <c r="M62" i="5"/>
  <c r="K62" i="5" s="1"/>
  <c r="O125" i="8"/>
  <c r="X125" i="8" s="1"/>
  <c r="N148" i="3"/>
  <c r="L148" i="3" s="1"/>
  <c r="M133" i="4"/>
  <c r="K133" i="4" s="1"/>
  <c r="M79" i="5"/>
  <c r="K79" i="5" s="1"/>
  <c r="N94" i="3"/>
  <c r="L94" i="3" s="1"/>
  <c r="M81" i="4"/>
  <c r="K81" i="4" s="1"/>
  <c r="P37" i="3"/>
  <c r="O33" i="4"/>
  <c r="O27" i="5"/>
  <c r="R119" i="7"/>
  <c r="Q118" i="3"/>
  <c r="P104" i="4"/>
  <c r="N24" i="3"/>
  <c r="L24" i="3" s="1"/>
  <c r="M22" i="4"/>
  <c r="K22" i="4" s="1"/>
  <c r="R14" i="7"/>
  <c r="Q13" i="3"/>
  <c r="P12" i="4"/>
  <c r="P83" i="3"/>
  <c r="O71" i="4"/>
  <c r="AB145" i="6"/>
  <c r="R114" i="7"/>
  <c r="Q113" i="3"/>
  <c r="P99" i="4"/>
  <c r="P65" i="5"/>
  <c r="O99" i="3"/>
  <c r="N86" i="4"/>
  <c r="K85" i="4"/>
  <c r="AB97" i="6"/>
  <c r="M87" i="3"/>
  <c r="L87" i="3" s="1"/>
  <c r="L51" i="5"/>
  <c r="K51" i="5" s="1"/>
  <c r="L75" i="4"/>
  <c r="K75" i="4" s="1"/>
  <c r="P14" i="3"/>
  <c r="O13" i="4"/>
  <c r="N160" i="3"/>
  <c r="L160" i="3" s="1"/>
  <c r="M143" i="4"/>
  <c r="K143" i="4" s="1"/>
  <c r="M85" i="5"/>
  <c r="P120" i="3"/>
  <c r="O106" i="4"/>
  <c r="R31" i="7"/>
  <c r="Q30" i="3"/>
  <c r="P27" i="4"/>
  <c r="N39" i="3"/>
  <c r="L39" i="3" s="1"/>
  <c r="M35" i="4"/>
  <c r="K35" i="4" s="1"/>
  <c r="R18" i="7"/>
  <c r="Q17" i="3"/>
  <c r="P15" i="5"/>
  <c r="P152" i="3"/>
  <c r="O136" i="4"/>
  <c r="N82" i="3"/>
  <c r="L82" i="3" s="1"/>
  <c r="M50" i="5"/>
  <c r="K50" i="5" s="1"/>
  <c r="I34" i="11"/>
  <c r="K36" i="3"/>
  <c r="I67" i="11"/>
  <c r="J61" i="4" s="1"/>
  <c r="K69" i="3"/>
  <c r="AB120" i="6"/>
  <c r="R64" i="7"/>
  <c r="Q63" i="3"/>
  <c r="P56" i="4"/>
  <c r="N27" i="3"/>
  <c r="L27" i="3" s="1"/>
  <c r="M24" i="4"/>
  <c r="K24" i="4" s="1"/>
  <c r="M154" i="3"/>
  <c r="L154" i="3" s="1"/>
  <c r="L138" i="4"/>
  <c r="K138" i="4" s="1"/>
  <c r="R163" i="7"/>
  <c r="Q162" i="3"/>
  <c r="P87" i="5"/>
  <c r="P145" i="4"/>
  <c r="R160" i="7"/>
  <c r="Q159" i="3"/>
  <c r="P142" i="4"/>
  <c r="P84" i="5"/>
  <c r="N120" i="3"/>
  <c r="M106" i="4"/>
  <c r="R90" i="7"/>
  <c r="Q89" i="3"/>
  <c r="P77" i="4"/>
  <c r="P42" i="3"/>
  <c r="O38" i="4"/>
  <c r="O29" i="5"/>
  <c r="M97" i="3"/>
  <c r="L84" i="4"/>
  <c r="I109" i="11"/>
  <c r="K111" i="3"/>
  <c r="O160" i="3"/>
  <c r="N143" i="4"/>
  <c r="N85" i="5"/>
  <c r="P31" i="3"/>
  <c r="O28" i="4"/>
  <c r="B57" i="11"/>
  <c r="R140" i="7"/>
  <c r="Q139" i="3"/>
  <c r="P125" i="4"/>
  <c r="P76" i="5"/>
  <c r="O62" i="3"/>
  <c r="N41" i="5"/>
  <c r="N55" i="4"/>
  <c r="AB113" i="6"/>
  <c r="T164" i="3"/>
  <c r="R164" i="3" s="1"/>
  <c r="S147" i="4"/>
  <c r="Q147" i="4" s="1"/>
  <c r="S88" i="5"/>
  <c r="Q88" i="5" s="1"/>
  <c r="R122" i="7"/>
  <c r="Q121" i="3"/>
  <c r="P107" i="4"/>
  <c r="R61" i="7"/>
  <c r="Q60" i="3"/>
  <c r="P53" i="4"/>
  <c r="O53" i="3"/>
  <c r="N47" i="4"/>
  <c r="R98" i="7"/>
  <c r="Q97" i="3"/>
  <c r="P84" i="4"/>
  <c r="AB162" i="6"/>
  <c r="AB6" i="6"/>
  <c r="I68" i="11"/>
  <c r="J46" i="5" s="1"/>
  <c r="K70" i="3"/>
  <c r="P108" i="3"/>
  <c r="O94" i="4"/>
  <c r="R38" i="7"/>
  <c r="Q37" i="3"/>
  <c r="P27" i="5"/>
  <c r="P33" i="4"/>
  <c r="T38" i="3"/>
  <c r="R38" i="3" s="1"/>
  <c r="S34" i="4"/>
  <c r="Q34" i="4" s="1"/>
  <c r="T46" i="3"/>
  <c r="R46" i="3" s="1"/>
  <c r="S32" i="5"/>
  <c r="Q32" i="5" s="1"/>
  <c r="S42" i="4"/>
  <c r="Q42" i="4" s="1"/>
  <c r="T156" i="3"/>
  <c r="R156" i="3" s="1"/>
  <c r="S139" i="4"/>
  <c r="Q139" i="4" s="1"/>
  <c r="N13" i="3"/>
  <c r="L13" i="3" s="1"/>
  <c r="M12" i="4"/>
  <c r="K12" i="4" s="1"/>
  <c r="R47" i="7"/>
  <c r="Q46" i="3"/>
  <c r="P32" i="5"/>
  <c r="P42" i="4"/>
  <c r="B139" i="11"/>
  <c r="P112" i="3"/>
  <c r="O98" i="4"/>
  <c r="O64" i="5"/>
  <c r="P13" i="3"/>
  <c r="O12" i="4"/>
  <c r="R138" i="7"/>
  <c r="Q137" i="3"/>
  <c r="P123" i="4"/>
  <c r="P74" i="5"/>
  <c r="R86" i="7"/>
  <c r="Q85" i="3"/>
  <c r="P73" i="4"/>
  <c r="N99" i="3"/>
  <c r="L99" i="3" s="1"/>
  <c r="M86" i="4"/>
  <c r="K86" i="4" s="1"/>
  <c r="T90" i="3"/>
  <c r="R90" i="3" s="1"/>
  <c r="S53" i="5"/>
  <c r="Q53" i="5" s="1"/>
  <c r="S78" i="4"/>
  <c r="Q78" i="4" s="1"/>
  <c r="S65" i="14"/>
  <c r="B65" i="14" s="1"/>
  <c r="F65" i="11" s="1"/>
  <c r="C65" i="11" s="1"/>
  <c r="C65" i="14"/>
  <c r="H65" i="11" s="1"/>
  <c r="E65" i="11" s="1"/>
  <c r="M54" i="3"/>
  <c r="L48" i="4"/>
  <c r="N134" i="3"/>
  <c r="L134" i="3" s="1"/>
  <c r="M72" i="5"/>
  <c r="K72" i="5" s="1"/>
  <c r="M120" i="4"/>
  <c r="K120" i="4" s="1"/>
  <c r="N25" i="3"/>
  <c r="L25" i="3" s="1"/>
  <c r="M23" i="4"/>
  <c r="K23" i="4" s="1"/>
  <c r="M19" i="5"/>
  <c r="K19" i="5" s="1"/>
  <c r="X120" i="8"/>
  <c r="P153" i="3"/>
  <c r="O137" i="4"/>
  <c r="N109" i="3"/>
  <c r="M95" i="4"/>
  <c r="P145" i="3"/>
  <c r="O78" i="5"/>
  <c r="P8" i="3"/>
  <c r="O8" i="4"/>
  <c r="O8" i="5"/>
  <c r="M138" i="3"/>
  <c r="L75" i="5"/>
  <c r="L124" i="4"/>
  <c r="B60" i="11"/>
  <c r="O77" i="3"/>
  <c r="N67" i="4"/>
  <c r="R44" i="7"/>
  <c r="Q43" i="3"/>
  <c r="P30" i="5"/>
  <c r="P39" i="4"/>
  <c r="N127" i="6"/>
  <c r="R141" i="7"/>
  <c r="Q140" i="3"/>
  <c r="P126" i="4"/>
  <c r="M66" i="3"/>
  <c r="L66" i="3" s="1"/>
  <c r="L44" i="5"/>
  <c r="K44" i="5" s="1"/>
  <c r="L59" i="4"/>
  <c r="K59" i="4" s="1"/>
  <c r="P163" i="3"/>
  <c r="O146" i="4"/>
  <c r="R66" i="7"/>
  <c r="Q65" i="3"/>
  <c r="P58" i="4"/>
  <c r="P43" i="5"/>
  <c r="P122" i="3"/>
  <c r="O108" i="4"/>
  <c r="T78" i="3"/>
  <c r="R78" i="3" s="1"/>
  <c r="S68" i="4"/>
  <c r="Q68" i="4" s="1"/>
  <c r="P56" i="3"/>
  <c r="O50" i="4"/>
  <c r="O38" i="5"/>
  <c r="B123" i="11"/>
  <c r="R126" i="7"/>
  <c r="Q125" i="3"/>
  <c r="P111" i="4"/>
  <c r="C107" i="14"/>
  <c r="H107" i="11" s="1"/>
  <c r="E107" i="11" s="1"/>
  <c r="B107" i="11" s="1"/>
  <c r="K76" i="4"/>
  <c r="Q102" i="4"/>
  <c r="B40" i="11"/>
  <c r="C76" i="14"/>
  <c r="H76" i="11" s="1"/>
  <c r="E76" i="11" s="1"/>
  <c r="B76" i="11" s="1"/>
  <c r="B88" i="11"/>
  <c r="B6" i="11"/>
  <c r="J133" i="4"/>
  <c r="J79" i="5"/>
  <c r="B140" i="11"/>
  <c r="B48" i="11"/>
  <c r="B30" i="11"/>
  <c r="B63" i="11"/>
  <c r="P155" i="3"/>
  <c r="O82" i="5"/>
  <c r="R131" i="7"/>
  <c r="Q130" i="3"/>
  <c r="P116" i="4"/>
  <c r="N93" i="3"/>
  <c r="L93" i="3" s="1"/>
  <c r="M80" i="4"/>
  <c r="K80" i="4" s="1"/>
  <c r="I11" i="11"/>
  <c r="J12" i="4" s="1"/>
  <c r="K13" i="3"/>
  <c r="R55" i="7"/>
  <c r="Q54" i="3"/>
  <c r="P48" i="4"/>
  <c r="I51" i="11"/>
  <c r="J47" i="4" s="1"/>
  <c r="K53" i="3"/>
  <c r="M51" i="3"/>
  <c r="L46" i="4"/>
  <c r="L35" i="5"/>
  <c r="K35" i="5" s="1"/>
  <c r="B64" i="11"/>
  <c r="N67" i="3"/>
  <c r="L67" i="3" s="1"/>
  <c r="M45" i="5"/>
  <c r="K45" i="5" s="1"/>
  <c r="T142" i="3"/>
  <c r="R142" i="3" s="1"/>
  <c r="S128" i="4"/>
  <c r="Q128" i="4" s="1"/>
  <c r="N75" i="3"/>
  <c r="M65" i="4"/>
  <c r="N116" i="3"/>
  <c r="L116" i="3" s="1"/>
  <c r="M102" i="4"/>
  <c r="K102" i="4" s="1"/>
  <c r="P21" i="3"/>
  <c r="O19" i="4"/>
  <c r="O16" i="5"/>
  <c r="P18" i="3"/>
  <c r="O16" i="4"/>
  <c r="I85" i="11"/>
  <c r="K87" i="3"/>
  <c r="P138" i="3"/>
  <c r="O124" i="4"/>
  <c r="O75" i="5"/>
  <c r="M42" i="3"/>
  <c r="L38" i="4"/>
  <c r="L29" i="5"/>
  <c r="M26" i="3"/>
  <c r="L20" i="5"/>
  <c r="O95" i="3"/>
  <c r="N82" i="4"/>
  <c r="R59" i="7"/>
  <c r="Q58" i="3"/>
  <c r="P51" i="4"/>
  <c r="M130" i="3"/>
  <c r="L116" i="4"/>
  <c r="I135" i="11"/>
  <c r="K137" i="3"/>
  <c r="T37" i="3"/>
  <c r="R37" i="3" s="1"/>
  <c r="S33" i="4"/>
  <c r="Q33" i="4" s="1"/>
  <c r="S27" i="5"/>
  <c r="Q27" i="5" s="1"/>
  <c r="M63" i="3"/>
  <c r="L56" i="4"/>
  <c r="P75" i="3"/>
  <c r="O65" i="4"/>
  <c r="I156" i="11"/>
  <c r="K158" i="3"/>
  <c r="P84" i="3"/>
  <c r="O72" i="4"/>
  <c r="N12" i="3"/>
  <c r="L12" i="3" s="1"/>
  <c r="M12" i="5"/>
  <c r="K12" i="5" s="1"/>
  <c r="R51" i="7"/>
  <c r="Q50" i="3"/>
  <c r="P34" i="5"/>
  <c r="P45" i="4"/>
  <c r="I126" i="11"/>
  <c r="K128" i="3"/>
  <c r="T139" i="3"/>
  <c r="R139" i="3" s="1"/>
  <c r="S76" i="5"/>
  <c r="Q76" i="5" s="1"/>
  <c r="S125" i="4"/>
  <c r="Q125" i="4" s="1"/>
  <c r="P133" i="3"/>
  <c r="O119" i="4"/>
  <c r="O71" i="5"/>
  <c r="I153" i="11"/>
  <c r="J82" i="5" s="1"/>
  <c r="K155" i="3"/>
  <c r="L34" i="3"/>
  <c r="J23" i="5"/>
  <c r="J29" i="4"/>
  <c r="L101" i="3"/>
  <c r="P130" i="3"/>
  <c r="O116" i="4"/>
  <c r="T155" i="3"/>
  <c r="R155" i="3" s="1"/>
  <c r="S82" i="5"/>
  <c r="Q82" i="5" s="1"/>
  <c r="I83" i="11"/>
  <c r="J73" i="4" s="1"/>
  <c r="K85" i="3"/>
  <c r="T5" i="3"/>
  <c r="S5" i="4"/>
  <c r="S5" i="5"/>
  <c r="P159" i="3"/>
  <c r="O84" i="5"/>
  <c r="O142" i="4"/>
  <c r="I44" i="11"/>
  <c r="K46" i="3"/>
  <c r="R95" i="7"/>
  <c r="Q94" i="3"/>
  <c r="P81" i="4"/>
  <c r="S157" i="14"/>
  <c r="B157" i="14" s="1"/>
  <c r="F157" i="11" s="1"/>
  <c r="C157" i="11" s="1"/>
  <c r="C157" i="14"/>
  <c r="H157" i="11" s="1"/>
  <c r="E157" i="11" s="1"/>
  <c r="I42" i="11"/>
  <c r="K44" i="3"/>
  <c r="P139" i="3"/>
  <c r="O125" i="4"/>
  <c r="O76" i="5"/>
  <c r="N33" i="3"/>
  <c r="L33" i="3" s="1"/>
  <c r="M29" i="4"/>
  <c r="K29" i="4" s="1"/>
  <c r="M23" i="5"/>
  <c r="K23" i="5" s="1"/>
  <c r="I28" i="11"/>
  <c r="J27" i="4" s="1"/>
  <c r="K30" i="3"/>
  <c r="R49" i="7"/>
  <c r="Q48" i="3"/>
  <c r="P33" i="5"/>
  <c r="B114" i="11"/>
  <c r="O143" i="3"/>
  <c r="N129" i="4"/>
  <c r="P46" i="3"/>
  <c r="O32" i="5"/>
  <c r="O42" i="4"/>
  <c r="P85" i="3"/>
  <c r="O73" i="4"/>
  <c r="N47" i="3"/>
  <c r="L47" i="3" s="1"/>
  <c r="M43" i="4"/>
  <c r="K43" i="4" s="1"/>
  <c r="R88" i="7"/>
  <c r="Q87" i="3"/>
  <c r="P51" i="5"/>
  <c r="P75" i="4"/>
  <c r="B134" i="11"/>
  <c r="R39" i="7"/>
  <c r="Q38" i="3"/>
  <c r="P34" i="4"/>
  <c r="R156" i="7"/>
  <c r="Q155" i="3"/>
  <c r="P82" i="5"/>
  <c r="T126" i="3"/>
  <c r="R126" i="3" s="1"/>
  <c r="S112" i="4"/>
  <c r="Q112" i="4" s="1"/>
  <c r="S66" i="5"/>
  <c r="Q66" i="5" s="1"/>
  <c r="R15" i="7"/>
  <c r="Q14" i="3"/>
  <c r="P13" i="4"/>
  <c r="N95" i="3"/>
  <c r="L95" i="3" s="1"/>
  <c r="M82" i="4"/>
  <c r="K82" i="4" s="1"/>
  <c r="R121" i="7"/>
  <c r="Q120" i="3"/>
  <c r="P106" i="4"/>
  <c r="P30" i="3"/>
  <c r="O27" i="4"/>
  <c r="N84" i="3"/>
  <c r="L84" i="3" s="1"/>
  <c r="M72" i="4"/>
  <c r="K72" i="4" s="1"/>
  <c r="R83" i="7"/>
  <c r="Q82" i="3"/>
  <c r="P50" i="5"/>
  <c r="R153" i="7"/>
  <c r="Q152" i="3"/>
  <c r="P136" i="4"/>
  <c r="N89" i="3"/>
  <c r="L89" i="3" s="1"/>
  <c r="M77" i="4"/>
  <c r="K77" i="4" s="1"/>
  <c r="N11" i="3"/>
  <c r="L11" i="3" s="1"/>
  <c r="M11" i="4"/>
  <c r="K11" i="4" s="1"/>
  <c r="M11" i="5"/>
  <c r="K11" i="5" s="1"/>
  <c r="O116" i="3"/>
  <c r="N102" i="4"/>
  <c r="R123" i="7"/>
  <c r="Q122" i="3"/>
  <c r="P108" i="4"/>
  <c r="T16" i="3"/>
  <c r="R16" i="3" s="1"/>
  <c r="S15" i="4"/>
  <c r="Q15" i="4" s="1"/>
  <c r="S14" i="5"/>
  <c r="Q14" i="5" s="1"/>
  <c r="R27" i="7"/>
  <c r="Q26" i="3"/>
  <c r="P20" i="5"/>
  <c r="P162" i="3"/>
  <c r="O145" i="4"/>
  <c r="O87" i="5"/>
  <c r="R132" i="7"/>
  <c r="Q131" i="3"/>
  <c r="P117" i="4"/>
  <c r="AB43" i="6"/>
  <c r="R43" i="7"/>
  <c r="Q42" i="3"/>
  <c r="P29" i="5"/>
  <c r="P38" i="4"/>
  <c r="R29" i="7"/>
  <c r="Q28" i="3"/>
  <c r="P25" i="4"/>
  <c r="B151" i="11"/>
  <c r="O106" i="3"/>
  <c r="N93" i="4"/>
  <c r="N60" i="5"/>
  <c r="T150" i="3"/>
  <c r="R150" i="3" s="1"/>
  <c r="S81" i="5"/>
  <c r="Q81" i="5" s="1"/>
  <c r="P36" i="3"/>
  <c r="O32" i="4"/>
  <c r="O26" i="5"/>
  <c r="M111" i="3"/>
  <c r="L63" i="5"/>
  <c r="L97" i="4"/>
  <c r="R69" i="7"/>
  <c r="Q68" i="3"/>
  <c r="P60" i="4"/>
  <c r="P121" i="3"/>
  <c r="O107" i="4"/>
  <c r="AB164" i="6"/>
  <c r="AB137" i="6"/>
  <c r="B106" i="11"/>
  <c r="M80" i="3"/>
  <c r="L69" i="4"/>
  <c r="I147" i="11"/>
  <c r="K149" i="3"/>
  <c r="R109" i="7"/>
  <c r="Q108" i="3"/>
  <c r="P94" i="4"/>
  <c r="N49" i="3"/>
  <c r="L49" i="3" s="1"/>
  <c r="M44" i="4"/>
  <c r="K44" i="4" s="1"/>
  <c r="P98" i="3"/>
  <c r="O85" i="4"/>
  <c r="N104" i="3"/>
  <c r="M91" i="4"/>
  <c r="O12" i="3"/>
  <c r="N12" i="5"/>
  <c r="O116" i="8"/>
  <c r="X116" i="8" s="1"/>
  <c r="I115" i="11"/>
  <c r="J103" i="4" s="1"/>
  <c r="K117" i="3"/>
  <c r="AB9" i="6"/>
  <c r="T54" i="3"/>
  <c r="S48" i="4"/>
  <c r="S38" i="14"/>
  <c r="B38" i="14" s="1"/>
  <c r="F38" i="11" s="1"/>
  <c r="C38" i="11" s="1"/>
  <c r="C38" i="14"/>
  <c r="H38" i="11" s="1"/>
  <c r="E38" i="11" s="1"/>
  <c r="Q41" i="4"/>
  <c r="N83" i="3"/>
  <c r="L83" i="3" s="1"/>
  <c r="M71" i="4"/>
  <c r="K71" i="4" s="1"/>
  <c r="M59" i="3"/>
  <c r="L52" i="4"/>
  <c r="R113" i="7"/>
  <c r="Q112" i="3"/>
  <c r="P64" i="5"/>
  <c r="P98" i="4"/>
  <c r="AB44" i="6"/>
  <c r="O49" i="3"/>
  <c r="N44" i="4"/>
  <c r="N160" i="6"/>
  <c r="Q31" i="5"/>
  <c r="O105" i="3"/>
  <c r="N59" i="5"/>
  <c r="N92" i="4"/>
  <c r="P57" i="3"/>
  <c r="O39" i="5"/>
  <c r="T24" i="3"/>
  <c r="R24" i="3" s="1"/>
  <c r="S22" i="4"/>
  <c r="Q22" i="4" s="1"/>
  <c r="N14" i="3"/>
  <c r="L14" i="3" s="1"/>
  <c r="M13" i="4"/>
  <c r="K13" i="4" s="1"/>
  <c r="O118" i="8"/>
  <c r="X118" i="8" s="1"/>
  <c r="M52" i="3"/>
  <c r="L36" i="5"/>
  <c r="R154" i="7"/>
  <c r="Q153" i="3"/>
  <c r="P137" i="4"/>
  <c r="M96" i="3"/>
  <c r="L56" i="5"/>
  <c r="L83" i="4"/>
  <c r="N91" i="6"/>
  <c r="R146" i="7"/>
  <c r="Q145" i="3"/>
  <c r="P78" i="5"/>
  <c r="R9" i="7"/>
  <c r="Q8" i="3"/>
  <c r="P8" i="5"/>
  <c r="P8" i="4"/>
  <c r="J28" i="5"/>
  <c r="J37" i="4"/>
  <c r="B74" i="11"/>
  <c r="T50" i="3"/>
  <c r="R50" i="3" s="1"/>
  <c r="S45" i="4"/>
  <c r="Q45" i="4" s="1"/>
  <c r="S34" i="5"/>
  <c r="Q34" i="5" s="1"/>
  <c r="M131" i="3"/>
  <c r="L117" i="4"/>
  <c r="T55" i="3"/>
  <c r="R55" i="3" s="1"/>
  <c r="S37" i="5"/>
  <c r="Q37" i="5" s="1"/>
  <c r="S49" i="4"/>
  <c r="Q49" i="4" s="1"/>
  <c r="M156" i="3"/>
  <c r="L139" i="4"/>
  <c r="O126" i="8"/>
  <c r="X126" i="8" s="1"/>
  <c r="N163" i="6"/>
  <c r="P154" i="3"/>
  <c r="O138" i="4"/>
  <c r="B92" i="11"/>
  <c r="O127" i="3"/>
  <c r="N67" i="5"/>
  <c r="N113" i="4"/>
  <c r="R57" i="7"/>
  <c r="Q56" i="3"/>
  <c r="P50" i="4"/>
  <c r="P38" i="5"/>
  <c r="I93" i="11"/>
  <c r="J82" i="4" s="1"/>
  <c r="K95" i="3"/>
  <c r="B50" i="11"/>
  <c r="B162" i="11"/>
  <c r="Q7" i="5"/>
  <c r="K58" i="5"/>
  <c r="K62" i="4"/>
  <c r="R103" i="7"/>
  <c r="Q102" i="3"/>
  <c r="P58" i="5"/>
  <c r="P89" i="4"/>
  <c r="P26" i="3"/>
  <c r="O20" i="5"/>
  <c r="M147" i="3"/>
  <c r="L132" i="4"/>
  <c r="P131" i="3"/>
  <c r="O117" i="4"/>
  <c r="N57" i="3"/>
  <c r="M39" i="5"/>
  <c r="O134" i="3"/>
  <c r="N120" i="4"/>
  <c r="N72" i="5"/>
  <c r="R73" i="7"/>
  <c r="Q72" i="3"/>
  <c r="P63" i="4"/>
  <c r="O146" i="3"/>
  <c r="N131" i="4"/>
  <c r="P7" i="3"/>
  <c r="O7" i="5"/>
  <c r="O7" i="4"/>
  <c r="N103" i="3"/>
  <c r="L103" i="3" s="1"/>
  <c r="M90" i="4"/>
  <c r="K90" i="4" s="1"/>
  <c r="O33" i="3"/>
  <c r="N23" i="5"/>
  <c r="N29" i="4"/>
  <c r="I4" i="11"/>
  <c r="K6" i="3"/>
  <c r="N40" i="3"/>
  <c r="L40" i="3" s="1"/>
  <c r="M36" i="4"/>
  <c r="K36" i="4" s="1"/>
  <c r="P90" i="3"/>
  <c r="O78" i="4"/>
  <c r="O53" i="5"/>
  <c r="P16" i="3"/>
  <c r="O14" i="5"/>
  <c r="O15" i="4"/>
  <c r="R37" i="7"/>
  <c r="Q36" i="3"/>
  <c r="P32" i="4"/>
  <c r="P26" i="5"/>
  <c r="M57" i="3"/>
  <c r="L39" i="5"/>
  <c r="P96" i="3"/>
  <c r="O83" i="4"/>
  <c r="O56" i="5"/>
  <c r="AB32" i="6"/>
  <c r="N47" i="6"/>
  <c r="P24" i="3"/>
  <c r="O22" i="4"/>
  <c r="S120" i="3"/>
  <c r="R120" i="3" s="1"/>
  <c r="R106" i="4"/>
  <c r="Q106" i="4" s="1"/>
  <c r="R75" i="7"/>
  <c r="Q74" i="3"/>
  <c r="P48" i="5"/>
  <c r="I133" i="11"/>
  <c r="J121" i="4" s="1"/>
  <c r="K135" i="3"/>
  <c r="M107" i="3"/>
  <c r="L107" i="3" s="1"/>
  <c r="L61" i="5"/>
  <c r="K61" i="5" s="1"/>
  <c r="R99" i="7"/>
  <c r="Q98" i="3"/>
  <c r="P85" i="4"/>
  <c r="P67" i="3"/>
  <c r="O45" i="5"/>
  <c r="M75" i="3"/>
  <c r="L65" i="4"/>
  <c r="T63" i="3"/>
  <c r="R63" i="3" s="1"/>
  <c r="S56" i="4"/>
  <c r="Q56" i="4" s="1"/>
  <c r="S54" i="3"/>
  <c r="R48" i="4"/>
  <c r="N60" i="3"/>
  <c r="L60" i="3" s="1"/>
  <c r="M53" i="4"/>
  <c r="K53" i="4" s="1"/>
  <c r="O39" i="3"/>
  <c r="N35" i="4"/>
  <c r="B61" i="11"/>
  <c r="O147" i="3"/>
  <c r="N132" i="4"/>
  <c r="R130" i="7"/>
  <c r="Q129" i="3"/>
  <c r="P69" i="5"/>
  <c r="P115" i="4"/>
  <c r="R58" i="7"/>
  <c r="Q57" i="3"/>
  <c r="P39" i="5"/>
  <c r="B55" i="11"/>
  <c r="O25" i="3"/>
  <c r="N19" i="5"/>
  <c r="N23" i="4"/>
  <c r="O124" i="8"/>
  <c r="X124" i="8" s="1"/>
  <c r="N54" i="3"/>
  <c r="L54" i="3" s="1"/>
  <c r="M48" i="4"/>
  <c r="K48" i="4" s="1"/>
  <c r="I87" i="11"/>
  <c r="J77" i="4" s="1"/>
  <c r="K89" i="3"/>
  <c r="P142" i="3"/>
  <c r="O128" i="4"/>
  <c r="N141" i="3"/>
  <c r="L141" i="3" s="1"/>
  <c r="M127" i="4"/>
  <c r="K127" i="4" s="1"/>
  <c r="M77" i="5"/>
  <c r="K77" i="5" s="1"/>
  <c r="N53" i="3"/>
  <c r="L53" i="3" s="1"/>
  <c r="M47" i="4"/>
  <c r="K47" i="4" s="1"/>
  <c r="Q33" i="5"/>
  <c r="R81" i="7"/>
  <c r="Q80" i="3"/>
  <c r="P69" i="4"/>
  <c r="M104" i="3"/>
  <c r="L91" i="4"/>
  <c r="I120" i="11"/>
  <c r="J108" i="4" s="1"/>
  <c r="K122" i="3"/>
  <c r="R155" i="7"/>
  <c r="Q154" i="3"/>
  <c r="P138" i="4"/>
  <c r="R30" i="7"/>
  <c r="Q29" i="3"/>
  <c r="P21" i="5"/>
  <c r="P26" i="4"/>
  <c r="I46" i="11"/>
  <c r="J33" i="5" s="1"/>
  <c r="K48" i="3"/>
  <c r="P100" i="3"/>
  <c r="O87" i="4"/>
  <c r="B84" i="11"/>
  <c r="J62" i="5"/>
  <c r="J96" i="4"/>
  <c r="Q59" i="5"/>
  <c r="K33" i="5"/>
  <c r="K89" i="4"/>
  <c r="I24" i="11"/>
  <c r="J20" i="5" s="1"/>
  <c r="K26" i="3"/>
  <c r="I73" i="11"/>
  <c r="J65" i="4" s="1"/>
  <c r="K75" i="3"/>
  <c r="I15" i="11"/>
  <c r="J15" i="5" s="1"/>
  <c r="K17" i="3"/>
  <c r="K46" i="4"/>
  <c r="Q51" i="4"/>
  <c r="L71" i="3"/>
  <c r="P161" i="3"/>
  <c r="O86" i="5"/>
  <c r="O144" i="4"/>
  <c r="N21" i="3"/>
  <c r="L21" i="3" s="1"/>
  <c r="M16" i="5"/>
  <c r="K16" i="5" s="1"/>
  <c r="M19" i="4"/>
  <c r="K19" i="4" s="1"/>
  <c r="Q161" i="3"/>
  <c r="R162" i="7"/>
  <c r="P144" i="4"/>
  <c r="P86" i="5"/>
  <c r="N26" i="3"/>
  <c r="L26" i="3" s="1"/>
  <c r="M20" i="5"/>
  <c r="K20" i="5" s="1"/>
  <c r="P86" i="3"/>
  <c r="O74" i="4"/>
  <c r="R8" i="7"/>
  <c r="Q7" i="3"/>
  <c r="P7" i="5"/>
  <c r="P7" i="4"/>
  <c r="N142" i="3"/>
  <c r="M128" i="4"/>
  <c r="R110" i="7"/>
  <c r="Q109" i="3"/>
  <c r="P95" i="4"/>
  <c r="I79" i="11"/>
  <c r="J70" i="4" s="1"/>
  <c r="K81" i="3"/>
  <c r="R97" i="7"/>
  <c r="Q96" i="3"/>
  <c r="P56" i="5"/>
  <c r="P83" i="4"/>
  <c r="M62" i="3"/>
  <c r="L41" i="5"/>
  <c r="L55" i="4"/>
  <c r="N147" i="3"/>
  <c r="L147" i="3" s="1"/>
  <c r="M132" i="4"/>
  <c r="R25" i="7"/>
  <c r="Q24" i="3"/>
  <c r="P22" i="4"/>
  <c r="P74" i="3"/>
  <c r="O48" i="5"/>
  <c r="O144" i="3"/>
  <c r="N130" i="4"/>
  <c r="M158" i="3"/>
  <c r="L83" i="5"/>
  <c r="L141" i="4"/>
  <c r="R68" i="7"/>
  <c r="Q67" i="3"/>
  <c r="P45" i="5"/>
  <c r="N113" i="3"/>
  <c r="L113" i="3" s="1"/>
  <c r="M99" i="4"/>
  <c r="K99" i="4" s="1"/>
  <c r="M65" i="5"/>
  <c r="K65" i="5" s="1"/>
  <c r="O114" i="3"/>
  <c r="N100" i="4"/>
  <c r="B138" i="11"/>
  <c r="M142" i="3"/>
  <c r="L128" i="4"/>
  <c r="N44" i="3"/>
  <c r="L44" i="3" s="1"/>
  <c r="M31" i="5"/>
  <c r="K31" i="5" s="1"/>
  <c r="M40" i="4"/>
  <c r="K40" i="4" s="1"/>
  <c r="I127" i="11"/>
  <c r="K129" i="3"/>
  <c r="O47" i="3"/>
  <c r="N43" i="4"/>
  <c r="T159" i="3"/>
  <c r="R159" i="3" s="1"/>
  <c r="S84" i="5"/>
  <c r="Q84" i="5" s="1"/>
  <c r="S142" i="4"/>
  <c r="Q142" i="4" s="1"/>
  <c r="P129" i="3"/>
  <c r="O69" i="5"/>
  <c r="O115" i="4"/>
  <c r="AB87" i="6"/>
  <c r="N145" i="3"/>
  <c r="L145" i="3" s="1"/>
  <c r="M78" i="5"/>
  <c r="K78" i="5" s="1"/>
  <c r="I119" i="11"/>
  <c r="J107" i="4" s="1"/>
  <c r="K121" i="3"/>
  <c r="O11" i="3"/>
  <c r="N11" i="5"/>
  <c r="N11" i="4"/>
  <c r="I22" i="11"/>
  <c r="J22" i="4" s="1"/>
  <c r="K24" i="3"/>
  <c r="P141" i="3"/>
  <c r="O127" i="4"/>
  <c r="O77" i="5"/>
  <c r="T145" i="3"/>
  <c r="R145" i="3" s="1"/>
  <c r="S78" i="5"/>
  <c r="Q78" i="5" s="1"/>
  <c r="R143" i="7"/>
  <c r="Q142" i="3"/>
  <c r="P128" i="4"/>
  <c r="M9" i="3"/>
  <c r="L9" i="3" s="1"/>
  <c r="L9" i="4"/>
  <c r="K9" i="4" s="1"/>
  <c r="L9" i="5"/>
  <c r="K9" i="5" s="1"/>
  <c r="J10" i="5"/>
  <c r="J10" i="4"/>
  <c r="M56" i="3"/>
  <c r="L50" i="4"/>
  <c r="L38" i="5"/>
  <c r="N166" i="6"/>
  <c r="N39" i="6"/>
  <c r="R60" i="7"/>
  <c r="Q59" i="3"/>
  <c r="P52" i="4"/>
  <c r="O27" i="3"/>
  <c r="N24" i="4"/>
  <c r="N55" i="3"/>
  <c r="M37" i="5"/>
  <c r="M49" i="4"/>
  <c r="M70" i="3"/>
  <c r="L46" i="5"/>
  <c r="K94" i="4"/>
  <c r="I122" i="11"/>
  <c r="J110" i="4" s="1"/>
  <c r="K124" i="3"/>
  <c r="N62" i="3"/>
  <c r="L62" i="3" s="1"/>
  <c r="M55" i="4"/>
  <c r="M41" i="5"/>
  <c r="K41" i="5" s="1"/>
  <c r="M72" i="3"/>
  <c r="L63" i="4"/>
  <c r="T140" i="3"/>
  <c r="R140" i="3" s="1"/>
  <c r="S126" i="4"/>
  <c r="Q126" i="4" s="1"/>
  <c r="K137" i="4"/>
  <c r="X6" i="8"/>
  <c r="R52" i="7"/>
  <c r="Q51" i="3"/>
  <c r="P46" i="4"/>
  <c r="P35" i="5"/>
  <c r="M122" i="3"/>
  <c r="L122" i="3" s="1"/>
  <c r="L108" i="4"/>
  <c r="K108" i="4" s="1"/>
  <c r="M124" i="3"/>
  <c r="L110" i="4"/>
  <c r="AB158" i="6"/>
  <c r="R101" i="7"/>
  <c r="Q100" i="3"/>
  <c r="P87" i="4"/>
  <c r="R6" i="7"/>
  <c r="Q5" i="3"/>
  <c r="P5" i="4"/>
  <c r="P5" i="5"/>
  <c r="B13" i="11"/>
  <c r="N15" i="3"/>
  <c r="L15" i="3" s="1"/>
  <c r="M13" i="5"/>
  <c r="K13" i="5" s="1"/>
  <c r="M14" i="4"/>
  <c r="K14" i="4" s="1"/>
  <c r="Q136" i="4"/>
  <c r="B149" i="11"/>
  <c r="I117" i="11"/>
  <c r="J105" i="4" s="1"/>
  <c r="K119" i="3"/>
  <c r="J11" i="4"/>
  <c r="J11" i="5"/>
  <c r="L102" i="3"/>
  <c r="B154" i="11"/>
  <c r="L51" i="3"/>
  <c r="J47" i="5"/>
  <c r="J64" i="4"/>
  <c r="R58" i="3"/>
  <c r="B82" i="11"/>
  <c r="K6" i="5"/>
  <c r="H54" i="4" l="1"/>
  <c r="I78" i="11"/>
  <c r="J69" i="4" s="1"/>
  <c r="K15" i="5"/>
  <c r="K161" i="3"/>
  <c r="K74" i="5"/>
  <c r="K49" i="4"/>
  <c r="K106" i="4"/>
  <c r="K85" i="5"/>
  <c r="B5" i="11"/>
  <c r="L55" i="3"/>
  <c r="L75" i="3"/>
  <c r="K48" i="5"/>
  <c r="B65" i="11"/>
  <c r="L17" i="3"/>
  <c r="L35" i="3"/>
  <c r="R54" i="3"/>
  <c r="L104" i="3"/>
  <c r="R107" i="4"/>
  <c r="Q107" i="4" s="1"/>
  <c r="K95" i="4"/>
  <c r="L120" i="3"/>
  <c r="L137" i="3"/>
  <c r="L109" i="3"/>
  <c r="K128" i="4"/>
  <c r="Q48" i="4"/>
  <c r="K37" i="5"/>
  <c r="I76" i="11"/>
  <c r="J68" i="4" s="1"/>
  <c r="K78" i="3"/>
  <c r="I107" i="11"/>
  <c r="J95" i="4" s="1"/>
  <c r="K109" i="3"/>
  <c r="F35" i="4"/>
  <c r="G35" i="4" s="1"/>
  <c r="H35" i="4" s="1"/>
  <c r="M162" i="3"/>
  <c r="L87" i="5"/>
  <c r="L145" i="4"/>
  <c r="K145" i="4" s="1"/>
  <c r="S117" i="3"/>
  <c r="R103" i="4"/>
  <c r="O87" i="3"/>
  <c r="N75" i="4"/>
  <c r="N51" i="5"/>
  <c r="I63" i="11"/>
  <c r="K65" i="3"/>
  <c r="I6" i="11"/>
  <c r="K8" i="3"/>
  <c r="I65" i="11"/>
  <c r="J45" i="5" s="1"/>
  <c r="K67" i="3"/>
  <c r="O85" i="3"/>
  <c r="N73" i="4"/>
  <c r="G53" i="3"/>
  <c r="F143" i="4"/>
  <c r="G143" i="4" s="1"/>
  <c r="H143" i="4" s="1"/>
  <c r="O17" i="3"/>
  <c r="N15" i="5"/>
  <c r="N96" i="3"/>
  <c r="L96" i="3" s="1"/>
  <c r="M83" i="4"/>
  <c r="K83" i="4" s="1"/>
  <c r="M56" i="5"/>
  <c r="K56" i="5" s="1"/>
  <c r="N144" i="3"/>
  <c r="L144" i="3" s="1"/>
  <c r="G144" i="3" s="1"/>
  <c r="M130" i="4"/>
  <c r="K130" i="4" s="1"/>
  <c r="G71" i="3"/>
  <c r="I71" i="3"/>
  <c r="I101" i="3"/>
  <c r="G101" i="3"/>
  <c r="J119" i="4"/>
  <c r="J71" i="5"/>
  <c r="I56" i="11"/>
  <c r="J51" i="4" s="1"/>
  <c r="K58" i="3"/>
  <c r="I94" i="11"/>
  <c r="K96" i="3"/>
  <c r="F79" i="5"/>
  <c r="G79" i="5" s="1"/>
  <c r="H79" i="5" s="1"/>
  <c r="O165" i="3"/>
  <c r="N89" i="5"/>
  <c r="N148" i="4"/>
  <c r="O35" i="3"/>
  <c r="N25" i="5"/>
  <c r="N31" i="4"/>
  <c r="G92" i="3"/>
  <c r="I110" i="11"/>
  <c r="K112" i="3"/>
  <c r="O66" i="3"/>
  <c r="N44" i="5"/>
  <c r="N59" i="4"/>
  <c r="L97" i="3"/>
  <c r="O126" i="3"/>
  <c r="N112" i="4"/>
  <c r="N66" i="5"/>
  <c r="O73" i="3"/>
  <c r="N64" i="4"/>
  <c r="N47" i="5"/>
  <c r="F54" i="5"/>
  <c r="G54" i="5" s="1"/>
  <c r="H54" i="5" s="1"/>
  <c r="F28" i="5"/>
  <c r="G28" i="5" s="1"/>
  <c r="H28" i="5" s="1"/>
  <c r="N32" i="3"/>
  <c r="L32" i="3" s="1"/>
  <c r="M22" i="5"/>
  <c r="K22" i="5" s="1"/>
  <c r="K60" i="4"/>
  <c r="K109" i="4"/>
  <c r="O93" i="3"/>
  <c r="N80" i="4"/>
  <c r="K63" i="5"/>
  <c r="K68" i="4"/>
  <c r="O88" i="3"/>
  <c r="N76" i="4"/>
  <c r="N52" i="5"/>
  <c r="J27" i="5"/>
  <c r="J33" i="4"/>
  <c r="O20" i="3"/>
  <c r="N18" i="4"/>
  <c r="K125" i="4"/>
  <c r="O57" i="3"/>
  <c r="N39" i="5"/>
  <c r="F23" i="5"/>
  <c r="G23" i="5" s="1"/>
  <c r="H23" i="5" s="1"/>
  <c r="I146" i="3"/>
  <c r="G146" i="3"/>
  <c r="L57" i="3"/>
  <c r="F59" i="5"/>
  <c r="G59" i="5" s="1"/>
  <c r="H59" i="5" s="1"/>
  <c r="F12" i="5"/>
  <c r="G12" i="5" s="1"/>
  <c r="H12" i="5" s="1"/>
  <c r="N136" i="3"/>
  <c r="L136" i="3" s="1"/>
  <c r="M122" i="4"/>
  <c r="K122" i="4" s="1"/>
  <c r="M73" i="5"/>
  <c r="K73" i="5" s="1"/>
  <c r="F93" i="4"/>
  <c r="G93" i="4" s="1"/>
  <c r="H93" i="4" s="1"/>
  <c r="O155" i="3"/>
  <c r="N82" i="5"/>
  <c r="F129" i="4"/>
  <c r="G129" i="4" s="1"/>
  <c r="H129" i="4" s="1"/>
  <c r="H24" i="4"/>
  <c r="F24" i="4"/>
  <c r="G24" i="4" s="1"/>
  <c r="N86" i="3"/>
  <c r="L86" i="3" s="1"/>
  <c r="M74" i="4"/>
  <c r="K74" i="4" s="1"/>
  <c r="G47" i="3"/>
  <c r="I138" i="11"/>
  <c r="J126" i="4" s="1"/>
  <c r="K140" i="3"/>
  <c r="O67" i="3"/>
  <c r="N45" i="5"/>
  <c r="O109" i="3"/>
  <c r="N95" i="4"/>
  <c r="S123" i="3"/>
  <c r="R123" i="3" s="1"/>
  <c r="R109" i="4"/>
  <c r="Q109" i="4" s="1"/>
  <c r="G39" i="3"/>
  <c r="G33" i="3"/>
  <c r="O56" i="3"/>
  <c r="N50" i="4"/>
  <c r="N38" i="5"/>
  <c r="S125" i="3"/>
  <c r="R125" i="3" s="1"/>
  <c r="R111" i="4"/>
  <c r="Q111" i="4" s="1"/>
  <c r="G105" i="3"/>
  <c r="B38" i="11"/>
  <c r="G12" i="3"/>
  <c r="N163" i="3"/>
  <c r="L163" i="3" s="1"/>
  <c r="M146" i="4"/>
  <c r="K146" i="4" s="1"/>
  <c r="G106" i="3"/>
  <c r="O42" i="3"/>
  <c r="N38" i="4"/>
  <c r="N29" i="5"/>
  <c r="O122" i="3"/>
  <c r="N108" i="4"/>
  <c r="G143" i="3"/>
  <c r="B157" i="11"/>
  <c r="J68" i="5"/>
  <c r="J114" i="4"/>
  <c r="I88" i="11"/>
  <c r="K90" i="3"/>
  <c r="O139" i="3"/>
  <c r="N125" i="4"/>
  <c r="N76" i="5"/>
  <c r="G160" i="3"/>
  <c r="O159" i="3"/>
  <c r="N142" i="4"/>
  <c r="N84" i="5"/>
  <c r="J26" i="5"/>
  <c r="J32" i="4"/>
  <c r="F61" i="4"/>
  <c r="G61" i="4" s="1"/>
  <c r="H61" i="4" s="1"/>
  <c r="O84" i="3"/>
  <c r="N72" i="4"/>
  <c r="O138" i="3"/>
  <c r="N124" i="4"/>
  <c r="N75" i="5"/>
  <c r="I96" i="11"/>
  <c r="J85" i="4" s="1"/>
  <c r="K98" i="3"/>
  <c r="I100" i="11"/>
  <c r="K102" i="3"/>
  <c r="F133" i="4"/>
  <c r="G133" i="4" s="1"/>
  <c r="H133" i="4" s="1"/>
  <c r="N10" i="3"/>
  <c r="L10" i="3" s="1"/>
  <c r="M10" i="4"/>
  <c r="K10" i="4" s="1"/>
  <c r="F10" i="4" s="1"/>
  <c r="G10" i="4" s="1"/>
  <c r="M10" i="5"/>
  <c r="K10" i="5" s="1"/>
  <c r="I111" i="11"/>
  <c r="K113" i="3"/>
  <c r="O76" i="3"/>
  <c r="N66" i="4"/>
  <c r="O156" i="3"/>
  <c r="N139" i="4"/>
  <c r="O78" i="3"/>
  <c r="N68" i="4"/>
  <c r="K47" i="5"/>
  <c r="F49" i="5"/>
  <c r="G49" i="5" s="1"/>
  <c r="H49" i="5" s="1"/>
  <c r="G91" i="3"/>
  <c r="J26" i="4"/>
  <c r="J21" i="5"/>
  <c r="G41" i="3"/>
  <c r="O117" i="3"/>
  <c r="N103" i="4"/>
  <c r="O86" i="3"/>
  <c r="N74" i="4"/>
  <c r="L68" i="3"/>
  <c r="L123" i="3"/>
  <c r="L111" i="3"/>
  <c r="J148" i="4"/>
  <c r="J89" i="5"/>
  <c r="L78" i="3"/>
  <c r="K14" i="5"/>
  <c r="K76" i="5"/>
  <c r="F23" i="4"/>
  <c r="G23" i="4" s="1"/>
  <c r="H23" i="4" s="1"/>
  <c r="F113" i="4"/>
  <c r="G113" i="4" s="1"/>
  <c r="H113" i="4" s="1"/>
  <c r="O8" i="3"/>
  <c r="N8" i="4"/>
  <c r="N8" i="5"/>
  <c r="O112" i="3"/>
  <c r="N98" i="4"/>
  <c r="N64" i="5"/>
  <c r="K91" i="4"/>
  <c r="O108" i="3"/>
  <c r="N94" i="4"/>
  <c r="I151" i="11"/>
  <c r="J137" i="4" s="1"/>
  <c r="K153" i="3"/>
  <c r="N42" i="3"/>
  <c r="L42" i="3" s="1"/>
  <c r="M38" i="4"/>
  <c r="K38" i="4" s="1"/>
  <c r="M29" i="5"/>
  <c r="K29" i="5" s="1"/>
  <c r="F102" i="4"/>
  <c r="G102" i="4" s="1"/>
  <c r="H102" i="4"/>
  <c r="O14" i="3"/>
  <c r="N13" i="4"/>
  <c r="I114" i="11"/>
  <c r="J102" i="4" s="1"/>
  <c r="K116" i="3"/>
  <c r="I30" i="11"/>
  <c r="J22" i="5" s="1"/>
  <c r="K32" i="3"/>
  <c r="O125" i="3"/>
  <c r="N111" i="4"/>
  <c r="I139" i="11"/>
  <c r="K141" i="3"/>
  <c r="N5" i="3"/>
  <c r="L5" i="3" s="1"/>
  <c r="M5" i="4"/>
  <c r="K5" i="4" s="1"/>
  <c r="M5" i="5"/>
  <c r="K5" i="5" s="1"/>
  <c r="N112" i="3"/>
  <c r="L112" i="3" s="1"/>
  <c r="M98" i="4"/>
  <c r="K98" i="4" s="1"/>
  <c r="M64" i="5"/>
  <c r="K64" i="5" s="1"/>
  <c r="I57" i="11"/>
  <c r="J52" i="4" s="1"/>
  <c r="K59" i="3"/>
  <c r="F86" i="4"/>
  <c r="G86" i="4" s="1"/>
  <c r="H86" i="4" s="1"/>
  <c r="O118" i="3"/>
  <c r="N104" i="4"/>
  <c r="K87" i="5"/>
  <c r="O32" i="3"/>
  <c r="N22" i="5"/>
  <c r="O107" i="3"/>
  <c r="N61" i="5"/>
  <c r="K141" i="4"/>
  <c r="F10" i="5"/>
  <c r="G10" i="5" s="1"/>
  <c r="H10" i="5" s="1"/>
  <c r="G69" i="3"/>
  <c r="O19" i="3"/>
  <c r="N17" i="4"/>
  <c r="O110" i="3"/>
  <c r="N62" i="5"/>
  <c r="N96" i="4"/>
  <c r="I150" i="11"/>
  <c r="J136" i="4" s="1"/>
  <c r="K152" i="3"/>
  <c r="G148" i="3"/>
  <c r="N130" i="3"/>
  <c r="L130" i="3" s="1"/>
  <c r="M116" i="4"/>
  <c r="K116" i="4" s="1"/>
  <c r="K64" i="4"/>
  <c r="G79" i="3"/>
  <c r="O157" i="3"/>
  <c r="N140" i="4"/>
  <c r="Q103" i="4"/>
  <c r="J24" i="5"/>
  <c r="J30" i="4"/>
  <c r="K88" i="5"/>
  <c r="K50" i="4"/>
  <c r="K136" i="4"/>
  <c r="K21" i="5"/>
  <c r="J17" i="5"/>
  <c r="J20" i="4"/>
  <c r="K15" i="4"/>
  <c r="J42" i="5"/>
  <c r="J57" i="4"/>
  <c r="L139" i="3"/>
  <c r="G27" i="3"/>
  <c r="F11" i="4"/>
  <c r="G11" i="4" s="1"/>
  <c r="H11" i="4" s="1"/>
  <c r="F100" i="4"/>
  <c r="G100" i="4" s="1"/>
  <c r="H100" i="4" s="1"/>
  <c r="I84" i="11"/>
  <c r="J74" i="4" s="1"/>
  <c r="K86" i="3"/>
  <c r="F11" i="5"/>
  <c r="G11" i="5" s="1"/>
  <c r="H11" i="5" s="1"/>
  <c r="J115" i="4"/>
  <c r="J69" i="5"/>
  <c r="F19" i="5"/>
  <c r="G19" i="5" s="1"/>
  <c r="H19" i="5" s="1"/>
  <c r="F67" i="5"/>
  <c r="G67" i="5" s="1"/>
  <c r="H67" i="5" s="1"/>
  <c r="M159" i="3"/>
  <c r="L84" i="5"/>
  <c r="K84" i="5" s="1"/>
  <c r="L142" i="4"/>
  <c r="K142" i="4" s="1"/>
  <c r="O26" i="3"/>
  <c r="N20" i="5"/>
  <c r="G116" i="3"/>
  <c r="I116" i="3"/>
  <c r="O152" i="3"/>
  <c r="N136" i="4"/>
  <c r="O38" i="3"/>
  <c r="N34" i="4"/>
  <c r="J141" i="4"/>
  <c r="J83" i="5"/>
  <c r="O58" i="3"/>
  <c r="N51" i="4"/>
  <c r="I123" i="11"/>
  <c r="J111" i="4" s="1"/>
  <c r="K125" i="3"/>
  <c r="O43" i="3"/>
  <c r="N30" i="5"/>
  <c r="N39" i="4"/>
  <c r="S119" i="3"/>
  <c r="R105" i="4"/>
  <c r="Q105" i="4" s="1"/>
  <c r="N161" i="3"/>
  <c r="L161" i="3" s="1"/>
  <c r="M86" i="5"/>
  <c r="K86" i="5" s="1"/>
  <c r="M144" i="4"/>
  <c r="K144" i="4" s="1"/>
  <c r="O60" i="3"/>
  <c r="N53" i="4"/>
  <c r="J97" i="4"/>
  <c r="J63" i="5"/>
  <c r="O89" i="3"/>
  <c r="N77" i="4"/>
  <c r="G99" i="3"/>
  <c r="S124" i="3"/>
  <c r="R124" i="3" s="1"/>
  <c r="R110" i="4"/>
  <c r="Q110" i="4" s="1"/>
  <c r="O31" i="3"/>
  <c r="N28" i="4"/>
  <c r="O22" i="3"/>
  <c r="N20" i="4"/>
  <c r="N17" i="5"/>
  <c r="L162" i="3"/>
  <c r="K83" i="5"/>
  <c r="J5" i="5"/>
  <c r="J5" i="4"/>
  <c r="G10" i="3"/>
  <c r="N124" i="3"/>
  <c r="L124" i="3" s="1"/>
  <c r="M110" i="4"/>
  <c r="K110" i="4" s="1"/>
  <c r="O150" i="3"/>
  <c r="N81" i="5"/>
  <c r="O18" i="3"/>
  <c r="N16" i="4"/>
  <c r="L73" i="3"/>
  <c r="F68" i="5"/>
  <c r="G68" i="5" s="1"/>
  <c r="H68" i="5" s="1"/>
  <c r="F18" i="5"/>
  <c r="G18" i="5" s="1"/>
  <c r="H18" i="5" s="1"/>
  <c r="O70" i="3"/>
  <c r="N46" i="5"/>
  <c r="J85" i="5"/>
  <c r="J143" i="4"/>
  <c r="F24" i="5"/>
  <c r="G24" i="5" s="1"/>
  <c r="H24" i="5" s="1"/>
  <c r="J23" i="4"/>
  <c r="J19" i="5"/>
  <c r="R117" i="3"/>
  <c r="O15" i="3"/>
  <c r="N13" i="5"/>
  <c r="N14" i="4"/>
  <c r="K147" i="4"/>
  <c r="K38" i="5"/>
  <c r="L152" i="3"/>
  <c r="K26" i="4"/>
  <c r="O55" i="3"/>
  <c r="N37" i="5"/>
  <c r="N49" i="4"/>
  <c r="L16" i="3"/>
  <c r="K41" i="4"/>
  <c r="O100" i="3"/>
  <c r="N87" i="4"/>
  <c r="S5" i="3"/>
  <c r="R5" i="4"/>
  <c r="Q5" i="4" s="1"/>
  <c r="R5" i="5"/>
  <c r="Q5" i="5" s="1"/>
  <c r="H43" i="4"/>
  <c r="F43" i="4"/>
  <c r="G43" i="4" s="1"/>
  <c r="O142" i="3"/>
  <c r="N128" i="4"/>
  <c r="I162" i="11"/>
  <c r="K164" i="3"/>
  <c r="O5" i="3"/>
  <c r="N5" i="4"/>
  <c r="N5" i="5"/>
  <c r="L142" i="3"/>
  <c r="G11" i="3"/>
  <c r="K132" i="4"/>
  <c r="F132" i="4" s="1"/>
  <c r="G132" i="4" s="1"/>
  <c r="H132" i="4" s="1"/>
  <c r="O96" i="3"/>
  <c r="N83" i="4"/>
  <c r="N56" i="5"/>
  <c r="O80" i="3"/>
  <c r="N69" i="4"/>
  <c r="G25" i="3"/>
  <c r="O129" i="3"/>
  <c r="N115" i="4"/>
  <c r="N69" i="5"/>
  <c r="O36" i="3"/>
  <c r="N26" i="5"/>
  <c r="N32" i="4"/>
  <c r="F72" i="5"/>
  <c r="G72" i="5" s="1"/>
  <c r="H72" i="5" s="1"/>
  <c r="G127" i="3"/>
  <c r="I74" i="11"/>
  <c r="J66" i="4" s="1"/>
  <c r="K76" i="3"/>
  <c r="O153" i="3"/>
  <c r="N137" i="4"/>
  <c r="F44" i="4"/>
  <c r="G44" i="4" s="1"/>
  <c r="H44" i="4" s="1"/>
  <c r="N8" i="3"/>
  <c r="L8" i="3" s="1"/>
  <c r="M8" i="5"/>
  <c r="K8" i="5" s="1"/>
  <c r="M8" i="4"/>
  <c r="K8" i="4" s="1"/>
  <c r="J80" i="5"/>
  <c r="J134" i="4"/>
  <c r="I134" i="11"/>
  <c r="K136" i="3"/>
  <c r="O94" i="3"/>
  <c r="N81" i="4"/>
  <c r="R5" i="3"/>
  <c r="F82" i="4"/>
  <c r="G82" i="4" s="1"/>
  <c r="H82" i="4" s="1"/>
  <c r="O130" i="3"/>
  <c r="N116" i="4"/>
  <c r="I48" i="11"/>
  <c r="K50" i="3"/>
  <c r="I40" i="11"/>
  <c r="K42" i="3"/>
  <c r="F67" i="4"/>
  <c r="G67" i="4" s="1"/>
  <c r="H67" i="4" s="1"/>
  <c r="O137" i="3"/>
  <c r="N123" i="4"/>
  <c r="N74" i="5"/>
  <c r="F41" i="5"/>
  <c r="G41" i="5" s="1"/>
  <c r="H41" i="5" s="1"/>
  <c r="O63" i="3"/>
  <c r="N56" i="4"/>
  <c r="L159" i="3"/>
  <c r="L158" i="3"/>
  <c r="I21" i="11"/>
  <c r="K23" i="3"/>
  <c r="N22" i="3"/>
  <c r="L22" i="3" s="1"/>
  <c r="M17" i="5"/>
  <c r="K17" i="5" s="1"/>
  <c r="M20" i="4"/>
  <c r="K20" i="4" s="1"/>
  <c r="F121" i="4"/>
  <c r="G121" i="4" s="1"/>
  <c r="H121" i="4" s="1"/>
  <c r="K117" i="4"/>
  <c r="O115" i="3"/>
  <c r="N101" i="4"/>
  <c r="O52" i="3"/>
  <c r="N36" i="5"/>
  <c r="F109" i="4"/>
  <c r="G109" i="4" s="1"/>
  <c r="H109" i="4" s="1"/>
  <c r="M150" i="3"/>
  <c r="L150" i="3" s="1"/>
  <c r="L81" i="5"/>
  <c r="K81" i="5" s="1"/>
  <c r="N76" i="3"/>
  <c r="L76" i="3" s="1"/>
  <c r="M66" i="4"/>
  <c r="K66" i="4" s="1"/>
  <c r="F114" i="4"/>
  <c r="G114" i="4" s="1"/>
  <c r="H114" i="4" s="1"/>
  <c r="F21" i="4"/>
  <c r="G21" i="4" s="1"/>
  <c r="H21" i="4" s="1"/>
  <c r="O16" i="3"/>
  <c r="N15" i="4"/>
  <c r="N14" i="5"/>
  <c r="O124" i="3"/>
  <c r="N110" i="4"/>
  <c r="F30" i="4"/>
  <c r="G30" i="4" s="1"/>
  <c r="H30" i="4" s="1"/>
  <c r="J14" i="5"/>
  <c r="J15" i="4"/>
  <c r="K52" i="4"/>
  <c r="L164" i="3"/>
  <c r="L56" i="3"/>
  <c r="L29" i="3"/>
  <c r="L45" i="3"/>
  <c r="K135" i="4"/>
  <c r="M38" i="3"/>
  <c r="L38" i="3" s="1"/>
  <c r="L34" i="4"/>
  <c r="K34" i="4" s="1"/>
  <c r="I154" i="11"/>
  <c r="J139" i="4" s="1"/>
  <c r="K156" i="3"/>
  <c r="I149" i="11"/>
  <c r="J135" i="4" s="1"/>
  <c r="K151" i="3"/>
  <c r="O29" i="3"/>
  <c r="N21" i="5"/>
  <c r="N26" i="4"/>
  <c r="M46" i="3"/>
  <c r="L46" i="3" s="1"/>
  <c r="L42" i="4"/>
  <c r="K42" i="4" s="1"/>
  <c r="L32" i="5"/>
  <c r="K32" i="5" s="1"/>
  <c r="O102" i="3"/>
  <c r="N89" i="4"/>
  <c r="N58" i="5"/>
  <c r="G114" i="3"/>
  <c r="O24" i="3"/>
  <c r="N22" i="4"/>
  <c r="N31" i="3"/>
  <c r="L31" i="3" s="1"/>
  <c r="M28" i="4"/>
  <c r="K28" i="4" s="1"/>
  <c r="O72" i="3"/>
  <c r="N63" i="4"/>
  <c r="I50" i="11"/>
  <c r="J36" i="5" s="1"/>
  <c r="K52" i="3"/>
  <c r="I82" i="11"/>
  <c r="J72" i="4" s="1"/>
  <c r="K84" i="3"/>
  <c r="O59" i="3"/>
  <c r="N52" i="4"/>
  <c r="F130" i="4"/>
  <c r="G130" i="4" s="1"/>
  <c r="H130" i="4" s="1"/>
  <c r="O154" i="3"/>
  <c r="N138" i="4"/>
  <c r="I55" i="11"/>
  <c r="J39" i="5" s="1"/>
  <c r="K57" i="3"/>
  <c r="O74" i="3"/>
  <c r="N48" i="5"/>
  <c r="F120" i="4"/>
  <c r="G120" i="4" s="1"/>
  <c r="H120" i="4" s="1"/>
  <c r="I92" i="11"/>
  <c r="J81" i="4" s="1"/>
  <c r="K94" i="3"/>
  <c r="O145" i="3"/>
  <c r="N78" i="5"/>
  <c r="G49" i="3"/>
  <c r="O28" i="3"/>
  <c r="N25" i="4"/>
  <c r="O131" i="3"/>
  <c r="N117" i="4"/>
  <c r="O120" i="3"/>
  <c r="N106" i="4"/>
  <c r="O48" i="3"/>
  <c r="N33" i="5"/>
  <c r="O50" i="3"/>
  <c r="N45" i="4"/>
  <c r="N34" i="5"/>
  <c r="G95" i="3"/>
  <c r="I64" i="11"/>
  <c r="K66" i="3"/>
  <c r="O54" i="3"/>
  <c r="N48" i="4"/>
  <c r="I140" i="11"/>
  <c r="J128" i="4" s="1"/>
  <c r="K142" i="3"/>
  <c r="G77" i="3"/>
  <c r="O37" i="3"/>
  <c r="N33" i="4"/>
  <c r="N27" i="5"/>
  <c r="G62" i="3"/>
  <c r="O162" i="3"/>
  <c r="N145" i="4"/>
  <c r="N87" i="5"/>
  <c r="N119" i="3"/>
  <c r="L119" i="3" s="1"/>
  <c r="M105" i="4"/>
  <c r="K105" i="4" s="1"/>
  <c r="O30" i="3"/>
  <c r="N27" i="4"/>
  <c r="O13" i="3"/>
  <c r="N12" i="4"/>
  <c r="F57" i="4"/>
  <c r="G57" i="4" s="1"/>
  <c r="H57" i="4" s="1"/>
  <c r="K69" i="4"/>
  <c r="J25" i="5"/>
  <c r="J31" i="4"/>
  <c r="I124" i="11"/>
  <c r="K126" i="3"/>
  <c r="I113" i="11"/>
  <c r="J101" i="4" s="1"/>
  <c r="K115" i="3"/>
  <c r="O133" i="3"/>
  <c r="N119" i="4"/>
  <c r="N71" i="5"/>
  <c r="G135" i="3"/>
  <c r="L131" i="3"/>
  <c r="F83" i="5"/>
  <c r="G83" i="5" s="1"/>
  <c r="H83" i="5" s="1"/>
  <c r="I54" i="11"/>
  <c r="K56" i="3"/>
  <c r="O9" i="3"/>
  <c r="N9" i="4"/>
  <c r="N9" i="5"/>
  <c r="G123" i="3"/>
  <c r="K56" i="4"/>
  <c r="G128" i="3"/>
  <c r="G23" i="3"/>
  <c r="N50" i="3"/>
  <c r="L50" i="3" s="1"/>
  <c r="M45" i="4"/>
  <c r="K45" i="4" s="1"/>
  <c r="M34" i="5"/>
  <c r="K34" i="5" s="1"/>
  <c r="O6" i="3"/>
  <c r="N6" i="5"/>
  <c r="N6" i="4"/>
  <c r="G34" i="3"/>
  <c r="F70" i="4"/>
  <c r="G70" i="4" s="1"/>
  <c r="H70" i="4" s="1"/>
  <c r="O90" i="3"/>
  <c r="N78" i="4"/>
  <c r="N53" i="5"/>
  <c r="O149" i="3"/>
  <c r="N80" i="5"/>
  <c r="N134" i="4"/>
  <c r="O40" i="3"/>
  <c r="N36" i="4"/>
  <c r="L59" i="3"/>
  <c r="K46" i="5"/>
  <c r="J124" i="4"/>
  <c r="J75" i="5"/>
  <c r="J54" i="5"/>
  <c r="J79" i="4"/>
  <c r="J49" i="4"/>
  <c r="J37" i="5"/>
  <c r="K63" i="4"/>
  <c r="G61" i="3"/>
  <c r="K75" i="5"/>
  <c r="L151" i="3"/>
  <c r="O98" i="3"/>
  <c r="N85" i="4"/>
  <c r="J6" i="4"/>
  <c r="J6" i="5"/>
  <c r="G134" i="3"/>
  <c r="M90" i="3"/>
  <c r="L90" i="3" s="1"/>
  <c r="L78" i="4"/>
  <c r="K78" i="4" s="1"/>
  <c r="L53" i="5"/>
  <c r="K53" i="5" s="1"/>
  <c r="N43" i="3"/>
  <c r="L43" i="3" s="1"/>
  <c r="M39" i="4"/>
  <c r="K39" i="4" s="1"/>
  <c r="M30" i="5"/>
  <c r="K30" i="5" s="1"/>
  <c r="O68" i="3"/>
  <c r="N60" i="4"/>
  <c r="O82" i="3"/>
  <c r="N50" i="5"/>
  <c r="J32" i="5"/>
  <c r="J42" i="4"/>
  <c r="J74" i="5"/>
  <c r="J123" i="4"/>
  <c r="O65" i="3"/>
  <c r="N58" i="4"/>
  <c r="N43" i="5"/>
  <c r="O140" i="3"/>
  <c r="N126" i="4"/>
  <c r="I60" i="11"/>
  <c r="K62" i="3"/>
  <c r="O46" i="3"/>
  <c r="N42" i="4"/>
  <c r="N32" i="5"/>
  <c r="O97" i="3"/>
  <c r="N84" i="4"/>
  <c r="O121" i="3"/>
  <c r="N107" i="4"/>
  <c r="F42" i="5"/>
  <c r="G42" i="5" s="1"/>
  <c r="H42" i="5" s="1"/>
  <c r="L80" i="3"/>
  <c r="I16" i="11"/>
  <c r="J16" i="4" s="1"/>
  <c r="K18" i="3"/>
  <c r="I160" i="11"/>
  <c r="K162" i="3"/>
  <c r="K139" i="4"/>
  <c r="O164" i="3"/>
  <c r="N147" i="4"/>
  <c r="N88" i="5"/>
  <c r="F88" i="4"/>
  <c r="G88" i="4" s="1"/>
  <c r="H88" i="4"/>
  <c r="O119" i="3"/>
  <c r="N105" i="4"/>
  <c r="F141" i="4"/>
  <c r="G141" i="4" s="1"/>
  <c r="H141" i="4" s="1"/>
  <c r="I137" i="11"/>
  <c r="K139" i="3"/>
  <c r="N117" i="3"/>
  <c r="L117" i="3" s="1"/>
  <c r="M103" i="4"/>
  <c r="K103" i="4" s="1"/>
  <c r="O132" i="3"/>
  <c r="N118" i="4"/>
  <c r="N70" i="5"/>
  <c r="O45" i="3"/>
  <c r="N41" i="4"/>
  <c r="L63" i="3"/>
  <c r="I143" i="11"/>
  <c r="J78" i="5" s="1"/>
  <c r="K145" i="3"/>
  <c r="O151" i="3"/>
  <c r="N135" i="4"/>
  <c r="O104" i="3"/>
  <c r="N91" i="4"/>
  <c r="F90" i="4"/>
  <c r="G90" i="4" s="1"/>
  <c r="H90" i="4"/>
  <c r="I5" i="11"/>
  <c r="K7" i="3"/>
  <c r="G81" i="3"/>
  <c r="N85" i="3"/>
  <c r="L85" i="3" s="1"/>
  <c r="M73" i="4"/>
  <c r="K73" i="4" s="1"/>
  <c r="L70" i="3"/>
  <c r="J70" i="5"/>
  <c r="J118" i="4"/>
  <c r="K36" i="5"/>
  <c r="O83" i="3"/>
  <c r="N71" i="4"/>
  <c r="L72" i="3"/>
  <c r="K124" i="4"/>
  <c r="O161" i="3"/>
  <c r="N86" i="5"/>
  <c r="N144" i="4"/>
  <c r="G147" i="3"/>
  <c r="I13" i="11"/>
  <c r="K15" i="3"/>
  <c r="N157" i="3"/>
  <c r="L157" i="3" s="1"/>
  <c r="M140" i="4"/>
  <c r="K140" i="4" s="1"/>
  <c r="O51" i="3"/>
  <c r="N35" i="5"/>
  <c r="N46" i="4"/>
  <c r="K55" i="4"/>
  <c r="M165" i="3"/>
  <c r="L165" i="3" s="1"/>
  <c r="L89" i="5"/>
  <c r="K89" i="5" s="1"/>
  <c r="L148" i="4"/>
  <c r="K148" i="4" s="1"/>
  <c r="O7" i="3"/>
  <c r="N7" i="4"/>
  <c r="N7" i="5"/>
  <c r="I61" i="11"/>
  <c r="J56" i="4" s="1"/>
  <c r="K63" i="3"/>
  <c r="F29" i="4"/>
  <c r="G29" i="4" s="1"/>
  <c r="H29" i="4" s="1"/>
  <c r="H131" i="4"/>
  <c r="F131" i="4"/>
  <c r="G131" i="4" s="1"/>
  <c r="K39" i="5"/>
  <c r="F92" i="4"/>
  <c r="G92" i="4" s="1"/>
  <c r="H92" i="4" s="1"/>
  <c r="S115" i="3"/>
  <c r="R115" i="3" s="1"/>
  <c r="R101" i="4"/>
  <c r="Q101" i="4" s="1"/>
  <c r="I106" i="11"/>
  <c r="J94" i="4" s="1"/>
  <c r="K108" i="3"/>
  <c r="F60" i="5"/>
  <c r="G60" i="5" s="1"/>
  <c r="H60" i="5" s="1"/>
  <c r="J40" i="4"/>
  <c r="J31" i="5"/>
  <c r="J75" i="4"/>
  <c r="J51" i="5"/>
  <c r="K65" i="4"/>
  <c r="M126" i="3"/>
  <c r="L126" i="3" s="1"/>
  <c r="L112" i="4"/>
  <c r="K112" i="4" s="1"/>
  <c r="L66" i="5"/>
  <c r="K66" i="5" s="1"/>
  <c r="H47" i="4"/>
  <c r="F47" i="4"/>
  <c r="G47" i="4" s="1"/>
  <c r="F85" i="5"/>
  <c r="G85" i="5" s="1"/>
  <c r="H85" i="5" s="1"/>
  <c r="O113" i="3"/>
  <c r="N65" i="5"/>
  <c r="N99" i="4"/>
  <c r="F62" i="4"/>
  <c r="G62" i="4" s="1"/>
  <c r="H62" i="4"/>
  <c r="G64" i="3"/>
  <c r="N115" i="3"/>
  <c r="L115" i="3" s="1"/>
  <c r="M101" i="4"/>
  <c r="K101" i="4" s="1"/>
  <c r="O44" i="3"/>
  <c r="N40" i="4"/>
  <c r="N31" i="5"/>
  <c r="L156" i="3"/>
  <c r="I69" i="11"/>
  <c r="J62" i="4" s="1"/>
  <c r="K71" i="3"/>
  <c r="O163" i="3"/>
  <c r="N146" i="4"/>
  <c r="H57" i="5"/>
  <c r="F57" i="5"/>
  <c r="G57" i="5" s="1"/>
  <c r="J144" i="4"/>
  <c r="J86" i="5"/>
  <c r="I118" i="11"/>
  <c r="J106" i="4" s="1"/>
  <c r="K120" i="3"/>
  <c r="R119" i="3"/>
  <c r="G158" i="3"/>
  <c r="F55" i="5"/>
  <c r="G55" i="5" s="1"/>
  <c r="H55" i="5" s="1"/>
  <c r="O75" i="3"/>
  <c r="N65" i="4"/>
  <c r="I121" i="11"/>
  <c r="J109" i="4" s="1"/>
  <c r="K123" i="3"/>
  <c r="O21" i="3"/>
  <c r="N19" i="4"/>
  <c r="N16" i="5"/>
  <c r="K84" i="4"/>
  <c r="M19" i="3"/>
  <c r="L19" i="3" s="1"/>
  <c r="L17" i="4"/>
  <c r="K17" i="4" s="1"/>
  <c r="J16" i="5"/>
  <c r="J19" i="4"/>
  <c r="F79" i="4"/>
  <c r="G79" i="4" s="1"/>
  <c r="H79" i="4" s="1"/>
  <c r="G103" i="3"/>
  <c r="I103" i="3"/>
  <c r="F37" i="4"/>
  <c r="G37" i="4" s="1"/>
  <c r="H37" i="4" s="1"/>
  <c r="O111" i="3"/>
  <c r="N97" i="4"/>
  <c r="N63" i="5"/>
  <c r="O141" i="3"/>
  <c r="N127" i="4"/>
  <c r="N77" i="5"/>
  <c r="K97" i="4"/>
  <c r="J35" i="5"/>
  <c r="J46" i="4"/>
  <c r="J57" i="5"/>
  <c r="J88" i="4"/>
  <c r="L52" i="3"/>
  <c r="J120" i="4"/>
  <c r="J72" i="5"/>
  <c r="L138" i="3"/>
  <c r="J39" i="4"/>
  <c r="J30" i="5"/>
  <c r="G75" i="3" l="1"/>
  <c r="F35" i="5"/>
  <c r="G35" i="5" s="1"/>
  <c r="H35" i="5" s="1"/>
  <c r="F6" i="4"/>
  <c r="G6" i="4" s="1"/>
  <c r="H6" i="4" s="1"/>
  <c r="F106" i="4"/>
  <c r="G106" i="4" s="1"/>
  <c r="H106" i="4" s="1"/>
  <c r="H127" i="3"/>
  <c r="I127" i="3" s="1"/>
  <c r="BH211" i="17"/>
  <c r="D211" i="17" s="1"/>
  <c r="G70" i="3"/>
  <c r="F146" i="4"/>
  <c r="G146" i="4" s="1"/>
  <c r="H146" i="4" s="1"/>
  <c r="G163" i="3"/>
  <c r="H64" i="3"/>
  <c r="I64" i="3" s="1"/>
  <c r="BH114" i="17"/>
  <c r="D114" i="17" s="1"/>
  <c r="H147" i="3"/>
  <c r="I147" i="3" s="1"/>
  <c r="BH242" i="17"/>
  <c r="D242" i="17" s="1"/>
  <c r="G83" i="3"/>
  <c r="G151" i="3"/>
  <c r="G132" i="3"/>
  <c r="F105" i="4"/>
  <c r="G105" i="4" s="1"/>
  <c r="H105" i="4" s="1"/>
  <c r="G121" i="3"/>
  <c r="F126" i="4"/>
  <c r="G126" i="4" s="1"/>
  <c r="H126" i="4" s="1"/>
  <c r="G98" i="3"/>
  <c r="F134" i="4"/>
  <c r="G134" i="4" s="1"/>
  <c r="H134" i="4" s="1"/>
  <c r="H34" i="3"/>
  <c r="I34" i="3" s="1"/>
  <c r="BH61" i="17"/>
  <c r="D61" i="17" s="1"/>
  <c r="H23" i="3"/>
  <c r="I23" i="3" s="1"/>
  <c r="BH44" i="17"/>
  <c r="D44" i="17" s="1"/>
  <c r="F9" i="4"/>
  <c r="G9" i="4" s="1"/>
  <c r="H9" i="4" s="1"/>
  <c r="G30" i="3"/>
  <c r="F27" i="5"/>
  <c r="G27" i="5" s="1"/>
  <c r="H27" i="5" s="1"/>
  <c r="G54" i="3"/>
  <c r="F33" i="5"/>
  <c r="G33" i="5" s="1"/>
  <c r="H33" i="5" s="1"/>
  <c r="H49" i="3"/>
  <c r="I49" i="3" s="1"/>
  <c r="BH85" i="17"/>
  <c r="D85" i="17" s="1"/>
  <c r="F48" i="5"/>
  <c r="G48" i="5" s="1"/>
  <c r="H48" i="5" s="1"/>
  <c r="F63" i="4"/>
  <c r="G63" i="4" s="1"/>
  <c r="H63" i="4" s="1"/>
  <c r="F58" i="5"/>
  <c r="G58" i="5" s="1"/>
  <c r="H58" i="5" s="1"/>
  <c r="G29" i="3"/>
  <c r="G16" i="3"/>
  <c r="G36" i="3"/>
  <c r="F56" i="5"/>
  <c r="G56" i="5" s="1"/>
  <c r="H56" i="5" s="1"/>
  <c r="F5" i="4"/>
  <c r="G5" i="4" s="1"/>
  <c r="H5" i="4" s="1"/>
  <c r="F37" i="5"/>
  <c r="G37" i="5" s="1"/>
  <c r="H37" i="5" s="1"/>
  <c r="G15" i="3"/>
  <c r="F16" i="4"/>
  <c r="G16" i="4" s="1"/>
  <c r="H16" i="4" s="1"/>
  <c r="G22" i="3"/>
  <c r="G89" i="3"/>
  <c r="F136" i="4"/>
  <c r="G136" i="4" s="1"/>
  <c r="H136" i="4" s="1"/>
  <c r="F22" i="5"/>
  <c r="G22" i="5" s="1"/>
  <c r="H22" i="5" s="1"/>
  <c r="J77" i="5"/>
  <c r="J127" i="4"/>
  <c r="F13" i="4"/>
  <c r="G13" i="4" s="1"/>
  <c r="H13" i="4" s="1"/>
  <c r="F8" i="4"/>
  <c r="G8" i="4" s="1"/>
  <c r="H8" i="4" s="1"/>
  <c r="F103" i="4"/>
  <c r="G103" i="4" s="1"/>
  <c r="H103" i="4" s="1"/>
  <c r="F66" i="4"/>
  <c r="G66" i="4" s="1"/>
  <c r="H66" i="4" s="1"/>
  <c r="G138" i="3"/>
  <c r="F125" i="4"/>
  <c r="G125" i="4" s="1"/>
  <c r="H125" i="4" s="1"/>
  <c r="F82" i="5"/>
  <c r="G82" i="5" s="1"/>
  <c r="H82" i="5" s="1"/>
  <c r="F39" i="5"/>
  <c r="G39" i="5" s="1"/>
  <c r="H39" i="5" s="1"/>
  <c r="F76" i="4"/>
  <c r="G76" i="4" s="1"/>
  <c r="H76" i="4" s="1"/>
  <c r="F64" i="4"/>
  <c r="G64" i="4" s="1"/>
  <c r="H64" i="4" s="1"/>
  <c r="G66" i="3"/>
  <c r="F148" i="4"/>
  <c r="G148" i="4" s="1"/>
  <c r="H148" i="4" s="1"/>
  <c r="G63" i="3"/>
  <c r="F97" i="4"/>
  <c r="G97" i="4" s="1"/>
  <c r="H97" i="4" s="1"/>
  <c r="H158" i="3"/>
  <c r="I158" i="3" s="1"/>
  <c r="BH259" i="17"/>
  <c r="D259" i="17" s="1"/>
  <c r="G113" i="3"/>
  <c r="F65" i="4"/>
  <c r="G65" i="4" s="1"/>
  <c r="H65" i="4" s="1"/>
  <c r="F46" i="4"/>
  <c r="G46" i="4" s="1"/>
  <c r="H46" i="4" s="1"/>
  <c r="G119" i="3"/>
  <c r="J87" i="5"/>
  <c r="J145" i="4"/>
  <c r="F84" i="4"/>
  <c r="G84" i="4" s="1"/>
  <c r="H84" i="4" s="1"/>
  <c r="G140" i="3"/>
  <c r="F50" i="5"/>
  <c r="G50" i="5" s="1"/>
  <c r="H50" i="5" s="1"/>
  <c r="F80" i="5"/>
  <c r="G80" i="5" s="1"/>
  <c r="H80" i="5" s="1"/>
  <c r="G9" i="3"/>
  <c r="F71" i="5"/>
  <c r="G71" i="5" s="1"/>
  <c r="H71" i="5" s="1"/>
  <c r="F33" i="4"/>
  <c r="G33" i="4" s="1"/>
  <c r="H33" i="4" s="1"/>
  <c r="G48" i="3"/>
  <c r="G74" i="3"/>
  <c r="G72" i="3"/>
  <c r="F89" i="4"/>
  <c r="G89" i="4" s="1"/>
  <c r="H89" i="4" s="1"/>
  <c r="F56" i="4"/>
  <c r="G56" i="4" s="1"/>
  <c r="H56" i="4" s="1"/>
  <c r="F69" i="5"/>
  <c r="G69" i="5" s="1"/>
  <c r="H69" i="5" s="1"/>
  <c r="F83" i="4"/>
  <c r="G83" i="4" s="1"/>
  <c r="H83" i="4" s="1"/>
  <c r="G5" i="3"/>
  <c r="G55" i="3"/>
  <c r="F46" i="5"/>
  <c r="G46" i="5" s="1"/>
  <c r="H46" i="5" s="1"/>
  <c r="G18" i="3"/>
  <c r="F28" i="4"/>
  <c r="G28" i="4" s="1"/>
  <c r="H28" i="4" s="1"/>
  <c r="F51" i="4"/>
  <c r="G51" i="4" s="1"/>
  <c r="H51" i="4" s="1"/>
  <c r="G152" i="3"/>
  <c r="H69" i="3"/>
  <c r="I69" i="3" s="1"/>
  <c r="BH126" i="17"/>
  <c r="D126" i="17" s="1"/>
  <c r="G32" i="3"/>
  <c r="F111" i="4"/>
  <c r="G111" i="4" s="1"/>
  <c r="H111" i="4" s="1"/>
  <c r="G14" i="3"/>
  <c r="F94" i="4"/>
  <c r="G94" i="4" s="1"/>
  <c r="H94" i="4" s="1"/>
  <c r="G8" i="3"/>
  <c r="G117" i="3"/>
  <c r="G76" i="3"/>
  <c r="F72" i="4"/>
  <c r="G72" i="4" s="1"/>
  <c r="H72" i="4" s="1"/>
  <c r="G139" i="3"/>
  <c r="F108" i="4"/>
  <c r="G108" i="4" s="1"/>
  <c r="H108" i="4" s="1"/>
  <c r="F38" i="5"/>
  <c r="G38" i="5" s="1"/>
  <c r="H38" i="5" s="1"/>
  <c r="H47" i="3"/>
  <c r="I47" i="3" s="1"/>
  <c r="BH80" i="17"/>
  <c r="D80" i="17" s="1"/>
  <c r="G155" i="3"/>
  <c r="G57" i="3"/>
  <c r="G88" i="3"/>
  <c r="G73" i="3"/>
  <c r="F89" i="5"/>
  <c r="G89" i="5" s="1"/>
  <c r="H89" i="5" s="1"/>
  <c r="H53" i="3"/>
  <c r="I53" i="3" s="1"/>
  <c r="BH95" i="17"/>
  <c r="D95" i="17" s="1"/>
  <c r="J43" i="5"/>
  <c r="J58" i="4"/>
  <c r="F77" i="5"/>
  <c r="G77" i="5" s="1"/>
  <c r="H77" i="5"/>
  <c r="F43" i="5"/>
  <c r="G43" i="5" s="1"/>
  <c r="H43" i="5" s="1"/>
  <c r="H128" i="3"/>
  <c r="I128" i="3" s="1"/>
  <c r="BH212" i="17"/>
  <c r="D212" i="17" s="1"/>
  <c r="F52" i="4"/>
  <c r="G52" i="4" s="1"/>
  <c r="H52" i="4" s="1"/>
  <c r="F81" i="5"/>
  <c r="G81" i="5" s="1"/>
  <c r="H81" i="5" s="1"/>
  <c r="G31" i="3"/>
  <c r="H79" i="3"/>
  <c r="I79" i="3" s="1"/>
  <c r="BH137" i="17"/>
  <c r="D137" i="17" s="1"/>
  <c r="G125" i="3"/>
  <c r="H41" i="3"/>
  <c r="I41" i="3" s="1"/>
  <c r="BH71" i="17"/>
  <c r="D71" i="17" s="1"/>
  <c r="G84" i="3"/>
  <c r="F66" i="5"/>
  <c r="G66" i="5" s="1"/>
  <c r="H66" i="5" s="1"/>
  <c r="J64" i="5"/>
  <c r="J98" i="4"/>
  <c r="G165" i="3"/>
  <c r="F73" i="4"/>
  <c r="G73" i="4" s="1"/>
  <c r="H73" i="4" s="1"/>
  <c r="F51" i="5"/>
  <c r="G51" i="5" s="1"/>
  <c r="H51" i="5" s="1"/>
  <c r="F127" i="4"/>
  <c r="G127" i="4" s="1"/>
  <c r="H127" i="4" s="1"/>
  <c r="F31" i="5"/>
  <c r="G31" i="5" s="1"/>
  <c r="H31" i="5" s="1"/>
  <c r="F7" i="4"/>
  <c r="G7" i="4" s="1"/>
  <c r="H7" i="4" s="1"/>
  <c r="G51" i="3"/>
  <c r="F86" i="5"/>
  <c r="G86" i="5" s="1"/>
  <c r="H86" i="5" s="1"/>
  <c r="F32" i="5"/>
  <c r="G32" i="5" s="1"/>
  <c r="H32" i="5" s="1"/>
  <c r="F58" i="4"/>
  <c r="G58" i="4" s="1"/>
  <c r="H58" i="4" s="1"/>
  <c r="F60" i="4"/>
  <c r="G60" i="4" s="1"/>
  <c r="H60" i="4" s="1"/>
  <c r="F53" i="5"/>
  <c r="G53" i="5" s="1"/>
  <c r="H53" i="5" s="1"/>
  <c r="F6" i="5"/>
  <c r="G6" i="5" s="1"/>
  <c r="H6" i="5"/>
  <c r="J50" i="4"/>
  <c r="J38" i="5"/>
  <c r="G133" i="3"/>
  <c r="F87" i="5"/>
  <c r="G87" i="5" s="1"/>
  <c r="H87" i="5" s="1"/>
  <c r="G120" i="3"/>
  <c r="G145" i="3"/>
  <c r="G59" i="3"/>
  <c r="F36" i="5"/>
  <c r="G36" i="5" s="1"/>
  <c r="H36" i="5" s="1"/>
  <c r="J29" i="5"/>
  <c r="J38" i="4"/>
  <c r="F81" i="4"/>
  <c r="G81" i="4" s="1"/>
  <c r="H81" i="4" s="1"/>
  <c r="G129" i="3"/>
  <c r="J88" i="5"/>
  <c r="J147" i="4"/>
  <c r="F87" i="4"/>
  <c r="G87" i="4" s="1"/>
  <c r="H87" i="4" s="1"/>
  <c r="G150" i="3"/>
  <c r="F55" i="4"/>
  <c r="G55" i="4" s="1"/>
  <c r="H55" i="4" s="1"/>
  <c r="H116" i="3"/>
  <c r="BH200" i="17"/>
  <c r="D200" i="17" s="1"/>
  <c r="F62" i="5"/>
  <c r="G62" i="5" s="1"/>
  <c r="H62" i="5" s="1"/>
  <c r="F104" i="4"/>
  <c r="G104" i="4" s="1"/>
  <c r="H104" i="4" s="1"/>
  <c r="J65" i="5"/>
  <c r="J99" i="4"/>
  <c r="F142" i="4"/>
  <c r="G142" i="4" s="1"/>
  <c r="H142" i="4"/>
  <c r="J53" i="5"/>
  <c r="J78" i="4"/>
  <c r="F29" i="5"/>
  <c r="G29" i="5" s="1"/>
  <c r="H29" i="5" s="1"/>
  <c r="G56" i="3"/>
  <c r="G109" i="3"/>
  <c r="F18" i="4"/>
  <c r="G18" i="4" s="1"/>
  <c r="H18" i="4" s="1"/>
  <c r="F112" i="4"/>
  <c r="G112" i="4" s="1"/>
  <c r="H112" i="4" s="1"/>
  <c r="H101" i="3"/>
  <c r="BH171" i="17"/>
  <c r="D171" i="17" s="1"/>
  <c r="G85" i="3"/>
  <c r="F75" i="4"/>
  <c r="G75" i="4" s="1"/>
  <c r="H75" i="4" s="1"/>
  <c r="G97" i="3"/>
  <c r="G82" i="3"/>
  <c r="G37" i="3"/>
  <c r="G102" i="3"/>
  <c r="F115" i="4"/>
  <c r="G115" i="4" s="1"/>
  <c r="H115" i="4" s="1"/>
  <c r="G58" i="3"/>
  <c r="F96" i="4"/>
  <c r="G96" i="4" s="1"/>
  <c r="H96" i="4" s="1"/>
  <c r="J89" i="4"/>
  <c r="J58" i="5"/>
  <c r="H12" i="3"/>
  <c r="I12" i="3" s="1"/>
  <c r="BH26" i="17"/>
  <c r="D26" i="17" s="1"/>
  <c r="F50" i="4"/>
  <c r="G50" i="4" s="1"/>
  <c r="H50" i="4" s="1"/>
  <c r="F16" i="5"/>
  <c r="G16" i="5" s="1"/>
  <c r="H16" i="5" s="1"/>
  <c r="F40" i="4"/>
  <c r="G40" i="4" s="1"/>
  <c r="H40" i="4" s="1"/>
  <c r="F99" i="4"/>
  <c r="G99" i="4" s="1"/>
  <c r="H99" i="4" s="1"/>
  <c r="G7" i="3"/>
  <c r="G161" i="3"/>
  <c r="F41" i="4"/>
  <c r="G41" i="4" s="1"/>
  <c r="H41" i="4" s="1"/>
  <c r="J76" i="5"/>
  <c r="J125" i="4"/>
  <c r="F88" i="5"/>
  <c r="G88" i="5" s="1"/>
  <c r="H88" i="5" s="1"/>
  <c r="F42" i="4"/>
  <c r="G42" i="4" s="1"/>
  <c r="H42" i="4" s="1"/>
  <c r="G65" i="3"/>
  <c r="G68" i="3"/>
  <c r="H134" i="3"/>
  <c r="I134" i="3" s="1"/>
  <c r="BH223" i="17"/>
  <c r="D223" i="17" s="1"/>
  <c r="H61" i="3"/>
  <c r="I61" i="3" s="1"/>
  <c r="BH110" i="17"/>
  <c r="D110" i="17" s="1"/>
  <c r="F78" i="4"/>
  <c r="G78" i="4" s="1"/>
  <c r="H78" i="4" s="1"/>
  <c r="G6" i="3"/>
  <c r="F145" i="4"/>
  <c r="G145" i="4" s="1"/>
  <c r="H145" i="4" s="1"/>
  <c r="H77" i="3"/>
  <c r="I77" i="3" s="1"/>
  <c r="BH135" i="17"/>
  <c r="D135" i="17" s="1"/>
  <c r="H95" i="3"/>
  <c r="I95" i="3" s="1"/>
  <c r="BH162" i="17"/>
  <c r="D162" i="17" s="1"/>
  <c r="F117" i="4"/>
  <c r="G117" i="4" s="1"/>
  <c r="H117" i="4" s="1"/>
  <c r="F22" i="4"/>
  <c r="G22" i="4" s="1"/>
  <c r="H22" i="4" s="1"/>
  <c r="F110" i="4"/>
  <c r="G110" i="4" s="1"/>
  <c r="H110" i="4" s="1"/>
  <c r="G52" i="3"/>
  <c r="G94" i="3"/>
  <c r="H11" i="3"/>
  <c r="I11" i="3" s="1"/>
  <c r="BH19" i="17"/>
  <c r="D19" i="17" s="1"/>
  <c r="F128" i="4"/>
  <c r="G128" i="4" s="1"/>
  <c r="H128" i="4" s="1"/>
  <c r="G100" i="3"/>
  <c r="F39" i="4"/>
  <c r="G39" i="4" s="1"/>
  <c r="H39" i="4" s="1"/>
  <c r="F20" i="5"/>
  <c r="G20" i="5" s="1"/>
  <c r="H20" i="5" s="1"/>
  <c r="G110" i="3"/>
  <c r="G118" i="3"/>
  <c r="F64" i="5"/>
  <c r="G64" i="5" s="1"/>
  <c r="H64" i="5" s="1"/>
  <c r="F68" i="4"/>
  <c r="G68" i="4" s="1"/>
  <c r="H68" i="4" s="1"/>
  <c r="G159" i="3"/>
  <c r="F38" i="4"/>
  <c r="G38" i="4" s="1"/>
  <c r="H38" i="4" s="1"/>
  <c r="I38" i="11"/>
  <c r="J36" i="4" s="1"/>
  <c r="K40" i="3"/>
  <c r="F45" i="5"/>
  <c r="G45" i="5" s="1"/>
  <c r="H45" i="5" s="1"/>
  <c r="F73" i="5"/>
  <c r="G73" i="5" s="1"/>
  <c r="H73" i="5" s="1"/>
  <c r="H146" i="3"/>
  <c r="BH241" i="17"/>
  <c r="D241" i="17" s="1"/>
  <c r="G20" i="3"/>
  <c r="F80" i="4"/>
  <c r="G80" i="4" s="1"/>
  <c r="H80" i="4" s="1"/>
  <c r="G126" i="3"/>
  <c r="H92" i="3"/>
  <c r="I92" i="3" s="1"/>
  <c r="BH159" i="17"/>
  <c r="D159" i="17" s="1"/>
  <c r="F15" i="5"/>
  <c r="G15" i="5" s="1"/>
  <c r="H15" i="5" s="1"/>
  <c r="G87" i="3"/>
  <c r="F7" i="5"/>
  <c r="G7" i="5" s="1"/>
  <c r="H7" i="5" s="1"/>
  <c r="J7" i="4"/>
  <c r="J7" i="5"/>
  <c r="F78" i="5"/>
  <c r="G78" i="5" s="1"/>
  <c r="H78" i="5" s="1"/>
  <c r="G108" i="3"/>
  <c r="F84" i="5"/>
  <c r="G84" i="5" s="1"/>
  <c r="H84" i="5" s="1"/>
  <c r="G122" i="3"/>
  <c r="F95" i="4"/>
  <c r="G95" i="4" s="1"/>
  <c r="H95" i="4" s="1"/>
  <c r="G141" i="3"/>
  <c r="H103" i="3"/>
  <c r="BH177" i="17"/>
  <c r="D177" i="17" s="1"/>
  <c r="F63" i="5"/>
  <c r="G63" i="5" s="1"/>
  <c r="H63" i="5" s="1"/>
  <c r="F19" i="4"/>
  <c r="G19" i="4" s="1"/>
  <c r="H19" i="4" s="1"/>
  <c r="G44" i="3"/>
  <c r="F65" i="5"/>
  <c r="G65" i="5" s="1"/>
  <c r="H65" i="5" s="1"/>
  <c r="F91" i="4"/>
  <c r="G91" i="4" s="1"/>
  <c r="H91" i="4" s="1"/>
  <c r="G45" i="3"/>
  <c r="F147" i="4"/>
  <c r="G147" i="4" s="1"/>
  <c r="H147" i="4" s="1"/>
  <c r="G46" i="3"/>
  <c r="G90" i="3"/>
  <c r="F12" i="4"/>
  <c r="G12" i="4" s="1"/>
  <c r="H12" i="4" s="1"/>
  <c r="G162" i="3"/>
  <c r="H34" i="5"/>
  <c r="F34" i="5"/>
  <c r="G34" i="5" s="1"/>
  <c r="G131" i="3"/>
  <c r="G24" i="3"/>
  <c r="H144" i="3"/>
  <c r="I144" i="3" s="1"/>
  <c r="BH237" i="17"/>
  <c r="D237" i="17" s="1"/>
  <c r="G124" i="3"/>
  <c r="F101" i="4"/>
  <c r="G101" i="4" s="1"/>
  <c r="H101" i="4" s="1"/>
  <c r="F74" i="5"/>
  <c r="G74" i="5" s="1"/>
  <c r="H74" i="5" s="1"/>
  <c r="J34" i="5"/>
  <c r="J45" i="4"/>
  <c r="H25" i="3"/>
  <c r="I25" i="3" s="1"/>
  <c r="BH48" i="17"/>
  <c r="D48" i="17" s="1"/>
  <c r="G142" i="3"/>
  <c r="F53" i="4"/>
  <c r="G53" i="4" s="1"/>
  <c r="H53" i="4" s="1"/>
  <c r="F30" i="5"/>
  <c r="G30" i="5" s="1"/>
  <c r="H30" i="5" s="1"/>
  <c r="G26" i="3"/>
  <c r="F98" i="4"/>
  <c r="G98" i="4" s="1"/>
  <c r="H98" i="4" s="1"/>
  <c r="G78" i="3"/>
  <c r="H10" i="4"/>
  <c r="H160" i="3"/>
  <c r="I160" i="3" s="1"/>
  <c r="BH264" i="17"/>
  <c r="D264" i="17" s="1"/>
  <c r="G42" i="3"/>
  <c r="H105" i="3"/>
  <c r="I105" i="3" s="1"/>
  <c r="BH179" i="17"/>
  <c r="D179" i="17" s="1"/>
  <c r="H33" i="3"/>
  <c r="I33" i="3" s="1"/>
  <c r="BH57" i="17"/>
  <c r="D57" i="17" s="1"/>
  <c r="G67" i="3"/>
  <c r="F122" i="4"/>
  <c r="G122" i="4" s="1"/>
  <c r="H122" i="4" s="1"/>
  <c r="G93" i="3"/>
  <c r="F31" i="4"/>
  <c r="G31" i="4" s="1"/>
  <c r="H31" i="4" s="1"/>
  <c r="G17" i="3"/>
  <c r="F144" i="4"/>
  <c r="G144" i="4" s="1"/>
  <c r="H144" i="4" s="1"/>
  <c r="G149" i="3"/>
  <c r="G104" i="3"/>
  <c r="F70" i="5"/>
  <c r="G70" i="5" s="1"/>
  <c r="H70" i="5" s="1"/>
  <c r="G164" i="3"/>
  <c r="F36" i="4"/>
  <c r="G36" i="4" s="1"/>
  <c r="H36" i="4" s="1"/>
  <c r="H123" i="3"/>
  <c r="I123" i="3" s="1"/>
  <c r="BH207" i="17"/>
  <c r="D207" i="17" s="1"/>
  <c r="G13" i="3"/>
  <c r="H45" i="4"/>
  <c r="F45" i="4"/>
  <c r="G45" i="4" s="1"/>
  <c r="F25" i="4"/>
  <c r="G25" i="4" s="1"/>
  <c r="H25" i="4" s="1"/>
  <c r="F138" i="4"/>
  <c r="G138" i="4" s="1"/>
  <c r="H138" i="4" s="1"/>
  <c r="H114" i="3"/>
  <c r="I114" i="3" s="1"/>
  <c r="BH198" i="17"/>
  <c r="D198" i="17" s="1"/>
  <c r="F26" i="4"/>
  <c r="G26" i="4" s="1"/>
  <c r="H26" i="4" s="1"/>
  <c r="F14" i="5"/>
  <c r="G14" i="5" s="1"/>
  <c r="H14" i="5" s="1"/>
  <c r="G115" i="3"/>
  <c r="J21" i="4"/>
  <c r="J18" i="5"/>
  <c r="F123" i="4"/>
  <c r="G123" i="4" s="1"/>
  <c r="H123" i="4" s="1"/>
  <c r="F116" i="4"/>
  <c r="G116" i="4" s="1"/>
  <c r="H116" i="4" s="1"/>
  <c r="J73" i="5"/>
  <c r="J122" i="4"/>
  <c r="H137" i="4"/>
  <c r="F137" i="4"/>
  <c r="G137" i="4" s="1"/>
  <c r="F32" i="4"/>
  <c r="G32" i="4" s="1"/>
  <c r="H32" i="4" s="1"/>
  <c r="F69" i="4"/>
  <c r="G69" i="4" s="1"/>
  <c r="H69" i="4" s="1"/>
  <c r="F14" i="4"/>
  <c r="G14" i="4" s="1"/>
  <c r="H14" i="4" s="1"/>
  <c r="F17" i="5"/>
  <c r="G17" i="5" s="1"/>
  <c r="H17" i="5" s="1"/>
  <c r="H99" i="3"/>
  <c r="I99" i="3" s="1"/>
  <c r="BH169" i="17"/>
  <c r="D169" i="17" s="1"/>
  <c r="G60" i="3"/>
  <c r="G43" i="3"/>
  <c r="F34" i="4"/>
  <c r="G34" i="4" s="1"/>
  <c r="H34" i="4" s="1"/>
  <c r="F140" i="4"/>
  <c r="G140" i="4" s="1"/>
  <c r="H140" i="4" s="1"/>
  <c r="H148" i="3"/>
  <c r="I148" i="3" s="1"/>
  <c r="BH245" i="17"/>
  <c r="D245" i="17" s="1"/>
  <c r="F17" i="4"/>
  <c r="G17" i="4" s="1"/>
  <c r="H17" i="4" s="1"/>
  <c r="F61" i="5"/>
  <c r="G61" i="5" s="1"/>
  <c r="H61" i="5" s="1"/>
  <c r="G112" i="3"/>
  <c r="F74" i="4"/>
  <c r="G74" i="4" s="1"/>
  <c r="H74" i="4" s="1"/>
  <c r="H91" i="3"/>
  <c r="I91" i="3" s="1"/>
  <c r="BH158" i="17"/>
  <c r="D158" i="17" s="1"/>
  <c r="F139" i="4"/>
  <c r="G139" i="4" s="1"/>
  <c r="H139" i="4" s="1"/>
  <c r="F75" i="5"/>
  <c r="G75" i="5" s="1"/>
  <c r="H75" i="5" s="1"/>
  <c r="I157" i="11"/>
  <c r="K159" i="3"/>
  <c r="H106" i="3"/>
  <c r="I106" i="3" s="1"/>
  <c r="BH180" i="17"/>
  <c r="D180" i="17" s="1"/>
  <c r="H39" i="3"/>
  <c r="I39" i="3" s="1"/>
  <c r="BH67" i="17"/>
  <c r="D67" i="17" s="1"/>
  <c r="G136" i="3"/>
  <c r="F59" i="4"/>
  <c r="G59" i="4" s="1"/>
  <c r="H59" i="4" s="1"/>
  <c r="F25" i="5"/>
  <c r="G25" i="5" s="1"/>
  <c r="H25" i="5" s="1"/>
  <c r="J56" i="5"/>
  <c r="J83" i="4"/>
  <c r="H71" i="3"/>
  <c r="BH128" i="17"/>
  <c r="D128" i="17" s="1"/>
  <c r="F119" i="4"/>
  <c r="G119" i="4" s="1"/>
  <c r="H119" i="4" s="1"/>
  <c r="J44" i="5"/>
  <c r="J59" i="4"/>
  <c r="G96" i="3"/>
  <c r="G21" i="3"/>
  <c r="G111" i="3"/>
  <c r="J13" i="5"/>
  <c r="J14" i="4"/>
  <c r="F71" i="4"/>
  <c r="G71" i="4" s="1"/>
  <c r="H71" i="4" s="1"/>
  <c r="H81" i="3"/>
  <c r="I81" i="3" s="1"/>
  <c r="BH139" i="17"/>
  <c r="D139" i="17" s="1"/>
  <c r="F135" i="4"/>
  <c r="G135" i="4" s="1"/>
  <c r="H135" i="4" s="1"/>
  <c r="F118" i="4"/>
  <c r="G118" i="4" s="1"/>
  <c r="H118" i="4" s="1"/>
  <c r="F107" i="4"/>
  <c r="G107" i="4" s="1"/>
  <c r="H107" i="4" s="1"/>
  <c r="J41" i="5"/>
  <c r="J55" i="4"/>
  <c r="F85" i="4"/>
  <c r="G85" i="4" s="1"/>
  <c r="H85" i="4" s="1"/>
  <c r="G40" i="3"/>
  <c r="F9" i="5"/>
  <c r="G9" i="5" s="1"/>
  <c r="H9" i="5" s="1"/>
  <c r="H135" i="3"/>
  <c r="I135" i="3" s="1"/>
  <c r="BH224" i="17"/>
  <c r="D224" i="17" s="1"/>
  <c r="J112" i="4"/>
  <c r="J66" i="5"/>
  <c r="F27" i="4"/>
  <c r="G27" i="4" s="1"/>
  <c r="H27" i="4" s="1"/>
  <c r="H62" i="3"/>
  <c r="I62" i="3" s="1"/>
  <c r="BH112" i="17"/>
  <c r="D112" i="17" s="1"/>
  <c r="F48" i="4"/>
  <c r="G48" i="4" s="1"/>
  <c r="H48" i="4" s="1"/>
  <c r="I50" i="3"/>
  <c r="G50" i="3"/>
  <c r="G28" i="3"/>
  <c r="G154" i="3"/>
  <c r="F21" i="5"/>
  <c r="G21" i="5" s="1"/>
  <c r="H21" i="5" s="1"/>
  <c r="F15" i="4"/>
  <c r="G15" i="4" s="1"/>
  <c r="H15" i="4" s="1"/>
  <c r="G137" i="3"/>
  <c r="G130" i="3"/>
  <c r="I153" i="3"/>
  <c r="G153" i="3"/>
  <c r="F26" i="5"/>
  <c r="G26" i="5" s="1"/>
  <c r="H26" i="5" s="1"/>
  <c r="G80" i="3"/>
  <c r="F5" i="5"/>
  <c r="G5" i="5" s="1"/>
  <c r="H5" i="5" s="1"/>
  <c r="F49" i="4"/>
  <c r="G49" i="4" s="1"/>
  <c r="H49" i="4" s="1"/>
  <c r="F13" i="5"/>
  <c r="G13" i="5" s="1"/>
  <c r="H13" i="5" s="1"/>
  <c r="H10" i="3"/>
  <c r="I10" i="3" s="1"/>
  <c r="BH15" i="17"/>
  <c r="D15" i="17" s="1"/>
  <c r="F20" i="4"/>
  <c r="G20" i="4" s="1"/>
  <c r="H20" i="4" s="1"/>
  <c r="F77" i="4"/>
  <c r="G77" i="4" s="1"/>
  <c r="H77" i="4" s="1"/>
  <c r="G38" i="3"/>
  <c r="H27" i="3"/>
  <c r="I27" i="3" s="1"/>
  <c r="BH50" i="17"/>
  <c r="D50" i="17" s="1"/>
  <c r="G157" i="3"/>
  <c r="G19" i="3"/>
  <c r="G107" i="3"/>
  <c r="F8" i="5"/>
  <c r="G8" i="5" s="1"/>
  <c r="H8" i="5" s="1"/>
  <c r="G86" i="3"/>
  <c r="G156" i="3"/>
  <c r="F124" i="4"/>
  <c r="G124" i="4" s="1"/>
  <c r="H124" i="4" s="1"/>
  <c r="F76" i="5"/>
  <c r="G76" i="5" s="1"/>
  <c r="H76" i="5" s="1"/>
  <c r="H143" i="3"/>
  <c r="I143" i="3" s="1"/>
  <c r="BH236" i="17"/>
  <c r="D236" i="17" s="1"/>
  <c r="F52" i="5"/>
  <c r="G52" i="5" s="1"/>
  <c r="H52" i="5" s="1"/>
  <c r="H47" i="5"/>
  <c r="F47" i="5"/>
  <c r="G47" i="5" s="1"/>
  <c r="F44" i="5"/>
  <c r="G44" i="5" s="1"/>
  <c r="H44" i="5" s="1"/>
  <c r="G35" i="3"/>
  <c r="J8" i="4"/>
  <c r="J8" i="5"/>
  <c r="J61" i="3" l="1"/>
  <c r="I40" i="5"/>
  <c r="I54" i="4"/>
  <c r="H38" i="3"/>
  <c r="I38" i="3" s="1"/>
  <c r="BH66" i="17"/>
  <c r="D66" i="17" s="1"/>
  <c r="J142" i="4"/>
  <c r="J84" i="5"/>
  <c r="H149" i="3"/>
  <c r="I149" i="3" s="1"/>
  <c r="BH246" i="17"/>
  <c r="D246" i="17" s="1"/>
  <c r="H131" i="3"/>
  <c r="I131" i="3" s="1"/>
  <c r="BH220" i="17"/>
  <c r="D220" i="17" s="1"/>
  <c r="J92" i="3"/>
  <c r="I55" i="5"/>
  <c r="J146" i="3"/>
  <c r="I131" i="4"/>
  <c r="H100" i="3"/>
  <c r="I100" i="3" s="1"/>
  <c r="BH170" i="17"/>
  <c r="D170" i="17" s="1"/>
  <c r="H52" i="3"/>
  <c r="I52" i="3" s="1"/>
  <c r="BH94" i="17"/>
  <c r="D94" i="17" s="1"/>
  <c r="J95" i="3"/>
  <c r="I82" i="4"/>
  <c r="H65" i="3"/>
  <c r="I65" i="3" s="1"/>
  <c r="BH117" i="17"/>
  <c r="D117" i="17" s="1"/>
  <c r="H54" i="3"/>
  <c r="I54" i="3" s="1"/>
  <c r="BH96" i="17"/>
  <c r="D96" i="17" s="1"/>
  <c r="H153" i="3"/>
  <c r="BH250" i="17"/>
  <c r="D250" i="17" s="1"/>
  <c r="J135" i="3"/>
  <c r="I121" i="4"/>
  <c r="I70" i="4"/>
  <c r="J81" i="3"/>
  <c r="I62" i="4"/>
  <c r="J71" i="3"/>
  <c r="H136" i="3"/>
  <c r="I136" i="3" s="1"/>
  <c r="BH226" i="17"/>
  <c r="D226" i="17" s="1"/>
  <c r="H112" i="3"/>
  <c r="I112" i="3" s="1"/>
  <c r="BH196" i="17"/>
  <c r="D196" i="17" s="1"/>
  <c r="J99" i="3"/>
  <c r="I86" i="4"/>
  <c r="H164" i="3"/>
  <c r="I164" i="3" s="1"/>
  <c r="BH272" i="17"/>
  <c r="D272" i="17" s="1"/>
  <c r="H42" i="3"/>
  <c r="I42" i="3" s="1"/>
  <c r="BH72" i="17"/>
  <c r="D72" i="17" s="1"/>
  <c r="H142" i="3"/>
  <c r="I142" i="3" s="1"/>
  <c r="BH235" i="17"/>
  <c r="D235" i="17" s="1"/>
  <c r="H90" i="3"/>
  <c r="I90" i="3" s="1"/>
  <c r="BH157" i="17"/>
  <c r="D157" i="17" s="1"/>
  <c r="H122" i="3"/>
  <c r="I122" i="3" s="1"/>
  <c r="BH206" i="17"/>
  <c r="D206" i="17" s="1"/>
  <c r="H118" i="3"/>
  <c r="I118" i="3" s="1"/>
  <c r="BH202" i="17"/>
  <c r="D202" i="17" s="1"/>
  <c r="H102" i="3"/>
  <c r="I102" i="3" s="1"/>
  <c r="BH174" i="17"/>
  <c r="D174" i="17" s="1"/>
  <c r="H88" i="3"/>
  <c r="I88" i="3" s="1"/>
  <c r="BH153" i="17"/>
  <c r="D153" i="17" s="1"/>
  <c r="H76" i="3"/>
  <c r="I76" i="3" s="1"/>
  <c r="BH134" i="17"/>
  <c r="D134" i="17" s="1"/>
  <c r="H152" i="3"/>
  <c r="I152" i="3" s="1"/>
  <c r="BH249" i="17"/>
  <c r="D249" i="17" s="1"/>
  <c r="H74" i="3"/>
  <c r="I74" i="3" s="1"/>
  <c r="BH132" i="17"/>
  <c r="D132" i="17" s="1"/>
  <c r="H138" i="3"/>
  <c r="I138" i="3" s="1"/>
  <c r="BH230" i="17"/>
  <c r="D230" i="17" s="1"/>
  <c r="H89" i="3"/>
  <c r="I89" i="3" s="1"/>
  <c r="BH156" i="17"/>
  <c r="D156" i="17" s="1"/>
  <c r="H16" i="3"/>
  <c r="I16" i="3" s="1"/>
  <c r="BH31" i="17"/>
  <c r="D31" i="17" s="1"/>
  <c r="I24" i="5"/>
  <c r="I30" i="4"/>
  <c r="J34" i="3"/>
  <c r="H121" i="3"/>
  <c r="I121" i="3" s="1"/>
  <c r="BH205" i="17"/>
  <c r="D205" i="17" s="1"/>
  <c r="H83" i="3"/>
  <c r="I83" i="3" s="1"/>
  <c r="BH143" i="17"/>
  <c r="D143" i="17" s="1"/>
  <c r="H19" i="3"/>
  <c r="I19" i="3" s="1"/>
  <c r="BH36" i="17"/>
  <c r="D36" i="17" s="1"/>
  <c r="I90" i="4"/>
  <c r="J103" i="3"/>
  <c r="J77" i="3"/>
  <c r="I67" i="4"/>
  <c r="J116" i="3"/>
  <c r="I102" i="4"/>
  <c r="H125" i="3"/>
  <c r="I125" i="3" s="1"/>
  <c r="BH209" i="17"/>
  <c r="D209" i="17" s="1"/>
  <c r="H14" i="3"/>
  <c r="I14" i="3" s="1"/>
  <c r="BH28" i="17"/>
  <c r="D28" i="17" s="1"/>
  <c r="H9" i="3"/>
  <c r="I9" i="3" s="1"/>
  <c r="BH12" i="17"/>
  <c r="D12" i="17" s="1"/>
  <c r="H63" i="3"/>
  <c r="I63" i="3" s="1"/>
  <c r="BH113" i="17"/>
  <c r="D113" i="17" s="1"/>
  <c r="H35" i="3"/>
  <c r="I35" i="3" s="1"/>
  <c r="BH62" i="17"/>
  <c r="D62" i="17" s="1"/>
  <c r="J143" i="3"/>
  <c r="I129" i="4"/>
  <c r="H130" i="3"/>
  <c r="I130" i="3" s="1"/>
  <c r="BH217" i="17"/>
  <c r="D217" i="17" s="1"/>
  <c r="H154" i="3"/>
  <c r="I154" i="3" s="1"/>
  <c r="BH251" i="17"/>
  <c r="D251" i="17" s="1"/>
  <c r="I55" i="4"/>
  <c r="I41" i="5"/>
  <c r="J62" i="3"/>
  <c r="H96" i="3"/>
  <c r="I96" i="3" s="1"/>
  <c r="BH164" i="17"/>
  <c r="D164" i="17" s="1"/>
  <c r="J39" i="3"/>
  <c r="I35" i="4"/>
  <c r="J114" i="3"/>
  <c r="I100" i="4"/>
  <c r="H13" i="3"/>
  <c r="I13" i="3" s="1"/>
  <c r="BH27" i="17"/>
  <c r="D27" i="17" s="1"/>
  <c r="H67" i="3"/>
  <c r="I67" i="3" s="1"/>
  <c r="BH119" i="17"/>
  <c r="D119" i="17" s="1"/>
  <c r="J160" i="3"/>
  <c r="I85" i="5"/>
  <c r="I143" i="4"/>
  <c r="H46" i="3"/>
  <c r="I46" i="3" s="1"/>
  <c r="BH78" i="17"/>
  <c r="D78" i="17" s="1"/>
  <c r="H126" i="3"/>
  <c r="I126" i="3" s="1"/>
  <c r="BH210" i="17"/>
  <c r="D210" i="17" s="1"/>
  <c r="H110" i="3"/>
  <c r="I110" i="3" s="1"/>
  <c r="BH194" i="17"/>
  <c r="D194" i="17" s="1"/>
  <c r="H37" i="3"/>
  <c r="I37" i="3" s="1"/>
  <c r="BH64" i="17"/>
  <c r="D64" i="17" s="1"/>
  <c r="H129" i="3"/>
  <c r="I129" i="3" s="1"/>
  <c r="BH213" i="17"/>
  <c r="D213" i="17" s="1"/>
  <c r="H59" i="3"/>
  <c r="I59" i="3" s="1"/>
  <c r="BH103" i="17"/>
  <c r="D103" i="17" s="1"/>
  <c r="H51" i="3"/>
  <c r="I51" i="3" s="1"/>
  <c r="BH93" i="17"/>
  <c r="D93" i="17" s="1"/>
  <c r="J79" i="3"/>
  <c r="I49" i="5"/>
  <c r="I68" i="5"/>
  <c r="J128" i="3"/>
  <c r="I114" i="4"/>
  <c r="J53" i="3"/>
  <c r="I47" i="4"/>
  <c r="H57" i="3"/>
  <c r="I57" i="3" s="1"/>
  <c r="BH101" i="17"/>
  <c r="D101" i="17" s="1"/>
  <c r="H48" i="3"/>
  <c r="I48" i="3" s="1"/>
  <c r="BH84" i="17"/>
  <c r="D84" i="17" s="1"/>
  <c r="H113" i="3"/>
  <c r="I113" i="3" s="1"/>
  <c r="BH197" i="17"/>
  <c r="D197" i="17" s="1"/>
  <c r="J49" i="3"/>
  <c r="I44" i="4"/>
  <c r="J147" i="3"/>
  <c r="I132" i="4"/>
  <c r="H26" i="3"/>
  <c r="I26" i="3" s="1"/>
  <c r="BH49" i="17"/>
  <c r="D49" i="17" s="1"/>
  <c r="H159" i="3"/>
  <c r="I159" i="3" s="1"/>
  <c r="BH262" i="17"/>
  <c r="D262" i="17" s="1"/>
  <c r="H86" i="3"/>
  <c r="I86" i="3" s="1"/>
  <c r="BH151" i="17"/>
  <c r="D151" i="17" s="1"/>
  <c r="H17" i="3"/>
  <c r="I17" i="3" s="1"/>
  <c r="BH34" i="17"/>
  <c r="D34" i="17" s="1"/>
  <c r="I130" i="4"/>
  <c r="J144" i="3"/>
  <c r="H162" i="3"/>
  <c r="I162" i="3" s="1"/>
  <c r="BH270" i="17"/>
  <c r="D270" i="17" s="1"/>
  <c r="H44" i="3"/>
  <c r="I44" i="3" s="1"/>
  <c r="BH76" i="17"/>
  <c r="D76" i="17" s="1"/>
  <c r="J11" i="3"/>
  <c r="I11" i="4"/>
  <c r="I11" i="5"/>
  <c r="I120" i="4"/>
  <c r="I72" i="5"/>
  <c r="J134" i="3"/>
  <c r="H58" i="3"/>
  <c r="I58" i="3" s="1"/>
  <c r="BH102" i="17"/>
  <c r="D102" i="17" s="1"/>
  <c r="H82" i="3"/>
  <c r="I82" i="3" s="1"/>
  <c r="BH140" i="17"/>
  <c r="D140" i="17" s="1"/>
  <c r="I57" i="5"/>
  <c r="I88" i="4"/>
  <c r="J101" i="3"/>
  <c r="H56" i="3"/>
  <c r="I56" i="3" s="1"/>
  <c r="BH99" i="17"/>
  <c r="D99" i="17" s="1"/>
  <c r="H133" i="3"/>
  <c r="I133" i="3" s="1"/>
  <c r="BH222" i="17"/>
  <c r="D222" i="17" s="1"/>
  <c r="H117" i="3"/>
  <c r="I117" i="3" s="1"/>
  <c r="BH201" i="17"/>
  <c r="D201" i="17" s="1"/>
  <c r="H55" i="3"/>
  <c r="I55" i="3" s="1"/>
  <c r="BH97" i="17"/>
  <c r="D97" i="17" s="1"/>
  <c r="H22" i="3"/>
  <c r="I22" i="3" s="1"/>
  <c r="BH41" i="17"/>
  <c r="D41" i="17" s="1"/>
  <c r="H29" i="3"/>
  <c r="I29" i="3" s="1"/>
  <c r="BH53" i="17"/>
  <c r="D53" i="17" s="1"/>
  <c r="H30" i="3"/>
  <c r="I30" i="3" s="1"/>
  <c r="BH54" i="17"/>
  <c r="D54" i="17" s="1"/>
  <c r="H70" i="3"/>
  <c r="I70" i="3" s="1"/>
  <c r="BH127" i="17"/>
  <c r="D127" i="17" s="1"/>
  <c r="H124" i="3"/>
  <c r="I124" i="3" s="1"/>
  <c r="BH208" i="17"/>
  <c r="D208" i="17" s="1"/>
  <c r="I10" i="4"/>
  <c r="I10" i="5"/>
  <c r="J10" i="3"/>
  <c r="H40" i="3"/>
  <c r="I40" i="3" s="1"/>
  <c r="BH68" i="17"/>
  <c r="D68" i="17" s="1"/>
  <c r="I109" i="4"/>
  <c r="J123" i="3"/>
  <c r="H141" i="3"/>
  <c r="I141" i="3" s="1"/>
  <c r="BH233" i="17"/>
  <c r="D233" i="17" s="1"/>
  <c r="H108" i="3"/>
  <c r="I108" i="3" s="1"/>
  <c r="BH182" i="17"/>
  <c r="D182" i="17" s="1"/>
  <c r="H87" i="3"/>
  <c r="I87" i="3" s="1"/>
  <c r="BH152" i="17"/>
  <c r="D152" i="17" s="1"/>
  <c r="H7" i="3"/>
  <c r="I7" i="3" s="1"/>
  <c r="BH10" i="17"/>
  <c r="D10" i="17" s="1"/>
  <c r="H145" i="3"/>
  <c r="I145" i="3" s="1"/>
  <c r="BH240" i="17"/>
  <c r="D240" i="17" s="1"/>
  <c r="H84" i="3"/>
  <c r="I84" i="3" s="1"/>
  <c r="BH148" i="17"/>
  <c r="D148" i="17" s="1"/>
  <c r="H31" i="3"/>
  <c r="I31" i="3" s="1"/>
  <c r="BH55" i="17"/>
  <c r="D55" i="17" s="1"/>
  <c r="H155" i="3"/>
  <c r="I155" i="3" s="1"/>
  <c r="BH252" i="17"/>
  <c r="D252" i="17" s="1"/>
  <c r="H8" i="3"/>
  <c r="I8" i="3" s="1"/>
  <c r="BH11" i="17"/>
  <c r="D11" i="17" s="1"/>
  <c r="H32" i="3"/>
  <c r="I32" i="3" s="1"/>
  <c r="BH56" i="17"/>
  <c r="D56" i="17" s="1"/>
  <c r="H119" i="3"/>
  <c r="I119" i="3" s="1"/>
  <c r="BH203" i="17"/>
  <c r="D203" i="17" s="1"/>
  <c r="J158" i="3"/>
  <c r="I83" i="5"/>
  <c r="I141" i="4"/>
  <c r="H66" i="3"/>
  <c r="I66" i="3" s="1"/>
  <c r="BH118" i="17"/>
  <c r="D118" i="17" s="1"/>
  <c r="H98" i="3"/>
  <c r="I98" i="3" s="1"/>
  <c r="BH167" i="17"/>
  <c r="D167" i="17" s="1"/>
  <c r="H132" i="3"/>
  <c r="I132" i="3" s="1"/>
  <c r="BH221" i="17"/>
  <c r="D221" i="17" s="1"/>
  <c r="I42" i="5"/>
  <c r="I57" i="4"/>
  <c r="J64" i="3"/>
  <c r="I67" i="5"/>
  <c r="I113" i="4"/>
  <c r="J127" i="3"/>
  <c r="H75" i="3"/>
  <c r="I75" i="3" s="1"/>
  <c r="BH133" i="17"/>
  <c r="D133" i="17" s="1"/>
  <c r="J25" i="3"/>
  <c r="I23" i="4"/>
  <c r="I19" i="5"/>
  <c r="H157" i="3"/>
  <c r="I157" i="3" s="1"/>
  <c r="BH254" i="17"/>
  <c r="D254" i="17" s="1"/>
  <c r="J106" i="3"/>
  <c r="I93" i="4"/>
  <c r="I60" i="5"/>
  <c r="H24" i="3"/>
  <c r="I24" i="3" s="1"/>
  <c r="BH45" i="17"/>
  <c r="D45" i="17" s="1"/>
  <c r="H20" i="3"/>
  <c r="I20" i="3" s="1"/>
  <c r="BH37" i="17"/>
  <c r="D37" i="17" s="1"/>
  <c r="H94" i="3"/>
  <c r="I94" i="3" s="1"/>
  <c r="BH161" i="17"/>
  <c r="D161" i="17" s="1"/>
  <c r="H68" i="3"/>
  <c r="I68" i="3" s="1"/>
  <c r="BH120" i="17"/>
  <c r="D120" i="17" s="1"/>
  <c r="I12" i="5"/>
  <c r="J12" i="3"/>
  <c r="H97" i="3"/>
  <c r="I97" i="3" s="1"/>
  <c r="BH166" i="17"/>
  <c r="D166" i="17" s="1"/>
  <c r="H150" i="3"/>
  <c r="I150" i="3" s="1"/>
  <c r="BH247" i="17"/>
  <c r="D247" i="17" s="1"/>
  <c r="H139" i="3"/>
  <c r="I139" i="3" s="1"/>
  <c r="BH231" i="17"/>
  <c r="D231" i="17" s="1"/>
  <c r="H5" i="3"/>
  <c r="I5" i="3" s="1"/>
  <c r="BH3" i="17"/>
  <c r="D3" i="17" s="1"/>
  <c r="H156" i="3"/>
  <c r="I156" i="3" s="1"/>
  <c r="BH253" i="17"/>
  <c r="D253" i="17" s="1"/>
  <c r="H21" i="3"/>
  <c r="I21" i="3" s="1"/>
  <c r="BH38" i="17"/>
  <c r="D38" i="17" s="1"/>
  <c r="H161" i="3"/>
  <c r="I161" i="3" s="1"/>
  <c r="BH267" i="17"/>
  <c r="D267" i="17" s="1"/>
  <c r="H85" i="3"/>
  <c r="I85" i="3" s="1"/>
  <c r="BH149" i="17"/>
  <c r="D149" i="17" s="1"/>
  <c r="H109" i="3"/>
  <c r="I109" i="3" s="1"/>
  <c r="BH191" i="17"/>
  <c r="D191" i="17" s="1"/>
  <c r="I24" i="4"/>
  <c r="J27" i="3"/>
  <c r="H80" i="3"/>
  <c r="I80" i="3" s="1"/>
  <c r="BH138" i="17"/>
  <c r="D138" i="17" s="1"/>
  <c r="H137" i="3"/>
  <c r="I137" i="3" s="1"/>
  <c r="BH229" i="17"/>
  <c r="D229" i="17" s="1"/>
  <c r="H28" i="3"/>
  <c r="I28" i="3" s="1"/>
  <c r="BH51" i="17"/>
  <c r="D51" i="17" s="1"/>
  <c r="I79" i="4"/>
  <c r="J91" i="3"/>
  <c r="I54" i="5"/>
  <c r="H43" i="3"/>
  <c r="I43" i="3" s="1"/>
  <c r="BH74" i="17"/>
  <c r="D74" i="17" s="1"/>
  <c r="H115" i="3"/>
  <c r="I115" i="3" s="1"/>
  <c r="BH199" i="17"/>
  <c r="D199" i="17" s="1"/>
  <c r="H104" i="3"/>
  <c r="I104" i="3" s="1"/>
  <c r="BH178" i="17"/>
  <c r="D178" i="17" s="1"/>
  <c r="J33" i="3"/>
  <c r="I23" i="5"/>
  <c r="I29" i="4"/>
  <c r="H107" i="3"/>
  <c r="I107" i="3" s="1"/>
  <c r="BH181" i="17"/>
  <c r="D181" i="17" s="1"/>
  <c r="H50" i="3"/>
  <c r="BH87" i="17"/>
  <c r="D87" i="17" s="1"/>
  <c r="H111" i="3"/>
  <c r="I111" i="3" s="1"/>
  <c r="BH195" i="17"/>
  <c r="D195" i="17" s="1"/>
  <c r="J148" i="3"/>
  <c r="I133" i="4"/>
  <c r="I79" i="5"/>
  <c r="H60" i="3"/>
  <c r="I60" i="3" s="1"/>
  <c r="BH108" i="17"/>
  <c r="D108" i="17" s="1"/>
  <c r="H93" i="3"/>
  <c r="I93" i="3" s="1"/>
  <c r="BH160" i="17"/>
  <c r="D160" i="17" s="1"/>
  <c r="I92" i="4"/>
  <c r="I59" i="5"/>
  <c r="J105" i="3"/>
  <c r="H78" i="3"/>
  <c r="I78" i="3" s="1"/>
  <c r="BH136" i="17"/>
  <c r="D136" i="17" s="1"/>
  <c r="H45" i="3"/>
  <c r="I45" i="3" s="1"/>
  <c r="BH77" i="17"/>
  <c r="D77" i="17" s="1"/>
  <c r="H6" i="3"/>
  <c r="I6" i="3" s="1"/>
  <c r="BH8" i="17"/>
  <c r="D8" i="17" s="1"/>
  <c r="H120" i="3"/>
  <c r="I120" i="3" s="1"/>
  <c r="BH204" i="17"/>
  <c r="D204" i="17" s="1"/>
  <c r="H165" i="3"/>
  <c r="I165" i="3" s="1"/>
  <c r="BH273" i="17"/>
  <c r="D273" i="17" s="1"/>
  <c r="J41" i="3"/>
  <c r="I37" i="4"/>
  <c r="I28" i="5"/>
  <c r="H73" i="3"/>
  <c r="I73" i="3" s="1"/>
  <c r="BH131" i="17"/>
  <c r="D131" i="17" s="1"/>
  <c r="J47" i="3"/>
  <c r="I43" i="4"/>
  <c r="J69" i="3"/>
  <c r="I61" i="4"/>
  <c r="H18" i="3"/>
  <c r="I18" i="3" s="1"/>
  <c r="BH35" i="17"/>
  <c r="D35" i="17" s="1"/>
  <c r="H72" i="3"/>
  <c r="I72" i="3" s="1"/>
  <c r="BH129" i="17"/>
  <c r="D129" i="17" s="1"/>
  <c r="H140" i="3"/>
  <c r="I140" i="3" s="1"/>
  <c r="BH232" i="17"/>
  <c r="D232" i="17" s="1"/>
  <c r="H15" i="3"/>
  <c r="I15" i="3" s="1"/>
  <c r="BH29" i="17"/>
  <c r="D29" i="17" s="1"/>
  <c r="H36" i="3"/>
  <c r="I36" i="3" s="1"/>
  <c r="BH63" i="17"/>
  <c r="D63" i="17" s="1"/>
  <c r="I21" i="4"/>
  <c r="I18" i="5"/>
  <c r="J23" i="3"/>
  <c r="H151" i="3"/>
  <c r="I151" i="3" s="1"/>
  <c r="BH248" i="17"/>
  <c r="D248" i="17" s="1"/>
  <c r="H163" i="3"/>
  <c r="I163" i="3" s="1"/>
  <c r="BH271" i="17"/>
  <c r="D271" i="17" s="1"/>
  <c r="I61" i="5" l="1"/>
  <c r="J107" i="3"/>
  <c r="J163" i="3"/>
  <c r="I146" i="4"/>
  <c r="I41" i="4"/>
  <c r="J45" i="3"/>
  <c r="I34" i="5"/>
  <c r="I45" i="4"/>
  <c r="J50" i="3"/>
  <c r="I25" i="4"/>
  <c r="J28" i="3"/>
  <c r="I95" i="4"/>
  <c r="J109" i="3"/>
  <c r="I139" i="4"/>
  <c r="J156" i="3"/>
  <c r="I84" i="4"/>
  <c r="J97" i="3"/>
  <c r="I18" i="4"/>
  <c r="J20" i="3"/>
  <c r="I59" i="4"/>
  <c r="I44" i="5"/>
  <c r="J66" i="3"/>
  <c r="I26" i="4"/>
  <c r="I21" i="5"/>
  <c r="J29" i="3"/>
  <c r="I71" i="5"/>
  <c r="I119" i="4"/>
  <c r="J133" i="3"/>
  <c r="I35" i="5"/>
  <c r="I46" i="4"/>
  <c r="J51" i="3"/>
  <c r="I62" i="5"/>
  <c r="J110" i="3"/>
  <c r="I96" i="4"/>
  <c r="I116" i="4"/>
  <c r="J130" i="3"/>
  <c r="I9" i="4"/>
  <c r="I9" i="5"/>
  <c r="J9" i="3"/>
  <c r="I107" i="4"/>
  <c r="J121" i="3"/>
  <c r="I123" i="4"/>
  <c r="I74" i="5"/>
  <c r="J137" i="3"/>
  <c r="I50" i="4"/>
  <c r="I38" i="5"/>
  <c r="J56" i="3"/>
  <c r="I13" i="5"/>
  <c r="I14" i="4"/>
  <c r="J15" i="3"/>
  <c r="I53" i="4"/>
  <c r="J60" i="3"/>
  <c r="I101" i="4"/>
  <c r="J115" i="3"/>
  <c r="I8" i="4"/>
  <c r="I8" i="5"/>
  <c r="J8" i="3"/>
  <c r="I78" i="5"/>
  <c r="J145" i="3"/>
  <c r="I77" i="5"/>
  <c r="I127" i="4"/>
  <c r="J141" i="3"/>
  <c r="I51" i="4"/>
  <c r="J58" i="3"/>
  <c r="I40" i="4"/>
  <c r="I31" i="5"/>
  <c r="J44" i="3"/>
  <c r="I74" i="4"/>
  <c r="J86" i="3"/>
  <c r="I45" i="5"/>
  <c r="J67" i="3"/>
  <c r="I56" i="5"/>
  <c r="I83" i="4"/>
  <c r="J96" i="3"/>
  <c r="I124" i="4"/>
  <c r="I75" i="5"/>
  <c r="J138" i="3"/>
  <c r="I52" i="5"/>
  <c r="I76" i="4"/>
  <c r="J88" i="3"/>
  <c r="I53" i="5"/>
  <c r="I78" i="4"/>
  <c r="J90" i="3"/>
  <c r="I43" i="5"/>
  <c r="I58" i="4"/>
  <c r="J65" i="3"/>
  <c r="J165" i="3"/>
  <c r="I148" i="4"/>
  <c r="I89" i="5"/>
  <c r="I22" i="4"/>
  <c r="J24" i="3"/>
  <c r="I82" i="5"/>
  <c r="J155" i="3"/>
  <c r="I7" i="4"/>
  <c r="I7" i="5"/>
  <c r="J7" i="3"/>
  <c r="I87" i="5"/>
  <c r="J162" i="3"/>
  <c r="I145" i="4"/>
  <c r="I142" i="4"/>
  <c r="I84" i="5"/>
  <c r="J159" i="3"/>
  <c r="I65" i="5"/>
  <c r="I99" i="4"/>
  <c r="J113" i="3"/>
  <c r="I12" i="4"/>
  <c r="J13" i="3"/>
  <c r="I48" i="5"/>
  <c r="J74" i="3"/>
  <c r="I89" i="4"/>
  <c r="I58" i="5"/>
  <c r="J102" i="3"/>
  <c r="I128" i="4"/>
  <c r="J142" i="3"/>
  <c r="I64" i="5"/>
  <c r="I98" i="4"/>
  <c r="J112" i="3"/>
  <c r="I34" i="4"/>
  <c r="J38" i="3"/>
  <c r="I135" i="4"/>
  <c r="J151" i="3"/>
  <c r="I5" i="5"/>
  <c r="I5" i="4"/>
  <c r="J5" i="3"/>
  <c r="I52" i="4"/>
  <c r="J59" i="3"/>
  <c r="I126" i="4"/>
  <c r="J140" i="3"/>
  <c r="I86" i="5"/>
  <c r="J161" i="3"/>
  <c r="I144" i="4"/>
  <c r="I65" i="4"/>
  <c r="J75" i="3"/>
  <c r="I118" i="4"/>
  <c r="I70" i="5"/>
  <c r="J132" i="3"/>
  <c r="I46" i="5"/>
  <c r="J70" i="3"/>
  <c r="I37" i="5"/>
  <c r="I49" i="4"/>
  <c r="J55" i="3"/>
  <c r="I115" i="4"/>
  <c r="I69" i="5"/>
  <c r="J129" i="3"/>
  <c r="I32" i="5"/>
  <c r="I42" i="4"/>
  <c r="J46" i="3"/>
  <c r="I25" i="5"/>
  <c r="I31" i="4"/>
  <c r="J35" i="3"/>
  <c r="I111" i="4"/>
  <c r="J125" i="3"/>
  <c r="I17" i="4"/>
  <c r="J19" i="3"/>
  <c r="I110" i="4"/>
  <c r="J124" i="3"/>
  <c r="I39" i="4"/>
  <c r="I30" i="5"/>
  <c r="J43" i="3"/>
  <c r="I106" i="4"/>
  <c r="J120" i="3"/>
  <c r="I75" i="4"/>
  <c r="I51" i="5"/>
  <c r="J87" i="3"/>
  <c r="I20" i="5"/>
  <c r="J26" i="3"/>
  <c r="I33" i="5"/>
  <c r="J48" i="3"/>
  <c r="I14" i="5"/>
  <c r="I15" i="4"/>
  <c r="J16" i="3"/>
  <c r="J152" i="3"/>
  <c r="I136" i="4"/>
  <c r="J118" i="3"/>
  <c r="I104" i="4"/>
  <c r="I29" i="5"/>
  <c r="I38" i="4"/>
  <c r="J42" i="3"/>
  <c r="I73" i="5"/>
  <c r="I122" i="4"/>
  <c r="J136" i="3"/>
  <c r="I137" i="4"/>
  <c r="J153" i="3"/>
  <c r="I36" i="5"/>
  <c r="J52" i="3"/>
  <c r="I117" i="4"/>
  <c r="J131" i="3"/>
  <c r="I73" i="4"/>
  <c r="J85" i="3"/>
  <c r="I17" i="5"/>
  <c r="I20" i="4"/>
  <c r="J22" i="3"/>
  <c r="I69" i="4"/>
  <c r="J80" i="3"/>
  <c r="I60" i="4"/>
  <c r="J68" i="3"/>
  <c r="I64" i="4"/>
  <c r="I47" i="5"/>
  <c r="J73" i="3"/>
  <c r="I105" i="4"/>
  <c r="J119" i="3"/>
  <c r="I36" i="4"/>
  <c r="J40" i="3"/>
  <c r="I6" i="5"/>
  <c r="I6" i="4"/>
  <c r="J6" i="3"/>
  <c r="I97" i="4"/>
  <c r="I63" i="5"/>
  <c r="J111" i="3"/>
  <c r="I16" i="5"/>
  <c r="I19" i="4"/>
  <c r="J21" i="3"/>
  <c r="I81" i="5"/>
  <c r="J150" i="3"/>
  <c r="I81" i="4"/>
  <c r="J94" i="3"/>
  <c r="I85" i="4"/>
  <c r="J98" i="3"/>
  <c r="I27" i="4"/>
  <c r="J30" i="3"/>
  <c r="I103" i="4"/>
  <c r="J117" i="3"/>
  <c r="I27" i="5"/>
  <c r="I33" i="4"/>
  <c r="J37" i="3"/>
  <c r="I138" i="4"/>
  <c r="J154" i="3"/>
  <c r="I56" i="4"/>
  <c r="J63" i="3"/>
  <c r="I71" i="4"/>
  <c r="J83" i="3"/>
  <c r="I68" i="4"/>
  <c r="J78" i="3"/>
  <c r="I112" i="4"/>
  <c r="I66" i="5"/>
  <c r="J126" i="3"/>
  <c r="I13" i="4"/>
  <c r="J14" i="3"/>
  <c r="I76" i="5"/>
  <c r="I125" i="4"/>
  <c r="J139" i="3"/>
  <c r="I63" i="4"/>
  <c r="J72" i="3"/>
  <c r="I28" i="4"/>
  <c r="J31" i="3"/>
  <c r="I26" i="5"/>
  <c r="I32" i="4"/>
  <c r="J36" i="3"/>
  <c r="I16" i="4"/>
  <c r="J18" i="3"/>
  <c r="I80" i="4"/>
  <c r="J93" i="3"/>
  <c r="I91" i="4"/>
  <c r="J104" i="3"/>
  <c r="J157" i="3"/>
  <c r="I140" i="4"/>
  <c r="I22" i="5"/>
  <c r="J32" i="3"/>
  <c r="I72" i="4"/>
  <c r="J84" i="3"/>
  <c r="I94" i="4"/>
  <c r="J108" i="3"/>
  <c r="I50" i="5"/>
  <c r="J82" i="3"/>
  <c r="I15" i="5"/>
  <c r="J17" i="3"/>
  <c r="I39" i="5"/>
  <c r="J57" i="3"/>
  <c r="I77" i="4"/>
  <c r="J89" i="3"/>
  <c r="I66" i="4"/>
  <c r="J76" i="3"/>
  <c r="I108" i="4"/>
  <c r="J122" i="3"/>
  <c r="I88" i="5"/>
  <c r="I147" i="4"/>
  <c r="J164" i="3"/>
  <c r="I48" i="4"/>
  <c r="J54" i="3"/>
  <c r="I87" i="4"/>
  <c r="J100" i="3"/>
  <c r="J149" i="3"/>
  <c r="I134" i="4"/>
  <c r="I80" i="5"/>
</calcChain>
</file>

<file path=xl/comments1.xml><?xml version="1.0" encoding="utf-8"?>
<comments xmlns="http://schemas.openxmlformats.org/spreadsheetml/2006/main">
  <authors>
    <author>Luca Vernaccini</author>
  </authors>
  <commentList>
    <comment ref="S3" authorId="0" shapeId="0">
      <text>
        <r>
          <rPr>
            <sz val="11"/>
            <color theme="1"/>
            <rFont val="Calibri"/>
            <family val="2"/>
            <scheme val="minor"/>
          </rPr>
          <t>Luca Vernaccini:
Data of 2016 at 17/8/2016</t>
        </r>
      </text>
    </comment>
    <comment ref="AJ3" authorId="0" shapeId="0">
      <text>
        <r>
          <rPr>
            <sz val="11"/>
            <color theme="1"/>
            <rFont val="Calibri"/>
            <family val="2"/>
            <scheme val="minor"/>
          </rPr>
          <t>Luca Vernaccini:
As of 18 August 2016</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<sst xmlns="http://schemas.openxmlformats.org/spreadsheetml/2006/main" count="90495" uniqueCount="10707">
  <si>
    <t>Crisis</t>
  </si>
  <si>
    <t>Crisis ID</t>
  </si>
  <si>
    <t>Country</t>
  </si>
  <si>
    <t>Indicator</t>
  </si>
  <si>
    <t>Figure</t>
  </si>
  <si>
    <t>Source and Date</t>
  </si>
  <si>
    <t>Reliability</t>
  </si>
  <si>
    <t>Reliability Score</t>
  </si>
  <si>
    <t>Link</t>
  </si>
  <si>
    <t>Justification</t>
  </si>
  <si>
    <t>Helper</t>
  </si>
  <si>
    <t>Date of entry</t>
  </si>
  <si>
    <t>Type of entry</t>
  </si>
  <si>
    <t>Complex crisis in Mali</t>
  </si>
  <si>
    <t>MLI001</t>
  </si>
  <si>
    <t>Mali</t>
  </si>
  <si>
    <t>Buildings damaged</t>
  </si>
  <si>
    <t>x</t>
  </si>
  <si>
    <t>No data available</t>
  </si>
  <si>
    <t>MLI001Buildings damaged</t>
  </si>
  <si>
    <t>Humanitarian development</t>
  </si>
  <si>
    <t>Buildings destroyed</t>
  </si>
  <si>
    <t>Low</t>
  </si>
  <si>
    <t>MLI001Buildings destroyed</t>
  </si>
  <si>
    <t>Economic Losses</t>
  </si>
  <si>
    <t>MLI001Economic Losses</t>
  </si>
  <si>
    <t>People facing limited access constraints</t>
  </si>
  <si>
    <t>MLI001People facing limited access constraints</t>
  </si>
  <si>
    <t>People facing restricted access constraints</t>
  </si>
  <si>
    <t>MLI001People facing restricted access constraints</t>
  </si>
  <si>
    <t>Drought in Senegal</t>
  </si>
  <si>
    <t>SEN002</t>
  </si>
  <si>
    <t>Senegal</t>
  </si>
  <si>
    <t>Medium</t>
  </si>
  <si>
    <t>SEN002Buildings damaged</t>
  </si>
  <si>
    <t>SEN002Buildings destroyed</t>
  </si>
  <si>
    <t>No recent number reflecting agricultural losses, or the impact of the drought on smallholder agricutlure and transhumance patterns disrupting rural economies</t>
  </si>
  <si>
    <t>SEN002Economic Losses</t>
  </si>
  <si>
    <t>Illness cases reported</t>
  </si>
  <si>
    <t>SEN002Illness cases reported</t>
  </si>
  <si>
    <t>Injuries reported</t>
  </si>
  <si>
    <t>SEN002Injuries reported</t>
  </si>
  <si>
    <t>Complex crisis in DPRK</t>
  </si>
  <si>
    <t>PRK001</t>
  </si>
  <si>
    <t>DPRK</t>
  </si>
  <si>
    <t>PRK001Buildings damaged</t>
  </si>
  <si>
    <t>PRK001Buildings destroyed</t>
  </si>
  <si>
    <t>Crisis affected groups</t>
  </si>
  <si>
    <t>Country population</t>
  </si>
  <si>
    <t>PRK001Crisis affected groups</t>
  </si>
  <si>
    <t>PRK001Economic Losses</t>
  </si>
  <si>
    <t>PRK001Illness cases reported</t>
  </si>
  <si>
    <t>PRK001Injuries reported</t>
  </si>
  <si>
    <t>PRK001People facing limited access constraints</t>
  </si>
  <si>
    <t>PRK001People facing restricted access constraints</t>
  </si>
  <si>
    <t>Conflict in Yemen</t>
  </si>
  <si>
    <t>YEM001</t>
  </si>
  <si>
    <t>Yemen</t>
  </si>
  <si>
    <t>YEM001Buildings damaged</t>
  </si>
  <si>
    <t>YEM001Buildings destroyed</t>
  </si>
  <si>
    <t>YEM001Economic Losses</t>
  </si>
  <si>
    <t>YEM001People facing limited access constraints</t>
  </si>
  <si>
    <t>YEM001People facing restricted access constraints</t>
  </si>
  <si>
    <t>Complex crisis in Afghanistan</t>
  </si>
  <si>
    <t>AFG001</t>
  </si>
  <si>
    <t>Afghanistan</t>
  </si>
  <si>
    <t>AFG001Buildings damaged</t>
  </si>
  <si>
    <t>Economic Institute of Peace, World Bank</t>
  </si>
  <si>
    <t>http://visionofhumanity.org/app/uploads/2018/11/Economic-Value-of-Peace-2018.pdf, https://data.worldbank.org/indicator/NY.GDP.MKTP.CD</t>
  </si>
  <si>
    <t>Based on Economic Insitute of Peace estimates the economic costs due to conflict in Afghanistan at 63% of the GDP (2017), subsequent calculation based on 2017 World Bank figures. This does not include any estimations for economic losses due to the drought.</t>
  </si>
  <si>
    <t>AFG001Economic Losses</t>
  </si>
  <si>
    <t>AFG001Illness cases reported</t>
  </si>
  <si>
    <t>AFG001People facing limited access constraints</t>
  </si>
  <si>
    <t>AFG001People facing restricted access constraints</t>
  </si>
  <si>
    <t>Syrian conflict</t>
  </si>
  <si>
    <t>SYR001</t>
  </si>
  <si>
    <t>Syria</t>
  </si>
  <si>
    <t>High</t>
  </si>
  <si>
    <t>Every kind of group is affected by this crisis as it covers the entire country and those displaced by it.</t>
  </si>
  <si>
    <t>SYR001Crisis affected groups</t>
  </si>
  <si>
    <t>There are too many illnesses in Syria, which are reported very sporadically to be able to adequately captured here.</t>
  </si>
  <si>
    <t>SYR001Illness cases reported</t>
  </si>
  <si>
    <t>This number is not known though it should not be assumed that most of the populaytion outside of hard to reach areas are not also affected by strong access constraints - espeacially in areas with ongoing conflict, and when considering that the Israeli, Turkish, Lebanese and Jordanian borders are closed.</t>
  </si>
  <si>
    <t>SYR001People facing limited access constraints</t>
  </si>
  <si>
    <t>OCHA</t>
  </si>
  <si>
    <t>https://reliefweb.int/sites/reliefweb.int/files/resources/acc-11_syr_overview_of_hard_to_reach_areas_20181029.pdf</t>
  </si>
  <si>
    <t>This number represents the number of people that are hard to reach as defined by OCHA. This definition is "An area that is not regularly accessible to humanitarian actors for the purposes of sustained humanitarian programming as a result of denial of access,including the need to negotiate access on an ad hoc basis,or due to restrictions such as active conflict,multiple security checkpoints,or failure of the a uthorities to provide timely approval" . It is a groslly conservative estimate at best</t>
  </si>
  <si>
    <t>SYR001People facing restricted access constraints</t>
  </si>
  <si>
    <t>International Displacement in Tanzania</t>
  </si>
  <si>
    <t>TZA002</t>
  </si>
  <si>
    <t>Tanzania</t>
  </si>
  <si>
    <t>TZA002Buildings damaged</t>
  </si>
  <si>
    <t>TZA002Economic Losses</t>
  </si>
  <si>
    <t>TZA002Illness cases reported</t>
  </si>
  <si>
    <t>TZA002People facing limited access constraints</t>
  </si>
  <si>
    <t>TZA002People facing restricted access constraints</t>
  </si>
  <si>
    <t>Complex crisis in Somalia</t>
  </si>
  <si>
    <t>SOM001</t>
  </si>
  <si>
    <t>Somalia</t>
  </si>
  <si>
    <t>SOM001Buildings damaged</t>
  </si>
  <si>
    <t>SOM001Buildings destroyed</t>
  </si>
  <si>
    <t>SOM001People facing limited access constraints</t>
  </si>
  <si>
    <t>SOM001People facing restricted access constraints</t>
  </si>
  <si>
    <t>Mixed migration flows in Greece</t>
  </si>
  <si>
    <t>GRC002</t>
  </si>
  <si>
    <t>Greece</t>
  </si>
  <si>
    <t>GRC002Buildings damaged</t>
  </si>
  <si>
    <t>GRC002Buildings destroyed</t>
  </si>
  <si>
    <t>AS + Refs, Host population</t>
  </si>
  <si>
    <t>GRC002Crisis affected groups</t>
  </si>
  <si>
    <t>GRC002Economic Losses</t>
  </si>
  <si>
    <t>GRC002Illness cases reported</t>
  </si>
  <si>
    <t>GRC002People facing limited access constraints</t>
  </si>
  <si>
    <t>GRC002People facing restricted access constraints</t>
  </si>
  <si>
    <t>Complex crisis in Zimbabwe</t>
  </si>
  <si>
    <t>ZWE001</t>
  </si>
  <si>
    <t>Zimbabwe</t>
  </si>
  <si>
    <t>ZWE001Economic Losses</t>
  </si>
  <si>
    <t>ZWE001People facing limited access constraints</t>
  </si>
  <si>
    <t>ZWE001People facing restricted access constraints</t>
  </si>
  <si>
    <t>Rohingya refugee crisis</t>
  </si>
  <si>
    <t>BGD002</t>
  </si>
  <si>
    <t>Bangladesh</t>
  </si>
  <si>
    <t>There is no indication that there are direct access constraints.</t>
  </si>
  <si>
    <t>BGD002People facing limited access constraints</t>
  </si>
  <si>
    <t>Acaps Access Map</t>
  </si>
  <si>
    <t>BGD002People facing restricted access constraints</t>
  </si>
  <si>
    <t>Syrian refugees in Jordan</t>
  </si>
  <si>
    <t>JOR002</t>
  </si>
  <si>
    <t>Jordan</t>
  </si>
  <si>
    <t>No available data</t>
  </si>
  <si>
    <t>JOR002People facing limited access constraints</t>
  </si>
  <si>
    <t>JOR002People facing restricted access constraints</t>
  </si>
  <si>
    <t>Complex crisis in Libya</t>
  </si>
  <si>
    <t>LBY001</t>
  </si>
  <si>
    <t>Libya</t>
  </si>
  <si>
    <t>LBY001Buildings damaged</t>
  </si>
  <si>
    <t>LBY001Buildings destroyed</t>
  </si>
  <si>
    <t>LBY001Economic Losses</t>
  </si>
  <si>
    <t>LBY001Illness cases reported</t>
  </si>
  <si>
    <t>Mixed migration flows in Libya</t>
  </si>
  <si>
    <t>LBY002</t>
  </si>
  <si>
    <t>LBY002Buildings damaged</t>
  </si>
  <si>
    <t>LBY002Buildings destroyed</t>
  </si>
  <si>
    <t>LBY002Economic Losses</t>
  </si>
  <si>
    <t>LBY002Illness cases reported</t>
  </si>
  <si>
    <t>LBY002Injuries reported</t>
  </si>
  <si>
    <t>Complex crisis in Pakistan</t>
  </si>
  <si>
    <t>PAK001</t>
  </si>
  <si>
    <t>Pakistan</t>
  </si>
  <si>
    <t>UNICEF 01/2019</t>
  </si>
  <si>
    <t>Returnees, IDPs, Afghan refugees, host and non-host</t>
  </si>
  <si>
    <t>PAK001Crisis affected groups</t>
  </si>
  <si>
    <t>TheNews 05/26/2017</t>
  </si>
  <si>
    <t>https://www.acleddata.com/</t>
  </si>
  <si>
    <t>In fiscal year 2017, $3.88 billion (Rs407.2 billion) losses to economy were recorded. There is no updated sources for 2018.</t>
  </si>
  <si>
    <t>PAK001Economic Losses</t>
  </si>
  <si>
    <t>Conflict in Palestine</t>
  </si>
  <si>
    <t>PSE002</t>
  </si>
  <si>
    <t>Palestine</t>
  </si>
  <si>
    <t>There are IDP's, refugees, host and non-host groups in Gaza, the West Bank and East Jerusalem.</t>
  </si>
  <si>
    <t>PSE002Crisis affected groups</t>
  </si>
  <si>
    <t>A total of the number of Palestinian injuries resulting directly from conflict between June and December 2018.</t>
  </si>
  <si>
    <t>PSE002Illness cases reported</t>
  </si>
  <si>
    <t>PSE002People facing limited access constraints</t>
  </si>
  <si>
    <t>Complex crisis in CAR</t>
  </si>
  <si>
    <t>CAF001</t>
  </si>
  <si>
    <t>CAR</t>
  </si>
  <si>
    <t>No information currently available</t>
  </si>
  <si>
    <t>CAF001Buildings damaged</t>
  </si>
  <si>
    <t>CAF001Buildings destroyed</t>
  </si>
  <si>
    <t>CAF001Economic Losses</t>
  </si>
  <si>
    <t>CAF001People facing limited access constraints</t>
  </si>
  <si>
    <t>CAF001People facing restricted access constraints</t>
  </si>
  <si>
    <t>Multiple crises in Niger</t>
  </si>
  <si>
    <t>NER001</t>
  </si>
  <si>
    <t>Niger</t>
  </si>
  <si>
    <t>NER001Buildings damaged</t>
  </si>
  <si>
    <t>NER001Buildings destroyed</t>
  </si>
  <si>
    <t>NER001Economic Losses</t>
  </si>
  <si>
    <t>NER001Illness cases reported</t>
  </si>
  <si>
    <t>NER001People facing limited access constraints</t>
  </si>
  <si>
    <t>NER001People facing restricted access constraints</t>
  </si>
  <si>
    <t>Lake Chad basin crisis in Niger</t>
  </si>
  <si>
    <t>NER002</t>
  </si>
  <si>
    <t>NER002Economic Losses</t>
  </si>
  <si>
    <t>NER002Illness cases reported</t>
  </si>
  <si>
    <t>NER002People facing limited access constraints</t>
  </si>
  <si>
    <t>NER002People facing restricted access constraints</t>
  </si>
  <si>
    <t>Mali/Burkina Faso conflict</t>
  </si>
  <si>
    <t>NER003</t>
  </si>
  <si>
    <t>NER003Buildings damaged</t>
  </si>
  <si>
    <t>NER003Buildings destroyed</t>
  </si>
  <si>
    <t>NER003Economic Losses</t>
  </si>
  <si>
    <t>NER003Illness cases reported</t>
  </si>
  <si>
    <t>NER003Injuries reported</t>
  </si>
  <si>
    <t>NER003People facing limited access constraints</t>
  </si>
  <si>
    <t>NER003People facing restricted access constraints</t>
  </si>
  <si>
    <t>Multiple crises in Cameroon</t>
  </si>
  <si>
    <t>CMR001</t>
  </si>
  <si>
    <t>Cameroon</t>
  </si>
  <si>
    <t>CMR001People facing limited access constraints</t>
  </si>
  <si>
    <t>Lake Chad basin crisis in Cameroon</t>
  </si>
  <si>
    <t>CMR002</t>
  </si>
  <si>
    <t>CMR002Buildings damaged</t>
  </si>
  <si>
    <t>CMR002Buildings destroyed</t>
  </si>
  <si>
    <t>World Bank 01/08/2018</t>
  </si>
  <si>
    <t>http://documents.worldbank.org/curated/fr/500811535650451258/pdf/127883-FRENCH-REPORT-CEMAC-Agriculture.pdf</t>
  </si>
  <si>
    <t>Since 2013, the cattle stolen by Boko Haram from local farmers amounts to 5.2 million of dollars in economic losses</t>
  </si>
  <si>
    <t>CMR002Economic Losses</t>
  </si>
  <si>
    <t>CMR002People facing limited access constraints</t>
  </si>
  <si>
    <t>CMR002People facing restricted access constraints</t>
  </si>
  <si>
    <t>Anglophone Crisis in Cameroon</t>
  </si>
  <si>
    <t>CMR003</t>
  </si>
  <si>
    <t>CMR003People facing limited access constraints</t>
  </si>
  <si>
    <t>VOA 24/01/2019</t>
  </si>
  <si>
    <t>https://www.voanews.com/a/cameroon-struggles-to-aid-idps-in-anglophone-separatist-areas/4756930.html?utm_source=NEWS&amp;utm_medium=email&amp;utm_content=1st+section+1st+story+voa&amp;utm_campaign=HQ_EN_therefugeebrief_external_20190125</t>
  </si>
  <si>
    <t>Cameroon authorities assisted 60,000 IDPs in the separatist areas, but are unable to reach most of the displaced in need because many have fled to remote areas and are trapped by ongoing fighting
437,500 IDPs - 60,000 IDPs reached by the Cameroonian authorities</t>
  </si>
  <si>
    <t>CMR003People facing restricted access constraints</t>
  </si>
  <si>
    <t>CAR refugees in Cameroon</t>
  </si>
  <si>
    <t>CMR004</t>
  </si>
  <si>
    <t>CMR004Buildings damaged</t>
  </si>
  <si>
    <t>CMR004Buildings destroyed</t>
  </si>
  <si>
    <t>CMR004Economic Losses</t>
  </si>
  <si>
    <t>CMR004Injuries reported</t>
  </si>
  <si>
    <t>CMR004People facing limited access constraints</t>
  </si>
  <si>
    <t>CMR004People facing restricted access constraints</t>
  </si>
  <si>
    <t>Complex crisis in DRC</t>
  </si>
  <si>
    <t>COD001</t>
  </si>
  <si>
    <t>DRC</t>
  </si>
  <si>
    <t>COD001Buildings damaged</t>
  </si>
  <si>
    <t>COD001Buildings destroyed</t>
  </si>
  <si>
    <t>WFP accessed 06/02/2019</t>
  </si>
  <si>
    <t>https://www1.wfp.org/countries/democratic-republic-congo</t>
  </si>
  <si>
    <t>The 2016 Cost of Hunger in Africa study found that undernutrition costs the DRC 4.6% of its GDP, equivalent to US$ 1.7 billion every year</t>
  </si>
  <si>
    <t>COD001Economic Losses</t>
  </si>
  <si>
    <t>Complex crisis in Eritrea</t>
  </si>
  <si>
    <t>ERI001</t>
  </si>
  <si>
    <t>Eritrea</t>
  </si>
  <si>
    <t>No information available</t>
  </si>
  <si>
    <t>ERI001Buildings damaged</t>
  </si>
  <si>
    <t>ERI001Buildings destroyed</t>
  </si>
  <si>
    <t>ERI001People facing limited access constraints</t>
  </si>
  <si>
    <t>ERI001People facing restricted access constraints</t>
  </si>
  <si>
    <t>Multiple situations in Thailand</t>
  </si>
  <si>
    <t>THA001</t>
  </si>
  <si>
    <t>Thailand</t>
  </si>
  <si>
    <t>THA001Buildings damaged</t>
  </si>
  <si>
    <t>THA001Buildings destroyed</t>
  </si>
  <si>
    <t>UNHCR 31/12/2018, Border Consortium 31/12/2018</t>
  </si>
  <si>
    <t>http://data.unhcr.org/thailand/regional.php https://reliefweb.int/sites/reliefweb.int/files/resources/Thailand%20Report%202019_22012019_LowRes.pdf https://www.theborderconsortium.org/media/119470/2018-12-december-map-tbc-unhcr.pdf</t>
  </si>
  <si>
    <t>Non host (in the south) and refugees (at the border with myanmar)</t>
  </si>
  <si>
    <t>THA001Crisis affected groups</t>
  </si>
  <si>
    <t>THA001Economic Losses</t>
  </si>
  <si>
    <t>THA001Illness cases reported</t>
  </si>
  <si>
    <t>THA001People facing limited access constraints</t>
  </si>
  <si>
    <t>THA001People facing restricted access constraints</t>
  </si>
  <si>
    <t xml:space="preserve">Conflict in southern Thailand </t>
  </si>
  <si>
    <t>THA002</t>
  </si>
  <si>
    <t>THA002Buildings damaged</t>
  </si>
  <si>
    <t>THA002Buildings destroyed</t>
  </si>
  <si>
    <t>Non host population though there might also be displaced population (no information found)</t>
  </si>
  <si>
    <t>THA002Crisis affected groups</t>
  </si>
  <si>
    <t>THA002Economic Losses</t>
  </si>
  <si>
    <t>THA002Illness cases reported</t>
  </si>
  <si>
    <t>THA002People facing limited access constraints</t>
  </si>
  <si>
    <t>THA002People facing restricted access constraints</t>
  </si>
  <si>
    <t>Myanmar refugees in Thailand</t>
  </si>
  <si>
    <t>THA003</t>
  </si>
  <si>
    <t>THA003Buildings damaged</t>
  </si>
  <si>
    <t>THA003Buildings destroyed</t>
  </si>
  <si>
    <t>Refugee populations</t>
  </si>
  <si>
    <t>THA003Crisis affected groups</t>
  </si>
  <si>
    <t>THA003Economic Losses</t>
  </si>
  <si>
    <t>THA003Illness cases reported</t>
  </si>
  <si>
    <t>THA003People facing limited access constraints</t>
  </si>
  <si>
    <t>THA003People facing restricted access constraints</t>
  </si>
  <si>
    <t>Drought in Zambia</t>
  </si>
  <si>
    <t>ZMB002</t>
  </si>
  <si>
    <t>Zambia</t>
  </si>
  <si>
    <t>No damages due to drought</t>
  </si>
  <si>
    <t>ZMB002Buildings damaged</t>
  </si>
  <si>
    <t>ZMB002Buildings destroyed</t>
  </si>
  <si>
    <t>Mixed migration flows in Spain</t>
  </si>
  <si>
    <t>ESP002</t>
  </si>
  <si>
    <t>Spain</t>
  </si>
  <si>
    <t>ESP002Buildings damaged</t>
  </si>
  <si>
    <t>ESP002Buildings destroyed</t>
  </si>
  <si>
    <t>ESP002Economic Losses</t>
  </si>
  <si>
    <t>ESP002Illness cases reported</t>
  </si>
  <si>
    <t>ESP002Injuries reported</t>
  </si>
  <si>
    <t>ESP002People facing limited access constraints</t>
  </si>
  <si>
    <t>ESP002People facing restricted access constraints</t>
  </si>
  <si>
    <t>Rakhine Conflict</t>
  </si>
  <si>
    <t>MMR002</t>
  </si>
  <si>
    <t>Myanmar</t>
  </si>
  <si>
    <t>MMR002Buildings damaged</t>
  </si>
  <si>
    <t>MMR002Buildings destroyed</t>
  </si>
  <si>
    <t>MMR002Economic Losses</t>
  </si>
  <si>
    <t>MMR002People facing limited access constraints</t>
  </si>
  <si>
    <t>MMR002People facing restricted access constraints</t>
  </si>
  <si>
    <t>Kachin and Shan Conflict</t>
  </si>
  <si>
    <t>MMR003</t>
  </si>
  <si>
    <t>MMR003Buildings damaged</t>
  </si>
  <si>
    <t>MMR003Buildings destroyed</t>
  </si>
  <si>
    <t>MMR003Economic Losses</t>
  </si>
  <si>
    <t>MMR003Illness cases reported</t>
  </si>
  <si>
    <t>MMR003Injuries reported</t>
  </si>
  <si>
    <t>MMR003People facing limited access constraints</t>
  </si>
  <si>
    <t>MMR003People facing restricted access constraints</t>
  </si>
  <si>
    <t>Refugees from Mali in Mauritania</t>
  </si>
  <si>
    <t>MRT002</t>
  </si>
  <si>
    <t>Mauritania</t>
  </si>
  <si>
    <t>MRT002Economic Losses</t>
  </si>
  <si>
    <t>MRT002People facing limited access constraints</t>
  </si>
  <si>
    <t>MRT002People facing restricted access constraints</t>
  </si>
  <si>
    <t>Complex crisis in South Sudan</t>
  </si>
  <si>
    <t>SSD001</t>
  </si>
  <si>
    <t>South Sudan</t>
  </si>
  <si>
    <t>SSD001Buildings damaged</t>
  </si>
  <si>
    <t>SSD001Buildings destroyed</t>
  </si>
  <si>
    <t>World Bank</t>
  </si>
  <si>
    <t>https://databank.worldbank.org/data/reports.aspx?source=2&amp;type=metadata&amp;series=NY.GDP.MKTP.CD</t>
  </si>
  <si>
    <t>Result difference between GDP in 2011 year of independence and 2016 latest data available</t>
  </si>
  <si>
    <t>SSD001Economic Losses</t>
  </si>
  <si>
    <t>SSD001People facing limited access constraints</t>
  </si>
  <si>
    <t>OCHA HNO 13/12/2018</t>
  </si>
  <si>
    <t>https://reliefweb.int/sites/reliefweb.int/files/resources/South_Sudan_2019_Humanitarian_Needs_Overview.pdf</t>
  </si>
  <si>
    <t>SSD001People facing restricted access constraints</t>
  </si>
  <si>
    <t>Conflict in Burkina Faso</t>
  </si>
  <si>
    <t>BFA002</t>
  </si>
  <si>
    <t>Burkina Faso</t>
  </si>
  <si>
    <t>BFA002Buildings damaged</t>
  </si>
  <si>
    <t>BFA002Buildings destroyed</t>
  </si>
  <si>
    <t>BFA002Economic Losses</t>
  </si>
  <si>
    <t>BFA002Illness cases reported</t>
  </si>
  <si>
    <t>Mixed migration flows in Algeria</t>
  </si>
  <si>
    <t>DZA002</t>
  </si>
  <si>
    <t>Algeria</t>
  </si>
  <si>
    <t>No data available but limited access to detention centers where human rights abuses have been reported</t>
  </si>
  <si>
    <t>DZA002People facing limited access constraints</t>
  </si>
  <si>
    <t>DZA002People facing restricted access constraints</t>
  </si>
  <si>
    <t>Sahrawi refugees in Algeria</t>
  </si>
  <si>
    <t>DZA003</t>
  </si>
  <si>
    <t>No reports of access constraints</t>
  </si>
  <si>
    <t>DZA003People facing limited access constraints</t>
  </si>
  <si>
    <t>DZA003People facing restricted access constraints</t>
  </si>
  <si>
    <t>Conflict  in Iraq</t>
  </si>
  <si>
    <t>IRQ002</t>
  </si>
  <si>
    <t>Iraq</t>
  </si>
  <si>
    <t>IRQ002Buildings damaged</t>
  </si>
  <si>
    <t>IRQ002Buildings destroyed</t>
  </si>
  <si>
    <t>IRQ002Illness cases reported</t>
  </si>
  <si>
    <t>Syrian and Palestinian refugees in iraq</t>
  </si>
  <si>
    <t>IRQ003</t>
  </si>
  <si>
    <t>no data available</t>
  </si>
  <si>
    <t>IRQ003Buildings damaged</t>
  </si>
  <si>
    <t>IRQ003Buildings destroyed</t>
  </si>
  <si>
    <t>OCHA 11/2018; OCHA 08/2018</t>
  </si>
  <si>
    <t>https://reliefweb.int/sites/reliefweb.int/files/resources/irq_2019_hno.pdf https://data2.unhcr.org/en/documents/download/67489</t>
  </si>
  <si>
    <t>all groups are affected as the syrian refugees are spread and living in camps, non camps as well as remote and urban areas.</t>
  </si>
  <si>
    <t>IRQ003Crisis affected groups</t>
  </si>
  <si>
    <t>IRQ003Economic Losses</t>
  </si>
  <si>
    <t>IRQ003Illness cases reported</t>
  </si>
  <si>
    <t>IRQ003Injuries reported</t>
  </si>
  <si>
    <t>Mixed migration flows in Italy</t>
  </si>
  <si>
    <t>ITA002</t>
  </si>
  <si>
    <t>Italy</t>
  </si>
  <si>
    <t>ITA002Buildings damaged</t>
  </si>
  <si>
    <t>No damage reported</t>
  </si>
  <si>
    <t>ITA002Buildings destroyed</t>
  </si>
  <si>
    <t>ITA002Economic Losses</t>
  </si>
  <si>
    <t>ITA002Illness cases reported</t>
  </si>
  <si>
    <t>ITA002Injuries reported</t>
  </si>
  <si>
    <t>ITA002People facing limited access constraints</t>
  </si>
  <si>
    <t>ITA002People facing restricted access constraints</t>
  </si>
  <si>
    <t>Refugee situation in Kenya</t>
  </si>
  <si>
    <t>KEN002</t>
  </si>
  <si>
    <t>Kenya</t>
  </si>
  <si>
    <t>KEN002People facing restricted access constraints</t>
  </si>
  <si>
    <t>Mixed migration flows in Morocco</t>
  </si>
  <si>
    <t>MAR002</t>
  </si>
  <si>
    <t>Morocco</t>
  </si>
  <si>
    <t>No damages expected due to mixed migration.</t>
  </si>
  <si>
    <t>MAR002Buildings damaged</t>
  </si>
  <si>
    <t>MAR002Buildings destroyed</t>
  </si>
  <si>
    <t>No economic losses expected due to mixed migration.</t>
  </si>
  <si>
    <t>MAR002Economic Losses</t>
  </si>
  <si>
    <t>No indications for access constraints.</t>
  </si>
  <si>
    <t>MAR002People facing limited access constraints</t>
  </si>
  <si>
    <t>MAR002People facing restricted access constraints</t>
  </si>
  <si>
    <t>Burundi and DRC refugees in Rwanda</t>
  </si>
  <si>
    <t>RWA002</t>
  </si>
  <si>
    <t>Rwanda</t>
  </si>
  <si>
    <t>No indication of (recent) damages due to international displacement.</t>
  </si>
  <si>
    <t>RWA002Buildings damaged</t>
  </si>
  <si>
    <t>RWA002Buildings destroyed</t>
  </si>
  <si>
    <t>No indication of economic losses due to international displacement</t>
  </si>
  <si>
    <t>RWA002Economic Losses</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</si>
  <si>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</si>
  <si>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</si>
  <si>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illnesses of the internationally displaced population. Could be calculated based on 2017 camp reports.</t>
  </si>
  <si>
    <t>RWA002Illness cases reported</t>
  </si>
  <si>
    <t>No recent information on injuries of the internationally displaced population. Could be calculated based on 2017 camp reports.</t>
  </si>
  <si>
    <t>RWA002Injuries reported</t>
  </si>
  <si>
    <t>No (significant) access constraints.</t>
  </si>
  <si>
    <t>RWA002People facing limited access constraints</t>
  </si>
  <si>
    <t>RWA002People facing restricted access constraints</t>
  </si>
  <si>
    <t>Complex crisis in Sudan</t>
  </si>
  <si>
    <t>SDN001</t>
  </si>
  <si>
    <t>Sudan</t>
  </si>
  <si>
    <t>SDN001People facing limited access constraints</t>
  </si>
  <si>
    <t>SDN001People facing restricted access constraints</t>
  </si>
  <si>
    <t>Lake Chad basin crisis</t>
  </si>
  <si>
    <t>TCD003</t>
  </si>
  <si>
    <t>Chad</t>
  </si>
  <si>
    <t>TCD003Buildings damaged</t>
  </si>
  <si>
    <t>TCD003Buildings destroyed</t>
  </si>
  <si>
    <t>TCD003Economic Losses</t>
  </si>
  <si>
    <t>TCD003Illness cases reported</t>
  </si>
  <si>
    <t>TCD003Injuries reported</t>
  </si>
  <si>
    <t>TCD003People facing limited access constraints</t>
  </si>
  <si>
    <t>TCD003People facing restricted access constraints</t>
  </si>
  <si>
    <t>CAR refugees in Chad</t>
  </si>
  <si>
    <t>TCD004</t>
  </si>
  <si>
    <t>TCD004Buildings damaged</t>
  </si>
  <si>
    <t>https://www.acleddata.com/data/</t>
  </si>
  <si>
    <t>The presence of refugees from CAR has not been associated with damaged buildings</t>
  </si>
  <si>
    <t>TCD004Buildings destroyed</t>
  </si>
  <si>
    <t>TCD004Economic Losses</t>
  </si>
  <si>
    <t>https://www.humanitarianresponse.info/en/operations/chad/document/tchad-aper%C3%A7u-des-besoins-humanitaires-2019-hno-2019-21-dec-2018</t>
  </si>
  <si>
    <t>TCD004Illness cases reported</t>
  </si>
  <si>
    <t>TCD004Injuries reported</t>
  </si>
  <si>
    <t>TCD004People facing limited access constraints</t>
  </si>
  <si>
    <t>TCD004People facing restricted access constraints</t>
  </si>
  <si>
    <t>Darfur refugees in Chad</t>
  </si>
  <si>
    <t>TCD005</t>
  </si>
  <si>
    <t>TCD005Buildings damaged</t>
  </si>
  <si>
    <t>The presence of refugees from Darfur has not been associated with damaged buildings</t>
  </si>
  <si>
    <t>TCD005Buildings destroyed</t>
  </si>
  <si>
    <t>TCD005Economic Losses</t>
  </si>
  <si>
    <t>TCD005Illness cases reported</t>
  </si>
  <si>
    <t>TCD005Injuries reported</t>
  </si>
  <si>
    <t>TCD005People facing limited access constraints</t>
  </si>
  <si>
    <t>TCD005People facing restricted access constraints</t>
  </si>
  <si>
    <t>Mixed migration flows in Tunisia</t>
  </si>
  <si>
    <t>TUN002</t>
  </si>
  <si>
    <t>Tunisia</t>
  </si>
  <si>
    <t>TUN002Buildings damaged</t>
  </si>
  <si>
    <t>TUN002Buildings destroyed</t>
  </si>
  <si>
    <t>TUN002Economic Losses</t>
  </si>
  <si>
    <t>TUN002Illness cases reported</t>
  </si>
  <si>
    <t>TUN002Injuries reported</t>
  </si>
  <si>
    <t>TUN002People facing limited access constraints</t>
  </si>
  <si>
    <t>TUN002People facing restricted access constraints</t>
  </si>
  <si>
    <t>Complex situation in Türkiye</t>
  </si>
  <si>
    <t>TUR001</t>
  </si>
  <si>
    <t>Türkiye</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</si>
  <si>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</si>
  <si>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</si>
  <si>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</si>
  <si>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</si>
  <si>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Refugees, IDPs, host, non-host</t>
  </si>
  <si>
    <t>TUR001Crisis affected groups</t>
  </si>
  <si>
    <t>TUR001Economic Losses</t>
  </si>
  <si>
    <t>TUR001Illness cases reported</t>
  </si>
  <si>
    <t>TUR001Injuries reported</t>
  </si>
  <si>
    <t>TUR001People facing limited access constraints</t>
  </si>
  <si>
    <t>TUR001People facing restricted access constraints</t>
  </si>
  <si>
    <t>Syrian Refugees in Türkiye</t>
  </si>
  <si>
    <t>TUR002</t>
  </si>
  <si>
    <t>The Syrian refugees crisis has not caused a significant number of partial damages.</t>
  </si>
  <si>
    <t>TUR002Buildings damaged</t>
  </si>
  <si>
    <t>The Syrian refugees crisis has not caused a significant number of total damages.</t>
  </si>
  <si>
    <t>TUR002Buildings destroyed</t>
  </si>
  <si>
    <t>Refugees, host</t>
  </si>
  <si>
    <t>TUR002Crisis affected groups</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</si>
  <si>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</si>
  <si>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</si>
  <si>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</si>
  <si>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</si>
  <si>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</si>
  <si>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</si>
  <si>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Data about the number of Syrian refugees facing access constraints is unavailable</t>
  </si>
  <si>
    <t>TUR002People facing limited access constraints</t>
  </si>
  <si>
    <t>TUR002People facing restricted access constraints</t>
  </si>
  <si>
    <t>Mixed Migration Flows in Türkiye</t>
  </si>
  <si>
    <t>TUR003</t>
  </si>
  <si>
    <t>TUR003Buildings damaged</t>
  </si>
  <si>
    <t>TUR003Buildings destroyed</t>
  </si>
  <si>
    <t>Refugee/asylum seekers, host</t>
  </si>
  <si>
    <t>TUR003Crisis affected groups</t>
  </si>
  <si>
    <t>TUR003Economic Losses</t>
  </si>
  <si>
    <t>TUR003Illness cases reported</t>
  </si>
  <si>
    <t>TUR003Injuries reported</t>
  </si>
  <si>
    <t>The number of people facing limited access is unknown</t>
  </si>
  <si>
    <t>TUR003People facing limited access constraints</t>
  </si>
  <si>
    <t>The number of people facing restricted access is unknown</t>
  </si>
  <si>
    <t>TUR003People facing restricted access constraints</t>
  </si>
  <si>
    <t>Kurdish Conflict</t>
  </si>
  <si>
    <t>TUR004</t>
  </si>
  <si>
    <t>TUR004Buildings damaged</t>
  </si>
  <si>
    <t>TUR004Buildings destroyed</t>
  </si>
  <si>
    <t>IDP, host, non-host</t>
  </si>
  <si>
    <t>TUR004Crisis affected groups</t>
  </si>
  <si>
    <t>TUR004Economic Losses</t>
  </si>
  <si>
    <t>TUR004Illness cases reported</t>
  </si>
  <si>
    <t>TUR004Injuries reported</t>
  </si>
  <si>
    <t>The precise number of people in need facing access constraints is unknown. In general, humanitarian access in conflict-affected areas is extremely limited, which constrains both information gathering and servce delivery.</t>
  </si>
  <si>
    <t>TUR004People facing limited access constraints</t>
  </si>
  <si>
    <t>TUR004People facing restricted access constraints</t>
  </si>
  <si>
    <t>Conflict in Ukraine</t>
  </si>
  <si>
    <t>UKR002</t>
  </si>
  <si>
    <t>Ukraine</t>
  </si>
  <si>
    <t>UKR002Buildings damaged</t>
  </si>
  <si>
    <t>UKR002Buildings destroyed</t>
  </si>
  <si>
    <t>UKR002People facing restricted access constraints</t>
  </si>
  <si>
    <t>AFG001Buildings destroyed</t>
  </si>
  <si>
    <t>Collapase of the health infrastructure because of the conflict. The data available does not reflect the situation.</t>
  </si>
  <si>
    <t>CAF001Illness cases reported</t>
  </si>
  <si>
    <t>Complex in Burundi</t>
  </si>
  <si>
    <t>BDI001</t>
  </si>
  <si>
    <t>Burundi</t>
  </si>
  <si>
    <t>No mayor damaged in relation to this specific crisis recently reported.</t>
  </si>
  <si>
    <t>BDI001Buildings damaged</t>
  </si>
  <si>
    <t>BDI001Buildings destroyed</t>
  </si>
  <si>
    <t>Institute for Economics and Peace, November 2018 World Bank Data, accessed 30/01/19</t>
  </si>
  <si>
    <t>http://visionofhumanity.org/app/uploads/2018/11/Economic-Value-of-Peace-2018.pdf https://data.worldbank.org/country/burundi</t>
  </si>
  <si>
    <t>14% of the GDP (IEP) and 3.172 Billion GDP (WB). This number only refers to the political/conflict situation and it is unclear how a) a reduction in aid due to the human rights track record is reflected in that number and b) what economic losses due to natural disasters amount to.</t>
  </si>
  <si>
    <t>BDI001Economic Losses</t>
  </si>
  <si>
    <t>BDI001People facing limited access constraints</t>
  </si>
  <si>
    <t>BDI001People facing restricted access constraints</t>
  </si>
  <si>
    <t>Kashmir conflict in Pakistan</t>
  </si>
  <si>
    <t>PAK004</t>
  </si>
  <si>
    <t>No data for the amount of crisis related damages due to the increased insecurity in Azad Kashmir.</t>
  </si>
  <si>
    <t>PAK004Buildings damaged</t>
  </si>
  <si>
    <t>No data for the amount of total damages due to the increased insecurity in Azad Kashmir.</t>
  </si>
  <si>
    <t>PAK004Buildings destroyed</t>
  </si>
  <si>
    <t>UNHCR 31/12/2018</t>
  </si>
  <si>
    <t>https://reliefweb.int/sites/reliefweb.int/files/resources/67668.pdf</t>
  </si>
  <si>
    <t>Afghan refugees, host and non-host</t>
  </si>
  <si>
    <t>PAK004Crisis affected groups</t>
  </si>
  <si>
    <t>No data on economic losses due to the increased insecurity in Azad Kashmir.</t>
  </si>
  <si>
    <t>PAK004Economic Losses</t>
  </si>
  <si>
    <t>No data for the amount of illnesses as a direct result of increased insecurity in Azad Kashmir.</t>
  </si>
  <si>
    <t>PAK004Illness cases reported</t>
  </si>
  <si>
    <t>No data for the amount of injuries due to the increased insecurity in Azad Kashmir.</t>
  </si>
  <si>
    <t>PAK004Injuries reported</t>
  </si>
  <si>
    <t>Mixed migration flows in Yemen</t>
  </si>
  <si>
    <t>YEM002</t>
  </si>
  <si>
    <t>YEM002People facing limited access constraints</t>
  </si>
  <si>
    <t>YEM002People facing restricted access constraints</t>
  </si>
  <si>
    <t>as UNAMI is not publishing the injuries numbers anymore from Jan 2019 onwards, there is no data available</t>
  </si>
  <si>
    <t>IRQ002Injuries reported</t>
  </si>
  <si>
    <t>YEM002Buildings damaged</t>
  </si>
  <si>
    <t>YEM002Buildings destroyed</t>
  </si>
  <si>
    <t>YEM002Economic Losses</t>
  </si>
  <si>
    <t>Lake Chad basin regional crisis</t>
  </si>
  <si>
    <t>REG001</t>
  </si>
  <si>
    <t>Nigeria,Niger,Chad,Cameroon</t>
  </si>
  <si>
    <t>REG001Buildings damaged</t>
  </si>
  <si>
    <t>OCHA 11/2018</t>
  </si>
  <si>
    <t>Total buildings damaged due to the BH crisis in Nigeria.</t>
  </si>
  <si>
    <t>REG001Buildings destroyed</t>
  </si>
  <si>
    <t>World Bank 8/1/2018</t>
  </si>
  <si>
    <t>Economic losses in Cameroon, no data from other crisis.</t>
  </si>
  <si>
    <t>REG001Economic Losses</t>
  </si>
  <si>
    <t>Cabo Delgado Islamist Insurgency</t>
  </si>
  <si>
    <t>MOZ004</t>
  </si>
  <si>
    <t>Mozambique</t>
  </si>
  <si>
    <t>MOZ004Buildings damaged</t>
  </si>
  <si>
    <t>MOZ004Buildings destroyed</t>
  </si>
  <si>
    <t>MOZ004Economic Losses</t>
  </si>
  <si>
    <t>It is likely they people living in Cabo Delgado suffer some kind of mobility restrictions</t>
  </si>
  <si>
    <t>MOZ004People facing limited access constraints</t>
  </si>
  <si>
    <t>Burnt shelters have been reported during Boko Haram attacks</t>
  </si>
  <si>
    <t>NER002Buildings damaged</t>
  </si>
  <si>
    <t>NER002Buildings destroyed</t>
  </si>
  <si>
    <t>Conflict in Jammu and Kashmir</t>
  </si>
  <si>
    <t>IND002</t>
  </si>
  <si>
    <t>India</t>
  </si>
  <si>
    <t>IND002Buildings damaged</t>
  </si>
  <si>
    <t>Change in the data/methodology</t>
  </si>
  <si>
    <t>IND002Buildings destroyed</t>
  </si>
  <si>
    <t>IND002Economic Losses</t>
  </si>
  <si>
    <t>There is no reporting on conflict related illnesses in Jammu and Kashmir.</t>
  </si>
  <si>
    <t>IND002Illness cases reported</t>
  </si>
  <si>
    <t>IND002Injuries reported</t>
  </si>
  <si>
    <t>IND002People facing limited access constraints</t>
  </si>
  <si>
    <t>IND002People facing restricted access constraints</t>
  </si>
  <si>
    <t>ACAPS ACCESS MAP</t>
  </si>
  <si>
    <t>http://humanitarianaccess.acaps.org/</t>
  </si>
  <si>
    <t>Acaps Acces map score</t>
  </si>
  <si>
    <t>PAK001People facing limited access constraints</t>
  </si>
  <si>
    <t>PAK001People facing restricted access constraints</t>
  </si>
  <si>
    <t>PAK004People facing limited access constraints</t>
  </si>
  <si>
    <t>PAK004People facing restricted access constraints</t>
  </si>
  <si>
    <t>Mindanao conflict</t>
  </si>
  <si>
    <t>PHL003</t>
  </si>
  <si>
    <t>Philippines</t>
  </si>
  <si>
    <t>PHL003People facing limited access constraints</t>
  </si>
  <si>
    <t>PHL003People facing restricted access constraints</t>
  </si>
  <si>
    <t>humanitarianaccess.acaps.org/</t>
  </si>
  <si>
    <t>ZMB002People facing limited access constraints</t>
  </si>
  <si>
    <t>ZMB002People facing restricted access constraints</t>
  </si>
  <si>
    <t>People in Need</t>
  </si>
  <si>
    <t>N&amp;P 2019</t>
  </si>
  <si>
    <t>https://reliefweb.int/sites/reliefweb.int/files/resources/DPRK%20NP%202019%20Final.pdf</t>
  </si>
  <si>
    <t>PIN based on OCHA's Needs and Priorities</t>
  </si>
  <si>
    <t>PRK001People in Need</t>
  </si>
  <si>
    <t>Regional Kashmir conflict</t>
  </si>
  <si>
    <t>REG003</t>
  </si>
  <si>
    <t>India,Pakistan</t>
  </si>
  <si>
    <t>No data available.</t>
  </si>
  <si>
    <t>REG003Buildings damaged</t>
  </si>
  <si>
    <t>REG003Buildings destroyed</t>
  </si>
  <si>
    <t>There is limited data available of those people affected by the Kashmir conflict, although it is likely that Afghan refugees, host and non-host groups as well as IDPs are affected.</t>
  </si>
  <si>
    <t>REG003Crisis affected groups</t>
  </si>
  <si>
    <t>REG003Economic Losses</t>
  </si>
  <si>
    <t>Extreme humanitarian conditions - Level 5</t>
  </si>
  <si>
    <t>REG003Extreme humanitarian conditions - Level 5</t>
  </si>
  <si>
    <t>REG003Illness cases reported</t>
  </si>
  <si>
    <t>REG003Injuries reported</t>
  </si>
  <si>
    <t>Moderate humanitarian conditions - Level 3</t>
  </si>
  <si>
    <t>REG003Moderate humanitarian conditions - Level 3</t>
  </si>
  <si>
    <t>REG003People facing limited access constraints</t>
  </si>
  <si>
    <t>REG003People facing restricted access constraints</t>
  </si>
  <si>
    <t>REG003People in Need</t>
  </si>
  <si>
    <t>Severe humanitarian conditions - Level 4</t>
  </si>
  <si>
    <t>REG003Severe humanitarian conditions - Level 4</t>
  </si>
  <si>
    <t>Stressed humanitarian conditions - Level 2</t>
  </si>
  <si>
    <t>REG003Stressed humanitarian conditions - Level 2</t>
  </si>
  <si>
    <t>SEN002People facing limited access constraints</t>
  </si>
  <si>
    <t>SEN002People facing restricted access constraints</t>
  </si>
  <si>
    <t>ACLED</t>
  </si>
  <si>
    <t>01/10/2018-31/03/2019</t>
  </si>
  <si>
    <t>CMR001Injuries reported</t>
  </si>
  <si>
    <t>Mixed Migration Flows in Somalia</t>
  </si>
  <si>
    <t>SOM002</t>
  </si>
  <si>
    <t>SOM002Buildings damaged</t>
  </si>
  <si>
    <t>SOM002Buildings destroyed</t>
  </si>
  <si>
    <t>SOM002Economic Losses</t>
  </si>
  <si>
    <t>SOM002Illness cases reported</t>
  </si>
  <si>
    <t>SOM002People facing limited access constraints</t>
  </si>
  <si>
    <t>SOM002People facing restricted access constraints</t>
  </si>
  <si>
    <t>GRC002Injuries reported</t>
  </si>
  <si>
    <t>OCHA 16/12/2018</t>
  </si>
  <si>
    <t>https://reliefweb.int/report/occupied-palestinian-territory/occupied-palestinian-territory-humanitarian-needs-overview-3</t>
  </si>
  <si>
    <t>The total population of the West Bank, Gaza and East Jerusalem face severe access constraints. Paticularly in Gaza and the West Bank which are walled off which closely guarded perimetres. In Gaza there is little room for displacement and Palestinian strugle to access service and cannot easily leave to access them.</t>
  </si>
  <si>
    <t>PSE002People facing restricted access constraints</t>
  </si>
  <si>
    <t>Venezuela Regional Crisis</t>
  </si>
  <si>
    <t>REG002</t>
  </si>
  <si>
    <t>Venezuela,Brazil,Colombia,Ecuador,Peru,Trinidad and Tobago,Chile,Dominican Republic,Panama</t>
  </si>
  <si>
    <t>VEN: The population faces limited access to assistance, only few humanitarian organizations are allowed to operate. However it is hard to do an estimation.</t>
  </si>
  <si>
    <t>REG002People facing limited access constraints</t>
  </si>
  <si>
    <t>REG002People facing restricted access constraints</t>
  </si>
  <si>
    <t>Rohingya Regional Crisis</t>
  </si>
  <si>
    <t>REG011</t>
  </si>
  <si>
    <t>Bangladesh,Myanmar</t>
  </si>
  <si>
    <t>REG011Buildings damaged</t>
  </si>
  <si>
    <t>REG011Buildings destroyed</t>
  </si>
  <si>
    <t>REG011Economic Losses</t>
  </si>
  <si>
    <t>REG011People facing limited access constraints</t>
  </si>
  <si>
    <t>REG011People facing restricted access constraints</t>
  </si>
  <si>
    <t>ACAPS Access MAP</t>
  </si>
  <si>
    <t>REG001People facing limited access constraints</t>
  </si>
  <si>
    <t>https://reliefweb.int/report/cameroon/cameroun-aper-u-des-besoins-humanitaires-2019-janvier-2019 https://data.humdata.org/dataset/cameroon-humanitarian-needs-overview</t>
  </si>
  <si>
    <t>People facing access contraints in Nigeria</t>
  </si>
  <si>
    <t>REG001People facing restricted access constraints</t>
  </si>
  <si>
    <t xml:space="preserve">Eastern Mediterranean Route </t>
  </si>
  <si>
    <t>REG006</t>
  </si>
  <si>
    <t>Türkiye,Greece</t>
  </si>
  <si>
    <t>REG006Buildings damaged</t>
  </si>
  <si>
    <t>REG006Buildings destroyed</t>
  </si>
  <si>
    <t>refugees and host population</t>
  </si>
  <si>
    <t>REG006Crisis affected groups</t>
  </si>
  <si>
    <t>REG006Economic Losses</t>
  </si>
  <si>
    <t>REG006Illness cases reported</t>
  </si>
  <si>
    <t>REG006Injuries reported</t>
  </si>
  <si>
    <t>REG006People facing limited access constraints</t>
  </si>
  <si>
    <t>REG006People facing restricted access constraints</t>
  </si>
  <si>
    <t>Syrian Regional Crisis</t>
  </si>
  <si>
    <t>REG004</t>
  </si>
  <si>
    <t>Syria,Türkiye,Iraq,Egypt,Jordan,Lebanon</t>
  </si>
  <si>
    <t>See the individual crises</t>
  </si>
  <si>
    <t>No recent reliable data available</t>
  </si>
  <si>
    <t>REG004Buildings damaged</t>
  </si>
  <si>
    <t>REG004Buildings destroyed</t>
  </si>
  <si>
    <t>The syrian number of affected groups in the affected area</t>
  </si>
  <si>
    <t>REG004Crisis affected groups</t>
  </si>
  <si>
    <t>REG004Economic Losses</t>
  </si>
  <si>
    <t>BGD002Buildings damaged</t>
  </si>
  <si>
    <t>BGD002Buildings destroyed</t>
  </si>
  <si>
    <t>MMR002Illness cases reported</t>
  </si>
  <si>
    <t>MMR002Injuries reported</t>
  </si>
  <si>
    <t>MoH Cameroon as of 26/06/2019</t>
  </si>
  <si>
    <t>http://www.minsante.cm/</t>
  </si>
  <si>
    <t>Website is currently not available and no recent updates have been posted.</t>
  </si>
  <si>
    <t>CMR001Illness cases reported</t>
  </si>
  <si>
    <t>CMR003Illness cases reported</t>
  </si>
  <si>
    <t>CMR004Illness cases reported</t>
  </si>
  <si>
    <t>GoM 09/06/2019</t>
  </si>
  <si>
    <t>https://reliefweb.int/report/mali/bulletin-epidemiologique-hebdomadaire-n-23-du-03-au-09062019</t>
  </si>
  <si>
    <t>MLI001Illness cases reported</t>
  </si>
  <si>
    <t>MRT002Buildings damaged</t>
  </si>
  <si>
    <t>MRT002Buildings destroyed</t>
  </si>
  <si>
    <t>MRT002Injuries reported</t>
  </si>
  <si>
    <t>Lake Chad basin crisis in Nigeria</t>
  </si>
  <si>
    <t>NGA004</t>
  </si>
  <si>
    <t>Nigeria</t>
  </si>
  <si>
    <t>Limited information available</t>
  </si>
  <si>
    <t>NGA004Buildings damaged</t>
  </si>
  <si>
    <t>IDPs, returnees, host and non-host.</t>
  </si>
  <si>
    <t>NGA004Crisis affected groups</t>
  </si>
  <si>
    <t>Preimium Times 11/08/2017</t>
  </si>
  <si>
    <t>https://www.premiumtimesng.com/news/more-news/239927-economic-impact-boko-haram-nigerias-north-east-now-9billion-buratai.html</t>
  </si>
  <si>
    <t>The economic impact of Boko Haram activities in the Northeast Nigeria is estimated at $9 billion</t>
  </si>
  <si>
    <t>NGA004Economic Losses</t>
  </si>
  <si>
    <t>NGA004People facing limited access constraints</t>
  </si>
  <si>
    <t>OCHA 01/02/2019</t>
  </si>
  <si>
    <t>https://reliefweb.int/sites/reliefweb.int/files/resources/01022019_ocha_nigeria_humanitarian_needs_overview.pdf</t>
  </si>
  <si>
    <t>Around 800,000 people live in areas that are inaccessible to humanitarian organisations</t>
  </si>
  <si>
    <t>NGA004People facing restricted access constraints</t>
  </si>
  <si>
    <t>Middle belt conflict</t>
  </si>
  <si>
    <t>NGA003</t>
  </si>
  <si>
    <t>NGA003Buildings damaged</t>
  </si>
  <si>
    <t>IDPs, refugees, returnees, host and non-host</t>
  </si>
  <si>
    <t>NGA003Crisis affected groups</t>
  </si>
  <si>
    <t>NGA003Economic Losses</t>
  </si>
  <si>
    <t>There is no data on the number of people in need facing limited access constraints</t>
  </si>
  <si>
    <t>NGA003People facing limited access constraints</t>
  </si>
  <si>
    <t>There is no data on the number of people in need facing restricted acces constraints</t>
  </si>
  <si>
    <t>NGA003People facing restricted access constraints</t>
  </si>
  <si>
    <t>Complex crisis in Nigeria</t>
  </si>
  <si>
    <t>NGA001</t>
  </si>
  <si>
    <t>IDPs, refugees from Cameroon, returnees, host and non-host.</t>
  </si>
  <si>
    <t>NGA001Crisis affected groups</t>
  </si>
  <si>
    <t>The economic impact of Boko Haram activities in the North East is estimated at $9 billion</t>
  </si>
  <si>
    <t>NGA001Economic Losses</t>
  </si>
  <si>
    <t>NGA001People facing limited access constraints</t>
  </si>
  <si>
    <t>NGA001People facing restricted access constraints</t>
  </si>
  <si>
    <t>TZA002Injuries reported</t>
  </si>
  <si>
    <t>No/limited data/information available</t>
  </si>
  <si>
    <t>NGA003Illness cases reported</t>
  </si>
  <si>
    <t>NGA003Injuries reported</t>
  </si>
  <si>
    <t>NGA004Injuries reported</t>
  </si>
  <si>
    <t>Papua Conflict</t>
  </si>
  <si>
    <t>IDN002</t>
  </si>
  <si>
    <t>Indonesia</t>
  </si>
  <si>
    <t>IDN002Buildings damaged</t>
  </si>
  <si>
    <t>IDN002Buildings destroyed</t>
  </si>
  <si>
    <t>IDN002Economic Losses</t>
  </si>
  <si>
    <t>IDN002Illness cases reported</t>
  </si>
  <si>
    <t>IDN002Injuries reported</t>
  </si>
  <si>
    <t>IDN002People facing limited access constraints</t>
  </si>
  <si>
    <t>IDN002People facing restricted access constraints</t>
  </si>
  <si>
    <t>No reliable data is available. However, we assume that the total # crisis related injuries is zero or negligible.</t>
  </si>
  <si>
    <t>THA003Injuries reported</t>
  </si>
  <si>
    <t>Not enough data available</t>
  </si>
  <si>
    <t>CMR001Buildings damaged</t>
  </si>
  <si>
    <t>CMR001Buildings destroyed</t>
  </si>
  <si>
    <t>CMR001Economic Losses</t>
  </si>
  <si>
    <t>CMR001People facing restricted access constraints</t>
  </si>
  <si>
    <t>X</t>
  </si>
  <si>
    <t>The current Cholera outbreak in the Far North Region is not clearly connected to the Boko Haram crisis. Data on illnesses that can be related to the BH crisis is insufficient.</t>
  </si>
  <si>
    <t>CMR002Illness cases reported</t>
  </si>
  <si>
    <t>Publicly available data is insufficient to give an approximate number of injuries.</t>
  </si>
  <si>
    <t>CMR002Injuries reported</t>
  </si>
  <si>
    <t>Not enough information available.</t>
  </si>
  <si>
    <t>CMR003Buildings damaged</t>
  </si>
  <si>
    <t>CMR003Buildings destroyed</t>
  </si>
  <si>
    <t>CMR003Economic Losses</t>
  </si>
  <si>
    <t>CMR003Injuries reported</t>
  </si>
  <si>
    <t>Not enough data available (consistency across crisis)</t>
  </si>
  <si>
    <t>COD001People facing limited access constraints</t>
  </si>
  <si>
    <t>COD001People facing restricted access constraints</t>
  </si>
  <si>
    <t>People displaced</t>
  </si>
  <si>
    <t>No indication that there has been drought related dispalcement.</t>
  </si>
  <si>
    <t>ZMB002People displaced</t>
  </si>
  <si>
    <t>It is difficult to determine what illnesses can be considered a result of the crisis given the complexity of drought, conflict, and natural disasters.</t>
  </si>
  <si>
    <t>PAK001Illness cases reported</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</si>
  <si>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</si>
  <si>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ZWE001Injuries reported</t>
  </si>
  <si>
    <t>SOM001Economic Losses</t>
  </si>
  <si>
    <t>No reliable data available for number of all peope injured due to the complex crisis.</t>
  </si>
  <si>
    <t>LBY001Injuries reported</t>
  </si>
  <si>
    <t>SYR001Buildings damaged</t>
  </si>
  <si>
    <t>SYR001Buildings destroyed</t>
  </si>
  <si>
    <t>Health Cluster Dec  2018-May 2019</t>
  </si>
  <si>
    <t>https://www.who.int/health-cluster/countries/syria/en/</t>
  </si>
  <si>
    <t>We previously  used the data on "trauma's suppported" registered by the health cluster. As data currently is only available untill May, we decided to X this indicator for Syria.</t>
  </si>
  <si>
    <t>SYR001Injuries reported</t>
  </si>
  <si>
    <t>REG001Illness cases reported</t>
  </si>
  <si>
    <t>MOZ004People facing restricted access constraints</t>
  </si>
  <si>
    <t>ZMB002Economic Losses</t>
  </si>
  <si>
    <t>ZMB002Injuries reported</t>
  </si>
  <si>
    <t>UKR002Economic Losses</t>
  </si>
  <si>
    <t>ZWE001Buildings damaged</t>
  </si>
  <si>
    <t>ZWE001Buildings destroyed</t>
  </si>
  <si>
    <t>There is not enough information to determine if there are IDPs, host communities, non-host communtiies, etc. affected by the Kashmir crisis.</t>
  </si>
  <si>
    <t>IND002Crisis affected groups</t>
  </si>
  <si>
    <t>MAR002Illness cases reported</t>
  </si>
  <si>
    <t>MAR002Injuries reported</t>
  </si>
  <si>
    <t>PHL003Buildings damaged</t>
  </si>
  <si>
    <t>PHL003Buildings destroyed</t>
  </si>
  <si>
    <t>Host, non-host, returnees and IDPs that are affected by the ongoing insecurity in Mindanao</t>
  </si>
  <si>
    <t>PHL003Crisis affected groups</t>
  </si>
  <si>
    <t>PHL003Economic Losses</t>
  </si>
  <si>
    <t>PHL003Injuries reported</t>
  </si>
  <si>
    <t>REG011Illness cases reported</t>
  </si>
  <si>
    <t>International Displacement in Uganda</t>
  </si>
  <si>
    <t>UGA005</t>
  </si>
  <si>
    <t>Uganda</t>
  </si>
  <si>
    <t>UGA005Buildings damaged</t>
  </si>
  <si>
    <t>UGA005Buildings destroyed</t>
  </si>
  <si>
    <t>UGA005Economic Losses</t>
  </si>
  <si>
    <t>UGA005Illness cases reported</t>
  </si>
  <si>
    <t>UGA005Injuries reported</t>
  </si>
  <si>
    <t>Nigerian Refugees</t>
  </si>
  <si>
    <t>NER004</t>
  </si>
  <si>
    <t>Although refugees may put strain on available resources and may also provide opportunities to host communities, there is no information available about their impact on host communities.</t>
  </si>
  <si>
    <t>NER004Buildings damaged</t>
  </si>
  <si>
    <t>NER004Buildings destroyed</t>
  </si>
  <si>
    <t>NER004Economic Losses</t>
  </si>
  <si>
    <t>NER004Illness cases reported</t>
  </si>
  <si>
    <t>NER004Injuries reported</t>
  </si>
  <si>
    <t>NER004People facing limited access constraints</t>
  </si>
  <si>
    <t>NER004People facing restricted access constraints</t>
  </si>
  <si>
    <t>Northwest Banditry</t>
  </si>
  <si>
    <t>NGA007</t>
  </si>
  <si>
    <t>IDPs, refugees, returnees, host and non-host communities</t>
  </si>
  <si>
    <t>NGA007Crisis affected groups</t>
  </si>
  <si>
    <t>GOZ 04/05/2019; Citizen 11/09/2019; Legit 11/2019</t>
  </si>
  <si>
    <t>https://leadership.ng/2019/05/04/banditry-army-expands-operations-to-states-bordering-zamfara/   https://thecitizenng.com/bandits-killed-2500-people-in-zamfara-state-govt/   https://www.legit.ng/1265699-banditry-relatives-victims-paid-n3bn-ransom-bandits-zamfara---committee.html</t>
  </si>
  <si>
    <t>This figure was put out by the Government of Zamfara state. $41.1m dollars was stated as the cost of rebuiliding destroyed farmlands and buildings between 2009 to 2018. $8.3m was stated as the amount paid to the bandits as ransome for kidnapped persons. However, the figure is of low reliability because it is the only official figure available, and it is specific to Zamfara state.</t>
  </si>
  <si>
    <t>NGA007Economic Losses</t>
  </si>
  <si>
    <t>NGA007Illness cases reported</t>
  </si>
  <si>
    <t>NGA007Injuries reported</t>
  </si>
  <si>
    <t>Sum of the crisis related ilnesses of the individual crises</t>
  </si>
  <si>
    <t>REG004Illness cases reported</t>
  </si>
  <si>
    <t>The injuries recorded in Syria caused by the conflict in the last six months (until April 2019)</t>
  </si>
  <si>
    <t>REG004Injuries reported</t>
  </si>
  <si>
    <t>UNCTAD 02/12/2019</t>
  </si>
  <si>
    <t>https://unctad.org/en/pages/newsdetails.aspx?OriginalVersionID=2254</t>
  </si>
  <si>
    <t>The fiscal cost of the occupation for the Palestinian economy between 2000 and 2017 was estimated at USD 47.7 billion.  The fiscal cost is one component of wider economic losses following the occupation and consists of leaked Palestinian fiscal revenues to Israel and other fiscal losses caused by measures introduced under the occupation.</t>
  </si>
  <si>
    <t>PSE002Economic Losses</t>
  </si>
  <si>
    <t>NGA007People facing limited access constraints</t>
  </si>
  <si>
    <t>NGA007People facing restricted access constraints</t>
  </si>
  <si>
    <t>not enough verifiable data available</t>
  </si>
  <si>
    <t>COD001Illness cases reported</t>
  </si>
  <si>
    <t>PHL003Illness cases reported</t>
  </si>
  <si>
    <t>Cameroonian Refugees in Nigeria</t>
  </si>
  <si>
    <t>NGA008</t>
  </si>
  <si>
    <t>NGA008Buildings damaged</t>
  </si>
  <si>
    <t>NGA008Economic Losses</t>
  </si>
  <si>
    <t>NGA008Illness cases reported</t>
  </si>
  <si>
    <t>NGA008Injuries reported</t>
  </si>
  <si>
    <t>NGA008People facing limited access constraints</t>
  </si>
  <si>
    <t>NGA008People facing restricted access constraints</t>
  </si>
  <si>
    <t>ACLED 12/2019; CFR 12/2019</t>
  </si>
  <si>
    <t>https://www.acleddata.com/data/   https://www.cfr.org/nigeria/nigeria-security-tracker/p29484</t>
  </si>
  <si>
    <t>Total number of people killed in the country in the last six months (July to December) due to the Boko Haram conflict, farmer-herder violence, riots, military forces, unidentified armed groups and other violence in country.</t>
  </si>
  <si>
    <t>NGA008Crisis affected groups</t>
  </si>
  <si>
    <t>THA001Injuries reported</t>
  </si>
  <si>
    <t>BGD002Economic Losses</t>
  </si>
  <si>
    <t>OCHA 11/2019</t>
  </si>
  <si>
    <t>https://www.humanitarianresponse.info/sites/www.humanitarianresponse.info/files/documents/files/iraq_hno_2020.pdf</t>
  </si>
  <si>
    <t>All groups are affected by the impact and aftermarth of the crisis</t>
  </si>
  <si>
    <t>IRQ002Crisis affected groups</t>
  </si>
  <si>
    <t>Food Security Crisis in Namibia</t>
  </si>
  <si>
    <t>NAM002</t>
  </si>
  <si>
    <t>Namibia</t>
  </si>
  <si>
    <t>NAM002People displaced</t>
  </si>
  <si>
    <t>SDN001Illness cases reported</t>
  </si>
  <si>
    <t>Refugees in Sudan</t>
  </si>
  <si>
    <t>SDN005</t>
  </si>
  <si>
    <t>SDN005Buildings damaged</t>
  </si>
  <si>
    <t>SDN005Buildings destroyed</t>
  </si>
  <si>
    <t>SDN005Economic Losses</t>
  </si>
  <si>
    <t>SDN005Illness cases reported</t>
  </si>
  <si>
    <t>SDN005Injuries reported</t>
  </si>
  <si>
    <t>NAM002Illness cases reported</t>
  </si>
  <si>
    <t>NAM002Injuries reported</t>
  </si>
  <si>
    <t>Food Security Crisis in Eswatini</t>
  </si>
  <si>
    <t>SWZ001</t>
  </si>
  <si>
    <t>Eswatini</t>
  </si>
  <si>
    <t>SWZ001Illness cases reported</t>
  </si>
  <si>
    <t>SWZ001Injuries reported</t>
  </si>
  <si>
    <t>SWZ001People displaced</t>
  </si>
  <si>
    <t>Afghan Refugees in Iran</t>
  </si>
  <si>
    <t>IRN004</t>
  </si>
  <si>
    <t>Iran</t>
  </si>
  <si>
    <t>IRN004Buildings damaged</t>
  </si>
  <si>
    <t>IRN004Buildings destroyed</t>
  </si>
  <si>
    <t>IRN004Economic Losses</t>
  </si>
  <si>
    <t>IRN004Illness cases reported</t>
  </si>
  <si>
    <t>IRN004Injuries reported</t>
  </si>
  <si>
    <t>IRN004People facing limited access constraints</t>
  </si>
  <si>
    <t>IRN004People facing restricted access constraints</t>
  </si>
  <si>
    <t>Multiple crises in Myanmar</t>
  </si>
  <si>
    <t>MMR001</t>
  </si>
  <si>
    <t>MMR001Buildings destroyed</t>
  </si>
  <si>
    <t>MMR001Illness cases reported</t>
  </si>
  <si>
    <t>MMR001People facing limited access constraints</t>
  </si>
  <si>
    <t>MMR001People facing restricted access constraints</t>
  </si>
  <si>
    <t>UKR002Illness cases reported</t>
  </si>
  <si>
    <t>UKR002People facing limited access constraints</t>
  </si>
  <si>
    <t>Multiple crises in Iraq</t>
  </si>
  <si>
    <t>IRQ001</t>
  </si>
  <si>
    <t>no sufficient data available</t>
  </si>
  <si>
    <t>IRQ001Buildings damaged</t>
  </si>
  <si>
    <t>IRQ001Buildings destroyed</t>
  </si>
  <si>
    <t>All groups are affected by the impact and aftermarth of the conflict/crisis</t>
  </si>
  <si>
    <t>IRQ001Crisis affected groups</t>
  </si>
  <si>
    <t>World Bank Spring 2018, data based on 2017 figures</t>
  </si>
  <si>
    <t>http://documents.worldbank.org/curated/en/771451524124058858/pdf/125406-WP-PUBLIC-P163016-Iraq-Economic-Monitor-text-Spring-2018-4-18-18web.pdf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</si>
  <si>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</si>
  <si>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IRQ001Economic Losses</t>
  </si>
  <si>
    <t>IRQ001Illness cases reported</t>
  </si>
  <si>
    <t>as UNAMI is not publishing injuries numbers from Jan 2019 onwards anymore. There is no other (reliable) data available</t>
  </si>
  <si>
    <t>IRQ001Injuries reported</t>
  </si>
  <si>
    <t>Spring 2018, data based on 2017 figures World Bank 02/2018</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</si>
  <si>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</si>
  <si>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IRQ002Economic Losses</t>
  </si>
  <si>
    <t>No mention of damaged buidlings found</t>
  </si>
  <si>
    <t>JOR002Buildings damaged</t>
  </si>
  <si>
    <t>No mention of destroyed buildings found</t>
  </si>
  <si>
    <t>JOR002Buildings destroyed</t>
  </si>
  <si>
    <t>JOR002Illness cases reported</t>
  </si>
  <si>
    <t>Socioeconomic crisis in Lebanon</t>
  </si>
  <si>
    <t>LBN004</t>
  </si>
  <si>
    <t>Lebanon</t>
  </si>
  <si>
    <t>LCRP 2017-2020 (2020 Update)</t>
  </si>
  <si>
    <t>https://data2.unhcr.org/en/documents/download/74641</t>
  </si>
  <si>
    <t>Host, non-host, refugees and asylum seekers are the main groups affected by the crisis.</t>
  </si>
  <si>
    <t>LBN004Crisis affected groups</t>
  </si>
  <si>
    <t>https://www.worldbank.org/en/country/lebanon/publication/lebanon-economic-monitor-fall-2019</t>
  </si>
  <si>
    <t>The World Bank reports it is too early to fully assess the economic impact of the crisis and protests. Lebanon is expected to enter a phase of deeper recession. Poverty is expected to rise and so is unemployment. 200,000 people have lost their jobs since October 2019.</t>
  </si>
  <si>
    <t>LBN004Economic Losses</t>
  </si>
  <si>
    <t>LBN004Illness cases reported</t>
  </si>
  <si>
    <t>No Data Available</t>
  </si>
  <si>
    <t>LBN004People facing limited access constraints</t>
  </si>
  <si>
    <t>LBN004People facing restricted access constraints</t>
  </si>
  <si>
    <t>UNHCR 30/04/2020</t>
  </si>
  <si>
    <t>https://data2.unhcr.org/en/documents/download/75574</t>
  </si>
  <si>
    <t>IDPs in Diffa + returnees in Diffa</t>
  </si>
  <si>
    <t>NER002Injuries reported</t>
  </si>
  <si>
    <t>Syrian refugees in Lebanon</t>
  </si>
  <si>
    <t>LBN002</t>
  </si>
  <si>
    <t>ACLED 2020</t>
  </si>
  <si>
    <t>ACLED contains reports of tents burned and demolished. Episodes of government planned demolition of makeshift shelters erected by Syrian refugees following new  measures adopted from 1 July 2019. There is however not enough data available to score either the  partial or total damages indicator.</t>
  </si>
  <si>
    <t>LBN002Buildings damaged</t>
  </si>
  <si>
    <t>LBN002Buildings destroyed</t>
  </si>
  <si>
    <t>LCRP 2017-2020 (2019 Update) /</t>
  </si>
  <si>
    <t>https://reliefweb.int/sites/reliefweb.int/files/resources/67780.pdf</t>
  </si>
  <si>
    <t>Host and refugee</t>
  </si>
  <si>
    <t>LBN002Crisis affected groups</t>
  </si>
  <si>
    <t>International Crisi Group 13/02/2020 LCRP 17/03/2020</t>
  </si>
  <si>
    <t>https://www.crisisgroup.org/middle-east-north-africa/eastern-mediterranean/lebanon/211-easing-syrian-refugees-plight-lebanon; https://data2.unhcr.org/en/documents/download/74641</t>
  </si>
  <si>
    <t>Estimating economic losses in a displacement crisis is complex and highly political. In some cases, the host population may actually be benefitting from the displacement when the displacement is creating jobs, increasing the demand, etc. Last data reporting Lebanon's economic losses due to the crisis goes back to the end of 2015: Lebanon was estimated to have lost USD 18.15 billion following the lowering of the GDP growth rate and USD 4.2 billion due to the lower revenues received between 2012 and 2015 (TOTAL: USD 22.53 billion).  However, due to the reasons listed above, the indicator was xed.</t>
  </si>
  <si>
    <t>LBN002Economic Losses</t>
  </si>
  <si>
    <t>No Data Availble but it assumed that number of injuries caused by the displacement crisis is too low to have an effect in the model. Therefore we scored this indicator 0.</t>
  </si>
  <si>
    <t>LBN002Illness cases reported</t>
  </si>
  <si>
    <t>LBN002Injuries reported</t>
  </si>
  <si>
    <t>LBN002People facing limited access constraints</t>
  </si>
  <si>
    <t>LBN002People facing restricted access constraints</t>
  </si>
  <si>
    <t>Fatalities reported</t>
  </si>
  <si>
    <t>While there are deaths occuring in Uganda over the last six months, it is unclear whether they are crisis related so they were omitted.</t>
  </si>
  <si>
    <t>UGA005Fatalities reported</t>
  </si>
  <si>
    <t>Lack of specific data on access contraints faced by PIN</t>
  </si>
  <si>
    <t>BFA002People facing limited access constraints</t>
  </si>
  <si>
    <t>BFA002People facing restricted access constraints</t>
  </si>
  <si>
    <t>Multiple crises in Algeria</t>
  </si>
  <si>
    <t>DZA004</t>
  </si>
  <si>
    <t>No damages reported</t>
  </si>
  <si>
    <t>DZA004Buildings damaged</t>
  </si>
  <si>
    <t>DZA004Buildings destroyed</t>
  </si>
  <si>
    <t>DZA004Economic Losses</t>
  </si>
  <si>
    <t>DZA004Illness cases reported</t>
  </si>
  <si>
    <t>No data available. Detention and deportation conditions are likely to cause injuries among the migrant population.</t>
  </si>
  <si>
    <t>DZA004Injuries reported</t>
  </si>
  <si>
    <t>DZA004People facing limited access constraints</t>
  </si>
  <si>
    <t>DZA004People facing restricted access constraints</t>
  </si>
  <si>
    <t>OCHA 08/05/2020</t>
  </si>
  <si>
    <t>https://www.humanitarianresponse.info/sites/www.humanitarianresponse.info/files/documents/files/20200508_humanitarian_access_severity.pdf</t>
  </si>
  <si>
    <t>People in need living in Admin 2 areas classified as 'moderate access constraints' or 'medium access severiy' as defined by OCHA. Humanitarian operations in these areas continue, but restrictions are regular.</t>
  </si>
  <si>
    <t>IRQ001People facing limited access constraints</t>
  </si>
  <si>
    <t>People in need living in Admin 2 areas classified as  'high access constraints' defined by OCHA. Humanitarian actors face consistent difficulties and might be unable to operate in these areas.</t>
  </si>
  <si>
    <t>IRQ001People facing restricted access constraints</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</si>
  <si>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</si>
  <si>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</si>
  <si>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</si>
  <si>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</si>
  <si>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OCHA 08/05/2020; UNHCR 12/04/2020</t>
  </si>
  <si>
    <t>https://www.humanitarianresponse.info/sites/www.humanitarianresponse.info/files/documents/files/20200508_humanitarian_access_severity.pdf; https://data2.unhcr.org/en/documents/download/75369</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</si>
  <si>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</si>
  <si>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IRQ003People facing limited access constraints</t>
  </si>
  <si>
    <t>No reports of districts with high access constraints in KR-I, where 99% of Syrian refugees in Iraq live.</t>
  </si>
  <si>
    <t>IRQ003People facing restricted access constraints</t>
  </si>
  <si>
    <t>JRP 23/06/2020</t>
  </si>
  <si>
    <t>https://data2.unhcr.org/en/documents/download/77262</t>
  </si>
  <si>
    <t>Refugees, asylum seekers and others of concern + host</t>
  </si>
  <si>
    <t>JOR002Crisis affected groups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</si>
  <si>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</si>
  <si>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</si>
  <si>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</si>
  <si>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</si>
  <si>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ACLED 2020; OHCHR 21/01/2020</t>
  </si>
  <si>
    <t>https://www.acleddata.com/data/; https://reliefweb.int/report/lebanon/press-briefing-note-lebanon-21-january-2020</t>
  </si>
  <si>
    <t>Several episodes of vandalism targeting ATMs, banks, shops and public property were reported. However, it is not possible to quantify the damages due to insufficient data.</t>
  </si>
  <si>
    <t>LBN004Buildings damaged</t>
  </si>
  <si>
    <t>No  Data available</t>
  </si>
  <si>
    <t>LBN004Buildings destroyed</t>
  </si>
  <si>
    <t>HNO 2020; Humanitarian Access Report 30/04/2020</t>
  </si>
  <si>
    <t>https://www.humanitarianresponse.info/sites/www.humanitarianresponse.info/files/documents/files/libya_hno_2020-fullen_final.pdf; https://www.humanitarianresponse.info/sites/www.humanitarianresponse.info/files/documents/files/access_report_-_april_2020.pdf</t>
  </si>
  <si>
    <t>Calculations based on HNO and Humanitarian Access Report Data: combining report access map on 5 access severity levels with the HNO PIN data. People in need living in admin level 1 areas on level 4 and 5 are considered as facing restricted access constraints; people in need living in admin level 1 areas on level 2 and 3 are considered as facing limited access constraints.  Level 1 areas were not included in the figures.   This is a general estimation which does not reflect the specific access challenges per distict or distinguish between different categories of people in need. The usage of OCHA level 4 and 5 for restricted access constraints and level 2 and 3 frr limited access constraint is also an attempt to translate OCHA's 5 severity levels into ACAPS' two  categories, also considering the lack of methodology notes in the Access report. For these reasons, reliability is set as low for both access indicators as the above figures are most likely an overestimation, as no specific figure for people in need affected by access constraints was found.</t>
  </si>
  <si>
    <t>LBY001People facing limited access constraints</t>
  </si>
  <si>
    <t>LBY001People facing restricted access constraints</t>
  </si>
  <si>
    <t>Calculations based on HNO and Humanitarian Access Report Data: combining report access map on 5 access severity levels with the HNO PIN data for migrants and refugees. Migrants and refugees in need living in admin level 1 areas on level 4 and 5 are considered as facing restricted access constraints; migrants and refugees in need living in admin level 1 areas on level 2 and 3 are considered as facing limited access constraints. Level 1 areas were not included in the figures. This is a general estimation which does not reflect the specific access challenges per district or distinguish between different categories of migrants and refugees in need. The usage of OCHA level 4 and 5 for restricted access constraints and level 2 and 3 for limited access constraint is also an attempt to translate OCHA's 5 severity levels into ACAPS' two  categories. For these reasons, reliability is set as low for both access indicators as the above figures are most likely an overestimation and no specific figure for migrants and refugees in need affected by access constraints was found.</t>
  </si>
  <si>
    <t>LBY002People facing limited access constraints</t>
  </si>
  <si>
    <t>LBY002People facing restricted access constraints</t>
  </si>
  <si>
    <t>REG004People facing restricted access constraints</t>
  </si>
  <si>
    <t>The World Bank 2017; BBC News 15/06/2020</t>
  </si>
  <si>
    <t>https://www.worldbank.org/en/country/syria/publication/the-toll-of-war-the-economic-and-social-consequences-of-the-conflict-in-syria; https://www.bbc.com/news/world-middle-east-53020105</t>
  </si>
  <si>
    <t>"From 2011 until the end of 2016, the cumulative losses in gross domestic product (GDP) have been estimated at $226 billion, about four times the Syrian GDP in 2010." Though measurement of economic losses is paticularly difficult, this is one of the best estimations of the cumulative cost of the crisis, represented as a loss of gdp. There are no exact estimates of the economic losses in Syria, one estimate puts it at USD 630 billion worthof destruction.</t>
  </si>
  <si>
    <t>SYR001Economic Losses</t>
  </si>
  <si>
    <t>Food Security in Mauritania</t>
  </si>
  <si>
    <t>MRT003</t>
  </si>
  <si>
    <t>MRT003Buildings damaged</t>
  </si>
  <si>
    <t>MRT003Buildings destroyed</t>
  </si>
  <si>
    <t>MRT003Economic Losses</t>
  </si>
  <si>
    <t>MRT003Injuries reported</t>
  </si>
  <si>
    <t>UNHCR 15/05/2019</t>
  </si>
  <si>
    <t>https://reliefweb.int/sites/reliefweb.int/files/resources/69662.pdf</t>
  </si>
  <si>
    <t>In previous GCSIs the total number of displaced in the country were represented in the Drought crisis because it was mistakenly considered "country level".</t>
  </si>
  <si>
    <t>MRT003People displaced</t>
  </si>
  <si>
    <t>MRT003People facing limited access constraints</t>
  </si>
  <si>
    <t>MRT003People facing restricted access constraints</t>
  </si>
  <si>
    <t>ACLED April-Sep 2020</t>
  </si>
  <si>
    <t>https://acleddata.com/data-export-tool/</t>
  </si>
  <si>
    <t>Not enough available data. Three Syrian refugee children were injured due to to an ERW explosion close to Zarqa in May 2020.</t>
  </si>
  <si>
    <t>JOR002Injuries reported</t>
  </si>
  <si>
    <t>Landmass affected</t>
  </si>
  <si>
    <t>World Bank 2018</t>
  </si>
  <si>
    <t>https://data.worldbank.org/indicator/AG.LND.TOTL.K2?locations=MR</t>
  </si>
  <si>
    <t>entire country covered</t>
  </si>
  <si>
    <t>MRT003Landmass affected</t>
  </si>
  <si>
    <t>ACLED Apr-Sep 2020</t>
  </si>
  <si>
    <t>Both protesters and security forces have been injured during clashes, but it is not possible to estimate an accurate figure for injuries.</t>
  </si>
  <si>
    <t>LBN004Injuries reported</t>
  </si>
  <si>
    <t>People affected</t>
  </si>
  <si>
    <t>PBS 2017; GoI 2011</t>
  </si>
  <si>
    <t>http://www.pbs.gov.pk/sites/default/files/PAKISTAN%20TEHSIL%20WISE%20FOR%20WEB%20CENSUS_2017.pdf  https://www.census2011.co.in/states.php</t>
  </si>
  <si>
    <t>Pakistan: The total amount of people living in the affected area. People are likely to be affected to different extents.  India: Population in Jammu and Kashmir according to 2011 Census</t>
  </si>
  <si>
    <t>REG003People affected</t>
  </si>
  <si>
    <t>Fatalities in all crises</t>
  </si>
  <si>
    <t>No available data on the number of fatalities related to the crisis.</t>
  </si>
  <si>
    <t>RWA002Fatalities in all crises</t>
  </si>
  <si>
    <t>RWA002Fatalities reported</t>
  </si>
  <si>
    <t>Nagorno-Karabakh Conflict in Armenia</t>
  </si>
  <si>
    <t>ARM002</t>
  </si>
  <si>
    <t>Armenia</t>
  </si>
  <si>
    <t>ARM002Buildings damaged</t>
  </si>
  <si>
    <t>ARM002Buildings destroyed</t>
  </si>
  <si>
    <t>ARM002Economic Losses</t>
  </si>
  <si>
    <t>ARM002Illness cases reported</t>
  </si>
  <si>
    <t>ARM002People facing limited access constraints</t>
  </si>
  <si>
    <t>ARM002People facing restricted access constraints</t>
  </si>
  <si>
    <t>Nagorno-Karabakh conflict in Azerbaijan</t>
  </si>
  <si>
    <t>AZE002</t>
  </si>
  <si>
    <t>Azerbaijan</t>
  </si>
  <si>
    <t>AZE002Buildings damaged</t>
  </si>
  <si>
    <t>AZE002Buildings destroyed</t>
  </si>
  <si>
    <t>Host, non-host and IDPs have been affected by the conflict</t>
  </si>
  <si>
    <t>AZE002Crisis affected groups</t>
  </si>
  <si>
    <t>AZE002Economic Losses</t>
  </si>
  <si>
    <t>AZE002Illness cases reported</t>
  </si>
  <si>
    <t>AZE002People facing limited access constraints</t>
  </si>
  <si>
    <t>AZE002People facing restricted access constraints</t>
  </si>
  <si>
    <t>Nagorno-Karabakh Conflict</t>
  </si>
  <si>
    <t>REG013</t>
  </si>
  <si>
    <t>Armenia,Azerbaijan</t>
  </si>
  <si>
    <t>REG013Buildings damaged</t>
  </si>
  <si>
    <t>REG013Buildings destroyed</t>
  </si>
  <si>
    <t>REG013Economic Losses</t>
  </si>
  <si>
    <t>REG013Illness cases reported</t>
  </si>
  <si>
    <t>REG013People facing limited access constraints</t>
  </si>
  <si>
    <t>REG013People facing restricted access constraints</t>
  </si>
  <si>
    <t>Complex crisis in Chad</t>
  </si>
  <si>
    <t>TCD001</t>
  </si>
  <si>
    <t>TCD001Buildings damaged</t>
  </si>
  <si>
    <t>TCD001Buildings destroyed</t>
  </si>
  <si>
    <t>TCD001Economic Losses</t>
  </si>
  <si>
    <t>TCD001Illness cases reported</t>
  </si>
  <si>
    <t>TCD001Injuries reported</t>
  </si>
  <si>
    <t>TCD001People facing limited access constraints</t>
  </si>
  <si>
    <t>TCD001People facing restricted access constraints</t>
  </si>
  <si>
    <t>Complex crisis in Congo</t>
  </si>
  <si>
    <t>COG001</t>
  </si>
  <si>
    <t>Congo</t>
  </si>
  <si>
    <t>COG001Injuries reported</t>
  </si>
  <si>
    <t>COG001Illness cases reported</t>
  </si>
  <si>
    <t>COG001Buildings damaged</t>
  </si>
  <si>
    <t>COG001Buildings destroyed</t>
  </si>
  <si>
    <t>COG001Economic Losses</t>
  </si>
  <si>
    <t>COG001People facing limited access constraints</t>
  </si>
  <si>
    <t>COG001People facing restricted access constraints</t>
  </si>
  <si>
    <t>HNO 2021, World Bank 2020</t>
  </si>
  <si>
    <t>https://reliefweb.int/sites/reliefweb.int/files/resources/afghanistan_humanitarian_needs_overview_2021_0.pdf; https://data.worldbank.org/indicator/SP.POP.TOTL?locations=AF</t>
  </si>
  <si>
    <t xml:space="preserve">Total PIN according to HNO 2021 severity distribution is 18.4 million. There was a significant increase in PIN between 2020 and 2021 due to methodological changes, the effects of COVID-19 and increasing levels of food insecurity. Level 1 (exposed) is zero because the entire country population is considered to be affected to a certain degree - meaning no one in the country is only exposed to the crisis. Level 2 is therefore the entire country population (all are affected by various drivers - food insecurity, conflict, drought, etc.) minus the number of people in need. Level 3-5 are PIN figures using the figures from 2021. Level 3 = HNO levels 3. Level 4 = HNO level 4. According to HNO data, there are 500,000 people in severity level 5. This is a 500,000 people increase compared to the last HNO. </t>
  </si>
  <si>
    <t>AFG001Crisis affected groups</t>
  </si>
  <si>
    <t>GoI 2011</t>
  </si>
  <si>
    <t>https://www.census2011.co.in/states.php</t>
  </si>
  <si>
    <t xml:space="preserve">The total geographic size of what India considers to be Jammu and Kashmir. </t>
  </si>
  <si>
    <t>IND002Landmass affected</t>
  </si>
  <si>
    <t>It is unclear how many people are directly affected. Recent escalations in conflict were concentrated in Srinagar and Puwama districts, though to a certain degree the entire area faces restrictions that could cause humanitarian needs (i.e. schools and markets closed, cerfews, communications blackouts) as well as insecurity caused by militants and Indian armed forces.</t>
  </si>
  <si>
    <t>IND002People affected</t>
  </si>
  <si>
    <t>The population exposed (Level 1) includes the total population of Jammua and Kashmir. While it can be assummed that there is a high population facing humanitarian needs, particularly following the crackdown that began in August 2019 which has resulted in anecdotal reports of shortages, protection concerns, and lack of access to education, healthcare, and food markets, the information is not verifiable.</t>
  </si>
  <si>
    <t>IND002Moderate humanitarian conditions - Level 3</t>
  </si>
  <si>
    <t>IND002People in Need</t>
  </si>
  <si>
    <t>IND002Stressed humanitarian conditions - Level 2</t>
  </si>
  <si>
    <t xml:space="preserve">x
</t>
  </si>
  <si>
    <t>IND002Severe humanitarian conditions - Level 4</t>
  </si>
  <si>
    <t>IND002Extreme humanitarian conditions - Level 5</t>
  </si>
  <si>
    <t>Country Level</t>
  </si>
  <si>
    <t>IDN007</t>
  </si>
  <si>
    <t>IDN007People facing limited access constraints</t>
  </si>
  <si>
    <t>IDN007People facing restricted access constraints</t>
  </si>
  <si>
    <t>Iran Statistical Centre 2016 (Census), UNHCR 31/01/2021 Statoids 02/2020</t>
  </si>
  <si>
    <t>https://www.amar.org.ir/english/Population-and-Housing-Censuses; https://reliefweb.int/sites/reliefweb.int/files/resources/IRN%20Population%20movement%20snapshot%20Jan%202021.pdf; http://www.statoids.com/uir.html</t>
  </si>
  <si>
    <t>While refugee settlements are limited to specific provinces, only 4% of the 780,000 registered Afghan refugees in Iran live in 20 refugee settlements. The vast majority live in urban areas. An additional 2 million undocumented Afghans also live in urban areas. To avoid making a dramatic overestimate, the top 3 refugee-hosting regions are used to determine the geographic and human exposure to the refugee situation. This includes the provinces of Tehran, Isfahan, and Khorasan Razavi. This is still an overestimate.</t>
  </si>
  <si>
    <t>IRN004Landmass affected</t>
  </si>
  <si>
    <t>People exposed</t>
  </si>
  <si>
    <t>Although undocumented Afghans and Afghan refugees are located throughout the country, it is assumed that not the entire country is actually exposed or affected by the crisis. To avoid making a dramatic overestimate, the top 3 refugee-hosting regions are used to determine the geographic and human exposure to the refugee situation. This includes the provinces of Tehran, Isfahan, and Khorasan Razavi. This is still an overestimate.</t>
  </si>
  <si>
    <t>IRN004People exposed</t>
  </si>
  <si>
    <t>UNHCR 03/03/2021; UNHCR 31/01/2021; Amnesty International 20/06/2019</t>
  </si>
  <si>
    <t>https://data2.unhcr.org/en/documents/details/85215; https://reliefweb.int/sites/reliefweb.int/files/resources/IRN%20Population%20movement%20snapshot%20Jan%202021.pdf; https://www.amnesty.org/en/latest/news/2019/06/afghanistan-refugees-forty-years/</t>
  </si>
  <si>
    <t>Refugees, host communities (especially in largest refugee-hosting provinces)</t>
  </si>
  <si>
    <t>IRN004Crisis affected groups</t>
  </si>
  <si>
    <t xml:space="preserve">World Bank 2018
</t>
  </si>
  <si>
    <t>https://data.worldbank.org/indicator/AG.LND.TOTL.K2?locations=KP</t>
  </si>
  <si>
    <t>The whole of the country is considered affected</t>
  </si>
  <si>
    <t>PRK001Landmass affected</t>
  </si>
  <si>
    <t>International Refugees in Malaysia</t>
  </si>
  <si>
    <t>MYS001</t>
  </si>
  <si>
    <t>Malaysia</t>
  </si>
  <si>
    <t>Department of statistics Malaysia 2010; UNHCR 31/01/2021</t>
  </si>
  <si>
    <t>https://www.dosm.gov.my/v1/index.php?r=column/cthemeByCat&amp;cat=117&amp;bul_id=MDMxdHZjWTk1SjFzTzNkRXYzcVZjdz09&amp;menu_id=L0pheU43NWJwRWVSZklWdzQ4TlhUUT09;
  https://www.unhcr.org/en-us/figures-at-a-glance-in-malaysia.html</t>
  </si>
  <si>
    <t xml:space="preserve">Asylum seekers, refugees and host population. </t>
  </si>
  <si>
    <t>MYS001Crisis affected groups</t>
  </si>
  <si>
    <t>Violence in Darfur and Kordofan regions</t>
  </si>
  <si>
    <t>SDN008</t>
  </si>
  <si>
    <t>SDN008Injuries reported</t>
  </si>
  <si>
    <t>SDN008Illness cases reported</t>
  </si>
  <si>
    <t>OCHA 26/04/2021</t>
  </si>
  <si>
    <t>https://reliefweb.int/sites/reliefweb.int/files/resources/West%20Darfur%20Emergency%20Situation%20Report%20%2301_27%20April%202021.pdf</t>
  </si>
  <si>
    <t>At least 55 schools have been damaged by the violence in West Darfur state. The figure is likely an underestimation</t>
  </si>
  <si>
    <t>SDN008Buildings damaged</t>
  </si>
  <si>
    <t>SDN008Buildings destroyed</t>
  </si>
  <si>
    <t>Buildings in affected area</t>
  </si>
  <si>
    <t>SDN008Buildings in affected area</t>
  </si>
  <si>
    <t>SDN008Economic Losses</t>
  </si>
  <si>
    <t>OCHA 27/04/2021</t>
  </si>
  <si>
    <t>https://reliefweb.int/report/sudan/sudan-west-darfur-emergency-situation-report-no-01-27-april-2021</t>
  </si>
  <si>
    <t xml:space="preserve">Host and non-host communities and IDPs </t>
  </si>
  <si>
    <t>SDN008Crisis affected groups</t>
  </si>
  <si>
    <t>SDN008People facing limited access constraints</t>
  </si>
  <si>
    <t>SDN008People facing restricted access constraints</t>
  </si>
  <si>
    <t>BGD002Illness cases reported</t>
  </si>
  <si>
    <t>Refugees/Asylum seekers</t>
  </si>
  <si>
    <t>SOM002Crisis affected groups</t>
  </si>
  <si>
    <t>International Displacement</t>
  </si>
  <si>
    <t>ETH003</t>
  </si>
  <si>
    <t>Ethiopia</t>
  </si>
  <si>
    <t>UNHCR 03/2021</t>
  </si>
  <si>
    <t>https://data2.unhcr.org/en/documents/details/86087</t>
  </si>
  <si>
    <t>Refugees, IDPS, Host</t>
  </si>
  <si>
    <t>ETH003Crisis affected groups</t>
  </si>
  <si>
    <t xml:space="preserve">No data </t>
  </si>
  <si>
    <t>ETH003People facing limited access constraints</t>
  </si>
  <si>
    <t>ETH003People facing restricted access constraints</t>
  </si>
  <si>
    <t>Northern Ethiopia Conflict</t>
  </si>
  <si>
    <t>ETH004</t>
  </si>
  <si>
    <t>No data</t>
  </si>
  <si>
    <t>ETH004People facing limited access constraints</t>
  </si>
  <si>
    <t>Post-coup conflict in Myanmar</t>
  </si>
  <si>
    <t>MMR004</t>
  </si>
  <si>
    <t>MMR004Injuries reported</t>
  </si>
  <si>
    <t>MMR004Illness cases reported</t>
  </si>
  <si>
    <t>MMR004Buildings damaged</t>
  </si>
  <si>
    <t>MMR004Buildings destroyed</t>
  </si>
  <si>
    <t>MMR004Buildings in affected area</t>
  </si>
  <si>
    <t>MMR004Economic Losses</t>
  </si>
  <si>
    <t>MMR004People facing limited access constraints</t>
  </si>
  <si>
    <t>MMR004People facing restricted access constraints</t>
  </si>
  <si>
    <t>Affected population</t>
  </si>
  <si>
    <t>NAM002Crisis affected groups</t>
  </si>
  <si>
    <t>UN Statistics 2004</t>
  </si>
  <si>
    <t>https://unstats.un.org/unsd/demographic/products/dyb/DYB2004/Table03.pdf</t>
  </si>
  <si>
    <t>The whole country is affected by the Drought crisis</t>
  </si>
  <si>
    <t>ZMB002Landmass affected</t>
  </si>
  <si>
    <t>UNHCR 31/03/2021</t>
  </si>
  <si>
    <t>https://data2.unhcr.org/en/country/zmb</t>
  </si>
  <si>
    <t xml:space="preserve">Refugees, host and non-host groups are affected by the crisis. Most refugees are from Angola and DRC, and smaller numbers of refugees are from Rwanda, Burundi, Somalia and other nationalities. </t>
  </si>
  <si>
    <t>ZMB002Crisis affected groups</t>
  </si>
  <si>
    <t>Refugees and host-community</t>
  </si>
  <si>
    <t>SDN005Crisis affected groups</t>
  </si>
  <si>
    <t xml:space="preserve">Multiple crisis in Kenya </t>
  </si>
  <si>
    <t>KEN001</t>
  </si>
  <si>
    <t>Infogap</t>
  </si>
  <si>
    <t>KEN001Buildings damaged</t>
  </si>
  <si>
    <t>KEN001Buildings destroyed</t>
  </si>
  <si>
    <t>KEN001Buildings in affected area</t>
  </si>
  <si>
    <t>KEN001Economic Losses</t>
  </si>
  <si>
    <t>KEN001People facing limited access constraints</t>
  </si>
  <si>
    <t>KEN001People facing restricted access constraints</t>
  </si>
  <si>
    <t>KEN002Buildings damaged</t>
  </si>
  <si>
    <t>KEN002Buildings destroyed</t>
  </si>
  <si>
    <t>KEN002Buildings in affected area</t>
  </si>
  <si>
    <t>KEN002Economic Losses</t>
  </si>
  <si>
    <t>Drought in Kenya</t>
  </si>
  <si>
    <t>KEN003</t>
  </si>
  <si>
    <t>KEN003Buildings damaged</t>
  </si>
  <si>
    <t>KEN003Buildings destroyed</t>
  </si>
  <si>
    <t>KEN003Buildings in affected area</t>
  </si>
  <si>
    <t>KEN003Economic Losses</t>
  </si>
  <si>
    <t>KEN002People facing limited access constraints</t>
  </si>
  <si>
    <t>KEN003People facing limited access constraints</t>
  </si>
  <si>
    <t>KEN003People facing restricted access constraints</t>
  </si>
  <si>
    <t xml:space="preserve">UNFPA 15/04/2021; OCHA 02/2021; OCHA 14/05/2021; </t>
  </si>
  <si>
    <t>https://reliefweb.int/sites/reliefweb.int/files/resources/ethiopia_2021_humanitarian_needs_overview_hno.pdf ; https://reliefweb.int/sites/reliefweb.int/files/resources/Situation%20Report%20-%20Ethiopia%20-%20Tigray%20Region%20Humanitarian%20Update%20-%2014%20May%202021.pdf ; https://reliefweb.int/sites/reliefweb.int/files/resources/extsitrep_15-30apr2021_tigray_response.pdf</t>
  </si>
  <si>
    <t>IDPs, Refugees, Returnees, Host</t>
  </si>
  <si>
    <t>ETH004Crisis affected groups</t>
  </si>
  <si>
    <t>Drought in South-West Angola</t>
  </si>
  <si>
    <t>AGO002</t>
  </si>
  <si>
    <t>Angola</t>
  </si>
  <si>
    <t>ACLED accessed 13/12/2021</t>
  </si>
  <si>
    <t>https://acleddata.com/dashboard/#/dashboard</t>
  </si>
  <si>
    <t>From 13/05/2021 to 03/12/2021</t>
  </si>
  <si>
    <t>AGO002Fatalities reported</t>
  </si>
  <si>
    <t>Multiple crises in the Philippines</t>
  </si>
  <si>
    <t>PHL001</t>
  </si>
  <si>
    <t>PHL001Illness cases reported</t>
  </si>
  <si>
    <t>ACLED accessed 20/12/2021</t>
  </si>
  <si>
    <t>Fatalities related to riots</t>
  </si>
  <si>
    <t>AGO002Fatalities in all crises</t>
  </si>
  <si>
    <t>World Bank 2020 (accessed on 28/12/2021)</t>
  </si>
  <si>
    <t>https://data.worldbank.org/indicator/AG.LND.TOTL.K2?locations=PK</t>
  </si>
  <si>
    <t xml:space="preserve">This is the geographic size of Pakistan - the whole country is affected by different types of conflict, drought, and natural hazards. Landmass data is from the last World Bank figure of 2019, which is recent and is unlikely to have changed dramatically.  </t>
  </si>
  <si>
    <t>PAK001Landmass affected</t>
  </si>
  <si>
    <t>No data for the amount of people affected due to the increased insecurity in Azad Jammu and Kashmir.</t>
  </si>
  <si>
    <t>PAK004People affected</t>
  </si>
  <si>
    <t>https://reliefweb.int/report/pakistan/pakistan-kashmir-government-pakistan-wfpecho-daily-flash-13-march-2019</t>
  </si>
  <si>
    <t>15,000 people were displaced in the border area with India following conflict incidents along the Line of Control  in March 2019. There are media reports suggesting that displacement is common, though this cannot be verified. In general, there is very limited data available on the impact of the conflict in Kashmir, therefore, this is likely to be a underestimation of the total amount of people displaced. SInce the 15,000 is outdated, it has been removed from the SI calculation.</t>
  </si>
  <si>
    <t>PAK004People displaced</t>
  </si>
  <si>
    <t xml:space="preserve">There is currently no information regarding humanitarian needs caused by the conflict in Azad Jammu and Kashmir. Anecdotal evidence suggests that there is conflict induced displacement and protection concerns due to shelling along the LoC, but this is not quantifiable or verifiable. </t>
  </si>
  <si>
    <t>PAK004People in Need</t>
  </si>
  <si>
    <t>PAK004Stressed humanitarian conditions - Level 2</t>
  </si>
  <si>
    <t>PAK004Moderate humanitarian conditions - Level 3</t>
  </si>
  <si>
    <t>PAK004Severe humanitarian conditions - Level 4</t>
  </si>
  <si>
    <t>PAK004Extreme humanitarian conditions - Level 5</t>
  </si>
  <si>
    <t>EOC Yemen 2021</t>
  </si>
  <si>
    <t>https://app.powerbi.com/view?r=eyJrIjoiNTY3YmU0NTItMmFjYy00OTUxLWI2NzEtOTU5N2Q0MDBjMjE5IiwidCI6ImI3ZTNlYmJjLTE2ZTctNGVmMi05NmE5LTVkODc4ZDg3MDM5ZCIsImMiOjl9</t>
  </si>
  <si>
    <t>The data set is until May/2021
I calculated 6 months span From ( Dec 2020- May 2021)
Still no current data</t>
  </si>
  <si>
    <t>YEM002Illness cases reported</t>
  </si>
  <si>
    <t>YEM001Illness cases reported</t>
  </si>
  <si>
    <t>CIMP data set/circulated through email</t>
  </si>
  <si>
    <t xml:space="preserve">CIMP Data , Circulated through email </t>
  </si>
  <si>
    <t>Calculated for 6 months span</t>
  </si>
  <si>
    <t>YEM001Injuries reported</t>
  </si>
  <si>
    <t>Drought in Ethiopia</t>
  </si>
  <si>
    <t>ETH005</t>
  </si>
  <si>
    <t>ETH005Buildings damaged</t>
  </si>
  <si>
    <t>ETH005Buildings destroyed</t>
  </si>
  <si>
    <t>ETH005Buildings in affected area</t>
  </si>
  <si>
    <t>Host community, refugees, IDPs</t>
  </si>
  <si>
    <t>ETH005Crisis affected groups</t>
  </si>
  <si>
    <t>ETH005People facing limited access constraints</t>
  </si>
  <si>
    <t>ETH005People facing restricted access constraints</t>
  </si>
  <si>
    <t>Eastern Africa Regional Drought Crisis</t>
  </si>
  <si>
    <t>REG014</t>
  </si>
  <si>
    <t>Ethiopia,Somalia,Kenya</t>
  </si>
  <si>
    <t>REG014Buildings damaged</t>
  </si>
  <si>
    <t>REG014Buildings destroyed</t>
  </si>
  <si>
    <t>REG014Buildings in affected area</t>
  </si>
  <si>
    <t>All groups are affected</t>
  </si>
  <si>
    <t>REG014Crisis affected groups</t>
  </si>
  <si>
    <t>REG014People facing limited access constraints</t>
  </si>
  <si>
    <t>REG014People facing restricted access constraints</t>
  </si>
  <si>
    <t xml:space="preserve">No data available
</t>
  </si>
  <si>
    <t>REG002Extreme humanitarian conditions - Level 5</t>
  </si>
  <si>
    <t>Multiple Crises in Tanzania</t>
  </si>
  <si>
    <t>TZA001</t>
  </si>
  <si>
    <t>TZA001Illness cases reported</t>
  </si>
  <si>
    <t>TZA001Injuries reported</t>
  </si>
  <si>
    <t>TZA001Buildings damaged</t>
  </si>
  <si>
    <t>TZA001Buildings destroyed</t>
  </si>
  <si>
    <t>TZA001Buildings in affected area</t>
  </si>
  <si>
    <t>TZA001Economic Losses</t>
  </si>
  <si>
    <t>TZA001People facing limited access constraints</t>
  </si>
  <si>
    <t>TZA001People facing restricted access constraints</t>
  </si>
  <si>
    <t>Food Security Crisis in North-East Tanzania</t>
  </si>
  <si>
    <t>TZA003</t>
  </si>
  <si>
    <t>TZA003People displaced</t>
  </si>
  <si>
    <t>TZA003Illness cases reported</t>
  </si>
  <si>
    <t>TZA003Injuries reported</t>
  </si>
  <si>
    <t>TZA003Buildings damaged</t>
  </si>
  <si>
    <t>TZA003Buildings destroyed</t>
  </si>
  <si>
    <t>TZA003Buildings in affected area</t>
  </si>
  <si>
    <t>TZA003Economic Losses</t>
  </si>
  <si>
    <t>Host community and refugees</t>
  </si>
  <si>
    <t>TZA003Crisis affected groups</t>
  </si>
  <si>
    <t>TZA003People facing limited access constraints</t>
  </si>
  <si>
    <t>TZA003People facing restricted access constraints</t>
  </si>
  <si>
    <t>OCHA 14/05/2021 ; OCHA 17/03/2022</t>
  </si>
  <si>
    <t>https://reliefweb.int/sites/reliefweb.int/files/resources/Situation%20Report%20-%20Ethiopia%20-%20Tigray%20Region%20Humanitarian%20Update%20-%2014%20May%202021.pdf ; https://reliefweb.int/sites/reliefweb.int/files/resources/Situation%20Report%20-%20Northern%20Ethiopia%20-%20Humanitarian%20Update%20-%2017%20Mar%202022.pdf</t>
  </si>
  <si>
    <t xml:space="preserve">It is estimated that 7,000-10,000 Eritrean refugees are still in hard to reach areas across the region. The needs are likely to be very high// Access beyond Afdera Woreda, Zone 2 (Afar region) is currently impossible due to the clashes, hindering humanitarian operators from accessing an estimated 200,000 displaced people located in the inaccessible area. </t>
  </si>
  <si>
    <t>ETH004People facing restricted access constraints</t>
  </si>
  <si>
    <t>Host-community, IDPs, refugees , returnees</t>
  </si>
  <si>
    <t>ZWE001Crisis affected groups</t>
  </si>
  <si>
    <t xml:space="preserve">Department of statistics Malaysia 2010; UNHCR 31/01/2021
</t>
  </si>
  <si>
    <t xml:space="preserve">Level 3, is all those seeking asylum and registered as a refugee in Malaysia. Due to information gaps, it is unclear whether those in need are facing different levels of severity. 
</t>
  </si>
  <si>
    <t>MYS001Severe humanitarian conditions - Level 4</t>
  </si>
  <si>
    <t xml:space="preserve"> Level 3, is all those seeking asylum and registered as a refugee in Malaysia. Due to information gaps, it is unclear whether those in need are facing different levels of severity. 
</t>
  </si>
  <si>
    <t>MYS001Extreme humanitarian conditions - Level 5</t>
  </si>
  <si>
    <t>World Bank 2020, UNHCR 28/02/2022, UNHCR 2018</t>
  </si>
  <si>
    <t xml:space="preserve">https://data.worldbank.org/indicator/SP.POP.TOTL?locations=DZ&amp;page=2 ; https://reporting.unhcr.org/document/1845 ; http://www.usc.es/export9/sites/webinstitucional/gl/institutos/ceso/descargas/UNHCR_Tindouf-Total-In-Camp-Population_March-2018.pdf
</t>
  </si>
  <si>
    <t>Refugees,  migrants and host population</t>
  </si>
  <si>
    <t>DZA004Crisis affected groups</t>
  </si>
  <si>
    <t>Host, non host, IDPs, Refugees, Asylum seekers</t>
  </si>
  <si>
    <t>ERI001Crisis affected groups</t>
  </si>
  <si>
    <t>No reliable information giving a cumulative figure for this incident</t>
  </si>
  <si>
    <t>ERI001Illness cases reported</t>
  </si>
  <si>
    <t>ERI001Buildings in affected area</t>
  </si>
  <si>
    <t>ERI001Economic Losses</t>
  </si>
  <si>
    <t>Total population</t>
  </si>
  <si>
    <t>World population Review 21/06/22</t>
  </si>
  <si>
    <t>https://worldpopulationreview.com/countries</t>
  </si>
  <si>
    <t>2022 Population of Iran</t>
  </si>
  <si>
    <t>IRN004Total population</t>
  </si>
  <si>
    <t>https://reliefweb.int/report/kenya/kenya-ipc-acute-food-insecurity-and-acute-malnutrition-analysis-march-june-2022-published-june-10-2022</t>
  </si>
  <si>
    <t>Acute malnutrition reported cases in child age under the age 5 years</t>
  </si>
  <si>
    <t>KEN001Crisis affected groups</t>
  </si>
  <si>
    <t>No cumulative figure for this event</t>
  </si>
  <si>
    <t>KEN003People displaced</t>
  </si>
  <si>
    <t>KEN003Injuries reported</t>
  </si>
  <si>
    <t>Host population and refugees</t>
  </si>
  <si>
    <t>KEN003Crisis affected groups</t>
  </si>
  <si>
    <t>No Information regarding this incident</t>
  </si>
  <si>
    <t>KEN002Injuries reported</t>
  </si>
  <si>
    <t>KEN002Fatalities reported</t>
  </si>
  <si>
    <t>KEN002Fatalities in all crises</t>
  </si>
  <si>
    <t>Complex crisis in Ethiopia</t>
  </si>
  <si>
    <t>ETH001</t>
  </si>
  <si>
    <t>ETH001Crisis affected groups</t>
  </si>
  <si>
    <t>ETH001People facing limited access constraints</t>
  </si>
  <si>
    <t>OCHA 14/05/2021</t>
  </si>
  <si>
    <t>https://reliefweb.int/sites/reliefweb.int/files/resources/Situation%20Report%20-%20Ethiopia%20-%20Tigray%20Region%20Humanitarian%20Update%20-%2014%20May%202021.pdf</t>
  </si>
  <si>
    <t>It is estimated that 7,000-10,000 Eritrean refugees are still in hard to reach areas across the region. The needs are likely to be very high.</t>
  </si>
  <si>
    <t>ETH001People facing restricted access constraints</t>
  </si>
  <si>
    <t>WHO 28/10/2022</t>
  </si>
  <si>
    <t>https://reliefweb.int/report/afghanistan/earthquake-paktika-and-khost-provinces-afghanistan-situation-report-7-issued-28-june-2022</t>
  </si>
  <si>
    <t>Number of injuries reported in Khost and Paktika because of the earthquake, as at 28 June</t>
  </si>
  <si>
    <t>AFG001Injuries reported</t>
  </si>
  <si>
    <t>Venezuela displacement in Brazil</t>
  </si>
  <si>
    <t>BRA002</t>
  </si>
  <si>
    <t>Brazil</t>
  </si>
  <si>
    <t>BRA002People facing restricted access constraints</t>
  </si>
  <si>
    <t>Integrated Food Security Phase Classification - March 2022</t>
  </si>
  <si>
    <t>https://www.ipcinfo.org/ipcinfo-website/resources/resources-details/en/c/1155118/</t>
  </si>
  <si>
    <t>People exposed living in Cunene, Namibe and Huila</t>
  </si>
  <si>
    <t>AGO002People exposed</t>
  </si>
  <si>
    <t xml:space="preserve">This is the sum of people facing levels 2-5 humanitarian needs according to ACAPS methodology.
</t>
  </si>
  <si>
    <t>AGO002People affected</t>
  </si>
  <si>
    <t>Minimal humanitarian conditions - Level 1</t>
  </si>
  <si>
    <t>Minimal humanitarian conditions of people living in 10 municipalities of Southern Angola.</t>
  </si>
  <si>
    <t>AGO002Minimal humanitarian conditions - Level 1</t>
  </si>
  <si>
    <t>Stressed humanitarian conditions of people living in 10 municipalities of Southern Angola.</t>
  </si>
  <si>
    <t>AGO002Stressed humanitarian conditions - Level 2</t>
  </si>
  <si>
    <t>Moderate humanitarian conditions of people living in 10 municipalities of Southern Angola.</t>
  </si>
  <si>
    <t>AGO002Moderate humanitarian conditions - Level 3</t>
  </si>
  <si>
    <t xml:space="preserve">Severe humanitarian conditions of people living in 10 municipalities of Southern Angola.
</t>
  </si>
  <si>
    <t>AGO002Severe humanitarian conditions - Level 4</t>
  </si>
  <si>
    <t>Extreme humanitarian conditions of people living in the 10 municipalities of Southern Angola.</t>
  </si>
  <si>
    <t>AGO002Extreme humanitarian conditions - Level 5</t>
  </si>
  <si>
    <t xml:space="preserve">No information on fatalities of Cameroonian refugees.
</t>
  </si>
  <si>
    <t>NGA008Fatalities reported</t>
  </si>
  <si>
    <t>IFRC 05/07/2022</t>
  </si>
  <si>
    <t>https://reliefweb.int/report/mauritania/mauritaniatagant-hunger-crisis-emergency-plan-action-epoa-dref-operation-ndeg-mdrma013</t>
  </si>
  <si>
    <t xml:space="preserve">There are 136,254 malnourished children, including 103,514 (6%) in moderate acute malnutrition (MAM) and 32,740 (1.9%) in Severe Acute Malnutrition (SAM ) </t>
  </si>
  <si>
    <t>MRT003Illness cases reported</t>
  </si>
  <si>
    <t xml:space="preserve">Floods in Pakistan </t>
  </si>
  <si>
    <t>PAK005</t>
  </si>
  <si>
    <t>PAK005Illness cases reported</t>
  </si>
  <si>
    <t>PAK005Buildings in affected area</t>
  </si>
  <si>
    <t>PAK005Economic Losses</t>
  </si>
  <si>
    <t>OCHA 26/07/2022</t>
  </si>
  <si>
    <t>https://reliefweb.int/report/pakistan/asia-and-pacific-weekly-regional-humanitarian-snapshot-19-25-july-2022</t>
  </si>
  <si>
    <t xml:space="preserve">The local population affected by this crisis </t>
  </si>
  <si>
    <t>PAK005Crisis affected groups</t>
  </si>
  <si>
    <t xml:space="preserve">Medium </t>
  </si>
  <si>
    <t>Host community, refugees, asylum seekers, migrants</t>
  </si>
  <si>
    <t>DZA002Crisis affected groups</t>
  </si>
  <si>
    <t>Host community, refugees</t>
  </si>
  <si>
    <t>DZA003Crisis affected groups</t>
  </si>
  <si>
    <t>Displacement from Ukraine conflict in Hungary</t>
  </si>
  <si>
    <t>HUN002</t>
  </si>
  <si>
    <t>Hungary</t>
  </si>
  <si>
    <t>Host community and displaced people.</t>
  </si>
  <si>
    <t>HUN002Crisis affected groups</t>
  </si>
  <si>
    <t>UNHCR accessed 11/07/2022, City Population accessed 07/2022</t>
  </si>
  <si>
    <t xml:space="preserve">https://data2.unhcr.org/en/situations/mediterranean/location/5205 ; https://www.citypopulation.de/en/italy/cities/calabria/ ; https://www.citypopulation.de/en/italy/cities/sicilia/
</t>
  </si>
  <si>
    <t>The figure represents the landmass of areas that recieves most migrants: Sicily (25,833 km²) and Calabria (15,222 km²)</t>
  </si>
  <si>
    <t>ITA002Landmass affected</t>
  </si>
  <si>
    <t>UNHCR accessed 29/06/2022, Britannica accessed 29/06/2022</t>
  </si>
  <si>
    <t xml:space="preserve">https://data2.unhcr.org/en/situations/mediterranean/location/5205 ; https://www.britannica.com/place/Calabria-region-Italy ; https://www.britannica.com/place/Sicily 
</t>
  </si>
  <si>
    <t xml:space="preserve">Host community, asylum seekers, and refugees </t>
  </si>
  <si>
    <t>ITA002Crisis affected groups</t>
  </si>
  <si>
    <t>Host community, non-host community, IDPs, Returnees, Migrants, Asylum seekers, Refugees</t>
  </si>
  <si>
    <t>LBY001Crisis affected groups</t>
  </si>
  <si>
    <t>Host community, migrants, refugees, asylum seekers</t>
  </si>
  <si>
    <t>LBY002Crisis affected groups</t>
  </si>
  <si>
    <t>DIsplacement from Ukraine conflict in Moldova</t>
  </si>
  <si>
    <t>MDA002</t>
  </si>
  <si>
    <t>Moldova</t>
  </si>
  <si>
    <t>MDA002Crisis affected groups</t>
  </si>
  <si>
    <t>World Bank 2021</t>
  </si>
  <si>
    <t>https://data.worldbank.org/indicator/AG.LND.TOTL.K2?locations=MA</t>
  </si>
  <si>
    <t>The landmass affected covers the whole country as refugees and asylum seekers are in 52 locations across the country.</t>
  </si>
  <si>
    <t>MAR002Landmass affected</t>
  </si>
  <si>
    <t>Host communiy, refugees, asylum seekers, migrants</t>
  </si>
  <si>
    <t>MAR002Crisis affected groups</t>
  </si>
  <si>
    <t>Displacement from Ukraine conflict in Poland</t>
  </si>
  <si>
    <t>POL002</t>
  </si>
  <si>
    <t>Poland</t>
  </si>
  <si>
    <t>Government of Poland accessed 28/02/2022</t>
  </si>
  <si>
    <t>https://www.paih.gov.pl/files/?id_plik=17063</t>
  </si>
  <si>
    <t>The figure represents the landmass affected of Lublin region, as it is the border area with Ukraine (147.5  sqkm.)</t>
  </si>
  <si>
    <t>POL002Landmass affected</t>
  </si>
  <si>
    <t>UNHCR 08/07/2022</t>
  </si>
  <si>
    <t>https://reliefweb.int/report/poland/ukraine-emergency-unhcr-poland-factsheet-08-july-2022</t>
  </si>
  <si>
    <t>POL002Crisis affected groups</t>
  </si>
  <si>
    <t>Displacement from Ukraine conflict in Romania</t>
  </si>
  <si>
    <t>ROU002</t>
  </si>
  <si>
    <t>Romania</t>
  </si>
  <si>
    <t>MVU accessed 07/2022, CIRCABC accessed 07/2022</t>
  </si>
  <si>
    <t>https://mvu.ro/union-of-bucovina-with-romania-2/ ; https://circabc.europa.eu/webdav/CircaBC/ESTAT/regportraits/Information/ro064_geo.htm</t>
  </si>
  <si>
    <t xml:space="preserve">The landmass affected covers three border areas, mainly to the North area of Romania: Moldavia (46,173 sqkm), Maramures (6,304 sqkm) and Bucovina (10,441 sqkm). </t>
  </si>
  <si>
    <t>ROU002Landmass affected</t>
  </si>
  <si>
    <t>UNHCR 27/07/2022</t>
  </si>
  <si>
    <t>https://reliefweb.int/report/romania/unhcr-romania-ukraine-refugee-situation-update-update-6-27-july-2022</t>
  </si>
  <si>
    <t>ROU002Crisis affected groups</t>
  </si>
  <si>
    <t>Displacement from Ukraine conflict in Slovakia</t>
  </si>
  <si>
    <t>SVK002</t>
  </si>
  <si>
    <t>Slovakia</t>
  </si>
  <si>
    <t>SVK002Crisis affected groups</t>
  </si>
  <si>
    <t>City Population 07/2022 ; UNHCR accessed 11/07/2022</t>
  </si>
  <si>
    <t>https://www.citypopulation.de/en/spain/admin/ ; https://data.unhcr.org/en/country/esp</t>
  </si>
  <si>
    <t>The forgure represents the landmass of the most affected areas are considered Canary Islands (7,447 km² ), Mainland Andalucia (87,598 km²), Melilla (13.41 km²), Balearic Islands (4,992 km²), and Ceuta (19.48 km²)</t>
  </si>
  <si>
    <t>ESP002Landmass affected</t>
  </si>
  <si>
    <t>Host communiy, migrants, asylum seekers</t>
  </si>
  <si>
    <t>ESP002Crisis affected groups</t>
  </si>
  <si>
    <t>World Bank 2020</t>
  </si>
  <si>
    <t xml:space="preserve">https://data.worldbank.org/indicator/AG.SRF.TOTL.K2?locations=TN&amp;page=2 </t>
  </si>
  <si>
    <t>The figure reporesents the total landmass of Tunisia</t>
  </si>
  <si>
    <t>TUN002Landmass affected</t>
  </si>
  <si>
    <t>UNHCR 30/06/2022</t>
  </si>
  <si>
    <t>https://reliefweb.int/report/tunisia/unhcr-tunisia-operational-update-30-june-2022</t>
  </si>
  <si>
    <t>TUN002Crisis affected groups</t>
  </si>
  <si>
    <t>DZA003People displaced</t>
  </si>
  <si>
    <t>Azad jammu and kashmir official portal</t>
  </si>
  <si>
    <t>https://www.ajk.gov.pk/ajk-at-a-glance</t>
  </si>
  <si>
    <t>PAK004Landmass affected</t>
  </si>
  <si>
    <t>Azad jammu and kashmir official portal ; GoI 2011</t>
  </si>
  <si>
    <t>https://www.ajk.gov.pk/ajk-at-a-glance ; https://www.census2011.co.in/states.php</t>
  </si>
  <si>
    <t>Sum of the affected areas in the individual crises IND002 and PAK004.</t>
  </si>
  <si>
    <t>REG003Landmass affected</t>
  </si>
  <si>
    <t>MRT002Illness cases reported</t>
  </si>
  <si>
    <t>TZA002Buildings destroyed</t>
  </si>
  <si>
    <t>Central Mediterranean Route</t>
  </si>
  <si>
    <t>REG007</t>
  </si>
  <si>
    <t>Algeria,Tunisia,Libya,Italy</t>
  </si>
  <si>
    <t xml:space="preserve">       x</t>
  </si>
  <si>
    <t>REG007Illness cases reported</t>
  </si>
  <si>
    <t>REG007Injuries reported</t>
  </si>
  <si>
    <t>REG007Buildings damaged</t>
  </si>
  <si>
    <t>REG007Buildings destroyed</t>
  </si>
  <si>
    <t>REG007Buildings in affected area</t>
  </si>
  <si>
    <t>REG007Economic Losses</t>
  </si>
  <si>
    <t xml:space="preserve">UNHCR 26/05/2022 ; Migrants Refugees accessed 21/08/2022 UNHCR 31/07/2022 ; UNHCR 31/07/2022 UNHCR accessed 26/08/2022 ; IOM 20/06/2022 UNHCR accessed 25/08/2022    </t>
  </si>
  <si>
    <t>https://reliefweb.int/report/algeria/unhcr-middle-east-and-north-africa-algeria-may-2022 ; https://migrants-refugees.va/country-profile/algeria/#:~:text=In%20mid%2D2020%20there%20were,and%20100.6%20thousand%20in%202019. https://data.unhcr.org/en/documents/details/94984 ; https://data.unhcr.org/en/documents/details/94983 https://data.unhcr.org/en/country/lby ; https://dtm.iom.int/reports/migrant-report-key-findings-round-41-feb-april-2022 https://data2.unhcr.org/en/situations/mediterranean/location/5205</t>
  </si>
  <si>
    <t>REG007Crisis affected groups</t>
  </si>
  <si>
    <t>REG007People facing limited access constraints</t>
  </si>
  <si>
    <t>REG007People facing restricted access constraints</t>
  </si>
  <si>
    <t>Western Mediterranean Route</t>
  </si>
  <si>
    <t>REG008</t>
  </si>
  <si>
    <t>Algeria,Morocco,Spain</t>
  </si>
  <si>
    <t>REG008Illness cases reported</t>
  </si>
  <si>
    <t>REG008Injuries reported</t>
  </si>
  <si>
    <t>REG008Buildings damaged</t>
  </si>
  <si>
    <t>REG008Buildings destroyed</t>
  </si>
  <si>
    <t>REG008Buildings in affected area</t>
  </si>
  <si>
    <t>REG008Economic Losses</t>
  </si>
  <si>
    <t>UNHCR 26/05/2022 ; Migrants Refugees accessed 21/08/2022 UNHCR 27/5/2022; Al Jazeera 25/06/2022 UNHCR accessed 25/08/2022 ; UNHCR 16/08/2022</t>
  </si>
  <si>
    <t>https://reliefweb.int/report/algeria/unhcr-middle-east-and-north-africa-algeria-may-2022 ; https://migrants-refugees.va/country-profile/algeria/#:~:text=In%20mid%2D2020%20there%20were,and%20100.6%20thousand%20in%202019. https://reliefweb.int/report/morocco/morocco-factsheet-april-2022 ; https://www.aljazeera.net/news/politics/2022/6/25/%D9%85%D9%82%D8%AA%D9%84-18-%D9%85%D9%87%D8%A7%D8%AC%D8%B1%D8%A7-%D8%A3%D8%AB%D9%86%D8%A7%D8%A1-%D9%85%D8%AD%D8%A7%D9%88%D9%84%D8%AA%D9%87%D9%85-%D8%A7%D9%84%D8%B9%D8%A8%D9%88%D8%B1-%D8%A5%D9%84%D9%89 https://data.unhcr.org/en/country/esp ; https://reliefweb.int/report/spain/spain-asylum-applications-1-jan-30-jul-2022</t>
  </si>
  <si>
    <t>REG008Crisis affected groups</t>
  </si>
  <si>
    <t>REG008People facing limited access constraints</t>
  </si>
  <si>
    <t>REG008People facing restricted access constraints</t>
  </si>
  <si>
    <t>HNO 2022; OCHA 2022; World Bank, 2020; World Bank, 2020; "World Bank, 2021; World Bank, 2020; World Bank, 2021; World Bank 2021 ; R4V 2022; World Bank 2021 ; R4V 2022</t>
  </si>
  <si>
    <t>https://www.humanitarianresponse.info/es/operations/colombia/document/panorama-de-necesidades-humanitarias-2022  https://hum-insight.info/ https://data.worldbank.org/indicator/sp.pop.totl?page=2 https://data.worldbank.org/indicator/SM.POP.REFG?locations=BR  https://data.worldbank.org/indicator/SM.POP.REFG.OR?locations=BR https://data.worldbank.org/indicator/SP.POP.TOTL?locations=EC https://data.worldbank.org/country/peru?view=chart https://data.worldbank.org/indicator/SP.POP.TOTL?locations=CL https://data.worldbank.org/country/TT https://data.worldbank.org/indicator/SP.POP.TOTL?locations=DO ; https://www.r4v.info/es/document/r4v-america-latina-y-el-caribe-refugiados-y-migrantes 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https://data.worldbank.org/indicator/SP.POP.TOTL?locations=PA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https://datosmacro.expansion.com/demografia/migracion/inmigracion/panama#:~:text=Seg%C3%BAn%20los%20%C3%BAltimos%20datos%20publicados,%2C%20que%20son%20el%2048.99%25.</t>
  </si>
  <si>
    <t>Total sum of population of countries with REG002: 27412335 (Ven); 208495000 (Bra); 50300000 (COL); 14846361 (EC); 33000000 (Per); 1454973 (TTO); 19100000 (CHL); 4300000 (PAN); 10800000 (DOM)</t>
  </si>
  <si>
    <t>REG002Total population</t>
  </si>
  <si>
    <t>Orarbo 2021; EcuRed 2021; EnColombia 2021; Toda Colombia 2021; OECD 2021; Colombia Immap 2021; World Bank; Brazilian Government, 2022</t>
  </si>
  <si>
    <t>http://orarbo.gov.co/apc-aa-files/a65cd60a57804f3f1d35afb36cfcf958/bogota_ficha_11001.pdf  https://www.ecured.cu/Departamento_de_Guajira_(Colombia)  https://encolombia.com/educacion-cultura/geografia-colombiana/departamentos/valle-del-cauca/ https://www.todacolombia.com/departamentos-de-colombia/atlantico/index.html  https://www.oecd.org/education/imhe/49183012.pdf  https://colombia.immap.org/deteccion-y-caracterizacion-de-asentamientos-nuevos/caracterizacion-de-asentamientos/nuevos-asentamientos-norte-de-santander/  https://data.worldbank.org/indicator/AG.LND.TOTL.K2?locations=VE; https://www.gov.br/casacivil/pt-br/acolhida/noticias/em-quatro-anos-mais-de-70-mil-refugiados-e-migrantes-venezuelanos-foram-interiorizados-no-brasil-1  https://www.embajadadebrasil.org/  https://data.worldbank.org/indicator/SP.POP.TOTL?locations=EC https://data.worldbank.org/indicator/AG.LND.TOTL.K2?locations=PE https://data.worldbank.org/indicator/SP.POP.TOTL?locations=CL https://data.worldbank.org/indicator/AG.LND.TOTL.K2?locations=TT https://data.worldbank.org/indicator/AG.LND.TOTL.K2?locations=DO https://data.worldbank.org/indicator/AG.LND.TOTL.K2?locations=PA</t>
  </si>
  <si>
    <t>Sum ofLandmass affected in countries with REG002</t>
  </si>
  <si>
    <t>REG002Landmass affected</t>
  </si>
  <si>
    <t>HNO2022; IBGE, 2021; World Bank, 2020; World Bank, 2021; World Bank, 2020; World Bank, 2021; World Bank 2021 ; R4V 2022; R4V 2022</t>
  </si>
  <si>
    <t>https://www.ibge.gov.br/  https://data.worldbank.org/indicator/SP.POP.TOTL?locations=EC  https://data.worldbank.org/country/peru?view=chart https://data.worldbank.org/indicator/SP.POP.TOTL?locations=CL https://data.worldbank.org/country/TT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 dominicana#:~:text=Seg%C3%BAn%20los%20%C3%BAltimos%20datos%20publicados,195%20de %20ranking%20de%20emigrantes. https://www.r4v.info/es/document/r4v-america-latina-y-el-caribe-refugiados-y-migrantes-venezolanos-en-la-region-julio-2022</t>
  </si>
  <si>
    <t>Sum of people exposed in all countries with open Reg002 crisis</t>
  </si>
  <si>
    <t>REG002People exposed</t>
  </si>
  <si>
    <t>R4V, 07/12/2021; UCAB, 2021; IDMC, 2021; R4V, 2022; UNHCR 2022; R4V, 2022; Inec 2022; R4V, 2022; Inei 2017; INE, 2017; R4V,2021; IOM 2020; World Bank 2021 ; R4V 2022; R4V 2022; R4V 02/2022; APNEWS 01/02/2022</t>
  </si>
  <si>
    <t>https://www.r4v.info/en/document/rmrp-2022 https://www.internal-displacement.org/countries/venezuela  https://assets.website-files.com/5d14c6a5c4ad42a4e794d0f7/6153ad6fb92e4428cada4fb7_Presentacion%20ENCOVI%202021%20V1.pdf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https://rmrp.r4v.info/rmrp-2022-pagina-principal-ecuador/  https://www.ecuadorencifras.gob.ec/estadisticas/ https://rmrp.r4v.info/rmrp-2022-pagina-principal-ecuador/  https://www.ecuadorencifras.gob.ec/estadisticas/ http://resultados.censo2017.cl/  https://www.r4v.info/es/document/chile-two-pager https://dtm.iom.int/reports/trinidad-and-tobago-%E2%80%94-monitoring-venezuelan-citizens-presence-round-3-december-2020 https://data.worldbank.org/indicator/SP.POP.TOTL?locations=DO https://www.r4v.info/es/document/r4v-america-latina-y-el-caribe-refugiados-y-migrantes-venezolanos-en-la-region-mayo-2022 https://datosmacro.expansion.com/demografia/migracion/inmigracion/republica-dominicana#:~:text=Aumenta%20el%20n%C3%BAmero%20de%20inmigrantes%20en%20Rep%C3%BAblica%20Dominicana&amp;text=La%20inmigraci%C3%B3n%20masculina%20es%20superior,%2C%20que%20son%20el%2035.65%25. https://datosmacro.expansion.com/demografia/migracion/emigracion/republica-dominicana#:~:text=Seg%C3%BAn%20los%20%C3%BAltimos%20datos%20publicados,195%20del%20ranking%20de%20emigrantes  https://www.r4v.info/es/document/r4v-america-latina-y-el-caribe-refugiados-y-migrantes-venezolanos-en-la-region-febrero-1 https://data.humdata.org/dataset/rmrp-2022 https://apnews.com/article/noticias-9412f9ff99ff5e89b36dcdec57802516</t>
  </si>
  <si>
    <t xml:space="preserve">Sum of affected people from countries with open Reg002 crisis: </t>
  </si>
  <si>
    <t>REG002People affected</t>
  </si>
  <si>
    <t>Ministerio de Relaciones Exteriores, 2022; R4V 2022 UNHCR, 2022; Humdata, 2021; R4V,2022; R4V,2022; R4V,  December 9th, 2021 ; R4V,2022; R4V 2022; R4V 2022</t>
  </si>
  <si>
    <t>https://migracioncolombia.gov.co/infografias/distribucion-de-venezolanos-en-colombia-corte28-de-febrero-de-2022  r4v.info/en/refugeeandmigrants  https://reporting.unhcr.org/brazil   https://data.humdata.org/dataset/idmc-idp-data-for-brazil  https://www.r4v.info/en/document/rmrp-2022 https://www.r4v.info/en/document/rmrp-2022 https://www.r4v.info/es/document/chile-two-pager https://www.r4v.info/es/document/2022-rmrp-trinidad-y-tobago-hoja-informativa  https://www.r4v.info/es/document/r4v-america-latina-y-el-caribe-refugiados-y-migrantes-venezolanos-en-la-region-julio-2022 https://www.r4v.info/es/document/r4v-america-latina-y-el-caribe-refugiados-y-migrantes-venezolanos-en-la-region-julio-2022</t>
  </si>
  <si>
    <t xml:space="preserve">Sum of people displaced from countries with open Reg002 crisis
</t>
  </si>
  <si>
    <t>REG002People displaced</t>
  </si>
  <si>
    <t>It is difficult to establish and access this data</t>
  </si>
  <si>
    <t>REG002Illness cases reported</t>
  </si>
  <si>
    <t>REG002Injuries reported</t>
  </si>
  <si>
    <t>Medicina Legal 2022; ACLED 2022; Missing Migrants; ACLED, 2022; Missing Migrants 2022; BBC 2021 ; El Pitazo 2022</t>
  </si>
  <si>
    <t>https://noticias.canal1.com.co/noticias/este-ano-han-sido-asesinados-367-ciudadanos-venezolanos-en-colombia/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</si>
  <si>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number of fatalities reported from countries with open REG002 crisis. No information available for Brazil002 and DOM002</t>
  </si>
  <si>
    <t>REG002Fatalities reported</t>
  </si>
  <si>
    <t>HNO 2022 Indepaz 2022, Medicina legal 2022; ACLED 2022; ACLED, 2022; Missing Migrants; Missing Migrants; ACLED, 2022; Missing Migrants; BBC 2021 ; El Pitazo 2022</t>
  </si>
  <si>
    <t>https://www.humanitarianresponse.info/es/operations/colombia/document/panorama-de-necesidades-humanitarias-2022  https://indepaz.org.co/informe-de-masacres-en-colombia-durante-el-2020-2021/ https://acleddata.com/dashboard/#/dashboard https://acleddata.com/dashboard/#/dashboard https://missingmigrants.iom.int/es/descargar-datos-del-proyecto-migrantes-desaparecidos https://missingmigrants.iom.int/es/descargar-datos-del-proyecto-migrantes-desaparecidos https://acleddata.com/dashboard/#/dashboard https://missingmigrants.iom.int/es/descargar-datos-del-proyecto-migrantes-desaparecidos https://www.bbc.com/mundo/noticias-america-latina-58800345 ; https://elpitazo.net/migracion/al-menos-10-venezolanos-han-muerto-en-la-selva-del-darien-en-lo-que-va-de-2022/</t>
  </si>
  <si>
    <t>Sum of all fatalities reported in countries with open Reg002. No data available for DOM002</t>
  </si>
  <si>
    <t>REG002Fatalities in all crises</t>
  </si>
  <si>
    <t>REG002Buildings damaged</t>
  </si>
  <si>
    <t>REG002Buildings destroyed</t>
  </si>
  <si>
    <t>REG002Economic Losses</t>
  </si>
  <si>
    <t>RMRP 2022; UCAB, 2021; R4V, 2022; R4V 2022; R4V 2022; R4V 2022; R4V 2022; R4V 2022; R4V 2022</t>
  </si>
  <si>
    <t>https://www.r4v.info/en/document/rmrp-2022  https://assets.website-files.com/5d14c6a5c4ad42a4e794d0f7/6153ad6fb92e4428cada4fb7_Presentacion%20ENCOVI%202021%20V1.pdf  https://www.r4v.info/pt/document/rmrp-2022-plano-regional-e-capitulo-brasil  https://www.r4v.info/en/document/rmrp-2022  https://www.r4v.info/en/document/rmrp-2022  https://www.r4v.info/es/document/chile-two-pager  https://www.r4v.info/en/document/rmrp-2022  https://data.humdata.org/dataset/rmrp-2022 https://data.humdata.org/dataset/rmrp-2022</t>
  </si>
  <si>
    <t xml:space="preserve">Sum of PIN in countries with REG002
</t>
  </si>
  <si>
    <t>REG002People in Need</t>
  </si>
  <si>
    <t>"UCAB, 2021; IDMC, 2021; OCHA 2022; R4V, 2022; UNHCR 2022; IBGE, 2021; R4V, 2022; Inec 2022, World Bank 2020; R4V, 2022; Inei 2017, World Bank 2021; World Bank, 2020 INE, 2017; R4V,2021; World Bank, 2021 IOM 2020; World Bank 2020 ; R4V 2022; R4V 2022</t>
  </si>
  <si>
    <t>https://hum-insight.info/ https://assets.website-files.com/5d14c6a5c4ad42a4e794d0f7/6153ad6fb92e4428cada4fb7_Presentacion%20ENCOVI%202021%20V1.pdf   https://www.internal-displacement.org/countries/venezuela  https://assets.website-files.com/5d14c6a5c4ad42a4e794d0f7/6153ad6fb92e4428cada4fb7_Presentacion%20ENCOVI%202021%20V1.pdf  https://hum-insight.info/ https://www.ibge.gov.br/ https://www.r4v.info/pt/document/rmrp-2022-plano-regional-e-capitulo-brasil  https://disasterphilanthropy.org/disasters/2022-northeastern-brazil-floods/  https://reporting.unhcr.org/brazil    https://data.humdata.org/dataset/idmc-idp-data-for-brazil           https://floodlist.com/america/brazil-floods-amazonas-may-2022    https://www.ibge.gov.br/  https://www.gov.br/cemaden/pt-br/assuntos/riscos-geo-hidrologicos/12-06-2022-previsao-de-risco-geo-hidrologicos https://www.reuters.com/world/americas/heavy-rains-brazils-northeast-kill-least-35-2022-05-28/  https://reporting.unhcr.org/brazil https://data.humdata.org/dataset/idmc-idp-data-for-brazil https://rmrp.r4v.info/rmrp-2022-pagina-principal-ecuador/ https://www.ecuadorencifras.gob.ec/estadisticas/ https://data.worldbank.org/indicator/SP.POP.TOTL?locations=E https://rmrp.r4v.info/rmrp-2022-pagina-principal-ecuador/ https://www.ecuadorencifras.gob.ec/estadisticas https://data.worldbank.org/country/peru?view=chart| http://resultados.censo2017.cl/  https://www.r4v.info/es/document/chile-two-pager   https://data.worldbank.org/indicator/SP.POP.TOTL?locations=CL https://dtm.iom.int/reports/trinidad-and-tobago-%E2%80%94-monitoring-venezuelan-citizens-presence-round-3-december-2020 https://data.worldbank.org/country/TT https://data.worldbank.org/indicator/SP.POP.TOTL?locations=DO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ttps://datosmacro.expansion.com/demografia/migracion/inmigracion/panama#:~:text=Seg%C3%BAn%20los%20%C3%BAltimos%20datos%20publicados,%2C%20que%20son%20el%2048.99%25.</t>
  </si>
  <si>
    <t>Sum of level 1 in countries with REG002</t>
  </si>
  <si>
    <t>REG002Minimal humanitarian conditions - Level 1</t>
  </si>
  <si>
    <t>Sum of level 2 in all countries with open crisis REG002</t>
  </si>
  <si>
    <t>REG002Stressed humanitarian conditions - Level 2</t>
  </si>
  <si>
    <t>Sum of PIN in countries with REG002</t>
  </si>
  <si>
    <t>REG002Moderate humanitarian conditions - Level 3</t>
  </si>
  <si>
    <t>Calculations using the ACAPS methodology</t>
  </si>
  <si>
    <t>REG002Severe humanitarian conditions - Level 4</t>
  </si>
  <si>
    <t>R4V 2022</t>
  </si>
  <si>
    <t>r4v.info/en/refugeeandmigrants</t>
  </si>
  <si>
    <t>IDPs, Refugees/asylum-seekers/migrants, Returnees, Host, Non-Host</t>
  </si>
  <si>
    <t>REG002Crisis affected groups</t>
  </si>
  <si>
    <t>No information on cumulative injuries related to migrants in Somalia</t>
  </si>
  <si>
    <t>SOM002Injuries reported</t>
  </si>
  <si>
    <t>DZA002Injuries reported</t>
  </si>
  <si>
    <t>DZA002Buildings damaged</t>
  </si>
  <si>
    <t>DZA002Economic Losses</t>
  </si>
  <si>
    <t>DZA002Buildings destroyed</t>
  </si>
  <si>
    <t>DZA002Illness cases reported</t>
  </si>
  <si>
    <t xml:space="preserve">No reliable cumulative data on this.
</t>
  </si>
  <si>
    <t>NGA001Buildings destroyed</t>
  </si>
  <si>
    <t>NGA003Buildings destroyed</t>
  </si>
  <si>
    <t>NGA004Buildings destroyed</t>
  </si>
  <si>
    <t>NGA007Buildings destroyed</t>
  </si>
  <si>
    <t>NGA008Buildings destroyed</t>
  </si>
  <si>
    <t>DZA003Injuries reported</t>
  </si>
  <si>
    <t>DZA003Buildings destroyed</t>
  </si>
  <si>
    <t>DZA003Buildings damaged</t>
  </si>
  <si>
    <t>DZA003Economic Losses</t>
  </si>
  <si>
    <t>DZA003Illness cases reported</t>
  </si>
  <si>
    <t>NGA007Buildings damaged</t>
  </si>
  <si>
    <t>No reliable cumulative information on illnesses in Cabo Delgado, Nampula and Niassa provinces.</t>
  </si>
  <si>
    <t>MOZ004Illness cases reported</t>
  </si>
  <si>
    <t>https://data.worldbank.org/indicator/AG.SRF.TOTL.K2?locations=ML</t>
  </si>
  <si>
    <t xml:space="preserve">Total square kilometres of the affected area with the complex crisis in Mali
</t>
  </si>
  <si>
    <t>MLI001Landmass affected</t>
  </si>
  <si>
    <t>ACLED - August 2022</t>
  </si>
  <si>
    <t>Fatalities incurred in Senegal from the 01/03/2022 to the 12/08/2022</t>
  </si>
  <si>
    <t>SEN002Fatalities reported</t>
  </si>
  <si>
    <t>Global fatalities incurred in Senegal from the 01/03/2022 to the 12/08/2022</t>
  </si>
  <si>
    <t>SEN002Fatalities in all crises</t>
  </si>
  <si>
    <t>Humaniarian data - January 2021</t>
  </si>
  <si>
    <t>https://data.humdata.org/group/ago</t>
  </si>
  <si>
    <t>Total square kilometers of affected areas absorbing the drought crisis</t>
  </si>
  <si>
    <t>AGO002Landmass affected</t>
  </si>
  <si>
    <t>Information gap</t>
  </si>
  <si>
    <t>ETH005Injuries reported</t>
  </si>
  <si>
    <t>No reliable cumulative figures for drought fatalities</t>
  </si>
  <si>
    <t>KEN003Fatalities reported</t>
  </si>
  <si>
    <t>KEN003Fatalities in all crises</t>
  </si>
  <si>
    <t>OCHA 24/08/2022</t>
  </si>
  <si>
    <t>https://reliefweb.int/report/ethiopia/horn-africa-drought-regional-humanitarian-overview-call-action-revised-24-august-2022</t>
  </si>
  <si>
    <t>Cases of malnutrition, measles and AWD, all of which are worsened by drought</t>
  </si>
  <si>
    <t>KEN001Illness cases reported</t>
  </si>
  <si>
    <t>INSD 2021</t>
  </si>
  <si>
    <t>http://www.insd.bf/index.php/indicateurs?id=61</t>
  </si>
  <si>
    <t>Total population in country including refugees and asylum seekers</t>
  </si>
  <si>
    <t>BFA002Total population</t>
  </si>
  <si>
    <t>world population review accessed on 13/09/2022</t>
  </si>
  <si>
    <t>https://worldpopulationreview.com/countries/zimbabwe-population</t>
  </si>
  <si>
    <t>Total area of zimbabwe</t>
  </si>
  <si>
    <t>ZWE001Landmass affected</t>
  </si>
  <si>
    <t>IPC Accessed 17/09/22</t>
  </si>
  <si>
    <t>https://www.ipcinfo.org/fileadmin/user_upload/ipcinfo/docs/Somalia_Acute_Food_Insecurity_Malnutrion_SnapshotJune-Dec2022.pdf</t>
  </si>
  <si>
    <t xml:space="preserve">According to IPC Between July 2022 and June 2023, approximately 1.8 million children under five will likely face acute malnutrition  however . the figures for measles cases abd AWD were missing. </t>
  </si>
  <si>
    <t>SOM001Illness cases reported</t>
  </si>
  <si>
    <t>world population review accessed on 18/09/2022</t>
  </si>
  <si>
    <t>https://worldpopulationreview.com/countries/eswatini-population</t>
  </si>
  <si>
    <t>The whole country is affected by the Food insecurity crisis</t>
  </si>
  <si>
    <t>SWZ001Landmass affected</t>
  </si>
  <si>
    <t>https://worldpopulationreview.com/countries/namibia-population</t>
  </si>
  <si>
    <t>The whole country is affected by the food insecurity crisis</t>
  </si>
  <si>
    <t>NAM002Landmass affected</t>
  </si>
  <si>
    <t>IPC 07/09/2022</t>
  </si>
  <si>
    <t>https://reliefweb.int/report/burundi/burundi-analyse-de-la-malnutrition-aigue-de-lipc-mars-2022-fevrier-2023-publie-le-7-septembre-2022</t>
  </si>
  <si>
    <t>Estimated number of children facing malnutrition and needing treatment at the national level.</t>
  </si>
  <si>
    <t>BDI001Illness cases reported</t>
  </si>
  <si>
    <t>OCHA 23/09/22</t>
  </si>
  <si>
    <t>Pakistan: 2022 Monsoon Floods - Situation Report No. 7 (As of 23 September 2022) - Pakistan | ReliefWeb</t>
  </si>
  <si>
    <t>Total houses damaged</t>
  </si>
  <si>
    <t>PAK001Buildings damaged</t>
  </si>
  <si>
    <t>Total houses destroyed</t>
  </si>
  <si>
    <t>PAK001Buildings destroyed</t>
  </si>
  <si>
    <t>PAK005Buildings damaged</t>
  </si>
  <si>
    <t>PAK005Buildings destroyed</t>
  </si>
  <si>
    <t xml:space="preserve"> ECHO 26/07/2022</t>
  </si>
  <si>
    <t>https://reliefweb.int/report/uganda/uganda-karamoja-subregion-acute-food-insecurity-and-malnutrition-dg-echo-ipc-wfp-unicef-fewsnet-local-media-echo-daily-flash-26-july-2022</t>
  </si>
  <si>
    <t>Fatalities due to food insecurity in karamoja. No information about refugee fatalities.</t>
  </si>
  <si>
    <t>UGA005Fatalities in all crises</t>
  </si>
  <si>
    <t>City population Accessed on 28/09/2022</t>
  </si>
  <si>
    <t>https://www.citypopulation.de/en/ethiopia/cities/</t>
  </si>
  <si>
    <t>The total area of Oromia, Somali,Afar and SNNP regions</t>
  </si>
  <si>
    <t>ETH005Landmass affected</t>
  </si>
  <si>
    <t>The total area of Tigray, Afar, and Amhara as of 2022</t>
  </si>
  <si>
    <t>ETH004Landmass affected</t>
  </si>
  <si>
    <t>IPC  23/06/2022; OCHA  31/08/2022</t>
  </si>
  <si>
    <t>https://www.ipcinfo.org/fileadmin/user_upload/ipcinfo/docs/IPC_Nigeria_Acute_Malnutrition_2022Jan_Dec_Report.pdf; https://www.humanitarianresponse.info/sites/www.humanitarianresponse.info/files/documents/files/ocha_nga_bay_state_sitrep_20092022.pdf</t>
  </si>
  <si>
    <t xml:space="preserve">Acutely malnutrition children between 6 to 59 months and pregnant women  + cholera </t>
  </si>
  <si>
    <t>NGA004Illness cases reported</t>
  </si>
  <si>
    <t>UNHCR 19/04/2022; UNHCR 19/08/2019;UNHCR 31/08/2022;Euro-Med Monitor 22/05/2022; OCHA 19/04/2022</t>
  </si>
  <si>
    <t>https://data.unhcr.org/en/country/yem; https://reliefweb.int/report/yemen/displacement-yemen-overview-enar; https://reliefweb.int/report/yemen/yemen-humanitarian-needs-overview-2022-april-2022</t>
  </si>
  <si>
    <t>The number of affected groups from the following list: 
IDPs, Refugees, asylum seekers, and others of concern (such as migrants etc.), Returnees, Host, and Non-Host
Yemen has asll five groups affected by the complex crisis</t>
  </si>
  <si>
    <t>YEM001Crisis affected groups</t>
  </si>
  <si>
    <t>UN Children's Fund - 08 September 2022</t>
  </si>
  <si>
    <t>https://reliefweb.int/report/angola/unicef-angola-humanitarian-situation-report-no-1-reporting-period-1-january-30-june-2022</t>
  </si>
  <si>
    <t>People in need with refference to the UNICEF Angola Humanitarian Situation Report from January to June 2022.</t>
  </si>
  <si>
    <t>AGO002People in Need</t>
  </si>
  <si>
    <t>IPC 04/07/2022</t>
  </si>
  <si>
    <t>https://www.ipcinfo.org/ipc-country-analysis/details-map/en/c/1155762/?iso3=SWZ</t>
  </si>
  <si>
    <t>ACAPS methodology: Exposed= Level 1 + Level 2 + Level 3 + Level 4 +Level 5</t>
  </si>
  <si>
    <t>SWZ001People exposed</t>
  </si>
  <si>
    <t>ACAPS methodology: Affected= Level 2 + Level 3 + Level 4 + Level 5</t>
  </si>
  <si>
    <t>SWZ001People affected</t>
  </si>
  <si>
    <t>ACAPS methodology: PIN= The PIN= Level 3 + Level 4 + Level 5</t>
  </si>
  <si>
    <t>SWZ001People in Need</t>
  </si>
  <si>
    <t>Food insecurity level of IPC-1 (minimal severity) between October 2022 - March 2023</t>
  </si>
  <si>
    <t>SWZ001Minimal humanitarian conditions - Level 1</t>
  </si>
  <si>
    <t>Food insecurity level of IPC-2 (Stressed severity) between October 2022 - March 2023</t>
  </si>
  <si>
    <t>SWZ001Stressed humanitarian conditions - Level 2</t>
  </si>
  <si>
    <t>Food insecurity level of IPC-3 (Crisis severity) between October 2022 - March 2023</t>
  </si>
  <si>
    <t>SWZ001Moderate humanitarian conditions - Level 3</t>
  </si>
  <si>
    <t>Food insecurity level of IPC-4 (Emergency severity) between  October 2022 - March 2023</t>
  </si>
  <si>
    <t>SWZ001Severe humanitarian conditions - Level 4</t>
  </si>
  <si>
    <t>Food insecurity level of IPC-5 (Catastrophe severity) between  October 2022 - March 2023</t>
  </si>
  <si>
    <t>SWZ001Extreme humanitarian conditions - Level 5</t>
  </si>
  <si>
    <t xml:space="preserve">Affected population </t>
  </si>
  <si>
    <t>SWZ001Crisis affected groups</t>
  </si>
  <si>
    <t>IFRC 09/09/2022 , OCHA 28/08/2022 , OCHA 25/9/2022</t>
  </si>
  <si>
    <t>https://reliefweb.int/report/sudan/sudan-floods-operation-update-4-emergency-appeal-no-mdrsd028 , https://reports.unocha.org/en/country/sudan/card/29Rx7YCKzC/ , https://reliefweb.int/report/sudan/sudan-2022-flood-response-update-25-september-2022</t>
  </si>
  <si>
    <t>The floods have reportedly affected at least 500 health facilities, 397 schools , 1,000 water sources  , 2,683 public utilities and 10,271 latrines have been damaged or destroyed .</t>
  </si>
  <si>
    <t>SDN001Economic Losses</t>
  </si>
  <si>
    <t>IPC 30/8/2022</t>
  </si>
  <si>
    <t>https://www.ipcinfo.org/ipc-country-analysis/details-map/en/c/1155845/</t>
  </si>
  <si>
    <t>ZMB002People exposed</t>
  </si>
  <si>
    <t>ZMB002People affected</t>
  </si>
  <si>
    <t>ZMB002People in Need</t>
  </si>
  <si>
    <t>IPC-1 (minimal) severity between October 2022 and March 2023</t>
  </si>
  <si>
    <t>ZMB002Minimal humanitarian conditions - Level 1</t>
  </si>
  <si>
    <t>IPC-2 (Stressed) severity between October 2022 -March 2023</t>
  </si>
  <si>
    <t>ZMB002Stressed humanitarian conditions - Level 2</t>
  </si>
  <si>
    <t>IPC-3 (Crisis) severity between October 2022 - March 2023</t>
  </si>
  <si>
    <t>ZMB002Moderate humanitarian conditions - Level 3</t>
  </si>
  <si>
    <t>IPC-4 (Emergency) severity between October 2022 -March 2023</t>
  </si>
  <si>
    <t>ZMB002Severe humanitarian conditions - Level 4</t>
  </si>
  <si>
    <t>IPC-5 (Catastrophe) severity between  October 2022 - March 2023</t>
  </si>
  <si>
    <t>ZMB002Extreme humanitarian conditions - Level 5</t>
  </si>
  <si>
    <t>OCHA 15/10/22</t>
  </si>
  <si>
    <t>https://reliefweb.int/report/pakistan/pakistan-2022-monsoon-floods-situation-report-no-9-14-october-2022</t>
  </si>
  <si>
    <t>Total injuries</t>
  </si>
  <si>
    <t>PAK005Injuries reported</t>
  </si>
  <si>
    <t>OCHA 04/10/2022</t>
  </si>
  <si>
    <t>https://reliefweb.int/report/pakistan/revised-pakistan-2022-floods-response-plan-01-sep-2022-31-may-2023-issued-04-oct-2022</t>
  </si>
  <si>
    <t>Total people in need of humanitarian assistance</t>
  </si>
  <si>
    <t>PAK005People in Need</t>
  </si>
  <si>
    <t>International Organization for Migration - 21st October 2022</t>
  </si>
  <si>
    <t>https://reliefweb.int/report/senegal/senegal-rapport-sur-le-suivi-des-flux-de-populations-juillet-2022-dashboard-44-publication-juillet-2022</t>
  </si>
  <si>
    <t xml:space="preserve"> Displaced persons in Senegal with over 4363 internally displaced persons as a result of drought.</t>
  </si>
  <si>
    <t>SEN002People displaced</t>
  </si>
  <si>
    <t>Different group of persons for the crisis inlcude; internally displaced persons</t>
  </si>
  <si>
    <t>SEN002Crisis affected groups</t>
  </si>
  <si>
    <t>Aid Worker Security - 19 August 2022</t>
  </si>
  <si>
    <t>https://aidworkersecurity.org/incidents/search?start=2022&amp;end=2022&amp;detail=1&amp;country=NE</t>
  </si>
  <si>
    <t>Five NGO staff members were reportedly kidnapped along with their vehicle by IS militants near Waliabon village, Ayerou. Their whereabouts are unknown.</t>
  </si>
  <si>
    <t>NER001Injuries reported</t>
  </si>
  <si>
    <t>Drought in Djibouti</t>
  </si>
  <si>
    <t>DJI003</t>
  </si>
  <si>
    <t>Djibouti</t>
  </si>
  <si>
    <t>World Bank 07/07/2021</t>
  </si>
  <si>
    <t>https://data.worldbank.org/indicator/AG.LND.TOTL.K2?locations=DJ</t>
  </si>
  <si>
    <t>The whole country is affected by the drought crisis</t>
  </si>
  <si>
    <t>DJI003Landmass affected</t>
  </si>
  <si>
    <t>No Data/ Information on this</t>
  </si>
  <si>
    <t>DJI003Illness cases reported</t>
  </si>
  <si>
    <t>DJI003Injuries reported</t>
  </si>
  <si>
    <t>DJI003Buildings damaged</t>
  </si>
  <si>
    <t>DJI003Buildings destroyed</t>
  </si>
  <si>
    <t>DJI003Buildings in affected area</t>
  </si>
  <si>
    <t>DJI003Economic Losses</t>
  </si>
  <si>
    <t>Refugees, host, non-host population,  retunrees, IDPs</t>
  </si>
  <si>
    <t>DJI003Crisis affected groups</t>
  </si>
  <si>
    <t>DJI003People facing limited access constraints</t>
  </si>
  <si>
    <t>DJI003People facing restricted access constraints</t>
  </si>
  <si>
    <t>Mixed migration in Djibouti</t>
  </si>
  <si>
    <t>DJI002</t>
  </si>
  <si>
    <t>Land size of regions that host refugees Ali Sabieh (2400km2) Djibouti (200km2) and Obock (4700km2)</t>
  </si>
  <si>
    <t>DJI002Landmass affected</t>
  </si>
  <si>
    <t>No data/ Information</t>
  </si>
  <si>
    <t>DJI002Illness cases reported</t>
  </si>
  <si>
    <t>DJI002Injuries reported</t>
  </si>
  <si>
    <t>DJI002Buildings damaged</t>
  </si>
  <si>
    <t>DJI002Buildings destroyed</t>
  </si>
  <si>
    <t>DJI002Buildings in affected area</t>
  </si>
  <si>
    <t>DJI002Economic Losses</t>
  </si>
  <si>
    <t>UNHCR 30/06/2022 ; IOM 14/09/2022</t>
  </si>
  <si>
    <t>https://data2.unhcr.org/en/documents/details/92638 ; https://dtm.iom.int/reports/djibouti-%E2%80%94-migration-trends-dashboard-august-2022</t>
  </si>
  <si>
    <t>Refugees and asylum seekers</t>
  </si>
  <si>
    <t>DJI002Crisis affected groups</t>
  </si>
  <si>
    <t>DJI002People facing limited access constraints</t>
  </si>
  <si>
    <t>DJI002People facing restricted access constraints</t>
  </si>
  <si>
    <t>Multiple crises in Djibouti</t>
  </si>
  <si>
    <t>DJI001</t>
  </si>
  <si>
    <t>The whole country is affected by the complex crisis</t>
  </si>
  <si>
    <t>DJI001Landmass affected</t>
  </si>
  <si>
    <t>DJI001Illness cases reported</t>
  </si>
  <si>
    <t>DJI001Injuries reported</t>
  </si>
  <si>
    <t>DJI001Buildings damaged</t>
  </si>
  <si>
    <t>DJI001Buildings destroyed</t>
  </si>
  <si>
    <t>DJI001Buildings in affected area</t>
  </si>
  <si>
    <t>DJI001Economic Losses</t>
  </si>
  <si>
    <t>DJI001Crisis affected groups</t>
  </si>
  <si>
    <t>DJI001People facing limited access constraints</t>
  </si>
  <si>
    <t>DJI001People facing restricted access constraints</t>
  </si>
  <si>
    <t>NDMA 18/11/2022</t>
  </si>
  <si>
    <t>https://cms.ndma.gov.pk/storage/app/public/situation-reports/November2022/N2n1eEarMt6q6Rb8ZYwn.pdf</t>
  </si>
  <si>
    <t xml:space="preserve">The total number of recorded fatalities in the past 6 months </t>
  </si>
  <si>
    <t>PAK005Fatalities reported</t>
  </si>
  <si>
    <t>Venezuela displacement in Colombia</t>
  </si>
  <si>
    <t>COL002</t>
  </si>
  <si>
    <t>Colombia</t>
  </si>
  <si>
    <t>COL002People facing limited access constraints</t>
  </si>
  <si>
    <t>COL002People facing restricted access constraints</t>
  </si>
  <si>
    <t>OCHA 15/12/2022</t>
  </si>
  <si>
    <t>https://reliefweb.int/report/ethiopia/ethiopia-cholera-outbreak-flash-update-4-14-december-2022</t>
  </si>
  <si>
    <t>Fatalities arising from cholera  in drought stricken areas.</t>
  </si>
  <si>
    <t>ETH005Fatalities reported</t>
  </si>
  <si>
    <t>ETH003Illness cases reported</t>
  </si>
  <si>
    <t>No data/ information on this</t>
  </si>
  <si>
    <t>ETH003Injuries reported</t>
  </si>
  <si>
    <t>No data/ Information on this</t>
  </si>
  <si>
    <t>ETH003Fatalities reported</t>
  </si>
  <si>
    <t>ETH003Buildings damaged</t>
  </si>
  <si>
    <t>ETH003Buildings destroyed</t>
  </si>
  <si>
    <t>ETH003Buildings in affected area</t>
  </si>
  <si>
    <t>ETH003Economic Losses</t>
  </si>
  <si>
    <t>Country level Brazil</t>
  </si>
  <si>
    <t>BRA001</t>
  </si>
  <si>
    <t>BRA001People facing limited access constraints</t>
  </si>
  <si>
    <t>BRA001People facing restricted access constraints</t>
  </si>
  <si>
    <t>BRA002People facing limited access constraints</t>
  </si>
  <si>
    <t>Floods in rainy season 2022</t>
  </si>
  <si>
    <t>BRA003</t>
  </si>
  <si>
    <t>BRA003People facing limited access constraints</t>
  </si>
  <si>
    <t>BRA003People facing restricted access constraints</t>
  </si>
  <si>
    <t>OCHA 14/12/2022</t>
  </si>
  <si>
    <t>https://reliefweb.int/report/nigeria/nigeria-floods-response-flash-update-4-last-updated-14-december-2022</t>
  </si>
  <si>
    <t xml:space="preserve">Total number of partially and totally damaged houses/buildings that are unfit for habitation. </t>
  </si>
  <si>
    <t>NGA001Buildings damaged</t>
  </si>
  <si>
    <t>Nicaraguan refugees in Costa Rica</t>
  </si>
  <si>
    <t>CRI002</t>
  </si>
  <si>
    <t>Costa Rica</t>
  </si>
  <si>
    <t>There are no approximate or exact figures about people in need facing limited accesss constraints</t>
  </si>
  <si>
    <t>CRI002People facing limited access constraints</t>
  </si>
  <si>
    <t>There are no approximate or exact figures about people in need facing restricted accesss constraints</t>
  </si>
  <si>
    <t>CRI002People facing restricted access constraints</t>
  </si>
  <si>
    <t>Socioeconomic crisis in Nicaragua</t>
  </si>
  <si>
    <t>NIC001</t>
  </si>
  <si>
    <t>Nicaragua</t>
  </si>
  <si>
    <t>OCHA 10/11/2019</t>
  </si>
  <si>
    <t>https://data.humdata.org/dataset/nicaragua-administrative-level-0</t>
  </si>
  <si>
    <t>New figures for Nicaraguan refugees</t>
  </si>
  <si>
    <t>NIC001Total population</t>
  </si>
  <si>
    <t>https://data.worldbank.org/indicator/AG.LND.TOTL.K2?locations=NI</t>
  </si>
  <si>
    <t>Total landmass of the country as the whole country is exposed</t>
  </si>
  <si>
    <t>NIC001Landmass affected</t>
  </si>
  <si>
    <t>NIC001People exposed</t>
  </si>
  <si>
    <t>There are no approximate or exact figures about injuries reported</t>
  </si>
  <si>
    <t>NIC001Injuries reported</t>
  </si>
  <si>
    <t>There are no approximate or exact figures about people in need</t>
  </si>
  <si>
    <t>NIC001People in Need</t>
  </si>
  <si>
    <t>There are no approximate or exact figures about moderate humanitarian conditions</t>
  </si>
  <si>
    <t>NIC001Moderate humanitarian conditions - Level 3</t>
  </si>
  <si>
    <t>There are no approximate or exact figures about severe humanitarian conditions</t>
  </si>
  <si>
    <t>NIC001Severe humanitarian conditions - Level 4</t>
  </si>
  <si>
    <t>There are no approximate or exact figures about extreme humanitarian conditions</t>
  </si>
  <si>
    <t>NIC001Extreme humanitarian conditions - Level 5</t>
  </si>
  <si>
    <t>There are no approximate or exact figures about the affected groups</t>
  </si>
  <si>
    <t>NIC001Crisis affected groups</t>
  </si>
  <si>
    <t>There are no approximate or exact figures about people in need facing limited access constraints</t>
  </si>
  <si>
    <t>NIC001People facing limited access constraints</t>
  </si>
  <si>
    <t>There are no approximate or exact figures about people in need facing restricted access constraints</t>
  </si>
  <si>
    <t>NIC001People facing restricted access constraints</t>
  </si>
  <si>
    <t>There are no approximate or exact figures about illness cases reported</t>
  </si>
  <si>
    <t>NIC001Illness cases reported</t>
  </si>
  <si>
    <t>There are no approximate or exact figures about buildings damaged</t>
  </si>
  <si>
    <t>NIC001Buildings damaged</t>
  </si>
  <si>
    <t>There are no approximate or exact figures about buildings destroyed</t>
  </si>
  <si>
    <t>NIC001Buildings destroyed</t>
  </si>
  <si>
    <t>There are no approximate or exact figures about buildings in affected area</t>
  </si>
  <si>
    <t>NIC001Buildings in affected area</t>
  </si>
  <si>
    <t>There are no approximate or exact figures about economic losses</t>
  </si>
  <si>
    <t>NIC001Economic Losses</t>
  </si>
  <si>
    <t>Venezuela displacement in Dominican Republic</t>
  </si>
  <si>
    <t>DOM002</t>
  </si>
  <si>
    <t>Dominican Republic</t>
  </si>
  <si>
    <t>DOM002People facing limited access constraints</t>
  </si>
  <si>
    <t>DOM002People facing restricted access constraints</t>
  </si>
  <si>
    <t>No data / information</t>
  </si>
  <si>
    <t>ETH001Injuries reported</t>
  </si>
  <si>
    <t>ETH001Buildings damaged</t>
  </si>
  <si>
    <t>ETH001Buildings destroyed</t>
  </si>
  <si>
    <t>ETH001Buildings in affected area</t>
  </si>
  <si>
    <t>Humaniarian data - 1st January 2021</t>
  </si>
  <si>
    <t>https://data.humdata.org/group/cog</t>
  </si>
  <si>
    <t>Total population of Congo adjusted with the recent statistics of the 01st of January 2021</t>
  </si>
  <si>
    <t>COG001Total population</t>
  </si>
  <si>
    <t>Humanitarian data - 1st January 2021</t>
  </si>
  <si>
    <t>Total population of Angola adjusted with the recent statistics of the 01st of January 2021</t>
  </si>
  <si>
    <t>AGO002Total population</t>
  </si>
  <si>
    <t>OCHA &amp; UNHCR, 30/11/2022</t>
  </si>
  <si>
    <t>https://data.unhcr.org/en/situations/car ; République centrafricaine : Aperçu des besoins humanitaires (novembre 2022) - Central African Republic | ReliefWeb</t>
  </si>
  <si>
    <t>Popualtion according to total population living in the country (6100000) - Refugees &amp; Asylum Seekers from CAR (749792) as of 30 November 2022 according to UNHCR</t>
  </si>
  <si>
    <t>CAF001Total population</t>
  </si>
  <si>
    <t>WFP 11/12/2022 , UNHCR 21/12/2022</t>
  </si>
  <si>
    <t>https://reliefweb.int/report/mauritania/mauritanie-cadre-harmonise-danalyse-et-didentification-des-zones-risque-et-des-populations-en-insecurite-alimentaire-au-sahel-et-en-afrique-de-louest-ch-cree-le-12112022 , https://data.unhcr.org/en/documents/details/97737</t>
  </si>
  <si>
    <t>Refugees, Host and Non-host</t>
  </si>
  <si>
    <t>MRT003Crisis affected groups</t>
  </si>
  <si>
    <t>OCHA 19/10/2022; AOAV Accessed 24/01/2023</t>
  </si>
  <si>
    <t xml:space="preserve"> https://reliefweb.int/report/nigeria/nigeria-floods-response-flash-update-1-last-updated-19-october-2022; http://www.explosiveviolencedata.com/filters#results-title</t>
  </si>
  <si>
    <t>People in Nigeria injured due to floods and explosive devices, for 6 months from  1st July to 31st December  2022. Figure does not include injuries due to other events</t>
  </si>
  <si>
    <t>NGA001Injuries reported</t>
  </si>
  <si>
    <t>WFP 13/1/2023</t>
  </si>
  <si>
    <t>https://reliefweb.int/report/ethiopia/wfp-regional-bureau-eastern-africa-drought-response-horn-africa-situational-report-2-december-2022</t>
  </si>
  <si>
    <t>4.5 million livestock are estimated to have died because of the ongoing drought in Ethiopia</t>
  </si>
  <si>
    <t>ETH001Economic Losses</t>
  </si>
  <si>
    <t>United Nations Office for the Coordination of Humanitarian Affairs - 03rd January 2023</t>
  </si>
  <si>
    <t>https://reliefweb.int/report/mali/mali-apercu-des-besoins-humanitaires-2023-decembre-2022</t>
  </si>
  <si>
    <t>Total population of Mali gotten from Mali's updated humanitarian needs overview 2023</t>
  </si>
  <si>
    <t>MLI001Total population</t>
  </si>
  <si>
    <t xml:space="preserve">People exposed in all ten regions of Mali
</t>
  </si>
  <si>
    <t>MLI001People exposed</t>
  </si>
  <si>
    <t>People affected in the following Mali regions - Taoudenit, Tombouctou, Gao, Meneka, Kidal, Mopti, Segou, Kayes, Koulikoro and Sikasso.</t>
  </si>
  <si>
    <t>MLI001People affected</t>
  </si>
  <si>
    <t>Consist of; refugees, returned migrants, expatriates, internally displaced persons, and other persons of interest in all the ten regions</t>
  </si>
  <si>
    <t>MLI001People in Need</t>
  </si>
  <si>
    <t xml:space="preserve">Minimal humanitarian conditions gotten from Mali's updated humanitarian needs overview 2023 </t>
  </si>
  <si>
    <t>MLI001Minimal humanitarian conditions - Level 1</t>
  </si>
  <si>
    <t>Stressed humanitarian conditions gotten from Mali's updated humanitarian needs overview 2023</t>
  </si>
  <si>
    <t>MLI001Stressed humanitarian conditions - Level 2</t>
  </si>
  <si>
    <t>Moderate humanitarian conditions  gotten from Mali's updated humanitarian needs overview 2023</t>
  </si>
  <si>
    <t>MLI001Moderate humanitarian conditions - Level 3</t>
  </si>
  <si>
    <t>Severe humanitarian condition gotten from Mali's updated humanitarian needs overview 2023</t>
  </si>
  <si>
    <t>MLI001Severe humanitarian conditions - Level 4</t>
  </si>
  <si>
    <t>Extreme humanitarian conditions gotten from Mali's updated humanitarian needs overview 2023</t>
  </si>
  <si>
    <t>MLI001Extreme humanitarian conditions - Level 5</t>
  </si>
  <si>
    <t>Total flood injuries</t>
  </si>
  <si>
    <t>PAK001Injuries reported</t>
  </si>
  <si>
    <t>OCHA 23/01/23</t>
  </si>
  <si>
    <t>https://reliefweb.int/report/afghanistan/afghanistan-humanitarian-needs-overview-2023-january-2023</t>
  </si>
  <si>
    <t>Total population according to Latest HNO</t>
  </si>
  <si>
    <t>AFG001Total population</t>
  </si>
  <si>
    <t>Central Statistics Organization of the Islamic Republic of Afghanistan 2017</t>
  </si>
  <si>
    <t>http://cso.gov.af/en/page/1500/4722/1396</t>
  </si>
  <si>
    <t>Conflict and natural disasters contributed to humanitarian needs in all provinces and districts in Afghanistan. Though certain areas and populations are considered to be more severely affected, it is assumed that the entire country is experiencing a humanitarian crisis to a certain extent.</t>
  </si>
  <si>
    <t>AFG001Landmass affected</t>
  </si>
  <si>
    <t>Southern Africa Regional Food Security Crisis</t>
  </si>
  <si>
    <t>REG012</t>
  </si>
  <si>
    <t>Lesotho,Madagascar,Malawi,Namibia,Eswatini,Zambia,Zimbabwe,Tanzania</t>
  </si>
  <si>
    <t xml:space="preserve"> x   IFRC 20/12/2022  X x</t>
  </si>
  <si>
    <t xml:space="preserve"> x   https://reliefweb.int/report/malawi/malawi-tropical-storm-ana-6-month-operation-update-emergency-appeal-no-mdrmw015  X x</t>
  </si>
  <si>
    <t>The figure of economic losses in Malawi as there is no information about economic losses  in the other countries</t>
  </si>
  <si>
    <t>REG012Economic Losses</t>
  </si>
  <si>
    <t>Drought in Madagascar</t>
  </si>
  <si>
    <t>MDG002</t>
  </si>
  <si>
    <t>Madagascar</t>
  </si>
  <si>
    <t>City popualtion 01/06/2020</t>
  </si>
  <si>
    <t>The total landmass of regions affected the drought: Andoy, Anosy, Atsimo-Anderfana, Atsimo-Atsinana, and Vatovavy Fitovinany</t>
  </si>
  <si>
    <t>MDG002Landmass affected</t>
  </si>
  <si>
    <t>IPC 11/10/2022</t>
  </si>
  <si>
    <t>39000 residents in the Grand Sud area facing Severe Acute malnutrition. This category is deemed ill with urgent need for medical intervention.</t>
  </si>
  <si>
    <t>MDG002Illness cases reported</t>
  </si>
  <si>
    <t>MDG002Injuries reported</t>
  </si>
  <si>
    <t>MDG002Fatalities reported</t>
  </si>
  <si>
    <t>MDG002Buildings damaged</t>
  </si>
  <si>
    <t>MDG002Buildings destroyed</t>
  </si>
  <si>
    <t>MDG002Buildings in affected area</t>
  </si>
  <si>
    <t>MDG002Economic Losses</t>
  </si>
  <si>
    <t>MDG002People facing limited access constraints</t>
  </si>
  <si>
    <t>MDG002People facing restricted access constraints</t>
  </si>
  <si>
    <t>IFRC 31/01/2023</t>
  </si>
  <si>
    <t>https://reliefweb.int/report/zimbabwe/zimbabwe-measles-outbreak-operation-update-ndeg-3-dref-ndeg-mdrzw018</t>
  </si>
  <si>
    <t>From the last WHO epidemic report on 15 January 2023, there is a total number of cumulative measles cases of 7 743 (include 4 580 Recoveries on 25.09.2022).</t>
  </si>
  <si>
    <t>ZWE001Illness cases reported</t>
  </si>
  <si>
    <t>World Bank landmass accessed on 28/09/2022</t>
  </si>
  <si>
    <t>https://data.worldbank.org/indicator/AG.LND.TOTL.K2?locations=ET</t>
  </si>
  <si>
    <t>Figure represents the total area of Ethiopia. Humanitarian needs are present in all regions and the complex crisis has impacts on the whole country</t>
  </si>
  <si>
    <t>ETH003Landmass affected</t>
  </si>
  <si>
    <t>ETH001Landmass affected</t>
  </si>
  <si>
    <t>WFP 16/12/2022</t>
  </si>
  <si>
    <t>https://reliefweb.int/report/ethiopia/wfp-ethiopia-drought-response-situation-report-6-november-2022</t>
  </si>
  <si>
    <t>Children under five with severe acute malnutrition considered ill.</t>
  </si>
  <si>
    <t>ETH001Illness cases reported</t>
  </si>
  <si>
    <t>IPC 20/02/2023</t>
  </si>
  <si>
    <t>https://www.ipcinfo.org/fileadmin/user_upload/ipcinfo/docs/IPC_Kenya_Acute_Food_Insecurity_Malnutrition_2022JulDec_Report.pdf</t>
  </si>
  <si>
    <t>Projected cases of malnutrition among children aged under 5 and pregnant women</t>
  </si>
  <si>
    <t>KEN003Illness cases reported</t>
  </si>
  <si>
    <t>Cases of acute malnutrition which are worsened by drought</t>
  </si>
  <si>
    <t>KEN002Illness cases reported</t>
  </si>
  <si>
    <t>Floods in Maputo province in Mozambique</t>
  </si>
  <si>
    <t>MOZ009</t>
  </si>
  <si>
    <t>Floodlist 13/02/2023</t>
  </si>
  <si>
    <t>https://floodlist.com/africa/mozambique-maputo-province-floods-update-february-2023</t>
  </si>
  <si>
    <t>Number of injuries according to Floodlist. The figure reflects low numbers due to lack of updates, figures may be higher</t>
  </si>
  <si>
    <t>MOZ009Injuries reported</t>
  </si>
  <si>
    <t>Number of homes, schools and health centres damaged by the floods. This is still developing so figures may not be conclusive</t>
  </si>
  <si>
    <t>MOZ009Buildings damaged</t>
  </si>
  <si>
    <t>There is no available information.</t>
  </si>
  <si>
    <t>MOZ009People facing limited access constraints</t>
  </si>
  <si>
    <t>MOZ009People facing restricted access constraints</t>
  </si>
  <si>
    <t>MOZ009Illness cases reported</t>
  </si>
  <si>
    <t>MOZ009Buildings destroyed</t>
  </si>
  <si>
    <t>MOZ009Buildings in affected area</t>
  </si>
  <si>
    <t>MOZ009Economic Losses</t>
  </si>
  <si>
    <t>WFP 13/1/2023; WHO 18/11/2022; x; AOAV Accessed 19/12/2022</t>
  </si>
  <si>
    <t xml:space="preserve">https://reliefweb.int/report/ethiopia/wfp-regional-bureau-eastern-africa-drought-response-horn-africa-situational-report-1 ; https://reliefweb.int/report/uganda/weekly-bulletin-outbreaks-and-other-emergencies-week-46-7-13-november-2022; x; </t>
  </si>
  <si>
    <t>REG014Illness cases reported</t>
  </si>
  <si>
    <t>x; ; AOAV Accessed 19/12/2022</t>
  </si>
  <si>
    <t>x; ; http://www.explosiveviolencedata.com/filters#results-title</t>
  </si>
  <si>
    <t>Total injuries arising from drought related complications arising from drought in the Eat African region</t>
  </si>
  <si>
    <t>REG014Injuries reported</t>
  </si>
  <si>
    <t xml:space="preserve">WFP 13/1/2023; ; </t>
  </si>
  <si>
    <t xml:space="preserve">https://reliefweb.int/report/ethiopia/wfp-regional-bureau-eastern-africa-drought-response-horn-africa-situational-report-2-december-2022; ; </t>
  </si>
  <si>
    <t>REG014Economic Losses</t>
  </si>
  <si>
    <t xml:space="preserve">IPC  23/11/2022; NCDC 23/11/2022; NCDC  01/01/2023 ;NCDC 12/02/2023; NCDC 21/02/2023. </t>
  </si>
  <si>
    <t>https://www.ipcinfo.org/fileadmin/user_upload/ipcinfo/docs/IPC_Nigeria_Acute_Malnutrition_May22_April23_Snapshot.pdf; https://ncdc.gov.ng/themes/common/files/sitreps/884a52a2982dcbac3c332216f1624f2e.pdf; https://ncdc.gov.ng/diseases/sitreps/?cat=8&amp;name=An%20Update%20of%20Monkeypox%20Outbreak%20in%20Nigeria; https://www.ncdc.gov.ng/diseases/sitreps/?cat=5&amp;name=An%20update%20of%20Lassa%20fever%20outbreak%20in%20Nigeria; https://reliefweb.int/report/nigeria/ncdc-cholera-situation-report-monthly-epidemiological-report-01-epi-week-1-4-02-january-2023-29-january-2023</t>
  </si>
  <si>
    <t>Acutely malnutrition  +   Yellow Fever +  Lassa Fever  +  Monkeypox + Cholera</t>
  </si>
  <si>
    <t>NGA001Illness cases reported</t>
  </si>
  <si>
    <t xml:space="preserve">Needs and Priorities 2020 </t>
  </si>
  <si>
    <t>https://reliefweb.int/sites/reliefweb.int/files/resources/2020_DPRK_N%26P_Overview_Provisional.pdf</t>
  </si>
  <si>
    <t>The PIN is 10.4 million as assessed by the 2020 Needs and Priorities Overview. There is no Level 1 because everyone exposed is considered affected. Level 2 is the entire country population (25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</si>
  <si>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PRK001Minimal humanitarian conditions - Level 1</t>
  </si>
  <si>
    <t>PRK001Severe humanitarian conditions - Level 4</t>
  </si>
  <si>
    <t>PRK001Extreme humanitarian conditions - Level 5</t>
  </si>
  <si>
    <t>UNHCR 28/02/2023; UNHCR 28/02/2023; UNHCR 28/02/2023</t>
  </si>
  <si>
    <t>https://data.unhcr.org/en/country/irn; https://data.unhcr.org/en/country/irn;https://data.unhcr.org/en/country/irn</t>
  </si>
  <si>
    <t>Documented- 750000 Amayesh card holder + 360000 resident permit + 267000 Afghan family passport holder
Undocumented- 2.6 million head counted+ 500000 who didn't participate in headcount</t>
  </si>
  <si>
    <t>IRN004People displaced</t>
  </si>
  <si>
    <t>Typhoon Nalgae</t>
  </si>
  <si>
    <t>PHL012</t>
  </si>
  <si>
    <t>Not enough data to assign a figure for this level.</t>
  </si>
  <si>
    <t>PHL012Severe humanitarian conditions - Level 4</t>
  </si>
  <si>
    <t>PHL012Extreme humanitarian conditions - Level 5</t>
  </si>
  <si>
    <t>WorldBank, 2020</t>
  </si>
  <si>
    <t>Superficie (kilomètres carrés) - Congo, Dem. Rep. | Data (banquemondiale.org)</t>
  </si>
  <si>
    <t>The whole country is affected by the crisis</t>
  </si>
  <si>
    <t>COD001Landmass affected</t>
  </si>
  <si>
    <t>OCHA 28/02/2023</t>
  </si>
  <si>
    <t>Revised Pakistan 2022 Floods Response Plan: 01 Sep 2022 - 31 May 2023 (Issued 04 Oct 2022) - Pakistan | ReliefWeb</t>
  </si>
  <si>
    <t>There is no available information about the PIN in Pakistan for 2023. Therefore, we used the number of people in need for the flood. There is a number of people in food insecurity, but as that includes only 3 provinces and those are already included in the flood calculation so we didn't include them to avoid double counting.</t>
  </si>
  <si>
    <t>PAK001People in Need</t>
  </si>
  <si>
    <t>Humanitarian Data Exchange accessed 28/02/23, OCHA 04/10/2022</t>
  </si>
  <si>
    <t>https://data.humdata.org/dataset?ext_geodata=1&amp;groups=pak&amp;q=&amp;sort=score%20desc%2C%20if(gt(last_modified%2Creview_date)%2Clast_modified%2Creview_date)%20desc&amp;ext_page_size=25
https://reliefweb.int/report/pakistan/pakistan-revised-2022-floods-response-plan-summary-01-sep-2022-31-may-2023-issued-04-oct-2022</t>
  </si>
  <si>
    <t>The monsoon rainfall continues to affect most of the country, causing floods, flash floods, and landslides that resulted in increasing casualties and damage. Mostly affecting KGilgit-Balochistan, Azad Jammu and Kashmir, Balochistan, Khyber Pakhtunkhwa, Punjab, and Sindh. The area of Azad Kashmir- 11422 sqkm, Balochistan- 346724 sqkm, Gilgit Baltistan- 69760sqkm, Khyber Pakhtunkhwa- 100897sqkm, Sindh- 141028sqkm.</t>
  </si>
  <si>
    <t>PAK005Landmass affected</t>
  </si>
  <si>
    <t>Land area (sq. km) - Central African Republic | Data (worldbank.org)</t>
  </si>
  <si>
    <t>All the country is affected by the crisis</t>
  </si>
  <si>
    <t>CAF001Landmass affected</t>
  </si>
  <si>
    <t>OCHA, 30/11/2022</t>
  </si>
  <si>
    <t>République centrafricaine : Aperçu des besoins humanitaires (novembre 2022) - Central African Republic | ReliefWeb</t>
  </si>
  <si>
    <t xml:space="preserve">People exposed by the crisis in all the country
</t>
  </si>
  <si>
    <t>CAF001People exposed</t>
  </si>
  <si>
    <t xml:space="preserve">Number of people affected reported by HNO
</t>
  </si>
  <si>
    <t>CAF001People affected</t>
  </si>
  <si>
    <t>This correspond to the sum of all the level of humanitarian conditions</t>
  </si>
  <si>
    <t>CAF001People in Need</t>
  </si>
  <si>
    <t>The only people considered to be directly affected are the refugees and undocumented Afghans. Many of whom have been living in Iran for decades without access to basic goods and services or livelihood opportunities.</t>
  </si>
  <si>
    <t>IRN004People affected</t>
  </si>
  <si>
    <t xml:space="preserve">Minimal humanitarian conditions gotten from CAR latest HNO (2022)
</t>
  </si>
  <si>
    <t>CAF001Minimal humanitarian conditions - Level 1</t>
  </si>
  <si>
    <t>Stressed humanitarian conditions gotten from CAR latest HNO (2022)</t>
  </si>
  <si>
    <t>CAF001Stressed humanitarian conditions - Level 2</t>
  </si>
  <si>
    <t>Moderate humanitarian conditions  gotten from CAR latest HNO (2022)</t>
  </si>
  <si>
    <t>CAF001Moderate humanitarian conditions - Level 3</t>
  </si>
  <si>
    <t>Severe humanitarian condition gotten from CAR latest HNO (2022)</t>
  </si>
  <si>
    <t>CAF001Severe humanitarian conditions - Level 4</t>
  </si>
  <si>
    <t>Extreme humanitarian conditions gotten from CAR latest HNO (2022)</t>
  </si>
  <si>
    <t>CAF001Extreme humanitarian conditions - Level 5</t>
  </si>
  <si>
    <t>https://data.unhcr.org/en/country/irn; https://data.unhcr.org/en/country/irn; https://data.unhcr.org/en/country/irn</t>
  </si>
  <si>
    <t xml:space="preserve">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There is no one considered to be in Level 2, because everyone who is affected (undocumented Afghans and Afghan refugees in the country) is also assumed to be in need. The PIN includes all 3,100,000 million undocumented Afghans and 627,000 registered Afghan refugees. Level 3 includes registered Afghan refugees, and Card Holders. There is a government response as well as UNHCR and limited NGO response to the refugees in the country. There are provisions to provide easier access to healthcare and education for refugees, alleviating the severity of some needs. However, they are still in need, particularly in terms of shelter, livelihood, and WASH support. They are considered to be in moderate need. The undocumented Afghans are considered to be on Level 4. This is because undocumented Afghans have extremely limited access to healthcare, economic opportunity, education, and are constantly under threat of forced deportation from Iranian authorities. The dispersal of this population in urban areas means there is limited coordinated response to their needs, putting them in severe humanitarian need.  There is no population considered to be in Level 5 severity/Extreme. </t>
  </si>
  <si>
    <t>IRN004People in Need</t>
  </si>
  <si>
    <t>IRN004Minimal humanitarian conditions - Level 1</t>
  </si>
  <si>
    <t>IRN004Stressed humanitarian conditions - Level 2</t>
  </si>
  <si>
    <t>IRN004Moderate humanitarian conditions - Level 3</t>
  </si>
  <si>
    <t>IRN004Severe humanitarian conditions - Level 4</t>
  </si>
  <si>
    <t>IRN004Extreme humanitarian conditions - Level 5</t>
  </si>
  <si>
    <t>Population Data, Accessed on 2022</t>
  </si>
  <si>
    <t>PopulationData.net</t>
  </si>
  <si>
    <t>Regions affected by the conflict (Boucle du Mouhoun, Centre-Est, Centre-Nord, Est, Nord and Sahel)</t>
  </si>
  <si>
    <t>BFA002Landmass affected</t>
  </si>
  <si>
    <t>OCHA 03/02/2023</t>
  </si>
  <si>
    <t xml:space="preserve">République démocratique du Congo : Aperçu des besoins ; EHAGL: Refugees, asylum-seekers, refugee returnees and IDPs | Global Focus (unhcr.org)et Plan de réponse humanitaire 2023 - 2024 En un clin d'oeil (février 2023) - Democratic Republic of the Congo | ReliefWeb ; RDC - Statistiques des Populations par Zones de Santé - Humanitarian Data Exchange (humdata.org);; Country - Democratic Republic of the Congo (unhcr.org) </t>
  </si>
  <si>
    <t>Total population living within the boundaries of the DRC</t>
  </si>
  <si>
    <t>COD001Total population</t>
  </si>
  <si>
    <t>OCHA accessed on 13/3/2023</t>
  </si>
  <si>
    <t>https://www.humanitarianresponse.info/en/operations/sudan/floods-2022</t>
  </si>
  <si>
    <t>The number of houses damaged because of floods as of 25 October 2022</t>
  </si>
  <si>
    <t>SDN001Buildings damaged</t>
  </si>
  <si>
    <t>The number of houses destroyed because of floods as of 25 October 2022</t>
  </si>
  <si>
    <t>SDN001Buildings destroyed</t>
  </si>
  <si>
    <t>Slovakiasite accessed 07/2022</t>
  </si>
  <si>
    <t>http://www.slovakiasite.com/regions.php</t>
  </si>
  <si>
    <t>Displaced people crossed to border areas, mainly to Camp Hummenne (Hummenne town in Zemplín region) (11 sqkm) and Camp Evo (Vojany is a village and municipality in Michalovce District in the Kosice Region of eastern Slovakia) (29 sqkm). Since the refugees are over 100,000 it is very likely  that they are also in the two border regions Kosice (8,974.5 sqkm) and Presov (6,751.9 sqkm)</t>
  </si>
  <si>
    <t>SVK002Landmass affected</t>
  </si>
  <si>
    <t>National bureau of statistics of the Republic of Moldova 2014</t>
  </si>
  <si>
    <t>https://statistica.gov.md/pageview.php?l=en&amp;idc=479&amp;</t>
  </si>
  <si>
    <t xml:space="preserve">The landmass affected covers two border areas, mainly to Ştefan Vodă (998 sqkm) and Ocnita (597 sqkm) </t>
  </si>
  <si>
    <t>MDA002Landmass affected</t>
  </si>
  <si>
    <t>City Population accessed 07/2022</t>
  </si>
  <si>
    <t>https://data.unhcr.org/en/situations/ukraine</t>
  </si>
  <si>
    <t>The landmass affected covers one border county, Szabolcs-Szatmár-Bereg (5,936 sqkm)</t>
  </si>
  <si>
    <t>HUN002Landmass affected</t>
  </si>
  <si>
    <t>There were mentions of diseases in the HNO but there was no cumulative figure for this.</t>
  </si>
  <si>
    <t>BDI001Injuries reported</t>
  </si>
  <si>
    <t>Cyclone Judy and cyclone Kevin in Vanuatu</t>
  </si>
  <si>
    <t>VUT003</t>
  </si>
  <si>
    <t>Vanuatu</t>
  </si>
  <si>
    <t>World Bank - Population estimates and projection 2023 (accessed 08/03/2023)</t>
  </si>
  <si>
    <t>https://databank.worldbank.org/source/population-estimates-and-projections</t>
  </si>
  <si>
    <t>The country population of Vanuatu estimated in 2023.</t>
  </si>
  <si>
    <t>VUT003Total population</t>
  </si>
  <si>
    <t>World Data Info accessed 08/03/2023</t>
  </si>
  <si>
    <t>https://www.worlddata.info/oceania/vanuatu/index.php</t>
  </si>
  <si>
    <t xml:space="preserve">The whole country was exposed to the Cyclone Judy and cyclone Kevin that happened in between Feb and Mar 2023. </t>
  </si>
  <si>
    <t>VUT003Landmass affected</t>
  </si>
  <si>
    <t>UNICEF 04/03/2023; ECHO 06/03/2023</t>
  </si>
  <si>
    <t>https://reliefweb.int/report/vanuatu/unicef-vanuatu-humanitarian-situation-report-no-2-02-04-march-2023
https://reliefweb.int/report/vanuatu/vanuatu-tropical-cyclones-judy-update-and-kevin-gdacs-jtwc-vmgd-media-echo-daily-flash-06-march-2023</t>
  </si>
  <si>
    <t>Whole population impacted by to the Cyclone Judy and cyclone Kevin that happened in between Feb and Mar 2023 and the wind of more than 60km/h.</t>
  </si>
  <si>
    <t>VUT003People exposed</t>
  </si>
  <si>
    <t>About 251,346 persons impacted by to the "Cyclone Judy and cyclone Kevin that happened in between Feb and Mar 2023" winds of category 2 to 4 .</t>
  </si>
  <si>
    <t>VUT003People affected</t>
  </si>
  <si>
    <t xml:space="preserve">No available information yet about the injuries as a result of the to the Cyclone Judy and cyclone Kevin that happened in between Feb and Mar 2023. </t>
  </si>
  <si>
    <t>VUT003Injuries reported</t>
  </si>
  <si>
    <t xml:space="preserve">No available information yet about the fatalities as a result of the to the Cyclone Judy and cyclone Kevin that happened in between Feb and Mar 2023. </t>
  </si>
  <si>
    <t>VUT003Fatalities reported</t>
  </si>
  <si>
    <t>VUT003Fatalities in all crises</t>
  </si>
  <si>
    <t>UNICEF 04/03/2023</t>
  </si>
  <si>
    <t>https://reliefweb.int/report/vanuatu/unicef-vanuatu-humanitarian-situation-report-no-2-02-04-march-2023</t>
  </si>
  <si>
    <t>People of Vanuatu were affected by the cyclone Judy and Kevin.</t>
  </si>
  <si>
    <t>VUT003Crisis affected groups</t>
  </si>
  <si>
    <t>No available information</t>
  </si>
  <si>
    <t>VUT003People facing limited access constraints</t>
  </si>
  <si>
    <t>VUT003People facing restricted access constraints</t>
  </si>
  <si>
    <t>VUT003Illness cases reported</t>
  </si>
  <si>
    <t>VUT003Buildings destroyed</t>
  </si>
  <si>
    <t>VUT003Buildings in affected area</t>
  </si>
  <si>
    <t>ECHO 13/03/2023</t>
  </si>
  <si>
    <t>https://reliefweb.int/report/vanuatu/vanuatu-multiple-crises-update-dg-echo-un-ocha-echo-daily-flash-13-march-2023</t>
  </si>
  <si>
    <t>The cost of damages by Cyclone Judy and Kevin is estimated at USD 50 000 000.</t>
  </si>
  <si>
    <t>VUT003Economic Losses</t>
  </si>
  <si>
    <t>KEN001Injuries reported</t>
  </si>
  <si>
    <t>KEN001Fatalities reported</t>
  </si>
  <si>
    <t>KEN001Fatalities in all crises</t>
  </si>
  <si>
    <t xml:space="preserve">City Population accesssed on 16/01/2023 , IPC 30/12/2022 , Mabumbe accessed on 5/1/2023
</t>
  </si>
  <si>
    <t>http://www.citypopulation.de/en/tanzania/cities/ , https://www.ipcinfo.org/ipc-country-analysis/details-map/en/c/1156131/ , https://mabumbe.com/list-of-districts-in-tanzania-region-wise/</t>
  </si>
  <si>
    <t>The landmass of regions affected: Dodoma , Mara , Kilimanjaro ,Manyara , Tanga , Shinyanga , Arusha , Singida , Simiyu , Tabora and Zanzibar</t>
  </si>
  <si>
    <t>TZA003Landmass affected</t>
  </si>
  <si>
    <t>IPC 30/12/2022</t>
  </si>
  <si>
    <t>https://www.ipcinfo.org/ipc-country-analysis/details-map/en/c/1156131/?iso3=TZA</t>
  </si>
  <si>
    <t xml:space="preserve">ACAPS methodology: Exposed people= Levels 1 to 5 </t>
  </si>
  <si>
    <t>TZA003People exposed</t>
  </si>
  <si>
    <t>ACAPS methodology: Affected people= Levels 2 to 5</t>
  </si>
  <si>
    <t>TZA003People affected</t>
  </si>
  <si>
    <t xml:space="preserve"> People in Crisis food insecurity level (IPC Phase 3) or above between  March 2023 - May 2023</t>
  </si>
  <si>
    <t>TZA003People in Need</t>
  </si>
  <si>
    <t>People in Minimal food insecurity level (IPC Phase 1) between   March 2023 - May 2023</t>
  </si>
  <si>
    <t>TZA003Minimal humanitarian conditions - Level 1</t>
  </si>
  <si>
    <t>People in Stressed food insecurity level (IPC Phase 2) between  March 2023 - May 2023</t>
  </si>
  <si>
    <t>TZA003Stressed humanitarian conditions - Level 2</t>
  </si>
  <si>
    <t>People in Crisis food insecurity level (IPC Phase 3) between  March 2023 - May 2023</t>
  </si>
  <si>
    <t>TZA003Moderate humanitarian conditions - Level 3</t>
  </si>
  <si>
    <t>People in Emergency food insecurity level (IPC Phase 4) between March 2023 - May 2023</t>
  </si>
  <si>
    <t>TZA003Severe humanitarian conditions - Level 4</t>
  </si>
  <si>
    <t>People in Emergency food insecurity level (IPC Phase 5) between  March 2023 - May 2023</t>
  </si>
  <si>
    <t>TZA003Extreme humanitarian conditions - Level 5</t>
  </si>
  <si>
    <t>WHO 06/11/2022; IPC  03/11/2022</t>
  </si>
  <si>
    <t>https://reliefweb.int/report/south-sudan/south-sudan-cholera-outbreak-situation-report-no-019-30-october-2022;https://www.ipcinfo.org/fileadmin/user_upload/ipcinfo/docs/IPC_South_Sudan_Acute_Food_Insecurity_Malnutrition_Oct2022_Snapshot.pdf</t>
  </si>
  <si>
    <t>Cholera+Malnutrition cases</t>
  </si>
  <si>
    <t>SSD001Illness cases reported</t>
  </si>
  <si>
    <t>Multiple crisis in Mexico</t>
  </si>
  <si>
    <t>MEX001</t>
  </si>
  <si>
    <t>Mexico</t>
  </si>
  <si>
    <t>World Bank 2021 ; Government Institute of Mexicans Living Abroad 2018</t>
  </si>
  <si>
    <t>https://data.worldbank.org/indicator/SP.POP.TOTL?locations=MX ; http://ime.gob.mx/historico/estadisticas/mundo/estadistica_poblacion_pruebas.html</t>
  </si>
  <si>
    <t>Total population figure from World Bank (2021) - # of Mexicans living abroad (2017)</t>
  </si>
  <si>
    <t>MEX001Total population</t>
  </si>
  <si>
    <t>World Bank 2021; Instituto para la Economía y la Paz (IEP) 2021</t>
  </si>
  <si>
    <t>https://data.worldbank.org/indicator/AG.LND.TOTL.K2?locations=MX ; https://www.visionofhumanity.org/wp-content/uploads/2021/05/ESP-MPI-2021-web-1.pdf</t>
  </si>
  <si>
    <t>According to the IEP the entire mexican territory is affected by the criminal violence. Therefore, the landmass affected is all the mexican states. This also includes the landmass affected by the mixed migration crisis.</t>
  </si>
  <si>
    <t>MEX001Landmass affected</t>
  </si>
  <si>
    <t>According to the IEP the entire mexican territory is affected by the criminal violence. Therefore, the people exposed is the total population of the country. This also includes the people exposed by the mixed migration crisis.</t>
  </si>
  <si>
    <t>MEX001People exposed</t>
  </si>
  <si>
    <t>Internal Displacement Monitoring Centre (IMDC) 2021; UNHCR 2021</t>
  </si>
  <si>
    <t>https://www.internal-displacement.org/sites/default/files/publications/documents/grid2021_idmc.pdf ; https://www.unhcr.org/refugee-statistics-uat/download/?url=JZ3p8k</t>
  </si>
  <si>
    <t>Total number of IDPs because of conflict and violence as of the end of 2020 according to the annual report of IMDC + Others of concern + Venezueleans displaced abroad from the Refugees in Mexico. However there are no other figures about the rest of affected people.</t>
  </si>
  <si>
    <t>MEX001People affected</t>
  </si>
  <si>
    <t>MEX001People displaced</t>
  </si>
  <si>
    <t>MEX001Injuries reported</t>
  </si>
  <si>
    <t>MEX001Severe humanitarian conditions - Level 4</t>
  </si>
  <si>
    <t>MEX001Extreme humanitarian conditions - Level 5</t>
  </si>
  <si>
    <t>MEX001Crisis affected groups</t>
  </si>
  <si>
    <t>MEX001People facing limited access constraints</t>
  </si>
  <si>
    <t>MEX001People facing restricted access constraints</t>
  </si>
  <si>
    <t>There are no approximate or exact figures about people illness cases reported</t>
  </si>
  <si>
    <t>MEX001Illness cases reported</t>
  </si>
  <si>
    <t>Buildings damages by the earthquake according to the Haitian Civil Protection General Directorate (DGPC). There are no exact figures about buildings damaged because of the new clashes erupted in Cité-Soleil (in july).</t>
  </si>
  <si>
    <t>MEX001Buildings damaged</t>
  </si>
  <si>
    <t>Buildings destroyed by the earthquake according to the Haitian Civil Protection General Directorate (DGPC) + destroyed houses reported according to OCHA because of the new clashes erupted in Cité-Soleil (in july)</t>
  </si>
  <si>
    <t>MEX001Buildings destroyed</t>
  </si>
  <si>
    <t>MEX001Buildings in affected area</t>
  </si>
  <si>
    <t>Preliminary estimates of damages and economic losses are at least US$1.5 billion, about 10 per cent of the country’s gross domestic product. There are no exact figures about economic losses because of the new clashes erupted in Cité-Soleil (in july).</t>
  </si>
  <si>
    <t>MEX001Economic Losses</t>
  </si>
  <si>
    <t>Criminal Violence in Mexico</t>
  </si>
  <si>
    <t>MEX002</t>
  </si>
  <si>
    <t>MEX002Total population</t>
  </si>
  <si>
    <t>https://data.worldbank.org/indicator/AG.LND.TOTL.K2?locations=MX</t>
  </si>
  <si>
    <t>According to the IEP the entire mexican territory is affected by the criminal violence. Therefore, the landmass affected is all the mexican states .</t>
  </si>
  <si>
    <t>MEX002Landmass affected</t>
  </si>
  <si>
    <t>https://data.worldbank.org/indicator/SP.POP.TOTL?locations=MX</t>
  </si>
  <si>
    <t>According to the IEP the entire mexican territory is affected by the criminal violence. Therefore, the people exposed is the total population of the country.</t>
  </si>
  <si>
    <t>MEX002People exposed</t>
  </si>
  <si>
    <t>Internal Displacement Monitoring Centre (IMDC) 2022</t>
  </si>
  <si>
    <t>https://www.internal-displacement.org/sites/default/files/publications/documents/IDMC_GRID_2022_LR.pdf</t>
  </si>
  <si>
    <t>Total number of IDPs because of conflict and violence as of the end of 2021 according to the annual report of IMDC. However there are no other figures about the rest of affected people.</t>
  </si>
  <si>
    <t>MEX002People affected</t>
  </si>
  <si>
    <t>MEX002People displaced</t>
  </si>
  <si>
    <t>MEX002Injuries reported</t>
  </si>
  <si>
    <t>MEX002People in Need</t>
  </si>
  <si>
    <t>World Bank 2021; Instituto para la Economía y la Paz (IEP) 2021; Internal Displacement Monitoring Centre (IMDC) 2022</t>
  </si>
  <si>
    <t>People exposed - people affected</t>
  </si>
  <si>
    <t>MEX002Minimal humanitarian conditions - Level 1</t>
  </si>
  <si>
    <t>People affected - People in need</t>
  </si>
  <si>
    <t>MEX002Stressed humanitarian conditions - Level 2</t>
  </si>
  <si>
    <t>MEX002Moderate humanitarian conditions - Level 3</t>
  </si>
  <si>
    <t>MEX002Severe humanitarian conditions - Level 4</t>
  </si>
  <si>
    <t>MEX002Extreme humanitarian conditions - Level 5</t>
  </si>
  <si>
    <t>MEX002Crisis affected groups</t>
  </si>
  <si>
    <t>MEX002People facing limited access constraints</t>
  </si>
  <si>
    <t>MEX002People facing restricted access constraints</t>
  </si>
  <si>
    <t>MEX002Illness cases reported</t>
  </si>
  <si>
    <t>MEX002Buildings damaged</t>
  </si>
  <si>
    <t>MEX002Buildings destroyed</t>
  </si>
  <si>
    <t>MEX002Buildings in affected area</t>
  </si>
  <si>
    <t>MEX002Economic Losses</t>
  </si>
  <si>
    <t>Mixed Migration in Mexico</t>
  </si>
  <si>
    <t>MEX003</t>
  </si>
  <si>
    <t>MEX003Total population</t>
  </si>
  <si>
    <t>Amnesty International 2010</t>
  </si>
  <si>
    <t>https://www.amnesty.org/es/documents/amr41/014/2010/es/</t>
  </si>
  <si>
    <t>Total # of square kilometers of states through which migrant routes pass (overestimation), according to migrant route map from 2010 (no recent maps available)</t>
  </si>
  <si>
    <t>MEX003Landmass affected</t>
  </si>
  <si>
    <t>MEX003Severe humanitarian conditions - Level 4</t>
  </si>
  <si>
    <t>MEX003Extreme humanitarian conditions - Level 5</t>
  </si>
  <si>
    <t>UNCHR2018</t>
  </si>
  <si>
    <t>https://www.unhcr.org/refugee-statistics-uat/download/?url=JZ3p8k</t>
  </si>
  <si>
    <t>Hosts, migrants/refugees, returnees</t>
  </si>
  <si>
    <t>MEX003Crisis affected groups</t>
  </si>
  <si>
    <t>MEX003People facing limited access constraints</t>
  </si>
  <si>
    <t>MEX003People facing restricted access constraints</t>
  </si>
  <si>
    <t>MEX003Illness cases reported</t>
  </si>
  <si>
    <t>MEX003Buildings damaged</t>
  </si>
  <si>
    <t>MEX003Buildings destroyed</t>
  </si>
  <si>
    <t>MEX003Buildings in affected area</t>
  </si>
  <si>
    <t>MEX003Economic Losses</t>
  </si>
  <si>
    <t>IOM 14/12/2022</t>
  </si>
  <si>
    <t>https://reliefweb.int/report/madagascar/madagascar-baseline-mobility-assessment-grand-sud-september-2022</t>
  </si>
  <si>
    <t>Because of drought, nearly 8452 people were displaced in the cities and in transit points as of December 12 2022</t>
  </si>
  <si>
    <t>MDG002People displaced</t>
  </si>
  <si>
    <t xml:space="preserve"> x   OCHA 20/03/2023  X x</t>
  </si>
  <si>
    <t xml:space="preserve"> x   https://reliefweb.int/report/malawi/malawi-tropical-cyclone-freddy-flash-update-no-5-20-march-2023  X x</t>
  </si>
  <si>
    <t>The number of buildings damaged in Malawi ,  there is no information about the ilness cases in the other countries</t>
  </si>
  <si>
    <t>REG012Buildings damaged</t>
  </si>
  <si>
    <t>OCHA 20/03/2023</t>
  </si>
  <si>
    <t>The number of  buildings destroyed in Malawi ,  there is no information about the ilness cases in the other countries</t>
  </si>
  <si>
    <t>REG012Buildings destroyed</t>
  </si>
  <si>
    <t>OCHA 20/12/2022; IOM 13/03/2023;UNHCR 17/03/2023;Euro-Med Monitor 22/05/2022; OCHA 19/04/2022</t>
  </si>
  <si>
    <t>https://reliefweb.int/report/yemen/yemen-humanitarian-needs-overview-2023-december-2022; https://reliefweb.int/report/yemen/displacement-yemen-overview-enar; https://reliefweb.int/report/yemen/yemen-humanitarian-needs-overview-2022-april-2022</t>
  </si>
  <si>
    <t>The number of affected groups from the following list: 
Refugees, asylum seekers, and others of concern (such as migrants etc.), Host
Yemen has two groups affected by the mixed migration crisis</t>
  </si>
  <si>
    <t>YEM002Crisis affected groups</t>
  </si>
  <si>
    <t>UNICEF 20/3/2023</t>
  </si>
  <si>
    <t>https://reliefweb.int/report/ethiopia/horn-africa-ethiopia-kenya-somalia-drought-situation-and-response-overview-march-2023</t>
  </si>
  <si>
    <t>The population of children in IPC 5 facing severe acute malnutrition considered ill. The total figure of people with SAM is 705000</t>
  </si>
  <si>
    <t>ETH005Illness cases reported</t>
  </si>
  <si>
    <t>OCHA 10/3/2023</t>
  </si>
  <si>
    <t>https://reliefweb.int/report/ethiopia/ethiopia-drought-situation-update-1-10-march-2023</t>
  </si>
  <si>
    <t>6.85 million livestock are estimated to have died because of the ongoing drought in Ethiopia</t>
  </si>
  <si>
    <t>ETH005Economic Losses</t>
  </si>
  <si>
    <t>World Vision 18/1/2023</t>
  </si>
  <si>
    <t>https:/reliefweb.int/report/ethiopia/northern-ethiopia-crisis-response-situation-report-28-september-2022</t>
  </si>
  <si>
    <t>Children under five with severe acute malnutrition</t>
  </si>
  <si>
    <t>ETH004Illness cases reported</t>
  </si>
  <si>
    <t>Data infofrmation missing</t>
  </si>
  <si>
    <t>ETH004Injuries reported</t>
  </si>
  <si>
    <t>Tropical Cyclone Freddy in Malawi</t>
  </si>
  <si>
    <t>MWI005</t>
  </si>
  <si>
    <t>Malawi</t>
  </si>
  <si>
    <t>No cumulative figure from a reliable source reported for this crisis</t>
  </si>
  <si>
    <t>MWI005Illness cases reported</t>
  </si>
  <si>
    <t>No cummulative figure mentioning this</t>
  </si>
  <si>
    <t>MWI005Buildings in affected area</t>
  </si>
  <si>
    <t>MWI005People facing limited access constraints</t>
  </si>
  <si>
    <t>MWI005People facing restricted access constraints</t>
  </si>
  <si>
    <t>Complex crisis in Malawi</t>
  </si>
  <si>
    <t>MWI002</t>
  </si>
  <si>
    <t>No cummulative figures on this indicator</t>
  </si>
  <si>
    <t>MWI002Buildings in affected area</t>
  </si>
  <si>
    <t>MWI002People facing limited access constraints</t>
  </si>
  <si>
    <t>MWI002People facing restricted access constraints</t>
  </si>
  <si>
    <t>Tropical cyclone Freddy in Madagascar</t>
  </si>
  <si>
    <t>MDG008</t>
  </si>
  <si>
    <t>Info gap</t>
  </si>
  <si>
    <t>MDG008People facing limited access constraints</t>
  </si>
  <si>
    <t>MDG008People facing restricted access constraints</t>
  </si>
  <si>
    <t>MDG008Illness cases reported</t>
  </si>
  <si>
    <t>IFRC 13/3/2023</t>
  </si>
  <si>
    <t>https://reliefweb.int/report/madagascar/madagascar-tropical-cyclone-freddy-operational-update-mdrmg020</t>
  </si>
  <si>
    <t>Buildings damaged by Cyclone Freddy in Madagascar tally to 7102 houses.</t>
  </si>
  <si>
    <t>MDG008Buildings damaged</t>
  </si>
  <si>
    <t>MDG008Buildings in affected area</t>
  </si>
  <si>
    <t>Multiple crisis in Madagascar</t>
  </si>
  <si>
    <t>MDG001</t>
  </si>
  <si>
    <t>OCHA 02/02/2022 ; ECHO 1/02/2023 ; ECHO  15/03/2023</t>
  </si>
  <si>
    <t>https://data.worldbank.org/indicator/VC.IDP.NWDS?locations=MG ; https://reliefweb.int/report/madagascar/southern-africa-cyclone-season-flash-update-no-1-2-february-2022 ; https://reliefweb.int/report/madagascar/madagascar-tropical-cyclone-cheneso-update-gdacs-bngrcmid-meteomadagascar-emsr645-echo-daily-flash-01-february-2023 ;  https://reliefweb.int/map/madagascar/madagascar-malawi-mozambique-tropical-cyclone-freddy-dg-echo-daily-map-15032023</t>
  </si>
  <si>
    <t xml:space="preserve">The number of people internally displaced persons because of cyclone Freddy, cheneso and drought Madagascar </t>
  </si>
  <si>
    <t>MDG001People displaced</t>
  </si>
  <si>
    <t>Aljazeera 30/01/2023 ; IFRC 13/3/2023</t>
  </si>
  <si>
    <t>https://www.aljazeera.com/news/2023/1/30/cyclone-in-madagascar-kills-dozens-displaces-tens-of-thousands ; https://reliefweb.int/report/madagascar/madagascar-tropical-cyclone-freddy-operational-update-mdrmg020</t>
  </si>
  <si>
    <t>Buildings damaged by Storm Cheneso and Freddy  in Madagascar in 2023</t>
  </si>
  <si>
    <t>MDG001Buildings damaged</t>
  </si>
  <si>
    <t>No cumulative figure from a reliable source on this</t>
  </si>
  <si>
    <t>MDG001Buildings in affected area</t>
  </si>
  <si>
    <t>MDG001People facing limited access constraints</t>
  </si>
  <si>
    <t>MDG001People facing restricted access constraints</t>
  </si>
  <si>
    <t>IPC 23/02/2023</t>
  </si>
  <si>
    <t>https://reliefweb.int/report/namibia/namibia-acute-food-insecurity-analysis-september-2022-august-2023-published-23-february-2023</t>
  </si>
  <si>
    <t>Total population of Namibia</t>
  </si>
  <si>
    <t>NAM002Total population</t>
  </si>
  <si>
    <t>NAM002People exposed</t>
  </si>
  <si>
    <t>NAM002People affected</t>
  </si>
  <si>
    <t>NAM002People in Need</t>
  </si>
  <si>
    <t>IPC-1 (minimal) severity between April 2023 - August 2023</t>
  </si>
  <si>
    <t>NAM002Minimal humanitarian conditions - Level 1</t>
  </si>
  <si>
    <t>IPC-2 (Stressed) severity between April 2023 - August 2023</t>
  </si>
  <si>
    <t>NAM002Stressed humanitarian conditions - Level 2</t>
  </si>
  <si>
    <t>IPC-3 (Crisis) severity between April 2023 - August 2023</t>
  </si>
  <si>
    <t>NAM002Moderate humanitarian conditions - Level 3</t>
  </si>
  <si>
    <t>IPC-4 (Emergency) severity between April 2023 - August 2023</t>
  </si>
  <si>
    <t>NAM002Severe humanitarian conditions - Level 4</t>
  </si>
  <si>
    <t>IPC-5 (Catastrophe) severity between April 2023 - August 2023</t>
  </si>
  <si>
    <t>NAM002Extreme humanitarian conditions - Level 5</t>
  </si>
  <si>
    <t>world population review accessed on 09/04/2023</t>
  </si>
  <si>
    <t>Total population of Eswatini</t>
  </si>
  <si>
    <t>SWZ001Total population</t>
  </si>
  <si>
    <t>ACLED accessed on 09/04/2023</t>
  </si>
  <si>
    <t>fatalities between 01 September 2022 and 31 March 2023 because of food insecurity</t>
  </si>
  <si>
    <t>SWZ001Fatalities reported</t>
  </si>
  <si>
    <t>fatalities between 01 September 2022 and 31 March 2023</t>
  </si>
  <si>
    <t>SWZ001Fatalities in all crises</t>
  </si>
  <si>
    <t>World Bank 2021 ; R4V 2023</t>
  </si>
  <si>
    <t>https://data.worldbank.org/indicator/SP.POP.TOTL?locations=DO ; https://www.r4v.info/es/document/r4v-america-latina-y-el-caribe-refugiados-y-migrantes-venezolanos-en-la-region-mar-2023-0;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t>
  </si>
  <si>
    <t>Total population of the country according to the World Bank + Total venezuelans refugees and migrants (2023) + Total migrants from other countries (2019) - # of Dominicans living abroad (2023)</t>
  </si>
  <si>
    <t>DOM002Total population</t>
  </si>
  <si>
    <t>https://data.worldbank.org/indicator/AG.LND.TOTL.K2?locations=DO</t>
  </si>
  <si>
    <t>DOM002Landmass affected</t>
  </si>
  <si>
    <t>R4V 2023</t>
  </si>
  <si>
    <t>https://www.r4v.info/es/document/r4v-america-latina-y-el-caribe-refugiados-y-migrantes-venezolanos-en-la-region-mar-2023-0</t>
  </si>
  <si>
    <t>Total venezuelans refugees and migrants (March 2023)</t>
  </si>
  <si>
    <t>DOM002People displaced</t>
  </si>
  <si>
    <t>DOM002Injuries reported</t>
  </si>
  <si>
    <t>There are no approximate or exact figures about fatalities reported</t>
  </si>
  <si>
    <t>DOM002Fatalities reported</t>
  </si>
  <si>
    <t>DOM002Fatalities in all crises</t>
  </si>
  <si>
    <t>R4V 18/11/2022</t>
  </si>
  <si>
    <t>https://www.r4v.info/node/89945#</t>
  </si>
  <si>
    <t>People in need according to R4V</t>
  </si>
  <si>
    <t>DOM002People in Need</t>
  </si>
  <si>
    <t>DOM002Severe humanitarian conditions - Level 4</t>
  </si>
  <si>
    <t>DOM002Extreme humanitarian conditions - Level 5</t>
  </si>
  <si>
    <t>https://data.humdata.org/dataset/rmrp-2022</t>
  </si>
  <si>
    <t>Host and migrants</t>
  </si>
  <si>
    <t>DOM002Crisis affected groups</t>
  </si>
  <si>
    <t>DOM002Illness cases reported</t>
  </si>
  <si>
    <t>DOM002Buildings damaged</t>
  </si>
  <si>
    <t>DOM002Buildings destroyed</t>
  </si>
  <si>
    <t>DOM002Buildings in affected area</t>
  </si>
  <si>
    <t>DOM002Economic Losses</t>
  </si>
  <si>
    <t xml:space="preserve">World Population Review accessed 27/04/2023
</t>
  </si>
  <si>
    <t>https://worldpopulationreview.com/countries/india-population</t>
  </si>
  <si>
    <t xml:space="preserve">This is an estimate of total population of India in 2023. </t>
  </si>
  <si>
    <t>IND002Total population</t>
  </si>
  <si>
    <t>Humaniarian data - 1st January 2020</t>
  </si>
  <si>
    <t>https://data.worldbank.org/indicator/AG.LND.TOTL.K2?locations=CG</t>
  </si>
  <si>
    <t>Total square kilometres of affected areas absorbing the complex crisis</t>
  </si>
  <si>
    <t>COG001Landmass affected</t>
  </si>
  <si>
    <t xml:space="preserve">UNHCR Data, 2022; </t>
  </si>
  <si>
    <t>https://www.unhcr.org/refugee-statistics/download/?url=qq8z3Y</t>
  </si>
  <si>
    <t xml:space="preserve">There are two affected groups of persons in Congo which are comprised of; internally displaced persons and persons of concern under the competence of the UNHCR. </t>
  </si>
  <si>
    <t>COG001Crisis affected groups</t>
  </si>
  <si>
    <t>UNHCR accessed on 26/04/2023 , Govt. Malawi 13/04/2023</t>
  </si>
  <si>
    <t>https://data2.unhcr.org/en/country/mwi , https://reliefweb.int/report/malawi/tropical-cyclone-freddy-emergency-response-plan-office-president-and-cabinet-department-disaster-management-affairs-march-2023</t>
  </si>
  <si>
    <t>Host-community , IDPs , refugees and asylum-seekers</t>
  </si>
  <si>
    <t>MWI002Crisis affected groups</t>
  </si>
  <si>
    <t>Govt. Malawi 13/04/2023</t>
  </si>
  <si>
    <t>https://reliefweb.int/report/malawi/tropical-cyclone-freddy-emergency-response-plan-office-president-and-cabinet-department-disaster-management-affairs-march-2023</t>
  </si>
  <si>
    <t>The host community and IDPs</t>
  </si>
  <si>
    <t>MWI005Crisis affected groups</t>
  </si>
  <si>
    <t>Tropical Cyclone Freddy in Mozambique</t>
  </si>
  <si>
    <t>MOZ010</t>
  </si>
  <si>
    <t>MOZ010People facing limited access constraints</t>
  </si>
  <si>
    <t>MOZ010People facing restricted access constraints</t>
  </si>
  <si>
    <t xml:space="preserve">No cumulative figures showing specific number </t>
  </si>
  <si>
    <t>MOZ010Illness cases reported</t>
  </si>
  <si>
    <t>MOZ010Buildings in affected area</t>
  </si>
  <si>
    <t>MOZ010Economic Losses</t>
  </si>
  <si>
    <t>Multiple Crises in Mozambique</t>
  </si>
  <si>
    <t>MOZ001</t>
  </si>
  <si>
    <t>MOZ001People facing limited access constraints</t>
  </si>
  <si>
    <t>MOZ001People facing restricted access constraints</t>
  </si>
  <si>
    <t>MOZ001Illness cases reported</t>
  </si>
  <si>
    <t>No cumulative figure</t>
  </si>
  <si>
    <t>MOZ001Buildings in affected area</t>
  </si>
  <si>
    <t>MOZ001Economic Losses</t>
  </si>
  <si>
    <t>It is unlikely that there are any fatalities caused directly by the refugee crisis. However, it can be assumed that premature deaths do accur in the refugee population duo to access constraints and poor living conditions. This is not verifiable or calculable, so it is not included.</t>
  </si>
  <si>
    <t>IRN004Fatalities reported</t>
  </si>
  <si>
    <t>This is the only crisis in Iran, and It is unlikely that there are any fatalities caused directly by the refugee crisis. However, it can be assumed that premature deaths do accur in the refugee population due to access constraints and poor living conditions. This is not verifiable or calculable, so it is not included.</t>
  </si>
  <si>
    <t>IRN004Fatalities in all crises</t>
  </si>
  <si>
    <t xml:space="preserve">UN CERF 15/03/23; OCHA 22/03/23; </t>
  </si>
  <si>
    <t xml:space="preserve">https://cerf.un.org/what-we-do/allocation/2023/summary/23-RR-VUT-58018 ;https://reliefweb.int/report/vanuatu/vanuatu-tropical-cyclone-judy-and-tropical-cyclone-kevin-situation-report-no-4-22-march-2023 </t>
  </si>
  <si>
    <t>This number of people, who are in the most vulnerable situation. These people are in need of humanitarian assistance. here are approximately 23,000 children under five years and 9,000 pregnant and lactating women in the most affected areas.</t>
  </si>
  <si>
    <t>VUT003People in Need</t>
  </si>
  <si>
    <t>Level 1 = Exposed population – Affected population</t>
  </si>
  <si>
    <t>VUT003Minimal humanitarian conditions - Level 1</t>
  </si>
  <si>
    <t>Level 2 = affected - PIN</t>
  </si>
  <si>
    <t>VUT003Stressed humanitarian conditions - Level 2</t>
  </si>
  <si>
    <t>UN CERF 15/03/23; OCHA 22/03/23</t>
  </si>
  <si>
    <t>Total people in need of humanitarian assistance - People in level 4</t>
  </si>
  <si>
    <t>VUT003Moderate humanitarian conditions - Level 3</t>
  </si>
  <si>
    <t>150,000 people need water, sanitation and hygiene (WASH) support in the most affected areas. There are approximately 23,000 children under five years and 9,000 pregnant and lactating women in the most affected areas. Priority needs include cash and voucher assistance, livelihood restoration, WASH, and shelter. We are considering these children and women to be on level 4</t>
  </si>
  <si>
    <t>VUT003Severe humanitarian conditions - Level 4</t>
  </si>
  <si>
    <t>There was no number of people in extreme humanitarian need.</t>
  </si>
  <si>
    <t>VUT003Extreme humanitarian conditions - Level 5</t>
  </si>
  <si>
    <t>UN CERF 15/03/23</t>
  </si>
  <si>
    <t>Allocation summary | CERF (un.org)</t>
  </si>
  <si>
    <t xml:space="preserve">Some 25,000 households have damaged or destroyed homes in Tafea and Shefa provinces alone. </t>
  </si>
  <si>
    <t>VUT003Buildings damaged</t>
  </si>
  <si>
    <t xml:space="preserve">City Population accesssed on 16/01/2023 , IPC 30/12/2022 , Mabumbe accessed on 5/1/2023 ,city population accessed on 30/04/2023 ; UNHCR 15/03/2023
</t>
  </si>
  <si>
    <t>http://www.citypopulation.de/en/tanzania/cities/ , https://www.ipcinfo.org/ipc-country-analysis/details-map/en/c/1156131/ , https://mabumbe.com/list-of-districts-in-tanzania-region-wise/ ,   https://data2.unhcr.org/en/documents/details/99656</t>
  </si>
  <si>
    <t>The landmass regions affected by food insecurity and refugees:   Dar-es Salaam ,Kigoma , Katavi ,  Dodoma , Mara , Kilimanjaro ,Manyara , Tanga , Shinyanga , Arusha , Singida , Simiyu , Tabora and Zanzibar</t>
  </si>
  <si>
    <t>TZA001Landmass affected</t>
  </si>
  <si>
    <t>IPC 30/12/2022 , UNHCR 15/03/2023</t>
  </si>
  <si>
    <t xml:space="preserve"> https://www.ipcinfo.org/ipc-country-analysis/details-map/en/c/1156131/?iso3=TZA,  https://data2.unhcr.org/en/documents/details/99656</t>
  </si>
  <si>
    <t>Host-community and Refugees</t>
  </si>
  <si>
    <t>TZA001Crisis affected groups</t>
  </si>
  <si>
    <t>city population accessed on 30/04/2023 ; UNHCR 15/03/2023</t>
  </si>
  <si>
    <t>http://www.citypopulation.de/en/tanzania/cities/ ; https://data2.unhcr.org/en/documents/details/99656</t>
  </si>
  <si>
    <t>Total landmass of regions that host refugees: Kigoma, Katavi, Tabora, Tanga, Dar-es Salaam</t>
  </si>
  <si>
    <t>TZA002Landmass affected</t>
  </si>
  <si>
    <t>UNHCR 20/02/2023</t>
  </si>
  <si>
    <t>https://data2.unhcr.org/en/documents/details/99153</t>
  </si>
  <si>
    <t>TZA002Crisis affected groups</t>
  </si>
  <si>
    <t>World Population Review accessed on 30/04/2023</t>
  </si>
  <si>
    <t>https://worldpopulationreview.com/countries/mauritania-population</t>
  </si>
  <si>
    <t>Total population of Mauritania</t>
  </si>
  <si>
    <t>MRT003Total population</t>
  </si>
  <si>
    <t>MRT002Total population</t>
  </si>
  <si>
    <t>City Population acceessed on 30/04/2023 ,UNHCR 17/04/2023</t>
  </si>
  <si>
    <t>https://www.citypopulation.de/en/mauritania/cities/ , https://data.unhcr.org/en/documents/details/100304</t>
  </si>
  <si>
    <t>Total landmass of regions that host Malian refugees: Hodh Chargu, Nouakchott, and Nouadhibou.</t>
  </si>
  <si>
    <t>MRT002Landmass affected</t>
  </si>
  <si>
    <t>Total population of regions that host Malian refugees: Hodh Chargu , Nouakchott and Nouadhibou</t>
  </si>
  <si>
    <t>MRT002People exposed</t>
  </si>
  <si>
    <t>https://www.citypopulation.de/en/mauritania/cities/ ,  https://data.unhcr.org/en/documents/details/100304</t>
  </si>
  <si>
    <t>People affected are the total population of regions that host Malian refugees:  Hodh Chargu , Nouakchott and Nouadhibou</t>
  </si>
  <si>
    <t>MRT002People affected</t>
  </si>
  <si>
    <t>ACAPS methodology: Level1= Exposed population - affected population.</t>
  </si>
  <si>
    <t>MRT002Minimal humanitarian conditions - Level 1</t>
  </si>
  <si>
    <t>City Population acceessed on 30/04/2023 ,UNHCR 17/04/2023 , UNHCR accessed on 30/04/2023</t>
  </si>
  <si>
    <t>https://data.unhcr.org/en/country/mrt ,https://www.citypopulation.de/en/mauritania/cities/ , https://data.unhcr.org/en/documents/details/100304</t>
  </si>
  <si>
    <t xml:space="preserve">ACAPS methodology: Level 2 = Affected population - PIN </t>
  </si>
  <si>
    <t>MRT002Stressed humanitarian conditions - Level 2</t>
  </si>
  <si>
    <t>UNHCR accessed on 30/04/2023</t>
  </si>
  <si>
    <t>https://data.unhcr.org/en/country/mrt</t>
  </si>
  <si>
    <t>Level 3 is the number of Malian refugees in Mauritania as of 30 November 2022 (98,000)</t>
  </si>
  <si>
    <t>MRT002Moderate humanitarian conditions - Level 3</t>
  </si>
  <si>
    <t>The severity of needs is not identified for refugees</t>
  </si>
  <si>
    <t>MRT002Severe humanitarian conditions - Level 4</t>
  </si>
  <si>
    <t>MRT002Extreme humanitarian conditions - Level 5</t>
  </si>
  <si>
    <t>UNHCR 17/04/2023</t>
  </si>
  <si>
    <t xml:space="preserve"> https://data.unhcr.org/en/documents/details/100304</t>
  </si>
  <si>
    <t>MRT002Crisis affected groups</t>
  </si>
  <si>
    <t>https://data.worldbank.org/indicator/SP.POP.TOTL?locations=CR ; https://data.worldbank.org/indicator/SM.POP.TOTL ; https://datosmacro.expansion.com/demografia/migracion/emigracion/costa-rica#:~:text=Costa%20Rica%20tiene%2C%20seg%C3%BAn%20publica,195%20del%20ranking%20de%20emigrantes.</t>
  </si>
  <si>
    <t>Total population of the country according to the World Bank + Total International migrant stock (2015) - # of Costaricans living abroad (2019)</t>
  </si>
  <si>
    <t>CRI002Total population</t>
  </si>
  <si>
    <t>Migration Policy Institute 2021</t>
  </si>
  <si>
    <t>https://www.migrationpolicy.org/article/costa-rica-nicaragua-migrants-subtle-barriers ; https://es.db-city.com/Costa-Rica--San-Jos%C3%A9--San-Jos%C3%A9</t>
  </si>
  <si>
    <t>Total # of square kilometers of San Jose as it is the city in which most of the nicaraguan refugees have arrived.</t>
  </si>
  <si>
    <t>CRI002Landmass affected</t>
  </si>
  <si>
    <t>Federal Register 2023</t>
  </si>
  <si>
    <t>https://www.federalregister.gov/documents/2023/01/09/2023-00254/implementation-of-a-parole-process-for-nicaraguans#footnote-21-p1257</t>
  </si>
  <si>
    <t xml:space="preserve">The number of Nicaraguan refugees and asylum seekers in Costa Rica according Federal Register
</t>
  </si>
  <si>
    <t>CRI002People displaced</t>
  </si>
  <si>
    <t xml:space="preserve">There are no approximate or exact figures about injuries reported
</t>
  </si>
  <si>
    <t>CRI002Injuries reported</t>
  </si>
  <si>
    <t>There are no approximate or exact figures about fatalities reported because of this crisis</t>
  </si>
  <si>
    <t>CRI002Fatalities reported</t>
  </si>
  <si>
    <t>CRI002Fatalities in all crises</t>
  </si>
  <si>
    <t>CRI002People in Need</t>
  </si>
  <si>
    <t>CRI002Severe humanitarian conditions - Level 4</t>
  </si>
  <si>
    <t>CRI002Extreme humanitarian conditions - Level 5</t>
  </si>
  <si>
    <t>Refugees and host community is affected</t>
  </si>
  <si>
    <t>CRI002Crisis affected groups</t>
  </si>
  <si>
    <t>CRI002Illness cases reported</t>
  </si>
  <si>
    <t>CRI002Buildings damaged</t>
  </si>
  <si>
    <t>CRI002Buildings destroyed</t>
  </si>
  <si>
    <t>CRI002Buildings in affected area</t>
  </si>
  <si>
    <t>CRI002Economic Losses</t>
  </si>
  <si>
    <t>World population review 2023 Accesed 27/04/23</t>
  </si>
  <si>
    <t>https://worldpopulationreview.com/countries/pakistan-population</t>
  </si>
  <si>
    <t xml:space="preserve">The country population of Pakistan estimates in 2023. The number of registerd refugees, undocumented Afghans living in Pakistan, and Pakistani refugees in Afghanistan are not counted to avoid double counting. </t>
  </si>
  <si>
    <t>PAK001Total population</t>
  </si>
  <si>
    <t>Given that the whole country is affected by different types of conflict, drought, and natural hazards, the entire population is considered to be exposed.</t>
  </si>
  <si>
    <t>PAK001People exposed</t>
  </si>
  <si>
    <t xml:space="preserve"> World Bank (2018); </t>
  </si>
  <si>
    <t xml:space="preserve"> https://data.worldbank.org/indicator/SI.POV.NAHC?locations=PK</t>
  </si>
  <si>
    <t xml:space="preserve">It is usually difficult to estimate the affected population from natural hazards and sudden-onset crises unless there is an active crisis such as the 2022 monsoon floods. The IPC figures are restricted to three provinces (Sindh, Balochistan, and Khyber Pakhtunkhwa). The COVID-19 precautionary measure has had a devastating impact on the economy and people living below the poverty. and The monsoon had affected an estimated 33 million people across Pakistan by end of August. This crisis now covers 6 provinces up from 3, and Balochistan province remains the most affected. 
For estimating the number of people affected we considered the Number of people living below the poverty line (World Bank data), across the whole of Pakistan. As the world Bank data in based on the whole country, we considered the flood affected people to be included here. (Not including the NRP anymore as that's outdated data before the flood and not considering IPC to avoid double counting)
</t>
  </si>
  <si>
    <t>PAK001People affected</t>
  </si>
  <si>
    <t>World population review 2023 Accesed 27/04/23; World Bank (2018)</t>
  </si>
  <si>
    <t>https://worldpopulationreview.com/countries/pakistan-population ; https://data.worldbank.org/indicator/SI.POV.NAHC?locations=PK</t>
  </si>
  <si>
    <t>Level 1 comprises Minimal humanitarian conditions =  People Exposed - People affected.</t>
  </si>
  <si>
    <t>PAK001Minimal humanitarian conditions - Level 1</t>
  </si>
  <si>
    <t xml:space="preserve"> World Bank (2018); OCHA 04/10/2023</t>
  </si>
  <si>
    <t>https://data.worldbank.org/indicator/SI.POV.NAHC?locations=PK; https://reliefweb.int/report/pakistan/pakistan-2022-monsoon-floods-situation-report-no-03-26-august-2023</t>
  </si>
  <si>
    <t xml:space="preserve">Level 2 comprises Stressed humanitarian conditions =  People Affected - People in Need. </t>
  </si>
  <si>
    <t>PAK001Stressed humanitarian conditions - Level 2</t>
  </si>
  <si>
    <t>IPC 31/12/22; OCHA 04/10/2022</t>
  </si>
  <si>
    <t>https://www.ipcinfo.org/ipc-country-analysis/details-map/en/c/1156103/?iso3=PAK; https://data.worldbank.org/indicator/SI.POV.NAHC?locations=PK; https://reliefweb.int/report/pakistan/pakistan-2022-monsoon-floods-situation-report-no-03-26-august-2026</t>
  </si>
  <si>
    <t xml:space="preserve">There in no people in IPC phase 5 and neither in the Flood response plan developed by OCHA in 2022 indicated that there is people in catastrophic situation due to flooding, therefore, it considered zero. </t>
  </si>
  <si>
    <t>PAK001Extreme humanitarian conditions - Level 5</t>
  </si>
  <si>
    <t xml:space="preserve">The country population of Pakistan estimates in 2023. The number of registered refugees, undocumented Afghans living in Pakistan, and Pakistani refugees in Afghanistan are not counted to avoid double counting. </t>
  </si>
  <si>
    <t>PAK005Total population</t>
  </si>
  <si>
    <t>PRK001Moderate humanitarian conditions - Level 3</t>
  </si>
  <si>
    <t>WFP 27/04/2023</t>
  </si>
  <si>
    <t>https://reliefweb.int/report/mozambique/wfp-mozambique-cyclone-freddy-external-situation-report-11-20-april-2023</t>
  </si>
  <si>
    <t xml:space="preserve">Homes damaged by Cyclone Freddy </t>
  </si>
  <si>
    <t>MOZ010Buildings damaged</t>
  </si>
  <si>
    <t>Floodlist 13/02/2023 ; WFP 27/04/2023</t>
  </si>
  <si>
    <t>https://floodlist.com/africa/mozambique-maputo-province-floods-update-february-2023 ; https://reliefweb.int/report/mozambique/wfp-mozambique-cyclone-freddy-external-situation-report-11-20-april-2023</t>
  </si>
  <si>
    <t>The homes damaged by cyclone Freddy, Floods and cabo delgado conflict</t>
  </si>
  <si>
    <t>MOZ001Buildings damaged</t>
  </si>
  <si>
    <t>Complex crisis in Haiti</t>
  </si>
  <si>
    <t>HTI001</t>
  </si>
  <si>
    <t>Haiti</t>
  </si>
  <si>
    <t>OCHA 17/03/2023</t>
  </si>
  <si>
    <t>https://reliefweb.int/report/haiti/haiti-apercu-des-besoins-humanitaires-2023-mars-2023-fren</t>
  </si>
  <si>
    <t>Total population of the country infered from the sum of the whole levels of humanitarian conditions given by OCHA in HNO 2023</t>
  </si>
  <si>
    <t>HTI001Total population</t>
  </si>
  <si>
    <t>World Bank 01/01/2020</t>
  </si>
  <si>
    <t>https://data.worldbank.org/indicator/AG.LND.TOTL.K2?locations=HT</t>
  </si>
  <si>
    <t>Total landmass of the country according to WB</t>
  </si>
  <si>
    <t>HTI001Landmass affected</t>
  </si>
  <si>
    <t>HTI001People exposed</t>
  </si>
  <si>
    <t>Sum of Levels 2 (2.6M), 3 (2.7 M), 4 (1.4) and 5 (0.8) of humanitarian conditions</t>
  </si>
  <si>
    <t>HTI001People affected</t>
  </si>
  <si>
    <t>Sum of people displaced by the conflict and people still displaced by the earthquake in 2021</t>
  </si>
  <si>
    <t>HTI001People displaced</t>
  </si>
  <si>
    <t xml:space="preserve">Injuries reported according to OCHA during 2022 including those from Cité-Soleil clashes (250) </t>
  </si>
  <si>
    <t>HTI001Injuries reported</t>
  </si>
  <si>
    <t>Fatalities reported according to OCHA HNO 2023</t>
  </si>
  <si>
    <t>HTI001Fatalities reported</t>
  </si>
  <si>
    <t>OCHA 01/03/2022; OCHA 26/08/2021; OCHA 17/03/2023</t>
  </si>
  <si>
    <t xml:space="preserve">https://reliefweb.int/sites/reliefweb.int/files/resources/2021-08-26_OCHA_Haiti%20Earthquake_SitRep%232%20PDF.pdf ; https://www.ohchr.org/en/taxonomy/term/1019 https://www.humanitarianresponse.info/sites/www.humanitarianresponse.info/files/documents/files/hti_hpc_2022-hno_fr_final.pdf ; </t>
  </si>
  <si>
    <t>Fatalities reported for both crises according to OCHA</t>
  </si>
  <si>
    <t>HTI001Fatalities in all crises</t>
  </si>
  <si>
    <t>People in need according to OCHA HNO 2023 update. This figures take into accouent theclashes erupted in Cité-Soleil (in july 2022).</t>
  </si>
  <si>
    <t>HTI001People in Need</t>
  </si>
  <si>
    <t>People in minimal humanitarian conditions according to OCHA HNO 2023</t>
  </si>
  <si>
    <t>HTI001Minimal humanitarian conditions - Level 1</t>
  </si>
  <si>
    <t>People in stressed humanitarian conditions according to OCHA HNO 2023</t>
  </si>
  <si>
    <t>HTI001Stressed humanitarian conditions - Level 2</t>
  </si>
  <si>
    <t>People in severe humanitarian conditions according to OCHA HNO 2023</t>
  </si>
  <si>
    <t>HTI001Moderate humanitarian conditions - Level 3</t>
  </si>
  <si>
    <t>People in extreme humanitarian conditions according to OCHA HNO 2023</t>
  </si>
  <si>
    <t>HTI001Severe humanitarian conditions - Level 4</t>
  </si>
  <si>
    <t>HTI001Extreme humanitarian conditions - Level 5</t>
  </si>
  <si>
    <t>All the population is affected</t>
  </si>
  <si>
    <t>HTI001Crisis affected groups</t>
  </si>
  <si>
    <t>HTI001People facing limited access constraints</t>
  </si>
  <si>
    <t>HTI001People facing restricted access constraints</t>
  </si>
  <si>
    <t>OCHA 26/08/2021</t>
  </si>
  <si>
    <t>https://reliefweb.int/sites/reliefweb.int/files/resources/2021-08-26_OCHA_Haiti%20Earthquake_SitRep%232%20PDF.pdf</t>
  </si>
  <si>
    <t>HTI001Buildings damaged</t>
  </si>
  <si>
    <t>OCHA 26/08/2021; OCHA 26/07/2022; OCHA 17/03/2023</t>
  </si>
  <si>
    <t>https://reliefweb.int/sites/reliefweb.int/files/resources/2021-08-26_OCHA_Haiti%20Earthquake_SitRep%232%20PDF.pdf
https://reliefweb.int/report/haiti/haiti-violences-dans-la-zone-metropolitaine-de-port-au-prince-cite-soleil-rapport-de-situation-2-au-26-juillet-2022</t>
  </si>
  <si>
    <t>Buildings destroyed by the earthquake according to the Haitian Civil Protection General Directorate (DGPC) + destroyed houses reported according to OCHA because of the new clashes erupted in Cité-Soleil (in july) + Schools destroyed during the earthquake (1250)</t>
  </si>
  <si>
    <t>HTI001Buildings destroyed</t>
  </si>
  <si>
    <t>HTI001Buildings in affected area</t>
  </si>
  <si>
    <t>OCHA 07/09/2021</t>
  </si>
  <si>
    <t>https://reliefweb.int/report/haiti/haiti-earthquake-situation-report-no-4-7-september-2021#:~:text=Preliminary%20estimates%20of%20damages%20and,the%20country's%20gross%20domestic%20product.</t>
  </si>
  <si>
    <t>HTI001Economic Losses</t>
  </si>
  <si>
    <t>UNICEF 02/02/2023</t>
  </si>
  <si>
    <t>https://www.unicef.org/media/136836/file/DRC%20Humanitarian%20Situation%20Report%20No.2,%2031%20December%202022.pdf</t>
  </si>
  <si>
    <t>This is the sum of people facing levels 1-5 humanitarian needs according to the INFORM SI methodology.</t>
  </si>
  <si>
    <t>COG001People exposed</t>
  </si>
  <si>
    <t>This is the sum of people facing levels 2-5 humanitarian needs according to the INFORM SI methodology.</t>
  </si>
  <si>
    <t>COG001People affected</t>
  </si>
  <si>
    <t>This sums the IDPs, refugees and asylum seekers.</t>
  </si>
  <si>
    <t>COG001People displaced</t>
  </si>
  <si>
    <t>PIN is the sum of populations on levels 3-5.</t>
  </si>
  <si>
    <t>COG001People in Need</t>
  </si>
  <si>
    <t>This sums the rest of the population that are not in level 2 or 3.</t>
  </si>
  <si>
    <t>COG001Minimal humanitarian conditions - Level 1</t>
  </si>
  <si>
    <t>We include here people affected affected by the floods in 2022</t>
  </si>
  <si>
    <t>COG001Stressed humanitarian conditions - Level 2</t>
  </si>
  <si>
    <t>We consider IDPs, refugees and asylum seekers as in need because most of them live in remote rural locations with limited access to aid</t>
  </si>
  <si>
    <t>COG001Moderate humanitarian conditions - Level 3</t>
  </si>
  <si>
    <t>People in need were put in level 3 as the source does not specify the severity</t>
  </si>
  <si>
    <t>COG001Severe humanitarian conditions - Level 4</t>
  </si>
  <si>
    <t>COG001Extreme humanitarian conditions - Level 5</t>
  </si>
  <si>
    <t>Denial of existence of humanitarian needs or entitlements to assistance</t>
  </si>
  <si>
    <t>ACAPS Access Methodology</t>
  </si>
  <si>
    <t>AFG001Denial of existence of humanitarian needs or entitlements to assistance</t>
  </si>
  <si>
    <t>Impediments to entry into country (bureaucratic and administrative)</t>
  </si>
  <si>
    <t>AFG001Impediments to entry into country (bureaucratic and administrative)</t>
  </si>
  <si>
    <t>Interference into implementation of humanitarian activities</t>
  </si>
  <si>
    <t>AFG001Interference into implementation of humanitarian activities</t>
  </si>
  <si>
    <t>Restriction and obstruction of access to services and assistance</t>
  </si>
  <si>
    <t>AFG001Restriction and obstruction of access to services and assistance</t>
  </si>
  <si>
    <t>Restriction of movement (impediments to freedom of movement and/or administrative restrictions)</t>
  </si>
  <si>
    <t>AFG001Restriction of movement (impediments to freedom of movement and/or administrative restrictions)</t>
  </si>
  <si>
    <t xml:space="preserve">Nippes Earthquake </t>
  </si>
  <si>
    <t>HTI002</t>
  </si>
  <si>
    <t>HTI002Total population</t>
  </si>
  <si>
    <t>OCHA 16/08/2021 ; OCHA 05/12/2018</t>
  </si>
  <si>
    <t>https://reliefweb.int/report/haiti/haiti-earthquake-flash-update-no-2-16-august-2021 ; https://data.humdata.org/dataset/hti-polbndl-adm1-cnigs-zip</t>
  </si>
  <si>
    <t>Total # of square kilometers of the area affected by the earthquake in the southern and western parts of the country, particularly the Sud, Grand'Anse and Nippes departments, as well as southeast and part of west.</t>
  </si>
  <si>
    <t>HTI002Landmass affected</t>
  </si>
  <si>
    <t>USAID 30/08/2021</t>
  </si>
  <si>
    <t>https://reliefweb.int/sites/reliefweb.int/files/resources/2021_08_30%20USAID-BHA%20Haiti%20Earthquake%20Fact%20Sheet%20%239.pdf</t>
  </si>
  <si>
    <t>Number of people exposed according to USAID (30/08/2021).</t>
  </si>
  <si>
    <t>HTI002People exposed</t>
  </si>
  <si>
    <t>IFRC 01/06/2022</t>
  </si>
  <si>
    <t>https://reliefweb.int/report/haiti/haiti-earthquake-12-month-operation-update-emergency-appeal-no-mdrht018</t>
  </si>
  <si>
    <t>People affected according to IFRC 2022 (November)</t>
  </si>
  <si>
    <t>HTI002People affected</t>
  </si>
  <si>
    <t>IOM 28/10/2022</t>
  </si>
  <si>
    <t>https://www.iom.int/news/96000-haitians-displaced-recent-gang-violence-capital-iom-report</t>
  </si>
  <si>
    <t>People displaced according to IOM</t>
  </si>
  <si>
    <t>HTI002People displaced</t>
  </si>
  <si>
    <t>IFRC 01/06/ 2022</t>
  </si>
  <si>
    <t>https://reliefweb.int/report/haiti/haiti-earthquake-operation-6-month-update-emergency-appeal-no-mdrht018</t>
  </si>
  <si>
    <t>Reported by the the Haitian Civil Protection General Directorate (DGPC)</t>
  </si>
  <si>
    <t>HTI002Injuries reported</t>
  </si>
  <si>
    <t>HTI002Fatalities reported</t>
  </si>
  <si>
    <t>OCHA 17/03/2023; IFRC 01/06/ 2022</t>
  </si>
  <si>
    <t>Fatalities reported for both crises according to OCHA and IFRC</t>
  </si>
  <si>
    <t>HTI002Fatalities in all crises</t>
  </si>
  <si>
    <t>OCHA 2021</t>
  </si>
  <si>
    <t>https://reliefweb.int/report/haiti/haiti-earthquake-situation-report-no-5-14-september-2021</t>
  </si>
  <si>
    <t>People in need according to OCHA in 2021. There no exact figures of people in need reported by the IFRC in 2022.</t>
  </si>
  <si>
    <t>HTI002People in Need</t>
  </si>
  <si>
    <t>OCHA 14/09/2021</t>
  </si>
  <si>
    <t>People exposed - people affected (in 2022).</t>
  </si>
  <si>
    <t>HTI002Minimal humanitarian conditions - Level 1</t>
  </si>
  <si>
    <t xml:space="preserve">People affected (2022) - people in need (2021). </t>
  </si>
  <si>
    <t>HTI002Stressed humanitarian conditions - Level 2</t>
  </si>
  <si>
    <t xml:space="preserve">People in need according to OCHA in 2021. There no exact figures of people in need reported by the IFRC in 2022.
</t>
  </si>
  <si>
    <t>HTI002Moderate humanitarian conditions - Level 3</t>
  </si>
  <si>
    <t>HTI002Severe humanitarian conditions - Level 4</t>
  </si>
  <si>
    <t>HTI002Extreme humanitarian conditions - Level 5</t>
  </si>
  <si>
    <t>Non-host,host, IDPs</t>
  </si>
  <si>
    <t>HTI002Crisis affected groups</t>
  </si>
  <si>
    <t>HTI002People facing limited access constraints</t>
  </si>
  <si>
    <t>HTI002People facing restricted access constraints</t>
  </si>
  <si>
    <t>IRC 27/03/2023</t>
  </si>
  <si>
    <t>https://reliefweb.int/report/haiti/irc-joins-call-urgent-action-step-response-escalating-crisis-haiti</t>
  </si>
  <si>
    <t>As of the end of February 2023, the country had registered over 33,000 suspected cholera cases, almost 2,400 confirmed cases and nearly 600 deaths.</t>
  </si>
  <si>
    <t>HTI002Illness cases reported</t>
  </si>
  <si>
    <t>IFRC 03/06/2022</t>
  </si>
  <si>
    <t>Damaged homes reported by the the Haitian Civil Protection General Directorate (DGPC) + Hospitals damaged reported by the Haitian departmental health directorates</t>
  </si>
  <si>
    <t>HTI002Buildings damaged</t>
  </si>
  <si>
    <t>Destroyed homes reported by the the Haitian Civil Protection General Directorate (DGPC)</t>
  </si>
  <si>
    <t>HTI002Buildings destroyed</t>
  </si>
  <si>
    <t>HTI002Buildings in affected area</t>
  </si>
  <si>
    <t>Preliminary estimates of damages and economic losses are at least US$1.5 billion, about 10 per cent of the country’s gross domestic product.</t>
  </si>
  <si>
    <t>HTI002Economic Losses</t>
  </si>
  <si>
    <t>DZA002Denial of existence of humanitarian needs or entitlements to assistance</t>
  </si>
  <si>
    <t>DZA002Impediments to entry into country (bureaucratic and administrative)</t>
  </si>
  <si>
    <t>DZA002Interference into implementation of humanitarian activities</t>
  </si>
  <si>
    <t>Ongoing insecurity/hostilities affecting humanitarian assistance</t>
  </si>
  <si>
    <t>DZA002Ongoing insecurity/hostilities affecting humanitarian assistance</t>
  </si>
  <si>
    <t>Physical constraints in the environment (obstacles related to terrain, climate, lack of infrastructure, etc.)</t>
  </si>
  <si>
    <t>DZA002Physical constraints in the environment (obstacles related to terrain, climate, lack of infrastructure, etc.)</t>
  </si>
  <si>
    <t>Presence of mines and improvised explosive devices</t>
  </si>
  <si>
    <t>DZA002Presence of mines and improvised explosive devices</t>
  </si>
  <si>
    <t>DZA002Restriction and obstruction of access to services and assistance</t>
  </si>
  <si>
    <t>DZA002Restriction of movement (impediments to freedom of movement and/or administrative restrictions)</t>
  </si>
  <si>
    <t>Violence against personnel, facilities and assets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</si>
  <si>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</si>
  <si>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</si>
  <si>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</si>
  <si>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</si>
  <si>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</si>
  <si>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</si>
  <si>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</si>
  <si>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</si>
  <si>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</si>
  <si>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</si>
  <si>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</si>
  <si>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</si>
  <si>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</si>
  <si>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</si>
  <si>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</si>
  <si>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</si>
  <si>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</si>
  <si>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</si>
  <si>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</si>
  <si>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HUN002Denial of existence of humanitarian needs or entitlements to assistance</t>
  </si>
  <si>
    <t>HUN002Impediments to entry into country (bureaucratic and administrative)</t>
  </si>
  <si>
    <t>HUN002Interference into implementation of humanitarian activities</t>
  </si>
  <si>
    <t>HUN002Ongoing insecurity/hostilities affecting humanitarian assistance</t>
  </si>
  <si>
    <t>HUN002Physical constraints in the environment (obstacles related to terrain, climate, lack of infrastructure, etc.)</t>
  </si>
  <si>
    <t>HUN002Presence of mines and improvised explosive devices</t>
  </si>
  <si>
    <t>HUN002Restriction and obstruction of access to services and assistance</t>
  </si>
  <si>
    <t>HUN002Restriction of movement (impediments to freedom of movement and/or administrative restrictions)</t>
  </si>
  <si>
    <t>HUN002Violence against personnel, facilities and assets</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</si>
  <si>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</si>
  <si>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</si>
  <si>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</si>
  <si>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</si>
  <si>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</si>
  <si>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</si>
  <si>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</si>
  <si>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</si>
  <si>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</si>
  <si>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MDA002Denial of existence of humanitarian needs or entitlements to assistance</t>
  </si>
  <si>
    <t>MDA002Impediments to entry into country (bureaucratic and administrative)</t>
  </si>
  <si>
    <t>MDA002Interference into implementation of humanitarian activities</t>
  </si>
  <si>
    <t>MDA002Ongoing insecurity/hostilities affecting humanitarian assistance</t>
  </si>
  <si>
    <t>MDA002Physical constraints in the environment (obstacles related to terrain, climate, lack of infrastructure, etc.)</t>
  </si>
  <si>
    <t>MDA002Presence of mines and improvised explosive devices</t>
  </si>
  <si>
    <t>MDA002Restriction and obstruction of access to services and assistance</t>
  </si>
  <si>
    <t>MDA002Restriction of movement (impediments to freedom of movement and/or administrative restrictions)</t>
  </si>
  <si>
    <t>MDA002Violence against personnel, facilities and assets</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</si>
  <si>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</si>
  <si>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</si>
  <si>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</si>
  <si>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</si>
  <si>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</si>
  <si>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</si>
  <si>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</si>
  <si>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</si>
  <si>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</si>
  <si>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YEM001Denial of existence of humanitarian needs or entitlements to assistance</t>
  </si>
  <si>
    <t>YEM001Impediments to entry into country (bureaucratic and administrative)</t>
  </si>
  <si>
    <t>YEM001Interference into implementation of humanitarian activities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</si>
  <si>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</si>
  <si>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</si>
  <si>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</si>
  <si>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</si>
  <si>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YEM001Restriction of movement (impediments to freedom of movement and/or administrative restrictions)</t>
  </si>
  <si>
    <t>YEM001Violence against personnel, facilities and assets</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</si>
  <si>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</si>
  <si>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</si>
  <si>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</si>
  <si>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</si>
  <si>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</si>
  <si>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</si>
  <si>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</si>
  <si>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</si>
  <si>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</si>
  <si>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AFG001Ongoing insecurity/hostilities affecting humanitarian assistance</t>
  </si>
  <si>
    <t>AFG001Physical constraints in the environment (obstacles related to terrain, climate, lack of infrastructure, etc.)</t>
  </si>
  <si>
    <t>AFG001Presence of mines and improvised explosive devices</t>
  </si>
  <si>
    <t>AFG001Violence against personnel, facilities and assets</t>
  </si>
  <si>
    <t>BFA002Denial of existence of humanitarian needs or entitlements to assistance</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</si>
  <si>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</si>
  <si>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</si>
  <si>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</si>
  <si>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</si>
  <si>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</si>
  <si>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</si>
  <si>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</si>
  <si>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</si>
  <si>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</si>
  <si>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</si>
  <si>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</si>
  <si>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</si>
  <si>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</si>
  <si>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</si>
  <si>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</si>
  <si>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</si>
  <si>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</si>
  <si>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</si>
  <si>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</si>
  <si>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</si>
  <si>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</si>
  <si>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</si>
  <si>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</si>
  <si>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</si>
  <si>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</si>
  <si>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</si>
  <si>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COG001Denial of existence of humanitarian needs or entitlements to assistance</t>
  </si>
  <si>
    <t>COG001Impediments to entry into country (bureaucratic and administrative)</t>
  </si>
  <si>
    <t>COG001Interference into implementation of humanitarian activities</t>
  </si>
  <si>
    <t>COG001Ongoing insecurity/hostilities affecting humanitarian assistance</t>
  </si>
  <si>
    <t>COG001Physical constraints in the environment (obstacles related to terrain, climate, lack of infrastructure, etc.)</t>
  </si>
  <si>
    <t>COG001Presence of mines and improvised explosive devices</t>
  </si>
  <si>
    <t>COG001Restriction and obstruction of access to services and assistance</t>
  </si>
  <si>
    <t>COG001Restriction of movement (impediments to freedom of movement and/or administrative restrictions)</t>
  </si>
  <si>
    <t>COG001Violence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</si>
  <si>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</si>
  <si>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</si>
  <si>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</si>
  <si>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</si>
  <si>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</si>
  <si>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</si>
  <si>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</si>
  <si>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</si>
  <si>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</si>
  <si>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</si>
  <si>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</si>
  <si>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</si>
  <si>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</si>
  <si>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</si>
  <si>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</si>
  <si>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</si>
  <si>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</si>
  <si>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</si>
  <si>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</si>
  <si>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</si>
  <si>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</si>
  <si>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</si>
  <si>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</si>
  <si>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</si>
  <si>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</si>
  <si>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</si>
  <si>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</si>
  <si>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Venezuela displacement in Chile</t>
  </si>
  <si>
    <t>CHL002</t>
  </si>
  <si>
    <t>Chile</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</si>
  <si>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</si>
  <si>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</si>
  <si>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</si>
  <si>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</si>
  <si>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</si>
  <si>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</si>
  <si>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</si>
  <si>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</si>
  <si>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</si>
  <si>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</si>
  <si>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</si>
  <si>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</si>
  <si>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</si>
  <si>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</si>
  <si>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</si>
  <si>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</si>
  <si>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</si>
  <si>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</si>
  <si>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</si>
  <si>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</si>
  <si>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</si>
  <si>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</si>
  <si>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</si>
  <si>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</si>
  <si>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</si>
  <si>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</si>
  <si>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</si>
  <si>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</si>
  <si>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</si>
  <si>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</si>
  <si>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</si>
  <si>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</si>
  <si>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</si>
  <si>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</si>
  <si>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</si>
  <si>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</si>
  <si>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</si>
  <si>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</si>
  <si>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</si>
  <si>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</si>
  <si>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</si>
  <si>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</si>
  <si>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</si>
  <si>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</si>
  <si>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</si>
  <si>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</si>
  <si>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</si>
  <si>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</si>
  <si>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</si>
  <si>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</si>
  <si>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</si>
  <si>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</si>
  <si>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</si>
  <si>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</si>
  <si>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Complex crisis in Guatemala</t>
  </si>
  <si>
    <t>GTM001</t>
  </si>
  <si>
    <t>Guatemala</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</si>
  <si>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</si>
  <si>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</si>
  <si>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</si>
  <si>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</si>
  <si>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</si>
  <si>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</si>
  <si>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</si>
  <si>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</si>
  <si>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</si>
  <si>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</si>
  <si>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</si>
  <si>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</si>
  <si>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</si>
  <si>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</si>
  <si>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</si>
  <si>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</si>
  <si>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</si>
  <si>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</si>
  <si>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</si>
  <si>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</si>
  <si>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</si>
  <si>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</si>
  <si>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</si>
  <si>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</si>
  <si>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</si>
  <si>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</si>
  <si>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</si>
  <si>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Venezuela displacement in Peru</t>
  </si>
  <si>
    <t>PER002</t>
  </si>
  <si>
    <t>Peru</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</si>
  <si>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</si>
  <si>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</si>
  <si>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</si>
  <si>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</si>
  <si>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</si>
  <si>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</si>
  <si>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</si>
  <si>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</si>
  <si>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</si>
  <si>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ROU002Denial of existence of humanitarian needs or entitlements to assistance</t>
  </si>
  <si>
    <t>ROU002Impediments to entry into country (bureaucratic and administrative)</t>
  </si>
  <si>
    <t>ROU002Interference into implementation of humanitarian activities</t>
  </si>
  <si>
    <t>ROU002Ongoing insecurity/hostilities affecting humanitarian assistance</t>
  </si>
  <si>
    <t>ROU002Physical constraints in the environment (obstacles related to terrain, climate, lack of infrastructure, etc.)</t>
  </si>
  <si>
    <t>ROU002Presence of mines and improvised explosive devices</t>
  </si>
  <si>
    <t>ROU002Restriction and obstruction of access to services and assistance</t>
  </si>
  <si>
    <t>ROU002Restriction of movement (impediments to freedom of movement and/or administrative restrictions)</t>
  </si>
  <si>
    <t>ROU002Violence against personnel, facilities and assets</t>
  </si>
  <si>
    <t>SVK002Denial of existence of humanitarian needs or entitlements to assistance</t>
  </si>
  <si>
    <t>SVK002Impediments to entry into country (bureaucratic and administrative)</t>
  </si>
  <si>
    <t>SVK002Interference into implementation of humanitarian activities</t>
  </si>
  <si>
    <t>SVK002Ongoing insecurity/hostilities affecting humanitarian assistance</t>
  </si>
  <si>
    <t>SVK002Physical constraints in the environment (obstacles related to terrain, climate, lack of infrastructure, etc.)</t>
  </si>
  <si>
    <t>SVK002Presence of mines and improvised explosive devices</t>
  </si>
  <si>
    <t>SVK002Restriction and obstruction of access to services and assistance</t>
  </si>
  <si>
    <t>SVK002Restriction of movement (impediments to freedom of movement and/or administrative restrictions)</t>
  </si>
  <si>
    <t>SVK002Violence against personnel, facilities and assets</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</si>
  <si>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</si>
  <si>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</si>
  <si>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</si>
  <si>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</si>
  <si>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</si>
  <si>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</si>
  <si>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</si>
  <si>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</si>
  <si>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</si>
  <si>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Venezuelan refugees in Trinidad and Tobago</t>
  </si>
  <si>
    <t>TTO002</t>
  </si>
  <si>
    <t>Trinidad and Tobago</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</si>
  <si>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</si>
  <si>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</si>
  <si>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</si>
  <si>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</si>
  <si>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</si>
  <si>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</si>
  <si>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</si>
  <si>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</si>
  <si>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</si>
  <si>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</si>
  <si>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</si>
  <si>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</si>
  <si>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</si>
  <si>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</si>
  <si>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</si>
  <si>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</si>
  <si>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</si>
  <si>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</si>
  <si>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Complex crisis in Venezuela</t>
  </si>
  <si>
    <t>VEN001</t>
  </si>
  <si>
    <t>Venezuela</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</si>
  <si>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</si>
  <si>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</si>
  <si>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</si>
  <si>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</si>
  <si>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</si>
  <si>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</si>
  <si>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</si>
  <si>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</si>
  <si>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</si>
  <si>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</si>
  <si>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</si>
  <si>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</si>
  <si>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</si>
  <si>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</si>
  <si>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</si>
  <si>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</si>
  <si>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</si>
  <si>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</si>
  <si>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</si>
  <si>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</si>
  <si>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</si>
  <si>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</si>
  <si>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</si>
  <si>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</si>
  <si>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</si>
  <si>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</si>
  <si>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</si>
  <si>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</si>
  <si>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</si>
  <si>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</si>
  <si>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</si>
  <si>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</si>
  <si>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</si>
  <si>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</si>
  <si>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</si>
  <si>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</si>
  <si>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</si>
  <si>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</si>
  <si>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</si>
  <si>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</si>
  <si>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</si>
  <si>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</si>
  <si>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</si>
  <si>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</si>
  <si>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</si>
  <si>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BGD002Denial of existence of humanitarian needs or entitlements to assistance</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</si>
  <si>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</si>
  <si>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</si>
  <si>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</si>
  <si>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</si>
  <si>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</si>
  <si>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and obstruction of access to services and assistance</t>
  </si>
  <si>
    <t>BGD002Restriction of movement (impediments to freedom of movement and/or administrative restrictions)</t>
  </si>
  <si>
    <t>BGD002Violence against personnel, facilities and assets</t>
  </si>
  <si>
    <t>BRA001Denial of existence of humanitarian needs or entitlements to assistance</t>
  </si>
  <si>
    <t>BRA001Impediments to entry into country (bureaucratic and administrative)</t>
  </si>
  <si>
    <t>BRA001Interference into implementation of humanitarian activities</t>
  </si>
  <si>
    <t>BRA001Ongoing insecurity/hostilities affecting humanitarian assistance</t>
  </si>
  <si>
    <t>BRA001Physical constraints in the environment (obstacles related to terrain, climate, lack of infrastructure, etc.)</t>
  </si>
  <si>
    <t>BRA001Presence of mines and improvised explosive devices</t>
  </si>
  <si>
    <t>BRA001Restriction and obstruction of access to services and assistance</t>
  </si>
  <si>
    <t>BRA001Restriction of movement (impediments to freedom of movement and/or administrative restrictions)</t>
  </si>
  <si>
    <t>BRA001Violence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</si>
  <si>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</si>
  <si>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</si>
  <si>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</si>
  <si>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</si>
  <si>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</si>
  <si>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</si>
  <si>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</si>
  <si>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</si>
  <si>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</si>
  <si>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BRA003Denial of existence of humanitarian needs or entitlements to assistance</t>
  </si>
  <si>
    <t>BRA003Impediments to entry into country (bureaucratic and administrative)</t>
  </si>
  <si>
    <t>BRA003Interference into implementation of humanitarian activities</t>
  </si>
  <si>
    <t>BRA003Ongoing insecurity/hostilities affecting humanitarian assistance</t>
  </si>
  <si>
    <t>BRA003Physical constraints in the environment (obstacles related to terrain, climate, lack of infrastructure, etc.)</t>
  </si>
  <si>
    <t>BRA003Presence of mines and improvised explosive devices</t>
  </si>
  <si>
    <t>BRA003Restriction and obstruction of access to services and assistance</t>
  </si>
  <si>
    <t>BRA003Restriction of movement (impediments to freedom of movement and/or administrative restrictions)</t>
  </si>
  <si>
    <t>BRA003Violence against personnel, facilities and assets</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</si>
  <si>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</si>
  <si>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</si>
  <si>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</si>
  <si>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</si>
  <si>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</si>
  <si>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</si>
  <si>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</si>
  <si>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</si>
  <si>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</si>
  <si>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</si>
  <si>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</si>
  <si>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</si>
  <si>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</si>
  <si>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</si>
  <si>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</si>
  <si>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</si>
  <si>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</si>
  <si>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</si>
  <si>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</si>
  <si>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</si>
  <si>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</si>
  <si>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</si>
  <si>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</si>
  <si>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</si>
  <si>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</si>
  <si>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</si>
  <si>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</si>
  <si>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</si>
  <si>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</si>
  <si>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</si>
  <si>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</si>
  <si>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</si>
  <si>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</si>
  <si>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</si>
  <si>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</si>
  <si>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</si>
  <si>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Complex crisis in Colombia</t>
  </si>
  <si>
    <t>COL001</t>
  </si>
  <si>
    <t>COL001Denial of existence of humanitarian needs or entitlements to assistance</t>
  </si>
  <si>
    <t>COL001Impediments to entry into country (bureaucratic and administrative)</t>
  </si>
  <si>
    <t>COL001Interference into implementation of humanitarian activities</t>
  </si>
  <si>
    <t>COL001Ongoing insecurity/hostilities affecting humanitarian assistance</t>
  </si>
  <si>
    <t>COL001Physical constraints in the environment (obstacles related to terrain, climate, lack of infrastructure, etc.)</t>
  </si>
  <si>
    <t>COL001Presence of mines and improvised explosive devices</t>
  </si>
  <si>
    <t>COL001Restriction and obstruction of access to services and assistance</t>
  </si>
  <si>
    <t>COL001Restriction of movement (impediments to freedom of movement and/or administrative restrictions)</t>
  </si>
  <si>
    <t>COL001Violence against personnel, facilities and assets</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</si>
  <si>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</si>
  <si>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</si>
  <si>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</si>
  <si>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</si>
  <si>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</si>
  <si>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COL002Presence of mines and improvised explosive devices</t>
  </si>
  <si>
    <t>COL002Restriction and obstruction of access to services and assistance</t>
  </si>
  <si>
    <t>COL002Restriction of movement (impediments to freedom of movement and/or administrative restrictions)</t>
  </si>
  <si>
    <t>COL002Violence against personnel, facilities and assets</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</si>
  <si>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</si>
  <si>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</si>
  <si>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</si>
  <si>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</si>
  <si>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</si>
  <si>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</si>
  <si>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</si>
  <si>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</si>
  <si>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</si>
  <si>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Venezuela displacement in Ecuador</t>
  </si>
  <si>
    <t>ECU002</t>
  </si>
  <si>
    <t>Ecuador</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</si>
  <si>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</si>
  <si>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</si>
  <si>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</si>
  <si>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</si>
  <si>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</si>
  <si>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</si>
  <si>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</si>
  <si>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</si>
  <si>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</si>
  <si>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</si>
  <si>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</si>
  <si>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</si>
  <si>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</si>
  <si>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</si>
  <si>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</si>
  <si>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</si>
  <si>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</si>
  <si>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</si>
  <si>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Complex crisis in Honduras</t>
  </si>
  <si>
    <t>HND001</t>
  </si>
  <si>
    <t>Honduras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</si>
  <si>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</si>
  <si>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</si>
  <si>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</si>
  <si>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</si>
  <si>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</si>
  <si>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</si>
  <si>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</si>
  <si>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</si>
  <si>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</si>
  <si>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</si>
  <si>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</si>
  <si>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</si>
  <si>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</si>
  <si>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</si>
  <si>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</si>
  <si>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</si>
  <si>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</si>
  <si>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</si>
  <si>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HTI002Denial of existence of humanitarian needs or entitlements to assistance</t>
  </si>
  <si>
    <t>HTI002Impediments to entry into country (bureaucratic and administrative)</t>
  </si>
  <si>
    <t>HTI002Interference into implementation of humanitarian activities</t>
  </si>
  <si>
    <t>HTI002Ongoing insecurity/hostilities affecting humanitarian assistance</t>
  </si>
  <si>
    <t>HTI002Physical constraints in the environment (obstacles related to terrain, climate, lack of infrastructure, etc.)</t>
  </si>
  <si>
    <t>HTI002Presence of mines and improvised explosive devices</t>
  </si>
  <si>
    <t>HTI002Restriction and obstruction of access to services and assistance</t>
  </si>
  <si>
    <t>HTI002Restriction of movement (impediments to freedom of movement and/or administrative restrictions)</t>
  </si>
  <si>
    <t>HTI002Violence against personnel, facilities and assets</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</si>
  <si>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</si>
  <si>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</si>
  <si>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</si>
  <si>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</si>
  <si>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</si>
  <si>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</si>
  <si>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</si>
  <si>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</si>
  <si>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</si>
  <si>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IDN007Denial of existence of humanitarian needs or entitlements to assistance</t>
  </si>
  <si>
    <t>IDN007Impediments to entry into country (bureaucratic and administrative)</t>
  </si>
  <si>
    <t>IDN007Interference into implementation of humanitarian activities</t>
  </si>
  <si>
    <t>IDN007Ongoing insecurity/hostilities affecting humanitarian assistance</t>
  </si>
  <si>
    <t>IDN007Physical constraints in the environment (obstacles related to terrain, climate, lack of infrastructure, etc.)</t>
  </si>
  <si>
    <t>IDN007Presence of mines and improvised explosive devices</t>
  </si>
  <si>
    <t>IDN007Restriction and obstruction of access to services and assistance</t>
  </si>
  <si>
    <t>IDN007Restriction of movement (impediments to freedom of movement and/or administrative restrictions)</t>
  </si>
  <si>
    <t>IDN007Violence against personnel, facilities and assets</t>
  </si>
  <si>
    <t>Earthquake in West Java province</t>
  </si>
  <si>
    <t>IDN008</t>
  </si>
  <si>
    <t>IDN008Denial of existence of humanitarian needs or entitlements to assistance</t>
  </si>
  <si>
    <t>IDN008Impediments to entry into country (bureaucratic and administrative)</t>
  </si>
  <si>
    <t>IDN008Interference into implementation of humanitarian activities</t>
  </si>
  <si>
    <t>IDN008Ongoing insecurity/hostilities affecting humanitarian assistance</t>
  </si>
  <si>
    <t>IDN008Physical constraints in the environment (obstacles related to terrain, climate, lack of infrastructure, etc.)</t>
  </si>
  <si>
    <t>IDN008Presence of mines and improvised explosive devices</t>
  </si>
  <si>
    <t>IDN008Restriction and obstruction of access to services and assistance</t>
  </si>
  <si>
    <t>IDN008Restriction of movement (impediments to freedom of movement and/or administrative restrictions)</t>
  </si>
  <si>
    <t>IDN008Violence against personnel, facilities and assets</t>
  </si>
  <si>
    <t>IND002Denial of existence of humanitarian needs or entitlements to assistance</t>
  </si>
  <si>
    <t>IND002Impediments to entry into country (bureaucratic and administrative)</t>
  </si>
  <si>
    <t>IND002Interference into implementation of humanitarian activities</t>
  </si>
  <si>
    <t>IND002Ongoing insecurity/hostilities affecting humanitarian assistance</t>
  </si>
  <si>
    <t>IND002Physical constraints in the environment (obstacles related to terrain, climate, lack of infrastructure, etc.)</t>
  </si>
  <si>
    <t>IND002Presence of mines and improvised explosive devices</t>
  </si>
  <si>
    <t>IND002Restriction and obstruction of access to services and assistance</t>
  </si>
  <si>
    <t>IND002Restriction of movement (impediments to freedom of movement and/or administrative restrictions)</t>
  </si>
  <si>
    <t>IND002Violence against personnel, facilities and assets</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</si>
  <si>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</si>
  <si>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</si>
  <si>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</si>
  <si>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</si>
  <si>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</si>
  <si>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</si>
  <si>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</si>
  <si>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</si>
  <si>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</si>
  <si>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</si>
  <si>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</si>
  <si>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</si>
  <si>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</si>
  <si>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</si>
  <si>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</si>
  <si>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</si>
  <si>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</si>
  <si>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</si>
  <si>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</si>
  <si>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</si>
  <si>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</si>
  <si>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</si>
  <si>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</si>
  <si>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</si>
  <si>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</si>
  <si>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</si>
  <si>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</si>
  <si>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LBY001Denial of existence of humanitarian needs or entitlements to assistance</t>
  </si>
  <si>
    <t>LBY001Impediments to entry into country (bureaucratic and administrative)</t>
  </si>
  <si>
    <t>LBY001Interference into implementation of humanitarian activities</t>
  </si>
  <si>
    <t>LBY001Ongoing insecurity/hostilities affecting humanitarian assistance</t>
  </si>
  <si>
    <t>LBY001Physical constraints in the environment (obstacles related to terrain, climate, lack of infrastructure, etc.)</t>
  </si>
  <si>
    <t>LBY001Presence of mines and improvised explosive devices</t>
  </si>
  <si>
    <t>LBY001Restriction and obstruction of access to services and assistance</t>
  </si>
  <si>
    <t>LBY001Restriction of movement (impediments to freedom of movement and/or administrative restrictions)</t>
  </si>
  <si>
    <t>LBY001Violence against personnel, facilities and assets</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</si>
  <si>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</si>
  <si>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</si>
  <si>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</si>
  <si>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</si>
  <si>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</si>
  <si>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</si>
  <si>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</si>
  <si>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</si>
  <si>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</si>
  <si>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Socio-economic crisis in Sri Lanka</t>
  </si>
  <si>
    <t>LKA002</t>
  </si>
  <si>
    <t>Sri Lanka</t>
  </si>
  <si>
    <t>LKA002Denial of existence of humanitarian needs or entitlements to assistance</t>
  </si>
  <si>
    <t>LKA002Impediments to entry into country (bureaucratic and administrative)</t>
  </si>
  <si>
    <t>LKA002Interference into implementation of humanitarian activities</t>
  </si>
  <si>
    <t>LKA002Ongoing insecurity/hostilities affecting humanitarian assistance</t>
  </si>
  <si>
    <t>LKA002Physical constraints in the environment (obstacles related to terrain, climate, lack of infrastructure, etc.)</t>
  </si>
  <si>
    <t>LKA002Presence of mines and improvised explosive devices</t>
  </si>
  <si>
    <t>LKA002Restriction and obstruction of access to services and assistance</t>
  </si>
  <si>
    <t>LKA002Restriction of movement (impediments to freedom of movement and/or administrative restrictions)</t>
  </si>
  <si>
    <t>LKA002Violence against personnel, facilities and assets</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</si>
  <si>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</si>
  <si>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</si>
  <si>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</si>
  <si>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</si>
  <si>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</si>
  <si>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</si>
  <si>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</si>
  <si>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</si>
  <si>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</si>
  <si>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MDG001Denial of existence of humanitarian needs or entitlements to assistance</t>
  </si>
  <si>
    <t>MDG001Impediments to entry into country (bureaucratic and administrative)</t>
  </si>
  <si>
    <t>MDG001Interference into implementation of humanitarian activities</t>
  </si>
  <si>
    <t>MDG001Ongoing insecurity/hostilities affecting humanitarian assistance</t>
  </si>
  <si>
    <t>MDG001Physical constraints in the environment (obstacles related to terrain, climate, lack of infrastructure, etc.)</t>
  </si>
  <si>
    <t>MDG001Presence of mines and improvised explosive devices</t>
  </si>
  <si>
    <t>MDG001Restriction and obstruction of access to services and assistance</t>
  </si>
  <si>
    <t>MDG001Restriction of movement (impediments to freedom of movement and/or administrative restrictions)</t>
  </si>
  <si>
    <t>MDG001Violence against personnel, facilities and assets</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</si>
  <si>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</si>
  <si>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</si>
  <si>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</si>
  <si>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</si>
  <si>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</si>
  <si>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</si>
  <si>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</si>
  <si>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</si>
  <si>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</si>
  <si>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MDG008Denial of existence of humanitarian needs or entitlements to assistance</t>
  </si>
  <si>
    <t>MDG008Impediments to entry into country (bureaucratic and administrative)</t>
  </si>
  <si>
    <t>MDG008Interference into implementation of humanitarian activities</t>
  </si>
  <si>
    <t>MDG008Ongoing insecurity/hostilities affecting humanitarian assistance</t>
  </si>
  <si>
    <t>MDG008Physical constraints in the environment (obstacles related to terrain, climate, lack of infrastructure, etc.)</t>
  </si>
  <si>
    <t>MDG008Presence of mines and improvised explosive devices</t>
  </si>
  <si>
    <t>MDG008Restriction and obstruction of access to services and assistance</t>
  </si>
  <si>
    <t>MDG008Restriction of movement (impediments to freedom of movement and/or administrative restrictions)</t>
  </si>
  <si>
    <t>MDG008Violence against personnel, facilities and assets</t>
  </si>
  <si>
    <t>MEX001Denial of existence of humanitarian needs or entitlements to assistance</t>
  </si>
  <si>
    <t>MEX001Impediments to entry into country (bureaucratic and administrative)</t>
  </si>
  <si>
    <t>MEX001Interference into implementation of humanitarian activities</t>
  </si>
  <si>
    <t>MEX001Ongoing insecurity/hostilities affecting humanitarian assistance</t>
  </si>
  <si>
    <t>MEX001Physical constraints in the environment (obstacles related to terrain, climate, lack of infrastructure, etc.)</t>
  </si>
  <si>
    <t>MEX001Presence of mines and improvised explosive devices</t>
  </si>
  <si>
    <t>MEX001Restriction and obstruction of access to services and assistance</t>
  </si>
  <si>
    <t>MEX001Restriction of movement (impediments to freedom of movement and/or administrative restrictions)</t>
  </si>
  <si>
    <t>MEX001Violence against personnel, facilities and assets</t>
  </si>
  <si>
    <t>MEX002Denial of existence of humanitarian needs or entitlements to assistance</t>
  </si>
  <si>
    <t>MEX002Impediments to entry into country (bureaucratic and administrative)</t>
  </si>
  <si>
    <t>MEX002Interference into implementation of humanitarian activities</t>
  </si>
  <si>
    <t>MEX002Ongoing insecurity/hostilities affecting humanitarian assistance</t>
  </si>
  <si>
    <t>MEX002Physical constraints in the environment (obstacles related to terrain, climate, lack of infrastructure, etc.)</t>
  </si>
  <si>
    <t>MEX002Presence of mines and improvised explosive devices</t>
  </si>
  <si>
    <t>MEX002Restriction and obstruction of access to services and assistance</t>
  </si>
  <si>
    <t>MEX002Restriction of movement (impediments to freedom of movement and/or administrative restrictions)</t>
  </si>
  <si>
    <t>MEX002Violence against personnel, facilities and assets</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</si>
  <si>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</si>
  <si>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</si>
  <si>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</si>
  <si>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</si>
  <si>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</si>
  <si>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</si>
  <si>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</si>
  <si>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</si>
  <si>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</si>
  <si>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</si>
  <si>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</si>
  <si>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</si>
  <si>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</si>
  <si>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</si>
  <si>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</si>
  <si>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</si>
  <si>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</si>
  <si>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</si>
  <si>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</si>
  <si>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</si>
  <si>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</si>
  <si>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</si>
  <si>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</si>
  <si>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</si>
  <si>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</si>
  <si>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</si>
  <si>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</si>
  <si>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</si>
  <si>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</si>
  <si>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</si>
  <si>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</si>
  <si>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</si>
  <si>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</si>
  <si>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</si>
  <si>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</si>
  <si>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</si>
  <si>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MMR004Denial of existence of humanitarian needs or entitlements to assistance</t>
  </si>
  <si>
    <t>MMR004Impediments to entry into country (bureaucratic and administrative)</t>
  </si>
  <si>
    <t>MMR004Interference into implementation of humanitarian activities</t>
  </si>
  <si>
    <t>MMR004Ongoing insecurity/hostilities affecting humanitarian assistance</t>
  </si>
  <si>
    <t>MMR004Physical constraints in the environment (obstacles related to terrain, climate, lack of infrastructure, etc.)</t>
  </si>
  <si>
    <t>MMR004Presence of mines and improvised explosive devices</t>
  </si>
  <si>
    <t>MMR004Restriction and obstruction of access to services and assistance</t>
  </si>
  <si>
    <t>MMR004Restriction of movement (impediments to freedom of movement and/or administrative restrictions)</t>
  </si>
  <si>
    <t>MMR004Violence against personnel, facilities and assets</t>
  </si>
  <si>
    <t>Dzud in Mongolia</t>
  </si>
  <si>
    <t>MNG002</t>
  </si>
  <si>
    <t>Mongolia</t>
  </si>
  <si>
    <t>MNG002Denial of existence of humanitarian needs or entitlements to assistance</t>
  </si>
  <si>
    <t>MNG002Impediments to entry into country (bureaucratic and administrative)</t>
  </si>
  <si>
    <t>MNG002Interference into implementation of humanitarian activities</t>
  </si>
  <si>
    <t>MNG002Ongoing insecurity/hostilities affecting humanitarian assistance</t>
  </si>
  <si>
    <t>MNG002Physical constraints in the environment (obstacles related to terrain, climate, lack of infrastructure, etc.)</t>
  </si>
  <si>
    <t>MNG002Presence of mines and improvised explosive devices</t>
  </si>
  <si>
    <t>MNG002Restriction and obstruction of access to services and assistance</t>
  </si>
  <si>
    <t>MNG002Restriction of movement (impediments to freedom of movement and/or administrative restrictions)</t>
  </si>
  <si>
    <t>MNG002Violence against personnel, facilities and assets</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</si>
  <si>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</si>
  <si>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</si>
  <si>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</si>
  <si>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</si>
  <si>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</si>
  <si>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</si>
  <si>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</si>
  <si>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</si>
  <si>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</si>
  <si>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MOZ004Denial of existence of humanitarian needs or entitlements to assistance</t>
  </si>
  <si>
    <t>MOZ004Impediments to entry into country (bureaucratic and administrative)</t>
  </si>
  <si>
    <t>MOZ004Interference into implementation of humanitarian activities</t>
  </si>
  <si>
    <t>MOZ004Ongoing insecurity/hostilities affecting humanitarian assistance</t>
  </si>
  <si>
    <t>MOZ004Physical constraints in the environment (obstacles related to terrain, climate, lack of infrastructure, etc.)</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</si>
  <si>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</si>
  <si>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</si>
  <si>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</si>
  <si>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</si>
  <si>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MOZ009Denial of existence of humanitarian needs or entitlements to assistance</t>
  </si>
  <si>
    <t>MOZ009Impediments to entry into country (bureaucratic and administrative)</t>
  </si>
  <si>
    <t>MOZ009Interference into implementation of humanitarian activities</t>
  </si>
  <si>
    <t>MOZ009Ongoing insecurity/hostilities affecting humanitarian assistance</t>
  </si>
  <si>
    <t>MOZ009Physical constraints in the environment (obstacles related to terrain, climate, lack of infrastructure, etc.)</t>
  </si>
  <si>
    <t>MOZ009Presence of mines and improvised explosive devices</t>
  </si>
  <si>
    <t>MOZ009Restriction and obstruction of access to services and assistance</t>
  </si>
  <si>
    <t>MOZ009Restriction of movement (impediments to freedom of movement and/or administrative restrictions)</t>
  </si>
  <si>
    <t>MOZ009Violence against personnel, facilities and assets</t>
  </si>
  <si>
    <t>MOZ010Denial of existence of humanitarian needs or entitlements to assistance</t>
  </si>
  <si>
    <t>MOZ010Impediments to entry into country (bureaucratic and administrative)</t>
  </si>
  <si>
    <t>MOZ010Interference into implementation of humanitarian activities</t>
  </si>
  <si>
    <t>MOZ010Ongoing insecurity/hostilities affecting humanitarian assistance</t>
  </si>
  <si>
    <t>MOZ010Physical constraints in the environment (obstacles related to terrain, climate, lack of infrastructure, etc.)</t>
  </si>
  <si>
    <t>MOZ010Presence of mines and improvised explosive devices</t>
  </si>
  <si>
    <t>MOZ010Restriction and obstruction of access to services and assistance</t>
  </si>
  <si>
    <t>MOZ010Restriction of movement (impediments to freedom of movement and/or administrative restrictions)</t>
  </si>
  <si>
    <t>MOZ010Violence against personnel, facilities and assets</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</si>
  <si>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</si>
  <si>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</si>
  <si>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</si>
  <si>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</si>
  <si>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</si>
  <si>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</si>
  <si>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</si>
  <si>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</si>
  <si>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</si>
  <si>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</si>
  <si>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</si>
  <si>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</si>
  <si>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</si>
  <si>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</si>
  <si>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</si>
  <si>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</si>
  <si>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</si>
  <si>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</si>
  <si>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</si>
  <si>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</si>
  <si>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</si>
  <si>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</si>
  <si>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</si>
  <si>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</si>
  <si>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</si>
  <si>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</si>
  <si>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</si>
  <si>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MWI005Denial of existence of humanitarian needs or entitlements to assistance</t>
  </si>
  <si>
    <t>MWI005Impediments to entry into country (bureaucratic and administrative)</t>
  </si>
  <si>
    <t>MWI005Interference into implementation of humanitarian activities</t>
  </si>
  <si>
    <t>MWI005Ongoing insecurity/hostilities affecting humanitarian assistance</t>
  </si>
  <si>
    <t>MWI005Physical constraints in the environment (obstacles related to terrain, climate, lack of infrastructure, etc.)</t>
  </si>
  <si>
    <t>MWI005Presence of mines and improvised explosive devices</t>
  </si>
  <si>
    <t>MWI005Restriction and obstruction of access to services and assistance</t>
  </si>
  <si>
    <t>MWI005Restriction of movement (impediments to freedom of movement and/or administrative restrictions)</t>
  </si>
  <si>
    <t>MWI005Violence against personnel, facilities and assets</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</si>
  <si>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</si>
  <si>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</si>
  <si>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</si>
  <si>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</si>
  <si>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</si>
  <si>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</si>
  <si>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</si>
  <si>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</si>
  <si>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</si>
  <si>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NER001Denial of existence of humanitarian needs or entitlements to assistance</t>
  </si>
  <si>
    <t>NER001Impediments to entry into country (bureaucratic and administrative)</t>
  </si>
  <si>
    <t>NER001Interference into implementation of humanitarian activities</t>
  </si>
  <si>
    <t>NER001Ongoing insecurity/hostilities affecting humanitarian assistance</t>
  </si>
  <si>
    <t>NER001Physical constraints in the environment (obstacles related to terrain, climate, lack of infrastructure, etc.)</t>
  </si>
  <si>
    <t>NER001Presence of mines and improvised explosive devices</t>
  </si>
  <si>
    <t>NER001Restriction and obstruction of access to services and assistance</t>
  </si>
  <si>
    <t>NER001Restriction of movement (impediments to freedom of movement and/or administrative restrictions)</t>
  </si>
  <si>
    <t>NER001Violence against personnel, facilities and assets</t>
  </si>
  <si>
    <t>NER002Denial of existence of humanitarian needs or entitlements to assistance</t>
  </si>
  <si>
    <t>NER002Impediments to entry into country (bureaucratic and administrative)</t>
  </si>
  <si>
    <t>NER002Interference into implementation of humanitarian activities</t>
  </si>
  <si>
    <t>NER002Ongoing insecurity/hostilities affecting humanitarian assistance</t>
  </si>
  <si>
    <t>NER002Physical constraints in the environment (obstacles related to terrain, climate, lack of infrastructure, etc.)</t>
  </si>
  <si>
    <t>NER002Presence of mines and improvised explosive devices</t>
  </si>
  <si>
    <t>NER002Restriction and obstruction of access to services and assistance</t>
  </si>
  <si>
    <t>NER002Restriction of movement (impediments to freedom of movement and/or administrative restrictions)</t>
  </si>
  <si>
    <t>NER002Violence against personnel, facilities and assets</t>
  </si>
  <si>
    <t>NER003Denial of existence of humanitarian needs or entitlements to assistance</t>
  </si>
  <si>
    <t>NER003Impediments to entry into country (bureaucratic and administrative)</t>
  </si>
  <si>
    <t>NER003Interference into implementation of humanitarian activities</t>
  </si>
  <si>
    <t>NER003Ongoing insecurity/hostilities affecting humanitarian assistance</t>
  </si>
  <si>
    <t>NER003Physical constraints in the environment (obstacles related to terrain, climate, lack of infrastructure, etc.)</t>
  </si>
  <si>
    <t>NER003Presence of mines and improvised explosive devices</t>
  </si>
  <si>
    <t>NER003Restriction and obstruction of access to services and assistance</t>
  </si>
  <si>
    <t>NER003Restriction of movement (impediments to freedom of movement and/or administrative restrictions)</t>
  </si>
  <si>
    <t>NER003Violence against personnel, facilities and assets</t>
  </si>
  <si>
    <t>NER004Denial of existence of humanitarian needs or entitlements to assistance</t>
  </si>
  <si>
    <t>NER004Impediments to entry into country (bureaucratic and administrative)</t>
  </si>
  <si>
    <t>NER004Interference into implementation of humanitarian activities</t>
  </si>
  <si>
    <t>NER004Ongoing insecurity/hostilities affecting humanitarian assistance</t>
  </si>
  <si>
    <t>NER004Physical constraints in the environment (obstacles related to terrain, climate, lack of infrastructure, etc.)</t>
  </si>
  <si>
    <t>NER004Presence of mines and improvised explosive devices</t>
  </si>
  <si>
    <t>NER004Restriction and obstruction of access to services and assistance</t>
  </si>
  <si>
    <t>NER004Restriction of movement (impediments to freedom of movement and/or administrative restrictions)</t>
  </si>
  <si>
    <t>NER004Violence against personnel, facilities and assets</t>
  </si>
  <si>
    <t>NGA001Denial of existence of humanitarian needs or entitlements to assistance</t>
  </si>
  <si>
    <t>NGA001Impediments to entry into country (bureaucratic and administrative)</t>
  </si>
  <si>
    <t>NGA001Interference into implementation of humanitarian activities</t>
  </si>
  <si>
    <t>NGA001Ongoing insecurity/hostilities affecting humanitarian assistance</t>
  </si>
  <si>
    <t>NGA001Physical constraints in the environment (obstacles related to terrain, climate, lack of infrastructure, etc.)</t>
  </si>
  <si>
    <t>NGA001Presence of mines and improvised explosive devices</t>
  </si>
  <si>
    <t>NGA001Restriction and obstruction of access to services and assistance</t>
  </si>
  <si>
    <t>NGA001Restriction of movement (impediments to freedom of movement and/or administrative restrictions)</t>
  </si>
  <si>
    <t>NGA001Violence against personnel, facilities and assets</t>
  </si>
  <si>
    <t>NGA003Denial of existence of humanitarian needs or entitlements to assistance</t>
  </si>
  <si>
    <t>NGA003Impediments to entry into country (bureaucratic and administrative)</t>
  </si>
  <si>
    <t>NGA003Interference into implementation of humanitarian activities</t>
  </si>
  <si>
    <t>NGA003Ongoing insecurity/hostilities affecting humanitarian assistance</t>
  </si>
  <si>
    <t>NGA003Physical constraints in the environment (obstacles related to terrain, climate, lack of infrastructure, etc.)</t>
  </si>
  <si>
    <t>NGA003Presence of mines and improvised explosive devices</t>
  </si>
  <si>
    <t>NGA003Restriction and obstruction of access to services and assistance</t>
  </si>
  <si>
    <t>NGA003Restriction of movement (impediments to freedom of movement and/or administrative restrictions)</t>
  </si>
  <si>
    <t>NGA003Violence against personnel, facilities and assets</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</si>
  <si>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</si>
  <si>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</si>
  <si>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</si>
  <si>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</si>
  <si>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</si>
  <si>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</si>
  <si>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</si>
  <si>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</si>
  <si>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</si>
  <si>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</si>
  <si>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</si>
  <si>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</si>
  <si>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</si>
  <si>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</si>
  <si>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</si>
  <si>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</si>
  <si>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</si>
  <si>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</si>
  <si>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</si>
  <si>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</si>
  <si>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</si>
  <si>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</si>
  <si>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</si>
  <si>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</si>
  <si>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</si>
  <si>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</si>
  <si>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</si>
  <si>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NIC001Denial of existence of humanitarian needs or entitlements to assistance</t>
  </si>
  <si>
    <t>NIC001Impediments to entry into country (bureaucratic and administrative)</t>
  </si>
  <si>
    <t>NIC001Interference into implementation of humanitarian activities</t>
  </si>
  <si>
    <t>NIC001Ongoing insecurity/hostilities affecting humanitarian assistance</t>
  </si>
  <si>
    <t>NIC001Physical constraints in the environment (obstacles related to terrain, climate, lack of infrastructure, etc.)</t>
  </si>
  <si>
    <t>NIC001Presence of mines and improvised explosive devices</t>
  </si>
  <si>
    <t>NIC001Restriction and obstruction of access to services and assistance</t>
  </si>
  <si>
    <t>NIC001Restriction of movement (impediments to freedom of movement and/or administrative restrictions)</t>
  </si>
  <si>
    <t>NIC001Violence against personnel, facilities and assets</t>
  </si>
  <si>
    <t>PAK001Denial of existence of humanitarian needs or entitlements to assistance</t>
  </si>
  <si>
    <t>PAK001Impediments to entry into country (bureaucratic and administrative)</t>
  </si>
  <si>
    <t>PAK001Interference into implementation of humanitarian activities</t>
  </si>
  <si>
    <t>PAK001Ongoing insecurity/hostilities affecting humanitarian assistance</t>
  </si>
  <si>
    <t>PAK001Physical constraints in the environment (obstacles related to terrain, climate, lack of infrastructure, etc.)</t>
  </si>
  <si>
    <t>PAK001Presence of mines and improvised explosive devices</t>
  </si>
  <si>
    <t>PAK001Restriction and obstruction of access to services and assistance</t>
  </si>
  <si>
    <t>PAK001Restriction of movement (impediments to freedom of movement and/or administrative restrictions)</t>
  </si>
  <si>
    <t>PAK001Violence against personnel, facilities and assets</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</si>
  <si>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</si>
  <si>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</si>
  <si>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</si>
  <si>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</si>
  <si>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</si>
  <si>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</si>
  <si>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</si>
  <si>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</si>
  <si>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</si>
  <si>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PAK005Denial of existence of humanitarian needs or entitlements to assistance</t>
  </si>
  <si>
    <t>PAK005Impediments to entry into country (bureaucratic and administrative)</t>
  </si>
  <si>
    <t>PAK005Interference into implementation of humanitarian activities</t>
  </si>
  <si>
    <t>PAK005Ongoing insecurity/hostilities affecting humanitarian assistance</t>
  </si>
  <si>
    <t>PAK005Physical constraints in the environment (obstacles related to terrain, climate, lack of infrastructure, etc.)</t>
  </si>
  <si>
    <t>PAK005Presence of mines and improvised explosive devices</t>
  </si>
  <si>
    <t>PAK005Restriction and obstruction of access to services and assistance</t>
  </si>
  <si>
    <t>PAK005Restriction of movement (impediments to freedom of movement and/or administrative restrictions)</t>
  </si>
  <si>
    <t>PAK005Violence against personnel, facilities and assets</t>
  </si>
  <si>
    <t>Venezuela displacement in Panama</t>
  </si>
  <si>
    <t>PAN002</t>
  </si>
  <si>
    <t>Panama</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</si>
  <si>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</si>
  <si>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</si>
  <si>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</si>
  <si>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</si>
  <si>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</si>
  <si>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</si>
  <si>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</si>
  <si>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</si>
  <si>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</si>
  <si>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PHL001Denial of existence of humanitarian needs or entitlements to assistance</t>
  </si>
  <si>
    <t>PHL001Impediments to entry into country (bureaucratic and administrative)</t>
  </si>
  <si>
    <t>PHL001Interference into implementation of humanitarian activities</t>
  </si>
  <si>
    <t>PHL001Ongoing insecurity/hostilities affecting humanitarian assistance</t>
  </si>
  <si>
    <t>PHL001Physical constraints in the environment (obstacles related to terrain, climate, lack of infrastructure, etc.)</t>
  </si>
  <si>
    <t>PHL001Presence of mines and improvised explosive devices</t>
  </si>
  <si>
    <t>PHL001Restriction and obstruction of access to services and assistance</t>
  </si>
  <si>
    <t>PHL001Restriction of movement (impediments to freedom of movement and/or administrative restrictions)</t>
  </si>
  <si>
    <t>PHL001Violence against personnel, facilities and assets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</si>
  <si>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</si>
  <si>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</si>
  <si>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</si>
  <si>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</si>
  <si>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</si>
  <si>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</si>
  <si>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</si>
  <si>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</si>
  <si>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</si>
  <si>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PHL012Denial of existence of humanitarian needs or entitlements to assistance</t>
  </si>
  <si>
    <t>PHL012Impediments to entry into country (bureaucratic and administrative)</t>
  </si>
  <si>
    <t>PHL012Interference into implementation of humanitarian activities</t>
  </si>
  <si>
    <t>PHL012Ongoing insecurity/hostilities affecting humanitarian assistance</t>
  </si>
  <si>
    <t>PHL012Physical constraints in the environment (obstacles related to terrain, climate, lack of infrastructure, etc.)</t>
  </si>
  <si>
    <t>PHL012Presence of mines and improvised explosive devices</t>
  </si>
  <si>
    <t>PHL012Restriction and obstruction of access to services and assistance</t>
  </si>
  <si>
    <t>PHL012Restriction of movement (impediments to freedom of movement and/or administrative restrictions)</t>
  </si>
  <si>
    <t>PHL012Violence against personnel, facilities and assets</t>
  </si>
  <si>
    <t>Highlands Violence</t>
  </si>
  <si>
    <t>PNG003</t>
  </si>
  <si>
    <t>Papua New Guinea</t>
  </si>
  <si>
    <t>PNG003Denial of existence of humanitarian needs or entitlements to assistance</t>
  </si>
  <si>
    <t>PNG003Impediments to entry into country (bureaucratic and administrative)</t>
  </si>
  <si>
    <t>PNG003Interference into implementation of humanitarian activities</t>
  </si>
  <si>
    <t>PNG003Ongoing insecurity/hostilities affecting humanitarian assistance</t>
  </si>
  <si>
    <t>PNG003Physical constraints in the environment (obstacles related to terrain, climate, lack of infrastructure, etc.)</t>
  </si>
  <si>
    <t>PNG003Presence of mines and improvised explosive devices</t>
  </si>
  <si>
    <t>PNG003Restriction and obstruction of access to services and assistance</t>
  </si>
  <si>
    <t>PNG003Restriction of movement (impediments to freedom of movement and/or administrative restrictions)</t>
  </si>
  <si>
    <t>PNG003Violence against personnel, facilities and assets</t>
  </si>
  <si>
    <t>POL002Denial of existence of humanitarian needs or entitlements to assistance</t>
  </si>
  <si>
    <t>POL002Impediments to entry into country (bureaucratic and administrative)</t>
  </si>
  <si>
    <t>POL002Interference into implementation of humanitarian activities</t>
  </si>
  <si>
    <t>POL002Ongoing insecurity/hostilities affecting humanitarian assistance</t>
  </si>
  <si>
    <t>POL002Physical constraints in the environment (obstacles related to terrain, climate, lack of infrastructure, etc.)</t>
  </si>
  <si>
    <t>POL002Presence of mines and improvised explosive devices</t>
  </si>
  <si>
    <t>POL002Restriction and obstruction of access to services and assistance</t>
  </si>
  <si>
    <t>POL002Restriction of movement (impediments to freedom of movement and/or administrative restrictions)</t>
  </si>
  <si>
    <t>POL002Violence against personnel, facilities and assets</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</si>
  <si>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</si>
  <si>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</si>
  <si>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</si>
  <si>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</si>
  <si>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</si>
  <si>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</si>
  <si>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</si>
  <si>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</si>
  <si>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</si>
  <si>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REG001Denial of existence of humanitarian needs or entitlements to assistance</t>
  </si>
  <si>
    <t>REG001Impediments to entry into country (bureaucratic and administrative)</t>
  </si>
  <si>
    <t>REG001Interference into implementation of humanitarian activities</t>
  </si>
  <si>
    <t>REG001Ongoing insecurity/hostilities affecting humanitarian assistance</t>
  </si>
  <si>
    <t>REG001Physical constraints in the environment (obstacles related to terrain, climate, lack of infrastructure, etc.)</t>
  </si>
  <si>
    <t>REG001Presence of mines and improvised explosive devices</t>
  </si>
  <si>
    <t>REG001Restriction and obstruction of access to services and assistance</t>
  </si>
  <si>
    <t>REG001Restriction of movement (impediments to freedom of movement and/or administrative restrictions)</t>
  </si>
  <si>
    <t>REG001Violence against personnel, facilities and assets</t>
  </si>
  <si>
    <t>REG002Denial of existence of humanitarian needs or entitlements to assistance</t>
  </si>
  <si>
    <t>REG002Impediments to entry into country (bureaucratic and administrative)</t>
  </si>
  <si>
    <t>REG002Interference into implementation of humanitarian activities</t>
  </si>
  <si>
    <t>REG002Ongoing insecurity/hostilities affecting humanitarian assistance</t>
  </si>
  <si>
    <t>REG002Physical constraints in the environment (obstacles related to terrain, climate, lack of infrastructure, etc.)</t>
  </si>
  <si>
    <t>REG002Presence of mines and improvised explosive devices</t>
  </si>
  <si>
    <t>REG002Restriction and obstruction of access to services and assistance</t>
  </si>
  <si>
    <t>REG002Restriction of movement (impediments to freedom of movement and/or administrative restrictions)</t>
  </si>
  <si>
    <t>REG002Violence against personnel, facilities and assets</t>
  </si>
  <si>
    <t>REG003Denial of existence of humanitarian needs or entitlements to assistance</t>
  </si>
  <si>
    <t>REG003Impediments to entry into country (bureaucratic and administrative)</t>
  </si>
  <si>
    <t>REG003Interference into implementation of humanitarian activities</t>
  </si>
  <si>
    <t>REG003Ongoing insecurity/hostilities affecting humanitarian assistance</t>
  </si>
  <si>
    <t>REG003Physical constraints in the environment (obstacles related to terrain, climate, lack of infrastructure, etc.)</t>
  </si>
  <si>
    <t>REG003Presence of mines and improvised explosive devices</t>
  </si>
  <si>
    <t>REG003Restriction and obstruction of access to services and assistance</t>
  </si>
  <si>
    <t>REG003Restriction of movement (impediments to freedom of movement and/or administrative restrictions)</t>
  </si>
  <si>
    <t>REG003Violence against personnel, facilities and assets</t>
  </si>
  <si>
    <t>REG007Denial of existence of humanitarian needs or entitlements to assistance</t>
  </si>
  <si>
    <t>REG007Impediments to entry into country (bureaucratic and administrative)</t>
  </si>
  <si>
    <t>REG007Interference into implementation of humanitarian activities</t>
  </si>
  <si>
    <t>REG007Ongoing insecurity/hostilities affecting humanitarian assistance</t>
  </si>
  <si>
    <t>REG007Physical constraints in the environment (obstacles related to terrain, climate, lack of infrastructure, etc.)</t>
  </si>
  <si>
    <t>REG007Presence of mines and improvised explosive devices</t>
  </si>
  <si>
    <t>REG007Restriction and obstruction of access to services and assistance</t>
  </si>
  <si>
    <t>REG007Restriction of movement (impediments to freedom of movement and/or administrative restrictions)</t>
  </si>
  <si>
    <t>REG007Violence against personnel, facilities and assets</t>
  </si>
  <si>
    <t>REG008Denial of existence of humanitarian needs or entitlements to assistance</t>
  </si>
  <si>
    <t>REG008Impediments to entry into country (bureaucratic and administrative)</t>
  </si>
  <si>
    <t>REG008Interference into implementation of humanitarian activities</t>
  </si>
  <si>
    <t>REG008Ongoing insecurity/hostilities affecting humanitarian assistance</t>
  </si>
  <si>
    <t>REG008Physical constraints in the environment (obstacles related to terrain, climate, lack of infrastructure, etc.)</t>
  </si>
  <si>
    <t>REG008Presence of mines and improvised explosive devices</t>
  </si>
  <si>
    <t>REG008Restriction and obstruction of access to services and assistance</t>
  </si>
  <si>
    <t>REG008Restriction of movement (impediments to freedom of movement and/or administrative restrictions)</t>
  </si>
  <si>
    <t>REG008Violence against personnel, facilities and assets</t>
  </si>
  <si>
    <t>REG011Denial of existence of humanitarian needs or entitlements to assistance</t>
  </si>
  <si>
    <t>REG011Impediments to entry into country (bureaucratic and administrative)</t>
  </si>
  <si>
    <t>REG011Interference into implementation of humanitarian activities</t>
  </si>
  <si>
    <t>REG011Ongoing insecurity/hostilities affecting humanitarian assistance</t>
  </si>
  <si>
    <t>REG011Physical constraints in the environment (obstacles related to terrain, climate, lack of infrastructure, etc.)</t>
  </si>
  <si>
    <t>REG011Presence of mines and improvised explosive devices</t>
  </si>
  <si>
    <t>REG011Restriction and obstruction of access to services and assistance</t>
  </si>
  <si>
    <t>REG011Restriction of movement (impediments to freedom of movement and/or administrative restrictions)</t>
  </si>
  <si>
    <t>REG011Violence against personnel, facilities and assets</t>
  </si>
  <si>
    <t>REG012Denial of existence of humanitarian needs or entitlements to assistance</t>
  </si>
  <si>
    <t>REG012Impediments to entry into country (bureaucratic and administrative)</t>
  </si>
  <si>
    <t>REG012Interference into implementation of humanitarian activities</t>
  </si>
  <si>
    <t>REG012Ongoing insecurity/hostilities affecting humanitarian assistance</t>
  </si>
  <si>
    <t>REG012Physical constraints in the environment (obstacles related to terrain, climate, lack of infrastructure, etc.)</t>
  </si>
  <si>
    <t>REG012Presence of mines and improvised explosive devices</t>
  </si>
  <si>
    <t>REG012Restriction and obstruction of access to services and assistance</t>
  </si>
  <si>
    <t>REG012Restriction of movement (impediments to freedom of movement and/or administrative restrictions)</t>
  </si>
  <si>
    <t>REG012Violence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</si>
  <si>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</si>
  <si>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</si>
  <si>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</si>
  <si>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</si>
  <si>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</si>
  <si>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</si>
  <si>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</si>
  <si>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</si>
  <si>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</si>
  <si>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</si>
  <si>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</si>
  <si>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</si>
  <si>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</si>
  <si>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</si>
  <si>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</si>
  <si>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</si>
  <si>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</si>
  <si>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</si>
  <si>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SDN005Denial of existence of humanitarian needs or entitlements to assistance</t>
  </si>
  <si>
    <t>SDN005Impediments to entry into country (bureaucratic and administrative)</t>
  </si>
  <si>
    <t>SDN005Interference into implementation of humanitarian activities</t>
  </si>
  <si>
    <t>SDN005Ongoing insecurity/hostilities affecting humanitarian assistance</t>
  </si>
  <si>
    <t>SDN005Physical constraints in the environment (obstacles related to terrain, climate, lack of infrastructure, etc.)</t>
  </si>
  <si>
    <t>SDN005Presence of mines and improvised explosive devices</t>
  </si>
  <si>
    <t>SDN005Restriction and obstruction of access to services and assistance</t>
  </si>
  <si>
    <t>SDN005Restriction of movement (impediments to freedom of movement and/or administrative restrictions)</t>
  </si>
  <si>
    <t>SDN005Violence against personnel, facilities and assets</t>
  </si>
  <si>
    <t>SDN008Denial of existence of humanitarian needs or entitlements to assistance</t>
  </si>
  <si>
    <t>SDN008Impediments to entry into country (bureaucratic and administrative)</t>
  </si>
  <si>
    <t>SDN008Interference into implementation of humanitarian activities</t>
  </si>
  <si>
    <t>SDN008Ongoing insecurity/hostilities affecting humanitarian assistance</t>
  </si>
  <si>
    <t>SDN008Physical constraints in the environment (obstacles related to terrain, climate, lack of infrastructure, etc.)</t>
  </si>
  <si>
    <t>SDN008Presence of mines and improvised explosive devices</t>
  </si>
  <si>
    <t>SDN008Restriction and obstruction of access to services and assistance</t>
  </si>
  <si>
    <t>SDN008Restriction of movement (impediments to freedom of movement and/or administrative restrictions)</t>
  </si>
  <si>
    <t>SDN008Violence against personnel, facilities and assets</t>
  </si>
  <si>
    <t>Complex crisis in El Salvador</t>
  </si>
  <si>
    <t>SLV001</t>
  </si>
  <si>
    <t>El Salvador</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</si>
  <si>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</si>
  <si>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</si>
  <si>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</si>
  <si>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</si>
  <si>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</si>
  <si>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</si>
  <si>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</si>
  <si>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</si>
  <si>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</si>
  <si>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</si>
  <si>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</si>
  <si>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</si>
  <si>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</si>
  <si>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</si>
  <si>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</si>
  <si>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</si>
  <si>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</si>
  <si>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</si>
  <si>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</si>
  <si>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</si>
  <si>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</si>
  <si>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</si>
  <si>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</si>
  <si>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</si>
  <si>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</si>
  <si>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</si>
  <si>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</si>
  <si>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</si>
  <si>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</si>
  <si>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</si>
  <si>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</si>
  <si>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</si>
  <si>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</si>
  <si>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</si>
  <si>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</si>
  <si>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</si>
  <si>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</si>
  <si>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</si>
  <si>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</si>
  <si>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</si>
  <si>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</si>
  <si>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</si>
  <si>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</si>
  <si>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</si>
  <si>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</si>
  <si>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</si>
  <si>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</si>
  <si>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</si>
  <si>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</si>
  <si>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</si>
  <si>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</si>
  <si>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</si>
  <si>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</si>
  <si>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</si>
  <si>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</si>
  <si>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</si>
  <si>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</si>
  <si>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</si>
  <si>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</si>
  <si>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</si>
  <si>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</si>
  <si>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</si>
  <si>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</si>
  <si>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</si>
  <si>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</si>
  <si>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</si>
  <si>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</si>
  <si>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</si>
  <si>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</si>
  <si>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</si>
  <si>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</si>
  <si>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</si>
  <si>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THA001Denial of existence of humanitarian needs or entitlements to assistance</t>
  </si>
  <si>
    <t>THA001Impediments to entry into country (bureaucratic and administrative)</t>
  </si>
  <si>
    <t>THA001Interference into implementation of humanitarian activities</t>
  </si>
  <si>
    <t>THA001Ongoing insecurity/hostilities affecting humanitarian assistance</t>
  </si>
  <si>
    <t>THA001Physical constraints in the environment (obstacles related to terrain, climate, lack of infrastructure, etc.)</t>
  </si>
  <si>
    <t>THA001Presence of mines and improvised explosive devices</t>
  </si>
  <si>
    <t>THA001Restriction and obstruction of access to services and assistance</t>
  </si>
  <si>
    <t>THA001Restriction of movement (impediments to freedom of movement and/or administrative restrictions)</t>
  </si>
  <si>
    <t>THA001Violence against personnel, facilities and assets</t>
  </si>
  <si>
    <t>THA002Denial of existence of humanitarian needs or entitlements to assistance</t>
  </si>
  <si>
    <t>THA002Impediments to entry into country (bureaucratic and administrative)</t>
  </si>
  <si>
    <t>THA002Interference into implementation of humanitarian activities</t>
  </si>
  <si>
    <t>THA002Ongoing insecurity/hostilities affecting humanitarian assistance</t>
  </si>
  <si>
    <t>THA002Physical constraints in the environment (obstacles related to terrain, climate, lack of infrastructure, etc.)</t>
  </si>
  <si>
    <t>THA002Presence of mines and improvised explosive devices</t>
  </si>
  <si>
    <t>THA002Restriction and obstruction of access to services and assistance</t>
  </si>
  <si>
    <t>THA002Restriction of movement (impediments to freedom of movement and/or administrative restrictions)</t>
  </si>
  <si>
    <t>THA002Violence against personnel, facilities and assets</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</si>
  <si>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</si>
  <si>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</si>
  <si>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</si>
  <si>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</si>
  <si>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</si>
  <si>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</si>
  <si>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</si>
  <si>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</si>
  <si>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</si>
  <si>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</si>
  <si>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</si>
  <si>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</si>
  <si>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</si>
  <si>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</si>
  <si>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</si>
  <si>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</si>
  <si>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</si>
  <si>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</si>
  <si>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VUT003Denial of existence of humanitarian needs or entitlements to assistance</t>
  </si>
  <si>
    <t>VUT003Impediments to entry into country (bureaucratic and administrative)</t>
  </si>
  <si>
    <t>VUT003Interference into implementation of humanitarian activities</t>
  </si>
  <si>
    <t>VUT003Ongoing insecurity/hostilities affecting humanitarian assistance</t>
  </si>
  <si>
    <t>VUT003Physical constraints in the environment (obstacles related to terrain, climate, lack of infrastructure, etc.)</t>
  </si>
  <si>
    <t>VUT003Presence of mines and improvised explosive devices</t>
  </si>
  <si>
    <t>VUT003Restriction and obstruction of access to services and assistance</t>
  </si>
  <si>
    <t>VUT003Restriction of movement (impediments to freedom of movement and/or administrative restrictions)</t>
  </si>
  <si>
    <t>VUT003Violence against personnel, facilities and assets</t>
  </si>
  <si>
    <t>ARM002Denial of existence of humanitarian needs or entitlements to assistance</t>
  </si>
  <si>
    <t>ARM002Impediments to entry into country (bureaucratic and administrative)</t>
  </si>
  <si>
    <t>ARM002Interference into implementation of humanitarian activities</t>
  </si>
  <si>
    <t>ARM002Ongoing insecurity/hostilities affecting humanitarian assistance</t>
  </si>
  <si>
    <t>ARM002Physical constraints in the environment (obstacles related to terrain, climate, lack of infrastructure, etc.)</t>
  </si>
  <si>
    <t>ARM002Presence of mines and improvised explosive devices</t>
  </si>
  <si>
    <t>ARM002Restriction and obstruction of access to services and assistance</t>
  </si>
  <si>
    <t>ARM002Restriction of movement (impediments to freedom of movement and/or administrative restrictions)</t>
  </si>
  <si>
    <t>ARM002Violence against personnel, facilities and assets</t>
  </si>
  <si>
    <t>AZE002Denial of existence of humanitarian needs or entitlements to assistance</t>
  </si>
  <si>
    <t>AZE002Impediments to entry into country (bureaucratic and administrative)</t>
  </si>
  <si>
    <t>AZE002Interference into implementation of humanitarian activities</t>
  </si>
  <si>
    <t>AZE002Ongoing insecurity/hostilities affecting humanitarian assistance</t>
  </si>
  <si>
    <t>AZE002Physical constraints in the environment (obstacles related to terrain, climate, lack of infrastructure, etc.)</t>
  </si>
  <si>
    <t>AZE002Presence of mines and improvised explosive devices</t>
  </si>
  <si>
    <t>AZE002Restriction and obstruction of access to services and assistance</t>
  </si>
  <si>
    <t>AZE002Restriction of movement (impediments to freedom of movement and/or administrative restrictions)</t>
  </si>
  <si>
    <t>AZE002Violence against personnel, facilities and assets</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</si>
  <si>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</si>
  <si>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</si>
  <si>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</si>
  <si>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</si>
  <si>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</si>
  <si>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</si>
  <si>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</si>
  <si>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</si>
  <si>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</si>
  <si>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</si>
  <si>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</si>
  <si>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</si>
  <si>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</si>
  <si>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</si>
  <si>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</si>
  <si>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</si>
  <si>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</si>
  <si>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ETH003Violence against personnel, facilities and assets</t>
  </si>
  <si>
    <t>ETH004Denial of existence of humanitarian needs or entitlements to assistance</t>
  </si>
  <si>
    <t>ETH004Impediments to entry into country (bureaucratic and administrative)</t>
  </si>
  <si>
    <t>ETH004Interference into implementation of humanitarian activities</t>
  </si>
  <si>
    <t>ETH004Ongoing insecurity/hostilities affecting humanitarian assistance</t>
  </si>
  <si>
    <t>ETH004Physical constraints in the environment (obstacles related to terrain, climate, lack of infrastructure, etc.)</t>
  </si>
  <si>
    <t>ETH004Presence of mines and improvised explosive devices</t>
  </si>
  <si>
    <t>ETH004Restriction and obstruction of access to services and assistance</t>
  </si>
  <si>
    <t>ETH004Restriction of movement (impediments to freedom of movement and/or administrative restrictions)</t>
  </si>
  <si>
    <t>ETH004Violence against personnel, facilities and assets</t>
  </si>
  <si>
    <t>ETH005Denial of existence of humanitarian needs or entitlements to assistance</t>
  </si>
  <si>
    <t>ETH005Impediments to entry into country (bureaucratic and administrative)</t>
  </si>
  <si>
    <t>ETH005Interference into implementation of humanitarian activities</t>
  </si>
  <si>
    <t>ETH005Ongoing insecurity/hostilities affecting humanitarian assistance</t>
  </si>
  <si>
    <t>ETH005Physical constraints in the environment (obstacles related to terrain, climate, lack of infrastructure, etc.)</t>
  </si>
  <si>
    <t>ETH005Presence of mines and improvised explosive devices</t>
  </si>
  <si>
    <t>ETH005Restriction and obstruction of access to services and assistance</t>
  </si>
  <si>
    <t>ETH005Restriction of movement (impediments to freedom of movement and/or administrative restrictions)</t>
  </si>
  <si>
    <t>ETH005Violence against personnel, facilities and assets</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</si>
  <si>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</si>
  <si>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</si>
  <si>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</si>
  <si>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</si>
  <si>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</si>
  <si>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</si>
  <si>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</si>
  <si>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</si>
  <si>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</si>
  <si>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IRQ001Denial of existence of humanitarian needs or entitlements to assistance</t>
  </si>
  <si>
    <t>IRQ001Impediments to entry into country (bureaucratic and administrative)</t>
  </si>
  <si>
    <t>IRQ001Interference into implementation of humanitarian activities</t>
  </si>
  <si>
    <t>IRQ001Ongoing insecurity/hostilities affecting humanitarian assistance</t>
  </si>
  <si>
    <t>IRQ001Physical constraints in the environment (obstacles related to terrain, climate, lack of infrastructure, etc.)</t>
  </si>
  <si>
    <t>IRQ001Presence of mines and improvised explosive devices</t>
  </si>
  <si>
    <t>IRQ001Restriction and obstruction of access to services and assistance</t>
  </si>
  <si>
    <t>IRQ001Restriction of movement (impediments to freedom of movement and/or administrative restrictions)</t>
  </si>
  <si>
    <t>IRQ001Violence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</si>
  <si>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</si>
  <si>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</si>
  <si>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</si>
  <si>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</si>
  <si>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</si>
  <si>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</si>
  <si>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</si>
  <si>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</si>
  <si>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</si>
  <si>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IRQ003Denial of existence of humanitarian needs or entitlements to assistance</t>
  </si>
  <si>
    <t>IRQ003Impediments to entry into country (bureaucratic and administrative)</t>
  </si>
  <si>
    <t>IRQ003Interference into implementation of humanitarian activities</t>
  </si>
  <si>
    <t>IRQ003Ongoing insecurity/hostilities affecting humanitarian assistance</t>
  </si>
  <si>
    <t>IRQ003Physical constraints in the environment (obstacles related to terrain, climate, lack of infrastructure, etc.)</t>
  </si>
  <si>
    <t>IRQ003Presence of mines and improvised explosive devices</t>
  </si>
  <si>
    <t>IRQ003Restriction and obstruction of access to services and assistance</t>
  </si>
  <si>
    <t>IRQ003Restriction of movement (impediments to freedom of movement and/or administrative restrictions)</t>
  </si>
  <si>
    <t>IRQ003Violence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</si>
  <si>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</si>
  <si>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</si>
  <si>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</si>
  <si>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</si>
  <si>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</si>
  <si>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</si>
  <si>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</si>
  <si>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</si>
  <si>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</si>
  <si>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</si>
  <si>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</si>
  <si>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</si>
  <si>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</si>
  <si>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</si>
  <si>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</si>
  <si>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</si>
  <si>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</si>
  <si>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</si>
  <si>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LBN004Denial of existence of humanitarian needs or entitlements to assistance</t>
  </si>
  <si>
    <t>LBN004Impediments to entry into country (bureaucratic and administrative)</t>
  </si>
  <si>
    <t>LBN004Interference into implementation of humanitarian activities</t>
  </si>
  <si>
    <t>LBN004Ongoing insecurity/hostilities affecting humanitarian assistance</t>
  </si>
  <si>
    <t>LBN004Physical constraints in the environment (obstacles related to terrain, climate, lack of infrastructure, etc.)</t>
  </si>
  <si>
    <t>LBN004Presence of mines and improvised explosive devices</t>
  </si>
  <si>
    <t>LBN004Restriction and obstruction of access to services and assistance</t>
  </si>
  <si>
    <t>LBN004Restriction of movement (impediments to freedom of movement and/or administrative restrictions)</t>
  </si>
  <si>
    <t>LBN004Violence against personnel, facilities and assets</t>
  </si>
  <si>
    <t>REG004Denial of existence of humanitarian needs or entitlements to assistance</t>
  </si>
  <si>
    <t>REG004Impediments to entry into country (bureaucratic and administrative)</t>
  </si>
  <si>
    <t>REG004Interference into implementation of humanitarian activities</t>
  </si>
  <si>
    <t>REG004Ongoing insecurity/hostilities affecting humanitarian assistance</t>
  </si>
  <si>
    <t>REG004Physical constraints in the environment (obstacles related to terrain, climate, lack of infrastructure, etc.)</t>
  </si>
  <si>
    <t>REG004Presence of mines and improvised explosive devices</t>
  </si>
  <si>
    <t>REG004Restriction and obstruction of access to services and assistance</t>
  </si>
  <si>
    <t>REG004Restriction of movement (impediments to freedom of movement and/or administrative restrictions)</t>
  </si>
  <si>
    <t>REG004Violence against personnel, facilities and assets</t>
  </si>
  <si>
    <t>REG006Denial of existence of humanitarian needs or entitlements to assistance</t>
  </si>
  <si>
    <t>REG006Impediments to entry into country (bureaucratic and administrative)</t>
  </si>
  <si>
    <t>REG006Interference into implementation of humanitarian activities</t>
  </si>
  <si>
    <t>REG006Ongoing insecurity/hostilities affecting humanitarian assistance</t>
  </si>
  <si>
    <t>REG006Physical constraints in the environment (obstacles related to terrain, climate, lack of infrastructure, etc.)</t>
  </si>
  <si>
    <t>REG006Presence of mines and improvised explosive devices</t>
  </si>
  <si>
    <t>REG006Restriction and obstruction of access to services and assistance</t>
  </si>
  <si>
    <t>REG006Restriction of movement (impediments to freedom of movement and/or administrative restrictions)</t>
  </si>
  <si>
    <t>REG006Violence against personnel, facilities and assets</t>
  </si>
  <si>
    <t>REG013Denial of existence of humanitarian needs or entitlements to assistance</t>
  </si>
  <si>
    <t>REG013Impediments to entry into country (bureaucratic and administrative)</t>
  </si>
  <si>
    <t>REG013Interference into implementation of humanitarian activities</t>
  </si>
  <si>
    <t>REG013Ongoing insecurity/hostilities affecting humanitarian assistance</t>
  </si>
  <si>
    <t>REG013Physical constraints in the environment (obstacles related to terrain, climate, lack of infrastructure, etc.)</t>
  </si>
  <si>
    <t>REG013Presence of mines and improvised explosive devices</t>
  </si>
  <si>
    <t>REG013Restriction and obstruction of access to services and assistance</t>
  </si>
  <si>
    <t>REG013Restriction of movement (impediments to freedom of movement and/or administrative restrictions)</t>
  </si>
  <si>
    <t>REG013Violence against personnel, facilities and assets</t>
  </si>
  <si>
    <t>REG014Denial of existence of humanitarian needs or entitlements to assistance</t>
  </si>
  <si>
    <t>REG014Impediments to entry into country (bureaucratic and administrative)</t>
  </si>
  <si>
    <t>REG014Interference into implementation of humanitarian activities</t>
  </si>
  <si>
    <t>REG014Ongoing insecurity/hostilities affecting humanitarian assistance</t>
  </si>
  <si>
    <t>REG014Physical constraints in the environment (obstacles related to terrain, climate, lack of infrastructure, etc.)</t>
  </si>
  <si>
    <t>REG014Presence of mines and improvised explosive devices</t>
  </si>
  <si>
    <t>REG014Restriction and obstruction of access to services and assistance</t>
  </si>
  <si>
    <t>REG014Restriction of movement (impediments to freedom of movement and/or administrative restrictions)</t>
  </si>
  <si>
    <t>REG014Violence against personnel, facilities and assets</t>
  </si>
  <si>
    <t>SYR001Denial of existence of humanitarian needs or entitlements to assistance</t>
  </si>
  <si>
    <t>SYR001Impediments to entry into country (bureaucratic and administrative)</t>
  </si>
  <si>
    <t>SYR001Interference into implementation of humanitarian activities</t>
  </si>
  <si>
    <t>SYR001Ongoing insecurity/hostilities affecting humanitarian assistance</t>
  </si>
  <si>
    <t>SYR001Physical constraints in the environment (obstacles related to terrain, climate, lack of infrastructure, etc.)</t>
  </si>
  <si>
    <t>SYR001Presence of mines and improvised explosive devices</t>
  </si>
  <si>
    <t>SYR001Restriction and obstruction of access to services and assistance</t>
  </si>
  <si>
    <t>SYR001Restriction of movement (impediments to freedom of movement and/or administrative restrictions)</t>
  </si>
  <si>
    <t>SYR001Violence against personnel, facilities and assets</t>
  </si>
  <si>
    <t>Türkiye / Syria earthquake in Syria</t>
  </si>
  <si>
    <t>SYR002</t>
  </si>
  <si>
    <t>SYR002Denial of existence of humanitarian needs or entitlements to assistance</t>
  </si>
  <si>
    <t>SYR002Impediments to entry into country (bureaucratic and administrative)</t>
  </si>
  <si>
    <t>SYR002Interference into implementation of humanitarian activities</t>
  </si>
  <si>
    <t>SYR002Ongoing insecurity/hostilities affecting humanitarian assistance</t>
  </si>
  <si>
    <t>SYR002Physical constraints in the environment (obstacles related to terrain, climate, lack of infrastructure, etc.)</t>
  </si>
  <si>
    <t>SYR002Presence of mines and improvised explosive devices</t>
  </si>
  <si>
    <t>SYR002Restriction and obstruction of access to services and assistance</t>
  </si>
  <si>
    <t>SYR002Restriction of movement (impediments to freedom of movement and/or administrative restrictions)</t>
  </si>
  <si>
    <t>SYR002Violence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</si>
  <si>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</si>
  <si>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</si>
  <si>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</si>
  <si>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</si>
  <si>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</si>
  <si>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</si>
  <si>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</si>
  <si>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</si>
  <si>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</si>
  <si>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</si>
  <si>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</si>
  <si>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</si>
  <si>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</si>
  <si>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</si>
  <si>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</si>
  <si>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</si>
  <si>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</si>
  <si>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</si>
  <si>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</si>
  <si>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</si>
  <si>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</si>
  <si>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</si>
  <si>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</si>
  <si>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</si>
  <si>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</si>
  <si>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</si>
  <si>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</si>
  <si>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TUR004Denial of existence of humanitarian needs or entitlements to assistance</t>
  </si>
  <si>
    <t>TUR004Impediments to entry into country (bureaucratic and administrative)</t>
  </si>
  <si>
    <t>TUR004Interference into implementation of humanitarian activities</t>
  </si>
  <si>
    <t>TUR004Ongoing insecurity/hostilities affecting humanitarian assistance</t>
  </si>
  <si>
    <t>TUR004Physical constraints in the environment (obstacles related to terrain, climate, lack of infrastructure, etc.)</t>
  </si>
  <si>
    <t>TUR004Presence of mines and improvised explosive devices</t>
  </si>
  <si>
    <t>TUR004Restriction and obstruction of access to services and assistance</t>
  </si>
  <si>
    <t>TUR004Restriction of movement (impediments to freedom of movement and/or administrative restrictions)</t>
  </si>
  <si>
    <t>TUR004Violence against personnel, facilities and assets</t>
  </si>
  <si>
    <t>Türkiye / Syria earthquake in Türkiye</t>
  </si>
  <si>
    <t>TUR005</t>
  </si>
  <si>
    <t>TUR005Denial of existence of humanitarian needs or entitlements to assistance</t>
  </si>
  <si>
    <t>TUR005Impediments to entry into country (bureaucratic and administrative)</t>
  </si>
  <si>
    <t>TUR005Interference into implementation of humanitarian activities</t>
  </si>
  <si>
    <t>TUR005Ongoing insecurity/hostilities affecting humanitarian assistance</t>
  </si>
  <si>
    <t>TUR005Physical constraints in the environment (obstacles related to terrain, climate, lack of infrastructure, etc.)</t>
  </si>
  <si>
    <t>TUR005Presence of mines and improvised explosive devices</t>
  </si>
  <si>
    <t>TUR005Restriction and obstruction of access to services and assistance</t>
  </si>
  <si>
    <t>TUR005Restriction of movement (impediments to freedom of movement and/or administrative restrictions)</t>
  </si>
  <si>
    <t>TUR005Violence against personnel, facilities and assets</t>
  </si>
  <si>
    <t>TZA001Denial of existence of humanitarian needs or entitlements to assistance</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</si>
  <si>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</si>
  <si>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</si>
  <si>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</si>
  <si>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</si>
  <si>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</si>
  <si>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</si>
  <si>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</si>
  <si>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</si>
  <si>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</si>
  <si>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</si>
  <si>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</si>
  <si>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</si>
  <si>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</si>
  <si>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</si>
  <si>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</si>
  <si>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</si>
  <si>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</si>
  <si>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</si>
  <si>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</si>
  <si>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</si>
  <si>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</si>
  <si>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</si>
  <si>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</si>
  <si>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</si>
  <si>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</si>
  <si>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</si>
  <si>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Turkiye / Syria earthquake</t>
  </si>
  <si>
    <t>REG015</t>
  </si>
  <si>
    <t>Türkiye,Syria</t>
  </si>
  <si>
    <t>REG015Denial of existence of humanitarian needs or entitlements to assistance</t>
  </si>
  <si>
    <t>REG015Impediments to entry into country (bureaucratic and administrative)</t>
  </si>
  <si>
    <t>REG015Interference into implementation of humanitarian activities</t>
  </si>
  <si>
    <t>REG015Ongoing insecurity/hostilities affecting humanitarian assistance</t>
  </si>
  <si>
    <t>REG015Physical constraints in the environment (obstacles related to terrain, climate, lack of infrastructure, etc.)</t>
  </si>
  <si>
    <t>REG015Presence of mines and improvised explosive devices</t>
  </si>
  <si>
    <t>REG015Restriction and obstruction of access to services and assistance</t>
  </si>
  <si>
    <t>REG015Restriction of movement (impediments to freedom of movement and/or administrative restrictions)</t>
  </si>
  <si>
    <t>REG015Violence against personnel, facilities and assets</t>
  </si>
  <si>
    <t>Govt. Malawi 30/04/2023</t>
  </si>
  <si>
    <t>https://reliefweb.int/report/malawi/malawi-2023-tropical-cyclone-freddy-post-disaster-needs-assessment-april-2023</t>
  </si>
  <si>
    <t xml:space="preserve">A  total  of  260,681  houses  have  been  damaged,  of  which  120,394  are destroyed. </t>
  </si>
  <si>
    <t>MWI002Buildings damaged</t>
  </si>
  <si>
    <t>MWI002Buildings destroyed</t>
  </si>
  <si>
    <t>OCHA 10/02/2023</t>
  </si>
  <si>
    <t>https://reliefweb.int/report/el-salvador/el-salvador-humanitarian-needs-overview-2023-december-2022</t>
  </si>
  <si>
    <t>Total number of people living in El Salvador</t>
  </si>
  <si>
    <t>SLV001Total population</t>
  </si>
  <si>
    <t>World Bank 01/01/2021</t>
  </si>
  <si>
    <t>https://data.worldbank.org/indicator/AG.LND.TOTL.K2?locations=SV</t>
  </si>
  <si>
    <t>Total # of square kilometers of the entire country as the crisis affect all of it</t>
  </si>
  <si>
    <t>SLV001Landmass affected</t>
  </si>
  <si>
    <t xml:space="preserve">Total number of people living in El Salvador as everyone is exposed to the crisis </t>
  </si>
  <si>
    <t>SLV001People exposed</t>
  </si>
  <si>
    <t xml:space="preserve">People in needs are only considered affected using the lastest 2023 HNO figures. </t>
  </si>
  <si>
    <t>SLV001People affected</t>
  </si>
  <si>
    <t>Internal Displacement Monitoring Center (IDMC) 10/05/2023</t>
  </si>
  <si>
    <t xml:space="preserve">New displacements in 2021 (conflict and violence and disasters) according to Internal Displacement Monitoring Center. There is no recent displacement tracking for 2022 or 2023, making this number is outdated and under estimation. </t>
  </si>
  <si>
    <t>SLV001People displaced</t>
  </si>
  <si>
    <t xml:space="preserve">There are no available reliable figures about the injuries reported due to the natural disasters or conflict. </t>
  </si>
  <si>
    <t>SLV001Injuries reported</t>
  </si>
  <si>
    <t>People in needs using the lastest 2023 HNO which is the sum up of the five severity levels. Based on the HNO, minimum (0 people), stress (0 people), severe (446 k people), extreme (669 k people), and catastrophic (0 people).</t>
  </si>
  <si>
    <t>SLV001People in Need</t>
  </si>
  <si>
    <t>OCHA 09/08/2021</t>
  </si>
  <si>
    <t>https://reliefweb.int/sites/reliefweb.int/files/resources/El%20Salvador%2C%20Guatemala%20y%20Honduras%20-%20Panorama%20de%20Necesidades%20Humanitarias%20%28Ciclo%20del%20Programa%20Humanitario%202021%2C%20Julio%202021%29.pdf</t>
  </si>
  <si>
    <t xml:space="preserve">Minimum = People exposed - people affected - people in need
</t>
  </si>
  <si>
    <t>SLV001Minimal humanitarian conditions - Level 1</t>
  </si>
  <si>
    <t xml:space="preserve">Stressed = people affected - people in need. As affected people is equal to people in needs. This level is 0.
</t>
  </si>
  <si>
    <t>SLV001Stressed humanitarian conditions - Level 2</t>
  </si>
  <si>
    <t>People in need according on the lastest 2023 HNO; minimum (0 people), stress (0 people), severe (446 k people), extreme (669 k people), and catastrophic (0 people).
Moderate, level 3 matches the HNO severe severity level (446 k people).</t>
  </si>
  <si>
    <t>SLV001Moderate humanitarian conditions - Level 3</t>
  </si>
  <si>
    <t>People in need according on the lastest 2023 HNO; minimum (0 people), stress (0 people), severe (446 k people), extreme (669 k people), and catastrophic (0 people).
Moderate, level 4 matches the HNO extreme severity level (660 k people).</t>
  </si>
  <si>
    <t>SLV001Severe humanitarian conditions - Level 4</t>
  </si>
  <si>
    <t>People in need according on the lastest 2023 HNO; minimum (0 people), stress (0 people), severe (446 k people), extreme (669 k people), and catastrophic (0 people).
Moderate, level 5 matches the HNO catastophic severity level (0 people),</t>
  </si>
  <si>
    <t>SLV001Extreme humanitarian conditions - Level 5</t>
  </si>
  <si>
    <t>IDPs, host, and non-host</t>
  </si>
  <si>
    <t>SLV001Crisis affected groups</t>
  </si>
  <si>
    <t>SLV001People facing limited access constraints</t>
  </si>
  <si>
    <t>SLV001People facing restricted access constraints</t>
  </si>
  <si>
    <t>Government of El Salvador 10/01/ 2022</t>
  </si>
  <si>
    <t>https://www.salud.gob.sv/boletines-epidemiologicos-2021/</t>
  </si>
  <si>
    <t>The Epidemiological Bulletin of the Ministry of Health reports that in 2021, 1,198 suspected cases of dengue, 32 suspected cases of Chikungunya and 39 suspected cases of Zika were recorded</t>
  </si>
  <si>
    <t>SLV001Illness cases reported</t>
  </si>
  <si>
    <t>SLV001Buildings damaged</t>
  </si>
  <si>
    <t>SLV001Buildings destroyed</t>
  </si>
  <si>
    <t>SLV001Buildings in affected area</t>
  </si>
  <si>
    <t>Institute for Economics &amp; Peace (IEP) 27/01/2021</t>
  </si>
  <si>
    <t>https://www.economicsandpeace.org/wp-content/uploads/2021/01/EVP-2021-web-1.pdf</t>
  </si>
  <si>
    <t>Economic cost of violence in millions of dollars</t>
  </si>
  <si>
    <t>SLV001Economic Losses</t>
  </si>
  <si>
    <t>India Census.Net Accessed 29/05/23</t>
  </si>
  <si>
    <t>Jammu and Kashmir Population 2023 (indiacensus.net)</t>
  </si>
  <si>
    <t>The entire population in Jammu and Kashmir are expossed. This is the estimated population of 2023 based on the 2011 census</t>
  </si>
  <si>
    <t>IND002People exposed</t>
  </si>
  <si>
    <t>PAK004Total population</t>
  </si>
  <si>
    <t>Azad jammu and kashmir official portal accessed 01/06/23 ; India Census.Net Accessed 29/05/23</t>
  </si>
  <si>
    <t>https://ajk.gov.pk/glance/ ; Jammu and Kashmir Population 2023 (indiacensus.net)</t>
  </si>
  <si>
    <t xml:space="preserve">Sum of the exposed people in the individual crises IND002 and PAK004. </t>
  </si>
  <si>
    <t>REG003People exposed</t>
  </si>
  <si>
    <t>Cyclone Mocha in Myanmar</t>
  </si>
  <si>
    <t>MMR005</t>
  </si>
  <si>
    <t>Not enough information to assign people in need to severity level 4.</t>
  </si>
  <si>
    <t>MMR005Severe humanitarian conditions - Level 4</t>
  </si>
  <si>
    <t>Not enough information to assign people in need to severity level 5.</t>
  </si>
  <si>
    <t>MMR005Extreme humanitarian conditions - Level 5</t>
  </si>
  <si>
    <t>World Bank 01/01/2021 ; R4V 10/05/ 2022; Expansion 01/01/2020</t>
  </si>
  <si>
    <t>https://data.worldbank.org/indicator/SP.POP.TOTL?locations=PA ; https://www.r4v.info/es/document/r4v-america-latina-y-el-caribe-refugiados-y-migrantes-venezolanos-en-la-region-mayo-2022 ; https://datosmacro.expansion.com/demografia/migracion/inmigracion/republica-dominicana#:~:text=Aumenta%20el%20n%C3%BAmero%20de%20inmigrantes%20en%20Rep%C3%BAblica%20Dominicana&amp;text=La%20inmigraci%C3%B3n%20masculina%20es%20superior,%2C%20que%20son%20el%2035.65%25. ; https://datosmacro.expansion.com/demografia/migracion/inmigracion/panama#:~:text=Seg%C3%BAn%20los%20%C3%BAltimos%20datos%20publicados,%2C%20que%20son%20el%2048.99%25.</t>
  </si>
  <si>
    <t>Total population of the country according to the World Bank + Total venezuelans refugees and migrants (2022) + Total migrants from other countries (2019) - # of Panamans living abroad (2019)</t>
  </si>
  <si>
    <t>PAN002Total population</t>
  </si>
  <si>
    <t>https://data.worldbank.org/indicator/AG.LND.TOTL.K2?locations=PA</t>
  </si>
  <si>
    <t>PAN002Landmass affected</t>
  </si>
  <si>
    <t>R4V 29/03/2023</t>
  </si>
  <si>
    <t>Total venezuelans refugees and migrants</t>
  </si>
  <si>
    <t>PAN002People exposed</t>
  </si>
  <si>
    <t xml:space="preserve">R4V 18/11/2022
</t>
  </si>
  <si>
    <t>Number of people in need</t>
  </si>
  <si>
    <t>PAN002People affected</t>
  </si>
  <si>
    <t>PAN002People displaced</t>
  </si>
  <si>
    <t>No data of injuries Available</t>
  </si>
  <si>
    <t>PAN002Injuries reported</t>
  </si>
  <si>
    <t>The Guardian 15/02/2023; BBC 06/10/2021; IOM 17/01/2023</t>
  </si>
  <si>
    <t>https://www.bbc.com/mundo/noticias-america-latina-58800345 ; https://www.iom.int/news/number-migrants-who-embarked-dangerous-darien-gap-route-nearly-doubled-2022; https://www.theguardian.com/world/2023/feb/15/migrants-killed-panama-bus-crash-crossing-darien-gap</t>
  </si>
  <si>
    <t xml:space="preserve">About 50 (BBC) lifeless bodies have been found in the jungle of the territory known as the Darién Gap, between Colombia and Panama, so far in 2021 (october). In 2022, 36 people died in the Darien Gap in 2022 (IOM), in February 2023 altmos 39 migrants died in a bus crash after crossing Darien Gap (The Guardian)
</t>
  </si>
  <si>
    <t>PAN002Fatalities reported</t>
  </si>
  <si>
    <t>About 50 lifeless bodies have been found in the jungle of the territory known as the Darién Gap, between Colombia and Panama, so far in 2021 (october). In 2022, 36 people died in the Darien Gap in 2022, in February 2023 altmos 39 migrants died in a bus crash after crossing Darien Gap</t>
  </si>
  <si>
    <t>PAN002Fatalities in all crises</t>
  </si>
  <si>
    <t xml:space="preserve">R4V 18/11/2022; R4V 29/03/2023
</t>
  </si>
  <si>
    <t xml:space="preserve">People in need according to R4V </t>
  </si>
  <si>
    <t>PAN002People in Need</t>
  </si>
  <si>
    <t>https://www.r4v.info/es/document/r4v-america-latina-y-el-caribe-refugiados-y-migrantes-venezolanos-en-la-region-mar-2023-0 ; https://www.r4v.info/node/89945#</t>
  </si>
  <si>
    <t>PAN002Minimal humanitarian conditions - Level 1</t>
  </si>
  <si>
    <t>People affected - people in need</t>
  </si>
  <si>
    <t>PAN002Stressed humanitarian conditions - Level 2</t>
  </si>
  <si>
    <t>PAN002Moderate humanitarian conditions - Level 3</t>
  </si>
  <si>
    <t>PAN002Severe humanitarian conditions - Level 4</t>
  </si>
  <si>
    <t>PAN002Extreme humanitarian conditions - Level 5</t>
  </si>
  <si>
    <t>R4V 07/12/2021</t>
  </si>
  <si>
    <t>PAN002Crisis affected groups</t>
  </si>
  <si>
    <t>PAN002People facing limited access constraints</t>
  </si>
  <si>
    <t>PAN002People facing restricted access constraints</t>
  </si>
  <si>
    <t>PAN002Illness cases reported</t>
  </si>
  <si>
    <t>PAN002Buildings damaged</t>
  </si>
  <si>
    <t>PAN002Buildings destroyed</t>
  </si>
  <si>
    <t>PAN002Buildings in affected area</t>
  </si>
  <si>
    <t>PAN002Economic Losses</t>
  </si>
  <si>
    <t>There are many displaced people who were affected by the cyclone, however, the number of people displaced, especially newly displaced, by the cyclone is unknown.</t>
  </si>
  <si>
    <t>MMR005People displaced</t>
  </si>
  <si>
    <t>MMR005Buildings in affected area</t>
  </si>
  <si>
    <t>MMR005Illness cases reported</t>
  </si>
  <si>
    <t>MMR005People facing limited access constraints</t>
  </si>
  <si>
    <t>MMR005People facing restricted access constraints</t>
  </si>
  <si>
    <t>MMR005Buildings destroyed</t>
  </si>
  <si>
    <t>OCHA  26/01/2023</t>
  </si>
  <si>
    <t>https://reliefweb.int/report/guatemala/guatemala-panorama-de-necesidades-humanitarias-2023-diciembre-2022</t>
  </si>
  <si>
    <t>Total population of the country according to OCHA (2022)</t>
  </si>
  <si>
    <t>GTM001Total population</t>
  </si>
  <si>
    <t>https://data.worldbank.org/indicator/AG.LND.TOTL.K2?locations=GT</t>
  </si>
  <si>
    <t>GTM001Landmass affected</t>
  </si>
  <si>
    <t>GTM001Injuries reported</t>
  </si>
  <si>
    <t>ACLED 26/05/2023</t>
  </si>
  <si>
    <t>Fatalities were reported in battles, violence against civilians, explosions/Remote violence, riots, protests, strategic developments. Time period: 26/12/2022-26/05/2023</t>
  </si>
  <si>
    <t>GTM001Fatalities reported</t>
  </si>
  <si>
    <t>Fatalities were reported in battles, violence against civilians, explosions/Remote violence, riots, protests, strategic developments. Time period: 26/12/2022-26/06/2023</t>
  </si>
  <si>
    <t>GTM001Fatalities in all crises</t>
  </si>
  <si>
    <t>OCHA 15/11/2021</t>
  </si>
  <si>
    <t>https://reliefweb.int/report/guatemala/guatemala-humanitarian-response-plan-august-2021-december-2022</t>
  </si>
  <si>
    <t>According to OCHA, the groups are suffering the greatest socio-economic impact are indigenous peoples, women, children and adolescents, the elderly, people with disabilities and people on the move (displaced people, asylum seekers, refugees, migrants and returnees). This includes the five groups defined by ACAPS: IDPs, refugees, asylum seekers, and others of concern (such as migrants etc.), returnees, hosts, and non-host</t>
  </si>
  <si>
    <t>GTM001Crisis affected groups</t>
  </si>
  <si>
    <t>GTM001People facing limited access constraints</t>
  </si>
  <si>
    <t>GTM001People facing restricted access constraints</t>
  </si>
  <si>
    <t>Health management information system (SIGSA in spanish) of the government of Guatemala 01/01/2020</t>
  </si>
  <si>
    <t>https://sigsa.mspas.gob.gt/datos-de-salud/morbilidad/enfermedades-transmitidas-por-vectores</t>
  </si>
  <si>
    <t>SIGSA reports in 2020, 6011 cases of dengue, 66 cases of severe dengue, 303 cases of Chagas, 1058 cases of Malaria, 45 cases of Chikungunya and 22 cases of Zika</t>
  </si>
  <si>
    <t>GTM001Illness cases reported</t>
  </si>
  <si>
    <t>OCHA 18/08/2021</t>
  </si>
  <si>
    <t>According to ECLAC's assessment of the effects and impacts of Eta and Iota, the back-to-back tropical storms affected some 56,000 homes in the 4 most affected departments (Izabal, Alta Verapaz, Quiché and Huehuetenango), of which some 16,362 suffered slight damage, 37,465 moderate damage and 2,242 severe damage. In addition, ECLAC’s report 339 health centers with slight, moderate or severe damage, 430 educational establishments damaged</t>
  </si>
  <si>
    <t>GTM001Buildings damaged</t>
  </si>
  <si>
    <t>According to ECLAC's assessment of the effects and impacts of Eta and Iota, the back-to-back tropical storms destroyed 28 health centers and 5 educational stablishments</t>
  </si>
  <si>
    <t>GTM001Buildings destroyed</t>
  </si>
  <si>
    <t>GTM001Buildings in affected area</t>
  </si>
  <si>
    <t>According to ECLAC's assessment of the effects and impacts of Eta and Iota, the back-to-back tropical generated economic losses of $231 million in damaged homes, $1.5 million in health centers damaged and destroyed, $4.6 million in educational stablishments damaged and destroyed, $1.5 million in massive damage to community and family water systems, and $129 million in agricultural losses.</t>
  </si>
  <si>
    <t>GTM001Economic Losses</t>
  </si>
  <si>
    <t>OCHA 25/01/2023</t>
  </si>
  <si>
    <t>https://reliefweb.int/report/honduras/honduras-panorama-de-necesidades-humanitarias-2023-noviembre-2022</t>
  </si>
  <si>
    <t>Total population of the country according to OCHA HNO 2023</t>
  </si>
  <si>
    <t>HND001Total population</t>
  </si>
  <si>
    <t>World Bank 1/1/2020</t>
  </si>
  <si>
    <t>https://data.worldbank.org/indicator/AG.LND.TOTL.K2?locations=HN</t>
  </si>
  <si>
    <t>HND001Landmass affected</t>
  </si>
  <si>
    <t>Internal Displacement Monitoring Center (IDMC) 19/05/2022</t>
  </si>
  <si>
    <t>Internally displaced people according to IDMC</t>
  </si>
  <si>
    <t>HND001People displaced</t>
  </si>
  <si>
    <t>HND001Injuries reported</t>
  </si>
  <si>
    <t>OCHA 19/11/2021</t>
  </si>
  <si>
    <t>https://reliefweb.int/report/honduras/honduras-humanitarian-response-plan-august-2021-december-2022</t>
  </si>
  <si>
    <t>According to OCHA, the population groups that are receiving humanitarian response are internally displaced people, disabled, children, returnees, Indigenous and Afrodescendant people, and LGBTIQ+. This includes three groups defined by ACAPS: IDPs, returnees and hosts.</t>
  </si>
  <si>
    <t>HND001Crisis affected groups</t>
  </si>
  <si>
    <t>HND001People facing limited access constraints</t>
  </si>
  <si>
    <t>HND001People facing restricted access constraints</t>
  </si>
  <si>
    <t>Government of the Republic of Honduras 25/01/2020</t>
  </si>
  <si>
    <t>http://www.bvs.hn/Honduras/Dengue/Boletin.Dengue/Informe.dengue_SE.03_25_01_2020.pdf</t>
  </si>
  <si>
    <t>The Goberment of Honduras reports in 2020, 2957 cases of dengue and 257 cases of severe dengue</t>
  </si>
  <si>
    <t>HND001Illness cases reported</t>
  </si>
  <si>
    <t>The impact of major storms Eta and Iota caused the destruction of many health centers in flooded areas as well as loss of medical equipment and supplies. At least 10 hospitals and 404 primary health care facilities were damaged or completely destroyed as a result of the rains and flooding.</t>
  </si>
  <si>
    <t>HND001Buildings damaged</t>
  </si>
  <si>
    <t>HND001Buildings destroyed</t>
  </si>
  <si>
    <t>HND001Buildings in affected area</t>
  </si>
  <si>
    <t>The economic losses produced by COVID-19 lockdowns, added to those incurred following the passage of Eta and Iota, exceed 55 billion lempiras (US$2.258 billion)</t>
  </si>
  <si>
    <t>HND001Economic Losses</t>
  </si>
  <si>
    <t>City popualtion accessed 29/05/2023;  OCHA 28/04/2023</t>
  </si>
  <si>
    <t>http://www.citypopulation.de/en/madagascar/cities/ ; https://reliefweb.int/report/madagascar/flash-appeal-madagascar-grand-sud-and-grand-sud-est-january-december-2023-revised-march-2023</t>
  </si>
  <si>
    <t>The total landmass of regions affected by Cyclone Freddy: Androy, Anosy, Atsimo-Anderfana, Atsimo-Atsinana, Vatovavy Fitovinany, Menabe, Amoron’I Mania, Haute Matsiatra. 19,317 + 25,731 + 66,236 + 18,863 + 21,080 + 46,121 + 19,605 + 16,141 = 233,094. The Cyclone spread to other regions unlike when it first made landfall and we used a source with a projection of the population in the regions.</t>
  </si>
  <si>
    <t>MDG008Landmass affected</t>
  </si>
  <si>
    <t xml:space="preserve">The total population of regions exposed by Cyclone Freddy: Androy, Anosy, Atsimo-Anderfana, Atsimo-Atsinana, Vatovavy Fitovinany, Menabe, Amoron’I Mania, Haute Matsiatra. 966,708 + 858,988 + 1,892,024 + 1,095,667 + 1,534,754 + 727,367 + 889,497 + 1,522,112 = 8,487,117. </t>
  </si>
  <si>
    <t>MDG008People exposed</t>
  </si>
  <si>
    <t xml:space="preserve">The total population of regions affected by Cyclone Freddy: Androy, Anosy, Atsimo-Anderfana, Atsimo-Atsinana, Vatovavy Fitovinany, Menabe, Amoron’I Mania, Haute Matsiatra. 966,708 + 858,988 + 1,892,024 + 1,095,667 + 1,534,754 + 727,367 + 889,497 + 1,522,112 = 8,487,117. The whole population of people exposed were affected by Cyclone Freddy. </t>
  </si>
  <si>
    <t>MDG008People affected</t>
  </si>
  <si>
    <t>AFDB  02/05/2023</t>
  </si>
  <si>
    <t>https://www.afdb.org/en/news-and-events/press-releases/madagascar-african-risk-capacity-group-african-development-bank-partnership-issues-15-million-insurance-pay-out-tropical-cyclone-freddy-recovery-efforts-60802#:~:text=These%20have%20eroded%20some%20of,10%2C300%20houses%20and%20schools%20destroyed.</t>
  </si>
  <si>
    <t>People displaced by Cyclone Freddy in Madagascar as of 10 March 2023. There are no sources indicating wheather the numbers have decreased in the accommodation sites.</t>
  </si>
  <si>
    <t>MDG008People displaced</t>
  </si>
  <si>
    <t xml:space="preserve"> OCHA 28/04/2023 ; IPC 04/01/2023</t>
  </si>
  <si>
    <t xml:space="preserve"> https://reliefweb.int/report/madagascar/flash-appeal-madagascar-grand-sud-and-grand-sud-est-january-december-2023-revised-march-2023 ; https://www.ipcinfo.org/ipc-country-analysis/details-map/en/c/1156133/?iso3=MDG</t>
  </si>
  <si>
    <t>People in need a a result of Cyclone Freddy in Madagascar. The figure was got by using  PiN in the appeal which is 3.89 million (cyclone and drought), minus the people from the IPC 1,535,000 and it should gives the PiN for cyclone Freddy alone.</t>
  </si>
  <si>
    <t>MDG008People in Need</t>
  </si>
  <si>
    <t>City popualtion accessed 29/05/2023; FAO  17/05/2023; OCHA 28/04/2023</t>
  </si>
  <si>
    <t>https://reliefweb.int/report/madagascar/flash-appeal-madagascar-grand-sud-and-grand-sud-est-january-december-2023-revised-march-2023 ; http://www.citypopulation.de/en/madagascar/cities/; https://reliefweb.int/report/madagascar/subregional-southern-africa-climate-hazards-urgent-call-assistance; https://reliefweb.int/report/madagascar/flash-appeal-madagascar-grand-sud-and-grand-sud-est-january-december-2023-revised-march-2023</t>
  </si>
  <si>
    <t>Levels 1 and 2 are computed using INFORM severity Index methodology. Level 1= People exposed- People affected. Level 2= People affected- People in need. All people in need have Level 3 needs. There is no information to indicate Level 4 or 5 (severe and extreme) needs for Cyclone Freddy and all were put under moderate humanitarian condition</t>
  </si>
  <si>
    <t>MDG008Minimal humanitarian conditions - Level 1</t>
  </si>
  <si>
    <t>City popualtion accessed 29/05/2023;  OCHA 28/04/2023 ; IPC 04/01/2023</t>
  </si>
  <si>
    <t>https://reliefweb.int/report/madagascar/subregional-southern-africa-climate-hazards-urgent-call-assistance ; https://reliefweb.int/report/madagascar/flash-appeal-madagascar-grand-sud-and-grand-sud-est-january-december-2023-revised-march-2023 ; https://www.ipcinfo.org/ipc-country-analysis/details-map/en/c/1156133/?iso3=MDG</t>
  </si>
  <si>
    <t>MDG008Stressed humanitarian conditions - Level 2</t>
  </si>
  <si>
    <t>https://reliefweb.int/report/madagascar/flash-appeal-madagascar-grand-sud-and-grand-sud-est-january-december-2023-revised-march-2023</t>
  </si>
  <si>
    <t>MDG008Moderate humanitarian conditions - Level 3</t>
  </si>
  <si>
    <t>https://www.ipcinfo.org/ipc-country-analysis/details-map/en/c/1156133/?iso3=MDG</t>
  </si>
  <si>
    <t>MDG008Severe humanitarian conditions - Level 4</t>
  </si>
  <si>
    <t>MDG008Extreme humanitarian conditions - Level 5</t>
  </si>
  <si>
    <t>More than 10,300 houses and schools destroyed as at 10 March 2023</t>
  </si>
  <si>
    <t>MDG008Buildings destroyed</t>
  </si>
  <si>
    <t>$481 million of Economic loss was recorded in Madagascar</t>
  </si>
  <si>
    <t>MDG008Economic Losses</t>
  </si>
  <si>
    <t>https://reliefweb.int/report/madagascar/madagascar-humanitarian-emergency-driven-climate-crisis</t>
  </si>
  <si>
    <t>Host community</t>
  </si>
  <si>
    <t>MDG008Crisis affected groups</t>
  </si>
  <si>
    <t>IPC 04/01/2023</t>
  </si>
  <si>
    <t>The total population of regions affected the drought: Andoy, Anosy, Atsimo-Anderfana, Atsimo-Atsinana, and Vatovavy Fitovinany accoring to latest IPC</t>
  </si>
  <si>
    <t>MDG002People exposed</t>
  </si>
  <si>
    <t>IPC level 2-5 representing people affected</t>
  </si>
  <si>
    <t>MDG002People affected</t>
  </si>
  <si>
    <t>OCHA  14/03/2023</t>
  </si>
  <si>
    <t>https://reliefweb.int/report/mozambique/southern-africa-tropical-cyclone-freddy-flash-update-no-7-14-march-2023</t>
  </si>
  <si>
    <t xml:space="preserve">Total fatalities racked in Madagascar due to Cyclone Freddy,the drought. From February to March 2023. </t>
  </si>
  <si>
    <t>MDG002Fatalities in all crises</t>
  </si>
  <si>
    <t>People in Crisis (IPC+3) or above for April 2023 - July 2023</t>
  </si>
  <si>
    <t>MDG002People in Need</t>
  </si>
  <si>
    <t xml:space="preserve">IPC Phase 1 to 5 are the people exposed. IPC Phase 2 to 5 are the people affected and Phase 3 to 5 are the PIN. IPC phase 1 matches INFORM severity classification of minimal humanitarian condition, IPC phase 2 matches stressed humanitarian condition, IPC phase matches 3 moderate humanitarian condition, IPC phase 4 matches severe humanitarian condition and IPC 5 matches extreme humanitarian condition. </t>
  </si>
  <si>
    <t>MDG002Minimal humanitarian conditions - Level 1</t>
  </si>
  <si>
    <t>MDG002Stressed humanitarian conditions - Level 2</t>
  </si>
  <si>
    <t>MDG002Moderate humanitarian conditions - Level 3</t>
  </si>
  <si>
    <t>MDG002Severe humanitarian conditions - Level 4</t>
  </si>
  <si>
    <t>MDG002Extreme humanitarian conditions - Level 5</t>
  </si>
  <si>
    <t>MDM 02/05/2023</t>
  </si>
  <si>
    <t>Host Community</t>
  </si>
  <si>
    <t>MDG002Crisis affected groups</t>
  </si>
  <si>
    <t>City popualtion accessed 29/05/2023 ;  OCHA 28/04/2023</t>
  </si>
  <si>
    <t>We took landmass for Cyclone Freddy alone to avoid double counting since there were regions affected by on-going drought and also affected by Cyclone Freddy. The total landmass of regions affected by Cyclone Freddy: Androy, Anosy, Atsimo-Anderfana, Atsimo-Atsinana, Vatovavy Fitovinany, Menabe, Amoron’I Mania, Haute Matsiatra. 19,317 + 25,731 + 66,236 + 18,863 + 21,080 + 46,121 + 19,605 + 16,141 = 233,094. The figure changed Cyclone spread to other regions unlike when it first made landfall and we used a source with a projection of the population in the regions. The total landmass of regions affected the drought: Andoy, Anosy, Atsimo-Anderfana, Atsimo-Atsinana, and Vatovavy Fitovinany</t>
  </si>
  <si>
    <t>MDG001Landmass affected</t>
  </si>
  <si>
    <t xml:space="preserve">IPC 04/01/2023 ; City popualtion accessed 29/05/2023  </t>
  </si>
  <si>
    <t>https://www.ipcinfo.org/ipc-country-analysis/details-map/en/c/1156133/?iso3=MDG ; http://www.citypopulation.de/en/madagascar/cities/</t>
  </si>
  <si>
    <t xml:space="preserve">To avoid double counting of people exposed as some regions exposed to both Cyclone and on going drought, we picked the crisis with high number of people exposed since it covers both regions exposed to Cyclone Freddy and drought.The total population of regions affected the drought: Andoy, Anosy, Atsimo-Anderfana, Atsimo-Atsinana, and Vatovavy Fitovinany accoring to latest IPC. The total population of regions affected by Cyclone Freddy: Androy, Anosy, Atsimo-Anderfana, Atsimo-Atsinana, Vatovavy Fitovinany, Menabe, Amoron’I Mania, Haute Matsiatra. 966,708 + 858,988 + 1,892,024 + 1,095,667 + 1,534,754 + 727,367 + 889,497 + 1,522,112 = 8,487,117. </t>
  </si>
  <si>
    <t>MDG001People exposed</t>
  </si>
  <si>
    <t>https://reliefweb.int/report/madagascar/subregional-southern-africa-climate-hazards-urgent-call-assistance ; https://reliefweb.int/report/madagascar/subregional-southern-africa-climate-hazards-urgent-call-assistance</t>
  </si>
  <si>
    <t xml:space="preserve">Total number of people affected by the cyclone Freddy as well as the continued drought in Madagascar. To avoid double counting since the 2 crises overlap, we picked the crisis with highest number of people affected to represent those affected by both Cyclone Freddy and drought. </t>
  </si>
  <si>
    <t>MDG001People affected</t>
  </si>
  <si>
    <t>https://www.ipcinfo.org/ipc-country-analysis/details-map/en/c/1155947/?iso3=MDG</t>
  </si>
  <si>
    <t>479,000 cases of Global Acute Malnutrition (severe and moderate) are expected from May 2022 to April 2023This category is deemed ill with urgent need for medical intervention.</t>
  </si>
  <si>
    <t>MDG001Illness cases reported</t>
  </si>
  <si>
    <t>MDG001Buildings destroyed</t>
  </si>
  <si>
    <t>MDG001Economic Losses</t>
  </si>
  <si>
    <t>OCHA 28/04/2023 ; IPC 04/01/2023</t>
  </si>
  <si>
    <t>People in need due to drought and cyclone Freddy in Madagascar according to OCHA Flash Appeal. The figure represents an addition of people in need in drought and Cyclone Freddy crisis.</t>
  </si>
  <si>
    <t>MDG001People in Need</t>
  </si>
  <si>
    <t>IPC 04/01/2023 ; City popualtion accessed 29/05/2023; FAO  17/05/2023; OCHA 28/04/2023</t>
  </si>
  <si>
    <t xml:space="preserve">Level 1 was got from taking the crisis with the highest number of minimal humanitarian conditions to avoid double counting. We took the drought crisis figure in this case. </t>
  </si>
  <si>
    <t>MDG001Minimal humanitarian conditions - Level 1</t>
  </si>
  <si>
    <t xml:space="preserve">Level 2 was got from taking the crisis with the highest number of stressed humanitarian conditions to avoid double counting. We took the Cyclone Freddy crisis figure in this case. </t>
  </si>
  <si>
    <t>MDG001Stressed humanitarian conditions - Level 2</t>
  </si>
  <si>
    <t>OCHA 28/04/2023</t>
  </si>
  <si>
    <t>Level 3 was taken from the flash appeal. In the Flash appeal, it was not mentioned if there were people considered in levels 4 and 5 but just a general mention of people in need of assistance but in the IPC projection April-July 2023, 50,000 were considered to be in IPC phase 4 also classified as level 4 (severe humanitarian condition). IPC classified 0 people to be in IPC 5 (catastrophic) same as extreme humanitarian condition level 5</t>
  </si>
  <si>
    <t>MDG001Moderate humanitarian conditions - Level 3</t>
  </si>
  <si>
    <t>MDG001Severe humanitarian conditions - Level 4</t>
  </si>
  <si>
    <t>MDG001Extreme humanitarian conditions - Level 5</t>
  </si>
  <si>
    <t>The host community</t>
  </si>
  <si>
    <t>MDG001Crisis affected groups</t>
  </si>
  <si>
    <t>Mappr Accessed 15/03/2023; Accessed 04/04/2023 ; Accessed 07/05/2023</t>
  </si>
  <si>
    <t>https://www.mappr.co/counties/mozambique/</t>
  </si>
  <si>
    <t>Total landmass of Zambezia, Sofala, Tete, Manica, Gaza, Niassa and Inhambane provinces which have been affected by the cyclone</t>
  </si>
  <si>
    <t>MOZ010Landmass affected</t>
  </si>
  <si>
    <t>Statistica accessed on 07/05/2023</t>
  </si>
  <si>
    <t>https://www.statista.com/statistics/1267937/total-population-of-mozambique-by-province/</t>
  </si>
  <si>
    <t>Total population of Zambezia, Sofala, Tete, Manica, Gaza, Niassa and Inhambane provinces which have been affected by the cyclone</t>
  </si>
  <si>
    <t>MOZ010People exposed</t>
  </si>
  <si>
    <t>Number of people affected by the first and second landfall of Tropical Storm Freddy Gaza, Inhambane, Manica, Maputo, Sofala, Tete, Niassa and Zambezia provinces</t>
  </si>
  <si>
    <t>MOZ010People affected</t>
  </si>
  <si>
    <t>OCHA 17/05/2023</t>
  </si>
  <si>
    <t>https://reliefweb.int/report/mozambique/mozambique-tropical-cyclone-freddy-floods-and-cholera-situation-report-no4</t>
  </si>
  <si>
    <t>17 accommodation centres hosting approximately 40,000 remain open in Niassa (5) and Tete (12) as of 15 May 2023. These are those displaced by Cyclone Freddy and remaining in accommodation centres in provinces hit by Cyclone Freddy. There has been a decrease from the initial figure of more than 180,000</t>
  </si>
  <si>
    <t>MOZ010People displaced</t>
  </si>
  <si>
    <t>FAO 17/05/2023</t>
  </si>
  <si>
    <t>https://reliefweb.int/report/madagascar/subregional-southern-africa-climate-hazards-urgent-call-assistance</t>
  </si>
  <si>
    <t xml:space="preserve">People in need as a result of Cyclone Freddy. These are people who require emergency assistance </t>
  </si>
  <si>
    <t>MOZ010People in Need</t>
  </si>
  <si>
    <t>Statistica accessed 07/05/2023 ; WFP 27/04/2023</t>
  </si>
  <si>
    <t>https://www.statista.com/statistics/1267937/total-population-of-mozambique-by-province/ ; https://reliefweb.int/report/mozambique/wfp-mozambique-cyclone-freddy-external-situation-report-11-20-april-2023</t>
  </si>
  <si>
    <t>Levels 1 and 2 are computed using INFORM severity Index methodology. Level 1= People exposed- People affected. Level 2= People affected- People in need. All people in need have Level 3 needs. There is no information to indicate Level 4 or 5 needs for Cyclone Freddy and all were put under moderate humanitarian condition</t>
  </si>
  <si>
    <t>MOZ010Minimal humanitarian conditions - Level 1</t>
  </si>
  <si>
    <t>WFP 27/04/2023 ; FAO 17/05/2023</t>
  </si>
  <si>
    <t>https://reliefweb.int/report/mozambique/wfp-mozambique-cyclone-freddy-external-situation-report-11-20-april-2023 ; https://reliefweb.int/report/madagascar/subregional-southern-africa-climate-hazards-urgent-call-assistance</t>
  </si>
  <si>
    <t>MOZ010Stressed humanitarian conditions - Level 2</t>
  </si>
  <si>
    <t>Levels 1 and 2 are computed using INFORM severity Index methodology. Level 1= People exposed- People affected. Level 2= People affected- People in need. All people in need have Level 3 needs. There is no information to indicate Level 4 or 5 (severe or extreme humanitrian conditions) needs for Cyclone Freddy and all were put under moderate humanitarian condition</t>
  </si>
  <si>
    <t>MOZ010Moderate humanitarian conditions - Level 3</t>
  </si>
  <si>
    <t>Levels 1 and 2 are computed using INFORM severity Index methodology. Level 1= People exposed- People affected. Level 2= People affected- People in need. All people in need have Level 3 needs. There is no information to indicate Level 4 or 5  (severe or extreme humanitrian conditions) needs for Cyclone Freddy and all were put under moderate humanitarian condition</t>
  </si>
  <si>
    <t>MOZ010Severe humanitarian conditions - Level 4</t>
  </si>
  <si>
    <t>MOZ010Extreme humanitarian conditions - Level 5</t>
  </si>
  <si>
    <t>OCHA 05/04/2023</t>
  </si>
  <si>
    <t>https://reliefweb.int/report/mozambique/mozambique-tropical-cyclone-freddy-floods-and-cholera-situation-report-no1</t>
  </si>
  <si>
    <t>Host communities and IDPs</t>
  </si>
  <si>
    <t>MOZ010Crisis affected groups</t>
  </si>
  <si>
    <t>Mappr Accessed Accessed 07/05/2023</t>
  </si>
  <si>
    <t>Total landmass of Maputo Province and Maputo City which have been affected by flood. Maputo has a landmass of 346sq km while Maputo province has 22,693sq km.</t>
  </si>
  <si>
    <t>MOZ009Landmass affected</t>
  </si>
  <si>
    <t>Statistica, accessed 07/05/2023</t>
  </si>
  <si>
    <t>Population of Maputo city and Maputo Province which have been exposed to the floods</t>
  </si>
  <si>
    <t>MOZ009People exposed</t>
  </si>
  <si>
    <t>OCHA 25/04/2023</t>
  </si>
  <si>
    <t>https://reliefweb.int/report/mozambique/mozambique-humanitarian-snapshot-freddy-floods-and-cholera-25-april-2023</t>
  </si>
  <si>
    <t>Number of people affected by floods in Maputo according to WFP</t>
  </si>
  <si>
    <t>MOZ009People affected</t>
  </si>
  <si>
    <t>WFP 21/02/2023</t>
  </si>
  <si>
    <t>https://reliefweb.int/report/mozambique/wfp-mozambique-external-situation-report-1-20-february-2023</t>
  </si>
  <si>
    <t>Number of people directly impacted by the floods according to WFP. There is no reliable source mentioning the people in need as a result of floods. Displaced people were taken to be PIN because not all affected people can be assumed to be in need. However, displaced people living in accommodation sites and temporary shelters can be assumed to be in need because they usually need shelter, food, nutrition, protection etc. There is no recent publication from a reliable source for this pillar.</t>
  </si>
  <si>
    <t>MOZ009People in Need</t>
  </si>
  <si>
    <t>Statistica accessed 07/05/2023 ; OCHA 25/04/2023</t>
  </si>
  <si>
    <t>https://www.statista.com/statistics/1267937/total-population-of-mozambique-by-province/ ; https://reliefweb.int/report/mozambique/mozambique-humanitarian-snapshot-freddy-floods-and-cholera-25-april-2023</t>
  </si>
  <si>
    <t>Level 1 and 2 are computed using INFORM severity Index methodology. All people in need have Level 3 needs. There is no information to indicate Level 4 or 5 needs</t>
  </si>
  <si>
    <t>MOZ009Minimal humanitarian conditions - Level 1</t>
  </si>
  <si>
    <t>OCHA 25/04/2023 ; WFP 21/02/2023</t>
  </si>
  <si>
    <t>https://reliefweb.int/report/mozambique/mozambique-humanitarian-snapshot-freddy-floods-and-cholera-25-april-2023; https://reliefweb.int/report/mozambique/wfp-mozambique-external-situation-report-1-20-february-2023</t>
  </si>
  <si>
    <t xml:space="preserve">Level 1 and 2 are computed using INFORM severity Index methodology. All people in need have Level 3 needs. There is no information to indicate people are in severe or extreme humanitirian condition as a result of the flooding, therefore no people are placed in Level 4 or 5 needs. </t>
  </si>
  <si>
    <t>MOZ009Stressed humanitarian conditions - Level 2</t>
  </si>
  <si>
    <t>MOZ009Moderate humanitarian conditions - Level 3</t>
  </si>
  <si>
    <t>MOZ009Severe humanitarian conditions - Level 4</t>
  </si>
  <si>
    <t>MOZ009Extreme humanitarian conditions - Level 5</t>
  </si>
  <si>
    <t>CoM 11/02/2023</t>
  </si>
  <si>
    <t>Host community. In Maputo and Maputo province there are usually no IDPs but the floods forced some of the people in the region to be displaced in accomodation centres established by INGD.</t>
  </si>
  <si>
    <t>MOZ009Crisis affected groups</t>
  </si>
  <si>
    <t>Total landmass of Cabo Delgado, Niassa and Nampula provinces which have been affected by the Insurgency that began in 2017</t>
  </si>
  <si>
    <t>MOZ004Landmass affected</t>
  </si>
  <si>
    <t>UN News 22/03/2023</t>
  </si>
  <si>
    <t>https://news.un.org/en/story/2022/03/1114412#:~:text=According%20to%20local%20authorities%2C%20Mueda,displaced%20communities%20within%20Cabo%20Delgado.</t>
  </si>
  <si>
    <t>IDPs, Returnees and Host population affected</t>
  </si>
  <si>
    <t>MOZ004Crisis affected groups</t>
  </si>
  <si>
    <t>There is no cumulative reliable information regarding the number of injuries from the insurgency</t>
  </si>
  <si>
    <t>MOZ004Injuries reported</t>
  </si>
  <si>
    <t>WPR Accessed on 17/05/2023 ; CIA Accessed 17/05/2023</t>
  </si>
  <si>
    <t>https://worldpopulationreview.com/countries/mozambique-population ; https://www.cia.gov/the-world-factbook/countries/mozambique</t>
  </si>
  <si>
    <t xml:space="preserve">Total landmass of Mozambique since every province is affected by at least a crisis. The total landmass was therefore used. </t>
  </si>
  <si>
    <t>MOZ001Landmass affected</t>
  </si>
  <si>
    <t>MOZ001Crisis affected groups</t>
  </si>
  <si>
    <t>OCHA 7/11/2022</t>
  </si>
  <si>
    <t>https://reliefweb.int/report/sudan/sudan-humanitarian-needs-overview-2023-november-2022</t>
  </si>
  <si>
    <t>Host, Non-host, refugees, IDPs, returnees</t>
  </si>
  <si>
    <t>SDN001Crisis affected groups</t>
  </si>
  <si>
    <t xml:space="preserve">The sum of the population exposed (Level 1) in the individual crises IND002 and PAK004. </t>
  </si>
  <si>
    <t>REG003Minimal humanitarian conditions - Level 1</t>
  </si>
  <si>
    <t>Azad jammu and kashmir official portal accessed 01/06/23</t>
  </si>
  <si>
    <t>https://ajk.gov.pk/glance/</t>
  </si>
  <si>
    <t>The population exposed (Level 1) includes the total population of Azad Jammu and Kashmir. While it can be assummed that the population faced humanitarian needs at difefernt level, particularly following the crackdown that began in August 2019 which has resulted in anecdotal reports of security and protection concerns, and lack of access to educations, the information is not verifiable.</t>
  </si>
  <si>
    <t>PAK004Minimal humanitarian conditions - Level 1</t>
  </si>
  <si>
    <t>World population review 2023 Accesed 27/04/23 ; World Population Review accessed 27/04/2023</t>
  </si>
  <si>
    <t>https://worldpopulationreview.com/countries/india-population ; https://worldpopulationreview.com/countries/pakistan-population</t>
  </si>
  <si>
    <t xml:space="preserve">Sum of the population of the individual crises IND002 and PAK004. </t>
  </si>
  <si>
    <t>REG003Total population</t>
  </si>
  <si>
    <t>The total number of people living in the affected area of Azad Jammu and Kashmir. People are likely to be affected to different extents.</t>
  </si>
  <si>
    <t>PAK004People exposed</t>
  </si>
  <si>
    <t>MMR005Denial of existence of humanitarian needs or entitlements to assistance</t>
  </si>
  <si>
    <t>MMR005Impediments to entry into country (bureaucratic and administrative)</t>
  </si>
  <si>
    <t>MMR005Interference into implementation of humanitarian activities</t>
  </si>
  <si>
    <t>MMR005Ongoing insecurity/hostilities affecting humanitarian assistance</t>
  </si>
  <si>
    <t>MMR005Physical constraints in the environment (obstacles related to terrain, climate, lack of infrastructure, etc.)</t>
  </si>
  <si>
    <t>MMR005Presence of mines and improvised explosive devices</t>
  </si>
  <si>
    <t>MMR005Restriction and obstruction of access to services and assistance</t>
  </si>
  <si>
    <t>MMR005Restriction of movement (impediments to freedom of movement and/or administrative restrictions)</t>
  </si>
  <si>
    <t>MMR005Violence against personnel, facilities and assets</t>
  </si>
  <si>
    <t>IND002Minimal humanitarian conditions - Level 1</t>
  </si>
  <si>
    <t>World Bank access on 27/09/2022</t>
  </si>
  <si>
    <t>https://data.worldbank.org/indicator/AG.LND.TOTL.K2?locations=YE</t>
  </si>
  <si>
    <t xml:space="preserve">The total landmass have been affected by the complex crisis. Therefore, the total was considered. </t>
  </si>
  <si>
    <t>YEM001Landmass affected</t>
  </si>
  <si>
    <t>CSO-Yemen 31/12/2017; Statoids accessed on 29/09/2022</t>
  </si>
  <si>
    <t>http://www.cso-yemen.com/content.php?lng=english&amp;id=690; http://www.statoids.com/uye.html</t>
  </si>
  <si>
    <t>Only Amanat Al Asimah (Sana'a City), Aden, and Lahj are considered affected, as they host refugee numbers higher than 10,000</t>
  </si>
  <si>
    <t>YEM002Landmass affected</t>
  </si>
  <si>
    <t>Jordanian Department of Statistics 2020</t>
  </si>
  <si>
    <t>http://dosweb.dos.gov.jo/DataBank/Population_Estimares/PopulationEstimates.pdf
http://dosweb.dos.gov.jo/ar/
http://www.dos.gov.jo/dos_home_e/main/Demograghy/Methodology.pdf</t>
  </si>
  <si>
    <t>The figure takes into account migration and emigration trends, including new population dynamics following the 2011 Syrian conflict. The figure represents the Estimated Population of all Jordan governorates, at End-year 2020</t>
  </si>
  <si>
    <t>JOR002Total population</t>
  </si>
  <si>
    <t>DOS 12/2020</t>
  </si>
  <si>
    <t>http://dosweb.dos.gov.jo/DataBank/Population_Estimares/PopulationEstimates.pdf</t>
  </si>
  <si>
    <t>Around 87% of the registered Syrian refugees live in Amman, Irbid, Mafraq and Zarqa. Therefore, only these four governorates were counted in the affected landmass. Each of the four governorates has more than 20,000 Syrian refugees per admin 1 level.</t>
  </si>
  <si>
    <t>JOR002Landmass affected</t>
  </si>
  <si>
    <t>the Palestinian Central Bureau of Statistics (2021)</t>
  </si>
  <si>
    <t>https://www.pcbs.gov.ps/site/lang__en/881/default.aspx#Census</t>
  </si>
  <si>
    <t>Palestinian central bureau of statistics square kilometre of admin level 1 in the West Bank and Gaza and occupied East Jerusalem</t>
  </si>
  <si>
    <t>PSE002Landmass affected</t>
  </si>
  <si>
    <t>OCHA 27/01/2023 Adjusted</t>
  </si>
  <si>
    <t>https://reliefweb.int/report/occupied-palestinian-territory/occupied-palestinian-territory-opt-humanitarian-needs-overview-2023-january-2023</t>
  </si>
  <si>
    <t>Everyone in the West Bank and Gaza is affected by the conflict, occupation and in Gaza also by the air, land and sea blockade</t>
  </si>
  <si>
    <t>PSE002People exposed</t>
  </si>
  <si>
    <t>Based on the 2022 HNO – 88% of the population are affected by the conflict, occupation and in Gaza also by the air, land and sea blockade</t>
  </si>
  <si>
    <t>PSE002People affected</t>
  </si>
  <si>
    <t>Based on the 2022 HNO - PiN and severity figures were calculated through sectoral and inter-sectoral approach: 
The 2022 Inter-Sector Need Severity Classification: the severity is minimal 12%, stress 44%, severe 38%, extreme 6%, and catastrophic 0%. These rates were multiplied by the updated population figures from the Palestinian Central Bureau of Statistics estimation of 2022 projection. 
Level 1 = Minimal = Exposed population – Affected population – PiN. The total population is considered facing at least minor humanitarian conditions. The entire population (about 5.3 m) is considered exposed 
Level 2 = Stress = Affected population – PiN. Almost all the population are affected
Level 3, 4, &amp; 5 = Severe + Extreme + Catastrophic = PiN which is about 2.4 million</t>
  </si>
  <si>
    <t>PSE002People in Need</t>
  </si>
  <si>
    <t>PSE002Minimal humanitarian conditions - Level 1</t>
  </si>
  <si>
    <t>PSE002Stressed humanitarian conditions - Level 2</t>
  </si>
  <si>
    <t>PSE002Moderate humanitarian conditions - Level 3</t>
  </si>
  <si>
    <t>PSE002Severe humanitarian conditions - Level 4</t>
  </si>
  <si>
    <t>PSE002Extreme humanitarian conditions - Level 5</t>
  </si>
  <si>
    <t>World bank 2017; UNHCR 14/05/2020</t>
  </si>
  <si>
    <t>https://data.worldbank.org/indicator/SP.POP.TOTL?locations=GR; https://data2.unhcr.org/en/documents/download/74134</t>
  </si>
  <si>
    <t>Only the areas most affected have been considered (Lesvos, Samos, Chios, Kos, Leros).For cities, the municipal areas and population have been used.</t>
  </si>
  <si>
    <t>GRC002Landmass affected</t>
  </si>
  <si>
    <t>UNHCR 22 /02/2023</t>
  </si>
  <si>
    <t>https://data.unhcr.org/en/documents/details/99055; https://data.unhcr.org/en/documents/details/99055</t>
  </si>
  <si>
    <t>Only the areas most affected are counted: Lesvos, Samos, Chios, Kos, Leros.  Displacement data is added.</t>
  </si>
  <si>
    <t>GRC002People exposed</t>
  </si>
  <si>
    <t xml:space="preserve">We consider only the displaced community to be affected </t>
  </si>
  <si>
    <t>GRC002People affected</t>
  </si>
  <si>
    <t>UNHCR 22 /02/2023; UNHCR 22 /02/2023; UNHCR 09/03/2021; UNHCR 12/09/2021; UNHCR 01/04/2021; UNHCR 27/07/2021</t>
  </si>
  <si>
    <t>https://data.unhcr.org/en/documents/details/99055; https://data.unhcr.org/en/documents/details/99055; https://data2.unhcr.org/en/documents/details/85353; https://data2.unhcr.org/en/situations/mediterranean/location/5179; https://data2.unhcr.org/en/documents/details/85820; https://data2.unhcr.org/en/documents/details/87935</t>
  </si>
  <si>
    <t xml:space="preserve">The PIN includes refugees and migrants living on the islands as registered by UNHCR. We decided to allocate the island population to the lowest PIN category (HC3: people facing moderate humanitarian conditions). People facing stressed conditions (HC2) are calculated as the affected population minus the PIN. People facing none/minor humanitarian conditions (HC 1) are calculated as the exposed population minus the affected population. </t>
  </si>
  <si>
    <t>GRC002People in Need</t>
  </si>
  <si>
    <t xml:space="preserve"> Level 1 = people exposed - people affected ( according to the INFORM Severity Index methodology )</t>
  </si>
  <si>
    <t>GRC002Minimal humanitarian conditions - Level 1</t>
  </si>
  <si>
    <t>Level 2 = people affected - PIN number ( according to the INFORM Severity Index methodology )</t>
  </si>
  <si>
    <t>GRC002Stressed humanitarian conditions - Level 2</t>
  </si>
  <si>
    <t>https://dtm.iom.int/content/europe-migration-arrivals-dashboard</t>
  </si>
  <si>
    <t>Level 3 is the number of PIN, this was decided by using the number of people arrived in the past 12 month to be on Level 3</t>
  </si>
  <si>
    <t>GRC002Moderate humanitarian conditions - Level 3</t>
  </si>
  <si>
    <t>The severity of needs is not identified</t>
  </si>
  <si>
    <t>GRC002Severe humanitarian conditions - Level 4</t>
  </si>
  <si>
    <t>GRC002Extreme humanitarian conditions - Level 5</t>
  </si>
  <si>
    <t>ELSTAT accessed on 21/06/2023</t>
  </si>
  <si>
    <t>https://www.statistics.gr/en/greece-in-figures</t>
  </si>
  <si>
    <t>Total population according to  2021 population census</t>
  </si>
  <si>
    <t>GRC002Total population</t>
  </si>
  <si>
    <t>PCBS 26/05/2021</t>
  </si>
  <si>
    <t>https://www.pcbs.gov.ps/statisticsIndicatorsTables.aspx?lang=en&amp;table_id=676</t>
  </si>
  <si>
    <t xml:space="preserve">The Palestinian Central Bureau of Statistics estimation of 2023 projection. </t>
  </si>
  <si>
    <t>PSE002Total population</t>
  </si>
  <si>
    <t>Number of crisis related in juries in the last 6 months</t>
  </si>
  <si>
    <t>PHL001Injuries reported</t>
  </si>
  <si>
    <t>OCHA 15/06/2023; DSWD 11/05/2023</t>
  </si>
  <si>
    <t>https://reliefweb.int/report/philippines/philippines-mindanao-displacement-snapshot-12-june-2024; https://dromic.dswd.gov.ph/wp-content/uploads/2023/03/DSWD-DROMIC-Report-76-on-Severe-Tropical-Storm-Paeng-as-of-17-March-2023-6PM.pdf</t>
  </si>
  <si>
    <t>The total number of people in need in PHL003 and PHL012, all people in need are considered at level 3</t>
  </si>
  <si>
    <t>PHL001Moderate humanitarian conditions - Level 3</t>
  </si>
  <si>
    <t>Number of crisis related in injuries in the last 6 months. Typhoon Nalgae spanned from late Oct 2022 to early Nov 2022.</t>
  </si>
  <si>
    <t>PHL012Injuries reported</t>
  </si>
  <si>
    <t>Number of crises fatalities in the last 6 months. Six months previous to the month the severity index (SI) is calculated are considered. For example, for the January 2023 version of SI, months considered will be July 2022 to December 2022. Typhoon Nalgae spanned from late Oct 2022 to early Nov 2022.</t>
  </si>
  <si>
    <t>PHL012Fatalities reported</t>
  </si>
  <si>
    <t>IPC 15/05/2023 ; OCHA 18/06/23</t>
  </si>
  <si>
    <t>https://reliefweb.int/report/afghanistan/afghanistan-humanitarian-needs-overview-2023-january-2027</t>
  </si>
  <si>
    <t xml:space="preserve">There is no one in level 5 </t>
  </si>
  <si>
    <t>AFG001Extreme humanitarian conditions - Level 5</t>
  </si>
  <si>
    <t>UNHCR Accessed 23/03/2023IDMC 24/05/2023Government of Pakistan 11/04/2023</t>
  </si>
  <si>
    <t>https://data.unhcr.org/en/situations/afghanistanhttps://www.internal-displacement.org/countries/pakistanSitrep New 11-04-2023.pdf (pdma.gos.pk)</t>
  </si>
  <si>
    <t>The figure includes the total number of IDPs which also includes Monsoon 2022 IDPs and  Afghan refugees. (Undocumented 775000, new arrival 600000, 1.32 million Afghan PoR card holders,  Afghan citizen card 840000 and UMRF 140872 )</t>
  </si>
  <si>
    <t>PAK001People displaced</t>
  </si>
  <si>
    <t xml:space="preserve"> IPC 05/06/23; OCHA 04/10/2022</t>
  </si>
  <si>
    <t>https://www.ipcinfo.org/ipc-country-analysis/details-map/en/c/1156396/?iso3=PAK; https://reliefweb.int/report/pakistan/pakistan-2022-monsoon-floods-situation-report-no-03-26-august-2025</t>
  </si>
  <si>
    <t>Level 3 comprises Moderate humanitarian conditions =  People in need - Severe humanitarian conditions (Level 4)</t>
  </si>
  <si>
    <t>PAK001Moderate humanitarian conditions - Level 3</t>
  </si>
  <si>
    <t>We considered the Number of people who are in IPC Phase 4 and 30,000 people severely affected by Monsoon Flood 2022.</t>
  </si>
  <si>
    <t>PAK001Severe humanitarian conditions - Level 4</t>
  </si>
  <si>
    <t>The total exposed population is the same as the affected people across Gilgit-Balochistan, Azad Jammu and Kashmir, Balochistan, Khyber Pakhtunkhwa, Punjab, and Sindh. This figure will be updated once there is available data on the estimated people exposed in this crisis.</t>
  </si>
  <si>
    <t>PAK005People exposed</t>
  </si>
  <si>
    <t>The monsoon had affected an estimated 33 million people across Pakistan.</t>
  </si>
  <si>
    <t>PAK005People affected</t>
  </si>
  <si>
    <t>Government of Pakistan 11/04/2023</t>
  </si>
  <si>
    <t>https://pdma.gos.pk/content/SituationReport/Sitrep%20New%2011-04-2023.pdf</t>
  </si>
  <si>
    <t>The climate catastrophe in Pakistan has caused almost a thousand deaths, including children; and displaced over 3.1 million. Pakistan is experiencing an abnormal monsoon rainfall nearly ten times higher than usual, resulting in uncontrollable urban and flash floods, and landslides, across the country. The floods caused by the monsoon rains since mid-June 2022 have affected Balochisan, Sindh, Gilgit-Baltistan, Punjab, Azad Jammu and Kashmir, and Khyber Pakhtunkhwa (KPK) provinces of Pakistan, leaving behind millions in need of urgent shelter. Around 30 million people are affected. The situation Upgraded, and people started to return to their homes, so right now only Sind province has IDPs. the Provincial Disaster Management Authority of Sindh reported that 26,203 internally displaced persons (IDPs) residing in informal settlements and 5,132 in a tent city in the Malir district</t>
  </si>
  <si>
    <t>PAK005People displaced</t>
  </si>
  <si>
    <t>PAK005Minimal humanitarian conditions - Level 1</t>
  </si>
  <si>
    <t>OCHA 04/10/2022 ; OCHA 26/07/2022</t>
  </si>
  <si>
    <t>https://reliefweb.int/report/pakistan/revised-pakistan-2022-floods-response-plan-01-sep-2022-31-may-2023-issued-04-oct-2022 ; https://reliefweb.int/report/pakistan/asia-and-pacific-weekly-regional-humanitarian-snapshot-19-25-july-2022</t>
  </si>
  <si>
    <t>PAK005Stressed humanitarian conditions - Level 2</t>
  </si>
  <si>
    <t>PAK005Moderate humanitarian conditions - Level 3</t>
  </si>
  <si>
    <t xml:space="preserve">According to OCHA 30,000 people have been severely affected. </t>
  </si>
  <si>
    <t>PAK005Severe humanitarian conditions - Level 4</t>
  </si>
  <si>
    <t>PAK005Extreme humanitarian conditions - Level 5</t>
  </si>
  <si>
    <t>world population review Accessed 17/06/23</t>
  </si>
  <si>
    <t>https://worldpopulationreview.com/countries/north-korea-population</t>
  </si>
  <si>
    <t>Total population in country</t>
  </si>
  <si>
    <t>PRK001Total population</t>
  </si>
  <si>
    <t>The whole country is considered expossed, this figure therefore includes total population</t>
  </si>
  <si>
    <t>PRK001People exposed</t>
  </si>
  <si>
    <t>Total population is considered affected by the various crises</t>
  </si>
  <si>
    <t>PRK001People affected</t>
  </si>
  <si>
    <t>IDMC accessed 28/05/23 ; Ministry of Unification accessed 28/05/23</t>
  </si>
  <si>
    <t xml:space="preserve">https://www.internal-displacement.org/database/displacement-data ; https://www.unikorea.go.kr/eng_unikorea/relations/statistics/defectors/ </t>
  </si>
  <si>
    <t>The number of internally displaced is unclear. North Koreans use smuggling routes to reach China or South Korea. 33,916 North Koreans arrived in South Korea as of 2023. The number of North Koreans in other host countries is also unclear.  The number of people displaced due to disaster in 2022, the hazard type is flood which is mentioned on the IDMC data table. we are including data from only one event from this data table.</t>
  </si>
  <si>
    <t>PRK001People displaced</t>
  </si>
  <si>
    <t>PRK001Stressed humanitarian conditions - Level 2</t>
  </si>
  <si>
    <t>IDMC 24/05/2023</t>
  </si>
  <si>
    <t>https://www.internal-displacement.org/countries/india#displacement-data</t>
  </si>
  <si>
    <t>As for people displaced, there is a number of IDPs in Jammu and Kashmir conflict. The data for IDP Jammu and Kashmir, have not been updated since 2018. It is unclear whether all IDPs are still displaced and what their current living conditions are</t>
  </si>
  <si>
    <t>IND002People displaced</t>
  </si>
  <si>
    <t>World Bank 2020 +OCHA 2023 HNO 22/12/2022</t>
  </si>
  <si>
    <t>https://data.worldbank.org/indicator/SP.POP.TOTL?locations=TR; https://reliefweb.int/report/syrian-arab-republic/syrian-arab-republic-2023-humanitarian-needs-overview-december-2022-enar</t>
  </si>
  <si>
    <t>World Bank figures, includes refugee population + Total population of Syria based on 2023 HNO</t>
  </si>
  <si>
    <t>REG015Total population</t>
  </si>
  <si>
    <t>City Population accessed 06/2023 +KFCRIS , OCHA 06/02/2023</t>
  </si>
  <si>
    <t>https://www.citypopulation.de/en/turkey/cities/; https://kfcris.com/pdf/5e43a7813784133606d70cc8b52d433b5909a9623e8c2.pdf; https://reliefweb.int/report/syrian-arab-republic/syrian-arab-republic-humanitarian-country-team-hct-coordinated-response-flash-update-earthquake-6-february-2023</t>
  </si>
  <si>
    <t>Total surface areas of: Gaziantep, K. Maras, Hatay, Osmaniye, Malatya, Sansliurfa, Adana, Diyarbakir, Kilis. All of them are considered impacted by the Turkey / Syria earthquake. + Total surface areas of: Aleppo, Lattaki, Hama, Tartous, Idelb, and Ar-Raqqa. These governorates are all considered impacted by Turkiye / Syria earthquake.</t>
  </si>
  <si>
    <t>REG015Landmass affected</t>
  </si>
  <si>
    <t>TurkStat accessed 06/2023 +OCHA 22/12/2022</t>
  </si>
  <si>
    <t>https://data.tuik.gov.tr/Bulten/Index?p=The-Results-of-Address-Based-Population-Registration-System-2021-45500&amp;dil=2; https://reliefweb.int/report/syrian-arab-republic/syrian-arab-republic-2023-humanitarian-needs-overview-december-2022?_gl=1*mk5vc1*_ga*MTY1MTI5MjA4Mi4xNjcxNjIyMzY5*_ga_E60ZNX2F68*MTY3NTc2MzI4Ny4zLjAuMTY3NTc2MzI4Ny42MC4wLjA.</t>
  </si>
  <si>
    <t>Total population of: Gaziantep, K. Maras, Hatay, Osmaniye, Malatya, Sansliurfa, Adana, Diyarbakir, Kilis. The whole population are considered exposed to Turkiye / Syria earthquake.  + Total population of: Aleppo, Lattaki, Hama, Tartous, Idelb, and Ar-Raqqa. The whole population are considered exposed to Turkiye / Syria earthquake. The population of these areas are based on 2023 HNO</t>
  </si>
  <si>
    <t>REG015People exposed</t>
  </si>
  <si>
    <t>OCHA 06/03/2023 +UNHCR 22/06/2023</t>
  </si>
  <si>
    <t>https://reliefweb.int/report/turkiye/turkiye-2023-earthquakes-situation-report-no-7-6-march-2023; https://reliefweb.int/report/syrian-arab-republic/earthquake-emergency-response-whole-syria-final-report-june-2023</t>
  </si>
  <si>
    <t>People affected by the EQ + People affected by the EQ</t>
  </si>
  <si>
    <t>REG015People affected</t>
  </si>
  <si>
    <t>OCHA 06/05/2023; OCHA 18/05/2023 +OCHA 15/03/2023</t>
  </si>
  <si>
    <t>https://reliefweb.int/report/turkiye/turkiye-2023-earthquakes-situation-report-no-17-6-may-2023-entr
https://reliefweb.int/report/turkiye/turkiye-earthquake-2023-humanitarian-response-overview-17-may-2023; https://reliefweb.int/report/syrian-arab-republic/syrian-arab-republic-earthquakes-syria-situational-updates-1-march-2023</t>
  </si>
  <si>
    <t>Number of people displaced by the EQ only + Number of people displaced by the EQ only</t>
  </si>
  <si>
    <t>REG015People displaced</t>
  </si>
  <si>
    <t>STL 7/4/2023 +Ocha 14/04/2023</t>
  </si>
  <si>
    <t>https://reliefweb.int/report/turkiye/turkey-earthquake-emergency-situation-report-06042023; https://reliefweb.int/report/syrian-arab-republic/north-west-syria-situation-report-14-april-2023-enar</t>
  </si>
  <si>
    <t>Number of deaths as a result of Turkiye / Syria earthquake + Number of deaths as a result of Turkiye / Syria earthquake</t>
  </si>
  <si>
    <t>REG015Injuries reported</t>
  </si>
  <si>
    <t>STL 7/4/2023 +IMC 08/03/2023</t>
  </si>
  <si>
    <t>https://reliefweb.int/report/turkiye/turkey-earthquake-emergency-situation-report-06042023; https://reliefweb.int/report/syrian-arab-republic/syriaturkey-earthquakes-situation-report-7-march-8-2023</t>
  </si>
  <si>
    <t>Number of injuries as a result of Turkiye / Syria earthquake in Kahramanmaraş, Gaziantep, Şanlıurfa, Diyarbakır, Adana, Adıyaman, Osmaniye, Hatay, Kilis and Malatya. + Fatilities reported in the EQ</t>
  </si>
  <si>
    <t>REG015Fatalities reported</t>
  </si>
  <si>
    <t>REG015Fatalities in all crises</t>
  </si>
  <si>
    <t>Low reliability estimation using FS targetted activities by WFP for the EQ response + Low reliability estimation using FS targetted activities by WFP for the EQ response</t>
  </si>
  <si>
    <t>REG015People in Need</t>
  </si>
  <si>
    <t>WFP ADAM 06/02/2023 +WFP ADAM 06/02/2023</t>
  </si>
  <si>
    <t>https://gis.wfp.org/adam/; https://gis.wfp.org/adam/</t>
  </si>
  <si>
    <t>Estimation of exposed people without the affected + Estimation of exposed people without the affected</t>
  </si>
  <si>
    <t>REG015Minimal humanitarian conditions - Level 1</t>
  </si>
  <si>
    <t>Estimation of affected people without the PIN + Estimation of affected people without the PIN</t>
  </si>
  <si>
    <t>REG015Stressed humanitarian conditions - Level 2</t>
  </si>
  <si>
    <t xml:space="preserve"> Around 2.6 live in both formal and informal sites with basic living conditions and limited services impacting shelter adequacy, health and protection perspectives. + Estimation using low reliability PIN all placed on this level due to infogaps</t>
  </si>
  <si>
    <t>REG015Moderate humanitarian conditions - Level 3</t>
  </si>
  <si>
    <t xml:space="preserve">There is no available information yet about the needs' severity driven by the earthquake in Turkey.  + There is no available information yet about the needs' severity driven by the earthquake in Syria. </t>
  </si>
  <si>
    <t>REG015Severe humanitarian conditions - Level 4</t>
  </si>
  <si>
    <t>REG015Extreme humanitarian conditions - Level 5</t>
  </si>
  <si>
    <t>OCHA 06/05/2023; OCHA 18/05/2023 +Skynews 18/2/2023</t>
  </si>
  <si>
    <t>https://reliefweb.int/report/turkiye/turkiye-2023-earthquakes-situation-report-no-17-6-may-2023-entr
https://reliefweb.int/report/turkiye/turkiye-earthquake-2023-humanitarian-response-overview-17-may-2023; https://www.skynewsarabia.com/middle-east/1598343-%D8%A7%D9%84%D8%B2%D9%84%D8%B2%D8%A7%D9%84-%D8%A7%D9%84%D9%83%D8%A8%D9%8A%D8%B1-%D8%A7%D8%B1%D8%AA%D9%81%D8%A7%D8%B9-%D8%B9%D8%AF%D8%AF-%D8%A7%D9%84%D9%82%D8%AA%D9%84%D9%89-%D8%A7%D9%94%D9%83%D8%AB%D8%B1-45-%D8%A7%D9%94%D9%84%D9%81%D8%A7</t>
  </si>
  <si>
    <t>Host; non-host; and Refugees, asylum seekers, and others of concern (such as migrants etc.) are exposed or affected by the Turkiye / Syria earthquake in Turkey.  + IDPs; Refugees, asylum seekers, and others of concern (such as migrants etc.); Returnees; Host and; Non-Host  are exposed or affected by the Turkiye / Syria earthquake in Northern Syria.</t>
  </si>
  <si>
    <t>REG015Crisis affected groups</t>
  </si>
  <si>
    <t>There is no available information. + There is no available information.</t>
  </si>
  <si>
    <t>REG015People facing limited access constraints</t>
  </si>
  <si>
    <t>REG015People facing restricted access constraints</t>
  </si>
  <si>
    <t>REG015Illness cases reported</t>
  </si>
  <si>
    <t>OCHA 18/05/2023 +UNFPA 03/03/2023</t>
  </si>
  <si>
    <t>https://reliefweb.int/report/turkiye/turkiye-earthquake-2023-humanitarian-response-overview-17-may-2023; https://reliefweb.int/report/syrian-arab-republic/unfpa-whole-syria-situation-report-5-turkiye-syria-earthquake-3-mars-2023</t>
  </si>
  <si>
    <t>Estimate of totally damaged buildings  + Number of damaged buildings s as a result of Turkiye / Syria earthquake in Aleppo, Lattaki, Hama, Tartous, Idelb, and Ar-Raqqa by the government of Syria and White Helmets. The figures might not be accurate and up to date and has very low reliability.</t>
  </si>
  <si>
    <t>REG015Buildings damaged</t>
  </si>
  <si>
    <t>X +Ocha 14/4/2023</t>
  </si>
  <si>
    <t>x; https://reliefweb.int/report/syrian-arab-republic/unfpa-whole-syria-situation-report-5-turkiye-syria-earthquake-3-mars-2023</t>
  </si>
  <si>
    <t>REG015Buildings destroyed</t>
  </si>
  <si>
    <t>REG015Buildings in affected area</t>
  </si>
  <si>
    <t>REG015Economic Losses</t>
  </si>
  <si>
    <t>World Bank 2020; ELSTAT accessed on 21/06/2023</t>
  </si>
  <si>
    <t>https://data.worldbank.org/indicator/SP.POP.TOTL?locations=TR; https://www.statistics.gr/en/greece-in-figures</t>
  </si>
  <si>
    <t>Estimation based on the provinces that are the most important entry/exit points for migrants and refugees, according to IOM. Provinces included:  Ağrı, Aydın, Balıkesir, Çanakkale, Edirne, Hakkari, Hatay, İzmir, Kilis, Kırklareli, Muğla, Şanlıurfa, Şırnak, Van; Total population according to  2021 population census</t>
  </si>
  <si>
    <t>REG006Total population</t>
  </si>
  <si>
    <t xml:space="preserve">See the individual crises </t>
  </si>
  <si>
    <t xml:space="preserve">Sum of the population of the individual crises. </t>
  </si>
  <si>
    <t>REG004Total population</t>
  </si>
  <si>
    <t xml:space="preserve">Sum of the affected areas in the individual crises </t>
  </si>
  <si>
    <t>REG004Landmass affected</t>
  </si>
  <si>
    <t xml:space="preserve">Sum of the people living in the affected areas in the individual crises </t>
  </si>
  <si>
    <t>REG004People exposed</t>
  </si>
  <si>
    <t xml:space="preserve">Sum of the people affected in the individual crises </t>
  </si>
  <si>
    <t>REG004People affected</t>
  </si>
  <si>
    <t xml:space="preserve">The number of people displaced by the Syrian conflict, including IDPs registered in Syria, and Syrians who have left Syria including to countries in the region and to Europe and North Africa. 
</t>
  </si>
  <si>
    <t>REG004People displaced</t>
  </si>
  <si>
    <t>The civilian deaths recorded in Syria caused by the conflict in the last six months</t>
  </si>
  <si>
    <t>REG004Fatalities reported</t>
  </si>
  <si>
    <t>The civilian deaths recorded in all crisis in all countries part of the Syria regional in the last six months</t>
  </si>
  <si>
    <t>REG004Fatalities in all crises</t>
  </si>
  <si>
    <t xml:space="preserve">The sum of the PIN figures in Syria, Lebanon, Jordan, Iraq, Turkey, Egypt </t>
  </si>
  <si>
    <t>REG004People in Need</t>
  </si>
  <si>
    <t xml:space="preserve">Sum of the individual crises </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</si>
  <si>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</si>
  <si>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</si>
  <si>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</si>
  <si>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</si>
  <si>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</si>
  <si>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World Bank 31/12/2021; Instituto para la Economía y la Paz (IEP) 01/01/2021; Internal Displacement Monitoring Centre (IMDC) 31/12/2021; UNHCR 31/12/2021</t>
  </si>
  <si>
    <t>https://www.internal-displacement.org/sites/default/files/publications/documents/grid2021_idmc.pdf</t>
  </si>
  <si>
    <t>MEX001Minimal humanitarian conditions - Level 1</t>
  </si>
  <si>
    <t>UNHCR 07/03/2023</t>
  </si>
  <si>
    <t>https://reliefweb.int/report/nicaragua/crisis-prompts-record-emigration-nicaragua-surpassing-cold-war-era</t>
  </si>
  <si>
    <t>The number of Nicaraguan refugees and asylum seekers according to UNHCR.</t>
  </si>
  <si>
    <t>NIC001People affected</t>
  </si>
  <si>
    <t>NIC001People displaced</t>
  </si>
  <si>
    <t>NIC001Minimal humanitarian conditions - Level 1</t>
  </si>
  <si>
    <t>NIC001Stressed humanitarian conditions - Level 2</t>
  </si>
  <si>
    <t xml:space="preserve">Total population of the country is exposed to the crisis </t>
  </si>
  <si>
    <t>HND001People exposed</t>
  </si>
  <si>
    <t>People in needs using the lastest 2023 HNO which is the sum up of the five severity levels. Based on the HNO, minimum (0% of PiN), stress (5% of PiN), severe (46% of PiN), extreme (49% of PiN), and catastrophic (0% of PiN).</t>
  </si>
  <si>
    <t>HND001People in Need</t>
  </si>
  <si>
    <t>People in needs using the lastest 2023 HNO which is 3.2 million people.  The 2023 HNO five severity levels is minimum (0% of PiN), stress (5% of PiN), severe (46% of PiN), extreme (49% of PiN), and catastrophic (0% of PiN).  ACAPS considers Moderate humanitarian conditions - Level 3 = minimum (0% of PiN) + stress (5% of PiN) + severe (46% of PiN)</t>
  </si>
  <si>
    <t>HND001Moderate humanitarian conditions - Level 3</t>
  </si>
  <si>
    <t>People in needs using the lastest 2023 HNO which is 3.2 million people. 
The 2023 HNO five severity levels is minimum (0% of PiN), stress (5% of PiN), severe (46% of PiN), extreme (49% of PiN), and catastrophic (0% of PiN).
ACAPS considers Severe humanitarian conditions - Level 4 = extreme (49% of PiN)</t>
  </si>
  <si>
    <t>HND001Severe humanitarian conditions - Level 4</t>
  </si>
  <si>
    <t>People in needs using the lastest 2023 HNO which is 3.2 million people. 
The 2023 HNO five severity levels is minimum (0% of PiN), stress (5% of PiN), severe (46% of PiN), extreme (49% of PiN), and catastrophic (0% of PiN).
ACAPS considers Extreme humanitarian conditions - Level 5 = catastrophic (0% of PiN).</t>
  </si>
  <si>
    <t>HND001Extreme humanitarian conditions - Level 5</t>
  </si>
  <si>
    <t>OCHA 26/01/2023</t>
  </si>
  <si>
    <t xml:space="preserve">All the population of the country is considered exposed to the crisis. </t>
  </si>
  <si>
    <t>GTM001People exposed</t>
  </si>
  <si>
    <t>GTM001People affected</t>
  </si>
  <si>
    <t>People in needs using the lastest 2023 HNO which is the sum up of the five severity levels. Based on the HNO, minimum (0% of PiN), stress (21% of PiN), severe (70% of PiN), extreme (9% of PiN), and catastrophic (0% of PiN).</t>
  </si>
  <si>
    <t>GTM001People in Need</t>
  </si>
  <si>
    <t xml:space="preserve">Minimum = People exposed - people affected </t>
  </si>
  <si>
    <t>GTM001Minimal humanitarian conditions - Level 1</t>
  </si>
  <si>
    <t>GTM001Stressed humanitarian conditions - Level 2</t>
  </si>
  <si>
    <t>People in needs using the lastest 2023 HNO which is 3.2 million people. 
The 2023 HNO five severity levels is minimum (0% of PiN), stress (21% of PiN), severe (70% of PiN), extreme (9% of PiN), and catastrophic (0% of PiN).
ACAPS considers Moderate humanitarian conditions - Level 3 = minimum (0% of PiN) + stress (21% of PiN) + severe (70% of PiN)</t>
  </si>
  <si>
    <t>GTM001Moderate humanitarian conditions - Level 3</t>
  </si>
  <si>
    <t>People in needs using the lastest 2023 HNO which is 3.2 million people. 
The 2023 HNO five severity levels is minimum (0% of PiN), stress (21% of PiN), severe (70% of PiN), extreme (9% of PiN), and catastrophic (0% of PiN).
ACAPS considers Severe humanitarian conditions - Level 4 = extreme (9% of PiN)</t>
  </si>
  <si>
    <t>GTM001Severe humanitarian conditions - Level 4</t>
  </si>
  <si>
    <t>People in needs using the lastest 2023 HNO which is 3.2 million people. 
The 2023 HNO five severity levels is minimum (0% of PiN), stress (21% of PiN), severe (70% of PiN), extreme (9% of PiN), and catastrophic (0% of PiN).
ACAPS considers Extreme humanitarian conditions - Level 5 = catastrophic (0% of PiN).</t>
  </si>
  <si>
    <t>GTM001Extreme humanitarian conditions - Level 5</t>
  </si>
  <si>
    <t>MWI005Buildings damaged</t>
  </si>
  <si>
    <t>MWI005Buildings destroyed</t>
  </si>
  <si>
    <t>OCHA 27/06/2023</t>
  </si>
  <si>
    <t>https://reliefweb.int/report/malawi/malawi-cholera-tropical-cyclone-freddy-response-dashboard-april-2023</t>
  </si>
  <si>
    <t>social, economic, and infrastructure sectors damages are $506.7 million to Tropical Cyclone Freddy</t>
  </si>
  <si>
    <t>MWI005Economic Losses</t>
  </si>
  <si>
    <t>MWI002Economic Losses</t>
  </si>
  <si>
    <t>World Population Review accessed 27/06/2023</t>
  </si>
  <si>
    <t>https://worldpopulationreview.com/countries/mozambique-population</t>
  </si>
  <si>
    <t>Total population of Mozambique adjusted for population movement</t>
  </si>
  <si>
    <t>MOZ010Total population</t>
  </si>
  <si>
    <t>MOZ009Total population</t>
  </si>
  <si>
    <t>Number of people displaced in by floods in Maputo and Maputo province. There is no recent reliable publication to show if people displaced have returned to their homes. These figures might be high considering the floods had already ended and some displaced people returned to their homes.</t>
  </si>
  <si>
    <t>MOZ009People displaced</t>
  </si>
  <si>
    <t>Number of fatalities recorded as a result of the flood as at 20th February from the begining of February 2023</t>
  </si>
  <si>
    <t>MOZ009Fatalities reported</t>
  </si>
  <si>
    <t>WFP 27/04/2023 ; WFP 21/02/2023 ; ACLED ACCESSED ON 29/06/2023</t>
  </si>
  <si>
    <t>https://reliefweb.int/report/mozambique/wfp-mozambique-cyclone-freddy-external-situation-report-11-20-april-2023 ; https://reliefweb.int/report/mozambique/wfp-mozambique-external-situation-report-1-20-february-2023 ; https://acleddata.com/dashboard/#/dashboard</t>
  </si>
  <si>
    <t>Cumulative fatalities from the cyclone, floods and Cabo Delgado crises. Violence in Cabo Delgado from 29/11/2022 - 23/06/2023 on ACLED data dashboard in Cabo Delgado, Niassa and Nampula provinces. Number of fatalities reported from 24 February 2023 when Cyclone Freddy made first landfall to 27 April 2023. Number of fatalities recorded as a result of the flood as at 20th February from the begining of February 2023</t>
  </si>
  <si>
    <t>MOZ009Fatalities in all crises</t>
  </si>
  <si>
    <t>https://data.humdata.org/dataset/mozambique_-humanitarian-needs-2022</t>
  </si>
  <si>
    <t>Total population of Cabo Delgado, Niassa and Nampula provinces. The reliability of this data is low since there is no recent reliable publication of people in the region since the data used is from the last census in 2017.</t>
  </si>
  <si>
    <t>MOZ004Total population</t>
  </si>
  <si>
    <t>Total population of Mozambique adjusted according to WPR, adjusted for population movement</t>
  </si>
  <si>
    <t>MOZ001Total population</t>
  </si>
  <si>
    <t>CityPopulation 2018</t>
  </si>
  <si>
    <t>https://www.citypopulation.de/en/sudan/</t>
  </si>
  <si>
    <t>The number represents all of Sudan because the whole country is impacted by the complex crisis</t>
  </si>
  <si>
    <t>SDN001Landmass affected</t>
  </si>
  <si>
    <t>The total population of Sudan is exposed to the complex crisis.</t>
  </si>
  <si>
    <t>SDN001People exposed</t>
  </si>
  <si>
    <t>The total population of Sudan is considered affected by the complex crisis</t>
  </si>
  <si>
    <t>SDN001People affected</t>
  </si>
  <si>
    <t>OCHA HRP 17/05/2023</t>
  </si>
  <si>
    <t>https://reliefweb.int/report/sudan/sudan-revised-humanitarian-response-plan-2023-revision-issued-17-may-2023-enar</t>
  </si>
  <si>
    <t>Number of people in need in Sudan based on OCHA's HRP 2023</t>
  </si>
  <si>
    <t>SDN001People in Need</t>
  </si>
  <si>
    <t>OCHA 7/11/2022 ; OCHA HRP 17/05/2023</t>
  </si>
  <si>
    <t>https://reliefweb.int/report/sudan/sudan-humanitarian-needs-overview-2023-november-2022 ; https://reliefweb.int/report/sudan/sudan-revised-humanitarian-response-plan-2023-revision-issued-17-may-2023-enar</t>
  </si>
  <si>
    <t>ACAPS methodology, Level 1= People exposed - People affected.</t>
  </si>
  <si>
    <t>SDN001Minimal humanitarian conditions - Level 1</t>
  </si>
  <si>
    <t>https://reliefweb.int/report/sudan/sudan-humanitarian-needs-overview-2023-november-2022 ; https://reliefweb.int/report/sudan/sudan-humanitarian-needs-overview-2023-november-2022 ; https://reliefweb.int/report/sudan/sudan-revised-humanitarian-response-plan-2023-revision-issued-17-may-2023-enar</t>
  </si>
  <si>
    <t>ACAPS methodology, Level 2 = People affected - People in Need (PIN)</t>
  </si>
  <si>
    <t>SDN001Stressed humanitarian conditions - Level 2</t>
  </si>
  <si>
    <t>https://reliefweb.int/report/sudan/sudan-revised-humanitarian-response-plan-2023-revision-issued-17-may-2023-enar ;  ; https://data2.unhcr.org/en/country/ssd ; https://data2.unhcr.org/en/country/tcd ; https://dtm.iom.int/reports/dtm-sudan-situation-report-10 ; https://reliefweb.int/report/sudan/sudan-humanitarian-needs-overview-2023-november-2022 ; https://reliefweb.int/report/sudan/sudan-humanitarian-needs-overview-2023-november-2022 ; https://reliefweb.int/report/sudan/sudan-revised-humanitarian-response-plan-2023-revision-issued-17-may-2023-enar</t>
  </si>
  <si>
    <t>The number of people in need who ACAPS considers to be in Level 3 and it is the PIN according to OCHA's HRP - (the number of IDPs + the number of people in Level 5 according to the latest Sudan HNO).</t>
  </si>
  <si>
    <t>SDN001Moderate humanitarian conditions - Level 3</t>
  </si>
  <si>
    <t>The figure represents the number of internally displaced people in Sudan as at May, and ACAPS considers them to be in level 4, with severe humanitarian conditions.</t>
  </si>
  <si>
    <t>SDN001Severe humanitarian conditions - Level 4</t>
  </si>
  <si>
    <t>https://reliefweb.int/report/sudan/sudan-escalating-conflict-situation-update-25-april-2023 ; https://reliefweb.int/report/sudan/sudan-revised-humanitarian-response-plan-2023-revision-issued-17-may-2023-enar</t>
  </si>
  <si>
    <t>There is lack of information on the number of PIN who can be considered to be in level 5 following the conflict on 15 April, but the figure here is the latest one used in the 2023 HNO</t>
  </si>
  <si>
    <t>SDN001Extreme humanitarian conditions - Level 5</t>
  </si>
  <si>
    <t>OCHA HNO 7/11/2022</t>
  </si>
  <si>
    <t>The total population of Sudan according to OCHA's HNO 2023 (49.7 million including 0.93 million refugees)</t>
  </si>
  <si>
    <t>SDN005Total population</t>
  </si>
  <si>
    <t>UNHCR 17/06/2021</t>
  </si>
  <si>
    <t>https://data2.unhcr.org/en/documents/details/87270</t>
  </si>
  <si>
    <t xml:space="preserve">All states are hosting refugees but Khartoum, White Nile, and Kassala has the highest numbers (more than 100K). The figure added represents the area of the 3 states. </t>
  </si>
  <si>
    <t>SDN005Landmass affected</t>
  </si>
  <si>
    <t>UNHCR accessed on 03/07/2023  ; IPC 21/6/2022</t>
  </si>
  <si>
    <t>https://www.ipcinfo.org/ipc-country-analysis/details-map/en/c/1155716/?iso3=SDN , https://data2.unhcr.org/en/country/sdn</t>
  </si>
  <si>
    <t xml:space="preserve">All Sudan states hosts refugees, but states that host more than 100K refugees are considered exposed. </t>
  </si>
  <si>
    <t>SDN005People exposed</t>
  </si>
  <si>
    <t>UNHCR accessed on 03/07/2023; IPC 21/6/2022</t>
  </si>
  <si>
    <t>People living in the states that host over 100K refugees are considered affected. (Khartoum, White Nile, and Kassala)</t>
  </si>
  <si>
    <t>SDN005People affected</t>
  </si>
  <si>
    <t>Level1= Exposed population - affected population (ACAPS methodology)</t>
  </si>
  <si>
    <t>SDN005Minimal humanitarian conditions - Level 1</t>
  </si>
  <si>
    <t>Level 2 = Affected population - PIN (ACAPS methodology)</t>
  </si>
  <si>
    <t>SDN005Stressed humanitarian conditions - Level 2</t>
  </si>
  <si>
    <t>UNHCR accessed 03/07/2023</t>
  </si>
  <si>
    <t>https://data2.unhcr.org/en/country/sdn</t>
  </si>
  <si>
    <t xml:space="preserve">There is no analysis of the severity of needs for refugees </t>
  </si>
  <si>
    <t>SDN005Moderate humanitarian conditions - Level 3</t>
  </si>
  <si>
    <t>SDN005Severe humanitarian conditions - Level 4</t>
  </si>
  <si>
    <t>SDN005Extreme humanitarian conditions - Level 5</t>
  </si>
  <si>
    <t>SDN008Total population</t>
  </si>
  <si>
    <t>CityPopulation, 2018</t>
  </si>
  <si>
    <t>Areas of West-Darfur , West Kordofan , South Darfur , South Kordofan , North Darfur , North Kordofan , East Darfur and Central Darfur</t>
  </si>
  <si>
    <t>SDN008Landmass affected</t>
  </si>
  <si>
    <t>OCHA accessed 03/07/2023</t>
  </si>
  <si>
    <t>https://data.humdata.org/dataset/sudan-humanitarian-needs-overview</t>
  </si>
  <si>
    <t xml:space="preserve">The total population of Darfur and Kordofan regions are considered exposed. </t>
  </si>
  <si>
    <t>SDN008People exposed</t>
  </si>
  <si>
    <t>The total population of Darfur and Kordofan regions are considered affected</t>
  </si>
  <si>
    <t>SDN008People affected</t>
  </si>
  <si>
    <t xml:space="preserve">The figure represents the number of PIN in the Darfur and Kordofan regions according to the latest OCHA HRP </t>
  </si>
  <si>
    <t>SDN008People in Need</t>
  </si>
  <si>
    <t>SDN008Minimal humanitarian conditions - Level 1</t>
  </si>
  <si>
    <t>SDN008Stressed humanitarian conditions - Level 2</t>
  </si>
  <si>
    <t>OCHA accessed 03/07/2023 ; IOM 21/06/2023</t>
  </si>
  <si>
    <t>https://data.humdata.org/dataset/sudan-humanitarian-needs-overview ; https://reliefweb.int/report/sudan/iom-displacement-tracking-matrix-sudan-situation-report-9-20-june-2023</t>
  </si>
  <si>
    <t>The figure represents the number of PIN in the Darfur and Kordofan regions according to the latest OCHA HRP - (the number of IDPs + people considered to be in levels 5)</t>
  </si>
  <si>
    <t>SDN008Moderate humanitarian conditions - Level 3</t>
  </si>
  <si>
    <t>IOM 21/06/2023</t>
  </si>
  <si>
    <t>https://reliefweb.int/report/sudan/iom-displacement-tracking-matrix-sudan-situation-report-9-20-june-2023</t>
  </si>
  <si>
    <t>The figure represents the number of IDPs in Darfur and Kordofan regions as of 21 Jun 2023 as recorded by IOM DTM</t>
  </si>
  <si>
    <t>SDN008Severe humanitarian conditions - Level 4</t>
  </si>
  <si>
    <t>SDN008Extreme humanitarian conditions - Level 5</t>
  </si>
  <si>
    <t>World Population 06/2023</t>
  </si>
  <si>
    <t>https://worldpopulationreview.com/countries/algeria-population</t>
  </si>
  <si>
    <t>The whole country is covered under the multiple crisis</t>
  </si>
  <si>
    <t>DZA004Landmass affected</t>
  </si>
  <si>
    <t>UNHCR 11/05/2023 ; Migrants Refugees accessed 03/07/2023</t>
  </si>
  <si>
    <t>https://reliefweb.int/report/algeria/unhcr-middle-east-and-north-africa-algeria-may-2022 ; https://migrants-refugees.va/country-profile/algeria/#:~:text=In%20mid%2D2020%20there%20were,and%20100.6%20thousand%20in%202019.</t>
  </si>
  <si>
    <t>People displaced under the Mixed Migration crisis</t>
  </si>
  <si>
    <t>DZA004People displaced</t>
  </si>
  <si>
    <t xml:space="preserve">Most of the migrants arriving in Algeria are looking for work and have settled in different areas of the country, while a minority are in transit on their way to Europe. The specific locations are unclear so ACAPS considers the whole country as affected. </t>
  </si>
  <si>
    <t>DZA002Landmass affected</t>
  </si>
  <si>
    <t>The figure represents the number of refugees and asylum seekers in urban areas (13,000) as of 28 March 2023. There is lack of information regarding the number of migrants in Algeria. In mid-2020 there were 250,400 international migrants in Algeria. The figure will be added to the total, as it is the most updated one.</t>
  </si>
  <si>
    <t>DZA002People in Need</t>
  </si>
  <si>
    <t>According to ACAPS methodology, Level 2 = People affected - People in need</t>
  </si>
  <si>
    <t>DZA002Stressed humanitarian conditions - Level 2</t>
  </si>
  <si>
    <t xml:space="preserve">All PiN are considered in Moderate humanitarian conditions Level 3 </t>
  </si>
  <si>
    <t>DZA002Moderate humanitarian conditions - Level 3</t>
  </si>
  <si>
    <t>There is limited information about the severity of the humanitarian conditions of the people in need. All of them are considered to be under Level 3</t>
  </si>
  <si>
    <t>DZA002Severe humanitarian conditions - Level 4</t>
  </si>
  <si>
    <t>DZA002Extreme humanitarian conditions - Level 5</t>
  </si>
  <si>
    <t>City Population 12/2022</t>
  </si>
  <si>
    <t>http://www.citypopulation.de/en/algeria/cities/</t>
  </si>
  <si>
    <t>The landmass of Tindouf, where the Sahrawi refugees are located.</t>
  </si>
  <si>
    <t>DZA003Landmass affected</t>
  </si>
  <si>
    <t>City Population 12/2022 , UNHCR 03/2018</t>
  </si>
  <si>
    <t>http://www.citypopulation.de/en/algeria/cities/ ; https://www.usc.gal/export9/sites/webinstitucional/gl/institutos/ceso/descargas/UNHCR_Tindouf-Total-In-Camp-Population_March-2018.pdf</t>
  </si>
  <si>
    <t>People exposed to the crisis are the total population of Tindouf, last updated in 2008 (49,149) + Number of Sahrawi refugees that was last updated by UNHCR in 2018 (173,600)</t>
  </si>
  <si>
    <t>DZA003People exposed</t>
  </si>
  <si>
    <t>UNHCR 03/2018</t>
  </si>
  <si>
    <t>https://www.usc.gal/export9/sites/webinstitucional/gl/institutos/ceso/descargas/UNHCR_Tindouf-Total-In-Camp-Population_March-2018.pdf</t>
  </si>
  <si>
    <t>People affected is the number of Sahrawi refugees that was last updated by UNHCR in 2018 (173,600)</t>
  </si>
  <si>
    <t>DZA003People affected</t>
  </si>
  <si>
    <t>According to ACAPS methodology, Level 1 = People exposed - People affected</t>
  </si>
  <si>
    <t>DZA003Minimal humanitarian conditions - Level 1</t>
  </si>
  <si>
    <t>UNHCR 03/2018 ; UNHCR 11/05/2023</t>
  </si>
  <si>
    <t>https://www.usc.gal/export9/sites/webinstitucional/gl/institutos/ceso/descargas/UNHCR_Tindouf-Total-In-Camp-Population_March-2018.pdf ; https://reliefweb.int/report/algeria/unhcr-algeria-fact-sheet-april-2023</t>
  </si>
  <si>
    <t>DZA003Stressed humanitarian conditions - Level 2</t>
  </si>
  <si>
    <t>UNHCR 11/05/2023</t>
  </si>
  <si>
    <t>https://reliefweb.int/report/algeria/unhcr-algeria-fact-sheet-april-2023</t>
  </si>
  <si>
    <t>DZA003Moderate humanitarian conditions - Level 3</t>
  </si>
  <si>
    <t>DZA003Severe humanitarian conditions - Level 4</t>
  </si>
  <si>
    <t>DZA003Extreme humanitarian conditions - Level 5</t>
  </si>
  <si>
    <t>ANSD 31/01/2022</t>
  </si>
  <si>
    <t>http://www.ansd.sn/</t>
  </si>
  <si>
    <t xml:space="preserve">Total square kilometers of the affected area as presented by the National Agency of Demography and Statistics of Senegal. </t>
  </si>
  <si>
    <t>SEN002Landmass affected</t>
  </si>
  <si>
    <t>INGO 08/02/2023; AWSD 08/02/2023</t>
  </si>
  <si>
    <t xml:space="preserve">https://map.insecurityinsight.org/health; https://aidworkersecurity.org/incidents/search?start=2023&amp;end=2023&amp;detail=1&amp;country=BF </t>
  </si>
  <si>
    <t>In February 2023, a clearly marked INGO vehicle carrying four people, including health workers, was ambushed by armed men who shot at the passengers in Boucle du Mouhoun Region precisely in the Sono department. A logistics supervisor and the driver, both male and from Burkina Faso, were killed. The remaining staff escaped unharmed. Following the attack, the INGO agency suspended activities in the region.</t>
  </si>
  <si>
    <t>BFA002Injuries reported</t>
  </si>
  <si>
    <t>https://data.worldbank.org/indicator/AG.LND.TOTL.K2?locations=LY</t>
  </si>
  <si>
    <t>The figure represents the total landmass of Libya</t>
  </si>
  <si>
    <t>LBY001Landmass affected</t>
  </si>
  <si>
    <t>LBY002Landmass affected</t>
  </si>
  <si>
    <t>National Institute of Statistic 01/01/2022; National Institute of Statistics 01/01/2022; National Institute of Statistics 01/01/2015; National Institute of Statistics 01/01/2019</t>
  </si>
  <si>
    <t xml:space="preserve">https://www.stat-niger.org/wp-content/uploads/diffa/diffa_en_chiffres_2022.pdf; https://www.stat-niger.org/wp-content/uploads/tahoua/Tahoua_en_chiffres_edition_2022.pdf; https://www.stat-niger.org/wp-content/uploads/2020/05/Tillabari_Chiffres_2015.pdf; https://www.stat-niger.org/wp-content/uploads/maradi/maradi_en_chiffres_depliant_2019.pdf  </t>
  </si>
  <si>
    <t>The total population of Niger adjusted with the recent statistics from the National Institute of Statistics of the various regions; Diffa region (788,474), Tahoua region (4,606,576), Tillaberi region (2,943,268) and the Maradi region (4,201,538)</t>
  </si>
  <si>
    <t>NER001Total population</t>
  </si>
  <si>
    <t>National Institute of Statistic 01/01/2022; National Institute of Statistics 01/01/2022; National Institute of Statistics 01/01/2015; National Institute of Statistics 01/01/2020</t>
  </si>
  <si>
    <t xml:space="preserve">Total square kilometres of affected areas in Niger in the various regions; Diffa region (156906), Tahoua region (113371), Tillaberi region (97251) and Maradi region (41796). </t>
  </si>
  <si>
    <t>NER001Landmass affected</t>
  </si>
  <si>
    <t>UNOCHA 06/01/2023; UNOCHA 30/11/2022</t>
  </si>
  <si>
    <t>https://reliefweb.int/report/niger/niger-apercu-des-besoins-humanitaires-2023-janvier-2023; https://data.humdata.org/dataset/niger-humanitarian-needs-overview</t>
  </si>
  <si>
    <t xml:space="preserve">People expose from multiple sectors such as; education, nutrition, health, protection, WASH and food security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 </t>
  </si>
  <si>
    <t>NER001People exposed</t>
  </si>
  <si>
    <t>Persons affected from multiple sectors such as; education, nutrition, health, protection, WASH and food security. These persons are from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</si>
  <si>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NER001People affected</t>
  </si>
  <si>
    <t>People in need of humanitarian assistance include; non-displaced persons, internally displaced persons, refugees, returned migrants, and migrants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</si>
  <si>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NER001People in Need</t>
  </si>
  <si>
    <t>Minimal humanitarian conditions affected by persons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</si>
  <si>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NER001Minimal humanitarian conditions - Level 1</t>
  </si>
  <si>
    <t>No stressed humanitarian conditions were affected by persons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</si>
  <si>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NER001Stressed humanitarian conditions - Level 2</t>
  </si>
  <si>
    <t>Moderate humanitarian conditions affected by persons in the various regions and divisions; Diffa region {Goudoumaria (43018) and N'Gourti (8863)}, Tahoua region {Abalak (87214), Birni N'Konni (34209), Illéla (74704) Bouza (105427), Keita (50453), Madaoua (96856), Malbaza (34914), Tchintabaraden (18858) and Ville de Tahoua (26543)}, Tillaberi region {Ayerou (47195), Balleyara (37174), Filingué (83295), Kollo (56170), Say (66251), Tillabéri (56704)} and Maradi region {Aguié (39177), Bermo (16424), Dakoro (104714), Gazaoua (26666), Guidan Roumdji (236421), Madarounfa (105763), Mayahi (92548), Tessaoua (85683), and Ville de Maradi (115627)}</t>
  </si>
  <si>
    <t>NER001Moderate humanitarian conditions - Level 3</t>
  </si>
  <si>
    <t>Severe humanitarian conditions affected by persons in the various regions and divisions; Diffa region {Bosso (54,008), Diffa (297,077), Maïné Soroa (77,203), and N'Guigmi (83,681)}, Tahoua region {Bagaroua (17113), Tahoua (97774), Tassara (28321), Tilia (73738)}, Tillaberi region {Abala (79267), Banibangou (31311), Bankilaré (40985), Gothèye (87278), Kollo (56170), Ouallam (176006), Téra (177529), Torodi (63367)} and Maradi region (Aguié, Bermo, Dakoro, Gazaoua, Guidan Roumdji, Madarounfa, Mayahi, Tessaoua, and Ville de Maradi.)</t>
  </si>
  <si>
    <t>NER001Severe humanitarian conditions - Level 4</t>
  </si>
  <si>
    <t>No extreme humanitarian conditions affected by persons in the various regions and divisions; Diffa region {Goudoumaria, N'Gourti, Bosso, Diffa, Maïné Soroa, and N'Guigmi.}, Tahoua region { Abalak, Birni N'Konni, Illéla Bouza, Keita, Bagaroua, Tahoua, Tassara, Tilia, Madaoua, Malbaza, Tchintabaraden}, Tillaberi region { Ayerou,  Abala, Banibangou, Bankilaré, Gothèye, Kollo, Ouallam, Téra, Torodi, Balleyara, Filingué, Kollo, Say, Tillabéri} and Maradi region (Aguié, Bermo, Dakoro, Gazaoua, Guidan Roumdji, Madarounfa, Mayahi, Tessaoua, and Ville de Maradi.)</t>
  </si>
  <si>
    <t>NER001Extreme humanitarian conditions - Level 5</t>
  </si>
  <si>
    <t>National Institute of Statistic 01/01/2022</t>
  </si>
  <si>
    <t>https://www.stat-niger.org/wp-content/uploads/diffa/diffa_en_chiffres_2022.pdf</t>
  </si>
  <si>
    <t>The total population of Niger adjusted with the recent statistics of January 1st, 2022 gotten from the National Institute of Statistics for the Diffa region. This figure summarizes the various divisions; Goudoumaria, N'Gourti, Bosso, Diffa, Maïné Soroa, and N'Guigmi.</t>
  </si>
  <si>
    <t>NER002Total population</t>
  </si>
  <si>
    <t>Total square kilometres of affected areas in Niger precisely in the Diffa region. This figure summarizes the various divisions; Goudoumaria, N'Gourti, Bosso, Diffa, Maïné Soroa, and N'Guigmi.</t>
  </si>
  <si>
    <t>NER002Landmass affected</t>
  </si>
  <si>
    <t>People exposed to the Boko Haram crisis from multiple sectors such as; education, nutrition, health, protection, WASH and food security in the various regions and divisions; Goudoumaria, N'Gourti, Bosso, Diffa, Maïné Soroa, and N'Guigmi.</t>
  </si>
  <si>
    <t>NER002People exposed</t>
  </si>
  <si>
    <t>UNHCR 08/06/2023</t>
  </si>
  <si>
    <t>https://data.unhcr.org/fr/documents/details/101213</t>
  </si>
  <si>
    <t>Displaced persons in Niger precisely in the Diffa region include; refugees (137,550), asylum seekers (2,509), internally displaced persons (140,593), and persons of concern under the competence of the UNHCR (34,139) in the Diffa region</t>
  </si>
  <si>
    <t>NER002People affected</t>
  </si>
  <si>
    <t xml:space="preserve">People in need of humanitarian assistance include; non-displaced persons, internally displaced persons, refugees, returned migrants, and migrants in the Diffa region. This figure summarizes persons in the various divisions; Bosso (54,008), Diffa (297,077), Maïné Soroa (77,203), N'Guigmi (83,681), Goudoumaria (43018) and N'Gourti (8863). </t>
  </si>
  <si>
    <t>NER002People in Need</t>
  </si>
  <si>
    <t xml:space="preserve">Minimal humanitarian conditions affected by persons in the Diffa region. These persons originated from various divisions; Goudoumaria, N'Gourti, Bosso, Diffa, Maïné Soroa, and N'Guigmi. </t>
  </si>
  <si>
    <t>NER002Minimal humanitarian conditions - Level 1</t>
  </si>
  <si>
    <t>No stressed humanitarian conditions were affected by persons in the Diffa region.</t>
  </si>
  <si>
    <t>NER002Stressed humanitarian conditions - Level 2</t>
  </si>
  <si>
    <t>Moderate humanitarian conditions affected by persons in the Diffa region which consist of the various divisions; Goudoumaria (43018) and N'Gourti (8863)</t>
  </si>
  <si>
    <t>NER002Moderate humanitarian conditions - Level 3</t>
  </si>
  <si>
    <t>Severe humanitarian conditions affected by persons in the Diffa region which consist of the various divisions; Bosso (54,008), Diffa (297,077), Maïné Soroa (77,203), and N'Guigmi (83,681)</t>
  </si>
  <si>
    <t>NER002Severe humanitarian conditions - Level 4</t>
  </si>
  <si>
    <t xml:space="preserve">No extreme humanitarian conditions affected by persons in various Diffa region. </t>
  </si>
  <si>
    <t>NER002Extreme humanitarian conditions - Level 5</t>
  </si>
  <si>
    <t>National Institute of Statistics 01/01/2022; National Institute of Statistics 01/01/2015</t>
  </si>
  <si>
    <t xml:space="preserve">https://www.stat-niger.org/wp-content/uploads/tahoua/Tahoua_en_chiffres_edition_2022.pdf; https://www.stat-niger.org/wp-content/uploads/2020/05/Tillabari_Chiffres_2015.pdf  </t>
  </si>
  <si>
    <t>The total population of Niger adjusted with the recent statistics from the National Institute of Statistics from the Tahoua (4606576) and Tillaberi (2943268) regions of January 2015 and January 2022. This figure summarizes the various divisions; Tahoua { Abalak, Birni N'Konni, Illéla Bouza, Keita, Bagaroua, Tahoua, Tassara, Tilia, Madaoua, Malbaza, Tchintabaraden} and Tillaberi { Ayerou,  Abala, Banibangou, Bankilaré, Gothèye, Kollo, Ouallam, Téra, Torodi, Balleyara, Filingué, Kollo, Say, Tillabéri}</t>
  </si>
  <si>
    <t>NER003Total population</t>
  </si>
  <si>
    <t xml:space="preserve">Total square kilometres of affected regions in Tahoua (113371) and Tillaberi (97251). This figure summarizes the various divisions; Tahoua { Abalak, Birni N'Konni, Illéla Bouza, Keita, Bagaroua, Tahoua, Tassara, Tilia, Madaoua, Malbaza, Tchintabaraden} and Tillaberi { Ayerou,  Abala, Banibangou, Bankilaré, Gothèye, Kollo, Ouallam, Téra, Torodi, Balleyara, Filingué, Kollo, Say, Tillabéri}. </t>
  </si>
  <si>
    <t>NER003Landmass affected</t>
  </si>
  <si>
    <t xml:space="preserve">People exposed to the Mali-Burkina Faso crisis from multiple sectors such as; education, nutrition, health, protection, WASH and food security in the various regions and divisions;  Tahoua { Abalak, Birni N'Konni, Illéla Bouza, Keita, Bagaroua, Tahoua, Tassara, Tilia, Madaoua, Malbaza, Tchintabaraden} and Tillaberi { Ayerou,  Abala, Banibangou, Bankilaré, Gothèye, Kollo, Ouallam, Téra, Torodi, Balleyara, Filingué, Kollo, Say, Tillabéri}. </t>
  </si>
  <si>
    <t>NER003People exposed</t>
  </si>
  <si>
    <t xml:space="preserve">Persons affected by the Mali-Burkina Faso crisis from multiple sectors such as; education, nutrition, health, protection, WASH and food security in the various regions and divisions; Tahoua { Abalak, Birni N'Konni, Illéla Bouza, Keita, Bagaroua, Tahoua, Tassara, Tilia, Madaoua, Malbaza, Tchintabaraden} and Tillaberi { Ayerou,  Abala, Banibangou, Bankilaré, Gothèye, Kollo, Ouallam, Téra, Torodi, Balleyara, Filingué, Kollo, Say, Tillabéri}. </t>
  </si>
  <si>
    <t>NER003People affected</t>
  </si>
  <si>
    <t>People in need of humanitarian assistance include; non-displaced persons, internally displaced persons, refugees, returned migrants, and migrants in the Tahoua and Tillaberi regions. This figure summarizes persons in the various divisions; Tahoua { Abalak, Birni N'Konni, Illéla Bouza, Keita, Bagaroua, Tahoua, Tassara, Tilia, Madaoua, Malbaza, Tchintabaraden} and Tillaberi { Ayerou,  Abala, Banibangou, Bankilaré, Gothèye, Kollo, Ouallam, Téra, Torodi, Balleyara, Filingué, Kollo, Say, Tillabéri}</t>
  </si>
  <si>
    <t>NER003People in Need</t>
  </si>
  <si>
    <t xml:space="preserve">Minimal humanitarian conditions are affected by persons in the Tahoua and the Tillaberi regions. These persons originated from various divisions; Tahoua { Abalak, Birni N'Konni, Illéla Bouza, Keita, Bagaroua, Tahoua, Tassara, Tilia, Madaoua, Malbaza, Tchintabaraden} and Tillaberi { Ayerou,  Abala, Banibangou, Bankilaré, Gothèye, Kollo, Ouallam, Téra, Torodi, Balleyara, Filingué, Kollo, Say, Tillabéri}. </t>
  </si>
  <si>
    <t>NER003Minimal humanitarian conditions - Level 1</t>
  </si>
  <si>
    <t xml:space="preserve">No stressed humanitarian conditions were affected by persons in the Tahoua andTillaberi regions. </t>
  </si>
  <si>
    <t>NER003Stressed humanitarian conditions - Level 2</t>
  </si>
  <si>
    <t>Moderate humanitarian conditions affected by persons in the Tahoua and Tillaberi regions precisely in the various divisions; Tahoua { Abalak (87214), Birni N'Konni (34209), Illéla (74704) Bouza (105427), Keita (50453), Madaoua (96856), Malbaza (34914), Tchintabaraden (18858) and Ville de Tahoua (26543)} and Tillaberi { Ayerou (47195), Balleyara (37174), Filingué (83295), Kollo (56170), Say (66251), Tillabéri (56704)}</t>
  </si>
  <si>
    <t>NER003Moderate humanitarian conditions - Level 3</t>
  </si>
  <si>
    <t xml:space="preserve">Severe humanitarian conditions affected persons in the Tahoua and Tillaberi regions precisely in the various divisions; Tahoua {Bagaroua (17113), Tahoua (97774), Tassara (28321), Tilia (73738)} and Tillaberi { Abala (79267), Banibangou (31311), Bankilaré (40985), Gothèye (87278), Kollo (56170), Ouallam (176006), Téra (177529), Torodi (63367). </t>
  </si>
  <si>
    <t>NER003Severe humanitarian conditions - Level 4</t>
  </si>
  <si>
    <t xml:space="preserve">No extreme humanitarian conditions were affected by persons in various regions; Tahoua and Tillabéri. </t>
  </si>
  <si>
    <t>NER003Extreme humanitarian conditions - Level 5</t>
  </si>
  <si>
    <t>National Institute of Statistics 01/01/2019</t>
  </si>
  <si>
    <t>https://www.stat-niger.org/wp-content/uploads/maradi/maradi_en_chiffres_depliant_2019.pdf</t>
  </si>
  <si>
    <t>The total population of people in the Maradi Region adjusted with the recent statistics from the National Institute of Statistics in Niger.</t>
  </si>
  <si>
    <t>NER004Total population</t>
  </si>
  <si>
    <t>Total square kilometres of the affected Maradi Region in Niger.</t>
  </si>
  <si>
    <t>NER004Landmass affected</t>
  </si>
  <si>
    <t xml:space="preserve">People exposed to the Nigerian Refugees crisis in Niger from multiple sectors such as; education, nutrition, health, protection, WASH and food security in the Maradi region. This region is comprised of the following divisions;  Aguié, Bermo, Dakoro, Gazaoua, Guidan Roumdji, Madarounfa, Mayahi, Tessaoua, and Ville de Maradi. </t>
  </si>
  <si>
    <t>NER004People exposed</t>
  </si>
  <si>
    <t xml:space="preserve">Persons affected by the Nigerian Refugees crisis in Niger from multiple sectors such as; education, nutrition, health, protection, WASH and food security in the Maradi region. This region is comprised of the following divisions;  Aguié, Bermo, Dakoro, Gazaoua, Guidan Roumdji, Madarounfa, Mayahi, Tessaoua, and Ville de Maradi. </t>
  </si>
  <si>
    <t>NER004People affected</t>
  </si>
  <si>
    <t>People in need of humanitarian assistance include; non-displaced persons, internally displaced persons, refugees, returned migrants, and migrants in the Maradi region. This figure summarizes persons in the various divisions;  Aguié, Bermo, Dakoro, Gazaoua, Guidan Roumdji, Madarounfa, Mayahi, Tessaoua, and Ville de Maradi.</t>
  </si>
  <si>
    <t>NER004People in Need</t>
  </si>
  <si>
    <t>Minimal humanitarian conditions are affected by persons in the Maradi region. These persons originated from various divisions;  Aguié, Bermo, Dakoro, Gazaoua, Guidan Roumdji, Madarounfa, Mayahi, Tessaoua, and Ville de Maradi.</t>
  </si>
  <si>
    <t>NER004Minimal humanitarian conditions - Level 1</t>
  </si>
  <si>
    <t>No stressed humanitarian conditions were affected by persons in the Maradi region precisely in the various divisions;  Aguié, Bermo, Dakoro, Gazaoua, Guidan Roumdji, Madarounfa, Mayahi, Tessaoua, and Ville de Maradi.</t>
  </si>
  <si>
    <t>NER004Stressed humanitarian conditions - Level 2</t>
  </si>
  <si>
    <t>Moderate humanitarian conditions affected by persons in the Maradi region precisely in the various divisions; Aguié (39177), Bermo (16424), Dakoro (104714), Gazaoua (26666), Guidan Roumdji (236421), Madarounfa (105763), Mayahi (92548), Tessaoua (85683), and Ville de Maradi (115627)</t>
  </si>
  <si>
    <t>NER004Moderate humanitarian conditions - Level 3</t>
  </si>
  <si>
    <t>No severe humanitarian conditions were affected by persons in the Maradi region precisely in the various divisions;  Aguié, Bermo, Dakoro, Gazaoua, Guidan Roumdji, Madarounfa, Mayahi, Tessaoua, and Ville de Maradi.</t>
  </si>
  <si>
    <t>NER004Severe humanitarian conditions - Level 4</t>
  </si>
  <si>
    <t>No extreme humanitarian conditions were affected by persons in the Maradi region precisely in the various divisions;  Aguié, Bermo, Dakoro, Gazaoua, Guidan Roumdji, Madarounfa, Mayahi, Tessaoua, and Ville de Maradi.</t>
  </si>
  <si>
    <t>NER004Extreme humanitarian conditions - Level 5</t>
  </si>
  <si>
    <t>OCHA 06/06/2023</t>
  </si>
  <si>
    <t>https://reliefweb.int/report/lebanon/escalating-needs-lebanon-2023-overview-enar</t>
  </si>
  <si>
    <t>The figure is the total population of Lebanon according to OCHA</t>
  </si>
  <si>
    <t>LBN004Total population</t>
  </si>
  <si>
    <t>World Bank 2018 ; Gov Leb 2001</t>
  </si>
  <si>
    <t>https://data.worldbank.org/indicator/AG.SRF.TOTL.K2?locations=LB ; http://www.moe.gov.lb/ledo/soer2001pdf/appendix.pdf</t>
  </si>
  <si>
    <t>The socio-economic crisis is affecting the whole of Lebanon and thus the total surface area is reported.</t>
  </si>
  <si>
    <t>LBN004Landmass affected</t>
  </si>
  <si>
    <t xml:space="preserve">The total population is exposed to the socio-economic crisis, including the Syrian refugees. </t>
  </si>
  <si>
    <t>LBN004People exposed</t>
  </si>
  <si>
    <t xml:space="preserve"> The total population is affected by the socio-economic crisis, including the Syrian refugees. </t>
  </si>
  <si>
    <t>LBN004People affected</t>
  </si>
  <si>
    <t>OCHA 06/06/2023 ; OCHA 30/04/2023</t>
  </si>
  <si>
    <t>https://reliefweb.int/report/lebanon/escalating-needs-lebanon-2023-overview-enar ;  https://reliefweb.int/report/lebanon/lebanon-emergency-response-plan-2023</t>
  </si>
  <si>
    <t xml:space="preserve">There are no information indicating that there are displacement among Lebanese, but there are about 1.5 million Syrians refugees and an estimated 0,1 migrants living in Lebanon. </t>
  </si>
  <si>
    <t>LBN004People displaced</t>
  </si>
  <si>
    <t>ACLED accessed on 03/07/2023</t>
  </si>
  <si>
    <t>the figure represents the number of fatalities in the period between January - June 2023</t>
  </si>
  <si>
    <t>LBN004Fatalities reported</t>
  </si>
  <si>
    <t>LBN004Fatalities in all crises</t>
  </si>
  <si>
    <t xml:space="preserve">The figure represents the number of PIN in Lebanon, including 2,1 Lebanese, 0,1 million migrants, 1,5 million Syrian refugees, and 0,2 million Palestinian refugees. </t>
  </si>
  <si>
    <t>LBN004People in Need</t>
  </si>
  <si>
    <t>According to INFORM SI methodology, Level 1 = People exposed – People affected</t>
  </si>
  <si>
    <t>LBN004Minimal humanitarian conditions - Level 1</t>
  </si>
  <si>
    <t xml:space="preserve">According to INFORM SI methodology, Level 2 = People affected – PiN
</t>
  </si>
  <si>
    <t>LBN004Stressed humanitarian conditions - Level 2</t>
  </si>
  <si>
    <t>OCHA 06/06/2023 ; IPC 22/12/2022</t>
  </si>
  <si>
    <t>https://reliefweb.int/report/lebanon/escalating-needs-lebanon-2023-overview-enar ; https://reliefweb.int/report/lebanon/lebanon-acute-food-insecurity-situation-september-december-2022-and-projection-january-april-2023-economic-crisis-currency-depreciation-and-unprecedented-increase-food-and-non-food-prices-worsen-lebanon-food-security-situation</t>
  </si>
  <si>
    <t xml:space="preserve">There are no information on the severity of need of the PIN, but according to IPC, there are 354,000 people facing Emergency food security levels (IPC Phase 4) between January - April 2023. ACAPS considers them to be in level 4 of the severity index (severe humanitarian conditions), while the rest of the PIN (3,9 million - 354,000) are in level 3 of the severity index (moderate humanitarian conditions). </t>
  </si>
  <si>
    <t>LBN004Moderate humanitarian conditions - Level 3</t>
  </si>
  <si>
    <t xml:space="preserve">IPC 22/12/2022 ; </t>
  </si>
  <si>
    <t>https://reliefweb.int/report/lebanon/lebanon-acute-food-insecurity-situation-september-december-2022-and-projection-january-april-2023-economic-crisis-currency-depreciation-and-unprecedented-increase-food-and-non-food-prices-worsen-lebanon-food-security-situation</t>
  </si>
  <si>
    <t>LBN004Severe humanitarian conditions - Level 4</t>
  </si>
  <si>
    <t>There are no people facing extreme humanitarian conditions</t>
  </si>
  <si>
    <t>LBN004Extreme humanitarian conditions - Level 5</t>
  </si>
  <si>
    <t>LBN002Total population</t>
  </si>
  <si>
    <t>World Bank 2018, Gov Leb 2001</t>
  </si>
  <si>
    <t>https://data.worldbank.org/indicator/AG.SRF.TOTL.K2?locations=LB
http://www.moe.gov.lb/ledo/soer2001pdf/appendix.pdf</t>
  </si>
  <si>
    <t xml:space="preserve">The total surface area is affected as the refugees are in all governorates </t>
  </si>
  <si>
    <t>LBN002Landmass affected</t>
  </si>
  <si>
    <t>LBN002People exposed</t>
  </si>
  <si>
    <t>LBN002People affected</t>
  </si>
  <si>
    <t>https://data2.unhcr.org/en/documents/details/90915; http://data2.unhcr.org/en/situations/syria/location/71</t>
  </si>
  <si>
    <t>The figure represents the number of refugees from Syria in Lebanon</t>
  </si>
  <si>
    <t>LBN002People displaced</t>
  </si>
  <si>
    <t>the figure represents the number of fatalities related to syrian refugees , in the period between January - June 2023</t>
  </si>
  <si>
    <t>LBN002Fatalities reported</t>
  </si>
  <si>
    <t>LBN002Fatalities in all crises</t>
  </si>
  <si>
    <t>The figure represents the number of PIN, which is the total population of refugees from Syrian in Lebanon.</t>
  </si>
  <si>
    <t>LBN002People in Need</t>
  </si>
  <si>
    <t>LBN002Minimal humanitarian conditions - Level 1</t>
  </si>
  <si>
    <t>LBN002Stressed humanitarian conditions - Level 2</t>
  </si>
  <si>
    <t>OCHA 06/06/2023 ; UNHCR accessed 05/07/2023</t>
  </si>
  <si>
    <t>https://reliefweb.int/report/lebanon/escalating-needs-lebanon-2023-overview-enar ; https://reporting.unhcr.org/operational/operations/lebanon#:~:text=The%20Government%20estimates%20that%20Lebanon,2015%2C%20are%20counselled%20by%20UNHCR.</t>
  </si>
  <si>
    <t xml:space="preserve">The are no information on the severity of need of the PIN, so ACAPS considers the unregistered Syrian refugees to have severe humanitarian needs (level 4), and the remaining registered refugees (815,000) to have moderate humanitarian needs (level 3). </t>
  </si>
  <si>
    <t>LBN002Moderate humanitarian conditions - Level 3</t>
  </si>
  <si>
    <t>LBN002Severe humanitarian conditions - Level 4</t>
  </si>
  <si>
    <t>LBN002Extreme humanitarian conditions - Level 5</t>
  </si>
  <si>
    <t>OCHA 31/03/2023</t>
  </si>
  <si>
    <t>https://reliefweb.int/attachments/fed38dad-d42b-43fd-9a2e-6a9924e2c8e4/BFA_HPC_2023_HNO_mars_compressed%20%282%29.pdf</t>
  </si>
  <si>
    <t>The whole country is exposed to the complex crisis.</t>
  </si>
  <si>
    <t>BFA002People exposed</t>
  </si>
  <si>
    <t>This is the sum of people from level 2 to 5 of severity of needs</t>
  </si>
  <si>
    <t>BFA002People affected</t>
  </si>
  <si>
    <t>PIN is the sum of people in severe, extreme and catastrophic humanitarian condition according to the 2023 HNO.</t>
  </si>
  <si>
    <t>BFA002People in Need</t>
  </si>
  <si>
    <t>As people in need are reported across all the country, all the people that are is not in severe, extreme or catastrophic humanitarian condition are considered as at least exposed to the crisis.</t>
  </si>
  <si>
    <t>BFA002Minimal humanitarian conditions - Level 1</t>
  </si>
  <si>
    <t>BFA002Stressed humanitarian conditions - Level 2</t>
  </si>
  <si>
    <t xml:space="preserve">People in severe humanitarian condition include 360779 IDPs and 2221715 Non-IDPs affected by conflict and economic factors </t>
  </si>
  <si>
    <t>BFA002Moderate humanitarian conditions - Level 3</t>
  </si>
  <si>
    <t xml:space="preserve">People in extreme humanitarian condition include 1153941 IDPs and 793306 Non-IDPs affected by conflict and economic factors </t>
  </si>
  <si>
    <t>BFA002Severe humanitarian conditions - Level 4</t>
  </si>
  <si>
    <t xml:space="preserve">People in catastrophic humanitarian condition include 58632 IDPs and 29986 Non-IDPs affected by conflict and economic factors </t>
  </si>
  <si>
    <t>BFA002Extreme humanitarian conditions - Level 5</t>
  </si>
  <si>
    <t>OCHA 12/05/2023</t>
  </si>
  <si>
    <t>https://data.humdata.org/dataset/cameroon-humanitarian-needs-overview</t>
  </si>
  <si>
    <t xml:space="preserve">The total population of Cameroon was obtained from the Cameroon Humanitarian Needs Overview of the 12th of May 2023. The 2023 population of Cameroon is based on a projection by region made in 2011 by the National Institute of Statistics (INS). This figure summarizes the total population of the ten regions which are; Far-north, North, Adamawa, East, Center, West, Littoral, South, Northwest and Southwest regions. </t>
  </si>
  <si>
    <t>CMR001Total population</t>
  </si>
  <si>
    <t xml:space="preserve">https://data.worldbank.org/indicator/AG.SRF.TOTL.K2?locations=CM </t>
  </si>
  <si>
    <t xml:space="preserve">Total square kilometres of affected areas absorbed by the multiple crises in Cameroon, as experienced in the 10 regions which are;  Far-north, North, Adamawa, East, Center, West, Littoral, South, Northwest and Southwest regions. </t>
  </si>
  <si>
    <t>CMR001Landmass affected</t>
  </si>
  <si>
    <t>People exposed to the multiple crises in Cameroon include; host communities, refugees, IDPs, and returnees  situated in the ten regions of Cameroon</t>
  </si>
  <si>
    <t>CMR001People exposed</t>
  </si>
  <si>
    <t xml:space="preserve">https://data.humdata.org/dataset/cameroon-humanitarian-needs-overview </t>
  </si>
  <si>
    <t>People affected by the multiple crises in Cameroon include; host communities, refugees, IDPs, and returnees, situated in the ten regions of Cameroon</t>
  </si>
  <si>
    <t>CMR001People affected</t>
  </si>
  <si>
    <t xml:space="preserve">Persons in need of diverse assistance in the following sectors; education, food security, WASH, shelter, refugee response, GBV, general protection, nutrition and health in the following 10 regions of Cameroon which include; Far-north, North, Adamawa, East, Center, West, Littoral, South, Northwest and Southwest regions. </t>
  </si>
  <si>
    <t>CMR001People in Need</t>
  </si>
  <si>
    <t xml:space="preserve">Minimal humanitarian conditions are affected by persons living in the various regions; Far-north, North, Adamawa, East, Center, West, Littoral, Northwest and Southwest regions. </t>
  </si>
  <si>
    <t>CMR001Minimal humanitarian conditions - Level 1</t>
  </si>
  <si>
    <t>No stressed humanitarian conditions affected persons living  in the ten regions of Cameroon</t>
  </si>
  <si>
    <t>CMR001Stressed humanitarian conditions - Level 2</t>
  </si>
  <si>
    <t xml:space="preserve">Moderate humanitarian conditions affected by persons living in the Far-north region (Diamaré, Mayo-Danay, Mayo-Kani), Littoral region (Moungo, Nkam, Sanaga-Maritime, and Wouri), Northwest region (Boyo, Bui, Mezam, Momo, Ngo-Ketunjia), Southwest region (Fako, Lebialem, Manyu, Meme, Ndian), Adamawa (Djérem, Mbéré, Faro-et-Déo, Mayo-Banyo, and Vina division), Center (Mfoundi, and Mefou-et-Afamba division), and East region (Boumba-et-Ngoko, Haut-Nyong, Kadey, Lom-et-Djérem), North region (Bénoué, Mayo-Louti, Mayo-Rey and Faro) and West region (Bamboutos, Haut-Nkam, Hauts-Plateaux, Koung-Khi, Menoua, Mifi, Ndé, Noun) </t>
  </si>
  <si>
    <t>CMR001Moderate humanitarian conditions - Level 3</t>
  </si>
  <si>
    <t>Severe humanitarian conditions affected by persons living in the Far-north region (Logone-et-Chari, Mayo-Sava, Mayo-Tsanaga), Northwest region (Donga-Mantung, Menchum) and Southwest region (Kupe-Manenguba)</t>
  </si>
  <si>
    <t>CMR001Severe humanitarian conditions - Level 4</t>
  </si>
  <si>
    <t xml:space="preserve">No extreme humanitarian conditions were registered in the ten regions of Cameroon </t>
  </si>
  <si>
    <t>CMR001Extreme humanitarian conditions - Level 5</t>
  </si>
  <si>
    <t xml:space="preserve">The total population of the Far-North region was obtained from the Cameroon Humanitarian Needs Overview of the 12th of May 2023. This figure summarizes the total population of the six divisions of the Far-North region which are; Diamaré, Mayo-Danay, Mayo-Kani, Logone-et-Chari, Mayo-Sava and Mayo-Tsanaga. </t>
  </si>
  <si>
    <t>CMR002Total population</t>
  </si>
  <si>
    <t>National Institute of Statistics of Cameroon 03/06/2022</t>
  </si>
  <si>
    <t>https://ins-cameroun.cm/en/statistique/enquete-complementaire-a-la-quatrieme-enquete-camerounaise-aupres-des-menages-ec-ecam-4-monographie-de-la-region-de-lextreme-nord/</t>
  </si>
  <si>
    <t xml:space="preserve">The total square kilometres of the Far-North region were gotten from the housing complementary survey report of the National Institute of Statistics. </t>
  </si>
  <si>
    <t>CMR002Landmass affected</t>
  </si>
  <si>
    <t>People exposed to the Lake Chad Basin crisis in Cameroon include; host communities, refugees, IDPs, and returnees situated in the 6 divisions of the Far-North region.</t>
  </si>
  <si>
    <t>CMR002People exposed</t>
  </si>
  <si>
    <t>People affected by the Lake Chad Basin crisis in Cameroon include;  refugees, IDPs, returnees, and host communities situated in the 6 divisions of the Far-North region.</t>
  </si>
  <si>
    <t>CMR002People affected</t>
  </si>
  <si>
    <t xml:space="preserve">Persons in need of diverse assistance in the following sectors; education, food security, WASH, shelter, refugee response, GBV, HLP, general protection, nutrition and health in the following divisions of the Far-North region; Diamaré, Mayo-Danay, Mayo-Kani, Logone-et-Chari, Mayo-Sava and Mayo-Tsanaga. </t>
  </si>
  <si>
    <t>CMR002People in Need</t>
  </si>
  <si>
    <t xml:space="preserve">Minimal humanitarian conditions are affected by persons living in the various divisions of the Far-North region which include; Diamaré, Mayo-Danay, Mayo-Kani, Logone-et-Chari, Mayo-Sava and Mayo-Tsanaga. </t>
  </si>
  <si>
    <t>CMR002Minimal humanitarian conditions - Level 1</t>
  </si>
  <si>
    <t>The inexistence of data about stressed humanitarian conditions in the Far-North region</t>
  </si>
  <si>
    <t>CMR002Stressed humanitarian conditions - Level 2</t>
  </si>
  <si>
    <t xml:space="preserve">Moderate humanitarian conditions are affected by persons living in the various divisions of the Far-North region; Diamaré (72712), Mayo-Danay (255713) and Mayo-Kani (164324). </t>
  </si>
  <si>
    <t>CMR002Moderate humanitarian conditions - Level 3</t>
  </si>
  <si>
    <t xml:space="preserve">Severe humanitarian conditions are affected by persons living in the various divisions of the Far-North region; Logone-et-Chari (426401), Mayo-Sava (280801) and Mayo-Tsanaga (355,533). </t>
  </si>
  <si>
    <t>CMR002Severe humanitarian conditions - Level 4</t>
  </si>
  <si>
    <t>No extreme humanitarian conditions were registered in the Far-North region</t>
  </si>
  <si>
    <t>CMR002Extreme humanitarian conditions - Level 5</t>
  </si>
  <si>
    <t xml:space="preserve">The total population of the Northwest region (2,369,059), Southwest region (2,016,828), Center region (3,674,901), Littoral region (4,291,250), West region (2,184,726) and the Adamaoua region (314,243) were obtained from the Cameroon Humanitarian Needs Overview of the 12th of May 2023. This figure summarizes the total population of the 7 divisions of the Northwest region,  the 6 divisions of the Southwest region, the 2 divisions of the Center region, the 4 divisions of the Littoral region, the 8 divisions of the West region and one division of the Adamawa region. </t>
  </si>
  <si>
    <t>CMR003Total population</t>
  </si>
  <si>
    <t>https://ins-cameroun.cm/en/statistique/enquete-complementaire-a-la-quatrieme-enquete-camerounaise-aupres-des-menages-ec-ecam-4-monographie-de-la-region-du-nord-ouest/; https://ins-cameroun.cm/en/statistique/enquete-complementaire-a-la-quatrieme-enquete-camerounaise-aupres-des-menages-ec-ecam-4-monographie-de-la-region-du-sud-ouest/; https://ins-cameroun.cm/en/statistique/enquete-complementaire-a-la-quatrieme-enquete-camerounaise-aupres-des-menages-ec-ecam-4-monographie-de-la-region-de-louest/; https://ins-cameroun.cm/wp-content/uploads/2022/07/RAPPORT-MONOGRAPHIE-LITTORAL-SANS-DLA_VF-1.pdf; https://ins-cameroun.cm/wp-content/uploads/2022/07/RAPPORT-MONOGRAPHIE-CENTRE_VF.pdf; https://ins-cameroun.cm/wp-content/uploads/2022/07/RAPPORT-MONOGRAPHIE-ADAMAOUA_VF.pdf</t>
  </si>
  <si>
    <t>The total square kilometres of the Northwest region (17,440), Southwest region (25,410), Center region (3,656), Littoral region (19,136), West region (13,892), and Adamawa region (8,485) were gotten from the housing complementary survey report of the National Institute of Statistics</t>
  </si>
  <si>
    <t>CMR003Landmass affected</t>
  </si>
  <si>
    <t xml:space="preserve"> People exposed to the Anglophone crisis in Cameroon include; host communities, refugees, IDPs, and returnees, situated in the various regions; Northwest, Southwest, Center, Littoral, West and the Adamaoua region </t>
  </si>
  <si>
    <t>CMR003People exposed</t>
  </si>
  <si>
    <t xml:space="preserve">People affected by the Anglophone crisis in Cameroon include; host communities, refugees, IDPs, and returnees situated in the various regions; Northwest, Southwest, Center, Littoral, West and the Adamaoua region </t>
  </si>
  <si>
    <t>CMR003People affected</t>
  </si>
  <si>
    <t>Persons in need of diverse assistance in the following sectors; education, food security, WASH, shelter, refugee response, GBV, HLP, general protection, nutrition and health in the following divisions of the Northwest region (Boyo, Bui, Mezam, Momo, Ngo-Ketunjia, Donga-Mantung and Menchum), Southwest region (Fako, Lebialem, Manyu, Meme, Kupe-Manenguba and Ndian), Center Region (Mefou-et-Afamba and Mfoundi), Adamaoua region (Mayo-Banyo), Littoral region (Nkam, Sanaga-Maritime, Wouri, Moungo) and the West region (Bamboutos, Haut-Nkam, Hauts-Plateaux, Koung-Khi, Menoua, Mifi, Nde, and Noun)</t>
  </si>
  <si>
    <t>CMR003People in Need</t>
  </si>
  <si>
    <t xml:space="preserve">Minimal humanitarian conditions are affected by persons living in the various regions; Northwest, Southwest, Center, Littoral, West and the Adamaoua region </t>
  </si>
  <si>
    <t>CMR003Minimal humanitarian conditions - Level 1</t>
  </si>
  <si>
    <t xml:space="preserve">Stressed humanitarian conditions are affected by persons living in the various regions; Northwest, Southwest, Center, Littoral, West and the Adamaoua region </t>
  </si>
  <si>
    <t>CMR003Stressed humanitarian conditions - Level 2</t>
  </si>
  <si>
    <t>Moderate humanitarian conditions affected by persons living in the various region; Northwest region {Boyo, Bui, Mezam, Momo, Ngo-Ketunjia }, Southwest region {Fako, Lebialem, Manyu, Meme, Ndian}, Littoral region; {Moungo, Nkam, Sanaga-Maritime, Wouri}, Center Region {Mfoundi} and West region {Bamboutos, Haut-Nkam, Hauts-Plateaux, Koung-Khi, Menoua, Mifi, Nde, and Noun}</t>
  </si>
  <si>
    <t>CMR003Moderate humanitarian conditions - Level 3</t>
  </si>
  <si>
    <t xml:space="preserve">Severe humanitarian conditions affected by persons living in the Northwest region precisely in two divisions which are; Donga-Mantung and Menchum in addition to those living in the Southwest region precisely in one division which is the; Kupe-Manenguba division. </t>
  </si>
  <si>
    <t>CMR003Severe humanitarian conditions - Level 4</t>
  </si>
  <si>
    <t xml:space="preserve">No extreme humanitarian conditions were registered in the Northwest, Southwest regions, Center, Littoral, West and the Adamaoua region </t>
  </si>
  <si>
    <t>CMR003Extreme humanitarian conditions - Level 5</t>
  </si>
  <si>
    <t xml:space="preserve">The total population of the Adamawa region (1,146,685), East region (1,226,798) and the North region (3,276,892) were obtained from the Cameroon Humanitarian Needs Overview of the 12th of May 2023. This figure summarizes the total population of the 5 divisions of the Adamawa region, the 4 divisions of the East region, and the 4 divisions of the  North region. </t>
  </si>
  <si>
    <t>CMR004Total population</t>
  </si>
  <si>
    <t>National Institute of Statistics of Cameroon 03/06/2022; National Institute of Statistics of Cameroon 21/09/2019</t>
  </si>
  <si>
    <t>https://ins-cameroun.cm/en/statistique/enquete-complementaire-a-la-quatrieme-enquete-camerounaise-aupres-des-menages-ec-ecam-4-monographie-de-la-region-de-ladamaoua/;  https://ins-cameroun.cm/en/document/rapport-regional-est-annee-2010/; https://ins-cameroun.cm/en/statistique/enquete-complementaire-a-la-quatrieme-enquete-camerounaise-aupres-des-menages-ec-ecam-4-monographie-de-la-region-du-nord/</t>
  </si>
  <si>
    <t>The total square kilometres of the Adamawa region (55,766), East region (109,002) and the Nord region (66,550) were gotten both from the housing complementary survey report and the millinium development goal progress report of the National Institute of Statistics.</t>
  </si>
  <si>
    <t>CMR004Landmass affected</t>
  </si>
  <si>
    <t>People exposed to the Central African Refugee crisis in Cameroon include; host communities, refugees, IDPs, and returnees  situated in the Adamawa, East and North regions.</t>
  </si>
  <si>
    <t>CMR004People exposed</t>
  </si>
  <si>
    <t>People affected by the Central African Refugee crisis in Cameroon include; host communities, refugees, IDPs, and returnees situated in the Adamawa, East and North regions.</t>
  </si>
  <si>
    <t>CMR004People affected</t>
  </si>
  <si>
    <t>Persons in need of diverse assistance in the following sectors; education, food security, WASH, shelter, refugee response, GBV, HLP, general protection, nutrition and health in the divisions of the Adamawa region (Djérem, Faro-et-Déo, Vina and Mbéré), the North region (Bénoué, Mayo-Louti, Faro and Mayo-Rey), and the East region (Haut-Nyong, Kadey, Boumba-et-Ngoko, and Lom-et-Djérem)</t>
  </si>
  <si>
    <t>CMR004People in Need</t>
  </si>
  <si>
    <t>Minimal humanitarian conditions affected by persons living in the  Adamawa region (Djérem, Faro-et-Déo,  Vina and Mbéré together with those living in the North region  precisely in four divisions which are; Bénoué, Mayo-Louti, Faro, and Mayo-Rey not forgetting the East region comprised of; Haut-Nyong, Kadey, Boumba-et-Ngoko, and Lom-et-Djérem</t>
  </si>
  <si>
    <t>CMR004Minimal humanitarian conditions - Level 1</t>
  </si>
  <si>
    <t>No stressed humanitarian conditions affected persons living in the Adamawa region,  North region, and  the East region.</t>
  </si>
  <si>
    <t>CMR004Stressed humanitarian conditions - Level 2</t>
  </si>
  <si>
    <t>Moderate humanitarian conditions affected by persons living in the Adamawa region precisely in 4 divisions which are; Djérem, Faro-et-Déo,  Vina and Mbéré together with those living in the North region precisely in four divisions which are; Bénoué, Mayo-Louti, Faro, and Mayo-Rey not forgetting the East region comprised of; Haut-Nyong, Kadey, Boumba-et-Ngoko, and Lom-et-Djérem.</t>
  </si>
  <si>
    <t>CMR004Moderate humanitarian conditions - Level 3</t>
  </si>
  <si>
    <t>No severe humanitarian conditions were registered in the Adamawa, East and the North regions</t>
  </si>
  <si>
    <t>CMR004Severe humanitarian conditions - Level 4</t>
  </si>
  <si>
    <t>No extreme humanitarian conditions were registered in the Adamawa, East and the North regions</t>
  </si>
  <si>
    <t>CMR004Extreme humanitarian conditions - Level 5</t>
  </si>
  <si>
    <t>OCHA 13/04/2023</t>
  </si>
  <si>
    <t>https://data.humdata.org/dataset/chad-humanitarian-needs-overview</t>
  </si>
  <si>
    <t>The total population of Chad (18157658) was obtained from Chad's Humanitarian Needs Overview of the 13th of April 2023. This figure summarizes the total population of the 23 regions which include; Bartha (749426), Borkou (144735), Chari-Buirmi (892532), Guera (731401), Hadjer Lamis (890756), Kanem (523225), Lac (771,190), Logone Occidental (1229253), Logone Oriental (1193596) Mandoul (1041228), Mayo-Kebbi Est (1430450), Mayo-Kebbi Ouest (936005), Moyen-Chari (1015651), Ouaddai (1005911), Salamat (503356), Tandjile (1182871), Wadi Fira (787368), N'Djamena (1836359), Barh-El-Gazel (393262), Ennedi Est (180691), Sila (585192), Tibesti (39598), and Ennedi Ouest (93602). The total population includes the entire population of the territory of Chad, which is estimated in 2023 at 18.1 million people. This figure is based on the second General Census of Population and Housing (RPGH2) of September 2009 and Demographic Projections 2009-2050 at the national level of July 2014 from the National Institute of Statistics, Economic and Demographic Studies ( INSEED) of Chad, which projects an annual population growth of 3.5%.</t>
  </si>
  <si>
    <t>TCD001Total population</t>
  </si>
  <si>
    <t>https://data.worldbank.org/indicator/ag.srf.totl.k2?locations=TD</t>
  </si>
  <si>
    <t>The total square kilometre of Chad was gotten from the 2020 statistics of the World Bank. This figure summarizes 23 regions of Chad which include; Bartha, Borkou, Chari-Buirmi, Guera, Hadjer Lamis, Kanem, Lac, Logone Occidental, Logone Oriental, Mandoul, Mayo-Kebbi Est, Mayo-Kebbi Ouest, Moyen-Chari, Ouaddai, Salamat, Tandjile, Wadi Fira, N'Djamena, Barh-El-Gazel, Ennedi Est, Sila, Tibesti, and Ennedi Ouest</t>
  </si>
  <si>
    <t>TCD001Landmass affected</t>
  </si>
  <si>
    <t xml:space="preserve">https://data.humdata.org/dataset/chad-humanitarian-needs-overview </t>
  </si>
  <si>
    <t>People exposed in the Complex Crisis in Chad include; host communities, refugees, IDPs, ancient IDP returnees, and flood movement populations situated in the following regions; Bartha, Borkou, Chari-Buirmi, Guera, Hadjer Lamis, Kanem, Lac, Logone Occidental, Logone Oriental, Mandoul, Mayo-Kebbi Est, Mayo-Kebbi Ouest, Moyen-Chari, Ouaddai, Salamat, Tandjile, Wadi Fira, N'Djamena, Barh-El-Gazel, Ennedi Est, Sila, Tibesti, and Ennedi Ouest</t>
  </si>
  <si>
    <t>TCD001People exposed</t>
  </si>
  <si>
    <t xml:space="preserve">No stressed humanitarian conditions were registered in any regions of the Republic of Chad. </t>
  </si>
  <si>
    <t>TCD001Stressed humanitarian conditions - Level 2</t>
  </si>
  <si>
    <t xml:space="preserve">The total population of the Lac region (907,691) was obtained from the Chad Humanitarian Needs Overview of the 13th of April 2023. This figure summarizes the total population of the 4 departments of the Lac region, which include; Mamdi (200,208), Wayi (406,983), Kaya (167,939), and Fouli (132,560) </t>
  </si>
  <si>
    <t>TCD003Total population</t>
  </si>
  <si>
    <t>Statoids 26/03/2021</t>
  </si>
  <si>
    <t xml:space="preserve">http://www.statoids.com/utd.html </t>
  </si>
  <si>
    <t>The total square kilometres of the Lac region was gotten from the Administrative departments of Countries ("Statoids")</t>
  </si>
  <si>
    <t>TCD003Landmass affected</t>
  </si>
  <si>
    <t>People exposed to the Lake Chad Basin crisis in Chad include; host communities, refugees, IDPs, ancient IDP returnees, and flood movement populations situated in the Lac regions.</t>
  </si>
  <si>
    <t>TCD003People exposed</t>
  </si>
  <si>
    <t>People affected by the Lake Chad Basin crisis in Chad include; host communities, refugees, IDPs, ancient IDP returnees, and flood movement populations situated in the Lac regions.</t>
  </si>
  <si>
    <t>TCD003People affected</t>
  </si>
  <si>
    <t xml:space="preserve">Persons in need of diverse assistance in the following sectors; nutrition, WASH, education, camp management, refugee response, protection, food and security, health, and household essential articles, in the 4 departments of the Lac region (Waya, Mamdi, Kaya, and Fouli), </t>
  </si>
  <si>
    <t>TCD003People in Need</t>
  </si>
  <si>
    <t>Minimal humanitarian conditions were registered in the Lac region; Mamdi, Wayi, Kaya, and Fouli departments</t>
  </si>
  <si>
    <t>TCD003Minimal humanitarian conditions - Level 1</t>
  </si>
  <si>
    <t>No stressed humanitarian conditions were registered in the Lac region</t>
  </si>
  <si>
    <t>TCD003Stressed humanitarian conditions - Level 2</t>
  </si>
  <si>
    <t>No moderate humanitarian conditions were registered in the Lac region</t>
  </si>
  <si>
    <t>TCD003Moderate humanitarian conditions - Level 3</t>
  </si>
  <si>
    <t>Severe humanitarian conditions affected by persons living in the Lac region precisely in the Waya department (145,529)</t>
  </si>
  <si>
    <t>TCD003Severe humanitarian conditions - Level 4</t>
  </si>
  <si>
    <t>Extreme humanitarian conditions affected by persons living in the various departments of the Lac region precisely in 3 departments which are; Mamdi (132105), Kaya (273493), and Fouli (220063)</t>
  </si>
  <si>
    <t>TCD003Extreme humanitarian conditions - Level 5</t>
  </si>
  <si>
    <t xml:space="preserve"> The total population of the following regions; Logone Oriental, Mandoul,  Moyen-Chari, and Salamat, was obtained from the Chad Humanitarian Needs Overview of the 13th of April 2023. This figure summarizes the total population of the 15 departments of the 4 regions, which include; Logone Oriental {La Pendé, Kouh Est, Kouh Ouest, La Nya, La Nya Pendé, Monts de Lam}, Mandoul {Mandoul Oriental, Barh-Sara, Mandoul Occidental}, Moyen-Chari {Bahr-Koh, Grande Sido, Lac Iro}, Salamat {Bahr-Azoum, Aboudéia, Haraze-Mangueigne}</t>
  </si>
  <si>
    <t>TCD004Total population</t>
  </si>
  <si>
    <t>Statoids 26/03/2021; HEASAHEL 01/05/2018</t>
  </si>
  <si>
    <t>http://www.statoids.com/utd.html; https://hea-sahel.org/wp-content/uploads/2018/05/Rapport-HEA-zone-agricole-MANDOUL-TCHAD.pdf</t>
  </si>
  <si>
    <t xml:space="preserve">The total square kilometres of the following regions; Logone Oriental, Mandoul, Moyen-Chari, and Salamat were gotten from the Administrative departments of Countries ("Statoids") and the Sahel Household Economic Approach. </t>
  </si>
  <si>
    <t>TCD004Landmass affected</t>
  </si>
  <si>
    <t xml:space="preserve">People exposed to the CAR Refugees Crisis in Chad include; host communities, refugees, IDPs, ancient IDP returnees, and flood movement populations situated in the following regions; Logone Oriental, Mandoul, Moyen-Chari, and Salamat </t>
  </si>
  <si>
    <t>TCD004People exposed</t>
  </si>
  <si>
    <t xml:space="preserve">People affected by the CAR Refugees Crisis in Chad include; host communities, refugees, IDPs, ancient IDP returnees, and flood movement populations situated in the following regions; Logone Oriental, Mandoul, Moyen-Chari, and Salamat </t>
  </si>
  <si>
    <t>TCD004People affected</t>
  </si>
  <si>
    <t>Persons in need of diverse assistance in the following sectors; nutrition, WASH, education, camp management, refugee response, protection, food and security, health, and household essential articles, in 4 regions with their respective departments; Logone Oriental {La Pendé, Kouh Est, Kouh Ouest, La Nya, La Nya Pendé, Monts de Lam}, Mandoul {Mandoul Oriental, Barh-Sara, Mandoul Occidental}, Moyen-Chari {Bahr-Koh, Grande Sido, Lac Iro}, and Salamat {Bahr-Azoum, Aboudéia, Haraze-Mangueigne}</t>
  </si>
  <si>
    <t>TCD004People in Need</t>
  </si>
  <si>
    <t>Minimal humanitarian conditions were registered in the following regions with their respective departments; Logone Oriental {La Pendé, Kouh Est, Kouh Ouest, La Nya, La Nya Pendé, Monts de Lam}, Mandoul {Mandoul Oriental, Barh-Sara, Mandoul Occidental}, Moyen-Chari {Bahr-Koh, Grande Sido, Lac Iro}, and Salamat {Bahr-Azoum, Aboudéia, Haraze-Mangueigne}</t>
  </si>
  <si>
    <t>TCD004Minimal humanitarian conditions - Level 1</t>
  </si>
  <si>
    <t>No stressed humanitarian conditions were registered in the following regions; Logone Oriental, Mandoul,  Moyen-Chari, and Salamat</t>
  </si>
  <si>
    <t>TCD004Stressed humanitarian conditions - Level 2</t>
  </si>
  <si>
    <t>No moderate humanitarian conditions were registered in the following regions; Logone Oriental, Mandoul,  Moyen-Chari, and Salamat</t>
  </si>
  <si>
    <t>TCD004Moderate humanitarian conditions - Level 3</t>
  </si>
  <si>
    <t>No severe humanitarian conditions were registered in the following regions; Logone Oriental, Mandoul,  Moyen-Chari, and Salamat</t>
  </si>
  <si>
    <t>TCD004Severe humanitarian conditions - Level 4</t>
  </si>
  <si>
    <t>Extreme humanitarian conditions affected by persons living in the various regions; Logone Oriental {La Pendé, Kouh Est, Kouh Ouest, La Nya, La Nya Pendé, Monts de Lam}, Mandoul {Mandoul Oriental, Barh-Sara, Mandoul Occidental}, Moyen-Chari {Bahr-Koh, Grande Sido, Lac Iro}, and Salamat {Bahr-Azoum, Aboudéia, Haraze-Mangueigne}</t>
  </si>
  <si>
    <t>TCD004Extreme humanitarian conditions - Level 5</t>
  </si>
  <si>
    <t>The total population of the following regions; Ouaddai, Wadi Fira, Ennedi Est, and Sila, was obtained from the Chad Humanitarian Needs Overview of the 13th of April 2023. This figure summarizes the total population of the 11 departments of the 4 regions, which include; Ouaddai {Ouara, Abdi, Assoungha}, Wadi Fira {Biltine, Dar-Tama, Kobé, Mégri},  Ennedi Est {Am-Djarass, Wadi Hawar}, and Sila {Kimiti, Djourf Al Ahmar}</t>
  </si>
  <si>
    <t>TCD005Total population</t>
  </si>
  <si>
    <t>Statoids 26/03/2021; Humanitarian Library 20/05/2013; HEASAHEL 28/02/2018; DB-City 01/01/2023</t>
  </si>
  <si>
    <t>http://www.statoids.com/utd.html; https://www.humanitarianlibrary.org/sites/default/files/2013/05/Profil_Dar_Sila_Novembre_2012.pdf; https://hea-sahel.org/wp-content/uploads/2018/02/TD-profil-tchad-td-07-biltine-wadi-fira-octobre-20122240396.pdf; https://fr.db-city.com/Tchad--Ennedi</t>
  </si>
  <si>
    <t xml:space="preserve">The total square kilometres of landmass affected include the following regions; Ouaddai (76,240), Wadi Fira (46,850), Ennedi Est (211,000), and Sila (40,006) were gotten from the Administrative departments of Countries ("Statoids"), the Sahel Household Economic Approach, Humanitarian Library, and the cities and villages of the world website. </t>
  </si>
  <si>
    <t>TCD005Landmass affected</t>
  </si>
  <si>
    <t>People exposed to the Darfur Refugees Crisis in Chad include; host communities, refugees, IDPs, ancient IDP returnees, and flood movement populations situated in the following regions; Ouaddai, Wadi Fira, Ennedi Est, and Sila</t>
  </si>
  <si>
    <t>TCD005People exposed</t>
  </si>
  <si>
    <t>People affected by the Darfur Refugees Crisis in Chad include; host communities, refugees, IDPs, ancient IDP returnees, and flood movement populations situated in the following regions; Ouaddai, Wadi Fira, Ennedi Est, and Sila</t>
  </si>
  <si>
    <t>TCD005People affected</t>
  </si>
  <si>
    <t>Persons in need of diverse assistance in the following sectors; nutrition, WASH, education, camp management, refugee response, protection, food and security, health, and household essential articles, in 4 regions with their respective departments; Ouaddai {Ouara, Abdi, Assoungha}, Wadi Fira {Biltine, Dar-Tama, Kobé, Mégri},  Ennedi Est {Am-Djarass, Wadi Hawar}, and Sila {Kimiti, Djourf Al Ahmar}</t>
  </si>
  <si>
    <t>TCD005People in Need</t>
  </si>
  <si>
    <t>Minimal humanitarian conditions were registered in the following regions with their respective regions and departments; Ouaddai {Ouara, Abdi, Assoungha}, Wadi Fira {Biltine, Dar-Tama, Kobé, Mégri},  Ennedi Est {Am-Djarass, Wadi Hawar}, and Sila {Kimiti, Djourf Al Ahmar}</t>
  </si>
  <si>
    <t>TCD005Minimal humanitarian conditions - Level 1</t>
  </si>
  <si>
    <t>No stressed humanitarian conditions were registered in the following regions; Ouaddai, Wadi Fira, Ennedi Est, and Sila</t>
  </si>
  <si>
    <t>TCD005Stressed humanitarian conditions - Level 2</t>
  </si>
  <si>
    <t>No moderate humanitarian conditions were registered in the following regions; Ouaddai, Wadi Fira, Ennedi Est, and Sila</t>
  </si>
  <si>
    <t>TCD005Moderate humanitarian conditions - Level 3</t>
  </si>
  <si>
    <t>No severe humanitarian conditions were registered in the following regions; Ouaddai, Wadi Fira, Ennedi Est, and Sila</t>
  </si>
  <si>
    <t>TCD005Severe humanitarian conditions - Level 4</t>
  </si>
  <si>
    <t>Extreme humanitarian conditions affected by persons living in the various regions; Ouaddai {Ouara, Abdi, Assoungha}, Wadi Fira {Biltine, Dar-Tama, Kobé, Mégri}, Ennedi Est {Am-Djarass, Wadi Hawar}, and Sila {Kimiti, and Djourf Al Ahmar}</t>
  </si>
  <si>
    <t>TCD005Extreme humanitarian conditions - Level 5</t>
  </si>
  <si>
    <t>City Population 21/03/2022; OCHA 13/04/2023; National Institute of Statistics in Niger 01/01/2022; OCHA 12/05/2023</t>
  </si>
  <si>
    <t>https://www.citypopulation.de/en/nigeria/cities/; https://data.humdata.org/dataset/chad-humanitarian-needs-overview; https://www.stat-niger.org/wp-content/uploads/diffa/diffa_en_chiffres_2022.pdf; https://data.humdata.org/dataset/cameroon-humanitarian-needs-overview</t>
  </si>
  <si>
    <t xml:space="preserve">The total population of people affected by the Regional Boko Haram Crisis in Nigeria (Adamawa (4,902,100), Borno (6,111,500) and Yobe States (3,649,600), Chad (Lac Region - 907,691), Cameroon (Far North Region - 5,178,810), and Niger (Diffa Region - 788,474). </t>
  </si>
  <si>
    <t>REG001Total population</t>
  </si>
  <si>
    <t xml:space="preserve">City Population 21/03/2022; Statoids 26/03/2021; National Institute of Statistics in Niger  01/01/2022; Institut National de la Statistique du Cameroun  03/06/2022 and 31/08/2020 </t>
  </si>
  <si>
    <t xml:space="preserve">https://www.citypopulation.de/en/nigeria/cities/  https://fr.wikipedia.org/wiki/Lac_(province)   https://www.stat-niger.org/wp-content/uploads/diffa/Depliant_Demographique_Diffa_2022.pdf   https://ins-cameroun.cm/wp-content/uploads/2020/08/ANNUAIRE_STATISTIQUE_EDITION_2019_PUBLIE.pdf  </t>
  </si>
  <si>
    <t xml:space="preserve">Total square kilometres of the affected areas by the Regional Boko Haram Crisis in Nigeria (Adamawa (36,917), Borno (70898) and Yobe States (45,502), Chad (Lac Region -22320 ), Cameroon (Far North Region - 34,513), and Niger (Diffa Region - 156,906 ) </t>
  </si>
  <si>
    <t>REG001Landmass affected</t>
  </si>
  <si>
    <t>UNOCHA 20/03/2023; UNOCHA 18/11/2022; OCHA 13/04/2023; OCHA 12/05/2023; UNOCHA 06/01/2023; UNOCHA 30/11/2022</t>
  </si>
  <si>
    <t xml:space="preserve">https://reliefweb.int/report/nigeria/nigeria-humanitarian-needs-overview-2023-february-2023; https://data.humdata.org/dataset/nigeria-humanitarian-needs-overview; https://data.humdata.org/dataset/chad-humanitarian-needs-overview; https://data.humdata.org/dataset/cameroon-humanitarian-needs-overview; https://reliefweb.int/report/niger/niger-apercu-des-besoins-humanitaires-2023-janvier-2023; https://data.humdata.org/dataset/niger-humanitarian-needs-overview   </t>
  </si>
  <si>
    <t xml:space="preserve">People exposed to the Regional Boko Haram Crisis from multiple sectors such as; education, nutrition, health, protection, WASH and food security in Nigeria (Adamawa, Borno and Yobe states), Chad (Lac region), Cameroon (Far-North region) and Niger (Diffa region). </t>
  </si>
  <si>
    <t>REG001People exposed</t>
  </si>
  <si>
    <t xml:space="preserve">Persons affected by the Regional Boko Haram Crisis from multiple sectors such as; education, nutrition, health, protection, WASH and food security in Nigeria (Adamawa, Borno and Yobe states), Chad (Lac region), Cameroon (Far-North region) and Niger (Diffa region). </t>
  </si>
  <si>
    <t>REG001People affected</t>
  </si>
  <si>
    <t xml:space="preserve">People in need of humanitarian assistance for the Regional Boko Haram Crisis include; Internally displaced persons, asylum seekers, returned refugees, Nigerian refugees registered in Chad, Niger and Cameroon, persons of concern under the competence of the UNHCR, and returned internally displaced persons. This figure summarizes persons in various countries precisely; Nigeria (Adamawa, Borno and Yobe states), Chad (Lac region), Cameroon (Far-North region) and Niger (Diffa region). </t>
  </si>
  <si>
    <t>REG001People in Need</t>
  </si>
  <si>
    <t>Minimal humanitarian conditions are affected by persons in various countries; Nigeria, Chad, Cameroon and Niger. These figures summarise the various regions, divisions, and local government areas for the countries concerned; NIGERIA [ Adamawa {Fufore, Girei, Gombi, Hong, Lamurde, Madagali, Mubi South, Numan, Song, Toungo, Demsa, Ganye, Guyuk, Jada, Maiha, Mayo-Belwa, Mubi North, Yola North, Yola South, Shelleng} Borno {Abadam, Askira/Uba, Bayo, Damboa, Kaga, Kala/Balge, Kukawa, Marte, Mobbar, Hawul, Kwaya Kusar, Biu, Chibok, Shani, Dikwa, Gubio, Gwoza, Jere, Konduga, Mafa, Magumeri, Maiduguri, Bama and Guzamala, Monguno, Ngala, Nganzai} and Yobe {Bade, Damaturu, Fune, Machina, Nguru, Tarmua, Fika, Jakusko, Karasuwa, Machina, Nangere, Potiskum, Bursari, Geidam, Gujba, Gulani, Yunasari, Yusufari}] CHAD [ Lac region (Mamdi, Wayi, Kaya, and Fouli departments)] CAMEROON [ Far-North region (Diamaré, Mayo-Danay, Mayo-Kani, Logone-et-Chari, Mayo-Sava and Mayo-Tsanaga)] and NIGER [ Diffa region (Goudoumaria, N'Gourti, Bosso, Diffa, Maïné Soroa, and N'Guigmi)]</t>
  </si>
  <si>
    <t>REG001Minimal humanitarian conditions - Level 1</t>
  </si>
  <si>
    <t>No stressed humanitarian conditions are affected by persons in NIGERIA ( Adamawa, Borno and Yobe states ), CHAD (Lac region), CAMEROON (Far-North region) and NIGER (Diffa region)</t>
  </si>
  <si>
    <t>REG001Stressed humanitarian conditions - Level 2</t>
  </si>
  <si>
    <t>Moderate humanitarian conditions are affected by persons in various countries; Nigeria, Chad, Cameroon and Niger. These figures summarise the various regions, divisions, and local government areas for the countries concerned; NIGERIA [Adamawa {Fufore (197634), Girei (100457), Gombi (129089), Hong (164064), Lamurde (73792), Madagali (116005), Mubi South (120015), Numan (65226), Song (135200), Toungo (39735), Demsa (71750), Ganye (173071), Guyuk (85153), Jada (95192), Maiha (91189), Mayo-Belwa (151645), Mubi North (143913), Yola North (72072), Yola South (155882), Shelleng (108932)} Borno {Abadam (59253), Askira/Uba (188774), Bayo (93008), Damboa (163205), Kaga (76851), Kala/Balge (55100), Kukawa (60766), Marte (31117), Mobbar (119732), Hawul (99010), Kwaya Kusar (87973), Biu (158286), Chibok (74639), Shani (165743), Nganzai (67808)} and Yobe {Bade (119945), Damaturu (142147), Fune (181816), Machina (55022), Nguru (88738), Tarmua (94339), Fika (105959), Jakusko (99926), Karasuwa (50123), Machina (55022), Nangere (90294), Potiskum (187213), Yunasari (96252), Yusufari (111528)}], CHAD [Lac region (0)], CAMEROON [ Far-North region {Diamaré (72712), Mayo-Danay (255713) and Mayo-Kani (164324)}] and NIGER [Diffa region {Goudoumaria (43018) and N'Gourti (8863)}].</t>
  </si>
  <si>
    <t>REG001Moderate humanitarian conditions - Level 3</t>
  </si>
  <si>
    <t xml:space="preserve">Severe humanitarian conditions are affected by persons in various countries; Nigeria, Chad, Cameroon and Niger. These figures summarise the various regions, divisions, and local government areas for the countries concerned; NIGERIA [ Adamawa, Borno and Yobe states with their respective local government areas; Borno {Dikwa (107780), Gubio (218218), Gwoza (218218), Jere (415314), Konduga (192999), Mafa (77046), Magumeri (146056), Maiduguri (452889), Monguno (194863), Ngala (197494)} and Yobe {Bursari (196794), Geidam (196794), Gujba (161110), Gulani (132422)}] CHAD [ Lac region {Waya department (145,529)}], CAMEROON [ Far-North region {Logone-et-Chari (426401), Mayo-Sava (280801) and Mayo-Tsanaga (355,533)}] and NIGER [ Diffa region {Bosso (54,008), Diffa (297,077), Maïné Soroa (77,203), and N'Guigmi (83,681)}]. </t>
  </si>
  <si>
    <t>REG001Severe humanitarian conditions - Level 4</t>
  </si>
  <si>
    <t xml:space="preserve"> Extreme humanitarian conditions are affected by persons in various countries; Nigeria, Chad, Cameroon and Niger. These figures summarise the various regions, divisions, and local government areas for the countries concerned; NIGERIA [ Borno State {Bama (197468) and Guzamala (50970)}], CHAD [ Lac region {Mamdi (132105), Kaya (273493), and Fouli (220063)}], CAMEROON [Far-North region (0)], and NIGER [Diffa Region (0). </t>
  </si>
  <si>
    <t>REG001Extreme humanitarian conditions - Level 5</t>
  </si>
  <si>
    <t>World Population Review Accessed 18/06/2023</t>
  </si>
  <si>
    <t>https://worldpopulationreview.com/countries/uganda-population</t>
  </si>
  <si>
    <t xml:space="preserve">Total population of Uganda according to WPR. </t>
  </si>
  <si>
    <t>UGA005Total population</t>
  </si>
  <si>
    <t>City Population accessed  11/07/2023</t>
  </si>
  <si>
    <t>https://www.citypopulation.de/en/uganda/admin/</t>
  </si>
  <si>
    <t xml:space="preserve">Landmass of 12  districts  Adjumani, Isingiro,Kamwenge, Kikuube, Kiryandongo, Koboko, Kyegegwa, Madi okollo, Obongi, Terego, Yumbe, and Kampala which host most refugees. </t>
  </si>
  <si>
    <t>UGA005Landmass affected</t>
  </si>
  <si>
    <t>UNHCR 07/07/2023; IPC 25/11/2022; UNHCR 01/01/2022</t>
  </si>
  <si>
    <t>https://data.unhcr.org/en/documents/details/101775; https://www.ipcinfo.org/fileadmin/user_upload/ipcinfo/docs/IPC_Uganda_Refugee-hosting_district_Acute_Food_Insecurity_June22_January23_report.pdf; https://data.unhcr.org/en/country/uga</t>
  </si>
  <si>
    <t xml:space="preserve">The people exposed consists of the total number of host population (5,842,700) in  the 12 districts including Adjumani, Isingiro,Kamwenge, Kikuube, Kiryandongo, Koboko, Kyegegwa, Madi okollo, Obongi, Terego, Yumbe, and Kampala. Figures for the host population in Kampala (1,738,600) have been derived from UNHCR. while those of the remaining 11 districts are from IPC. The total number of refugees in Uganda as at 30 June is 1,561,634 according to UNHCR </t>
  </si>
  <si>
    <t>UGA005People exposed</t>
  </si>
  <si>
    <t>UNHCR 07/07/2023</t>
  </si>
  <si>
    <t>https://data.unhcr.org/en/documents/details/101775</t>
  </si>
  <si>
    <t>The cumulative number of refugees in Uganda are affected. The highest population of refugees originate from South Sudan and DRC. There are also refugees in smaller numbers from Rwanda, Burundi, Somalia, Eritrea, Ethiopia and Sudan</t>
  </si>
  <si>
    <t>UGA005People affected</t>
  </si>
  <si>
    <t xml:space="preserve"> Number of refugees in Uganda. The highest population of refugees originate from South Sudan and DRC. There are also refugees in smaller numbers from Rwanda, Burundi, Somalia, Eritrea, Ethiopia and Sudan</t>
  </si>
  <si>
    <t>UGA005People displaced</t>
  </si>
  <si>
    <t xml:space="preserve">The total population of refugees in Uganda are in need according to UNHCR. </t>
  </si>
  <si>
    <t>UGA005People in Need</t>
  </si>
  <si>
    <t>UNHCR 07/07/2023; IPC 25/11/2022</t>
  </si>
  <si>
    <t>https://data.unhcr.org/en/documents/details/101775; https://www.ipcinfo.org/fileadmin/user_upload/ipcinfo/docs/IPC_Uganda_Refugee-hosting_district_Acute_Food_Insecurity_June22_January23_report.pdf</t>
  </si>
  <si>
    <t xml:space="preserve">The minimal level comprise of  Minimal conditions ( Level 1) = People Exposed - People affected. </t>
  </si>
  <si>
    <t>UGA005Minimal humanitarian conditions - Level 1</t>
  </si>
  <si>
    <t xml:space="preserve">The stressed level comprise Stressed conditions (Level2)= People Affected - People in Need. </t>
  </si>
  <si>
    <t>UGA005Stressed humanitarian conditions - Level 2</t>
  </si>
  <si>
    <t xml:space="preserve">The total poulation of refugees in Ugand are categorised under Level 3. </t>
  </si>
  <si>
    <t>UGA005Moderate humanitarian conditions - Level 3</t>
  </si>
  <si>
    <t>While some refugees may be facing Level 4 and 5 conditions, there is no information to indicate this.</t>
  </si>
  <si>
    <t>UGA005Severe humanitarian conditions - Level 4</t>
  </si>
  <si>
    <t>UGA005Extreme humanitarian conditions - Level 5</t>
  </si>
  <si>
    <t>UGA005Crisis affected groups</t>
  </si>
  <si>
    <t>OCHA 25/11/2022</t>
  </si>
  <si>
    <t>https://reliefweb.int/report/south-sudan/south-sudan-humanitarian-needs-overview-2023-november-2022</t>
  </si>
  <si>
    <t>Total population of South Sudan according to the HNO 2023. This figure includes the population of refugees in the country (337,000). The total population figures from the HNO were preferred to accuratelly calculate level 1-5 PIN as given in the HNO 2023 and avoid discrepancies.</t>
  </si>
  <si>
    <t>SSD001Total population</t>
  </si>
  <si>
    <t>City Population Accessed 12/07/2023</t>
  </si>
  <si>
    <t>https://www.citypopulation.de/en/southsudan/cities/</t>
  </si>
  <si>
    <t>Total landmass of South Sudan</t>
  </si>
  <si>
    <t>SSD001Landmass affected</t>
  </si>
  <si>
    <t>Since the entire country is affected by the complex crisis, the entire population is considered affected</t>
  </si>
  <si>
    <t>SSD001People exposed</t>
  </si>
  <si>
    <t xml:space="preserve">Since this is a complex crisis, the whole country is affected  </t>
  </si>
  <si>
    <t>SSD001People affected</t>
  </si>
  <si>
    <t>OCHA 26/06/2023;UNHCR 30/06/2023;  IOM 8/03/2023</t>
  </si>
  <si>
    <t>https://reliefweb.int/report/south-sudan/south-sudan-humanitarian-snapshot-may-2023#:~:text=An%20estimated%207.8%20million%20people,season%20from%20April%20to%20July; https://data2.unhcr.org/en/situations/southsudan; https://reliefweb.int/report/south-sudan/south-sudan-mobility-tracking-round-13-baseline-locations-data-collected-july-august-2022</t>
  </si>
  <si>
    <t>The number of displaced people includes total number of IDPs (2,257,672), incoming refugees/asylum seekers (298000), returning refugees (2,175,352) and outgoing South Sudanese refugees in other countries (2,321,920). While the number of returnees seems high, the dynamics of displacements and returns in South Sudan are complex. Some movements labelled as "returns" actually constitute back and forth movements which happen over the course of a person's lifetime.</t>
  </si>
  <si>
    <t>SSD001People displaced</t>
  </si>
  <si>
    <t>Although some people have been injured, there is no reliable information on the cumilative figures</t>
  </si>
  <si>
    <t>SSD001Injuries reported</t>
  </si>
  <si>
    <t>ACLED Accessed 12/07/2023</t>
  </si>
  <si>
    <t>https://acleddata.com/dashboard/#/dashboard; https://www.humanitarianresponse.info/sites/www.humanitarianresponse.info/files/documents/files/south_sudan_humanitarian_situation_report_-_issue_9_-_september_2022.pdf</t>
  </si>
  <si>
    <t xml:space="preserve"> Total Fatalities in South Sudan from  01/01/2023 to 30/06/2023 </t>
  </si>
  <si>
    <t>SSD001Fatalities reported</t>
  </si>
  <si>
    <t xml:space="preserve"> Total Fatalities in South Sudan from  01/01/2023 to 30/06/2023. </t>
  </si>
  <si>
    <t>SSD001Fatalities in all crises</t>
  </si>
  <si>
    <t>Number of people in need according to the 2023 HNO. People affected by floods were included in this figure.</t>
  </si>
  <si>
    <t>SSD001People in Need</t>
  </si>
  <si>
    <t>The minimal level comprise of  Minimal conditions ( Level 1) = People Exposed - People affected.</t>
  </si>
  <si>
    <t>SSD001Minimal humanitarian conditions - Level 1</t>
  </si>
  <si>
    <t>SSD001Stressed humanitarian conditions - Level 2</t>
  </si>
  <si>
    <t>Severe level in the HNO corresponds with the Moderate humanitarian conditions - Level 3</t>
  </si>
  <si>
    <t>SSD001Moderate humanitarian conditions - Level 3</t>
  </si>
  <si>
    <t xml:space="preserve"> Extreme in the HNO corresponds with the Severe condition humanitarian conditions - Level 4</t>
  </si>
  <si>
    <t>SSD001Severe humanitarian conditions - Level 4</t>
  </si>
  <si>
    <t>Catastrophic in the HNO corresponds with the Extreme humanitarian conditions - Level 5</t>
  </si>
  <si>
    <t>SSD001Extreme humanitarian conditions - Level 5</t>
  </si>
  <si>
    <t>number of affected groups in the crisis affected area consist of the Host, Refugees, Non-host, IDPs, Returnees</t>
  </si>
  <si>
    <t>SSD001Crisis affected groups</t>
  </si>
  <si>
    <t>Statistical Committee of Armenia  07/07/2023; UNHCR accessed on 16/07/2023</t>
  </si>
  <si>
    <t>https://armstat.am/nsdp/  ; https://data.unhcr.org/en/country/arm?secret=unhcrrestricted</t>
  </si>
  <si>
    <t>Population of Armenia 2,979,200  + refugee-like arrivals 26,725</t>
  </si>
  <si>
    <t>ARM002Total population</t>
  </si>
  <si>
    <t>Statistical Committee of Armenia 17/07/22; IFRC 07/10/2022</t>
  </si>
  <si>
    <t>https://armstat.am/en/?nid=111;  https://data2.unhcr.org/en/country/arm?secret=unhcrrestricted ;
https://data2.unhcr.org/en/country/arm?secret=unhcrrestricted ;
https://reliefweb.int/report/armenia/armenia-population-movement-2022-dref-application-mdram010</t>
  </si>
  <si>
    <t>The Total Area affected by the crisis In Armenia (Gegharkunik, Syunik, Vayots Dzor)</t>
  </si>
  <si>
    <t>ARM002Landmass affected</t>
  </si>
  <si>
    <t>Statistical Committee of Armenia 17/07/2023; IFRC 07/10/2022; UNHCR Accessed in 16/07/2023</t>
  </si>
  <si>
    <t xml:space="preserve">population size of the 3 provinces affected by the escalation: Gegharkunik, Syunik, Vayots Dzor
 +
Refugee-like population: 26,725
</t>
  </si>
  <si>
    <t>ARM002People exposed</t>
  </si>
  <si>
    <t>IFRC 12/06/2023</t>
  </si>
  <si>
    <t>https://reliefweb.int/report/armenia/armenia-population-movement-dref-operation-ndeg-mdram010-final-report</t>
  </si>
  <si>
    <t xml:space="preserve">population size of the 46 settlements affected
by the escalation + nearby settlements : 160,000
Refugee-like population:26,725
</t>
  </si>
  <si>
    <t>ARM002People affected</t>
  </si>
  <si>
    <t>UNHCR Accessed 16/07/2023</t>
  </si>
  <si>
    <t>https://data2.unhcr.org/en/country/arm?secret=unhcrrestricted</t>
  </si>
  <si>
    <t>The figure represents the number of people in a refugee-like sitiuation in Armenia as of 31 December 2021</t>
  </si>
  <si>
    <t>ARM002People displaced</t>
  </si>
  <si>
    <t>crisis group accessed on 28 /07/2023</t>
  </si>
  <si>
    <t>https://www.crisisgroup.org/content/nagorno-karabakh-conflict-visual-explainer</t>
  </si>
  <si>
    <t>Number of people wounded (non_ combatants) between 01 December 2022 and 31 May 2023 related to Nagorno-Karabakh Conflict</t>
  </si>
  <si>
    <t>ARM002Injuries reported</t>
  </si>
  <si>
    <t>Fatalities (non_ combatants) between 01 December 2022 and 31 May 2023 related to Nagorno-Karabakh Conflict</t>
  </si>
  <si>
    <t>ARM002Fatalities reported</t>
  </si>
  <si>
    <t>ARM002Fatalities in all crises</t>
  </si>
  <si>
    <t>UNHCR accessed on 16/07/2023 ;
IFRC 07/10/2022</t>
  </si>
  <si>
    <t>https://data2.unhcr.org/en/country/arm?secret=unhcrrestricted ;
https://reliefweb.int/report/armenia/armenia-population-movement-2022-dref-application-mdram010</t>
  </si>
  <si>
    <t>People who are in refugee-like situation:26,725 + 2022 war displacment:7,600</t>
  </si>
  <si>
    <t>ARM002People in Need</t>
  </si>
  <si>
    <t>Statistical Committee of Armenia 17/07/2023; IFRC 07/10/2022; UNHCR Accessed in 16/07/2023 ; IFRC 12/06/2023</t>
  </si>
  <si>
    <t>https://armstat.am/en/?nid=111;  https://data2.unhcr.org/en/country/arm?secret=unhcrrestricted ;
https://data2.unhcr.org/en/country/arm?secret=unhcrrestricted ;
https://reliefweb.int/report/armenia/armenia-population-movement-2022-dref-application-mdram010 ; https://reliefweb.int/report/armenia/armenia-population-movement-dref-operation-ndeg-mdram010-final-report</t>
  </si>
  <si>
    <t>According to Inform severity methodology , Level 1 = People exposed - people affected</t>
  </si>
  <si>
    <t>ARM002Minimal humanitarian conditions - Level 1</t>
  </si>
  <si>
    <t>IFRC 12/06/2023 ; UNHCR accessed on 16/07/2023 ;
IFRC 07/10/2022</t>
  </si>
  <si>
    <t>https://reliefweb.int/report/armenia/armenia-population-movement-dref-operation-ndeg-mdram010-final-report ; https://data2.unhcr.org/en/country/arm?secret=unhcrrestricted ;
https://reliefweb.int/report/armenia/armenia-population-movement-2022-dref-application-mdram010</t>
  </si>
  <si>
    <t>According to Inform severity methodology , Level 2 = People affected - PIN</t>
  </si>
  <si>
    <t>ARM002Stressed humanitarian conditions - Level 2</t>
  </si>
  <si>
    <t>IFRC 07/10/2022 ; UNHCR Accessed on 16/07/2023</t>
  </si>
  <si>
    <t>https://data2.unhcr.org/en/country/arm?secret=unhcrrestricted ; https://reliefweb.int/report/armenia/armenia-population-movement-2022-dref-application-mdram010</t>
  </si>
  <si>
    <t>People who are in refugee-like situation:26,725 + 2022 war displacment:7,600 _ all placed at level 3</t>
  </si>
  <si>
    <t>ARM002Moderate humanitarian conditions - Level 3</t>
  </si>
  <si>
    <t>UNHCR Accessed  16/07/2023</t>
  </si>
  <si>
    <t xml:space="preserve">There is no analysis of the severity of needs  </t>
  </si>
  <si>
    <t>ARM002Severe humanitarian conditions - Level 4</t>
  </si>
  <si>
    <t>ARM002Extreme humanitarian conditions - Level 5</t>
  </si>
  <si>
    <t xml:space="preserve">  UNCT Armenia  23/08/2022</t>
  </si>
  <si>
    <t>https://armenia.un.org/en/196136-armenia-inter-agency-response-plan-final-report</t>
  </si>
  <si>
    <t>Refugee Like people and the Host community</t>
  </si>
  <si>
    <t>ARM002Crisis affected groups</t>
  </si>
  <si>
    <t xml:space="preserve">ACLED accessed on 15/07/2023 </t>
  </si>
  <si>
    <t>People who are registered to have died in Greece in ACLED database between 01 January 2023 and 07 July 2023. The true number of fatalities may be higher as a result of unreported incidents</t>
  </si>
  <si>
    <t>GRC002Fatalities reported</t>
  </si>
  <si>
    <t xml:space="preserve">https://acleddata.com/data-export-tool/ </t>
  </si>
  <si>
    <t>GRC002Fatalities in all crises</t>
  </si>
  <si>
    <t>https://data.unhcr.org/en/documents/details/99055</t>
  </si>
  <si>
    <t xml:space="preserve">The figure represents the number of { refugees (147420) + asylum seekers ( 22117) + other of concern (3645) } in Greece as of 28 February 2023. </t>
  </si>
  <si>
    <t>GRC002People displaced</t>
  </si>
  <si>
    <t>UNRWA accessed on 19/07/2023 ; OCHA 16/05/2023 ; OCHA 06/07/2023</t>
  </si>
  <si>
    <t>https://www.unrwa.org/what-we-do/relief-and-social-services/unrwa-registered-population-dashboard ; https://ochaopt.org/content/flash-update-5-15-may-2023?_gl=1*r4xrx4*_ga*MTU0MDIwODgxNy4xNjQ2NjcyODgy*_ga_E60ZNX2F68*MTY4NDMxNDk4NC40MTIuMS4xNjg0MzE5NTcyLjYwLjAuMA..; https://ochaopt.org/content/israeli-forces-operation-jenin-situation-report-1?_gl=1*1l633mv*_ga*MTU0MDIwODgxNy4xNjQ2NjcyODgy*_ga_E60ZNX2F68*MTY4OTM2NzU1NC41NTMuMC4xNjg5MzY3NTU0LjYwLjAuMA..</t>
  </si>
  <si>
    <t>The figure represents the number of  IDPs due to May 2023 Conflict (1244) + the number of IDPs due to Israeli operation in Jenin in July 2023 (3500) + total registered Palestine refugees  and other registered persons in  Jordan, Lebanon and Syria as of 30 June 2023 (3805379)+ total registered Palestine refugees  and other registered persons in  West Bank and Gaza Strip as of 30 June 2023 (2912665)</t>
  </si>
  <si>
    <t>PSE002People displaced</t>
  </si>
  <si>
    <t>OCHA accessed on 15/07/2023</t>
  </si>
  <si>
    <t>https://www.ochaopt.org/data/casualties</t>
  </si>
  <si>
    <t>Total number of injuries resulting directly from conflict (Palestinians), reported in the period between 01 December 2022 and 30 June 2023</t>
  </si>
  <si>
    <t>PSE002Injuries reported</t>
  </si>
  <si>
    <t>Total number of fatalities resulting directly from conflict (Palestinians)  reported in the period between 01/12/2022_24/06/2023</t>
  </si>
  <si>
    <t>PSE002Fatalities reported</t>
  </si>
  <si>
    <t>PSE002Fatalities in all crises</t>
  </si>
  <si>
    <t>OCHA 16/05/2023 ; OCHA 13/07/2023</t>
  </si>
  <si>
    <t>https://ochaopt.org/content/flash-update-5-15-may-2023?_gl=1*r4xrx4*_ga*MTU0MDIwODgxNy4xNjQ2NjcyODgy*_ga_E60ZNX2F68*MTY4NDMxNDk4NC40MTIuMS4xNjg0MzE5NTcyLjYwLjAuMA..; https://www.ochaopt.org/content/opt-humanitarian-impact-israeli-forces-operation-jenin-3-4-july?_gl=1*1sdgphf*_ga*MTU0MDIwODgxNy4xNjQ2NjcyODgy*_ga_E60ZNX2F68*MTY4OTQ0MTk4Ni41NTUuMS4xNjg5NDQyMDQ5LjYwLjAuMA..</t>
  </si>
  <si>
    <t>the number of housing units damaged in Gaza due to the conflict in May 2023 + (460 residential units + 4 UNRWA school buildings + 1 UNRWA health facility  damaged due to Israeli opereation in Jenin in July 2023)</t>
  </si>
  <si>
    <t>PSE002Buildings damaged</t>
  </si>
  <si>
    <t>https://ochaopt.org/content/flash-update-5-15-may-2023?_gl=1*r4xrx4*_ga*MTU0MDIwODgxNy4xNjQ2NjcyODgy*_ga_E60ZNX2F68*MTY4NDMxNDk4NC40MTIuMS4xNjg0MzE5NTcyLjYwLjAuMA.. ; https://www.ochaopt.org/content/opt-humanitarian-impact-israeli-forces-operation-jenin-3-4-july?_gl=1*1sdgphf*_ga*MTU0MDIwODgxNy4xNjQ2NjcyODgy*_ga_E60ZNX2F68*MTY4OTQ0MTk4Ni41NTUuMS4xNjg5NDQyMDQ5LjYwLjAuMA..</t>
  </si>
  <si>
    <t>the number of housing units destroyed in Gaza due to the conflict in May 2023 + residential units destroyed due to Israeli opereation in Jenin in July 2023</t>
  </si>
  <si>
    <t>PSE002Buildings destroyed</t>
  </si>
  <si>
    <t>OCHA 15/01/2023</t>
  </si>
  <si>
    <t>https://reliefweb.int/report/myanmar/myanmar-humanitarian-needs-overview-2023-january-2023</t>
  </si>
  <si>
    <t>Total population of the country according to HNO 2023</t>
  </si>
  <si>
    <t>MMR001Total population</t>
  </si>
  <si>
    <t>World Population Review Accessed  21/06/2023</t>
  </si>
  <si>
    <t>https://worldpopulationreview.com/countries/eritrea-population</t>
  </si>
  <si>
    <t>Total population of Eritrea, which has taken into account migration flows and Eritrean refugees in other countries</t>
  </si>
  <si>
    <t>ERI001Total population</t>
  </si>
  <si>
    <t>WORLD BANK Accessed 17/05/2022</t>
  </si>
  <si>
    <t>https://data.worldbank.org/indicator/AG.LND.TOTL.K2</t>
  </si>
  <si>
    <t>Eritrea is vulnerable to climatic conditions with limited water sources, and bouts of drought. Even in times of good rainfall, food production is estimated to meet only 60 to 70% of the population’s needs. Therefore, the whole country is considered to be affected by drought. The total landmass according to the World Bank is 101,000.</t>
  </si>
  <si>
    <t>ERI001Landmass affected</t>
  </si>
  <si>
    <t>The whole country is considered to be affected by drought and the political/economic crisis, therefore the total number of people living in the affected area is the total population in country</t>
  </si>
  <si>
    <t>ERI001People exposed</t>
  </si>
  <si>
    <t>UNICEF 05/12/2022</t>
  </si>
  <si>
    <t>https://www.unicef.org/appeals/eritrea</t>
  </si>
  <si>
    <t>These figures are based on the latest report from UNICEF from December 2022, targetting approximately 1.1 million people for humanitarian assistance. This is however likely to be lower than the actual number of people affected by the ongoing complex crisis in Eritrea. There are no other recent publications to determine figures of people affected by the complex crisis in Eritrea</t>
  </si>
  <si>
    <t>ERI001People affected</t>
  </si>
  <si>
    <t>UNHCR 30/06/2023;UNHCR 01/05/2023; UNHCR 31/03/2023; UNHCR 31/03/2023; UNHCR 28/02/2023; UNHCR 01/07/2023; UNHCR 01/07/2023; UNHCR 31/01/2023; UNHCR 30/06/2023; UNHCR  31/05/2023; UNHCR  30/06/2023</t>
  </si>
  <si>
    <t>https://data2.unhcr.org/en/country/eth; https://data2.unhcr.org/en/country/yem; https://data2.unhcr.org/en/country/ssd; https://data2.unhcr.org/en/country/sdn; https://data2.unhcr.org/en/country/lby; https://data2.unhcr.org/en/country/ago; https://data2.unhcr.org/en/country/tun; https://data2.unhcr.org/en/country/uga; https://data2.unhcr.org/en/country/rwa; https://data2.unhcr.org/en/country/gha</t>
  </si>
  <si>
    <t>This figure represents the sum of Eritrean refugees in other countries as at 1 July 2023. The data on the IDPs within Eritrea is not available and currently available figures date back to 2014, which makes its reliability low.</t>
  </si>
  <si>
    <t>ERI001People displaced</t>
  </si>
  <si>
    <t>There was no available data that give information about this event.</t>
  </si>
  <si>
    <t>ERI001Injuries reported</t>
  </si>
  <si>
    <t>ACLED Accessed 21/06/2023</t>
  </si>
  <si>
    <t>No fatalities were recorded according to ACLED. This is likely due to difficulties in obtaining information on Eritrea</t>
  </si>
  <si>
    <t>ERI001Fatalities reported</t>
  </si>
  <si>
    <t>ERI001Fatalities in all crises</t>
  </si>
  <si>
    <t xml:space="preserve">There is very limited reliable information on the number of people in need in Eritrea. This is the figure of people targeted for assistance based on UNICEF since December 2022, there have been no additional published reports by UNICEF. </t>
  </si>
  <si>
    <t>ERI001People in Need</t>
  </si>
  <si>
    <t>World Population Review Accessed  21/06/2023; UNICEF 05/12/2022</t>
  </si>
  <si>
    <t>https://worldpopulationreview.com/countries/eritrea-population; https://www.unicef.org/appeals/eritrea</t>
  </si>
  <si>
    <t>ERI001Minimal humanitarian conditions - Level 1</t>
  </si>
  <si>
    <t>ERI001Stressed humanitarian conditions - Level 2</t>
  </si>
  <si>
    <t xml:space="preserve">All people in need have Level 3 needs.  There are no other recent publications to determine figures of Moderate humanitarian conditions - Level 3 . </t>
  </si>
  <si>
    <t>ERI001Moderate humanitarian conditions - Level 3</t>
  </si>
  <si>
    <t xml:space="preserve"> There is no information to indicate Level 4 or 5 needs</t>
  </si>
  <si>
    <t>ERI001Severe humanitarian conditions - Level 4</t>
  </si>
  <si>
    <t>There is no information to indicate Level 4 or 5 needs</t>
  </si>
  <si>
    <t>ERI001Extreme humanitarian conditions - Level 5</t>
  </si>
  <si>
    <t>MIMU accessed 29/01/2023</t>
  </si>
  <si>
    <t>https://themimu.info/country-overview</t>
  </si>
  <si>
    <t>Total area of the country.</t>
  </si>
  <si>
    <t>MMR001Landmass affected</t>
  </si>
  <si>
    <t>OCHA 15/01/2023; OCHA 26/05/2023</t>
  </si>
  <si>
    <t>https://reliefweb.int/report/myanmar/myanmar-humanitarian-needs-overview-2023-january-2023; https://reliefweb.int/report/myanmar/myanmar-cyclone-mocha-flash-appeal-may-2023</t>
  </si>
  <si>
    <t>People exposed (MMR002 + MMR003 + MMR004). Exposed population for Cyclone Mocha (MMR005) is not added here as they affect the areas that are already included in MMR002, MMR003, and MMR004.</t>
  </si>
  <si>
    <t>MMR001People exposed</t>
  </si>
  <si>
    <t>People affected (MMR002 + MMR003 + MMR004). People affected by Cyclone Mocha are not considered here as they are already affected by other crises. Cyclone Mocha affected Rakhine, Chin, Sagaing, Kachin, and Magway where all the people were at least assigned to severity level 2 by HNO 2023. Only Nay Pyi Taw had people in level 1.</t>
  </si>
  <si>
    <t>MMR001People affected</t>
  </si>
  <si>
    <t>Govt.Bangladesh and UNHCR 11/07/2023; UNHCR accessed 13/06/2023; UNHCR 20/06/2023</t>
  </si>
  <si>
    <t>https://reliefweb.int/map/bangladesh/rohingya-refugee-responsebangladesh-rohingya-population-location-30-june-2023;https://www.unhcr.org/my/figures-glance-malaysia;https://reliefweb.int/map/myanmar/myanmar-emergency-overview-map-number-people-displaced-feb-2021-and-remain-displaced-19-jun-2023</t>
  </si>
  <si>
    <t>People displaced (MMR002 + MMR003 + MMR004)</t>
  </si>
  <si>
    <t>MMR001People displaced</t>
  </si>
  <si>
    <t>AHA Centre 26/05/2023</t>
  </si>
  <si>
    <t>https://reliefweb.int/report/myanmar/situation-update-no-8-tropical-cyclone-mocha-myanmar-friday-26-may-2023-2000-hrs-utc7</t>
  </si>
  <si>
    <t>Number of reported injuries due to Cyclone Mocha.</t>
  </si>
  <si>
    <t>MMR001Injuries reported</t>
  </si>
  <si>
    <t>ACLED accessed 18/07/2023; AHA Centre 26/05/2023</t>
  </si>
  <si>
    <t>https://acleddata.com/dashboard/#/dashboard;https://reliefweb.int/report/myanmar/situation-update-no-8-tropical-cyclone-mocha-myanmar-friday-26-may-2023-2000-hrs-utc7</t>
  </si>
  <si>
    <t>Total number of fatalities for all the crises for the last 6 months. Six months previous to the month the severity index (SI) is calculated are considered. For example, for January 2023 version of SI, months considered will be July 2022 to December 2022.</t>
  </si>
  <si>
    <t>MMR001Fatalities reported</t>
  </si>
  <si>
    <t>IPC 31/05/2023</t>
  </si>
  <si>
    <t>https://worldpopulationreview.com/countries/somalia-population</t>
  </si>
  <si>
    <t>Total population according to IPC although the figure is lower compared to figures from the World Population Review and HNO 2022</t>
  </si>
  <si>
    <t>BDI001Total population</t>
  </si>
  <si>
    <t>CIA 11/07/2023</t>
  </si>
  <si>
    <t>https://www.citypopulation.de/en/somalia/</t>
  </si>
  <si>
    <t>This is the total landmass of Burundi as the entire country is affected by the crisis.</t>
  </si>
  <si>
    <t>BDI001Landmass affected</t>
  </si>
  <si>
    <t>The entire population is exposed to the crisis</t>
  </si>
  <si>
    <t>BDI001People exposed</t>
  </si>
  <si>
    <t>https://data.unhcr.org/es/documents/details/101314</t>
  </si>
  <si>
    <t xml:space="preserve"> This figure includes a summation of level 2+3+4+5 as outlined in the IPC projections for June to September 2023</t>
  </si>
  <si>
    <t>BDI001People affected</t>
  </si>
  <si>
    <t>UNHCR 12/07/2023; IOM 14/06/2023; UNHCR 12/07/2023; UNHCR 30/06/2023</t>
  </si>
  <si>
    <t xml:space="preserve">Total displaced population includes IDPs (73,586), Burundian refugees in neighboring countries (261,092), refugees/asylum seekers in Burundi (87,214)  and refugee returnees (211,921). </t>
  </si>
  <si>
    <t>BDI001People displaced</t>
  </si>
  <si>
    <t>MMR001Fatalities in all crises</t>
  </si>
  <si>
    <t>People in need (MMR002 + MMR003 + MMR004+MMR005)</t>
  </si>
  <si>
    <t>MMR001People in Need</t>
  </si>
  <si>
    <t>ACLED accessed 17/07/2023</t>
  </si>
  <si>
    <t>Total Fatalities from 01/01/2023 to 30/06/2023</t>
  </si>
  <si>
    <t>BDI001Fatalities reported</t>
  </si>
  <si>
    <t>BDI001Fatalities in all crises</t>
  </si>
  <si>
    <t>https://www.ipcinfo.org/ipc-country-analysis/details-map/en/c/1156379/?iso3=BDI</t>
  </si>
  <si>
    <t xml:space="preserve">This figure includes IPC projections for June to September 2023 </t>
  </si>
  <si>
    <t>BDI001People in Need</t>
  </si>
  <si>
    <t>BDI001Minimal humanitarian conditions - Level 1</t>
  </si>
  <si>
    <t>BDI001Stressed humanitarian conditions - Level 2</t>
  </si>
  <si>
    <t>BDI001Moderate humanitarian conditions - Level 3</t>
  </si>
  <si>
    <t>BDI001Severe humanitarian conditions - Level 4</t>
  </si>
  <si>
    <t>BDI001Extreme humanitarian conditions - Level 5</t>
  </si>
  <si>
    <t>OCHA 23/03/2023</t>
  </si>
  <si>
    <t>https://reliefweb.int/report/burundi/burundi-besoins-et-plan-de-reponse-humanitaire-2023-mars-2023</t>
  </si>
  <si>
    <t>Refugees, IDPs, Host, Non-host, Returnees</t>
  </si>
  <si>
    <t>BDI001Crisis affected groups</t>
  </si>
  <si>
    <t>World Population Review Accessed  19/06/2023</t>
  </si>
  <si>
    <t>https://worldpopulationreview.com/countries/rwanda-population</t>
  </si>
  <si>
    <t xml:space="preserve">Total population of Rwanda according to WPR. </t>
  </si>
  <si>
    <t>RWA002Total population</t>
  </si>
  <si>
    <t>Number of people in level 1= MMR002 + MMR003 + MMR004. MMR005's level 1 severity population is not added here as they are already included in MMR001 among one or more severity levels.</t>
  </si>
  <si>
    <t>MMR001Minimal humanitarian conditions - Level 1</t>
  </si>
  <si>
    <t>Numbe rof people in level 2  (MMR002 + MMR003 + MMR004) - 500,000 affected who are affected by Cyclone Mocha. The 500,000 affected by the cyclone was previously in level 2 but now they are in level 3.</t>
  </si>
  <si>
    <t>MMR001Stressed humanitarian conditions - Level 2</t>
  </si>
  <si>
    <t>Numbe rof people in level 3 (MMR002 + MMR003 + MMR004+MMR005)</t>
  </si>
  <si>
    <t>MMR001Moderate humanitarian conditions - Level 3</t>
  </si>
  <si>
    <t>Number of people in level 4  (MMR002 + MMR003 + MMR004)</t>
  </si>
  <si>
    <t>MMR001Severe humanitarian conditions - Level 4</t>
  </si>
  <si>
    <t>Number of people in level 5 (MMR002 + MMR003 + MMR004)</t>
  </si>
  <si>
    <t>MMR001Extreme humanitarian conditions - Level 5</t>
  </si>
  <si>
    <t>Statoids Accessed 18/07/2023</t>
  </si>
  <si>
    <t>http://www.statoids.com/yrw.html</t>
  </si>
  <si>
    <t>Landmass of the districts where refugees are hosted(Gatsibo, Nyarugenge, Kirehe, Gisagara, Huye, Nyamagabe, Karongi districts)</t>
  </si>
  <si>
    <t>RWA002Landmass affected</t>
  </si>
  <si>
    <t>Population of the districts in Rwanda where majority of refugees are hosted(Gatsibo, Nyarugenge, Kirehe, Gisagara, Huye, Nyamagabe, Karongi districts)</t>
  </si>
  <si>
    <t>RWA002People exposed</t>
  </si>
  <si>
    <t>UNHCR 30/06/2023</t>
  </si>
  <si>
    <t xml:space="preserve"> https://data.unhcr.org/en/country/rwa</t>
  </si>
  <si>
    <t xml:space="preserve"> All Refugees/Asylum seekers  mostly from DRC and Burundi in Rwanda are affected by this crisis accroding to UNHCR. </t>
  </si>
  <si>
    <t>RWA002People affected</t>
  </si>
  <si>
    <t xml:space="preserve">Total number of Refugees/Asylum seekers mostly from DRC and Burundi  in Rwanda accroding to UNHCR. </t>
  </si>
  <si>
    <t>RWA002People displaced</t>
  </si>
  <si>
    <t xml:space="preserve">All Refugees/Asylum seekers mostly from DRC and Burundi  in Rwanda need humanitarian assistance. </t>
  </si>
  <si>
    <t>RWA002People in Need</t>
  </si>
  <si>
    <t xml:space="preserve">UNHCR 30/06/2023; Statoids Accessed 12/09/2022 </t>
  </si>
  <si>
    <t xml:space="preserve"> https://data.unhcr.org/en/country/rwa; http://www.statoids.com/yrw.html </t>
  </si>
  <si>
    <t>RWA002Minimal humanitarian conditions - Level 1</t>
  </si>
  <si>
    <t>https://data.unhcr.org/en/country/rwa</t>
  </si>
  <si>
    <t xml:space="preserve">The stessed level comprise Stressed conditions (Level2)= People Affected - People in Need. </t>
  </si>
  <si>
    <t>RWA002Stressed humanitarian conditions - Level 2</t>
  </si>
  <si>
    <t xml:space="preserve"> Level 3 is the total number of Refugees in Rwanda. Even though some of the refugees may have level 4  and 5 needs, there is no information to indicate this.  </t>
  </si>
  <si>
    <t>RWA002Moderate humanitarian conditions - Level 3</t>
  </si>
  <si>
    <t xml:space="preserve"> Even though some of the refugees may have level 4  and 5 needs, there is no information to indicate this. </t>
  </si>
  <si>
    <t>RWA002Severe humanitarian conditions - Level 4</t>
  </si>
  <si>
    <t xml:space="preserve"> Even though some of the refugees may have level 5 needs, there is no information to indicate this. </t>
  </si>
  <si>
    <t>RWA002Extreme humanitarian conditions - Level 5</t>
  </si>
  <si>
    <t>UNHCR 30/06/2023; Statoids Accessed 18/07/2023</t>
  </si>
  <si>
    <t>https://data.unhcr.org/en/country/rwa; http://www.statoids.com/yrw.html</t>
  </si>
  <si>
    <t>Refugee &amp; Host population</t>
  </si>
  <si>
    <t>RWA002Crisis affected groups</t>
  </si>
  <si>
    <t>Group:
IDPs
Host
Non-host
Refugees
Returnees</t>
  </si>
  <si>
    <t>MMR001Crisis affected groups</t>
  </si>
  <si>
    <t>Number of buildngs reportedly damaged by Cyclone Mocha.</t>
  </si>
  <si>
    <t>MMR001Buildings damaged</t>
  </si>
  <si>
    <t>Estimated total cost of damage to buildings, roads, and bridges.</t>
  </si>
  <si>
    <t>MMR001Economic Losses</t>
  </si>
  <si>
    <t>MMR002Total population</t>
  </si>
  <si>
    <t>Govt. of Myanmar 05/2015</t>
  </si>
  <si>
    <t xml:space="preserve">
https://dop.gov.mm/sites/dop.gov.mm/files/publication_docs/paletwa_0.pdf</t>
  </si>
  <si>
    <t>Sum of the areas of the Rakhine state is the affected area 36,778</t>
  </si>
  <si>
    <t>MMR002Landmass affected</t>
  </si>
  <si>
    <t xml:space="preserve">The total of population in Rakhaine state according to HNO 2023 is exposed. Although Paletwa township is affected by Rakhaine conflict crisis the population of the township is relatively  very small and not considered in the figure.
</t>
  </si>
  <si>
    <t>MMR002People exposed</t>
  </si>
  <si>
    <t xml:space="preserve">https://reliefweb.int/report/myanmar/myanmar-humanitarian-needs-overview-2023-january-2023;
</t>
  </si>
  <si>
    <t>People affected (i.e., excluding people facing minimal severity [severity phase 1] from the total affected population) as per HNO 2023 for Rakhine state:
3,472,000
Severity Phase 1 to 5 in HNO 2023 corresponds to severity index's Level 1 to 5 (i.e., Severity Phase 1 of HNO 2023 = Level 1 of severity index,  Severity Phase 2 of HNO 2023 = Level 2 of severity index, ...)</t>
  </si>
  <si>
    <t>MMR002People affected</t>
  </si>
  <si>
    <t xml:space="preserve">Number of Rohingya refugees in Bangladesh and Malaysia (0 in Thailand): 961,729 + 105,760
Protracted IDPs in Rakhine (Central): 195,200
Protracted IDPs in Rakhine (North): 36,300
Total: 1,298,989 (IDPs in Paletwa township is not considered for convenience of calculation; they are considered in the post-coup conflict crisis). </t>
  </si>
  <si>
    <t>MMR002People displaced</t>
  </si>
  <si>
    <t>ACLED accessed 18/07/2023</t>
  </si>
  <si>
    <t>Total number of fatalities in Rakhine state in the last 6 months. Six months previous to the month the severity index (SI) is calculated are considered. For example, for January 2023 version of SI, months considered will be July 2022 to December 2022.</t>
  </si>
  <si>
    <t>MMR002Fatalities reported</t>
  </si>
  <si>
    <t>MMR002Fatalities in all crises</t>
  </si>
  <si>
    <t>Total number of people in the severe, extreme, and catastrophic phases (i.e., severity phases 3, 4, and 5) in HNO 2023 in Rakhine state =1,672,000. 
Severity Phase 1 to 5 in HNO 2023 corresponds to severity index's Level 1 to 5 (i.e., Severity Phase 1 of HNO 2023 = Level 1 of severity index,  Severity Phase 2 of HNO 2023 = Level 2 of severity index, ...)</t>
  </si>
  <si>
    <t>MMR002People in Need</t>
  </si>
  <si>
    <t>Number of people under minimal phase severity (severity phase 1) according to HNO 2023 in Rakhine state .
Severity Phase 1 to 5 in HNO 2023 corresponds to severity index's Level 1 to 5 (i.e., Severity Phase 1 of HNO 2023 = Level 1 of severity index,  Severity Phase 2 of HNO 2023 = Level 2 of severity index, ...)</t>
  </si>
  <si>
    <t>MMR002Minimal humanitarian conditions - Level 1</t>
  </si>
  <si>
    <t>Number of people in need under stressed phase severity (severity phase 2) according to HNO 2023 in Rakhine state .
Severity Phase 1 to 5 in HNO 2023 corresponds to severity index's Level 1 to 5 (i.e., Severity Phase 1 of HNO 2023 = Level 1 of severity index,  Severity Phase 2 of HNO 2023 = Level 2 of severity index, ...)</t>
  </si>
  <si>
    <t>MMR002Stressed humanitarian conditions - Level 2</t>
  </si>
  <si>
    <t>Number of people in need under severe phase severity (severity phase 3)  in HNO 2023 according to HNO 2023 in Rakhine state.
Severity Phase 1 to 5 in HNO 2023 corresponds to severity index's Level 1 to 5 (i.e., Severity Phase 1 of HNO 2023 = Level 1 of severity index,  Severity Phase 2 of HNO 2023 = Level 2 of severity index, ...)</t>
  </si>
  <si>
    <t>MMR002Moderate humanitarian conditions - Level 3</t>
  </si>
  <si>
    <t>Number of people in need under extreme phase severity (severity phase 4) according to HNO 2023 in Rakhine state .
Severity Phase 1 to 5 in HNO 2023 corresponds to severity index's Level 1 to 5 (i.e., Severity Phase 1 of HNO 2023 = Level 1 of severity index,  Severity Phase 2 of HNO 2023 = Level 2 of severity index, ...)</t>
  </si>
  <si>
    <t>MMR002Severe humanitarian conditions - Level 4</t>
  </si>
  <si>
    <t>Number of people in need under catastrophic phase severity (severity phase 5) according to HNO 2023 in Rakhine state . 
Severity Phase 1 to 5 in HNO 2023 corresponds to severity index's Level 1 to 5 (i.e., Severity Phase 1 of HNO 2023 = Level 1 of severity index,  Severity Phase 2 of HNO 2023 = Level 2 of severity index, ...)</t>
  </si>
  <si>
    <t>MMR002Extreme humanitarian conditions - Level 5</t>
  </si>
  <si>
    <t>https://reliefweb.int/report/myanmar/myanmar-humanitarian-needs-overview-2023-january-2024</t>
  </si>
  <si>
    <t>Group:
IDPs
Host
Non-host
Refugees</t>
  </si>
  <si>
    <t>MMR002Crisis affected groups</t>
  </si>
  <si>
    <t>ACLED 18/07/2023; IOM 14/07/2023</t>
  </si>
  <si>
    <t>https://acleddata.com/dashboard/#/dashboard; https://missingmigrants.iom.int/region/americas?region_incident=4041&amp;route=3936&amp;incident_date%5Bmin%5D=&amp;incident_date%5Bmax%5D=</t>
  </si>
  <si>
    <t>Fatalities were reported in battles, riots, and violence against civilians. Time period: Time period: 18/07/2022-18/07/2023, plus missing migrants since 2014 according to IOM (896)</t>
  </si>
  <si>
    <t>MEX001Fatalities reported</t>
  </si>
  <si>
    <t>MEX001Fatalities in all crises</t>
  </si>
  <si>
    <t>COMAR 05/06/2023</t>
  </si>
  <si>
    <t>https://www.gob.mx/cms/uploads/attachment/file/830378/Cierre_Mayo-2023__1-Junio_.pdf</t>
  </si>
  <si>
    <t>Migrants recognized as refugees or in complementary protection by the Mexican Commission for Refugee Assistance (COMAR) from 2013 to 2023 (until May). However, there are no exact figures about the total number of people in need as they are in constant movement through the country and not all of them are registered.</t>
  </si>
  <si>
    <t>MEX001People in Need</t>
  </si>
  <si>
    <t>Internal Displacement Monitoring Centre (IMDC) 20/05/2021; UNHCR 31/12/2021</t>
  </si>
  <si>
    <t>MEX001Stressed humanitarian conditions - Level 2</t>
  </si>
  <si>
    <t>MEX001Moderate humanitarian conditions - Level 3</t>
  </si>
  <si>
    <t>ACLED 18/07/23</t>
  </si>
  <si>
    <t>Fatalities reported in battles, riots, and violence against civilians. Time period: 18/07/2022-18/07/2023</t>
  </si>
  <si>
    <t>MEX002Fatalities reported</t>
  </si>
  <si>
    <t>ACLED 18/07/23; IOM 2023</t>
  </si>
  <si>
    <t>MEX002Fatalities in all crises</t>
  </si>
  <si>
    <t>Amnesty International 28/04/2010 ; Gobierno de Mexico 01/07/2023 ; Strauss Center 01/08/2022</t>
  </si>
  <si>
    <t>; http://portales.segob.gob.mx/work/models/PoliticaMigratoria/CEM/Estadisticas/Sintesis_Graficas/Sintesis_2023.pdf ; https://www.strausscenter.org/wp-content/uploads/Aug_2022_Metering.pdf ;https://www.amnesty.org/es/documents/amr41/014/2010/es/</t>
  </si>
  <si>
    <t>Total # of people living in the affected area + Mexicans forcefully returned from the USA in 2022 (april 2023) + Asylum-seekers on metering waitlists in August 2022.</t>
  </si>
  <si>
    <t>MEX003People exposed</t>
  </si>
  <si>
    <t>UNHCR 31/12/2021</t>
  </si>
  <si>
    <t>https://www.unhcr.org/refugee-statistics/download/?url=JZ3p8k</t>
  </si>
  <si>
    <t>Others of concern + Venezueleans displaced abroad from the Refugees in Mexico</t>
  </si>
  <si>
    <t>MEX003People affected</t>
  </si>
  <si>
    <t>MEX003People displaced</t>
  </si>
  <si>
    <t>MEX003Injuries reported</t>
  </si>
  <si>
    <t>IOM 04/07/2023</t>
  </si>
  <si>
    <t>https://missingmigrants.iom.int/region/americas?region_incident=4041&amp;route=3936&amp;incident_date%5Bmin%5D=&amp;incident_date%5Bmax%5D=</t>
  </si>
  <si>
    <t>Missing migrants in the US-Mexican border since 2014. The figures were last updated on 14 July 2023</t>
  </si>
  <si>
    <t>MEX003Fatalities reported</t>
  </si>
  <si>
    <t>MEX003Fatalities in all crises</t>
  </si>
  <si>
    <t>MEX003People in Need</t>
  </si>
  <si>
    <t>MEX003Minimal humanitarian conditions - Level 1</t>
  </si>
  <si>
    <t>MEX003Stressed humanitarian conditions - Level 2</t>
  </si>
  <si>
    <t>https://www.gob.mx/cms/uploads/attachment/file/821794/Cierre_Abril-2023__1-Mayo_.pdf</t>
  </si>
  <si>
    <t>Migrants recognized as refugees or in complementary protection by the Mexican Commission for Refugee Assistance (COMAR) from 2013 to 2022 (until july). However, there are no exact figures about the total people in need as they are in constant movement through the country and not all of them are registered.</t>
  </si>
  <si>
    <t>MEX003Moderate humanitarian conditions - Level 3</t>
  </si>
  <si>
    <t>MMR003Total population</t>
  </si>
  <si>
    <t>WFP 5/7/2023</t>
  </si>
  <si>
    <t>https://reliefweb.int/report/haiti/wfp-haiti-country-brief-may-2023</t>
  </si>
  <si>
    <t>As of 31 May 2023, there are 44,642 suspected cases of cholera, of which 2,988 are confirmed and 41,122 are hospitalized. All ten departments of Haiti have reported cases, and there have been 714 confirmed deaths since the beginning of the epidemic in October 2022</t>
  </si>
  <si>
    <t>HTI001Illness cases reported</t>
  </si>
  <si>
    <t>ACLED 18/07/2023</t>
  </si>
  <si>
    <t>Fatalities were reported in battles, violence against civilians, explosions/Remote violence, riots, protests, strategic developments. Time period: 18/07/2023-18/07/2023</t>
  </si>
  <si>
    <t>SLV001Fatalities reported</t>
  </si>
  <si>
    <t>Govt. of Myanmar 05/2015; MIMU accessed 26/1/2023</t>
  </si>
  <si>
    <t>https://myanmar.unfpa.org/sites/default/files/pub-pdf/Kachin%20State%20Census%20Report%20-%20ENGLISH_0.pdf;
https://themimu.info/states_regions/shan</t>
  </si>
  <si>
    <t>Kachin: 89,041 sq km2
Shan (North)= 60,559 sq km2</t>
  </si>
  <si>
    <t>MMR003Landmass affected</t>
  </si>
  <si>
    <t>The total number of people exposed according to the HNO 2023 is the total popualtion of Kachin and Shan north states.
Severity Phase 1 to 5 in HNO 2023 corresponds to severity index's Level 1 to 5 (i.e., Severity Phase 1 of HNO 2023 = Level 1 of severity index,  Severity Phase 2 of HNO 2023 = Level 2 of severity index, ...)</t>
  </si>
  <si>
    <t>MMR003People exposed</t>
  </si>
  <si>
    <t>SLV001Fatalities in all crises</t>
  </si>
  <si>
    <t>The total number affected people (severity phase 2 to 5) Kachin and Shan north states as per HNO 2023.
Severity Phase 1 to 5 in HNO 2023 corresponds to severity index's Level 1 to 5 (i.e., Severity Phase 1 of HNO 2023 = Level 1 of severity index,  Severity Phase 2 of HNO 2023 = Level 2 of severity index, ...)</t>
  </si>
  <si>
    <t>MMR003People affected</t>
  </si>
  <si>
    <t>HND001People affected</t>
  </si>
  <si>
    <t>UNHCR 20/06/2023</t>
  </si>
  <si>
    <t>https://reliefweb.int/map/myanmar/myanmar-emergency-overview-map-number-people-displaced-feb-2021-and-remain-displaced-19-jun-2023</t>
  </si>
  <si>
    <t>Total number of IDPs in the Kachin(89,600) and  Northern-Shan(8,800) states (prior to Feb 2021 coup)</t>
  </si>
  <si>
    <t>MMR003People displaced</t>
  </si>
  <si>
    <t>Fatalities reported in battles, riots, and violence against civilians. Time period: 14/07/2022-14/07/2023</t>
  </si>
  <si>
    <t>HND001Fatalities reported</t>
  </si>
  <si>
    <t>HND001Fatalities in all crises</t>
  </si>
  <si>
    <t>Minimum = People exposed - people affected</t>
  </si>
  <si>
    <t>HND001Minimal humanitarian conditions - Level 1</t>
  </si>
  <si>
    <t>The total number of fatalities for the crisis in Kachin and Northern Shan for the last 6 months. Six months previous to the month the severity index (SI) is calculated are considered. For example, for January 2023 version of SI, months considered will be July 2022 to December 2022.</t>
  </si>
  <si>
    <t>MMR003Fatalities reported</t>
  </si>
  <si>
    <t>HND001Stressed humanitarian conditions - Level 2</t>
  </si>
  <si>
    <t>NIC001Fatalities reported</t>
  </si>
  <si>
    <t>NIC001Fatalities in all crises</t>
  </si>
  <si>
    <t>MMR003Fatalities in all crises</t>
  </si>
  <si>
    <t>IDMC 2022</t>
  </si>
  <si>
    <t>People in need on the move (displaced people, asylum seekers, refugees, migrants and returnees) according to OCHA</t>
  </si>
  <si>
    <t>GTM001People displaced</t>
  </si>
  <si>
    <t>Total number of PIN are the people who are in the severe, extreme, or catastrophic (severity phase 3 to 5) phases according to the HNO 2023 in Kachin and Shan north states.
Severity Phase 1 to 5 in HNO 2023 corresponds to severity index's Level 1 to 5 (i.e., Severity Phase 1 of HNO 2023 = Level 1 of severity index,  Severity Phase 2 of HNO 2023 = Level 2 of severity index, ...)</t>
  </si>
  <si>
    <t>MMR003People in Need</t>
  </si>
  <si>
    <t>Number of people under minimal phase severity (severity phase 1) according to HNO 2023 in Kachin and Shan north states.
Severity Phase 1 to 5 in HNO 2023 corresponds to severity index's Level 1 to 5 (i.e., Severity Phase 1 of HNO 2023 = Level 1 of severity index,  Severity Phase 2 of HNO 2023 = Level 2 of severity index, ...)</t>
  </si>
  <si>
    <t>MMR003Minimal humanitarian conditions - Level 1</t>
  </si>
  <si>
    <t>Number of people in need under stressed phase severity (severity phase 2) according to HNO 2023 in Kachin and Shan north states..
Severity Phase 1 to 5 in HNO 2023 corresponds to severity index's Level 1 to 5 (i.e., Severity Phase 1 of HNO 2023 = Level 1 of severity index,  Severity Phase 2 of HNO 2023 = Level 2 of severity index, ...)</t>
  </si>
  <si>
    <t>MMR003Stressed humanitarian conditions - Level 2</t>
  </si>
  <si>
    <t>Number of people in need under severe phase severity (severity phase 3) according to HNO 2023 n Kachin and Shan north states..
Severity Phase 1 to 5 in HNO 2023 corresponds to severity index's Level 1 to 5 (i.e., Severity Phase 1 of HNO 2023 = Level 1 of severity index,  Severity Phase 2 of HNO 2023 = Level 2 of severity index, ...)</t>
  </si>
  <si>
    <t>MMR003Moderate humanitarian conditions - Level 3</t>
  </si>
  <si>
    <t>Number of people in need under extreme phase severity (severity phase 4) according to HNO 2023 in Kachin and Shan north states..
Severity Phase 1 to 5 in HNO 2023 corresponds to severity index's Level 1 to 5 (i.e., Severity Phase 1 of HNO 2023 = Level 1 of severity index,  Severity Phase 2 of HNO 2023 = Level 2 of severity index, ...)</t>
  </si>
  <si>
    <t>MMR003Severe humanitarian conditions - Level 4</t>
  </si>
  <si>
    <t>Number of people in need under catastrophic phase severity (severity phase 5) according to HNO 2023 n Kachin and Shan north states. 
Severity Phase 1 to 5 in HNO 2023 corresponds to severity index's Level 1 to 5 (i.e., Severity Phase 1 of HNO 2023 = Level 1 of severity index,  Severity Phase 2 of HNO 2023 = Level 2 of severity index, ...)</t>
  </si>
  <si>
    <t>MMR003Extreme humanitarian conditions - Level 5</t>
  </si>
  <si>
    <t>Groups:
IDPs
Host
non-host</t>
  </si>
  <si>
    <t>MMR003Crisis affected groups</t>
  </si>
  <si>
    <t>MMR004Total population</t>
  </si>
  <si>
    <t>MIMU accessed 27/1/2023; OCHA 15/01/2023</t>
  </si>
  <si>
    <t>http://themimu.info/census-data; https://reliefweb.int/report/myanmar/myanmar-humanitarian-needs-overview-2023-january-2023</t>
  </si>
  <si>
    <t>The affected area = total landmass area of Myanmar - total landmass area of Rakhine, Kachin, and Shan north states</t>
  </si>
  <si>
    <t>MMR004Landmass affected</t>
  </si>
  <si>
    <t>The total number of people living in the affected areas = total population of the country - total population in Rakhine, Kachin (pre-coup), and Shan north (pre-coup) states.</t>
  </si>
  <si>
    <t>MMR004People exposed</t>
  </si>
  <si>
    <t>The total number of affected people under all severity phases (except for minimal) according to the HNO 2023 for the affected landmasses.</t>
  </si>
  <si>
    <t>MMR004People affected</t>
  </si>
  <si>
    <t>People displaced due to post-coup conflict (except for the displaced people in Rakhine state). The figure includes people displaced to India and Thailand.</t>
  </si>
  <si>
    <t>MMR004People displaced</t>
  </si>
  <si>
    <t>Total number of fatalities for the crisis for the last 6 months for all the states except (Rakhine, Kachin and northen Shan) . Six months previous to the month the severity index (SI) is calculated are considered. For example, for January 2023 version of SI, months considered will be July 2022 to December 2022.</t>
  </si>
  <si>
    <t>MMR004Fatalities reported</t>
  </si>
  <si>
    <t>MMR004Fatalities in all crises</t>
  </si>
  <si>
    <t>Total number of PIN (severity phases 3 to 5) according to HNO 2023 in the affected areas .
Severity Phase 1 to 5 in HNO 2023 corresponds to severity index's Level 1 to 5 (i.e., Severity Phase 1 of HNO 2023 = Level 1 of severity index,  Severity Phase 2 of HNO 2023 = Level 2 of severity index, ...)</t>
  </si>
  <si>
    <t>MMR004People in Need</t>
  </si>
  <si>
    <t>Number of people under minimal phase severity (severity phase 1) according to HNO 2023 in the affected areas.
Severity Phase 1 to 5 in HNO 2023 corresponds to severity index's Level 1 to 5 (i.e., Severity Phase 1 of HNO 2023 = Level 1 of severity index,  Severity Phase 2 of HNO 2023 = Level 2 of severity index, ...)</t>
  </si>
  <si>
    <t>MMR004Minimal humanitarian conditions - Level 1</t>
  </si>
  <si>
    <t>Number of people in need under stressed phase severity (severity phase 2) according to HNO 2023 in the affected areas.
Severity Phase 1 to 5 in HNO 2023 corresponds to severity index's Level 1 to 5 (i.e., Severity Phase 1 of HNO 2023 = Level 1 of severity index,  Severity Phase 2 of HNO 2023 = Level 2 of severity index, ...)</t>
  </si>
  <si>
    <t>MMR004Stressed humanitarian conditions - Level 2</t>
  </si>
  <si>
    <t>Number of people in need under severe phase severity (severity phase 3) according to HNO 2023 in the affected areas.
Severity Phase 1 to 5 in HNO 2023 corresponds to severity index's Level 1 to 5 (i.e., Severity Phase 1 of HNO 2023 = Level 1 of severity index,  Severity Phase 2 of HNO 2023 = Level 2 of severity index, ...)</t>
  </si>
  <si>
    <t>MMR004Moderate humanitarian conditions - Level 3</t>
  </si>
  <si>
    <t>Number of people in need under extreme phase severity (severity phase 4) according to HNO 2023 in the affected areas.
Severity Phase 1 to 5 in HNO 2023 corresponds to severity index's Level 1 to 5 (i.e., Severity Phase 1 of HNO 2023 = Level 1 of severity index,  Severity Phase 2 of HNO 2023 = Level 2 of severity index, ...)</t>
  </si>
  <si>
    <t>MMR004Severe humanitarian conditions - Level 4</t>
  </si>
  <si>
    <t>Number of people in need under catastrophic phase severity (severity phase 5) according to HNO 2023 in the affected areas. 
Severity Phase 1 to 5 in HNO 2023 corresponds to severity index's Level 1 to 5 (i.e., Severity Phase 1 of HNO 2023 = Level 1 of severity index,  Severity Phase 2 of HNO 2023 = Level 2 of severity index, ...)</t>
  </si>
  <si>
    <t>MMR004Extreme humanitarian conditions - Level 5</t>
  </si>
  <si>
    <t>Groups:
IDPs
Host
Non-host</t>
  </si>
  <si>
    <t>MMR004Crisis affected groups</t>
  </si>
  <si>
    <t>MMR005Total population</t>
  </si>
  <si>
    <t>OCHA 23/05/2023; City Population accessed 30/05/2023</t>
  </si>
  <si>
    <t>https://reliefweb.int/report/myanmar/myanmar-cyclone-mocha-flash-appeal-may-2023;https://www.citypopulation.de/en/myanmar/admin/</t>
  </si>
  <si>
    <t xml:space="preserve">The total area affected by Cyclone Mocha. As per the OCHA flash appeal for Cylone Mocha, Rakhine, Chin, Sagaing, Kachin, and Magway states and regions were affected. According to the cyclone's trajectory, it seems that all of Rakhine, Chin, and Sagaing states and region were affected, and Hpakant, Mogaung, and Mohnyin townships of Kachin state and Tilin, Saw, and Pauk of Magway region were affected. The total area of the Rakhin, Chin, and Sagaing and affected townships of Kachin state and Magway region are considered affected.  </t>
  </si>
  <si>
    <t>MMR005Landmass affected</t>
  </si>
  <si>
    <t>The total number of people living in the affected areas = total population of Rakhine, Chin, and Sagaing states and region, and Hpakant, Mogaung, and Mohnyin townships of Kachin state and Tilin, Saw, and Pauk of Magway region</t>
  </si>
  <si>
    <t>MMR005People exposed</t>
  </si>
  <si>
    <t>OCHA 23/05/2023</t>
  </si>
  <si>
    <t>https://reliefweb.int/report/myanmar/myanmar-cyclone-mocha-flash-appeal-may-2023</t>
  </si>
  <si>
    <t>The total number of people facing winds in excess of 90kmph was estimated to be 7.9 million. The total population living in the areas affected by the cyclone has already been affected by other crises. So, there seems to be significant overlap. However, for the cyclone, as per the flash appeal, the 500,000 people are in need in addition to the number of people in need because of other crises. Therefore, the affected population is 500,000.</t>
  </si>
  <si>
    <t>MMR005People affected</t>
  </si>
  <si>
    <t>MMR005Injuries reported</t>
  </si>
  <si>
    <t>Death toll for Cycone Mocha. The figure varies among different sources. This figure could be an underestimate.</t>
  </si>
  <si>
    <t>MMR005Fatalities reported</t>
  </si>
  <si>
    <t>MMR005Fatalities in all crises</t>
  </si>
  <si>
    <t>Number of people in need according to the OCHA flash appeal for Cyclone Mocha.</t>
  </si>
  <si>
    <t>MMR005People in Need</t>
  </si>
  <si>
    <t>Number of people in severity level 1 = exposed population - affected population. It is to be noted that this population is also included in one or more severity levels in other crises.</t>
  </si>
  <si>
    <t>MMR005Minimal humanitarian conditions - Level 1</t>
  </si>
  <si>
    <t>All the affected population are people in need so they are assigned to severity level 3.</t>
  </si>
  <si>
    <t>MMR005Stressed humanitarian conditions - Level 2</t>
  </si>
  <si>
    <t>MMR005Moderate humanitarian conditions - Level 3</t>
  </si>
  <si>
    <t xml:space="preserve">Groups:
IDPs
Returnees
Host
Non-host
</t>
  </si>
  <si>
    <t>MMR005Crisis affected groups</t>
  </si>
  <si>
    <t>MMR005Buildings damaged</t>
  </si>
  <si>
    <t>MMR005Economic Losses</t>
  </si>
  <si>
    <t>Population Census Data 2020</t>
  </si>
  <si>
    <t>https://psa.gov.ph/population-and-housing/node/164857</t>
  </si>
  <si>
    <t>Total population living in the Philippines</t>
  </si>
  <si>
    <t>PHL001Total population</t>
  </si>
  <si>
    <t>Govt of Philippines 2015</t>
  </si>
  <si>
    <t xml:space="preserve">The total landmass of crisis affected areas. </t>
  </si>
  <si>
    <t>PHL001Landmass affected</t>
  </si>
  <si>
    <t xml:space="preserve">Total population of the country is considered as exposed population. PHL003 affects Region IX (Zamboanga Peninsula), Region XI (Davao Region), Region X (Northern Mindanao), Region XII (Soccsksargen), Region XIII (Caraga), Bangsamoro Autonomous Region In Muslim Mindanao (BARMM). 
PHL012 affects the entire country except the Region X, Region XI, and Caraga. 
Therefore, all the regions are affected. So, the people living in all the regions are considered as exposed.
This country level exposed population  figure is less than the aggregate exposed figure for all the individual crises (PHL012 + PHL013). This is because there are overlaps in the regions affected among the crises, i.e., multiple crises affect the same regions. Hence, the issue of mismatch between the country level figure and aggregate figure. </t>
  </si>
  <si>
    <t>PHL001People exposed</t>
  </si>
  <si>
    <t>OCHA 15/06/2023; DSWD 26/1/2023</t>
  </si>
  <si>
    <t>https://reliefweb.int/report/philippines/philippines-mindanao-displacement-snapshot-12-june-2023; https://reliefweb.int/report/philippines/dswd-dromic-report-71-severe-tropical-storm-paeng-26-january-2023-6am</t>
  </si>
  <si>
    <t>Total people affected by the crises in Philippines</t>
  </si>
  <si>
    <t>PHL001People affected</t>
  </si>
  <si>
    <t>OCHA 15/06/2023; DSWD 14/06/2023</t>
  </si>
  <si>
    <t>https://reliefweb.int/report/philippines/philippines-mindanao-displacement-snapshot-12-june-2024; https://reliefweb.int/report/philippines/dswd-dromic-report-79-severe-tropical-storm-paeng-14-june-2023-6pm</t>
  </si>
  <si>
    <t xml:space="preserve">The total number of displaced people because of crises in the Philippines. </t>
  </si>
  <si>
    <t>PHL001People displaced</t>
  </si>
  <si>
    <t>https://acleddata.com/dashboard/#/dashboard; x</t>
  </si>
  <si>
    <t>Number of fatalities in the last 6 months.  Six months previous to the month the severity index (SI) is calculated are considered. For example, for the January 2023 version of SI, months considered will be July 2022 to December 2022.</t>
  </si>
  <si>
    <t>PHL001Fatalities reported</t>
  </si>
  <si>
    <t>The number of fatalities in all the crises in the last 6 months.  Six months previous to the month the severity index (SI) is calculated are considered. For example, for the January 2023 version of SI, months considered will be July 2022 to December 2022.</t>
  </si>
  <si>
    <t>PHL001Fatalities in all crises</t>
  </si>
  <si>
    <t>https://reliefweb.int/report/philippines/philippines-mindanao-displacement-snapshot-12-june-2024; https://reliefweb.int/report/philippines/dswd-dromic-report-78-severe-tropical-storm-paeng-10-may-2023-6pm</t>
  </si>
  <si>
    <t>Total number of people in need in all the crises.</t>
  </si>
  <si>
    <t>PHL001People in Need</t>
  </si>
  <si>
    <t>Population Census Data 2020; OCHA 15/06/2023; Population Census Data 2020; DSWD 17/03/2023</t>
  </si>
  <si>
    <t>https://psa.gov.ph/population-and-housing/node/164857
https://reliefweb.int/report/philippines/philippines-mindanao-displacement-snapshot-12-june-2024; https://psa.gov.ph/population-and-housing/node/164857
https://dromic.dswd.gov.ph/wp-content/uploads/2023/03/DSWD-DROMIC-Report-76-on-Severe-Tropical-Storm-Paeng-as-of-17-March-2023-6PM.pdf</t>
  </si>
  <si>
    <t>Due to PHL003 and PHL012  crises overlaps multiple times affecting the same region and population, minimal humanitarian level condition for PHL001 is calculated (Level 1 = Total number of people exposed in PHL001 -total people affected in PHL001).</t>
  </si>
  <si>
    <t>PHL001Minimal humanitarian conditions - Level 1</t>
  </si>
  <si>
    <t>UNHCR Protection Cluster 28/12/2022; Govt of Philippines 2015; DSWD 11/05/2023</t>
  </si>
  <si>
    <t>https://reliefweb.int/report/philippines/philippines-mindanao-displacement-dashboard-november-2022-issue-no-98; https://data.humdata.org/dataset/philippines-2015-census-population-administrative-level-1-to-4 ; https://dromic.dswd.gov.ph/wp-content/uploads/2023/03/DSWD-DROMIC-Report-76-on-Severe-Tropical-Storm-Paeng-as-of-17-March-2023-6PM.pdf</t>
  </si>
  <si>
    <t>Stressed humanitarian conditions is calculated (Level 2 = Total number fo people affceted in PHL001 - total number of people in needin PHL001)</t>
  </si>
  <si>
    <t>PHL001Stressed humanitarian conditions - Level 2</t>
  </si>
  <si>
    <t>UNHCR Protection Cluster 28/12/2022; Govt of Philippines 2015; x</t>
  </si>
  <si>
    <t>https://reliefweb.int/report/philippines/philippines-mindanao-displacement-dashboard-november-2022-issue-no-98; https://data.humdata.org/dataset/philippines-2015-census-population-administrative-level-1-to-4 ; x</t>
  </si>
  <si>
    <t>PHL001Severe humanitarian conditions - Level 4</t>
  </si>
  <si>
    <t>PHL001Extreme humanitarian conditions - Level 5</t>
  </si>
  <si>
    <t>NDRRMC 19/11/2022</t>
  </si>
  <si>
    <t>x; https://monitoring-dashboard.ndrrmc.gov.ph/assets/uploads/situations/Whole_Report.pdf</t>
  </si>
  <si>
    <t>Host, non-host, returnees and IDPs affceted by all the crises</t>
  </si>
  <si>
    <t>PHL001Crisis affected groups</t>
  </si>
  <si>
    <t>DSWD 14/06/2023</t>
  </si>
  <si>
    <t>https://reliefweb.int/report/philippines/dswd-dromic-report-79-severe-tropical-storm-paeng-14-june-2023-6pm</t>
  </si>
  <si>
    <t>Total # of buildings damaged because of Typhoon Nalgae</t>
  </si>
  <si>
    <t>PHL001Buildings damaged</t>
  </si>
  <si>
    <t>Total # of buildings destroyed because of Typhoon Nalgae</t>
  </si>
  <si>
    <t>PHL001Buildings destroyed</t>
  </si>
  <si>
    <t>https://monitoring-dashboard.ndrrmc.gov.ph/assets/uploads/situations/Whole_Report.pdf</t>
  </si>
  <si>
    <t>Total economic loss due to Typhoon Nalgae</t>
  </si>
  <si>
    <t>PHL001Economic Losses</t>
  </si>
  <si>
    <t>PHL003Total population</t>
  </si>
  <si>
    <t>http://www.psa.gov.ph/content/philippine-population-density-based-2015-census-population</t>
  </si>
  <si>
    <t xml:space="preserve">Regions included: Region IX (Zamboanga Peninsula), Region XI (Davao Region), Region X (Northern Mindanao), Region XII (Soccsksargen), Region XIII (Caraga), Bangsamoro Autonomous Region In Muslim Mindanao (BARMM) </t>
  </si>
  <si>
    <t>PHL003Landmass affected</t>
  </si>
  <si>
    <t>Total population living in the areas considered affected</t>
  </si>
  <si>
    <t>PHL003People exposed</t>
  </si>
  <si>
    <t>OCHA 15/06/2023</t>
  </si>
  <si>
    <t>https://reliefweb.int/report/philippines/philippines-mindanao-displacement-snapshot-12-june-2023</t>
  </si>
  <si>
    <t xml:space="preserve">The entire Mindanao island and surrounding region is considered affected by conflict. There is limited information regarding how the conflict affects people in the region. </t>
  </si>
  <si>
    <t>PHL003People affected</t>
  </si>
  <si>
    <t>https://reliefweb.int/report/philippines/philippines-mindanao-displacement-snapshot-12-june-2024</t>
  </si>
  <si>
    <t>The total number of displaced people in Mindanao according to OCHA.</t>
  </si>
  <si>
    <t>PHL003People displaced</t>
  </si>
  <si>
    <t>Number of fatalities in Mindanao in the last 6 months.  Six months previous to the month the severity index (SI) is calculated are considered. For example, for the January 2023 version of SI, months considered will be July 2022 to December 2022.</t>
  </si>
  <si>
    <t>PHL003Fatalities reported</t>
  </si>
  <si>
    <t>Number of fatalities in all crises in the last 6 months.  Six months previous to the month the severity index (SI) is calculated are considered. For example, for the January 2023 version of SI, months considered will be July 2022 to December 2022.</t>
  </si>
  <si>
    <t>PHL003Fatalities in all crises</t>
  </si>
  <si>
    <t>The entire Mindanao island and surrounding region is considered affected by conflict. There is limited information regarding how the conflict affects people in the region. So, people displaced are considered to be the people in need.</t>
  </si>
  <si>
    <t>PHL003People in Need</t>
  </si>
  <si>
    <t>Population Census Data 2020; OCHA 15/06/2023</t>
  </si>
  <si>
    <t>https://psa.gov.ph/population-and-housing/node/164857;https://reliefweb.int/report/philippines/philippines-mindanao-displacement-snapshot-12-june-2024</t>
  </si>
  <si>
    <t xml:space="preserve">The entire Mindanao island and surrounding region is considered affected by conflict. Level 1 includes the entire population of this area minus people in need. </t>
  </si>
  <si>
    <t>PHL003Minimal humanitarian conditions - Level 1</t>
  </si>
  <si>
    <t>UNHCR Protection Cluster 28/12/2022; Govt of Philippines 2015</t>
  </si>
  <si>
    <t xml:space="preserve">https://reliefweb.int/report/philippines/philippines-mindanao-displacement-dashboard-november-2022-issue-no-98; https://data.humdata.org/dataset/philippines-2015-census-population-administrative-level-1-to-4 </t>
  </si>
  <si>
    <t xml:space="preserve">The entire Mindanao island and surrounding region is considered affected by conflict. Level 1 includes the entire population of this area. There is limited information regarding how the conflict affects people in the region. Level 2 are those affected but not displaced.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There is no one considered to be on Level 4 or 5. </t>
  </si>
  <si>
    <t>PHL003Stressed humanitarian conditions - Level 2</t>
  </si>
  <si>
    <t xml:space="preserve">The entire Mindanao island and surrounding region is considered affected by conflict.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
  </si>
  <si>
    <t>PHL003Moderate humanitarian conditions - Level 3</t>
  </si>
  <si>
    <t>PHL003Severe humanitarian conditions - Level 4</t>
  </si>
  <si>
    <t>PHL003Extreme humanitarian conditions - Level 5</t>
  </si>
  <si>
    <t>PHL012Total population</t>
  </si>
  <si>
    <t>Population Census Data 2020; DSWD 25/11/2022</t>
  </si>
  <si>
    <t>https://psa.gov.ph/population-and-housing/node/164857;https://dromic.dswd.gov.ph/wp-content/uploads/2022/11/DSWD-DROMIC-Report-46-on-Severe-Tropical-Storm-Paeng-as-of-25-November-2022-6AM.pdf</t>
  </si>
  <si>
    <t>This is the total area of the affected regions: the entire country except the Region X, Region XI, and Caraga (regions with less that 10,000 affected are excluded from being considered to be affected)</t>
  </si>
  <si>
    <t>PHL012Landmass affected</t>
  </si>
  <si>
    <t>Total population living in the areas: the entire country except the Region X, Region XI, and Caraga (regions with less that 10,000 affected are excluded from being considered to be affected)</t>
  </si>
  <si>
    <t>PHL012People exposed</t>
  </si>
  <si>
    <t>DSWD 26/1/2023</t>
  </si>
  <si>
    <t>https://reliefweb.int/report/philippines/dswd-dromic-report-71-severe-tropical-storm-paeng-26-january-2023-6am</t>
  </si>
  <si>
    <t>Total number of people affected by the Typhoon Nalgae crisis according to the government</t>
  </si>
  <si>
    <t>PHL012People affected</t>
  </si>
  <si>
    <t>Total number of people displaced by the Typhoon Nalgae crisis according to the government</t>
  </si>
  <si>
    <t>PHL012People displaced</t>
  </si>
  <si>
    <t>The number of fatalities of all crises in the last 6 months.  Six months previous to the month the severity index (SI) is calculated are considered. For example, for the January 2023 version of SI, months considered will be July 2022 to December 2022.</t>
  </si>
  <si>
    <t>PHL012Fatalities in all crises</t>
  </si>
  <si>
    <t>DSWD 11/05/2023</t>
  </si>
  <si>
    <t>https://reliefweb.int/report/philippines/dswd-dromic-report-78-severe-tropical-storm-paeng-10-may-2023-6pm</t>
  </si>
  <si>
    <t>Numbe of people displaced are considered to be the people in need</t>
  </si>
  <si>
    <t>PHL012People in Need</t>
  </si>
  <si>
    <t>Population Census Data 2020; DSWD 17/03/2023</t>
  </si>
  <si>
    <t>https://psa.gov.ph/population-and-housing/node/164857;https://dromic.dswd.gov.ph/wp-content/uploads/2023/03/DSWD-DROMIC-Report-76-on-Severe-Tropical-Storm-Paeng-as-of-17-March-2023-6PM.pdf</t>
  </si>
  <si>
    <t>Level 1 = number of people exposed minus people affected</t>
  </si>
  <si>
    <t>PHL012Minimal humanitarian conditions - Level 1</t>
  </si>
  <si>
    <t>https://dromic.dswd.gov.ph/wp-content/uploads/2023/03/DSWD-DROMIC-Report-76-on-Severe-Tropical-Storm-Paeng-as-of-17-March-2023-6PM.pdf</t>
  </si>
  <si>
    <t>Level 2 = People affected minus people in need</t>
  </si>
  <si>
    <t>PHL012Stressed humanitarian conditions - Level 2</t>
  </si>
  <si>
    <t>Level 3 is considered equivalent to number of people in need which is the number of people displaced</t>
  </si>
  <si>
    <t>PHL012Moderate humanitarian conditions - Level 3</t>
  </si>
  <si>
    <t>Host, non-host, IDPs, and returnees that are affected by Typhoon Nalgae</t>
  </si>
  <si>
    <t>PHL012Crisis affected groups</t>
  </si>
  <si>
    <t>Total # of houses damaged because of Typhoon Nalgae</t>
  </si>
  <si>
    <t>PHL012Buildings damaged</t>
  </si>
  <si>
    <t>Total # houses destroyed because of Typhoon Nalgae</t>
  </si>
  <si>
    <t>PHL012Buildings destroyed</t>
  </si>
  <si>
    <t>Total damage estimated by the NDRRMC</t>
  </si>
  <si>
    <t>PHL012Economic Losses</t>
  </si>
  <si>
    <t xml:space="preserve">Statistics Indonesia 29/04/2020; UNHCR 20/04/2022; CGD 23/03/2015; TNH 01/09/2009 </t>
  </si>
  <si>
    <t>Census Population: https://www.bps.go.id/publication/2020/04/29/e9011b3155d45d70823c141f/statistik-indonesia-2020.html;Refugees and asylum-seekers;https://reliefweb.int/report/indonesia/unhcr-indonesia-monthly-statistical-report-february-2022 Unregistered births;https://www.cgdev.org/blog/labor-pains-birth-and-civil-registration-indonesia;https://www.thenewhumanitarian.org/fr/node/246685</t>
  </si>
  <si>
    <t>Total population as per 2020 Census: 270,200,000
Refugees and asylum-seekers: 13,174
Total estimated population: 270,213,174
A significant portion of Indonesian children are reported to be not registered. It is unclear if the estimated population comprises these children or not. So, the estimated population might be lower than the actual one.</t>
  </si>
  <si>
    <t>IDN007Total population</t>
  </si>
  <si>
    <t>Statistics Indonesia 29/04/2020;Statistics Indonesia 29/04/2020; City Population accessed 28/11/2022; AHA Centre 22/11/2022; ECHO 21/11/2022</t>
  </si>
  <si>
    <t>https://www.bps.go.id/publication/2020/04/29/e9011b3155d45d70823c141f/statistik-indonesia-2020.html;https://www.bps.go.id/publication/2020/04/29/e9011b3155d45d70823c141f/statistik-indonesia-2020.html;https://www.citypopulation.de/en/indonesia/admin/https://ahacentre.org/flash-update/flash-update-no-01-m5-6-earthquake-in-cianjur-regency-indonesia-22-november-2022/;https://erccportal.jrc.ec.europa.eu/ercmaps/ECDM_20221121_EQ_Indonesia.pdf</t>
  </si>
  <si>
    <t>The total landmass affected in Papua Conflict (IDN002) and Earthquake in West Java province (IDN008).</t>
  </si>
  <si>
    <t>IDN007Landmass affected</t>
  </si>
  <si>
    <t>https://www.bps.go.id/publication/2020/04/29/e9011b3155d45d70823c141f/statistik-indonesia-2020.html;https://www.bps.go.id/publication/2020/04/29/e9011b3155d45d70823c141f/statistik-indonesia-2020.html;https://www.citypopulation.de/en/indonesia/admin/;https://ahacentre.org/flash-update/flash-update-no-01-m5-6-earthquake-in-cianjur-regency-indonesia-22-november-2022/;https://erccportal.jrc.ec.europa.eu/ercmaps/ECDM_20221121_EQ_Indonesia.pdf</t>
  </si>
  <si>
    <t>The total number of people exposed in Papua Conflict (IDN002) and Earthquake in West Java province (IDN008).</t>
  </si>
  <si>
    <t>IDN007People exposed</t>
  </si>
  <si>
    <t>Statistics Indonesia 29/04/2020;ECHO 21/11/2022</t>
  </si>
  <si>
    <t>https://www.bps.go.id/publication/2020/04/29/e9011b3155d45d70823c141f/statistik-indonesia-2020.html;https://erccportal.jrc.ec.europa.eu/ercmaps/ECDM_20221121_EQ_Indonesia.pdf</t>
  </si>
  <si>
    <t>The total number of people affected in Papua Conflict (IDN002) and Earthquake in West Java province (IDN008).</t>
  </si>
  <si>
    <t>IDN007People affected</t>
  </si>
  <si>
    <t>UN 01/03/2022;Plan International 11/04/2023</t>
  </si>
  <si>
    <t>https://news.un.org/en/story/2022/03/1113062;https://reliefweb.int/report/indonesia/plan-indonesia-assists-recovery-more-2000-children-after-cianjur-earthquake</t>
  </si>
  <si>
    <t>The total number of people displaced in Papua Conflict (IDN002) and Earthquake in West Java province (IDN008).</t>
  </si>
  <si>
    <t>IDN007People displaced</t>
  </si>
  <si>
    <t>x;ECHO 08/12/2022</t>
  </si>
  <si>
    <t>x;https://reliefweb.int/report/indonesia/indonesia-mount-semeru-volcanic-eruption-cianjur-earthquake-updates-dg-echo-partners-bnpb-bmkg-media-echo-daily-flash-8-december-2022</t>
  </si>
  <si>
    <t>The total number of people injured in Papua Conflict (IDN002) and Earthquake in West Java province (IDN008).</t>
  </si>
  <si>
    <t>IDN007Injuries reported</t>
  </si>
  <si>
    <t>ACLED accessed 15/07/2023;x</t>
  </si>
  <si>
    <t>https://acleddata.com/data-export-tool/;https://reliefweb.int/report/indonesia/overcoming-cianjur-earthquake-situation-ihani-prepared-become-facilitator</t>
  </si>
  <si>
    <t>The total number of fatalities reported in crises Papua Conflict (IDN002) and Earthquake in West Java province (IDN008). in the last 6 months.  Six months previous to the month the severity index (SI) is calculated are considered. For example, for the January 2023 version of SI, months considered will be July 2022 to December 2022.</t>
  </si>
  <si>
    <t>IDN007Fatalities reported</t>
  </si>
  <si>
    <t>IDN007Fatalities in all crises</t>
  </si>
  <si>
    <t>The total number of people in need in crisesPapua Conflict (IDN002) and Earthquake in West Java province (IDN008).</t>
  </si>
  <si>
    <t>IDN007People in Need</t>
  </si>
  <si>
    <t>x;Statistics Indonesia 29/04/2020; City Population accessed 28/11/2022; AHA Centre 22/11/2022</t>
  </si>
  <si>
    <t>x;https://www.bps.go.id/publication/2020/04/29/e9011b3155d45d70823c141f/statistik-indonesia-2020.html;https://www.citypopulation.de/en/indonesia/admin/;https://ahacentre.org/flash-update/flash-update-no-01-m5-6-earthquake-in-cianjur-regency-indonesia-22-november-2022/</t>
  </si>
  <si>
    <t>The total number of people in minimal humanitarian conditions in crises Papua Conflict (IDN002) and Earthquake in West Java province (IDN008).</t>
  </si>
  <si>
    <t>IDN007Minimal humanitarian conditions - Level 1</t>
  </si>
  <si>
    <t>Statistics Indonesia 29/04/2020; UN 01/03/2022;Statistics Indonesia 29/04/2020; City Population accessed 28/11/2022; AHA Centre 22/11/2022; Plan International 11/04/2023</t>
  </si>
  <si>
    <t>ttps://www.bps.go.id/publication/2020/04/29/e9011b3155d45d70823c141f/statistik-indonesia-2020.html;https://news.un.org/en/story/2022/03/1113062;https://www.bps.go.id/publication/2020/04/29/e9011b3155d45d70823c141f/statistik-indonesia-2020.html;https://www.citypopulation.de/en/indonesia/admin/https://ahacentre.org/flash-update/flash-update-no-01-m5-6-earthquake-in-cianjur-regency-indonesia-22-november-2022/;https://reliefweb.int/report/indonesia/plan-indonesia-assists-recovery-more-2000-children-after-cianjur-earthquake</t>
  </si>
  <si>
    <t>The total number of people in stressed humanitarian conditions in crises Papua Conflict (IDN002) and Earthquake in West Java province (IDN008).</t>
  </si>
  <si>
    <t>IDN007Stressed humanitarian conditions - Level 2</t>
  </si>
  <si>
    <t>The total number of people in moderate humanitarian conditions in crises Papua Conflict (IDN002) and Earthquake in West Java province (IDN008).</t>
  </si>
  <si>
    <t>IDN007Moderate humanitarian conditions - Level 3</t>
  </si>
  <si>
    <t>x;x</t>
  </si>
  <si>
    <t>The total number of people in severe humanitarian conditions in crises Papua Conflict (IDN002) and Earthquake in West Java province (IDN008).</t>
  </si>
  <si>
    <t>IDN007Severe humanitarian conditions - Level 4</t>
  </si>
  <si>
    <t>The total number of people in extreme humanitarian conditions in crises Papua Conflict (IDN002) and Earthquake in West Java province (IDN008).</t>
  </si>
  <si>
    <t>IDN007Extreme humanitarian conditions - Level 5</t>
  </si>
  <si>
    <t>UN HRC 01/03/2022;ECHO 24/11/2022; CARE 25/11/2022</t>
  </si>
  <si>
    <t>https://reliefweb.int/report/indonesia/indonesia-un-experts-sound-alarm-serious-papua-abuses-call-urgent-aid;https://erccportal.jrc.ec.europa.eu/ECHO-Products/Echo-Flash#/daily-flash-archive/4650
https://reliefweb.int/report/indonesia/care-international-begin-supporting-earthquake-affected-families-indonesia</t>
  </si>
  <si>
    <t xml:space="preserve">The affected groups from Papua Conflict (IDN002) and Earthquake in West Java province (IDN008) are: IDPs, returnees, host and non-host </t>
  </si>
  <si>
    <t>IDN007Crisis affected groups</t>
  </si>
  <si>
    <t>Census Population;https://www.bps.go.id/publication/2020/04/29/e9011b3155d45d70823c141f/statistik-indonesia-2020.html;Refugees and asylum-seekers;https://reliefweb.int/report/indonesia/unhcr-indonesia-monthly-statistical-report-february-2022 Unregistered births;https://www.cgdev.org/blog/labor-pains-birth-and-civil-registration-indonesia;https://www.thenewhumanitarian.org/fr/node/246685</t>
  </si>
  <si>
    <t>IDN002Total population</t>
  </si>
  <si>
    <t>Statistics Indonesia 29/04/2020</t>
  </si>
  <si>
    <t>https://www.bps.go.id/publication/2020/04/29/e9011b3155d45d70823c141f/statistik-indonesia-2020.html</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</si>
  <si>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Areas affected: Papua (319,036 km2) + West Papua (102,955 km2)</t>
  </si>
  <si>
    <t>IDN002Landmass affected</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</si>
  <si>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Population of areas affected: Papua (4,303,700) + West Papua (1,134,100)</t>
  </si>
  <si>
    <t>IDN002People exposed</t>
  </si>
  <si>
    <t xml:space="preserve">The insurgency has long been the excuse for military involvement in Papua and West Papua. Clashes between armed separatist groups and the military have led to a violent crackdown against both separatists and civilians. Indonesian rule in Papua and West Papua province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   </t>
  </si>
  <si>
    <t>IDN002People affected</t>
  </si>
  <si>
    <t>UN 01/03/2022</t>
  </si>
  <si>
    <t>https://news.un.org/en/story/2022/03/1113062</t>
  </si>
  <si>
    <t xml:space="preserve"> Access in west Papua is restricted by authorities, and IDP number is compiled by human right observers in the region. INGOs/UN have no access. This number is the latest available information on internally displaced persons (IDPs) because of conflict in west Papua. Previosly the latest information from local observers was 60,000 IDPs by Dec 2021. According to the latest UN source: 'since the escalation of violence in December 2018, the overall number of displaced has grown by 60,000 to 100,000 people. The majority of IDPs have not returned to their homes due to the heavy security force presence and ongoing armed clashes in the conflict areas.” Information on IDP figures in west Papua is not always available on a regular basis, and the UN is considered a reliable source, so although the range is between 60,000 - 100,000, the analyst's interpretation is that the number is likely closer to 100,000 IDPs as this information is newer than the 60,000 IDP figure from Dec 2021.</t>
  </si>
  <si>
    <t>IDN002People displaced</t>
  </si>
  <si>
    <t>ACLED accessed 15/07/2023</t>
  </si>
  <si>
    <t>Total number of fatalities in the last 6 months in the Papua and West Papua provinces.  Six months previous to the month the severity index (SI) is calculated are considered. For example, for the January 2023 version of SI, months considered will be July 2022 to December 2022.</t>
  </si>
  <si>
    <t>IDN002Fatalities reported</t>
  </si>
  <si>
    <t>IDN002Fatalities in all crises</t>
  </si>
  <si>
    <t>This is the same number as the number of displaced people. Humanitarian response in west Papua is insufficient and there is lack of access and information, therefore all IDPs are considered in need.</t>
  </si>
  <si>
    <t>IDN002People in Need</t>
  </si>
  <si>
    <t xml:space="preserve">As all the people who are exposed to the crisis are considered as affected, there is no population assigned to Level 1.  </t>
  </si>
  <si>
    <t>IDN002Minimal humanitarian conditions - Level 1</t>
  </si>
  <si>
    <t>Statistics Indonesia 29/04/2020; UN 01/03/2022</t>
  </si>
  <si>
    <t>https://www.bps.go.id/publication/2020/04/29/e9011b3155d45d70823c141f/statistik-indonesia-2020.html;https://news.un.org/en/story/2022/03/1113062</t>
  </si>
  <si>
    <t>This is the number of people affected by the crisis minus people in need .</t>
  </si>
  <si>
    <t>IDN002Stressed humanitarian conditions - Level 2</t>
  </si>
  <si>
    <t>This is the same number as the number of displaced people. Humanitarian response in west Papua is insufficient and there is lack of access and information including on severity of needs. All IDPs are considered in at least moderate (level 3) need, however some may well be in level 4 and 5 because there are reports of IDPs dying because their health needs have not been met.</t>
  </si>
  <si>
    <t>IDN002Moderate humanitarian conditions - Level 3</t>
  </si>
  <si>
    <t xml:space="preserve">Although the number of IDPs cannot be verified, it is assumed that they are in need of protection, shelter, food, NFI and health assistance. According to local reports, conditions in the IDP camps are poor. Food and water are lacking and as many as 170 IDPs have died in 2019 as a result of malnutrition and starvation. Displacement is often protracted as IDPs are afraid to return home even after raids or clashes end. Access is also highly restricted and there is no government response. Due to limited information available it is difficult to determine an estimate for PIN, so it is not included in the GCSI model. </t>
  </si>
  <si>
    <t>IDN002Severe humanitarian conditions - Level 4</t>
  </si>
  <si>
    <t>IDN002Extreme humanitarian conditions - Level 5</t>
  </si>
  <si>
    <t>UN HRC 01/03/2022</t>
  </si>
  <si>
    <t>https://reliefweb.int/report/indonesia/indonesia-un-experts-sound-alarm-serious-papua-abuses-call-urgent-aid</t>
  </si>
  <si>
    <t xml:space="preserve">The affected groups from Papua Conflict are IDPs, returnees, host and non-host  </t>
  </si>
  <si>
    <t>IDN002Crisis affected groups</t>
  </si>
  <si>
    <t>Statistics Indonesia 29/04/2020; UNHCR 20/04/2022</t>
  </si>
  <si>
    <t>Census Population:
https://www.bps.go.id/publication/2020/04/29/e9011b3155d45d70823c141f/statistik-indonesia-2020.html;
https://setkab.go.id/en/statistics-indonesia-releases-2020-census-results/
Refugees and asylum-seekers:
https://reliefweb.int/report/indonesia/unhcr-indonesia-monthly-statistical-report-february-2022
Unregistered births:
https://www.cgdev.org/blog/labor-pains-birth-and-civil-registration-indonesia
https://www.thenewhumanitarian.org/fr/node/246685</t>
  </si>
  <si>
    <t>IDN008Total population</t>
  </si>
  <si>
    <t>Statistics Indonesia 29/04/2020; City Population accessed 28/11/2022; AHA Centre 22/11/2022; ECHO 21/11/2022</t>
  </si>
  <si>
    <t>https://www.bps.go.id/publication/2020/04/29/e9011b3155d45d70823c141f/statistik-indonesia-2020.html;
https://www.citypopulation.de/en/indonesia/admin/
https://ahacentre.org/flash-update/flash-update-no-01-m5-6-earthquake-in-cianjur-regency-indonesia-22-november-2022/
https://erccportal.jrc.ec.europa.eu/ercmaps/ECDM_20221121_EQ_Indonesia.pdf</t>
  </si>
  <si>
    <t xml:space="preserve">Areas affected by earthquake in West Java province are: Cianjur, Bogor, Karawang, Purwakarta, Bandung, West Bandung, Bekasi </t>
  </si>
  <si>
    <t>IDN008Landmass affected</t>
  </si>
  <si>
    <t>The total number of people exposed to earthquake in West Java province</t>
  </si>
  <si>
    <t>IDN008People exposed</t>
  </si>
  <si>
    <t>ECHO 21/11/2022</t>
  </si>
  <si>
    <t>https://erccportal.jrc.ec.europa.eu/ercmaps/ECDM_20221121_EQ_Indonesia.pdf</t>
  </si>
  <si>
    <t>The total number of people affected from the earthquake in West Java province</t>
  </si>
  <si>
    <t>IDN008People affected</t>
  </si>
  <si>
    <t>Plan International 11/04/2023</t>
  </si>
  <si>
    <t>https://reliefweb.int/report/indonesia/plan-indonesia-assists-recovery-more-2000-children-after-cianjur-earthquake</t>
  </si>
  <si>
    <t>The earthquake occurred in November 2022. So, no fatalities reported in the last six months.</t>
  </si>
  <si>
    <t>IDN008People displaced</t>
  </si>
  <si>
    <t>ECHO 08/12/2022</t>
  </si>
  <si>
    <t>https://reliefweb.int/report/indonesia/indonesia-mount-semeru-volcanic-eruption-cianjur-earthquake-updates-dg-echo-partners-bnpb-bmkg-media-echo-daily-flash-8-december-2022</t>
  </si>
  <si>
    <t>Number of people injured due to the earthquake in West Java province</t>
  </si>
  <si>
    <t>IDN008Injuries reported</t>
  </si>
  <si>
    <t>https://reliefweb.int/report/indonesia/overcoming-cianjur-earthquake-situation-ihani-prepared-become-facilitator</t>
  </si>
  <si>
    <t>Total number of fatalities due to the earthquake in the last 6 months.  Six months previous to the month the severity index (SI) is calculated are considered. For example, for the January 2023 version of SI, months considered will be July 2022 to December 2022.</t>
  </si>
  <si>
    <t>IDN008Fatalities reported</t>
  </si>
  <si>
    <t>Total number of fatalities in all crises in the last 6 months.  Six months previous to the month the severity index (SI) is calculated are considered. For example, for the January 2023 version of SI, months considered will be July 2022 to December 2022.</t>
  </si>
  <si>
    <t>IDN008Fatalities in all crises</t>
  </si>
  <si>
    <t>People displaced are considered to be people in need</t>
  </si>
  <si>
    <t>IDN008People in Need</t>
  </si>
  <si>
    <t>Statistics Indonesia 29/04/2020; City Population accessed 28/11/2022; AHA Centre 22/11/2022</t>
  </si>
  <si>
    <t xml:space="preserve">https://www.bps.go.id/publication/2020/04/29/e9011b3155d45d70823c141f/statistik-indonesia-2020.html;
https://www.citypopulation.de/en/indonesia/admin/
https://ahacentre.org/flash-update/flash-update-no-01-m5-6-earthquake-in-cianjur-regency-indonesia-22-november-2022/
</t>
  </si>
  <si>
    <t>Level 1 = Number of people exposed to the earthquake - number of people affected from the earthquake</t>
  </si>
  <si>
    <t>IDN008Minimal humanitarian conditions - Level 1</t>
  </si>
  <si>
    <t>Statistics Indonesia 29/04/2020; City Population accessed 28/11/2022; AHA Centre 22/11/2022; Plan International 11/04/2023</t>
  </si>
  <si>
    <t>https://www.bps.go.id/publication/2020/04/29/e9011b3155d45d70823c141f/statistik-indonesia-2020.html;
https://www.citypopulation.de/en/indonesia/admin/
https://ahacentre.org/flash-update/flash-update-no-01-m5-6-earthquake-in-cianjur-regency-indonesia-22-november-2022/
https://reliefweb.int/report/indonesia/plan-indonesia-assists-recovery-more-2000-children-after-cianjur-earthquake</t>
  </si>
  <si>
    <t>Level 2 = Number of people affected from the earthquake - number of people in need due to the earthquake (i.e., the number of people displaced)</t>
  </si>
  <si>
    <t>IDN008Stressed humanitarian conditions - Level 2</t>
  </si>
  <si>
    <t>Level 3 = Number of people in need (i.e., the number of people displaced)</t>
  </si>
  <si>
    <t>IDN008Moderate humanitarian conditions - Level 3</t>
  </si>
  <si>
    <t>Not enough information regarding the severity of the humanitarian conditions of the affected people to assign a population figure for Level 4.</t>
  </si>
  <si>
    <t>IDN008Severe humanitarian conditions - Level 4</t>
  </si>
  <si>
    <t>Not enough information regarding the severity of the humanitarian conditions of the affected people to assign a population figure for Level 5.</t>
  </si>
  <si>
    <t>IDN008Extreme humanitarian conditions - Level 5</t>
  </si>
  <si>
    <t>ECHO 24/11/2022; CARE 25/11/2022</t>
  </si>
  <si>
    <t>https://erccportal.jrc.ec.europa.eu/ECHO-Products/Echo-Flash#/daily-flash-archive/4650;https://reliefweb.int/report/indonesia/care-international-begin-supporting-earthquake-affected-families-indonesia</t>
  </si>
  <si>
    <t xml:space="preserve">The affected groups from Earthquake in West Java province are IDPs, returnees, host communities, and non-host </t>
  </si>
  <si>
    <t>IDN008Crisis affected groups</t>
  </si>
  <si>
    <t>City Population (based on Thailand Census 2010, accessed at 27/04/2022)</t>
  </si>
  <si>
    <t>https://www.ilo.org/surveydata/index.php/catalog/1127</t>
  </si>
  <si>
    <t>Total population in country (the census include all thai and non Thai people residing in the country at least 3 months prior to the census)</t>
  </si>
  <si>
    <t>THA001Total population</t>
  </si>
  <si>
    <t>Area affected by the conflict in the south and the refugees crisis at the border with Myanmar</t>
  </si>
  <si>
    <t>THA001Landmass affected</t>
  </si>
  <si>
    <t>City Population (based on Thailand Census 2010, accessed at 27/04/2022); TBC 13/03/23</t>
  </si>
  <si>
    <t>https://citypopulation.de/en ; https://reliefweb.int/report/thailand/thailand-refugee-camp-population-february-2023</t>
  </si>
  <si>
    <t>The sum of population affected by the South Thailand insurgency: Songkla (1,424,230) Pattani (709,796), Yala (527,295), and Narathiwat (796,239) plus the (91,349) refugees in the 9 camps along Thai-Myanmar borderplus the number of people living in the districts where the camps are situated (251,614).</t>
  </si>
  <si>
    <t>THA001People exposed</t>
  </si>
  <si>
    <t>TBC 04/07/23</t>
  </si>
  <si>
    <t>https://reliefweb.int/report/thailand/thailand-refugee-camp-population-june-2023</t>
  </si>
  <si>
    <t>Only the displaced community is considered to be affected, therefore this is the same number of the estimated refugees from Myanmar in 9 settlements near the Thai - Myanmar border according to UNHCR. Local population is not considered to be affected as they generally do not host any refugees.
At the end of June 2021, there were 553,969 people registered by the Royal Thai Government as stateless. It is unclear if there are Rohingyas among these sateless people. https://www.unhcr.org/th/en/statelessness</t>
  </si>
  <si>
    <t>THA001People affected</t>
  </si>
  <si>
    <t>Estimated number of refugees from Myanmar in 9 settlements near the Thai - Myanmar border according to UNHCR</t>
  </si>
  <si>
    <t>THA001People displaced</t>
  </si>
  <si>
    <t>Number of fatalities reported in all crises.</t>
  </si>
  <si>
    <t>THA001Fatalities reported</t>
  </si>
  <si>
    <t>THA001Fatalities in all crises</t>
  </si>
  <si>
    <t>The total number of people affected and in need are the same and include the refugee population according to UNHCR. Local population is not considered to be affected as they generally do not host any refugees.</t>
  </si>
  <si>
    <t>THA001People in Need</t>
  </si>
  <si>
    <t>TBC 04/07/23; City Population (based on Thailand Census 2010, accessed at 27/04/2022)</t>
  </si>
  <si>
    <t>https://reliefweb.int/report/thailand/thailand-refugee-camp-population-june-2023; https://citypopulation.de/en (for various districts)</t>
  </si>
  <si>
    <t>This group of people comprise the people who are exposed excluding the refugees. They are considered to be minimally affected by the refugee crisis.</t>
  </si>
  <si>
    <t>THA001Minimal humanitarian conditions - Level 1</t>
  </si>
  <si>
    <t>THA001Stressed humanitarian conditions - Level 2</t>
  </si>
  <si>
    <t>TBC 13/03/23</t>
  </si>
  <si>
    <t>https://reliefweb.int/report/thailand/thailand-refugee-camp-population-february-2023</t>
  </si>
  <si>
    <t>The total number of people affected and in need are the same and include the entire verified refugee population according to UNHCR.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</si>
  <si>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THA001Moderate humanitarian conditions - Level 3</t>
  </si>
  <si>
    <t>https://data2.unhcr.org/en/situations/thailand; https://www.citypopulation.de/php/thailand-admin.php</t>
  </si>
  <si>
    <t>Due to lack of information regarding the humanitarian needs caused by the conflict in Southern Thailand, the PIN (level 3-5) only represents PIN relating to the Myanmar refugees in the country.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</si>
  <si>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THA001Severe humanitarian conditions - Level 4</t>
  </si>
  <si>
    <t>THA001Extreme humanitarian conditions - Level 5</t>
  </si>
  <si>
    <t>Total population in country (the census include all thai and non thai residing in the country at least 3 months prior to the census)</t>
  </si>
  <si>
    <t>THA002Total population</t>
  </si>
  <si>
    <t>https://www.ilo.org/surveydata/index.php/catalog/1128</t>
  </si>
  <si>
    <t>Areas affected by the South Thailand insurgency: Songkla (7,394) Pattani (1.940), Yala (4,521), and Narathiwat (4,475)</t>
  </si>
  <si>
    <t>THA002Landmass affected</t>
  </si>
  <si>
    <t>Areas affected by the South Thailand insurgency: Songkla (1,424,230) Pattani (709,796), Yala (527,295), and Narathiwat (796,239)</t>
  </si>
  <si>
    <t>THA002People exposed</t>
  </si>
  <si>
    <t xml:space="preserve">There is limited information available regarding humanitarian needs in Thailand's southern provinces, but protection is a concern given the possibility of attacks and violence related to the insurgency. </t>
  </si>
  <si>
    <t>THA002People affected</t>
  </si>
  <si>
    <t>THA002People displaced</t>
  </si>
  <si>
    <t>THA002Injuries reported</t>
  </si>
  <si>
    <t>Number of crisis related fatalities reported in the affected areas in the last 6 months.  Six months previous to the month the severity index (SI) is calculated are considered. For example, for the January 2023 version of SI, months considered will be July 2022 to December 2022.</t>
  </si>
  <si>
    <t>THA002Fatalities reported</t>
  </si>
  <si>
    <t>Number of fatalities reported in all crises in the last 6 months.  Six months previous to the month the severity index (SI) is calculated are considered. For example, for the January 2023 version of SI, months considered will be July 2022 to December 2022.</t>
  </si>
  <si>
    <t>THA002Fatalities in all crises</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</si>
  <si>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t>
  </si>
  <si>
    <t>THA002People in Need</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</si>
  <si>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 So, all the exposed population are considered to be under level 1 severity.</t>
  </si>
  <si>
    <t>THA002Minimal humanitarian conditions - Level 1</t>
  </si>
  <si>
    <t>THA002Stressed humanitarian conditions - Level 2</t>
  </si>
  <si>
    <t>THA002Moderate humanitarian conditions - Level 3</t>
  </si>
  <si>
    <t>THA002Severe humanitarian conditions - Level 4</t>
  </si>
  <si>
    <t>THA002Extreme humanitarian conditions - Level 5</t>
  </si>
  <si>
    <t>THA003Total population</t>
  </si>
  <si>
    <t>https://citypopulation.de/en</t>
  </si>
  <si>
    <t>The total landmass of the affected areas are the disctricts where refugee camps are located.
Affected areas: Sangklaburi, Khun Yuam, Muang, Tha Song Yang, Sob Moei, Umphang, Suan Pueng, and Phop Phra districts</t>
  </si>
  <si>
    <t>THA003Landmass affected</t>
  </si>
  <si>
    <t>City Population (based on Thailand Census 2010, accessed at 27/04/2022); UNHCR 01/11/22</t>
  </si>
  <si>
    <t>https://data2.unhcr.org/en/situations/thailand; https://citypopulation.de/en (for various districts)</t>
  </si>
  <si>
    <t>People living in the affected districts (i.e., districts where refugee camps are located) are considered as exposed. The census does not cover refugees (https://catalog.ihsn.org/index.php/catalog/4405); so the number of refugees in the camps are added to the exposed population.</t>
  </si>
  <si>
    <t>THA003People exposed</t>
  </si>
  <si>
    <t>THA003People affected</t>
  </si>
  <si>
    <t>THA003People displaced</t>
  </si>
  <si>
    <t>Total number of crisis related fatalities in the last 6 months.  Six months previous to the month the severity index (SI) is calculated are considered. For example, for the January 2023 version of SI, months considered will be July 2022 to December 2022.</t>
  </si>
  <si>
    <t>THA003Fatalities reported</t>
  </si>
  <si>
    <t>Number of fatalities reported in all crises in last 6 months.  Six months previous to the month the severity index (SI) is calculated are considered. For example, for the January 2023 version of SI, months considered will be July 2022 to December 2022.</t>
  </si>
  <si>
    <t>THA003Fatalities in all crises</t>
  </si>
  <si>
    <t>THA003People in Need</t>
  </si>
  <si>
    <t>THA003Minimal humanitarian conditions - Level 1</t>
  </si>
  <si>
    <t>THA003Stressed humanitarian conditions - Level 2</t>
  </si>
  <si>
    <t>THA003Moderate humanitarian conditions - Level 3</t>
  </si>
  <si>
    <t>THA003Severe humanitarian conditions - Level 4</t>
  </si>
  <si>
    <t>THA003Extreme humanitarian conditions - Level 5</t>
  </si>
  <si>
    <t>BBS 18/04/2023</t>
  </si>
  <si>
    <t>http://bbs.portal.gov.bd/sites/default/files/files/bbs.portal.gov.bd/page/b343a8b4_956b_45ca_872f_4cf9b2f1a6e0/2023-04-18-08-42-4f13d316f798b9e5fd3a4c61eae4bfef.pdf</t>
  </si>
  <si>
    <t>Total population of Bangladesh for 2022 according to the Bangladesh Bureau of Statistics (BBS)</t>
  </si>
  <si>
    <t>BGD002Total population</t>
  </si>
  <si>
    <t xml:space="preserve">BBS 12/2013; Braun et al. 06/07/2020 </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</si>
  <si>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t>
  </si>
  <si>
    <t>Total landmass of the affected area. The affected areas are: Teknaf, Ukhia, and Bhashan Char.</t>
  </si>
  <si>
    <t>BGD002Landmass affected</t>
  </si>
  <si>
    <t>ISCG et al. 07/03/2023; Govt.Bangladesh and UNHCR 11/07/2023</t>
  </si>
  <si>
    <t>https://reliefweb.int/map/bangladesh/rohingya-refugee-responsebangladesh-rohingya-population-location-31-may-2023; https://www.humanitarianresponse.info/en/operations/bangladesh/document/bangladesh-2023-joint-response-plan-rohingya-humanitarian-crisis</t>
  </si>
  <si>
    <t>Total number of Rohingya population and host community exposed to crisis of Rohingya refugees.                                                                                                    Population Exposed = total no. of Rohingya population + host community population= 961,729+ 537,900=1499629</t>
  </si>
  <si>
    <t>BGD002People exposed</t>
  </si>
  <si>
    <t>https://reliefweb.int/map/bangladesh/rohingya-refugee-responsebangladesh-rohingya-population-location-31-may-2023;%20https://www.humanitarianresponse.info/en/operations/bangladesh/document/bangladesh-2023-joint-response-plan-rohingya-humanitarian-crisis</t>
  </si>
  <si>
    <t xml:space="preserve">Total number of Rohingya population and host community afected to crisis of Rohingya refugees.                                                                                                Affected population = affected refugee population + affected host population=  961,729+ 537,900=1499629           </t>
  </si>
  <si>
    <t>BGD002People affected</t>
  </si>
  <si>
    <t>Govt.Bangladesh and UNHCR 11/07/2023</t>
  </si>
  <si>
    <t>https://reliefweb.int/map/bangladesh/rohingya-refugee-responsebangladesh-rohingya-population-location-30-june-2023</t>
  </si>
  <si>
    <t>Total number of registered Rohingya refugees in Bangladesh</t>
  </si>
  <si>
    <t>BGD002People displaced</t>
  </si>
  <si>
    <t>BGD002Injuries reported</t>
  </si>
  <si>
    <t>Total fatalities in the affected areas (Teknaf, Ukhiya, and Bhashan Char) in the last 6 months. Six months previous to the month the severity index (SI) is calculated are considered. For example, for January 2023 version of SI, months considered will be July 2022 to December 2022.</t>
  </si>
  <si>
    <t>BGD002Fatalities reported</t>
  </si>
  <si>
    <t>The total number of fatalities in all the crises in the last 6 months. Six months previous to the month the severity index (SI) is calculated are considered. For example, for the January 2023 version of SI, months considered will be July 2022 to December 2022.</t>
  </si>
  <si>
    <t>BGD002Fatalities in all crises</t>
  </si>
  <si>
    <t xml:space="preserve">People in need = affected refugee population + affected host population=   961,729+ 537,900=1499629 (as per the JRP 2023, all the refugees and affected host population are people in need) </t>
  </si>
  <si>
    <t>BGD002People in Need</t>
  </si>
  <si>
    <t>ISCG et al. 07/03/2023</t>
  </si>
  <si>
    <t>https://www.humanitarianresponse.info/en/operations/bangladesh/document/bangladesh-2023-joint-response-plan-rohingya-humanitarian-crisis</t>
  </si>
  <si>
    <t>All the people in the exposed population are people in need. They have been assigned to Level 3 or Level 4.</t>
  </si>
  <si>
    <t>BGD002Minimal humanitarian conditions - Level 1</t>
  </si>
  <si>
    <t>BGD002Stressed humanitarian conditions - Level 2</t>
  </si>
  <si>
    <t>ISCG et al. 07/03/2023; Govt.Bangladesh and UNHCR 11/07/2023; IPC 31/05/2023</t>
  </si>
  <si>
    <t>https://reliefweb.int/map/bangladesh/rohingya-refugee-responsebangladesh-rohingya-population-location-31-may-2023; https://www.humanitarianresponse.info/en/operations/bangladesh/document/bangladesh-2023-joint-response-plan-rohingya-humanitarian-crisis; https://reliefweb.int/report/bangladesh/bangladesh-ipc-acute-food-insecurity-analysis-march-september-2023-published-may-31-2023</t>
  </si>
  <si>
    <t xml:space="preserve">The number of people in need - number of refugees and people in host communities who are in IPC Phase 4 (May - Sept 2023 projections). </t>
  </si>
  <si>
    <t>BGD002Moderate humanitarian conditions - Level 3</t>
  </si>
  <si>
    <t>https://reliefweb.int/report/bangladesh/bangladesh-ipc-acute-food-insecurity-analysis-march-september-2023-published-may-31-2023</t>
  </si>
  <si>
    <t xml:space="preserve">Number of refugees and people in host communities who are in IPC Phase 4 (May - Sept 2023 projections). </t>
  </si>
  <si>
    <t>BGD002Severe humanitarian conditions - Level 4</t>
  </si>
  <si>
    <t>Not enough information to assign people in need to this level.</t>
  </si>
  <si>
    <t>BGD002Extreme humanitarian conditions - Level 5</t>
  </si>
  <si>
    <t>The affected groups from Rohingya refugee crisis are:
Rohingya refugees
Host
Non-host</t>
  </si>
  <si>
    <t>BGD002Crisis affected groups</t>
  </si>
  <si>
    <t>Department of Statistics Malaysia 31\05\2022</t>
  </si>
  <si>
    <t>https://www.mycensus.gov.my/</t>
  </si>
  <si>
    <t>The total population of Malaysia according to the Department of Statistics Malaysia's population clock.  This projection is based on quarterly population estimates data beginning June 30, 2021 based on the 2010 Population and Housing Census.</t>
  </si>
  <si>
    <t>MYS001Total population</t>
  </si>
  <si>
    <t>citypopulation 31/05/2022 ; UNHCR 30/04/2022</t>
  </si>
  <si>
    <t>https://www.citypopulation.de/en/malaysia/cities/; https://www.unhcr.org/en-us/figures-at-a-glance-in-malaysia.html</t>
  </si>
  <si>
    <t xml:space="preserve">The areas affected are considered Selangor, Pulau Pinang and Kuala Lumpur. To avoid overestimating, only the areas with a refugee/state population ratio of 1% or higher was included. </t>
  </si>
  <si>
    <t>MYS001Landmass affected</t>
  </si>
  <si>
    <t>Department of Statistics Malaysia 31\05\2022; UNHCR 30/04/2022</t>
  </si>
  <si>
    <t>https://www.dosm.gov.my/v1/index.php?r=columnnew/populationclock; https://www.unhcr.org/en-us/figures-at-a-glance-in-malaysia.html</t>
  </si>
  <si>
    <t>The population exposed are those living in Selangor, Pulau Pinang and Kuala Lumpur. To avoid overestimating the population affected, only the states with a refugee/state population ratio of 1% or higher was included.</t>
  </si>
  <si>
    <t>MYS001People exposed</t>
  </si>
  <si>
    <t>Department of Statistics Malaysia 31\05\2022; UNHCR 18/06/2023</t>
  </si>
  <si>
    <t>The population affected are those living in Selangor, Pulau Pinang, and Kuala Lumpur. To avoid overestimating the population affected, only the states with a refugee/state population ratio of 1% or higher were included.</t>
  </si>
  <si>
    <t>MYS001People affected</t>
  </si>
  <si>
    <t>UNHCR accessed 15/07/2023</t>
  </si>
  <si>
    <t>https://www.unhcr.org/my/figures-glance-malaysia</t>
  </si>
  <si>
    <t>Total number of refugees in Malaysia</t>
  </si>
  <si>
    <t>MYS001People displaced</t>
  </si>
  <si>
    <t>The number of fatalities related to the crisis for the last 6 months. Six months previous to the month the severity index (SI) is calculated are considered. For example, for the January 2023 version of SI, months considered will be July 2022 to December 2022.</t>
  </si>
  <si>
    <t>MYS001Fatalities reported</t>
  </si>
  <si>
    <t>The number of fatalities of all the crises for the last 6 months. Six months previous to the month the severity index (SI) is calculated are considered. For example, for the January 2023 version of SI, months considered will be July 2022 to December 2022.</t>
  </si>
  <si>
    <t>MYS001Fatalities in all crises</t>
  </si>
  <si>
    <t xml:space="preserve">This is the number of refugees in Malaysia. Due to information gaps, it is unclear whether those in need are facing different levels of severity. </t>
  </si>
  <si>
    <t>MYS001People in Need</t>
  </si>
  <si>
    <t>Department of Statistics Malaysia 31\05\2022; UNHCR  accessed 22/1/2023</t>
  </si>
  <si>
    <t>MYS001Minimal humanitarian conditions - Level 1</t>
  </si>
  <si>
    <t>Department of Statistics Malaysia 31\05\2022; UNHCR accessed 15/07/2023</t>
  </si>
  <si>
    <t>https://www.dosm.gov.my/v1/index.php?r=columnnew/populationclock; https://www.unhcr.org/my/figures-glance-malaysia</t>
  </si>
  <si>
    <t>MYS001Stressed humanitarian conditions - Level 2</t>
  </si>
  <si>
    <t xml:space="preserve">Level 3, is all those seeking asylum and registered as a refugee in Malaysia. Due to information gaps, it is unclear whether those in need are facing different levels of severity. </t>
  </si>
  <si>
    <t>MYS001Moderate humanitarian conditions - Level 3</t>
  </si>
  <si>
    <t>National Statistics Office of Mongolia 2020</t>
  </si>
  <si>
    <t>https://web.archive.org/web/20210817174257/https://www.1212.mn/BookLibraryDownload.ashx?url=Census2020_Main_report_Eng.pdf&amp;ln=En</t>
  </si>
  <si>
    <t>The total population of Mongolia (the total number of people residing in Mongolia)</t>
  </si>
  <si>
    <t>MNG002Total population</t>
  </si>
  <si>
    <t>USAID accessed 31/03/2023; National Statistics Office of Mongolia 2020;  OCHA 06/03/2023</t>
  </si>
  <si>
    <t xml:space="preserve">https://www.land-links.org/country-profile/mongolia/; 
https://web.archive.org/web/20210817174257/https://www.1212.mn/BookLibraryDownload.ashx?url=Census2020_Main_report_Eng.pdf&amp;ln=En;
https://reliefweb.int/report/mongolia/mongolia-2023-dzud-early-action-response-plan-dec-2022-may-2023
</t>
  </si>
  <si>
    <t>The total pastureland is considered to be affected by the Dzud. The data on exact area affected is unavailable. 
There are no people in need in Darkhan-Uul, Dornod, Govisümber, and Orkhon provinces as per OCHA. Another measurement of landmass affected could be the landmass of the provinces that contains people in need; this would result in an area affected of around 1,431,000 km2 which is more than the total pastureland. It seems more appropriate to choose the total pastureland for landmass affected as the affected population are herders. Also, OCHA reported that approximately 70% of Mongolia all the 22 provinces are at either high or extreme Dzud situation.</t>
  </si>
  <si>
    <t>MNG002Landmass affected</t>
  </si>
  <si>
    <t>ILO accessed 31/03/2023; National Statistics Office of Mongolia 2020</t>
  </si>
  <si>
    <t>https://www.ilo.org/beijing/what-we-do/events-and-meetings/WCMS_847370/lang--en/index.htm;
https://web.archive.org/web/20210817174257/https://www.1212.mn/BookLibraryDownload.ashx?url=Census2020_Main_report_Eng.pdf&amp;ln=En</t>
  </si>
  <si>
    <t>The total number people belonging to households who derive their livelihoods from livestock herding are considered to be exposed. Number of such households is around 242,000 and the average household size is 3.6. So, exposed population = 242,000 x 3.6 = 871,200.</t>
  </si>
  <si>
    <t>MNG002People exposed</t>
  </si>
  <si>
    <t>OCHA 06/03/2023; National Statistics Office of Mongolia 2020</t>
  </si>
  <si>
    <t>https://reliefweb.int/report/mongolia/mongolia-2023-dzud-early-action-response-plan-dec-2022-may-2023;
https://web.archive.org/web/20210817174257/https://www.1212.mn/BookLibraryDownload.ashx?url=Census2020_Main_report_Eng.pdf&amp;ln=En</t>
  </si>
  <si>
    <t>Number of households affected = 191,000. Total population affected = 191,000 x 3.6 (average household size) = 687,600</t>
  </si>
  <si>
    <t>MNG002People affected</t>
  </si>
  <si>
    <t>No data/information available</t>
  </si>
  <si>
    <t>No displacement reported due to the Dzud.</t>
  </si>
  <si>
    <t>MNG002People displaced</t>
  </si>
  <si>
    <t>MNG002Injuries reported</t>
  </si>
  <si>
    <t>ECHO 22/5/2023</t>
  </si>
  <si>
    <t>https://reliefweb.int/report/mongolia/mongolia-severe-weather-dg-echo-nema-ifrc-media-echo-daily-flash-22-may-2023</t>
  </si>
  <si>
    <t>Number of fatalities in affected areas in the last 6 months due to Dzud or related environmental conditions. Six months previous to the month the severity index (SI) is calculated are considered. For example, for the January 2023 version of SI, months considered will be July 2022 to December 2022.</t>
  </si>
  <si>
    <t>MNG002Fatalities reported</t>
  </si>
  <si>
    <t>MNG002Fatalities in all crises</t>
  </si>
  <si>
    <t>OCHA 06/03/2023</t>
  </si>
  <si>
    <t>https://reliefweb.int/report/mongolia/mongolia-2023-dzud-early-action-response-plan-dec-2022-may-2023;</t>
  </si>
  <si>
    <t>Number of people in need estimated by OCHA in the response plan.</t>
  </si>
  <si>
    <t>MNG002People in Need</t>
  </si>
  <si>
    <t>ILO accessed 31/03/2023; National Statistics Office of Mongolia 2020; OCHA 06/03/2023</t>
  </si>
  <si>
    <t>https://www.ilo.org/beijing/what-we-do/events-and-meetings/WCMS_847370/lang--en/index.htm;
https://web.archive.org/web/20210817174257/https://www.1212.mn/BookLibraryDownload.ashx?url=Census2020_Main_report_Eng.pdf&amp;ln=En;
https://reliefweb.int/report/mongolia/mongolia-2023-dzud-early-action-response-plan-dec-2022-may-2023;</t>
  </si>
  <si>
    <t>Level 1 = exposed population - affected population</t>
  </si>
  <si>
    <t>MNG002Minimal humanitarian conditions - Level 1</t>
  </si>
  <si>
    <t>Level 2 = affected population - people in need</t>
  </si>
  <si>
    <t>MNG002Stressed humanitarian conditions - Level 2</t>
  </si>
  <si>
    <t>Level 3 = people in need - population in level 4</t>
  </si>
  <si>
    <t>MNG002Moderate humanitarian conditions - Level 3</t>
  </si>
  <si>
    <t xml:space="preserve">Level 4 = 53,000 vulnerable women, men, girls and boys who are estimated by OCHA to be in need of immediate and lifesaving assistance  </t>
  </si>
  <si>
    <t>MNG002Severe humanitarian conditions - Level 4</t>
  </si>
  <si>
    <t>Not enough information to assign a part of the people in need to this level.</t>
  </si>
  <si>
    <t>MNG002Extreme humanitarian conditions - Level 5</t>
  </si>
  <si>
    <t xml:space="preserve">Groups affected by the Dzud crisis are: IDPs, host, and non-host. </t>
  </si>
  <si>
    <t>MNG002Crisis affected groups</t>
  </si>
  <si>
    <t>Department of Census and Statistics accessed 15/06/2022</t>
  </si>
  <si>
    <t>http://www.statistics.gov.lk/Population/StaticalInformation/VitalStatistics/ByDistrictandSex</t>
  </si>
  <si>
    <t>Total population living in the country (as per 2021 mid-year projection)</t>
  </si>
  <si>
    <t>LKA002Total population</t>
  </si>
  <si>
    <t>Central Bank of Srilanka accessed 15/06/2022</t>
  </si>
  <si>
    <t>https://www.cbsl.gov.lk/en/publications/other-publications/statistical-publications/economic-and-social-statistics-of-sri-lanka</t>
  </si>
  <si>
    <t xml:space="preserve">The entire country has been affected by the economic crisis. So, the total landmass of the country (in sq. km2) is affected </t>
  </si>
  <si>
    <t>LKA002Landmass affected</t>
  </si>
  <si>
    <t>The entire country has been affected by the economic crisis. So, the total population is the exposed population.</t>
  </si>
  <si>
    <t>LKA002People exposed</t>
  </si>
  <si>
    <t>The entire country has been affected by the economic crisis. So, the total population is the affected population.</t>
  </si>
  <si>
    <t>LKA002People affected</t>
  </si>
  <si>
    <t>DW 24/05/2022; The Economic Times 23/05/2022</t>
  </si>
  <si>
    <t>https://www.dw.com/en/sri-lanka-tamils-fleeing-to-india-to-escape-economic-crisis/a-61915724
https://economictimes.indiatimes.com/news/international/world-news/sri-lankans-flee-to-india-to-escape-countrys-worst-economic-meltdown/articleshow/90395721.cms?from=mdr</t>
  </si>
  <si>
    <t>Although there are some reports of Sri Lankans fleeing to India due to the economic crisis, there is no data on how many have gone to India and how many returned.</t>
  </si>
  <si>
    <t>LKA002People displaced</t>
  </si>
  <si>
    <t>Total number of crisis-related injuries in the last 6 months</t>
  </si>
  <si>
    <t>LKA002Injuries reported</t>
  </si>
  <si>
    <t>Total number of crisis-related fatalities in the last 6 months. Six months previous to the month the severity index (SI) is calculated are considered. For example, for the January 2023 version of SI, months considered will be July 2022 to December 2022.</t>
  </si>
  <si>
    <t>LKA002Fatalities reported</t>
  </si>
  <si>
    <t>LKA002Fatalities in all crises</t>
  </si>
  <si>
    <t xml:space="preserve">OCHA 08/11/2022 </t>
  </si>
  <si>
    <t>https://reliefweb.int/report/sri-lanka/sri-lanka-food-security-crisis-humanitarian-needs-and-priorities-2022-june-sept-2022-ensita</t>
  </si>
  <si>
    <t>Total number of PIN according to HNP 2022</t>
  </si>
  <si>
    <t>LKA002People in Need</t>
  </si>
  <si>
    <t xml:space="preserve">Level 1 = Minimal = Exposed population – Affected population – PiN. The total population is considered facing at least minor humanitarian conditions. The entire population (about 22 m) is considered exposed. All the population are affected and equal to exposed. Therefore, it is zero. 
The entire country got affected. The significant reduction in agricultural production in Sri Lanka has been compounded by the rising prices of fuel and basic food items. The government has forecasted food shortages during the next months (June onwards). Hospitals in the country report shortages of essential medicines and other health items forcing doctors to postpone life-saving procedures amid unprecedented economic crisis. Frequent power outages also affect the delivery of health services and the economy in general. Negative coping mechanisms are threatening the loss of livelihoods, and an observed rise in violence raises protection concerns. Such issues have encompassed all the 25 districts of the country and hence, affecting the entire population. Therefore, no one is considered to be under minimal humanitarian conditions. </t>
  </si>
  <si>
    <t>LKA002Minimal humanitarian conditions - Level 1</t>
  </si>
  <si>
    <t>Department of Census and Statistics accessed 15/06/2022; OCHA 08/11/2022 (HNP 2022)</t>
  </si>
  <si>
    <t>http://www.statistics.gov.lk/Population/StaticalInformation/VitalStatistics/ByDistrictandSex
https://reliefweb.int/report/sri-lanka/sri-lanka-food-security-crisis-humanitarian-needs-and-priorities-2022-june-sept-2022-ensita</t>
  </si>
  <si>
    <t xml:space="preserve">Level 2 = Stressed = Affected population – PiN. 
Considering the situation mentioned above in L1, L2 = the number of people affected - PIN </t>
  </si>
  <si>
    <t>LKA002Stressed humanitarian conditions - Level 2</t>
  </si>
  <si>
    <t xml:space="preserve">OCHA 20/12/2022 </t>
  </si>
  <si>
    <t>https://reliefweb.int/report/sri-lanka/sri-lanka-multi-dimensional-crisis-situation-report-no-10-16-december-2022</t>
  </si>
  <si>
    <t>There is no clear figure/percentage about the severity of needs in Sri Lanka based on the HNP. Therefore, the number of people who are vulnerable and malnourished children were used to estimate the PIN's severity levels. 
L3 = PIN - L4 - L5 = 7,000,000 (total number of PIN) - 3,400,000 (the ones who are most vulnerable according to revised HNP figures) - 0 = 3,600,000</t>
  </si>
  <si>
    <t>LKA002Moderate humanitarian conditions - Level 3</t>
  </si>
  <si>
    <t>There is no clear figure/percentage about the severity of needs in Sri Lanka based on the HNP. Therefore, the number of people who are vulnerable and malnourished children were used to estimate the PIN's severity levels. 
L4 = 3,400,000 (the ones who are most vulnerable according revised HNP figures) - 18,000 (children suffering from severe acute malnutrition according to revised HNP figures) =  3,382,000</t>
  </si>
  <si>
    <t>LKA002Severe humanitarian conditions - Level 4</t>
  </si>
  <si>
    <t>There is no clear figure/percentage about the severity of needs in Sri Lanka based on the HNP. Therefore, the number of people who are vulnerable and malnourished children were used to estimate the PIN's severity levels. 
Number of children suffering from life-threating severe acute malnutrition (SAM)</t>
  </si>
  <si>
    <t>LKA002Extreme humanitarian conditions - Level 5</t>
  </si>
  <si>
    <t>OCHA 09/06/2022 (HNP 2022)</t>
  </si>
  <si>
    <t xml:space="preserve">It is the number of affected groups which includes only the hosts/citizens population  
</t>
  </si>
  <si>
    <t>LKA002Crisis affected groups</t>
  </si>
  <si>
    <t xml:space="preserve">National Statistical Office  accessed 17/09/22 </t>
  </si>
  <si>
    <t>https://www.nso.gov.pg/statistics/population/</t>
  </si>
  <si>
    <t>Total population living in Papua New Guinea</t>
  </si>
  <si>
    <t>PNG003Total population</t>
  </si>
  <si>
    <t>National Statistical Office  accessed 17/09/22; National Statistical Office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</si>
  <si>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</si>
  <si>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Provinces affected:
Enga Province
Hela Province
Southern Highlands Province
Jiwaka Province
Chimbu Province
Eastern and Western Highlands
The affected provinces have been identified from HNP and Emergency Plan of Action of the IFRC.</t>
  </si>
  <si>
    <t>PNG003Landmass affected</t>
  </si>
  <si>
    <t>National Statistical Office  accessed 17/09/22; National Statistical Office 2011; UNCT PNG 15/09/22; IFRC 04/09/22, UNCT PNG 10/10/22</t>
  </si>
  <si>
    <t>https://www.nso.gov.pg/statistics/population/   https://reliefweb.int/report/papua-new-guinea/papua-new-guinea-highlands-violence-disaster-management-team-flash-update-no-06-7-october-2022
https://www.nso.gov.pg/download/77/nso-digital-library/2248/png-national-report-2011-census-2.pdf
https://reliefweb.int/report/papua-new-guinea/papua-new-guinea-civil-unrest-emergency-plan-action-epoa-dref-operation-no-mdrpg011
https://reliefweb.int/report/papua-new-guinea/papua-new-guinea-highlands-violence-humanitarian-needs-and-priorities-aug-2022-may-2023-issued-09-aug-2022</t>
  </si>
  <si>
    <t>PNG003People exposed</t>
  </si>
  <si>
    <t>UNCT PNG 09/08/22</t>
  </si>
  <si>
    <t>https://reliefweb.int/report/papua-new-guinea/papua-new-guinea-highlands-violence-humanitarian-needs-and-priorities-aug-2022-may-2023-issued-09-aug-2022</t>
  </si>
  <si>
    <t>According to HNP, Porgera, Laiagam, and Kompiam districts in Enga province; Magarima district in Hela province; and Nipa district in Southern Highlands province are most affected. The HNP estimates that half of the population in these districts are affected.</t>
  </si>
  <si>
    <t>PNG003People affected</t>
  </si>
  <si>
    <t>IOM 19/12/22</t>
  </si>
  <si>
    <t>Papua New Guinea: Rapid Assessment report of displacement in the Highlands region (19 December 2022) - Papua New Guinea | ReliefWeb</t>
  </si>
  <si>
    <t>The DTM has identified a total of 31,481 IDPs (6,054 IDP households) across 29 sites in Hela, Southern Highlands, Enga, Western Highlands, Jiwaka and Eastern Highlands provinces. Therefore, the IDP population has increased by 56.59% since 22 August 2022</t>
  </si>
  <si>
    <t>PNG003People displaced</t>
  </si>
  <si>
    <t xml:space="preserve">Limited data/information available </t>
  </si>
  <si>
    <t>PNG003Injuries reported</t>
  </si>
  <si>
    <t>Number of fatalities in the last 6 months of the affected provinces. Six months previous to the month the severity index (SI) is calculated are considered. For example, for the January 2023 version of SI, months considered will be July 2022 to December 2022.</t>
  </si>
  <si>
    <t>PNG003Fatalities reported</t>
  </si>
  <si>
    <t>Number of fatalities in all crises in the last 6 months. Six months previous to the month the severity index (SI) is calculated are considered. For example, for the January 2023 version of SI, months considered will be July 2022 to December 2022.</t>
  </si>
  <si>
    <t>PNG003Fatalities in all crises</t>
  </si>
  <si>
    <t>UNCT PNG 09/08/22, UNCT PNG 10/10/22 ,IOM 19/12/22</t>
  </si>
  <si>
    <t>According to HNP, Porgera, Laiagam, and Kompiam districts in Enga province; Magarima district in Hela province; and Nipa district in Southern Highlands province are most affected. The HNP estimates that half of the population in these districts is affected. All these affected are considered to be people in need.</t>
  </si>
  <si>
    <t>PNG003People in Need</t>
  </si>
  <si>
    <t>UNCT PNG 10/10/22</t>
  </si>
  <si>
    <t>PNG003Minimal humanitarian conditions - Level 1</t>
  </si>
  <si>
    <t>The HNP indicates that the people affected are people in need of urgent humanitarian assistance. So, the affected poopulation has been distributed in level 3 or above.</t>
  </si>
  <si>
    <t>PNG003Stressed humanitarian conditions - Level 2</t>
  </si>
  <si>
    <t xml:space="preserve">UNCT PNG 09/08/22 </t>
  </si>
  <si>
    <t>Numbe rof people affected as per HNP</t>
  </si>
  <si>
    <t>PNG003Moderate humanitarian conditions - Level 3</t>
  </si>
  <si>
    <t>https://reliefweb.int/report/papua-new-guinea/national-disaster-centre-humanitarian-relief-response-plan-manage-internally-displaced-people-idps-enga-hela-and-shp</t>
  </si>
  <si>
    <t>It is the total number of displaced people in the affected provinces. 
No disaggregation is available for PIN figure. It is likely that the displaced people are in severe humanitarian conditions (Level 4). Issues considered for such assigning the displaced to level 4 were
- Displaced people have fled to other communities in and outside the respective provinces or to neighbouring mountains. Some are reported to live in bushes.
- Lack of resources of the displaced.
- General lack of coping capacity and high vulnerability.
- Displacement sites such as churches were struggling to meet the basic needs and health care for the displaced.
- Humanitarian access to displaced is very low.
- Being displaced for a long term.</t>
  </si>
  <si>
    <t>PNG003Severe humanitarian conditions - Level 4</t>
  </si>
  <si>
    <t>The HNP indicates that no people are in extreme humanitarian conditions.</t>
  </si>
  <si>
    <t>PNG003Extreme humanitarian conditions - Level 5</t>
  </si>
  <si>
    <t>Host, non-host, returnees, and IDPs that are affected by the ongoing violence in the affected provinces.</t>
  </si>
  <si>
    <t>PNG003Crisis affected groups</t>
  </si>
  <si>
    <t>Bangladesh Bureau of Statistics 11/2015; OCHA 15/01/2023</t>
  </si>
  <si>
    <t>http://203.112.218.65:8008/WebTestApplication/userfiles/Image/PopMonographs/PopulationProjection.pdf https://reliefweb.int/report/myanmar/myanmar-humanitarian-needs-overview-2023-january-2023</t>
  </si>
  <si>
    <t>Sum of the population of the individual crises BGD002 and MMR002. For Bangladesh, please see the Justification sheet.</t>
  </si>
  <si>
    <t>REG011Total population</t>
  </si>
  <si>
    <t>BBS 12/2013; Braun et al. 06/07/2020 ; OCHA 23/05/2023</t>
  </si>
  <si>
    <t>https://web.archive.org/web/20141113184738/http://www.bbs.gov.bd/WebTestApplication/userfiles/Image/District%20Statistics/Cox%60s%20Bazar.pdf; https://elib.dlr.de/135470/1/Elevation%20change%20of%20Bhasan%20Char%20measured%20by%20persistent%20scatterer%20interferometry%20using%20Sentinel%201%20data%20in%20a%20humanitarian%20context.pdf 
https://dop.gov.mm/sites/dop.gov.mm/files/publication_docs/paletwa_0.pdf</t>
  </si>
  <si>
    <t>Sum of the affected areas in the individual crises BGD002 and MMR002. For Bangladesh, please see the Justification sheet.</t>
  </si>
  <si>
    <t>REG011Landmass affected</t>
  </si>
  <si>
    <t>ISCG et al. 07/03/2023; Govt.Bangladesh and UNHCR 11/07/2023; OCHA 23/05/2023</t>
  </si>
  <si>
    <t>https://reliefweb.int/map/bangladesh/rohingya-refugee-responsebangladesh-rohingya-population-location-31-may-2023; https://www.humanitarianresponse.info/en/operations/bangladesh/document/bangladesh-2023-joint-response-plan-rohingya-humanitarian-crisis; https://reliefweb.int/report/myanmar/myanmar-humanitarian-needs-overview-2023-january-2023</t>
  </si>
  <si>
    <t xml:space="preserve">Sum of the exposed people in the individual crises BGD002 and MMR002. </t>
  </si>
  <si>
    <t>REG011People exposed</t>
  </si>
  <si>
    <t xml:space="preserve">https://reliefweb.int/map/bangladesh/rohingya-refugee-responsebangladesh-rohingya-population-location-31-may-2023;%20https://www.humanitarianresponse.info/en/operations/bangladesh/document/bangladesh-2023-joint-response-plan-rohingya-humanitarian-crisis; https://reliefweb.int/report/myanmar/myanmar-humanitarian-needs-overview-2023-january-2023;
</t>
  </si>
  <si>
    <t xml:space="preserve">Sum of the people affected in the individual crises BGD002 and MMR002. </t>
  </si>
  <si>
    <t>REG011People affected</t>
  </si>
  <si>
    <t>https://reliefweb.int/map/bangladesh/rohingya-refugee-responsebangladesh-rohingya-population-location-30-june-2023
https://www.unhcr.org/my/figures-glance-malaysia
https://reliefweb.int/map/myanmar/myanmar-emergency-overview-map-number-people-displaced-feb-2021-and-remain-displaced-19-jun-2023</t>
  </si>
  <si>
    <t xml:space="preserve">The total number of displaced people in MMR002. </t>
  </si>
  <si>
    <t>REG011People displaced</t>
  </si>
  <si>
    <t>REG011Injuries reported</t>
  </si>
  <si>
    <t>The fatalities recorded in Bangladesh and Myanmar were caused by the conflict in the last six months which is the fatalities reported in BGD002 and MMR002. Six months previous to the month the severity index (SI) is calculated are considered. For example, for the January 2023 version of SI, months considered will be July 2022 to December 2022.</t>
  </si>
  <si>
    <t>REG011Fatalities reported</t>
  </si>
  <si>
    <t>The  fatalities recorded in all crises in Bangladesh and Myanmar as part of the Rohingya Regional Crisis in the last six months. Six months previous to the month the severity index (SI) is calculated are considered. For example, for the January 2023 version of SI, months considered will be July 2022 to December 2022.</t>
  </si>
  <si>
    <t>REG011Fatalities in all crises</t>
  </si>
  <si>
    <t>ISCG et al. 07/03/2023; Govt.Bangladesh and UNHCR 11/07/2023; OCHA 15/01/2023</t>
  </si>
  <si>
    <t>https://reliefweb.int/map/bangladesh/rohingya-refugee-responsebangladesh-rohingya-population-location-31-may-2023;%20https://www.humanitarianresponse.info/en/operations/bangladesh/document/bangladesh-2023-joint-response-plan-rohingya-humanitarian-crisis; https://reliefweb.int/report/myanmar/myanmar-humanitarian-needs-overview-2023-january-2023</t>
  </si>
  <si>
    <t xml:space="preserve">The sum of the PIN figures of the individual crisis BGD002 and  MMR002. </t>
  </si>
  <si>
    <t>REG011People in Need</t>
  </si>
  <si>
    <t>ISCG et al. 07/03/2023; OCHA 15/01/2023</t>
  </si>
  <si>
    <t>https://www.humanitarianresponse.info/en/operations/bangladesh/document/bangladesh-2023-joint-response-plan-rohingya-humanitarian-crisis; https://reliefweb.int/report/myanmar/myanmar-humanitarian-needs-overview-2023-january-2023</t>
  </si>
  <si>
    <t xml:space="preserve">Sum of the individual crises BGD002 and MMR002. </t>
  </si>
  <si>
    <t>REG011Minimal humanitarian conditions - Level 1</t>
  </si>
  <si>
    <t>REG011Stressed humanitarian conditions - Level 2</t>
  </si>
  <si>
    <t>ISCG et al. 07/03/2023; Govt.Bangladesh and UNHCR 11/07/2023; IPC 31/05/2023; OCHA 15/01/2023</t>
  </si>
  <si>
    <t>https://reliefweb.int/map/bangladesh/rohingya-refugee-responsebangladesh-rohingya-population-location-31-may-2023; https://www.humanitarianresponse.info/en/operations/bangladesh/document/bangladesh-2023-joint-response-plan-rohingya-humanitarian-crisis; https://reliefweb.int/report/bangladesh/bangladesh-ipc-acute-food-insecurity-analysis-march-september-2023-published-may-31-2023; https://reliefweb.int/report/myanmar/myanmar-humanitarian-needs-overview-2023-january-2023</t>
  </si>
  <si>
    <t>REG011Moderate humanitarian conditions - Level 3</t>
  </si>
  <si>
    <t>IPC 31/05/2023; OCHA 15/01/2023</t>
  </si>
  <si>
    <t>https://reliefweb.int/report/bangladesh/bangladesh-ipc-acute-food-insecurity-analysis-march-september-2023-published-may-31-2023 https://reliefweb.int/report/myanmar/myanmar-humanitarian-needs-overview-2023-january-2023</t>
  </si>
  <si>
    <t>REG011Severe humanitarian conditions - Level 4</t>
  </si>
  <si>
    <t>https://www.humanitarianresponse.info/en/operations/bangladesh/document/bangladesh-2023-joint-response-plan-rohingya-humanitarian-crisis https://reliefweb.int/report/myanmar/myanmar-humanitarian-needs-overview-2023-january-2023</t>
  </si>
  <si>
    <t>REG011Extreme humanitarian conditions - Level 5</t>
  </si>
  <si>
    <t>https://www.humanitarianresponse.info/en/operations/bangladesh/document/bangladesh-2023-joint-response-plan-rohingya-humanitarian-crisis; https://reliefweb.int/report/myanmar/myanmar-humanitarian-needs-overview-2023-january-2024</t>
  </si>
  <si>
    <t>REG011Crisis affected groups</t>
  </si>
  <si>
    <t>DOS 31/ 12/2020</t>
  </si>
  <si>
    <t>The figure represents the Estimated Population of the 4 governorates, at End-year 2020. According to the Jordanian Department of Statistics immigration and emigration, including of Syrian refugees after 2011, are already taken into account in their annual propulation estimates. Therefore the number of people exposed is the sum of the estimated population of the four governorates hosting around 87% of the registered Syrian refugees: Irbid, Amman, Mafraq and Zarqa. Each of the four governorates has more than 20,000 Syrian refugees per admin 1 level.
To avoid double counting UNHCR refugee figures per admin level 1 are therefore not added. The figure might thus be an overestimation of the total number of people exposed.</t>
  </si>
  <si>
    <t>JOR002People exposed</t>
  </si>
  <si>
    <t>UNHCR accessed on 14/07/2023; UFZ 09/02/2021; 3rp Syria crisis 08/05/2022; 3rp Syria crisis 02/02/2023</t>
  </si>
  <si>
    <t xml:space="preserve">https://data2.unhcr.org/en/situations/syria/location/36; https://www.ufz.de/finder/?q=Influx+of+Syrian+Refugees+in+Jordan&amp;lang=en; https://www.3rpsyriacrisis.org/wp-content/uploads/2022/05/RSO_8thMay2022.pdf; </t>
  </si>
  <si>
    <t>There are 1,300,000 Syrian refugees in Jordan (registered Syrian refugees with UNHCR + the difference are the Unregistered Syrian refugees) + Palestine refugees from Syria +  impacted host community members. 
This figure has low reliability since the number of unregistered syrian refugees is an estimation (The total number of refugees - 1,300,000 people- was provided by the Goverment of Jordan which might be over- or under-estimated and the unregistered was obtained by subtracting the current number of registered Syrian refugees from the estimated total figure)
Previousely the number of vulnerable Jordanian was not available before, however it was estimated in the recent published Regional strategic Overview 2021-2022. The figure is not finlized yet as is is pending and under review by the Government of Jordan and subject to change in due course.</t>
  </si>
  <si>
    <t>JOR002People affected</t>
  </si>
  <si>
    <t>UNHCR accessed on 14/07/2023; UFZ 09/02/2021; 3rp Syria crisis 08/05/2022</t>
  </si>
  <si>
    <t>The figure represents the number of { Registered Syrian refugees (659457) as of 30 June 2023 + Unregistered Syrian refugees (640,543) + Palestine refugees from Syria (19000) }
(There are 1,300,000 Syrian refugees in Jordan (registered Syrian refugees with UNHCR + difference is estimated to be Unregistered Syrian refugees)  + Palestine refugees from Syria .This figure has low reliability since the number of unregistered Syrian refugees is an estimation (The total number of refugees - 1,300,000 people- was provided by the Government of Jordan which might be over- or under-estimated and the unregistered was obtained by subtracting the current number of registered Syrian refugees from the estimated total figure)</t>
  </si>
  <si>
    <t>JOR002People displaced</t>
  </si>
  <si>
    <t xml:space="preserve">
3RP, doesn’t specify humanitarian conditions level for Syrian refugees. Thus, for humanitarian conditions, Food consumption score (FCS) numbers were used and HNO methodology for FSC humanitarian condition levels were used. Per HNO, “poor consumption” falls into “catastrophic’ and “extreme”, while “borderline consumption” falls into “severe.”
Per 2020 MSNA, 7% of Syrian refugees experience poor consumption while 23% are borderline. 
For the SI, an adjustment is made to place the 7% who have poor consumption at Level 5, the 23% who have borderline consumption at Level 4, the remaining at Level 3. </t>
  </si>
  <si>
    <t>JOR002People in Need</t>
  </si>
  <si>
    <t>DOS 31/12/2020 ; UNHCR accessed on 14/07/2023 ; Government of Jordan &amp; Governement of Germany 14/02/2021 ; 3rp Syria crisis 08/05/2022 ; 3rp Syria crisis 02/02/2023</t>
  </si>
  <si>
    <t>http://dosweb.dos.gov.jo/DataBank/Population_Estimares/PopulationEstimates.pdf ; https://data2.unhcr.org/en/situations/syria/location/36 ; https://reliefweb.int/sites/reliefweb.int/files/resources/2021_Influx%20of%20Syrian%20Refugees%20in%20Jordan%20-%20Effects%20on%20the%20Water%20Sector.pdf ; https://www.3rpsyriacrisis.org/wp-content/uploads/2022/05/RSO_8thMay2022.pdf ; ttps://www.3rpsyriacrisis.org/wp-content/uploads/2023/06/Regional_Strategic_Overview2023_.pdf</t>
  </si>
  <si>
    <t>JOR002Minimal humanitarian conditions - Level 1</t>
  </si>
  <si>
    <t>UNHCR accessed on 14/07/2023 ; Government of Jordan &amp; Governement of Germany 14/02/2021 ; 3rp Syria crisis 08/05/2022 ; UNHCR 30/03/2022 ; UNRWA 30/06/2020; 3rp Syria crisis 02/02/2023</t>
  </si>
  <si>
    <t>https://reliefweb.int/sites/reliefweb.int/files/resources/2021_Influx%20of%20Syrian%20Refugees%20in%20Jordan%20-%20Effects%20on%20the%20Water%20Sector.pdf ; https://www.3rpsyriacrisis.org/wp-content/uploads/2022/05/RSO_8thMay2022.pdf ; https://reliefweb.int/sites/reliefweb.int/files/resources/UNHCR%20Jordan%20VAF%20Preliminary%20Results%202021-2022%20Out%20of%20Camp.pdf ; https://www.unrwa.org/sites/default/files/unrwa_jfo_prs_snapshot_june_2020.pdf ; https://www.3rpsyriacrisis.org/wp-content/uploads/2023/06/Regional_Strategic_Overview2023_.pdf</t>
  </si>
  <si>
    <t>Level 2 = Affected population – PiN
This figure is the substraction of people affetced by the crisis (Syrian Refugees, Palestinian Refugees from syria and impacted community) from the PiN estimation</t>
  </si>
  <si>
    <t>JOR002Stressed humanitarian conditions - Level 2</t>
  </si>
  <si>
    <t>JOR002Moderate humanitarian conditions - Level 3</t>
  </si>
  <si>
    <t>JOR002Severe humanitarian conditions - Level 4</t>
  </si>
  <si>
    <t>JOR002Extreme humanitarian conditions - Level 5</t>
  </si>
  <si>
    <t>ACLED accessed on 14/07/2023</t>
  </si>
  <si>
    <t>fatalities between 01 January 2023 and 07 July 2023  related to Syrian refugees .</t>
  </si>
  <si>
    <t>JOR002Fatalities reported</t>
  </si>
  <si>
    <t>fatalities between 01 January and 07 July 2023  .</t>
  </si>
  <si>
    <t>JOR002Fatalities in all crises</t>
  </si>
  <si>
    <t>World Population Accessed 25/06/2023</t>
  </si>
  <si>
    <t>https://worldpopulationreview.com/countries/nigeria-population</t>
  </si>
  <si>
    <t>According to World Population Review, the current population of Nigeria is 223,499,836</t>
  </si>
  <si>
    <t>NGA008Total population</t>
  </si>
  <si>
    <t>NBS Accessed 17/07/2023</t>
  </si>
  <si>
    <t>https://nigeria.opendataforafrica.org/xspplpb/nigeria-census</t>
  </si>
  <si>
    <t>Total Landmass of Cross River, Taraba and Benue states, which host 98% of Cameroonian refugees</t>
  </si>
  <si>
    <t>NGA008Landmass affected</t>
  </si>
  <si>
    <t>Total population of Cross River, Taraba and Benue states, which host 98% of Cameroonian refugees</t>
  </si>
  <si>
    <t>NGA008People exposed</t>
  </si>
  <si>
    <t>https://data2.unhcr.org/en/documents/details/101785</t>
  </si>
  <si>
    <t>Total number of registered (87,033) and Unregistered  (22,539 ) Cameroonian refugees in Nigeria according to UNHCR.</t>
  </si>
  <si>
    <t>NGA008People affected</t>
  </si>
  <si>
    <t>Total number of registered (87,033) and Unregistered  (22,539 Cameroonian refugees in Nigeria  according to UNHCR.</t>
  </si>
  <si>
    <t>NGA008People displaced</t>
  </si>
  <si>
    <t xml:space="preserve"> ACLED Accessed 10/07/2023</t>
  </si>
  <si>
    <t>Number of fatalities in Nigeria based on ACLED data from  01/01/2023 to 30/06/2023</t>
  </si>
  <si>
    <t>NGA008Fatalities in all crises</t>
  </si>
  <si>
    <t>The total number of the people in need includes all registered (87,033) and Unregistered  (22,539 ) Cameroonian refugees in Nigeria.</t>
  </si>
  <si>
    <t>NGA008People in Need</t>
  </si>
  <si>
    <t>UNHCR 07/07/2023; NBS Accessed 19/09/2022</t>
  </si>
  <si>
    <t>https://data2.unhcr.org/en/documents/details/101785; https://nigeria.opendataforafrica.org/xspplpb/nigeria-census</t>
  </si>
  <si>
    <t>NGA008Minimal humanitarian conditions - Level 1</t>
  </si>
  <si>
    <t>NGA008Stressed humanitarian conditions - Level 2</t>
  </si>
  <si>
    <t xml:space="preserve">Level 3 comprises of the  number of   registered (87,033) and Unregistered  (22,539 )  Cameroonian Refugee  according to UNHCR.  </t>
  </si>
  <si>
    <t>NGA008Moderate humanitarian conditions - Level 3</t>
  </si>
  <si>
    <t xml:space="preserve">There is no analysis of the severity of needs for Camerronian refugees </t>
  </si>
  <si>
    <t>NGA008Severe humanitarian conditions - Level 4</t>
  </si>
  <si>
    <t xml:space="preserve"> There is no analysis of the severity of needs for Camerronian refugees </t>
  </si>
  <si>
    <t>NGA008Extreme humanitarian conditions - Level 5</t>
  </si>
  <si>
    <t>NGA007Total population</t>
  </si>
  <si>
    <t>https://nigeria.opendataforafrica.org</t>
  </si>
  <si>
    <t xml:space="preserve">Landmass of Sokoto, Kebbi, Niger, Kaduna, Katsina and Zamfara states.  </t>
  </si>
  <si>
    <t>NGA007Landmass affected</t>
  </si>
  <si>
    <t>Food Security Cluster  14/04/2023</t>
  </si>
  <si>
    <t>https://fscluster.org/sites/default/files/documents/final_fiche_nigeria_march_2023.pdf</t>
  </si>
  <si>
    <t xml:space="preserve">Total population of Zamfara, Kaduna, Niger, Sokoto, Kebbi and Katsina states which have been exposed to the Northwest Banditry. </t>
  </si>
  <si>
    <t>NGA007People exposed</t>
  </si>
  <si>
    <t xml:space="preserve">People affected=  Level 2, 3, 4 and 5 correspond with populations facing IPC 2, 3-5   for the  projected  period June to August 2023. in   Zamfara, Kaduna, Niger, Sokoto, Kebbi and Katsina states for the period of June to August 2023.  </t>
  </si>
  <si>
    <t>NGA007People affected</t>
  </si>
  <si>
    <t>UNHCR 15/07/2023; IOM 11/03/2023</t>
  </si>
  <si>
    <t>https://data.unhcr.org/en/documents/details/101963; https://dtm.iom.int/reports/nigeria-north-central-and-north-west-displacement-report-11-march-2023</t>
  </si>
  <si>
    <t>This figure is a summation of 582,447 IDPs in Sokoto, Zamfara, Kaduna and Katsina states, and 60,098 refugees from NW Nigeria in Maradi (Niger). Some areas in assessed states were inaccessible due to ongoing violence/conflict, so the number of IDPs is likely to be higher than reported. Assessments by IOM to establish the number of IDPs did not include Niger and Kebbi states, which are also affected by this crisis.</t>
  </si>
  <si>
    <t>NGA007People displaced</t>
  </si>
  <si>
    <t xml:space="preserve">Total Fatalities from 01/01/2023 to 30/06/2023 in Sokoto, Kebbi, Niger, Kaduna, Katsina and Zamfara states, which are most affected by north west banditry. Some of these fatalities may actually be related to the Middle Belt crisis. </t>
  </si>
  <si>
    <t>NGA007Fatalities reported</t>
  </si>
  <si>
    <t>Number of fatalities in Nigeria based on ACLED data from 01/01/2023 to 30/06/2023</t>
  </si>
  <si>
    <t>NGA007Fatalities in all crises</t>
  </si>
  <si>
    <t xml:space="preserve">Pin= Total in Phase 3 to 5 for the Food insecure in Zamfara, Kaduna, Niger, Sokoto, Kebbi and Katsina states for the period of June to August 2023.  </t>
  </si>
  <si>
    <t>NGA007People in Need</t>
  </si>
  <si>
    <t>https://fscluster.org/sites/default/files/documents/fiche_nigeria_november_2022_final_pdf_0.pdf</t>
  </si>
  <si>
    <t xml:space="preserve">The minimal level comprise of Minimal conditions ( Level 1) = People Exposed - People affected  for the period of June to August 2023.  </t>
  </si>
  <si>
    <t>NGA007Minimal humanitarian conditions - Level 1</t>
  </si>
  <si>
    <t xml:space="preserve"> Level 2, 3, 4 and 5 correspond with populations facing IPC 2, 3-5 conditions for the projected period June to August 2023. </t>
  </si>
  <si>
    <t>NGA007Stressed humanitarian conditions - Level 2</t>
  </si>
  <si>
    <t xml:space="preserve"> Level 3, 4 and 5 correspond with populations facing IPC 3-5 conditions  for the period of June to August 2023.  </t>
  </si>
  <si>
    <t>NGA007Moderate humanitarian conditions - Level 3</t>
  </si>
  <si>
    <t>NGA007Severe humanitarian conditions - Level 4</t>
  </si>
  <si>
    <t>NGA007Extreme humanitarian conditions - Level 5</t>
  </si>
  <si>
    <t>NGA004Total population</t>
  </si>
  <si>
    <t xml:space="preserve">Landmass of Borno, Yobe and Adamawa state. </t>
  </si>
  <si>
    <t>NGA004Landmass affected</t>
  </si>
  <si>
    <t>https://reliefweb.int/report/nigeria/nigeria-humanitarian-needs-overview-2023-february-2023</t>
  </si>
  <si>
    <t>Population of people exposed  to the Boko Haram crisis in Borno, Adamawa and Yobe states</t>
  </si>
  <si>
    <t>NGA004People exposed</t>
  </si>
  <si>
    <t>Population of People affected in Borno, Adamawa and Yobe states by Boko Haram crisis</t>
  </si>
  <si>
    <t>NGA004People affected</t>
  </si>
  <si>
    <t>UNHCR 15/07/2023; IOM 13/03/2023</t>
  </si>
  <si>
    <t>https://data.unhcr.org/en/documents/details/101963; https://dtm.iom.int/reports/nigeria-displacement-report-43-february-2023</t>
  </si>
  <si>
    <t>The sum of number of people internally displaced by Boko Haram (2,375,846), the  total number of returnees to the northeast (2,100,180) and Nigerian refugees in neighbouring countries(Niger-139,682, Chad -20,974, Cameroon-116,213).</t>
  </si>
  <si>
    <t>NGA004People displaced</t>
  </si>
  <si>
    <t>Number of fatalities related to the insurgency from 01/01/2023 to 30/06/2023  in Borno, Adamawa and Yobe states</t>
  </si>
  <si>
    <t>NGA004Fatalities reported</t>
  </si>
  <si>
    <t xml:space="preserve"> https://acleddata.com/dashboard/#/dashboard</t>
  </si>
  <si>
    <t>NGA004Fatalities in all crises</t>
  </si>
  <si>
    <t>People in need in Borno, Adamawa and Yobe states, according to the 2023 HNO</t>
  </si>
  <si>
    <t>NGA004People in Need</t>
  </si>
  <si>
    <t>The methodology used in the 2023 HNO corresponds with the methodology used in the INFORM SI. Therefore, Level 1 corresponds with Minimal in the HNO, Level 2 with Stress in the HNO, Level 3 with Severe in the HNO, Level 4 with Extreme in the HNO and Level 5 with Catastrophic in the HNO.</t>
  </si>
  <si>
    <t>NGA004Minimal humanitarian conditions - Level 1</t>
  </si>
  <si>
    <t>NGA004Stressed humanitarian conditions - Level 2</t>
  </si>
  <si>
    <t>NGA004Moderate humanitarian conditions - Level 3</t>
  </si>
  <si>
    <t>NGA004Severe humanitarian conditions - Level 4</t>
  </si>
  <si>
    <t>NGA004Extreme humanitarian conditions - Level 5</t>
  </si>
  <si>
    <t>NGA003Total population</t>
  </si>
  <si>
    <t>landmass of Taraba, Benue, Plateau, Nasarawa states</t>
  </si>
  <si>
    <t>NGA003Landmass affected</t>
  </si>
  <si>
    <t>Total population of Taraba, Benue, Plateau, Nasarawa exposed to Middle Belt crisis.</t>
  </si>
  <si>
    <t>NGA003People exposed</t>
  </si>
  <si>
    <t xml:space="preserve">People affected=  Level 2, 3, 4 and 5 correspond with populations facing IPC 2, 3-5   for the  projected  period June to August 2023. in Taraba, Benue, Plateau states. </t>
  </si>
  <si>
    <t>NGA003People affected</t>
  </si>
  <si>
    <t>IOM 11/03/2023</t>
  </si>
  <si>
    <t xml:space="preserve">https://dtm.iom.int/reports/nigeria-north-central-and-north-west-displacement-report-11-march-2023 </t>
  </si>
  <si>
    <t>Total number of IDPs in Benue, Plateau and Nasarawa states; This figure could be an underestimation since assessments by IOM to establish the number of IDPs did not include Taraba state, which is also affected by this crisis</t>
  </si>
  <si>
    <t>NGA003People displaced</t>
  </si>
  <si>
    <t xml:space="preserve"> ACLED Accessed 25/06/2023</t>
  </si>
  <si>
    <t>Number of fatalities from 01/01/2022 to 30/06/2023 in Benue, Nassarawa, Plateau, Taraba states. These areas are most affected by the Middle Belt crisis. However, some of the fatalities may not be related to this crisis. There could also potentially be fatalities in other states related to this crisis.</t>
  </si>
  <si>
    <t>NGA003Fatalities reported</t>
  </si>
  <si>
    <t>NGA003Fatalities in all crises</t>
  </si>
  <si>
    <t xml:space="preserve">The total PIN for the crisis is from the number of food insecure people in Taraba, Benue, Plateau states. </t>
  </si>
  <si>
    <t>NGA003People in Need</t>
  </si>
  <si>
    <t xml:space="preserve">The minimal level comprise of Minimal conditions ( Level 1) = People Exposed - People affected for the projected  period June to August 2023. </t>
  </si>
  <si>
    <t>NGA003Minimal humanitarian conditions - Level 1</t>
  </si>
  <si>
    <t>NGA003Stressed humanitarian conditions - Level 2</t>
  </si>
  <si>
    <t xml:space="preserve"> Level 3, 4 and 5 correspond with populations facing IPC 3-5 conditions for the  projected period June to August 2023. </t>
  </si>
  <si>
    <t>NGA003Moderate humanitarian conditions - Level 3</t>
  </si>
  <si>
    <t xml:space="preserve"> Level 3, 4 and 5 correspond with populations facing IPC 3-5 conditions for the  projected  period June to August 2023. </t>
  </si>
  <si>
    <t>NGA003Severe humanitarian conditions - Level 4</t>
  </si>
  <si>
    <t>NGA003Extreme humanitarian conditions - Level 5</t>
  </si>
  <si>
    <t>NGA001Total population</t>
  </si>
  <si>
    <t>World Bank Accessed 17/07/2023</t>
  </si>
  <si>
    <t>https://data.worldbank.org/indicator/AG.LND.TOTL.K2?locations=NG</t>
  </si>
  <si>
    <t>Total landmass as the whole Nigeria  is considered affected by the complex crisis.</t>
  </si>
  <si>
    <t>NGA001Landmass affected</t>
  </si>
  <si>
    <t>The entire Nigerian population is exposed to the complex crisis</t>
  </si>
  <si>
    <t>NGA001People exposed</t>
  </si>
  <si>
    <t>UNHCR 07/07/2023; Food Security Cluster  14/04/2023; OCHA 20/03/2023</t>
  </si>
  <si>
    <t>https://data2.unhcr.org/en/documents/details/101785; https://fscluster.org/sites/default/files/documents/final_fiche_nigeria_march_2023.pdf; https://reliefweb.int/report/nigeria/nigeria-humanitarian-needs-overview-2023-february-2023</t>
  </si>
  <si>
    <t>Total number of people affected by the Boko Haram  the Middle belt  Northwest banditry  and Cameroonian refugee crisis.</t>
  </si>
  <si>
    <t>NGA001People affected</t>
  </si>
  <si>
    <t>UNHCR 07/07/2023;  UNHCR 15/07/2023; IOM 11/03/2023 ; IOM 13/03/2023</t>
  </si>
  <si>
    <t>https://data2.unhcr.org/en/documents/details/101785; hhttps://data.unhcr.org/en/documents/details/101963; https://dtm.iom.int/reports/nigeria-north-central-and-north-west-displacement-report-11-march-2023;  https://dtm.iom.int/reports/nigeria-displacement-report-43-february-2023</t>
  </si>
  <si>
    <t xml:space="preserve">Total number of people displaced by the Boko Haram crisis, the Middle belt crisis,  Northwest banditry, the Cameroonian refugee crisis. </t>
  </si>
  <si>
    <t>NGA001People displaced</t>
  </si>
  <si>
    <t>NGA001Fatalities reported</t>
  </si>
  <si>
    <t>NGA001Fatalities in all crises</t>
  </si>
  <si>
    <t>UNHCR 07/07/2023;Food Security Cluster 14/04/2023; OCHA 20/03/2023</t>
  </si>
  <si>
    <t xml:space="preserve">The PIN figure and levels 1-5 are the aggregates from the Boko Haram crisis (8,300,000)+ the middle belt crisis(2,468,023)+ the northwest banditry (7,424,712)+ the Cameroonian refugee crisis (108,827). </t>
  </si>
  <si>
    <t>NGA001People in Need</t>
  </si>
  <si>
    <t>UNHCR 07/07/2023;Food Security Cluster 14/04/2023; OCHA 20/03/2023;  World Population Review 25/06/2022</t>
  </si>
  <si>
    <t>https://data2.unhcr.org/en/documents/details/101785; https://fscluster.org/sites/default/files/documents/final_fiche_nigeria_march_2023.pdf; https://reliefweb.int/report/nigeria/nigeria-humanitarian-needs-overview-2023-february-2023; https://worldpopulationreview.com/countries/nigeria-population</t>
  </si>
  <si>
    <t>NGA001Minimal humanitarian conditions - Level 1</t>
  </si>
  <si>
    <t>NGA001Stressed humanitarian conditions - Level 2</t>
  </si>
  <si>
    <t xml:space="preserve">This figure is an aggregation of level 3 PIN figures from the Boko Haram crisis (5,900,000) +the middle belt crisis (2,468,023)+ the northwest banditry (6,993,663)+ the Cameroonian refugee crisis (108,827). Cameroonian refugees live in areas such as Benue and taraba which host the refugees and are affected by the middle belt crisis. </t>
  </si>
  <si>
    <t>NGA001Moderate humanitarian conditions - Level 3</t>
  </si>
  <si>
    <t>Food Security Cluster 14/04/2023; OCHA 20/03/2023</t>
  </si>
  <si>
    <t>https://fscluster.org/sites/default/files/documents/final_fiche_nigeria_march_2023.pdf; https://reliefweb.int/report/nigeria/nigeria-humanitarian-needs-overview-2023-february-2023</t>
  </si>
  <si>
    <t>This figure is an aggregation of level 3 PIN figures from the Boko Haram crisis (2,200,000) +the middle belt crisis (0)+ the northwest banditry (431,049)+ the Cameroonian refugee crisis (0).</t>
  </si>
  <si>
    <t>NGA001Severe humanitarian conditions - Level 4</t>
  </si>
  <si>
    <t>This figure is an aggregation of level 3 PIN figures from the Boko Haram crisis (200,000) +the middle belt crisis (0)+ the northwest banditry (0)+ the Cameroonian refugee crisis (0).</t>
  </si>
  <si>
    <t>NGA001Extreme humanitarian conditions - Level 5</t>
  </si>
  <si>
    <t>World Population Review Accessed 23/06/2023</t>
  </si>
  <si>
    <t xml:space="preserve">Total population of Somalia. </t>
  </si>
  <si>
    <t>SOM002Total population</t>
  </si>
  <si>
    <t>City Population Accessed 20/07/2023</t>
  </si>
  <si>
    <t>Landmass of Woqooyi Galbeed and  Bari regions, which host majority of refugees and asylum seekers.</t>
  </si>
  <si>
    <t>SOM002Landmass affected</t>
  </si>
  <si>
    <t xml:space="preserve">Population of Woqooyi Galbeed and Bari regions, which host majority of refugees and asylum seekers. </t>
  </si>
  <si>
    <t>SOM002People exposed</t>
  </si>
  <si>
    <t xml:space="preserve"> UNHCR 13/07/2023 </t>
  </si>
  <si>
    <t>https://data.unhcr.org/en/documents/details/102074</t>
  </si>
  <si>
    <t>Total number of Refugees and asylum seekers in Somalia are affected by this crisis accroding to UNHCR. Majority are from Ethiopia, followed by Yemen 29%,Syria 4% and other countries 1%.</t>
  </si>
  <si>
    <t>SOM002People affected</t>
  </si>
  <si>
    <t>Total number of  Asylum Seekers and  Refugees accroding to UNHCR. Majority are from Ethiopia, followed by Yemen 29%,Syria 4% and other countries 1%.</t>
  </si>
  <si>
    <t>SOM002People displaced</t>
  </si>
  <si>
    <t>IOM Accessed 18/07/2023</t>
  </si>
  <si>
    <t>https://missingmigrants.iom.int/region/africa?region_incident=4051&amp;route=3906&amp;incident_date%5Bmin%5D=11%2F01%2F2022&amp;incident_date%5Bmax%5D=04%2F30%2F2023</t>
  </si>
  <si>
    <t xml:space="preserve">Migrant fatalities on the Eastern migration route from 01/01/2023 to 06/30/2023. Fatalities are underreported. </t>
  </si>
  <si>
    <t>SOM002Fatalities reported</t>
  </si>
  <si>
    <t>ACLED Accessed  17/07/2023; IOM Accessed 17/07/2023; IRC 20/03/2023</t>
  </si>
  <si>
    <t>https://acleddata.com/dashboard/#/dashboard; https://missingmigrants.iom.int/region/africa?region_incident=4051&amp;route=3906&amp;year%5B%5D=10121&amp;incident_date%5Bmin%5D=09%2F01%2F2022&amp;incident_date%5Bmax%5D=12%2F31%2F2022; https://reliefweb.int/report/somalia/irc-43000-feared-dead-drought-continues-ravage-somalia</t>
  </si>
  <si>
    <t>Total fatalities reported in Somalia due to conflict  from 1st January 2023 to 30th June  2023 (3,996) , drought  (43,000)  and the mixed migration crisis (5)</t>
  </si>
  <si>
    <t>SOM002Fatalities in all crises</t>
  </si>
  <si>
    <t>All refugees and asylum seekers  in Somalia need humanitarian assistance.</t>
  </si>
  <si>
    <t>SOM002People in Need</t>
  </si>
  <si>
    <t xml:space="preserve"> UNHCR 13/07/2023  ; City Population Accessed 15/09/2022</t>
  </si>
  <si>
    <t>https://data.unhcr.org/en/documents/details/102074;  https://www.citypopulation.de/en/somalia/</t>
  </si>
  <si>
    <t>SOM002Minimal humanitarian conditions - Level 1</t>
  </si>
  <si>
    <t>SOM002Stressed humanitarian conditions - Level 2</t>
  </si>
  <si>
    <t xml:space="preserve"> All the refugees and asylum seekers in Somalia are categorised under Level 3. While some refugees may be facing Level 4 and 5 conditions, there is no information to indicate this.</t>
  </si>
  <si>
    <t>SOM002Moderate humanitarian conditions - Level 3</t>
  </si>
  <si>
    <t>SOM002Severe humanitarian conditions - Level 4</t>
  </si>
  <si>
    <t xml:space="preserve">While some refugees may be facing Level 4 and 5 conditions, there is no information to indicate this. </t>
  </si>
  <si>
    <t>SOM002Extreme humanitarian conditions - Level 5</t>
  </si>
  <si>
    <t>OCHA 08/02/2023</t>
  </si>
  <si>
    <t>https://reliefweb.int/report/somalia/somalia-humanitarian-needs-overview-2023-february-2023</t>
  </si>
  <si>
    <t xml:space="preserve">Total population of Somalia according to the 2023 HNO. Although it is lower than the figures given in the World Population Review, the HNO total population was used to calculate the level of needs and PIN figure. </t>
  </si>
  <si>
    <t>SOM001Total population</t>
  </si>
  <si>
    <t>World Bank Acessed 14/09/2022</t>
  </si>
  <si>
    <t>https://data.worldbank.org/indicator/AG.LND.TOTL.K2?locations=SO</t>
  </si>
  <si>
    <t>Total landmass as the whole country is considered affected by the complex crisis</t>
  </si>
  <si>
    <t>SOM001Landmass affected</t>
  </si>
  <si>
    <t xml:space="preserve">Total population of Somalia  are all exposed to the ongoing complex crisis. </t>
  </si>
  <si>
    <t>SOM001People exposed</t>
  </si>
  <si>
    <t xml:space="preserve">The entire population of Somalia is affected by the on going complex crisis. </t>
  </si>
  <si>
    <t>SOM001People affected</t>
  </si>
  <si>
    <t xml:space="preserve">  UNHCR 13/07/2023; UNHCR 30/06/2023; IOM 31/03/2023 </t>
  </si>
  <si>
    <t>https://data.unhcr.org/en/documents/details/102074; https://data.unhcr.org/en/situations/horn; https://reliefweb.int/report/somalia/dtm-displacement-atlas-baseline-2-report-somalia-august-2022</t>
  </si>
  <si>
    <t xml:space="preserve">Total displaced population includes IDPs (4,574,256), Somali refugees in neighboring countries (682,405), refugees/asylum seekers in Somalia (35,996)  and returnees (955,414). </t>
  </si>
  <si>
    <t>SOM001People displaced</t>
  </si>
  <si>
    <t>AOAV 20//04/2023</t>
  </si>
  <si>
    <t>https://reliefweb.int/report/somalia/somaliland-fighting-between-somaliland-forces-and-tribal-leadership-claims-civilian-lives-and-puts-hospitals-out-action</t>
  </si>
  <si>
    <t xml:space="preserve">AOAV has recorded 608 INJURED people  due to  explosive weapon use in Las Anod.   Figure does not include injuries due to other events and other parts of Somalia. </t>
  </si>
  <si>
    <t>SOM001Injuries reported</t>
  </si>
  <si>
    <t>Total fatalities reported in Somalia due to conflict  from 1st December 2022 to 31st May  2023 (4,278) , drought  (43,000)  and the mixed migration crisis (5)</t>
  </si>
  <si>
    <t>SOM001Fatalities reported</t>
  </si>
  <si>
    <t>SOM001Fatalities in all crises</t>
  </si>
  <si>
    <t>Number of people in need according to the 2023 HNO.</t>
  </si>
  <si>
    <t>SOM001People in Need</t>
  </si>
  <si>
    <t>SOM001Minimal humanitarian conditions - Level 1</t>
  </si>
  <si>
    <t>SOM001Stressed humanitarian conditions - Level 2</t>
  </si>
  <si>
    <t>The figures for level 3 to 5 are taken directly from the HNO</t>
  </si>
  <si>
    <t>SOM001Moderate humanitarian conditions - Level 3</t>
  </si>
  <si>
    <t>SOM001Severe humanitarian conditions - Level 4</t>
  </si>
  <si>
    <t>SOM001Extreme humanitarian conditions - Level 5</t>
  </si>
  <si>
    <t>The affected groups by the complex crisis in Somalia comprises of Host, non host, IDPs, Refugees, Asylum seekers</t>
  </si>
  <si>
    <t>SOM001Crisis affected groups</t>
  </si>
  <si>
    <t>Multiple crises in Mongolia</t>
  </si>
  <si>
    <t>MNG001</t>
  </si>
  <si>
    <t>MNG001Total population</t>
  </si>
  <si>
    <t>USAID accessed 31/03/2023; National Statistics Office of Mongolia 2020; OCHA 06/03/2023; IFRC 11/07/2023</t>
  </si>
  <si>
    <t xml:space="preserve">https://www.land-links.org/country-profile/mongolia/; 
https://web.archive.org/web/20210817174257/https://www.1212.mn/BookLibraryDownload.ashx?url=Census2020_Main_report_Eng.pdf&amp;ln=En;
https://reliefweb.int/report/mongolia/mongolia-2023-dzud-early-action-response-plan-dec-2022-may-2023;
https://reliefweb.int/report/mongolia/mongolia-floods-2023-dref-operation-mdrmn019;
</t>
  </si>
  <si>
    <t>Total landmass affected by the Dzud and the floods in Ulaanbaatar (MNG002 + MNG003).</t>
  </si>
  <si>
    <t>MNG001Landmass affected</t>
  </si>
  <si>
    <t>ILO accessed 31/03/2023; National Statistics Office of Mongolia 2020; IFRC 11/07/2023</t>
  </si>
  <si>
    <t>https://www.ilo.org/beijing/what-we-do/events-and-meetings/WCMS_847370/lang--en/index.htm;
https://web.archive.org/web/20210817174257/https://www.1212.mn/BookLibraryDownload.ashx?url=Census2020_Main_report_Eng.pdf&amp;ln=En;
https://reliefweb.int/report/mongolia/mongolia-floods-2023-dref-operation-mdrmn019;</t>
  </si>
  <si>
    <t>Total number of people exposed to Dzud and the floods in Ulaanbaatar (MNG002 + MNG003).</t>
  </si>
  <si>
    <t>MNG001People exposed</t>
  </si>
  <si>
    <t>OCHA 06/03/2023; National Statistics Office of Mongolia 2020; ECHO 14/07/2023</t>
  </si>
  <si>
    <t>https://reliefweb.int/report/mongolia/mongolia-2023-dzud-early-action-response-plan-dec-2022-may-2023;
https://web.archive.org/web/20210817174257/https://www.1212.mn/BookLibraryDownload.ashx?url=Census2020_Main_report_Eng.pdf&amp;ln=En;
https://reliefweb.int/report/mongolia/mongolia-floods-ocha-ifrc-media-echo-daily-flash-14-july-2023</t>
  </si>
  <si>
    <t>Total number of people affected by the Dzud crisis and floods in Ulaanbaatar (MNG002 + MNG003).</t>
  </si>
  <si>
    <t>MNG001People affected</t>
  </si>
  <si>
    <t>ECHO 14/07/2023</t>
  </si>
  <si>
    <t>https://reliefweb.int/report/mongolia/mongolia-floods-ocha-ifrc-media-echo-daily-flash-14-july-2023</t>
  </si>
  <si>
    <t>Number of people displaced due to the floods in Ulaanbaatar</t>
  </si>
  <si>
    <t>MNG001People displaced</t>
  </si>
  <si>
    <t>MNG001Injuries reported</t>
  </si>
  <si>
    <t>Number of fatalities in affected areas in the last 6 months due to Dzud or related environmental conditions and the floods in Ulaanbaatar. Six months previous to the month the severity index (SI) is calculated are considered. For example, for the January 2023 version of SI, months considered will be July 2022 to December 2022.</t>
  </si>
  <si>
    <t>MNG001Fatalities reported</t>
  </si>
  <si>
    <t>MNG001Fatalities in all crises</t>
  </si>
  <si>
    <t>OCHA 06/03/2023; IFRC 11/07/2023</t>
  </si>
  <si>
    <t>https://reliefweb.int/report/mongolia/mongolia-2023-dzud-early-action-response-plan-dec-2022-may-2023;
https://reliefweb.int/report/mongolia/mongolia-floods-2023-dref-operation-mdrmn019</t>
  </si>
  <si>
    <t>Number of people in need due to the Dzud and the floods in Ulaanbaatar (MNG002 + MNG003).</t>
  </si>
  <si>
    <t>MNG001People in Need</t>
  </si>
  <si>
    <t>ILO accessed 31/03/2023; National Statistics Office of Mongolia 2020; OCHA 06/03/2023; IFRC 11/07/2023; ECHO 14/07/2023</t>
  </si>
  <si>
    <t>https://www.ilo.org/beijing/what-we-do/events-and-meetings/WCMS_847370/lang--en/index.htm;
https://web.archive.org/web/20210817174257/https://www.1212.mn/BookLibraryDownload.ashx?url=Census2020_Main_report_Eng.pdf&amp;ln=En;
https://reliefweb.int/report/mongolia/mongolia-2023-dzud-early-action-response-plan-dec-2022-may-2023;
https://reliefweb.int/report/mongolia/mongolia-floods-2023-dref-operation-mdrmn019;
https://reliefweb.int/report/mongolia/mongolia-floods-ocha-ifrc-media-echo-daily-flash-14-july-2023</t>
  </si>
  <si>
    <t>Number of people in in Level 1 to the Dzud and the floods in Ulaanbaatar (MNG002 + MNG003).</t>
  </si>
  <si>
    <t>MNG001Minimal humanitarian conditions - Level 1</t>
  </si>
  <si>
    <t>Number of people in in Level 2 to the Dzud and the floods in Ulaanbaatar (MNG002 + MNG003).</t>
  </si>
  <si>
    <t>MNG001Stressed humanitarian conditions - Level 2</t>
  </si>
  <si>
    <t>Number of people in in Level 3 to the Dzud and the floods in Ulaanbaatar (MNG002 + MNG003).</t>
  </si>
  <si>
    <t>MNG001Moderate humanitarian conditions - Level 3</t>
  </si>
  <si>
    <t>OCHA 06/03/2023; IFRC 11/07/2023; National Statistics Office of Mongolia 2020; ECHO 14/07/2023</t>
  </si>
  <si>
    <t xml:space="preserve">https://reliefweb.int/report/mongolia/mongolia-2023-dzud-early-action-response-plan-dec-2022-may-2023;
https://reliefweb.int/report/mongolia/mongolia-floods-2023-dref-operation-mdrmn019;
https://web.archive.org/web/20210817174257/https://www.1212.mn/BookLibraryDownload.ashx?url=Census2020_Main_report_Eng.pdf&amp;ln=En;
https://reliefweb.int/report/mongolia/mongolia-floods-ocha-ifrc-media-echo-daily-flash-14-july-2023
</t>
  </si>
  <si>
    <t>Number of people in in Level 4 to the Dzud and the floods in Ulaanbaatar (MNG002 + MNG003).</t>
  </si>
  <si>
    <t>MNG001Severe humanitarian conditions - Level 4</t>
  </si>
  <si>
    <t>MNG001Extreme humanitarian conditions - Level 5</t>
  </si>
  <si>
    <t xml:space="preserve">Groups affected by the Dzud crisis and the floods are: IDPs, host, and non-host. </t>
  </si>
  <si>
    <t>MNG001Crisis affected groups</t>
  </si>
  <si>
    <t>Floods in Ulaanbaatar</t>
  </si>
  <si>
    <t>MNG003</t>
  </si>
  <si>
    <t>MNG003Total population</t>
  </si>
  <si>
    <t>IFRC 11/07/2023; National Statistics Office of Mongolia 2020</t>
  </si>
  <si>
    <t xml:space="preserve">https://reliefweb.int/report/mongolia/mongolia-floods-2023-dref-operation-mdrmn019;
https://web.archive.org/web/20210817174257/https://www.1212.mn/BookLibraryDownload.ashx?url=Census2020_Main_report_Eng.pdf&amp;ln=En
</t>
  </si>
  <si>
    <t>Landmass affected is the total area of Ulaanbaatar which has been affected by the floods.</t>
  </si>
  <si>
    <t>MNG003Landmass affected</t>
  </si>
  <si>
    <t>Total number of people residing in Ulaanbaatar is considered as people exposed.</t>
  </si>
  <si>
    <t>MNG003People exposed</t>
  </si>
  <si>
    <t>Number of people affected by the floods is estimated to be 128,000.</t>
  </si>
  <si>
    <t>MNG003People affected</t>
  </si>
  <si>
    <t>Number of people internally displaced by the floods</t>
  </si>
  <si>
    <t>MNG003People displaced</t>
  </si>
  <si>
    <t>MNG003Injuries reported</t>
  </si>
  <si>
    <t>No fatalities reported due to the floods yet.</t>
  </si>
  <si>
    <t>MNG003Fatalities reported</t>
  </si>
  <si>
    <t>MNG003Fatalities in all crises</t>
  </si>
  <si>
    <t>IFRC 11/07/2023</t>
  </si>
  <si>
    <t xml:space="preserve">https://reliefweb.int/report/mongolia/mongolia-floods-2023-dref-operation-mdrmn019
</t>
  </si>
  <si>
    <t>Number of people in need estimated by the IFRC</t>
  </si>
  <si>
    <t>MNG003People in Need</t>
  </si>
  <si>
    <t>IFRC 11/07/2023; National Statistics Office of Mongolia 2020; ECHO 14/07/2023</t>
  </si>
  <si>
    <t xml:space="preserve">https://reliefweb.int/report/mongolia/mongolia-floods-2023-dref-operation-mdrmn019;
https://web.archive.org/web/20210817174257/https://www.1212.mn/BookLibraryDownload.ashx?url=Census2020_Main_report_Eng.pdf&amp;ln=En;
https://reliefweb.int/report/mongolia/mongolia-floods-ocha-ifrc-media-echo-daily-flash-14-july-2023
</t>
  </si>
  <si>
    <t>MNG003Minimal humanitarian conditions - Level 1</t>
  </si>
  <si>
    <t>MNG003Stressed humanitarian conditions - Level 2</t>
  </si>
  <si>
    <t>Level 3 = people in need.</t>
  </si>
  <si>
    <t>MNG003Moderate humanitarian conditions - Level 3</t>
  </si>
  <si>
    <t>MNG003Severe humanitarian conditions - Level 4</t>
  </si>
  <si>
    <t>MNG003Extreme humanitarian conditions - Level 5</t>
  </si>
  <si>
    <t>IFRC 11/07/2023; ECHO 14/07/2023</t>
  </si>
  <si>
    <t xml:space="preserve">https://reliefweb.int/report/mongolia/mongolia-floods-2023-dref-operation-mdrmn019;
https://reliefweb.int/report/mongolia/mongolia-floods-ocha-ifrc-media-echo-daily-flash-14-july-2023
</t>
  </si>
  <si>
    <t xml:space="preserve">Groups affected by the floods are: IDPs and non-host. </t>
  </si>
  <si>
    <t>MNG003Crisis affected groups</t>
  </si>
  <si>
    <t>https://worldpopulationreview.com/countries/kenya-population</t>
  </si>
  <si>
    <t>Total population of the country including refugees in the country and the migration flow in the country</t>
  </si>
  <si>
    <t>KEN002Total population</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</si>
  <si>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</si>
  <si>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</si>
  <si>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</si>
  <si>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</si>
  <si>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KNBS 04/11/2019; UNHCR 28/02/2022; UN Habitat 06/2021a; UN Habitat 06/2021b; UNHCR 30/06/2022</t>
  </si>
  <si>
    <t>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t>
  </si>
  <si>
    <t>Total population of Dadaab, Fafi and Turkana west sub-counties, which host Kakuma and Daadab refugee camps</t>
  </si>
  <si>
    <t>KEN002People exposed</t>
  </si>
  <si>
    <t>UNHCR 31/03/2023</t>
  </si>
  <si>
    <t>https://data.unhcr.org/en/country/ken</t>
  </si>
  <si>
    <t>Total number of refugees and asylum seekers in Kenya, according to UNHCR. There is no recent publications for April and older sources have been used</t>
  </si>
  <si>
    <t>KEN002People affected</t>
  </si>
  <si>
    <t>KEN002People displaced</t>
  </si>
  <si>
    <t>All the refugees and asylum seekers in Kenya need humanitarian assistance. There is no recent publications for April and older sources have been used</t>
  </si>
  <si>
    <t>KEN002People in Need</t>
  </si>
  <si>
    <t>UNHCR 31/03/2023; KNBS 04/11/2019; UNHCR 28/02/2022; UN Habitat 06/2021a; UN Habitat 06/2021b; UNHCR 30/06/2022</t>
  </si>
  <si>
    <t>https://data.unhcr.org/en/country/ken; 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https://data.unhcr.org/en/country/ken</t>
  </si>
  <si>
    <t>The minimal level comprise of  Minimal conditions ( Level 1) = People Exposed - People affected. There is no recent publications for April and older sources have been used</t>
  </si>
  <si>
    <t>KEN002Minimal humanitarian conditions - Level 1</t>
  </si>
  <si>
    <t>The stessed level comprise Stressed conditions (Level2)= People Affected - People in Need. There is no recent publications for April and older sources have been used</t>
  </si>
  <si>
    <t>KEN002Stressed humanitarian conditions - Level 2</t>
  </si>
  <si>
    <t>The entire refugee and asylum seekers  population in Kenya was categorised as Level 3.There is no recent publications for April and older sources have been used</t>
  </si>
  <si>
    <t>KEN002Moderate humanitarian conditions - Level 3</t>
  </si>
  <si>
    <t>While some refugees and asylum seekers  may be facing Level 4 or 5 outcomes, there is no evidence to support this. There is no recent publications for April and older sources have been used</t>
  </si>
  <si>
    <t>KEN002Severe humanitarian conditions - Level 4</t>
  </si>
  <si>
    <t>While some refugees and asylum seekers may be facing Level 4 or 5 outcomes, there is no evidence to support this. There is no recent publications for April and older sources have been used</t>
  </si>
  <si>
    <t>KEN002Extreme humanitarian conditions - Level 5</t>
  </si>
  <si>
    <t>https://data.unhcr.org/en/country/ken; 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t>
  </si>
  <si>
    <t>Refugees, Host population</t>
  </si>
  <si>
    <t>KEN002Crisis affected groups</t>
  </si>
  <si>
    <t>KEN003Total population</t>
  </si>
  <si>
    <t>HDX 24/11/2015</t>
  </si>
  <si>
    <t>https://data.humdata.org/dataset/kenya-surface-area-per-county</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</si>
  <si>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t>
  </si>
  <si>
    <t>KEN003Landmass affected</t>
  </si>
  <si>
    <t>IPC 20/02/2023; KNBS 04/11/2019; UNHCR 31/03/2023</t>
  </si>
  <si>
    <t>https://www.ipcinfo.org/ipc-country-analysis/details-map/en/c/1156210/?iso3=KEN;%20; https://www.knbs.or.ke/?wpdmpro=2019-kenya-population-and-housing-census-volume-i-population-by-county-and-sub-county; https://data.unhcr.org/en/documents/download/98752</t>
  </si>
  <si>
    <t>Total population of counties exposed to drought: 23 ASAL counties (Turkana, Mandera, Wajir, Garissa, Lamu, Kwale, Kilifi, Tana River, Taita Taveta, Kitui, Makueni, Embu, Nyeri, Meru North, West Pokot, Baringo, Kajiado, Narok, Marsabit, Laikipia, Tharaka Nithi, Samburu, Isiolo (16,618,409) based on IPC projections for February- June 2023, and 9 non-ASAL counties (Kiambu, Murang'a, Kirinyaga, Migori, Homabay, Siaya, Nakuru, Machakos, Elgeyo Marakwet (11,364,969) based on KNBS 2019, including  refugees ( 588,724) from UNHCR 31/03/2023</t>
  </si>
  <si>
    <t>KEN003People exposed</t>
  </si>
  <si>
    <t xml:space="preserve">Total population of counties affected by drought: 23 ASAL counties (Turkana, Mandera, Wajir, Garissa, Lamu, Kwale, Kilifi, Tana River, Taita Taveta, Kitui, Makueni, Embu, Nyeri, Meru North, West Pokot, Baringo, Kajiado, Narok, Marsabit, Laikipia, Tharaka Nithi, Samburu, Isiolo (16,618,409) and 9 non-ASAL counties (Kiambu, Murang'a, Kirinyaga, Migori, Homabay, Siaya, Nakuru, Machakos, Elgeyo Marakwet (11364969) including  refugees ( 588,724) </t>
  </si>
  <si>
    <t>KEN003People affected</t>
  </si>
  <si>
    <t>https://www.ipcinfo.org/ipc-country-analysis/details-map/en/c/1156210/?iso3=KEN</t>
  </si>
  <si>
    <t xml:space="preserve">People facing acute food insecurity in March to June projections due to drought according to IPC 2023. This figure is an aggregation of level 3+4+5 which is equivalent to phase 3+4+5 of the food security cluster. </t>
  </si>
  <si>
    <t>KEN003People in Need</t>
  </si>
  <si>
    <t xml:space="preserve">People facing acute food insecurity in March to June projections due to drought according to IPC 2023. The minimal level comprise of  Minimal conditions ( Level 1) = People Exposed - People affected. </t>
  </si>
  <si>
    <t>KEN003Minimal humanitarian conditions - Level 1</t>
  </si>
  <si>
    <t xml:space="preserve">People facing acute food insecurity in March to June projections due to drought according to IPC 2023. The stressed level comprise Stressed conditions (Level2)= People Affected - People in Need. </t>
  </si>
  <si>
    <t>KEN003Stressed humanitarian conditions - Level 2</t>
  </si>
  <si>
    <t xml:space="preserve"> People facing IPC 3 outcomes were categorised under Level 3. While there may be people facing Level 5 outcomes, there is no evidence to support this.</t>
  </si>
  <si>
    <t>KEN003Moderate humanitarian conditions - Level 3</t>
  </si>
  <si>
    <t>The people facing IPC 4 outcomes were categorised under Level 4. While there may be people facing Level 5 outcomes, there is no evidence to support this.</t>
  </si>
  <si>
    <t>KEN003Severe humanitarian conditions - Level 4</t>
  </si>
  <si>
    <t>While there may be people facing Level 5 outcomes, there is no evidence to support this.</t>
  </si>
  <si>
    <t>KEN003Extreme humanitarian conditions - Level 5</t>
  </si>
  <si>
    <t>KEN001Total population</t>
  </si>
  <si>
    <t>HDX 24/11/2015;UN Habitat 06/2021a; UN Habitat 06/2021b</t>
  </si>
  <si>
    <t>https://data.humdata.org/dataset/kenya-surface-area-per-county;https://unhabitat.org/sites/default/files/2021/06/210618_kakuma_kalobeyei_profile_single_page.pdf; https://unhabitat.org/sites/default/files/2021/06/210617_dadaab-profile_lr.pdf</t>
  </si>
  <si>
    <t>Total landmass of counties affected by drought: 23 ASAL counties (Turkana, Mandera, Wajir, Garissa, Lamu, Kwale, Kilifi, Tana River, Taita Taveta, Kitui, Makueni, Embu, Nyeri, Meru North, West Pokot, Baringo, Kajiado, Narok, Marsabit, Laikipia, Tharaka Nithi, Samburu, Isiolo) and 9 non-ASAL counties (Kiambu, Murang'a, Kirinyaga, Migori, Homabay, Siaya, Nakuru, Machakos, Elgeyo Marakwet). Since the drought-affected counties of Turkana and Garissa also host refugees, this is not a perfect aggregation of the drought and refugee crises.</t>
  </si>
  <si>
    <t>KEN001Landmass affected</t>
  </si>
  <si>
    <t>IPC 20/02/2023; KNBS 04/11/2019; UNHCR 31/03/2023;  UNHCR 28/02/2022; UN Habitat 06/2021a; UN Habitat 06/2021b; UNHCR 30/06/2022</t>
  </si>
  <si>
    <t>https://www.ipcinfo.org/ipc-country-analysis/details-map/en/c/1156210/?iso3=KEN;%20; https://www.knbs.or.ke/?wpdmpro=2019-kenya-population-and-housing-census-volume-i-population-by-county-and-sub-county; https://data.unhcr.org/en/documents/download/98752; 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t>
  </si>
  <si>
    <t>These figures are an aggregation of the refugee and drought crises. Due to the overlap in the areas of the  people exposed by the drought and refugee crises, the country level figure is not a perfect aggregation of the two crises.</t>
  </si>
  <si>
    <t>KEN001People exposed</t>
  </si>
  <si>
    <t>https://data.unhcr.org/en/country/ken; https://www.ipcinfo.org/ipc-country-analysis/details-map/en/c/1156210/?iso3=KEN;%20https://www.ndma.go.ke/index.php/resource-center/send/87-2022/6833-2022-short-rains-assessment-national-report; https://www.knbs.or.ke/?wpdmpro=2019-kenya-population-and-housing-census-volume-i-population-by-county-and-sub-county; https://data.unhcr.org/en/documents/download/98752</t>
  </si>
  <si>
    <t>These figures are an aggregation of the refugee and drought crises.. Due to the overlap in areas affected by the drought and refugee crises, the country level figure is not a perfect aggregation of the two crises.</t>
  </si>
  <si>
    <t>KEN001People affected</t>
  </si>
  <si>
    <t>UNHCR 31/03/2023; IDMC Retrieved 23/03/2023</t>
  </si>
  <si>
    <t>https://data.unhcr.org/en/country/ken; https://dtm.iom.int/kenya</t>
  </si>
  <si>
    <t>Total number of  refugees in Kenya according to UNHCR including the number of IDPs in 2021. There are no recent figures for IDPs. There is no information on cumulative internal displacements due to drought</t>
  </si>
  <si>
    <t>KEN001People displaced</t>
  </si>
  <si>
    <t xml:space="preserve">These figures are an aggregation people in need of humanitarian assistance due to drought and refugees </t>
  </si>
  <si>
    <t xml:space="preserve"> https://reliefweb.int/report/kenya/kenya-ipc-acute-food-insecurity-and-acute-malnutrition-analysis-february-june-2023-published-20-february-2023 https://www.ndma.go.ke/index.php/resource-center/send/87-2022/6833-2022-short-rains-assessment-national-report; https://data.unhcr.org/en/country/ken;</t>
  </si>
  <si>
    <t>These figures are an aggregation people in need of humanitarian assistance due to drought (5,438,215) and refugees (588,724)</t>
  </si>
  <si>
    <t>KEN001People in Need</t>
  </si>
  <si>
    <t xml:space="preserve">These figures are an aggregation of the refugee and drought crises. </t>
  </si>
  <si>
    <t>https://data.unhcr.org/en/country/ken; 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 https://data.unhcr.org/en/country/ken; https://www.ipcinfo.org/ipc-country-analysis/details-map/en/c/1156210/?iso3=KEN;%20; https://www.knbs.or.ke/?wpdmpro=2019-kenya-population-and-housing-census-volume-i-population-by-county-and-sub-county; https://data.unhcr.org/en/documents/download/98752</t>
  </si>
  <si>
    <t xml:space="preserve">These figures are an aggregation of the refugee (558,919) and drought crises ( 0). </t>
  </si>
  <si>
    <t>KEN001Minimal humanitarian conditions - Level 1</t>
  </si>
  <si>
    <t xml:space="preserve">These figures are an aggregation of the refugee  and drought crises </t>
  </si>
  <si>
    <t xml:space="preserve">These figures are an aggregation of the refugee (0) and drought crises ( 19,246,166). </t>
  </si>
  <si>
    <t>KEN001Stressed humanitarian conditions - Level 2</t>
  </si>
  <si>
    <t>These figures are an aggregation of the refugee  and drought crises</t>
  </si>
  <si>
    <t xml:space="preserve"> https://data.unhcr.org/en/country/ken;https://www.ipcinfo.org/ipc-country-analysis/details-map/en/c/1156210/?iso3=KEN</t>
  </si>
  <si>
    <t xml:space="preserve">These figures are an aggregation of the refugee (0) and drought crises ( 1,224,686). </t>
  </si>
  <si>
    <t>KEN001Moderate humanitarian conditions - Level 3</t>
  </si>
  <si>
    <t xml:space="preserve">These figures are from the latest IPC analysis in February that also includes projections from March-June. The March-June projections were used in the absence of current June food insecurity levels. The aggregation of this level 4 PIN includes both refugee and drought crises.The people facing IPC 4 outcomes were categorised under Level 4. While some refugees and asylum seekers may be facing Level outcomes, there is no evidence to support this. </t>
  </si>
  <si>
    <t>KEN001Severe humanitarian conditions - Level 4</t>
  </si>
  <si>
    <t xml:space="preserve">These figures are an aggregation of the refugee and drought crises. The people facing IPC 5 outcomes were categorised under Level 5 on the other  while some refugees and asylum seekers may be facing Level 5 outcomes, there is no evidence to support this. </t>
  </si>
  <si>
    <t>KEN001Extreme humanitarian conditions - Level 5</t>
  </si>
  <si>
    <t>State Statistical Committee of the Republic of Azerbaijan 05/07/2023; UNHCR accessed on 16/07/2023</t>
  </si>
  <si>
    <t>https://www.stat.gov.az/source/demoqraphy/ap/?lang=en;   https://data2.unhcr.org/en/country/arm?secret=unhcrrestricted
https://data2.unhcr.org/en/country/arm?secret=unhcrrestricted</t>
  </si>
  <si>
    <t>Population within the international recognized borders of Azerbaijan minus displacements from Nagorno-Karabakh to Armenia</t>
  </si>
  <si>
    <t>AZE002Total population</t>
  </si>
  <si>
    <t>State Statistical Committee of the Republic of Azerbaijan 05/07/2023 ;
Crisis Group accessed  30/05/2023</t>
  </si>
  <si>
    <t>https://www.stat.gov.az/source/demoqraphy/ap/?lang=en ;
https://www.crisisgroup.org/content/nagorno-karabakh-conflict-visual-explainer</t>
  </si>
  <si>
    <t>Karabakh Economic Region and Eastern Zangazur Region</t>
  </si>
  <si>
    <t>AZE002Landmass affected</t>
  </si>
  <si>
    <t>https://www.stat.gov.az/source/demoqraphy/ap/?lang=en
https://www.crisisgroup.org/content/nagorno-karabakh-conflict-visual-explainer</t>
  </si>
  <si>
    <t>AZE002People exposed</t>
  </si>
  <si>
    <t>State Statistical Committee of the Republic of Azerbaijan 05/07/2023</t>
  </si>
  <si>
    <t>https://www.stat.gov.az/source/demoqraphy/ap/?lang=en</t>
  </si>
  <si>
    <t xml:space="preserve">Exposed population is considered affected due to population movement and blockade: Khojaly district , Khojavand district , Shusha district , Tartar district , Kalbajar district </t>
  </si>
  <si>
    <t>AZE002People affected</t>
  </si>
  <si>
    <t>IFRC 28/12/2021</t>
  </si>
  <si>
    <t>https://reliefweb.int/report/armenia/armenia-winterization-support-refugee-population-displaced-nagorno-karabakh-emergency</t>
  </si>
  <si>
    <t>The Escalation of the Nagorno-Karabakh (NK) conflict in 2020 resulted in the influx of up to 90,000 people from the NK to Armenia, the vast majority of whom are older people, women, and children. Currently, 26,725 displaced people are still living in a refugee-like situation in Armenia, sheltering with host families, collective shelters, and rented accommodation across 11 provinces , others might have returned</t>
  </si>
  <si>
    <t>AZE002People displaced</t>
  </si>
  <si>
    <t>crisis group accessed on 28/07/2023</t>
  </si>
  <si>
    <t>Number of people wounded ( non_combatants)between 01 December 2022 and 31 May 2023 related to Nagorno-Karabakh Conflict.</t>
  </si>
  <si>
    <t>AZE002Injuries reported</t>
  </si>
  <si>
    <t>Number of fatalities ( non_combatants)between 01 December 2022 and 31 May 2023 related to Nagorno-Karabakh Conflict.</t>
  </si>
  <si>
    <t>AZE002Fatalities reported</t>
  </si>
  <si>
    <t>AZE002Fatalities in all crises</t>
  </si>
  <si>
    <t>IFRC 28/12/2021;UNHCR accessed on 16/07/2023</t>
  </si>
  <si>
    <t>https://reliefweb.int/report/armenia/armenia-winterization-support-refugee-population-displaced-nagorno-karabakh-emergency ; https://data2.unhcr.org/en/country/arm?secret=unhcrrestricted</t>
  </si>
  <si>
    <t>90,000 displaced -26,725 refugee like in Armenia, all placed at level 3: The Escalation of the Nagorno-Karabakh (NK) conflict in 2020 resulted in the influx of up to 90,000 people from the NK to Armenia, the vast majority of whom are older people, women, and children. Currently, 26,725 displaced people are still living in a refugee-like situation in Armenia, sheltering with host families, collective shelters, and rented accommodation across 11 provinces , others might have returned</t>
  </si>
  <si>
    <t>AZE002People in Need</t>
  </si>
  <si>
    <t>State Statistical Committee of the Republic of Azerbaijan 5/07/2023;Crisis Group accessed  30/05/2023</t>
  </si>
  <si>
    <t>https://www.stat.gov.az/source/demoqraphy/ap/?lang=en ; https://www.crisisgroup.org/content/nagorno-karabakh-conflict-visual-explainer</t>
  </si>
  <si>
    <t>According to Inform severity methodology : level 1 = people exposed - people affected</t>
  </si>
  <si>
    <t>AZE002Minimal humanitarian conditions - Level 1</t>
  </si>
  <si>
    <t>State Statistical Committee of the Republic of Azerbaijan 05/07/2023 ; IFRC 28/12/2021;UNHCR accessed on 16/07/2023</t>
  </si>
  <si>
    <t>https://www.stat.gov.az/source/demoqraphy/ap/?lang=en; https://reliefweb.int/report/armenia/armenia-winterization-support-refugee-population-displaced-nagorno-karabakh-emergency ; https://data2.unhcr.org/en/country/arm?secret=unhcrrestricted</t>
  </si>
  <si>
    <t>There is no reliable disaggregated data on the humanitarian conditions . According to Inform severity methodology : level 2 = people affected - PIN .This is a change in methodology from previous version. Previously, the affected were not included in any of the humanitarian condition levels.</t>
  </si>
  <si>
    <t>AZE002Stressed humanitarian conditions - Level 2</t>
  </si>
  <si>
    <t>AZE002Moderate humanitarian conditions - Level 3</t>
  </si>
  <si>
    <t>AZE002Severe humanitarian conditions - Level 4</t>
  </si>
  <si>
    <t>AZE002Extreme humanitarian conditions - Level 5</t>
  </si>
  <si>
    <t>WPR  Accessed 23/06/2023</t>
  </si>
  <si>
    <t xml:space="preserve">Total population of Ethiopia (126,344,000), +  Somalia ( (18,111,371), +  Kenya (55,037,860). </t>
  </si>
  <si>
    <t>REG014Total population</t>
  </si>
  <si>
    <t>HDX 24/11/2015; World Bank Acessed 14/09/2022; City population Accessed on 28/09/2022</t>
  </si>
  <si>
    <t>https://data.humdata.org/dataset/kenya-surface-area-per-county; https://data.worldbank.org/indicator/AG.LND.TOTL.K2?locations=SO; https://www.citypopulation.de/en/ethiopia/cities/</t>
  </si>
  <si>
    <t>The aggregated figures The landmass affected  by drought in Ethiopia, Somalia, Kenya</t>
  </si>
  <si>
    <t>REG014Landmass affected</t>
  </si>
  <si>
    <t>IPC 20/02/2023; KNBS 04/11/2019; UNHCR 31/03/2023; World Population Review Accessed 23/06/2023;  OCHA 28/07/2022</t>
  </si>
  <si>
    <t>https://www.ipcinfo.org/ipc-country-analysis/details-map/en/c/1156210/?iso3=KEN;%20; https://www.knbs.or.ke/?wpdmpro=2019-kenya-population-and-housing-census-volume-i-population-by-county-and-sub-county; https://data.unhcr.org/en/documents/download/98752; https://worldpopulationreview.com/countries/somalia-population; https://data.humdata.org/dataset/3d9b037f-5112-4afd-92a7-190a9082bd80/resource/2ec96e53-b38f-4994-9a8c-5bbaa4c49e82/download/eth_admpop_adm1_2022_v2.csv</t>
  </si>
  <si>
    <t>The aggregated figures of people exposed  to the Eastern Africa Regional Drought Crisis in Ethiopia (60,000,000)+ , Somalia (18,111,371) , + Kenya (28,572,102)</t>
  </si>
  <si>
    <t>REG014People exposed</t>
  </si>
  <si>
    <t>IPC 20/02/2023; KNBS 04/11/2019; UNHCR 31/03/2023; OCHA 18/08/2022; ACTED 28/04/2023</t>
  </si>
  <si>
    <t>https://www.ipcinfo.org/ipc-country-analysis/details-map/en/c/1156210/?iso3=KEN;%20; https://www.knbs.or.ke/?wpdmpro=2019-kenya-population-and-housing-census-volume-i-population-by-county-and-sub-county; https://data.unhcr.org/en/documents/download/98752; https://reliefweb.int/report/somalia/somalia-2022-drought-impact-snapshot-august-2022; https://reliefweb.int/report/ethiopia/horn-africa-acteds-response-needs-drought-affected-families</t>
  </si>
  <si>
    <t>The aggregated figures of people affected due  to the Eastern Africa Regional Drought Crisis in Ethiopia (24,100,000),+  Somalia (7800000)+ , Kenya (28,572,102)</t>
  </si>
  <si>
    <t>REG014People affected</t>
  </si>
  <si>
    <t>UNHCR 03/07/2023; IOM 28/06/2023</t>
  </si>
  <si>
    <t>https://reliefweb.int/report/somalia/ehagl-region-unhcrs-drought-response-ethiopia-kenya-and-somalia-31-may-2023; https://reliefweb.int/report/ethiopia/iom-east-and-horn-africa-drought-response-situation-report-1-31-may-2023</t>
  </si>
  <si>
    <t xml:space="preserve"> Drought-related displacements in Ethiopia (516,269) and Somalia (1,724,292). Figures for displaced people in Kenya due to drought is unavailable. </t>
  </si>
  <si>
    <t>REG014People displaced</t>
  </si>
  <si>
    <t>IRC 20/03/2023</t>
  </si>
  <si>
    <t>https://reliefweb.int/report/somalia/irc-43000-feared-dead-drought-continues-ravage-somalia</t>
  </si>
  <si>
    <t>The Somalia Government’s Minister of Health that indicates an estimated 43,000 excess deaths may have occurred in 2022 in Somalia due to the ongoing drought.Figures for  fatalities  reported in Ethiopia and Kenya is unavailable.</t>
  </si>
  <si>
    <t>REG014Fatalities reported</t>
  </si>
  <si>
    <t>ACLED Accessed  17/07/2023; IOM Accessed 17/06/2023; IRC 20/03/2023; ACLED accessed on 30/6/2023 ; AP NEWS 27/06/2023</t>
  </si>
  <si>
    <t>https://acleddata.com/dashboard/#/dashboard; https://missingmigrants.iom.int/region/africa?region_incident=4051&amp;route=3906&amp;year%5B%5D=10121&amp;incident_date%5Bmin%5D=09%2F01%2F2022&amp;incident_date%5Bmax%5D=12%2F31%2F2022; https://reliefweb.int/report/somalia/irc-43000-feared-dead-drought-continues-ravage-somalia; https://acleddata.com/data-export-tool/ ; https://apnews.com/article/ethiopia-hunger-tigray-united-states-united-nations-75db09269f429c1ed26e5948331dff71</t>
  </si>
  <si>
    <t xml:space="preserve">The aggregated figures of fatalities in all crisis in Ethiopia (1,757) + , Somalia ( 47,001 ) , Figures for Fatalities in all crises in Kenya is unavailable. </t>
  </si>
  <si>
    <t>REG014Fatalities in all crises</t>
  </si>
  <si>
    <t>IPC 20/02/2023; IPC 26/04/2023; OCHA 14/06/2023</t>
  </si>
  <si>
    <t>https://www.ipcinfo.org/ipc-country-analysis/details-map/en/c/1156210/?iso3=KEN;https://www.ipcinfo.org/ipc-country-analysis/details-map/en/c/1156310/?iso3=SOM; https://reliefweb.int/report/somalia/somalia-2022-drought-impact-snapshot-august-2022; https://reliefweb.int/report/ethiopia/ethiopia-situation-report-14-jun-2023</t>
  </si>
  <si>
    <t>The aggregated figures of people in need in the Eastern Africa Regional Drought Crisis in Ethiopia (11,000,000),+  Somalia (6,583,230)+ , Kenya (5,438,215)</t>
  </si>
  <si>
    <t>REG014People in Need</t>
  </si>
  <si>
    <t>IPC 20/02/2023; KNBS 04/11/2019; UNHCR 31/03/2023; IPC 26/04/2023; OCHA 18/08/2022; World Population Review Accessed 23/06/2023;  OCHA 28/07/2022 ; USAID 13/12/2022 ; ACTED 28/04/2023</t>
  </si>
  <si>
    <t xml:space="preserve">https://www.ipcinfo.org/ipc-country-analysis/details-map/en/c/1156210/?iso3=KEN;%20; https://www.knbs.or.ke/?wpdmpro=2019-kenya-population-and-housing-census-volume-i-population-by-county-and-sub-county; https://data.unhcr.org/en/documents/download/98752; https://www.ipcinfo.org/ipc-country-analysis/details-map/en/c/1156310/?iso3=SOM; https://reliefweb.int/report/somalia/somalia-2022-drought-impact-snapshot-august-2022; </t>
  </si>
  <si>
    <t>The aggregated figures of people facing minimal  humanitarian conditions - Level 1 in the Africa Regional Drought Crisis in Ethiopia (35,900,000,+  Somalia (10,311,371)+ , Kenya (0)</t>
  </si>
  <si>
    <t>REG014Minimal humanitarian conditions - Level 1</t>
  </si>
  <si>
    <t>IPC 20/02/2023; KNBS 04/11/2019; UNHCR 31/03/2023; IPC 26/04/2023; OCHA 18/08/2022; ACTED 28/04/2023 ; UNHCR 1/2/2023</t>
  </si>
  <si>
    <t>https://www.ipcinfo.org/ipc-country-analysis/details-map/en/c/1156210/?iso3=KEN;%20; https://www.knbs.or.ke/?wpdmpro=2019-kenya-population-and-housing-census-volume-i-population-by-county-and-sub-county; https://data.unhcr.org/en/documents/download/98752; https://www.ipcinfo.org/ipc-country-analysis/details-map/en/c/1156310/?iso3=SOM; https://reliefweb.int/report/somalia/somalia-2022-drought-impact-snapshot-august-2022; https://reliefweb.int/report/ethiopia/horn-africa-acteds-response-needs-drought-affected-families ; https://reliefweb.int/report/somalia/east-and-horn-africa-and-great-lakes-region-unhcr-drought-situation-response-update-5-december-2022</t>
  </si>
  <si>
    <t>The aggregated figures of people facing stressed humanitarian conditions - Level 2 in the Africa Regional Drought Crisis in Ethiopia (13,100,000,+  Somalia (1,216,770)+ , Kenya (23,133,887)</t>
  </si>
  <si>
    <t>REG014Stressed humanitarian conditions - Level 2</t>
  </si>
  <si>
    <t>https://www.ipcinfo.org/ipc-country-analysis/details-map/en/c/1156210/?iso3=KEN; people in need consist of the Level 3+4+5 = IPC 3-5 according to the latest Food Insecurity Situation analysis between  April - June 2023 4; https://reliefweb.int/report/ethiopia/ethiopia-situation-report-14-jun-2023</t>
  </si>
  <si>
    <t>The aggregated figures of people facingModerate humanitarian conditions - Level 3 in the Africa Regional Drought Crisis in Ethiopia (11,000,000),+  Somalia (4,688,500+ , Kenya (4,213,529)</t>
  </si>
  <si>
    <t>REG014Moderate humanitarian conditions - Level 3</t>
  </si>
  <si>
    <t>The aggregated figures of people facingSevere humanitarian conditions - Level 4 in the Africa Regional Drought Crisis in Ethiopia (0),+  Somalia (1,854,380)+ , Kenya (1,224,686)</t>
  </si>
  <si>
    <t>REG014Severe humanitarian conditions - Level 4</t>
  </si>
  <si>
    <t>The aggregated figures of people facing Extreme humanitarian conditions - Level 5 in the v Africa Regional Drought Crisis in Ethiopia (0),+  Somalia (40,350)+ , Kenya (0)</t>
  </si>
  <si>
    <t>REG014Extreme humanitarian conditions - Level 5</t>
  </si>
  <si>
    <t>MNG001Denial of existence of humanitarian needs or entitlements to assistance</t>
  </si>
  <si>
    <t>MNG001Impediments to entry into country (bureaucratic and administrative)</t>
  </si>
  <si>
    <t>MNG001Interference into implementation of humanitarian activities</t>
  </si>
  <si>
    <t>MNG001Ongoing insecurity/hostilities affecting humanitarian assistance</t>
  </si>
  <si>
    <t>MNG001Physical constraints in the environment (obstacles related to terrain, climate, lack of infrastructure, etc.)</t>
  </si>
  <si>
    <t>MNG001Presence of mines and improvised explosive devices</t>
  </si>
  <si>
    <t>MNG001Restriction and obstruction of access to services and assistance</t>
  </si>
  <si>
    <t>MNG001Restriction of movement (impediments to freedom of movement and/or administrative restrictions)</t>
  </si>
  <si>
    <t>MNG001Violence against personnel, facilities and assets</t>
  </si>
  <si>
    <t>MNG003Denial of existence of humanitarian needs or entitlements to assistance</t>
  </si>
  <si>
    <t>MNG003Impediments to entry into country (bureaucratic and administrative)</t>
  </si>
  <si>
    <t>MNG003Interference into implementation of humanitarian activities</t>
  </si>
  <si>
    <t>MNG003Ongoing insecurity/hostilities affecting humanitarian assistance</t>
  </si>
  <si>
    <t>MNG003Physical constraints in the environment (obstacles related to terrain, climate, lack of infrastructure, etc.)</t>
  </si>
  <si>
    <t>MNG003Presence of mines and improvised explosive devices</t>
  </si>
  <si>
    <t>MNG003Restriction and obstruction of access to services and assistance</t>
  </si>
  <si>
    <t>MNG003Restriction of movement (impediments to freedom of movement and/or administrative restrictions)</t>
  </si>
  <si>
    <t>MNG003Violence against personnel, facilities and assets</t>
  </si>
  <si>
    <t>ACLED accessed 04/07/2023</t>
  </si>
  <si>
    <t>Fatalities between Jan and June 2023, related to food insecurity</t>
  </si>
  <si>
    <t>MRT003Fatalities reported</t>
  </si>
  <si>
    <t>Fatalities between Jan and June 2023 in the country</t>
  </si>
  <si>
    <t>MRT003Fatalities in all crises</t>
  </si>
  <si>
    <t>WFP 18/03/2023</t>
  </si>
  <si>
    <t>https://reliefweb.int/report/mauritania/mauritanie-cadre-harmonise-danalyse-et-didentification-des-zones-risque-et-des-populations-en-insecurite-alimentaire-au-sahel-et-en-afrique-de-louest-ch-cree-le-18032023</t>
  </si>
  <si>
    <t>Total population in Phase 3 to 5 between Jun and Aug 2023</t>
  </si>
  <si>
    <t>MRT003People in Need</t>
  </si>
  <si>
    <t>https://reliefweb.int/report/mauritania/mauritanie-cadre-harmonise-danalyse-et-didentification-des-zones-risque-et-des-populations-en-insecurite-alimentaire-au-sahel-et-en-afrique-de-louest-ch-cree-le-18032024</t>
  </si>
  <si>
    <t xml:space="preserve">People in minimal food insecurity level (Phase 1) between Jun - Aug 2023 </t>
  </si>
  <si>
    <t>MRT003Minimal humanitarian conditions - Level 1</t>
  </si>
  <si>
    <t>https://reliefweb.int/report/mauritania/mauritanie-cadre-harmonise-danalyse-et-didentification-des-zones-risque-et-des-populations-en-insecurite-alimentaire-au-sahel-et-en-afrique-de-louest-ch-cree-le-18032025</t>
  </si>
  <si>
    <t>People in under pressure food insecurity level (Phase 2) between Jun - Aug 2023</t>
  </si>
  <si>
    <t>MRT003Stressed humanitarian conditions - Level 2</t>
  </si>
  <si>
    <t>https://reliefweb.int/report/mauritania/mauritanie-cadre-harmonise-danalyse-et-didentification-des-zones-risque-et-des-populations-en-insecurite-alimentaire-au-sahel-et-en-afrique-de-louest-ch-cree-le-18032026</t>
  </si>
  <si>
    <t>People in crises food insecurity levels (Phase 3) between Jun - Aug 2023</t>
  </si>
  <si>
    <t>MRT003Moderate humanitarian conditions - Level 3</t>
  </si>
  <si>
    <t>https://reliefweb.int/report/mauritania/mauritanie-cadre-harmonise-danalyse-et-didentification-des-zones-risque-et-des-populations-en-insecurite-alimentaire-au-sahel-et-en-afrique-de-louest-ch-cree-le-18032027</t>
  </si>
  <si>
    <t>People in emergency food insecurity level (Phase 4) between Jun - Aug 2023</t>
  </si>
  <si>
    <t>MRT003Severe humanitarian conditions - Level 4</t>
  </si>
  <si>
    <t>https://reliefweb.int/report/mauritania/mauritanie-cadre-harmonise-danalyse-et-didentification-des-zones-risque-et-des-populations-en-insecurite-alimentaire-au-sahel-et-en-afrique-de-louest-ch-cree-le-18032028</t>
  </si>
  <si>
    <t>People in starvation food insecurity level (Phase 5) between Jun - Aug 2023</t>
  </si>
  <si>
    <t>MRT003Extreme humanitarian conditions - Level 5</t>
  </si>
  <si>
    <t>UNHCR 24/03/2023</t>
  </si>
  <si>
    <t>https://reliefweb.int/report/mauritania/mauritania-operation-camp-and-urban-area-refugees-and-asylum-seekers-28-february-2023</t>
  </si>
  <si>
    <t>People displaced is the number of Malian refugees in Mberra refugee camp in Mauritania as of 28 Feb 2023 (83,693)</t>
  </si>
  <si>
    <t>MRT002People displaced</t>
  </si>
  <si>
    <t>Fatalities between Jan and June 2023, related to Malian refugees</t>
  </si>
  <si>
    <t>MRT002Fatalities reported</t>
  </si>
  <si>
    <t>MRT002Fatalities in all crises</t>
  </si>
  <si>
    <t>MRT002People in Need</t>
  </si>
  <si>
    <t>World Population 07/2023</t>
  </si>
  <si>
    <t>The total population of Algeria in 2023</t>
  </si>
  <si>
    <t>DZA003Total population</t>
  </si>
  <si>
    <t>Fatalities in Tindouf between January to June 2023</t>
  </si>
  <si>
    <t>DZA003Fatalities reported</t>
  </si>
  <si>
    <t xml:space="preserve">https://acleddata.com/data-export-tool/ ; https://missingmigrants.iom.int/region/mediterranean?migrant_route%5B%5D=1376 </t>
  </si>
  <si>
    <t>Fatalities in all crises between January to June 2023 = Fatalities in Eastern Mediterranean Route + Tindouf area + The rest of Algeria (Data used here is the one available to date on IOM DTM. Therefore, figures updated here are only from Jan, Feb, Mar and May 2023, as Apr and Jun data are not available)</t>
  </si>
  <si>
    <t>DZA003Fatalities in all crises</t>
  </si>
  <si>
    <t>According to UNHCR, about 90,000 refugees are the most vulnerable among Sahrawi refugees in Tindouf camp</t>
  </si>
  <si>
    <t>DZA003People in Need</t>
  </si>
  <si>
    <t>DZA002Total population</t>
  </si>
  <si>
    <t>The whole population is exposed to the mixed migration crisis</t>
  </si>
  <si>
    <t>DZA002People exposed</t>
  </si>
  <si>
    <t>https://reliefweb.int/report/algeria/unhcr-algeria-fact-sheet-april-2023 ; https://migrants-refugees.va/country-profile/algeria/#:~:text=In%20mid%2D2020%20there%20were,and%20100.6%20thousand%20in%202019.</t>
  </si>
  <si>
    <t>The figure represents the number of refugees and asylum seekers in urban areas (13,028) as of 28 March 2023. There is lack of information regarding the number of migrants in Algeria. In mid-2020 there were 250,400 international migrants in Algeria. The figure will be added to the total, as it is the most updated one.</t>
  </si>
  <si>
    <t>DZA002People affected</t>
  </si>
  <si>
    <t>DZA002People displaced</t>
  </si>
  <si>
    <t>IOM accessed 10/07/2023 ; ACLED accessed 04/07/2023</t>
  </si>
  <si>
    <t>https://acleddata.com/data-export-tool/ ; https://missingmigrants.iom.int/region/mediterranean?region_incident=All&amp;route=3891&amp;year%5B%5D=11681&amp;month=All&amp;incident_date%5Bmin%5D=&amp;incident_date%5Bmax%5D=</t>
  </si>
  <si>
    <t>Dead or missing migrants in the Eastern Mediterranean route and fatalities related to migrants between January to June 2023 (Data used here is the one available to date on IOM DTM. Therefore, figures updated here are only from Jan, Feb, Mar and May 2023, as Apr and Jun data are not available)</t>
  </si>
  <si>
    <t>DZA002Fatalities reported</t>
  </si>
  <si>
    <t>DZA002Fatalities in all crises</t>
  </si>
  <si>
    <t>World Population 07/2023 ; UNHCR 11/05/2023 ; Migrants Refugees accessed 03/07/2023</t>
  </si>
  <si>
    <t>https://worldpopulationreview.com/countries/algeria-population ; https://reliefweb.int/report/algeria/unhcr-algeria-fact-sheet-april-2023 ; https://migrants-refugees.va/country-profile/algeria/#:~:text=In%20mid%2D2020%20there%20were,and%20100.6%20thousand%20in%202019.</t>
  </si>
  <si>
    <t>DZA002Minimal humanitarian conditions - Level 1</t>
  </si>
  <si>
    <t>DZA004Total population</t>
  </si>
  <si>
    <t>World Population 07/2023 ; City Population 12/2022 , UNHCR 03/2018</t>
  </si>
  <si>
    <t>https://worldpopulationreview.com/countries/algeria-population ; http://www.citypopulation.de/en/algeria/cities/ ; https://www.usc.gal/export9/sites/webinstitucional/gl/institutos/ceso/descargas/UNHCR_Tindouf-Total-In-Camp-Population_March-2018.pdf</t>
  </si>
  <si>
    <t>People exposed under the Mixed Migration crisis and the Sahrawi refugee crisis</t>
  </si>
  <si>
    <t>DZA004People exposed</t>
  </si>
  <si>
    <t>UNHCR 11/05/2023 ; Migrants Refugees accessed 03/07/2023 ; UNHCR 03/2018</t>
  </si>
  <si>
    <t>https://reliefweb.int/report/algeria/unhcr-algeria-fact-sheet-april-2023 ; https://migrants-refugees.va/country-profile/algeria/#:~:text=In%20mid%2D2020%20there%20were,and%20100.6%20thousand%20in%202019. ; https://www.usc.gal/export9/sites/webinstitucional/gl/institutos/ceso/descargas/UNHCR_Tindouf-Total-In-Camp-Population_March-2018.pdf</t>
  </si>
  <si>
    <t>People affected under the Mixed Migration crisis and the Sahrawi refugee crisis</t>
  </si>
  <si>
    <t>DZA004People affected</t>
  </si>
  <si>
    <t>DZA004Fatalities reported</t>
  </si>
  <si>
    <t>DZA004Fatalities in all crises</t>
  </si>
  <si>
    <t>UNHCR 11/05/2023 ; Migrants Refugees accessed 03/07/2023 ; UNHCR 11/05/2023</t>
  </si>
  <si>
    <t>https://reliefweb.int/report/algeria/unhcr-algeria-fact-sheet-april-2023 ; https://migrants-refugees.va/country-profile/algeria/#:~:text=In%20mid%2D2020%20there%20were,and%20100.6%20thousand%20in%202019. ; https://reliefweb.int/report/algeria/unhcr-algeria-fact-sheet-april-2023</t>
  </si>
  <si>
    <t>PiN under the Mixed Migration crisis and the Sahrawi refugee crisis</t>
  </si>
  <si>
    <t>DZA004People in Need</t>
  </si>
  <si>
    <t>World Population 07/2023 ; UNHCR 11/05/2023 ; Migrants Refugees accessed 03/07/2023 ; City Population 12/2022 , UNHCR 03/2018</t>
  </si>
  <si>
    <t>https://worldpopulationreview.com/countries/algeria-population ; https://reliefweb.int/report/algeria/unhcr-algeria-fact-sheet-april-2023 ; https://migrants-refugees.va/country-profile/algeria/#:~:text=In%20mid%2D2020%20there%20were,and%20100.6%20thousand%20in%202019. ; http://www.citypopulation.de/en/algeria/cities/ ; https://www.usc.gal/export9/sites/webinstitucional/gl/institutos/ceso/descargas/UNHCR_Tindouf-Total-In-Camp-Population_March-2018.pdf</t>
  </si>
  <si>
    <t>People in Level 1 under the Mixed Migration crisis and the Sahrawi refugee crisis</t>
  </si>
  <si>
    <t>DZA004Minimal humanitarian conditions - Level 1</t>
  </si>
  <si>
    <t>UNHCR 11/05/2023 ; Migrants Refugees accessed 03/07/2023 ; UNHCR 03/2018 ; UNHCR 11/05/2023</t>
  </si>
  <si>
    <t>https://reliefweb.int/report/algeria/unhcr-algeria-fact-sheet-april-2023 ; https://migrants-refugees.va/country-profile/algeria/#:~:text=In%20mid%2D2020%20there%20were,and%20100.6%20thousand%20in%202019. ; https://www.usc.gal/export9/sites/webinstitucional/gl/institutos/ceso/descargas/UNHCR_Tindouf-Total-In-Camp-Population_March-2018.pdf ; https://reliefweb.int/report/algeria/unhcr-algeria-fact-sheet-april-2023</t>
  </si>
  <si>
    <t>People in Level 2 under the Mixed Migration crisis and the Sahrawi refugee crisis</t>
  </si>
  <si>
    <t>DZA004Stressed humanitarian conditions - Level 2</t>
  </si>
  <si>
    <t>People in Level 3 under the Mixed Migration crisis and the Sahrawi refugee crisis</t>
  </si>
  <si>
    <t>DZA004Moderate humanitarian conditions - Level 3</t>
  </si>
  <si>
    <t>People in Level 4 under the Mixed Migration crisis and the Sahrawi refugee crisis</t>
  </si>
  <si>
    <t>DZA004Severe humanitarian conditions - Level 4</t>
  </si>
  <si>
    <t>People in Level 5 under the Mixed Migration crisis and the Sahrawi refugee crisis</t>
  </si>
  <si>
    <t>DZA004Extreme humanitarian conditions - Level 5</t>
  </si>
  <si>
    <t xml:space="preserve">World Population 07/2023 World Population 07/2023 World Population Review accessed 07/2023 World Meter accessed 10/07/2023    </t>
  </si>
  <si>
    <t xml:space="preserve">https://worldpopulationreview.com/countries/algeria-population https://worldpopulationreview.com/countries/tunisia-population https://worldpopulationreview.com/countries/libya-population https://www.worldometers.info/world-population/italy-population/#:~:text=Italy%202020%20population%20is%20estimated,532%20people%20per%20mi2).    </t>
  </si>
  <si>
    <t>Total population of Algeria, Tunisia, Libya, and Italy</t>
  </si>
  <si>
    <t>REG007Total population</t>
  </si>
  <si>
    <t xml:space="preserve">World Population 07/2023 World Bank 2020 World Bank 2021 UNHCR accessed 11/07/2022 ; City Population accessed 10/2022    </t>
  </si>
  <si>
    <t xml:space="preserve">https://worldpopulationreview.com/countries/algeria-population https://data.worldbank.org/indicator/AG.SRF.TOTL.K2?locations=TN&amp;page=2  https://data.worldbank.org/indicator/AG.LND.TOTL.K2?locations=LY https://data2.unhcr.org/en/situations/mediterranean/location/5205 ; https://www.citypopulation.de/en/italy/cities/calabria/ ; https://www.citypopulation.de/en/italy/cities/sicilia/
    </t>
  </si>
  <si>
    <t>Total area affected in Algeria, Tunisia, Libya, and Italy</t>
  </si>
  <si>
    <t>REG007Landmass affected</t>
  </si>
  <si>
    <t xml:space="preserve">World Population 07/2023 World Population 07/2023 World Population Review accessed 07/2023 UNHCR accessed 10/07/2023 ; City Population accessed 07/2023    </t>
  </si>
  <si>
    <t xml:space="preserve">https://worldpopulationreview.com/countries/algeria-population https://worldpopulationreview.com/countries/tunisia-population https://worldpopulationreview.com/countries/libya-population https://data2.unhcr.org/en/situations/mediterranean/location/5205 ; https://www.citypopulation.de/en/italy/cities/calabria/ ; https://www.citypopulation.de/en/italy/cities/sicilia/
    </t>
  </si>
  <si>
    <t>REG007People exposed</t>
  </si>
  <si>
    <t xml:space="preserve">UNHCR 11/05/2023 ; Migrants Refugees accessed 03/07/2023 UNHCR 03/04/2023 ; UNHCR 03/04/2023 UNHCR accessed 17/07/2023 ; IOM 24/05/2023 UNHCR accessed 10/07/2023    </t>
  </si>
  <si>
    <t xml:space="preserve">https://reliefweb.int/report/algeria/unhcr-algeria-fact-sheet-april-2023 ; https://migrants-refugees.va/country-profile/algeria/#:~:text=In%20mid%2D2020%20there%20were,and%20100.6%20thousand%20in%202019. https://reliefweb.int/report/tunisia/unhcr-tunisia-registration-fact-sheet-february-2023 ; https://reliefweb.int/report/tunisia/tunisia-overview-mixed-movement-profiling-arrivals-landair-and-rescue-sea-february-2023 https://data.unhcr.org/en/country/lby ; https://reliefweb.int/report/libya/displacement-tracking-matrix-dtm-libyas-migrant-report-round-46-january-february-2023 https://data2.unhcr.org/en/situations/mediterranean/location/5205
    </t>
  </si>
  <si>
    <t>REG007People affected</t>
  </si>
  <si>
    <t xml:space="preserve">IDPs in Algeria, Tunisia, Libya, and Italy </t>
  </si>
  <si>
    <t>REG007People displaced</t>
  </si>
  <si>
    <t>IOM accessed 17/07/2023</t>
  </si>
  <si>
    <t>https://missingmigrants.iom.int/region/mediterranean?region_incident=All&amp;route=3861&amp;year%5B%5D=10121&amp;month=3966&amp;incident_date%5Bmin%5D=&amp;incident_date%5Bmax%5D=30%2F07%2F2022</t>
  </si>
  <si>
    <t>The number of dead an missing migrants in the Central Mediterranean route between Jan - Jun 2023</t>
  </si>
  <si>
    <t>REG007Fatalities reported</t>
  </si>
  <si>
    <t>IOM accessed 17/07/2023 ; ACLED accessed 04/07/2023</t>
  </si>
  <si>
    <t>https://missingmigrants.iom.int/region/mediterranean?region_incident=All&amp;route=3861&amp;year%5B%5D=10121&amp;month=3966&amp;incident_date%5Bmin%5D=&amp;incident_date%5Bmax%5D=30%2F07%2F2022 ; https://acleddata.com/data-export-tool/</t>
  </si>
  <si>
    <t>Fatalities in Algeria, Tunisia, Libya, and Italy between Jan - Jun 2023</t>
  </si>
  <si>
    <t>REG007Fatalities in all crises</t>
  </si>
  <si>
    <t xml:space="preserve">UNHCR 11/05/2023 ; Migrants Refugees accessed 03/07/2023 UNHCR 03/04/2023 ; UNHCR 03/04/2023 OCHA 26/01/2023 UNHCR accessed 10/07/2023    </t>
  </si>
  <si>
    <t xml:space="preserve">https://reliefweb.int/report/algeria/unhcr-algeria-fact-sheet-april-2023 ; https://migrants-refugees.va/country-profile/algeria/#:~:text=In%20mid%2D2020%20there%20were,and%20100.6%20thousand%20in%202019. https://reliefweb.int/report/tunisia/unhcr-tunisia-registration-fact-sheet-february-2023 ; https://reliefweb.int/report/tunisia/tunisia-overview-mixed-movement-profiling-arrivals-landair-and-rescue-sea-february-2023 https://reliefweb.int/report/libya/libya-humanitarian-overview-2023-december-2022 https://data2.unhcr.org/en/situations/mediterranean/location/5205
    </t>
  </si>
  <si>
    <t>REG007People in Need</t>
  </si>
  <si>
    <t xml:space="preserve">World Population 07/2023 ; UNHCR 11/05/2023 ; Migrants Refugees accessed 03/07/2023 World Population 07/2023 ; UNHCR 03/04/2023 ; UNHCR 03/04/2023 World Population Review accessed 07/2023 ; UNHCR accessed 17/07/2023 ; IOM 24/05/2023 UNHCR accessed 10/07/2023 ; City Population accessed 07/2023 ; UNHCR accessed 10/07/2023    </t>
  </si>
  <si>
    <t xml:space="preserve">https://worldpopulationreview.com/countries/algeria-population ; https://reliefweb.int/report/algeria/unhcr-algeria-fact-sheet-april-2023 ; https://migrants-refugees.va/country-profile/algeria/#:~:text=In%20mid%2D2020%20there%20were,and%20100.6%20thousand%20in%202019. https://worldpopulationreview.com/countries/tunisia-population ; https://reliefweb.int/report/tunisia/unhcr-tunisia-registration-fact-sheet-february-2023 ; https://reliefweb.int/report/tunisia/tunisia-overview-mixed-movement-profiling-arrivals-landair-and-rescue-sea-february-2023 https://worldpopulationreview.com/countries/libya-population ; https://data.unhcr.org/en/country/lby ; https://reliefweb.int/report/libya/displacement-tracking-matrix-dtm-libyas-migrant-report-round-46-january-february-2023 https://data2.unhcr.org/en/situations/mediterranean/location/5205 ; https://www.citypopulation.de/en/italy/cities/calabria/ ; https://www.citypopulation.de/en/italy/cities/sicilia/
 ; https://data2.unhcr.org/en/situations/mediterranean/location/5205
    </t>
  </si>
  <si>
    <t>The sum of Level 1 figures for mixed migration from ACAPS INFORM Severity Index of each country ( Algeria, Tunisia, Libya, and Italy )</t>
  </si>
  <si>
    <t>REG007Minimal humanitarian conditions - Level 1</t>
  </si>
  <si>
    <t>The sum of Level 2 figures for mixed migration from ACAPS INFORM Severity Index of each country (Algeria, Tunisia, Libya, and Italy)</t>
  </si>
  <si>
    <t>REG007Stressed humanitarian conditions - Level 2</t>
  </si>
  <si>
    <t>The sum of Level 3 figures for mixed migration from ACAPS INFORM Severity Index of each country (Algeria, Tunisia, Libya, and Italy)</t>
  </si>
  <si>
    <t>REG007Moderate humanitarian conditions - Level 3</t>
  </si>
  <si>
    <t>The sum of Level 4 figures for mixed migration from ACAPS INFORM Severity Index of each country (Algeria, Tunisia, Libya, and Italy)</t>
  </si>
  <si>
    <t>REG007Severe humanitarian conditions - Level 4</t>
  </si>
  <si>
    <t>The sum of Level 5 figures for mixed migration ACAPS INFORM Severity Index of each country (Algeria, Tunisia, Libya, and Italy)</t>
  </si>
  <si>
    <t>REG007Extreme humanitarian conditions - Level 5</t>
  </si>
  <si>
    <t>https://worldpopulationreview.com/countries/hungary-population</t>
  </si>
  <si>
    <t>The figure represents the total population of Hungary in 2023</t>
  </si>
  <si>
    <t>HUN002Total population</t>
  </si>
  <si>
    <t>City Population accessed 07/2023 ; UNHCR accessed 10/07/2023</t>
  </si>
  <si>
    <t>http://www.citypopulation.de/en/hungary/admin/ ; https://data.unhcr.org/en/situations/ukraine</t>
  </si>
  <si>
    <t>The figure represents the population of one border county, Szabolcs-Szatmár-Bereg (553,000) + the number of refugees from Ukraine in Hungary as of 26 Jun (52,335)</t>
  </si>
  <si>
    <t>HUN002People exposed</t>
  </si>
  <si>
    <t>UNHCR accessed 10/07/2023</t>
  </si>
  <si>
    <t>The figure represents the number of refugees from Ukraine in Hungary as of 26 Jun (52,335)</t>
  </si>
  <si>
    <t>HUN002People affected</t>
  </si>
  <si>
    <t>HUN002People displaced</t>
  </si>
  <si>
    <t>All crisis fatalities in Last 6 months (01/01/2023 to 30/06/2023) related to refugees from Ukraine</t>
  </si>
  <si>
    <t>HUN002Fatalities reported</t>
  </si>
  <si>
    <t>All fatalities in Last 6 months (01/01/2023 to 30/06/2023) across the country</t>
  </si>
  <si>
    <t>HUN002Fatalities in all crises</t>
  </si>
  <si>
    <t>PiN is the number of refugees from Ukraine in Hungary as of 26 Jun (52,335)</t>
  </si>
  <si>
    <t>HUN002People in Need</t>
  </si>
  <si>
    <t>According to ACAPS methodology, Level 1 = the number of people exposed - people affected</t>
  </si>
  <si>
    <t>HUN002Minimal humanitarian conditions - Level 1</t>
  </si>
  <si>
    <t>According to ACAPS methodology, Level 2 = the number of people affected - people in need</t>
  </si>
  <si>
    <t>HUN002Stressed humanitarian conditions - Level 2</t>
  </si>
  <si>
    <t>HUN002Moderate humanitarian conditions - Level 3</t>
  </si>
  <si>
    <t>HUN002Severe humanitarian conditions - Level 4</t>
  </si>
  <si>
    <t>HUN002Extreme humanitarian conditions - Level 5</t>
  </si>
  <si>
    <t>World Meter accessed 10/07/2023</t>
  </si>
  <si>
    <t>https://www.worldometers.info/world-population/italy-population/#:~:text=Italy%202020%20population%20is%20estimated,532%20people%20per%20mi2).</t>
  </si>
  <si>
    <t>The total population of Italy in 2023</t>
  </si>
  <si>
    <t>ITA002Total population</t>
  </si>
  <si>
    <t>UNHCR accessed 10/07/2023 ; City Population accessed 07/2023</t>
  </si>
  <si>
    <t>The figure represents the 2023 estimates of the total population of areas that recieves most migrants: Sicily (4,801,468) and Calabria (1,844,586) and the number of migrants registered by UNHCR in Sicily (56,842) and Calabria (7,846) as of 9 July 2023</t>
  </si>
  <si>
    <t>ITA002People exposed</t>
  </si>
  <si>
    <t xml:space="preserve">https://data2.unhcr.org/en/situations/mediterranean/location/5205
</t>
  </si>
  <si>
    <t>As there are no information on the total number of asylum seekers and refugees in Italy, ACAPS considers affected people are sea arrivals to Italy between 2018 - 9 July 2023</t>
  </si>
  <si>
    <t>ITA002People affected</t>
  </si>
  <si>
    <t>The figure represents sea arrivals to Italy between 2018 - 9 July 2023</t>
  </si>
  <si>
    <t>ITA002People displaced</t>
  </si>
  <si>
    <t>IOM accessed 10/07/2023</t>
  </si>
  <si>
    <t>https://missingmigrants.iom.int/region/mediterranean?region_incident=All&amp;route=3861&amp;year%5B%5D=11681&amp;month=All&amp;incident_date%5Bmin%5D=&amp;incident_date%5Bmax%5D=</t>
  </si>
  <si>
    <t>Dead or missing on Central Mediterranean route between Jan and June 2023</t>
  </si>
  <si>
    <t>ITA002Fatalities reported</t>
  </si>
  <si>
    <t>https://missingmigrants.iom.int/region/mediterranean?region_incident=All&amp;route=3861&amp;year%5B%5D=10121&amp;month=All&amp;incident_date%5Bmin%5D=&amp;incident_date%5Bmax%5D=</t>
  </si>
  <si>
    <t>All fatalities in the affected areas (Sicily and Calabria) + dead or missing on Central Mediterranean route between Jan and June 2023</t>
  </si>
  <si>
    <t>ITA002Fatalities in all crises</t>
  </si>
  <si>
    <t>PiN represents the number of displaced people which is sea arrivals to Italy between 2018 - 9 July 2023</t>
  </si>
  <si>
    <t>ITA002People in Need</t>
  </si>
  <si>
    <t>UNHCR accessed 10/07/2023 ; City Population accessed 07/2023 ; UNHCR accessed 10/07/2023</t>
  </si>
  <si>
    <t xml:space="preserve">https://data2.unhcr.org/en/situations/mediterranean/location/5205 ; https://www.citypopulation.de/en/italy/cities/calabria/ ; https://www.citypopulation.de/en/italy/cities/sicilia/
 ; https://data2.unhcr.org/en/situations/mediterranean/location/5205
</t>
  </si>
  <si>
    <t>Accordinf to ACAPS methodology, Level 1 = the number of people exposed - people affected</t>
  </si>
  <si>
    <t>ITA002Minimal humanitarian conditions - Level 1</t>
  </si>
  <si>
    <t>Accordinf to ACAPS methodology, Level 2 = the number of people affected - people in need</t>
  </si>
  <si>
    <t>ITA002Stressed humanitarian conditions - Level 2</t>
  </si>
  <si>
    <t>ITA002Moderate humanitarian conditions - Level 3</t>
  </si>
  <si>
    <t>ITA002Severe humanitarian conditions - Level 4</t>
  </si>
  <si>
    <t>ITA002Extreme humanitarian conditions - Level 5</t>
  </si>
  <si>
    <t>World Population Review accessed 07/2023</t>
  </si>
  <si>
    <t>https://worldpopulationreview.com/countries/libya-population</t>
  </si>
  <si>
    <t>The total population of Libya as of 07/2023</t>
  </si>
  <si>
    <t>LBY001Total population</t>
  </si>
  <si>
    <t>The whole population is exposed to the complex crisis. Also according to ACAPS methodology, People exposed = the sum of Levels 1 to 5</t>
  </si>
  <si>
    <t>LBY001People exposed</t>
  </si>
  <si>
    <t>The whole population is affected by the complex crisis in Libya. According to ACAPS methodology, People affected = the sum of Levels 2 to 5</t>
  </si>
  <si>
    <t>LBY001People affected</t>
  </si>
  <si>
    <t>UNHCR accessed 21/06/2023 ; IOM 24/05/2023</t>
  </si>
  <si>
    <t>https://data.unhcr.org/en/country/lby ; https://dtm.iom.int/reports/libya-migrant-report-46-january-february-2023</t>
  </si>
  <si>
    <t>The figure represents the total IDPs in Libya as of 31 Aug 2022 (134,787) + Total IDP returnees  from 2016-2022 as of 31 Aug 2022 (695,516) + Registered refugees and asylum-seekers in Libya as of 1 Jul 2023 (44,468) + the number of migrants in Libya during the period Jan-Feb 2023 (706,062)</t>
  </si>
  <si>
    <t>LBY001People displaced</t>
  </si>
  <si>
    <t xml:space="preserve">https://missingmigrants.iom.int/region/mediterranean?region_incident=All&amp;route=3861&amp;year%5B%5D=11681&amp;month=All&amp;incident_date%5Bmin%5D=&amp;incident_date%5Bmax%5D= ; https://www.acleddata.com/data/ </t>
  </si>
  <si>
    <t>Total fatalities in the country between January - June 2023 + the fatalities on the Central and Western Mediterranean migration route</t>
  </si>
  <si>
    <t>LBY001Fatalities reported</t>
  </si>
  <si>
    <t xml:space="preserve">https://missingmigrants.iom.int/region/mediterranean?region_incident=All&amp;route=3861&amp;year%5B%5D=10121&amp;month=All&amp;incident_date%5Bmin%5D=&amp;incident_date%5Bmax%5D= ; https://www.acleddata.com/data/ </t>
  </si>
  <si>
    <t>LBY001Fatalities in all crises</t>
  </si>
  <si>
    <t>OCHA HNO 26/01/2023</t>
  </si>
  <si>
    <t>https://reliefweb.int/report/libya/libya-humanitarian-overview-2023-december-2022</t>
  </si>
  <si>
    <t>According to ACAPS methodology, PiN= Level 3 + Level 4 + Level5. The figure represents the number of PiN in Libya.</t>
  </si>
  <si>
    <t>LBY001People in Need</t>
  </si>
  <si>
    <t>LBY001Minimal humanitarian conditions - Level 1</t>
  </si>
  <si>
    <t>LBY001Stressed humanitarian conditions - Level 2</t>
  </si>
  <si>
    <t xml:space="preserve">Level 3 = About 38% of the PIN (0.3 million) are considered to minimal needs (114000) + 34% have stressed needs (102000) + and 21% have severe needs (63000). </t>
  </si>
  <si>
    <t>LBY001Moderate humanitarian conditions - Level 3</t>
  </si>
  <si>
    <t xml:space="preserve">Level 4 = About 8% of the PIN (0.3M) are considered in extreme severity of needs (24000). </t>
  </si>
  <si>
    <t>LBY001Severe humanitarian conditions - Level 4</t>
  </si>
  <si>
    <t xml:space="preserve">About 0% of the PIN (0.3M) are considered in catastrophic severity of needs. </t>
  </si>
  <si>
    <t>LBY001Extreme humanitarian conditions - Level 5</t>
  </si>
  <si>
    <t>LBY002Total population</t>
  </si>
  <si>
    <t>The whole population is exposed to the mixed migration crisis. Also according to ACAPS methodology, People exposed = the sum of Levels 1 to 5</t>
  </si>
  <si>
    <t>LBY002People exposed</t>
  </si>
  <si>
    <t>UNHCR accessed 17/07/2023 ; IOM 24/05/2023</t>
  </si>
  <si>
    <t>https://data.unhcr.org/en/country/lby ; https://reliefweb.int/report/libya/displacement-tracking-matrix-dtm-libyas-migrant-report-round-46-january-february-2023</t>
  </si>
  <si>
    <t>The figure represents the registered refugees and asylum-seekers in Libya as of 1 Jul 2023 (44,468) + the number of migrants in Libya during the period Jan-Feb 2023 (706,062)</t>
  </si>
  <si>
    <t>LBY002People affected</t>
  </si>
  <si>
    <t>LBY002People displaced</t>
  </si>
  <si>
    <t>The dead and missing migrants between January - June 2023 on the Central and Western Mediterranean migration route</t>
  </si>
  <si>
    <t>LBY002Fatalities reported</t>
  </si>
  <si>
    <t>LBY002Fatalities in all crises</t>
  </si>
  <si>
    <t>The figure represents the number of migrant PIN (150,000) and refugees PIN (43,000) according to the 2023 HNO</t>
  </si>
  <si>
    <t>LBY002People in Need</t>
  </si>
  <si>
    <t>World Population Review accessed 07/2023 ; UNHCR accessed 17/07/2023 ; IOM 24/05/2023</t>
  </si>
  <si>
    <t>https://worldpopulationreview.com/countries/libya-population ; https://data.unhcr.org/en/country/lby ; https://reliefweb.int/report/libya/displacement-tracking-matrix-dtm-libyas-migrant-report-round-46-january-february-2023</t>
  </si>
  <si>
    <t>LBY002Minimal humanitarian conditions - Level 1</t>
  </si>
  <si>
    <t>LBY002Stressed humanitarian conditions - Level 2</t>
  </si>
  <si>
    <t>LBY002Moderate humanitarian conditions - Level 3</t>
  </si>
  <si>
    <t>LBY002Severe humanitarian conditions - Level 4</t>
  </si>
  <si>
    <t>LBY002Extreme humanitarian conditions - Level 5</t>
  </si>
  <si>
    <t>https://worldpopulationreview.com/countries/moldova-population</t>
  </si>
  <si>
    <t>The figure represents the total population of Moldova in 2023</t>
  </si>
  <si>
    <t>MDA002Total population</t>
  </si>
  <si>
    <t>National bureau of statistics of the Republic of Moldova 2014 ; UNHCR accessed 10/07/2023</t>
  </si>
  <si>
    <t>https://statistica.gov.md/pageview.php?l=en&amp;idc=479&amp; ; https://reliefweb.int/report/moldova/regional-inter-agency-operational-update-ukraine-refugee-situation-1-31-august-2022 ; https://data.unhcr.org/en/situations/ukraine</t>
  </si>
  <si>
    <t>The figure represents the population of the two border areas, mainly to Ştefan Vodă (62,072) and Ocnita (47,425) + the number of Refugees from Ukraine in Moldova as of 25 Jun (110,855)</t>
  </si>
  <si>
    <t>MDA002People exposed</t>
  </si>
  <si>
    <t>The figure represents the number of Refugees from Ukraine in Moldova as of 25 Jun (110,855)</t>
  </si>
  <si>
    <t>MDA002People affected</t>
  </si>
  <si>
    <t>MDA002People displaced</t>
  </si>
  <si>
    <t>MDA002Fatalities reported</t>
  </si>
  <si>
    <t>MDA002Fatalities in all crises</t>
  </si>
  <si>
    <t>PiN is the number of Refugees from Ukraine in Moldova as of 25 Jun (110,855)</t>
  </si>
  <si>
    <t>MDA002People in Need</t>
  </si>
  <si>
    <t>MDA002Minimal humanitarian conditions - Level 1</t>
  </si>
  <si>
    <t>MDA002Stressed humanitarian conditions - Level 2</t>
  </si>
  <si>
    <t>MDA002Moderate humanitarian conditions - Level 3</t>
  </si>
  <si>
    <t>MDA002Severe humanitarian conditions - Level 4</t>
  </si>
  <si>
    <t>MDA002Extreme humanitarian conditions - Level 5</t>
  </si>
  <si>
    <t>https://worldpopulationreview.com/countries/morocco-population</t>
  </si>
  <si>
    <t>The total population of Morocco in 2023</t>
  </si>
  <si>
    <t>MAR002Total population</t>
  </si>
  <si>
    <t>The total population is affected by the mixed migration crisis</t>
  </si>
  <si>
    <t>MAR002People exposed</t>
  </si>
  <si>
    <t>UNHCR 30/04/2023</t>
  </si>
  <si>
    <t>https://reporting.unhcr.org/morocco-factsheet-5210</t>
  </si>
  <si>
    <t>The figure represents the number of refugees and asylum-seekers in Morocco as of 30 Apr 2023 (19,323) registered with UNHCR from over 48 countries</t>
  </si>
  <si>
    <t>MAR002People affected</t>
  </si>
  <si>
    <t>MAR002People displaced</t>
  </si>
  <si>
    <t>IOM accessed 15/07/2023</t>
  </si>
  <si>
    <t>https://missingmigrants.iom.int/region/mediterranean?region_incident=All&amp;route=3956&amp;year%5B%5D=11681&amp;month=All&amp;incident_date%5Bmin%5D=&amp;incident_date%5Bmax%5D=</t>
  </si>
  <si>
    <t>The number of dead or missing migrants between Jan - Jun 2023 in the Western Mediterranean route</t>
  </si>
  <si>
    <t>MAR002Fatalities reported</t>
  </si>
  <si>
    <t>IOM accessed 15/07/2023; ACLED accessed 04/07/2023</t>
  </si>
  <si>
    <t>https://missingmigrants.iom.int/region/mediterranean?region_incident=All&amp;route=3956&amp;year%5B%5D=10121&amp;month=All&amp;incident_date%5Bmin%5D=&amp;incident_date%5Bmax%5D= ; https://acleddata.com/data-export-tool/</t>
  </si>
  <si>
    <t>Fatalities in all the country between Jan - Jun 2023 (Western Mediterranean Route + The rest of the country)</t>
  </si>
  <si>
    <t>MAR002Fatalities in all crises</t>
  </si>
  <si>
    <t>PiN figure represents the number of refugees and asylum-seekers in Morocco as of 30 Apr 2023 (19,323) registered with UNHCR from over 48 countries</t>
  </si>
  <si>
    <t>MAR002People in Need</t>
  </si>
  <si>
    <t>MAR002Minimal humanitarian conditions - Level 1</t>
  </si>
  <si>
    <t>MAR002Stressed humanitarian conditions - Level 2</t>
  </si>
  <si>
    <t>MAR002Moderate humanitarian conditions - Level 3</t>
  </si>
  <si>
    <t>MAR002Severe humanitarian conditions - Level 4</t>
  </si>
  <si>
    <t>MAR002Extreme humanitarian conditions - Level 5</t>
  </si>
  <si>
    <t>World Population accessed 07/2023 ; UNHCR accessed 10/07/2023</t>
  </si>
  <si>
    <t>https://worldpopulationreview.com/countries/poland-population ; https://data.unhcr.org/en/situations/ukraine</t>
  </si>
  <si>
    <t>The total population represents the population of Poland in 2023 (41,077,990) and refugees from Ukraine recorded in the country as of 26 Jun (999,690)</t>
  </si>
  <si>
    <t>POL002Total population</t>
  </si>
  <si>
    <t>The figure represents the population of Lublin region in 2023 (360,044) + The number of refugees from Ukraine recorded in country as of 26 Jun (999,690)</t>
  </si>
  <si>
    <t>POL002People exposed</t>
  </si>
  <si>
    <t>https://data2.unhcr.org/en/situations/ukraine</t>
  </si>
  <si>
    <t>The figure represents the number of refugees from Ukraine recorded in the country as of 26 Jun (999,690)</t>
  </si>
  <si>
    <t>POL002People affected</t>
  </si>
  <si>
    <t>POL002People displaced</t>
  </si>
  <si>
    <t>POL002Fatalities reported</t>
  </si>
  <si>
    <t>POL002Fatalities in all crises</t>
  </si>
  <si>
    <t>PiN is the number of people displaced from Ukraine to Poland as of 26 Jun (999,690)</t>
  </si>
  <si>
    <t>POL002People in Need</t>
  </si>
  <si>
    <t>POL002Minimal humanitarian conditions - Level 1</t>
  </si>
  <si>
    <t>POL002Stressed humanitarian conditions - Level 2</t>
  </si>
  <si>
    <t>POL002Moderate humanitarian conditions - Level 3</t>
  </si>
  <si>
    <t>POL002Severe humanitarian conditions - Level 4</t>
  </si>
  <si>
    <t>POL002Extreme humanitarian conditions - Level 5</t>
  </si>
  <si>
    <t>https://worldpopulationreview.com/countries/romania-population</t>
  </si>
  <si>
    <t>The figure represents the total population of Romania in 2023</t>
  </si>
  <si>
    <t>ROU002Total population</t>
  </si>
  <si>
    <t>MVU accessed 07/2023 ; CIRCABC accessed 07/2023 ; UNHCR accessed 10/07/2023</t>
  </si>
  <si>
    <t>https://mvu.ro/union-of-bucovina-with-romania-2/ ; https://circabc.europa.eu/webdav/CircaBC/ESTAT/regportraits/Information/ro064_geo.htm ; https://data2.unhcr.org/en/situations/ukraine</t>
  </si>
  <si>
    <t>The figure represents the population of the three border regions Moldavia (4,178,694), Maramures (463,117), and Bucovina (407,438) + refugees from Ukraine recorded in Romania as of 2 Jul (137,130)</t>
  </si>
  <si>
    <t>ROU002People exposed</t>
  </si>
  <si>
    <t>The figure represents the number of refugees from Ukraine recorded in Romania as of 2 Jul (137,130)</t>
  </si>
  <si>
    <t>ROU002People affected</t>
  </si>
  <si>
    <t>ROU002People displaced</t>
  </si>
  <si>
    <t>ROU002Fatalities reported</t>
  </si>
  <si>
    <t>ROU002Fatalities in all crises</t>
  </si>
  <si>
    <t>PiN is the number of people displaced from Ukraine to Romania as of 2 Jul (137,130)</t>
  </si>
  <si>
    <t>ROU002People in Need</t>
  </si>
  <si>
    <t>ROU002Minimal humanitarian conditions - Level 1</t>
  </si>
  <si>
    <t>ROU002Stressed humanitarian conditions - Level 2</t>
  </si>
  <si>
    <t>ROU002Moderate humanitarian conditions - Level 3</t>
  </si>
  <si>
    <t>ROU002Severe humanitarian conditions - Level 4</t>
  </si>
  <si>
    <t>ROU002Extreme humanitarian conditions - Level 5</t>
  </si>
  <si>
    <t>https://worldpopulationreview.com/countries/slovakia-population</t>
  </si>
  <si>
    <t>The total population of Slovakia in 2023</t>
  </si>
  <si>
    <t>SVK002Total population</t>
  </si>
  <si>
    <t>Slovakiasite accessed 07/2023 ; UNHCR accessed 10/07/2023</t>
  </si>
  <si>
    <t>http://www.slovakiasite.com/regions.php ; https://data2.unhcr.org/en/situations/ukraine</t>
  </si>
  <si>
    <t>The figure represented the population of the two border regions Presov (798,596) and Kocise (771,947) + refugees from Ukraine in Slovakia as of 2 Jul (102,910)</t>
  </si>
  <si>
    <t>SVK002People exposed</t>
  </si>
  <si>
    <t>The figure represents the number of refugees from Ukraine in Slovakia as of 2 Jul (102,910)</t>
  </si>
  <si>
    <t>SVK002People affected</t>
  </si>
  <si>
    <t>SVK002People displaced</t>
  </si>
  <si>
    <t>SVK002Fatalities reported</t>
  </si>
  <si>
    <t>All fatalities in Last 6 months (01/01/2023 to 30/06/2023)</t>
  </si>
  <si>
    <t>SVK002Fatalities in all crises</t>
  </si>
  <si>
    <t>PiN is the number of refugees from Ukraine in Slovakia as of 2 Jul (102,910)</t>
  </si>
  <si>
    <t>SVK002People in Need</t>
  </si>
  <si>
    <t>SVK002Minimal humanitarian conditions - Level 1</t>
  </si>
  <si>
    <t>SVK002Stressed humanitarian conditions - Level 2</t>
  </si>
  <si>
    <t>SVK002Moderate humanitarian conditions - Level 3</t>
  </si>
  <si>
    <t>SVK002Severe humanitarian conditions - Level 4</t>
  </si>
  <si>
    <t>SVK002Extreme humanitarian conditions - Level 5</t>
  </si>
  <si>
    <t>https://worldpopulationreview.com/countries/spain-population</t>
  </si>
  <si>
    <t>The total population of Spain in 2023</t>
  </si>
  <si>
    <t>ESP002Total population</t>
  </si>
  <si>
    <t>City Population 07/2023 ; UNHCR accessed 15/07/2023 ; UNHCR 23/06/2023</t>
  </si>
  <si>
    <t>https://www.citypopulation.de/en/spain/admin/ ; https://data.unhcr.org/en/country/esp ; https://data.unhcr.org/en/documents/details/101464</t>
  </si>
  <si>
    <t>The figure represents the total population of the most affected areas: Canary Islands (2,178,924), Mainland Andalucia (8,484,804), Melilla (86,450), Balearic Islands (1,183,415), and Ceuta (84,071) + total arrival of migrants to Spain in 2023 as of 9 Jul 2023 (13,489) + the number of pending asylum seekers applications as of 31 May 2023 (146,115)</t>
  </si>
  <si>
    <t>ESP002People exposed</t>
  </si>
  <si>
    <t>UNHCR accessed 15/07/2023 ; UNHCR 23/06/2023</t>
  </si>
  <si>
    <t>https://data.unhcr.org/en/country/esp ; https://data.unhcr.org/en/documents/details/100410</t>
  </si>
  <si>
    <t>The figure represents the total arrival of migrants to Spain in 2023 as of 9 Jul 2023 (13,489) + the number of pending asylum seekers applications as of 31 May 2023 (146,115)</t>
  </si>
  <si>
    <t>ESP002People affected</t>
  </si>
  <si>
    <t>ESP002People displaced</t>
  </si>
  <si>
    <t>IOM accesssed 15/07/2023</t>
  </si>
  <si>
    <t>Fatalities in Western Mediterranean Route from Jan to Jun 2023</t>
  </si>
  <si>
    <t>ESP002Fatalities reported</t>
  </si>
  <si>
    <t>ACLED accessed 04/07/2023 ; IOM accesssed 15/07/2023</t>
  </si>
  <si>
    <t>https://acleddata.com/data-export-tool/ ; https://missingmigrants.iom.int/region/mediterranean?region_incident=All&amp;route=3956&amp;year%5B%5D=10121&amp;month=All&amp;incident_date%5Bmin%5D=&amp;incident_date%5Bmax%5D=</t>
  </si>
  <si>
    <t>The total number of dead and missing according to IOM's missing migrants project. Jan - Jun 2023 , Only Western Mediterranean Route was calculated.</t>
  </si>
  <si>
    <t>ESP002Fatalities in all crises</t>
  </si>
  <si>
    <t>PiN figure represents the total arrival of migrants to Spain in 2023 as of 9 Jul 2023 (13,489) + the number of pending asylum seekers applications as of 31 May 2023 (146,115)</t>
  </si>
  <si>
    <t>ESP002People in Need</t>
  </si>
  <si>
    <t>ESP002Minimal humanitarian conditions - Level 1</t>
  </si>
  <si>
    <t>ESP002Stressed humanitarian conditions - Level 2</t>
  </si>
  <si>
    <t>ESP002Moderate humanitarian conditions - Level 3</t>
  </si>
  <si>
    <t>ESP002Severe humanitarian conditions - Level 4</t>
  </si>
  <si>
    <t>ESP002Extreme humanitarian conditions - Level 5</t>
  </si>
  <si>
    <t>SDN001Total population</t>
  </si>
  <si>
    <t>UNHCR accessed 17/07/2023 ; UNHCR accessed 17/07/2023</t>
  </si>
  <si>
    <t>https://data2.unhcr.org/en/situations/sudansituation ; https://data2.unhcr.org/en/country/sdn</t>
  </si>
  <si>
    <t>The number includes IDPs in Sudan (2,414,625) as of 13 Jul 2023 + Refugees and asylum seekers in Sudan as of 31 Mar 2023 (1,144,675) + Total newly arrived refugees/asylum seekers as of 16 Jul (568,481) + Total newly arrived refugee retunrees as of 16 Jul 2023 (164,342) + Sudanese refugees in South Sudan (174,340) as of 16 Jul 2023 and Sudanese refugees in Chad (260,390) as of 16 Jul 2023 and Sudanese refugees in Egypt (255,565) as of 16 Jul 2023 and Sudanese refugees in Ethipoia as of 16 Jul 2023 (25,540) and Sudanese refugees in CAR as of 16 Jul (16,988)</t>
  </si>
  <si>
    <t>SDN001People displaced</t>
  </si>
  <si>
    <t>IOM 25/04/2023</t>
  </si>
  <si>
    <t>https://reliefweb.int/report/sudan/sudan-escalating-conflict-situation-update-25-april-2023</t>
  </si>
  <si>
    <t xml:space="preserve"> As of 22 April 2023, more than 4,000  injured since April 15 2023 , Following the fighting between the Rapid Support Forces (RSF) and the Sudanese Armed Forces (SAF) </t>
  </si>
  <si>
    <t>SDN001Injuries reported</t>
  </si>
  <si>
    <t xml:space="preserve"> ACLED accessed 04/07/2023</t>
  </si>
  <si>
    <t>https://acleddata.com/dashboard/#/dashboard ; https://www.emro.who.int/media/news/with-al-takamol-refugee-camp-destroyed-by-fire-in-sudan-who-extends-health-support-and-assesses-further-needs.html?format=html</t>
  </si>
  <si>
    <t>Fatalities between January to June 2023 for the complex crisis</t>
  </si>
  <si>
    <t>SDN001Fatalities reported</t>
  </si>
  <si>
    <t>Fatalities between January to June 2023</t>
  </si>
  <si>
    <t>SDN001Fatalities in all crises</t>
  </si>
  <si>
    <t>Refugees and Asylum-seekers in Sudan (1,144,675) as of 31 March 2023 + Total newly arrived refugees/asylum seekers as of 16 Jul (568,481)</t>
  </si>
  <si>
    <t>SDN005People displaced</t>
  </si>
  <si>
    <t>https://www.emro.who.int/media/news/with-al-takamol-refugee-camp-destroyed-by-fire-in-sudan-who-extends-health-support-and-assesses-further-needs.html?format=html ; https://acleddata.com/data-export-tool/</t>
  </si>
  <si>
    <t>Fatalities between January to June 2023 related to refugees</t>
  </si>
  <si>
    <t>SDN005Fatalities reported</t>
  </si>
  <si>
    <t>https://acleddata.com/dashboard/#/dashboard, https://reliefweb.int/report/sudan/sudan-2022-flood-response-update-03-30-november-2022, https://www.emro.who.int/media/news/with-al-takamol-refugee-camp-destroyed-by-fire-in-sudan-who-extends-health-support-and-assesses-further-needs.html?format=html</t>
  </si>
  <si>
    <t>SDN005Fatalities in all crises</t>
  </si>
  <si>
    <t>SDN005People in Need</t>
  </si>
  <si>
    <t>UNHCR accessed 17/07/2023</t>
  </si>
  <si>
    <t>https://data2.unhcr.org/en/situations/sudansituation</t>
  </si>
  <si>
    <t>The figure represents the number of IDPs in Darfur and Kordofan regions as of 13 Jul 2023 as recorded by IOM DTM</t>
  </si>
  <si>
    <t>SDN008People displaced</t>
  </si>
  <si>
    <t>Fatalities between January to June 2023 in Kordofan and Darfur regions</t>
  </si>
  <si>
    <t>SDN008Fatalities reported</t>
  </si>
  <si>
    <t>https://acleddata.com/dashboard/#/dashboard,  https://www.emro.who.int/media/news/with-al-takamol-refugee-camp-destroyed-by-fire-in-sudan-who-extends-health-support-and-assesses-further-needs.html?format=html</t>
  </si>
  <si>
    <t>SDN008Fatalities in all crises</t>
  </si>
  <si>
    <t>https://worldpopulationreview.com/countries/tunisia-population</t>
  </si>
  <si>
    <t>The total
  population of Tunisia in 2023</t>
  </si>
  <si>
    <t>TUN002Total population</t>
  </si>
  <si>
    <t>The total population
  is considered exposed to the migration crisis</t>
  </si>
  <si>
    <t>TUN002People exposed</t>
  </si>
  <si>
    <t>UNHCR 03/04/2023 ; UNHCR 03/04/2023</t>
  </si>
  <si>
    <t>https://reliefweb.int/report/tunisia/unhcr-tunisia-registration-fact-sheet-february-2023
  ;
  https://reliefweb.int/report/tunisia/tunisia-overview-mixed-movement-profiling-arrivals-landair-and-rescue-sea-february-2023</t>
  </si>
  <si>
    <t>The figure represents
  the number of refugees and asylum seekers as of Feb 2023 (9,474) + the number
  of migrants arriving at Tunisia (persons profiled) between 2020 to Feb 2023
  (2,313)</t>
  </si>
  <si>
    <t>TUN002People affected</t>
  </si>
  <si>
    <t>TUN002People displaced</t>
  </si>
  <si>
    <t>The number of dead
  and missing migrants in the Central Mediterranean route between Jan and June
  2023</t>
  </si>
  <si>
    <t>TUN002Fatalities reported</t>
  </si>
  <si>
    <t>IOM accessed 10/07/2023 ; ACLED 04/07/2023</t>
  </si>
  <si>
    <t>https://missingmigrants.iom.int/region/mediterranean?region_incident=All&amp;route=3861&amp;year%5B%5D=11681&amp;month=All&amp;incident_date%5Bmin%5D=&amp;incident_date%5Bmax%5D=
  ; https://acleddata.com/data-export-tool/ </t>
  </si>
  <si>
    <t>Fatalities in all the
  country between Jan and June 2023</t>
  </si>
  <si>
    <t>TUN002Fatalities in all crises</t>
  </si>
  <si>
    <t>PiN is consideredhe
  number of refugees and asylum seekers Feb 2023 (9,474) + the number of
  migrants arriving at Tunisia (persons profiled) between 2020 to Feb 2023
  (2,313)</t>
  </si>
  <si>
    <t>TUN002People in Need</t>
  </si>
  <si>
    <t>World Population 07/2023 ; UNHCR 03/04/2023 ; UNHCR 03/04/2023</t>
  </si>
  <si>
    <t>https://worldpopulationreview.com/countries/tunisia-population
  ;
  https://reliefweb.int/report/tunisia/unhcr-tunisia-registration-fact-sheet-february-2023
  ;
  https://reliefweb.int/report/tunisia/tunisia-overview-mixed-movement-profiling-arrivals-landair-and-rescue-sea-february-2023</t>
  </si>
  <si>
    <t>According to ACAPS
  methodology, Level 1 = People exposed - People affected</t>
  </si>
  <si>
    <t>TUN002Minimal humanitarian conditions - Level 1</t>
  </si>
  <si>
    <t>According to ACAPS
  methodology, Level 2 = People affected - People in need</t>
  </si>
  <si>
    <t>TUN002Stressed humanitarian conditions - Level 2</t>
  </si>
  <si>
    <t>All PiN are
  considered in Moderate humanitarian conditions Level 3 </t>
  </si>
  <si>
    <t>TUN002Moderate humanitarian conditions - Level 3</t>
  </si>
  <si>
    <t>There is limited
  information about the severity of the humanitarian conditions of the people
  in need. All of them are considered to be under Level 3</t>
  </si>
  <si>
    <t>TUN002Severe humanitarian conditions - Level 4</t>
  </si>
  <si>
    <t>TUN002Extreme humanitarian conditions - Level 5</t>
  </si>
  <si>
    <t xml:space="preserve">World Population 07/2023 World Population 07/2023 World Population 07/2023     </t>
  </si>
  <si>
    <t>https://worldpopulationreview.com/countries/algeria-population
  https://worldpopulationreview.com/countries/morocco-population
  https://worldpopulationreview.com/countries/spain-population     </t>
  </si>
  <si>
    <t>Total
  population of Algeria, Morocco, and Spain</t>
  </si>
  <si>
    <t>REG008Total population</t>
  </si>
  <si>
    <t xml:space="preserve">World Population 07/2023 World Bank 2021 City Population 12/2022 ; UNHCR accessed 14/12/2022     </t>
  </si>
  <si>
    <t>https://worldpopulationreview.com/countries/algeria-population
  https://data.worldbank.org/indicator/AG.LND.TOTL.K2?locations=MA
  https://www.citypopulation.de/en/spain/admin/ ;
  https://data.unhcr.org/en/country/esp     </t>
  </si>
  <si>
    <t>Total area affected
  in Algeria, Morocco, and Spain</t>
  </si>
  <si>
    <t>REG008Landmass affected</t>
  </si>
  <si>
    <t xml:space="preserve">World Population 07/2023 World Population 07/2023 City Population 07/2023 ; UNHCR accessed 15/07/2023 ; UNHCR 23/06/2023     </t>
  </si>
  <si>
    <t>https://worldpopulationreview.com/countries/algeria-population
  https://worldpopulationreview.com/countries/morocco-population
  https://www.citypopulation.de/en/spain/admin/ ;
  https://data.unhcr.org/en/country/esp ;
  https://data.unhcr.org/en/documents/details/101464     </t>
  </si>
  <si>
    <t>ACAPS methodology:
  Exposed= Level 1 + Level 2 + Level 3 + Level 4 +Level 5</t>
  </si>
  <si>
    <t>REG008People exposed</t>
  </si>
  <si>
    <t xml:space="preserve">UNHCR 11/05/2023 ; Migrants Refugees accessed 03/07/2023 UNHCR 30/04/2023 UNHCR accessed 15/07/2023 ; UNHCR 23/06/2023     </t>
  </si>
  <si>
    <t>https://reliefweb.int/report/algeria/unhcr-algeria-fact-sheet-april-2023
  ;
  https://migrants-refugees.va/country-profile/algeria/#:~:text=In%20mid%2D2020%20there%20were,and%20100.6%20thousand%20in%202019.
  https://reporting.unhcr.org/morocco-factsheet-5210
  https://data.unhcr.org/en/country/esp ;
  https://data.unhcr.org/en/documents/details/100410     </t>
  </si>
  <si>
    <t>ACAPS methodology:
  Affected= Level 2 + Level 3 + Level 4 + Level 5</t>
  </si>
  <si>
    <t>REG008People affected</t>
  </si>
  <si>
    <t>IDPs in Algeria,
  Morocco, and Spain</t>
  </si>
  <si>
    <t>REG008People displaced</t>
  </si>
  <si>
    <t>https://missingmigrants.iom.int/region/mediterranean?region_incident=All&amp;route=3956&amp;year%5B%5D=10121&amp;month=3966&amp;incident_date%5Bmin%5D=&amp;incident_date%5Bmax%5D=30%2F07%2F2022</t>
  </si>
  <si>
    <t>The number of dead an missing migrants in the Western Mediterranean route between Jan - Jun 2023</t>
  </si>
  <si>
    <t>REG008Fatalities reported</t>
  </si>
  <si>
    <t>IOM accessed 15/07/2023 ; ACLED accessed 04/07/2023</t>
  </si>
  <si>
    <t>https://missingmigrants.iom.int/region/mediterranean?region_incident=All&amp;route=3956&amp;year%5B%5D=10121&amp;month=3966&amp;incident_date%5Bmin%5D=&amp;incident_date%5Bmax%5D=30%2F07%2F2022 ; https://acleddata.com/data-export-tool/</t>
  </si>
  <si>
    <t>Fatalities in Algeria, Morocco, and Spain between Jan - Jun 2023 = Total fatalities in Algeria (Eastern Med. Route) + Total fatalities in Western Med. Route (Morocco or Spain) + Rest of fatalities in Morocco</t>
  </si>
  <si>
    <t>REG008Fatalities in all crises</t>
  </si>
  <si>
    <t xml:space="preserve">https://reliefweb.int/report/algeria/unhcr-algeria-fact-sheet-april-2023 ; https://migrants-refugees.va/country-profile/algeria/#:~:text=In%20mid%2D2020%20there%20were,and%20100.6%20thousand%20in%202019. https://reporting.unhcr.org/morocco-factsheet-5210 https://data.unhcr.org/en/country/esp ; https://data.unhcr.org/en/documents/details/100410     </t>
  </si>
  <si>
    <t>REG008People in Need</t>
  </si>
  <si>
    <t xml:space="preserve">World Population 07/2023 ; UNHCR 11/05/2023 ; Migrants Refugees accessed 03/07/2023 World Population 07/2023 City Population 07/2023 ; UNHCR accessed 15/07/2023 ; UNHCR 23/06/2023     </t>
  </si>
  <si>
    <t xml:space="preserve">https://worldpopulationreview.com/countries/algeria-population ; https://reliefweb.int/report/algeria/unhcr-algeria-fact-sheet-april-2023 ; https://migrants-refugees.va/country-profile/algeria/#:~:text=In%20mid%2D2020%20there%20were,and%20100.6%20thousand%20in%202019. https://worldpopulationreview.com/countries/morocco-population https://www.citypopulation.de/en/spain/admin/ ; https://data.unhcr.org/en/country/esp ; https://data.unhcr.org/en/documents/details/101464     </t>
  </si>
  <si>
    <t>The sum of Level 1 figures for mixed migration  from ACAPS INFORM Severity Index of each country ( Algeria, Morocco, and Spain)</t>
  </si>
  <si>
    <t>REG008Minimal humanitarian conditions - Level 1</t>
  </si>
  <si>
    <t>The sum of Level 2 figures for mixed migration from ACAPS INFORM Severity Index of each country (Algeria, Morocco, and Spain)</t>
  </si>
  <si>
    <t>REG008Stressed humanitarian conditions - Level 2</t>
  </si>
  <si>
    <t>The sum of Level 3 figures for mixed migration from ACAPS INFORM Severity Index of each country (Algeria, Morocco, and Spain)</t>
  </si>
  <si>
    <t>REG008Moderate humanitarian conditions - Level 3</t>
  </si>
  <si>
    <t>The sum of Level 4 figures for mixed migration from ACAPS INFORM Severity Index of each country (Algeria, Morocco, and Spain)</t>
  </si>
  <si>
    <t>REG008Severe humanitarian conditions - Level 4</t>
  </si>
  <si>
    <t>The sum of Level 5 figures for mixed migration from ACAPS INFORM Severity Index of each country (Algeria, Morocco, and Spain)</t>
  </si>
  <si>
    <t>REG008Extreme humanitarian conditions - Level 5</t>
  </si>
  <si>
    <t>ACAPS methodology: People exposed = level 1 to 5</t>
  </si>
  <si>
    <t>MRT003People exposed</t>
  </si>
  <si>
    <t>ACAPS methodology: People affected = level 2 to 5</t>
  </si>
  <si>
    <t>MRT003People affected</t>
  </si>
  <si>
    <t>IOM 06/06/2023</t>
  </si>
  <si>
    <t>https://dtm.iom.int/reports/ukraine-snapshot-report-population-figures-and-geographic-distribution-general-population?close=true</t>
  </si>
  <si>
    <t xml:space="preserve">Total population = Estimated max. non-displaced (residents) present (total 31,153,000) + Estimated max. de facto IDP population present (total 5,088,000) according to latest available data from IOM. Note: As at June 2023, there is updated population data at admin 1 which was previously not available, this is the reason for the change in methodology from previous months in which we calculated the total population at country level as: (baseline population - refugees) + returns from abroad. </t>
  </si>
  <si>
    <t>UKR002Total population</t>
  </si>
  <si>
    <t xml:space="preserve">https://data.worldbank.org/indicator/AG.SRF.TOTL.K2?locations=UA&amp;page=2
</t>
  </si>
  <si>
    <t>All the country is considered affected by the crisis. Ukraine's total surface area is 603,550  sqkm.</t>
  </si>
  <si>
    <t>UKR002Landmass affected</t>
  </si>
  <si>
    <t xml:space="preserve">The total population is considered to be exposed to the conflict, therefore this number is the same as the total population. Total population = Estimated max. non-displaced (residents) present (total 31,153,000) + Estimated max. de facto IDP population present (total 5,088,000) according to latest available data from IOM. Note: As at June 2023, there is updated population data at admin 1 which was previously not available, this is the reason for the change in methodology from previous months in which we calculated the total population at country level as: (baseline population - refugees) + returns from abroad. </t>
  </si>
  <si>
    <t>UKR002People exposed</t>
  </si>
  <si>
    <t>OCHA 28/12/2022</t>
  </si>
  <si>
    <t>https://reliefweb.int/report/ukraine/ukraine-humanitarian-needs-overview-2023-december-2022-enuk</t>
  </si>
  <si>
    <t>At least, all the people identified in need of humanitarian assistance in the HNO 2023 are affected, however this number is likley higher when considering the secondary effects of the full-scale invasion in the population. This number will be updated when more data is available.</t>
  </si>
  <si>
    <t>UKR002People affected</t>
  </si>
  <si>
    <t xml:space="preserve">UNHCR 18/07/2023; IOM 19/07/2023 and 05/06/2023 </t>
  </si>
  <si>
    <t>https://data.humdata.org/dataset/ukraine-refugee-situation;
  https://dtm.iom.int/reports/ukraine-internal-displacement-report-general-population-survey-round-13-11-may-14-june-2023?close=true;
  https://dtm.iom.int/reports/ukraine-returns-report-general-population-survey-round-13-june-2023?close=true</t>
  </si>
  <si>
    <t>In July 2023, there were (5,917,308) refugees according to UNHCR as at 18 July 2023, (5,088,000) estimated IDPs, and (4,757,000) returnees according to IOM. This figure is calculated as per the ACAPS severity methodology, aggregating the total number of displaced population groups such as internally displaced people (IDPs) + incoming refugees, asylum seekers, and vulnerable migrants (others of concern) + returnees + people leaving the country (outgoing refugees and asylum seekers) (updated UNHCR data).</t>
  </si>
  <si>
    <t>UKR002People displaced</t>
  </si>
  <si>
    <t>OHCHR 16/07/2023</t>
  </si>
  <si>
    <t>https://www.ohchr.org/en/news/2023/07/ukraine-civilian-casualties-1-16-july-2023</t>
  </si>
  <si>
    <t>Injuries as at 16 July 2023. OHCHR states that the actual figures are considerably higher, however because information from some locations where intense hostilities have been going on has been delayed, and other information is still being verified at the time of publication. For example, Mariupol (Donetsk region), Lysychansk, Popasna, and Sievierodonetsk (Luhansk region), where there are allegations of numerous civilian casualties. The reliability is set as low for this reason.</t>
  </si>
  <si>
    <t>UKR002Injuries reported</t>
  </si>
  <si>
    <t>Fatalities as at 16 July 2023. OHCHR states that the actual figures are considerably higher, however because information from some locations where intense hostilities have been going on has been delayed, and other information is still being verified at the time of publication. For example, Mariupol (Donetsk region), Lysychansk, Popasna, and Sievierodonetsk (Luhansk region), where there are allegations of numerous civilian casualties. The reliability is set as low for this reason.</t>
  </si>
  <si>
    <t>UKR002Fatalities reported</t>
  </si>
  <si>
    <t>UKR002Fatalities in all crises</t>
  </si>
  <si>
    <t>This figure represents the sum number of people in need as identified by HNO 2023.</t>
  </si>
  <si>
    <t>UKR002People in Need</t>
  </si>
  <si>
    <t>OCHA 28/12/2022 ; IOM 06/06/2023</t>
  </si>
  <si>
    <t xml:space="preserve">Level 1 = People exposed (36,241,000) - affected (17,542,000).  The number was adapted following the humanitarian conditions INFORM Severity methodology: Level 1+2+3+4+5 = “people exposed”. Level 2+3+4+5 = “people affected”. Level 3+4+5 = “people in need”. </t>
  </si>
  <si>
    <t>UKR002Minimal humanitarian conditions - Level 1</t>
  </si>
  <si>
    <t>The number was adapted following the humanitarian conditions INFORM Severity methodology, and using HN0 2023 figures. Level 2 = People affected - PIN.</t>
  </si>
  <si>
    <t>UKR002Stressed humanitarian conditions - Level 2</t>
  </si>
  <si>
    <t xml:space="preserve">The number was adapted following the humanitarian conditions INFORM Severity methodology, and using HN0 2023 figures. </t>
  </si>
  <si>
    <t>UKR002Moderate humanitarian conditions - Level 3</t>
  </si>
  <si>
    <t>UKR002Severe humanitarian conditions - Level 4</t>
  </si>
  <si>
    <t>UKR002Extreme humanitarian conditions - Level 5</t>
  </si>
  <si>
    <t>OCHA 20/07/2022</t>
  </si>
  <si>
    <t>https://reliefweb.int/report/ukraine/ukraine-situation-report-20-jul-2022-enruuk</t>
  </si>
  <si>
    <t>Host community, IDPs</t>
  </si>
  <si>
    <t>UKR002Crisis affected groups</t>
  </si>
  <si>
    <t>Refugees in Egypt</t>
  </si>
  <si>
    <t>EGY004</t>
  </si>
  <si>
    <t>Egypt</t>
  </si>
  <si>
    <t>https://worldpopulationreview.com/countries/egypt-population</t>
  </si>
  <si>
    <t>The total population of Egypt in 2023</t>
  </si>
  <si>
    <t>EGY004Total population</t>
  </si>
  <si>
    <t>UNHCR 21/05/2023 ; Government of Egypt 2007 ; Government of Egypt 2019 ; Government of Egypt 2017</t>
  </si>
  <si>
    <t>https://reliefweb.int/report/egypt/unhcr-egypt-monthly-statistical-report-30-april-2023 ; http://www.eeaa.gov.eg/portals/0/eeaaReports/GovProfiles/final/Giza%20Des.pdf ; http://www.cairo.gov.eg/ar/Pages/CairoInLines.aspx?CiLID=3 ; http://gopp.gov.eg/wp-content/uploads/2017/12/%D8%A7%D9%84%D8%A5%D8%B3%D9%83%D9%86%D8%AF%D8%B1%D9%8A%D8%A9-8-5-2017.pdf</t>
  </si>
  <si>
    <t xml:space="preserve">As at April 2023, the majority of refugees in Egypt are hosted in Cairo (3,085 km2), Giza (85,153 km2), and Alexandria (2,834 km2) </t>
  </si>
  <si>
    <t>EGY004Landmass affected</t>
  </si>
  <si>
    <t>World Population 05/2023 ; UNHCR 01/06/2023</t>
  </si>
  <si>
    <t>https://worldpopulationreview.com/countries/egypt-population ; https://reliefweb.int/report/egypt/unhcr-egypt-monthly-statistical-report-31-may-2023</t>
  </si>
  <si>
    <t>The majority of refugees in Egypt are hosted in Cairo (7,734,614) + Alexandria (3,811,516) + Giza (2,443,203) + The total refugee population in Egypt (299,000) as at 31 May 2023</t>
  </si>
  <si>
    <t>EGY004People exposed</t>
  </si>
  <si>
    <t>UNHCR 01/06/2023</t>
  </si>
  <si>
    <t>https://reliefweb.int/report/egypt/unhcr-egypt-monthly-statistical-report-31-may-2023</t>
  </si>
  <si>
    <t xml:space="preserve">The figure represents the number of registered refugees in Egypt as at 31 May 2023 (299,000). </t>
  </si>
  <si>
    <t>EGY004People affected</t>
  </si>
  <si>
    <t>EGY004People displaced</t>
  </si>
  <si>
    <t>EGY004Illness cases reported</t>
  </si>
  <si>
    <t>EGY004Injuries reported</t>
  </si>
  <si>
    <t>ACLED accessed 03/07/2023</t>
  </si>
  <si>
    <t>Fatalities related to refugees between January - June 2023</t>
  </si>
  <si>
    <t>EGY004Fatalities reported</t>
  </si>
  <si>
    <t>There is one crisis in Egypt which is related to refugees. The fatalitites between January - June 2023</t>
  </si>
  <si>
    <t>EGY004Fatalities in all crises</t>
  </si>
  <si>
    <t>EGY004Buildings damaged</t>
  </si>
  <si>
    <t>EGY004Buildings destroyed</t>
  </si>
  <si>
    <t>EGY004Buildings in affected area</t>
  </si>
  <si>
    <t>EGY004Economic Losses</t>
  </si>
  <si>
    <t>EGY004People in Need</t>
  </si>
  <si>
    <t>EGY004Minimal humanitarian conditions - Level 1</t>
  </si>
  <si>
    <t>EGY004Stressed humanitarian conditions - Level 2</t>
  </si>
  <si>
    <t>EGY004Moderate humanitarian conditions - Level 3</t>
  </si>
  <si>
    <t>EGY004Severe humanitarian conditions - Level 4</t>
  </si>
  <si>
    <t>EGY004Extreme humanitarian conditions - Level 5</t>
  </si>
  <si>
    <t>Host communiy, refugees</t>
  </si>
  <si>
    <t>EGY004Crisis affected groups</t>
  </si>
  <si>
    <t>EGY004People facing limited access constraints</t>
  </si>
  <si>
    <t>EGY004People facing restricted access constraints</t>
  </si>
  <si>
    <t>UNHCR 14/07/2023</t>
  </si>
  <si>
    <t>https://data.unhcr.org/en/documents/details/101944</t>
  </si>
  <si>
    <t>The statistics of persons displaced in Mali because of the complex crisis were gotten from the UNHCR Operational Data Portal. This data was published on the 14th of July 2023. Persons displaced include; refugees (64,002), internally displaced persons (375,539), returned internally displaced persons (776,315), Malian returned refugees (85,146), Malian refugees in asylum countries (200,798) and asylum seekers in Mali (910).</t>
  </si>
  <si>
    <t>MLI001People displaced</t>
  </si>
  <si>
    <t>AWSD 09/06/2023</t>
  </si>
  <si>
    <t>https://aidworkersecurity.org/incidents/search?start=2023&amp;end=2023&amp;detail=1&amp;country=ML</t>
  </si>
  <si>
    <t xml:space="preserve">One national NGO worker was abducted by suspected JNIM militia men in Niangassagou village, Mopti region. This information was gotten from the Aid Workers Security Database, the preferred site for presenting humanitarian security situations. </t>
  </si>
  <si>
    <t>MLI001Injuries reported</t>
  </si>
  <si>
    <t>ACLED 14/07/2023</t>
  </si>
  <si>
    <t>Fatalities incurred in Mali from the 01st of February 2023 to the 14th of July 2023. These fatalities are reported in the following regions; Kayes, Koulikoro, Bamako, Sikasso, Ségou, Mopti, Tombouctou, Gao, Kidal, and Ménaka. This information was gotten from the Armed Conflict Location &amp; Event Data Project (ACLED) which collects real-time data on the locations, dates, actors, fatalities, and types of all reported political violence and protest events around the world.</t>
  </si>
  <si>
    <t>MLI001Fatalities reported</t>
  </si>
  <si>
    <t>Fatalities incurred in Mali from the 01st of February 2023 to the 14th of July 2023 in all crises. These fatalities are reported in the following regions; Kayes, Koulikoro, Bamako, Sikasso, Ségou, Mopti, Tombouctou, Gao, Kidal, and Ménaka. This information was gotten from the Armed Conflict Location &amp; Event Data Project (ACLED) which collects real-time data on the locations, dates, actors, fatalities, and types of all reported political violence and protest events around the world.</t>
  </si>
  <si>
    <t>MLI001Fatalities in all crises</t>
  </si>
  <si>
    <t xml:space="preserve">Affected groups in the crisis-affected area complex crisis in Mali include; internally displaced persons (IDPs), refugees, returned internally displaced persons, returned refugees, Malian refugees in asylum countries and asylum seekers in Mali with over 1,502,710 displaced persons. This information was gotten from the UNHCR Operational Data Portal which outlines the global situation of refugees. </t>
  </si>
  <si>
    <t>MLI001Crisis affected groups</t>
  </si>
  <si>
    <t>Cadre Harmonisé 30/03/2023</t>
  </si>
  <si>
    <t>https://www.ipcinfo.org/fileadmin/user_upload/ipcinfo/docs/ch/Fiche_com_Mars_2023_VF.pdf</t>
  </si>
  <si>
    <t xml:space="preserve">Total population adjusted as presented by the Harmonized Framework for Identifying Risk Areas and Food Insecure  Nutritional Populations for the 30th of March 2023. The projected figure summarizes the total population of the various region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</si>
  <si>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SEN002Total population</t>
  </si>
  <si>
    <t xml:space="preserve">People exposed to food and nutritional insecurity in various regions of Senegal which include;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</si>
  <si>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SEN002People exposed</t>
  </si>
  <si>
    <t xml:space="preserve"> Affected persons facing food insecurity in various regions of Senegal which include;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</si>
  <si>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SEN002People affected</t>
  </si>
  <si>
    <t xml:space="preserve">https://www.ipcinfo.org/fileadmin/user_upload/ipcinfo/docs/ch/Fiche_com_Mars_2023_VF.pdf </t>
  </si>
  <si>
    <t xml:space="preserve">Persons in need of nutritional and agricultural assistance in various regions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</si>
  <si>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SEN002People in Need</t>
  </si>
  <si>
    <t xml:space="preserve">Minimal humanitarian conditions are affected by persons in various regions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</si>
  <si>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SEN002Minimal humanitarian conditions - Level 1</t>
  </si>
  <si>
    <t xml:space="preserve">Stressed humanitarian conditions affected by persons in regions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</si>
  <si>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SEN002Stressed humanitarian conditions - Level 2</t>
  </si>
  <si>
    <t xml:space="preserve">Moderate humanitarian conditions affected by persons in various regions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</si>
  <si>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SEN002Moderate humanitarian conditions - Level 3</t>
  </si>
  <si>
    <t xml:space="preserve">Severe humanitarian conditions are affected by persons in various regions of Senegal; Dakar, Diourbel, Fatick, Kaffrine, Kaolack, Kédougou, Kolda, Louga, Matam, Saint-Louis, Sédhiou, Tambacounda, Thiès, and Ziguinchor. This information was collected from the Integrated Food Security Phase Classification (IPC), an innovative multi-partner initiative for improving food security, nutrition analysis and global decision-making. </t>
  </si>
  <si>
    <t>SEN002Severe humanitarian conditions - Level 4</t>
  </si>
  <si>
    <t xml:space="preserve">No extreme humanitarian conditions were registered in the regions of Senegal. </t>
  </si>
  <si>
    <t>SEN002Extreme humanitarian conditions - Level 5</t>
  </si>
  <si>
    <t>Fatalities incurred in Congo from the 01st of February 2023 to the 14th of July 2023. These fatalities are reported in the following regions; Bouenza, Cuvette, Cuvette-Ouest, Kouilou, Lékoumou, Brazzaville, Likouala, Niari, Plateaux, Pool, Sangha, and Pointe Noire. This information was gotten from the Armed Conflict Location &amp; Event Data Project (ACLED) which collects real-time data on the locations, dates, actors, fatalities, and types of all reported political violence and protest events around the world.</t>
  </si>
  <si>
    <t>COG001Fatalities reported</t>
  </si>
  <si>
    <t>Fatalities incurred in Congo from the 01st of February 2023 to the 14th of July 2023 in all crises. These fatalities are reported in the following regions; Bouenza, Cuvette, Cuvette-Ouest, Kouilou, Lékoumou, Brazzaville, Likouala, Niari, Plateaux, Pool, Sangha, and Pointe Noire. This information was gotten from the Armed Conflict Location &amp; Event Data Project (ACLED) which collects real-time data on the locations, dates, actors, fatalities, and types of all reported political violence and protest events around the world.</t>
  </si>
  <si>
    <t>COG001Fatalities in all crises</t>
  </si>
  <si>
    <t>UNHCR 06/07/2023</t>
  </si>
  <si>
    <t>https://data.unhcr.org/en/documents/details/101745</t>
  </si>
  <si>
    <t>The statistics of persons displaced in the Cunene region, in Angola because of the drought in Southwest Angola, were gotten from the UNHCR Operational Data Portal. This data was published on the 06th of July 2023. The only group of persons displaced include; persons of concerned under the UNHCR.</t>
  </si>
  <si>
    <t>AGO002People displaced</t>
  </si>
  <si>
    <t xml:space="preserve">The affected group in the crisis-affected areas of the Drought Crisis in Southwest Angola include persons of concern placed under the control of UNHCR with a total of over 98 displaced persons. This information was gotten from the UNHCR Operational Data Portal which outlines the global situation of refugees. </t>
  </si>
  <si>
    <t>AGO002Crisis affected groups</t>
  </si>
  <si>
    <t>UNHCR 11/07/2023</t>
  </si>
  <si>
    <t>https://data.unhcr.org/fr/documents/details/101857</t>
  </si>
  <si>
    <t>The statistics of persons displaced in Niger because of the multiple crises were gotten from the UNHCR Operational Data Portal. This data was published on the 11th of July 2023. Persons displaced include; refugees (251,760), internally displaced persons (335,277), asylum seekers (50,377), and other persons placed under the control of the UNHCR (37774).</t>
  </si>
  <si>
    <t>NER001People displaced</t>
  </si>
  <si>
    <t>Fatalities incurred in Niger from the 01st of February 2023 to the 14th of July 2023. These fatalities are reported in the following regions;  Agadez, Dosso, Diffa, Niamey, Maradi, Tahoua, Tillabery, and Zinder. This information was gotten from the Armed Conflict Location &amp; Event Data Project (ACLED) which collects real-time data on the locations, dates, actors, fatalities, and types of all reported political violence and protest events around the world.</t>
  </si>
  <si>
    <t>NER001Fatalities reported</t>
  </si>
  <si>
    <t>Fatalities incurred in Niger from the 01st of February 2023 to the 14th of July 2023 in all subnational crises. These fatalities are reported in the following regions hosting the subnational crises;  Maradi, Tahoua, Tillabery, and Diffa. This information was gotten from the Armed Conflict Location &amp; Event Data Project (ACLED) which collects real-time data on the locations, dates, actors, fatalities, and types of all reported political violence and protest events around the world.</t>
  </si>
  <si>
    <t>NER001Fatalities in all crises</t>
  </si>
  <si>
    <t xml:space="preserve">Affected groups in the crisis-affected areas of the Multiple Crisis include; refugees, asylum seekers, internally displaced persons and persons of concern under the competence of the UNHCR. This information was gotten from the UNHCR Operational Data Portal which outlines the global situation of refugees. </t>
  </si>
  <si>
    <t>NER001Crisis affected groups</t>
  </si>
  <si>
    <t>The statistics of persons displaced in Niger because of the Boko Haram Crisis in the Diffa region, in Niger, were gotten from the UNHCR Operational Data Portal. This data was published on the 11th of July 2023. Persons displaced include; refugees (139,667), asylum seekers (2,522), internally displaced persons (104,656), and persons of concern under the competence of the UNHCR (34,308) in the Diffa region</t>
  </si>
  <si>
    <t>NER002People displaced</t>
  </si>
  <si>
    <t xml:space="preserve">Fatalities incurred in Niger precisely for the Boko Haram Crisis, from the 01st of February 2023 to the 14th of July 2023. This fatality is reported in the Diffa region. The information gathered, was gotten from the Armed Conflict Location &amp; Event Data Project (ACLED) which collects real-time data on the locations, dates, actors, fatalities, and types of all reported political violence and protest events around the world.
</t>
  </si>
  <si>
    <t>NER002Fatalities reported</t>
  </si>
  <si>
    <t xml:space="preserve">Fatalities incurred in Niger precisely for the Boko Haram Crisis, from the 01st of February 2023 to the 14th of July 2023 in all crises. This fatality is reported in the Diffa region. The information gathered, was gotten from the Armed Conflict Location &amp; Event Data Project (ACLED) which collects real-time data on the locations, dates, actors, fatalities, and types of all reported political violence and protest events around the world.
</t>
  </si>
  <si>
    <t>NER002Fatalities in all crises</t>
  </si>
  <si>
    <t xml:space="preserve">Affected groups in the crisis-affected area of the Lake Chad Basin Crisis include; refugees, asylum seekers, internally displaced persons, and persons of concern under the competence of the UNHCR. This information was gotten from the UNHCR Operational Data Portal which outlines the global situation of refugees. </t>
  </si>
  <si>
    <t>NER002Crisis affected groups</t>
  </si>
  <si>
    <t xml:space="preserve">The statistics of persons displaced in Niger because of the Mali - Burkina Faso Conflict in the Tahoua and Tillaberi region, in Niger, were gotten from the UNHCR Operational Data Portal. This data was published on the 11th of July 2023. Persons displaced in the two main regions include; Tahoua region {refugees(20,622), asylum seekers(16,431), internally displaced persons(76,161), and persons of concern under the competence of the UNHCR(3,465)} and Tillaberi region {refugees (41,896), asylum seekers(28,755), internally displaced persons (133236), and persons of concern under the competence of the UNHCR(0)} </t>
  </si>
  <si>
    <t>NER003People displaced</t>
  </si>
  <si>
    <t xml:space="preserve">Fatalities incurred in Niger precisely for the Mali - Burkina Faso Crisis, from the 01st of February 2023 to the 14th of July 2023. These fatalities are reported in the Tahoua region (17) and Tillaberi region (152). The information gathered, was gotten from the Armed Conflict Location &amp; Event Data Project (ACLED) which collects real-time data on the locations, dates, actors, fatalities, and types of all reported political violence and protest events around the world.
</t>
  </si>
  <si>
    <t>NER003Fatalities reported</t>
  </si>
  <si>
    <t xml:space="preserve">Fatalities incurred in Niger precisely for the Mali - Burkina Faso Crisis, from the 01st of February 2023 to the 14th of July 2023 in all crises. These fatalities are reported in the Tahoua region (17) and Tillaberi region (152). The information gathered, was gotten from the Armed Conflict Location &amp; Event Data Project (ACLED) which collects real-time data on the locations, dates, actors, fatalities, and types of all reported political violence and protest events around the world.
</t>
  </si>
  <si>
    <t>NER003Fatalities in all crises</t>
  </si>
  <si>
    <t xml:space="preserve">Affected groups in the crisis-affected areas of the Mali-Burkina Faso Conflict include; refugees, asylum seekers, internally displaced persons and persons of concern under the competence of the UNHCR in the Tahoua and Tillaberi regions. This information was gotten from the UNHCR Operational Data Portal which outlines the global situation of refugees. </t>
  </si>
  <si>
    <t>NER003Crisis affected groups</t>
  </si>
  <si>
    <t>The statistics of persons displaced in Niger because of the Nigerian Refugees Crisis in the Maradi region, in Niger, were gotten from the UNHCR Operational Data Portal. This data was published on the 11th of July 2023. Persons displaced include; refugees (43,667) and internally displaced persons (15,307).</t>
  </si>
  <si>
    <t>NER004People displaced</t>
  </si>
  <si>
    <t xml:space="preserve">Fatalities incurred in Niger precisely for the Nigerian Refugees Crisis in Niger, from the 01st of February 2023 to the 14th of July 2023. This fatality is reported in the Maradi region. The information gathered, was gotten from the Armed Conflict Location &amp; Event Data Project (ACLED) which collects real-time data on the locations, dates, actors, fatalities, and types of all reported political violence and protest events around the world.
</t>
  </si>
  <si>
    <t>NER004Fatalities reported</t>
  </si>
  <si>
    <t xml:space="preserve">Fatalities incurred in Niger precisely for the Nigerian Refugees Crisis in Niger, from the 01st of February 2023 to the 14th of July 2023 in all crises. This fatality is reported in the Maradi region. The information gathered, was gotten from the Armed Conflict Location &amp; Event Data Project (ACLED) which collects real-time data on the locations, dates, actors, fatalities, and types of all reported political violence and protest events around the world.
</t>
  </si>
  <si>
    <t>NER004Fatalities in all crises</t>
  </si>
  <si>
    <t xml:space="preserve">Affected groups in the crisis-affected area of the Nigerian Refugees Crisis in Niger include; refugees and internally displaced persons in the Maradi Region. This information was gotten from the UNHCR Operational Data Portal which outlines the global situation of refugees. </t>
  </si>
  <si>
    <t>NER004Crisis affected groups</t>
  </si>
  <si>
    <t>UNHCR 07/07/2023; UNHCR 11/07/2023; UNHCR 15/07/2023</t>
  </si>
  <si>
    <t>https://data.unhcr.org/en/documents/details/101784; https://data.unhcr.org/en/documents/details/101800; https://data.unhcr.org/en/documents/details/101963; https://data.unhcr.org/fr/documents/details/101857; https://data.unhcr.org/en/documents/details/101794</t>
  </si>
  <si>
    <t xml:space="preserve">The statistics of persons displaced in Nigeria, Chad, Cameroon and Niger because of the Regional Boko Haram Crisis, were gotten from the UNHCR Operational Data Portal. This data was published on the 7th, 11th and 15th of July 2023. Figures of persons displaced according to states include; Nigeria [Adamawa (1,189,818), Borno(2,729,986) and Yobe States(708,923)], Chad [Lac Region(402,263)], Cameroon [Far North Region (773,704)], and Niger [Diffa Region(281,153)]. The affected groups are comprised of; Internally displaced persons, asylum seekers, returned refugees, Nigerian refugees registered in Chad, Niger and Cameroon, persons of concern under the competence of the UNHCR, and returned internally displaced persons. </t>
  </si>
  <si>
    <t>REG001People displaced</t>
  </si>
  <si>
    <t>AWSD 01/06/2023</t>
  </si>
  <si>
    <t>https://aidworkersecurity.org/incidents/search?start=2023&amp;end=2023&amp;detail=1&amp;country=TD%2CNG</t>
  </si>
  <si>
    <t xml:space="preserve">One ICRC worker was killed by Islamic State of West Africa Province (ISWAP) members in Damasak, Borno State (Nigeria). The ISWAP specifically used the name of the ICRC/Red Cross, but it is unclear if the victim was a member of the organization. This information was gotten for the Aid Workers Security Database, the preferred site for presenting humanitarian security situations. </t>
  </si>
  <si>
    <t>REG001Injuries reported</t>
  </si>
  <si>
    <t>Fatalities incurred in Nigeria (Adamawa(13), Borno (1,321) and Yobe States(48), Chad (Lac Region (14)), Cameroon (Far North Region(164)), and Niger (Diffa Region(168) were reported from the 01st of February 2023 to the 14th of July 2023. The information gathered, was gotten from the Armed Conflict Location &amp; Event Data Project (ACLED) which collects real-time data on the locations, dates, actors, fatalities, and types of all reported political violence and protest events around the world.</t>
  </si>
  <si>
    <t>REG001Fatalities reported</t>
  </si>
  <si>
    <t>Fatalities incurred in Nigeria (Adamawa(13), Borno (1,321) and Yobe States(48), Chad (Lac Region (14)), Cameroon (Far North Region(164)), and Niger (Diffa Region(168) were reported from the 01st of February 2023 to the 14th of July 2023 in all crises. The information gathered, was gotten from the Armed Conflict Location &amp; Event Data Project (ACLED) which collects real-time data on the locations, dates, actors, fatalities, and types of all reported political violence and protest events around the world.</t>
  </si>
  <si>
    <t>REG001Fatalities in all crises</t>
  </si>
  <si>
    <t xml:space="preserve">Affected groups in the crisis-affected areas of the Regional Boko Haram Crisis include; Internally displaced persons, asylum seekers, returned refugees, Nigerian refugees registered in Chad, Niger and Cameroon, and returned internally displaced persons. These displaced groups of persons originated from; Nigeria (Adamawa, Borno, and Yobe) Chad (Lac Region), Cameroon (Far North Region), and Niger (Diffa Region). This information was gotten from the UNHCR Operational Data Portal which outlines the global situation of refugees. </t>
  </si>
  <si>
    <t>REG001Crisis affected groups</t>
  </si>
  <si>
    <t>UNHCR 15/07/2023</t>
  </si>
  <si>
    <t>https://data.unhcr.org/en/documents/details/101964</t>
  </si>
  <si>
    <t xml:space="preserve">The statistics of persons displaced in Burkina Faso because of the Conflict in Burkina Faso were gotten from the UNHCR Operational Data Portal which examines refugee situations. This data was published on the 15th of July 2023. Persons displaced include; refugees (36,230), internally displaced persons (2,062,534), and asylum seekers (561). </t>
  </si>
  <si>
    <t>BFA002People displaced</t>
  </si>
  <si>
    <t xml:space="preserve">https://acleddata.com/dashboard/#/dashboard </t>
  </si>
  <si>
    <t>Fatalities incurred in Burkina Faso from the 01st of February 2023 to the 14th of July 2023. These fatalities are reported in the following regions; Centre, Nord, Est, Sahel, Boucle du Mouhoun, Hauts-Bassins, Centre-Nord, Centre-Sud, Centre-Ouest, Centre-Est, Plateau-Centre, Sud-Ouest, and Cascades. This information was gotten from the Armed Conflict Location &amp; Event Data Project (ACLED) which collects real-time data on the locations, dates, actors, fatalities, and types of all reported political violence and protest events around the world.</t>
  </si>
  <si>
    <t>BFA002Fatalities reported</t>
  </si>
  <si>
    <t>Fatalities incurred in Burkina Faso from the 01st of February 2023 to the 14th of July 2023 in all crises. These fatalities are reported in the following regions; Centre, Nord, Est, Sahel, Boucle du Mouhoun, Hauts-Bassins, Centre-Nord, Centre-Sud, Centre-Ouest, Centre-Est, Plateau-Centre, Sud-Ouest, and Cascades. This information was gotten from the Armed Conflict Location &amp; Event Data Project (ACLED) which collects real-time data on the locations, dates, actors, fatalities, and types of all reported political violence and protest events around the world.</t>
  </si>
  <si>
    <t>BFA002Fatalities in all crises</t>
  </si>
  <si>
    <t xml:space="preserve">Affected groups in the crisis-affected area include; internally displaced persons (IDPs), refugees, and asylum seekers in the following regions; Centre, Nord, Est, Sahel, Boucle du Mouhoun, Hauts-Bassins, Centre-Nord, Centre-Sud, Centre-Ouest, Centre-Est, Plateau-Centre, Sud-Ouest, and Cascades.  This information was gotten from the UNHCR Operational Data Portal which outlines the global situation of refugees. </t>
  </si>
  <si>
    <t>BFA002Crisis affected groups</t>
  </si>
  <si>
    <t xml:space="preserve">The statistics of persons displaced in the Central African Republic because of the Complex Crisis in CAR were gotten from the UNHCR Operational Data Portal which examines refugee situations. This data was published on the 15th of July 2023. Persons displaced include; refugees (11,333), asylum seekers (11,123), returned refugees (31,662), IDPs (474882), and returned IDPs (499,430). </t>
  </si>
  <si>
    <t>CAF001People displaced</t>
  </si>
  <si>
    <t>AWSD 14/07/2023</t>
  </si>
  <si>
    <t>https://aidworkersecurity.org/incidents/search?start=2023&amp;end=2023&amp;detail=1&amp;country=CF</t>
  </si>
  <si>
    <t xml:space="preserve">One INGO national staff member was assaulted and injured for unknown reasons by a FACA soldier in Kaga-Bandoro. The perpetrator later harassed the family of the victim. This information was gotten for the Aid Workers Security Database, the preferred site for presenting humanitarian security situations. </t>
  </si>
  <si>
    <t>CAF001Injuries reported</t>
  </si>
  <si>
    <t>Fatalities incurred in the Central African Republic from the 01st of February 2023 to the 14th of July 2023. These fatalities are reported in the following subdivisions; Bangui, Bamingui-Bangoran, Basse-Kotto, Haute-Kotto, Haut-Mbomou, Kémo, Lobaye, Mambéré-Kadéï, Mbomou, Nana-Grébizi, Nana-Mambéré, Ombella-M'Poko, Ouaka, Ouham, Ouham-Pendé, Sangha-Mbaéré and Vakaga. This information was gotten from the Armed Conflict Location &amp; Event Data Project (ACLED) which collects real-time data on the locations, dates, actors, fatalities, and types of all reported political violence and protest events around the world.</t>
  </si>
  <si>
    <t>CAF001Fatalities reported</t>
  </si>
  <si>
    <t>Fatalities incurred in the Central African Republic from the 01st of February 2023 to the 14th of July 2023 in all crises. These fatalities are reported in the following subdivisions; Bangui, Bamingui-Bangoran, Basse-Kotto, Haute-Kotto, Haut-Mbomou, Kémo, Lobaye, Mambéré-Kadéï, Mbomou, Nana-Grébizi, Nana-Mambéré, Ombella-M'Poko, Ouaka, Ouham, Ouham-Pendé, Sangha-Mbaéré and Vakaga. This information was gotten from the Armed Conflict Location &amp; Event Data Project (ACLED) which collects real-time data on the locations, dates, actors, fatalities, and types of all reported political violence and protest events around the world.</t>
  </si>
  <si>
    <t>CAF001Fatalities in all crises</t>
  </si>
  <si>
    <t xml:space="preserve">Affected groups in the crisis-affected area include;  refugees, asylum seekers, returned refugees, Internally Displaced Persons, and returned IDPs. The affected persons are registered in the following subdivisions; Bangui, Bamingui-Bangoran, Basse-Kotto, Haute-Kotto, Haut-Mbomou, Kémo, Lobaye, Lim-Pendé, Mambéré, Mambéré-Kadéï, Mbomou, Nana-Grébizi, Nana-Mambéré, Ombella-M'Poko, Ouaka, Ouham, Ouham-Fafa, Ouham-Pendé, Sangha-Mbaéré and Vakaga. This information was gotten from the UNHCR Operational Data Portal which outlines the global situation of refugees. </t>
  </si>
  <si>
    <t>CAF001Crisis affected groups</t>
  </si>
  <si>
    <t>https://data.unhcr.org/en/documents/details/101794</t>
  </si>
  <si>
    <t xml:space="preserve">The statistics of persons displaced in Cameroon because of the multiple crises in Cameroon were gotten from the UNHCR Operational Data Portal which examines refugee situations. This data was published on the 07th of July 2023. Persons displaced include; refugees (469,276); asylum seekers (8,569), internally displaced persons (1,066,254) and returned refugees (645746). </t>
  </si>
  <si>
    <t>CMR001People displaced</t>
  </si>
  <si>
    <t>Fatalities incurred in Cameroon from the 01st of February 2023 to the 14th of July 2023. These fatalities are reported in the; Far-north, North, Adamawa, East, Center, West, Littoral, South, Northwest and Southwest regions. This information was gotten from the Armed Conflict Location &amp; Event Data Project (ACLED) which collects real-time data on the locations, dates, actors, fatalities, and types of all reported political violence and protest events around the world.</t>
  </si>
  <si>
    <t>CMR001Fatalities reported</t>
  </si>
  <si>
    <t>Fatalities incurred in Cameroon from the 01st of February 2023 to the 14th of July 2023 in all crises. These fatalities are reported in the; Far-north, North, Adamawa, East, Center, West, Littoral, Northwest and Southwest regions. This information was gotten from the Armed Conflict Location &amp; Event Data Project (ACLED) which collects real-time data on the locations, dates, actors, fatalities, and types of all reported political violence and protest events around the world.</t>
  </si>
  <si>
    <t>CMR001Fatalities in all crises</t>
  </si>
  <si>
    <t xml:space="preserve">Affected groups in the crisis-affected area include; refugees, asylum seekers, IDPs, and returned IDPs. The persons affected are registered in the; Far-north, North, Adamawa, East, Center, West, Littoral, South, Northwest and Southwest regions. This information was gotten from the UNHCR Operational Data Portal which outlines the global situation of refugees. </t>
  </si>
  <si>
    <t>CMR001Crisis affected groups</t>
  </si>
  <si>
    <t xml:space="preserve">The statistics of persons displaced in Cameroon because of the Lake Chad Basin Crisis were gotten from the UNHCR Operational Data Portal which examines refugee situations. This data was published on the 07th of July 2023. Persons displaced include; Incoming refugees (142,705), Internally displaced persons (427,833) and returned refugees (203,166). This figure summarizes displaced persons in the 6 divisions of the Far-north region namely; Diamaré, Mayo-Danay, Mayo-Kani, Logone-et-Chari, Mayo-Sava and Mayo-Tsanaga. </t>
  </si>
  <si>
    <t>CMR002People displaced</t>
  </si>
  <si>
    <t>Fatalities incurred in the Lake Chad Basin crisis in Cameroon from the 01st of February 2023 to the 14th of July 2023. These fatalities are reported in the Far-north region precisely in the 5 divisions; Diamaré, Mayo-Danay, Mayo-Kani, Logone-et-Chari, Mayo-Sava and Mayo-Tsanaga. This information was gotten from the Armed Conflict Location &amp; Event Data Project (ACLED) which collects real-time data on the locations, dates, actors, fatalities, and types of all reported political violence and protest events around the world.</t>
  </si>
  <si>
    <t>CMR002Fatalities reported</t>
  </si>
  <si>
    <t>CMR002Fatalities in all crises</t>
  </si>
  <si>
    <t xml:space="preserve">Affected groups in the crisis-affected area in the Lake Chad Basin crisis in Cameroon include; Incoming refugees, Internally displaced persons and returned refugees. This information was gotten from the UNHCR Operational Data Portal which outlines the global situation of refugees. </t>
  </si>
  <si>
    <t>CMR002Crisis affected groups</t>
  </si>
  <si>
    <t xml:space="preserve">The statistics of persons displaced in Cameroon because of the Anglophone Crisis were gotten from the UNHCR Operational Data Portal which examines refugee situations. This data was published on the 07th of July 2023. Persons displaced include; refugees (86,982), Internally displaced persons (638,421), asylum seekers (8,569) and returned refugees (442,580). The affected groups of persons for this crisis can be identified in 6 different regions: Northwest, Southwest, Center, Littoral, West, and Adamaoua. </t>
  </si>
  <si>
    <t>CMR003People displaced</t>
  </si>
  <si>
    <t>Fatalities incurred in the Anglophone crisis in Cameroon from the 01st of February 2023 to the 14th of July 2023. These fatalities are reported in the various divisions of the Northwest and Southwest regions which include; Northwest region (Boyo, Bui, Mezam, Momo, Ngo-Ketunjia, Donga-Mantung and Menchum) and the Southwest region (Fako, Lebialem, Manyu, Meme, Kupe-Manenguba and Ndian). Fatalities are also reported in neighbouring regions like; the Center, Littoral, and West regions. This information was gotten from the Armed Conflict Location &amp; Event Data Project (ACLED) which collects real-time data on the locations, dates, actors, fatalities, and types of all reported political violence and protest events around the world.</t>
  </si>
  <si>
    <t>CMR003Fatalities reported</t>
  </si>
  <si>
    <t>CMR003Fatalities in all crises</t>
  </si>
  <si>
    <t xml:space="preserve">Affected groups in the crisis-affected area in the Anglophone Crisis in Cameroon include; refugees, Internally displaced persons, asylum seekers and returned internally displaced persons. This group of persons are either residing or displaced in the neighbouring regions (Center, West, Littoral and Adamaoua) but mostly in the various divisions of the Northwest and Southwest region which include; Northwest region (Boyo, Bui, Mezam, Momo, Ngo-Ketunjia, Donga-Mantung and Menchum) and the Southwest region (Fako, Lebialem, Manyu, Meme, Kupe-Manenguba and Ndian). This information was gotten from the UNHCR Operational Data Portal which outlines the global situation of refugees. </t>
  </si>
  <si>
    <t>CMR003Crisis affected groups</t>
  </si>
  <si>
    <t xml:space="preserve">The statistics of persons displaced in Cameroon because of the CAR Refugees Crisis in 3 Northeastern regions were obtained from the UNHCR Operational Data Portal which examines refugee situations. This data was published on the 07th of July 2023. Persons displaced include; CAR refugees in Cameroon (350,428). </t>
  </si>
  <si>
    <t>CMR004People displaced</t>
  </si>
  <si>
    <t>Fatalities incurred in the CAR Refugees Crisis in Cameroon from the 01st of February 2023 to the 14th of July 2023. These fatalities are reported in the regions concerned which are Adamaoua and North regions. This information was gotten from the Armed Conflict Location &amp; Event Data Project (ACLED) which collects real-time data on the locations, dates, actors, fatalities, and types of all reported political violence and protest events around the world.</t>
  </si>
  <si>
    <t>CMR004Fatalities reported</t>
  </si>
  <si>
    <t>CMR004Fatalities in all crises</t>
  </si>
  <si>
    <t xml:space="preserve">The affected group in the crisis-affected area of the CAR Refugees Crisis in Cameroon consists of incoming refugees from Nigeria and the Central African Republic as registered in the Adamaoua and North regions. This information was gotten from the UNHCR Operational Data Portal which outlines the global situation of refugees. </t>
  </si>
  <si>
    <t>CMR004Crisis affected groups</t>
  </si>
  <si>
    <t>https://data.unhcr.org/en/documents/details/101954</t>
  </si>
  <si>
    <t xml:space="preserve">The statistics of persons displaced in DRC because of the Complex Crisis in DRC were obtained from the UNHCR Operational Data Portal which examines refugee situations. This data was published on the 14th of July 2023. Persons displaced include; Refugees (523,528), IDPs (6,290,000), Returned IDPs (1,950,000), Outgoing migrants {Repatriated from DRC to neighbouring countries (27,714)}, Incoming migrants {Repatriated from neighbouring countries to DRC (11,712)}, and Congolese refugees in Africa (1,028,584). This figure summarizes displaced persons in the 26 provinces of DRC and those living in other African countries. </t>
  </si>
  <si>
    <t>COD001People displaced</t>
  </si>
  <si>
    <t>AWSD 13/06/2023</t>
  </si>
  <si>
    <t>https://aidworkersecurity.org/incidents/search?start=2023&amp;end=2023&amp;detail=1&amp;country=CD</t>
  </si>
  <si>
    <t xml:space="preserve">The head of an NNGO was kidnapped by unknown armed men while going on a motorbike to Lusenda, Fizi territory. Allegedly, the kidnapping occurred following a disagreement on a road project and the perpetrators asked for a ransom. His travel companion was also kidnapped and tortured but released a few hours later (not counted). The aid worker was released on June 17th after the ransom was paid. This information was gotten for the Aid Workers Security Database, the preferred site for presenting humanitarian security situations. </t>
  </si>
  <si>
    <t>COD001Injuries reported</t>
  </si>
  <si>
    <t xml:space="preserve">Fatalities incurred in the complex crisis of the Democratic Republic of Congo from the 01st of February 2023 to the 14th of July 2023. These fatalities are reported in the various 26 DRC provinces which include; Kinshasa, Kongo Central, Kwango, Kwilu, Mai-Ndombe, Kasaï, Kasaï-Central, Kasaï-Oriental, Lomami, Sankuru, Maniema, South Kivu, North Kivu, Ituri, Haut-Uele, Tshopo, Bas-Uele, Nord-Ubangi, Mongala, Sud-Ubangi, Équateur, Tshuapa, Tanganyika, Haut-Lomami, Lualaba, and Haut-Katanga. This information was gotten from the Armed Conflict Location &amp; Event Data Project (ACLED) which collects real-time data on the locations, dates, actors, fatalities, and types of all reported political violence and protest events around the world.
</t>
  </si>
  <si>
    <t>COD001Fatalities reported</t>
  </si>
  <si>
    <t xml:space="preserve">Fatalities incurred in the complex crisis of the Democratic Republic of Congo from the 01st of February 2023 to the 14th of July 2023 in all crises. These fatalities are reported in the various 26 DRC provinces which include; Kinshasa, Kongo Central, Kwango, Kwilu, Mai-Ndombe, Kasaï, Kasaï-Central, Kasaï-Oriental, Lomami, Sankuru, Maniema, South Kivu, North Kivu, Ituri, Haut-Uele, Tshopo, Bas-Uele, Nord-Ubangi, Mongala, Sud-Ubangi, Équateur, Tshuapa, Tanganyika, Haut-Lomami, Lualaba, and Haut-Katanga. This information was gotten from the Armed Conflict Location &amp; Event Data Project (ACLED) which collects real-time data on the locations, dates, actors, fatalities, and types of all reported political violence and protest events around the world.
</t>
  </si>
  <si>
    <t>COD001Fatalities in all crises</t>
  </si>
  <si>
    <t xml:space="preserve">The affected groups in the crisis-affected area of the complex crisis in DRC include; Refugees, Asylum seekers, IDPs, Returned IDPs, Outgoing migrants {Repatriated from DRC to neighbouring countries}, Incoming migrants {Repatriated from neighbouring countries to DRC}, Congolese refugees in Africa, and Congolese refugees in Rwanda. These groups of persons are either residing or displaced in the 26 provinces of DRC and in other neighbouring countries. This information was gotten from the UNHCR Operational Data Portal which outlines the global situation of refugees. </t>
  </si>
  <si>
    <t>COD001Crisis affected groups</t>
  </si>
  <si>
    <t>UNHCR 07/07/2023; UNHCR 15/07/2023</t>
  </si>
  <si>
    <t>https://data.unhcr.org/en/documents/details/101800; https://data.unhcr.org/en/documents/details/101963</t>
  </si>
  <si>
    <t>The statistics of persons displaced in Chad because of the Complex Crisis Chad were gotten from the UNHCR Operational Data Portal which examines refugee situations. This data was published on the 7th and 15th of July 2023. Persons displaced include; Refugees (762,729), asylum seekers (5,400), Internally Displaced Persons (381,289), returned refugees (23,901), and Outgoing refugees (115,750). Displaced refugees and asylum seekers originated from neighbouring countries, including; Sudan, the Central Africa Republic, Nigeria, the Democratic Republic of Congo and other countries. This displacement figure summarizes persons in the affected regions of Chad and in the other neighbouring countries.</t>
  </si>
  <si>
    <t>TCD001People displaced</t>
  </si>
  <si>
    <t>Fatalities incurred in the complex crisis of Chad from the 01st of February 2023 to the 14th of July 2023. These fatalities are reported in the entire affected regions of Chad which include; Lac, N'Djamena, Mayo-Kebbi Est, Chari-Baguirmi, Logone Oriental, Mandoul, Moyen-Chari, Moyen-Chari, Salamat, Sila, Ouaddai, Wadi Fira, and Ennedi Est. This information was gotten from the Armed Conflict Location &amp; Event Data Project (ACLED) which collects real-time data on the locations, dates, actors, fatalities, and types of all reported political violence and protest events around the world.</t>
  </si>
  <si>
    <t>TCD001Fatalities reported</t>
  </si>
  <si>
    <t>Fatalities incurred in the complex crisis of Chad from the 01st of February 2023 to the 14th of July 2023 in all crises. These fatalities are reported in the various affected regions of Chad concerned by the subnational crises which include; Lac, Logone Oriental, Mandoul, Moyen-Chari, Salamat, Sila, Ouaddai, Wadi Fira, and Ennedi Est. This information was gotten from the Armed Conflict Location &amp; Event Data Project (ACLED) which collects real-time data on the locations, dates, actors, fatalities, and types of all reported political violence and protest events around the world.</t>
  </si>
  <si>
    <t>TCD001Fatalities in all crises</t>
  </si>
  <si>
    <t xml:space="preserve">The affected groups in the crisis-affected area of the Complex Crisis of Chad include; refugees, asylum seekers, Internally Displaced Persons, returned internally displaced persons and returned refugees. The affected groups are from the neighbouring countries of Chad and in some regions of Chad and which include; Lac, N'Djamena, Mayo-Kebbi Est, Chari-Baguirmi, Logone Oriental, Mandoul, Moyen-Chari, Moyen-Chari, Salamat, Sila, Ouaddai, Wadi Fira, and Ennedi Est. This information was gotten from the UNHCR Operational Data Portal which outlines the global situation of refugees. </t>
  </si>
  <si>
    <t>TCD001Crisis affected groups</t>
  </si>
  <si>
    <t xml:space="preserve">The statistics of persons displaced in Chad because of the Lake Chad Basin Crisis were gotten from the UNHCR Operational Data Portal which examines refugee situations. This data was published on the 7th and 15th of July 2023. Persons displaced include; refugees and asylum seekers (20,974) and internally displaced persons (381,289). This displacement figure summarizes persons in the affected Lac region in the Republic of Chad. </t>
  </si>
  <si>
    <t>TCD003People displaced</t>
  </si>
  <si>
    <t>Fatalities incurred in the Lake Chad Basin crisis in Chad from the 01st of February 2023 to the 14th of July 2023. These fatalities are reported in the Lac region of the Republic of Chad. This information was gotten from the Armed Conflict Location &amp; Event Data Project (ACLED) which collects real-time data on the locations, dates, actors, fatalities, and types of all reported political violence and protest events around the world.</t>
  </si>
  <si>
    <t>TCD003Fatalities reported</t>
  </si>
  <si>
    <t>TCD003Fatalities in all crises</t>
  </si>
  <si>
    <t xml:space="preserve">The affected groups in the crisis-affected area of the Lake Chad Basin Crisis are comprised of; Refugees, asylum seekers, Internally Displaced Persons and Returned refugees. These groups are from the Lac region in the Republic of Chad. This information was gotten from the UNHCR Operational Data Portal which outlines the global situation of refugees. </t>
  </si>
  <si>
    <t>TCD003Crisis affected groups</t>
  </si>
  <si>
    <t xml:space="preserve">The statistics of persons displaced in Chad because of the CAR refugees Crisis were gotten from the UNHCR Operational Data Portal which examines refugee situations. This data was published on the 7th and 15th of July 2023. Persons displaced include; refugees (129,934), asylum seekers (2,409) and outgoing refugees (1,508). This displacement figure summarizes persons in the affected regions which include; Logone Oriental, Mandoul, Moyen-Chari, and Salamat. </t>
  </si>
  <si>
    <t>TCD004People displaced</t>
  </si>
  <si>
    <t>Fatalities incurred in the CAR refugees crisis in Chad from the 01st of February 2023 to the 14th of July 2023. These fatalities are reported in the various regions of the Republic of Chad which include; Logone Oriental, Mandoul, Moyen-Chari, and Salamat. This information was gotten from the Armed Conflict Location &amp; Event Data Project (ACLED) which collects real-time data on the locations, dates, actors, fatalities, and types of all reported political violence and protest events around the world.</t>
  </si>
  <si>
    <t>TCD004Fatalities reported</t>
  </si>
  <si>
    <t>TCD004Fatalities in all crises</t>
  </si>
  <si>
    <t xml:space="preserve">The affected groups in the crisis-affected area of the CAR Refugees Crisis are comprised of; Refugees, asylum seekers and outgoing refugees. The affected groups are from the various regions in the Republic of Chad which include; Logone Oriental, Mandoul, Moyen-Chari, and Salamat. This information was gotten from the UNHCR Operational Data Portal which outlines the global situation of refugees. </t>
  </si>
  <si>
    <t>TCD004Crisis affected groups</t>
  </si>
  <si>
    <t xml:space="preserve">The statistics of persons displaced in Chad because of the Darfur Refugees were gotten from the UNHCR Operational Data Portal which examines refugee situations. This data was published on the 7th and 15th of July 2023. Persons displaced include; Persons displaced in the Darfur refugees Crisis in Chad with the following statistics include; refugees and asylum seekers (588,292), and outgoing refugees (4655). This displacement figure summarizes persons in the affected regions which include; Ouaddai, Wadi Fira, Ennedi Est, and Sila. </t>
  </si>
  <si>
    <t>TCD005People displaced</t>
  </si>
  <si>
    <t>Fatalities incurred in the Darfur refugees crisis in Chad from the 01st of February 2023 to the 14th of July 2023. These fatalities are reported in the various regions of the Republic of Chad which include; Ouaddai, Wadi Fira, Ennedi Est, and Sila. This information was gotten from the Armed Conflict Location &amp; Event Data Project (ACLED) which collects real-time data on the locations, dates, actors, fatalities, and types of all reported political violence and protest events around the world.</t>
  </si>
  <si>
    <t>TCD005Fatalities reported</t>
  </si>
  <si>
    <t>TCD005Fatalities in all crises</t>
  </si>
  <si>
    <t xml:space="preserve">The affected groups in the crisis-affected area of the Darfur Refugees Crisis in Chad are comprised of; refugees, asylum seekers and outgoing refugees. The affected groups are from the various regions in the Republic of Chad which include; Ouaddai, Wadi Fira, Ennedi Est, and Sila. This information was gotten from the UNHCR Operational Data Portal which outlines the global situation of refugees. </t>
  </si>
  <si>
    <t>TCD005Crisis affected groups</t>
  </si>
  <si>
    <t>EGY004Denial of existence of humanitarian needs or entitlements to assistance</t>
  </si>
  <si>
    <t>EGY004Impediments to entry into country (bureaucratic and administrative)</t>
  </si>
  <si>
    <t>EGY004Interference into implementation of humanitarian activities</t>
  </si>
  <si>
    <t>EGY004Ongoing insecurity/hostilities affecting humanitarian assistance</t>
  </si>
  <si>
    <t>EGY004Physical constraints in the environment (obstacles related to terrain, climate, lack of infrastructure, etc.)</t>
  </si>
  <si>
    <t>EGY004Presence of mines and improvised explosive devices</t>
  </si>
  <si>
    <t>EGY004Restriction and obstruction of access to services and assistance</t>
  </si>
  <si>
    <t>EGY004Restriction of movement (impediments to freedom of movement and/or administrative restrictions)</t>
  </si>
  <si>
    <t>EGY004Violence against personnel, facilities and assets</t>
  </si>
  <si>
    <t>No data/information available.</t>
  </si>
  <si>
    <t>MNG003People facing limited access constraints</t>
  </si>
  <si>
    <t>MNG003People facing restricted access constraints</t>
  </si>
  <si>
    <t>MNG003Illness cases reported</t>
  </si>
  <si>
    <t>MNG003Buildings damaged</t>
  </si>
  <si>
    <t>MNG003Buildings destroyed</t>
  </si>
  <si>
    <t>MNG003Buildings in affected area</t>
  </si>
  <si>
    <t>MNG003Economic Losses</t>
  </si>
  <si>
    <t>MNG001Economic Losses</t>
  </si>
  <si>
    <t>MNG002Economic Losses</t>
  </si>
  <si>
    <t>State Statistical Committee of the Republic of Azerbaijan 05/07/2023 ;
Crisis Group accessed  30/05/2023; Statistical Committee of Armenia  07/07/2023; UNHCR accessed on 16/07/2023</t>
  </si>
  <si>
    <t xml:space="preserve">https://www.stat.gov.az/source/demoqraphy/ap/?lang=en;   https://data2.unhcr.org/en/country/arm?secret=unhcrrestricted
https://data2.unhcr.org/en/country/arm?secret=unhcrrestricted; </t>
  </si>
  <si>
    <t>Total population of Armenia and Azerbaijan</t>
  </si>
  <si>
    <t>REG013Total population</t>
  </si>
  <si>
    <t>State Statistical Committee of the Republic of Azerbaijan 05/07/2023 ;
Crisis Group accessed  30/05/2023 ; Statistical Committee of Armenia 17/07/22; IFRC 07/10/2022</t>
  </si>
  <si>
    <t>https://www.stat.gov.az/source/demoqraphy/ap/?lang=en ;
https://www.crisisgroup.org/content/nagorno-karabakh-conflict-visual-explainer ; https://armstat.am/en/?nid=111;  https://data2.unhcr.org/en/country/arm?secret=unhcrrestricted ;
https://data2.unhcr.org/en/country/arm?secret=unhcrrestricted ;
https://reliefweb.int/report/armenia/armenia-population-movement-2022-dref-application-mdram010</t>
  </si>
  <si>
    <t>The Total Area affected by the crisis, In azerbaijan (Karabakh Economic Region and Eastern Zangazur Region); In Armenia (Gegharkunik, Syunik, Vayots Dzor)</t>
  </si>
  <si>
    <t>REG013Landmass affected</t>
  </si>
  <si>
    <t>State Statistical Committee of the Republic of Azerbaijan 05/07/2023 ;
Crisis Group accessed  30/05/2023 ;Statistical Committee of Armenia 17/07/2023; IFRC 07/10/2022; UNHCR Accessed in 16/07/2023</t>
  </si>
  <si>
    <t>https://www.stat.gov.az/source/demoqraphy/ap/?lang=en
https://www.crisisgroup.org/content/nagorno-karabakh-conflict-visual-explainer ; https://armstat.am/en/?nid=111;  https://data2.unhcr.org/en/country/arm?secret=unhcrrestricted ;
https://data2.unhcr.org/en/country/arm?secret=unhcrrestricted ;
https://reliefweb.int/report/armenia/armenia-population-movement-2022-dref-application-mdram010</t>
  </si>
  <si>
    <t xml:space="preserve">The exposed population by the conflict and the host community </t>
  </si>
  <si>
    <t>REG013People exposed</t>
  </si>
  <si>
    <t>State Statistical Committee of the Republic of Azerbaijan 05/07/2023 ; IFRC 12/06/2023</t>
  </si>
  <si>
    <t>https://www.stat.gov.az/source/demoqraphy/ap/?lang=en ; https://reliefweb.int/report/armenia/armenia-population-movement-dref-operation-ndeg-mdram010-final-report</t>
  </si>
  <si>
    <t xml:space="preserve">The affected population by the conflict </t>
  </si>
  <si>
    <t>REG013People affected</t>
  </si>
  <si>
    <t>UNHCR Accessed 16/07/2023 ; IFRC 28/12/2022</t>
  </si>
  <si>
    <t>https://data2.unhcr.org/en/country/arm?secret=unhcrrestricted ; https://reliefweb.int/report/armenia/armenia-winterization-support-refugee-population-displaced-nagorno-karabakh-emergency</t>
  </si>
  <si>
    <t>The figure represents the number of refugee-like from N-K in Armenia (26725)+ Returnees from Armenia to N-K (69567)</t>
  </si>
  <si>
    <t>REG013People displaced</t>
  </si>
  <si>
    <t>The figure represents the number of people wounded ( non_combatants)between 01 December 2022 and 31 May 2023 related to Nagorno-Karabakh Conflict.</t>
  </si>
  <si>
    <t>REG013Injuries reported</t>
  </si>
  <si>
    <t>The figure represents fatalities  (non_combatants) between 01 December 2022 and 31 May 2023  related to Nagorno-Karabakh Conflict.</t>
  </si>
  <si>
    <t>REG013Fatalities reported</t>
  </si>
  <si>
    <t>The figure represents fatalities (non_combatants) between 01 December 2022 and 31 May 2023</t>
  </si>
  <si>
    <t>REG013Fatalities in all crises</t>
  </si>
  <si>
    <t>IFRC 28/12/2021;UNHCR accessed on 16/07/2023 ; UNHCR accessed on 16/07/2023 ;
IFRC 07/10/2022</t>
  </si>
  <si>
    <t>https://reliefweb.int/report/armenia/armenia-winterization-support-refugee-population-displaced-nagorno-karabakh-emergency ; https://data2.unhcr.org/en/country/arm?secret=unhcrrestricted ; 
https://reliefweb.int/report/armenia/armenia-population-movement-2022-dref-application-mdram010</t>
  </si>
  <si>
    <t xml:space="preserve">The figure represents the number of people in need (resultling from the Nagorno-Karabakh Conflict) in Azerbijan and Armenia. </t>
  </si>
  <si>
    <t>REG013People in Need</t>
  </si>
  <si>
    <t>State Statistical Committee of the Republic of Azerbaijan 5/07/2023;Crisis Group accessed  30/05/2023 ; Statistical Committee of Armenia 17/07/2023; IFRC 07/10/2022; UNHCR Accessed in 16/07/2023 ; IFRC 12/06/2023</t>
  </si>
  <si>
    <t>https://www.stat.gov.az/source/demoqraphy/ap/?lang=en ; https://www.crisisgroup.org/content/nagorno-karabakh-conflict-visual-explainer ; https://armstat.am/en/?nid=111;  https://data2.unhcr.org/en/country/arm?secret=unhcrrestricted ;
https://data2.unhcr.org/en/country/arm?secret=unhcrrestricted ;
https://reliefweb.int/report/armenia/armenia-population-movement-2022-dref-application-mdram010 ; https://reliefweb.int/report/armenia/armenia-population-movement-dref-operation-ndeg-mdram010-final-report</t>
  </si>
  <si>
    <t>Level 1 in ARM002 + Level 1 in AZE002</t>
  </si>
  <si>
    <t>REG013Minimal humanitarian conditions - Level 1</t>
  </si>
  <si>
    <t>State Statistical Committee of the Republic of Azerbaijan 05/07/2023 ; IFRC 28/12/2021;UNHCR accessed on 16/07/2023 ; IFRC 12/06/2023 ; UNHCR accessed on 16/07/2023 ;
IFRC 07/10/2022</t>
  </si>
  <si>
    <t>https://www.stat.gov.az/source/demoqraphy/ap/?lang=en; https://reliefweb.int/report/armenia/armenia-winterization-support-refugee-population-displaced-nagorno-karabakh-emergency ; https://data2.unhcr.org/en/country/arm?secret=unhcrrestricted ; https://reliefweb.int/report/armenia/armenia-population-movement-dref-operation-ndeg-mdram010-final-report ; https://data2.unhcr.org/en/country/arm?secret=unhcrrestricted ;
https://reliefweb.int/report/armenia/armenia-population-movement-2022-dref-application-mdram010</t>
  </si>
  <si>
    <t>Level 2 in ARM002 + Level 2 in AZE002</t>
  </si>
  <si>
    <t>REG013Stressed humanitarian conditions - Level 2</t>
  </si>
  <si>
    <t>IFRC 28/12/2021;UNHCR accessed on 16/07/2023 ; IFRC 07/10/2022 ; UNHCR Accessed on 16/07/2023</t>
  </si>
  <si>
    <t>Level 3 in ARM002 + Level 3 in AZE002</t>
  </si>
  <si>
    <t>REG013Moderate humanitarian conditions - Level 3</t>
  </si>
  <si>
    <t>IFRC 28/12/2021 ;UNHCR Accessed  16/07/2023</t>
  </si>
  <si>
    <t>Level 4 in ARM002 + Level 4 in AZE002</t>
  </si>
  <si>
    <t>REG013Severe humanitarian conditions - Level 4</t>
  </si>
  <si>
    <t>Level 5 in ARM002 + Level 5 in AZE002</t>
  </si>
  <si>
    <t>REG013Extreme humanitarian conditions - Level 5</t>
  </si>
  <si>
    <t>UNCT Armenia  23/08/2022</t>
  </si>
  <si>
    <t>REG013Crisis affected groups</t>
  </si>
  <si>
    <t>ACLED 30/06/2023</t>
  </si>
  <si>
    <t>vv</t>
  </si>
  <si>
    <t>PRK001Fatalities reported</t>
  </si>
  <si>
    <t>https://acleddata.com/#/dashboard</t>
  </si>
  <si>
    <t>PRK001Fatalities in all crises</t>
  </si>
  <si>
    <t>ACLED accessed 30/06/2023</t>
  </si>
  <si>
    <t>https://acleddata.com/dashboard#/dashboard</t>
  </si>
  <si>
    <t>The number of crisis related fatalities in the last 6 months</t>
  </si>
  <si>
    <t>IND002Fatalities reported</t>
  </si>
  <si>
    <t>The number of fatalities in  all crises in the last 6 months.</t>
  </si>
  <si>
    <t>IND002Fatalities in all crises</t>
  </si>
  <si>
    <t>All conflict-related fatalities in the last six months across all provinces as counted by ACLED. So far no health (i.e. malnutrition) deaths have been included due to data gaps.</t>
  </si>
  <si>
    <t>PAK001Fatalities reported</t>
  </si>
  <si>
    <t>PAK001Fatalities in all crises</t>
  </si>
  <si>
    <t>All conflict-related fatalities in the last six months across Azad Kashmir provinces as counted by ACLED. So far no health (i.e. malnutrition) deaths have been included due to data gaps.  Information gaps and access constraints make it very likely that not all casualties are being counted.</t>
  </si>
  <si>
    <t>PAK004Fatalities reported</t>
  </si>
  <si>
    <t>PAK004Fatalities in all crises</t>
  </si>
  <si>
    <t>PAK005Fatalities in all crises</t>
  </si>
  <si>
    <t>Govt. Vanuatu  07/07/23</t>
  </si>
  <si>
    <t>https://reliefweb.int/report/vanuatu/vanuatu-tropical-cyclones-judy-and-kevin-post-disaster-needs-assessment-22-june-2023</t>
  </si>
  <si>
    <t>Displaced people in Active evacuation centres and In Host households, due to cyclon Judy and Kevin. The Displacement and Evacuation Centre Management Cluster identified over 5,150 displaced persons across 106 locations in Shefa and Tafea provinces, although these numbers change with time.</t>
  </si>
  <si>
    <t>VUT003People displaced</t>
  </si>
  <si>
    <t>OCHA 23/01/23 ; OCHA 12/06/23</t>
  </si>
  <si>
    <t>https://reliefweb.int/report/afghanistan/afghanistan-humanitarian-needs-overview-2023-january-2024 ; https://reliefweb.int/report/afghanistan/afghanistan-revised-humanitarian-response-plan-jun-dec-2023</t>
  </si>
  <si>
    <t>While conflict affects the entire country and is the primary driver of need in Afghanistan, the country is also severely impacted by natural hazards such as drought and flooding. The entire country and therefore the entire population is exposed to various crises, though to different degrees.</t>
  </si>
  <si>
    <t>AFG001People exposed</t>
  </si>
  <si>
    <t>Given the complexity and protracted nature of the conflict and natural hazards, which also drive needs across the country, According to the revised HRP, all districts of the country experienced either severe, extreme, or catastrophic multisectoral needs. Therefore, we are excluding the previous number of people affected from the HNO and considering that the entire population is impacted by various crises.</t>
  </si>
  <si>
    <t>AFG001People affected</t>
  </si>
  <si>
    <t>OCHA Updated 10/06/23; IOM accessed on 16/07/23; UNHCR Accessed 24/01/2023</t>
  </si>
  <si>
    <t>https://www.humanitarianresponse.info/en/operations/afghanistan/idps; https://data.humdata.org/dataset/afghanistan-displacement-data-baseline-assessment-iom-dtm; https://data.unhcr.org/en/situations/afghanistan</t>
  </si>
  <si>
    <t xml:space="preserve">IDPs (natural disaster and conflict) + Returnees + Refugees who went outside Afghanistan (we track the number of refugees on a monthly basis, there is a chance some of them are going back to Afghanistan. To avoid double counting and as there is no historical tracking of their number, the number of Afghani who came back from neighbouring country are not included), including Iran(Documented- 750000 Amayesh card holder + 360000 resident permit + 267000 Afghan family passport holder; Undocumented- 2.6 million head counted+ 500000 who didn't participate in headcount), Pakistan( (Undocumented 775000,+ new arrival 600000+ 1.32 million Afghan PoR card holders +Afghan citizen card 840000 + UMRF 140872 )) , Uzbekistan, and Tajikistan
Displacement is difficult to track given that it is often recurring (multiple displacements) and especially along border regions with Pakistan and Iran, there is incoming and outgoing refugee movement and many people might use unofficial border crossing. Insecurity makes it difficult to gather accurate data. </t>
  </si>
  <si>
    <t>AFG001People displaced</t>
  </si>
  <si>
    <t>OCHA 01/01/2023-30/06/2023; ACLED 01/01/2023-30/06/2023</t>
  </si>
  <si>
    <t>https://www.humanitarianresponse.info/en/operations/afghanistan/natural-disasters-0; https://www.acleddata.com/data/</t>
  </si>
  <si>
    <t xml:space="preserve">All casualties in previous 6 months. It can be assumed that this is an underestimate given that insecurity in the country and remote locations where military offensives can occur make it difficult to track all fatalities. It also includes deaths related to some kind of natural disaster during the period. It is possible that there are additional premature deaths associated with food insecurity or illnesses and lack of health access, though this data is not available. </t>
  </si>
  <si>
    <t>AFG001Fatalities reported</t>
  </si>
  <si>
    <t xml:space="preserve">All casualties in previous 6 months. It can be assumed that this is an underestimate given that insecurity in the country and remote locations where military offensives can occur make it difficult to track all fatalities. It also includes deaths related to some kind of natural disaster during the period and people died due to Khost and Paktika earthquake . It is possible that there are additional premature deaths associated with food insecurity or illnesses and lack of health access, though this data is not available. </t>
  </si>
  <si>
    <t>AFG001Fatalities in all crises</t>
  </si>
  <si>
    <t>OCHA 13/03/2023</t>
  </si>
  <si>
    <t>https://www.humanitarianresponse.info/sites/www.humanitarianresponse.info/files/documents/files/colombia_hno2023_summary_en_vf.pdf</t>
  </si>
  <si>
    <t>Total Population Figure taken from HNO 2023. No new update of this figure was found for July 2023</t>
  </si>
  <si>
    <t>COL001Total population</t>
  </si>
  <si>
    <t>https://data.worldbank.org/indicator/AG.LND.TOTL.K2?locations=CO</t>
  </si>
  <si>
    <t>Country total landmass according most recent World Bank Figures. No new update of this figure was found for July 2023</t>
  </si>
  <si>
    <t>COL001Landmass affected</t>
  </si>
  <si>
    <t>The people exposed to the complex crisis is equal to the total population of the country. No new update of this figure was found for July 2023</t>
  </si>
  <si>
    <t>COL001People exposed</t>
  </si>
  <si>
    <t>Affected population by the crisis acording HNO 2023. No new update of this figure was found for July 2023</t>
  </si>
  <si>
    <t>COL001People affected</t>
  </si>
  <si>
    <t xml:space="preserve">OCHA 13/03/2023; UNHCR 31/12/2022; Government of Colombia 31/12/2022; Government of Colombia 31/12/2020 </t>
  </si>
  <si>
    <t xml:space="preserve">The figure of displacement disaggregated corresponds to displaced people that have not overcome their vulnerability condition, 4.6 million according to OCHA; plus 845000 returnees according to UNHCR; plus 1611 recognized refugees by December 2022 according to UNHCR. </t>
  </si>
  <si>
    <t>COL001People displaced</t>
  </si>
  <si>
    <t>This figure includes 99 persons reported by OCHA that were victims of Anti personal Mines, Non-activated Mines, or non-activated munition. However, it is not clear how many persons from the 99 registered victims were injured and how many died. No new update of this figure was found on July 2023</t>
  </si>
  <si>
    <t>COL001Injuries reported</t>
  </si>
  <si>
    <t>OCHA 13/03/2023; Indepaz 12/07/2023</t>
  </si>
  <si>
    <t>https://indepaz.org.co/; https://www.humanitarianresponse.info/sites/www.humanitarianresponse.info/files/documents/files/colombia_hno_2023_es.pdf</t>
  </si>
  <si>
    <t>The figure corresponds to the OCHA register of 2746 homicides of protected persons, plus 214 massacres, plus 28 political homicides, and 7 death in Belic actions. Plus 173 victims of massacres from January to July 2023, plus 91 social leaders and human rights defenders were Killed, and 22 ex-guerilla members were assassinated.</t>
  </si>
  <si>
    <t>COL001Fatalities reported</t>
  </si>
  <si>
    <t xml:space="preserve">OCHA 13/03/2023; Indepaz 12/07/2023; Missing Migrants 25/07/2023
</t>
  </si>
  <si>
    <t xml:space="preserve">https://indepaz.org.co/; https://www.humanitarianresponse.info/sites/www.humanitarianresponse.info/files/documents/files/colombia_hno_2023_es.pdf ; https://missingmigrants.iom.int/downloads </t>
  </si>
  <si>
    <t>The figure corresponds to the OCHA register of 2746 homicides of protected persons, plus 214 massacres, plus 28 political homicides, and 7 death in Belic actions. Plus 173 victims of massacres from January to July 2023, plus 91 social leaders and human rights defenders were Killed, and 22 ex-guerilla members were assassinated, plus 111 Venezuelan migrants fatalities reported since 2015 by Missing Migrants</t>
  </si>
  <si>
    <t>COL001Fatalities in all crises</t>
  </si>
  <si>
    <t>Figure corresponding to People in Need According OCHA. No new updates of this figure were found for July 2023</t>
  </si>
  <si>
    <t>COL001People in Need</t>
  </si>
  <si>
    <t>https://monitor.salahumanitaria.co/ ;  https://www.humanitarianresponse.info/sites/www.humanitarianresponse.info/files/documents/files/colombia_hno2023_summary_en_vf.pdf</t>
  </si>
  <si>
    <t>Figure correspond to total population figure (51600000) minus people affected fiture (9800000)</t>
  </si>
  <si>
    <t>COL001Minimal humanitarian conditions - Level 1</t>
  </si>
  <si>
    <t>Figure correspond to people affected figure (9800000) minus people in need figure (7700000)</t>
  </si>
  <si>
    <t>COL001Stressed humanitarian conditions - Level 2</t>
  </si>
  <si>
    <t>Figure correspond to people in need accoridng OCHA (7700000) minus People in severe need (3100000) minus people in critic need (394000)</t>
  </si>
  <si>
    <t>COL001Moderate humanitarian conditions - Level 3</t>
  </si>
  <si>
    <t>Figure correspond to 'Persons in severe need' according OCHA</t>
  </si>
  <si>
    <t>COL001Severe humanitarian conditions - Level 4</t>
  </si>
  <si>
    <t>Figure corresponds to 'Persons in critic need' figure</t>
  </si>
  <si>
    <t>COL001Extreme humanitarian conditions - Level 5</t>
  </si>
  <si>
    <t>Host, Non-host, IDPs</t>
  </si>
  <si>
    <t>COL001Crisis affected groups</t>
  </si>
  <si>
    <t xml:space="preserve">No data available for July 2023 update
 </t>
  </si>
  <si>
    <t>COL001People facing limited access constraints</t>
  </si>
  <si>
    <t>COL001People facing restricted access constraints</t>
  </si>
  <si>
    <t>COL001Illness cases reported</t>
  </si>
  <si>
    <t>This figure corresponds to the partial or total damages of houses because events derived from climate disasters</t>
  </si>
  <si>
    <t>COL001Buildings damaged</t>
  </si>
  <si>
    <t>COL001Buildings destroyed</t>
  </si>
  <si>
    <t>COL001Buildings in affected area</t>
  </si>
  <si>
    <t>COL001Economic Losses</t>
  </si>
  <si>
    <t>Total Population Figure taken from HNO 2023</t>
  </si>
  <si>
    <t>COL002Total population</t>
  </si>
  <si>
    <t>Country total landmass</t>
  </si>
  <si>
    <t>COL002Landmass affected</t>
  </si>
  <si>
    <t>R4V 07/03/2023</t>
  </si>
  <si>
    <t>https://www.r4v.info/es/rmrp2023-2024</t>
  </si>
  <si>
    <t>The figure corresponds to the population of the departments with larges PIN population according r4v:  Antioquia (6994792), Arauca (308301) , Atlantico (2835509), Bogotá (7968095), Bolívar (2258928), César (1359719), Cunidnamarca (3577177), La Guajira (1015909),  Magdalena (1476665), Norte de Santander (1658835), Santander  (2340657)and Valle del Cauca (4622132)</t>
  </si>
  <si>
    <t>COL002People exposed</t>
  </si>
  <si>
    <t xml:space="preserve">R4V 12/06/2023; R4V 07/03/2023 ; </t>
  </si>
  <si>
    <t>https://www.r4v.info/es/rmrp2023-2024; https://www.r4v.info/es/document/r4v-america-latina-y-el-caribe-refugiados-y-migrantes-venezolanos-en-la-region-may-2023</t>
  </si>
  <si>
    <t>The figure is carried out by taking the total Venezuelan population reported by R4V(2480000); plus estimations about the population in transit (420000); Pendular (1900000) and returns (980000)</t>
  </si>
  <si>
    <t>COL002People affected</t>
  </si>
  <si>
    <t xml:space="preserve">R4V 12/06/2023
</t>
  </si>
  <si>
    <t>https://www.r4v.info/es/document/r4v-america-latina-y-el-caribe-refugiados-y-migrantes-venezolanos-en-la-region-may-2023</t>
  </si>
  <si>
    <t>Venezuelan population living in Colombia according to  R4V</t>
  </si>
  <si>
    <t>COL002People displaced</t>
  </si>
  <si>
    <t>COL002Injuries reported</t>
  </si>
  <si>
    <t>Missing Migrants 25/07/2023</t>
  </si>
  <si>
    <t>https://missingmigrants.iom.int/</t>
  </si>
  <si>
    <t>111 Venezuelan migrants fatalities in Colombia reported since 2015 by Missing Migrants</t>
  </si>
  <si>
    <t>COL002Fatalities reported</t>
  </si>
  <si>
    <t>The figure corresponds to the OCHA register in 2022 of 2746 homicides of protected persons, plus 210 massacres, plus 28 political homicides, and 7 death in Belic actions. Plus 112 victims of massacres from January to May 2023, plus 64 social leaders and human rights defenders Killed, plus 11 ex-guerilla members assassinated</t>
  </si>
  <si>
    <t>COL002Fatalities in all crises</t>
  </si>
  <si>
    <t>https://www.humanitarianresponse.info/sites/www.humanitarianresponse.info/files/documents/files/colombia_hno_2023_es.pdf</t>
  </si>
  <si>
    <t>People in neeed accoridng OCHA</t>
  </si>
  <si>
    <t>COL002People in Need</t>
  </si>
  <si>
    <t>Calculated by people exposed minus people affected</t>
  </si>
  <si>
    <t>COL002Minimal humanitarian conditions - Level 1</t>
  </si>
  <si>
    <t xml:space="preserve">People affected minus people in need
</t>
  </si>
  <si>
    <t>COL002Stressed humanitarian conditions - Level 2</t>
  </si>
  <si>
    <t xml:space="preserve">People in need according OCHA
</t>
  </si>
  <si>
    <t>COL002Moderate humanitarian conditions - Level 3</t>
  </si>
  <si>
    <t>COL002Severe humanitarian conditions - Level 4</t>
  </si>
  <si>
    <t>COL002Extreme humanitarian conditions - Level 5</t>
  </si>
  <si>
    <t>hosts, non-hosts, IDPs</t>
  </si>
  <si>
    <t>COL002Crisis affected groups</t>
  </si>
  <si>
    <t>COL002Illness cases reported</t>
  </si>
  <si>
    <t>COL002Buildings damaged</t>
  </si>
  <si>
    <t>COL002Buildings destroyed</t>
  </si>
  <si>
    <t>COL002Buildings in affected area</t>
  </si>
  <si>
    <t>COL002Economic Losses</t>
  </si>
  <si>
    <t>World Bank 31/12/2022</t>
  </si>
  <si>
    <t>https://data.worldbank.org/indicator/SP.POP.TOTL?locations=VE</t>
  </si>
  <si>
    <t>The population figure is taken from the last update of World Bank about total population in the contry for 2023</t>
  </si>
  <si>
    <t>VEN001Total population</t>
  </si>
  <si>
    <t>The landmass figure is taken form World Bank last updated numbers</t>
  </si>
  <si>
    <t>VEN001Landmass affected</t>
  </si>
  <si>
    <t>https://www.worldometers.info/world-population/haiti-population/   https://gho.unocha.org/haiti</t>
  </si>
  <si>
    <t>The population figure is taken from the last update of the World Bank about the total population in the country for 2023. All the population of the country is exposed to this crisis.</t>
  </si>
  <si>
    <t>VEN001People exposed</t>
  </si>
  <si>
    <t>OCHA 01/12/2022; USAID 22/06/2023; FEWSNET 01/05/2023</t>
  </si>
  <si>
    <t>https://reliefweb.int/report/world/global-humanitarian-overview-2023-enaresfr ; https://reliefweb.int/report/venezuela-bolivarian-republic/venezuela-regional-crisis-complex-emergency-fact-sheet-3-fiscal-year-fy-2023 ;  https://fews.net/sites/default/files/2023-05/May%202023_FAOB.pdf</t>
  </si>
  <si>
    <t>The figure is the sum of levels 2, 3, 4, and 5.</t>
  </si>
  <si>
    <t>VEN001People affected</t>
  </si>
  <si>
    <t>IOM 17/03/2023</t>
  </si>
  <si>
    <t>https://crisisresponse.iom.int/index.php/response/venezuela-bolivarian-republic-crisis-response-plan-2023</t>
  </si>
  <si>
    <t>The figure is the figure if IDPS for 2022 (13000)</t>
  </si>
  <si>
    <t>VEN001People displaced</t>
  </si>
  <si>
    <t>VEN001Injuries reported</t>
  </si>
  <si>
    <t>ACLED 21/07/2023</t>
  </si>
  <si>
    <t>Fatalities reported by acled between 21/07/2022 to 21/07/2023</t>
  </si>
  <si>
    <t>VEN001Fatalities reported</t>
  </si>
  <si>
    <t>VEN001Fatalities in all crises</t>
  </si>
  <si>
    <t>OCHA 22/06/2023</t>
  </si>
  <si>
    <t>https://reliefweb.int/report/venezuela-bolivarian-republic/venezuela-regional-crisis-complex-emergency-fact-sheet-3-fiscal-year-fy-2023</t>
  </si>
  <si>
    <t xml:space="preserve">People in need reported by USAID </t>
  </si>
  <si>
    <t>VEN001People in Need</t>
  </si>
  <si>
    <t>The figure was carried out according to INFORM Severity index methodology, namely: (people exposed minus people affected). This figure changed because of the update of the figure of the total population and people exposed for July 2023</t>
  </si>
  <si>
    <t>VEN001Minimal humanitarian conditions - Level 1</t>
  </si>
  <si>
    <t>The figure carried out taking Population estimations in IPC Phase 2 according FEWSNET</t>
  </si>
  <si>
    <t>VEN001Stressed humanitarian conditions - Level 2</t>
  </si>
  <si>
    <t>The figure carried out taking Population estimations in IPC Phase 3 according FEWSNET</t>
  </si>
  <si>
    <t>VEN001Moderate humanitarian conditions - Level 3</t>
  </si>
  <si>
    <t>PiN minus IPC Phase 3</t>
  </si>
  <si>
    <t>VEN001Severe humanitarian conditions - Level 4</t>
  </si>
  <si>
    <t>VEN001Extreme humanitarian conditions - Level 5</t>
  </si>
  <si>
    <t>OCHA 01/12/2022</t>
  </si>
  <si>
    <t>https://reliefweb.int/report/world/global-humanitarian-overview-2023-enaresfr</t>
  </si>
  <si>
    <t xml:space="preserve">IDPs; Refugees; Returnees;  Host;  Non-Host </t>
  </si>
  <si>
    <t>VEN001Crisis affected groups</t>
  </si>
  <si>
    <t>VEN001People facing limited access constraints</t>
  </si>
  <si>
    <t>VEN001People facing restricted access constraints</t>
  </si>
  <si>
    <t>VEN001Illness cases reported</t>
  </si>
  <si>
    <t>VEN001Buildings damaged</t>
  </si>
  <si>
    <t>VEN001Buildings destroyed</t>
  </si>
  <si>
    <t>VEN001Buildings in affected area</t>
  </si>
  <si>
    <t>VEN001Economic Losses</t>
  </si>
  <si>
    <t>https://data.worldbank.org/indicator/sp.pop.totl?page=2  https://data.worldbank.org/indicator/SM.POP.REFG?locations=BR   https://data.worldbank.org/indicator/SM.POP.REFG.OR?locations=BR</t>
  </si>
  <si>
    <t xml:space="preserve">Taking most resent World Bank figures, the total population number results from total population (212559409)  plus refugee population living in Brazil ( 59147) minus brazilian refugee population in other countries (1588) </t>
  </si>
  <si>
    <t>BRA003Total population</t>
  </si>
  <si>
    <t>IBEGE 01/01/2022</t>
  </si>
  <si>
    <t>https://www.ibge.gov.br/geociencias/organizacao-do-territorio/estrutura-territorial/15761-areas-dos-municipios.html?t=acesso-ao-produto&amp;c=29</t>
  </si>
  <si>
    <t xml:space="preserve">The figure is carried out from the population of Bahía which is the State with the most intense rainy season and floods during April 2023
</t>
  </si>
  <si>
    <t>BRA003Landmass affected</t>
  </si>
  <si>
    <t>https://ftp.ibge.gov.br/Censos/Censo_Demografico_2022/Previa_da_Populacao/POP2022_Brasil_e_UFs.pdf</t>
  </si>
  <si>
    <t>The figure corresponds to the total population of the Bahía according Brazilian Government</t>
  </si>
  <si>
    <t>BRA003People exposed</t>
  </si>
  <si>
    <t>Floodlist 27/04/2023; IBEGE 01/01/2022</t>
  </si>
  <si>
    <t>https://floodlist.com/america/brazil-floods-bahia-april-2023;  https://ftp.ibge.gov.br/Censos/Censo_Demografico_2022/Previa_da_Populacao/POP2022_Municipios.pdf</t>
  </si>
  <si>
    <t>The figure corresponds to the population of the most affected municipalities of Bahia because of the april 2023 rainy season and the floods, namely: Santa Cruz Crabália (30285); Ilhéus(197163), Belmonte (20565), Porto Seguro (158736) and Itapebi (9779)</t>
  </si>
  <si>
    <t>BRA003People affected</t>
  </si>
  <si>
    <t>Floodlist 27/04/2023</t>
  </si>
  <si>
    <t>https://floodlist.com/america/brazil-floods-bahia-april-2023</t>
  </si>
  <si>
    <t>This figure corresponds to the people displaced in the affected municipalities according Floodlist</t>
  </si>
  <si>
    <t>BRA003People displaced</t>
  </si>
  <si>
    <t>BRA003Injuries reported</t>
  </si>
  <si>
    <t>BRA003Fatalities reported</t>
  </si>
  <si>
    <t>ACLED 21/07/2023; Missing Migrants 25/07/2023</t>
  </si>
  <si>
    <t>Fatalities reported by ACLED FROM 21/07/2022 TO 21/07/2023 (7062) plus fatalities of Venezuelan migrants registered between 2014 to 2023 (3)</t>
  </si>
  <si>
    <t>BRA003Fatalities in all crises</t>
  </si>
  <si>
    <t>BRA003People in Need</t>
  </si>
  <si>
    <t>This figure is carried out from people exposed figure minus people affected</t>
  </si>
  <si>
    <t>BRA003Minimal humanitarian conditions - Level 1</t>
  </si>
  <si>
    <t>This figure is carried out from people affected figure minus people in need</t>
  </si>
  <si>
    <t>BRA003Stressed humanitarian conditions - Level 2</t>
  </si>
  <si>
    <t>BRA003Moderate humanitarian conditions - Level 3</t>
  </si>
  <si>
    <t>BRA003Severe humanitarian conditions - Level 4</t>
  </si>
  <si>
    <t>BRA003Extreme humanitarian conditions - Level 5</t>
  </si>
  <si>
    <t xml:space="preserve">Host
</t>
  </si>
  <si>
    <t>BRA003Crisis affected groups</t>
  </si>
  <si>
    <t>BRA003Illness cases reported</t>
  </si>
  <si>
    <t>BRA003Buildings damaged</t>
  </si>
  <si>
    <t>BRA003Buildings destroyed</t>
  </si>
  <si>
    <t>BRA003Buildings in affected area</t>
  </si>
  <si>
    <t>BRA003Economic Losses</t>
  </si>
  <si>
    <t>BRA002Total population</t>
  </si>
  <si>
    <t>IOM 13/05/2023;  IBGE 25/12/2022</t>
  </si>
  <si>
    <t>https://reliefweb.int/report/brazil/subcomite-federal-para-acolhimento-e-interiorizacao-de-imigrantes-em-situacao-de-vulnerabilidade-deslocamentos-assistidos-de-venezuelanos-abril-2018-abril-2023;  https://www.ibge.gov.br/geociencias/organizacao-do-territorio/estrutura-territorial/15761-areas-dos-municipios.html?t=acesso-ao-produto&amp;c=35</t>
  </si>
  <si>
    <t>The landmass correspond to the states were most of the migrant population is interirized and hosted: Amazonas (1559255), Roraima (223644), Minas Gerais (586513), Mato Grosso do soul (357142), Sao Paulo (248219) , Paraná (199298) , Santa Catarina (95730) and Rio Grande Do soul (281707)</t>
  </si>
  <si>
    <t>BRA002Landmass affected</t>
  </si>
  <si>
    <t>R4V 01/03/2023; CDP 01/03/2023; IBGE 25/12/2022</t>
  </si>
  <si>
    <t>https://www.r4v.info/pt/document/rmrp-20232024-plano-regional-e-capitulo-brasil ; https://www.ibge.gov.br/estatisticas/sociais/trabalho/22827-censo-demografico-2022.html?=&amp;t=resultados ;  https://disasterphilanthropy.org/disasters/2023-sao-paulo-brazil-floods/</t>
  </si>
  <si>
    <t>The figure is carried out taking the population of the states taken are those whose PIN number is over 10k according R4V stimations for 2023</t>
  </si>
  <si>
    <t>BRA002People exposed</t>
  </si>
  <si>
    <t>R4V 27/03/2023</t>
  </si>
  <si>
    <t xml:space="preserve">https://www.r4v.info/pt/document/rmrp-20232024-plano-regional-e-capitulo-brasil </t>
  </si>
  <si>
    <t xml:space="preserve"> the figure of Venezuelans in brazil according R4V 451300 </t>
  </si>
  <si>
    <t>BRA002People affected</t>
  </si>
  <si>
    <t xml:space="preserve">R4V 12/06/2023 </t>
  </si>
  <si>
    <t>The figure is calculated taking the R4V updated figure of venezuelan migrants living in Brazil</t>
  </si>
  <si>
    <t>BRA002People displaced</t>
  </si>
  <si>
    <t>BRA002Injuries reported</t>
  </si>
  <si>
    <t>This number is equal to the Venezuelan migrants fatalities registered between 2014 to 2023 in Barzil (3)</t>
  </si>
  <si>
    <t>BRA002Fatalities reported</t>
  </si>
  <si>
    <t>BRA002Fatalities in all crises</t>
  </si>
  <si>
    <t>https://www.r4v.info/sites/default/files/2022-10/RMNA_2022_WEB_V2.pdf</t>
  </si>
  <si>
    <t>This figure is the people in need reported by R4V for 2023 in its Migrants and Refugees Response Plan (RMRP following Spanish abbreviation)</t>
  </si>
  <si>
    <t>BRA002People in Need</t>
  </si>
  <si>
    <t>The figure is carried out from people exposed figure minus poeple affected figure</t>
  </si>
  <si>
    <t>BRA002Minimal humanitarian conditions - Level 1</t>
  </si>
  <si>
    <t>The figure is carried out from people affected figure minus people in need figure</t>
  </si>
  <si>
    <t>BRA002Stressed humanitarian conditions - Level 2</t>
  </si>
  <si>
    <t>BRA002Moderate humanitarian conditions - Level 3</t>
  </si>
  <si>
    <t>BRA002Severe humanitarian conditions - Level 4</t>
  </si>
  <si>
    <t>BRA002Extreme humanitarian conditions - Level 5</t>
  </si>
  <si>
    <t>https://www.r4v.info/sites/default/files/2022-10/RMNA_2022_WEB_V2.pdf ; https://floodlist.com/america/brazil-floods-bahia-april-2023</t>
  </si>
  <si>
    <t>IDPs, Hotsts, Non-Hosts, Returnees, Refugees</t>
  </si>
  <si>
    <t>BRA002Crisis affected groups</t>
  </si>
  <si>
    <t>BRA002Illness cases reported</t>
  </si>
  <si>
    <t>BRA002Buildings damaged</t>
  </si>
  <si>
    <t>BRA002Buildings destroyed</t>
  </si>
  <si>
    <t>BRA002Buildings in affected area</t>
  </si>
  <si>
    <t>BRA002Economic Losses</t>
  </si>
  <si>
    <t xml:space="preserve">Figure corresponds to the  most resent World Bank figures for 2022 </t>
  </si>
  <si>
    <t>BRA001Total population</t>
  </si>
  <si>
    <t>https://data.worldbank.org/indicator/AG.LND.TOTL.K2?locations=BR</t>
  </si>
  <si>
    <t xml:space="preserve">Total country landmass
</t>
  </si>
  <si>
    <t>BRA001Landmass affected</t>
  </si>
  <si>
    <t>R4V 18/11/ 2022; Floodlist 27/04/2023; IBEGE 01/01/2022</t>
  </si>
  <si>
    <t>https://www.r4v.info/pt/document/rmrp-20232024-plano-regional-e-capitulo-brasil , https://www.ibge.gov.br/estatisticas/sociais/trabalho/22827-censo-demografico-2022.html?=&amp;t=resultados ,  https://disasterphilanthropy.org/disasters/2023-sao-paulo-brazil-floods/</t>
  </si>
  <si>
    <t>The figure is carried out taking the population figures from the most affected states in terms of migrations and natural dissasters. Regarding the later, the hotspot during april 2023 has been Bahia, in relation with the former, the states taken are those whose PIN number is over 10k according R4V stimations for 2023 (Bahia population included in both: bra003, and bra002 people exposed</t>
  </si>
  <si>
    <t>BRA001People exposed</t>
  </si>
  <si>
    <t>https://www.r4v.info/pt/document/rmrp-20232024-plano-regional-e-capitulo-brasil;  https://floodlist.com/america/brazil-floods-bahia-april-2023;  https://ftp.ibge.gov.br/Censos/Censo_Demografico_2022/Previa_da_Populacao/POP2022_Municipios.pdf</t>
  </si>
  <si>
    <t>The figure is carried out from people affected bra 003 plus people affected bra 002</t>
  </si>
  <si>
    <t>BRA001People affected</t>
  </si>
  <si>
    <t>R4V 12/06/2023;  Floodlist 27/04/2023</t>
  </si>
  <si>
    <t xml:space="preserve"> https://www.r4v.info/es/document/r4v-america-latina-y-el-caribe-refugiados-y-migrantes-venezolanos-en-la-region-may-2023; https://floodlist.com/america/brazil-floods-bahia-april-2023</t>
  </si>
  <si>
    <t>The figure is carried out from people displaced bra 003 plus people displaced bra 002</t>
  </si>
  <si>
    <t>BRA001People displaced</t>
  </si>
  <si>
    <t>BRA001Injuries reported</t>
  </si>
  <si>
    <t>BRA001Fatalities reported</t>
  </si>
  <si>
    <t>BRA001Fatalities in all crises</t>
  </si>
  <si>
    <t>R4V 07/03/ 2023;  Floodlist 27/04/2023</t>
  </si>
  <si>
    <t>The figire is carried out from People in Need bra002 plus people in need bra003</t>
  </si>
  <si>
    <t>BRA001People in Need</t>
  </si>
  <si>
    <t>BRA001Minimal humanitarian conditions - Level 1</t>
  </si>
  <si>
    <t>The figure is carried out from people affected fiture minus people in need figure</t>
  </si>
  <si>
    <t>BRA001Stressed humanitarian conditions - Level 2</t>
  </si>
  <si>
    <t>BRA001Moderate humanitarian conditions - Level 3</t>
  </si>
  <si>
    <t>BRA001Severe humanitarian conditions - Level 4</t>
  </si>
  <si>
    <t>BRA001Extreme humanitarian conditions - Level 5</t>
  </si>
  <si>
    <t>R4V 18/11 2022;  Floodlist 27/04/2023</t>
  </si>
  <si>
    <t>BRA001Crisis affected groups</t>
  </si>
  <si>
    <t>BRA001Illness cases reported</t>
  </si>
  <si>
    <t>BRA001Buildings damaged</t>
  </si>
  <si>
    <t>BRA001Buildings destroyed</t>
  </si>
  <si>
    <t>BRA001Buildings in affected area</t>
  </si>
  <si>
    <t>BRA001Economic Losses</t>
  </si>
  <si>
    <t>world Bank accessed on 18/07/2023</t>
  </si>
  <si>
    <t>https://data.worldbank.org/indicator/SP.POP.TOTL?locations=IQ</t>
  </si>
  <si>
    <t>the population of Iraq in 2022</t>
  </si>
  <si>
    <t>IRQ001Total population</t>
  </si>
  <si>
    <t>World Bank accessed on 31/07/2023; city population accessed on 31/07/2023</t>
  </si>
  <si>
    <t>https://databank.worldbank.org/reports.aspx?source=2&amp;country=IRQ; https://www.citypopulation.de/en/iraq/cities/</t>
  </si>
  <si>
    <t xml:space="preserve">This is the surface area (sq. km) of Iraq based on World Bank database, minus the surface area of the AL-MUTHANNA governorate as it was flagged in the 2022 HNO that AL-MUTHANNA governorate is not affected or has people in needs. The surface includes governorates affected by the Syrian refugees. </t>
  </si>
  <si>
    <t>IRQ001Landmass affected</t>
  </si>
  <si>
    <t xml:space="preserve">The whole country is considered exposed by the crisis.
</t>
  </si>
  <si>
    <t>IRQ001People exposed</t>
  </si>
  <si>
    <t>OCHA 27/03/2022; UNHCR 21/06/2023; UNHCR 16/03/2023;UNHCR accessed on 18/07/2023</t>
  </si>
  <si>
    <t>https://reliefweb.int/sites/reliefweb.int/files/resources/iraq_humanitarian_needs_overview_2022_-_issued_27_march_0.pdf; https://data.unhcr.org/en/documents/details/101433; https://www.3rpsyriacrisis.org/wp-content/uploads/2023/06/Regional_Strategic_Overview2023_.pdfhttps://data.unhcr.org/en/situations/syria/location/5</t>
  </si>
  <si>
    <t>The number of people affected by the conflict and protracted displacement . This figure includes in-camp IDPS, out-of-camp IDPS, and returnees. However, not every returnees in Iraq are considered affected or in needs. 
People affected by the Syrian refugees crisis are added as well. Host communities impacted by the Syrian refugees are not added to avoid double counting.</t>
  </si>
  <si>
    <t>IRQ001People affected</t>
  </si>
  <si>
    <t>IOM accessed on 20/7/2023; UNHCR accessed on 18/07/2023; Migration Portal 31/12/2020</t>
  </si>
  <si>
    <t>http://iraqdtm.iom.int/; http://data2.unhcr.org/en/situations/syria/location/5; https://migrationdataportal.org/data?t=2020&amp;i=stock_abs_origin&amp;cm49=368</t>
  </si>
  <si>
    <t>The displaced people in Iraq follows the severity collection guideline to include the following
• Total number of IDPs
• Incoming refugees
• Incoming asylum seekers 
• Returnees
• Outgoing refugees and asylum seekers and outgoing migrants
Therefore Iraq conflict crisis displacement figures includes,
• Total number of IDPs (1157115) as of 30 April 2023
• Incoming Syrian refugees (263941) as of 31 May 2023
• Returnees (4835784) as of 30 April 2023
_ International migration (2.1 million) based on 2020 figures of Migration Portal
. 
Syrian refugees figures based on UNHCR were not included in this figure as they are included separately in the Syrian Refugees Crisis. 
This figure is an estimate since it is hard to capture the accurate number Iraqi who departures the country because of the conflict and IDPs and refugees who are not registered.
The displacement figure is higher than the people affected or people in needs. As not every displaced individuals or returnees are in needs or affected based on the recent HNO 2022.
Iraqi who left Iraq are not considered in needs or affected by the crisis.</t>
  </si>
  <si>
    <t>IRQ001People displaced</t>
  </si>
  <si>
    <t>ACLED accessed on 18/07/2023</t>
  </si>
  <si>
    <t>the number of fatalities between 01 January and 14 July 2023</t>
  </si>
  <si>
    <t>IRQ001Fatalities reported</t>
  </si>
  <si>
    <t>IRQ001Fatalities in all crises</t>
  </si>
  <si>
    <t>OCHA 27/03/2022; UNHCR accessed on 18/07/2023 ;UNHCR 21/06/2023 ; OCHA 27/03/2022</t>
  </si>
  <si>
    <t>https://reliefweb.int/sites/reliefweb.int/files/resources/iraq_humanitarian_needs_overview_2022_-_issued_27_march_0.pdf; https://data.unhcr.org/en/situations/syria/location/5 ; https://data.unhcr.org/en/documents/details/101433 ; https://reliefweb.int/sites/reliefweb.int/files/resources/iraq_humanitarian_needs_overview_2022_-_issued_27_march_0.pdf</t>
  </si>
  <si>
    <t>The country level number represents the sum of PiN from the 2022 HNO (2.5 m) + int. displacement numbers/Syrian refugees + Palastinian refugees.
The members of impacted communities from the Syrian displacement crisis were not added to this figure to avoid possible double counting of vulnerable Iraqis.
People in needs  by the conflict is part of the total figure of in-camp IDPS, out-of-camp IDPS, and returnees. Therefore, not all of them are in needs.</t>
  </si>
  <si>
    <t>IRQ001People in Need</t>
  </si>
  <si>
    <t>world Bank accessed on 18/07/2023; OCHA 27/03/2022; UNHCR 21/06/2023; UNHCR 16/03/2023;UNHCR accessed on 18/07/2023</t>
  </si>
  <si>
    <t>https://data.worldbank.org/indicator/SP.POP.TOTL?locations=IQ; https://reliefweb.int/sites/reliefweb.int/files/resources/iraq_humanitarian_needs_overview_2022_-_issued_27_march_0.pdf; https://data.unhcr.org/en/documents/details/101433; https://www.3rpsyriacrisis.org/wp-content/uploads/2023/06/Regional_Strategic_Overview2023_.pdfhttps://data.unhcr.org/en/situations/syria/location/5</t>
  </si>
  <si>
    <t>Level 1 = Exposed population – Affected population
The country level number represents the sum of PiN from the 2022 HNO (2.5 m) and int. displacement numbers including Syrian refugees.
The members of impacted communities from the displacement crisis were not added to this figure to avoid possible double counting of vulnerable Iraqis</t>
  </si>
  <si>
    <t>IRQ001Minimal humanitarian conditions - Level 1</t>
  </si>
  <si>
    <t>OCHA 27/03/2022; UNHCR 21/06/2023; UNHCR 16/03/2023;UNHCR accessed on 18/07/2023; OCHA 27/03/2022; UNHCR accessed on 18/07/2023 ;UNHCR 21/06/2023 ; OCHA 27/03/2022</t>
  </si>
  <si>
    <t>https://reliefweb.int/sites/reliefweb.int/files/resources/iraq_humanitarian_needs_overview_2022_-_issued_27_march_0.pdf; https://data.unhcr.org/en/documents/details/101433; https://www.3rpsyriacrisis.org/wp-content/uploads/2023/06/Regional_Strategic_Overview2023_.pdfhttps://data.unhcr.org/en/situations/syria/location/5; https://reliefweb.int/sites/reliefweb.int/files/resources/iraq_humanitarian_needs_overview_2022_-_issued_27_march_0.pdf; https://data.unhcr.org/en/situations/syria/location/5 ; https://data.unhcr.org/en/documents/details/101433 ; https://reliefweb.int/sites/reliefweb.int/files/resources/iraq_humanitarian_needs_overview_2022_-_issued_27_march_0.pdf</t>
  </si>
  <si>
    <t>Level 2 = Affected population – PiN
The country level number represents the sum of PiN from 2022 HNO (2.5 m) and int. displacement numbers including Syrian refugees.
The members of impacted communities from the displacement crisis were not added to this figure to avoid possible double counting of vulnerable Iraqis.</t>
  </si>
  <si>
    <t>IRQ001Stressed humanitarian conditions - Level 2</t>
  </si>
  <si>
    <t xml:space="preserve">The accumulation of 3, 4, &amp;5 is equal to PiN of the conflict crisis and Syrian Refugees. 
The country level number represents the sum of PiN from the 2022 HNO (2.5 m) and int. displacement numbers including Syrian refugee. The severity needs of the 
Conflict: 2022 HNO; the Severity Classification: minimal, stress, severe, extreme, and catastrophic. Level 3, 4 &amp; 5 are calculated according to the number of people classified  by severity level and the number of people in need at that level using OCHA needs summary. Redistribution SI levels for humanitarian conditions level 3 equal HNO needs minimal + stress + severe, Level 4 euals HNO needs extreme, and level 5 equals HNO needs catastrophic.
Syrian refugees: 32% in Level 3, Syrian refugees in urban settings in Kurdistan region are identified in the category "high income vulnerability" are on level 4 (60% of the total refugees). About 8% of the Syrian Refugees are food insecure. Therefore, they are considered in Level 5. Impacted host communities were not included to avoid double counting.  </t>
  </si>
  <si>
    <t>IRQ001Moderate humanitarian conditions - Level 3</t>
  </si>
  <si>
    <t>IRQ001Severe humanitarian conditions - Level 4</t>
  </si>
  <si>
    <t>IRQ001Extreme humanitarian conditions - Level 5</t>
  </si>
  <si>
    <t>Total population in Iraq in 2022</t>
  </si>
  <si>
    <t>IRQ002Total population</t>
  </si>
  <si>
    <t>IRQ002Landmass affected</t>
  </si>
  <si>
    <t>world Bank accessed on 18/07/2023; city population accessed on 31/07/2023</t>
  </si>
  <si>
    <t>https://data.worldbank.org/indicator/SP.POP.TOTL?locations=IQ ; https://www.citypopulation.de/en/iraq/cities/</t>
  </si>
  <si>
    <t xml:space="preserve">The whole country is considered exposed by the crisis, excpet AL-MUTHANNA governorate as it was flagged in the 2022 HNO that AL-MUTHANNA governorate is not affected or has people in needs.  Since this figure is estimate and depends on outdated data, the reliability considers low as there is no evidence to support this claim. </t>
  </si>
  <si>
    <t>IRQ002People exposed</t>
  </si>
  <si>
    <t>OCHA 27/03/2022</t>
  </si>
  <si>
    <t>https://reliefweb.int/sites/reliefweb.int/files/resources/iraq_humanitarian_needs_overview_2022_-_issued_27_march_0.pdf</t>
  </si>
  <si>
    <t xml:space="preserve">The number of people affected by the conflict and protracted displacement based on the 2022 HNO. This figure includes in-camp IDPS, out-of-camp IDPS, and returnees.
However, not every returnees in Iraq are considered affected or in needs. </t>
  </si>
  <si>
    <t>IRQ002People affected</t>
  </si>
  <si>
    <t>IOM accessed on 20/7/2023;IOM accessed on 20/7/2023; Migration Portal 31/12/2020</t>
  </si>
  <si>
    <t>http://iraqdtm.iom.int/; http://iraqdtm.iom.int/; https://migrationdataportal.org/data?t=2020&amp;i=stock_abs_origin&amp;cm49=368</t>
  </si>
  <si>
    <t>The displaced people in Iraq follows the severity collection guideline to include the following
• Total number of IDPs
• Incoming refugees
• Incoming asylum seekers 
• Incoming migrants 
• Returnees
• Outgoing refugees and asylum seekers
Therefore Iraq conflict crisis displacement figures includes:
• Total number of IDPs (1157115) as of 30 April 2023
• Returnees (4835784) as of 30 April 2023
_ International migration (2.1 million) based on 2020 figures of Migration Portal
Syrian refugees figures based on UNHCR were not included in this figure as they are included separately in the Syrian Refugees Crisis. 
This figure is an estimate since it is hard to capture the accurate number Iraqi who departures the country because of the conflict and IDPs who are not registered. The displacement figure is higher than the people affected or people in needs. As not every displaced individuals or returnees are in needs or affected based on the recent HNO 2022.
Iraqi who left Iraq are not considered in needs or affected by the crisis.</t>
  </si>
  <si>
    <t>IRQ002People displaced</t>
  </si>
  <si>
    <t>the number of fatalities between 01 January and 14 July 2023 related to conflict in Iraq</t>
  </si>
  <si>
    <t>IRQ002Fatalities reported</t>
  </si>
  <si>
    <t xml:space="preserve">the number of fatalities between 01 January and 14 July 2023 </t>
  </si>
  <si>
    <t>IRQ002Fatalities in all crises</t>
  </si>
  <si>
    <t xml:space="preserve">The country level number represents the sum of PiN from the 2022 HNO (2.5 m) {int. displacement numbers/Syrian refugees weren't added in this figure}. 
The members of impacted communities from the displacement crisis were not added to this figure to avoid possible double counting of vulnerable Iraqis.
People in needs  by the conflict is part of the total figure of in-camp IDPS, out-of-camp IDPS, and returnees. Therefore, not all of them are in needs.
</t>
  </si>
  <si>
    <t>IRQ002People in Need</t>
  </si>
  <si>
    <t>world Bank accessed on 18/07/2023; city population accessed on 31/07/2023 ; OCHA 27/03/2022</t>
  </si>
  <si>
    <t>https://data.worldbank.org/indicator/SP.POP.TOTL?locations=IQ ; https://www.citypopulation.de/en/iraq/cities/ ; https://reliefweb.int/sites/reliefweb.int/files/resources/iraq_humanitarian_needs_overview_2022_-_issued_27_march_0.pdf</t>
  </si>
  <si>
    <t xml:space="preserve">Level 1 = Exposed population – Affected population </t>
  </si>
  <si>
    <t>IRQ002Minimal humanitarian conditions - Level 1</t>
  </si>
  <si>
    <t>Level 2 = Affected population – PiN</t>
  </si>
  <si>
    <t>IRQ002Stressed humanitarian conditions - Level 2</t>
  </si>
  <si>
    <t>PiN based on latest figure produced by OCHA which is 2.5 m people in Iraq due to conflict. 
The accumulation of 3, 4, &amp; 5 is equal to PiN which is 2.5 million. 
2022 HNO, the Severity Classification: minimal, stress, sever, extreme, and catastrophic. Level 3, 4 &amp; 5 are calculated according to the number of people classified  by severity level and the number of people in need at that level using OCHA needs summary. Redistribution SI levels for humanitarian conditions level 3 equal HNO needs minimal + stress + severe, Level 4 euals HNO needs extreme, and level 5 equals HNO needs catastrophic.</t>
  </si>
  <si>
    <t>IRQ002Moderate humanitarian conditions - Level 3</t>
  </si>
  <si>
    <t>IRQ002Severe humanitarian conditions - Level 4</t>
  </si>
  <si>
    <t>IRQ002Extreme humanitarian conditions - Level 5</t>
  </si>
  <si>
    <t>IRQ003Total population</t>
  </si>
  <si>
    <t>Kurdistan Regional Government accessed on 23/06/2023</t>
  </si>
  <si>
    <t>https://gov.krd/boi-en/why-kurdistan/region/facts-figures/region-kurdistan-fact-sheet/ ; https://data.unhcr.org/en/documents/details/101433</t>
  </si>
  <si>
    <t xml:space="preserve">Kurdistan Iraq area only. 91% of asylum seekers and refugees in Iraq reside in the Kurdistan region of Iraq (KR-I). Refugees are from Syria (90%) of the total refugee population. Palastinian refugees in represents 2.7% of the total refugee population. </t>
  </si>
  <si>
    <t>IRQ003Landmass affected</t>
  </si>
  <si>
    <t>UNHCR 21/06/2023 ; UNHCR accesed on 18/07/2023 ; ESTA 16/01/2023</t>
  </si>
  <si>
    <t>https://data.unhcr.org/en/documents/details/101433 ; https://data.unhcr.org/en/situations/syria/location/5 ; https://esta.krd/en/221893/</t>
  </si>
  <si>
    <t>91% of asylum seekers and refugees in Iraq reside in the Kurdistan region of Iraq (KR-I). Refugees are from Syria (90%) of the total refugee population. The figure of people exposed represents  6,103,274 "Total population of KR-I  in 2022 "  + {263941 "the number of Syrian refugees in Iraq as of 31 May 2023"  - 261,064 "The number of Syrian refugees in the KR-I  as of April 2023 "(to avoid  double counting)}</t>
  </si>
  <si>
    <t>IRQ003People exposed</t>
  </si>
  <si>
    <t>UNHCR 21/06/2023; UNHCR 16/03/2023;UNHCR accessed on 18/07/2023</t>
  </si>
  <si>
    <t>https://data.unhcr.org/en/documents/details/101433; https://www.3rpsyriacrisis.org/wp-content/uploads/2023/06/Regional_Strategic_Overview2023_.pdfhttps://data.unhcr.org/en/situations/syria/location/5</t>
  </si>
  <si>
    <t xml:space="preserve">The whole Syrian refugee population and  Palestinian  refugees in Kurdistan region and part of the hosting population residing in the area is affected by the crisis. This figure includes Syrian Refugees ; Palestinian refugees  . As well as members of the impacted communitites. </t>
  </si>
  <si>
    <t>IRQ003People affected</t>
  </si>
  <si>
    <t>UNHCR accessed on 18/07/2023 ;UNHCR 21/06/2023</t>
  </si>
  <si>
    <t>https://data.unhcr.org/en/situations/syria/location/5 ; https://data.unhcr.org/en/documents/details/101433</t>
  </si>
  <si>
    <t>The figure represents the total number of Syrian refugees registered in UNHCR Iraq as of 31 May 2023 (263941) and the total number of Palestanian refugees as of April 2023 (7684) and consider persons of concern.</t>
  </si>
  <si>
    <t>IRQ003People displaced</t>
  </si>
  <si>
    <t xml:space="preserve">the number of fatalities between 01 January 2023  and 14 July 2023  related to Syrian and palestinian refugees </t>
  </si>
  <si>
    <t>IRQ003Fatalities reported</t>
  </si>
  <si>
    <t>IRQ003Fatalities in all crises</t>
  </si>
  <si>
    <t>UNHCR accessed on 18/07/2023 ;UNHCR 21/06/2023 ; OCHA 27/03/2022</t>
  </si>
  <si>
    <t>https://data.unhcr.org/en/situations/syria/location/5 ; https://data.unhcr.org/en/documents/details/101433 ; https://reliefweb.int/sites/reliefweb.int/files/resources/iraq_humanitarian_needs_overview_2022_-_issued_27_march_0.pdf</t>
  </si>
  <si>
    <t>The PIN figure represents the total number of registered Syrian refugees in Iraq as of 31 May 2023 (263941) and the  total number of Palastanian refugees as of April 2023 (7684) and consider persons of concern.</t>
  </si>
  <si>
    <t>IRQ003People in Need</t>
  </si>
  <si>
    <t>UNHCR 21/06/2023; UNHCR 16/03/2023;UNHCR accessed on 18/07/2023;UNHCR 21/06/2023 ; UNHCR accesed on 18/07/2023 ; ESTA 16/01/2023</t>
  </si>
  <si>
    <t>https://data.unhcr.org/en/documents/details/101433; https://www.3rpsyriacrisis.org/wp-content/uploads/2023/06/Regional_Strategic_Overview2023_.pdfhttps://data.unhcr.org/en/situations/syria/location/5;https://data.unhcr.org/en/documents/details/101433 ; https://data.unhcr.org/en/situations/syria/location/5 ; https://esta.krd/en/221893/</t>
  </si>
  <si>
    <t xml:space="preserve"> Level 1 = People exposed - people affected .
</t>
  </si>
  <si>
    <t>IRQ003Minimal humanitarian conditions - Level 1</t>
  </si>
  <si>
    <t xml:space="preserve">Level 2 = Affected population – PiN
</t>
  </si>
  <si>
    <t>IRQ003Stressed humanitarian conditions - Level 2</t>
  </si>
  <si>
    <t>The accumulation of 3, 4, &amp; 5 is equal to PiN. 
All Syrian refugees resident in Iraq are considered in need and members of impacted communities based on the 3RP 2022. 
3RP, doesn’t specify humanitarian conditions level for Syrian refugees. Thus, for humanitarian conditions, CARI 2022 numbers and HNO methodology for FSC humanitarian condition levels were used. Per HNO, “poor consumption” falls into “catastrophic’ and “extreme”, while “borderline consumption” falls into “severe.”
Per CARI and MSNA, 1% of Syrian refugees experience poor consumption while 7% are borderline. For the SI, an adjustment is made to place the 1% who have poor consumption at Level 5, the 7% who have borderline consumption at Level 4, the remaining at Level 3.
This is an conservative underestimation for level 5 and 4 as it takes only one sector into account.</t>
  </si>
  <si>
    <t>IRQ003Moderate humanitarian conditions - Level 3</t>
  </si>
  <si>
    <t>IRQ003Severe humanitarian conditions - Level 4</t>
  </si>
  <si>
    <t>IRQ003Extreme humanitarian conditions - Level 5</t>
  </si>
  <si>
    <t xml:space="preserve">World Bank 31/12/2022
</t>
  </si>
  <si>
    <t>https://data.worldbank.org/indicator/SP.POP.TOTL?locations=CL</t>
  </si>
  <si>
    <t>Population figure from World Bank most recent data for 2022</t>
  </si>
  <si>
    <t>CHL002Total population</t>
  </si>
  <si>
    <t xml:space="preserve">World Bank 01/01/2021
</t>
  </si>
  <si>
    <t>figure from World Bank most recent data</t>
  </si>
  <si>
    <t>CHL002Landmass affected</t>
  </si>
  <si>
    <t xml:space="preserve">All the population of the country is exposed to this crisis </t>
  </si>
  <si>
    <t>CHL002People exposed</t>
  </si>
  <si>
    <t xml:space="preserve"> INE 01/05/2017; R4V30/11/2022</t>
  </si>
  <si>
    <t>http://resultados.censo2017.cl/ ; https://www.ine.gob.cl/estadisticas/sociales/demografia-y-vitales/demografia-y-migracion/2022/10/12/poblaci%C3%B3n-extranjera-residente-en-chile-lleg%C3%B3-a-1.482.390-personas-en-2021-un-1-5-m%C3%A1s-que-en-2020</t>
  </si>
  <si>
    <t>According to INE, the population of mixed migrants (about 30% are Venezuelans) is centered in Area Metropolitana (8310984), Antofagasta (709637), and Valparaiso (1995538). There is also a relatively increse in the number of migrants: Magallanes (181 143), Arica (257722), and Bio Bio (1676269). The people affected figure is carried out with the total population in the already mentioned regions</t>
  </si>
  <si>
    <t>CHL002People affected</t>
  </si>
  <si>
    <t>R4V 12/06/2023</t>
  </si>
  <si>
    <t>Figures taken from R4V approximated figures of Venezuelan migrants and refugees per country</t>
  </si>
  <si>
    <t>CHL002People displaced</t>
  </si>
  <si>
    <t>CHL002Injuries reported</t>
  </si>
  <si>
    <t xml:space="preserve">ACLED, 21/07/ 2023; Missing Migrants 25/07/2023
</t>
  </si>
  <si>
    <t>Fatalities reported by ACLED between 21/07/2022 and 21/05 /2023 (4). plus fatalities of Venezuelan migrants reported by Missing Migrants between 2014 to 2023 (29)</t>
  </si>
  <si>
    <t>CHL002Fatalities reported</t>
  </si>
  <si>
    <t>CHL002Fatalities in all crises</t>
  </si>
  <si>
    <t>https://www.r4v.info/en/rmrp2023-2024</t>
  </si>
  <si>
    <t>CHL002People in Need</t>
  </si>
  <si>
    <t>World Bank 01/01/2020; INE 01/05/2017; R4V 07/032023</t>
  </si>
  <si>
    <t>http://resultados.censo2017.cl/  https://www.r4v.info/es/document/chile-two-pager   https://data.worldbank.org/indicator/SP.POP.TOTL?locations=CL</t>
  </si>
  <si>
    <t>CHL002Minimal humanitarian conditions - Level 1</t>
  </si>
  <si>
    <t>CHL002Stressed humanitarian conditions - Level 2</t>
  </si>
  <si>
    <t>CHL002Moderate humanitarian conditions - Level 3</t>
  </si>
  <si>
    <t>CHL002Severe humanitarian conditions - Level 4</t>
  </si>
  <si>
    <t>CHL002Extreme humanitarian conditions - Level 5</t>
  </si>
  <si>
    <t xml:space="preserve"> Hotsts, Non-Hosts, Refugees</t>
  </si>
  <si>
    <t>CHL002Crisis affected groups</t>
  </si>
  <si>
    <t>CHL002People facing limited access constraints</t>
  </si>
  <si>
    <t>CHL002People facing restricted access constraints</t>
  </si>
  <si>
    <t>CHL002Illness cases reported</t>
  </si>
  <si>
    <t>CHL002Buildings damaged</t>
  </si>
  <si>
    <t>CHL002Buildings destroyed</t>
  </si>
  <si>
    <t>CHL002Buildings in affected area</t>
  </si>
  <si>
    <t>CHL002Economic Losses</t>
  </si>
  <si>
    <t>World Bank 31/12/ 2022</t>
  </si>
  <si>
    <t>https://data.worldbank.org/indicator/SP.POP.TOTL?locations=EC</t>
  </si>
  <si>
    <t>Population figure from World Bank data for 2022</t>
  </si>
  <si>
    <t>ECU002Total population</t>
  </si>
  <si>
    <t>World Bank 01/01 2021</t>
  </si>
  <si>
    <t>Landmass figure from world Bank</t>
  </si>
  <si>
    <t>ECU002Landmass affected</t>
  </si>
  <si>
    <t>ECU002People exposed</t>
  </si>
  <si>
    <t>R4V, 07/03/ 2023; Inec 01/04 2023</t>
  </si>
  <si>
    <t>https://rmrp.r4v.info/rmrp-2022-pagina-principal-ecuador/  https://www.ecuadorencifras.gob.ec/estadisticas/</t>
  </si>
  <si>
    <t>According to r4v the principal host communities in Ecuador are: Pichinchav(2576287), Guayas (3645483), and Manabí (1369780) People affected are taken as the population of such regions</t>
  </si>
  <si>
    <t>ECU002People affected</t>
  </si>
  <si>
    <t>R4V, 12/06/ 2023</t>
  </si>
  <si>
    <t>ECU002People displaced</t>
  </si>
  <si>
    <t>ECU002Injuries reported</t>
  </si>
  <si>
    <t>ACLED 21/07/ 2023; Missing Migrants 25/07/2023</t>
  </si>
  <si>
    <t>Fatalities reported by ACLED between 21/07/2022 and 21/07 /2023 (31) plus fatalities of Venezuelan migrants in Ecuador registered by Missing Migrants between 2014 to 2023 (15).</t>
  </si>
  <si>
    <t>ECU002Fatalities reported</t>
  </si>
  <si>
    <t>ECU002Fatalities in all crises</t>
  </si>
  <si>
    <t>R4V, 07/03/ 2023</t>
  </si>
  <si>
    <t>ECU002People in Need</t>
  </si>
  <si>
    <t>R4V, 07/03/ 2023; Inec 01/04 2023; World Bank 01/01/2021</t>
  </si>
  <si>
    <t>https://rmrp.r4v.info/rmrp-2022-pagina-principal-ecuador/  https://www.ecuadorencifras.gob.ec/estadisticas/ https://data.worldbank.org/indicator/SP.POP.TOTL?locations=EC</t>
  </si>
  <si>
    <t>ECU002Minimal humanitarian conditions - Level 1</t>
  </si>
  <si>
    <t>https://www.r4v.info/en/rmrp2023-2024; https://www.ecuadorencifras.gob.ec/estadisticas/ ;  https://data.worldbank.org/indicator/SP.POP.TOTL?locations=EC</t>
  </si>
  <si>
    <t>ECU002Stressed humanitarian conditions - Level 2</t>
  </si>
  <si>
    <t xml:space="preserve"> R4V 07/03/2023 </t>
  </si>
  <si>
    <t>ECU002Moderate humanitarian conditions - Level 3</t>
  </si>
  <si>
    <t>ECU002Severe humanitarian conditions - Level 4</t>
  </si>
  <si>
    <t>ECU002Extreme humanitarian conditions - Level 5</t>
  </si>
  <si>
    <t>ECU002Crisis affected groups</t>
  </si>
  <si>
    <t>ECU002People facing limited access constraints</t>
  </si>
  <si>
    <t>ECU002People facing restricted access constraints</t>
  </si>
  <si>
    <t>ECU002Illness cases reported</t>
  </si>
  <si>
    <t>ECU002Buildings damaged</t>
  </si>
  <si>
    <t>ECU002Buildings destroyed</t>
  </si>
  <si>
    <t>ECU002Buildings in affected area</t>
  </si>
  <si>
    <t>ECU002Economic Losses</t>
  </si>
  <si>
    <t xml:space="preserve">World Bank 31/12/2022
</t>
  </si>
  <si>
    <t>https://data.worldbank.org/country/peru?view=chart</t>
  </si>
  <si>
    <t>PER002Total population</t>
  </si>
  <si>
    <t>https://data.worldbank.org/indicator/AG.LND.TOTL.K2?locations=PE</t>
  </si>
  <si>
    <t>PER002Landmass affected</t>
  </si>
  <si>
    <t>PER002People exposed</t>
  </si>
  <si>
    <t>R4V 30/11/2022; Inei 01/12/ 2017</t>
  </si>
  <si>
    <t>https://www.gob.pe/inei/ ;  https://www.r4v.info/en/rmrp2023-2024</t>
  </si>
  <si>
    <t>According to R4V, the regions with the most number of migrant populations are:  Arequipa (138730), Callao (994494), Ica (850765), Junin (1246038), La Libertad (1778080), and Lima (9612705)</t>
  </si>
  <si>
    <t>PER002People affected</t>
  </si>
  <si>
    <t>PER002People displaced</t>
  </si>
  <si>
    <t>PER002Injuries reported</t>
  </si>
  <si>
    <t>https://acleddata.com/dashboard/#/dashboard; singmigrants.iom.int/region/americas?region_incident=4041&amp;route=3936&amp;incident_date%5Bmin%5D=&amp;incident_date%5Bmax%5D=</t>
  </si>
  <si>
    <t xml:space="preserve">Fatalities reported between 21/07/2022 and 21/07
/2023 by acled (80) plus fatalities of Venezuelan Migrants in Perú reported by Missing Migrants between 2014 to 2023 (9) </t>
  </si>
  <si>
    <t>PER002Fatalities reported</t>
  </si>
  <si>
    <t>PER002Fatalities in all crises</t>
  </si>
  <si>
    <t>R4V, 07/03/2023; Inei 01/12/ 2017, World Bank 01/10/2021</t>
  </si>
  <si>
    <t>https://www.r4v.info/en/document/rmrp-2022</t>
  </si>
  <si>
    <t>PER002People in Need</t>
  </si>
  <si>
    <t>https://rmrp.r4v.info/rmrp-2022-pagina-principal-ecuador/  https://www.ecuadorencifras.gob.ec/estadisticas/      https://data.worldbank.org/country/peru?view=chart|</t>
  </si>
  <si>
    <t>PER002Minimal humanitarian conditions - Level 1</t>
  </si>
  <si>
    <t>https://www.r4v.info/en/rmrp2023-2024;  https://www.gob.pe/535-consultar-resultados-del-censo-nacional-2017 ;  https://data.worldbank.org/country/peru?view=chart|</t>
  </si>
  <si>
    <t>PER002Stressed humanitarian conditions - Level 2</t>
  </si>
  <si>
    <t>PER002Moderate humanitarian conditions - Level 3</t>
  </si>
  <si>
    <t>PER002Severe humanitarian conditions - Level 4</t>
  </si>
  <si>
    <t>PER002Extreme humanitarian conditions - Level 5</t>
  </si>
  <si>
    <t>PER002Crisis affected groups</t>
  </si>
  <si>
    <t>PER002People facing limited access constraints</t>
  </si>
  <si>
    <t>PER002People facing restricted access constraints</t>
  </si>
  <si>
    <t>PER002Illness cases reported</t>
  </si>
  <si>
    <t>PER002Buildings damaged</t>
  </si>
  <si>
    <t>PER002Buildings destroyed</t>
  </si>
  <si>
    <t>PER002Buildings in affected area</t>
  </si>
  <si>
    <t>PER002Economic Losses</t>
  </si>
  <si>
    <t>World Bank, 01/01/2022</t>
  </si>
  <si>
    <t>https://data.worldbank.org/indicator/SP.POP.TOTL?locations=TT</t>
  </si>
  <si>
    <t>People exposed is equal to total population figure  for 2022 according World Bank</t>
  </si>
  <si>
    <t>TTO002Total population</t>
  </si>
  <si>
    <t>World Bank, 01/01/2021</t>
  </si>
  <si>
    <t>https://data.worldbank.org/indicator/AG.LND.TOTL.K2?locations=TT</t>
  </si>
  <si>
    <t>TTO002Landmass affected</t>
  </si>
  <si>
    <t>TTO002People exposed</t>
  </si>
  <si>
    <t>IOM 30/12/2020</t>
  </si>
  <si>
    <t>https://dtm.iom.int/reports/trinidad-and-tobago-%E2%80%94-monitoring-venezuelan-citizens-presence-round-3-december-2020</t>
  </si>
  <si>
    <t>People affected is calculated taking the population of regions with more presence of venezuela migrants accoridng IOM survey (Arima closely followed by Couva/Tabaquite/Talparo)</t>
  </si>
  <si>
    <t>TTO002People affected</t>
  </si>
  <si>
    <t>TTO002People displaced</t>
  </si>
  <si>
    <t>TTO002Injuries reported</t>
  </si>
  <si>
    <t>Fatalities reported by Acled between 21/07/2022 and 21/07/2023 (329) and fatalities of Venezuelan Migrants in Trinidad and Tobago reported by Missing Migrants between 2014 to 2023 (37)</t>
  </si>
  <si>
    <t>TTO002Fatalities reported</t>
  </si>
  <si>
    <t>TTO002Fatalities in all crises</t>
  </si>
  <si>
    <t>TTO002People in Need</t>
  </si>
  <si>
    <t>TTO002Minimal humanitarian conditions - Level 1</t>
  </si>
  <si>
    <t>TTO002Stressed humanitarian conditions - Level 2</t>
  </si>
  <si>
    <t>TTO002Moderate humanitarian conditions - Level 3</t>
  </si>
  <si>
    <t>TTO002Severe humanitarian conditions - Level 4</t>
  </si>
  <si>
    <t>TTO002Extreme humanitarian conditions - Level 5</t>
  </si>
  <si>
    <t xml:space="preserve">R4V 07/03/2023
</t>
  </si>
  <si>
    <t>TTO002Crisis affected groups</t>
  </si>
  <si>
    <t>TTO002People facing limited access constraints</t>
  </si>
  <si>
    <t>TTO002People facing restricted access constraints</t>
  </si>
  <si>
    <t>TTO002Illness cases reported</t>
  </si>
  <si>
    <t>TTO002Buildings damaged</t>
  </si>
  <si>
    <t>TTO002Buildings destroyed</t>
  </si>
  <si>
    <t>TTO002Buildings in affected area</t>
  </si>
  <si>
    <t>TTO002Economic Losses</t>
  </si>
  <si>
    <t>MNG001Buildings in affected area</t>
  </si>
  <si>
    <t>MNG001Buildings destroyed</t>
  </si>
  <si>
    <t>MNG001Buildings damaged</t>
  </si>
  <si>
    <t>MNG001Illness cases reported</t>
  </si>
  <si>
    <t>MNG001People facing restricted access constraints</t>
  </si>
  <si>
    <t>MNG001People facing limited access constraints</t>
  </si>
  <si>
    <t>MNG002People facing limited access constraints</t>
  </si>
  <si>
    <t>MNG002People facing restricted access constraints</t>
  </si>
  <si>
    <t>MNG002Illness cases reported</t>
  </si>
  <si>
    <t>MNG002Buildings damaged</t>
  </si>
  <si>
    <t>MNG002Buildings destroyed</t>
  </si>
  <si>
    <t>MNG002Buildings in affected area</t>
  </si>
  <si>
    <t>OCHA 12/06/23</t>
  </si>
  <si>
    <t>https://reliefweb.int/report/afghanistan/afghanistan-revised-humanitarian-response-plan-jun-dec-2023</t>
  </si>
  <si>
    <t>Total PIN according to the new HRP. The recent bans on Afghan women working for INGOs and the UN have added yet another layer of complexity to providing aid. In response to the changing operating context, the 2023 HRP was revised in May to reassess planning assumptions and adjust the response accordingly.</t>
  </si>
  <si>
    <t>AFG001People in Need</t>
  </si>
  <si>
    <t>As per HRP, people across all 401 districts are affected at a certain level , that's why no one is at level 1 now</t>
  </si>
  <si>
    <t>AFG001Minimal humanitarian conditions - Level 1</t>
  </si>
  <si>
    <t>People Affected- People In need</t>
  </si>
  <si>
    <t>AFG001Stressed humanitarian conditions - Level 2</t>
  </si>
  <si>
    <t>IPC 15/05/2023 ; OCHA 12/06/23</t>
  </si>
  <si>
    <t>https://www.ipcinfo.org/ipc-country-analysis/details-map/en/c/1156351/?iso3=AFG ; https://reliefweb.int/report/afghanistan/afghanistan-revised-humanitarian-response-plan-jun-dec-2023</t>
  </si>
  <si>
    <t>People In Need- Severe humanitarian conditions level 4</t>
  </si>
  <si>
    <t>AFG001Moderate humanitarian conditions - Level 3</t>
  </si>
  <si>
    <t>IPC 15/05/2023</t>
  </si>
  <si>
    <t>https://www.ipcinfo.org/ipc-country-analysis/details-map/en/c/1156351/?iso3=AFG</t>
  </si>
  <si>
    <t>Between May - October 2023, 15.3 million (35 percent) people are projected to be acutely food insecure with high levels of acute food insecurity, classified as Crisis or Emergency (IPC Phase 3 or 4). This includes 2,758,143 (around 6 percent) experiencing Emergency (IPC Phase 4) levels of food insecurity. Between May and October 2023 a slight seasonal improvement is expected. As there isn't any specific distribution in the HRP, we considered them to be in severe humanitarian condition.</t>
  </si>
  <si>
    <t>AFG001Severe humanitarian conditions - Level 4</t>
  </si>
  <si>
    <t>CIA.gov accessed 30/07/2023</t>
  </si>
  <si>
    <t>https://www.cia.gov/the-world-factbook/countries/malawi/</t>
  </si>
  <si>
    <t>Total population of the country is 21,279,597</t>
  </si>
  <si>
    <t>MWI005Total population</t>
  </si>
  <si>
    <t>City poulation accessed on 25/04/2023</t>
  </si>
  <si>
    <t>https://www.citypopulation.de/en/malawi/admin/</t>
  </si>
  <si>
    <t>The figure added represents the area of the southern region</t>
  </si>
  <si>
    <t>MWI005Landmass affected</t>
  </si>
  <si>
    <t>City poulation accessed on 26/06/2023 , MSF 14/03/2023</t>
  </si>
  <si>
    <t>msf.org/immediate-medical-needs-malawi-after-cyclone-freddy-hits-southern-region , https://www.citypopulation.de/en/malawi/admin/</t>
  </si>
  <si>
    <t>Total population of the southern region</t>
  </si>
  <si>
    <t>MWI005People exposed</t>
  </si>
  <si>
    <t>IFRC 27/07/2023</t>
  </si>
  <si>
    <t>https://reliefweb.int/report/malawi/malawi-africa-tropical-cyclone-freddy-emergency-appeal-operational-strategy-mdrmw018</t>
  </si>
  <si>
    <t xml:space="preserve">More than 2,267,458 people were affected by Cyclone Freddy </t>
  </si>
  <si>
    <t>MWI005People affected</t>
  </si>
  <si>
    <t>WHO 25/06/2023</t>
  </si>
  <si>
    <t>https://apps.who.int/iris/bitstream/handle/10665/370667/OEW26-1925062023.pdf</t>
  </si>
  <si>
    <t>As of 22 June, some 38 IDP camps were still active, hosting an estimated 78 099 IDPs distributed in Chikwawa (7 camps; 20 689 IDPs), Chiradzulu (1 camp; 535 IDPs), Mangochi (1 camp; 480 IDPs), Mulanje (5 camps; 3 615 
IDPs), Nsanje (19 camps; 50 948 IDPs), Thyolo (4 camps; 962 IDPs), and Zomba (1 camp; 870 IDPs)</t>
  </si>
  <si>
    <t>MWI005People displaced</t>
  </si>
  <si>
    <t>More than 2,267,458 people were affected by Cyclone Freddy, Some 679 people lost their lives, 2 178 were injured and an estimated 537 people were still missing</t>
  </si>
  <si>
    <t>MWI005Injuries reported</t>
  </si>
  <si>
    <t>OCHA 21/07/2023 ; WHO 25/06/2023</t>
  </si>
  <si>
    <t>https://reliefweb.int/report/malawi/southern-africa-snapshot-tropical-cyclone-freddys-impact-february-march-2023 ; https://apps.who.int/iris/bitstream/handle/10665/370667/OEW26-1925062023.pdf</t>
  </si>
  <si>
    <t xml:space="preserve"> Some 679 people lost their lives, 2 178 were injured and an estimated 537 people were still missing</t>
  </si>
  <si>
    <t>MWI005Fatalities reported</t>
  </si>
  <si>
    <t>ACLED accessed on 31/07/2023 , WHO 23/07/2023 ; OCHA 21/07/2023</t>
  </si>
  <si>
    <t xml:space="preserve"> https://acleddata.com/data-export-tool/ ; https://apps.who.int/iris/bitstream/handle/10665/371956/OEW29-1723072023.pdf ; https://reliefweb.int/report/malawi/southern-africa-snapshot-tropical-cyclone-freddys-impact-february-march-2023</t>
  </si>
  <si>
    <t>fatalities between 31 January 2023 and 31 July 2023. Fatalities from ACLED were 21. Fatalities from Cholera as of 22 July 2023 was 1766. 679 fatalities from Cyclone freddy as of July 2023. The numbers increased from the previous SI because we included Cholera fatalities. We could not establish the distinctive number of deaths in the last six months. The figure include fatalities since the outbreak in March 2022</t>
  </si>
  <si>
    <t>MWI005Fatalities in all crises</t>
  </si>
  <si>
    <t>1,637,352 people (363,856 households) have lost food security according to IFRC July 2023 appeal this was classified as people in need</t>
  </si>
  <si>
    <t>MWI005People in Need</t>
  </si>
  <si>
    <t>City poulation accessed on 25/04/2023 , MSF 14/03/2023 , IFRC 27/07/2023</t>
  </si>
  <si>
    <t>msf.org/immediate-medical-needs-malawi-after-cyclone-freddy-hits-southern-region , https://www.citypopulation.de/en/malawi/admin/ , https://reliefweb.int/report/malawi/malawi-africa-tropical-cyclone-freddy-emergency-appeal-operational-strategy-mdrmw018</t>
  </si>
  <si>
    <t>Levels 1 and 2 are computed using INFORM severity Index methodology. Level 1= People exposed- People affected. Level 2= People affected- People in need. All people in need have Level 3 needs. There is no information to indicate Level 4 or 5 (severe and extreme)needs for Cyclone Freddy and all were put under moderate humanitarian condition</t>
  </si>
  <si>
    <t>MWI005Minimal humanitarian conditions - Level 1</t>
  </si>
  <si>
    <t>MWI005Stressed humanitarian conditions - Level 2</t>
  </si>
  <si>
    <t>MWI005Moderate humanitarian conditions - Level 3</t>
  </si>
  <si>
    <t>https://reliefweb.int/report/malawi/malawi-cholera-floods-flash-appeal-2023-revised-march-following-cyclone-freddy-february-june-2023</t>
  </si>
  <si>
    <t>MWI005Severe humanitarian conditions - Level 4</t>
  </si>
  <si>
    <t>MWI005Extreme humanitarian conditions - Level 5</t>
  </si>
  <si>
    <t>CIA.gov accessed 29/06/2023</t>
  </si>
  <si>
    <t>Total population of the country. CIA.gov source was used since the WB source seemed out of date in 2023</t>
  </si>
  <si>
    <t>MWI002Total population</t>
  </si>
  <si>
    <t>CIA.gov accessed 26/05/2023</t>
  </si>
  <si>
    <t>MWI002Landmass affected</t>
  </si>
  <si>
    <t>All population is exposed to the complex crisis. CIA.gov source was used since the WB source seemed out of date in 2023</t>
  </si>
  <si>
    <t>MWI002People exposed</t>
  </si>
  <si>
    <t>IPC 08/08/2022 , IFRC 27/07/2023</t>
  </si>
  <si>
    <t xml:space="preserve"> https://www.ipcinfo.org/ipc-country-analysis/details-map/en/c/1155839/ ; https://reliefweb.int/report/malawi/malawi-africa-tropical-cyclone-freddy-emergency-appeal-operational-strategy-mdrmw018</t>
  </si>
  <si>
    <t>Affected population are people in IPC 2 (Stressed) and above for October 2022 - March 2023 period (10,502,000) + people affected by Cyclone Freddy (2267000)</t>
  </si>
  <si>
    <t>MWI002People affected</t>
  </si>
  <si>
    <t xml:space="preserve"> UNHCR Accessed 31/07/2023 , WHO 25/06/2023</t>
  </si>
  <si>
    <t>https://apps.who.int/iris/bitstream/handle/10665/370667/OEW26-1925062023.pdf ; https://data.unhcr.org/en/country/mwi</t>
  </si>
  <si>
    <t xml:space="preserve">The number of displaced people remaining in IDP camps as of 22 June 2023 as a result of Cyclone Freddy(78,099) + the total number of refugees and asylum seekers as of 30 June 2023 according to UNHCR portal source (51,480). The number reduced from the previous SI  since some IDPs have moved back to there homes and camps decommissioned. </t>
  </si>
  <si>
    <t>MWI002People displaced</t>
  </si>
  <si>
    <t>WHO 23/07/2023</t>
  </si>
  <si>
    <t>https://apps.who.int/iris/bitstream/handle/10665/371956/OEW29-1723072023.pdf</t>
  </si>
  <si>
    <t>The number of Cholera cases as of  22 July 2023 since the Cholera outbreak in March 2022. No source showing distinct figure for the last six months or infection in one month.</t>
  </si>
  <si>
    <t>MWI002Illness cases reported</t>
  </si>
  <si>
    <t>More than 2,267,458 people were affected by Cyclone Freddy ,in which 659,278 were displaced , with  2,186 injuries.</t>
  </si>
  <si>
    <t>MWI002Injuries reported</t>
  </si>
  <si>
    <t>MWI002Fatalities reported</t>
  </si>
  <si>
    <t>World bank 2017; UNHCR 14/05/2020 ; IOM 08/06/2022; City Population accessed on 08/ 06/2023</t>
  </si>
  <si>
    <t>https://data.worldbank.org/indicator/SP.POP.TOTL?locations=GR; https://data2.unhcr.org/en/documents/download/74134 ; https://www.citypopulation.de/en/turkey/cities/;
https://reliefweb.int/report/turkey/mpm-turkey-mixed-migration-flows-mediterranean-and-beyond-flow-monitoring-compilation-08-june-2022</t>
  </si>
  <si>
    <t>Sum of the affected areas in the individual crises Mixed Migration - Turkey and Greece</t>
  </si>
  <si>
    <t>REG006Landmass affected</t>
  </si>
  <si>
    <t>MWI002Fatalities in all crises</t>
  </si>
  <si>
    <t>UNHCR 22 /02/2023 ; TurkStat accessed on 08/ 06/2023 ;  IOM 08/06/2022</t>
  </si>
  <si>
    <t>https://data.unhcr.org/en/documents/details/99055; https://data.unhcr.org/en/documents/details/99055 ; http://web.turkstat.gov.tr/UstMenu.do?metod=temelist
https://reliefweb.int/sites/reliefweb.int/files/resources/Q4_quarterly-oct-nov-dec-18.pdf</t>
  </si>
  <si>
    <t>Sum of the people living in the affected areas in the individual crises Mixed Migration - Turkey and Greece</t>
  </si>
  <si>
    <t>REG006People exposed</t>
  </si>
  <si>
    <t xml:space="preserve">UNHCR 22 /02/2023 ; UNHCR 26/07/2023 </t>
  </si>
  <si>
    <t>https://data.unhcr.org/en/documents/details/99055; https ; https://data2.unhcr.org/en/documents/details/102224</t>
  </si>
  <si>
    <t>Sum of the people affected in the individual crises Mixed Migration - Turkey and Greece</t>
  </si>
  <si>
    <t>REG006People affected</t>
  </si>
  <si>
    <t xml:space="preserve">UNHCR 22 /02/2023 ; UNHCR 20/07/2023 ;  UNHCR 26/07/2023 </t>
  </si>
  <si>
    <t>https://data.unhcr.org/en/documents/details/99055 ; https://data2.unhcr.org/en/situations/syria/location/113 ; https://data2.unhcr.org/en/documents/details/102224</t>
  </si>
  <si>
    <t>The number of people displaced, Mixed Migration - Turkey and Greece</t>
  </si>
  <si>
    <t>REG006People displaced</t>
  </si>
  <si>
    <t>ACLED accessed on 15/07/2023 ;  IOM accessed on 26/07/2023</t>
  </si>
  <si>
    <t>https://acleddata.com/data-export-tool/ ; https://missingmigrants.iom.int/downloads</t>
  </si>
  <si>
    <t>The civilian deaths or got missing recorded in Mixed Migration crisis- Turkey and Greece</t>
  </si>
  <si>
    <t>REG006Fatalities reported</t>
  </si>
  <si>
    <t>ACLED accessed on 15/07/2023 ;IOM accessed on 26/07/2023 ; ACLED accessed on 26/07/2023</t>
  </si>
  <si>
    <t>https://acleddata.com/data-export-tool/  ; ACLED (1/01/2023-1/07/2023), IOM (01/01/2023 - 1/07/2023), Crisis Group, 26/7/2023, IBC 19/06/2023</t>
  </si>
  <si>
    <t>REG006Fatalities in all crises</t>
  </si>
  <si>
    <t>UNHCR 22 /02/2023; UNHCR 22 /02/2023; UNHCR 09/03/2021; UNHCR 12/09/2021; UNHCR 01/04/2021; UNHCR 27/07/2021 ; UNHCR 20/07/2023 ;  UNHCR 26/07/2023 ; WFP 20/01/2020</t>
  </si>
  <si>
    <t>https://data.unhcr.org/en/documents/details/99055; https://data.unhcr.org/en/documents/details/99055; https://data2.unhcr.org/en/documents/details/85353; https://data2.unhcr.org/en/situations/mediterranean/location/5179; https://data2.unhcr.org/en/documents/details/85820; https://data2.unhcr.org/en/documents/details/87935 ; https://data2.unhcr.org/en/situations/syria/location/113 ; https://data2.unhcr.org/en/documents/details/102224 ; https://docs.wfp.org/api/documents/WFP-0000112161/download/?_ga=2.154886012.515908186.1687751036-1501460941.1664438440</t>
  </si>
  <si>
    <t>The sum of the PIN figures from Mixed Migration crisis- Turkey and Greece</t>
  </si>
  <si>
    <t>REG006People in Need</t>
  </si>
  <si>
    <t>Sum of the individual crises, Mixed Migration - Turkey and Greece</t>
  </si>
  <si>
    <t>REG006Minimal humanitarian conditions - Level 1</t>
  </si>
  <si>
    <t>REG006Stressed humanitarian conditions - Level 2</t>
  </si>
  <si>
    <t>REG006Moderate humanitarian conditions - Level 3</t>
  </si>
  <si>
    <t>REG006Severe humanitarian conditions - Level 4</t>
  </si>
  <si>
    <t>REG006Extreme humanitarian conditions - Level 5</t>
  </si>
  <si>
    <t>UNICEF 12/07/2023</t>
  </si>
  <si>
    <t>https://reliefweb.int/report/malawi/unicef-malawi-humanitarian-situation-report-no-7-june-2023</t>
  </si>
  <si>
    <t>Number of people in need in Malawi from Cholera and Cyclone Freddy in the country</t>
  </si>
  <si>
    <t>MWI002People in Need</t>
  </si>
  <si>
    <t>CIA.gov accessed 29/06/2023 ; IPC 08/08/2022 ,  IFRC 27/07/2023</t>
  </si>
  <si>
    <t>INFORM severity Index methodology was used to compute Levels 1 and 2, Level1= Exposed population - affected population.</t>
  </si>
  <si>
    <t>MWI002Minimal humanitarian conditions - Level 1</t>
  </si>
  <si>
    <t>IPC 08/08/2022 , IFRC 27/07/2023 ; UNICEF 12/07/2023</t>
  </si>
  <si>
    <t xml:space="preserve"> https://www.ipcinfo.org/ipc-country-analysis/details-map/en/c/1155839/ ; https://reliefweb.int/report/malawi/malawi-africa-tropical-cyclone-freddy-emergency-appeal-operational-strategy-mdrmw018 ; https://reliefweb.int/report/malawi/unicef-malawi-humanitarian-situation-report-no-7-june-2023</t>
  </si>
  <si>
    <t xml:space="preserve">INFORM severity Index methodology was used to compute Levels 1 and 2, Level 2 = Affected population - PIN </t>
  </si>
  <si>
    <t>MWI002Stressed humanitarian conditions - Level 2</t>
  </si>
  <si>
    <t>All People in need level 3 and above were classified under moderate humanitarian conditions because there is no recent reliable publication classifying (severe and extreme humanitarian conditions) levels 4 and 5.</t>
  </si>
  <si>
    <t>MWI002Moderate humanitarian conditions - Level 3</t>
  </si>
  <si>
    <t>MWI002Severe humanitarian conditions - Level 4</t>
  </si>
  <si>
    <t>MWI002Extreme humanitarian conditions - Level 5</t>
  </si>
  <si>
    <t>world population review accessed on 31/07/2023</t>
  </si>
  <si>
    <t>https://worldpopulationreview.com/countries/zambia-population</t>
  </si>
  <si>
    <t>Total population in Zambia</t>
  </si>
  <si>
    <t>ZMB002Total population</t>
  </si>
  <si>
    <t>Cumulatively, 757 cases from eight districts; Mpulungu, Vubwi, Nsama, Nchelenge, Mwansabombwe, Chipata, Chipangali and Lusangazi. Currently, two districts in two provinces – Chiengi district in Luapula province and Mpulungu district in Northern Province of Zambia are reporting cholera cases. There are a total of 263 cases confirmed cases.</t>
  </si>
  <si>
    <t>ZMB002Illness cases reported</t>
  </si>
  <si>
    <t>14 fatalities between January 2023 and July 2023 which we assume has been exacerbated by drought</t>
  </si>
  <si>
    <t>ZMB002Fatalities reported</t>
  </si>
  <si>
    <t>ZMB002Fatalities in all crises</t>
  </si>
  <si>
    <t>IPC 01/06/2023</t>
  </si>
  <si>
    <t>https://www.ipcinfo.org/ipc-country-analysis/details-map/en/c/1156388/?iso3=DJI</t>
  </si>
  <si>
    <t>1,181,675 is the total population of Djibouti in 2023 According to IPC which is the most updated figure.</t>
  </si>
  <si>
    <t>DJI003Total population</t>
  </si>
  <si>
    <t>IPC 02/06/2023</t>
  </si>
  <si>
    <t>The whole population is exposed to the drought crisis, and so we used the total from the IPC which presented the latest population figure</t>
  </si>
  <si>
    <t>DJI003People exposed</t>
  </si>
  <si>
    <t>People in IPC levels 2 to 5 (687,136) for the projection July to Deceber 2023</t>
  </si>
  <si>
    <t>DJI003People affected</t>
  </si>
  <si>
    <t>IOM 28/07/2023</t>
  </si>
  <si>
    <t>https://reliefweb.int/report/ethiopia/iom-east-and-horn-africa-drought-response-situation-report-1-30-june-2023</t>
  </si>
  <si>
    <t>Number of people being internally displaced because of the drought crisis</t>
  </si>
  <si>
    <t>DJI003People displaced</t>
  </si>
  <si>
    <t>ACLED Accessed 26/07/2023</t>
  </si>
  <si>
    <t>No fatalities related to this crisis reported</t>
  </si>
  <si>
    <t>DJI003Fatalities reported</t>
  </si>
  <si>
    <t>Fatalities related to mixed migration crisis were 7 and drought crisis 0</t>
  </si>
  <si>
    <t>DJI003Fatalities in all crises</t>
  </si>
  <si>
    <t>People in Crisis (IPC-3) and above for the projection July to December 2023</t>
  </si>
  <si>
    <t>DJI003People in Need</t>
  </si>
  <si>
    <t>Crisis level 1 equal to (IPC Phase 1) for the period July to December 2023.</t>
  </si>
  <si>
    <t>DJI003Minimal humanitarian conditions - Level 1</t>
  </si>
  <si>
    <t>Crisis level 2 equal to IPC (Phase 2) for the period July to December 2023.</t>
  </si>
  <si>
    <t>DJI003Stressed humanitarian conditions - Level 2</t>
  </si>
  <si>
    <t>Crisis level 3 equal to IPC (Phase 3) for the period July to December 2023.</t>
  </si>
  <si>
    <t>DJI003Moderate humanitarian conditions - Level 3</t>
  </si>
  <si>
    <t>Crisis level 4 equals IPC (Phase 4) for the period July to December 2023.</t>
  </si>
  <si>
    <t>DJI003Severe humanitarian conditions - Level 4</t>
  </si>
  <si>
    <t>Crisis level 5 equal IPC (Phase 5) there were no people reported to be in (IPC Phase 5) for the period July to December 2023.</t>
  </si>
  <si>
    <t>DJI003Extreme humanitarian conditions - Level 5</t>
  </si>
  <si>
    <t>DJI002Total population</t>
  </si>
  <si>
    <t xml:space="preserve">WPR Accessed on 26/06/2023 ; UNHCR 11/05/2023 </t>
  </si>
  <si>
    <t>https://worldpopulationreview.com/countries/djibouti-population ;  https://reliefweb.int/report/djibouti/djibouti-refugees-and-asylum-seekers-30-april-2023</t>
  </si>
  <si>
    <t>Sum of populations of the 4 regions hosting refugees: holl holl (3,519) + refugees population (7,166), Obock (17,776) + refugees population (1,639), Djibouti City (623,891) + refugees population (4,691), refugees population of Ali adde (17,122) as no information was found on the total population of the town</t>
  </si>
  <si>
    <t>DJI002People exposed</t>
  </si>
  <si>
    <t>UNHCR 24/07/2023</t>
  </si>
  <si>
    <t>https://reliefweb.int/report/djibouti/djibouti-operational-update-june-2023</t>
  </si>
  <si>
    <t>21,621 refugees and 9,130 asylum seekers are hosted in Djibouti according to UNHCR as at end of  June 2023</t>
  </si>
  <si>
    <t>DJI002People affected</t>
  </si>
  <si>
    <t>DJI002People displaced</t>
  </si>
  <si>
    <t>Fatalities related to mixed migration crisis were 7 involving immigrants</t>
  </si>
  <si>
    <t>DJI002Fatalities reported</t>
  </si>
  <si>
    <t>DJI002Fatalities in all crises</t>
  </si>
  <si>
    <t>21,621 refugees and 9,130 asylum seekers are hosted in Djibouti according to UNHCR as at end of June 2023, we took displaced as people in need because refugees usually need almost every kind of humanitarian assistance making the displaced (refugees and asylum seekers) people in need.</t>
  </si>
  <si>
    <t>DJI002People in Need</t>
  </si>
  <si>
    <t>Inform Severity Index methodology: Level1= Exposed population - affected population.</t>
  </si>
  <si>
    <t>DJI002Minimal humanitarian conditions - Level 1</t>
  </si>
  <si>
    <t xml:space="preserve">Inform Severity Index methodology: Level 2 = Affected population - PIN 
</t>
  </si>
  <si>
    <t>DJI002Stressed humanitarian conditions - Level 2</t>
  </si>
  <si>
    <t>21,621 refugees and 9,130 asylum seekers are hosted in Djibouti according to UNHCR as at end of  June 2023. We took 30,751 as our level 3 because they are the people in need. Since there was no information on number of people with severity of levels 4 and 5 every person in need was put under level 3.</t>
  </si>
  <si>
    <t>DJI002Moderate humanitarian conditions - Level 3</t>
  </si>
  <si>
    <t>Djibouti operational update | Global Focus (unhcr.org) ; https://dtm.iom.int/reports/djibouti-rapport-sur-les-points-de-suivi-des-flux-avril-2023?close=true</t>
  </si>
  <si>
    <t>Theres is lack of information on number of people in level 4 severity of needs.</t>
  </si>
  <si>
    <t>DJI002Severe humanitarian conditions - Level 4</t>
  </si>
  <si>
    <t>Theres is lack of information on number of people in level 5 severity of needs.</t>
  </si>
  <si>
    <t>DJI002Extreme humanitarian conditions - Level 5</t>
  </si>
  <si>
    <t>1,181,675 is the total population of Djibouti in 2023 According to IPC which is the most updated figure and reliable source since the last census</t>
  </si>
  <si>
    <t>DJI001Total population</t>
  </si>
  <si>
    <t>The whole of Djibouti is exposed to the country level crisis, hence exposed population equals population of the whole country.</t>
  </si>
  <si>
    <t>DJI001People exposed</t>
  </si>
  <si>
    <t>IPC 02/06/2023 ; UNHCR 24/07/2023</t>
  </si>
  <si>
    <t>https://www.ipcinfo.org/ipc-country-analysis/details-map/en/c/1156388/?iso3=DJI ; https://reliefweb.int/report/djibouti/djibouti-operational-update-june-2023</t>
  </si>
  <si>
    <t>People affected in country level crisis is 687,136 drought crisis + 30,751 mixed migration</t>
  </si>
  <si>
    <t>DJI001People affected</t>
  </si>
  <si>
    <t>UNHCR 24/07/2023 ; IOM 28/07/2023</t>
  </si>
  <si>
    <t xml:space="preserve">https://reliefweb.int/report/djibouti/djibouti-operational-update-june-2023 ; https://reliefweb.int/report/ethiopia/iom-east-and-horn-africa-drought-response-situation-report-1-30-june-2023 </t>
  </si>
  <si>
    <t xml:space="preserve">21,621 refugees and 9,130 asylum seekers are hosted in Djibouti according to UNHCR as of the end of  June 2023. 6,086 displacements reported for the drought crisis </t>
  </si>
  <si>
    <t>DJI001People displaced</t>
  </si>
  <si>
    <t>DJI001Fatalities reported</t>
  </si>
  <si>
    <t>DJI001Fatalities in all crises</t>
  </si>
  <si>
    <t>UNHCR 24/07/2023 ; IPC 02/06/2023</t>
  </si>
  <si>
    <t xml:space="preserve"> https://reliefweb.int/report/djibouti/djibouti-operational-update-june-2023 ; https://www.ipcinfo.org/ipc-country-analysis/details-map/en/c/1156388/?iso3=DJI</t>
  </si>
  <si>
    <t>drought crisis PIN 285,414 + mixed migration PIN 30,751</t>
  </si>
  <si>
    <t>DJI001People in Need</t>
  </si>
  <si>
    <t>INFORM Severity methodology was used to compute level 1. Level 1=People exposed-People Affected</t>
  </si>
  <si>
    <t>DJI001Minimal humanitarian conditions - Level 1</t>
  </si>
  <si>
    <t>INFORM Severity methodology was used to compute level 2. Level 2=People Affected - People in need</t>
  </si>
  <si>
    <t>DJI001Stressed humanitarian conditions - Level 2</t>
  </si>
  <si>
    <t>People in crisis level 3 drought 185,312 in the period July to December 2023 + people in mixed migration crisis 30,751 =216,063</t>
  </si>
  <si>
    <t>DJI001Moderate humanitarian conditions - Level 3</t>
  </si>
  <si>
    <t>DJI001Severe humanitarian conditions - Level 4</t>
  </si>
  <si>
    <t>DJI001Extreme humanitarian conditions - Level 5</t>
  </si>
  <si>
    <t>WPR Accessed 31/07/2023</t>
  </si>
  <si>
    <t>https://worldpopulationreview.com/countries/madagascar-population</t>
  </si>
  <si>
    <t>The total population of Madagascar according to World Population Review as of 31 July 2023</t>
  </si>
  <si>
    <t>MDG008Total population</t>
  </si>
  <si>
    <t>OCHA 21/07/2023</t>
  </si>
  <si>
    <t>https://reliefweb.int/report/malawi/southern-africa-snapshot-tropical-cyclone-freddys-impact-february-march-2023</t>
  </si>
  <si>
    <t>According to BNGRC and the Madagascar Red Cross, the first impact of Tropical Cyclone Freddy alone caused 7 deaths</t>
  </si>
  <si>
    <t>MDG008Injuries reported</t>
  </si>
  <si>
    <t>Resusltant Cyclone Freddy fatalities in Madagascar from February to March 2023</t>
  </si>
  <si>
    <t>MDG008Fatalities reported</t>
  </si>
  <si>
    <t>MDG008Fatalities in all crises</t>
  </si>
  <si>
    <t>MDG002Total population</t>
  </si>
  <si>
    <t>MDG001Total population</t>
  </si>
  <si>
    <t>According to OCHA, Cyclone Freddy injured 56 people at at July 2023</t>
  </si>
  <si>
    <t>MDG001Injuries reported</t>
  </si>
  <si>
    <t>Resusltant Cyclone Freddy fatalities in Madagascar from February to July 2023</t>
  </si>
  <si>
    <t>MDG001Fatalities reported</t>
  </si>
  <si>
    <t>MDG001Fatalities in all crises</t>
  </si>
  <si>
    <t>ACLED accessed on 31/07/2023</t>
  </si>
  <si>
    <t>fatalities between 31 January 2023 and 31 July 2023  because of food insecurity</t>
  </si>
  <si>
    <t>NAM002Fatalities reported</t>
  </si>
  <si>
    <t>NAM002Fatalities in all crises</t>
  </si>
  <si>
    <t>REG003People displaced</t>
  </si>
  <si>
    <t xml:space="preserve">The civilian deaths recorded in India and Pakistan were caused by the conflict in the last six months which is the fatalities reported in IND002 and PAK004. </t>
  </si>
  <si>
    <t>REG003Fatalities reported</t>
  </si>
  <si>
    <t>The civilian deaths recorded in all crises in India and Pakistan in the last six months.</t>
  </si>
  <si>
    <t>REG003Fatalities in all crises</t>
  </si>
  <si>
    <t>world population review accessed on 23/07/2023</t>
  </si>
  <si>
    <t>https://worldpopulationreview.com/countries/tanzania-population</t>
  </si>
  <si>
    <t>Total population of Tanzania in July 2023 according to world population review</t>
  </si>
  <si>
    <t>TZA002Total population</t>
  </si>
  <si>
    <t>Total population of regions that host refugees: Kigoma, Katavi, Tabora, Tanga, Dar-es Salaam</t>
  </si>
  <si>
    <t>TZA002People exposed</t>
  </si>
  <si>
    <t>People affected are the total population of regions that host refugees: Kigoma, Katavi, Tabora, Tanga, Dar-es Salaam</t>
  </si>
  <si>
    <t>TZA002People affected</t>
  </si>
  <si>
    <t>UNHCR 17/07/2023</t>
  </si>
  <si>
    <t>https://reliefweb.int/report/united-republic-tanzania/tanzania-refugee-population-update-30-june-2023</t>
  </si>
  <si>
    <t>UNHCR  number of refugees in Tanzania last updated 30 June 2023 (255,459).  Published 17/07/2023</t>
  </si>
  <si>
    <t>TZA002People displaced</t>
  </si>
  <si>
    <t>ACLED accessed on 24/07/2023</t>
  </si>
  <si>
    <t>fatalities between 14 January  2023 and 14 July 2023 related to the areas of Kigoma, Katavi, Dar Es Salam, Tanga and Tabora</t>
  </si>
  <si>
    <t>TZA002Fatalities reported</t>
  </si>
  <si>
    <t>fatalities between 14 January  2023 and 14 July 2023 related to food insecurity and Refugee crisis</t>
  </si>
  <si>
    <t>TZA002Fatalities in all crises</t>
  </si>
  <si>
    <t>Is the number of refugees in Tanzania (255,459) PIN= Level 3 + Level 4 + Level 5. Displaced were taken as PIN because most of the refugees and Asylum seekers need almost all kind of assistance</t>
  </si>
  <si>
    <t>TZA002People in Need</t>
  </si>
  <si>
    <t>INFORM SEVERITY INDEX methodology: Level1= Exposed population - affected population.</t>
  </si>
  <si>
    <t>TZA002Minimal humanitarian conditions - Level 1</t>
  </si>
  <si>
    <t xml:space="preserve">INFORM SEVERITY INDEX methodology: Level 2 = Affected population - PIN </t>
  </si>
  <si>
    <t>TZA002Stressed humanitarian conditions - Level 2</t>
  </si>
  <si>
    <t>is the number of refugees in Tanzania (255,459) PIN= Level 3 + Level 4 + Level 5. Displaced were taken as PIN because most of the refugees and Asylum seekers need almost all kind of assistance</t>
  </si>
  <si>
    <t>TZA002Moderate humanitarian conditions - Level 3</t>
  </si>
  <si>
    <t>TZA002Severe humanitarian conditions - Level 4</t>
  </si>
  <si>
    <t>TZA002Extreme humanitarian conditions - Level 5</t>
  </si>
  <si>
    <t>TZA003Total population</t>
  </si>
  <si>
    <t>fatalities between 14 January  2023 and 14 July 2023 related to the areas of Dodoma , Mara , Kilimanjaro ,Manyara , Tanga , Shinyanga , Arusha , Singida , Simiyu , Tabora and Zanzibar</t>
  </si>
  <si>
    <t>TZA003Fatalities reported</t>
  </si>
  <si>
    <t>TZA003Fatalities in all crises</t>
  </si>
  <si>
    <t>TZA001Total population</t>
  </si>
  <si>
    <t>IPC 30/12/2022 ,city population accessed on 30/04/2023 ; UNHCR 15/03/2023</t>
  </si>
  <si>
    <t xml:space="preserve"> https://www.ipcinfo.org/ipc-country-analysis/details-map/en/c/1156131/?iso3=TZA , http://www.citypopulation.de/en/tanzania/cities/ ; https://data2.unhcr.org/en/documents/details/99656</t>
  </si>
  <si>
    <t>Exposed people= Levels 1 to 5, and it also includes people exposed to the food insecurity crisis and the refugees crisis.</t>
  </si>
  <si>
    <t>TZA001People exposed</t>
  </si>
  <si>
    <t>Informed severity index methodology: Affected people= Levels 2 to 5</t>
  </si>
  <si>
    <t>TZA001People affected</t>
  </si>
  <si>
    <t xml:space="preserve">UNHCR  number of refugees in Tanzania accessed 30 June 2023 (255,459). This was last updated 17/07/2023 </t>
  </si>
  <si>
    <t>TZA001People displaced</t>
  </si>
  <si>
    <t>TZA001Fatalities reported</t>
  </si>
  <si>
    <t xml:space="preserve">fatalities between 14 January  2023 and 14 July 2023 </t>
  </si>
  <si>
    <t>TZA001Fatalities in all crises</t>
  </si>
  <si>
    <t>IPC 30/12/2022 , UNHCR 17/07/2023</t>
  </si>
  <si>
    <t xml:space="preserve"> https://www.ipcinfo.org/ipc-country-analysis/details-map/en/c/1156131/?iso3=TZA,  https://reliefweb.int/report/united-republic-tanzania/tanzania-refugee-population-update-30-june-2023</t>
  </si>
  <si>
    <t>is the number of refugees in Tanzania as of 30 June 2023 (255,459) + 990,000 People in Crisis food insecurity level (IPC Phase 3) or above between  March 2023 - May 2023</t>
  </si>
  <si>
    <t>TZA001People in Need</t>
  </si>
  <si>
    <t>IPC 30/12/2022 ,city population accessed on 30/04/2023 ; UNHCR 30/06/2023</t>
  </si>
  <si>
    <t>The sum of people in Level 1 in the food insecurity crisis + the refugees crisis</t>
  </si>
  <si>
    <t>TZA001Minimal humanitarian conditions - Level 1</t>
  </si>
  <si>
    <t>The sum of people in Level 2 in the food insecurity crisis + the refugees crisis</t>
  </si>
  <si>
    <t>TZA001Stressed humanitarian conditions - Level 2</t>
  </si>
  <si>
    <t>IPC 30/12/2022 ; UNHCR 17/07/2023</t>
  </si>
  <si>
    <t>The sum of people in Level 3 in the food insecurity crisis (990000) + the refugees crisis ( 255,459)</t>
  </si>
  <si>
    <t>TZA001Moderate humanitarian conditions - Level 3</t>
  </si>
  <si>
    <t>IPC 30/12/2022 , UNHCR Accessed 30/06/2023</t>
  </si>
  <si>
    <t>The sum of people in Level 4 in the food insecurity crisis + the refugees crisis. There were no people classified in level 4 in Refugee and food insecurity crises so our level 4 is 0</t>
  </si>
  <si>
    <t>TZA001Severe humanitarian conditions - Level 4</t>
  </si>
  <si>
    <t>The sum of people in Level 4 in the food insecurity crisis + the refugees crisis. There were no people classified to be in level 5 in Refugee and food insecurity crises so our level 5 is 0</t>
  </si>
  <si>
    <t>TZA001Extreme humanitarian conditions - Level 5</t>
  </si>
  <si>
    <t>cumulative figures showing specific number of injuries reported as of July 2023</t>
  </si>
  <si>
    <t>MOZ010Injuries reported</t>
  </si>
  <si>
    <t>Total number of fatalities reported from 24 February 2023 when Cyclone Freddy made first landfall as at July 2023</t>
  </si>
  <si>
    <t>MOZ010Fatalities reported</t>
  </si>
  <si>
    <t>OCHA 21/07/2023 ; WFP 21/02/2023 ; ACLED ACCESSED ON 31/07/2023</t>
  </si>
  <si>
    <t>https://acleddata.com/dashboard/#/dashboard; https://reliefweb.int/report/mozambique/wfp-mozambique-external-situation-report-1-20-february-2023 ; https://reliefweb.int/report/malawi/southern-africa-snapshot-tropical-cyclone-freddys-impact-february-march-2023</t>
  </si>
  <si>
    <t>Cumulative fatalities from the cyclone, floods and Cabo Delgado crises. Fatalities reported  as from 31/01/2023 - 31/07/2023 on ACLED data export tool in Cabo Delgado, Niassa and Nampula provinces. Number of fatalities reported from 24 February 2023 when Cyclone Freddy made first landfall to 27 April 2023. Number of fatalities recorded as a result of the flood as at 20th February from the begining of February 2023</t>
  </si>
  <si>
    <t>MOZ010Fatalities in all crises</t>
  </si>
  <si>
    <t>HDX 22/12/2022</t>
  </si>
  <si>
    <t>MOZ004People exposed</t>
  </si>
  <si>
    <t>All people living in Cabo Delgado, Niassa and Nampula provinces have been affected by the insurgency</t>
  </si>
  <si>
    <t>MOZ004People affected</t>
  </si>
  <si>
    <t>UNHCR 27/07/2023 ; UNHCR Accessed 31/07/2023 ; OCHA 24/07/2023</t>
  </si>
  <si>
    <t xml:space="preserve">https://reliefweb.int/report/mozambique/unhcr-mozambique-cabo-delgado-external-update-internal-displacement-response-june-2023-enpt ; https://data.unhcr.org/en/country/moz ; https://reliefweb.int/report/mozambique/mozambique-cabo-delgado-nampula-niassa-humanitarian-snapshot-may-2023 </t>
  </si>
  <si>
    <t xml:space="preserve">Number of Internally Displaced Persons in North Mozambique due to conflict. This is a figure last updated by UNHCR on 30/06/2023, According to UNHCR as at 30th June 2023 last update 834,304 IDPs are in northern Mozambique in addition to 81,000 (IOM/DTM) people who have returned to their district of origin but are still living in displacement-like situations in district sedes, unable to reach their final destinations due to the uncertain security situation in their place of origin. </t>
  </si>
  <si>
    <t>MOZ004People displaced</t>
  </si>
  <si>
    <t>ACLED ACCESSED ON 31/07/2023</t>
  </si>
  <si>
    <t>Fatalities reported  as from 31/01/2023 - 31/07/2023 on ACLED data export tool in Cabo Delgado, Niassa and Nampula provinces.</t>
  </si>
  <si>
    <t>MOZ004Fatalities reported</t>
  </si>
  <si>
    <t>MOZ004Fatalities in all crises</t>
  </si>
  <si>
    <t>OCHA 28/07/2023</t>
  </si>
  <si>
    <t>https://reliefweb.int/report/mozambique/mozambique-humanitarian-response-dashboard-june-2023</t>
  </si>
  <si>
    <t>Number of People in Need due to Cabo Delgado insurgency in 2023 in 3 provinces i.e., cabo delgado, Niassa and Nampula according to HRP 2023 and OCHA assessments. Having different sources mentioning People in need as a result of insurgency we did not use the displaced as PIN.</t>
  </si>
  <si>
    <t>MOZ004People in Need</t>
  </si>
  <si>
    <t>HDX 22/12/2022 ; OCHA 12/05/2023</t>
  </si>
  <si>
    <t>https://data.humdata.org/dataset/mozambique_-humanitarian-needs-2022 ; https://reliefweb.int/report/mozambique/mozambique-humanitarian-response-dashboard-march-2023</t>
  </si>
  <si>
    <t>Levels 1 and 2 were computed using INFORM severity methodology. Level 3 and above are equal to people in need. There is no reliable source giving a breakdown of people in level 4 and 5 in Violence in cabo Delgado therefore they were put under moderate humanitarian condition</t>
  </si>
  <si>
    <t>MOZ004Minimal humanitarian conditions - Level 1</t>
  </si>
  <si>
    <t>MOZ004Stressed humanitarian conditions - Level 2</t>
  </si>
  <si>
    <t>MOZ004Moderate humanitarian conditions - Level 3</t>
  </si>
  <si>
    <t>https://reliefweb.int/report/mozambique/mozambique-humanitarian-response-dashboard-march-2023</t>
  </si>
  <si>
    <t xml:space="preserve">Levels 1 and 2 were computed using INFORM severity methodology. Level 3 and above are equal to people in need. There is no reliable source giving a breakdown of people in level 4 and 5 in Violence in cabo Delgado therefore they were put under moderate humanitarian condition. There is no information to indicate people are in severe or extreme humanitirian condition as a result of the insurgency that began in 2017, therefore no people are placed in Level 4 or 5 needs. </t>
  </si>
  <si>
    <t>MOZ004Severe humanitarian conditions - Level 4</t>
  </si>
  <si>
    <t xml:space="preserve">Levels 1 and 2 were computed using INFORM severity methodology. Level 3 and above are equal to people in need. There is no reliable source giving a breakdown of people in level 4 and 5 in Violence in cabo Delgado therefore they were put under moderate humanitarian condition.  There is no information to indicate people are in severe or extreme humanitirian condition as a result of the insurgency that began in 2017, therefore no people are placed in Level 4 or 5 needs. </t>
  </si>
  <si>
    <t>MOZ004Extreme humanitarian conditions - Level 5</t>
  </si>
  <si>
    <t>over 199,000 houses were destroyed or flooded</t>
  </si>
  <si>
    <t>MOZ010Buildings destroyed</t>
  </si>
  <si>
    <t>Cumulative number of people exposed to the insurgency and flood crises and Cyclone Freddy. Since at least every province is exposed to one crisis. The whole population remains exposed in the multiple crises.</t>
  </si>
  <si>
    <t>MOZ001People exposed</t>
  </si>
  <si>
    <t>HDX 22/12/2022; OCHA 25/04/2023 ; WFP 27/04/2023</t>
  </si>
  <si>
    <t>https://reliefweb.int/report/mozambique/wfp-mozambique-cyclone-freddy-external-situation-report-11-20-april-2023 ; https://reliefweb.int/report/mozambique/mozambique-humanitarian-snapshot-freddy-floods-and-cholera-25-april-2023 ; https://data.humdata.org/dataset/mozambique_-humanitarian-needs-2022</t>
  </si>
  <si>
    <t xml:space="preserve">Cumulative number of people affected by floods, Cyclone Freddy and the Cabo Delgado insurgency </t>
  </si>
  <si>
    <t>MOZ001People affected</t>
  </si>
  <si>
    <t>OCHA 17/05/2023 ; WFP 21/02/2023 ; UNHCR 27/07/2023 ; UNHCR Accessed 31/07/2023 ; OCHA 24/07/2023</t>
  </si>
  <si>
    <t xml:space="preserve">https://reliefweb.int/report/mozambique/mozambique-tropical-cyclone-freddy-floods-and-cholera-situation-report-no4 ; https://reliefweb.int/report/mozambique/wfp-mozambique-external-situation-report-1-20-february-2023 ; https://reliefweb.int/report/mozambique/unhcr-mozambique-cabo-delgado-external-update-internal-displacement-response-june-2023-enpt ; https://data.unhcr.org/en/country/moz ; https://reliefweb.int/report/mozambique/mozambique-cabo-delgado-nampula-niassa-humanitarian-snapshot-may-2023 </t>
  </si>
  <si>
    <t xml:space="preserve">Cumulative number of people displaced by floods, Cyclone Freddy and the Cabo Delgado insurgency </t>
  </si>
  <si>
    <t>MOZ001People displaced</t>
  </si>
  <si>
    <t>Floodlist 13/02/2023 ; OCHA 21/07/2023</t>
  </si>
  <si>
    <t>https://floodlist.com/africa/mozambique-maputo-province-floods-update-february-2023 ; https://reliefweb.int/report/malawi/southern-africa-snapshot-tropical-cyclone-freddys-impact-february-march-2023</t>
  </si>
  <si>
    <t>Two people injured in the floods crisis. There is no cumulative figure on the number of people injured by insurgents 698 from Cylone Freddy as at July 2023</t>
  </si>
  <si>
    <t>MOZ001Injuries reported</t>
  </si>
  <si>
    <t>MOZ001Fatalities reported</t>
  </si>
  <si>
    <t>MOZ001Fatalities in all crises</t>
  </si>
  <si>
    <t>FAO 17/05/2023 ; OCHA 28/07/2023 ; USAID 15/06/2023</t>
  </si>
  <si>
    <t>https://reliefweb.int/report/madagascar/subregional-southern-africa-climate-hazards-urgent-call-assistance ; https://reliefweb.int/report/mozambique/wfp-mozambique-external-situation-report-1-20-february-2023 ; https://reliefweb.int/report/mozambique/mozambique-humanitarian-response-dashboard-june-2023</t>
  </si>
  <si>
    <t>Summation of people in need from Floods, Cyclone Freddy and Cabo Delgado</t>
  </si>
  <si>
    <t>MOZ001People in Need</t>
  </si>
  <si>
    <t>World Population Review accessed 07/05/2023 ; HDX 22/12/2022; OCHA 25/04/2023 ; WFP 27/04/2023</t>
  </si>
  <si>
    <t>https://worldpopulationreview.com/countries/mozambique-population ; https://reliefweb.int/report/mozambique/wfp-mozambique-cyclone-freddy-external-situation-report-11-20-april-2023 ; https://reliefweb.int/report/mozambique/mozambique-humanitarian-snapshot-freddy-floods-and-cholera-25-april-2023 ; https://data.humdata.org/dataset/mozambique_-humanitarian-needs-2022</t>
  </si>
  <si>
    <t xml:space="preserve">These figures are aggregation of Cyclone freddy, Floods and Violence in cabo delgado. INFORM severity index methodology was applied to compute level 1 and 2. People in need due to Cyclone Freddy, Cyclone and Violence in Cabo Delgado were categorised under level 3. While there might be people facing crisis level 4 and 5 (severe or extreme humanitarian conditions), there is no reliable recent source to support that. </t>
  </si>
  <si>
    <t>MOZ001Minimal humanitarian conditions - Level 1</t>
  </si>
  <si>
    <t>HDX 22/12/2022; OCHA 25/04/2023 ; WFP 27/04/2023 ; FAO 17/05/2023 ; WFP 21/02/2023 ; OCHA 12/05/2023 ; OCHA 24/02/2023</t>
  </si>
  <si>
    <t>https://reliefweb.int/report/mozambique/wfp-mozambique-cyclone-freddy-external-situation-report-11-20-april-2023 ; https://reliefweb.int/report/mozambique/mozambique-humanitarian-snapshot-freddy-floods-and-cholera-25-april-2023 ; https://data.humdata.org/dataset/mozambique_-humanitarian-needs-2022 ; https://reliefweb.int/report/madagascar/subregional-southern-africa-climate-hazards-urgent-call-assistance ; https://reliefweb.int/report/mozambique/wfp-mozambique-external-situation-report-1-20-february-2023 ; https://reliefweb.int/report/mozambique/mozambique-humanitarian-response-dashboard-march-2023 ; https://reliefweb.int/report/mozambique/2023-mozambique-humanitarian-response-plan-february-2023</t>
  </si>
  <si>
    <t>MOZ001Stressed humanitarian conditions - Level 2</t>
  </si>
  <si>
    <t>MOZ001Moderate humanitarian conditions - Level 3</t>
  </si>
  <si>
    <t>MOZ001Severe humanitarian conditions - Level 4</t>
  </si>
  <si>
    <t>MOZ001Extreme humanitarian conditions - Level 5</t>
  </si>
  <si>
    <t>OCHA 21/07/2023 ; Floodlist 14/03/2023</t>
  </si>
  <si>
    <t>https://reliefweb.int/report/malawi/southern-africa-snapshot-tropical-cyclone-freddys-impact-february-march-2023 ; https://floodlist.com/africa/cyclone-freddy-madagascar-mozambique-malawi-march-2023</t>
  </si>
  <si>
    <t>over 199,000 houses were destroyed or flooded from Cyclone Freddy and 1,900 fromfloods in maputo</t>
  </si>
  <si>
    <t>MOZ001Buildings destroyed</t>
  </si>
  <si>
    <t>total population in Zimbabwe</t>
  </si>
  <si>
    <t>ZWE001Total population</t>
  </si>
  <si>
    <t>The whole population is considered exposed to the complex crisis</t>
  </si>
  <si>
    <t>ZWE001People exposed</t>
  </si>
  <si>
    <t>The whole population is considered affected</t>
  </si>
  <si>
    <t>ZWE001People affected</t>
  </si>
  <si>
    <t>UNHCR accessed on 31/07/2023</t>
  </si>
  <si>
    <t>https://data.unhcr.org/en/country/zwe</t>
  </si>
  <si>
    <t>Total population of concern as of  30 June 2023</t>
  </si>
  <si>
    <t>ZWE001People displaced</t>
  </si>
  <si>
    <t>fatalities reported by ACLED from 21 January 2023 to 21 July for the complex crisis</t>
  </si>
  <si>
    <t>ZWE001Fatalities reported</t>
  </si>
  <si>
    <t>ZWE001Fatalities in all crises</t>
  </si>
  <si>
    <t>UNICEF 05/06/2023</t>
  </si>
  <si>
    <t>https://reliefweb.int/report/zimbabwe/unicef-zimbabwe-humanitarian-situation-report-no-2-march-1-april-30-2023</t>
  </si>
  <si>
    <t>In 2023, an estimated 3 million people, including 2 million children, are projected to be in urgent need of humanitarian assistance in Zimbabwe according to UNICEF .</t>
  </si>
  <si>
    <t>ZWE001People in Need</t>
  </si>
  <si>
    <t>world population review accessed on 30/07/2023</t>
  </si>
  <si>
    <t>ZWE001Minimal humanitarian conditions - Level 1</t>
  </si>
  <si>
    <t>world population review accessed on 30/07/2023 , UNICEF accessed on 25/03/2023</t>
  </si>
  <si>
    <t xml:space="preserve"> https://worldpopulationreview.com/countries/zimbabwe-population , https://www.unicef.org/appeals/zimbabwe#download</t>
  </si>
  <si>
    <t>ZWE001Stressed humanitarian conditions - Level 2</t>
  </si>
  <si>
    <t>ZWE001Moderate humanitarian conditions - Level 3</t>
  </si>
  <si>
    <t>https://www.unicef.org/appeals/zimbabwe#download</t>
  </si>
  <si>
    <t>ZWE001Severe humanitarian conditions - Level 4</t>
  </si>
  <si>
    <t>ZWE001Extreme humanitarian conditions - Level 5</t>
  </si>
  <si>
    <t>World Bank accessed on 31/7/2023</t>
  </si>
  <si>
    <t>https://data.worldbank.org/indicator/SP.POP.TOTL?locations=YE</t>
  </si>
  <si>
    <t xml:space="preserve">The population of Yemen in 2022 </t>
  </si>
  <si>
    <t>YEM001Total population</t>
  </si>
  <si>
    <t>OCHA  20/12/2022</t>
  </si>
  <si>
    <t>https://reliefweb.int/report/yemen/yemen-humanitarian-needs-overview-2023-december-2022-enar</t>
  </si>
  <si>
    <t>According to inform severity methodology , People exposed = level 1 + level 2+ level 3 + level 4 +level 5</t>
  </si>
  <si>
    <t>YEM001People exposed</t>
  </si>
  <si>
    <t>According to inform severity methodology , People affected =  level 2+ level 3 + level 4 +level 5</t>
  </si>
  <si>
    <t>YEM001People affected</t>
  </si>
  <si>
    <t xml:space="preserve">OCHA 20/12/2022  ;  IOM 09/07/2023  ;  UNHCR 18/05/2023 ; UNHCR accessed on 17/07/2023 </t>
  </si>
  <si>
    <t xml:space="preserve"> https://reliefweb.int/report/yemen/yemen-humanitarian-needs-overview-2023-december-2022 ;  https://reliefweb.int/report/yemen/dtm-flow-monitoring-registry-dashboard-non-yemeni-migrant-arrivals-and-yemeni-returnees-june-2023-enar ;  https://data.unhcr.org/en/documents/details/100754 ; https://data.unhcr.org/en/country/yem  </t>
  </si>
  <si>
    <t>The total displaced people includes: IDPs (4500000), Yemeni returnees between 1 January and 30 June 2023 (27078),the number of refugees and asylum-seekers in Yemen as of 01 May 2023 (71546), the number of migrants (209505) , the number of Yemeni refugees and asylum seekers in Jordan as of 15 May 2023 (12756).</t>
  </si>
  <si>
    <t>YEM001People displaced</t>
  </si>
  <si>
    <t>ACLED accessed on 17/07/2023</t>
  </si>
  <si>
    <t>https://acleddata.com/dashboard/#/dashboard ; https://acleddata.com/data-export-tool/</t>
  </si>
  <si>
    <t xml:space="preserve">Total number of fatalities  between 1 January 2023 and 07 July 2023 related to the conflict. </t>
  </si>
  <si>
    <t>YEM001Fatalities reported</t>
  </si>
  <si>
    <t>ACLED accessed on 17/07/2023 ; ECHO 13/07/2023</t>
  </si>
  <si>
    <t xml:space="preserve">https://erccportal.jrc.ec.europa.eu/ECHO-Products/Echo-Flash#/daily-flash-archive/4833 ; https://acleddata.com/data-export-tool/ ; https://acleddata.com/dashboard/#/dashboard </t>
  </si>
  <si>
    <t xml:space="preserve">Total number of fatalities  between 1 January 2023 and 07 July 2023. </t>
  </si>
  <si>
    <t>YEM001Fatalities in all crises</t>
  </si>
  <si>
    <t>OCHA 20/12/2022</t>
  </si>
  <si>
    <t xml:space="preserve">Total PIN based on OCHA HNO 2023 . 
</t>
  </si>
  <si>
    <t>YEM001People in Need</t>
  </si>
  <si>
    <t>The figure represents Severity of needs for minimal humanitarian conditions based on OCHA's HNO 2023.</t>
  </si>
  <si>
    <t>YEM001Minimal humanitarian conditions - Level 1</t>
  </si>
  <si>
    <t>The figure represents Severity of needs for stressed humanitarian conditions based on OCHA's HNO 2023.</t>
  </si>
  <si>
    <t>YEM001Stressed humanitarian conditions - Level 2</t>
  </si>
  <si>
    <t xml:space="preserve">Total PIN according to the 2023 HNO is 21.6  million. 
Based on the 2023 HNO, The figure represents severity of needs for moderate humanitarian needs based on OCHA's HNO  2023. </t>
  </si>
  <si>
    <t>YEM001Moderate humanitarian conditions - Level 3</t>
  </si>
  <si>
    <t>Total PIN according to the 2023 HNO is 21.6  million. 
Based on the 2023 HNO, The figure represents severity of needs for severe humanitarian needs based on OCHA's HNO  2023</t>
  </si>
  <si>
    <t>YEM001Severe humanitarian conditions - Level 4</t>
  </si>
  <si>
    <t>Total PIN according to the 2023 HNO is 21.6  million. 
The figure represents severity of needs for extreme humanitarian needs based on OCHA's HNO  2023.</t>
  </si>
  <si>
    <t>YEM001Extreme humanitarian conditions - Level 5</t>
  </si>
  <si>
    <t>World Bank access on 31/7/2023</t>
  </si>
  <si>
    <t>YEM002Total population</t>
  </si>
  <si>
    <t>UNHCR accessed on 17/07/2023; OCHA 20/12/2022;OCHA 31/12/2021</t>
  </si>
  <si>
    <t>https://data.unhcr.org/en/country/yem;https://data.humdata.org/dataset/yemen-population-estimates;  https://reliefweb.int/report/yemen/yemen-humanitarian-needs-overview-2023-december-2022</t>
  </si>
  <si>
    <t xml:space="preserve">Only Amanat Al Asimah (Sana'a City), Aden, and Lahj are considered exposed, as they host refugee numbers higher than 10,000 pluse the total population of the refugees and asylme seekers population. </t>
  </si>
  <si>
    <t>YEM002People exposed</t>
  </si>
  <si>
    <t>UNHCR accessed on 17/07/2023;  OCHA 20/12/2022</t>
  </si>
  <si>
    <t>https://reliefweb.int/report/yemen/yemen-humanitarian-needs-overview-2023-december-2022-enar ; https://data.unhcr.org/en/country/yem</t>
  </si>
  <si>
    <t xml:space="preserve">Total population of the Refugees, asylum-seekers and migrants are considered affected  as they are among the most marginalized and vulnerable groups in Yemen, and are largely dependent on external humanitarian assistance to meet their basic needs. </t>
  </si>
  <si>
    <t>YEM002People affected</t>
  </si>
  <si>
    <t>UNHCR 18/05/2023 ; IOM 09/07/2023 ; UNHCR accessed on 17/07/2023 ;  OCHA 20/12/2022</t>
  </si>
  <si>
    <t>https://data.unhcr.org/en/documents/details/100754 ; https://reliefweb.int/report/yemen/dtm-flow-monitoring-registry-dashboard-non-yemeni-migrant-arrivals-and-yemeni-returnees-june-2023-enar ; https://data.unhcr.org/en/country/yem ; https://reliefweb.int/report/yemen/yemen-humanitarian-needs-overview-2023-december-2022</t>
  </si>
  <si>
    <t>The figure represents {the number of refugees and asylum-seekers in Yemen as of 01 May 2023 (71546)+ the number of Yemeni refugees and asylum seekers in Jordan as of 15 May 2023 (12756)+ the number of migrants (209505) +  the number of Yemeni migrant returnees to Yemen between 01 January and 30 June 2023 (27078)} as they are considered displaced people by this crisis .</t>
  </si>
  <si>
    <t>YEM002People displaced</t>
  </si>
  <si>
    <t>ECHO 13/07/2023 ; ACLED accessed on 17/07/2023</t>
  </si>
  <si>
    <t>https://erccportal.jrc.ec.europa.eu/ECHO-Products/Echo-Flash#/daily-flash-archive/4833 ; https://acleddata.com/data-export-tool/</t>
  </si>
  <si>
    <t>75 migrants reported killed and 226 injured between January and April 2023.</t>
  </si>
  <si>
    <t>YEM002Fatalities reported</t>
  </si>
  <si>
    <t>The total number of fatalities between 01 January 2023 and 07 July 2023</t>
  </si>
  <si>
    <t>YEM002Fatalities in all crises</t>
  </si>
  <si>
    <t xml:space="preserve">Only Refugees and asylum-seekers and Migrants are considered PiN. The total population of the Refugees, asylum-seekers and migrants are among the most marginalized and vulnerable groups in Yemen and are largely dependent on external humanitarian assistance to meet their basic needs. To estimate the humanitarian conditions for the SI, we are applying IPC of food security phase classification of Ma’rib as it is the most sever classification in Yemen and because similarity as Ma’rib sever humanitarian condition is partially driven by the huge IDPs whose humanitarian condition would more resemble the conditions of migrants relatively compared to host community.
Thus, 19% are placed at Level 5, 30% are placed at Level 4, while the remaining placed at Level 3
This is a conservative under estimation as it only takes food security aspect in determining the humanitarian condition instead of a multi-sectorial humanitarian conditions.
</t>
  </si>
  <si>
    <t>YEM002People in Need</t>
  </si>
  <si>
    <t>OCHA 31/12/2021 ; UNHCR accessed on 17/07/2023;  OCHA 20/12/2022</t>
  </si>
  <si>
    <t>https://reliefweb.int/report/yemen/yemen-humanitarian-needs-overview-2023-december-2022-enar ; https://data.unhcr.org/en/country/yem ; https://data.humdata.org/dataset/yemen-population-estimates</t>
  </si>
  <si>
    <t>YEM002Minimal humanitarian conditions - Level 1</t>
  </si>
  <si>
    <t>YEM002Stressed humanitarian conditions - Level 2</t>
  </si>
  <si>
    <t>YEM002Moderate humanitarian conditions - Level 3</t>
  </si>
  <si>
    <t>YEM002Severe humanitarian conditions - Level 4</t>
  </si>
  <si>
    <t>YEM002Extreme humanitarian conditions - Level 5</t>
  </si>
  <si>
    <t>WPR Accessed on 31/07/2023</t>
  </si>
  <si>
    <t>https://worldpopulationreview.com/countries/ethiopia-population</t>
  </si>
  <si>
    <t>Total population of Ethiopia as of July 2023 according to world population review.</t>
  </si>
  <si>
    <t>ETH005Total population</t>
  </si>
  <si>
    <t> OCHA 28/07/2022</t>
  </si>
  <si>
    <t>https://data.humdata.org/dataset/3d9b037f-5112-4afd-92a7-190a9082bd80/resource/2ec96e53-b38f-4994-9a8c-5bbaa4c49e82/download/eth_admpop_adm1_2022_v2.csv</t>
  </si>
  <si>
    <t>Number of people living in Oromia (39, million), Somali (6,3 million), Afar (2 million) and SNNP (13 million) regions</t>
  </si>
  <si>
    <t>ETH005People exposed</t>
  </si>
  <si>
    <t>ACTED 28/04/2023</t>
  </si>
  <si>
    <t>https://reliefweb.int/report/ethiopia/horn-africa-acteds-response-needs-drought-affected-families</t>
  </si>
  <si>
    <t>The total estimated population of persons affected by drought in Ethiopia</t>
  </si>
  <si>
    <t>ETH005People affected</t>
  </si>
  <si>
    <t>Displacement due to drought according to IOM from situation report did between 1st June 2023 to 30 June 2023 published on 28 July 2023</t>
  </si>
  <si>
    <t>ETH005People displaced</t>
  </si>
  <si>
    <t>ACLED accessed on 31/07/2023 ; AP NEWS 27/06/2023</t>
  </si>
  <si>
    <t>https://acleddata.com/data-export-tool/ ; https://apnews.com/article/ethiopia-hunger-tigray-united-states-united-nations-75db09269f429c1ed26e5948331dff71</t>
  </si>
  <si>
    <t>Number of fatalities between 31 January 2023 to 31 July 2023 in Ethiopia from ACLED in the country 1022+728 fatalities from food shortage in northern Ethiopia from aid suspension from March 2023 to June 2023=1750</t>
  </si>
  <si>
    <t>ETH005Fatalities in all crises</t>
  </si>
  <si>
    <t>OCHA 25/07/2023</t>
  </si>
  <si>
    <t>https://reliefweb.int/report/ethiopia/ethiopia-situation-report-27-jul-2023</t>
  </si>
  <si>
    <t>Drought conditions have also contributed to worsened food insecurity in the southern and south-eastern parts of the country, resulting in more than 11 million people being food insecure in the affected regions</t>
  </si>
  <si>
    <t>ETH005People in Need</t>
  </si>
  <si>
    <t> OCHA 28/07/2022 ; USAID 13/12/2022 ; ACTED 28/04/2023</t>
  </si>
  <si>
    <t>https://data.humdata.org/dataset/3d9b037f-5112-4afd-92a7-190a9082bd80/resource/2ec96e53-b38f-4994-9a8c-5bbaa4c49e82/download/eth_admpop_adm1_2022_v2.csv ; https://reliefweb.int/report/ethiopia/horn-africa-complex-emergency-fact-sheet-3-fiscal-year-fy-2023 ; https://reliefweb.int/report/ethiopia/horn-africa-acteds-response-needs-drought-affected-families</t>
  </si>
  <si>
    <t>INFORM severity index methodology was used to compute level 1 and 2. Level 3 to 5 is a sumation of people in need. Levels 1 = the number of people exposed - affected population</t>
  </si>
  <si>
    <t>ETH005Minimal humanitarian conditions - Level 1</t>
  </si>
  <si>
    <t>ACTED 28/04/2023 ; UNHCR 1/2/2023</t>
  </si>
  <si>
    <t>https://reliefweb.int/report/ethiopia/horn-africa-acteds-response-needs-drought-affected-families ; https://reliefweb.int/report/somalia/east-and-horn-africa-and-great-lakes-region-unhcr-drought-situation-response-update-5-december-2022</t>
  </si>
  <si>
    <t xml:space="preserve">INFORM severity index methodology was used to compute level 1 and 2. Level 3 to 5 is a sumation of people in need. Level 2 = Affected population - PIN </t>
  </si>
  <si>
    <t>ETH005Stressed humanitarian conditions - Level 2</t>
  </si>
  <si>
    <t>INFORM severity index methodology was used to compute level 1 and 2. Level 3 to 5 is a sumation of people in need. Level 3 is the sum of level 3-5 which is equals PIN</t>
  </si>
  <si>
    <t>ETH005Moderate humanitarian conditions - Level 3</t>
  </si>
  <si>
    <t>https://reliefweb.int/report/ethiopia/ethiopia-situation-report-14-jun-2023</t>
  </si>
  <si>
    <t>INFORM severity index methodology was used to compute level 1 and 2. Level 3 to 5 is a sumation of people in need. There was no information to help classify people in level 4 therefore we used an assumption that the figures for the level 4 are included in PIN hence under level 3. We changed the methodology from the May severity that's why there is a change in level 4. There are people in level 4 especially IDPs and returnees but we do not have a distinct figure to classify them</t>
  </si>
  <si>
    <t>ETH005Severe humanitarian conditions - Level 4</t>
  </si>
  <si>
    <t>INFORM severity index methodology was used to compute level 1 and 2. Level 3 to 5 is a sumation of people in need. There was no information to help classify people in level 5 therefore we used an assumption that the figures for the level 5 are included in PIN hence under level 3. We changed the methodology from the last severity that's why there is a change in level 5. There are people in level 5 especially IDPs and returnees but we do not have a distinct figure to classify them</t>
  </si>
  <si>
    <t>ETH005Extreme humanitarian conditions - Level 5</t>
  </si>
  <si>
    <t>ETH004Total population</t>
  </si>
  <si>
    <t> https://data.humdata.org/dataset/ethiopia-population-data-_-admin-level-0-0</t>
  </si>
  <si>
    <t>Number of people living in Tigray (5.6 million), Afar (2 million), and Amhara (22.5 million) including refugees.</t>
  </si>
  <si>
    <t>ETH004People exposed</t>
  </si>
  <si>
    <t> https://data.humdata.org/dataset/ethiopia-population-data-_-admin-level-0-1</t>
  </si>
  <si>
    <t xml:space="preserve">All population of Tigray, Afar, and Amhara are affected by Northern Ethiopia crisis. </t>
  </si>
  <si>
    <t>ETH004People affected</t>
  </si>
  <si>
    <t>OCHA 14/06/2023</t>
  </si>
  <si>
    <t>Number of displaced persons in Northern Ethiopia as a result of the ongoing conflict as of February 2023</t>
  </si>
  <si>
    <t>ETH004People displaced</t>
  </si>
  <si>
    <t>176 civilian fatalities due to ongoing conflict  and violence in Northern Ethiopia from 31 January 2023 to  31 July 2023 in Afar, Amhara, and Tigray regions. 728 deaths from food shortage in northern Ethiopia due to aid suspension from the records of Tigray's Disaster Risk Management Commission since March 2023 to June 2023. These are just preliminary figures and might be high. 176+728=904</t>
  </si>
  <si>
    <t>ETH004Fatalities reported</t>
  </si>
  <si>
    <t>ETH004Fatalities in all crises</t>
  </si>
  <si>
    <t>An estimated 8.8 million people are in need food assistance in the Afar, Amhara and Tigray region, particularly in zones that were affected by the conflict as of July 2023</t>
  </si>
  <si>
    <t>ETH004People in Need</t>
  </si>
  <si>
    <t>INFORM severity index methodology was used to compute level 1 and 2. Level 3 to 5 is a sumation of people in need.</t>
  </si>
  <si>
    <t>ETH004Minimal humanitarian conditions - Level 1</t>
  </si>
  <si>
    <t>ETH004Stressed humanitarian conditions - Level 2</t>
  </si>
  <si>
    <t>ETH004Moderate humanitarian conditions - Level 3</t>
  </si>
  <si>
    <t>INFORM severity index methodology was used to compute level 1 and 2. Level 3 to 5 is a sumation of people in need. There was no information to help classify people in level 4 therefore we used an assumption that the figures for the level 4 are included in PIN hence under level 3. We changed the methodology from the last severity that's why there is a change in level 4</t>
  </si>
  <si>
    <t>ETH004Severe humanitarian conditions - Level 4</t>
  </si>
  <si>
    <t>INFORM severity index methodology was used to compute level 1 and 2. Level 3 to 5 is a sumation of people in need. There was no information to help classify people in level 5 therefore we used an assumption that the figures for the level 5 are included in PIN hence under level 3. We changed the methodology from the last severity that's why there is a change in level 5</t>
  </si>
  <si>
    <t>ETH004Extreme humanitarian conditions - Level 5</t>
  </si>
  <si>
    <t>ETH003Total population</t>
  </si>
  <si>
    <t>Population figure based on "world population review" live figure. Since the Refugees and Asylum seekers are in every location in Ethiopia and Ethiopia has many entry border points we took the whole population as exposed</t>
  </si>
  <si>
    <t>ETH003People exposed</t>
  </si>
  <si>
    <t>  OCHA  28/07/2022</t>
  </si>
  <si>
    <t> https://data.humdata.org/dataset/ethiopia-population-data-_-admin-level-0-3</t>
  </si>
  <si>
    <t xml:space="preserve">Figure represents the total population of the states that has more than 10K refugees: Gambela, Somali, Tigray, Benishangul-Gumuz, Afar,Amhara and Addis Ababa (according to UNHCR data portal of Ethiopia). </t>
  </si>
  <si>
    <t>ETH003People affected</t>
  </si>
  <si>
    <t>https://data.unhcr.org/en/country/eth</t>
  </si>
  <si>
    <t>Refugees and asylum seekers in Ethiopia according to UNHCR as at 30 June 2023</t>
  </si>
  <si>
    <t>ETH003People displaced</t>
  </si>
  <si>
    <t>ETH003Fatalities in all crises</t>
  </si>
  <si>
    <t>https://data2.unhcr.org/en/country/eth</t>
  </si>
  <si>
    <t>Refugees and asylum seekers in Ethiopia were taken as people in need in this crisis because they need almost all forms of assistance from food, shelter, protection etc.</t>
  </si>
  <si>
    <t>ETH003People in Need</t>
  </si>
  <si>
    <t>WPR Accessed on 31/07/2023; UNHCR accessed on 16/12/2022</t>
  </si>
  <si>
    <t>https://worldpopulationreview.com/countries/ethiopia-population ; https://data2.unhcr.org/en/country/eth</t>
  </si>
  <si>
    <t>ETH003Minimal humanitarian conditions - Level 1</t>
  </si>
  <si>
    <t> OCHA 28/07/2022 ; UNHCR accessed on 30/06/2023</t>
  </si>
  <si>
    <t>https://data.humdata.org/dataset/ethiopia-population-data-_-admin-level-0-3 ; https://data2.unhcr.org/en/country/eth</t>
  </si>
  <si>
    <t>ETH003Stressed humanitarian conditions - Level 2</t>
  </si>
  <si>
    <t>ETH003Moderate humanitarian conditions - Level 3</t>
  </si>
  <si>
    <t xml:space="preserve">INFORM severity index methodology was used to compute level 1 and 2. Level 3 to 5 is a sumation of people in need. There was no information to help classify people in level 4 therefore we used an assumption that the figures for the level 4 are included in PIN hence under level 3 </t>
  </si>
  <si>
    <t>ETH003Severe humanitarian conditions - Level 4</t>
  </si>
  <si>
    <t>INFORM severity index methodology was used to compute level 1 and 2. Level 3 to 5 is a sumation of people in need. There was no information to help classify people in level 5 therefore we used an assumption that the figures for the level 5 are included in PIN hence under level 3</t>
  </si>
  <si>
    <t>ETH003Extreme humanitarian conditions - Level 5</t>
  </si>
  <si>
    <t>ETH001Total population</t>
  </si>
  <si>
    <t xml:space="preserve">The whole country is impacted by the crisis and therefore the figure is the total population of Ethiopia was taken as the total number of people exposed which is the summation of Level 1-5 humanitarian needs according to INFORM severity methodology. </t>
  </si>
  <si>
    <t>ETH001People exposed</t>
  </si>
  <si>
    <t>UNHCR accessed on 31/07/2023 ; OCHA 14/06/2023 ; IOM 28/07/2023</t>
  </si>
  <si>
    <t>https://data.unhcr.org/en/country/eth ; https://reliefweb.int/report/ethiopia/ethiopia-situation-report-14-jun-2023 ; https://reliefweb.int/report/ethiopia/iom-east-and-horn-africa-drought-response-situation-report-1-30-june-2023</t>
  </si>
  <si>
    <t xml:space="preserve">Displacement in drought crsis 516,269+ Northern Ethiopia 2,730,000 + International displacement as at 30 June 2023(Refugees and Asylum seekers 926,743)=4,172,742. Returnees were not added because we are not sure if they are have gone back to their homes or returned to displaced in IDP sites or temporary shelters there were 1.88 million returnees in 14 June 2023 situation report </t>
  </si>
  <si>
    <t>ETH001People displaced</t>
  </si>
  <si>
    <t>ACLED accessed on 31/6/2023</t>
  </si>
  <si>
    <t xml:space="preserve"> 1022 fatalities from whole Ethiopia minus 176 fatalities from Tigray, Afar and Amhara regions gives us 846 fatalities arising from violence in the whole country</t>
  </si>
  <si>
    <t>ETH001Fatalities reported</t>
  </si>
  <si>
    <t>ETH001Fatalities in all crises</t>
  </si>
  <si>
    <t xml:space="preserve">According to the OCHA situation report published on 25 July 2023, 28.6 million people were estimated to be in need in the whole country. </t>
  </si>
  <si>
    <t>ETH001People in Need</t>
  </si>
  <si>
    <t>WPR Accessed on 31/07/2023 ; ACTED 28/04/2023 ;  OCHA  28/07/2022 ; WFP 13/1/2023 ; World Vision 18/1/2023; UNHCR accessed 30/4/2023 ; UNHCR 23/3/2023</t>
  </si>
  <si>
    <t>https://worldpopulationreview.com/countries/ethiopia-population ; 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t>
  </si>
  <si>
    <t>ETH001Minimal humanitarian conditions - Level 1</t>
  </si>
  <si>
    <t>OCHA 14/06/2023 ; ACTED 28/04/2023 ;  OCHA  28/07/2022 ; WFP 13/1/2023 ; World Vision 18/1/2023; UNHCR accessed 30/4/2023 ; UNHCR 23/3/2023</t>
  </si>
  <si>
    <t>https://reliefweb.int/report/ethiopia/ethiopia-situation-report-14-jun-2023 ; 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t>
  </si>
  <si>
    <t>ETH001Stressed humanitarian conditions - Level 2</t>
  </si>
  <si>
    <t>YEM002Injuries reported</t>
  </si>
  <si>
    <t>world population review accessed on 31/07/2023 + WPR Accessed 31/07/2023 + world population review accessed on 31/07/2023 + world population review accessed on 31/07/2023 + CIA.gov accessed 29/06/2023 + IPC 23/02/2023 + world population review accessed on 23/07/2023</t>
  </si>
  <si>
    <t>https://worldpopulationreview.com/countries/zimbabwe-population + https://worldpopulationreview.com/countries/madagascar-population + https://worldpopulationreview.com/countries/zambia-population + https://worldpopulationreview.com/countries/eswatini-population + https://www.cia.gov/the-world-factbook/countries/malawi/ + https://reliefweb.int/report/namibia/namibia-acute-food-insecurity-analysis-september-2022-august-2023-published-23-february-2023 + https://worldpopulationreview.com/countries/tanzania-population</t>
  </si>
  <si>
    <t xml:space="preserve"> + The total population of Madagascar according to World Population Review as of 31 July 2023 + Total population in Zambia + Total population of Eswatini + Total population of the country. CIA.gov source was used since the WB source seemed out of date in 2023 + Total population of Namibia + Total population of Tanzania in July 2023 according to world population review</t>
  </si>
  <si>
    <t>REG012Total population</t>
  </si>
  <si>
    <t>world population review accessed on 13/09/2022 + City popualtion accessed 29/05/2023 ;  OCHA 28/04/2023 + UN Statistics 2004 + world population review accessed on 18/09/2022 + CIA.gov accessed 26/05/2023 + world population review accessed on 18/09/2022 + City Population accesssed on 16/01/2023 , IPC 30/12/2022 , Mabumbe accessed on 5/1/2023 ,city population accessed on 30/04/2023 ; UNHCR 15/03/2023</t>
  </si>
  <si>
    <t>https://worldpopulationreview.com/countries/zimbabwe-population + http://www.citypopulation.de/en/madagascar/cities/ ; https://reliefweb.int/report/madagascar/flash-appeal-madagascar-grand-sud-and-grand-sud-est-january-december-2023-revised-march-2023 + https://unstats.un.org/unsd/demographic/products/dyb/DYB2004/Table03.pdf + https://worldpopulationreview.com/countries/eswatini-population + https://www.cia.gov/the-world-factbook/countries/malawi/ + https://worldpopulationreview.com/countries/namibia-population + http://www.citypopulation.de/en/tanzania/cities/ , https://www.ipcinfo.org/ipc-country-analysis/details-map/en/c/1156131/ , https://mabumbe.com/list-of-districts-in-tanzania-region-wise/ ,   https://data2.unhcr.org/en/documents/details/99656</t>
  </si>
  <si>
    <t xml:space="preserve"> + We took landmass for Cyclone Freddy alone to avoid double counting since there were regions affected by on-going drought and also affected by Cyclone Freddy. The total landmass of regions affected by Cyclone Freddy: Androy, Anosy, Atsimo-Anderfana, Atsimo-Atsinana, Vatovavy Fitovinany, Menabe, Amoron’I Mania, Haute Matsiatra. 19,317 + 25,731 + 66,236 + 18,863 + 21,080 + 46,121 + 19,605 + 16,141 = 233,094. The figure changed Cyclone spread to other regions unlike when it first made landfall and we used a source with a projection of the population in the regions. The total landmass of regions affected the drought: Andoy, Anosy, Atsimo-Anderfana, Atsimo-Atsinana, and Vatovavy Fitovinany + The whole country is affected by the Drought crisis + The whole country is affected by the Food insecurity crisis + The whole country is affected by the complex crisis + The whole country is affected by the food insecurity crisis + The landmass regions affected by food insecurity and refugees:   Dar-es Salaam ,Kigoma , Katavi ,  Dodoma , Mara , Kilimanjaro ,Manyara , Tanga , Shinyanga , Arusha , Singida , Simiyu , Tabora and Zanzibar</t>
  </si>
  <si>
    <t>REG012Landmass affected</t>
  </si>
  <si>
    <t>world population review accessed on 31/07/2023 + IPC 04/01/2023 ; City popualtion accessed 29/05/2023   + IPC 30/8/2022 + IPC 04/07/2022 + CIA.gov accessed 29/06/2023 + IPC 23/02/2023 + IPC 30/12/2022 ,city population accessed on 30/04/2023 ; UNHCR 15/03/2023</t>
  </si>
  <si>
    <t>https://worldpopulationreview.com/countries/zimbabwe-population + https://www.ipcinfo.org/ipc-country-analysis/details-map/en/c/1156133/?iso3=MDG ; http://www.citypopulation.de/en/madagascar/cities/ + https://www.ipcinfo.org/ipc-country-analysis/details-map/en/c/1155845/ + https://www.ipcinfo.org/ipc-country-analysis/details-map/en/c/1155762/?iso3=SWZ + https://www.cia.gov/the-world-factbook/countries/malawi/ + https://reliefweb.int/report/namibia/namibia-acute-food-insecurity-analysis-september-2022-august-2023-published-23-february-2023 + https://www.ipcinfo.org/ipc-country-analysis/details-map/en/c/1156131/?iso3=TZA , http://www.citypopulation.de/en/tanzania/cities/ ; https://data2.unhcr.org/en/documents/details/99656</t>
  </si>
  <si>
    <t xml:space="preserve"> + To avoid double counting of people exposed as some regions exposed to both Cyclone and on going drought, we picked the crisis with high number of people exposed since it covers both regions exposed to Cyclone Freddy and drought.The total population of regions affected the drought: Andoy, Anosy, Atsimo-Anderfana, Atsimo-Atsinana, and Vatovavy Fitovinany accoring to latest IPC. The total population of regions affected by Cyclone Freddy: Androy, Anosy, Atsimo-Anderfana, Atsimo-Atsinana, Vatovavy Fitovinany, Menabe, Amoron’I Mania, Haute Matsiatra. 966,708 + 858,988 + 1,892,024 + 1,095,667 + 1,534,754 + 727,367 + 889,497 + 1,522,112 = 8,487,117.  + ACAPS methodology: Exposed= Level 1 + Level 2 + Level 3 + Level 4 +Level 5 + ACAPS methodology: Exposed= Level 1 + Level 2 + Level 3 + Level 4 +Level 5 + All population is exposed to the complex crisis. CIA.gov source was used since the WB source seemed out of date in 2023 + INFORM severity Index methodology: Exposed= Level 1 + Level 2 + Level 3 + Level 4 +Level 5 + "Exposed people= Levels 1 to 5, and it also includes people exposed to the food insecurity crisis and the refugees crisis."</t>
  </si>
  <si>
    <t>REG012People exposed</t>
  </si>
  <si>
    <t>world population review accessed on 31/07/2023 + City popualtion accessed 29/05/2023;  OCHA 28/04/2023 ; IPC 04/01/2023 + IPC 30/8/2022 + IPC 04/07/2022 + IPC 08/08/2022 , IFRC 27/07/2023 + IPC 23/02/2023 + IPC 30/12/2022 ,city population accessed on 30/04/2023 ; UNHCR 15/03/2023</t>
  </si>
  <si>
    <t>https://worldpopulationreview.com/countries/zimbabwe-population + https://reliefweb.int/report/madagascar/subregional-southern-africa-climate-hazards-urgent-call-assistance ; https://reliefweb.int/report/madagascar/subregional-southern-africa-climate-hazards-urgent-call-assistance + https://www.ipcinfo.org/ipc-country-analysis/details-map/en/c/1155845/ + https://www.ipcinfo.org/ipc-country-analysis/details-map/en/c/1155762/?iso3=SWZ + https://www.ipcinfo.org/ipc-country-analysis/details-map/en/c/1155839/ ; https://reliefweb.int/report/malawi/malawi-africa-tropical-cyclone-freddy-emergency-appeal-operational-strategy-mdrmw018 + https://reliefweb.int/report/namibia/namibia-acute-food-insecurity-analysis-september-2022-august-2023-published-23-february-2023 + https://www.ipcinfo.org/ipc-country-analysis/details-map/en/c/1156131/?iso3=TZA , http://www.citypopulation.de/en/tanzania/cities/ ; https://data2.unhcr.org/en/documents/details/99656</t>
  </si>
  <si>
    <t xml:space="preserve"> + Total number of people affected by the cyclone Freddy as well as the continued drought in Madagascar. To avoid double counting since the 2 crises overlap, we picked the crisis with highest number of people affected to represent those affected by both Cyclone Freddy and drought.  + ACAPS methodology: Affected= Level 2 + Level 3 + Level 4 + Level 5 + ACAPS methodology: Affected= Level 2 + Level 3 + Level 4 + Level 5 + Affected population are people in IPC 2 (Stressed) and above for October 2022 - March 2023 period (10,502,000) + people affected by Cyclone Freddy (2267000) + INFORM severity Index methodology: Affected= Level 2 + Level 3 + Level 4 + Level 5 + Informed severity index methodology: Affected people= Levels 2 to 5</t>
  </si>
  <si>
    <t>REG012People affected</t>
  </si>
  <si>
    <t>UNHCR accessed on 31/07/2023 + IOM 14/12/2022 ; AFDB  02/05/2023 + x + x + UNHCR Accessed 31/07/2023 , WHO 25/06/2023 +  + UNHCR 17/07/2023</t>
  </si>
  <si>
    <t>https://data.unhcr.org/en/country/zwe + https://reliefweb.int/report/madagascar/madagascar-baseline-mobility-assessment-grand-sud-september-2022 ; https://www.afdb.org/en/news-and-events/press-releases/madagascar-african-risk-capacity-group-african-development-bank-partnership-issues-15-million-insurance-pay-out-tropical-cyclone-freddy-recovery-efforts-60802#:~:text=These%20have%20eroded%20some%20of,10%2C300%20houses%20and%20schools%20destroyed. + x + x + https://apps.who.int/iris/bitstream/handle/10665/370667/OEW26-1925062023.pdf ; https://data.unhcr.org/en/country/mwi +  + https://reliefweb.int/report/united-republic-tanzania/tanzania-refugee-population-update-30-june-2023</t>
  </si>
  <si>
    <t xml:space="preserve"> + The number of people internally displaced persons because of cyclones and drought Madagascar as of January 2023 + x + x + The number of displaced people remaining in IDP camps as of 22 June 2023 as a result of Cyclone Freddy(78,099) + the total number of refugees and asylum seekers as of 30 June 2023 according to UNHCR portal source (51,480). The number reduced from the previous SI  since some IDPs have moved back to there homes and camps decommissioned.  +  + UNHCR  number of refugees in Tanzania accessed 30 June 2023 (255,459). This was last updated 17/07/2023 </t>
  </si>
  <si>
    <t>REG012People displaced</t>
  </si>
  <si>
    <t>IFRC 31/01/2023 + IPC 11/10/2022 + WHO 23/07/2023 +  + WHO 23/07/2023 +  + x</t>
  </si>
  <si>
    <t>https://reliefweb.int/report/zimbabwe/zimbabwe-measles-outbreak-operation-update-ndeg-3-dref-ndeg-mdrzw018 + https://www.ipcinfo.org/ipc-country-analysis/details-map/en/c/1155947/?iso3=MDG + https://apps.who.int/iris/bitstream/handle/10665/371956/OEW29-1723072023.pdf +  + https://apps.who.int/iris/bitstream/handle/10665/371956/OEW29-1723072023.pdf +  + x</t>
  </si>
  <si>
    <t xml:space="preserve"> + 479,000 cases of Global Acute Malnutrition (severe and moderate) are expected from May 2022 to April 2023This category is deemed ill with urgent need for medical intervention. + From 20 January 2023 to 28 May 2023 Cumulatively, 688 cases from eight districts; Mpulungu (257), Vubwi (81), Nsama (73), Nchelenge (64), Mwansabombwe (55), Chipata (40), Chipangali (25) and Lusangazi. We took Cholera as illness because it is an incrase in Cholera cases can be attributed to drought by a great percentage. There are 263 confirmed cases +  + The number of Cholera cases as of  22 July 2023 since the Cholera outbreak in March 2022. No source showing distinct figure for the last six months or infection in one month. +  + x</t>
  </si>
  <si>
    <t>REG012Illness cases reported</t>
  </si>
  <si>
    <t xml:space="preserve"> + OCHA 21/07/2023 +  +  + WHO 25/06/2023 +  + x</t>
  </si>
  <si>
    <t xml:space="preserve"> + https://reliefweb.int/report/malawi/southern-africa-snapshot-tropical-cyclone-freddys-impact-february-march-2023 +  +  + https://apps.who.int/iris/bitstream/handle/10665/370667/OEW26-1925062023.pdf +  + x</t>
  </si>
  <si>
    <t xml:space="preserve"> + According to OCHA, Cyclone Freddy injured 56 people at at July 2023 + (1).  +  + More than 2,267,458 people were affected by Cyclone Freddy ,in which 659,278 were displaced , with  2,186 injuries. +  + x</t>
  </si>
  <si>
    <t>REG012Injuries reported</t>
  </si>
  <si>
    <t>ACLED accessed on 31/07/2023 + OCHA 21/07/2023 + WHO 23/07/2023 + ACLED accessed on 31/07/2023 + ACLED accessed on 31/07/2023 , WHO 23/07/2023 ; OCHA 21/07/2023 + ACLED accessed on 31/07/2023 + ACLED accessed on 24/07/2023</t>
  </si>
  <si>
    <t>https://acleddata.com/dashboard/#/dashboard  + https://reliefweb.int/report/mozambique/southern-africa-tropical-cyclone-freddy-flash-update-no-7-14-march-2023 + https://apps.who.int/iris/bitstream/handle/10665/371956/OEW29-1723072023.pdf + https://acleddata.com/data-export-tool/ + https://acleddata.com/data-export-tool/ ; https://apps.who.int/iris/bitstream/handle/10665/371956/OEW29-1723072023.pdf ; https://reliefweb.int/report/malawi/southern-africa-snapshot-tropical-cyclone-freddys-impact-february-march-2023 + https://acleddata.com/data-export-tool/ + https://acleddata.com/data-export-tool/</t>
  </si>
  <si>
    <t xml:space="preserve"> + Resusltant Cyclone Freddy fatalities in Madagascar from February to July 2023 + fatalities between 30 December 2022 and 23 June 2023 because of drought + fatalities between 01 September 2022 and 17 March 2023 because of food insecurity + fatalities between 31 January 2023 and 31 July 2023. Fatalities from ACLED were 21. Fatalities from Cholera as of 22 July 2023 was 1766. 679 fatalities from Cyclone freddy as of July 2023. The numbers increased from the previous SI because we included Cholera fatalities. We could not establish the distinctive number of deaths in the last six months. The figure include fatalities since the outbreak in March 2022 + fatalities between 31 January 2023 and 31 July 2023  because of food insecurity + fatalities between 14 January  2023 and 14 July 2023 related to food insecurity and Refugee crisis</t>
  </si>
  <si>
    <t>REG012Fatalities reported</t>
  </si>
  <si>
    <t xml:space="preserve"> + Total fatalities racked in Madagascar due to Cyclone Freddy,the drought. From February to March 2023.  + fatalities between 30 December 2022 and 23 June 2023 because of drought + fatalities between 01 September 2022 and 17 March 2023 + fatalities between 31 January 2023 and 31 July 2023. Fatalities from ACLED were 21. Fatalities from Cholera as of 22 July 2023 was 1766. 679 fatalities from Cyclone freddy as of July 2023. The numbers increased from the previous SI because we included Cholera fatalities. We could not establish the distinctive number of deaths in the last six months. The figure include fatalities since the outbreak in March 2022 + fatalities between 31 January 2023 and 31 July 2023  because of food insecurity + fatalities between 14 January  2023 and 14 July 2023 </t>
  </si>
  <si>
    <t>REG012Fatalities in all crises</t>
  </si>
  <si>
    <t>UNICEF 05/06/2023 + OCHA 28/04/2023 ; IPC 04/01/2023 + IPC 30/8/2022 + IPC 04/07/2022 + UNICEF 12/07/2023 + IPC 23/02/2023 + IPC 30/12/2022 , UNHCR 17/07/2023</t>
  </si>
  <si>
    <t>https://reliefweb.int/report/zimbabwe/unicef-zimbabwe-humanitarian-situation-report-no-2-march-1-april-30-2023 + https://reliefweb.int/report/madagascar/flash-appeal-madagascar-grand-sud-and-grand-sud-est-january-december-2023-revised-march-2023 ; https://www.ipcinfo.org/ipc-country-analysis/details-map/en/c/1156133/?iso3=MDG + https://www.ipcinfo.org/ipc-country-analysis/details-map/en/c/1155845/ + https://www.ipcinfo.org/ipc-country-analysis/details-map/en/c/1155762/?iso3=SWZ + https://reliefweb.int/report/malawi/unicef-malawi-humanitarian-situation-report-no-7-june-2023 + https://reliefweb.int/report/namibia/namibia-acute-food-insecurity-analysis-september-2022-august-2023-published-23-february-2023 + https://www.ipcinfo.org/ipc-country-analysis/details-map/en/c/1156131/?iso3=TZA,  https://reliefweb.int/report/united-republic-tanzania/tanzania-refugee-population-update-30-june-2023</t>
  </si>
  <si>
    <t xml:space="preserve"> + People in need due to drought and cyclone Freddy in Madagascar according to OCHA Flash Appeal. The figure represents an addition of people in need in drought and Cyclone Freddy crisis. + Inform Severity Index methodology: PIN= The PIN= Level 3 + Level 4 + Level 5 + Inform severity index methodology: PIN= The PIN= Level 3 + Level 4 + Level 5 + Number of people in need in Malawi from Cholera and Cyclone Freddy in the country + INFORM severity Index methodology: PIN= The PIN= Level 3 + Level 4 + Level 5 + is the number of refugees in Tanzania as of 30 June 2023 (255,459) + 990,000 People in Crisis food insecurity level (IPC Phase 3) or above between  March 2023 - May 2023</t>
  </si>
  <si>
    <t>REG012People in Need</t>
  </si>
  <si>
    <t>world population review accessed on 30/07/2023 + IPC 04/01/2023 ; City popualtion accessed 29/05/2023; FAO  17/05/2023; OCHA 28/04/2023 + IPC 30/8/2022 + IPC 04/07/2022 + CIA.gov accessed 29/06/2023 ; IPC 08/08/2022 ,  IFRC 27/07/2023 + IPC 23/02/2023 + IPC 30/12/2022 ,city population accessed on 30/04/2023 ; UNHCR 30/06/2023</t>
  </si>
  <si>
    <t>https://worldpopulationreview.com/countries/zimbabwe-population + https://reliefweb.int/report/madagascar/flash-appeal-madagascar-grand-sud-and-grand-sud-est-january-december-2023-revised-march-2023 ; http://www.citypopulation.de/en/madagascar/cities/; https://reliefweb.int/report/madagascar/subregional-southern-africa-climate-hazards-urgent-call-assistance; https://reliefweb.int/report/madagascar/flash-appeal-madagascar-grand-sud-and-grand-sud-est-january-december-2023-revised-march-2023 + https://www.ipcinfo.org/ipc-country-analysis/details-map/en/c/1155845/ + https://www.ipcinfo.org/ipc-country-analysis/details-map/en/c/1155762/?iso3=SWZ + https://www.ipcinfo.org/ipc-country-analysis/details-map/en/c/1155839/ ; https://reliefweb.int/report/malawi/malawi-africa-tropical-cyclone-freddy-emergency-appeal-operational-strategy-mdrmw018 + https://reliefweb.int/report/namibia/namibia-acute-food-insecurity-analysis-september-2022-august-2023-published-23-february-2023 + https://www.ipcinfo.org/ipc-country-analysis/details-map/en/c/1156131/?iso3=TZA , http://www.citypopulation.de/en/tanzania/cities/ ; https://data2.unhcr.org/en/documents/details/99656</t>
  </si>
  <si>
    <t xml:space="preserve"> + Level 1 was got from taking the crisis with the highest number of minimal humanitarian conditions to avoid double counting. We took the drought crisis figure in this case.  + IPC-1 (minimal) severity between October 2022 and March 2023 + Food insecurity level of IPC-1 (minimal severity) between October 2022 - March 2023 + INFORM severity Index methodology was used to compute Levels 1 and 2, Level1= Exposed population - affected population. + IPC-1 (minimal) severity between April 2023 - August 2023 + The sum of people in Level 1 in the food insecurity crisis + the refugees crisis</t>
  </si>
  <si>
    <t>REG012Minimal humanitarian conditions - Level 1</t>
  </si>
  <si>
    <t>world population review accessed on 30/07/2023 , UNICEF accessed on 25/03/2023 + City popualtion accessed 29/05/2023;  OCHA 28/04/2023 ; IPC 04/01/2023 + IPC 30/8/2022 + IPC 04/07/2022 + IPC 08/08/2022 , IFRC 27/07/2023 ; UNICEF 12/07/2023 + IPC 23/02/2023 + IPC 30/12/2022 ,city population accessed on 30/04/2023 ; UNHCR 30/06/2023</t>
  </si>
  <si>
    <t>https://worldpopulationreview.com/countries/zimbabwe-population , https://www.unicef.org/appeals/zimbabwe#download + https://reliefweb.int/report/madagascar/subregional-southern-africa-climate-hazards-urgent-call-assistance ; https://reliefweb.int/report/madagascar/flash-appeal-madagascar-grand-sud-and-grand-sud-est-january-december-2023-revised-march-2023 ; https://www.ipcinfo.org/ipc-country-analysis/details-map/en/c/1156133/?iso3=MDG + https://www.ipcinfo.org/ipc-country-analysis/details-map/en/c/1155845/ + https://www.ipcinfo.org/ipc-country-analysis/details-map/en/c/1155762/?iso3=SWZ + https://www.ipcinfo.org/ipc-country-analysis/details-map/en/c/1155839/ ; https://reliefweb.int/report/malawi/malawi-africa-tropical-cyclone-freddy-emergency-appeal-operational-strategy-mdrmw018 ; https://reliefweb.int/report/malawi/unicef-malawi-humanitarian-situation-report-no-7-june-2023 + https://reliefweb.int/report/namibia/namibia-acute-food-insecurity-analysis-september-2022-august-2023-published-23-february-2023 + https://www.ipcinfo.org/ipc-country-analysis/details-map/en/c/1156131/?iso3=TZA , http://www.citypopulation.de/en/tanzania/cities/ ; https://data2.unhcr.org/en/documents/details/99656</t>
  </si>
  <si>
    <t xml:space="preserve"> + Level 2 was got from taking the crisis with the highest number of stressed humanitarian conditions to avoid double counting. We took the Cyclone Freddy crisis figure in this case.  + IPC-2 (Stressed) severity between October 2022 -March 2023 + Food insecurity level of IPC-2 (Stressed severity) between October 2022 - March 2023 + INFORM severity Index methodology was used to compute Levels 1 and 2, Level 2 = Affected population - PIN  + IPC-2 (Stressed) severity between April 2023 - August 2023 + The sum of people in Level 2 in the food insecurity crisis + the refugees crisis</t>
  </si>
  <si>
    <t>REG012Stressed humanitarian conditions - Level 2</t>
  </si>
  <si>
    <t>UNICEF 05/06/2023 + OCHA 28/04/2023 + IPC 30/8/2022 + IPC 04/07/2022 + UNICEF 12/07/2023 + IPC 23/02/2023 + IPC 30/12/2022 ; UNHCR 17/07/2023</t>
  </si>
  <si>
    <t>https://reliefweb.int/report/zimbabwe/unicef-zimbabwe-humanitarian-situation-report-no-2-march-1-april-30-2023 + https://reliefweb.int/report/madagascar/flash-appeal-madagascar-grand-sud-and-grand-sud-est-january-december-2023-revised-march-2023 + https://www.ipcinfo.org/ipc-country-analysis/details-map/en/c/1155845/ + https://www.ipcinfo.org/ipc-country-analysis/details-map/en/c/1155762/?iso3=SWZ + https://reliefweb.int/report/malawi/unicef-malawi-humanitarian-situation-report-no-7-june-2023 + https://reliefweb.int/report/namibia/namibia-acute-food-insecurity-analysis-september-2022-august-2023-published-23-february-2023 + https://www.ipcinfo.org/ipc-country-analysis/details-map/en/c/1156131/?iso3=TZA,  https://reliefweb.int/report/united-republic-tanzania/tanzania-refugee-population-update-30-june-2023</t>
  </si>
  <si>
    <t xml:space="preserve"> + Level 3 was taken from the flash appeal. In the Flash appeal, it was not mentioned if there were people considered in levels 4 and 5 but just a general mention of people in need of assistance but in the IPC projection April-July 2023, 50,000 were considered to be in IPC phase 4 also classified as level 4 (severe humanitarian condition). IPC classified 0 people to be in IPC 5 (catastrophic) same as extreme humanitarian condition level 5 + IPC-3 (Crisis) severity between October 2022 - March 2023 + Food insecurity level of IPC-3 (Crisis severity) between October 2022 - March 2023 + All People in need level 3 and above were classified under moderate humanitarian conditions because there is no recent reliable publication classifying (severe and extreme humanitarian conditions) levels 4 and 5. + IPC-3 (Crisis) severity between April 2023 - August 2023 + The sum of people in Level 3 in the food insecurity crisis (990000) + the refugees crisis ( 255,459)</t>
  </si>
  <si>
    <t>REG012Moderate humanitarian conditions - Level 3</t>
  </si>
  <si>
    <t>UNICEF 05/06/2023 + IPC 04/01/2023 + IPC 30/8/2022 + IPC 04/07/2022 + UNICEF 12/07/2023 + IPC 23/02/2023 + IPC 30/12/2022 , UNHCR Accessed 30/06/2023</t>
  </si>
  <si>
    <t>https://www.unicef.org/appeals/zimbabwe#download + https://www.ipcinfo.org/ipc-country-analysis/details-map/en/c/1156133/?iso3=MDG + https://www.ipcinfo.org/ipc-country-analysis/details-map/en/c/1155845/ + https://www.ipcinfo.org/ipc-country-analysis/details-map/en/c/1155762/?iso3=SWZ + https://reliefweb.int/report/malawi/malawi-cholera-tropical-cyclone-freddy-response-dashboard-april-2023 + https://reliefweb.int/report/namibia/namibia-acute-food-insecurity-analysis-september-2022-august-2023-published-23-february-2023 + https://www.ipcinfo.org/ipc-country-analysis/details-map/en/c/1156131/?iso3=TZA,  https://reliefweb.int/report/united-republic-tanzania/tanzania-refugee-population-update-30-june-2023</t>
  </si>
  <si>
    <t xml:space="preserve"> + Level 3 was taken from the flash appeal. In the Flash appeal, it was not mentioned if there were people considered in levels 4 and 5 but just a general mention of people in need of assistance but in the IPC projection April-July 2023, 50,000 were considered to be in IPC phase 4 also classified as level 4 (severe humanitarian condition). IPC classified 0 people to be in IPC 5 (catastrophic) same as extreme humanitarian condition level 5 + IPC-4 (Emergency) severity between October 2022 -March 2023. No one was classified to be in level 4 + Food insecurity level of IPC-4 (Emergency severity) between  October 2022 - March 2023 + All People in need level 3 and above were classified under moderate humanitarian conditions because there is no recent reliable publication classifying (severe and extreme humanitarian conditions) levels 4 and 5. + IPC-4 (Emergency) severity between April 2023 - August 2023 + The sum of people in Level 4 in the food insecurity crisis + the refugees crisis. There were no people classified in level 4 in Refugee and food insecurity crises so our level 4 is 0</t>
  </si>
  <si>
    <t>REG012Severe humanitarian conditions - Level 4</t>
  </si>
  <si>
    <t xml:space="preserve"> + Level 3 was taken from the flash appeal. In the Flash appeal, it was not mentioned if there were people considered in levels 4 and 5 but just a general mention of people in need of assistance but in the IPC projection April-July 2023, 50,000 were considered to be in IPC phase 4 also classified as level 4 (severe humanitarian condition). IPC classified 0 people to be in IPC 5 (catastrophic) same as extreme humanitarian condition level 5 + IPC-4 (Emergency) severity between October 2022 -March 2023. No one was classified to be in level 5 + Food insecurity level of IPC-5 (Catastrophe severity) between  October 2022 - March 2023 + All People in need level 3 and above were classified under moderate humanitarian conditions because there is no recent reliable publication classifying (severe and extreme humanitarian conditions) levels 4 and 5. + IPC-5 (Catastrophe) severity between April 2023 - August 2023 + The sum of people in Level 4 in the food insecurity crisis + the refugees crisis. There were no people classified to be in level 5 in Refugee and food insecurity crises so our level 5 is 0</t>
  </si>
  <si>
    <t>REG012Extreme humanitarian conditions - Level 5</t>
  </si>
  <si>
    <t>x + MDM 02/05/2023 + UNHCR 31/03/2021 + IPC 04/07/2022 + UNHCR accessed on 26/04/2023 , Govt. Malawi 13/04/2023 + x + IPC 30/12/2022 , UNHCR Accessed 30/06/2023</t>
  </si>
  <si>
    <t>x + https://reliefweb.int/report/madagascar/madagascar-humanitarian-emergency-driven-climate-crisis + https://data2.unhcr.org/en/country/zmb + https://www.ipcinfo.org/ipc-country-analysis/details-map/en/c/1155762/?iso3=SWZ + https://data2.unhcr.org/en/country/mwi , https://reliefweb.int/report/malawi/tropical-cyclone-freddy-emergency-response-plan-office-president-and-cabinet-department-disaster-management-affairs-march-2023 + x + https://www.ipcinfo.org/ipc-country-analysis/details-map/en/c/1156131/?iso3=TZA,  https://data2.unhcr.org/en/documents/details/99656</t>
  </si>
  <si>
    <t xml:space="preserve"> + The host community + Refugees, host and non-host groups are affected by the crisis. Most refugees are from Angola and DRC, and smaller numbers of refugees are from Rwanda, Burundi, Somalia and other nationalities.  + Affected population  + Host-community , IDPs , refugees and asylum-seekers + Affected population + Host-community and Refugees</t>
  </si>
  <si>
    <t>REG012Crisis affected groups</t>
  </si>
  <si>
    <t>https://data.worldbank.org/indicator/SP.POP.TOTL?locations=TR</t>
  </si>
  <si>
    <t>World Bank figures, includes refugee population</t>
  </si>
  <si>
    <t>TUR001Total population</t>
  </si>
  <si>
    <t>TUR002Total population</t>
  </si>
  <si>
    <t>TUR003Total population</t>
  </si>
  <si>
    <t>TUR004Total population</t>
  </si>
  <si>
    <t>TUR005Total population</t>
  </si>
  <si>
    <t>City Population accessed 26/06/2023</t>
  </si>
  <si>
    <t>https://www.citypopulation.de/en/turkey/cities/</t>
  </si>
  <si>
    <t xml:space="preserve">Represents the total area of provinces affected by one or more crisis. </t>
  </si>
  <si>
    <t>TUR001Landmass affected</t>
  </si>
  <si>
    <t>City Population accessed 06/2023; Turkiye Presidency of Migration Management accesse</t>
  </si>
  <si>
    <t xml:space="preserve">https://www.citypopulation.de/en/turkey/cities/
https://en.goc.gov.tr/temporary-protection27
</t>
  </si>
  <si>
    <t xml:space="preserve">Figure represents the combined total area of provinces with percentage of refugees above the national average ~2.5%: Şanlıurfa, Osmaniye, Nevşehir, Mersin, Mardin, Malatya, Konya, Kilis, Kayseri, Kahramanmaraş, İzmir, İstanbul, Hatay, Gaziantep, Bursa, Burdur, Adıyaman, Adana, Province </t>
  </si>
  <si>
    <t>TUR002Landmass affected</t>
  </si>
  <si>
    <t>IOM 08/06/2022; City Population accessed 06/2023</t>
  </si>
  <si>
    <t>https://www.citypopulation.de/en/turkey/cities/; https://reliefweb.int/report/turkey/mpm-turkey-mixed-migration-flows-mediterranean-and-beyond-flow-monitoring-compilation-08-june-2022</t>
  </si>
  <si>
    <t>Figure represents the combined total area of provinces with with significant land and sea crossings: , Ağrı, Aydın, Balıkesir, Çanakkale, Edirne, Hakkari, Hatay, İzmir, Kilis, Kırklareli, Muğla, Şanlıurfa, Şırnak, Van</t>
  </si>
  <si>
    <t>TUR003Landmass affected</t>
  </si>
  <si>
    <t>Crisis Group 08/06/2023; City Population accessed 26/06/2023; TurkStat accessed 26/06/2023</t>
  </si>
  <si>
    <t xml:space="preserve">https://www.crisisgroup.org/content/turkiyes-pkk-conflict-visual-explainer
https://www.citypopulation.de/en/turkey/cities/
https://data.tuik.gov.tr/Bulten/Index?p=The-Results-of-Address-Based-Population-Registration-System-2021-45500&amp;dil=2
</t>
  </si>
  <si>
    <t>Figure represents the combined total area of provinces that have experienced more than 100 fatalities from 2015-2023: , Ağrı, Bitlis, Diyarbakır, Hakkari, Mardin, Siirt, Şırnak, Van.</t>
  </si>
  <si>
    <t>TUR004Landmass affected</t>
  </si>
  <si>
    <t>City Population accessed 06/2023</t>
  </si>
  <si>
    <t>Total surface areas of: Gaziantep, K. Maras, Hatay, Osmaniye, Malatya, Sansliurfa, Adana, Diyarbakir, Kilis. All of them are considered impacted by the Turkey / Syria earthquake.</t>
  </si>
  <si>
    <t>TUR005Landmass affected</t>
  </si>
  <si>
    <t>TurkStat accessed 26/06/2023</t>
  </si>
  <si>
    <t>https://data.tuik.gov.tr/Bulten/Index?p=The-Results-of-Address-Based-Population-Registration-System-2021-45500&amp;dil=2</t>
  </si>
  <si>
    <t xml:space="preserve">Represents the total population of provinces affected by one or more crisis. </t>
  </si>
  <si>
    <t>TUR001People exposed</t>
  </si>
  <si>
    <t>TurkStat accessed 06/2023;  Turkiye Presidency of Migration Management accesse</t>
  </si>
  <si>
    <t>https://data.tuik.gov.tr/Bulten/Index?p=The-Results-of-Address-Based-Population-Registration-System-2021-45500&amp;dil=2
https://en.goc.gov.tr/temporary-protection27</t>
  </si>
  <si>
    <t>TUR002People exposed</t>
  </si>
  <si>
    <t>IOM 08/06/2022; TurkStat accessed 06/2023</t>
  </si>
  <si>
    <t xml:space="preserve">
http://web.turkstat.gov.tr/UstMenu.do?metod=temelist
https://reliefweb.int/sites/reliefweb.int/files/resources/Q4_quarterly-oct-nov-dec-18.pdf</t>
  </si>
  <si>
    <t>Estimation based on the provinces that are the most important entry/exit points for migrants and refugees, according to IOM. Provinces included:  Ağrı, Aydın, Balıkesir, Çanakkale, Edirne, Hakkari, Hatay, İzmir, Kilis, Kırklareli, Muğla, Şanlıurfa, Şırnak, Van</t>
  </si>
  <si>
    <t>TUR003People exposed</t>
  </si>
  <si>
    <t>Figure represents the combined total population of provinces that have experienced more than 100 fatalities from 2015-2023: Ağrı, Bitlis, Diyarbakır, Hakkari, Mardin, Siirt, Şırnak, Van.</t>
  </si>
  <si>
    <t>TUR004People exposed</t>
  </si>
  <si>
    <t>TurkStat accessed 06/2023</t>
  </si>
  <si>
    <t xml:space="preserve">Total population of: Gaziantep, K. Maras, Hatay, Osmaniye, Malatya, Sansliurfa, Adana, Diyarbakir, Kilis. The whole population are considered exposed to Turkiye / Syria earthquake. </t>
  </si>
  <si>
    <t>TUR005People exposed</t>
  </si>
  <si>
    <t>UNHCR 20/07/2023; UNHCR 16/03/2023UNHCR 26/07/2023XOCHA 06/03/2023</t>
  </si>
  <si>
    <t>https://data2.unhcr.org/en/situations/syria/location/113; https://www.3rpsyriacrisis.org/wp-content/uploads/2023/06/Regional_Strategic_Overview2023_.pdfhttps://data2.unhcr.org/en/documents/details/102224https://reliefweb.int/report/turkiye/turkiye-2023-earthquakes-situation-report-no-7-6-march-2023</t>
  </si>
  <si>
    <t>Total number of affected population in all crises, overestimation due to double across the EQ and Syrian refugee crisis, but offset by the info gap in the Kurdish conflict.</t>
  </si>
  <si>
    <t>TUR001People affected</t>
  </si>
  <si>
    <t>UNHCR 20/07/2023; UNHCR 26/07/2023OCHA 06/05/2023; OCHA 18/05/2023</t>
  </si>
  <si>
    <t>https://data2.unhcr.org/en/situations/syria/location/113; https://data2.unhcr.org/en/documents/details/102224</t>
  </si>
  <si>
    <t xml:space="preserve">Figure represents the total number of refugees and asylum seekers in Turkey of all nationalities. Due to significant information gaps, it is not possible to determine how many IDPs have been displaced as a result of the Kurdish conflict.  </t>
  </si>
  <si>
    <t>TUR001People displaced</t>
  </si>
  <si>
    <t>ACLED (1/01/2023-1/07/2023)</t>
  </si>
  <si>
    <t>This data includes the number of all deaths from conflict in the last 6 months as calculated by ACLED. This figure includes people who killed in protests, riots, violence against civilians, and strategic development during the past six months. This doesn't include explosions/remote violence and battles.</t>
  </si>
  <si>
    <t>TUR001Fatalities reported</t>
  </si>
  <si>
    <t>ACLED (1/01/2023-1/07/2023), X, IOM (01/01/2023 - 1/07/2023)Crisis Group, 26/7/2023, 50783</t>
  </si>
  <si>
    <t>ACLED (1/01/2023-1/07/2023), X, IOM (01/01/2023 - 1/07/2023), Crisis Group, 26/7/2023, IBC 19/06/2023</t>
  </si>
  <si>
    <t>The number of total fatalities in the last 6 months</t>
  </si>
  <si>
    <t>TUR001Fatalities in all crises</t>
  </si>
  <si>
    <t>UNHCR 20/07/2023; UNHCR 26/07/2023; WFP 20/01/2020</t>
  </si>
  <si>
    <t>https://data2.unhcr.org/en/situations/syria/location/113; https://data2.unhcr.org/en/documents/details/102224; https://docs.wfp.org/api/documents/WFP-0000112161/download/?_ga=2.154886012.515908186.1687751036-1501460941.1664438440</t>
  </si>
  <si>
    <t>PIN Figure represents the total number of Syrian refugees and asylum seekers living below the poverty line added to the number of non-Syrian refugees and asylum seekers.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Number of PiN and impacted host community members from the Kurdish conflict are not available and is not included in the figure, representing a data gap.</t>
  </si>
  <si>
    <t>TUR001People in Need</t>
  </si>
  <si>
    <t>TUR001Minimal humanitarian conditions - Level 1</t>
  </si>
  <si>
    <t>TUR001Stressed humanitarian conditions - Level 2</t>
  </si>
  <si>
    <t>TUR001Moderate humanitarian conditions - Level 3</t>
  </si>
  <si>
    <t>TUR001Severe humanitarian conditions - Level 4</t>
  </si>
  <si>
    <t>TUR001Extreme humanitarian conditions - Level 5</t>
  </si>
  <si>
    <t>UNHCR 20/07/2023; UNHCR 16/03/2023</t>
  </si>
  <si>
    <t>https://data2.unhcr.org/en/situations/syria/location/113; https://www.3rpsyriacrisis.org/wp-content/uploads/2023/06/Regional_Strategic_Overview2023_.pdf</t>
  </si>
  <si>
    <t>Figure represents registered Syrian refugees in Turkey which drawn from the most recent operational update for UNHCR Turkey. 
Host communities in Turkey affected as well based on the 3RP</t>
  </si>
  <si>
    <t>TUR002People affected</t>
  </si>
  <si>
    <t>UNHCR 20/07/2023, AA 27/05/2023</t>
  </si>
  <si>
    <t>https://data2.unhcr.org/en/situations/syria/location/113, https://www.aa.com.tr/tr/dunya/ulkesine-gonullu-donen-suriyelilerin-sayisi-554-bini-asti/2907051</t>
  </si>
  <si>
    <t xml:space="preserve">Figure represents registered Syrian refugees in Turkey. Data comes from the most recent operational update for UNHCR Turkey </t>
  </si>
  <si>
    <t>TUR002People displaced</t>
  </si>
  <si>
    <t>TUR002Fatalities reported</t>
  </si>
  <si>
    <t>TUR002Fatalities in all crises</t>
  </si>
  <si>
    <t>WFP 20/01/2020; WB accessed 26/06/2023; UNHCR 20/07/2023; UNHCR 26/07/2023</t>
  </si>
  <si>
    <t>https://docs.wfp.org/api/documents/WFP-0000112161/download/?_ga=2.154886012.515908186.1687751036-1501460941.1664438440; https://data2.unhcr.org/en/situations/syria/location/113; https://data2.unhcr.org/en/documents/details/102224</t>
  </si>
  <si>
    <t xml:space="preserve">The latest data on refugee poverty does not give information on the poverty level of Syrian refugees specifically, the proportions used are those of the entire refugee population applied to the Syrian population numbers
PIN: Figure represents the number of refugees falling below the poverty line or extreme poverty line. Refugees above the poverty line are assumed to be affected but not in need. 
National poverty line applied to the host community and included in the PiN figure and consider an underestimation
HC1:Figure represents the number of refugees falling below the poverty line or extreme poverty line. Refugees above the poverty line are assumed to be affected but not in need.  
HC2: Syrian refugees and host community who are above the poverty line are considered to be affected by the crisis, but not necessarily have humanitarian needs. 
HC3: 42% for refugees and 14.4% for host community living under the poverty line. Refugees living below the poverty line but above the extreme poverty line are assumed to have moderate needs.
HC4: 7% of refugees fall below the extreme poverty line. Refugees who fall below the extreme poverty line are assumed to have severe needs.  </t>
  </si>
  <si>
    <t>TUR002People in Need</t>
  </si>
  <si>
    <t>TUR002Minimal humanitarian conditions - Level 1</t>
  </si>
  <si>
    <t>TUR002Stressed humanitarian conditions - Level 2</t>
  </si>
  <si>
    <t>TUR002Moderate humanitarian conditions - Level 3</t>
  </si>
  <si>
    <t>TUR002Severe humanitarian conditions - Level 4</t>
  </si>
  <si>
    <t>TUR002Extreme humanitarian conditions - Level 5</t>
  </si>
  <si>
    <t>UNHCR 26/07/2023</t>
  </si>
  <si>
    <t>https://data2.unhcr.org/en/documents/details/102224</t>
  </si>
  <si>
    <t>Figure represents the total number Non-Syrian refugees and asylum seekers in Turkey + Host communities in Turkey affected as well.</t>
  </si>
  <si>
    <t>TUR003People affected</t>
  </si>
  <si>
    <t>UNHCR 20/07/2023; UNHCR 26/07/2023</t>
  </si>
  <si>
    <t xml:space="preserve">Figure represents the total number of refugees and asylum seekers in Turkey of all nationalities.  </t>
  </si>
  <si>
    <t>TUR003People displaced</t>
  </si>
  <si>
    <t>IOM (01/01/2023 - 1/07/2023)</t>
  </si>
  <si>
    <t>https://missingmigrants.iom.int/downloads</t>
  </si>
  <si>
    <t>Figure represents the number of fatalities and missing among migrants in Turkey during the past 6 months, according to IOM's Missing Migrant Database. The true number of fatalities may be higher as a result of unreported incidents and missing cases that are not yet considered dead.</t>
  </si>
  <si>
    <t>TUR003Fatalities reported</t>
  </si>
  <si>
    <t>TUR003Fatalities in all crises</t>
  </si>
  <si>
    <t xml:space="preserve">PIN Figure represents the total number of Syrian refugees and asylum seekers living below the poverty line added to the number of non-Syrian refugees and asylum seekers.  The impacted host community is not included in the PiN figure and consider a gap, they are only included in the affected people and therefore inn the Level 2.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t>
  </si>
  <si>
    <t>TUR003People in Need</t>
  </si>
  <si>
    <t>TUR003Minimal humanitarian conditions - Level 1</t>
  </si>
  <si>
    <t>TUR003Stressed humanitarian conditions - Level 2</t>
  </si>
  <si>
    <t>TUR003Moderate humanitarian conditions - Level 3</t>
  </si>
  <si>
    <t>TUR003Severe humanitarian conditions - Level 4</t>
  </si>
  <si>
    <t>TUR003Extreme humanitarian conditions - Level 5</t>
  </si>
  <si>
    <t xml:space="preserve">The number of people affected by the conflict is unknown, but expected to be high. </t>
  </si>
  <si>
    <t>TUR004People affected</t>
  </si>
  <si>
    <t xml:space="preserve">Turkiya MoFA accessed on 20/07/2023
</t>
  </si>
  <si>
    <t>https://www.mfa.gov.tr/internally-displaced-persons-_idps_-and-the-_return-to-village-and-rehabilitation-program_-in-turkey.en.mfa</t>
  </si>
  <si>
    <t xml:space="preserve">According Turkiye, up to 1,200,000 people could potentially be internally displaced in southeastern Turkey as a result of fighting between government forces and non-state armed groups. </t>
  </si>
  <si>
    <t>TUR004People displaced</t>
  </si>
  <si>
    <t>Crisis Group, 26/7/2023</t>
  </si>
  <si>
    <t>https://www.crisisgroup.org/content/turkiyes-pkk-conflict-visual-explainer</t>
  </si>
  <si>
    <t>The number of just civilian people has been killed in last 6 months</t>
  </si>
  <si>
    <t>TUR004Fatalities reported</t>
  </si>
  <si>
    <t>TUR004Fatalities in all crises</t>
  </si>
  <si>
    <t xml:space="preserve">The number of people in need of humanitarian assistance as a result of the kurdish conflict is unknown, but expected to be high. Affected regions of southeastern Turkey have been subjected to decades of violence, which has deeply affected many aspects of life. Large numbers of people remain in a situation of protracted displacement, though their specific needs are not known. </t>
  </si>
  <si>
    <t>TUR004People in Need</t>
  </si>
  <si>
    <t>TUR004Minimal humanitarian conditions - Level 1</t>
  </si>
  <si>
    <t>TUR004Stressed humanitarian conditions - Level 2</t>
  </si>
  <si>
    <t>TUR004Moderate humanitarian conditions - Level 3</t>
  </si>
  <si>
    <t>TUR004Severe humanitarian conditions - Level 4</t>
  </si>
  <si>
    <t>TUR004Extreme humanitarian conditions - Level 5</t>
  </si>
  <si>
    <t>https://reliefweb.int/report/turkiye/turkiye-2023-earthquakes-situation-report-no-7-6-march-2023</t>
  </si>
  <si>
    <t>People affected by the EQ</t>
  </si>
  <si>
    <t>TUR005People affected</t>
  </si>
  <si>
    <t>OCHA 06/05/2023; OCHA 18/05/2023</t>
  </si>
  <si>
    <t>https://reliefweb.int/report/turkiye/turkiye-2023-earthquakes-situation-report-no-17-6-may-2023-entr
https://reliefweb.int/report/turkiye/turkiye-earthquake-2023-humanitarian-response-overview-17-may-2023</t>
  </si>
  <si>
    <t>Number of people displaced by the EQ only</t>
  </si>
  <si>
    <t>TUR005People displaced</t>
  </si>
  <si>
    <t>IBC 19/06/2023</t>
  </si>
  <si>
    <t>https://reliefweb.int/report/turkiye/devastating-earthquakes-southern-turkiye-and-northern-syria-june-15-2023-situation-report-24-entr</t>
  </si>
  <si>
    <t>Number of deaths as a result of Turkiye / Syria earthquake</t>
  </si>
  <si>
    <t>TUR005Fatalities reported</t>
  </si>
  <si>
    <t>TUR005Fatalities in all crises</t>
  </si>
  <si>
    <t>WFP 05/03/2023</t>
  </si>
  <si>
    <t>https://reliefweb.int/report/turkiye/wfp-turkiye-and-syria-earthquake-response-situation-report-6-2-march-2023</t>
  </si>
  <si>
    <t>Low reliability estimation using FS targetted activities by WFP for the EQ response</t>
  </si>
  <si>
    <t>TUR005People in Need</t>
  </si>
  <si>
    <t>WFP ADAM 06/02/2023</t>
  </si>
  <si>
    <t>https://gis.wfp.org/adam/</t>
  </si>
  <si>
    <t>Estimation of exposed people without the affected</t>
  </si>
  <si>
    <t>TUR005Minimal humanitarian conditions - Level 1</t>
  </si>
  <si>
    <t>Estimation of affected people without the PIN</t>
  </si>
  <si>
    <t>TUR005Stressed humanitarian conditions - Level 2</t>
  </si>
  <si>
    <t>OCHA 18/05/2023</t>
  </si>
  <si>
    <t>https://reliefweb.int/report/turkiye/turkiye-earthquake-2023-humanitarian-response-overview-17-may-2023</t>
  </si>
  <si>
    <t xml:space="preserve"> Around 2.6 live in both formal and informal sites with basic living conditions and limited services impacting shelter adequacy, health and protection perspectives.</t>
  </si>
  <si>
    <t>TUR005Moderate humanitarian conditions - Level 3</t>
  </si>
  <si>
    <t xml:space="preserve">There is no available information yet about the needs' severity driven by the earthquake in Turkey. </t>
  </si>
  <si>
    <t>TUR005Severe humanitarian conditions - Level 4</t>
  </si>
  <si>
    <t>TUR005Extreme humanitarian conditions - Level 5</t>
  </si>
  <si>
    <t xml:space="preserve">Host; non-host; and Refugees, asylum seekers, and others of concern (such as migrants etc.) are exposed or affected by the Turkiye / Syria earthquake in Turkey. </t>
  </si>
  <si>
    <t>TUR005Crisis affected groups</t>
  </si>
  <si>
    <t>STL 7/4/2023</t>
  </si>
  <si>
    <t>https://reliefweb.int/report/turkiye/turkey-earthquake-emergency-situation-report-06042023</t>
  </si>
  <si>
    <t>Number of injuries as a result of Turkiye / Syria earthquake in Kahramanmaraş, Gaziantep, Şanlıurfa, Diyarbakır, Adana, Adıyaman, Osmaniye, Hatay, Kilis and Malatya.</t>
  </si>
  <si>
    <t>TUR005Injuries reported</t>
  </si>
  <si>
    <t>TUR005People facing limited access constraints</t>
  </si>
  <si>
    <t>TUR005People facing restricted access constraints</t>
  </si>
  <si>
    <t>TUR005Illness cases reported</t>
  </si>
  <si>
    <t>IFRC 13/03/2023</t>
  </si>
  <si>
    <t>https://go.ifrc.org/emergencies/6345</t>
  </si>
  <si>
    <t>Number of Household Units Damaged was given CSB in IFRC website.</t>
  </si>
  <si>
    <t>TUR005Buildings damaged</t>
  </si>
  <si>
    <t xml:space="preserve">Estimate of totally damaged buildings </t>
  </si>
  <si>
    <t>TUR005Buildings destroyed</t>
  </si>
  <si>
    <t>TUR005Buildings in affected area</t>
  </si>
  <si>
    <t>WORLDBANK 27/02/2023</t>
  </si>
  <si>
    <t>https://www.worldbank.org/en/news/press-release/2023/02/27/earthquake-damage-in-turkiye-estimated-to-exceed-34-billion-world-bank-disaster-assessment-report</t>
  </si>
  <si>
    <t>Earthquake Damage in Türkiye Estimated to Exceed $34 billion according to World Bank Disaster Assessment Report</t>
  </si>
  <si>
    <t>TUR005Economic Losses</t>
  </si>
  <si>
    <t>OCHA 2023 HNO 22/12/2022</t>
  </si>
  <si>
    <t>https://reliefweb.int/report/syrian-arab-republic/syrian-arab-republic-2023-humanitarian-needs-overview-december-2022-enar</t>
  </si>
  <si>
    <t>The total population in Syria, according to 2023 HNO latest figure</t>
  </si>
  <si>
    <t>SYR001Total population</t>
  </si>
  <si>
    <t>https://data.worldbank.org/indicator/AG.SRF.TOTL.K2?locations=SY</t>
  </si>
  <si>
    <t xml:space="preserve">The whole country landmass of Syria is affected by the crisis.
</t>
  </si>
  <si>
    <t>SYR001Landmass affected</t>
  </si>
  <si>
    <t>The whole population of Syria is exposed by the crisis.</t>
  </si>
  <si>
    <t>SYR001People exposed</t>
  </si>
  <si>
    <t>Everyone has been impacted and affected by the war due to its protracted nature and displacement.</t>
  </si>
  <si>
    <t>SYR001People affected</t>
  </si>
  <si>
    <t>UNHCR 2023 3RP 2/2/2023; UNHCR ODP accessed 06/2023 , OCHA 2023 HNO 24/07/2023</t>
  </si>
  <si>
    <t>https://www.3rpsyriacrisis.org/portfolio/rso2023/
https://data.unhcr.org/en/situations/syria_durable_solutions#_ga=2.96152668.1149489410.1679914780-924224446.1664275032; https://reliefweb.int/report/syrian-arab-republic/syria-unhcr-operational-update-june-2023#:~:text=Syria%20also%20has%20the%20largest,many%20basic%20services%20have%20collapsed.</t>
  </si>
  <si>
    <t xml:space="preserve">Total number of Syrian refugees (regional, and in Europe) and IDPs. </t>
  </si>
  <si>
    <t>SYR001People displaced</t>
  </si>
  <si>
    <t>ACLED ACCESSED 24/07/2023; IMC 04/04/2023</t>
  </si>
  <si>
    <t xml:space="preserve">Number of fatalities from 01/01/2023 to 30/06/2023 FROM ACLED (2,804) in addition to  Fatilities reported that was caused by the earthquake (7,259). </t>
  </si>
  <si>
    <t>SYR001Fatalities reported</t>
  </si>
  <si>
    <t>SYR001Fatalities in all crises</t>
  </si>
  <si>
    <t>OCHA 2023 HNO 22/12/2022, WFP 05/03/2023</t>
  </si>
  <si>
    <t xml:space="preserve">Based on the 2022 HNO - PiN and severity figures were calculated through sectoral and inter-sectoral approach: 
The 2022 Inter-Sector Need Severity Classification: the severity is minimal &gt;1%, stress 32.7%, severe 44.4%, extreme 22.5%, and catastrophic 0.3%. 
Level 1 = Minimal = Exposed population – Affected population – PiN. The total population is considered facing at least minor humanitarian conditions. The entire population (about 21.7 m) is considered exposed.
Level 2 = Stress = Affected population – PiN. All the population are affected and equal to exposed. Therefore, it is zero. 
Level 3, 4, &amp; 5 = Severe + Extreme + Catastrophic = PiN which is about 14.6 million.  Needs severe = SI 3, Needs extreme = SI 4 , Needs catastrophic= SI 5.
Not the all population are in needs. </t>
  </si>
  <si>
    <t>SYR001People in Need</t>
  </si>
  <si>
    <t>SYR001Minimal humanitarian conditions - Level 1</t>
  </si>
  <si>
    <t>SYR001Stressed humanitarian conditions - Level 2</t>
  </si>
  <si>
    <t>SYR001Moderate humanitarian conditions - Level 3</t>
  </si>
  <si>
    <t>SYR001Severe humanitarian conditions - Level 4</t>
  </si>
  <si>
    <t>SYR001Extreme humanitarian conditions - Level 5</t>
  </si>
  <si>
    <t>Total population of Syria based on 2023 HNO</t>
  </si>
  <si>
    <t>SYR002Total population</t>
  </si>
  <si>
    <t>KFCRIS , OCHA 06/02/2023</t>
  </si>
  <si>
    <t>https://kfcris.com/pdf/5e43a7813784133606d70cc8b52d433b5909a9623e8c2.pdf; https://reliefweb.int/report/syrian-arab-republic/syrian-arab-republic-humanitarian-country-team-hct-coordinated-response-flash-update-earthquake-6-february-2023</t>
  </si>
  <si>
    <t>Total surface areas of: Aleppo, Lattaki, Hama, Tartous, Idelb, and Ar-Raqqa. These governorates are all considered impacted by Turkiye / Syria earthquake.</t>
  </si>
  <si>
    <t>SYR002Landmass affected</t>
  </si>
  <si>
    <t>OCHA 22/12/2022</t>
  </si>
  <si>
    <t>https://reliefweb.int/report/syrian-arab-republic/syrian-arab-republic-2023-humanitarian-needs-overview-december-2022?_gl=1*mk5vc1*_ga*MTY1MTI5MjA4Mi4xNjcxNjIyMzY5*_ga_E60ZNX2F68*MTY3NTc2MzI4Ny4zLjAuMTY3NTc2MzI4Ny42MC4wLjA.</t>
  </si>
  <si>
    <t>Total population of: Aleppo, Lattaki, Hama, Tartous, Idelb, and Ar-Raqqa. The whole population are considered exposed to Turkiye / Syria earthquake. The population of these areas are based on 2023 HNO</t>
  </si>
  <si>
    <t>SYR002People exposed</t>
  </si>
  <si>
    <t>https://reliefweb.int/report/syrian-arab-republic/syria-unhcr-operational-update-june-2023</t>
  </si>
  <si>
    <t>SYR002People affected</t>
  </si>
  <si>
    <t>REACH 27/02/2023</t>
  </si>
  <si>
    <t>https://reliefweb.int/report/syrian-arab-republic/two-weeks-after-earthquakes-urgent-needs-and-prolonged-vulnerability-northwest-syria-february-2023</t>
  </si>
  <si>
    <t>people* - approx. 55,000 households - are estimated to have been displaced, either within or from their community</t>
  </si>
  <si>
    <t>SYR002People displaced</t>
  </si>
  <si>
    <t>IMC 07/06/2023</t>
  </si>
  <si>
    <t>https://reliefweb.int/report/syrian-arab-republic/syriaturkey-earthquakes-situation-report-10-june-7-2023#:~:text=The%20earthquakes%20in%20Türkiye%20and,and%20displaced%20almost%206%20million.</t>
  </si>
  <si>
    <t xml:space="preserve">Number of people injured due to the earthquake. </t>
  </si>
  <si>
    <t>SYR002Injuries reported</t>
  </si>
  <si>
    <t>IMC 04/04/2023</t>
  </si>
  <si>
    <t>https://reliefweb.int/report/syrian-arab-republic/syriaturkey-earthquakes-situation-report-8-april-3-2023</t>
  </si>
  <si>
    <t xml:space="preserve">Number of fatalities due to the earthquake. </t>
  </si>
  <si>
    <t>SYR002Fatalities reported</t>
  </si>
  <si>
    <t>https://acleddata.com/dashboard/#/dashboard; https://reliefweb.int/report/syrian-arab-republic/syriaturkey-earthquakes-situation-report-8-april-3-2023</t>
  </si>
  <si>
    <t>SYR002Fatalities in all crises</t>
  </si>
  <si>
    <t>SYR002People in Need</t>
  </si>
  <si>
    <t>WFP ADAM 06/02/2023; OCHA 22/12/2022</t>
  </si>
  <si>
    <t>https://gis.wfp.org/adam/; https://reliefweb.int/report/syrian-arab-republic/syrian-arab-republic-2023-humanitarian-needs-overview-december-2022?_gl=1*mk5vc1*_ga*MTY1MTI5MjA4Mi4xNjcxNjIyMzY5*_ga_E60ZNX2F68*MTY3NTc2MzI4Ny4zLjAuMTY3NTc2MzI4Ny42MC4wLjA.</t>
  </si>
  <si>
    <t>The minimal level comprise of Minimal conditions ( Level 1) = People Exposed - People affected</t>
  </si>
  <si>
    <t>SYR002Minimal humanitarian conditions - Level 1</t>
  </si>
  <si>
    <t>WFP ADAM 06/02/2023; UNHCR 22/06/2023</t>
  </si>
  <si>
    <t>https://gis.wfp.org/adam/; https://reliefweb.int/report/syrian-arab-republic/earthquake-emergency-response-whole-syria-final-report-june-2023</t>
  </si>
  <si>
    <t xml:space="preserve">The minimal level comprise of Stressed humanitarian conditions - Level 2 = People Affected - People in need. </t>
  </si>
  <si>
    <t>SYR002Stressed humanitarian conditions - Level 2</t>
  </si>
  <si>
    <t>Estimation using low reliability PIN all placed on this level due to infogaps</t>
  </si>
  <si>
    <t>SYR002Moderate humanitarian conditions - Level 3</t>
  </si>
  <si>
    <t xml:space="preserve">There is no available information yet about the needs' severity driven by the earthquake in Syria. </t>
  </si>
  <si>
    <t>SYR002Severe humanitarian conditions - Level 4</t>
  </si>
  <si>
    <t>SYR002Extreme humanitarian conditions - Level 5</t>
  </si>
  <si>
    <t>Skynews 18/2/2023</t>
  </si>
  <si>
    <t>https://www.skynewsarabia.com/middle-east/1598343-%D8%A7%D9%84%D8%B2%D9%84%D8%B2%D8%A7%D9%84-%D8%A7%D9%84%D9%83%D8%A8%D9%8A%D8%B1-%D8%A7%D8%B1%D8%AA%D9%81%D8%A7%D8%B9-%D8%B9%D8%AF%D8%AF-%D8%A7%D9%84%D9%82%D8%AA%D9%84%D9%89-%D8%A7%D9%94%D9%83%D8%AB%D8%B1-45-%D8%A7%D9%94%D9%84%D9%81%D8%A7</t>
  </si>
  <si>
    <t>IDPs; Refugees, asylum seekers, and others of concern (such as migrants etc.); Returnees; Host and; Non-Host  are exposed or affected by the Turkiye / Syria earthquake in Northern Syria.</t>
  </si>
  <si>
    <t>SYR002Crisis affected groups</t>
  </si>
  <si>
    <t>SYR002People facing limited access constraints</t>
  </si>
  <si>
    <t>SYR002People facing restricted access constraints</t>
  </si>
  <si>
    <t>SYR002Illness cases reported</t>
  </si>
  <si>
    <t>UNFPA 03/03/2023</t>
  </si>
  <si>
    <t>https://reliefweb.int/report/syrian-arab-republic/unfpa-whole-syria-situation-report-5-turkiye-syria-earthquake-3-mars-2023</t>
  </si>
  <si>
    <t>Number of damaged buildings s as a result of Turkiye / Syria earthquake in Aleppo, Lattaki, Hama, Tartous, Idelb, and Ar-Raqqa by the government of Syria and White Helmets. The figures might not be accurate and up to date and has very low reliability.</t>
  </si>
  <si>
    <t>SYR002Buildings damaged</t>
  </si>
  <si>
    <t>Ocha 14/4/2023</t>
  </si>
  <si>
    <t xml:space="preserve">According to UN OCHA, as of 1 March, more than 10,000 buildings in northwest Syria (NWS) have been damaged or completely destroyed. </t>
  </si>
  <si>
    <t>SYR002Buildings destroyed</t>
  </si>
  <si>
    <t>SYR002Buildings in affected area</t>
  </si>
  <si>
    <t>SYR002Economic Losses</t>
  </si>
  <si>
    <t>Costa Rica 21</t>
  </si>
  <si>
    <t>https://www.costarica21.com/San-Jose-s.html</t>
  </si>
  <si>
    <t xml:space="preserve">Total # of people of San Jose as it is the city in which most of the Nicaraguan refugees have arrives. There are no new figures available. </t>
  </si>
  <si>
    <t>CRI002People exposed</t>
  </si>
  <si>
    <t xml:space="preserve">  IDMC 01/05/2021</t>
  </si>
  <si>
    <t>https://reliefweb.int/report/panama/panama-multi-country-office-monthly-operational-update-june-2022 ; https://www.internal-displacement.org/countries/costa-rica</t>
  </si>
  <si>
    <t xml:space="preserve">The number of Nicaraguan refugees and asylum seekers in Costa Rica + the number of internal displacements. There are no new figures available. </t>
  </si>
  <si>
    <t>CRI002People affected</t>
  </si>
  <si>
    <t xml:space="preserve">Federal Register 01/09/2023; </t>
  </si>
  <si>
    <t xml:space="preserve"> https://www.internal-displacement.org/countries/costa-rica;    https://www.costarica21.com/San-Jose-s.html https://www.federalregister.gov/documents/2023/01/09/2023-00254/implementation-of-a-parole-process-for-nicaraguans#footnote-21-p1257</t>
  </si>
  <si>
    <t xml:space="preserve">People exposed - people affected. There are no new figures available. </t>
  </si>
  <si>
    <t>CRI002Minimal humanitarian conditions - Level 1</t>
  </si>
  <si>
    <t>Federal Register 01/019/2023;  IDMC 01/05/2021</t>
  </si>
  <si>
    <t>https://reliefweb.int/report/panama/panama-multi-country-office-monthly-operational-update-june-2022 ; https://www.internal-displacement.org/countries/costa-rica;    https://www.costarica21.com/San-Jose-s.html https://www.federalregister.gov/documents/2023/01/09/2023-00254/implementation-of-a-parole-process-for-nicaraguans#footnote-21-p1257</t>
  </si>
  <si>
    <t xml:space="preserve">People affected - people in need. There are no new figures available. </t>
  </si>
  <si>
    <t>CRI002Stressed humanitarian conditions - Level 2</t>
  </si>
  <si>
    <t>Federal Register 2023;  IDMC 2021</t>
  </si>
  <si>
    <t xml:space="preserve">People in need. There are no new figures available. </t>
  </si>
  <si>
    <t>CRI002Moderate humanitarian conditions - Level 3</t>
  </si>
  <si>
    <t xml:space="preserve">World Bank 31/12/2022 </t>
  </si>
  <si>
    <t>https://data.worldbank.org/indicator/SP.POP.TOTL?locations=DO</t>
  </si>
  <si>
    <t xml:space="preserve">Total population of the country according to the World Bank is people exposed since all the population is exposed to this crisis. There are no new figures available.  </t>
  </si>
  <si>
    <t>DOM002People exposed</t>
  </si>
  <si>
    <t xml:space="preserve">Total population of the country according to the World Bank 2023 (11228821). There are no new figures available. </t>
  </si>
  <si>
    <t>DOM002People affected</t>
  </si>
  <si>
    <t>World Bank 2020 ; R4V 2022</t>
  </si>
  <si>
    <t>https://data.worldbank.org/indicator/SP.POP.TOTL?locations=DO ; https://www.r4v.info/node/89945# ; https://datosmacro.expansion.com/demografia/migracion/inmigracion/republica-dominicana#:~:text=Aumenta%20el%20n%C3%BAmero%20de%20inmigrantes%20en%20Rep%C3%BAblica%20Dominicana&amp;text=La%20inmigraci%C3%B3n%20masculina%20es%20superior,%2C%20que%20son%20el%2035.65%25. ; https://datosmacro.expansion.com/demografia/migracion/emigracion/republica-dominicana#:~:text=Seg%C3%BAn%20los%20%C3%BAltimos%20datos%20publicados,195%20del%20ranking%20de%20emigrantes.</t>
  </si>
  <si>
    <t>DOM002Minimal humanitarian conditions - Level 1</t>
  </si>
  <si>
    <t>DOM002Stressed humanitarian conditions - Level 2</t>
  </si>
  <si>
    <t xml:space="preserve">People in need according to R4V. There are no new figures available.  </t>
  </si>
  <si>
    <t>DOM002Moderate humanitarian conditions - Level 3</t>
  </si>
  <si>
    <t>Displacement from Ukraine conflict in Russia</t>
  </si>
  <si>
    <t>RUS002</t>
  </si>
  <si>
    <t>Russia</t>
  </si>
  <si>
    <t>World Bank 2022</t>
  </si>
  <si>
    <t>https://data.worldbank.org/indicator/SP.POP.TOTL?locations=RU&amp;page=2</t>
  </si>
  <si>
    <t>The total population of the Russian Federation, according to the World Bank</t>
  </si>
  <si>
    <t>RUS002Total population</t>
  </si>
  <si>
    <t>World Bank accessed 21/08/2023</t>
  </si>
  <si>
    <t>https://data.worldbank.org/indicator/AG.LND.TOTL.K2?locations=RU</t>
  </si>
  <si>
    <t>Ukrainians displaced into Russia are dispersed across the country and not concentrated in one certain area.</t>
  </si>
  <si>
    <t>RUS002Landmass affected</t>
  </si>
  <si>
    <t>UNHCR accessed 15/08/2023</t>
  </si>
  <si>
    <t>The figure represents the number of displaced people from Ukraine are considered affected.</t>
  </si>
  <si>
    <t>RUS002People affected</t>
  </si>
  <si>
    <t>The number of displaced people from Ukraine  accoridng to UNHCR.</t>
  </si>
  <si>
    <t>RUS002People displaced</t>
  </si>
  <si>
    <t>ACLED 04/08/2023</t>
  </si>
  <si>
    <t>ACLED Dashboard - ACLED (acleddata.com)</t>
  </si>
  <si>
    <t>Fatalities related to conflict and explosions in the last 6 months</t>
  </si>
  <si>
    <t>RUS002Fatalities reported</t>
  </si>
  <si>
    <t>RUS002Fatalities in all crises</t>
  </si>
  <si>
    <t>UNHCR accessed 21/08/2023</t>
  </si>
  <si>
    <t>All displaced from Ukraine are considered in need of humanitarian assistance.</t>
  </si>
  <si>
    <t>RUS002People in Need</t>
  </si>
  <si>
    <t xml:space="preserve">All PiN (displaced people from Ukraine) are considered in Moderate humanitarian conditions Level 3 </t>
  </si>
  <si>
    <t>RUS002Moderate humanitarian conditions - Level 3</t>
  </si>
  <si>
    <t>Ukrainians displaced into Russia (Refugees, asylum seekers, and others of concern (such as migrants etc.)) + Host community</t>
  </si>
  <si>
    <t>RUS002Crisis affected groups</t>
  </si>
  <si>
    <t>All displaced people from Ukraine are considered exposed</t>
  </si>
  <si>
    <t>RUS002People exposed</t>
  </si>
  <si>
    <t xml:space="preserve">There is no available information. </t>
  </si>
  <si>
    <t>RUS002Illness cases reported</t>
  </si>
  <si>
    <t>RUS002Injuries reported</t>
  </si>
  <si>
    <t>RUS002Buildings damaged</t>
  </si>
  <si>
    <t>RUS002Buildings destroyed</t>
  </si>
  <si>
    <t>RUS002Buildings in affected area</t>
  </si>
  <si>
    <t>RUS002Economic Losses</t>
  </si>
  <si>
    <t>World Bank 2022; UNHCR accessed 21/08/2023</t>
  </si>
  <si>
    <t>https://data.worldbank.org/indicator/SP.POP.TOTL?locations=RU&amp;page=2; https://data.unhcr.org/en/situations/ukraine</t>
  </si>
  <si>
    <t xml:space="preserve">According to INFROM SI methodology, Level 1 = the number of people exposed - people affected - PiN. Three of the categories are equal (only displaced people were considered), therefore it is 0. </t>
  </si>
  <si>
    <t>RUS002Minimal humanitarian conditions - Level 1</t>
  </si>
  <si>
    <t xml:space="preserve">According to INFROM SI methodology, Level 2 = the number of people affected - PiN. Both are equal (only displaced people were considered), therefore it is 0. </t>
  </si>
  <si>
    <t>RUS002Stressed humanitarian conditions - Level 2</t>
  </si>
  <si>
    <t>There is limited information about the severity of the humanitarian conditions of the people in need. All of them are considered Level 3</t>
  </si>
  <si>
    <t>RUS002Severe humanitarian conditions - Level 4</t>
  </si>
  <si>
    <t xml:space="preserve">There is limited information about the severity of the humanitarian conditions of the people in need. All of them are considered Level 3. </t>
  </si>
  <si>
    <t>RUS002Extreme humanitarian conditions - Level 5</t>
  </si>
  <si>
    <t>RUS002People facing limited access constraints</t>
  </si>
  <si>
    <t>RUS002People facing restricted access constraints</t>
  </si>
  <si>
    <t>RUS002Denial of existence of humanitarian needs or entitlements to assistance</t>
  </si>
  <si>
    <t>RUS002Impediments to entry into country (bureaucratic and administrative)</t>
  </si>
  <si>
    <t>RUS002Interference into implementation of humanitarian activities</t>
  </si>
  <si>
    <t>RUS002Ongoing insecurity/hostilities affecting humanitarian assistance</t>
  </si>
  <si>
    <t>RUS002Physical constraints in the environment (obstacles related to terrain, climate, lack of infrastructure, etc.)</t>
  </si>
  <si>
    <t>RUS002Presence of mines and improvised explosive devices</t>
  </si>
  <si>
    <t>RUS002Restriction and obstruction of access to services and assistance</t>
  </si>
  <si>
    <t>RUS002Restriction of movement (impediments to freedom of movement and/or administrative restrictions)</t>
  </si>
  <si>
    <t>RUS002Violence against personnel, facilities and assets</t>
  </si>
  <si>
    <t>OCHA 01/03/2023</t>
  </si>
  <si>
    <t>https://www.humanitarianresponse.info/sites/www.humanitarianresponse.info/files/documents/files/ethiopia_2023_humanitarian_response_plan.pdf</t>
  </si>
  <si>
    <t>This figure was obtained by subtracting the people estimated at level 4 and 5 from the 2023 PIN.</t>
  </si>
  <si>
    <t>ETH001Moderate humanitarian conditions - Level 3</t>
  </si>
  <si>
    <t>WFP 16/12/2022 ; World Vision 18/1/2023; UNHCR accessed 30/4/2023 ;UNICEF 20/3/2023; OCHA 01/03/2023</t>
  </si>
  <si>
    <t>https://www.humanitarianresponse.info/sites/www.humanitarianresponse.info/files/documents/files/ethiopia_2023_humanitarian_response_plan.pdf; https://data.unhcr.org/en/country/eth ; https://reliefweb.int/report/ethiopia/northern-ethiopia-crisis-response-situation-report-31-december-2022 ; https://reliefweb.int/report/ethiopia/wfp-ethiopia-drought-response-situation-report-6-november-2020;https://reliefweb.int/report/ethiopia/horn-africa-ethiopia-kenya-somalia-drought-situation-and-response-overview-march-2023</t>
  </si>
  <si>
    <t>The available data only gives the overall PIN and not the distribution of severity by level. We continue to use the previous figures for levels 4 and 5 as a proxy.</t>
  </si>
  <si>
    <t>ETH001Severe humanitarian conditions - Level 4</t>
  </si>
  <si>
    <t>ETH001Extreme humanitarian conditions - Level 5</t>
  </si>
  <si>
    <t>ACTED 28/04/2023 ;  OCHA  28/07/2022 ; WFP 13/1/2023 ; World Vision 18/1/2023; UNHCR accessed 30/4/2023 ; UNHCR 23/3/2023</t>
  </si>
  <si>
    <t>https://reliefweb.int/report/ethiopia/horn-africa-acteds-response-needs-drought-affected-families ;  https://data.humdata.org/dataset/ethiopia-population-data-_-admin-level-0-0 ; https://data.unhcr.org/en/country/eth ; https://reliefweb.int/report/ethiopia/northern-ethiopia-crisis-response-situation-report-31-december-2022 ; https://reliefweb.int/report/ethiopia/wfp-ethiopia-drought-response-situation-report-6-november-2020 ; https://reliefweb.int/report/ethiopia/ethiopia-supplementary-appeal-february-december-2023</t>
  </si>
  <si>
    <t>All population in Ethiopia is affected by the crisis/ Total number of people affected by the crisis is the summation of Level 2-5 humanitarian needs according to ACAPS methodology.</t>
  </si>
  <si>
    <t>ETH001People affected</t>
  </si>
  <si>
    <t>https://reliefweb.int/attachments/39d620b8-e2db-4502-a10d-bbd0f7efa725/TCD_STR_HNO_20230323.pdf</t>
  </si>
  <si>
    <t>These are people classified as in severe severity level according to the 2023 HNO. They are mainly refugees, returnees, host communities and children under five.</t>
  </si>
  <si>
    <t>TCD001Moderate humanitarian conditions - Level 3</t>
  </si>
  <si>
    <t>These are people classified as in extreme severity level according to the 2023 HNO. They are mainly IDPs, refugees, returnees, host communities and children under five.</t>
  </si>
  <si>
    <t>TCD001Severe humanitarian conditions - Level 4</t>
  </si>
  <si>
    <t>These are people classified as in catastrophic severity level according to the 2023 HNO. They are mainly IDPs, refugees, returnees and host communities.</t>
  </si>
  <si>
    <t>TCD001Extreme humanitarian conditions - Level 5</t>
  </si>
  <si>
    <t>This includes the rest of the population not classified in severity levels from 2 to 5.</t>
  </si>
  <si>
    <t>TCD001Minimal humanitarian conditions - Level 1</t>
  </si>
  <si>
    <t>https://reliefweb.int/attachments/0f7572b0-e352-43ae-a716-ff5d56993392/HRP_2023_at_a_glance_december_2023%20vfp%20%28004%29.pdf</t>
  </si>
  <si>
    <t>As people in need are reported across all the country, all the people that are is not in stressed, severe, extreme or catastrophic humanitarian condition are considered as at least exposed to the crisis.</t>
  </si>
  <si>
    <t>COD001Minimal humanitarian conditions - Level 1</t>
  </si>
  <si>
    <t>This is the sum of people in stressed humanitarian condition according to the 2023 HNO. This includes people affected by population movements, children, people at risk and survivors of GBV, pregnant and breastfeeding women and people with disabilities.</t>
  </si>
  <si>
    <t>COD001Stressed humanitarian conditions - Level 2</t>
  </si>
  <si>
    <t>PIN in moderate humanitarian condition include people affected by population movements, children, people at risk and survivors of GBV, pregnant and breastfeeding women and people with disabilities.</t>
  </si>
  <si>
    <t>COD001Moderate humanitarian conditions - Level 3</t>
  </si>
  <si>
    <t>PIN in severe humanitarian condition include people affected by population movements, children, people at risk and survivors of GBV, pregnant and breastfeeding women and people with disabilities.</t>
  </si>
  <si>
    <t>COD001Severe humanitarian conditions - Level 4</t>
  </si>
  <si>
    <t>PIN in catastrophic humanitarian condition include people affected by population movements, children, people at risk and survivors of GBV, pregnant and breastfeeding women and people with disabilities.</t>
  </si>
  <si>
    <t>COD001Extreme humanitarian conditions - Level 5</t>
  </si>
  <si>
    <t>The whole country is considered as exposed to the humanitarian crisis.</t>
  </si>
  <si>
    <t>COD001People exposed</t>
  </si>
  <si>
    <t>This is the sum of people in severity level from 2 to 5 according to the 2023 HNO.</t>
  </si>
  <si>
    <t>COD001People affected</t>
  </si>
  <si>
    <t>This correspond to the sum of  people in need in level 3 to 5 according to the 2023 HNO.</t>
  </si>
  <si>
    <t>COD001People in Need</t>
  </si>
  <si>
    <t>People affected are the sum of people between level 2 and 5.</t>
  </si>
  <si>
    <t>TCD001People affected</t>
  </si>
  <si>
    <t>This is the number of people in severe, extreme and catastrophic level of severity according to the 2023 HNO.</t>
  </si>
  <si>
    <t>TCD001People in Need</t>
  </si>
  <si>
    <t>release:</t>
  </si>
  <si>
    <t>INFORM SEVERITY INDEX</t>
  </si>
  <si>
    <t>August 2023</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</si>
  <si>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</si>
  <si>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</si>
  <si>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</si>
  <si>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</si>
  <si>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</si>
  <si>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</si>
  <si>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</si>
  <si>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</si>
  <si>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</si>
  <si>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</si>
  <si>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</si>
  <si>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Citation
INFORM. 2020. INFORM Severity Index August 2020.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</si>
  <si>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CRISIS</t>
  </si>
  <si>
    <t>Website name</t>
  </si>
  <si>
    <t>CRISIS ID</t>
  </si>
  <si>
    <t>COUNTRY</t>
  </si>
  <si>
    <t>ISO3</t>
  </si>
  <si>
    <t>DRIVERS</t>
  </si>
  <si>
    <t>INFORM Severity Index</t>
  </si>
  <si>
    <t>INFORM Severity category</t>
  </si>
  <si>
    <t>Trend (last 3 months)</t>
  </si>
  <si>
    <t>Impact of the crisis</t>
  </si>
  <si>
    <t>Geographical Impact</t>
  </si>
  <si>
    <t>Human Impact</t>
  </si>
  <si>
    <t>Conditions of people affected</t>
  </si>
  <si>
    <t>People in need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</si>
  <si>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</si>
  <si>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</si>
  <si>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</si>
  <si>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</si>
  <si>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</si>
  <si>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</si>
  <si>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</si>
  <si>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</si>
  <si>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</si>
  <si>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</si>
  <si>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</si>
  <si>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</si>
  <si>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</si>
  <si>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</si>
  <si>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</si>
  <si>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</si>
  <si>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</si>
  <si>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</si>
  <si>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</si>
  <si>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</si>
  <si>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</si>
  <si>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</si>
  <si>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</si>
  <si>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</si>
  <si>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</si>
  <si>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xml:space="preserve">% of total population displaced on the  </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</si>
  <si>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</si>
  <si>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</si>
  <si>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</si>
  <si>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</si>
  <si>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</si>
  <si>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</si>
  <si>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</si>
  <si>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</si>
  <si>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</si>
  <si>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</si>
  <si>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</si>
  <si>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</si>
  <si>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</si>
  <si>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</si>
  <si>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</si>
  <si>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</si>
  <si>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</si>
  <si>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</si>
  <si>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</si>
  <si>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</si>
  <si>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</si>
  <si>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</si>
  <si>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</si>
  <si>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</si>
  <si>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</si>
  <si>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</si>
  <si>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</si>
  <si>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</si>
  <si>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</si>
  <si>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</si>
  <si>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</si>
  <si>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</si>
  <si>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</si>
  <si>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</si>
  <si>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</si>
  <si>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</si>
  <si>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</si>
  <si>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</si>
  <si>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</si>
  <si>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</si>
  <si>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</si>
  <si>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</si>
  <si>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</si>
  <si>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</si>
  <si>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Drivers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</si>
  <si>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</si>
  <si>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</si>
  <si>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</si>
  <si>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</si>
  <si>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</si>
  <si>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</si>
  <si>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</si>
  <si>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</si>
  <si>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</si>
  <si>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</si>
  <si>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</si>
  <si>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</si>
  <si>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</si>
  <si>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</si>
  <si>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</si>
  <si>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</si>
  <si>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</si>
  <si>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</si>
  <si>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</si>
  <si>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</si>
  <si>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</si>
  <si>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</si>
  <si>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</si>
  <si>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</si>
  <si>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</si>
  <si>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</si>
  <si>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</si>
  <si>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</si>
  <si>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</si>
  <si>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</si>
  <si>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</si>
  <si>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</si>
  <si>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</si>
  <si>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</si>
  <si>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</si>
  <si>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</si>
  <si>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</si>
  <si>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</si>
  <si>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</si>
  <si>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</si>
  <si>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</si>
  <si>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</si>
  <si>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</si>
  <si>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</si>
  <si>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</si>
  <si>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</si>
  <si>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</si>
  <si>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</si>
  <si>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</si>
  <si>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</si>
  <si>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</si>
  <si>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</si>
  <si>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</si>
  <si>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</si>
  <si>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</si>
  <si>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</si>
  <si>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</si>
  <si>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</si>
  <si>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</si>
  <si>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</si>
  <si>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</si>
  <si>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</si>
  <si>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</si>
  <si>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</si>
  <si>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</si>
  <si>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</si>
  <si>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</si>
  <si>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</si>
  <si>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</si>
  <si>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</si>
  <si>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</si>
  <si>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</si>
  <si>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</si>
  <si>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2017</t>
  </si>
  <si>
    <t>2011</t>
  </si>
  <si>
    <t>2004 - 2006</t>
  </si>
  <si>
    <t>2020</t>
  </si>
  <si>
    <t>2018</t>
  </si>
  <si>
    <t>2006 - 2018</t>
  </si>
  <si>
    <t>2019</t>
  </si>
  <si>
    <t>Unit of Measurement</t>
  </si>
  <si>
    <t>Index</t>
  </si>
  <si>
    <t>%</t>
  </si>
  <si>
    <t>AFG</t>
  </si>
  <si>
    <t>AGO</t>
  </si>
  <si>
    <t>Albania</t>
  </si>
  <si>
    <t>ALB</t>
  </si>
  <si>
    <t>United Arab Emirates</t>
  </si>
  <si>
    <t>ARE</t>
  </si>
  <si>
    <t>Argentina</t>
  </si>
  <si>
    <t>ARG</t>
  </si>
  <si>
    <t>ARM</t>
  </si>
  <si>
    <t>Antigua and Barbuda</t>
  </si>
  <si>
    <t>ATG</t>
  </si>
  <si>
    <t>Australia</t>
  </si>
  <si>
    <t>AUS</t>
  </si>
  <si>
    <t>Austria</t>
  </si>
  <si>
    <t>AUT</t>
  </si>
  <si>
    <t>AZE</t>
  </si>
  <si>
    <t>BDI</t>
  </si>
  <si>
    <t>Belgium</t>
  </si>
  <si>
    <t>BEL</t>
  </si>
  <si>
    <t>Benin</t>
  </si>
  <si>
    <t>BEN</t>
  </si>
  <si>
    <t>BFA</t>
  </si>
  <si>
    <t>BGD</t>
  </si>
  <si>
    <t>Bulgaria</t>
  </si>
  <si>
    <t>BGR</t>
  </si>
  <si>
    <t>Bahrain</t>
  </si>
  <si>
    <t>BHR</t>
  </si>
  <si>
    <t>Bahamas</t>
  </si>
  <si>
    <t>BHS</t>
  </si>
  <si>
    <t>Bosnia and Herzegovina</t>
  </si>
  <si>
    <t>BIH</t>
  </si>
  <si>
    <t>Belarus</t>
  </si>
  <si>
    <t>BLR</t>
  </si>
  <si>
    <t>Belize</t>
  </si>
  <si>
    <t>BLZ</t>
  </si>
  <si>
    <t>Bolivia</t>
  </si>
  <si>
    <t>BOL</t>
  </si>
  <si>
    <t>BRA</t>
  </si>
  <si>
    <t>Barbados</t>
  </si>
  <si>
    <t>BRB</t>
  </si>
  <si>
    <t>Brunei</t>
  </si>
  <si>
    <t>BRN</t>
  </si>
  <si>
    <t>Bhutan</t>
  </si>
  <si>
    <t>BTN</t>
  </si>
  <si>
    <t>Botswana</t>
  </si>
  <si>
    <t>BWA</t>
  </si>
  <si>
    <t>CAF</t>
  </si>
  <si>
    <t>Canada</t>
  </si>
  <si>
    <t>CAN</t>
  </si>
  <si>
    <t>Switzerland</t>
  </si>
  <si>
    <t>CHE</t>
  </si>
  <si>
    <t>CHL</t>
  </si>
  <si>
    <t>China</t>
  </si>
  <si>
    <t>CHN</t>
  </si>
  <si>
    <t>Côte d'Ivoire</t>
  </si>
  <si>
    <t>CIV</t>
  </si>
  <si>
    <t>CMR</t>
  </si>
  <si>
    <t>COD</t>
  </si>
  <si>
    <t>COG</t>
  </si>
  <si>
    <t>COL</t>
  </si>
  <si>
    <t>Comoros</t>
  </si>
  <si>
    <t>COM</t>
  </si>
  <si>
    <t>Cape Verde</t>
  </si>
  <si>
    <t>CPV</t>
  </si>
  <si>
    <t>CRI</t>
  </si>
  <si>
    <t>Cuba</t>
  </si>
  <si>
    <t>CUB</t>
  </si>
  <si>
    <t>Cyprus</t>
  </si>
  <si>
    <t>CYP</t>
  </si>
  <si>
    <t>Czech Republic</t>
  </si>
  <si>
    <t>CZE</t>
  </si>
  <si>
    <t>Germany</t>
  </si>
  <si>
    <t>DEU</t>
  </si>
  <si>
    <t>DJI</t>
  </si>
  <si>
    <t>Dominica</t>
  </si>
  <si>
    <t>DMA</t>
  </si>
  <si>
    <t>Denmark</t>
  </si>
  <si>
    <t>DNK</t>
  </si>
  <si>
    <t>DOM</t>
  </si>
  <si>
    <t>DZA</t>
  </si>
  <si>
    <t>ECU</t>
  </si>
  <si>
    <t>EGY</t>
  </si>
  <si>
    <t>ERI</t>
  </si>
  <si>
    <t>ESP</t>
  </si>
  <si>
    <t>Estonia</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</si>
  <si>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</si>
  <si>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</si>
  <si>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</si>
  <si>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</si>
  <si>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</si>
  <si>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</si>
  <si>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</si>
  <si>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</si>
  <si>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</si>
  <si>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</si>
  <si>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</si>
  <si>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</si>
  <si>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</si>
  <si>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</si>
  <si>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</si>
  <si>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</si>
  <si>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</si>
  <si>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</si>
  <si>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</si>
  <si>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</si>
  <si>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Gambia</t>
  </si>
  <si>
    <t>GMB</t>
  </si>
  <si>
    <t>Guinea-Bissau</t>
  </si>
  <si>
    <t>GNB</t>
  </si>
  <si>
    <t>Equatorial Guinea</t>
  </si>
  <si>
    <t>GNQ</t>
  </si>
  <si>
    <t>GRC</t>
  </si>
  <si>
    <t>Grenada</t>
  </si>
  <si>
    <t>GRD</t>
  </si>
  <si>
    <t>GTM</t>
  </si>
  <si>
    <t>Guyana</t>
  </si>
  <si>
    <t>GUY</t>
  </si>
  <si>
    <t>HND</t>
  </si>
  <si>
    <t>Croatia</t>
  </si>
  <si>
    <t>HRV</t>
  </si>
  <si>
    <t>HTI</t>
  </si>
  <si>
    <t>HUN</t>
  </si>
  <si>
    <t>IDN</t>
  </si>
  <si>
    <t>IND</t>
  </si>
  <si>
    <t>Ireland</t>
  </si>
  <si>
    <t>IRL</t>
  </si>
  <si>
    <t>IRN</t>
  </si>
  <si>
    <t>IRQ</t>
  </si>
  <si>
    <t>Iceland</t>
  </si>
  <si>
    <t>ISL</t>
  </si>
  <si>
    <t>Israel</t>
  </si>
  <si>
    <t>ISR</t>
  </si>
  <si>
    <t>ITA</t>
  </si>
  <si>
    <t>Jamaica</t>
  </si>
  <si>
    <t>JAM</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</si>
  <si>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</si>
  <si>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</si>
  <si>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</si>
  <si>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</si>
  <si>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</si>
  <si>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</si>
  <si>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</si>
  <si>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</si>
  <si>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</si>
  <si>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</si>
  <si>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</si>
  <si>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</si>
  <si>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</si>
  <si>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</si>
  <si>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</si>
  <si>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</si>
  <si>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</si>
  <si>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</si>
  <si>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Laos</t>
  </si>
  <si>
    <t>LAO</t>
  </si>
  <si>
    <t>LBN</t>
  </si>
  <si>
    <t>Liberia</t>
  </si>
  <si>
    <t>LBR</t>
  </si>
  <si>
    <t>LBY</t>
  </si>
  <si>
    <t>Saint Lucia</t>
  </si>
  <si>
    <t>LCA</t>
  </si>
  <si>
    <t>Liechtenstein</t>
  </si>
  <si>
    <t>LIE</t>
  </si>
  <si>
    <t>LKA</t>
  </si>
  <si>
    <t>Lesotho</t>
  </si>
  <si>
    <t>LSO</t>
  </si>
  <si>
    <t>Lithuania</t>
  </si>
  <si>
    <t>LTU</t>
  </si>
  <si>
    <t>Luxembourg</t>
  </si>
  <si>
    <t>LUX</t>
  </si>
  <si>
    <t>Latvia</t>
  </si>
  <si>
    <t>LVA</t>
  </si>
  <si>
    <t>MAR</t>
  </si>
  <si>
    <t>MDA</t>
  </si>
  <si>
    <t>MDG</t>
  </si>
  <si>
    <t>Maldives</t>
  </si>
  <si>
    <t>MDV</t>
  </si>
  <si>
    <t>MEX</t>
  </si>
  <si>
    <t>Marshall Islands</t>
  </si>
  <si>
    <t>MHL</t>
  </si>
  <si>
    <t>Macedonia</t>
  </si>
  <si>
    <t>MKD</t>
  </si>
  <si>
    <t>MLI</t>
  </si>
  <si>
    <t>Malta</t>
  </si>
  <si>
    <t>MLT</t>
  </si>
  <si>
    <t>MMR</t>
  </si>
  <si>
    <t>Montenegro</t>
  </si>
  <si>
    <t>MNE</t>
  </si>
  <si>
    <t>MNG</t>
  </si>
  <si>
    <t>MOZ</t>
  </si>
  <si>
    <t>MRT</t>
  </si>
  <si>
    <t>Mauritius</t>
  </si>
  <si>
    <t>MUS</t>
  </si>
  <si>
    <t>MWI</t>
  </si>
  <si>
    <t>MYS</t>
  </si>
  <si>
    <t>NAM</t>
  </si>
  <si>
    <t>NER</t>
  </si>
  <si>
    <t>NGA</t>
  </si>
  <si>
    <t>NIC</t>
  </si>
  <si>
    <t>Netherlands</t>
  </si>
  <si>
    <t>NLD</t>
  </si>
  <si>
    <t>Norway</t>
  </si>
  <si>
    <t>NOR</t>
  </si>
  <si>
    <t>Nepal</t>
  </si>
  <si>
    <t>NPL</t>
  </si>
  <si>
    <t>Nauru</t>
  </si>
  <si>
    <t>NRU</t>
  </si>
  <si>
    <t>New Zealand</t>
  </si>
  <si>
    <t>NZL</t>
  </si>
  <si>
    <t>Oman</t>
  </si>
  <si>
    <t>OMN</t>
  </si>
  <si>
    <t>PAK</t>
  </si>
  <si>
    <t>PAN</t>
  </si>
  <si>
    <t>PER</t>
  </si>
  <si>
    <t>PHL</t>
  </si>
  <si>
    <t>Palau</t>
  </si>
  <si>
    <t>PLW</t>
  </si>
  <si>
    <t>PNG</t>
  </si>
  <si>
    <t>POL</t>
  </si>
  <si>
    <t>PRK</t>
  </si>
  <si>
    <t>Portugal</t>
  </si>
  <si>
    <t>PRT</t>
  </si>
  <si>
    <t>Paraguay</t>
  </si>
  <si>
    <t>PRY</t>
  </si>
  <si>
    <t>PSE</t>
  </si>
  <si>
    <t>Qatar</t>
  </si>
  <si>
    <t>QAT</t>
  </si>
  <si>
    <t>Kosovo</t>
  </si>
  <si>
    <t>RKS</t>
  </si>
  <si>
    <t>ROU</t>
  </si>
  <si>
    <t>RUS</t>
  </si>
  <si>
    <t>RWA</t>
  </si>
  <si>
    <t>Saudi Arabia</t>
  </si>
  <si>
    <t>SAU</t>
  </si>
  <si>
    <t>SDN</t>
  </si>
  <si>
    <t>SEN</t>
  </si>
  <si>
    <t>Singapore</t>
  </si>
  <si>
    <t>SGP</t>
  </si>
  <si>
    <t>Solomon Islands</t>
  </si>
  <si>
    <t>SLB</t>
  </si>
  <si>
    <t>Sierra Leone</t>
  </si>
  <si>
    <t>SLE</t>
  </si>
  <si>
    <t>SLV</t>
  </si>
  <si>
    <t>SOM</t>
  </si>
  <si>
    <t>Serbia</t>
  </si>
  <si>
    <t>SRB</t>
  </si>
  <si>
    <t>SSD</t>
  </si>
  <si>
    <t>Sao Tome and Principe</t>
  </si>
  <si>
    <t>STP</t>
  </si>
  <si>
    <t>Suriname</t>
  </si>
  <si>
    <t>SUR</t>
  </si>
  <si>
    <t>SVK</t>
  </si>
  <si>
    <t>Slovenia</t>
  </si>
  <si>
    <t>SVN</t>
  </si>
  <si>
    <t>Sweden</t>
  </si>
  <si>
    <t>SWE</t>
  </si>
  <si>
    <t>SWZ</t>
  </si>
  <si>
    <t>Seychelles</t>
  </si>
  <si>
    <t>SYC</t>
  </si>
  <si>
    <t>SYR</t>
  </si>
  <si>
    <t>TCD</t>
  </si>
  <si>
    <t>Togo</t>
  </si>
  <si>
    <t>TGO</t>
  </si>
  <si>
    <t>THA</t>
  </si>
  <si>
    <t>Tajikistan</t>
  </si>
  <si>
    <t>TJK</t>
  </si>
  <si>
    <t>Turkmenistan</t>
  </si>
  <si>
    <t>TKM</t>
  </si>
  <si>
    <t>Timor Leste</t>
  </si>
  <si>
    <t>TLS</t>
  </si>
  <si>
    <t>Tonga</t>
  </si>
  <si>
    <t>TON</t>
  </si>
  <si>
    <t>TTO</t>
  </si>
  <si>
    <t>TUN</t>
  </si>
  <si>
    <t>TUR</t>
  </si>
  <si>
    <t>Tuvalu</t>
  </si>
  <si>
    <t>TUV</t>
  </si>
  <si>
    <t>TZA</t>
  </si>
  <si>
    <t>UGA</t>
  </si>
  <si>
    <t>UKR</t>
  </si>
  <si>
    <t>Uruguay</t>
  </si>
  <si>
    <t>URY</t>
  </si>
  <si>
    <t>United States</t>
  </si>
  <si>
    <t>USA</t>
  </si>
  <si>
    <t>Uzbekistan</t>
  </si>
  <si>
    <t>UZB</t>
  </si>
  <si>
    <t>St. Vincent and the Grenadines</t>
  </si>
  <si>
    <t>VCT</t>
  </si>
  <si>
    <t>VEN</t>
  </si>
  <si>
    <t>Vietnam</t>
  </si>
  <si>
    <t>VNM</t>
  </si>
  <si>
    <t>VUT</t>
  </si>
  <si>
    <t>Samoa</t>
  </si>
  <si>
    <t>WSM</t>
  </si>
  <si>
    <t>YEM</t>
  </si>
  <si>
    <t>South Africa</t>
  </si>
  <si>
    <t>ZAF</t>
  </si>
  <si>
    <t>ZMB</t>
  </si>
  <si>
    <t>ZWE</t>
  </si>
  <si>
    <t>Total sq.km.</t>
  </si>
  <si>
    <t>Nigeria, Niger, Chad, Cameroon</t>
  </si>
  <si>
    <t>NGA, NER, TCD, CMR</t>
  </si>
  <si>
    <t>Venezuela, Brazil, Colombia, Ecuador, Peru, Trinidad and Tobago, Chile, Dominican Republic, Panama</t>
  </si>
  <si>
    <t>VEN, BRA, COL, ECU, PER, TTO, CHL, DOM, PAN</t>
  </si>
  <si>
    <t>India, Pakistan</t>
  </si>
  <si>
    <t>IND, PAK</t>
  </si>
  <si>
    <t>Syria, Türkiye, Iraq, Egypt, Jordan, Lebanon</t>
  </si>
  <si>
    <t>SYR, TUR, IRQ, EGY, JOR, LBN</t>
  </si>
  <si>
    <t>Türkiye, Greece</t>
  </si>
  <si>
    <t>TUR, GRC</t>
  </si>
  <si>
    <t>Algeria, Tunisia, Libya, Italy</t>
  </si>
  <si>
    <t>DZA, TUN, LBY, ITA</t>
  </si>
  <si>
    <t>Algeria, Morocco, Spain</t>
  </si>
  <si>
    <t>DZA, MAR, ESP</t>
  </si>
  <si>
    <t>Bangladesh, Myanmar</t>
  </si>
  <si>
    <t>BGD, MMR</t>
  </si>
  <si>
    <t>Lesotho, Madagascar, Malawi, Namibia, Eswatini, Zambia, Zimbabwe, Tanzania</t>
  </si>
  <si>
    <t>LSO, MDG, MWI, NAM, SWZ, ZMB, ZWE, TZA</t>
  </si>
  <si>
    <t>Armenia, Azerbaijan</t>
  </si>
  <si>
    <t>ARM, AZE</t>
  </si>
  <si>
    <t>Ethiopia, Somalia, Kenya</t>
  </si>
  <si>
    <t>ETH, SOM, KEN</t>
  </si>
  <si>
    <t>Türkiye, Syria</t>
  </si>
  <si>
    <t>TUR, SYR</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</si>
  <si>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</si>
  <si>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</si>
  <si>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</si>
  <si>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</si>
  <si>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</si>
  <si>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</si>
  <si>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</si>
  <si>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</si>
  <si>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</si>
  <si>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</si>
  <si>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</si>
  <si>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</si>
  <si>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</si>
  <si>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</si>
  <si>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</si>
  <si>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</si>
  <si>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</si>
  <si>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</si>
  <si>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</si>
  <si>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</si>
  <si>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</si>
  <si>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</si>
  <si>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</si>
  <si>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</si>
  <si>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</si>
  <si>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</si>
  <si>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</si>
  <si>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</si>
  <si>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</si>
  <si>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</si>
  <si>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</si>
  <si>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</si>
  <si>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</si>
  <si>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</si>
  <si>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</si>
  <si>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 of total population displaced on the total population affected</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</si>
  <si>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</si>
  <si>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</si>
  <si>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</si>
  <si>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</si>
  <si>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</si>
  <si>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</si>
  <si>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</si>
  <si>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</si>
  <si>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</si>
  <si>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</si>
  <si>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</si>
  <si>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</si>
  <si>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</si>
  <si>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</si>
  <si>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</si>
  <si>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</si>
  <si>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</si>
  <si>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</si>
  <si>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</si>
  <si>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</si>
  <si>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</si>
  <si>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</si>
  <si>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</si>
  <si>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</si>
  <si>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</si>
  <si>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</si>
  <si>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</si>
  <si>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</si>
  <si>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</si>
  <si>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</si>
  <si>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</si>
  <si>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</si>
  <si>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</si>
  <si>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</si>
  <si>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</si>
  <si>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</si>
  <si>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</si>
  <si>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</si>
  <si>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</si>
  <si>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</si>
  <si>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</si>
  <si>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</si>
  <si>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</si>
  <si>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</si>
  <si>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</si>
  <si>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</si>
  <si>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</si>
  <si>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</si>
  <si>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</si>
  <si>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</si>
  <si>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</si>
  <si>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</si>
  <si>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</si>
  <si>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</si>
  <si>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</si>
  <si>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</si>
  <si>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</si>
  <si>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</si>
  <si>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</si>
  <si>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</si>
  <si>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</si>
  <si>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</si>
  <si>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</si>
  <si>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</si>
  <si>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</si>
  <si>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</si>
  <si>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</si>
  <si>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</si>
  <si>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</si>
  <si>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</si>
  <si>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</si>
  <si>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</si>
  <si>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</si>
  <si>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</si>
  <si>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</si>
  <si>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</si>
  <si>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</si>
  <si>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</si>
  <si>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</si>
  <si>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</si>
  <si>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</si>
  <si>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</si>
  <si>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</si>
  <si>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</si>
  <si>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</si>
  <si>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</si>
  <si>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</si>
  <si>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</si>
  <si>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</si>
  <si>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</si>
  <si>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</si>
  <si>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</si>
  <si>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</si>
  <si>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</si>
  <si>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AFG005</t>
  </si>
  <si>
    <t>ARG002</t>
  </si>
  <si>
    <t>BDI002</t>
  </si>
  <si>
    <t>BDI003</t>
  </si>
  <si>
    <t>BFA003</t>
  </si>
  <si>
    <t>BFA004</t>
  </si>
  <si>
    <t>BGD001</t>
  </si>
  <si>
    <t>BGD004</t>
  </si>
  <si>
    <t>BGD006</t>
  </si>
  <si>
    <t>BGD007</t>
  </si>
  <si>
    <t>BGD008</t>
  </si>
  <si>
    <t>BHS002</t>
  </si>
  <si>
    <t>BIH002</t>
  </si>
  <si>
    <t>CAF002</t>
  </si>
  <si>
    <t>CHN002</t>
  </si>
  <si>
    <t>CHN003</t>
  </si>
  <si>
    <t>COD002</t>
  </si>
  <si>
    <t>COD003</t>
  </si>
  <si>
    <t>COG002</t>
  </si>
  <si>
    <t>COG004</t>
  </si>
  <si>
    <t>COL003</t>
  </si>
  <si>
    <t>COM002</t>
  </si>
  <si>
    <t>DJI004</t>
  </si>
  <si>
    <t>EGY001</t>
  </si>
  <si>
    <t>EGY002</t>
  </si>
  <si>
    <t>EGY003</t>
  </si>
  <si>
    <t>ETH002</t>
  </si>
  <si>
    <t>FJI002</t>
  </si>
  <si>
    <t>GMB002</t>
  </si>
  <si>
    <t>GTM003</t>
  </si>
  <si>
    <t>HND002</t>
  </si>
  <si>
    <t>IDN001</t>
  </si>
  <si>
    <t>IDN003</t>
  </si>
  <si>
    <t>IDN005</t>
  </si>
  <si>
    <t>IDN006</t>
  </si>
  <si>
    <t>IND001</t>
  </si>
  <si>
    <t>IND003</t>
  </si>
  <si>
    <t>IND004</t>
  </si>
  <si>
    <t>IND005</t>
  </si>
  <si>
    <t>IRN002</t>
  </si>
  <si>
    <t>IRN003</t>
  </si>
  <si>
    <t>JOR001</t>
  </si>
  <si>
    <t>JOR003</t>
  </si>
  <si>
    <t>KEN004</t>
  </si>
  <si>
    <t>KEN005</t>
  </si>
  <si>
    <t>LAO002</t>
  </si>
  <si>
    <t>LBN001</t>
  </si>
  <si>
    <t>LBN003</t>
  </si>
  <si>
    <t>LBN005</t>
  </si>
  <si>
    <t>LSO002</t>
  </si>
  <si>
    <t>LSO003</t>
  </si>
  <si>
    <t>MDG003</t>
  </si>
  <si>
    <t>MDG004</t>
  </si>
  <si>
    <t>MDG005</t>
  </si>
  <si>
    <t>MDG006</t>
  </si>
  <si>
    <t>MDG007</t>
  </si>
  <si>
    <t>MEX004</t>
  </si>
  <si>
    <t>MOZ002</t>
  </si>
  <si>
    <t>MOZ003</t>
  </si>
  <si>
    <t>MOZ005</t>
  </si>
  <si>
    <t>MOZ006</t>
  </si>
  <si>
    <t>MOZ007</t>
  </si>
  <si>
    <t>MOZ008</t>
  </si>
  <si>
    <t>MRT001</t>
  </si>
  <si>
    <t>MWI003</t>
  </si>
  <si>
    <t>MWI004</t>
  </si>
  <si>
    <t>NER005</t>
  </si>
  <si>
    <t>NGA002</t>
  </si>
  <si>
    <t>NGA005</t>
  </si>
  <si>
    <t>NIC002</t>
  </si>
  <si>
    <t>NPL002</t>
  </si>
  <si>
    <t>PAK002</t>
  </si>
  <si>
    <t>PAK003</t>
  </si>
  <si>
    <t>PHL004</t>
  </si>
  <si>
    <t>PHL005</t>
  </si>
  <si>
    <t>PHL006</t>
  </si>
  <si>
    <t>PHL007</t>
  </si>
  <si>
    <t>PHL008</t>
  </si>
  <si>
    <t>PHL009</t>
  </si>
  <si>
    <t>PHL010</t>
  </si>
  <si>
    <t>PHL011</t>
  </si>
  <si>
    <t>PHL013</t>
  </si>
  <si>
    <t>PNG002</t>
  </si>
  <si>
    <t>SDN002</t>
  </si>
  <si>
    <t>SDN003</t>
  </si>
  <si>
    <t>SDN004</t>
  </si>
  <si>
    <t>SDN006</t>
  </si>
  <si>
    <t>SDN007</t>
  </si>
  <si>
    <t>SOM004</t>
  </si>
  <si>
    <t>SSD002</t>
  </si>
  <si>
    <t>SSD003</t>
  </si>
  <si>
    <t>TCD002</t>
  </si>
  <si>
    <t>TCD006</t>
  </si>
  <si>
    <t>TCD008</t>
  </si>
  <si>
    <t>TLS002</t>
  </si>
  <si>
    <t>TON002</t>
  </si>
  <si>
    <t>UGA001</t>
  </si>
  <si>
    <t>UGA002</t>
  </si>
  <si>
    <t>UGA003</t>
  </si>
  <si>
    <t>UGA004</t>
  </si>
  <si>
    <t>UGA006</t>
  </si>
  <si>
    <t>UGA007</t>
  </si>
  <si>
    <t>VCT002</t>
  </si>
  <si>
    <t>VNM002</t>
  </si>
  <si>
    <t>VUT002</t>
  </si>
  <si>
    <t>XXX002</t>
  </si>
  <si>
    <t>XXX003</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</si>
  <si>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</si>
  <si>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</si>
  <si>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</si>
  <si>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</si>
  <si>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</si>
  <si>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</si>
  <si>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</si>
  <si>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</si>
  <si>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</si>
  <si>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</si>
  <si>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</si>
  <si>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</si>
  <si>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</si>
  <si>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</si>
  <si>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</si>
  <si>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Conflict,Violence,Displacement,Drought,Earthquake,Socio-political</t>
  </si>
  <si>
    <t>Complex crisis</t>
  </si>
  <si>
    <t>https://www.acaps.org/country/Afghanistan/crisis/Complex-crisis</t>
  </si>
  <si>
    <t>Before 2019</t>
  </si>
  <si>
    <t>More than 2 years</t>
  </si>
  <si>
    <t>National</t>
  </si>
  <si>
    <t>Africa</t>
  </si>
  <si>
    <t>Drought</t>
  </si>
  <si>
    <t>Drought in South-West</t>
  </si>
  <si>
    <t>https://www.acaps.org/country/Angola/crisis/Drought-in-South-West</t>
  </si>
  <si>
    <t>14/12/2021</t>
  </si>
  <si>
    <t>Subnational</t>
  </si>
  <si>
    <t>AGO.8_1,AGO.10_1,AGO.16_1</t>
  </si>
  <si>
    <t>Cunene,Huíla,Namibe</t>
  </si>
  <si>
    <t>Middle east</t>
  </si>
  <si>
    <t>Conflict,Displacement</t>
  </si>
  <si>
    <t>https://www.acaps.org/country/Armenia/crisis/Nagorno-Karabakh-Conflict-in-Armenia</t>
  </si>
  <si>
    <t>04/11/2020</t>
  </si>
  <si>
    <t>ARM.4_1,ARM.9_1,ARM.2_1</t>
  </si>
  <si>
    <t>Erevan,Syunik,Ararat</t>
  </si>
  <si>
    <t>https://www.acaps.org/country/Azerbaijan/crisis/Nagorno-Karabakh-conflict-in-Azerbaijan</t>
  </si>
  <si>
    <t>AZE.5_1,AZE.10_1</t>
  </si>
  <si>
    <t>Kalbajar-Lachin,Yukhari-Karabakh</t>
  </si>
  <si>
    <t>Violence,Displacement,Floods</t>
  </si>
  <si>
    <t xml:space="preserve">Complex crisis </t>
  </si>
  <si>
    <t>https://www.acaps.org/country/Burundi/crisis/Complex-crisis</t>
  </si>
  <si>
    <t>RWA002,TZA002</t>
  </si>
  <si>
    <t>Conflict,Displacement,Violence</t>
  </si>
  <si>
    <t>Conflict</t>
  </si>
  <si>
    <t>https://www.acaps.org/country/Burkina Faso/crisis/Conflict</t>
  </si>
  <si>
    <t>Conflict,Violence,Displacement</t>
  </si>
  <si>
    <t>Rohingya Refugees</t>
  </si>
  <si>
    <t>https://www.acaps.org/country/Bangladesh/crisis/Rohingya-Refugees</t>
  </si>
  <si>
    <t>MMR002,BGD001</t>
  </si>
  <si>
    <t>BGD.2_1</t>
  </si>
  <si>
    <t>Chittagong</t>
  </si>
  <si>
    <t>Americas</t>
  </si>
  <si>
    <t>Displacement,Floods</t>
  </si>
  <si>
    <t>Country level</t>
  </si>
  <si>
    <t>https://www.acaps.org/country/Brazil/crisis/Country-level</t>
  </si>
  <si>
    <t>BRA002,BRA003</t>
  </si>
  <si>
    <t>04/01/2022</t>
  </si>
  <si>
    <t>Displacement</t>
  </si>
  <si>
    <t>Venezuelan refugees</t>
  </si>
  <si>
    <t>https://www.acaps.org/country/Brazil/crisis/Venezuelan-refugees</t>
  </si>
  <si>
    <t>BRA.23_1</t>
  </si>
  <si>
    <t>Roraima</t>
  </si>
  <si>
    <t>Floods</t>
  </si>
  <si>
    <t>https://www.acaps.org/country/Brazil/crisis/Floods</t>
  </si>
  <si>
    <t>BRA.5_1,BRA.13_1,BRA.19_1</t>
  </si>
  <si>
    <t>Bahia,Minas Gerais,Rio de Janeiro</t>
  </si>
  <si>
    <t>https://www.acaps.org/country/CAR/crisis/Complex-crisis</t>
  </si>
  <si>
    <t>https://www.acaps.org/country/Chile/crisis/Venezuelan-refugees</t>
  </si>
  <si>
    <t>11/02/2022</t>
  </si>
  <si>
    <t>https://www.acaps.org/country/Cameroon/crisis/Country-level</t>
  </si>
  <si>
    <t>https://www.acaps.org/country/Cameroon/crisis/Lake-Chad-basin-crisis</t>
  </si>
  <si>
    <t>CMR.4_1</t>
  </si>
  <si>
    <t>Extrême-Nord</t>
  </si>
  <si>
    <t>Anglophone crisis</t>
  </si>
  <si>
    <t>https://www.acaps.org/country/Cameroon/crisis/Anglophone-crisis</t>
  </si>
  <si>
    <t>CMR.6_1,CMR.9_1,CMR.8_1,CMR.5_1</t>
  </si>
  <si>
    <t>Nord-Ouest,Sud-Ouest,Ouest,Littoral</t>
  </si>
  <si>
    <t>CAR refugees</t>
  </si>
  <si>
    <t>https://www.acaps.org/country/Cameroon/crisis/CAR-refugees</t>
  </si>
  <si>
    <t>CMR.1_1,CMR.3_1</t>
  </si>
  <si>
    <t>Adamaoua,Est</t>
  </si>
  <si>
    <t>Conflict,Displacement,Socio-political</t>
  </si>
  <si>
    <t>https://www.acaps.org/country/DRC/crisis/Complex-crisis</t>
  </si>
  <si>
    <t>https://www.acaps.org/country/Congo/crisis/Complex-crisis</t>
  </si>
  <si>
    <t>01/12/2019</t>
  </si>
  <si>
    <t>Socio-political,Conflict,Violence,Floods,Displacement</t>
  </si>
  <si>
    <t>https://www.acaps.org/country/Colombia/crisis/Complex-crisis</t>
  </si>
  <si>
    <t xml:space="preserve">Venezuelan refugees </t>
  </si>
  <si>
    <t>https://www.acaps.org/country/Colombia/crisis/Venezuelan-refugees</t>
  </si>
  <si>
    <t>Nicaraguan refugees</t>
  </si>
  <si>
    <t>https://www.acaps.org/country/Costa Rica/crisis/Nicaraguan-refugees</t>
  </si>
  <si>
    <t>01/04/2019</t>
  </si>
  <si>
    <t>Displacement,Drought</t>
  </si>
  <si>
    <t>https://www.acaps.org/country/Djibouti/crisis/Country-level</t>
  </si>
  <si>
    <t>Mixed Migration</t>
  </si>
  <si>
    <t>https://www.acaps.org/country/Djibouti/crisis/Mixed-Migration</t>
  </si>
  <si>
    <t>https://www.acaps.org/country/Djibouti/crisis/Drought</t>
  </si>
  <si>
    <t>https://www.acaps.org/country/Dominican Republic/crisis/Venezuelan-refugees</t>
  </si>
  <si>
    <t>https://www.acaps.org/country/Algeria/crisis/Mixed-Migration</t>
  </si>
  <si>
    <t>Sahrawi refugees</t>
  </si>
  <si>
    <t>https://www.acaps.org/country/Algeria/crisis/Sahrawi-refugees</t>
  </si>
  <si>
    <t>DZA.44_1</t>
  </si>
  <si>
    <t>Tindouf</t>
  </si>
  <si>
    <t>https://www.acaps.org/country/Algeria/crisis/Country-level</t>
  </si>
  <si>
    <t>23/06/2020</t>
  </si>
  <si>
    <t>https://www.acaps.org/country/Ecuador/crisis/Venezuelan-refugees</t>
  </si>
  <si>
    <t>Displacement,Conflict</t>
  </si>
  <si>
    <t>Refugees crisis</t>
  </si>
  <si>
    <t>https://www.acaps.org/country/Egypt/crisis/Refugees-crisis</t>
  </si>
  <si>
    <t>24/07/2023</t>
  </si>
  <si>
    <t>Socio-political,Displacement</t>
  </si>
  <si>
    <t>https://www.acaps.org/country/Eritrea/crisis/Complex-crisis</t>
  </si>
  <si>
    <t>ETH004,ETH003</t>
  </si>
  <si>
    <t>Europe</t>
  </si>
  <si>
    <t>https://www.acaps.org/country/Spain/crisis/Mixed-Migration</t>
  </si>
  <si>
    <t>ESP.13_1,ESP.14_1,ESP.1_1,ESP.7_1</t>
  </si>
  <si>
    <t>Islas Baleares,Islas Canarias,Andalucía,Ceuta y Melilla</t>
  </si>
  <si>
    <t>Displacement,Floods,Conflict</t>
  </si>
  <si>
    <t>https://www.acaps.org/country/Ethiopia/crisis/Complex-crisis</t>
  </si>
  <si>
    <t>https://www.acaps.org/country/Ethiopia/crisis/International-Displacement</t>
  </si>
  <si>
    <t>01/06/2020</t>
  </si>
  <si>
    <t>https://www.acaps.org/country/Ethiopia/crisis/Northern-Ethiopia-Conflict</t>
  </si>
  <si>
    <t>04/12/2020</t>
  </si>
  <si>
    <t>ETH.2_1,ETH.3_1,ETH.11_1</t>
  </si>
  <si>
    <t>Afar,Amhara,Tigray</t>
  </si>
  <si>
    <t>https://www.acaps.org/country/Ethiopia/crisis/Drought</t>
  </si>
  <si>
    <t>08/02/2022</t>
  </si>
  <si>
    <t>ETH.8_1,ETH.9_1,ETH.10_1</t>
  </si>
  <si>
    <t>Oromia,Somali,Southern Nations, Nationalities and Peoples</t>
  </si>
  <si>
    <t>https://www.acaps.org/country/Greece/crisis/Mixed-Migration</t>
  </si>
  <si>
    <t>GRC.1_1</t>
  </si>
  <si>
    <t>Aegean</t>
  </si>
  <si>
    <t>Violence,Socio-political,Other seasonal event</t>
  </si>
  <si>
    <t>https://www.acaps.org/country/Guatemala/crisis/Complex-crisis</t>
  </si>
  <si>
    <t>https://www.acaps.org/country/Honduras/crisis/Complex-crisis</t>
  </si>
  <si>
    <t>Earthquake,Violence,Socio-political,Other seasonal event</t>
  </si>
  <si>
    <t>https://www.acaps.org/country/Haiti/crisis/Complex-crisis</t>
  </si>
  <si>
    <t>Earthquake</t>
  </si>
  <si>
    <t>https://www.acaps.org/country/Haiti/crisis/Earthquake</t>
  </si>
  <si>
    <t>16/08/2021</t>
  </si>
  <si>
    <t>HTI.10_1,HTI.2_1,HTI.4_1</t>
  </si>
  <si>
    <t>Sud,Grand'Anse,Nippes</t>
  </si>
  <si>
    <t>Displacement from Ukraine conflict</t>
  </si>
  <si>
    <t>https://www.acaps.org/country/Hungary/crisis/Displacement-from-Ukraine-conflict</t>
  </si>
  <si>
    <t>UKR002,POL002,MDA002,ROU002,SVK002</t>
  </si>
  <si>
    <t>28/02/2022</t>
  </si>
  <si>
    <t>HUN.16_1</t>
  </si>
  <si>
    <t>Szabolcs-Szatmár-Bereg</t>
  </si>
  <si>
    <t>Socio-political,Violence</t>
  </si>
  <si>
    <t>https://www.acaps.org/country/Indonesia/crisis/Papua-Conflict</t>
  </si>
  <si>
    <t>01/07/2019</t>
  </si>
  <si>
    <t>IDN.23_1</t>
  </si>
  <si>
    <t>Papua</t>
  </si>
  <si>
    <t>Earthquake,Socio-political,Violence</t>
  </si>
  <si>
    <t>https://www.acaps.org/country/Indonesia/crisis/Country-Level</t>
  </si>
  <si>
    <t>27/01/2021</t>
  </si>
  <si>
    <t>IDN.23_1,IDN.9_1,IDN.22_1</t>
  </si>
  <si>
    <t>Papua,Jawa Barat,Papua Barat</t>
  </si>
  <si>
    <t>Earthquake in West Java</t>
  </si>
  <si>
    <t>https://www.acaps.org/country/Indonesia/crisis/Earthquake-in-West-Java</t>
  </si>
  <si>
    <t>28/11/2022</t>
  </si>
  <si>
    <t>IDN.9_1</t>
  </si>
  <si>
    <t>Jawa Barat</t>
  </si>
  <si>
    <t>Socio-political</t>
  </si>
  <si>
    <t xml:space="preserve">Kashmir conflict </t>
  </si>
  <si>
    <t>https://www.acaps.org/country/India/crisis/Kashmir-conflict</t>
  </si>
  <si>
    <t>01/03/2019</t>
  </si>
  <si>
    <t>IND.14_1</t>
  </si>
  <si>
    <t>Jammu and Kashmir</t>
  </si>
  <si>
    <t>Afghan Refugees</t>
  </si>
  <si>
    <t>https://www.acaps.org/country/Iran/crisis/Afghan-Refugees</t>
  </si>
  <si>
    <t>01/03/2020</t>
  </si>
  <si>
    <t>IRN.6_1,IRN.28_1,IRN.24_1</t>
  </si>
  <si>
    <t>Esfahan,Tehran,Razavi Khorasan</t>
  </si>
  <si>
    <t>Violence,Displacement,Socio-political,Conflict</t>
  </si>
  <si>
    <t>https://www.acaps.org/country/Iraq/crisis/Country-level</t>
  </si>
  <si>
    <t>IRQ.1_1,IRQ.2_1,IRQ.4_1,IRQ.5_1,IRQ.6_1,IRQ.7_1,IRQ.8_1,IRQ.9_1,IRQ.10_1,IRQ.11_1,IRQ.12_1,IRQ.13_1,IRQ.14_1,IRQ.15_1,IRQ.16_1,IRQ.17_1,IRQ.18_1</t>
  </si>
  <si>
    <t>Al-Anbar,Al-Basrah,Al-Qadisiyah,An-Najaf,Arbil,As-Sulaymaniyah,At-Ta'mim,Babil,Baghdad,Dhi-Qar,Dihok,Diyala,Karbala',Maysan,Ninawa,Sala ad-Din,Wasit</t>
  </si>
  <si>
    <t>Conflict,Socio-political,Violence</t>
  </si>
  <si>
    <t>https://www.acaps.org/country/Iraq/crisis/Conflict</t>
  </si>
  <si>
    <t>Syrian Refugees</t>
  </si>
  <si>
    <t>https://www.acaps.org/country/Iraq/crisis/Syrian-Refugees</t>
  </si>
  <si>
    <t>IRQ.6_1,IRQ.7_1,IRQ.12_1</t>
  </si>
  <si>
    <t>Arbil,As-Sulaymaniyah,Dihok</t>
  </si>
  <si>
    <t>https://www.acaps.org/country/Italy/crisis/Mixed-Migration</t>
  </si>
  <si>
    <t>ITA.4_1,ITA.15_1</t>
  </si>
  <si>
    <t>Calabria,Sicily</t>
  </si>
  <si>
    <t>Syrian refugees</t>
  </si>
  <si>
    <t>https://www.acaps.org/country/Jordan/crisis/Syrian-refugees</t>
  </si>
  <si>
    <t>JOR.2_1,JOR.5_1,JOR.10_1,JOR.12_1</t>
  </si>
  <si>
    <t>Amman,Irbid,Mafraq,Zarqa</t>
  </si>
  <si>
    <t>Drought,Displacement</t>
  </si>
  <si>
    <t xml:space="preserve">Country level </t>
  </si>
  <si>
    <t>https://www.acaps.org/country/Kenya/crisis/Country-level</t>
  </si>
  <si>
    <t>01/06/2019</t>
  </si>
  <si>
    <t>Refugee situation</t>
  </si>
  <si>
    <t>https://www.acaps.org/country/Kenya/crisis/Refugee-situation</t>
  </si>
  <si>
    <t>SSD001,SOM001</t>
  </si>
  <si>
    <t>KEN.7_1,KEN.43_1</t>
  </si>
  <si>
    <t>Garissa,Turkana</t>
  </si>
  <si>
    <t>https://www.acaps.org/country/Kenya/crisis/Drought</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</si>
  <si>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</si>
  <si>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</si>
  <si>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https://www.acaps.org/country/Lebanon/crisis/Syrian-refugees</t>
  </si>
  <si>
    <t>Socio-political,Violence,Tecnological Disaster</t>
  </si>
  <si>
    <t>Socioeconomic crisis</t>
  </si>
  <si>
    <t>https://www.acaps.org/country/Lebanon/crisis/Socioeconomic-crisis</t>
  </si>
  <si>
    <t>01/04/2020</t>
  </si>
  <si>
    <t>https://www.acaps.org/country/Libya/crisis/Complex-crisis</t>
  </si>
  <si>
    <t>https://www.acaps.org/country/Libya/crisis/Mixed-Migration</t>
  </si>
  <si>
    <t>Socio-political,Food Security</t>
  </si>
  <si>
    <t>Socio-economic crisis</t>
  </si>
  <si>
    <t>https://www.acaps.org/country/Sri Lanka/crisis/Socio-economic-crisis</t>
  </si>
  <si>
    <t>20/06/2022</t>
  </si>
  <si>
    <t>https://www.acaps.org/country/Morocco/crisis/Mixed-Migration</t>
  </si>
  <si>
    <t>https://www.acaps.org/country/Moldova/crisis/Displacement-from-Ukraine-conflict</t>
  </si>
  <si>
    <t>HUN002,POL002,UKR002,ROU002,SVK002</t>
  </si>
  <si>
    <t>03/03/2022</t>
  </si>
  <si>
    <t>MDA.25_1,MDA.32_1</t>
  </si>
  <si>
    <t>Ocniţa,Ştefan Voda</t>
  </si>
  <si>
    <t>Drought,Cyclone</t>
  </si>
  <si>
    <t>https://www.acaps.org/country/Madagascar/crisis/Country-level</t>
  </si>
  <si>
    <t>MDG002,MDG007,MDG008</t>
  </si>
  <si>
    <t>https://www.acaps.org/country/Madagascar/crisis/Drought</t>
  </si>
  <si>
    <t>MDG.3_1,MDG.6_1</t>
  </si>
  <si>
    <t>Fianarantsoa,Toliary</t>
  </si>
  <si>
    <t>Cyclone</t>
  </si>
  <si>
    <t>Tropical cyclone Freddy</t>
  </si>
  <si>
    <t>https://www.acaps.org/country/Madagascar/crisis/Tropical-cyclone-Freddy</t>
  </si>
  <si>
    <t>MDG001,MWI005,MOZ010</t>
  </si>
  <si>
    <t>31/03/2023</t>
  </si>
  <si>
    <t>MDG.6_1,MDG.3_1,MDG.5_1,MDG.1_1</t>
  </si>
  <si>
    <t>Toliary,Fianarantsoa,Toamasina,Antananarivo</t>
  </si>
  <si>
    <t>Violence,Displacement</t>
  </si>
  <si>
    <t>https://www.acaps.org/country/Mexico/crisis/Country-Level</t>
  </si>
  <si>
    <t>01/11/2019</t>
  </si>
  <si>
    <t>Criminal Violence</t>
  </si>
  <si>
    <t>https://www.acaps.org/country/Mexico/crisis/Criminal-Violence</t>
  </si>
  <si>
    <t>https://www.acaps.org/country/Mexico/crisis/Mixed-Migration</t>
  </si>
  <si>
    <t>GTM003,SLV001,HND001</t>
  </si>
  <si>
    <t>https://www.acaps.org/country/Mali/crisis/Complex-crisis</t>
  </si>
  <si>
    <t>Socio-political,Conflict,Violence</t>
  </si>
  <si>
    <t>https://www.acaps.org/country/Myanmar/crisis/Country-level</t>
  </si>
  <si>
    <t>Rakhine conflict</t>
  </si>
  <si>
    <t>https://www.acaps.org/country/Myanmar/crisis/Rakhine-conflict</t>
  </si>
  <si>
    <t>MMR.11_1</t>
  </si>
  <si>
    <t>Rakhine</t>
  </si>
  <si>
    <t>Kachin and Shan conflict</t>
  </si>
  <si>
    <t>https://www.acaps.org/country/Myanmar/crisis/Kachin-and-Shan-conflict</t>
  </si>
  <si>
    <t>MMR.4_1,MMR.13_1</t>
  </si>
  <si>
    <t>Kachin,Shan</t>
  </si>
  <si>
    <t>Violence,Socio-political,Conflict</t>
  </si>
  <si>
    <t>Post-coup conflict</t>
  </si>
  <si>
    <t>https://www.acaps.org/country/Myanmar/crisis/Post-coup-conflict</t>
  </si>
  <si>
    <t>17/06/2021</t>
  </si>
  <si>
    <t>MMR.2_1,MMR.3_1,MMR.5_1,MMR.7_1,MMR.6_1,MMR.9_1,MMR.10_1,MMR.12_1,MMR.14_1,MMR.15_1</t>
  </si>
  <si>
    <t>Bago,Chin,Kayah,Magway,Kayin,Mon,Naypyitaw,Sagaing,Tanintharyi,Yangon</t>
  </si>
  <si>
    <t>Cyclone,Floods</t>
  </si>
  <si>
    <t>Cyclone Mocha</t>
  </si>
  <si>
    <t>https://www.acaps.org/country/Myanmar/crisis/Cyclone-Mocha</t>
  </si>
  <si>
    <t>29/05/2023</t>
  </si>
  <si>
    <t>MMR.3_1,MMR.7_1,MMR.12_1,MMR.11_1,MMR.4_1</t>
  </si>
  <si>
    <t>Chin,Magway,Sagaing,Rakhine,Kachin</t>
  </si>
  <si>
    <t>Other seasonal event,Floods</t>
  </si>
  <si>
    <t>Multiple crises</t>
  </si>
  <si>
    <t>https://www.acaps.org/country/Mongolia/crisis/Multiple-crises</t>
  </si>
  <si>
    <t>19/07/2023</t>
  </si>
  <si>
    <t>Other seasonal event</t>
  </si>
  <si>
    <t>https://www.acaps.org/country/Mongolia/crisis/Dzud-in-Mongolia</t>
  </si>
  <si>
    <t>03/04/2023</t>
  </si>
  <si>
    <t>https://www.acaps.org/country/Mongolia/crisis/Floods-in-Ulaanbaatar</t>
  </si>
  <si>
    <t>MNG.21_1</t>
  </si>
  <si>
    <t>Ulaanbaatar</t>
  </si>
  <si>
    <t>Conflict,Displacement,Cyclone</t>
  </si>
  <si>
    <t>Multiple Crises</t>
  </si>
  <si>
    <t>https://www.acaps.org/country/Mozambique/crisis/Multiple-Crises</t>
  </si>
  <si>
    <t>MOZ004,MOZ008,MOZ009,MOZ010</t>
  </si>
  <si>
    <t>MOZ.1_1,MOZ.7_1,MOZ.8_1,MOZ.10_1,MOZ.9_1,MOZ.11_1</t>
  </si>
  <si>
    <t>Cabo Delgado,Nampula,Nassa,Tete,Sofala,Zambezia</t>
  </si>
  <si>
    <t>Violent Insurgency in Cabo Delgado</t>
  </si>
  <si>
    <t>https://www.acaps.org/country/Mozambique/crisis/Violent-Insurgency-in-Cabo-Delgado</t>
  </si>
  <si>
    <t>MOZ.1_1,MOZ.7_1,MOZ.8_1</t>
  </si>
  <si>
    <t>Cabo Delgado,Nampula,Nassa</t>
  </si>
  <si>
    <t>Floods in Maputo province</t>
  </si>
  <si>
    <t>https://www.acaps.org/country/Mozambique/crisis/Floods-in-Maputo-province</t>
  </si>
  <si>
    <t>23/02/2023</t>
  </si>
  <si>
    <t>MOZ.6_1,MOZ.5_1</t>
  </si>
  <si>
    <t>Maputo,Maputo City</t>
  </si>
  <si>
    <t>Tropical Cyclone Freddy</t>
  </si>
  <si>
    <t>https://www.acaps.org/country/Mozambique/crisis/Tropical-Cyclone-Freddy</t>
  </si>
  <si>
    <t>MOZ001,MDG008,MWI005</t>
  </si>
  <si>
    <t>MOZ.3_1,MOZ.8_1,MOZ.10_1,MOZ.9_1,MOZ.2_1,MOZ.4_1,MOZ.11_1</t>
  </si>
  <si>
    <t>Inhambane,Nassa,Tete,Sofala,Gaza,Manica,Zambezia</t>
  </si>
  <si>
    <t>Malian refugees</t>
  </si>
  <si>
    <t>https://www.acaps.org/country/Mauritania/crisis/Malian-refugees</t>
  </si>
  <si>
    <t>MRT.7_1,MRT.10_1,MRT.4_1</t>
  </si>
  <si>
    <t>Hodh ech Chargui,Nouakchott,Dakhlet Nouadhibou</t>
  </si>
  <si>
    <t>Drought,Floods</t>
  </si>
  <si>
    <t>Food security</t>
  </si>
  <si>
    <t>https://www.acaps.org/country/Mauritania/crisis/Food-security</t>
  </si>
  <si>
    <t>Drought,Socio-political,Cyclone</t>
  </si>
  <si>
    <t>Complex</t>
  </si>
  <si>
    <t>https://www.acaps.org/country/Malawi/crisis/Complex</t>
  </si>
  <si>
    <t>https://www.acaps.org/country/Malawi/crisis/Tropical-Cyclone-Freddy</t>
  </si>
  <si>
    <t>MWI002,MDG008,MOZ010</t>
  </si>
  <si>
    <t>MWI.1_1,MWI.2_1,MWI.3_1,MWI.28_1,MWI.27_1,MWI.15_1,MWI.16_1,MWI.18_1,MWI.24_1,MWI.12_1,MWI.21_1,MWI.22_1,MWI.13_1</t>
  </si>
  <si>
    <t>Balaka,Blantyre,Chikwawa,Zomba,Thyolo,Mulanje,Mwanza,Neno,Phalombe,Machinga,Nsanje,Ntcheu,Mangochi</t>
  </si>
  <si>
    <t>International Refugees</t>
  </si>
  <si>
    <t>https://www.acaps.org/country/Malaysia/crisis/International-Refugees</t>
  </si>
  <si>
    <t>26/03/2021</t>
  </si>
  <si>
    <t>Food Security Crisis</t>
  </si>
  <si>
    <t>https://www.acaps.org/country/Namibia/crisis/Food-Security-Crisis</t>
  </si>
  <si>
    <t>01/01/2020</t>
  </si>
  <si>
    <t>https://www.acaps.org/country/Niger/crisis/Country-level</t>
  </si>
  <si>
    <t>https://www.acaps.org/country/Niger/crisis/Lake-Chad-basin-crisis</t>
  </si>
  <si>
    <t>NER.2_1</t>
  </si>
  <si>
    <t>Diffa</t>
  </si>
  <si>
    <t xml:space="preserve">Cross-border violence </t>
  </si>
  <si>
    <t>https://www.acaps.org/country/Niger/crisis/Cross-border-violence</t>
  </si>
  <si>
    <t>NER.6_1,NER.7_1</t>
  </si>
  <si>
    <t>Tahoua,Tillabéry</t>
  </si>
  <si>
    <t>https://www.acaps.org/country/Niger/crisis/Nigerian-Refugees</t>
  </si>
  <si>
    <t>NER.4_1</t>
  </si>
  <si>
    <t>Maradi</t>
  </si>
  <si>
    <t>https://www.acaps.org/country/Nigeria/crisis/Complex-crisis</t>
  </si>
  <si>
    <t>NER004,CMR003</t>
  </si>
  <si>
    <t>Violence</t>
  </si>
  <si>
    <t>Middle Belt</t>
  </si>
  <si>
    <t>https://www.acaps.org/country/Nigeria/crisis/Middle-Belt</t>
  </si>
  <si>
    <t>NGA.7_1,NGA.26_1,NGA.32_1,NGA.35_1</t>
  </si>
  <si>
    <t>Benue,Nassarawa,Plateau,Taraba</t>
  </si>
  <si>
    <t>https://www.acaps.org/country/Nigeria/crisis/Lake-Chad-basin-crisis</t>
  </si>
  <si>
    <t>NGA.8_1,NGA.2_1,NGA.36_1</t>
  </si>
  <si>
    <t>Borno,Adamawa,Yobe</t>
  </si>
  <si>
    <t>https://www.acaps.org/country/Nigeria/crisis/Northwest-Banditry</t>
  </si>
  <si>
    <t>NGA.37_1,NGA.21_1,NGA.34_1,NGA.19_1,NGA.27_1,NGA.22_1</t>
  </si>
  <si>
    <t>Zamfara,Katsina,Sokoto,Kaduna,Niger,Kebbi</t>
  </si>
  <si>
    <t>Cameroonian Refugees</t>
  </si>
  <si>
    <t>https://www.acaps.org/country/Nigeria/crisis/Cameroonian-Refugees</t>
  </si>
  <si>
    <t>NGA.9_1,NGA.35_1,NGA.7_1</t>
  </si>
  <si>
    <t>Cross River,Taraba,Benue</t>
  </si>
  <si>
    <t>https://www.acaps.org/country/Nicaragua/crisis/Socioeconomic-crisis</t>
  </si>
  <si>
    <t>https://www.acaps.org/country/Pakistan/crisis/Complex-crisis</t>
  </si>
  <si>
    <t>Kashmir conflict</t>
  </si>
  <si>
    <t>https://www.acaps.org/country/Pakistan/crisis/Kashmir-conflict</t>
  </si>
  <si>
    <t>01/02/2019</t>
  </si>
  <si>
    <t>PAK.1_1</t>
  </si>
  <si>
    <t>Azad Kashmir</t>
  </si>
  <si>
    <t>Monsoon floods 2022</t>
  </si>
  <si>
    <t>https://www.acaps.org/country/Pakistan/crisis/Monsoon-floods-2022</t>
  </si>
  <si>
    <t>28/07/2022</t>
  </si>
  <si>
    <t>PAK.2_1,PAK.8_1,PAK.5_1</t>
  </si>
  <si>
    <t>Baluchistan,Sind,N.W.F.P.</t>
  </si>
  <si>
    <t>https://www.acaps.org/country/Panama/crisis/Venezuelan-refugees</t>
  </si>
  <si>
    <t>https://www.acaps.org/country/Peru/crisis/Venezuelan-refugees</t>
  </si>
  <si>
    <t>Conflict,Cyclone,Violence,Floods,Other seasonal event</t>
  </si>
  <si>
    <t>https://www.acaps.org/country/Philippines/crisis/Country-level</t>
  </si>
  <si>
    <t>Conflict,Violence</t>
  </si>
  <si>
    <t>Mindanao Conflict</t>
  </si>
  <si>
    <t>https://www.acaps.org/country/Philippines/crisis/Mindanao-Conflict</t>
  </si>
  <si>
    <t>PHL.27_1,PHL.29_1,PHL.28_1,PHL.79_1,PHL.70_1,PHL.53_1,PHL.67_1,PHL.72_1,PHL.2_1,PHL.3_1,PHL.74_1,PHL.75_1,PHL.30_1,PHL.77_1,PHL.9_1,PHL.73_1,PHL.42_1,PHL.44_1</t>
  </si>
  <si>
    <t>Davao del Norte,Davao Oriental,Davao del Sur,Zamboanga del Norte,South Cotabato,North Cotabato,Sarangani,Sultan Kudarat,Agusan del Norte,Agusan del Sur,Surigao del Norte,Surigao del Sur,Dinagat Islands,Tawi-Tawi,Basilan,Sulu,Lanao del Sur,Maguindanao</t>
  </si>
  <si>
    <t>https://www.acaps.org/country/Philippines/crisis/Typhoon-Nalgae</t>
  </si>
  <si>
    <t>Pacific</t>
  </si>
  <si>
    <t>https://www.acaps.org/country/Papua New Guinea/crisis/Highlands-Violence</t>
  </si>
  <si>
    <t>12/09/2022</t>
  </si>
  <si>
    <t>PNG.3_1,PNG.7_1,PNG.9_1,PNG.10_1,PNG.19_1</t>
  </si>
  <si>
    <t>Chimbu,Enga,Hela,Jiwaka,Southern Highlands</t>
  </si>
  <si>
    <t>https://www.acaps.org/country/Poland/crisis/Displacement-from-Ukraine-conflict</t>
  </si>
  <si>
    <t>UKR002,HUN002,SVK002,ROU002,MDA002</t>
  </si>
  <si>
    <t>POL.4_1</t>
  </si>
  <si>
    <t>Lubelskie</t>
  </si>
  <si>
    <t>Socio-political,Floods,Other seasonal event,Food Security</t>
  </si>
  <si>
    <t>https://www.acaps.org/country/DPRK/crisis/Complex-crisis</t>
  </si>
  <si>
    <t>https://www.acaps.org/country/Palestine/crisis/Conflict</t>
  </si>
  <si>
    <t>NGA,NER,TCD,CMR</t>
  </si>
  <si>
    <t>Africa,Africa,Africa,Africa</t>
  </si>
  <si>
    <t>https://www.acaps.org/country/Nigeria/crisis/Lake-Chad-basin-regional-crisis</t>
  </si>
  <si>
    <t>CMR.4_1,NER.2_1,TCD.10_1,NGA.2_1,NGA.8_1,NGA.36_1</t>
  </si>
  <si>
    <t>Extrême-Nord,Diffa,Lac,Adamawa,Borno,Yobe</t>
  </si>
  <si>
    <t>VEN,BRA,COL,ECU,PER,TTO,CHL,DOM,PAN</t>
  </si>
  <si>
    <t>Americas,Americas,Americas,Americas,Americas,Americas,Americas,Americas,Americas</t>
  </si>
  <si>
    <t>https://www.acaps.org/country/Venezuela/crisis/Venezuela-Regional-Crisis</t>
  </si>
  <si>
    <t>BRA.23_1,VEN.1_1,VEN.3_1,VEN.2_1,VEN.4_1,VEN.5_1,VEN.6_1,VEN.7_1,VEN.8_1,VEN.9_1,VEN.10_1,VEN.11_1,VEN.12_1,VEN.13_1,VEN.14_1,VEN.15_1,VEN.16_1,VEN.17_1,VEN.18_1,VEN.19_1,VEN.20_1,VEN.21_1,VEN.22_1,VEN.23_1,VEN.24_1,VEN.25_1,COL.1_1,COL.2_1,COL.3_1,COL.4_1,COL.5_1,COL.6_1,COL.7_1,COL.8_1,COL.9_1,COL.10_1,COL.11_1,COL.12_1,COL.13_1,COL.14_1,COL.15_1,COL.16_1,COL.17_1,COL.18_1,COL.19_1,COL.20_1,COL.21_1,COL.22_1,COL.23_1,COL.24_1,COL.25_1,COL.26_1,COL.27_1,COL.28_1,COL.29_1,COL.30_1,COL.31_1,COL.32_1,ECU.1_1,ECU.2_1,ECU.3_1,ECU.4_1,ECU.5_1,ECU.6_1,ECU.7_1,ECU.8_1,ECU.9_1,ECU.10_1,ECU.11_1,ECU.12_1,ECU.13_1,ECU.14_1,ECU.15_1,ECU.16_1,ECU.17_1,ECU.18_1,ECU.19_1,ECU.20_1,ECU.21_1,ECU.22_1,ECU.23_1,ECU.24_1,PER.1_1,PER.2_1,PER.3_1,PER.4_1,PER.5_1,PER.6_1,PER.7_1,PER.8_1,PER.9_1,PER.10_1,PER.11_1,PER.12_1,PER.13_1,PER.14_1,PER.16_1,PER.15_1,PER.17_1,PER.18_1,PER.19_1,PER.20_1,PER.21_1,PER.22_1,PER.23_1,PER.24_1,PER.25_1,PER.26_1,TTO.1_1,TTO.2_1,TTO.3_1,TTO.4_1,TTO.5_1,TTO.6_1,TTO.7_1,TTO.8_1,TTO.9_1,TTO.10_1,TTO.11_1,TTO.12_1,TTO.13_1,TTO.14_1,TTO.15_1,CHL.1_1,CHL.2_1,CHL.3_1,CHL.4_1,CHL.5_1,CHL.6_1,CHL.7_1,CHL.8_1,CHL.9_1,CHL.10_1,CHL.11_1,CHL.12_1,CHL.13_1,CHL.14_1,CHL.15_1,CHL.16_1,DOM.1_1,DOM.2_1,DOM.3_1,DOM.4_1,DOM.5_1,DOM.6_1,DOM.7_1,DOM.8_1,DOM.9_1,DOM.10_1,DOM.11_1,DOM.12_1,DOM.13_1,DOM.14_1,DOM.15_1,DOM.16_1,DOM.17_1,DOM.18_1,DOM.19_1,DOM.20_1,DOM.21_1,DOM.22_1,DOM.23_1,DOM.24_1,DOM.25_1,DOM.26_1,DOM.27_1,DOM.28_1,DOM.30_1,DOM.29_1,DOM.31_1,DOM.32_1,PAN.1_1,PAN.2_1,PAN.3_1,PAN.4_1,PAN.5_1,PAN.6_1,PAN.7_1,PAN.8_1,PAN.9_1,PAN.10_1,PAN.12_1,PAN.11_1,PAN.13_1</t>
  </si>
  <si>
    <t>Roraima,Amazonas,Apure,Anzoátegui,Aragua,Barinas,Bolívar,Carabobo,Cojedes,Delta Amacuro,Dependencias Federales,Distrito Capital,Falcón,Guárico,Lara,Mérida,Miranda,Monagas,Nueva Esparta,Portuguesa,Sucre,Táchira,Trujillo,Vargas,Yaracuy,Zulia,Amazonas,Antioquia,Arauca,Atlántico,Bolívar,Boyacá,Caldas,Caquetá,Casanare,Cauca,Cesar,Chocó,Córdoba,Cundinamarca,Guainía,Guaviare,Huila,La Guajira,Magdalena,Meta,Nariño,Norte de Santander,Putumayo,Quindío,Risaralda,San Andrés y Providencia,Santander,Sucre,Tolima,Valle del Cauca,Vaupés,Vichada,Azuay,Bolivar,Cañar,Carchi,Chimborazo,Cotopaxi,El Oro,Esmeraldas,Galápagos,Guayas,Imbabura,Loja,Los Rios,Manabi,Morona Santiago,Napo,Orellana,Pastaza,Pichincha,Santa Elena,Santo Domingo de los Tsachilas,Sucumbios,Tungurahua,Zamora Chinchipe,Amazonas,Ancash,Apurímac,Arequipa,Ayacucho,Cajamarca,Callao,Cusco,Huancavelica,Huánuco,Ica,Junín,La Libertad,Lambayeque,Lima,Lima Province,Loreto,Madre de Dios,Moquegua,Pasco,Piura,Puno,San Martín,Tacna,Tumbes,Ucayali,Arima,Chaguanas,Couva-Tabaquite-Talparo,Diego Martin,Mayaro/Rio Claro,Penal-Debe,Point Fortin,Port of Spain,Princes Town,San Fernando,San Juan-Laventille,Sangre Grande,Siparia,Tobago,Tunapuna/Piarco,Aisén del General Carlos Ibáñez del Campo,Antofagasta,Araucanía,Arica y Parinacota,Atacama,Bío-Bío,Coquimbo,Libertador General Bernardo O'Higgins,Los Lagos,Los Ríos,Magallanes y Antártica Chilena,Maule,Ñuble,Región Metropolitana de Santiago,Tarapacá,Valparaíso,Azua,Bahoruco,Barahona,Dajabón,Distrito Nacional,Duarte,El Seybo,Espaillat,Hato Mayor,Independencia,La Altagracia,La Estrelleta,La Romana,La Vega,María Trinidad Sánchez,Monseñor Nouel,Monte Cristi,Monte Plata,Pedernales,Peravia,Puerto Plata,Salcedo,Samaná,San Cristóbal,San José de Ocoa,San Juan,San Pedro de Macorís,Sánchez Ramírez,Santiago,Santiago Rodríguez,Santo Domingo,Valverde,Bocas del Toro,Chiriquí,Coclé,Colón,Darién,Emberá,Herrera,Kuna Yala,Los Santos,Ngöbe Buglé,Panamá,Panamá Oeste,Veraguas</t>
  </si>
  <si>
    <t>IND,PAK</t>
  </si>
  <si>
    <t>Asia,Asia</t>
  </si>
  <si>
    <t>https://www.acaps.org/country/India/crisis/Regional-Kashmir-conflict</t>
  </si>
  <si>
    <t>SYR,TUR,IRQ,EGY,JOR,LBN</t>
  </si>
  <si>
    <t>Middle east,Middle east,Middle east,Africa,Middle east,Middle east</t>
  </si>
  <si>
    <t>https://www.acaps.org/country/Syria/crisis/Syrian-Regional-Crisis</t>
  </si>
  <si>
    <t>01/05/2019</t>
  </si>
  <si>
    <t>JOR.2_1,JOR.5_1,JOR.10_1,JOR.12_1,EGY.8_1,EGY.6_1,EGY.12_1,EGY.11_1,IRQ.6_1,IRQ.7_1,IRQ.12_1,TUR.1_1,TUR.2_1,TUR.33_1,TUR.37_1,TUR.40_1,TUR.42_1,TUR.48_1,TUR.64_1,TUR.68_1,LBN.1_1,LBN.2_1,LBN.3_1,LBN.4_1,LBN.5_1,LBN.6_1,LBN.7_1,LBN.8_1,SYR.1_1,SYR.2_1,SYR.3_1,SYR.4_1,SYR.5_1,SYR.6_1,SYR.7_1,SYR.8_1,SYR.9_1,SYR.10_1,SYR.11_1,SYR.12_1,SYR.13_1,SYR.14_1</t>
  </si>
  <si>
    <t>Amman,Irbid,Mafraq,Zarqa,Al Jizah,Al Iskandariyah,Al Qalyubiyah,Al Qahirah,Arbil,As-Sulaymaniyah,Dihok,Adana,Adiyaman,Gaziantep,Hatay,Istanbul,K. Maras,Kilis,Osmaniye,Sanliurfa,Akkar,Baalbak - Hermel,Beirut,Bekaa,Mount Lebanon,Nabatiyeh,North,South,Al Ḥasakah,Aleppo,Ar Raqqah,As Suwayda',Damascus,Dar`a,Dayr Az Zawr,Hamah,Hims,Idlib,Lattakia,Quneitra,Rif Dimashq,Tartus</t>
  </si>
  <si>
    <t>TUR,GRC</t>
  </si>
  <si>
    <t>Middle east,Europe</t>
  </si>
  <si>
    <t>https://www.acaps.org/country/Türkiye/crisis/Eastern-Mediterranean-Route</t>
  </si>
  <si>
    <t>TUR.28_1,TUR.50_1,TUR.22_1,TUR.40_1,TUR.41_1,TUR.59_1,TUR.8_1,TUR.37_1,TUR.48_1,TUR.7_1,TUR.33_1,TUR.68_1,TUR.4_1,TUR.78_1,TUR.36_1,TUR.71_1,GRC.1_1</t>
  </si>
  <si>
    <t>Edirne,Kirklareli,Çanakkale,Istanbul,Izmir,Mugla,Antalya,Hatay,Kilis,Ankara,Gaziantep,Sanliurfa,Agri,Van,Hakkari,Sirnak,Aegean</t>
  </si>
  <si>
    <t>DZA,TUN,LBY,ITA</t>
  </si>
  <si>
    <t>Africa,Africa,Africa,Europe</t>
  </si>
  <si>
    <t>https://www.acaps.org/country/Algeria/crisis/Central-Mediterranean-Route</t>
  </si>
  <si>
    <t>DZA,MAR,ESP</t>
  </si>
  <si>
    <t>Africa,Africa,Europe</t>
  </si>
  <si>
    <t>https://www.acaps.org/country/Algeria/crisis/Western-Mediterranean-Route</t>
  </si>
  <si>
    <t>BGD,MMR</t>
  </si>
  <si>
    <t>https://www.acaps.org/country/Bangladesh/crisis/Rohingya-Regional-Crisis</t>
  </si>
  <si>
    <t>LSO,MDG,MWI,NAM,SWZ,ZMB,ZWE,TZA</t>
  </si>
  <si>
    <t>Africa,Africa,Africa,Africa,Africa,Africa,Africa,Africa</t>
  </si>
  <si>
    <t>https://www.acaps.org/country/Lesotho/crisis/Southern-Africa-Regional-Food-Security-Crisis</t>
  </si>
  <si>
    <t>01/02/2020</t>
  </si>
  <si>
    <t>TZA.1_1,TZA.3_1,TZA.9_1,TZA.12_1,TZA.24_1,TZA.25_1,TZA.27_1,ZWE.1_1,ZWE.2_1,ZWE.3_1,ZWE.4_1,ZWE.5_1,ZWE.6_1,ZWE.7_1,ZWE.8_1,ZWE.9_1,ZWE.10_1,ZMB.1_1,ZMB.2_1,ZMB.3_1,ZMB.4_1,ZMB.5_1,ZMB.6_1,ZMB.7_1,ZMB.8_1,ZMB.9_1,ZMB.10_1,MWI.1_1,MWI.2_1,MWI.3_1,MWI.4_1,MWI.5_1,MWI.6_1,MWI.12_1,MWI.13_1,MWI.14_1,MWI.15_1,MWI.16_1,MWI.7_1,MWI.8_1,MWI.9_1,MWI.10_1,MWI.11_1,MWI.17_1,MWI.18_1,MWI.19_1,MWI.20_1,MWI.21_1,MWI.22_1,MWI.23_1,MWI.24_1,MWI.25_1,MWI.26_1,MWI.27_1,MWI.28_1,MDG.3_1,MDG.6_1,SWZ.1_1,SWZ.2_1,SWZ.3_1,SWZ.4_1,NAM.1_1,NAM.2_1,NAM.3_1,NAM.4_1,NAM.5_1,NAM.6_1,NAM.7_1,NAM.8_1,NAM.9_1,NAM.10_1,NAM.11_1,NAM.12_1,NAM.13_1,LSO.1_1,LSO.2_1,LSO.3_1,LSO.4_1,LSO.5_1,LSO.6_1,LSO.7_1,LSO.8_1,LSO.9_1,LSO.10_1</t>
  </si>
  <si>
    <t>Arusha,Dodoma,Kilimanjaro,Mara,Simiyu,Singida,Tanga,Bulawayo,Harare,Manicaland,Mashonaland Central,Mashonaland East,Mashonaland West,Masvingo,Matabeleland North,Matabeleland South,Midlands,Central,Copperbelt,Eastern,Luapula,Lusaka,Muchinga,North-Western,Northern,Southern,Western,Balaka,Blantyre,Chikwawa,Chiradzulu,Chitipa,Dedza,Machinga,Mangochi,Mchinji,Mulanje,Mwanza,Dowa,Karonga,Kasungu,Likoma,Lilongwe,Mzimba,Neno,Nkhata Bay,Nkhotakota,Nsanje,Ntcheu,Ntchisi,Phalombe,Rumphi,Salima,Thyolo,Zomba,Fianarantsoa,Toliary,Hhohho,Lubombo,Manzini,Shiselweni,!Karas,Erongo,Hardap,Kavango,Khomas,Kunene,Ohangwena,Omaheke,Omusati,Oshana,Oshikoto,Otjozondjupa,Zambezi,Berea,Butha-Buthe,Leribe,Mafeteng,Maseru,Mohale's Hoek,Mokhotlong,Qacha's Nek,Quthing,Thaba-Tseka</t>
  </si>
  <si>
    <t>ARM,AZE</t>
  </si>
  <si>
    <t>Middle east,Middle east</t>
  </si>
  <si>
    <t>Regional Nagorno-Karabakh Conflict</t>
  </si>
  <si>
    <t>https://www.acaps.org/country/Armenia/crisis/Regional-Nagorno-Karabakh-Conflict</t>
  </si>
  <si>
    <t>29/10/2020</t>
  </si>
  <si>
    <t>ETH,SOM,KEN</t>
  </si>
  <si>
    <t>Africa,Africa,Africa</t>
  </si>
  <si>
    <t>https://www.acaps.org/country/Ethiopia/crisis/Eastern-Africa-Regional-Drought-Crisis</t>
  </si>
  <si>
    <t>ETH005,KEN003</t>
  </si>
  <si>
    <t>02/03/2022</t>
  </si>
  <si>
    <t>ETH.8_1,ETH.9_1,ETH.10_1,SOM.1_1,SOM.2_1,SOM.3_1,SOM.4_1,SOM.5_1,SOM.6_1,SOM.7_1,SOM.8_1,SOM.9_1,SOM.10_1,SOM.11_1,SOM.12_1,SOM.13_1,SOM.14_1,SOM.15_1,SOM.16_1,SOM.17_1,SOM.18_1,KEN.1_1,KEN.6_1,KEN.7_1,KEN.9_1,KEN.10_1,KEN.14_1,KEN.18_1,KEN.19_1,KEN.20_1,KEN.21_1,KEN.23_1,KEN.24_1,KEN.25_1,KEN.26_1,KEN.33_1,KEN.36_1,KEN.37_1,KEN.39_1,KEN.40_1,KEN.41_1,KEN.43_1,KEN.46_1,KEN.47_1</t>
  </si>
  <si>
    <t>Oromia,Somali,Southern Nations, Nationalities and Peoples,Awdal,Bakool,Banaadir,Bari,Bay,Galguduud,Gedo,Hiiraan,Jubbada Dhexe,Jubbada Hoose,Mudug,Nugaal,Sanaag,Shabeellaha Dhexe,Shabeellaha Hoose,Sool,Togdheer,Woqooyi Galbeed,Baringo,Embu,Garissa,Isiolo,Kajiado,Kilifi,Kitui,Kwale,Laikipia,Lamu,Makueni,Mandera,Marsabit,Meru,Narok,Nyeri,Samburu,Taita Taveta,Tana River,Tharaka-Nithi,Turkana,Wajir,West Pokot</t>
  </si>
  <si>
    <t>TUR,SYR</t>
  </si>
  <si>
    <t>Turkiye / Syria earthquake (regional crisis)</t>
  </si>
  <si>
    <t>https://www.acaps.org/country/Türkiye/crisis/Turkiye-/-Syria-earthquake-(regional-crisis)</t>
  </si>
  <si>
    <t>TUR005,SYR002</t>
  </si>
  <si>
    <t>07/02/2023</t>
  </si>
  <si>
    <t>TUR.33_1,TUR.42_1,TUR.37_1,TUR.64_1,TUR.2_1,TUR.55_1,TUR.68_1,TUR.1_1,TUR.26_1,TUR.48_1,SYR.2_1,SYR.11_1,SYR.8_1,SYR.14_1,SYR.10_1,SYR.9_1</t>
  </si>
  <si>
    <t>Gaziantep,K. Maras,Hatay,Osmaniye,Adiyaman,Malatya,Sanliurfa,Adana,Diyarbakir,Kilis,Aleppo,Lattakia,Hamah,Tartus,Idlib,Hims</t>
  </si>
  <si>
    <t>https://www.acaps.org/country/Romania/crisis/Displacement-from-Ukraine-conflict</t>
  </si>
  <si>
    <t>HUN002,POL002,UKR002,MDA002,SVK002</t>
  </si>
  <si>
    <t>09/03/2022</t>
  </si>
  <si>
    <t>ROU.27_1,ROU.7_1,ROU.24_1,ROU.36_1,ROU.30_1,ROU.4_1,ROU.41_1,ROU.34_1</t>
  </si>
  <si>
    <t>Maramureș,Botoșani,Iași,Suceava,Neamț,Bacău,Vaslui,Satu Mare</t>
  </si>
  <si>
    <t>https://www.acaps.org/country/Russia/crisis/Displacement-from-Ukraine-conflict</t>
  </si>
  <si>
    <t>21/08/2023</t>
  </si>
  <si>
    <t>Refugees</t>
  </si>
  <si>
    <t>https://www.acaps.org/country/Rwanda/crisis/Refugees</t>
  </si>
  <si>
    <t>BDI001,COD001</t>
  </si>
  <si>
    <t>Displacement,Violence,Floods</t>
  </si>
  <si>
    <t>https://www.acaps.org/country/Sudan/crisis/Complex-crisis</t>
  </si>
  <si>
    <t>https://www.acaps.org/country/Sudan/crisis/Refugees</t>
  </si>
  <si>
    <t>ERI001,CAF001,TCD003,SYR001,YEM001</t>
  </si>
  <si>
    <t>SDN.6_1,SDN.7_1,SDN.18_1</t>
  </si>
  <si>
    <t>Kassala,Khartoum,White Nile</t>
  </si>
  <si>
    <t>https://www.acaps.org/country/Sudan/crisis/Violence-in-Darfur-and-Kordofan-regions</t>
  </si>
  <si>
    <t>27/04/2021</t>
  </si>
  <si>
    <t>SDN.16_1,SDN.4_1,SDN.5_1,SDN.8_1,SDN.9_1,SDN.14_1,SDN.15_1,SDN.17_1</t>
  </si>
  <si>
    <t>West Darfur,Central Darfur,East Darfur,North Darfur,North Kurdufan,South Darfur,South Kurdufan,West Kurdufan</t>
  </si>
  <si>
    <t>https://www.acaps.org/country/Senegal/crisis/Drought</t>
  </si>
  <si>
    <t>Displacement,Violence,Floods,Drought</t>
  </si>
  <si>
    <t>https://www.acaps.org/country/El Salvador/crisis/Complex-crisis</t>
  </si>
  <si>
    <t>Conflict,Displacement,Floods,Drought</t>
  </si>
  <si>
    <t>https://www.acaps.org/country/Somalia/crisis/Complex-crisis</t>
  </si>
  <si>
    <t>KEN002,ETH003,YEM002,UGA005</t>
  </si>
  <si>
    <t>https://www.acaps.org/country/Somalia/crisis/Mixed-Migration</t>
  </si>
  <si>
    <t>YEM001,ETH001</t>
  </si>
  <si>
    <t>SOM.18_1</t>
  </si>
  <si>
    <t>Woqooyi Galbeed</t>
  </si>
  <si>
    <t>Conflict,Floods,Displacement</t>
  </si>
  <si>
    <t>https://www.acaps.org/country/South Sudan/crisis/Complex-crisis</t>
  </si>
  <si>
    <t>KEN002,UGA005,SDN005,ETH003,SSD003</t>
  </si>
  <si>
    <t>https://www.acaps.org/country/Slovakia/crisis/Displacement-from-Ukraine-conflict</t>
  </si>
  <si>
    <t>UKR002,HUN002,POL002,MDA002,ROU002</t>
  </si>
  <si>
    <t>07/03/2022</t>
  </si>
  <si>
    <t>SVK.3_1</t>
  </si>
  <si>
    <t>Košický</t>
  </si>
  <si>
    <t>https://www.acaps.org/country/Eswatini/crisis/Food-Security-Crisis</t>
  </si>
  <si>
    <t>11/11/2020</t>
  </si>
  <si>
    <t>https://www.acaps.org/country/Syria/crisis/Conflict</t>
  </si>
  <si>
    <t>Türkiye / Syria earthquake</t>
  </si>
  <si>
    <t>https://www.acaps.org/country/Syria/crisis/Türkiye-/-Syria-earthquake</t>
  </si>
  <si>
    <t>SYR.2_1,SYR.11_1,SYR.8_1,SYR.14_1,SYR.10_1,SYR.9_1</t>
  </si>
  <si>
    <t>Aleppo,Lattakia,Hamah,Tartus,Idlib,Hims</t>
  </si>
  <si>
    <t>https://www.acaps.org/country/Chad/crisis/Complex-crisis</t>
  </si>
  <si>
    <t>Lake Chad basis crisis</t>
  </si>
  <si>
    <t>https://www.acaps.org/country/Chad/crisis/Lake-Chad-basis-crisis</t>
  </si>
  <si>
    <t>NER002,NGA004,TCD003</t>
  </si>
  <si>
    <t>TCD.10_1</t>
  </si>
  <si>
    <t>Lac</t>
  </si>
  <si>
    <t>https://www.acaps.org/country/Chad/crisis/CAR-refugees</t>
  </si>
  <si>
    <t>TCD.11_1,TCD.12_1,TCD.13_1,TCD.16_1,TCD.18_1</t>
  </si>
  <si>
    <t>Logone Occidental,Logone Oriental,Mandoul,Moyen-Chari,Salamat</t>
  </si>
  <si>
    <t>Darfur refugees</t>
  </si>
  <si>
    <t>https://www.acaps.org/country/Chad/crisis/Darfur-refugees</t>
  </si>
  <si>
    <t>TCD.5_1,TCD.23_1,TCD.17_1,TCD.19_1</t>
  </si>
  <si>
    <t>Ennedi Est,Wadi Fira,Ouaddaï,Sila</t>
  </si>
  <si>
    <t>https://www.acaps.org/country/Thailand/crisis/Country-level</t>
  </si>
  <si>
    <t>https://www.acaps.org/country/Thailand/crisis/Conflict</t>
  </si>
  <si>
    <t>THA.76_1,THA.64_1,THA.38_1,THA.33_1</t>
  </si>
  <si>
    <t>Yala,Songkhla,Pattani,Narathiwat</t>
  </si>
  <si>
    <t>https://www.acaps.org/country/Thailand/crisis/Refugees</t>
  </si>
  <si>
    <t>THA.52_1,THA.69_1,THA.16_1,THA.23_1</t>
  </si>
  <si>
    <t>Ratchaburi,Tak,Kanchanaburi,Mae Hong Son</t>
  </si>
  <si>
    <t>https://www.acaps.org/country/Trinidad and Tobago/crisis/Venezuelan-refugees</t>
  </si>
  <si>
    <t>https://www.acaps.org/country/Tunisia/crisis/Mixed-Migration</t>
  </si>
  <si>
    <t>https://www.acaps.org/country/Türkiye/crisis/Country-level</t>
  </si>
  <si>
    <t>https://www.acaps.org/country/Türkiye/crisis/Syrian-refugees</t>
  </si>
  <si>
    <t>TUR.1_1,TUR.2_1,TUR.33_1,TUR.37_1,TUR.40_1,TUR.42_1,TUR.64_1,TUR.48_1,TUR.68_1</t>
  </si>
  <si>
    <t>Adana,Adiyaman,Gaziantep,Hatay,Istanbul,K. Maras,Osmaniye,Kilis,Sanliurfa</t>
  </si>
  <si>
    <t>https://www.acaps.org/country/Türkiye/crisis/Mixed-Migration</t>
  </si>
  <si>
    <t>TUR.28_1,TUR.50_1,TUR.22_1,TUR.40_1,TUR.41_1,TUR.59_1,TUR.8_1,TUR.37_1,TUR.48_1,TUR.7_1,TUR.33_1,TUR.68_1,TUR.4_1,TUR.78_1,TUR.36_1,TUR.71_1</t>
  </si>
  <si>
    <t>Edirne,Kirklareli,Çanakkale,Istanbul,Izmir,Mugla,Antalya,Hatay,Kilis,Ankara,Gaziantep,Sanliurfa,Agri,Van,Hakkari,Sirnak</t>
  </si>
  <si>
    <t>Kurdish conflict</t>
  </si>
  <si>
    <t>https://www.acaps.org/country/Türkiye/crisis/Kurdish-conflict</t>
  </si>
  <si>
    <t>TUR.31_1,TUR.44_1,TUR.72_1,TUR.49_1,TUR.30_1,TUR.45_1,TUR.55_1,TUR.76_1,TUR.29_1,TUR.17_1,TUR.60_1,TUR.4_1,TUR.2_1,TUR.26_1,TUR.69_1,TUR.18_1,TUR.78_1,TUR.68_1,TUR.57_1,TUR.36_1</t>
  </si>
  <si>
    <t>Erzurum,Karaman,Sivas,Kinkkale,Erzincan,Kars,Malatya,Tunceli,Elazığ,Bingöl,Mus,Agri,Adiyaman,Diyarbakir,Siirt,Bitlis,Van,Sanliurfa,Mardin,Hakkari</t>
  </si>
  <si>
    <t>https://www.acaps.org/country/Türkiye/crisis/Türkiye-/-Syria-earthquake</t>
  </si>
  <si>
    <t>TUR.33_1,TUR.42_1,TUR.37_1,TUR.64_1,TUR.2_1,TUR.55_1,TUR.68_1,TUR.1_1,TUR.26_1,TUR.48_1,TUR.29_1</t>
  </si>
  <si>
    <t>Gaziantep,K. Maras,Hatay,Osmaniye,Adiyaman,Malatya,Sanliurfa,Adana,Diyarbakir,Kilis,Elazığ</t>
  </si>
  <si>
    <t>https://www.acaps.org/country/Tanzania/crisis/Country-level</t>
  </si>
  <si>
    <t>15/03/2022</t>
  </si>
  <si>
    <t>TZA.27_1,TZA.26_1,TZA.25_1,TZA.24_1,TZA.12_1,TZA.9_1,TZA.8_1,TZA.7_1,TZA.3_1,TZA.2_1,TZA.1_1</t>
  </si>
  <si>
    <t>Tanga,Tabora,Singida,Simiyu,Mara,Kilimanjaro,Kigoma,Katavi,Dodoma,Dar es Salaam,Arusha</t>
  </si>
  <si>
    <t>https://www.acaps.org/country/Tanzania/crisis/Refugees</t>
  </si>
  <si>
    <t>TZA.7_1,TZA.8_1,TZA.2_1,TZA.26_1,TZA.27_1</t>
  </si>
  <si>
    <t>Katavi,Kigoma,Dar es Salaam,Tabora,Tanga</t>
  </si>
  <si>
    <t>Food security in North-East</t>
  </si>
  <si>
    <t>https://www.acaps.org/country/Tanzania/crisis/Food-security-in-North-East</t>
  </si>
  <si>
    <t>TZA.3_1,TZA.1_1,TZA.25_1,TZA.24_1,TZA.12_1,TZA.9_1,TZA.27_1</t>
  </si>
  <si>
    <t>Dodoma,Arusha,Singida,Simiyu,Mara,Kilimanjaro,Tanga</t>
  </si>
  <si>
    <t>https://www.acaps.org/country/Uganda/crisis/Refugees</t>
  </si>
  <si>
    <t>SSD001,COD001,UGA001</t>
  </si>
  <si>
    <t>UGA.1_1,UGA.3_1,UGA.16_1,UGA.18_1,UGA.58_1,UGA.41_1,UGA.9_1,UGA.51_1,UGA.36_1</t>
  </si>
  <si>
    <t>Adjumani,Arua,Kampala,Kamwenge,Yumbe,Moyo,Hoima,Rakai,Masindi</t>
  </si>
  <si>
    <t>https://www.acaps.org/country/Ukraine/crisis/Conflict</t>
  </si>
  <si>
    <t>HUN002,MDA002,ROU002,POL002,SVK002</t>
  </si>
  <si>
    <t>Socio-political,Violence,Floods</t>
  </si>
  <si>
    <t>https://www.acaps.org/country/Venezuela/crisis/Complex-crisis</t>
  </si>
  <si>
    <t>PER002,BRA002,TTO002,COL002,ECU002</t>
  </si>
  <si>
    <t>Cyclone Judy and cyclone Kevin</t>
  </si>
  <si>
    <t>https://www.acaps.org/country/Vanuatu/crisis/Cyclone-Judy-and-cyclone-Kevin</t>
  </si>
  <si>
    <t>16/03/2023</t>
  </si>
  <si>
    <t>https://www.acaps.org/country/Yemen/crisis/Complex-crisis</t>
  </si>
  <si>
    <t>https://www.acaps.org/country/Yemen/crisis/Mixed-Migration</t>
  </si>
  <si>
    <t>https://www.acaps.org/country/Zambia/crisis/Drought</t>
  </si>
  <si>
    <t>Socio-political,Drought</t>
  </si>
  <si>
    <t>https://www.acaps.org/country/Zimbabwe/crisis/Complex-crisis</t>
  </si>
  <si>
    <t>Individual or aggregated</t>
  </si>
  <si>
    <t>Yes</t>
  </si>
  <si>
    <t>Individual</t>
  </si>
  <si>
    <t>Aggregated</t>
  </si>
  <si>
    <t>No</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</si>
  <si>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</si>
  <si>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</si>
  <si>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</si>
  <si>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</si>
  <si>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</si>
  <si>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</si>
  <si>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</si>
  <si>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</si>
  <si>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</si>
  <si>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</si>
  <si>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</si>
  <si>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</si>
  <si>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</si>
  <si>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</si>
  <si>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</si>
  <si>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</si>
  <si>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</si>
  <si>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</si>
  <si>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</si>
  <si>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</si>
  <si>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</si>
  <si>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</si>
  <si>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</si>
  <si>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</si>
  <si>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</si>
  <si>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</si>
  <si>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</si>
  <si>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</si>
  <si>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</si>
  <si>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</si>
  <si>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</si>
  <si>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</si>
  <si>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</si>
  <si>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</si>
  <si>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</si>
  <si>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</si>
  <si>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</si>
  <si>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</si>
  <si>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</si>
  <si>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</si>
  <si>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</si>
  <si>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</si>
  <si>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</si>
  <si>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</si>
  <si>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</si>
  <si>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</si>
  <si>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</si>
  <si>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</si>
  <si>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</si>
  <si>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</si>
  <si>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</si>
  <si>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</si>
  <si>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</si>
  <si>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</si>
  <si>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</si>
  <si>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</si>
  <si>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Moldova Republic of</t>
  </si>
  <si>
    <t>Russian Federation</t>
  </si>
  <si>
    <t>Saint Kitts and Nevis</t>
  </si>
  <si>
    <t>Saint Vincent and the Grenadines</t>
  </si>
  <si>
    <t>Swaziland</t>
  </si>
  <si>
    <t>The former Yugoslav Republic of Macedonia</t>
  </si>
  <si>
    <t>Timor-Leste</t>
  </si>
  <si>
    <t>Turkey</t>
  </si>
  <si>
    <t>United States of America</t>
  </si>
  <si>
    <t>Viet Nam</t>
  </si>
  <si>
    <t>SUM YEAR</t>
  </si>
  <si>
    <t>AVG YEAR</t>
  </si>
  <si>
    <t>NUMBER OF</t>
  </si>
  <si>
    <t>STDEV</t>
  </si>
  <si>
    <t>MEDIAN</t>
  </si>
  <si>
    <t>SUM MISSING</t>
  </si>
  <si>
    <t>% MISSING</t>
  </si>
  <si>
    <t>AFG001Buildings in the affected area</t>
  </si>
  <si>
    <t>AGO002Injuries reported</t>
  </si>
  <si>
    <t>AGO002Illness cases reported</t>
  </si>
  <si>
    <t>AGO002Buildings damaged</t>
  </si>
  <si>
    <t>AGO002Buildings destroyed</t>
  </si>
  <si>
    <t>AGO002Buildings in the affected area</t>
  </si>
  <si>
    <t>AGO002Economic Losses</t>
  </si>
  <si>
    <t>AGO002People facing limited access constraints</t>
  </si>
  <si>
    <t>AGO002People facing restricted access constraints</t>
  </si>
  <si>
    <t>ARM002Buildings in the affected area</t>
  </si>
  <si>
    <t>AZE002Buildings in the affected area</t>
  </si>
  <si>
    <t>BDI001Buildings in the affected area</t>
  </si>
  <si>
    <t>BFA002Buildings in the affected area</t>
  </si>
  <si>
    <t>BGD002Buildings in the affected area</t>
  </si>
  <si>
    <t>BRA001Buildings in the affected area</t>
  </si>
  <si>
    <t>BRA002Buildings in the affected area</t>
  </si>
  <si>
    <t>BRA003Buildings in the affected area</t>
  </si>
  <si>
    <t>CAF001Buildings in the affected area</t>
  </si>
  <si>
    <t>CHL002Buildings in the affected area</t>
  </si>
  <si>
    <t>CMR001Buildings in the affected area</t>
  </si>
  <si>
    <t>CMR002Buildings in the affected area</t>
  </si>
  <si>
    <t>CMR003Buildings in the affected area</t>
  </si>
  <si>
    <t>CMR004Buildings in the affected area</t>
  </si>
  <si>
    <t>COD001Buildings in the affected area</t>
  </si>
  <si>
    <t>COG001Buildings in the affected area</t>
  </si>
  <si>
    <t>COL001Buildings in the affected area</t>
  </si>
  <si>
    <t>COL002Buildings in the affected area</t>
  </si>
  <si>
    <t>CRI002Buildings in the affected area</t>
  </si>
  <si>
    <t>DJI001Buildings in the affected area</t>
  </si>
  <si>
    <t>DJI002Buildings in the affected area</t>
  </si>
  <si>
    <t>DJI003Buildings in the affected area</t>
  </si>
  <si>
    <t>DOM002Buildings in the affected area</t>
  </si>
  <si>
    <t>DZA002Buildings in the affected area</t>
  </si>
  <si>
    <t>DZA003Buildings in the affected area</t>
  </si>
  <si>
    <t>DZA004Buildings in the affected area</t>
  </si>
  <si>
    <t>ECU002Buildings in the affected area</t>
  </si>
  <si>
    <t>EGY004Buildings in the affected area</t>
  </si>
  <si>
    <t>ERI001Buildings in the affected area</t>
  </si>
  <si>
    <t>ESP002Buildings in the affected area</t>
  </si>
  <si>
    <t>ETH001Buildings in the affected area</t>
  </si>
  <si>
    <t>ETH003Buildings in the affected area</t>
  </si>
  <si>
    <t>ETH004Buildings damaged</t>
  </si>
  <si>
    <t>ETH004Buildings destroyed</t>
  </si>
  <si>
    <t>ETH004Buildings in the affected area</t>
  </si>
  <si>
    <t>ETH004Economic Losses</t>
  </si>
  <si>
    <t>ETH005Buildings in the affected area</t>
  </si>
  <si>
    <t>GRC002Buildings in the affected area</t>
  </si>
  <si>
    <t>GTM001Buildings in the affected area</t>
  </si>
  <si>
    <t>HND001Buildings in the affected area</t>
  </si>
  <si>
    <t>HTI001Buildings in the affected area</t>
  </si>
  <si>
    <t>HTI002Buildings in the affected area</t>
  </si>
  <si>
    <t>HUN002Injuries reported</t>
  </si>
  <si>
    <t>HUN002Illness cases reported</t>
  </si>
  <si>
    <t>HUN002Buildings damaged</t>
  </si>
  <si>
    <t>HUN002Buildings destroyed</t>
  </si>
  <si>
    <t>HUN002Buildings in the affected area</t>
  </si>
  <si>
    <t>HUN002Economic Losses</t>
  </si>
  <si>
    <t>HUN002People facing limited access constraints</t>
  </si>
  <si>
    <t>HUN002People facing restricted access constraints</t>
  </si>
  <si>
    <t>IDN002Buildings in the affected area</t>
  </si>
  <si>
    <t>IDN007Illness cases reported</t>
  </si>
  <si>
    <t>IDN007Buildings damaged</t>
  </si>
  <si>
    <t>IDN007Buildings destroyed</t>
  </si>
  <si>
    <t>IDN007Buildings in the affected area</t>
  </si>
  <si>
    <t>IDN007Economic Losses</t>
  </si>
  <si>
    <t>IDN008Illness cases reported</t>
  </si>
  <si>
    <t>IDN008Buildings damaged</t>
  </si>
  <si>
    <t>IDN008Buildings destroyed</t>
  </si>
  <si>
    <t>IDN008Buildings in the affected area</t>
  </si>
  <si>
    <t>IDN008Economic Losses</t>
  </si>
  <si>
    <t>IDN008People facing limited access constraints</t>
  </si>
  <si>
    <t>IDN008People facing restricted access constraints</t>
  </si>
  <si>
    <t>IND002Buildings in the affected area</t>
  </si>
  <si>
    <t>IRN004Buildings in the affected area</t>
  </si>
  <si>
    <t>IRQ001Buildings in the affected area</t>
  </si>
  <si>
    <t>IRQ002Buildings in the affected area</t>
  </si>
  <si>
    <t>IRQ003Buildings in the affected area</t>
  </si>
  <si>
    <t>ITA002Buildings in the affected area</t>
  </si>
  <si>
    <t>JOR002Buildings in the affected area</t>
  </si>
  <si>
    <t>KEN001Buildings in the affected area</t>
  </si>
  <si>
    <t>KEN002Buildings in the affected area</t>
  </si>
  <si>
    <t>KEN003Buildings in the affected area</t>
  </si>
  <si>
    <t>LBN002Buildings in the affected area</t>
  </si>
  <si>
    <t>LBN004Buildings in the affected area</t>
  </si>
  <si>
    <t>LBY001Buildings in the affected area</t>
  </si>
  <si>
    <t>LBY002Buildings in the affected area</t>
  </si>
  <si>
    <t>LKA002Illness cases reported</t>
  </si>
  <si>
    <t>LKA002Buildings damaged</t>
  </si>
  <si>
    <t>LKA002Buildings destroyed</t>
  </si>
  <si>
    <t>LKA002Buildings in the affected area</t>
  </si>
  <si>
    <t>LKA002Economic Losses</t>
  </si>
  <si>
    <t>LKA002People facing limited access constraints</t>
  </si>
  <si>
    <t>LKA002People facing restricted access constraints</t>
  </si>
  <si>
    <t>MAR002Buildings in the affected area</t>
  </si>
  <si>
    <t>MDA002Injuries reported</t>
  </si>
  <si>
    <t>MDA002Illness cases reported</t>
  </si>
  <si>
    <t>MDA002Buildings damaged</t>
  </si>
  <si>
    <t>MDA002Buildings destroyed</t>
  </si>
  <si>
    <t>MDA002Buildings in the affected area</t>
  </si>
  <si>
    <t>MDA002Economic Losses</t>
  </si>
  <si>
    <t>MDA002People facing limited access constraints</t>
  </si>
  <si>
    <t>MDA002People facing restricted access constraints</t>
  </si>
  <si>
    <t>MDG001Buildings in the affected area</t>
  </si>
  <si>
    <t>MDG002Buildings in the affected area</t>
  </si>
  <si>
    <t>MDG008Buildings in the affected area</t>
  </si>
  <si>
    <t>MEX001Buildings in the affected area</t>
  </si>
  <si>
    <t>MEX002Buildings in the affected area</t>
  </si>
  <si>
    <t>MEX003Buildings in the affected area</t>
  </si>
  <si>
    <t>MLI001Buildings in the affected area</t>
  </si>
  <si>
    <t>MMR001Buildings in the affected area</t>
  </si>
  <si>
    <t>MMR002Buildings in the affected area</t>
  </si>
  <si>
    <t>MMR003Buildings in the affected area</t>
  </si>
  <si>
    <t>MMR004Buildings in the affected area</t>
  </si>
  <si>
    <t>MMR005Buildings in the affected area</t>
  </si>
  <si>
    <t>MNG001Buildings in the affected area</t>
  </si>
  <si>
    <t>MNG002Buildings in the affected area</t>
  </si>
  <si>
    <t>MNG003Buildings in the affected area</t>
  </si>
  <si>
    <t>MOZ001Buildings in the affected area</t>
  </si>
  <si>
    <t>MOZ004Buildings in the affected area</t>
  </si>
  <si>
    <t>MOZ009Buildings in the affected area</t>
  </si>
  <si>
    <t>MOZ010Buildings in the affected area</t>
  </si>
  <si>
    <t>MRT002Buildings in the affected area</t>
  </si>
  <si>
    <t>MRT003Buildings in the affected area</t>
  </si>
  <si>
    <t>MWI002Buildings in the affected area</t>
  </si>
  <si>
    <t>MWI005Buildings in the affected area</t>
  </si>
  <si>
    <t>MYS001Injuries reported</t>
  </si>
  <si>
    <t>MYS001Illness cases reported</t>
  </si>
  <si>
    <t>MYS001Buildings damaged</t>
  </si>
  <si>
    <t>MYS001Buildings destroyed</t>
  </si>
  <si>
    <t>MYS001Buildings in the affected area</t>
  </si>
  <si>
    <t>MYS001Economic Losses</t>
  </si>
  <si>
    <t>MYS001People facing limited access constraints</t>
  </si>
  <si>
    <t>MYS001People facing restricted access constraints</t>
  </si>
  <si>
    <t>NAM002Buildings damaged</t>
  </si>
  <si>
    <t>NAM002Buildings destroyed</t>
  </si>
  <si>
    <t>NAM002Buildings in the affected area</t>
  </si>
  <si>
    <t>NAM002Economic Losses</t>
  </si>
  <si>
    <t>NAM002People facing limited access constraints</t>
  </si>
  <si>
    <t>NAM002People facing restricted access constraints</t>
  </si>
  <si>
    <t>NER001Buildings in the affected area</t>
  </si>
  <si>
    <t>NER002Buildings in the affected area</t>
  </si>
  <si>
    <t>NER003Buildings in the affected area</t>
  </si>
  <si>
    <t>NER004Buildings in the affected area</t>
  </si>
  <si>
    <t>NGA001Buildings in the affected area</t>
  </si>
  <si>
    <t>NGA003Buildings in the affected area</t>
  </si>
  <si>
    <t>NGA004Buildings in the affected area</t>
  </si>
  <si>
    <t>NGA007Buildings in the affected area</t>
  </si>
  <si>
    <t>NGA008Buildings in the affected area</t>
  </si>
  <si>
    <t>NIC001Buildings in the affected area</t>
  </si>
  <si>
    <t>PAK001Buildings in the affected area</t>
  </si>
  <si>
    <t>PAK004Buildings in the affected area</t>
  </si>
  <si>
    <t>PAK005Buildings in the affected area</t>
  </si>
  <si>
    <t>PAK005People facing limited access constraints</t>
  </si>
  <si>
    <t>PAK005People facing restricted access constraints</t>
  </si>
  <si>
    <t>PAN002Buildings in the affected area</t>
  </si>
  <si>
    <t>PER002Buildings in the affected area</t>
  </si>
  <si>
    <t>PHL001Buildings in the affected area</t>
  </si>
  <si>
    <t>PHL001People facing limited access constraints</t>
  </si>
  <si>
    <t>PHL001People facing restricted access constraints</t>
  </si>
  <si>
    <t>PHL003Buildings in the affected area</t>
  </si>
  <si>
    <t>PHL012Illness cases reported</t>
  </si>
  <si>
    <t>PHL012Buildings in the affected area</t>
  </si>
  <si>
    <t>PHL012People facing limited access constraints</t>
  </si>
  <si>
    <t>PHL012People facing restricted access constraints</t>
  </si>
  <si>
    <t>PNG003Illness cases reported</t>
  </si>
  <si>
    <t>PNG003Buildings damaged</t>
  </si>
  <si>
    <t>PNG003Buildings destroyed</t>
  </si>
  <si>
    <t>PNG003Buildings in the affected area</t>
  </si>
  <si>
    <t>PNG003Economic Losses</t>
  </si>
  <si>
    <t>PNG003People facing limited access constraints</t>
  </si>
  <si>
    <t>PNG003People facing restricted access constraints</t>
  </si>
  <si>
    <t>POL002Injuries reported</t>
  </si>
  <si>
    <t>POL002Illness cases reported</t>
  </si>
  <si>
    <t>POL002Buildings damaged</t>
  </si>
  <si>
    <t>POL002Buildings destroyed</t>
  </si>
  <si>
    <t>POL002Buildings in the affected area</t>
  </si>
  <si>
    <t>POL002Economic Losses</t>
  </si>
  <si>
    <t>POL002People facing limited access constraints</t>
  </si>
  <si>
    <t>POL002People facing restricted access constraints</t>
  </si>
  <si>
    <t>PRK001Buildings in the affected area</t>
  </si>
  <si>
    <t>PSE002Buildings in the affected area</t>
  </si>
  <si>
    <t>REG001Buildings in the affected area</t>
  </si>
  <si>
    <t>REG002Buildings in the affected area</t>
  </si>
  <si>
    <t>REG003Buildings in the affected area</t>
  </si>
  <si>
    <t>REG004Buildings in the affected area</t>
  </si>
  <si>
    <t>REG004People facing limited access constraints</t>
  </si>
  <si>
    <t>REG006Buildings in the affected area</t>
  </si>
  <si>
    <t>REG007Buildings in the affected area</t>
  </si>
  <si>
    <t>REG008Buildings in the affected area</t>
  </si>
  <si>
    <t>REG011Buildings in the affected area</t>
  </si>
  <si>
    <t>REG012Buildings in the affected area</t>
  </si>
  <si>
    <t>REG012People facing limited access constraints</t>
  </si>
  <si>
    <t>REG012People facing restricted access constraints</t>
  </si>
  <si>
    <t>REG013Buildings in the affected area</t>
  </si>
  <si>
    <t>REG014Buildings in the affected area</t>
  </si>
  <si>
    <t>REG015Buildings in the affected area</t>
  </si>
  <si>
    <t>ROU002Injuries reported</t>
  </si>
  <si>
    <t>ROU002Illness cases reported</t>
  </si>
  <si>
    <t>ROU002Buildings damaged</t>
  </si>
  <si>
    <t>ROU002Buildings destroyed</t>
  </si>
  <si>
    <t>ROU002Buildings in the affected area</t>
  </si>
  <si>
    <t>ROU002Economic Losses</t>
  </si>
  <si>
    <t>ROU002People facing limited access constraints</t>
  </si>
  <si>
    <t>ROU002People facing restricted access constraints</t>
  </si>
  <si>
    <t>RUS002Buildings in the affected area</t>
  </si>
  <si>
    <t>RWA002Buildings in the affected area</t>
  </si>
  <si>
    <t>SDN001Buildings in the affected area</t>
  </si>
  <si>
    <t>SDN005Buildings in the affected area</t>
  </si>
  <si>
    <t>SDN005People facing limited access constraints</t>
  </si>
  <si>
    <t>SDN005People facing restricted access constraints</t>
  </si>
  <si>
    <t>SDN008Buildings in the affected area</t>
  </si>
  <si>
    <t>SEN002Buildings in the affected area</t>
  </si>
  <si>
    <t>SLV001Buildings in the affected area</t>
  </si>
  <si>
    <t>SOM001Buildings in the affected area</t>
  </si>
  <si>
    <t>SOM002Buildings in the affected area</t>
  </si>
  <si>
    <t>SSD001Buildings in the affected area</t>
  </si>
  <si>
    <t>SVK002Injuries reported</t>
  </si>
  <si>
    <t>SVK002Illness cases reported</t>
  </si>
  <si>
    <t>SVK002Buildings damaged</t>
  </si>
  <si>
    <t>SVK002Buildings destroyed</t>
  </si>
  <si>
    <t>SVK002Buildings in the affected area</t>
  </si>
  <si>
    <t>SVK002Economic Losses</t>
  </si>
  <si>
    <t>SVK002People facing limited access constraints</t>
  </si>
  <si>
    <t>SVK002People facing restricted access constraints</t>
  </si>
  <si>
    <t>SWZ001Buildings damaged</t>
  </si>
  <si>
    <t>SWZ001Buildings destroyed</t>
  </si>
  <si>
    <t>SWZ001Buildings in the affected area</t>
  </si>
  <si>
    <t>SWZ001Economic Losses</t>
  </si>
  <si>
    <t>SWZ001People facing limited access constraints</t>
  </si>
  <si>
    <t>SWZ001People facing restricted access constraints</t>
  </si>
  <si>
    <t>SYR001Buildings in the affected area</t>
  </si>
  <si>
    <t>SYR002Buildings in the affected area</t>
  </si>
  <si>
    <t>TCD001Buildings in the affected area</t>
  </si>
  <si>
    <t>TCD003Buildings in the affected area</t>
  </si>
  <si>
    <t>TCD004Buildings in the affected area</t>
  </si>
  <si>
    <t>TCD005Buildings in the affected area</t>
  </si>
  <si>
    <t>THA001Buildings in the affected area</t>
  </si>
  <si>
    <t>THA002Buildings in the affected area</t>
  </si>
  <si>
    <t>THA003Buildings in the affected area</t>
  </si>
  <si>
    <t>TTO002Buildings in the affected area</t>
  </si>
  <si>
    <t>TUN002Buildings in the affected area</t>
  </si>
  <si>
    <t>TUR001Buildings in the affected area</t>
  </si>
  <si>
    <t>TUR002Buildings in the affected area</t>
  </si>
  <si>
    <t>TUR003Buildings in the affected area</t>
  </si>
  <si>
    <t>TUR004Buildings in the affected area</t>
  </si>
  <si>
    <t>TUR005Buildings in the affected area</t>
  </si>
  <si>
    <t>TZA001Buildings in the affected area</t>
  </si>
  <si>
    <t>TZA002Buildings in the affected area</t>
  </si>
  <si>
    <t>TZA003Buildings in the affected area</t>
  </si>
  <si>
    <t>UGA005Buildings in the affected area</t>
  </si>
  <si>
    <t>UGA005People facing limited access constraints</t>
  </si>
  <si>
    <t>UGA005People facing restricted access constraints</t>
  </si>
  <si>
    <t>UKR002Buildings in the affected area</t>
  </si>
  <si>
    <t>VEN001Buildings in the affected area</t>
  </si>
  <si>
    <t>VUT003Buildings in the affected area</t>
  </si>
  <si>
    <t>YEM001Buildings in the affected area</t>
  </si>
  <si>
    <t>YEM002Buildings in the affected area</t>
  </si>
  <si>
    <t>ZMB002Buildings in the affected area</t>
  </si>
  <si>
    <t>ZWE001Buildings in the affected area</t>
  </si>
  <si>
    <t>INFORM Severity Index - all crises. Release: 25 August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</si>
</sst>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3" formatCode="_-* #,##0.00_-;\-* #,##0.00_-;_-* &quot;-&quot;??_-;_-@_-"/>
    <numFmt numFmtId="164" formatCode="0.0"/>
    <numFmt numFmtId="165" formatCode="#,##0.0"/>
    <numFmt numFmtId="166" formatCode="0.0%"/>
    <numFmt numFmtId="167" formatCode="0.000%"/>
    <numFmt numFmtId="168" formatCode="_-* #,##0.00_-;_-* #,##0.00\-;_-* &quot;-&quot;??_-;_-@_-"/>
    <numFmt numFmtId="169" formatCode="&quot;£&quot;#,##0\ ;\(&quot;£&quot;#,##0\)"/>
    <numFmt numFmtId="170" formatCode="_(&quot;€&quot;* #,##0.00_);_(&quot;€&quot;* \(#,##0.00\);_(&quot;€&quot;* &quot;-&quot;??_);_(@_)"/>
    <numFmt numFmtId="171" formatCode="##0.0"/>
    <numFmt numFmtId="172" formatCode="##0.0\ \|"/>
    <numFmt numFmtId="173" formatCode="_ * #,##0.00_ ;_ * \-#,##0.00_ ;_ * &quot;-&quot;??_ ;_ @_ "/>
    <numFmt numFmtId="174" formatCode="&quot;$&quot;#,##0\ ;\(&quot;$&quot;#,##0\)"/>
    <numFmt numFmtId="175" formatCode="#0"/>
    <numFmt numFmtId="176" formatCode="##,##0.000"/>
    <numFmt numFmtId="177" formatCode="yyyy\-mm\-dd\ hh:mm:ss"/>
  </numFmts>
  <fonts count="135"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color theme="1"/>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1"/>
      <color rgb="FFFFFFFF"/>
      <name val="Calibri"/>
    </font>
    <font>
      <b/>
      <sz val="10"/>
      <color rgb="FF000000"/>
      <name val="Arial"/>
    </font>
    <font>
      <b/>
      <sz val="10"/>
      <name val="Arial"/>
    </font>
  </fonts>
  <fills count="104">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2F2F2"/>
        <bgColor rgb="FFF2F2F2"/>
      </patternFill>
    </fill>
    <fill>
      <patternFill patternType="solid">
        <fgColor rgb="FFFFFFFF"/>
        <bgColor rgb="FFFFFFFF"/>
      </patternFill>
    </fill>
    <fill>
      <patternFill patternType="solid">
        <fgColor rgb="FFF2F2F2"/>
        <bgColor rgb="FFF2F2F2"/>
      </patternFill>
    </fill>
    <fill>
      <patternFill patternType="solid">
        <fgColor rgb="FF646034"/>
        <bgColor rgb="FF646034"/>
      </patternFill>
    </fill>
    <fill>
      <patternFill patternType="solid">
        <fgColor rgb="FFCECB9F"/>
        <bgColor rgb="FFCECB9F"/>
      </patternFill>
    </fill>
    <fill>
      <patternFill patternType="solid">
        <fgColor rgb="FFE7E4CF"/>
        <bgColor rgb="FFE7E4CF"/>
      </patternFill>
    </fill>
    <fill>
      <patternFill patternType="solid"/>
    </fill>
  </fills>
  <borders count="89">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
      <left/>
      <right/>
      <top/>
      <bottom style="thin">
        <color auto="1"/>
      </bottom>
      <diagonal/>
    </border>
    <border>
      <left/>
      <right style="thin">
        <color auto="1"/>
      </right>
      <top/>
      <bottom/>
      <diagonal/>
    </border>
    <border>
      <left/>
      <right style="thin">
        <color auto="1"/>
      </right>
      <top style="thin">
        <color auto="1"/>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5" fillId="0" borderId="0"/>
    <xf numFmtId="0" fontId="105" fillId="0" borderId="0"/>
    <xf numFmtId="0" fontId="105" fillId="0" borderId="0"/>
    <xf numFmtId="0" fontId="12" fillId="5" borderId="6"/>
    <xf numFmtId="0" fontId="3" fillId="21" borderId="3"/>
    <xf numFmtId="0" fontId="17" fillId="0" borderId="0"/>
    <xf numFmtId="0" fontId="8" fillId="0" borderId="54"/>
    <xf numFmtId="43" fontId="105" fillId="0" borderId="0"/>
    <xf numFmtId="0" fontId="83" fillId="0" borderId="0"/>
    <xf numFmtId="0" fontId="83" fillId="5" borderId="6"/>
    <xf numFmtId="9" fontId="83" fillId="0" borderId="0"/>
    <xf numFmtId="0" fontId="83" fillId="5" borderId="6"/>
    <xf numFmtId="0" fontId="105" fillId="0" borderId="0"/>
    <xf numFmtId="43" fontId="105" fillId="0" borderId="0"/>
    <xf numFmtId="0" fontId="105" fillId="0" borderId="0"/>
    <xf numFmtId="0" fontId="103" fillId="0" borderId="0">
      <alignment vertical="top"/>
    </xf>
    <xf numFmtId="0" fontId="103"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5"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5" fillId="35" borderId="0">
      <alignment horizontal="center" wrapText="1"/>
    </xf>
    <xf numFmtId="0" fontId="28" fillId="25" borderId="0">
      <alignment horizontal="center"/>
    </xf>
    <xf numFmtId="168" fontId="19" fillId="0" borderId="0"/>
    <xf numFmtId="43" fontId="105" fillId="0" borderId="0"/>
    <xf numFmtId="43" fontId="12" fillId="0" borderId="0"/>
    <xf numFmtId="3" fontId="105" fillId="0" borderId="0"/>
    <xf numFmtId="0" fontId="25" fillId="34" borderId="57"/>
    <xf numFmtId="169" fontId="105" fillId="0" borderId="0"/>
    <xf numFmtId="0" fontId="29" fillId="26" borderId="64">
      <protection locked="0"/>
    </xf>
    <xf numFmtId="0" fontId="105" fillId="0" borderId="0"/>
    <xf numFmtId="0" fontId="30" fillId="26" borderId="64">
      <protection locked="0"/>
    </xf>
    <xf numFmtId="0" fontId="105" fillId="26" borderId="55"/>
    <xf numFmtId="0" fontId="105" fillId="25" borderId="0"/>
    <xf numFmtId="170" fontId="105" fillId="0" borderId="0"/>
    <xf numFmtId="0" fontId="31" fillId="0" borderId="0"/>
    <xf numFmtId="2" fontId="105" fillId="0" borderId="0"/>
    <xf numFmtId="0" fontId="32" fillId="25" borderId="55">
      <alignment horizontal="left"/>
    </xf>
    <xf numFmtId="0" fontId="103"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5" fillId="25" borderId="55">
      <alignment horizontal="centerContinuous" wrapText="1"/>
    </xf>
    <xf numFmtId="0" fontId="38" fillId="37" borderId="0">
      <alignment horizontal="center" wrapText="1"/>
    </xf>
    <xf numFmtId="168"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5" fillId="0" borderId="0"/>
    <xf numFmtId="0" fontId="42" fillId="38" borderId="0"/>
    <xf numFmtId="0" fontId="42" fillId="38" borderId="0"/>
    <xf numFmtId="0" fontId="12" fillId="0" borderId="0"/>
    <xf numFmtId="0" fontId="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2" fillId="0" borderId="0"/>
    <xf numFmtId="0" fontId="105" fillId="0" borderId="0"/>
    <xf numFmtId="0" fontId="19" fillId="0" borderId="0"/>
    <xf numFmtId="0" fontId="12" fillId="0" borderId="0"/>
    <xf numFmtId="0" fontId="19" fillId="0" borderId="0"/>
    <xf numFmtId="0" fontId="19" fillId="0" borderId="0"/>
    <xf numFmtId="0" fontId="105" fillId="0" borderId="0"/>
    <xf numFmtId="0" fontId="19" fillId="0" borderId="0"/>
    <xf numFmtId="0" fontId="12" fillId="0" borderId="0"/>
    <xf numFmtId="0" fontId="19" fillId="0" borderId="0"/>
    <xf numFmtId="0" fontId="105" fillId="0" borderId="0"/>
    <xf numFmtId="0" fontId="12" fillId="0" borderId="0"/>
    <xf numFmtId="0" fontId="105" fillId="0" borderId="0"/>
    <xf numFmtId="0" fontId="105" fillId="0" borderId="0"/>
    <xf numFmtId="0" fontId="105" fillId="0" borderId="0"/>
    <xf numFmtId="0" fontId="105" fillId="0" borderId="0"/>
    <xf numFmtId="0" fontId="12" fillId="39" borderId="59"/>
    <xf numFmtId="0" fontId="19" fillId="39" borderId="59"/>
    <xf numFmtId="0" fontId="44" fillId="9" borderId="0"/>
    <xf numFmtId="9" fontId="105"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40" borderId="0">
      <alignment horizontal="left" vertical="center"/>
    </xf>
    <xf numFmtId="0" fontId="105" fillId="0" borderId="62">
      <alignment horizontal="left" vertical="center" wrapText="1" indent="1"/>
    </xf>
    <xf numFmtId="171" fontId="105" fillId="0" borderId="62">
      <alignment horizontal="right" vertical="center" wrapText="1"/>
    </xf>
    <xf numFmtId="0" fontId="105" fillId="0" borderId="0">
      <alignment horizontal="left" vertical="center" wrapText="1"/>
    </xf>
    <xf numFmtId="0" fontId="105" fillId="0" borderId="0">
      <alignment horizontal="left" vertical="center" wrapText="1" indent="1"/>
    </xf>
    <xf numFmtId="171" fontId="105" fillId="0" borderId="0">
      <alignment horizontal="right" vertical="center" wrapText="1"/>
    </xf>
    <xf numFmtId="172" fontId="105" fillId="0" borderId="0">
      <alignment horizontal="right" vertical="center" wrapText="1"/>
    </xf>
    <xf numFmtId="0" fontId="105" fillId="0" borderId="19">
      <alignment horizontal="left" vertical="center" wrapText="1"/>
    </xf>
    <xf numFmtId="0" fontId="105" fillId="0" borderId="19">
      <alignment horizontal="left" vertical="center" wrapText="1" indent="1"/>
    </xf>
    <xf numFmtId="171" fontId="105" fillId="0" borderId="19">
      <alignment horizontal="right" vertical="center" wrapText="1"/>
    </xf>
    <xf numFmtId="0" fontId="105" fillId="0" borderId="0">
      <alignment vertical="center" wrapText="1"/>
    </xf>
    <xf numFmtId="0" fontId="105" fillId="0" borderId="0"/>
    <xf numFmtId="0" fontId="105" fillId="0" borderId="0">
      <alignment vertical="center" wrapText="1"/>
    </xf>
    <xf numFmtId="0" fontId="105" fillId="0" borderId="0">
      <alignment vertical="center" wrapText="1"/>
    </xf>
    <xf numFmtId="0" fontId="105"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5"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5" fillId="0" borderId="62">
      <alignment horizontal="left" vertical="center" wrapText="1"/>
    </xf>
    <xf numFmtId="0" fontId="19" fillId="0" borderId="0"/>
    <xf numFmtId="0" fontId="50" fillId="0" borderId="0"/>
    <xf numFmtId="0" fontId="105" fillId="0" borderId="0">
      <alignment horizontal="left" wrapText="1"/>
    </xf>
    <xf numFmtId="0" fontId="105"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6" fillId="0" borderId="0">
      <alignment vertical="top"/>
      <protection locked="0"/>
    </xf>
    <xf numFmtId="0" fontId="68" fillId="0" borderId="0"/>
    <xf numFmtId="164" fontId="103"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173" fontId="96" fillId="0" borderId="0"/>
    <xf numFmtId="0" fontId="96" fillId="0" borderId="0"/>
    <xf numFmtId="0" fontId="83" fillId="7" borderId="0"/>
    <xf numFmtId="173" fontId="105" fillId="0" borderId="0"/>
    <xf numFmtId="173"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43" fontId="105" fillId="0" borderId="0"/>
    <xf numFmtId="43" fontId="12" fillId="0" borderId="0"/>
    <xf numFmtId="174" fontId="105" fillId="0" borderId="0"/>
    <xf numFmtId="0" fontId="105" fillId="26" borderId="46"/>
    <xf numFmtId="0" fontId="32" fillId="25" borderId="46">
      <alignment horizontal="left"/>
    </xf>
    <xf numFmtId="0" fontId="105"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3"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173"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29" fillId="26" borderId="64">
      <protection locked="0"/>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43" fontId="105" fillId="0" borderId="0"/>
    <xf numFmtId="0" fontId="22" fillId="21" borderId="56"/>
    <xf numFmtId="0" fontId="23" fillId="0" borderId="55"/>
    <xf numFmtId="0" fontId="25" fillId="34" borderId="57"/>
    <xf numFmtId="43" fontId="105" fillId="0" borderId="0"/>
    <xf numFmtId="43" fontId="12" fillId="0" borderId="0"/>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1" fontId="105" fillId="0" borderId="62">
      <alignment horizontal="right" vertical="center" wrapText="1"/>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43" fontId="105" fillId="0" borderId="0"/>
    <xf numFmtId="43" fontId="12" fillId="0" borderId="0"/>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173" fontId="105" fillId="0" borderId="0"/>
    <xf numFmtId="173" fontId="105" fillId="0" borderId="0"/>
    <xf numFmtId="173" fontId="12" fillId="0" borderId="0"/>
    <xf numFmtId="173" fontId="12" fillId="0" borderId="0"/>
    <xf numFmtId="173" fontId="96" fillId="0" borderId="0"/>
    <xf numFmtId="173" fontId="96" fillId="0" borderId="0"/>
    <xf numFmtId="0" fontId="23" fillId="32" borderId="64"/>
    <xf numFmtId="0" fontId="29" fillId="26" borderId="64">
      <protection locked="0"/>
    </xf>
  </cellStyleXfs>
  <cellXfs count="320">
    <xf numFmtId="0" fontId="0" fillId="0" borderId="0" xfId="0"/>
    <xf numFmtId="0" fontId="0" fillId="23" borderId="0" xfId="0" applyFill="1"/>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0" fillId="0" borderId="0" xfId="0" applyFont="1"/>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23" borderId="0" xfId="0" applyFont="1" applyFill="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37" applyFont="1"/>
    <xf numFmtId="164" fontId="0" fillId="0" borderId="0" xfId="0" applyNumberForma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14" fontId="0" fillId="0" borderId="0" xfId="0" applyNumberFormat="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164" fontId="81" fillId="24" borderId="32" xfId="220" applyNumberFormat="1" applyFont="1" applyFill="1" applyBorder="1" applyAlignment="1">
      <alignment horizontal="center" vertical="center"/>
    </xf>
    <xf numFmtId="164" fontId="18" fillId="24" borderId="11" xfId="220" applyNumberFormat="1" applyFont="1" applyFill="1" applyBorder="1" applyAlignment="1">
      <alignment horizontal="center" vertical="center"/>
    </xf>
    <xf numFmtId="164" fontId="18" fillId="24" borderId="25"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0" borderId="33" xfId="0" applyBorder="1"/>
    <xf numFmtId="0" fontId="70" fillId="23" borderId="0" xfId="0" applyFont="1"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164" fontId="99" fillId="24" borderId="11" xfId="220" applyNumberFormat="1" applyFont="1" applyFill="1" applyBorder="1" applyAlignment="1">
      <alignment horizontal="center" vertical="center"/>
    </xf>
    <xf numFmtId="0" fontId="102" fillId="23" borderId="10" xfId="220" applyFont="1" applyFill="1" applyBorder="1" applyAlignment="1">
      <alignment horizontal="left" indent="1"/>
    </xf>
    <xf numFmtId="1" fontId="103" fillId="24" borderId="53" xfId="220" applyNumberFormat="1" applyFont="1" applyFill="1" applyBorder="1" applyAlignment="1">
      <alignment horizontal="center" vertical="center"/>
    </xf>
    <xf numFmtId="164" fontId="103" fillId="24" borderId="11" xfId="220" applyNumberFormat="1" applyFont="1" applyFill="1" applyBorder="1" applyAlignment="1">
      <alignment horizontal="center" vertical="center"/>
    </xf>
    <xf numFmtId="0" fontId="106" fillId="22" borderId="0" xfId="0" applyFont="1" applyFill="1" applyAlignment="1">
      <alignment horizontal="right" wrapText="1"/>
    </xf>
    <xf numFmtId="0" fontId="107" fillId="23" borderId="46" xfId="0" applyFont="1" applyFill="1" applyBorder="1" applyAlignment="1">
      <alignment horizontal="left" wrapText="1" indent="1"/>
    </xf>
    <xf numFmtId="3" fontId="23" fillId="22" borderId="0" xfId="71" applyNumberFormat="1" applyFont="1" applyFill="1" applyAlignment="1">
      <alignment horizontal="center"/>
    </xf>
    <xf numFmtId="9" fontId="23" fillId="22" borderId="0" xfId="37"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165" fontId="23" fillId="22" borderId="0" xfId="61" applyNumberFormat="1"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165" fontId="23" fillId="22" borderId="0" xfId="1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6" fillId="22" borderId="0" xfId="0" applyNumberFormat="1" applyFont="1" applyFill="1" applyAlignment="1">
      <alignment horizontal="right" wrapText="1"/>
    </xf>
    <xf numFmtId="0" fontId="108" fillId="23" borderId="30" xfId="203" applyFont="1" applyFill="1" applyBorder="1" applyAlignment="1">
      <alignment horizontal="center" textRotation="90" wrapText="1"/>
    </xf>
    <xf numFmtId="0" fontId="108"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10" fillId="23" borderId="30" xfId="204" applyFont="1" applyFill="1" applyBorder="1" applyAlignment="1">
      <alignment horizontal="center" textRotation="90" wrapText="1"/>
    </xf>
    <xf numFmtId="0" fontId="109" fillId="75" borderId="30" xfId="204"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112" fillId="87" borderId="30" xfId="203" applyFont="1" applyFill="1" applyBorder="1" applyAlignment="1">
      <alignment horizontal="center" textRotation="90" wrapText="1"/>
    </xf>
    <xf numFmtId="0" fontId="113"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6" fontId="70" fillId="48" borderId="28" xfId="5" applyNumberFormat="1" applyFont="1" applyFill="1" applyBorder="1" applyAlignment="1">
      <alignment horizontal="center" textRotation="90" wrapText="1"/>
    </xf>
    <xf numFmtId="166"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4"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1" fontId="103" fillId="24" borderId="66" xfId="220" applyNumberFormat="1" applyFont="1" applyFill="1" applyBorder="1" applyAlignment="1">
      <alignment horizontal="center" vertical="center"/>
    </xf>
    <xf numFmtId="164" fontId="80" fillId="23" borderId="67" xfId="0" applyNumberFormat="1" applyFont="1" applyFill="1" applyBorder="1" applyAlignment="1">
      <alignment horizontal="center"/>
    </xf>
    <xf numFmtId="0" fontId="115" fillId="23" borderId="0" xfId="0" applyFont="1" applyFill="1" applyAlignment="1">
      <alignment horizontal="center" vertical="center"/>
    </xf>
    <xf numFmtId="0" fontId="0" fillId="23" borderId="0" xfId="0" applyFill="1" applyAlignment="1">
      <alignment vertical="top"/>
    </xf>
    <xf numFmtId="0" fontId="117" fillId="23" borderId="0" xfId="0" applyFont="1" applyFill="1"/>
    <xf numFmtId="0" fontId="122" fillId="23" borderId="0" xfId="204" applyFont="1" applyFill="1" applyBorder="1"/>
    <xf numFmtId="14" fontId="117"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21" fillId="43" borderId="0" xfId="32" applyFont="1" applyFill="1" applyAlignment="1">
      <alignment horizontal="left" indent="1"/>
    </xf>
    <xf numFmtId="0" fontId="37" fillId="94" borderId="46" xfId="204" applyFont="1" applyFill="1" applyBorder="1" applyAlignment="1">
      <alignment horizontal="center" textRotation="90" wrapText="1"/>
    </xf>
    <xf numFmtId="164" fontId="81" fillId="23" borderId="68" xfId="220" applyNumberFormat="1" applyFont="1" applyFill="1" applyBorder="1" applyAlignment="1">
      <alignment horizontal="center" vertical="center"/>
    </xf>
    <xf numFmtId="1" fontId="18" fillId="23" borderId="68" xfId="220" applyNumberFormat="1" applyFont="1" applyFill="1" applyBorder="1" applyAlignment="1">
      <alignment horizontal="center" vertical="center"/>
    </xf>
    <xf numFmtId="164" fontId="80" fillId="23" borderId="68" xfId="0" applyNumberFormat="1" applyFont="1" applyFill="1" applyBorder="1" applyAlignment="1">
      <alignment horizontal="center"/>
    </xf>
    <xf numFmtId="164"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64" fontId="80" fillId="23" borderId="80" xfId="0" applyNumberFormat="1" applyFont="1" applyFill="1" applyBorder="1" applyAlignment="1">
      <alignment horizontal="center"/>
    </xf>
    <xf numFmtId="164" fontId="81" fillId="23" borderId="80" xfId="220" applyNumberFormat="1" applyFont="1" applyFill="1" applyBorder="1" applyAlignment="1">
      <alignment horizontal="center" vertical="center"/>
    </xf>
    <xf numFmtId="1" fontId="18" fillId="23" borderId="80" xfId="220" applyNumberFormat="1" applyFont="1" applyFill="1" applyBorder="1" applyAlignment="1">
      <alignment horizontal="center" vertical="center"/>
    </xf>
    <xf numFmtId="164" fontId="18" fillId="23" borderId="80" xfId="220" applyNumberFormat="1" applyFont="1" applyFill="1" applyBorder="1" applyAlignment="1">
      <alignment horizontal="center" vertical="center"/>
    </xf>
    <xf numFmtId="164" fontId="18" fillId="23" borderId="79" xfId="220" applyNumberFormat="1" applyFont="1" applyFill="1" applyBorder="1" applyAlignment="1">
      <alignment horizontal="center" vertical="center"/>
    </xf>
    <xf numFmtId="166" fontId="70" fillId="23" borderId="68" xfId="52"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164" fontId="18" fillId="23" borderId="81" xfId="220" applyNumberFormat="1" applyFont="1" applyFill="1" applyBorder="1" applyAlignment="1">
      <alignment horizontal="center" vertical="center"/>
    </xf>
    <xf numFmtId="164" fontId="18" fillId="23" borderId="71" xfId="220"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0" fontId="104" fillId="23" borderId="82" xfId="0" applyFont="1" applyFill="1" applyBorder="1" applyAlignment="1">
      <alignment horizontal="left" indent="1"/>
    </xf>
    <xf numFmtId="0" fontId="104" fillId="23" borderId="76" xfId="0" applyFont="1" applyFill="1" applyBorder="1" applyAlignment="1">
      <alignment horizontal="left" indent="1"/>
    </xf>
    <xf numFmtId="0" fontId="104" fillId="23" borderId="73" xfId="0" applyFont="1" applyFill="1" applyBorder="1" applyAlignment="1">
      <alignment horizontal="left" indent="1"/>
    </xf>
    <xf numFmtId="14" fontId="70" fillId="23" borderId="70" xfId="0" applyNumberFormat="1" applyFont="1" applyFill="1" applyBorder="1"/>
    <xf numFmtId="0" fontId="117" fillId="23" borderId="0" xfId="0" applyFont="1" applyFill="1" applyAlignment="1">
      <alignment horizontal="left" vertical="top" wrapText="1" indent="1"/>
    </xf>
    <xf numFmtId="0" fontId="120"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2" fontId="105" fillId="23" borderId="83" xfId="73" applyNumberFormat="1" applyFont="1" applyFill="1" applyBorder="1" applyAlignment="1">
      <alignment horizontal="center" vertical="center"/>
    </xf>
    <xf numFmtId="164" fontId="10" fillId="23" borderId="83" xfId="73" applyNumberFormat="1" applyFont="1" applyFill="1" applyBorder="1" applyAlignment="1">
      <alignment horizontal="center" vertical="center"/>
    </xf>
    <xf numFmtId="0" fontId="76" fillId="94" borderId="0" xfId="0" applyFont="1" applyFill="1" applyAlignment="1">
      <alignment horizontal="center" wrapText="1"/>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64" fontId="70" fillId="0" borderId="0" xfId="0" applyNumberFormat="1" applyFont="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3" fillId="43" borderId="0" xfId="0" applyFont="1" applyFill="1"/>
    <xf numFmtId="0" fontId="76" fillId="79" borderId="0" xfId="0" applyFont="1" applyFill="1" applyAlignment="1">
      <alignment horizontal="center"/>
    </xf>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5" borderId="0" xfId="0" applyFont="1" applyFill="1" applyAlignment="1">
      <alignment horizontal="center"/>
    </xf>
    <xf numFmtId="0" fontId="76" fillId="92" borderId="0" xfId="0" applyFont="1" applyFill="1" applyAlignment="1">
      <alignment horizontal="center"/>
    </xf>
    <xf numFmtId="0" fontId="76" fillId="92" borderId="33" xfId="0" applyFont="1" applyFill="1" applyBorder="1" applyAlignment="1">
      <alignment horizontal="center"/>
    </xf>
    <xf numFmtId="0" fontId="76" fillId="80" borderId="0" xfId="0" applyFont="1" applyFill="1" applyAlignment="1">
      <alignment horizontal="center"/>
    </xf>
    <xf numFmtId="0" fontId="76" fillId="46" borderId="0" xfId="0" applyFont="1" applyFill="1" applyAlignment="1">
      <alignment horizontal="center"/>
    </xf>
    <xf numFmtId="0" fontId="76" fillId="85" borderId="0" xfId="0" applyFont="1" applyFill="1" applyAlignment="1">
      <alignment horizontal="center"/>
    </xf>
    <xf numFmtId="0" fontId="76" fillId="85" borderId="33" xfId="0" applyFont="1" applyFill="1" applyBorder="1" applyAlignment="1">
      <alignment horizontal="center"/>
    </xf>
    <xf numFmtId="0" fontId="76" fillId="86" borderId="0" xfId="0" applyFont="1" applyFill="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0" borderId="34" xfId="0" applyFont="1" applyBorder="1"/>
    <xf numFmtId="0" fontId="70" fillId="23" borderId="35" xfId="0" applyFont="1" applyFill="1" applyBorder="1"/>
    <xf numFmtId="14" fontId="70" fillId="23" borderId="40" xfId="0" applyNumberFormat="1" applyFont="1" applyFill="1" applyBorder="1"/>
    <xf numFmtId="0" fontId="70" fillId="0" borderId="35" xfId="0" applyFont="1" applyBorder="1"/>
    <xf numFmtId="14" fontId="70" fillId="0" borderId="40" xfId="0" applyNumberFormat="1" applyFont="1" applyBorder="1"/>
    <xf numFmtId="14" fontId="70" fillId="0" borderId="35"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0" fontId="70" fillId="22" borderId="37" xfId="0" applyFont="1" applyFill="1" applyBorder="1"/>
    <xf numFmtId="14" fontId="70" fillId="0" borderId="37" xfId="0" applyNumberFormat="1" applyFont="1" applyBorder="1"/>
    <xf numFmtId="2"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64" fontId="70" fillId="0" borderId="0" xfId="0" applyNumberFormat="1" applyFont="1" applyAlignment="1">
      <alignment horizontal="center"/>
    </xf>
    <xf numFmtId="1" fontId="70" fillId="95" borderId="0" xfId="0" applyNumberFormat="1" applyFont="1" applyFill="1" applyAlignment="1">
      <alignment horizontal="center"/>
    </xf>
    <xf numFmtId="0" fontId="124" fillId="93" borderId="0" xfId="0" applyFont="1" applyFill="1" applyAlignment="1">
      <alignment horizontal="center"/>
    </xf>
    <xf numFmtId="0" fontId="125" fillId="93" borderId="0" xfId="0" applyFont="1" applyFill="1"/>
    <xf numFmtId="0" fontId="125" fillId="0" borderId="0" xfId="0" applyFont="1"/>
    <xf numFmtId="14" fontId="70" fillId="0" borderId="0" xfId="0" applyNumberFormat="1" applyFont="1"/>
    <xf numFmtId="17" fontId="116" fillId="23" borderId="0" xfId="0" quotePrefix="1" applyNumberFormat="1" applyFont="1" applyFill="1" applyAlignment="1">
      <alignment horizontal="center" vertical="top"/>
    </xf>
    <xf numFmtId="0" fontId="6" fillId="0" borderId="0" xfId="71" applyFont="1" applyFill="1"/>
    <xf numFmtId="0" fontId="6" fillId="0" borderId="0" xfId="72" applyFont="1" applyFill="1"/>
    <xf numFmtId="0" fontId="11" fillId="0" borderId="0" xfId="52" applyFont="1" applyFill="1"/>
    <xf numFmtId="0" fontId="74" fillId="0" borderId="10" xfId="220" applyFont="1" applyBorder="1" applyAlignment="1">
      <alignment horizontal="left" indent="1"/>
    </xf>
    <xf numFmtId="164" fontId="81" fillId="0" borderId="32" xfId="220" applyNumberFormat="1" applyFont="1" applyBorder="1" applyAlignment="1">
      <alignment horizontal="center" vertical="center"/>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64" fontId="80" fillId="0" borderId="67" xfId="0" applyNumberFormat="1" applyFont="1" applyBorder="1" applyAlignment="1">
      <alignment horizontal="center"/>
    </xf>
    <xf numFmtId="1" fontId="18" fillId="0" borderId="53" xfId="220" applyNumberFormat="1" applyFont="1" applyBorder="1" applyAlignment="1">
      <alignment horizontal="center" vertical="center"/>
    </xf>
    <xf numFmtId="164" fontId="18" fillId="0" borderId="25" xfId="220" applyNumberFormat="1" applyFont="1" applyBorder="1" applyAlignment="1">
      <alignment horizontal="center" vertical="center"/>
    </xf>
    <xf numFmtId="164" fontId="18" fillId="0" borderId="11" xfId="220" applyNumberFormat="1" applyFont="1" applyBorder="1" applyAlignment="1">
      <alignment horizontal="center" vertical="center"/>
    </xf>
    <xf numFmtId="0" fontId="70" fillId="0" borderId="0" xfId="220" applyFont="1"/>
    <xf numFmtId="0" fontId="1" fillId="0" borderId="0" xfId="220" applyFont="1"/>
    <xf numFmtId="0" fontId="118" fillId="23" borderId="0" xfId="0" applyFont="1" applyFill="1" applyAlignment="1">
      <alignment horizontal="left" vertical="top" wrapText="1" indent="1"/>
    </xf>
    <xf numFmtId="0" fontId="119" fillId="23" borderId="0" xfId="0" applyFont="1" applyFill="1" applyAlignment="1">
      <alignment horizontal="left" vertical="top" wrapText="1" indent="1"/>
    </xf>
    <xf numFmtId="0" fontId="132" fillId="100" borderId="84" xfId="0" applyFont="1" applyFill="1" applyBorder="1" applyAlignment="1">
      <alignment horizontal="left" vertical="center"/>
    </xf>
    <xf numFmtId="0" fontId="0" fillId="101" borderId="0" xfId="0" applyFill="1"/>
    <xf numFmtId="177" fontId="0" fillId="101" borderId="0" xfId="0" applyNumberFormat="1" applyFill="1"/>
    <xf numFmtId="0" fontId="0" fillId="102" borderId="0" xfId="0" applyFill="1"/>
    <xf numFmtId="177" fontId="0" fillId="102" borderId="0" xfId="0" applyNumberFormat="1" applyFill="1"/>
    <xf numFmtId="0" fontId="128" fillId="0" borderId="85" xfId="0" applyFont="1" applyBorder="1" applyAlignment="1">
      <alignment indent="1"/>
    </xf>
    <xf numFmtId="0" fontId="128" fillId="0" borderId="85" xfId="0" applyFont="1" applyBorder="1"/>
    <xf numFmtId="0" fontId="130" fillId="99" borderId="85" xfId="0" applyFont="1" applyFill="1" applyBorder="1" applyAlignment="1">
      <alignment horizontal="center" textRotation="90" wrapText="1"/>
    </xf>
    <xf numFmtId="0" fontId="0" fillId="98" borderId="0" xfId="0" applyFill="1"/>
    <xf numFmtId="0" fontId="128" fillId="0" borderId="0" xfId="0" applyFont="1" applyAlignment="1">
      <alignment indent="1"/>
    </xf>
    <xf numFmtId="0" fontId="128" fillId="0" borderId="0" xfId="0" applyFont="1"/>
    <xf numFmtId="0" fontId="130" fillId="99" borderId="0" xfId="0" applyFont="1" applyFill="1" applyAlignment="1">
      <alignment horizontal="center" wrapText="1"/>
    </xf>
    <xf numFmtId="0" fontId="129" fillId="0" borderId="0" xfId="0" applyFont="1" applyAlignment="1">
      <alignment horizontal="center"/>
    </xf>
    <xf numFmtId="4" fontId="131" fillId="0" borderId="0" xfId="0" applyNumberFormat="1" applyFont="1" applyAlignment="1">
      <alignment horizontal="center"/>
    </xf>
    <xf numFmtId="175" fontId="131" fillId="0" borderId="0" xfId="0" applyNumberFormat="1" applyFont="1" applyAlignment="1">
      <alignment horizontal="center"/>
    </xf>
    <xf numFmtId="176" fontId="131" fillId="0" borderId="0" xfId="0" applyNumberFormat="1" applyFont="1" applyAlignment="1">
      <alignment horizontal="center"/>
    </xf>
    <xf numFmtId="0" fontId="128" fillId="98" borderId="85" xfId="0" applyFont="1" applyFill="1" applyBorder="1" applyAlignment="1">
      <alignment horizontal="center"/>
    </xf>
    <xf numFmtId="0" fontId="128" fillId="98" borderId="87" xfId="0" applyFont="1" applyFill="1" applyBorder="1" applyAlignment="1">
      <alignment horizontal="center"/>
    </xf>
    <xf numFmtId="0" fontId="128" fillId="97" borderId="85" xfId="0" applyFont="1" applyFill="1" applyBorder="1" applyAlignment="1">
      <alignment horizontal="center" textRotation="90" wrapText="1"/>
    </xf>
    <xf numFmtId="0" fontId="128" fillId="98" borderId="86" xfId="0" applyFont="1" applyFill="1" applyBorder="1" applyAlignment="1">
      <alignment horizontal="center" wrapText="1"/>
    </xf>
    <xf numFmtId="0" fontId="128" fillId="98" borderId="87" xfId="0" applyFont="1" applyFill="1" applyBorder="1" applyAlignment="1">
      <alignment horizontal="center" wrapText="1"/>
    </xf>
    <xf numFmtId="0" fontId="129" fillId="0" borderId="86" xfId="0" applyFont="1" applyBorder="1" applyAlignment="1">
      <alignment horizontal="center" wrapText="1"/>
    </xf>
    <xf numFmtId="0" fontId="128" fillId="98" borderId="0" xfId="0" applyFont="1" applyFill="1"/>
    <xf numFmtId="0" fontId="128" fillId="98" borderId="88" xfId="0" applyFont="1" applyFill="1" applyBorder="1"/>
    <xf numFmtId="3" fontId="128" fillId="0" borderId="0" xfId="0" applyNumberFormat="1" applyFont="1"/>
    <xf numFmtId="4" fontId="128" fillId="0" borderId="0" xfId="0" applyNumberFormat="1" applyFont="1"/>
    <xf numFmtId="0" fontId="128" fillId="98" borderId="87" xfId="0" applyFont="1" applyFill="1" applyBorder="1"/>
    <xf numFmtId="0" fontId="0" fillId="103" borderId="0" xfId="0" applyFill="1"/>
    <xf numFmtId="0" fontId="133" fillId="0" borderId="84" xfId="0" applyFont="1" applyBorder="1" applyAlignment="1">
      <alignment horizontal="center" vertical="center"/>
    </xf>
    <xf numFmtId="17" fontId="133" fillId="0" borderId="84" xfId="0" applyNumberFormat="1" applyFont="1" applyBorder="1" applyAlignment="1">
      <alignment horizontal="center" vertical="center"/>
    </xf>
    <xf numFmtId="0" fontId="134" fillId="0" borderId="0" xfId="0" applyFont="1" applyAlignment="1">
      <alignment horizontal="center" vertical="center"/>
    </xf>
    <xf numFmtId="0" fontId="127" fillId="96" borderId="84" xfId="0" applyFont="1" applyFill="1" applyBorder="1" applyAlignment="1">
      <alignment horizontal="center" vertical="center"/>
    </xf>
    <xf numFmtId="0" fontId="127" fillId="96" borderId="85" xfId="0" applyFont="1" applyFill="1" applyBorder="1" applyAlignment="1">
      <alignment horizontal="center" vertical="center"/>
    </xf>
    <xf numFmtId="0" fontId="130" fillId="96" borderId="0" xfId="0" applyFont="1" applyFill="1"/>
    <xf numFmtId="0" fontId="130" fillId="0" borderId="0" xfId="0" applyFont="1"/>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77" borderId="0" xfId="0" applyFont="1" applyFill="1" applyAlignment="1">
      <alignment horizontal="center" vertical="top"/>
    </xf>
    <xf numFmtId="0" fontId="76" fillId="79" borderId="0" xfId="0" applyFont="1" applyFill="1" applyAlignment="1">
      <alignment horizontal="center"/>
    </xf>
    <xf numFmtId="0" fontId="76" fillId="80" borderId="0" xfId="0" applyFont="1" applyFill="1" applyAlignment="1">
      <alignment horizontal="center"/>
    </xf>
    <xf numFmtId="0" fontId="76" fillId="92" borderId="0" xfId="0" applyFont="1" applyFill="1" applyAlignment="1">
      <alignment horizontal="center"/>
    </xf>
    <xf numFmtId="0" fontId="76" fillId="44" borderId="0" xfId="0" applyFont="1" applyFill="1" applyAlignment="1">
      <alignment horizontal="center" vertical="top"/>
    </xf>
    <xf numFmtId="0" fontId="76" fillId="45" borderId="0" xfId="0" applyFont="1" applyFill="1" applyAlignment="1">
      <alignment horizontal="center"/>
    </xf>
    <xf numFmtId="0" fontId="76" fillId="92" borderId="85" xfId="0" applyFont="1" applyFill="1" applyBorder="1" applyAlignment="1">
      <alignment horizontal="center"/>
    </xf>
    <xf numFmtId="0" fontId="76" fillId="92" borderId="87" xfId="0" applyFont="1" applyFill="1" applyBorder="1" applyAlignment="1">
      <alignment horizontal="center"/>
    </xf>
    <xf numFmtId="0" fontId="76" fillId="85" borderId="0" xfId="0" applyFont="1" applyFill="1" applyAlignment="1">
      <alignment horizontal="center"/>
    </xf>
    <xf numFmtId="0" fontId="76" fillId="86" borderId="0" xfId="0" applyFont="1" applyFill="1" applyAlignment="1">
      <alignment horizontal="center"/>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cellXfs>
  <cellStyles count="415">
    <cellStyle name="_x000d__x000a_JournalTemplate=C:\COMFO\CTALK\JOURSTD.TPL_x000d__x000a_LbStateAddress=3 3 0 251 1 89 2 311_x000d__x000a_LbStateJou" xfId="41"/>
    <cellStyle name="_KF08 DL 080909 raw data Part III Ch1" xfId="42"/>
    <cellStyle name="_KF08 DL 080909 raw data Part III Ch1_KF2010 Figure 1 1 1 World GERD 100310 (2)" xfId="43"/>
    <cellStyle name="20% - Accent1" xfId="52" builtinId="30"/>
    <cellStyle name="20% - Accent1 2" xfId="5"/>
    <cellStyle name="20% - Accent1 3" xfId="44"/>
    <cellStyle name="20% - Accent1 4" xfId="239"/>
    <cellStyle name="20% - Accent2 2" xfId="6"/>
    <cellStyle name="20% - Accent2 3" xfId="45"/>
    <cellStyle name="20% - Accent2 4" xfId="242"/>
    <cellStyle name="20% - Accent3 2" xfId="7"/>
    <cellStyle name="20% - Accent3 3" xfId="46"/>
    <cellStyle name="20% - Accent3 4" xfId="246"/>
    <cellStyle name="20% - Accent4 2" xfId="8"/>
    <cellStyle name="20% - Accent4 3" xfId="47"/>
    <cellStyle name="20% - Accent4 4" xfId="250"/>
    <cellStyle name="20% - Accent5 2" xfId="48"/>
    <cellStyle name="20% - Accent5 3" xfId="49"/>
    <cellStyle name="20% - Accent5 4" xfId="254"/>
    <cellStyle name="20% - Accent6 2" xfId="50"/>
    <cellStyle name="20% - Accent6 3" xfId="51"/>
    <cellStyle name="20% - Accent6 4" xfId="258"/>
    <cellStyle name="20% - Colore 1" xfId="262"/>
    <cellStyle name="20% - Colore 2" xfId="263"/>
    <cellStyle name="20% - Colore 3" xfId="264"/>
    <cellStyle name="20% - Colore 4" xfId="265"/>
    <cellStyle name="20% - Colore 5" xfId="266"/>
    <cellStyle name="20% - Colore 6" xfId="267"/>
    <cellStyle name="40% - Accent1" xfId="61" builtinId="31"/>
    <cellStyle name="40% - Accent1 2" xfId="9"/>
    <cellStyle name="40% - Accent1 3" xfId="53"/>
    <cellStyle name="40% - Accent1 4" xfId="240"/>
    <cellStyle name="40% - Accent2 2" xfId="54"/>
    <cellStyle name="40% - Accent2 3" xfId="55"/>
    <cellStyle name="40% - Accent2 4" xfId="243"/>
    <cellStyle name="40% - Accent3 2" xfId="10"/>
    <cellStyle name="40% - Accent3 3" xfId="56"/>
    <cellStyle name="40% - Accent3 4" xfId="247"/>
    <cellStyle name="40% - Accent4" xfId="62" builtinId="43"/>
    <cellStyle name="40% - Accent4 2" xfId="11"/>
    <cellStyle name="40% - Accent4 3" xfId="57"/>
    <cellStyle name="40% - Accent4 4" xfId="251"/>
    <cellStyle name="40% - Accent5 2" xfId="58"/>
    <cellStyle name="40% - Accent5 3" xfId="59"/>
    <cellStyle name="40% - Accent5 4" xfId="255"/>
    <cellStyle name="40% - Accent6 2" xfId="12"/>
    <cellStyle name="40% - Accent6 3" xfId="60"/>
    <cellStyle name="40% - Accent6 4" xfId="259"/>
    <cellStyle name="40% - Colore 1" xfId="268"/>
    <cellStyle name="40% - Colore 2" xfId="269"/>
    <cellStyle name="40% - Colore 3" xfId="270"/>
    <cellStyle name="40% - Colore 4" xfId="271"/>
    <cellStyle name="40% - Colore 5" xfId="272"/>
    <cellStyle name="40% - Colore 6" xfId="273"/>
    <cellStyle name="60% - Accent1" xfId="71" builtinId="32"/>
    <cellStyle name="60% - Accent1 2" xfId="13"/>
    <cellStyle name="60% - Accent1 2 2" xfId="221"/>
    <cellStyle name="60% - Accent1 3" xfId="63"/>
    <cellStyle name="60% - Accent2 2" xfId="64"/>
    <cellStyle name="60% - Accent2 3" xfId="65"/>
    <cellStyle name="60% - Accent2 4" xfId="244"/>
    <cellStyle name="60% - Accent3 2" xfId="14"/>
    <cellStyle name="60% - Accent3 3" xfId="66"/>
    <cellStyle name="60% - Accent3 4" xfId="248"/>
    <cellStyle name="60% - Accent4" xfId="72" builtinId="44"/>
    <cellStyle name="60% - Accent4 2" xfId="15"/>
    <cellStyle name="60% - Accent4 3" xfId="67"/>
    <cellStyle name="60% - Accent4 4" xfId="225"/>
    <cellStyle name="60% - Accent4 5" xfId="252"/>
    <cellStyle name="60% - Accent5" xfId="73" builtinId="48"/>
    <cellStyle name="60% - Accent5 2" xfId="68"/>
    <cellStyle name="60% - Accent5 3" xfId="69"/>
    <cellStyle name="60% - Accent5 4" xfId="256"/>
    <cellStyle name="60% - Accent6 2" xfId="16"/>
    <cellStyle name="60% - Accent6 3" xfId="70"/>
    <cellStyle name="60% - Accent6 4" xfId="260"/>
    <cellStyle name="60% - Colore 1" xfId="274"/>
    <cellStyle name="60% - Colore 2" xfId="275"/>
    <cellStyle name="60% - Colore 3" xfId="276"/>
    <cellStyle name="60% - Colore 4" xfId="277"/>
    <cellStyle name="60% - Colore 5" xfId="278"/>
    <cellStyle name="60% - Colore 6" xfId="279"/>
    <cellStyle name="Accent1" xfId="90" builtinId="29"/>
    <cellStyle name="Accent1 2" xfId="17"/>
    <cellStyle name="Accent1 3" xfId="74"/>
    <cellStyle name="Accent1 4" xfId="238"/>
    <cellStyle name="Accent2 2" xfId="18"/>
    <cellStyle name="Accent2 3" xfId="75"/>
    <cellStyle name="Accent2 4" xfId="241"/>
    <cellStyle name="Accent3 2" xfId="19"/>
    <cellStyle name="Accent3 3" xfId="76"/>
    <cellStyle name="Accent3 4" xfId="245"/>
    <cellStyle name="Accent4" xfId="91" builtinId="41"/>
    <cellStyle name="Accent4 2" xfId="20"/>
    <cellStyle name="Accent4 3" xfId="77"/>
    <cellStyle name="Accent4 4" xfId="249"/>
    <cellStyle name="Accent5" xfId="92" builtinId="45"/>
    <cellStyle name="Accent5 2" xfId="78"/>
    <cellStyle name="Accent5 3" xfId="79"/>
    <cellStyle name="Accent5 4" xfId="253"/>
    <cellStyle name="Accent6" xfId="93" builtinId="49"/>
    <cellStyle name="Accent6 2" xfId="80"/>
    <cellStyle name="Accent6 3" xfId="81"/>
    <cellStyle name="Accent6 4" xfId="257"/>
    <cellStyle name="ANCLAS,REZONES Y SUS PARTES,DE FUNDICION,DE HIERRO O DE ACERO" xfId="82"/>
    <cellStyle name="Bad 2" xfId="21"/>
    <cellStyle name="Berekening 2" xfId="83"/>
    <cellStyle name="Berekening 2 2" xfId="364"/>
    <cellStyle name="Berekening 2 3" xfId="323"/>
    <cellStyle name="bin" xfId="84"/>
    <cellStyle name="bin 2" xfId="318"/>
    <cellStyle name="bin 2 2" xfId="413"/>
    <cellStyle name="bin 3" xfId="406"/>
    <cellStyle name="blue" xfId="85"/>
    <cellStyle name="Calcolo" xfId="1"/>
    <cellStyle name="Calcolo 2" xfId="280"/>
    <cellStyle name="Calcolo 2 2" xfId="389"/>
    <cellStyle name="Calcolo 2 3" xfId="347"/>
    <cellStyle name="Calculation 2" xfId="22"/>
    <cellStyle name="cell" xfId="86"/>
    <cellStyle name="cell 2" xfId="281"/>
    <cellStyle name="cell 2 2" xfId="390"/>
    <cellStyle name="cell 2 3" xfId="348"/>
    <cellStyle name="cell 3" xfId="365"/>
    <cellStyle name="cell 4" xfId="324"/>
    <cellStyle name="Cella collegata" xfId="2"/>
    <cellStyle name="Cella collegata 2" xfId="282"/>
    <cellStyle name="Cella da controllare" xfId="3"/>
    <cellStyle name="Cella da controllare 2" xfId="283"/>
    <cellStyle name="Cella da controllare 2 2" xfId="391"/>
    <cellStyle name="Cella da controllare 2 3" xfId="349"/>
    <cellStyle name="Check Cell 2" xfId="87"/>
    <cellStyle name="Check Cell 2 2" xfId="366"/>
    <cellStyle name="Check Cell 2 3" xfId="325"/>
    <cellStyle name="Col&amp;RowHeadings" xfId="88"/>
    <cellStyle name="ColCodes" xfId="89"/>
    <cellStyle name="Colore 1" xfId="284"/>
    <cellStyle name="Colore 2" xfId="285"/>
    <cellStyle name="Colore 3" xfId="286"/>
    <cellStyle name="Colore 4" xfId="287"/>
    <cellStyle name="Colore 5" xfId="288"/>
    <cellStyle name="Colore 6" xfId="289"/>
    <cellStyle name="ColTitles" xfId="94"/>
    <cellStyle name="column" xfId="95"/>
    <cellStyle name="Comma 2" xfId="34"/>
    <cellStyle name="Comma 2 2" xfId="96"/>
    <cellStyle name="Comma 2 3" xfId="97"/>
    <cellStyle name="Comma 2 3 2" xfId="226"/>
    <cellStyle name="Comma 2 3 2 2" xfId="407"/>
    <cellStyle name="Comma 2 3 3" xfId="290"/>
    <cellStyle name="Comma 2 3 3 2" xfId="392"/>
    <cellStyle name="Comma 2 3 3 3" xfId="408"/>
    <cellStyle name="Comma 2 3 4" xfId="367"/>
    <cellStyle name="Comma 2 4" xfId="363"/>
    <cellStyle name="Comma 2_GII2013_Mika_June07" xfId="40"/>
    <cellStyle name="Comma 3" xfId="98"/>
    <cellStyle name="Comma 3 2" xfId="227"/>
    <cellStyle name="Comma 3 2 2" xfId="409"/>
    <cellStyle name="Comma 3 3" xfId="291"/>
    <cellStyle name="Comma 3 3 2" xfId="393"/>
    <cellStyle name="Comma 3 3 3" xfId="410"/>
    <cellStyle name="Comma 3 4" xfId="368"/>
    <cellStyle name="Comma 4" xfId="223"/>
    <cellStyle name="Comma 4 2" xfId="317"/>
    <cellStyle name="Comma 4 2 2" xfId="411"/>
    <cellStyle name="Comma 4 3" xfId="412"/>
    <cellStyle name="Comma0" xfId="99"/>
    <cellStyle name="Controlecel 2" xfId="100"/>
    <cellStyle name="Controlecel 2 2" xfId="369"/>
    <cellStyle name="Controlecel 2 3" xfId="326"/>
    <cellStyle name="Currency0" xfId="101"/>
    <cellStyle name="Currency0 2" xfId="292"/>
    <cellStyle name="DataEntryCells" xfId="102"/>
    <cellStyle name="DataEntryCells 2" xfId="261"/>
    <cellStyle name="DataEntryCells 2 2" xfId="414"/>
    <cellStyle name="DataEntryCells 3" xfId="342"/>
    <cellStyle name="Date" xfId="103"/>
    <cellStyle name="ErrRpt_DataEntryCells" xfId="104"/>
    <cellStyle name="ErrRpt-DataEntryCells" xfId="105"/>
    <cellStyle name="ErrRpt-DataEntryCells 2" xfId="293"/>
    <cellStyle name="ErrRpt-DataEntryCells 2 2" xfId="394"/>
    <cellStyle name="ErrRpt-DataEntryCells 2 3" xfId="350"/>
    <cellStyle name="ErrRpt-DataEntryCells 3" xfId="370"/>
    <cellStyle name="ErrRpt-DataEntryCells 4" xfId="327"/>
    <cellStyle name="ErrRpt-GreyBackground" xfId="106"/>
    <cellStyle name="Euro" xfId="107"/>
    <cellStyle name="Explanatory Text 2" xfId="108"/>
    <cellStyle name="Explanatory Text 3" xfId="236"/>
    <cellStyle name="Fixed" xfId="109"/>
    <cellStyle name="formula" xfId="110"/>
    <cellStyle name="formula 2" xfId="294"/>
    <cellStyle name="formula 2 2" xfId="395"/>
    <cellStyle name="formula 2 3" xfId="351"/>
    <cellStyle name="formula 3" xfId="371"/>
    <cellStyle name="formula 4" xfId="328"/>
    <cellStyle name="gap" xfId="111"/>
    <cellStyle name="Gekoppelde cel 2" xfId="112"/>
    <cellStyle name="Goed 2" xfId="113"/>
    <cellStyle name="Good 2" xfId="114"/>
    <cellStyle name="GreyBackground" xfId="115"/>
    <cellStyle name="Heading 1" xfId="203" builtinId="16"/>
    <cellStyle name="Heading 1 2" xfId="23"/>
    <cellStyle name="Heading 1 3" xfId="231"/>
    <cellStyle name="Heading 2" xfId="204" builtinId="17"/>
    <cellStyle name="Heading 2 2" xfId="24"/>
    <cellStyle name="Heading 2 3" xfId="232"/>
    <cellStyle name="Heading 3" xfId="205" builtinId="18"/>
    <cellStyle name="Heading 3 2" xfId="25"/>
    <cellStyle name="Heading 3 3" xfId="233"/>
    <cellStyle name="Heading 4 2" xfId="26"/>
    <cellStyle name="Heading 4 3" xfId="234"/>
    <cellStyle name="Hyperlink" xfId="213" builtinId="8"/>
    <cellStyle name="Hyperlink 2" xfId="116"/>
    <cellStyle name="Hyperlink 3" xfId="214"/>
    <cellStyle name="Hyperlink 4" xfId="217"/>
    <cellStyle name="Input 2" xfId="117"/>
    <cellStyle name="Input 2 2" xfId="372"/>
    <cellStyle name="Input 2 3" xfId="329"/>
    <cellStyle name="Invoer 2" xfId="118"/>
    <cellStyle name="Invoer 2 2" xfId="373"/>
    <cellStyle name="Invoer 2 3" xfId="330"/>
    <cellStyle name="ISC" xfId="119"/>
    <cellStyle name="isced" xfId="120"/>
    <cellStyle name="isced 2" xfId="295"/>
    <cellStyle name="isced 2 2" xfId="396"/>
    <cellStyle name="isced 2 3" xfId="352"/>
    <cellStyle name="isced 3" xfId="374"/>
    <cellStyle name="isced 4" xfId="331"/>
    <cellStyle name="ISCED Titles" xfId="121"/>
    <cellStyle name="Komma 2" xfId="122"/>
    <cellStyle name="Kop 1 2" xfId="123"/>
    <cellStyle name="Kop 2 2" xfId="124"/>
    <cellStyle name="Kop 3 2" xfId="125"/>
    <cellStyle name="Kop 4 2" xfId="126"/>
    <cellStyle name="level1a" xfId="127"/>
    <cellStyle name="level1a 2" xfId="296"/>
    <cellStyle name="level1a 2 2" xfId="397"/>
    <cellStyle name="level1a 2 3" xfId="353"/>
    <cellStyle name="level1a 3" xfId="375"/>
    <cellStyle name="level1a 4" xfId="332"/>
    <cellStyle name="level2" xfId="128"/>
    <cellStyle name="level2a" xfId="129"/>
    <cellStyle name="level2a 2" xfId="297"/>
    <cellStyle name="level3" xfId="130"/>
    <cellStyle name="level3 2" xfId="298"/>
    <cellStyle name="Linked Cell 2" xfId="131"/>
    <cellStyle name="Migliaia (0)_conti99" xfId="132"/>
    <cellStyle name="Neutraal 2" xfId="133"/>
    <cellStyle name="Neutral 2" xfId="134"/>
    <cellStyle name="Neutral 3" xfId="235"/>
    <cellStyle name="Neutral 4" xfId="320"/>
    <cellStyle name="Neutrale" xfId="299"/>
    <cellStyle name="Normal" xfId="0" builtinId="0"/>
    <cellStyle name="Normal 10" xfId="219"/>
    <cellStyle name="Normal 10 2" xfId="229"/>
    <cellStyle name="Normal 11" xfId="222"/>
    <cellStyle name="Normal 11 2" xfId="316"/>
    <cellStyle name="Normal 12" xfId="319"/>
    <cellStyle name="Normal 12 2" xfId="405"/>
    <cellStyle name="Normal 12 3" xfId="361"/>
    <cellStyle name="Normal 19" xfId="135"/>
    <cellStyle name="Normal 2" xfId="27"/>
    <cellStyle name="Normal 2 10" xfId="224"/>
    <cellStyle name="Normal 2 2" xfId="28"/>
    <cellStyle name="Normal 2 2 2" xfId="136"/>
    <cellStyle name="Normal 2 2 3" xfId="137"/>
    <cellStyle name="Normal 2 2_GII2013_Mika_June07" xfId="39"/>
    <cellStyle name="Normal 2 3" xfId="35"/>
    <cellStyle name="Normal 2 3 2" xfId="138"/>
    <cellStyle name="Normal 2 3_GII2013_Mika_June07" xfId="139"/>
    <cellStyle name="Normal 2 4" xfId="140"/>
    <cellStyle name="Normal 2 5" xfId="141"/>
    <cellStyle name="Normal 2 6" xfId="142"/>
    <cellStyle name="Normal 2 7" xfId="143"/>
    <cellStyle name="Normal 2 8" xfId="144"/>
    <cellStyle name="Normal 2 9" xfId="218"/>
    <cellStyle name="Normal 2 9 2" xfId="228"/>
    <cellStyle name="Normal 2_962010071P1G001" xfId="145"/>
    <cellStyle name="Normal 3" xfId="29"/>
    <cellStyle name="Normal 3 2" xfId="146"/>
    <cellStyle name="Normal 3 2 2" xfId="147"/>
    <cellStyle name="Normal 3 2_SSI2012-Finaldata_JRCresults_2003" xfId="148"/>
    <cellStyle name="Normal 3 3" xfId="149"/>
    <cellStyle name="Normal 3 3 2" xfId="150"/>
    <cellStyle name="Normal 3 3_SSI2012-Finaldata_JRCresults_2003" xfId="151"/>
    <cellStyle name="Normal 3 4" xfId="152"/>
    <cellStyle name="Normal 3 5" xfId="220"/>
    <cellStyle name="Normal 3_SSI2012-Finaldata_JRCresults_2003" xfId="153"/>
    <cellStyle name="Normal 4" xfId="154"/>
    <cellStyle name="Normal 5" xfId="155"/>
    <cellStyle name="Normal 6" xfId="156"/>
    <cellStyle name="Normal 6 2" xfId="157"/>
    <cellStyle name="Normal 7" xfId="158"/>
    <cellStyle name="Normal 8" xfId="159"/>
    <cellStyle name="Normal 9" xfId="216"/>
    <cellStyle name="Normale_Foglio1" xfId="300"/>
    <cellStyle name="Nota" xfId="38"/>
    <cellStyle name="Nota 2" xfId="301"/>
    <cellStyle name="Nota 2 2" xfId="398"/>
    <cellStyle name="Nota 2 3" xfId="354"/>
    <cellStyle name="Note 2" xfId="30"/>
    <cellStyle name="Note 2 2" xfId="36"/>
    <cellStyle name="Note 2 3" xfId="160"/>
    <cellStyle name="Note 2 3 2" xfId="376"/>
    <cellStyle name="Note 2 3 3" xfId="333"/>
    <cellStyle name="Notitie 2" xfId="161"/>
    <cellStyle name="Notitie 2 2" xfId="377"/>
    <cellStyle name="Notitie 2 3" xfId="334"/>
    <cellStyle name="Ongeldig 2" xfId="162"/>
    <cellStyle name="Output 2" xfId="31"/>
    <cellStyle name="Percent" xfId="37" builtinId="5"/>
    <cellStyle name="Percent 2" xfId="163"/>
    <cellStyle name="Percent 3" xfId="321"/>
    <cellStyle name="row" xfId="164"/>
    <cellStyle name="row 2" xfId="302"/>
    <cellStyle name="row 2 2" xfId="399"/>
    <cellStyle name="row 2 3" xfId="355"/>
    <cellStyle name="row 3" xfId="378"/>
    <cellStyle name="row 4" xfId="335"/>
    <cellStyle name="RowCodes" xfId="165"/>
    <cellStyle name="Row-Col Headings" xfId="166"/>
    <cellStyle name="RowTitles" xfId="167"/>
    <cellStyle name="RowTitles 2" xfId="303"/>
    <cellStyle name="RowTitles 2 2" xfId="400"/>
    <cellStyle name="RowTitles 2 3" xfId="356"/>
    <cellStyle name="RowTitles 3" xfId="379"/>
    <cellStyle name="RowTitles 4" xfId="336"/>
    <cellStyle name="RowTitles1-Detail" xfId="168"/>
    <cellStyle name="RowTitles1-Detail 2" xfId="304"/>
    <cellStyle name="RowTitles1-Detail 2 2" xfId="401"/>
    <cellStyle name="RowTitles1-Detail 2 3" xfId="357"/>
    <cellStyle name="RowTitles1-Detail 3" xfId="380"/>
    <cellStyle name="RowTitles1-Detail 4" xfId="337"/>
    <cellStyle name="RowTitles-Col2" xfId="169"/>
    <cellStyle name="RowTitles-Col2 2" xfId="305"/>
    <cellStyle name="RowTitles-Col2 2 2" xfId="402"/>
    <cellStyle name="RowTitles-Col2 2 3" xfId="358"/>
    <cellStyle name="RowTitles-Col2 3" xfId="381"/>
    <cellStyle name="RowTitles-Col2 4" xfId="338"/>
    <cellStyle name="RowTitles-Detail" xfId="170"/>
    <cellStyle name="RowTitles-Detail 2" xfId="306"/>
    <cellStyle name="RowTitles-Detail 2 2" xfId="403"/>
    <cellStyle name="RowTitles-Detail 2 3" xfId="359"/>
    <cellStyle name="RowTitles-Detail 3" xfId="382"/>
    <cellStyle name="RowTitles-Detail 4" xfId="339"/>
    <cellStyle name="ss1" xfId="171"/>
    <cellStyle name="ss10" xfId="172"/>
    <cellStyle name="ss10 2" xfId="383"/>
    <cellStyle name="ss10 3" xfId="340"/>
    <cellStyle name="ss11" xfId="173"/>
    <cellStyle name="ss11 2" xfId="384"/>
    <cellStyle name="ss11 3" xfId="341"/>
    <cellStyle name="ss12" xfId="174"/>
    <cellStyle name="ss13" xfId="175"/>
    <cellStyle name="ss14" xfId="176"/>
    <cellStyle name="ss15" xfId="177"/>
    <cellStyle name="ss16" xfId="178"/>
    <cellStyle name="ss17" xfId="179"/>
    <cellStyle name="ss18" xfId="180"/>
    <cellStyle name="ss19" xfId="181"/>
    <cellStyle name="ss2" xfId="182"/>
    <cellStyle name="ss20" xfId="183"/>
    <cellStyle name="ss21" xfId="184"/>
    <cellStyle name="ss22" xfId="185"/>
    <cellStyle name="ss3" xfId="186"/>
    <cellStyle name="ss4" xfId="187"/>
    <cellStyle name="ss5" xfId="188"/>
    <cellStyle name="ss6" xfId="189"/>
    <cellStyle name="ss7" xfId="190"/>
    <cellStyle name="ss8" xfId="191"/>
    <cellStyle name="ss9" xfId="192"/>
    <cellStyle name="ss9 2" xfId="385"/>
    <cellStyle name="ss9 3" xfId="343"/>
    <cellStyle name="Standaard 2" xfId="193"/>
    <cellStyle name="Standaard 3" xfId="194"/>
    <cellStyle name="Style 1" xfId="195"/>
    <cellStyle name="Style 2" xfId="196"/>
    <cellStyle name="Table No." xfId="197"/>
    <cellStyle name="Table Title" xfId="198"/>
    <cellStyle name="Tagline" xfId="199"/>
    <cellStyle name="temp" xfId="200"/>
    <cellStyle name="test" xfId="215"/>
    <cellStyle name="Testo avviso" xfId="4"/>
    <cellStyle name="Testo avviso 2" xfId="307"/>
    <cellStyle name="Testo descrittivo" xfId="308"/>
    <cellStyle name="Title 1" xfId="201"/>
    <cellStyle name="Title 2" xfId="32"/>
    <cellStyle name="Title 3" xfId="230"/>
    <cellStyle name="title1" xfId="202"/>
    <cellStyle name="Titolo" xfId="309"/>
    <cellStyle name="Titolo 1" xfId="310"/>
    <cellStyle name="Titolo 2" xfId="311"/>
    <cellStyle name="Titolo 3" xfId="312"/>
    <cellStyle name="Titolo 4" xfId="313"/>
    <cellStyle name="Titolo_SSI2012-Finaldata_JRCresults_2003" xfId="314"/>
    <cellStyle name="Totaal 2" xfId="206"/>
    <cellStyle name="Totaal 2 2" xfId="386"/>
    <cellStyle name="Totaal 2 3" xfId="344"/>
    <cellStyle name="Total 2" xfId="33"/>
    <cellStyle name="Total 2 2" xfId="362"/>
    <cellStyle name="Total 2 3" xfId="322"/>
    <cellStyle name="Total 3" xfId="237"/>
    <cellStyle name="Total 4" xfId="387"/>
    <cellStyle name="Total 5" xfId="345"/>
    <cellStyle name="Totale" xfId="315"/>
    <cellStyle name="Totale 2" xfId="404"/>
    <cellStyle name="Totale 3" xfId="360"/>
    <cellStyle name="Uitvoer 2" xfId="207"/>
    <cellStyle name="Uitvoer 2 2" xfId="388"/>
    <cellStyle name="Uitvoer 2 3" xfId="346"/>
    <cellStyle name="Valore non valido" xfId="208"/>
    <cellStyle name="Valore valido" xfId="209"/>
    <cellStyle name="Verklarende tekst 2" xfId="210"/>
    <cellStyle name="Waarschuwingstekst 2" xfId="211"/>
    <cellStyle name="Warning Text 2" xfId="212"/>
  </cellStyles>
  <dxfs count="224">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ill>
        <patternFill>
          <bgColor rgb="FFFF000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346064"/>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5E7E79"/>
        </patternFill>
      </fill>
    </dxf>
    <dxf>
      <font>
        <b/>
      </font>
      <fill>
        <patternFill>
          <bgColor rgb="FF799D98"/>
        </patternFill>
      </fill>
    </dxf>
    <dxf>
      <font>
        <b/>
      </font>
      <fill>
        <patternFill>
          <bgColor rgb="FF94BFB4"/>
        </patternFill>
      </fill>
    </dxf>
    <dxf>
      <font>
        <b/>
      </font>
      <fill>
        <patternFill>
          <bgColor rgb="FFB2CFCB"/>
        </patternFill>
      </fill>
    </dxf>
    <dxf>
      <font>
        <b/>
        <color theme="0"/>
      </font>
      <fill>
        <patternFill>
          <bgColor rgb="FF346064"/>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color theme="0"/>
      </font>
      <fill>
        <patternFill>
          <bgColor rgb="FF6B6050"/>
        </patternFill>
      </fill>
    </dxf>
    <dxf>
      <font>
        <b/>
      </font>
      <fill>
        <patternFill>
          <bgColor rgb="FFE7D8B3"/>
        </patternFill>
      </fill>
    </dxf>
    <dxf>
      <font>
        <b/>
      </font>
      <fill>
        <patternFill>
          <bgColor rgb="FFFDF2CA"/>
        </patternFill>
      </fill>
    </dxf>
    <dxf>
      <font>
        <b/>
        <color theme="0"/>
      </font>
      <fill>
        <patternFill>
          <bgColor rgb="FFA38E76"/>
        </patternFill>
      </fill>
    </dxf>
    <dxf>
      <font>
        <b/>
      </font>
      <fill>
        <patternFill>
          <bgColor rgb="FFC7B399"/>
        </patternFill>
      </fill>
    </dxf>
    <dxf>
      <font>
        <b/>
      </font>
      <fill>
        <patternFill>
          <bgColor rgb="FFA8739E"/>
        </patternFill>
      </fill>
    </dxf>
    <dxf>
      <font>
        <b/>
      </font>
      <fill>
        <patternFill>
          <bgColor rgb="FFD5BCC6"/>
        </patternFill>
      </fill>
    </dxf>
    <dxf>
      <font>
        <b/>
      </font>
      <fill>
        <patternFill>
          <bgColor rgb="FFB698AD"/>
        </patternFill>
      </fill>
    </dxf>
    <dxf>
      <font>
        <b/>
        <color theme="0"/>
      </font>
      <fill>
        <patternFill>
          <bgColor rgb="FF83517D"/>
        </patternFill>
      </fill>
    </dxf>
    <dxf>
      <font>
        <b/>
        <color theme="0"/>
      </font>
      <fill>
        <patternFill>
          <bgColor rgb="FF593B62"/>
        </patternFill>
      </fill>
    </dxf>
    <dxf>
      <font>
        <b/>
      </font>
      <fill>
        <patternFill>
          <bgColor rgb="FFFBDEE9"/>
        </patternFill>
      </fill>
    </dxf>
    <dxf>
      <font>
        <b/>
        <color theme="0"/>
      </font>
      <fill>
        <patternFill>
          <bgColor rgb="FF842066"/>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346064"/>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font>
      <fill>
        <patternFill>
          <bgColor rgb="FF41BDAB"/>
        </patternFill>
      </fill>
    </dxf>
    <dxf>
      <font>
        <b/>
      </font>
      <fill>
        <patternFill>
          <bgColor rgb="FF90D2CD"/>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font>
      <fill>
        <patternFill>
          <bgColor rgb="FFECE8C3"/>
        </patternFill>
      </fill>
    </dxf>
    <dxf>
      <font>
        <b/>
      </font>
      <fill>
        <patternFill>
          <bgColor rgb="FFDED7B5"/>
        </patternFill>
      </fill>
    </dxf>
    <dxf>
      <font>
        <b/>
        <color theme="0"/>
      </font>
      <fill>
        <patternFill>
          <bgColor rgb="FF93887C"/>
        </patternFill>
      </fill>
    </dxf>
    <dxf>
      <font>
        <b/>
        <color theme="0"/>
      </font>
      <fill>
        <patternFill>
          <bgColor rgb="FF5A524D"/>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DF2CA"/>
        </patternFill>
      </fill>
    </dxf>
    <dxf>
      <font>
        <b/>
      </font>
      <fill>
        <patternFill>
          <bgColor rgb="FFE7D8B3"/>
        </patternFill>
      </fill>
    </dxf>
    <dxf>
      <font>
        <b/>
        <color theme="0"/>
      </font>
      <fill>
        <patternFill>
          <bgColor rgb="FF6B6050"/>
        </patternFill>
      </fill>
    </dxf>
    <dxf>
      <font>
        <b/>
      </font>
      <fill>
        <patternFill>
          <bgColor rgb="FFC7B399"/>
        </patternFill>
      </fill>
    </dxf>
    <dxf>
      <font>
        <b/>
        <color theme="0"/>
      </font>
      <fill>
        <patternFill>
          <bgColor rgb="FFA38E76"/>
        </patternFill>
      </fill>
    </dxf>
    <dxf>
      <font>
        <b/>
        <color theme="0"/>
      </font>
      <fill>
        <patternFill>
          <bgColor rgb="FFB02789"/>
        </patternFill>
      </fill>
    </dxf>
    <dxf>
      <font>
        <b/>
      </font>
      <fill>
        <patternFill>
          <bgColor rgb="FFD565A5"/>
        </patternFill>
      </fill>
    </dxf>
    <dxf>
      <font>
        <b/>
      </font>
      <fill>
        <patternFill>
          <bgColor rgb="FFE6A8CB"/>
        </patternFill>
      </fill>
    </dxf>
    <dxf>
      <font>
        <b/>
      </font>
      <fill>
        <patternFill>
          <bgColor rgb="FFFBDEE9"/>
        </patternFill>
      </fill>
    </dxf>
    <dxf>
      <font>
        <b/>
        <color theme="0"/>
      </font>
      <fill>
        <patternFill>
          <bgColor rgb="FF842066"/>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font>
      <fill>
        <patternFill>
          <bgColor rgb="FF799D98"/>
        </patternFill>
      </fill>
    </dxf>
    <dxf>
      <font>
        <b/>
      </font>
      <fill>
        <patternFill>
          <bgColor rgb="FFC9E7E3"/>
        </patternFill>
      </fill>
    </dxf>
    <dxf>
      <font>
        <b/>
        <color theme="0"/>
      </font>
      <fill>
        <patternFill>
          <bgColor rgb="FF0C525D"/>
        </patternFill>
      </fill>
    </dxf>
    <dxf>
      <font>
        <b/>
        <color theme="0"/>
      </font>
      <fill>
        <patternFill>
          <bgColor rgb="FF197E80"/>
        </patternFill>
      </fill>
    </dxf>
    <dxf>
      <font>
        <b/>
      </font>
      <fill>
        <patternFill>
          <bgColor rgb="FF41BDAB"/>
        </patternFill>
      </fill>
    </dxf>
    <dxf>
      <font>
        <b/>
      </font>
      <fill>
        <patternFill>
          <bgColor rgb="FF90D2C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433557"/>
        </patternFill>
      </fill>
    </dxf>
    <dxf>
      <font>
        <b/>
        <color theme="0"/>
      </font>
      <fill>
        <patternFill>
          <bgColor rgb="FF5C3578"/>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ECE8C3"/>
        </patternFill>
      </fill>
    </dxf>
    <dxf>
      <font>
        <b/>
      </font>
      <fill>
        <patternFill>
          <bgColor rgb="FFDED7B5"/>
        </patternFill>
      </fill>
    </dxf>
    <dxf>
      <font>
        <b/>
      </font>
      <fill>
        <patternFill>
          <bgColor rgb="FFE0DBC4"/>
        </patternFill>
      </fill>
    </dxf>
    <dxf>
      <font>
        <b/>
      </font>
      <fill>
        <patternFill>
          <bgColor rgb="FFF0EDD3"/>
        </patternFill>
      </fill>
    </dxf>
    <dxf>
      <font>
        <b/>
        <color theme="0"/>
      </font>
      <fill>
        <patternFill>
          <bgColor rgb="FF5F5D5B"/>
        </patternFill>
      </fill>
    </dxf>
    <dxf>
      <font>
        <b/>
        <color theme="0"/>
      </font>
      <fill>
        <patternFill>
          <bgColor rgb="FF968F84"/>
        </patternFill>
      </fill>
    </dxf>
    <dxf>
      <font>
        <b/>
      </font>
      <fill>
        <patternFill>
          <bgColor rgb="FFCBC4B6"/>
        </patternFill>
      </fill>
    </dxf>
    <dxf>
      <font>
        <b/>
      </font>
      <fill>
        <patternFill>
          <bgColor rgb="FFE7D8B3"/>
        </patternFill>
      </fill>
    </dxf>
    <dxf>
      <font>
        <b/>
      </font>
      <fill>
        <patternFill>
          <bgColor rgb="FFFDF2CA"/>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color theme="0"/>
      </font>
      <fill>
        <patternFill>
          <bgColor rgb="FFB02789"/>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842066"/>
        </patternFill>
      </fill>
    </dxf>
    <dxf>
      <font>
        <b/>
      </font>
      <fill>
        <patternFill>
          <bgColor rgb="FF799D98"/>
        </patternFill>
      </fill>
    </dxf>
    <dxf>
      <font>
        <b/>
      </font>
      <fill>
        <patternFill>
          <bgColor rgb="FFB2CFCB"/>
        </patternFill>
      </fill>
    </dxf>
    <dxf>
      <font>
        <b/>
      </font>
      <fill>
        <patternFill>
          <bgColor rgb="FF94BFB4"/>
        </patternFill>
      </fill>
    </dxf>
    <dxf>
      <font>
        <b/>
        <color theme="0"/>
      </font>
      <fill>
        <patternFill>
          <bgColor rgb="FF5E7E79"/>
        </patternFill>
      </fill>
    </dxf>
    <dxf>
      <font>
        <b/>
        <color theme="0"/>
      </font>
      <fill>
        <patternFill>
          <bgColor rgb="FF346064"/>
        </patternFill>
      </fill>
    </dxf>
    <dxf>
      <font>
        <b/>
        <color theme="0"/>
      </font>
      <fill>
        <patternFill>
          <bgColor rgb="FF0C525D"/>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00000"/>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ill>
        <patternFill>
          <bgColor rgb="FF90A1AE"/>
        </patternFill>
      </fill>
    </dxf>
    <dxf>
      <font>
        <color theme="0"/>
      </font>
      <fill>
        <patternFill>
          <bgColor rgb="FF000000"/>
        </patternFill>
      </fill>
    </dxf>
    <dxf>
      <fill>
        <patternFill>
          <bgColor rgb="FFE2EBF0"/>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B8DC0"/>
        </patternFill>
      </fill>
    </dxf>
    <dxf>
      <font>
        <b/>
      </font>
      <fill>
        <patternFill>
          <bgColor rgb="FFD7C3DE"/>
        </patternFill>
      </fill>
    </dxf>
    <dxf>
      <font>
        <b/>
        <color theme="0"/>
      </font>
      <fill>
        <patternFill>
          <bgColor rgb="FF433557"/>
        </patternFill>
      </fill>
    </dxf>
    <dxf>
      <font>
        <b/>
        <color theme="0"/>
      </font>
      <fill>
        <patternFill>
          <bgColor rgb="FF5C3578"/>
        </patternFill>
      </fill>
    </dxf>
    <dxf>
      <font>
        <b/>
        <color theme="0"/>
      </font>
      <fill>
        <patternFill>
          <bgColor rgb="FF7C41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702314" cy="154559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20391</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7938</xdr:colOff>
      <xdr:row>1</xdr:row>
      <xdr:rowOff>1382385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19296</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18"/>
  <sheetViews>
    <sheetView tabSelected="1" workbookViewId="0"/>
  </sheetViews>
  <sheetFormatPr defaultColWidth="9.42578125" defaultRowHeight="15" x14ac:dyDescent="0.25"/>
  <cols>
    <col min="1" max="1" width="115.5703125" style="1" customWidth="1"/>
    <col min="2" max="2" width="9.42578125" style="1" customWidth="1"/>
    <col min="3" max="16384" width="9.42578125" style="1"/>
  </cols>
  <sheetData>
    <row r="1" spans="1:1" ht="122.1" customHeight="1" x14ac:dyDescent="0.25"/>
    <row r="2" spans="1:1" ht="20.85" customHeight="1" x14ac:dyDescent="0.25">
      <c r="A2" s="70" t="s">
        <v>9084</v>
      </c>
    </row>
    <row r="3" spans="1:1" ht="18.600000000000001" customHeight="1" x14ac:dyDescent="0.25">
      <c r="A3" s="84">
        <v>45163</v>
      </c>
    </row>
    <row r="4" spans="1:1" ht="60" customHeight="1" x14ac:dyDescent="0.25">
      <c r="A4" s="134" t="s">
        <v>9085</v>
      </c>
    </row>
    <row r="5" spans="1:1" ht="81" customHeight="1" x14ac:dyDescent="0.25">
      <c r="A5" s="243" t="s">
        <v>9086</v>
      </c>
    </row>
    <row r="6" spans="1:1" ht="21.75" customHeight="1" x14ac:dyDescent="0.25">
      <c r="A6" s="257" t="s">
        <v>9087</v>
      </c>
    </row>
    <row r="7" spans="1:1" s="135" customFormat="1" ht="168" customHeight="1" x14ac:dyDescent="0.25">
      <c r="A7" s="179" t="s">
        <v>9088</v>
      </c>
    </row>
    <row r="8" spans="1:1" s="135" customFormat="1" ht="22.35" customHeight="1" x14ac:dyDescent="0.25">
      <c r="A8" s="257" t="s">
        <v>9089</v>
      </c>
    </row>
    <row r="9" spans="1:1" s="135" customFormat="1" ht="232.35" customHeight="1" x14ac:dyDescent="0.25">
      <c r="A9" s="179" t="s">
        <v>9090</v>
      </c>
    </row>
    <row r="10" spans="1:1" ht="344.85" customHeight="1" x14ac:dyDescent="0.25">
      <c r="A10" s="136"/>
    </row>
    <row r="11" spans="1:1" ht="22.7" customHeight="1" x14ac:dyDescent="0.25">
      <c r="A11" s="257" t="s">
        <v>9091</v>
      </c>
    </row>
    <row r="12" spans="1:1" ht="213.6" customHeight="1" x14ac:dyDescent="0.25">
      <c r="A12" s="179" t="s">
        <v>9092</v>
      </c>
    </row>
    <row r="13" spans="1:1" ht="21" customHeight="1" x14ac:dyDescent="0.25">
      <c r="A13" s="257" t="s">
        <v>9093</v>
      </c>
    </row>
    <row r="14" spans="1:1" ht="145.35" customHeight="1" x14ac:dyDescent="0.25">
      <c r="A14" s="258" t="s">
        <v>9094</v>
      </c>
    </row>
    <row r="15" spans="1:1" ht="30" customHeight="1" x14ac:dyDescent="0.25">
      <c r="A15" s="180" t="s">
        <v>9095</v>
      </c>
    </row>
    <row r="16" spans="1:1" ht="80.099999999999994" customHeight="1" x14ac:dyDescent="0.25">
      <c r="A16" s="180" t="s">
        <v>9096</v>
      </c>
    </row>
    <row r="17" spans="1:1" ht="46.35" customHeight="1" x14ac:dyDescent="0.25">
      <c r="A17" s="71" t="s">
        <v>9097</v>
      </c>
    </row>
    <row r="18" spans="1:1" ht="64.5" customHeight="1" x14ac:dyDescent="0.25">
      <c r="A18" s="71" t="s">
        <v>9098</v>
      </c>
    </row>
  </sheetData>
  <hyperlinks>
    <hyperlink ref="A15" r:id="rId1"/>
    <hyperlink ref="A16" r:id="rId2" display="Click here to read the INFORM Severity Index User Guide"/>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17283"/>
  </sheetPr>
  <dimension ref="A1:I163"/>
  <sheetViews>
    <sheetView topLeftCell="A137" workbookViewId="0">
      <selection activeCell="G152" sqref="G152"/>
    </sheetView>
  </sheetViews>
  <sheetFormatPr defaultColWidth="8.42578125" defaultRowHeight="15" x14ac:dyDescent="0.25"/>
  <cols>
    <col min="1" max="1" width="8.42578125" customWidth="1"/>
    <col min="2" max="5" width="9.42578125" customWidth="1"/>
    <col min="6" max="6" width="7" customWidth="1"/>
    <col min="7" max="7" width="6.42578125" customWidth="1"/>
  </cols>
  <sheetData>
    <row r="1" spans="1:9" x14ac:dyDescent="0.25">
      <c r="A1" s="314"/>
      <c r="B1" s="297"/>
      <c r="C1" s="297"/>
      <c r="D1" s="297"/>
      <c r="E1" s="297"/>
      <c r="F1" s="297"/>
      <c r="G1" s="297"/>
      <c r="H1" s="297"/>
    </row>
    <row r="2" spans="1:9" ht="147" customHeight="1" x14ac:dyDescent="0.25">
      <c r="A2" s="185" t="s">
        <v>1</v>
      </c>
      <c r="B2" s="186" t="s">
        <v>9241</v>
      </c>
      <c r="C2" s="186" t="s">
        <v>9242</v>
      </c>
      <c r="D2" s="186" t="s">
        <v>9243</v>
      </c>
      <c r="E2" s="186" t="s">
        <v>9244</v>
      </c>
      <c r="F2" s="187" t="s">
        <v>9242</v>
      </c>
      <c r="G2" s="187" t="s">
        <v>9245</v>
      </c>
      <c r="H2" s="188" t="s">
        <v>9246</v>
      </c>
      <c r="I2" s="87" t="s">
        <v>6</v>
      </c>
    </row>
    <row r="3" spans="1:9" x14ac:dyDescent="0.25">
      <c r="A3" s="189" t="str">
        <f>Lists!C:C</f>
        <v>AFG001</v>
      </c>
      <c r="B3" s="190">
        <f t="shared" ref="B3:B34" si="0">ROUND(AVERAGE(C3:E3),1)</f>
        <v>1</v>
      </c>
      <c r="C3" s="190">
        <f t="shared" ref="C3:C34" si="1">IF(F3="x","x",ROUND((5-(3-F3)/2*5),1))</f>
        <v>1.3</v>
      </c>
      <c r="D3" s="190">
        <f t="shared" ref="D3:D34" si="2">IF(G3&gt;365,5,ROUND((5-(365-G3)/364*5),1))</f>
        <v>1.8</v>
      </c>
      <c r="E3" s="190">
        <f t="shared" ref="E3:E34" si="3">IF(H3&gt;3,5,ROUND((5-(3-H3)/3*5),1))</f>
        <v>0</v>
      </c>
      <c r="F3" s="190">
        <f>'Data Reliability'!B3</f>
        <v>1.5</v>
      </c>
      <c r="G3" s="191">
        <f>Reliability_updated!V3</f>
        <v>128.6</v>
      </c>
      <c r="H3" s="191">
        <f>'Data Reliability'!C3</f>
        <v>0</v>
      </c>
      <c r="I3" t="str">
        <f>IF(Reliability!B3="x","x",(IF(ROUNDUP(Reliability!B3,0)=1,"Very High",IF(ROUNDUP(Reliability!B3,0)=2,"High",IF(ROUNDUP(Reliability!B3,0)=3,"Medium",IF(ROUNDUP(Reliability!B3,0)=4,"Low","Very Low"))))))</f>
        <v>Very High</v>
      </c>
    </row>
    <row r="4" spans="1:9" x14ac:dyDescent="0.25">
      <c r="A4" s="189" t="str">
        <f>Lists!C:C</f>
        <v>AGO002</v>
      </c>
      <c r="B4" s="190">
        <f t="shared" si="0"/>
        <v>2.1</v>
      </c>
      <c r="C4" s="190">
        <f t="shared" si="1"/>
        <v>1.8</v>
      </c>
      <c r="D4" s="190">
        <f t="shared" si="2"/>
        <v>4.5</v>
      </c>
      <c r="E4" s="190">
        <f t="shared" si="3"/>
        <v>0</v>
      </c>
      <c r="F4" s="190">
        <f>'Data Reliability'!B4</f>
        <v>1.7</v>
      </c>
      <c r="G4" s="191">
        <f>Reliability_updated!V4</f>
        <v>330.3</v>
      </c>
      <c r="H4" s="191">
        <f>'Data Reliability'!C4</f>
        <v>0</v>
      </c>
      <c r="I4" t="str">
        <f>IF(Reliability!B4="x","x",(IF(ROUNDUP(Reliability!B4,0)=1,"Very High",IF(ROUNDUP(Reliability!B4,0)=2,"High",IF(ROUNDUP(Reliability!B4,0)=3,"Medium",IF(ROUNDUP(Reliability!B4,0)=4,"Low","Very Low"))))))</f>
        <v>Medium</v>
      </c>
    </row>
    <row r="5" spans="1:9" x14ac:dyDescent="0.25">
      <c r="A5" s="189" t="str">
        <f>Lists!C:C</f>
        <v>ARM002</v>
      </c>
      <c r="B5" s="190">
        <f t="shared" si="0"/>
        <v>1</v>
      </c>
      <c r="C5" s="190">
        <f t="shared" si="1"/>
        <v>2.5</v>
      </c>
      <c r="D5" s="190">
        <f t="shared" si="2"/>
        <v>0.6</v>
      </c>
      <c r="E5" s="190">
        <f t="shared" si="3"/>
        <v>0</v>
      </c>
      <c r="F5" s="190">
        <f>'Data Reliability'!B5</f>
        <v>2</v>
      </c>
      <c r="G5" s="191">
        <f>Reliability_updated!V5</f>
        <v>43.2</v>
      </c>
      <c r="H5" s="191">
        <f>'Data Reliability'!C5</f>
        <v>0</v>
      </c>
      <c r="I5" t="str">
        <f>IF(Reliability!B5="x","x",(IF(ROUNDUP(Reliability!B5,0)=1,"Very High",IF(ROUNDUP(Reliability!B5,0)=2,"High",IF(ROUNDUP(Reliability!B5,0)=3,"Medium",IF(ROUNDUP(Reliability!B5,0)=4,"Low","Very Low"))))))</f>
        <v>Very High</v>
      </c>
    </row>
    <row r="6" spans="1:9" x14ac:dyDescent="0.25">
      <c r="A6" s="189" t="str">
        <f>Lists!C:C</f>
        <v>AZE002</v>
      </c>
      <c r="B6" s="190">
        <f t="shared" si="0"/>
        <v>2.5</v>
      </c>
      <c r="C6" s="190">
        <f t="shared" si="1"/>
        <v>3.8</v>
      </c>
      <c r="D6" s="190">
        <f t="shared" si="2"/>
        <v>1.9</v>
      </c>
      <c r="E6" s="190">
        <f t="shared" si="3"/>
        <v>1.7</v>
      </c>
      <c r="F6" s="190">
        <f>'Data Reliability'!B6</f>
        <v>2.5</v>
      </c>
      <c r="G6" s="191">
        <f>Reliability_updated!V6</f>
        <v>141.1</v>
      </c>
      <c r="H6" s="191">
        <f>'Data Reliability'!C6</f>
        <v>1</v>
      </c>
      <c r="I6" t="str">
        <f>IF(Reliability!B6="x","x",(IF(ROUNDUP(Reliability!B6,0)=1,"Very High",IF(ROUNDUP(Reliability!B6,0)=2,"High",IF(ROUNDUP(Reliability!B6,0)=3,"Medium",IF(ROUNDUP(Reliability!B6,0)=4,"Low","Very Low"))))))</f>
        <v>Medium</v>
      </c>
    </row>
    <row r="7" spans="1:9" x14ac:dyDescent="0.25">
      <c r="A7" s="189" t="str">
        <f>Lists!C:C</f>
        <v>BDI001</v>
      </c>
      <c r="B7" s="190">
        <f t="shared" si="0"/>
        <v>0.9</v>
      </c>
      <c r="C7" s="190">
        <f t="shared" si="1"/>
        <v>2</v>
      </c>
      <c r="D7" s="190">
        <f t="shared" si="2"/>
        <v>0.6</v>
      </c>
      <c r="E7" s="190">
        <f t="shared" si="3"/>
        <v>0</v>
      </c>
      <c r="F7" s="190">
        <f>'Data Reliability'!B7</f>
        <v>1.8</v>
      </c>
      <c r="G7" s="191">
        <f>Reliability_updated!V7</f>
        <v>43.3</v>
      </c>
      <c r="H7" s="191">
        <f>'Data Reliability'!C7</f>
        <v>0</v>
      </c>
      <c r="I7" t="str">
        <f>IF(Reliability!B7="x","x",(IF(ROUNDUP(Reliability!B7,0)=1,"Very High",IF(ROUNDUP(Reliability!B7,0)=2,"High",IF(ROUNDUP(Reliability!B7,0)=3,"Medium",IF(ROUNDUP(Reliability!B7,0)=4,"Low","Very Low"))))))</f>
        <v>Very High</v>
      </c>
    </row>
    <row r="8" spans="1:9" x14ac:dyDescent="0.25">
      <c r="A8" s="189" t="str">
        <f>Lists!C:C</f>
        <v>BFA002</v>
      </c>
      <c r="B8" s="190">
        <f t="shared" si="0"/>
        <v>0.3</v>
      </c>
      <c r="C8" s="190">
        <f t="shared" si="1"/>
        <v>0.3</v>
      </c>
      <c r="D8" s="190">
        <f t="shared" si="2"/>
        <v>0.7</v>
      </c>
      <c r="E8" s="190">
        <f t="shared" si="3"/>
        <v>0</v>
      </c>
      <c r="F8" s="190">
        <f>'Data Reliability'!B8</f>
        <v>1.1000000000000001</v>
      </c>
      <c r="G8" s="191">
        <f>Reliability_updated!V8</f>
        <v>49.8</v>
      </c>
      <c r="H8" s="191">
        <f>'Data Reliability'!C8</f>
        <v>0</v>
      </c>
      <c r="I8" t="str">
        <f>IF(Reliability!B8="x","x",(IF(ROUNDUP(Reliability!B8,0)=1,"Very High",IF(ROUNDUP(Reliability!B8,0)=2,"High",IF(ROUNDUP(Reliability!B8,0)=3,"Medium",IF(ROUNDUP(Reliability!B8,0)=4,"Low","Very Low"))))))</f>
        <v>Very High</v>
      </c>
    </row>
    <row r="9" spans="1:9" x14ac:dyDescent="0.25">
      <c r="A9" s="189" t="str">
        <f>Lists!C:C</f>
        <v>BGD002</v>
      </c>
      <c r="B9" s="190">
        <f t="shared" si="0"/>
        <v>0.8</v>
      </c>
      <c r="C9" s="190">
        <f t="shared" si="1"/>
        <v>1.8</v>
      </c>
      <c r="D9" s="190">
        <f t="shared" si="2"/>
        <v>0.6</v>
      </c>
      <c r="E9" s="190">
        <f t="shared" si="3"/>
        <v>0</v>
      </c>
      <c r="F9" s="190">
        <f>'Data Reliability'!B9</f>
        <v>1.7</v>
      </c>
      <c r="G9" s="191">
        <f>Reliability_updated!V9</f>
        <v>43.3</v>
      </c>
      <c r="H9" s="191">
        <f>'Data Reliability'!C9</f>
        <v>0</v>
      </c>
      <c r="I9" t="str">
        <f>IF(Reliability!B9="x","x",(IF(ROUNDUP(Reliability!B9,0)=1,"Very High",IF(ROUNDUP(Reliability!B9,0)=2,"High",IF(ROUNDUP(Reliability!B9,0)=3,"Medium",IF(ROUNDUP(Reliability!B9,0)=4,"Low","Very Low"))))))</f>
        <v>Very High</v>
      </c>
    </row>
    <row r="10" spans="1:9" x14ac:dyDescent="0.25">
      <c r="A10" s="189" t="str">
        <f>Lists!C:C</f>
        <v>BRA001</v>
      </c>
      <c r="B10" s="190">
        <f t="shared" si="0"/>
        <v>0.7</v>
      </c>
      <c r="C10" s="190">
        <f t="shared" si="1"/>
        <v>1.8</v>
      </c>
      <c r="D10" s="190">
        <f t="shared" si="2"/>
        <v>0.4</v>
      </c>
      <c r="E10" s="190">
        <f t="shared" si="3"/>
        <v>0</v>
      </c>
      <c r="F10" s="190">
        <f>'Data Reliability'!B10</f>
        <v>1.7</v>
      </c>
      <c r="G10" s="191">
        <f>Reliability_updated!V10</f>
        <v>32.5</v>
      </c>
      <c r="H10" s="191">
        <f>'Data Reliability'!C10</f>
        <v>0</v>
      </c>
      <c r="I10" t="str">
        <f>IF(Reliability!B10="x","x",(IF(ROUNDUP(Reliability!B10,0)=1,"Very High",IF(ROUNDUP(Reliability!B10,0)=2,"High",IF(ROUNDUP(Reliability!B10,0)=3,"Medium",IF(ROUNDUP(Reliability!B10,0)=4,"Low","Very Low"))))))</f>
        <v>Very High</v>
      </c>
    </row>
    <row r="11" spans="1:9" x14ac:dyDescent="0.25">
      <c r="A11" s="189" t="str">
        <f>Lists!C:C</f>
        <v>BRA002</v>
      </c>
      <c r="B11" s="190">
        <f t="shared" si="0"/>
        <v>0.9</v>
      </c>
      <c r="C11" s="190">
        <f t="shared" si="1"/>
        <v>2.2999999999999998</v>
      </c>
      <c r="D11" s="190">
        <f t="shared" si="2"/>
        <v>0.4</v>
      </c>
      <c r="E11" s="190">
        <f t="shared" si="3"/>
        <v>0</v>
      </c>
      <c r="F11" s="190">
        <f>'Data Reliability'!B11</f>
        <v>1.9</v>
      </c>
      <c r="G11" s="191">
        <f>Reliability_updated!V11</f>
        <v>32.5</v>
      </c>
      <c r="H11" s="191">
        <f>'Data Reliability'!C11</f>
        <v>0</v>
      </c>
      <c r="I11" t="str">
        <f>IF(Reliability!B11="x","x",(IF(ROUNDUP(Reliability!B11,0)=1,"Very High",IF(ROUNDUP(Reliability!B11,0)=2,"High",IF(ROUNDUP(Reliability!B11,0)=3,"Medium",IF(ROUNDUP(Reliability!B11,0)=4,"Low","Very Low"))))))</f>
        <v>Very High</v>
      </c>
    </row>
    <row r="12" spans="1:9" x14ac:dyDescent="0.25">
      <c r="A12" s="189" t="str">
        <f>Lists!C:C</f>
        <v>BRA003</v>
      </c>
      <c r="B12" s="190">
        <f t="shared" si="0"/>
        <v>1.6</v>
      </c>
      <c r="C12" s="190">
        <f t="shared" si="1"/>
        <v>2.8</v>
      </c>
      <c r="D12" s="190">
        <f t="shared" si="2"/>
        <v>0.4</v>
      </c>
      <c r="E12" s="190">
        <f t="shared" si="3"/>
        <v>1.7</v>
      </c>
      <c r="F12" s="190">
        <f>'Data Reliability'!B12</f>
        <v>2.1</v>
      </c>
      <c r="G12" s="191">
        <f>Reliability_updated!V12</f>
        <v>32.5</v>
      </c>
      <c r="H12" s="191">
        <f>'Data Reliability'!C12</f>
        <v>1</v>
      </c>
      <c r="I12" t="str">
        <f>IF(Reliability!B12="x","x",(IF(ROUNDUP(Reliability!B12,0)=1,"Very High",IF(ROUNDUP(Reliability!B12,0)=2,"High",IF(ROUNDUP(Reliability!B12,0)=3,"Medium",IF(ROUNDUP(Reliability!B12,0)=4,"Low","Very Low"))))))</f>
        <v>High</v>
      </c>
    </row>
    <row r="13" spans="1:9" x14ac:dyDescent="0.25">
      <c r="A13" s="189" t="str">
        <f>Lists!C:C</f>
        <v>CAF001</v>
      </c>
      <c r="B13" s="190">
        <f t="shared" si="0"/>
        <v>1.2</v>
      </c>
      <c r="C13" s="190">
        <f t="shared" si="1"/>
        <v>1.8</v>
      </c>
      <c r="D13" s="190">
        <f t="shared" si="2"/>
        <v>1.7</v>
      </c>
      <c r="E13" s="190">
        <f t="shared" si="3"/>
        <v>0</v>
      </c>
      <c r="F13" s="190">
        <f>'Data Reliability'!B13</f>
        <v>1.7</v>
      </c>
      <c r="G13" s="191">
        <f>Reliability_updated!V13</f>
        <v>126</v>
      </c>
      <c r="H13" s="191">
        <f>'Data Reliability'!C13</f>
        <v>0</v>
      </c>
      <c r="I13" t="str">
        <f>IF(Reliability!B13="x","x",(IF(ROUNDUP(Reliability!B13,0)=1,"Very High",IF(ROUNDUP(Reliability!B13,0)=2,"High",IF(ROUNDUP(Reliability!B13,0)=3,"Medium",IF(ROUNDUP(Reliability!B13,0)=4,"Low","Very Low"))))))</f>
        <v>High</v>
      </c>
    </row>
    <row r="14" spans="1:9" x14ac:dyDescent="0.25">
      <c r="A14" s="189" t="str">
        <f>Lists!C:C</f>
        <v>CHL002</v>
      </c>
      <c r="B14" s="190">
        <f t="shared" si="0"/>
        <v>0.7</v>
      </c>
      <c r="C14" s="190">
        <f t="shared" si="1"/>
        <v>1.8</v>
      </c>
      <c r="D14" s="190">
        <f t="shared" si="2"/>
        <v>0.4</v>
      </c>
      <c r="E14" s="190">
        <f t="shared" si="3"/>
        <v>0</v>
      </c>
      <c r="F14" s="190">
        <f>'Data Reliability'!B14</f>
        <v>1.7</v>
      </c>
      <c r="G14" s="191">
        <f>Reliability_updated!V14</f>
        <v>32.6</v>
      </c>
      <c r="H14" s="191">
        <f>'Data Reliability'!C14</f>
        <v>0</v>
      </c>
      <c r="I14" t="str">
        <f>IF(Reliability!B14="x","x",(IF(ROUNDUP(Reliability!B14,0)=1,"Very High",IF(ROUNDUP(Reliability!B14,0)=2,"High",IF(ROUNDUP(Reliability!B14,0)=3,"Medium",IF(ROUNDUP(Reliability!B14,0)=4,"Low","Very Low"))))))</f>
        <v>Very High</v>
      </c>
    </row>
    <row r="15" spans="1:9" x14ac:dyDescent="0.25">
      <c r="A15" s="189" t="str">
        <f>Lists!C:C</f>
        <v>CMR001</v>
      </c>
      <c r="B15" s="190">
        <f t="shared" si="0"/>
        <v>0.4</v>
      </c>
      <c r="C15" s="190">
        <f t="shared" si="1"/>
        <v>0.5</v>
      </c>
      <c r="D15" s="190">
        <f t="shared" si="2"/>
        <v>0.7</v>
      </c>
      <c r="E15" s="190">
        <f t="shared" si="3"/>
        <v>0</v>
      </c>
      <c r="F15" s="190">
        <f>'Data Reliability'!B15</f>
        <v>1.2</v>
      </c>
      <c r="G15" s="191">
        <f>Reliability_updated!V15</f>
        <v>49.6</v>
      </c>
      <c r="H15" s="191">
        <f>'Data Reliability'!C15</f>
        <v>0</v>
      </c>
      <c r="I15" t="str">
        <f>IF(Reliability!B15="x","x",(IF(ROUNDUP(Reliability!B15,0)=1,"Very High",IF(ROUNDUP(Reliability!B15,0)=2,"High",IF(ROUNDUP(Reliability!B15,0)=3,"Medium",IF(ROUNDUP(Reliability!B15,0)=4,"Low","Very Low"))))))</f>
        <v>Very High</v>
      </c>
    </row>
    <row r="16" spans="1:9" x14ac:dyDescent="0.25">
      <c r="A16" s="189" t="str">
        <f>Lists!C:C</f>
        <v>CMR002</v>
      </c>
      <c r="B16" s="190">
        <f t="shared" si="0"/>
        <v>0.3</v>
      </c>
      <c r="C16" s="190">
        <f t="shared" si="1"/>
        <v>0.3</v>
      </c>
      <c r="D16" s="190">
        <f t="shared" si="2"/>
        <v>0.7</v>
      </c>
      <c r="E16" s="190">
        <f t="shared" si="3"/>
        <v>0</v>
      </c>
      <c r="F16" s="190">
        <f>'Data Reliability'!B16</f>
        <v>1.1000000000000001</v>
      </c>
      <c r="G16" s="191">
        <f>Reliability_updated!V16</f>
        <v>49.6</v>
      </c>
      <c r="H16" s="191">
        <f>'Data Reliability'!C16</f>
        <v>0</v>
      </c>
      <c r="I16" t="str">
        <f>IF(Reliability!B16="x","x",(IF(ROUNDUP(Reliability!B16,0)=1,"Very High",IF(ROUNDUP(Reliability!B16,0)=2,"High",IF(ROUNDUP(Reliability!B16,0)=3,"Medium",IF(ROUNDUP(Reliability!B16,0)=4,"Low","Very Low"))))))</f>
        <v>Very High</v>
      </c>
    </row>
    <row r="17" spans="1:9" x14ac:dyDescent="0.25">
      <c r="A17" s="189" t="str">
        <f>Lists!C:C</f>
        <v>CMR003</v>
      </c>
      <c r="B17" s="190">
        <f t="shared" si="0"/>
        <v>0.3</v>
      </c>
      <c r="C17" s="190">
        <f t="shared" si="1"/>
        <v>0.3</v>
      </c>
      <c r="D17" s="190">
        <f t="shared" si="2"/>
        <v>0.7</v>
      </c>
      <c r="E17" s="190">
        <f t="shared" si="3"/>
        <v>0</v>
      </c>
      <c r="F17" s="190">
        <f>'Data Reliability'!B17</f>
        <v>1.1000000000000001</v>
      </c>
      <c r="G17" s="191">
        <f>Reliability_updated!V17</f>
        <v>49.6</v>
      </c>
      <c r="H17" s="191">
        <f>'Data Reliability'!C17</f>
        <v>0</v>
      </c>
      <c r="I17" t="str">
        <f>IF(Reliability!B17="x","x",(IF(ROUNDUP(Reliability!B17,0)=1,"Very High",IF(ROUNDUP(Reliability!B17,0)=2,"High",IF(ROUNDUP(Reliability!B17,0)=3,"Medium",IF(ROUNDUP(Reliability!B17,0)=4,"Low","Very Low"))))))</f>
        <v>Very High</v>
      </c>
    </row>
    <row r="18" spans="1:9" x14ac:dyDescent="0.25">
      <c r="A18" s="189" t="str">
        <f>Lists!C:C</f>
        <v>CMR004</v>
      </c>
      <c r="B18" s="190">
        <f t="shared" si="0"/>
        <v>0.3</v>
      </c>
      <c r="C18" s="190">
        <f t="shared" si="1"/>
        <v>0.3</v>
      </c>
      <c r="D18" s="190">
        <f t="shared" si="2"/>
        <v>0.7</v>
      </c>
      <c r="E18" s="190">
        <f t="shared" si="3"/>
        <v>0</v>
      </c>
      <c r="F18" s="190">
        <f>'Data Reliability'!B18</f>
        <v>1.1000000000000001</v>
      </c>
      <c r="G18" s="191">
        <f>Reliability_updated!V18</f>
        <v>49.6</v>
      </c>
      <c r="H18" s="191">
        <f>'Data Reliability'!C18</f>
        <v>0</v>
      </c>
      <c r="I18" t="str">
        <f>IF(Reliability!B18="x","x",(IF(ROUNDUP(Reliability!B18,0)=1,"Very High",IF(ROUNDUP(Reliability!B18,0)=2,"High",IF(ROUNDUP(Reliability!B18,0)=3,"Medium",IF(ROUNDUP(Reliability!B18,0)=4,"Low","Very Low"))))))</f>
        <v>Very High</v>
      </c>
    </row>
    <row r="19" spans="1:9" x14ac:dyDescent="0.25">
      <c r="A19" s="189" t="str">
        <f>Lists!C:C</f>
        <v>COD001</v>
      </c>
      <c r="B19" s="190">
        <f t="shared" si="0"/>
        <v>0.2</v>
      </c>
      <c r="C19" s="190">
        <f t="shared" si="1"/>
        <v>0.3</v>
      </c>
      <c r="D19" s="190">
        <f t="shared" si="2"/>
        <v>0.3</v>
      </c>
      <c r="E19" s="190">
        <f t="shared" si="3"/>
        <v>0</v>
      </c>
      <c r="F19" s="190">
        <f>'Data Reliability'!B19</f>
        <v>1.1000000000000001</v>
      </c>
      <c r="G19" s="191">
        <f>Reliability_updated!V19</f>
        <v>19.2</v>
      </c>
      <c r="H19" s="191">
        <f>'Data Reliability'!C19</f>
        <v>0</v>
      </c>
      <c r="I19" t="str">
        <f>IF(Reliability!B19="x","x",(IF(ROUNDUP(Reliability!B19,0)=1,"Very High",IF(ROUNDUP(Reliability!B19,0)=2,"High",IF(ROUNDUP(Reliability!B19,0)=3,"Medium",IF(ROUNDUP(Reliability!B19,0)=4,"Low","Very Low"))))))</f>
        <v>Very High</v>
      </c>
    </row>
    <row r="20" spans="1:9" x14ac:dyDescent="0.25">
      <c r="A20" s="189" t="str">
        <f>Lists!C:C</f>
        <v>COG001</v>
      </c>
      <c r="B20" s="190">
        <f t="shared" si="0"/>
        <v>1.1000000000000001</v>
      </c>
      <c r="C20" s="190">
        <f t="shared" si="1"/>
        <v>2</v>
      </c>
      <c r="D20" s="190">
        <f t="shared" si="2"/>
        <v>1.4</v>
      </c>
      <c r="E20" s="190">
        <f t="shared" si="3"/>
        <v>0</v>
      </c>
      <c r="F20" s="190">
        <f>'Data Reliability'!B20</f>
        <v>1.8</v>
      </c>
      <c r="G20" s="191">
        <f>Reliability_updated!V20</f>
        <v>101.5</v>
      </c>
      <c r="H20" s="191">
        <f>'Data Reliability'!C20</f>
        <v>0</v>
      </c>
      <c r="I20" t="str">
        <f>IF(Reliability!B20="x","x",(IF(ROUNDUP(Reliability!B20,0)=1,"Very High",IF(ROUNDUP(Reliability!B20,0)=2,"High",IF(ROUNDUP(Reliability!B20,0)=3,"Medium",IF(ROUNDUP(Reliability!B20,0)=4,"Low","Very Low"))))))</f>
        <v>High</v>
      </c>
    </row>
    <row r="21" spans="1:9" x14ac:dyDescent="0.25">
      <c r="A21" s="189" t="str">
        <f>Lists!C:C</f>
        <v>COL001</v>
      </c>
      <c r="B21" s="190">
        <f t="shared" si="0"/>
        <v>0.2</v>
      </c>
      <c r="C21" s="190">
        <f t="shared" si="1"/>
        <v>0.3</v>
      </c>
      <c r="D21" s="190">
        <f t="shared" si="2"/>
        <v>0.4</v>
      </c>
      <c r="E21" s="190">
        <f t="shared" si="3"/>
        <v>0</v>
      </c>
      <c r="F21" s="190">
        <f>'Data Reliability'!B21</f>
        <v>1.1000000000000001</v>
      </c>
      <c r="G21" s="191">
        <f>Reliability_updated!V21</f>
        <v>32.5</v>
      </c>
      <c r="H21" s="191">
        <f>'Data Reliability'!C21</f>
        <v>0</v>
      </c>
      <c r="I21" t="str">
        <f>IF(Reliability!B21="x","x",(IF(ROUNDUP(Reliability!B21,0)=1,"Very High",IF(ROUNDUP(Reliability!B21,0)=2,"High",IF(ROUNDUP(Reliability!B21,0)=3,"Medium",IF(ROUNDUP(Reliability!B21,0)=4,"Low","Very Low"))))))</f>
        <v>Very High</v>
      </c>
    </row>
    <row r="22" spans="1:9" x14ac:dyDescent="0.25">
      <c r="A22" s="189" t="str">
        <f>Lists!C:C</f>
        <v>COL002</v>
      </c>
      <c r="B22" s="190">
        <f t="shared" si="0"/>
        <v>0.8</v>
      </c>
      <c r="C22" s="190">
        <f t="shared" si="1"/>
        <v>2</v>
      </c>
      <c r="D22" s="190">
        <f t="shared" si="2"/>
        <v>0.4</v>
      </c>
      <c r="E22" s="190">
        <f t="shared" si="3"/>
        <v>0</v>
      </c>
      <c r="F22" s="190">
        <f>'Data Reliability'!B22</f>
        <v>1.8</v>
      </c>
      <c r="G22" s="191">
        <f>Reliability_updated!V22</f>
        <v>32.5</v>
      </c>
      <c r="H22" s="191">
        <f>'Data Reliability'!C22</f>
        <v>0</v>
      </c>
      <c r="I22" t="str">
        <f>IF(Reliability!B22="x","x",(IF(ROUNDUP(Reliability!B22,0)=1,"Very High",IF(ROUNDUP(Reliability!B22,0)=2,"High",IF(ROUNDUP(Reliability!B22,0)=3,"Medium",IF(ROUNDUP(Reliability!B22,0)=4,"Low","Very Low"))))))</f>
        <v>Very High</v>
      </c>
    </row>
    <row r="23" spans="1:9" x14ac:dyDescent="0.25">
      <c r="A23" s="189" t="str">
        <f>Lists!C:C</f>
        <v>CRI002</v>
      </c>
      <c r="B23" s="190">
        <f t="shared" si="0"/>
        <v>2.2000000000000002</v>
      </c>
      <c r="C23" s="190">
        <f t="shared" si="1"/>
        <v>2.2999999999999998</v>
      </c>
      <c r="D23" s="190">
        <f t="shared" si="2"/>
        <v>1.1000000000000001</v>
      </c>
      <c r="E23" s="190">
        <f t="shared" si="3"/>
        <v>3.3</v>
      </c>
      <c r="F23" s="190">
        <f>'Data Reliability'!B23</f>
        <v>1.9</v>
      </c>
      <c r="G23" s="191">
        <f>Reliability_updated!V23</f>
        <v>78.5</v>
      </c>
      <c r="H23" s="191">
        <f>'Data Reliability'!C23</f>
        <v>2</v>
      </c>
      <c r="I23" t="str">
        <f>IF(Reliability!B23="x","x",(IF(ROUNDUP(Reliability!B23,0)=1,"Very High",IF(ROUNDUP(Reliability!B23,0)=2,"High",IF(ROUNDUP(Reliability!B23,0)=3,"Medium",IF(ROUNDUP(Reliability!B23,0)=4,"Low","Very Low"))))))</f>
        <v>Medium</v>
      </c>
    </row>
    <row r="24" spans="1:9" x14ac:dyDescent="0.25">
      <c r="A24" s="189" t="str">
        <f>Lists!C:C</f>
        <v>DJI001</v>
      </c>
      <c r="B24" s="190">
        <f t="shared" si="0"/>
        <v>1</v>
      </c>
      <c r="C24" s="190">
        <f t="shared" si="1"/>
        <v>2.2999999999999998</v>
      </c>
      <c r="D24" s="190">
        <f t="shared" si="2"/>
        <v>0.8</v>
      </c>
      <c r="E24" s="190">
        <f t="shared" si="3"/>
        <v>0</v>
      </c>
      <c r="F24" s="190">
        <f>'Data Reliability'!B24</f>
        <v>1.9</v>
      </c>
      <c r="G24" s="191">
        <f>Reliability_updated!V24</f>
        <v>57.1</v>
      </c>
      <c r="H24" s="191">
        <f>'Data Reliability'!C24</f>
        <v>0</v>
      </c>
      <c r="I24" t="str">
        <f>IF(Reliability!B24="x","x",(IF(ROUNDUP(Reliability!B24,0)=1,"Very High",IF(ROUNDUP(Reliability!B24,0)=2,"High",IF(ROUNDUP(Reliability!B24,0)=3,"Medium",IF(ROUNDUP(Reliability!B24,0)=4,"Low","Very Low"))))))</f>
        <v>Very High</v>
      </c>
    </row>
    <row r="25" spans="1:9" x14ac:dyDescent="0.25">
      <c r="A25" s="189" t="str">
        <f>Lists!C:C</f>
        <v>DJI002</v>
      </c>
      <c r="B25" s="190">
        <f t="shared" si="0"/>
        <v>0.9</v>
      </c>
      <c r="C25" s="190">
        <f t="shared" si="1"/>
        <v>2</v>
      </c>
      <c r="D25" s="190">
        <f t="shared" si="2"/>
        <v>0.8</v>
      </c>
      <c r="E25" s="190">
        <f t="shared" si="3"/>
        <v>0</v>
      </c>
      <c r="F25" s="190">
        <f>'Data Reliability'!B25</f>
        <v>1.8</v>
      </c>
      <c r="G25" s="191">
        <f>Reliability_updated!V25</f>
        <v>57.1</v>
      </c>
      <c r="H25" s="191">
        <f>'Data Reliability'!C25</f>
        <v>0</v>
      </c>
      <c r="I25" t="str">
        <f>IF(Reliability!B25="x","x",(IF(ROUNDUP(Reliability!B25,0)=1,"Very High",IF(ROUNDUP(Reliability!B25,0)=2,"High",IF(ROUNDUP(Reliability!B25,0)=3,"Medium",IF(ROUNDUP(Reliability!B25,0)=4,"Low","Very Low"))))))</f>
        <v>Very High</v>
      </c>
    </row>
    <row r="26" spans="1:9" x14ac:dyDescent="0.25">
      <c r="A26" s="189" t="str">
        <f>Lists!C:C</f>
        <v>DJI003</v>
      </c>
      <c r="B26" s="190">
        <f t="shared" si="0"/>
        <v>1</v>
      </c>
      <c r="C26" s="190">
        <f t="shared" si="1"/>
        <v>2.2999999999999998</v>
      </c>
      <c r="D26" s="190">
        <f t="shared" si="2"/>
        <v>0.8</v>
      </c>
      <c r="E26" s="190">
        <f t="shared" si="3"/>
        <v>0</v>
      </c>
      <c r="F26" s="190">
        <f>'Data Reliability'!B26</f>
        <v>1.9</v>
      </c>
      <c r="G26" s="191">
        <f>Reliability_updated!V26</f>
        <v>57.1</v>
      </c>
      <c r="H26" s="191">
        <f>'Data Reliability'!C26</f>
        <v>0</v>
      </c>
      <c r="I26" t="str">
        <f>IF(Reliability!B26="x","x",(IF(ROUNDUP(Reliability!B26,0)=1,"Very High",IF(ROUNDUP(Reliability!B26,0)=2,"High",IF(ROUNDUP(Reliability!B26,0)=3,"Medium",IF(ROUNDUP(Reliability!B26,0)=4,"Low","Very Low"))))))</f>
        <v>Very High</v>
      </c>
    </row>
    <row r="27" spans="1:9" x14ac:dyDescent="0.25">
      <c r="A27" s="189" t="str">
        <f>Lists!C:C</f>
        <v>DOM002</v>
      </c>
      <c r="B27" s="190">
        <f t="shared" si="0"/>
        <v>2.2000000000000002</v>
      </c>
      <c r="C27" s="190">
        <f t="shared" si="1"/>
        <v>2.2999999999999998</v>
      </c>
      <c r="D27" s="190">
        <f t="shared" si="2"/>
        <v>1.1000000000000001</v>
      </c>
      <c r="E27" s="190">
        <f t="shared" si="3"/>
        <v>3.3</v>
      </c>
      <c r="F27" s="190">
        <f>'Data Reliability'!B27</f>
        <v>1.9</v>
      </c>
      <c r="G27" s="191">
        <f>Reliability_updated!V27</f>
        <v>80.599999999999994</v>
      </c>
      <c r="H27" s="191">
        <f>'Data Reliability'!C27</f>
        <v>2</v>
      </c>
      <c r="I27" t="str">
        <f>IF(Reliability!B27="x","x",(IF(ROUNDUP(Reliability!B27,0)=1,"Very High",IF(ROUNDUP(Reliability!B27,0)=2,"High",IF(ROUNDUP(Reliability!B27,0)=3,"Medium",IF(ROUNDUP(Reliability!B27,0)=4,"Low","Very Low"))))))</f>
        <v>Medium</v>
      </c>
    </row>
    <row r="28" spans="1:9" x14ac:dyDescent="0.25">
      <c r="A28" s="189" t="str">
        <f>Lists!C:C</f>
        <v>DZA002</v>
      </c>
      <c r="B28" s="190">
        <f t="shared" si="0"/>
        <v>1.2</v>
      </c>
      <c r="C28" s="190">
        <f t="shared" si="1"/>
        <v>2.5</v>
      </c>
      <c r="D28" s="190">
        <f t="shared" si="2"/>
        <v>1.2</v>
      </c>
      <c r="E28" s="190">
        <f t="shared" si="3"/>
        <v>0</v>
      </c>
      <c r="F28" s="190">
        <f>'Data Reliability'!B28</f>
        <v>2</v>
      </c>
      <c r="G28" s="191">
        <f>Reliability_updated!V28</f>
        <v>85.3</v>
      </c>
      <c r="H28" s="191">
        <f>'Data Reliability'!C28</f>
        <v>0</v>
      </c>
      <c r="I28" t="str">
        <f>IF(Reliability!B28="x","x",(IF(ROUNDUP(Reliability!B28,0)=1,"Very High",IF(ROUNDUP(Reliability!B28,0)=2,"High",IF(ROUNDUP(Reliability!B28,0)=3,"Medium",IF(ROUNDUP(Reliability!B28,0)=4,"Low","Very Low"))))))</f>
        <v>High</v>
      </c>
    </row>
    <row r="29" spans="1:9" x14ac:dyDescent="0.25">
      <c r="A29" s="189" t="str">
        <f>Lists!C:C</f>
        <v>DZA003</v>
      </c>
      <c r="B29" s="190">
        <f t="shared" si="0"/>
        <v>2.6</v>
      </c>
      <c r="C29" s="190">
        <f t="shared" si="1"/>
        <v>4.3</v>
      </c>
      <c r="D29" s="190">
        <f t="shared" si="2"/>
        <v>1.7</v>
      </c>
      <c r="E29" s="190">
        <f t="shared" si="3"/>
        <v>1.7</v>
      </c>
      <c r="F29" s="190">
        <f>'Data Reliability'!B29</f>
        <v>2.7</v>
      </c>
      <c r="G29" s="191">
        <f>Reliability_updated!V29</f>
        <v>122.9</v>
      </c>
      <c r="H29" s="191">
        <f>'Data Reliability'!C29</f>
        <v>1</v>
      </c>
      <c r="I29" t="str">
        <f>IF(Reliability!B29="x","x",(IF(ROUNDUP(Reliability!B29,0)=1,"Very High",IF(ROUNDUP(Reliability!B29,0)=2,"High",IF(ROUNDUP(Reliability!B29,0)=3,"Medium",IF(ROUNDUP(Reliability!B29,0)=4,"Low","Very Low"))))))</f>
        <v>Medium</v>
      </c>
    </row>
    <row r="30" spans="1:9" x14ac:dyDescent="0.25">
      <c r="A30" s="189" t="str">
        <f>Lists!C:C</f>
        <v>DZA004</v>
      </c>
      <c r="B30" s="190">
        <f t="shared" si="0"/>
        <v>1.6</v>
      </c>
      <c r="C30" s="190">
        <f t="shared" si="1"/>
        <v>3.5</v>
      </c>
      <c r="D30" s="190">
        <f t="shared" si="2"/>
        <v>1.2</v>
      </c>
      <c r="E30" s="190">
        <f t="shared" si="3"/>
        <v>0</v>
      </c>
      <c r="F30" s="190">
        <f>'Data Reliability'!B30</f>
        <v>2.4</v>
      </c>
      <c r="G30" s="191">
        <f>Reliability_updated!V30</f>
        <v>86.4</v>
      </c>
      <c r="H30" s="191">
        <f>'Data Reliability'!C30</f>
        <v>0</v>
      </c>
      <c r="I30" t="str">
        <f>IF(Reliability!B30="x","x",(IF(ROUNDUP(Reliability!B30,0)=1,"Very High",IF(ROUNDUP(Reliability!B30,0)=2,"High",IF(ROUNDUP(Reliability!B30,0)=3,"Medium",IF(ROUNDUP(Reliability!B30,0)=4,"Low","Very Low"))))))</f>
        <v>High</v>
      </c>
    </row>
    <row r="31" spans="1:9" x14ac:dyDescent="0.25">
      <c r="A31" s="189" t="str">
        <f>Lists!C:C</f>
        <v>ECU002</v>
      </c>
      <c r="B31" s="190">
        <f t="shared" si="0"/>
        <v>0.7</v>
      </c>
      <c r="C31" s="190">
        <f t="shared" si="1"/>
        <v>1.8</v>
      </c>
      <c r="D31" s="190">
        <f t="shared" si="2"/>
        <v>0.4</v>
      </c>
      <c r="E31" s="190">
        <f t="shared" si="3"/>
        <v>0</v>
      </c>
      <c r="F31" s="190">
        <f>'Data Reliability'!B31</f>
        <v>1.7</v>
      </c>
      <c r="G31" s="191">
        <f>Reliability_updated!V31</f>
        <v>32.5</v>
      </c>
      <c r="H31" s="191">
        <f>'Data Reliability'!C31</f>
        <v>0</v>
      </c>
      <c r="I31" t="str">
        <f>IF(Reliability!B31="x","x",(IF(ROUNDUP(Reliability!B31,0)=1,"Very High",IF(ROUNDUP(Reliability!B31,0)=2,"High",IF(ROUNDUP(Reliability!B31,0)=3,"Medium",IF(ROUNDUP(Reliability!B31,0)=4,"Low","Very Low"))))))</f>
        <v>Very High</v>
      </c>
    </row>
    <row r="32" spans="1:9" x14ac:dyDescent="0.25">
      <c r="A32" s="189" t="str">
        <f>Lists!C:C</f>
        <v>EGY004</v>
      </c>
      <c r="B32" s="190">
        <f t="shared" si="0"/>
        <v>1</v>
      </c>
      <c r="C32" s="190">
        <f t="shared" si="1"/>
        <v>2.5</v>
      </c>
      <c r="D32" s="190">
        <f t="shared" si="2"/>
        <v>0.4</v>
      </c>
      <c r="E32" s="190">
        <f t="shared" si="3"/>
        <v>0</v>
      </c>
      <c r="F32" s="190">
        <f>'Data Reliability'!B32</f>
        <v>2</v>
      </c>
      <c r="G32" s="191">
        <f>Reliability_updated!V32</f>
        <v>30</v>
      </c>
      <c r="H32" s="191">
        <f>'Data Reliability'!C32</f>
        <v>0</v>
      </c>
      <c r="I32" t="str">
        <f>IF(Reliability!B32="x","x",(IF(ROUNDUP(Reliability!B32,0)=1,"Very High",IF(ROUNDUP(Reliability!B32,0)=2,"High",IF(ROUNDUP(Reliability!B32,0)=3,"Medium",IF(ROUNDUP(Reliability!B32,0)=4,"Low","Very Low"))))))</f>
        <v>Very High</v>
      </c>
    </row>
    <row r="33" spans="1:9" x14ac:dyDescent="0.25">
      <c r="A33" s="189" t="str">
        <f>Lists!C:C</f>
        <v>ERI001</v>
      </c>
      <c r="B33" s="190">
        <f t="shared" si="0"/>
        <v>1.4</v>
      </c>
      <c r="C33" s="190">
        <f t="shared" si="1"/>
        <v>3</v>
      </c>
      <c r="D33" s="190">
        <f t="shared" si="2"/>
        <v>1.2</v>
      </c>
      <c r="E33" s="190">
        <f t="shared" si="3"/>
        <v>0</v>
      </c>
      <c r="F33" s="190">
        <f>'Data Reliability'!B33</f>
        <v>2.2000000000000002</v>
      </c>
      <c r="G33" s="191">
        <f>Reliability_updated!V33</f>
        <v>86</v>
      </c>
      <c r="H33" s="191">
        <f>'Data Reliability'!C33</f>
        <v>0</v>
      </c>
      <c r="I33" t="str">
        <f>IF(Reliability!B33="x","x",(IF(ROUNDUP(Reliability!B33,0)=1,"Very High",IF(ROUNDUP(Reliability!B33,0)=2,"High",IF(ROUNDUP(Reliability!B33,0)=3,"Medium",IF(ROUNDUP(Reliability!B33,0)=4,"Low","Very Low"))))))</f>
        <v>High</v>
      </c>
    </row>
    <row r="34" spans="1:9" x14ac:dyDescent="0.25">
      <c r="A34" s="189" t="str">
        <f>Lists!C:C</f>
        <v>ESP002</v>
      </c>
      <c r="B34" s="190">
        <f t="shared" si="0"/>
        <v>1.2</v>
      </c>
      <c r="C34" s="190">
        <f t="shared" si="1"/>
        <v>2.5</v>
      </c>
      <c r="D34" s="190">
        <f t="shared" si="2"/>
        <v>1</v>
      </c>
      <c r="E34" s="190">
        <f t="shared" si="3"/>
        <v>0</v>
      </c>
      <c r="F34" s="190">
        <f>'Data Reliability'!B34</f>
        <v>2</v>
      </c>
      <c r="G34" s="191">
        <f>Reliability_updated!V34</f>
        <v>76.3</v>
      </c>
      <c r="H34" s="191">
        <f>'Data Reliability'!C34</f>
        <v>0</v>
      </c>
      <c r="I34" t="str">
        <f>IF(Reliability!B34="x","x",(IF(ROUNDUP(Reliability!B34,0)=1,"Very High",IF(ROUNDUP(Reliability!B34,0)=2,"High",IF(ROUNDUP(Reliability!B34,0)=3,"Medium",IF(ROUNDUP(Reliability!B34,0)=4,"Low","Very Low"))))))</f>
        <v>High</v>
      </c>
    </row>
    <row r="35" spans="1:9" x14ac:dyDescent="0.25">
      <c r="A35" s="189" t="str">
        <f>Lists!C:C</f>
        <v>ETH001</v>
      </c>
      <c r="B35" s="190">
        <f t="shared" ref="B35:B66" si="4">ROUND(AVERAGE(C35:E35),1)</f>
        <v>0.8</v>
      </c>
      <c r="C35" s="190">
        <f t="shared" ref="C35:C66" si="5">IF(F35="x","x",ROUND((5-(3-F35)/2*5),1))</f>
        <v>1.5</v>
      </c>
      <c r="D35" s="190">
        <f t="shared" ref="D35:D66" si="6">IF(G35&gt;365,5,ROUND((5-(365-G35)/364*5),1))</f>
        <v>0.8</v>
      </c>
      <c r="E35" s="190">
        <f t="shared" ref="E35:E66" si="7">IF(H35&gt;3,5,ROUND((5-(3-H35)/3*5),1))</f>
        <v>0</v>
      </c>
      <c r="F35" s="190">
        <f>'Data Reliability'!B35</f>
        <v>1.6</v>
      </c>
      <c r="G35" s="191">
        <f>Reliability_updated!V35</f>
        <v>62.6</v>
      </c>
      <c r="H35" s="191">
        <f>'Data Reliability'!C35</f>
        <v>0</v>
      </c>
      <c r="I35" t="str">
        <f>IF(Reliability!B35="x","x",(IF(ROUNDUP(Reliability!B35,0)=1,"Very High",IF(ROUNDUP(Reliability!B35,0)=2,"High",IF(ROUNDUP(Reliability!B35,0)=3,"Medium",IF(ROUNDUP(Reliability!B35,0)=4,"Low","Very Low"))))))</f>
        <v>Very High</v>
      </c>
    </row>
    <row r="36" spans="1:9" x14ac:dyDescent="0.25">
      <c r="A36" s="189" t="str">
        <f>Lists!C:C</f>
        <v>ETH003</v>
      </c>
      <c r="B36" s="190">
        <f t="shared" si="4"/>
        <v>1.8</v>
      </c>
      <c r="C36" s="190">
        <f t="shared" si="5"/>
        <v>2</v>
      </c>
      <c r="D36" s="190">
        <f t="shared" si="6"/>
        <v>1.8</v>
      </c>
      <c r="E36" s="190">
        <f t="shared" si="7"/>
        <v>1.7</v>
      </c>
      <c r="F36" s="190">
        <f>'Data Reliability'!B36</f>
        <v>1.8</v>
      </c>
      <c r="G36" s="191">
        <f>Reliability_updated!V36</f>
        <v>132.19999999999999</v>
      </c>
      <c r="H36" s="191">
        <f>'Data Reliability'!C36</f>
        <v>1</v>
      </c>
      <c r="I36" t="str">
        <f>IF(Reliability!B36="x","x",(IF(ROUNDUP(Reliability!B36,0)=1,"Very High",IF(ROUNDUP(Reliability!B36,0)=2,"High",IF(ROUNDUP(Reliability!B36,0)=3,"Medium",IF(ROUNDUP(Reliability!B36,0)=4,"Low","Very Low"))))))</f>
        <v>High</v>
      </c>
    </row>
    <row r="37" spans="1:9" x14ac:dyDescent="0.25">
      <c r="A37" s="189" t="str">
        <f>Lists!C:C</f>
        <v>ETH004</v>
      </c>
      <c r="B37" s="190">
        <f t="shared" si="4"/>
        <v>1.1000000000000001</v>
      </c>
      <c r="C37" s="190">
        <f t="shared" si="5"/>
        <v>2</v>
      </c>
      <c r="D37" s="190">
        <f t="shared" si="6"/>
        <v>1.3</v>
      </c>
      <c r="E37" s="190">
        <f t="shared" si="7"/>
        <v>0</v>
      </c>
      <c r="F37" s="190">
        <f>'Data Reliability'!B37</f>
        <v>1.8</v>
      </c>
      <c r="G37" s="191">
        <f>Reliability_updated!V37</f>
        <v>94.8</v>
      </c>
      <c r="H37" s="191">
        <f>'Data Reliability'!C37</f>
        <v>0</v>
      </c>
      <c r="I37" t="str">
        <f>IF(Reliability!B37="x","x",(IF(ROUNDUP(Reliability!B37,0)=1,"Very High",IF(ROUNDUP(Reliability!B37,0)=2,"High",IF(ROUNDUP(Reliability!B37,0)=3,"Medium",IF(ROUNDUP(Reliability!B37,0)=4,"Low","Very Low"))))))</f>
        <v>High</v>
      </c>
    </row>
    <row r="38" spans="1:9" x14ac:dyDescent="0.25">
      <c r="A38" s="189" t="str">
        <f>Lists!C:C</f>
        <v>ETH005</v>
      </c>
      <c r="B38" s="190">
        <f t="shared" si="4"/>
        <v>1.3</v>
      </c>
      <c r="C38" s="190">
        <f t="shared" si="5"/>
        <v>2.2999999999999998</v>
      </c>
      <c r="D38" s="190">
        <f t="shared" si="6"/>
        <v>1.5</v>
      </c>
      <c r="E38" s="190">
        <f t="shared" si="7"/>
        <v>0</v>
      </c>
      <c r="F38" s="190">
        <f>'Data Reliability'!B38</f>
        <v>1.9</v>
      </c>
      <c r="G38" s="191">
        <f>Reliability_updated!V38</f>
        <v>108.5</v>
      </c>
      <c r="H38" s="191">
        <f>'Data Reliability'!C38</f>
        <v>0</v>
      </c>
      <c r="I38" t="str">
        <f>IF(Reliability!B38="x","x",(IF(ROUNDUP(Reliability!B38,0)=1,"Very High",IF(ROUNDUP(Reliability!B38,0)=2,"High",IF(ROUNDUP(Reliability!B38,0)=3,"Medium",IF(ROUNDUP(Reliability!B38,0)=4,"Low","Very Low"))))))</f>
        <v>High</v>
      </c>
    </row>
    <row r="39" spans="1:9" x14ac:dyDescent="0.25">
      <c r="A39" s="189" t="str">
        <f>Lists!C:C</f>
        <v>GRC002</v>
      </c>
      <c r="B39" s="190">
        <f t="shared" si="4"/>
        <v>2.1</v>
      </c>
      <c r="C39" s="190">
        <f t="shared" si="5"/>
        <v>3.3</v>
      </c>
      <c r="D39" s="190">
        <f t="shared" si="6"/>
        <v>3</v>
      </c>
      <c r="E39" s="190">
        <f t="shared" si="7"/>
        <v>0</v>
      </c>
      <c r="F39" s="190">
        <f>'Data Reliability'!B39</f>
        <v>2.2999999999999998</v>
      </c>
      <c r="G39" s="191">
        <f>Reliability_updated!V39</f>
        <v>221.3</v>
      </c>
      <c r="H39" s="191">
        <f>'Data Reliability'!C39</f>
        <v>0</v>
      </c>
      <c r="I39" t="str">
        <f>IF(Reliability!B39="x","x",(IF(ROUNDUP(Reliability!B39,0)=1,"Very High",IF(ROUNDUP(Reliability!B39,0)=2,"High",IF(ROUNDUP(Reliability!B39,0)=3,"Medium",IF(ROUNDUP(Reliability!B39,0)=4,"Low","Very Low"))))))</f>
        <v>Medium</v>
      </c>
    </row>
    <row r="40" spans="1:9" x14ac:dyDescent="0.25">
      <c r="A40" s="189" t="str">
        <f>Lists!C:C</f>
        <v>GTM001</v>
      </c>
      <c r="B40" s="190">
        <f t="shared" si="4"/>
        <v>1.1000000000000001</v>
      </c>
      <c r="C40" s="190">
        <f t="shared" si="5"/>
        <v>2.2999999999999998</v>
      </c>
      <c r="D40" s="190">
        <f t="shared" si="6"/>
        <v>0.9</v>
      </c>
      <c r="E40" s="190">
        <f t="shared" si="7"/>
        <v>0</v>
      </c>
      <c r="F40" s="190">
        <f>'Data Reliability'!B40</f>
        <v>1.9</v>
      </c>
      <c r="G40" s="191">
        <f>Reliability_updated!V40</f>
        <v>65.2</v>
      </c>
      <c r="H40" s="191">
        <f>'Data Reliability'!C40</f>
        <v>0</v>
      </c>
      <c r="I40" t="str">
        <f>IF(Reliability!B40="x","x",(IF(ROUNDUP(Reliability!B40,0)=1,"Very High",IF(ROUNDUP(Reliability!B40,0)=2,"High",IF(ROUNDUP(Reliability!B40,0)=3,"Medium",IF(ROUNDUP(Reliability!B40,0)=4,"Low","Very Low"))))))</f>
        <v>High</v>
      </c>
    </row>
    <row r="41" spans="1:9" x14ac:dyDescent="0.25">
      <c r="A41" s="189" t="str">
        <f>Lists!C:C</f>
        <v>HND001</v>
      </c>
      <c r="B41" s="190">
        <f t="shared" si="4"/>
        <v>1</v>
      </c>
      <c r="C41" s="190">
        <f t="shared" si="5"/>
        <v>2.2999999999999998</v>
      </c>
      <c r="D41" s="190">
        <f t="shared" si="6"/>
        <v>0.8</v>
      </c>
      <c r="E41" s="190">
        <f t="shared" si="7"/>
        <v>0</v>
      </c>
      <c r="F41" s="190">
        <f>'Data Reliability'!B41</f>
        <v>1.9</v>
      </c>
      <c r="G41" s="191">
        <f>Reliability_updated!V41</f>
        <v>59.1</v>
      </c>
      <c r="H41" s="191">
        <f>'Data Reliability'!C41</f>
        <v>0</v>
      </c>
      <c r="I41" t="str">
        <f>IF(Reliability!B41="x","x",(IF(ROUNDUP(Reliability!B41,0)=1,"Very High",IF(ROUNDUP(Reliability!B41,0)=2,"High",IF(ROUNDUP(Reliability!B41,0)=3,"Medium",IF(ROUNDUP(Reliability!B41,0)=4,"Low","Very Low"))))))</f>
        <v>Very High</v>
      </c>
    </row>
    <row r="42" spans="1:9" x14ac:dyDescent="0.25">
      <c r="A42" s="189" t="str">
        <f>Lists!C:C</f>
        <v>HTI001</v>
      </c>
      <c r="B42" s="190">
        <f t="shared" si="4"/>
        <v>0.6</v>
      </c>
      <c r="C42" s="190">
        <f t="shared" si="5"/>
        <v>0.3</v>
      </c>
      <c r="D42" s="190">
        <f t="shared" si="6"/>
        <v>1.5</v>
      </c>
      <c r="E42" s="190">
        <f t="shared" si="7"/>
        <v>0</v>
      </c>
      <c r="F42" s="190">
        <f>'Data Reliability'!B42</f>
        <v>1.1000000000000001</v>
      </c>
      <c r="G42" s="191">
        <f>Reliability_updated!V42</f>
        <v>112.6</v>
      </c>
      <c r="H42" s="191">
        <f>'Data Reliability'!C42</f>
        <v>0</v>
      </c>
      <c r="I42" t="str">
        <f>IF(Reliability!B42="x","x",(IF(ROUNDUP(Reliability!B42,0)=1,"Very High",IF(ROUNDUP(Reliability!B42,0)=2,"High",IF(ROUNDUP(Reliability!B42,0)=3,"Medium",IF(ROUNDUP(Reliability!B42,0)=4,"Low","Very Low"))))))</f>
        <v>Very High</v>
      </c>
    </row>
    <row r="43" spans="1:9" x14ac:dyDescent="0.25">
      <c r="A43" s="189" t="str">
        <f>Lists!C:C</f>
        <v>HTI002</v>
      </c>
      <c r="B43" s="190">
        <f t="shared" si="4"/>
        <v>1.2</v>
      </c>
      <c r="C43" s="190">
        <f t="shared" si="5"/>
        <v>2.2999999999999998</v>
      </c>
      <c r="D43" s="190">
        <f t="shared" si="6"/>
        <v>1.4</v>
      </c>
      <c r="E43" s="190">
        <f t="shared" si="7"/>
        <v>0</v>
      </c>
      <c r="F43" s="190">
        <f>'Data Reliability'!B43</f>
        <v>1.9</v>
      </c>
      <c r="G43" s="191">
        <f>Reliability_updated!V43</f>
        <v>105.4</v>
      </c>
      <c r="H43" s="191">
        <f>'Data Reliability'!C43</f>
        <v>0</v>
      </c>
      <c r="I43" t="str">
        <f>IF(Reliability!B43="x","x",(IF(ROUNDUP(Reliability!B43,0)=1,"Very High",IF(ROUNDUP(Reliability!B43,0)=2,"High",IF(ROUNDUP(Reliability!B43,0)=3,"Medium",IF(ROUNDUP(Reliability!B43,0)=4,"Low","Very Low"))))))</f>
        <v>High</v>
      </c>
    </row>
    <row r="44" spans="1:9" x14ac:dyDescent="0.25">
      <c r="A44" s="189" t="str">
        <f>Lists!C:C</f>
        <v>HUN002</v>
      </c>
      <c r="B44" s="190">
        <f t="shared" si="4"/>
        <v>1.1000000000000001</v>
      </c>
      <c r="C44" s="190">
        <f t="shared" si="5"/>
        <v>2.2999999999999998</v>
      </c>
      <c r="D44" s="190">
        <f t="shared" si="6"/>
        <v>1</v>
      </c>
      <c r="E44" s="190">
        <f t="shared" si="7"/>
        <v>0</v>
      </c>
      <c r="F44" s="190">
        <f>'Data Reliability'!B44</f>
        <v>1.9</v>
      </c>
      <c r="G44" s="191">
        <f>Reliability_updated!V44</f>
        <v>76.5</v>
      </c>
      <c r="H44" s="191">
        <f>'Data Reliability'!C44</f>
        <v>0</v>
      </c>
      <c r="I44" t="str">
        <f>IF(Reliability!B44="x","x",(IF(ROUNDUP(Reliability!B44,0)=1,"Very High",IF(ROUNDUP(Reliability!B44,0)=2,"High",IF(ROUNDUP(Reliability!B44,0)=3,"Medium",IF(ROUNDUP(Reliability!B44,0)=4,"Low","Very Low"))))))</f>
        <v>High</v>
      </c>
    </row>
    <row r="45" spans="1:9" x14ac:dyDescent="0.25">
      <c r="A45" s="189" t="str">
        <f>Lists!C:C</f>
        <v>IDN002</v>
      </c>
      <c r="B45" s="190">
        <f t="shared" si="4"/>
        <v>1.4</v>
      </c>
      <c r="C45" s="190">
        <f t="shared" si="5"/>
        <v>3.5</v>
      </c>
      <c r="D45" s="190">
        <f t="shared" si="6"/>
        <v>0.6</v>
      </c>
      <c r="E45" s="190">
        <f t="shared" si="7"/>
        <v>0</v>
      </c>
      <c r="F45" s="190">
        <f>'Data Reliability'!B45</f>
        <v>2.4</v>
      </c>
      <c r="G45" s="191">
        <f>Reliability_updated!V45</f>
        <v>43.3</v>
      </c>
      <c r="H45" s="191">
        <f>'Data Reliability'!C45</f>
        <v>0</v>
      </c>
      <c r="I45" t="str">
        <f>IF(Reliability!B45="x","x",(IF(ROUNDUP(Reliability!B45,0)=1,"Very High",IF(ROUNDUP(Reliability!B45,0)=2,"High",IF(ROUNDUP(Reliability!B45,0)=3,"Medium",IF(ROUNDUP(Reliability!B45,0)=4,"Low","Very Low"))))))</f>
        <v>High</v>
      </c>
    </row>
    <row r="46" spans="1:9" x14ac:dyDescent="0.25">
      <c r="A46" s="189" t="str">
        <f>Lists!C:C</f>
        <v>IDN007</v>
      </c>
      <c r="B46" s="190">
        <f t="shared" si="4"/>
        <v>1.3</v>
      </c>
      <c r="C46" s="190">
        <f t="shared" si="5"/>
        <v>3.3</v>
      </c>
      <c r="D46" s="190">
        <f t="shared" si="6"/>
        <v>0.6</v>
      </c>
      <c r="E46" s="190">
        <f t="shared" si="7"/>
        <v>0</v>
      </c>
      <c r="F46" s="190">
        <f>'Data Reliability'!B46</f>
        <v>2.2999999999999998</v>
      </c>
      <c r="G46" s="191">
        <f>Reliability_updated!V46</f>
        <v>43.3</v>
      </c>
      <c r="H46" s="191">
        <f>'Data Reliability'!C46</f>
        <v>0</v>
      </c>
      <c r="I46" t="str">
        <f>IF(Reliability!B46="x","x",(IF(ROUNDUP(Reliability!B46,0)=1,"Very High",IF(ROUNDUP(Reliability!B46,0)=2,"High",IF(ROUNDUP(Reliability!B46,0)=3,"Medium",IF(ROUNDUP(Reliability!B46,0)=4,"Low","Very Low"))))))</f>
        <v>High</v>
      </c>
    </row>
    <row r="47" spans="1:9" x14ac:dyDescent="0.25">
      <c r="A47" s="189" t="str">
        <f>Lists!C:C</f>
        <v>IDN008</v>
      </c>
      <c r="B47" s="190">
        <f t="shared" si="4"/>
        <v>1</v>
      </c>
      <c r="C47" s="190">
        <f t="shared" si="5"/>
        <v>2.2999999999999998</v>
      </c>
      <c r="D47" s="190">
        <f t="shared" si="6"/>
        <v>0.6</v>
      </c>
      <c r="E47" s="190">
        <f t="shared" si="7"/>
        <v>0</v>
      </c>
      <c r="F47" s="190">
        <f>'Data Reliability'!B47</f>
        <v>1.9</v>
      </c>
      <c r="G47" s="191">
        <f>Reliability_updated!V47</f>
        <v>43.3</v>
      </c>
      <c r="H47" s="191">
        <f>'Data Reliability'!C47</f>
        <v>0</v>
      </c>
      <c r="I47" t="str">
        <f>IF(Reliability!B47="x","x",(IF(ROUNDUP(Reliability!B47,0)=1,"Very High",IF(ROUNDUP(Reliability!B47,0)=2,"High",IF(ROUNDUP(Reliability!B47,0)=3,"Medium",IF(ROUNDUP(Reliability!B47,0)=4,"Low","Very Low"))))))</f>
        <v>Very High</v>
      </c>
    </row>
    <row r="48" spans="1:9" x14ac:dyDescent="0.25">
      <c r="A48" s="189" t="str">
        <f>Lists!C:C</f>
        <v>IND002</v>
      </c>
      <c r="B48" s="190">
        <f t="shared" si="4"/>
        <v>3.6</v>
      </c>
      <c r="C48" s="190">
        <f t="shared" si="5"/>
        <v>2.5</v>
      </c>
      <c r="D48" s="190">
        <f t="shared" si="6"/>
        <v>5</v>
      </c>
      <c r="E48" s="190">
        <f t="shared" si="7"/>
        <v>3.3</v>
      </c>
      <c r="F48" s="190">
        <f>'Data Reliability'!B48</f>
        <v>2</v>
      </c>
      <c r="G48" s="191">
        <f>Reliability_updated!V48</f>
        <v>633.79999999999995</v>
      </c>
      <c r="H48" s="191">
        <f>'Data Reliability'!C48</f>
        <v>2</v>
      </c>
      <c r="I48" t="str">
        <f>IF(Reliability!B48="x","x",(IF(ROUNDUP(Reliability!B48,0)=1,"Very High",IF(ROUNDUP(Reliability!B48,0)=2,"High",IF(ROUNDUP(Reliability!B48,0)=3,"Medium",IF(ROUNDUP(Reliability!B48,0)=4,"Low","Very Low"))))))</f>
        <v>Low</v>
      </c>
    </row>
    <row r="49" spans="1:9" x14ac:dyDescent="0.25">
      <c r="A49" s="189" t="str">
        <f>Lists!C:C</f>
        <v>IRN004</v>
      </c>
      <c r="B49" s="190">
        <f t="shared" si="4"/>
        <v>3.5</v>
      </c>
      <c r="C49" s="190">
        <f t="shared" si="5"/>
        <v>4</v>
      </c>
      <c r="D49" s="190">
        <f t="shared" si="6"/>
        <v>3.2</v>
      </c>
      <c r="E49" s="190">
        <f t="shared" si="7"/>
        <v>3.3</v>
      </c>
      <c r="F49" s="190">
        <f>'Data Reliability'!B49</f>
        <v>2.6</v>
      </c>
      <c r="G49" s="191">
        <f>Reliability_updated!V49</f>
        <v>235.6</v>
      </c>
      <c r="H49" s="191">
        <f>'Data Reliability'!C49</f>
        <v>2</v>
      </c>
      <c r="I49" t="str">
        <f>IF(Reliability!B49="x","x",(IF(ROUNDUP(Reliability!B49,0)=1,"Very High",IF(ROUNDUP(Reliability!B49,0)=2,"High",IF(ROUNDUP(Reliability!B49,0)=3,"Medium",IF(ROUNDUP(Reliability!B49,0)=4,"Low","Very Low"))))))</f>
        <v>Low</v>
      </c>
    </row>
    <row r="50" spans="1:9" x14ac:dyDescent="0.25">
      <c r="A50" s="189" t="str">
        <f>Lists!C:C</f>
        <v>IRQ001</v>
      </c>
      <c r="B50" s="190">
        <f t="shared" si="4"/>
        <v>1.4</v>
      </c>
      <c r="C50" s="190">
        <f t="shared" si="5"/>
        <v>2</v>
      </c>
      <c r="D50" s="190">
        <f t="shared" si="6"/>
        <v>2.1</v>
      </c>
      <c r="E50" s="190">
        <f t="shared" si="7"/>
        <v>0</v>
      </c>
      <c r="F50" s="190">
        <f>'Data Reliability'!B50</f>
        <v>1.8</v>
      </c>
      <c r="G50" s="191">
        <f>Reliability_updated!V50</f>
        <v>151.19999999999999</v>
      </c>
      <c r="H50" s="191">
        <f>'Data Reliability'!C50</f>
        <v>0</v>
      </c>
      <c r="I50" t="str">
        <f>IF(Reliability!B50="x","x",(IF(ROUNDUP(Reliability!B50,0)=1,"Very High",IF(ROUNDUP(Reliability!B50,0)=2,"High",IF(ROUNDUP(Reliability!B50,0)=3,"Medium",IF(ROUNDUP(Reliability!B50,0)=4,"Low","Very Low"))))))</f>
        <v>High</v>
      </c>
    </row>
    <row r="51" spans="1:9" x14ac:dyDescent="0.25">
      <c r="A51" s="189" t="str">
        <f>Lists!C:C</f>
        <v>IRQ002</v>
      </c>
      <c r="B51" s="190">
        <f t="shared" si="4"/>
        <v>1.5</v>
      </c>
      <c r="C51" s="190">
        <f t="shared" si="5"/>
        <v>2.2999999999999998</v>
      </c>
      <c r="D51" s="190">
        <f t="shared" si="6"/>
        <v>2.2000000000000002</v>
      </c>
      <c r="E51" s="190">
        <f t="shared" si="7"/>
        <v>0</v>
      </c>
      <c r="F51" s="190">
        <f>'Data Reliability'!B51</f>
        <v>1.9</v>
      </c>
      <c r="G51" s="191">
        <f>Reliability_updated!V51</f>
        <v>159.5</v>
      </c>
      <c r="H51" s="191">
        <f>'Data Reliability'!C51</f>
        <v>0</v>
      </c>
      <c r="I51" t="str">
        <f>IF(Reliability!B51="x","x",(IF(ROUNDUP(Reliability!B51,0)=1,"Very High",IF(ROUNDUP(Reliability!B51,0)=2,"High",IF(ROUNDUP(Reliability!B51,0)=3,"Medium",IF(ROUNDUP(Reliability!B51,0)=4,"Low","Very Low"))))))</f>
        <v>High</v>
      </c>
    </row>
    <row r="52" spans="1:9" x14ac:dyDescent="0.25">
      <c r="A52" s="189" t="str">
        <f>Lists!C:C</f>
        <v>IRQ003</v>
      </c>
      <c r="B52" s="190">
        <f t="shared" si="4"/>
        <v>1.6</v>
      </c>
      <c r="C52" s="190">
        <f t="shared" si="5"/>
        <v>2</v>
      </c>
      <c r="D52" s="190">
        <f t="shared" si="6"/>
        <v>2.7</v>
      </c>
      <c r="E52" s="190">
        <f t="shared" si="7"/>
        <v>0</v>
      </c>
      <c r="F52" s="190">
        <f>'Data Reliability'!B52</f>
        <v>1.8</v>
      </c>
      <c r="G52" s="191">
        <f>Reliability_updated!V52</f>
        <v>195.1</v>
      </c>
      <c r="H52" s="191">
        <f>'Data Reliability'!C52</f>
        <v>0</v>
      </c>
      <c r="I52" t="str">
        <f>IF(Reliability!B52="x","x",(IF(ROUNDUP(Reliability!B52,0)=1,"Very High",IF(ROUNDUP(Reliability!B52,0)=2,"High",IF(ROUNDUP(Reliability!B52,0)=3,"Medium",IF(ROUNDUP(Reliability!B52,0)=4,"Low","Very Low"))))))</f>
        <v>High</v>
      </c>
    </row>
    <row r="53" spans="1:9" x14ac:dyDescent="0.25">
      <c r="A53" s="189" t="str">
        <f>Lists!C:C</f>
        <v>ITA002</v>
      </c>
      <c r="B53" s="190">
        <f t="shared" si="4"/>
        <v>1.1000000000000001</v>
      </c>
      <c r="C53" s="190">
        <f t="shared" si="5"/>
        <v>2.2999999999999998</v>
      </c>
      <c r="D53" s="190">
        <f t="shared" si="6"/>
        <v>1</v>
      </c>
      <c r="E53" s="190">
        <f t="shared" si="7"/>
        <v>0</v>
      </c>
      <c r="F53" s="190">
        <f>'Data Reliability'!B53</f>
        <v>1.9</v>
      </c>
      <c r="G53" s="191">
        <f>Reliability_updated!V53</f>
        <v>76.5</v>
      </c>
      <c r="H53" s="191">
        <f>'Data Reliability'!C53</f>
        <v>0</v>
      </c>
      <c r="I53" t="str">
        <f>IF(Reliability!B53="x","x",(IF(ROUNDUP(Reliability!B53,0)=1,"Very High",IF(ROUNDUP(Reliability!B53,0)=2,"High",IF(ROUNDUP(Reliability!B53,0)=3,"Medium",IF(ROUNDUP(Reliability!B53,0)=4,"Low","Very Low"))))))</f>
        <v>High</v>
      </c>
    </row>
    <row r="54" spans="1:9" x14ac:dyDescent="0.25">
      <c r="A54" s="189" t="str">
        <f>Lists!C:C</f>
        <v>JOR002</v>
      </c>
      <c r="B54" s="190">
        <f t="shared" si="4"/>
        <v>1.9</v>
      </c>
      <c r="C54" s="190">
        <f t="shared" si="5"/>
        <v>3.5</v>
      </c>
      <c r="D54" s="190">
        <f t="shared" si="6"/>
        <v>2.1</v>
      </c>
      <c r="E54" s="190">
        <f t="shared" si="7"/>
        <v>0</v>
      </c>
      <c r="F54" s="190">
        <f>'Data Reliability'!B54</f>
        <v>2.4</v>
      </c>
      <c r="G54" s="191">
        <f>Reliability_updated!V54</f>
        <v>153.5</v>
      </c>
      <c r="H54" s="191">
        <f>'Data Reliability'!C54</f>
        <v>0</v>
      </c>
      <c r="I54" t="str">
        <f>IF(Reliability!B54="x","x",(IF(ROUNDUP(Reliability!B54,0)=1,"Very High",IF(ROUNDUP(Reliability!B54,0)=2,"High",IF(ROUNDUP(Reliability!B54,0)=3,"Medium",IF(ROUNDUP(Reliability!B54,0)=4,"Low","Very Low"))))))</f>
        <v>High</v>
      </c>
    </row>
    <row r="55" spans="1:9" x14ac:dyDescent="0.25">
      <c r="A55" s="189" t="str">
        <f>Lists!C:C</f>
        <v>KEN001</v>
      </c>
      <c r="B55" s="190">
        <f t="shared" si="4"/>
        <v>2.8</v>
      </c>
      <c r="C55" s="190">
        <f t="shared" si="5"/>
        <v>3.8</v>
      </c>
      <c r="D55" s="190">
        <f t="shared" si="6"/>
        <v>1.3</v>
      </c>
      <c r="E55" s="190">
        <f t="shared" si="7"/>
        <v>3.3</v>
      </c>
      <c r="F55" s="190">
        <f>'Data Reliability'!B55</f>
        <v>2.5</v>
      </c>
      <c r="G55" s="191">
        <f>Reliability_updated!V55</f>
        <v>93</v>
      </c>
      <c r="H55" s="191">
        <f>'Data Reliability'!C55</f>
        <v>2</v>
      </c>
      <c r="I55" t="str">
        <f>IF(Reliability!B55="x","x",(IF(ROUNDUP(Reliability!B55,0)=1,"Very High",IF(ROUNDUP(Reliability!B55,0)=2,"High",IF(ROUNDUP(Reliability!B55,0)=3,"Medium",IF(ROUNDUP(Reliability!B55,0)=4,"Low","Very Low"))))))</f>
        <v>Medium</v>
      </c>
    </row>
    <row r="56" spans="1:9" x14ac:dyDescent="0.25">
      <c r="A56" s="189" t="str">
        <f>Lists!C:C</f>
        <v>KEN002</v>
      </c>
      <c r="B56" s="190">
        <f t="shared" si="4"/>
        <v>2.1</v>
      </c>
      <c r="C56" s="190">
        <f t="shared" si="5"/>
        <v>2</v>
      </c>
      <c r="D56" s="190">
        <f t="shared" si="6"/>
        <v>1.1000000000000001</v>
      </c>
      <c r="E56" s="190">
        <f t="shared" si="7"/>
        <v>3.3</v>
      </c>
      <c r="F56" s="190">
        <f>'Data Reliability'!B56</f>
        <v>1.8</v>
      </c>
      <c r="G56" s="191">
        <f>Reliability_updated!V56</f>
        <v>81.5</v>
      </c>
      <c r="H56" s="191">
        <f>'Data Reliability'!C56</f>
        <v>2</v>
      </c>
      <c r="I56" t="str">
        <f>IF(Reliability!B56="x","x",(IF(ROUNDUP(Reliability!B56,0)=1,"Very High",IF(ROUNDUP(Reliability!B56,0)=2,"High",IF(ROUNDUP(Reliability!B56,0)=3,"Medium",IF(ROUNDUP(Reliability!B56,0)=4,"Low","Very Low"))))))</f>
        <v>Medium</v>
      </c>
    </row>
    <row r="57" spans="1:9" x14ac:dyDescent="0.25">
      <c r="A57" s="189" t="str">
        <f>Lists!C:C</f>
        <v>KEN003</v>
      </c>
      <c r="B57" s="190">
        <f t="shared" si="4"/>
        <v>3</v>
      </c>
      <c r="C57" s="190">
        <f t="shared" si="5"/>
        <v>2</v>
      </c>
      <c r="D57" s="190">
        <f t="shared" si="6"/>
        <v>2.1</v>
      </c>
      <c r="E57" s="190">
        <f t="shared" si="7"/>
        <v>5</v>
      </c>
      <c r="F57" s="190">
        <f>'Data Reliability'!B57</f>
        <v>1.8</v>
      </c>
      <c r="G57" s="191">
        <f>Reliability_updated!V57</f>
        <v>152.5</v>
      </c>
      <c r="H57" s="191">
        <f>'Data Reliability'!C57</f>
        <v>3</v>
      </c>
      <c r="I57" t="str">
        <f>IF(Reliability!B57="x","x",(IF(ROUNDUP(Reliability!B57,0)=1,"Very High",IF(ROUNDUP(Reliability!B57,0)=2,"High",IF(ROUNDUP(Reliability!B57,0)=3,"Medium",IF(ROUNDUP(Reliability!B57,0)=4,"Low","Very Low"))))))</f>
        <v>Medium</v>
      </c>
    </row>
    <row r="58" spans="1:9" x14ac:dyDescent="0.25">
      <c r="A58" s="189" t="str">
        <f>Lists!C:C</f>
        <v>LBN002</v>
      </c>
      <c r="B58" s="190">
        <f t="shared" si="4"/>
        <v>1.4</v>
      </c>
      <c r="C58" s="190">
        <f t="shared" si="5"/>
        <v>2</v>
      </c>
      <c r="D58" s="190">
        <f t="shared" si="6"/>
        <v>2.2999999999999998</v>
      </c>
      <c r="E58" s="190">
        <f t="shared" si="7"/>
        <v>0</v>
      </c>
      <c r="F58" s="190">
        <f>'Data Reliability'!B58</f>
        <v>1.8</v>
      </c>
      <c r="G58" s="191">
        <f>Reliability_updated!V58</f>
        <v>168.3</v>
      </c>
      <c r="H58" s="191">
        <f>'Data Reliability'!C58</f>
        <v>0</v>
      </c>
      <c r="I58" t="str">
        <f>IF(Reliability!B58="x","x",(IF(ROUNDUP(Reliability!B58,0)=1,"Very High",IF(ROUNDUP(Reliability!B58,0)=2,"High",IF(ROUNDUP(Reliability!B58,0)=3,"Medium",IF(ROUNDUP(Reliability!B58,0)=4,"Low","Very Low"))))))</f>
        <v>High</v>
      </c>
    </row>
    <row r="59" spans="1:9" x14ac:dyDescent="0.25">
      <c r="A59" s="189" t="str">
        <f>Lists!C:C</f>
        <v>LBN004</v>
      </c>
      <c r="B59" s="190">
        <f t="shared" si="4"/>
        <v>1.4</v>
      </c>
      <c r="C59" s="190">
        <f t="shared" si="5"/>
        <v>2</v>
      </c>
      <c r="D59" s="190">
        <f t="shared" si="6"/>
        <v>2.2999999999999998</v>
      </c>
      <c r="E59" s="190">
        <f t="shared" si="7"/>
        <v>0</v>
      </c>
      <c r="F59" s="190">
        <f>'Data Reliability'!B59</f>
        <v>1.8</v>
      </c>
      <c r="G59" s="191">
        <f>Reliability_updated!V59</f>
        <v>172</v>
      </c>
      <c r="H59" s="191">
        <f>'Data Reliability'!C59</f>
        <v>0</v>
      </c>
      <c r="I59" t="str">
        <f>IF(Reliability!B59="x","x",(IF(ROUNDUP(Reliability!B59,0)=1,"Very High",IF(ROUNDUP(Reliability!B59,0)=2,"High",IF(ROUNDUP(Reliability!B59,0)=3,"Medium",IF(ROUNDUP(Reliability!B59,0)=4,"Low","Very Low"))))))</f>
        <v>High</v>
      </c>
    </row>
    <row r="60" spans="1:9" x14ac:dyDescent="0.25">
      <c r="A60" s="189" t="str">
        <f>Lists!C:C</f>
        <v>LBY001</v>
      </c>
      <c r="B60" s="190">
        <f t="shared" si="4"/>
        <v>0.7</v>
      </c>
      <c r="C60" s="190">
        <f t="shared" si="5"/>
        <v>1</v>
      </c>
      <c r="D60" s="190">
        <f t="shared" si="6"/>
        <v>1</v>
      </c>
      <c r="E60" s="190">
        <f t="shared" si="7"/>
        <v>0</v>
      </c>
      <c r="F60" s="190">
        <f>'Data Reliability'!B60</f>
        <v>1.4</v>
      </c>
      <c r="G60" s="191">
        <f>Reliability_updated!V60</f>
        <v>76.2</v>
      </c>
      <c r="H60" s="191">
        <f>'Data Reliability'!C60</f>
        <v>0</v>
      </c>
      <c r="I60" t="str">
        <f>IF(Reliability!B60="x","x",(IF(ROUNDUP(Reliability!B60,0)=1,"Very High",IF(ROUNDUP(Reliability!B60,0)=2,"High",IF(ROUNDUP(Reliability!B60,0)=3,"Medium",IF(ROUNDUP(Reliability!B60,0)=4,"Low","Very Low"))))))</f>
        <v>Very High</v>
      </c>
    </row>
    <row r="61" spans="1:9" x14ac:dyDescent="0.25">
      <c r="A61" s="189" t="str">
        <f>Lists!C:C</f>
        <v>LBY002</v>
      </c>
      <c r="B61" s="190">
        <f t="shared" si="4"/>
        <v>1</v>
      </c>
      <c r="C61" s="190">
        <f t="shared" si="5"/>
        <v>2</v>
      </c>
      <c r="D61" s="190">
        <f t="shared" si="6"/>
        <v>1</v>
      </c>
      <c r="E61" s="190">
        <f t="shared" si="7"/>
        <v>0</v>
      </c>
      <c r="F61" s="190">
        <f>'Data Reliability'!B61</f>
        <v>1.8</v>
      </c>
      <c r="G61" s="191">
        <f>Reliability_updated!V61</f>
        <v>76.2</v>
      </c>
      <c r="H61" s="191">
        <f>'Data Reliability'!C61</f>
        <v>0</v>
      </c>
      <c r="I61" t="str">
        <f>IF(Reliability!B61="x","x",(IF(ROUNDUP(Reliability!B61,0)=1,"Very High",IF(ROUNDUP(Reliability!B61,0)=2,"High",IF(ROUNDUP(Reliability!B61,0)=3,"Medium",IF(ROUNDUP(Reliability!B61,0)=4,"Low","Very Low"))))))</f>
        <v>Very High</v>
      </c>
    </row>
    <row r="62" spans="1:9" x14ac:dyDescent="0.25">
      <c r="A62" s="189" t="str">
        <f>Lists!C:C</f>
        <v>LKA002</v>
      </c>
      <c r="B62" s="190">
        <f t="shared" si="4"/>
        <v>1.3</v>
      </c>
      <c r="C62" s="190">
        <f t="shared" si="5"/>
        <v>1.5</v>
      </c>
      <c r="D62" s="190">
        <f t="shared" si="6"/>
        <v>0.6</v>
      </c>
      <c r="E62" s="190">
        <f t="shared" si="7"/>
        <v>1.7</v>
      </c>
      <c r="F62" s="190">
        <f>'Data Reliability'!B62</f>
        <v>1.6</v>
      </c>
      <c r="G62" s="191">
        <f>Reliability_updated!V62</f>
        <v>43.3</v>
      </c>
      <c r="H62" s="191">
        <f>'Data Reliability'!C62</f>
        <v>1</v>
      </c>
      <c r="I62" t="str">
        <f>IF(Reliability!B62="x","x",(IF(ROUNDUP(Reliability!B62,0)=1,"Very High",IF(ROUNDUP(Reliability!B62,0)=2,"High",IF(ROUNDUP(Reliability!B62,0)=3,"Medium",IF(ROUNDUP(Reliability!B62,0)=4,"Low","Very Low"))))))</f>
        <v>High</v>
      </c>
    </row>
    <row r="63" spans="1:9" x14ac:dyDescent="0.25">
      <c r="A63" s="189" t="str">
        <f>Lists!C:C</f>
        <v>MAR002</v>
      </c>
      <c r="B63" s="190">
        <f t="shared" si="4"/>
        <v>1.7</v>
      </c>
      <c r="C63" s="190">
        <f t="shared" si="5"/>
        <v>4</v>
      </c>
      <c r="D63" s="190">
        <f t="shared" si="6"/>
        <v>1</v>
      </c>
      <c r="E63" s="190">
        <f t="shared" si="7"/>
        <v>0</v>
      </c>
      <c r="F63" s="190">
        <f>'Data Reliability'!B63</f>
        <v>2.6</v>
      </c>
      <c r="G63" s="191">
        <f>Reliability_updated!V63</f>
        <v>76.2</v>
      </c>
      <c r="H63" s="191">
        <f>'Data Reliability'!C63</f>
        <v>0</v>
      </c>
      <c r="I63" t="str">
        <f>IF(Reliability!B63="x","x",(IF(ROUNDUP(Reliability!B63,0)=1,"Very High",IF(ROUNDUP(Reliability!B63,0)=2,"High",IF(ROUNDUP(Reliability!B63,0)=3,"Medium",IF(ROUNDUP(Reliability!B63,0)=4,"Low","Very Low"))))))</f>
        <v>High</v>
      </c>
    </row>
    <row r="64" spans="1:9" x14ac:dyDescent="0.25">
      <c r="A64" s="189" t="str">
        <f>Lists!C:C</f>
        <v>MDA002</v>
      </c>
      <c r="B64" s="190">
        <f t="shared" si="4"/>
        <v>1.1000000000000001</v>
      </c>
      <c r="C64" s="190">
        <f t="shared" si="5"/>
        <v>2.2999999999999998</v>
      </c>
      <c r="D64" s="190">
        <f t="shared" si="6"/>
        <v>1</v>
      </c>
      <c r="E64" s="190">
        <f t="shared" si="7"/>
        <v>0</v>
      </c>
      <c r="F64" s="190">
        <f>'Data Reliability'!B64</f>
        <v>1.9</v>
      </c>
      <c r="G64" s="191">
        <f>Reliability_updated!V64</f>
        <v>76.5</v>
      </c>
      <c r="H64" s="191">
        <f>'Data Reliability'!C64</f>
        <v>0</v>
      </c>
      <c r="I64" t="str">
        <f>IF(Reliability!B64="x","x",(IF(ROUNDUP(Reliability!B64,0)=1,"Very High",IF(ROUNDUP(Reliability!B64,0)=2,"High",IF(ROUNDUP(Reliability!B64,0)=3,"Medium",IF(ROUNDUP(Reliability!B64,0)=4,"Low","Very Low"))))))</f>
        <v>High</v>
      </c>
    </row>
    <row r="65" spans="1:9" x14ac:dyDescent="0.25">
      <c r="A65" s="189" t="str">
        <f>Lists!C:C</f>
        <v>MDG001</v>
      </c>
      <c r="B65" s="190">
        <f t="shared" si="4"/>
        <v>1</v>
      </c>
      <c r="C65" s="190">
        <f t="shared" si="5"/>
        <v>1.8</v>
      </c>
      <c r="D65" s="190">
        <f t="shared" si="6"/>
        <v>1.2</v>
      </c>
      <c r="E65" s="190">
        <f t="shared" si="7"/>
        <v>0</v>
      </c>
      <c r="F65" s="190">
        <f>'Data Reliability'!B65</f>
        <v>1.7</v>
      </c>
      <c r="G65" s="191">
        <f>Reliability_updated!V65</f>
        <v>87.4</v>
      </c>
      <c r="H65" s="191">
        <f>'Data Reliability'!C65</f>
        <v>0</v>
      </c>
      <c r="I65" t="str">
        <f>IF(Reliability!B65="x","x",(IF(ROUNDUP(Reliability!B65,0)=1,"Very High",IF(ROUNDUP(Reliability!B65,0)=2,"High",IF(ROUNDUP(Reliability!B65,0)=3,"Medium",IF(ROUNDUP(Reliability!B65,0)=4,"Low","Very Low"))))))</f>
        <v>Very High</v>
      </c>
    </row>
    <row r="66" spans="1:9" x14ac:dyDescent="0.25">
      <c r="A66" s="189" t="str">
        <f>Lists!C:C</f>
        <v>MDG002</v>
      </c>
      <c r="B66" s="190">
        <f t="shared" si="4"/>
        <v>1.3</v>
      </c>
      <c r="C66" s="190">
        <f t="shared" si="5"/>
        <v>0.8</v>
      </c>
      <c r="D66" s="190">
        <f t="shared" si="6"/>
        <v>1.4</v>
      </c>
      <c r="E66" s="190">
        <f t="shared" si="7"/>
        <v>1.7</v>
      </c>
      <c r="F66" s="190">
        <f>'Data Reliability'!B66</f>
        <v>1.3</v>
      </c>
      <c r="G66" s="191">
        <f>Reliability_updated!V66</f>
        <v>105</v>
      </c>
      <c r="H66" s="191">
        <f>'Data Reliability'!C66</f>
        <v>1</v>
      </c>
      <c r="I66" t="str">
        <f>IF(Reliability!B66="x","x",(IF(ROUNDUP(Reliability!B66,0)=1,"Very High",IF(ROUNDUP(Reliability!B66,0)=2,"High",IF(ROUNDUP(Reliability!B66,0)=3,"Medium",IF(ROUNDUP(Reliability!B66,0)=4,"Low","Very Low"))))))</f>
        <v>High</v>
      </c>
    </row>
    <row r="67" spans="1:9" x14ac:dyDescent="0.25">
      <c r="A67" s="189" t="str">
        <f>Lists!C:C</f>
        <v>MDG008</v>
      </c>
      <c r="B67" s="190">
        <f t="shared" ref="B67:B98" si="8">ROUND(AVERAGE(C67:E67),1)</f>
        <v>1.1000000000000001</v>
      </c>
      <c r="C67" s="190">
        <f t="shared" ref="C67:C98" si="9">IF(F67="x","x",ROUND((5-(3-F67)/2*5),1))</f>
        <v>2.2999999999999998</v>
      </c>
      <c r="D67" s="190">
        <f t="shared" ref="D67:D98" si="10">IF(G67&gt;365,5,ROUND((5-(365-G67)/364*5),1))</f>
        <v>1.1000000000000001</v>
      </c>
      <c r="E67" s="190">
        <f t="shared" ref="E67:E98" si="11">IF(H67&gt;3,5,ROUND((5-(3-H67)/3*5),1))</f>
        <v>0</v>
      </c>
      <c r="F67" s="190">
        <f>'Data Reliability'!B67</f>
        <v>1.9</v>
      </c>
      <c r="G67" s="191">
        <f>Reliability_updated!V67</f>
        <v>81.3</v>
      </c>
      <c r="H67" s="191">
        <f>'Data Reliability'!C67</f>
        <v>0</v>
      </c>
      <c r="I67" t="str">
        <f>IF(Reliability!B67="x","x",(IF(ROUNDUP(Reliability!B67,0)=1,"Very High",IF(ROUNDUP(Reliability!B67,0)=2,"High",IF(ROUNDUP(Reliability!B67,0)=3,"Medium",IF(ROUNDUP(Reliability!B67,0)=4,"Low","Very Low"))))))</f>
        <v>High</v>
      </c>
    </row>
    <row r="68" spans="1:9" x14ac:dyDescent="0.25">
      <c r="A68" s="189" t="str">
        <f>Lists!C:C</f>
        <v>MEX001</v>
      </c>
      <c r="B68" s="190">
        <f t="shared" si="8"/>
        <v>1.8</v>
      </c>
      <c r="C68" s="190">
        <f t="shared" si="9"/>
        <v>4</v>
      </c>
      <c r="D68" s="190">
        <f t="shared" si="10"/>
        <v>1.4</v>
      </c>
      <c r="E68" s="190">
        <f t="shared" si="11"/>
        <v>0</v>
      </c>
      <c r="F68" s="190">
        <f>'Data Reliability'!B68</f>
        <v>2.6</v>
      </c>
      <c r="G68" s="191">
        <f>Reliability_updated!V68</f>
        <v>101.8</v>
      </c>
      <c r="H68" s="191">
        <f>'Data Reliability'!C68</f>
        <v>0</v>
      </c>
      <c r="I68" t="str">
        <f>IF(Reliability!B68="x","x",(IF(ROUNDUP(Reliability!B68,0)=1,"Very High",IF(ROUNDUP(Reliability!B68,0)=2,"High",IF(ROUNDUP(Reliability!B68,0)=3,"Medium",IF(ROUNDUP(Reliability!B68,0)=4,"Low","Very Low"))))))</f>
        <v>High</v>
      </c>
    </row>
    <row r="69" spans="1:9" x14ac:dyDescent="0.25">
      <c r="A69" s="189" t="str">
        <f>Lists!C:C</f>
        <v>MEX002</v>
      </c>
      <c r="B69" s="190">
        <f t="shared" si="8"/>
        <v>1.9</v>
      </c>
      <c r="C69" s="190">
        <f t="shared" si="9"/>
        <v>3.8</v>
      </c>
      <c r="D69" s="190">
        <f t="shared" si="10"/>
        <v>1.8</v>
      </c>
      <c r="E69" s="190">
        <f t="shared" si="11"/>
        <v>0</v>
      </c>
      <c r="F69" s="190">
        <f>'Data Reliability'!B69</f>
        <v>2.5</v>
      </c>
      <c r="G69" s="191">
        <f>Reliability_updated!V69</f>
        <v>133.69999999999999</v>
      </c>
      <c r="H69" s="191">
        <f>'Data Reliability'!C69</f>
        <v>0</v>
      </c>
      <c r="I69" t="str">
        <f>IF(Reliability!B69="x","x",(IF(ROUNDUP(Reliability!B69,0)=1,"Very High",IF(ROUNDUP(Reliability!B69,0)=2,"High",IF(ROUNDUP(Reliability!B69,0)=3,"Medium",IF(ROUNDUP(Reliability!B69,0)=4,"Low","Very Low"))))))</f>
        <v>High</v>
      </c>
    </row>
    <row r="70" spans="1:9" x14ac:dyDescent="0.25">
      <c r="A70" s="189" t="str">
        <f>Lists!C:C</f>
        <v>MEX003</v>
      </c>
      <c r="B70" s="190">
        <f t="shared" si="8"/>
        <v>1.6</v>
      </c>
      <c r="C70" s="190">
        <f t="shared" si="9"/>
        <v>3.8</v>
      </c>
      <c r="D70" s="190">
        <f t="shared" si="10"/>
        <v>1</v>
      </c>
      <c r="E70" s="190">
        <f t="shared" si="11"/>
        <v>0</v>
      </c>
      <c r="F70" s="190">
        <f>'Data Reliability'!B70</f>
        <v>2.5</v>
      </c>
      <c r="G70" s="191">
        <f>Reliability_updated!V70</f>
        <v>77.2</v>
      </c>
      <c r="H70" s="191">
        <f>'Data Reliability'!C70</f>
        <v>0</v>
      </c>
      <c r="I70" t="str">
        <f>IF(Reliability!B70="x","x",(IF(ROUNDUP(Reliability!B70,0)=1,"Very High",IF(ROUNDUP(Reliability!B70,0)=2,"High",IF(ROUNDUP(Reliability!B70,0)=3,"Medium",IF(ROUNDUP(Reliability!B70,0)=4,"Low","Very Low"))))))</f>
        <v>High</v>
      </c>
    </row>
    <row r="71" spans="1:9" x14ac:dyDescent="0.25">
      <c r="A71" s="189" t="str">
        <f>Lists!C:C</f>
        <v>MLI001</v>
      </c>
      <c r="B71" s="190">
        <f t="shared" si="8"/>
        <v>0.8</v>
      </c>
      <c r="C71" s="190">
        <f t="shared" si="9"/>
        <v>0.5</v>
      </c>
      <c r="D71" s="190">
        <f t="shared" si="10"/>
        <v>2</v>
      </c>
      <c r="E71" s="190">
        <f t="shared" si="11"/>
        <v>0</v>
      </c>
      <c r="F71" s="190">
        <f>'Data Reliability'!B71</f>
        <v>1.2</v>
      </c>
      <c r="G71" s="191">
        <f>Reliability_updated!V71</f>
        <v>145.19999999999999</v>
      </c>
      <c r="H71" s="191">
        <f>'Data Reliability'!C71</f>
        <v>0</v>
      </c>
      <c r="I71" t="str">
        <f>IF(Reliability!B71="x","x",(IF(ROUNDUP(Reliability!B71,0)=1,"Very High",IF(ROUNDUP(Reliability!B71,0)=2,"High",IF(ROUNDUP(Reliability!B71,0)=3,"Medium",IF(ROUNDUP(Reliability!B71,0)=4,"Low","Very Low"))))))</f>
        <v>Very High</v>
      </c>
    </row>
    <row r="72" spans="1:9" x14ac:dyDescent="0.25">
      <c r="A72" s="189" t="str">
        <f>Lists!C:C</f>
        <v>MMR001</v>
      </c>
      <c r="B72" s="190">
        <f t="shared" si="8"/>
        <v>0.9</v>
      </c>
      <c r="C72" s="190">
        <f t="shared" si="9"/>
        <v>2</v>
      </c>
      <c r="D72" s="190">
        <f t="shared" si="10"/>
        <v>0.6</v>
      </c>
      <c r="E72" s="190">
        <f t="shared" si="11"/>
        <v>0</v>
      </c>
      <c r="F72" s="190">
        <f>'Data Reliability'!B72</f>
        <v>1.8</v>
      </c>
      <c r="G72" s="191">
        <f>Reliability_updated!V72</f>
        <v>43.3</v>
      </c>
      <c r="H72" s="191">
        <f>'Data Reliability'!C72</f>
        <v>0</v>
      </c>
      <c r="I72" t="str">
        <f>IF(Reliability!B72="x","x",(IF(ROUNDUP(Reliability!B72,0)=1,"Very High",IF(ROUNDUP(Reliability!B72,0)=2,"High",IF(ROUNDUP(Reliability!B72,0)=3,"Medium",IF(ROUNDUP(Reliability!B72,0)=4,"Low","Very Low"))))))</f>
        <v>Very High</v>
      </c>
    </row>
    <row r="73" spans="1:9" x14ac:dyDescent="0.25">
      <c r="A73" s="189" t="str">
        <f>Lists!C:C</f>
        <v>MMR002</v>
      </c>
      <c r="B73" s="190">
        <f t="shared" si="8"/>
        <v>0.9</v>
      </c>
      <c r="C73" s="190">
        <f t="shared" si="9"/>
        <v>2</v>
      </c>
      <c r="D73" s="190">
        <f t="shared" si="10"/>
        <v>0.6</v>
      </c>
      <c r="E73" s="190">
        <f t="shared" si="11"/>
        <v>0</v>
      </c>
      <c r="F73" s="190">
        <f>'Data Reliability'!B73</f>
        <v>1.8</v>
      </c>
      <c r="G73" s="191">
        <f>Reliability_updated!V73</f>
        <v>43.3</v>
      </c>
      <c r="H73" s="191">
        <f>'Data Reliability'!C73</f>
        <v>0</v>
      </c>
      <c r="I73" t="str">
        <f>IF(Reliability!B73="x","x",(IF(ROUNDUP(Reliability!B73,0)=1,"Very High",IF(ROUNDUP(Reliability!B73,0)=2,"High",IF(ROUNDUP(Reliability!B73,0)=3,"Medium",IF(ROUNDUP(Reliability!B73,0)=4,"Low","Very Low"))))))</f>
        <v>Very High</v>
      </c>
    </row>
    <row r="74" spans="1:9" x14ac:dyDescent="0.25">
      <c r="A74" s="189" t="str">
        <f>Lists!C:C</f>
        <v>MMR003</v>
      </c>
      <c r="B74" s="190">
        <f t="shared" si="8"/>
        <v>0.9</v>
      </c>
      <c r="C74" s="190">
        <f t="shared" si="9"/>
        <v>2</v>
      </c>
      <c r="D74" s="190">
        <f t="shared" si="10"/>
        <v>0.6</v>
      </c>
      <c r="E74" s="190">
        <f t="shared" si="11"/>
        <v>0</v>
      </c>
      <c r="F74" s="190">
        <f>'Data Reliability'!B74</f>
        <v>1.8</v>
      </c>
      <c r="G74" s="191">
        <f>Reliability_updated!V74</f>
        <v>43.3</v>
      </c>
      <c r="H74" s="191">
        <f>'Data Reliability'!C74</f>
        <v>0</v>
      </c>
      <c r="I74" t="str">
        <f>IF(Reliability!B74="x","x",(IF(ROUNDUP(Reliability!B74,0)=1,"Very High",IF(ROUNDUP(Reliability!B74,0)=2,"High",IF(ROUNDUP(Reliability!B74,0)=3,"Medium",IF(ROUNDUP(Reliability!B74,0)=4,"Low","Very Low"))))))</f>
        <v>Very High</v>
      </c>
    </row>
    <row r="75" spans="1:9" x14ac:dyDescent="0.25">
      <c r="A75" s="189" t="str">
        <f>Lists!C:C</f>
        <v>MMR004</v>
      </c>
      <c r="B75" s="190">
        <f t="shared" si="8"/>
        <v>1</v>
      </c>
      <c r="C75" s="190">
        <f t="shared" si="9"/>
        <v>2.2999999999999998</v>
      </c>
      <c r="D75" s="190">
        <f t="shared" si="10"/>
        <v>0.6</v>
      </c>
      <c r="E75" s="190">
        <f t="shared" si="11"/>
        <v>0</v>
      </c>
      <c r="F75" s="190">
        <f>'Data Reliability'!B75</f>
        <v>1.9</v>
      </c>
      <c r="G75" s="191">
        <f>Reliability_updated!V75</f>
        <v>43.3</v>
      </c>
      <c r="H75" s="191">
        <f>'Data Reliability'!C75</f>
        <v>0</v>
      </c>
      <c r="I75" t="str">
        <f>IF(Reliability!B75="x","x",(IF(ROUNDUP(Reliability!B75,0)=1,"Very High",IF(ROUNDUP(Reliability!B75,0)=2,"High",IF(ROUNDUP(Reliability!B75,0)=3,"Medium",IF(ROUNDUP(Reliability!B75,0)=4,"Low","Very Low"))))))</f>
        <v>Very High</v>
      </c>
    </row>
    <row r="76" spans="1:9" x14ac:dyDescent="0.25">
      <c r="A76" s="189" t="str">
        <f>Lists!C:C</f>
        <v>MMR005</v>
      </c>
      <c r="B76" s="190">
        <f t="shared" si="8"/>
        <v>1.7</v>
      </c>
      <c r="C76" s="190">
        <f t="shared" si="9"/>
        <v>2.5</v>
      </c>
      <c r="D76" s="190">
        <f t="shared" si="10"/>
        <v>0.8</v>
      </c>
      <c r="E76" s="190">
        <f t="shared" si="11"/>
        <v>1.7</v>
      </c>
      <c r="F76" s="190">
        <f>'Data Reliability'!B76</f>
        <v>2</v>
      </c>
      <c r="G76" s="191">
        <f>Reliability_updated!V76</f>
        <v>56.9</v>
      </c>
      <c r="H76" s="191">
        <f>'Data Reliability'!C76</f>
        <v>1</v>
      </c>
      <c r="I76" t="str">
        <f>IF(Reliability!B76="x","x",(IF(ROUNDUP(Reliability!B76,0)=1,"Very High",IF(ROUNDUP(Reliability!B76,0)=2,"High",IF(ROUNDUP(Reliability!B76,0)=3,"Medium",IF(ROUNDUP(Reliability!B76,0)=4,"Low","Very Low"))))))</f>
        <v>High</v>
      </c>
    </row>
    <row r="77" spans="1:9" x14ac:dyDescent="0.25">
      <c r="A77" s="189" t="str">
        <f>Lists!C:C</f>
        <v>MNG001</v>
      </c>
      <c r="B77" s="190">
        <f t="shared" si="8"/>
        <v>0.8</v>
      </c>
      <c r="C77" s="190">
        <f t="shared" si="9"/>
        <v>2</v>
      </c>
      <c r="D77" s="190">
        <f t="shared" si="10"/>
        <v>0.5</v>
      </c>
      <c r="E77" s="190">
        <f t="shared" si="11"/>
        <v>0</v>
      </c>
      <c r="F77" s="190">
        <f>'Data Reliability'!B77</f>
        <v>1.8</v>
      </c>
      <c r="G77" s="191">
        <f>Reliability_updated!V77</f>
        <v>36</v>
      </c>
      <c r="H77" s="191">
        <f>'Data Reliability'!C77</f>
        <v>0</v>
      </c>
      <c r="I77" t="str">
        <f>IF(Reliability!B77="x","x",(IF(ROUNDUP(Reliability!B77,0)=1,"Very High",IF(ROUNDUP(Reliability!B77,0)=2,"High",IF(ROUNDUP(Reliability!B77,0)=3,"Medium",IF(ROUNDUP(Reliability!B77,0)=4,"Low","Very Low"))))))</f>
        <v>Very High</v>
      </c>
    </row>
    <row r="78" spans="1:9" x14ac:dyDescent="0.25">
      <c r="A78" s="189" t="str">
        <f>Lists!C:C</f>
        <v>MNG002</v>
      </c>
      <c r="B78" s="190">
        <f t="shared" si="8"/>
        <v>1.5</v>
      </c>
      <c r="C78" s="190">
        <f t="shared" si="9"/>
        <v>2.2999999999999998</v>
      </c>
      <c r="D78" s="190">
        <f t="shared" si="10"/>
        <v>0.6</v>
      </c>
      <c r="E78" s="190">
        <f t="shared" si="11"/>
        <v>1.7</v>
      </c>
      <c r="F78" s="190">
        <f>'Data Reliability'!B78</f>
        <v>1.9</v>
      </c>
      <c r="G78" s="191">
        <f>Reliability_updated!V78</f>
        <v>43.3</v>
      </c>
      <c r="H78" s="191">
        <f>'Data Reliability'!C78</f>
        <v>1</v>
      </c>
      <c r="I78" t="str">
        <f>IF(Reliability!B78="x","x",(IF(ROUNDUP(Reliability!B78,0)=1,"Very High",IF(ROUNDUP(Reliability!B78,0)=2,"High",IF(ROUNDUP(Reliability!B78,0)=3,"Medium",IF(ROUNDUP(Reliability!B78,0)=4,"Low","Very Low"))))))</f>
        <v>High</v>
      </c>
    </row>
    <row r="79" spans="1:9" x14ac:dyDescent="0.25">
      <c r="A79" s="189" t="str">
        <f>Lists!C:C</f>
        <v>MNG003</v>
      </c>
      <c r="B79" s="190">
        <f t="shared" si="8"/>
        <v>0.8</v>
      </c>
      <c r="C79" s="190">
        <f t="shared" si="9"/>
        <v>2</v>
      </c>
      <c r="D79" s="190">
        <f t="shared" si="10"/>
        <v>0.5</v>
      </c>
      <c r="E79" s="190">
        <f t="shared" si="11"/>
        <v>0</v>
      </c>
      <c r="F79" s="190">
        <f>'Data Reliability'!B79</f>
        <v>1.8</v>
      </c>
      <c r="G79" s="191">
        <f>Reliability_updated!V79</f>
        <v>36</v>
      </c>
      <c r="H79" s="191">
        <f>'Data Reliability'!C79</f>
        <v>0</v>
      </c>
      <c r="I79" t="str">
        <f>IF(Reliability!B79="x","x",(IF(ROUNDUP(Reliability!B79,0)=1,"Very High",IF(ROUNDUP(Reliability!B79,0)=2,"High",IF(ROUNDUP(Reliability!B79,0)=3,"Medium",IF(ROUNDUP(Reliability!B79,0)=4,"Low","Very Low"))))))</f>
        <v>Very High</v>
      </c>
    </row>
    <row r="80" spans="1:9" x14ac:dyDescent="0.25">
      <c r="A80" s="189" t="str">
        <f>Lists!C:C</f>
        <v>MOZ001</v>
      </c>
      <c r="B80" s="190">
        <f t="shared" si="8"/>
        <v>0.9</v>
      </c>
      <c r="C80" s="190">
        <f t="shared" si="9"/>
        <v>2.2999999999999998</v>
      </c>
      <c r="D80" s="190">
        <f t="shared" si="10"/>
        <v>0.5</v>
      </c>
      <c r="E80" s="190">
        <f t="shared" si="11"/>
        <v>0</v>
      </c>
      <c r="F80" s="190">
        <f>'Data Reliability'!B80</f>
        <v>1.9</v>
      </c>
      <c r="G80" s="191">
        <f>Reliability_updated!V80</f>
        <v>38.6</v>
      </c>
      <c r="H80" s="191">
        <f>'Data Reliability'!C80</f>
        <v>0</v>
      </c>
      <c r="I80" t="str">
        <f>IF(Reliability!B80="x","x",(IF(ROUNDUP(Reliability!B80,0)=1,"Very High",IF(ROUNDUP(Reliability!B80,0)=2,"High",IF(ROUNDUP(Reliability!B80,0)=3,"Medium",IF(ROUNDUP(Reliability!B80,0)=4,"Low","Very Low"))))))</f>
        <v>Very High</v>
      </c>
    </row>
    <row r="81" spans="1:9" x14ac:dyDescent="0.25">
      <c r="A81" s="189" t="str">
        <f>Lists!C:C</f>
        <v>MOZ004</v>
      </c>
      <c r="B81" s="190">
        <f t="shared" si="8"/>
        <v>1.2</v>
      </c>
      <c r="C81" s="190">
        <f t="shared" si="9"/>
        <v>3</v>
      </c>
      <c r="D81" s="190">
        <f t="shared" si="10"/>
        <v>0.5</v>
      </c>
      <c r="E81" s="190">
        <f t="shared" si="11"/>
        <v>0</v>
      </c>
      <c r="F81" s="190">
        <f>'Data Reliability'!B81</f>
        <v>2.2000000000000002</v>
      </c>
      <c r="G81" s="191">
        <f>Reliability_updated!V81</f>
        <v>38.6</v>
      </c>
      <c r="H81" s="191">
        <f>'Data Reliability'!C81</f>
        <v>0</v>
      </c>
      <c r="I81" t="str">
        <f>IF(Reliability!B81="x","x",(IF(ROUNDUP(Reliability!B81,0)=1,"Very High",IF(ROUNDUP(Reliability!B81,0)=2,"High",IF(ROUNDUP(Reliability!B81,0)=3,"Medium",IF(ROUNDUP(Reliability!B81,0)=4,"Low","Very Low"))))))</f>
        <v>High</v>
      </c>
    </row>
    <row r="82" spans="1:9" x14ac:dyDescent="0.25">
      <c r="A82" s="189" t="str">
        <f>Lists!C:C</f>
        <v>MOZ009</v>
      </c>
      <c r="B82" s="190">
        <f t="shared" si="8"/>
        <v>1.1000000000000001</v>
      </c>
      <c r="C82" s="190">
        <f t="shared" si="9"/>
        <v>2.2999999999999998</v>
      </c>
      <c r="D82" s="190">
        <f t="shared" si="10"/>
        <v>1.1000000000000001</v>
      </c>
      <c r="E82" s="190">
        <f t="shared" si="11"/>
        <v>0</v>
      </c>
      <c r="F82" s="190">
        <f>'Data Reliability'!B82</f>
        <v>1.9</v>
      </c>
      <c r="G82" s="191">
        <f>Reliability_updated!V82</f>
        <v>81.400000000000006</v>
      </c>
      <c r="H82" s="191">
        <f>'Data Reliability'!C82</f>
        <v>0</v>
      </c>
      <c r="I82" t="str">
        <f>IF(Reliability!B82="x","x",(IF(ROUNDUP(Reliability!B82,0)=1,"Very High",IF(ROUNDUP(Reliability!B82,0)=2,"High",IF(ROUNDUP(Reliability!B82,0)=3,"Medium",IF(ROUNDUP(Reliability!B82,0)=4,"Low","Very Low"))))))</f>
        <v>High</v>
      </c>
    </row>
    <row r="83" spans="1:9" x14ac:dyDescent="0.25">
      <c r="A83" s="189" t="str">
        <f>Lists!C:C</f>
        <v>MOZ010</v>
      </c>
      <c r="B83" s="190">
        <f t="shared" si="8"/>
        <v>1.1000000000000001</v>
      </c>
      <c r="C83" s="190">
        <f t="shared" si="9"/>
        <v>2.2999999999999998</v>
      </c>
      <c r="D83" s="190">
        <f t="shared" si="10"/>
        <v>1.1000000000000001</v>
      </c>
      <c r="E83" s="190">
        <f t="shared" si="11"/>
        <v>0</v>
      </c>
      <c r="F83" s="190">
        <f>'Data Reliability'!B83</f>
        <v>1.9</v>
      </c>
      <c r="G83" s="191">
        <f>Reliability_updated!V83</f>
        <v>81.3</v>
      </c>
      <c r="H83" s="191">
        <f>'Data Reliability'!C83</f>
        <v>0</v>
      </c>
      <c r="I83" t="str">
        <f>IF(Reliability!B83="x","x",(IF(ROUNDUP(Reliability!B83,0)=1,"Very High",IF(ROUNDUP(Reliability!B83,0)=2,"High",IF(ROUNDUP(Reliability!B83,0)=3,"Medium",IF(ROUNDUP(Reliability!B83,0)=4,"Low","Very Low"))))))</f>
        <v>High</v>
      </c>
    </row>
    <row r="84" spans="1:9" x14ac:dyDescent="0.25">
      <c r="A84" s="189" t="str">
        <f>Lists!C:C</f>
        <v>MRT002</v>
      </c>
      <c r="B84" s="190">
        <f t="shared" si="8"/>
        <v>0.9</v>
      </c>
      <c r="C84" s="190">
        <f t="shared" si="9"/>
        <v>1.5</v>
      </c>
      <c r="D84" s="190">
        <f t="shared" si="10"/>
        <v>1.3</v>
      </c>
      <c r="E84" s="190">
        <f t="shared" si="11"/>
        <v>0</v>
      </c>
      <c r="F84" s="190">
        <f>'Data Reliability'!B84</f>
        <v>1.6</v>
      </c>
      <c r="G84" s="191">
        <f>Reliability_updated!V84</f>
        <v>98.7</v>
      </c>
      <c r="H84" s="191">
        <f>'Data Reliability'!C84</f>
        <v>0</v>
      </c>
      <c r="I84" t="str">
        <f>IF(Reliability!B84="x","x",(IF(ROUNDUP(Reliability!B84,0)=1,"Very High",IF(ROUNDUP(Reliability!B84,0)=2,"High",IF(ROUNDUP(Reliability!B84,0)=3,"Medium",IF(ROUNDUP(Reliability!B84,0)=4,"Low","Very Low"))))))</f>
        <v>Very High</v>
      </c>
    </row>
    <row r="85" spans="1:9" x14ac:dyDescent="0.25">
      <c r="A85" s="189" t="str">
        <f>Lists!C:C</f>
        <v>MRT003</v>
      </c>
      <c r="B85" s="190">
        <f t="shared" si="8"/>
        <v>1.6</v>
      </c>
      <c r="C85" s="190">
        <f t="shared" si="9"/>
        <v>0.8</v>
      </c>
      <c r="D85" s="190">
        <f t="shared" si="10"/>
        <v>2.2999999999999998</v>
      </c>
      <c r="E85" s="190">
        <f t="shared" si="11"/>
        <v>1.7</v>
      </c>
      <c r="F85" s="190">
        <f>'Data Reliability'!B85</f>
        <v>1.3</v>
      </c>
      <c r="G85" s="191">
        <f>Reliability_updated!V85</f>
        <v>165.7</v>
      </c>
      <c r="H85" s="191">
        <f>'Data Reliability'!C85</f>
        <v>1</v>
      </c>
      <c r="I85" t="str">
        <f>IF(Reliability!B85="x","x",(IF(ROUNDUP(Reliability!B85,0)=1,"Very High",IF(ROUNDUP(Reliability!B85,0)=2,"High",IF(ROUNDUP(Reliability!B85,0)=3,"Medium",IF(ROUNDUP(Reliability!B85,0)=4,"Low","Very Low"))))))</f>
        <v>High</v>
      </c>
    </row>
    <row r="86" spans="1:9" x14ac:dyDescent="0.25">
      <c r="A86" s="189" t="str">
        <f>Lists!C:C</f>
        <v>MWI002</v>
      </c>
      <c r="B86" s="190">
        <f t="shared" si="8"/>
        <v>1</v>
      </c>
      <c r="C86" s="190">
        <f t="shared" si="9"/>
        <v>2.2999999999999998</v>
      </c>
      <c r="D86" s="190">
        <f t="shared" si="10"/>
        <v>0.6</v>
      </c>
      <c r="E86" s="190">
        <f t="shared" si="11"/>
        <v>0</v>
      </c>
      <c r="F86" s="190">
        <f>'Data Reliability'!B86</f>
        <v>1.9</v>
      </c>
      <c r="G86" s="191">
        <f>Reliability_updated!V86</f>
        <v>41.9</v>
      </c>
      <c r="H86" s="191">
        <f>'Data Reliability'!C86</f>
        <v>0</v>
      </c>
      <c r="I86" t="str">
        <f>IF(Reliability!B86="x","x",(IF(ROUNDUP(Reliability!B86,0)=1,"Very High",IF(ROUNDUP(Reliability!B86,0)=2,"High",IF(ROUNDUP(Reliability!B86,0)=3,"Medium",IF(ROUNDUP(Reliability!B86,0)=4,"Low","Very Low"))))))</f>
        <v>Very High</v>
      </c>
    </row>
    <row r="87" spans="1:9" x14ac:dyDescent="0.25">
      <c r="A87" s="189" t="str">
        <f>Lists!C:C</f>
        <v>MWI005</v>
      </c>
      <c r="B87" s="190">
        <f t="shared" si="8"/>
        <v>0.9</v>
      </c>
      <c r="C87" s="190">
        <f t="shared" si="9"/>
        <v>2</v>
      </c>
      <c r="D87" s="190">
        <f t="shared" si="10"/>
        <v>0.6</v>
      </c>
      <c r="E87" s="190">
        <f t="shared" si="11"/>
        <v>0</v>
      </c>
      <c r="F87" s="190">
        <f>'Data Reliability'!B87</f>
        <v>1.8</v>
      </c>
      <c r="G87" s="191">
        <f>Reliability_updated!V87</f>
        <v>41.9</v>
      </c>
      <c r="H87" s="191">
        <f>'Data Reliability'!C87</f>
        <v>0</v>
      </c>
      <c r="I87" t="str">
        <f>IF(Reliability!B87="x","x",(IF(ROUNDUP(Reliability!B87,0)=1,"Very High",IF(ROUNDUP(Reliability!B87,0)=2,"High",IF(ROUNDUP(Reliability!B87,0)=3,"Medium",IF(ROUNDUP(Reliability!B87,0)=4,"Low","Very Low"))))))</f>
        <v>Very High</v>
      </c>
    </row>
    <row r="88" spans="1:9" x14ac:dyDescent="0.25">
      <c r="A88" s="189" t="str">
        <f>Lists!C:C</f>
        <v>MYS001</v>
      </c>
      <c r="B88" s="190">
        <f t="shared" si="8"/>
        <v>1.9</v>
      </c>
      <c r="C88" s="190">
        <f t="shared" si="9"/>
        <v>2.8</v>
      </c>
      <c r="D88" s="190">
        <f t="shared" si="10"/>
        <v>3</v>
      </c>
      <c r="E88" s="190">
        <f t="shared" si="11"/>
        <v>0</v>
      </c>
      <c r="F88" s="190">
        <f>'Data Reliability'!B88</f>
        <v>2.1</v>
      </c>
      <c r="G88" s="191">
        <f>Reliability_updated!V88</f>
        <v>219.9</v>
      </c>
      <c r="H88" s="191">
        <f>'Data Reliability'!C88</f>
        <v>0</v>
      </c>
      <c r="I88" t="str">
        <f>IF(Reliability!B88="x","x",(IF(ROUNDUP(Reliability!B88,0)=1,"Very High",IF(ROUNDUP(Reliability!B88,0)=2,"High",IF(ROUNDUP(Reliability!B88,0)=3,"Medium",IF(ROUNDUP(Reliability!B88,0)=4,"Low","Very Low"))))))</f>
        <v>High</v>
      </c>
    </row>
    <row r="89" spans="1:9" x14ac:dyDescent="0.25">
      <c r="A89" s="189" t="str">
        <f>Lists!C:C</f>
        <v>NAM002</v>
      </c>
      <c r="B89" s="190">
        <f t="shared" si="8"/>
        <v>2.1</v>
      </c>
      <c r="C89" s="190">
        <f t="shared" si="9"/>
        <v>0.5</v>
      </c>
      <c r="D89" s="190">
        <f t="shared" si="10"/>
        <v>4</v>
      </c>
      <c r="E89" s="190">
        <f t="shared" si="11"/>
        <v>1.7</v>
      </c>
      <c r="F89" s="190">
        <f>'Data Reliability'!B89</f>
        <v>1.2</v>
      </c>
      <c r="G89" s="191">
        <f>Reliability_updated!V89</f>
        <v>294</v>
      </c>
      <c r="H89" s="191">
        <f>'Data Reliability'!C89</f>
        <v>1</v>
      </c>
      <c r="I89" t="str">
        <f>IF(Reliability!B89="x","x",(IF(ROUNDUP(Reliability!B89,0)=1,"Very High",IF(ROUNDUP(Reliability!B89,0)=2,"High",IF(ROUNDUP(Reliability!B89,0)=3,"Medium",IF(ROUNDUP(Reliability!B89,0)=4,"Low","Very Low"))))))</f>
        <v>Medium</v>
      </c>
    </row>
    <row r="90" spans="1:9" x14ac:dyDescent="0.25">
      <c r="A90" s="189" t="str">
        <f>Lists!C:C</f>
        <v>NER001</v>
      </c>
      <c r="B90" s="190">
        <f t="shared" si="8"/>
        <v>0.3</v>
      </c>
      <c r="C90" s="190">
        <f t="shared" si="9"/>
        <v>0.3</v>
      </c>
      <c r="D90" s="190">
        <f t="shared" si="10"/>
        <v>0.7</v>
      </c>
      <c r="E90" s="190">
        <f t="shared" si="11"/>
        <v>0</v>
      </c>
      <c r="F90" s="190">
        <f>'Data Reliability'!B90</f>
        <v>1.1000000000000001</v>
      </c>
      <c r="G90" s="191">
        <f>Reliability_updated!V90</f>
        <v>50.2</v>
      </c>
      <c r="H90" s="191">
        <f>'Data Reliability'!C90</f>
        <v>0</v>
      </c>
      <c r="I90" t="str">
        <f>IF(Reliability!B90="x","x",(IF(ROUNDUP(Reliability!B90,0)=1,"Very High",IF(ROUNDUP(Reliability!B90,0)=2,"High",IF(ROUNDUP(Reliability!B90,0)=3,"Medium",IF(ROUNDUP(Reliability!B90,0)=4,"Low","Very Low"))))))</f>
        <v>Very High</v>
      </c>
    </row>
    <row r="91" spans="1:9" x14ac:dyDescent="0.25">
      <c r="A91" s="189" t="str">
        <f>Lists!C:C</f>
        <v>NER002</v>
      </c>
      <c r="B91" s="190">
        <f t="shared" si="8"/>
        <v>0.3</v>
      </c>
      <c r="C91" s="190">
        <f t="shared" si="9"/>
        <v>0.3</v>
      </c>
      <c r="D91" s="190">
        <f t="shared" si="10"/>
        <v>0.7</v>
      </c>
      <c r="E91" s="190">
        <f t="shared" si="11"/>
        <v>0</v>
      </c>
      <c r="F91" s="190">
        <f>'Data Reliability'!B91</f>
        <v>1.1000000000000001</v>
      </c>
      <c r="G91" s="191">
        <f>Reliability_updated!V91</f>
        <v>50.2</v>
      </c>
      <c r="H91" s="191">
        <f>'Data Reliability'!C91</f>
        <v>0</v>
      </c>
      <c r="I91" t="str">
        <f>IF(Reliability!B91="x","x",(IF(ROUNDUP(Reliability!B91,0)=1,"Very High",IF(ROUNDUP(Reliability!B91,0)=2,"High",IF(ROUNDUP(Reliability!B91,0)=3,"Medium",IF(ROUNDUP(Reliability!B91,0)=4,"Low","Very Low"))))))</f>
        <v>Very High</v>
      </c>
    </row>
    <row r="92" spans="1:9" x14ac:dyDescent="0.25">
      <c r="A92" s="189" t="str">
        <f>Lists!C:C</f>
        <v>NER003</v>
      </c>
      <c r="B92" s="190">
        <f t="shared" si="8"/>
        <v>0.3</v>
      </c>
      <c r="C92" s="190">
        <f t="shared" si="9"/>
        <v>0.3</v>
      </c>
      <c r="D92" s="190">
        <f t="shared" si="10"/>
        <v>0.7</v>
      </c>
      <c r="E92" s="190">
        <f t="shared" si="11"/>
        <v>0</v>
      </c>
      <c r="F92" s="190">
        <f>'Data Reliability'!B92</f>
        <v>1.1000000000000001</v>
      </c>
      <c r="G92" s="191">
        <f>Reliability_updated!V92</f>
        <v>50.2</v>
      </c>
      <c r="H92" s="191">
        <f>'Data Reliability'!C92</f>
        <v>0</v>
      </c>
      <c r="I92" t="str">
        <f>IF(Reliability!B92="x","x",(IF(ROUNDUP(Reliability!B92,0)=1,"Very High",IF(ROUNDUP(Reliability!B92,0)=2,"High",IF(ROUNDUP(Reliability!B92,0)=3,"Medium",IF(ROUNDUP(Reliability!B92,0)=4,"Low","Very Low"))))))</f>
        <v>Very High</v>
      </c>
    </row>
    <row r="93" spans="1:9" x14ac:dyDescent="0.25">
      <c r="A93" s="189" t="str">
        <f>Lists!C:C</f>
        <v>NER004</v>
      </c>
      <c r="B93" s="190">
        <f t="shared" si="8"/>
        <v>0.3</v>
      </c>
      <c r="C93" s="190">
        <f t="shared" si="9"/>
        <v>0.3</v>
      </c>
      <c r="D93" s="190">
        <f t="shared" si="10"/>
        <v>0.7</v>
      </c>
      <c r="E93" s="190">
        <f t="shared" si="11"/>
        <v>0</v>
      </c>
      <c r="F93" s="190">
        <f>'Data Reliability'!B93</f>
        <v>1.1000000000000001</v>
      </c>
      <c r="G93" s="191">
        <f>Reliability_updated!V93</f>
        <v>50.2</v>
      </c>
      <c r="H93" s="191">
        <f>'Data Reliability'!C93</f>
        <v>0</v>
      </c>
      <c r="I93" t="str">
        <f>IF(Reliability!B93="x","x",(IF(ROUNDUP(Reliability!B93,0)=1,"Very High",IF(ROUNDUP(Reliability!B93,0)=2,"High",IF(ROUNDUP(Reliability!B93,0)=3,"Medium",IF(ROUNDUP(Reliability!B93,0)=4,"Low","Very Low"))))))</f>
        <v>Very High</v>
      </c>
    </row>
    <row r="94" spans="1:9" x14ac:dyDescent="0.25">
      <c r="A94" s="189" t="str">
        <f>Lists!C:C</f>
        <v>NGA001</v>
      </c>
      <c r="B94" s="190">
        <f t="shared" si="8"/>
        <v>2.1</v>
      </c>
      <c r="C94" s="190">
        <f t="shared" si="9"/>
        <v>3.8</v>
      </c>
      <c r="D94" s="190">
        <f t="shared" si="10"/>
        <v>2.6</v>
      </c>
      <c r="E94" s="190">
        <f t="shared" si="11"/>
        <v>0</v>
      </c>
      <c r="F94" s="190">
        <f>'Data Reliability'!B94</f>
        <v>2.5</v>
      </c>
      <c r="G94" s="191">
        <f>Reliability_updated!V94</f>
        <v>190.2</v>
      </c>
      <c r="H94" s="191">
        <f>'Data Reliability'!C94</f>
        <v>0</v>
      </c>
      <c r="I94" t="str">
        <f>IF(Reliability!B94="x","x",(IF(ROUNDUP(Reliability!B94,0)=1,"Very High",IF(ROUNDUP(Reliability!B94,0)=2,"High",IF(ROUNDUP(Reliability!B94,0)=3,"Medium",IF(ROUNDUP(Reliability!B94,0)=4,"Low","Very Low"))))))</f>
        <v>Medium</v>
      </c>
    </row>
    <row r="95" spans="1:9" x14ac:dyDescent="0.25">
      <c r="A95" s="189" t="str">
        <f>Lists!C:C</f>
        <v>NGA003</v>
      </c>
      <c r="B95" s="190">
        <f t="shared" si="8"/>
        <v>2.1</v>
      </c>
      <c r="C95" s="190">
        <f t="shared" si="9"/>
        <v>3.8</v>
      </c>
      <c r="D95" s="190">
        <f t="shared" si="10"/>
        <v>2.6</v>
      </c>
      <c r="E95" s="190">
        <f t="shared" si="11"/>
        <v>0</v>
      </c>
      <c r="F95" s="190">
        <f>'Data Reliability'!B95</f>
        <v>2.5</v>
      </c>
      <c r="G95" s="191">
        <f>Reliability_updated!V95</f>
        <v>190.3</v>
      </c>
      <c r="H95" s="191">
        <f>'Data Reliability'!C95</f>
        <v>0</v>
      </c>
      <c r="I95" t="str">
        <f>IF(Reliability!B95="x","x",(IF(ROUNDUP(Reliability!B95,0)=1,"Very High",IF(ROUNDUP(Reliability!B95,0)=2,"High",IF(ROUNDUP(Reliability!B95,0)=3,"Medium",IF(ROUNDUP(Reliability!B95,0)=4,"Low","Very Low"))))))</f>
        <v>Medium</v>
      </c>
    </row>
    <row r="96" spans="1:9" x14ac:dyDescent="0.25">
      <c r="A96" s="189" t="str">
        <f>Lists!C:C</f>
        <v>NGA004</v>
      </c>
      <c r="B96" s="190">
        <f t="shared" si="8"/>
        <v>2.2000000000000002</v>
      </c>
      <c r="C96" s="190">
        <f t="shared" si="9"/>
        <v>2.2999999999999998</v>
      </c>
      <c r="D96" s="190">
        <f t="shared" si="10"/>
        <v>2.6</v>
      </c>
      <c r="E96" s="190">
        <f t="shared" si="11"/>
        <v>1.7</v>
      </c>
      <c r="F96" s="190">
        <f>'Data Reliability'!B96</f>
        <v>1.9</v>
      </c>
      <c r="G96" s="191">
        <f>Reliability_updated!V96</f>
        <v>190.4</v>
      </c>
      <c r="H96" s="191">
        <f>'Data Reliability'!C96</f>
        <v>1</v>
      </c>
      <c r="I96" t="str">
        <f>IF(Reliability!B96="x","x",(IF(ROUNDUP(Reliability!B96,0)=1,"Very High",IF(ROUNDUP(Reliability!B96,0)=2,"High",IF(ROUNDUP(Reliability!B96,0)=3,"Medium",IF(ROUNDUP(Reliability!B96,0)=4,"Low","Very Low"))))))</f>
        <v>Medium</v>
      </c>
    </row>
    <row r="97" spans="1:9" x14ac:dyDescent="0.25">
      <c r="A97" s="189" t="str">
        <f>Lists!C:C</f>
        <v>NGA007</v>
      </c>
      <c r="B97" s="190">
        <f t="shared" si="8"/>
        <v>2</v>
      </c>
      <c r="C97" s="190">
        <f t="shared" si="9"/>
        <v>3.5</v>
      </c>
      <c r="D97" s="190">
        <f t="shared" si="10"/>
        <v>2.4</v>
      </c>
      <c r="E97" s="190">
        <f t="shared" si="11"/>
        <v>0</v>
      </c>
      <c r="F97" s="190">
        <f>'Data Reliability'!B97</f>
        <v>2.4</v>
      </c>
      <c r="G97" s="191">
        <f>Reliability_updated!V97</f>
        <v>173.6</v>
      </c>
      <c r="H97" s="191">
        <f>'Data Reliability'!C97</f>
        <v>0</v>
      </c>
      <c r="I97" t="str">
        <f>IF(Reliability!B97="x","x",(IF(ROUNDUP(Reliability!B97,0)=1,"Very High",IF(ROUNDUP(Reliability!B97,0)=2,"High",IF(ROUNDUP(Reliability!B97,0)=3,"Medium",IF(ROUNDUP(Reliability!B97,0)=4,"Low","Very Low"))))))</f>
        <v>High</v>
      </c>
    </row>
    <row r="98" spans="1:9" x14ac:dyDescent="0.25">
      <c r="A98" s="189" t="str">
        <f>Lists!C:C</f>
        <v>NGA008</v>
      </c>
      <c r="B98" s="190">
        <f t="shared" si="8"/>
        <v>2.2999999999999998</v>
      </c>
      <c r="C98" s="190">
        <f t="shared" si="9"/>
        <v>2.2999999999999998</v>
      </c>
      <c r="D98" s="190">
        <f t="shared" si="10"/>
        <v>2.8</v>
      </c>
      <c r="E98" s="190">
        <f t="shared" si="11"/>
        <v>1.7</v>
      </c>
      <c r="F98" s="190">
        <f>'Data Reliability'!B98</f>
        <v>1.9</v>
      </c>
      <c r="G98" s="191">
        <f>Reliability_updated!V98</f>
        <v>205.2</v>
      </c>
      <c r="H98" s="191">
        <f>'Data Reliability'!C98</f>
        <v>1</v>
      </c>
      <c r="I98" t="str">
        <f>IF(Reliability!B98="x","x",(IF(ROUNDUP(Reliability!B98,0)=1,"Very High",IF(ROUNDUP(Reliability!B98,0)=2,"High",IF(ROUNDUP(Reliability!B98,0)=3,"Medium",IF(ROUNDUP(Reliability!B98,0)=4,"Low","Very Low"))))))</f>
        <v>Medium</v>
      </c>
    </row>
    <row r="99" spans="1:9" x14ac:dyDescent="0.25">
      <c r="A99" s="189" t="str">
        <f>Lists!C:C</f>
        <v>NIC001</v>
      </c>
      <c r="B99" s="190">
        <f t="shared" ref="B99:B130" si="12">ROUND(AVERAGE(C99:E99),1)</f>
        <v>1.9</v>
      </c>
      <c r="C99" s="190">
        <f t="shared" ref="C99:C130" si="13">IF(F99="x","x",ROUND((5-(3-F99)/2*5),1))</f>
        <v>2.2999999999999998</v>
      </c>
      <c r="D99" s="190">
        <f t="shared" ref="D99:D130" si="14">IF(G99&gt;365,5,ROUND((5-(365-G99)/364*5),1))</f>
        <v>1.8</v>
      </c>
      <c r="E99" s="190">
        <f t="shared" ref="E99:E130" si="15">IF(H99&gt;3,5,ROUND((5-(3-H99)/3*5),1))</f>
        <v>1.7</v>
      </c>
      <c r="F99" s="190">
        <f>'Data Reliability'!B99</f>
        <v>1.9</v>
      </c>
      <c r="G99" s="191">
        <f>Reliability_updated!V99</f>
        <v>133.30000000000001</v>
      </c>
      <c r="H99" s="191">
        <f>'Data Reliability'!C99</f>
        <v>1</v>
      </c>
      <c r="I99" t="str">
        <f>IF(Reliability!B99="x","x",(IF(ROUNDUP(Reliability!B99,0)=1,"Very High",IF(ROUNDUP(Reliability!B99,0)=2,"High",IF(ROUNDUP(Reliability!B99,0)=3,"Medium",IF(ROUNDUP(Reliability!B99,0)=4,"Low","Very Low"))))))</f>
        <v>High</v>
      </c>
    </row>
    <row r="100" spans="1:9" x14ac:dyDescent="0.25">
      <c r="A100" s="189" t="str">
        <f>Lists!C:C</f>
        <v>PAK001</v>
      </c>
      <c r="B100" s="190">
        <f t="shared" si="12"/>
        <v>1.7</v>
      </c>
      <c r="C100" s="190">
        <f t="shared" si="13"/>
        <v>1.8</v>
      </c>
      <c r="D100" s="190">
        <f t="shared" si="14"/>
        <v>3.3</v>
      </c>
      <c r="E100" s="190">
        <f t="shared" si="15"/>
        <v>0</v>
      </c>
      <c r="F100" s="190">
        <f>'Data Reliability'!B100</f>
        <v>1.7</v>
      </c>
      <c r="G100" s="191">
        <f>Reliability_updated!V100</f>
        <v>243.4</v>
      </c>
      <c r="H100" s="191">
        <f>'Data Reliability'!C100</f>
        <v>0</v>
      </c>
      <c r="I100" t="str">
        <f>IF(Reliability!B100="x","x",(IF(ROUNDUP(Reliability!B100,0)=1,"Very High",IF(ROUNDUP(Reliability!B100,0)=2,"High",IF(ROUNDUP(Reliability!B100,0)=3,"Medium",IF(ROUNDUP(Reliability!B100,0)=4,"Low","Very Low"))))))</f>
        <v>High</v>
      </c>
    </row>
    <row r="101" spans="1:9" x14ac:dyDescent="0.25">
      <c r="A101" s="189" t="str">
        <f>Lists!C:C</f>
        <v>PAK004</v>
      </c>
      <c r="B101" s="190">
        <f t="shared" si="12"/>
        <v>3.2</v>
      </c>
      <c r="C101" s="190">
        <f t="shared" si="13"/>
        <v>1.3</v>
      </c>
      <c r="D101" s="190">
        <f t="shared" si="14"/>
        <v>5</v>
      </c>
      <c r="E101" s="190">
        <f t="shared" si="15"/>
        <v>3.3</v>
      </c>
      <c r="F101" s="190">
        <f>'Data Reliability'!B101</f>
        <v>1.5</v>
      </c>
      <c r="G101" s="191">
        <f>Reliability_updated!V101</f>
        <v>548.20000000000005</v>
      </c>
      <c r="H101" s="191">
        <f>'Data Reliability'!C101</f>
        <v>2</v>
      </c>
      <c r="I101" t="str">
        <f>IF(Reliability!B101="x","x",(IF(ROUNDUP(Reliability!B101,0)=1,"Very High",IF(ROUNDUP(Reliability!B101,0)=2,"High",IF(ROUNDUP(Reliability!B101,0)=3,"Medium",IF(ROUNDUP(Reliability!B101,0)=4,"Low","Very Low"))))))</f>
        <v>Low</v>
      </c>
    </row>
    <row r="102" spans="1:9" x14ac:dyDescent="0.25">
      <c r="A102" s="189" t="str">
        <f>Lists!C:C</f>
        <v>PAK005</v>
      </c>
      <c r="B102" s="190">
        <f t="shared" si="12"/>
        <v>1.4</v>
      </c>
      <c r="C102" s="190">
        <f t="shared" si="13"/>
        <v>2.5</v>
      </c>
      <c r="D102" s="190">
        <f t="shared" si="14"/>
        <v>1.6</v>
      </c>
      <c r="E102" s="190">
        <f t="shared" si="15"/>
        <v>0</v>
      </c>
      <c r="F102" s="190">
        <f>'Data Reliability'!B102</f>
        <v>2</v>
      </c>
      <c r="G102" s="191">
        <f>Reliability_updated!V102</f>
        <v>118.1</v>
      </c>
      <c r="H102" s="191">
        <f>'Data Reliability'!C102</f>
        <v>0</v>
      </c>
      <c r="I102" t="str">
        <f>IF(Reliability!B102="x","x",(IF(ROUNDUP(Reliability!B102,0)=1,"Very High",IF(ROUNDUP(Reliability!B102,0)=2,"High",IF(ROUNDUP(Reliability!B102,0)=3,"Medium",IF(ROUNDUP(Reliability!B102,0)=4,"Low","Very Low"))))))</f>
        <v>High</v>
      </c>
    </row>
    <row r="103" spans="1:9" x14ac:dyDescent="0.25">
      <c r="A103" s="189" t="str">
        <f>Lists!C:C</f>
        <v>PAN002</v>
      </c>
      <c r="B103" s="190">
        <f t="shared" si="12"/>
        <v>1.2</v>
      </c>
      <c r="C103" s="190">
        <f t="shared" si="13"/>
        <v>2.5</v>
      </c>
      <c r="D103" s="190">
        <f t="shared" si="14"/>
        <v>1.2</v>
      </c>
      <c r="E103" s="190">
        <f t="shared" si="15"/>
        <v>0</v>
      </c>
      <c r="F103" s="190">
        <f>'Data Reliability'!B103</f>
        <v>2</v>
      </c>
      <c r="G103" s="191">
        <f>Reliability_updated!V103</f>
        <v>88.3</v>
      </c>
      <c r="H103" s="191">
        <f>'Data Reliability'!C103</f>
        <v>0</v>
      </c>
      <c r="I103" t="str">
        <f>IF(Reliability!B103="x","x",(IF(ROUNDUP(Reliability!B103,0)=1,"Very High",IF(ROUNDUP(Reliability!B103,0)=2,"High",IF(ROUNDUP(Reliability!B103,0)=3,"Medium",IF(ROUNDUP(Reliability!B103,0)=4,"Low","Very Low"))))))</f>
        <v>High</v>
      </c>
    </row>
    <row r="104" spans="1:9" x14ac:dyDescent="0.25">
      <c r="A104" s="189" t="str">
        <f>Lists!C:C</f>
        <v>PER002</v>
      </c>
      <c r="B104" s="190">
        <f t="shared" si="12"/>
        <v>0.7</v>
      </c>
      <c r="C104" s="190">
        <f t="shared" si="13"/>
        <v>1.8</v>
      </c>
      <c r="D104" s="190">
        <f t="shared" si="14"/>
        <v>0.4</v>
      </c>
      <c r="E104" s="190">
        <f t="shared" si="15"/>
        <v>0</v>
      </c>
      <c r="F104" s="190">
        <f>'Data Reliability'!B104</f>
        <v>1.7</v>
      </c>
      <c r="G104" s="191">
        <f>Reliability_updated!V104</f>
        <v>32.6</v>
      </c>
      <c r="H104" s="191">
        <f>'Data Reliability'!C104</f>
        <v>0</v>
      </c>
      <c r="I104" t="str">
        <f>IF(Reliability!B104="x","x",(IF(ROUNDUP(Reliability!B104,0)=1,"Very High",IF(ROUNDUP(Reliability!B104,0)=2,"High",IF(ROUNDUP(Reliability!B104,0)=3,"Medium",IF(ROUNDUP(Reliability!B104,0)=4,"Low","Very Low"))))))</f>
        <v>Very High</v>
      </c>
    </row>
    <row r="105" spans="1:9" x14ac:dyDescent="0.25">
      <c r="A105" s="189" t="str">
        <f>Lists!C:C</f>
        <v>PHL001</v>
      </c>
      <c r="B105" s="190">
        <f t="shared" si="12"/>
        <v>1.3</v>
      </c>
      <c r="C105" s="190">
        <f t="shared" si="13"/>
        <v>3.3</v>
      </c>
      <c r="D105" s="190">
        <f t="shared" si="14"/>
        <v>0.6</v>
      </c>
      <c r="E105" s="190">
        <f t="shared" si="15"/>
        <v>0</v>
      </c>
      <c r="F105" s="190">
        <f>'Data Reliability'!B105</f>
        <v>2.2999999999999998</v>
      </c>
      <c r="G105" s="191">
        <f>Reliability_updated!V105</f>
        <v>45.8</v>
      </c>
      <c r="H105" s="191">
        <f>'Data Reliability'!C105</f>
        <v>0</v>
      </c>
      <c r="I105" t="str">
        <f>IF(Reliability!B105="x","x",(IF(ROUNDUP(Reliability!B105,0)=1,"Very High",IF(ROUNDUP(Reliability!B105,0)=2,"High",IF(ROUNDUP(Reliability!B105,0)=3,"Medium",IF(ROUNDUP(Reliability!B105,0)=4,"Low","Very Low"))))))</f>
        <v>High</v>
      </c>
    </row>
    <row r="106" spans="1:9" x14ac:dyDescent="0.25">
      <c r="A106" s="189" t="str">
        <f>Lists!C:C</f>
        <v>PHL003</v>
      </c>
      <c r="B106" s="190">
        <f t="shared" si="12"/>
        <v>2.1</v>
      </c>
      <c r="C106" s="190">
        <f t="shared" si="13"/>
        <v>3.8</v>
      </c>
      <c r="D106" s="190">
        <f t="shared" si="14"/>
        <v>2.4</v>
      </c>
      <c r="E106" s="190">
        <f t="shared" si="15"/>
        <v>0</v>
      </c>
      <c r="F106" s="190">
        <f>'Data Reliability'!B106</f>
        <v>2.5</v>
      </c>
      <c r="G106" s="191">
        <f>Reliability_updated!V106</f>
        <v>176.1</v>
      </c>
      <c r="H106" s="191">
        <f>'Data Reliability'!C106</f>
        <v>0</v>
      </c>
      <c r="I106" t="str">
        <f>IF(Reliability!B106="x","x",(IF(ROUNDUP(Reliability!B106,0)=1,"Very High",IF(ROUNDUP(Reliability!B106,0)=2,"High",IF(ROUNDUP(Reliability!B106,0)=3,"Medium",IF(ROUNDUP(Reliability!B106,0)=4,"Low","Very Low"))))))</f>
        <v>Medium</v>
      </c>
    </row>
    <row r="107" spans="1:9" x14ac:dyDescent="0.25">
      <c r="A107" s="189" t="str">
        <f>Lists!C:C</f>
        <v>PHL012</v>
      </c>
      <c r="B107" s="190">
        <f t="shared" si="12"/>
        <v>1</v>
      </c>
      <c r="C107" s="190">
        <f t="shared" si="13"/>
        <v>2</v>
      </c>
      <c r="D107" s="190">
        <f t="shared" si="14"/>
        <v>1</v>
      </c>
      <c r="E107" s="190">
        <f t="shared" si="15"/>
        <v>0</v>
      </c>
      <c r="F107" s="190">
        <f>'Data Reliability'!B107</f>
        <v>1.8</v>
      </c>
      <c r="G107" s="191">
        <f>Reliability_updated!V107</f>
        <v>74</v>
      </c>
      <c r="H107" s="191">
        <f>'Data Reliability'!C107</f>
        <v>0</v>
      </c>
      <c r="I107" t="str">
        <f>IF(Reliability!B107="x","x",(IF(ROUNDUP(Reliability!B107,0)=1,"Very High",IF(ROUNDUP(Reliability!B107,0)=2,"High",IF(ROUNDUP(Reliability!B107,0)=3,"Medium",IF(ROUNDUP(Reliability!B107,0)=4,"Low","Very Low"))))))</f>
        <v>Very High</v>
      </c>
    </row>
    <row r="108" spans="1:9" x14ac:dyDescent="0.25">
      <c r="A108" s="189" t="str">
        <f>Lists!C:C</f>
        <v>PNG003</v>
      </c>
      <c r="B108" s="190">
        <f t="shared" si="12"/>
        <v>1.4</v>
      </c>
      <c r="C108" s="190">
        <f t="shared" si="13"/>
        <v>1.8</v>
      </c>
      <c r="D108" s="190">
        <f t="shared" si="14"/>
        <v>0.6</v>
      </c>
      <c r="E108" s="190">
        <f t="shared" si="15"/>
        <v>1.7</v>
      </c>
      <c r="F108" s="190">
        <f>'Data Reliability'!B108</f>
        <v>1.7</v>
      </c>
      <c r="G108" s="191">
        <f>Reliability_updated!V108</f>
        <v>43.3</v>
      </c>
      <c r="H108" s="191">
        <f>'Data Reliability'!C108</f>
        <v>1</v>
      </c>
      <c r="I108" t="str">
        <f>IF(Reliability!B108="x","x",(IF(ROUNDUP(Reliability!B108,0)=1,"Very High",IF(ROUNDUP(Reliability!B108,0)=2,"High",IF(ROUNDUP(Reliability!B108,0)=3,"Medium",IF(ROUNDUP(Reliability!B108,0)=4,"Low","Very Low"))))))</f>
        <v>High</v>
      </c>
    </row>
    <row r="109" spans="1:9" x14ac:dyDescent="0.25">
      <c r="A109" s="189" t="str">
        <f>Lists!C:C</f>
        <v>POL002</v>
      </c>
      <c r="B109" s="190">
        <f t="shared" si="12"/>
        <v>1</v>
      </c>
      <c r="C109" s="190">
        <f t="shared" si="13"/>
        <v>2</v>
      </c>
      <c r="D109" s="190">
        <f t="shared" si="14"/>
        <v>1</v>
      </c>
      <c r="E109" s="190">
        <f t="shared" si="15"/>
        <v>0</v>
      </c>
      <c r="F109" s="190">
        <f>'Data Reliability'!B109</f>
        <v>1.8</v>
      </c>
      <c r="G109" s="191">
        <f>Reliability_updated!V109</f>
        <v>76.2</v>
      </c>
      <c r="H109" s="191">
        <f>'Data Reliability'!C109</f>
        <v>0</v>
      </c>
      <c r="I109" t="str">
        <f>IF(Reliability!B109="x","x",(IF(ROUNDUP(Reliability!B109,0)=1,"Very High",IF(ROUNDUP(Reliability!B109,0)=2,"High",IF(ROUNDUP(Reliability!B109,0)=3,"Medium",IF(ROUNDUP(Reliability!B109,0)=4,"Low","Very Low"))))))</f>
        <v>Very High</v>
      </c>
    </row>
    <row r="110" spans="1:9" x14ac:dyDescent="0.25">
      <c r="A110" s="189" t="str">
        <f>Lists!C:C</f>
        <v>PRK001</v>
      </c>
      <c r="B110" s="190">
        <f t="shared" si="12"/>
        <v>2.4</v>
      </c>
      <c r="C110" s="190">
        <f t="shared" si="13"/>
        <v>3.5</v>
      </c>
      <c r="D110" s="190">
        <f t="shared" si="14"/>
        <v>3.6</v>
      </c>
      <c r="E110" s="190">
        <f t="shared" si="15"/>
        <v>0</v>
      </c>
      <c r="F110" s="190">
        <f>'Data Reliability'!B110</f>
        <v>2.4</v>
      </c>
      <c r="G110" s="191">
        <f>Reliability_updated!V110</f>
        <v>262.7</v>
      </c>
      <c r="H110" s="191">
        <f>'Data Reliability'!C110</f>
        <v>0</v>
      </c>
      <c r="I110" t="str">
        <f>IF(Reliability!B110="x","x",(IF(ROUNDUP(Reliability!B110,0)=1,"Very High",IF(ROUNDUP(Reliability!B110,0)=2,"High",IF(ROUNDUP(Reliability!B110,0)=3,"Medium",IF(ROUNDUP(Reliability!B110,0)=4,"Low","Very Low"))))))</f>
        <v>Medium</v>
      </c>
    </row>
    <row r="111" spans="1:9" x14ac:dyDescent="0.25">
      <c r="A111" s="189" t="str">
        <f>Lists!C:C</f>
        <v>PSE002</v>
      </c>
      <c r="B111" s="190">
        <f t="shared" si="12"/>
        <v>1.3</v>
      </c>
      <c r="C111" s="190">
        <f t="shared" si="13"/>
        <v>0.8</v>
      </c>
      <c r="D111" s="190">
        <f t="shared" si="14"/>
        <v>3</v>
      </c>
      <c r="E111" s="190">
        <f t="shared" si="15"/>
        <v>0</v>
      </c>
      <c r="F111" s="190">
        <f>'Data Reliability'!B111</f>
        <v>1.3</v>
      </c>
      <c r="G111" s="191">
        <f>Reliability_updated!V111</f>
        <v>221.5</v>
      </c>
      <c r="H111" s="191">
        <f>'Data Reliability'!C111</f>
        <v>0</v>
      </c>
      <c r="I111" t="str">
        <f>IF(Reliability!B111="x","x",(IF(ROUNDUP(Reliability!B111,0)=1,"Very High",IF(ROUNDUP(Reliability!B111,0)=2,"High",IF(ROUNDUP(Reliability!B111,0)=3,"Medium",IF(ROUNDUP(Reliability!B111,0)=4,"Low","Very Low"))))))</f>
        <v>High</v>
      </c>
    </row>
    <row r="112" spans="1:9" x14ac:dyDescent="0.25">
      <c r="A112" s="189" t="str">
        <f>Lists!C:C</f>
        <v>REG001</v>
      </c>
      <c r="B112" s="190">
        <f t="shared" si="12"/>
        <v>0.3</v>
      </c>
      <c r="C112" s="190">
        <f t="shared" si="13"/>
        <v>0.3</v>
      </c>
      <c r="D112" s="190">
        <f t="shared" si="14"/>
        <v>0.7</v>
      </c>
      <c r="E112" s="190">
        <f t="shared" si="15"/>
        <v>0</v>
      </c>
      <c r="F112" s="190">
        <f>'Data Reliability'!B112</f>
        <v>1.1000000000000001</v>
      </c>
      <c r="G112" s="191">
        <f>Reliability_updated!V112</f>
        <v>49</v>
      </c>
      <c r="H112" s="191">
        <f>'Data Reliability'!C112</f>
        <v>0</v>
      </c>
      <c r="I112" t="str">
        <f>IF(Reliability!B112="x","x",(IF(ROUNDUP(Reliability!B112,0)=1,"Very High",IF(ROUNDUP(Reliability!B112,0)=2,"High",IF(ROUNDUP(Reliability!B112,0)=3,"Medium",IF(ROUNDUP(Reliability!B112,0)=4,"Low","Very Low"))))))</f>
        <v>Very High</v>
      </c>
    </row>
    <row r="113" spans="1:9" x14ac:dyDescent="0.25">
      <c r="A113" s="189" t="str">
        <f>Lists!C:C</f>
        <v>REG002</v>
      </c>
      <c r="B113" s="190">
        <f t="shared" si="12"/>
        <v>2.5</v>
      </c>
      <c r="C113" s="190">
        <f t="shared" si="13"/>
        <v>2.8</v>
      </c>
      <c r="D113" s="190">
        <f t="shared" si="14"/>
        <v>4.8</v>
      </c>
      <c r="E113" s="190">
        <f t="shared" si="15"/>
        <v>0</v>
      </c>
      <c r="F113" s="190">
        <f>'Data Reliability'!B113</f>
        <v>2.1</v>
      </c>
      <c r="G113" s="191">
        <f>Reliability_updated!V113</f>
        <v>351.7</v>
      </c>
      <c r="H113" s="191">
        <f>'Data Reliability'!C113</f>
        <v>0</v>
      </c>
      <c r="I113" t="str">
        <f>IF(Reliability!B113="x","x",(IF(ROUNDUP(Reliability!B113,0)=1,"Very High",IF(ROUNDUP(Reliability!B113,0)=2,"High",IF(ROUNDUP(Reliability!B113,0)=3,"Medium",IF(ROUNDUP(Reliability!B113,0)=4,"Low","Very Low"))))))</f>
        <v>Medium</v>
      </c>
    </row>
    <row r="114" spans="1:9" x14ac:dyDescent="0.25">
      <c r="A114" s="189" t="str">
        <f>Lists!C:C</f>
        <v>REG003</v>
      </c>
      <c r="B114" s="190">
        <f t="shared" si="12"/>
        <v>2.8</v>
      </c>
      <c r="C114" s="190">
        <f t="shared" si="13"/>
        <v>3.5</v>
      </c>
      <c r="D114" s="190">
        <f t="shared" si="14"/>
        <v>5</v>
      </c>
      <c r="E114" s="190">
        <f t="shared" si="15"/>
        <v>0</v>
      </c>
      <c r="F114" s="190">
        <f>'Data Reliability'!B114</f>
        <v>2.4</v>
      </c>
      <c r="G114" s="191">
        <f>Reliability_updated!V114</f>
        <v>920.4</v>
      </c>
      <c r="H114" s="191">
        <f>'Data Reliability'!C114</f>
        <v>0</v>
      </c>
      <c r="I114" t="str">
        <f>IF(Reliability!B114="x","x",(IF(ROUNDUP(Reliability!B114,0)=1,"Very High",IF(ROUNDUP(Reliability!B114,0)=2,"High",IF(ROUNDUP(Reliability!B114,0)=3,"Medium",IF(ROUNDUP(Reliability!B114,0)=4,"Low","Very Low"))))))</f>
        <v>Medium</v>
      </c>
    </row>
    <row r="115" spans="1:9" x14ac:dyDescent="0.25">
      <c r="A115" s="189" t="str">
        <f>Lists!C:C</f>
        <v>REG004</v>
      </c>
      <c r="B115" s="190">
        <f t="shared" si="12"/>
        <v>1.8</v>
      </c>
      <c r="C115" s="190">
        <f t="shared" si="13"/>
        <v>2.5</v>
      </c>
      <c r="D115" s="190">
        <f t="shared" si="14"/>
        <v>2.9</v>
      </c>
      <c r="E115" s="190">
        <f t="shared" si="15"/>
        <v>0</v>
      </c>
      <c r="F115" s="190">
        <f>'Data Reliability'!B115</f>
        <v>2</v>
      </c>
      <c r="G115" s="191">
        <f>Reliability_updated!V115</f>
        <v>212</v>
      </c>
      <c r="H115" s="191">
        <f>'Data Reliability'!C115</f>
        <v>0</v>
      </c>
      <c r="I115" t="str">
        <f>IF(Reliability!B115="x","x",(IF(ROUNDUP(Reliability!B115,0)=1,"Very High",IF(ROUNDUP(Reliability!B115,0)=2,"High",IF(ROUNDUP(Reliability!B115,0)=3,"Medium",IF(ROUNDUP(Reliability!B115,0)=4,"Low","Very Low"))))))</f>
        <v>High</v>
      </c>
    </row>
    <row r="116" spans="1:9" x14ac:dyDescent="0.25">
      <c r="A116" s="189" t="str">
        <f>Lists!C:C</f>
        <v>REG006</v>
      </c>
      <c r="B116" s="190">
        <f t="shared" si="12"/>
        <v>2.6</v>
      </c>
      <c r="C116" s="190">
        <f t="shared" si="13"/>
        <v>3.5</v>
      </c>
      <c r="D116" s="190">
        <f t="shared" si="14"/>
        <v>2.5</v>
      </c>
      <c r="E116" s="190">
        <f t="shared" si="15"/>
        <v>1.7</v>
      </c>
      <c r="F116" s="190">
        <f>'Data Reliability'!B116</f>
        <v>2.4</v>
      </c>
      <c r="G116" s="191">
        <f>Reliability_updated!V116</f>
        <v>185.9</v>
      </c>
      <c r="H116" s="191">
        <f>'Data Reliability'!C116</f>
        <v>1</v>
      </c>
      <c r="I116" t="str">
        <f>IF(Reliability!B116="x","x",(IF(ROUNDUP(Reliability!B116,0)=1,"Very High",IF(ROUNDUP(Reliability!B116,0)=2,"High",IF(ROUNDUP(Reliability!B116,0)=3,"Medium",IF(ROUNDUP(Reliability!B116,0)=4,"Low","Very Low"))))))</f>
        <v>Medium</v>
      </c>
    </row>
    <row r="117" spans="1:9" x14ac:dyDescent="0.25">
      <c r="A117" s="189" t="str">
        <f>Lists!C:C</f>
        <v>REG007</v>
      </c>
      <c r="B117" s="190">
        <f t="shared" si="12"/>
        <v>1.1000000000000001</v>
      </c>
      <c r="C117" s="190">
        <f t="shared" si="13"/>
        <v>2.2999999999999998</v>
      </c>
      <c r="D117" s="190">
        <f t="shared" si="14"/>
        <v>1</v>
      </c>
      <c r="E117" s="190">
        <f t="shared" si="15"/>
        <v>0</v>
      </c>
      <c r="F117" s="190">
        <f>'Data Reliability'!B117</f>
        <v>1.9</v>
      </c>
      <c r="G117" s="191">
        <f>Reliability_updated!V117</f>
        <v>73.400000000000006</v>
      </c>
      <c r="H117" s="191">
        <f>'Data Reliability'!C117</f>
        <v>0</v>
      </c>
      <c r="I117" t="str">
        <f>IF(Reliability!B117="x","x",(IF(ROUNDUP(Reliability!B117,0)=1,"Very High",IF(ROUNDUP(Reliability!B117,0)=2,"High",IF(ROUNDUP(Reliability!B117,0)=3,"Medium",IF(ROUNDUP(Reliability!B117,0)=4,"Low","Very Low"))))))</f>
        <v>High</v>
      </c>
    </row>
    <row r="118" spans="1:9" x14ac:dyDescent="0.25">
      <c r="A118" s="189" t="str">
        <f>Lists!C:C</f>
        <v>REG008</v>
      </c>
      <c r="B118" s="190">
        <f t="shared" si="12"/>
        <v>1.1000000000000001</v>
      </c>
      <c r="C118" s="190">
        <f t="shared" si="13"/>
        <v>2.2999999999999998</v>
      </c>
      <c r="D118" s="190">
        <f t="shared" si="14"/>
        <v>1</v>
      </c>
      <c r="E118" s="190">
        <f t="shared" si="15"/>
        <v>0</v>
      </c>
      <c r="F118" s="190">
        <f>'Data Reliability'!B118</f>
        <v>1.9</v>
      </c>
      <c r="G118" s="191">
        <f>Reliability_updated!V118</f>
        <v>73.400000000000006</v>
      </c>
      <c r="H118" s="191">
        <f>'Data Reliability'!C118</f>
        <v>0</v>
      </c>
      <c r="I118" t="str">
        <f>IF(Reliability!B118="x","x",(IF(ROUNDUP(Reliability!B118,0)=1,"Very High",IF(ROUNDUP(Reliability!B118,0)=2,"High",IF(ROUNDUP(Reliability!B118,0)=3,"Medium",IF(ROUNDUP(Reliability!B118,0)=4,"Low","Very Low"))))))</f>
        <v>High</v>
      </c>
    </row>
    <row r="119" spans="1:9" x14ac:dyDescent="0.25">
      <c r="A119" s="189" t="str">
        <f>Lists!C:C</f>
        <v>REG011</v>
      </c>
      <c r="B119" s="190">
        <f t="shared" si="12"/>
        <v>0.8</v>
      </c>
      <c r="C119" s="190">
        <f t="shared" si="13"/>
        <v>1.8</v>
      </c>
      <c r="D119" s="190">
        <f t="shared" si="14"/>
        <v>0.6</v>
      </c>
      <c r="E119" s="190">
        <f t="shared" si="15"/>
        <v>0</v>
      </c>
      <c r="F119" s="190">
        <f>'Data Reliability'!B119</f>
        <v>1.7</v>
      </c>
      <c r="G119" s="191">
        <f>Reliability_updated!V119</f>
        <v>43.3</v>
      </c>
      <c r="H119" s="191">
        <f>'Data Reliability'!C119</f>
        <v>0</v>
      </c>
      <c r="I119" t="str">
        <f>IF(Reliability!B119="x","x",(IF(ROUNDUP(Reliability!B119,0)=1,"Very High",IF(ROUNDUP(Reliability!B119,0)=2,"High",IF(ROUNDUP(Reliability!B119,0)=3,"Medium",IF(ROUNDUP(Reliability!B119,0)=4,"Low","Very Low"))))))</f>
        <v>Very High</v>
      </c>
    </row>
    <row r="120" spans="1:9" x14ac:dyDescent="0.25">
      <c r="A120" s="189" t="str">
        <f>Lists!C:C</f>
        <v>REG012</v>
      </c>
      <c r="B120" s="190">
        <f t="shared" si="12"/>
        <v>0.6</v>
      </c>
      <c r="C120" s="190">
        <f t="shared" si="13"/>
        <v>1.3</v>
      </c>
      <c r="D120" s="190">
        <f t="shared" si="14"/>
        <v>0.4</v>
      </c>
      <c r="E120" s="190">
        <f t="shared" si="15"/>
        <v>0</v>
      </c>
      <c r="F120" s="190">
        <f>'Data Reliability'!B120</f>
        <v>1.5</v>
      </c>
      <c r="G120" s="191">
        <f>Reliability_updated!V120</f>
        <v>32.5</v>
      </c>
      <c r="H120" s="191">
        <f>'Data Reliability'!C120</f>
        <v>0</v>
      </c>
      <c r="I120" t="str">
        <f>IF(Reliability!B120="x","x",(IF(ROUNDUP(Reliability!B120,0)=1,"Very High",IF(ROUNDUP(Reliability!B120,0)=2,"High",IF(ROUNDUP(Reliability!B120,0)=3,"Medium",IF(ROUNDUP(Reliability!B120,0)=4,"Low","Very Low"))))))</f>
        <v>Very High</v>
      </c>
    </row>
    <row r="121" spans="1:9" x14ac:dyDescent="0.25">
      <c r="A121" s="189" t="str">
        <f>Lists!C:C</f>
        <v>REG013</v>
      </c>
      <c r="B121" s="190">
        <f t="shared" si="12"/>
        <v>1.2</v>
      </c>
      <c r="C121" s="190">
        <f t="shared" si="13"/>
        <v>3</v>
      </c>
      <c r="D121" s="190">
        <f t="shared" si="14"/>
        <v>0.5</v>
      </c>
      <c r="E121" s="190">
        <f t="shared" si="15"/>
        <v>0</v>
      </c>
      <c r="F121" s="190">
        <f>'Data Reliability'!B121</f>
        <v>2.2000000000000002</v>
      </c>
      <c r="G121" s="191">
        <f>Reliability_updated!V121</f>
        <v>35.1</v>
      </c>
      <c r="H121" s="191">
        <f>'Data Reliability'!C121</f>
        <v>0</v>
      </c>
      <c r="I121" t="str">
        <f>IF(Reliability!B121="x","x",(IF(ROUNDUP(Reliability!B121,0)=1,"Very High",IF(ROUNDUP(Reliability!B121,0)=2,"High",IF(ROUNDUP(Reliability!B121,0)=3,"Medium",IF(ROUNDUP(Reliability!B121,0)=4,"Low","Very Low"))))))</f>
        <v>High</v>
      </c>
    </row>
    <row r="122" spans="1:9" x14ac:dyDescent="0.25">
      <c r="A122" s="189" t="str">
        <f>Lists!C:C</f>
        <v>REG014</v>
      </c>
      <c r="B122" s="190">
        <f t="shared" si="12"/>
        <v>1.2</v>
      </c>
      <c r="C122" s="190">
        <f t="shared" si="13"/>
        <v>2.2999999999999998</v>
      </c>
      <c r="D122" s="190">
        <f t="shared" si="14"/>
        <v>1.3</v>
      </c>
      <c r="E122" s="190">
        <f t="shared" si="15"/>
        <v>0</v>
      </c>
      <c r="F122" s="190">
        <f>'Data Reliability'!B122</f>
        <v>1.9</v>
      </c>
      <c r="G122" s="191">
        <f>Reliability_updated!V122</f>
        <v>92.8</v>
      </c>
      <c r="H122" s="191">
        <f>'Data Reliability'!C122</f>
        <v>0</v>
      </c>
      <c r="I122" t="str">
        <f>IF(Reliability!B122="x","x",(IF(ROUNDUP(Reliability!B122,0)=1,"Very High",IF(ROUNDUP(Reliability!B122,0)=2,"High",IF(ROUNDUP(Reliability!B122,0)=3,"Medium",IF(ROUNDUP(Reliability!B122,0)=4,"Low","Very Low"))))))</f>
        <v>High</v>
      </c>
    </row>
    <row r="123" spans="1:9" x14ac:dyDescent="0.25">
      <c r="A123" s="189" t="str">
        <f>Lists!C:C</f>
        <v>REG015</v>
      </c>
      <c r="B123" s="190">
        <f t="shared" si="12"/>
        <v>1.6</v>
      </c>
      <c r="C123" s="190">
        <f t="shared" si="13"/>
        <v>4</v>
      </c>
      <c r="D123" s="190">
        <f t="shared" si="14"/>
        <v>0.8</v>
      </c>
      <c r="E123" s="190">
        <f t="shared" si="15"/>
        <v>0</v>
      </c>
      <c r="F123" s="190">
        <f>'Data Reliability'!B123</f>
        <v>2.6</v>
      </c>
      <c r="G123" s="191">
        <f>Reliability_updated!V123</f>
        <v>61.7</v>
      </c>
      <c r="H123" s="191">
        <f>'Data Reliability'!C123</f>
        <v>0</v>
      </c>
      <c r="I123" t="str">
        <f>IF(Reliability!B123="x","x",(IF(ROUNDUP(Reliability!B123,0)=1,"Very High",IF(ROUNDUP(Reliability!B123,0)=2,"High",IF(ROUNDUP(Reliability!B123,0)=3,"Medium",IF(ROUNDUP(Reliability!B123,0)=4,"Low","Very Low"))))))</f>
        <v>High</v>
      </c>
    </row>
    <row r="124" spans="1:9" x14ac:dyDescent="0.25">
      <c r="A124" s="189" t="str">
        <f>Lists!C:C</f>
        <v>ROU002</v>
      </c>
      <c r="B124" s="190">
        <f t="shared" si="12"/>
        <v>1.1000000000000001</v>
      </c>
      <c r="C124" s="190">
        <f t="shared" si="13"/>
        <v>2.2999999999999998</v>
      </c>
      <c r="D124" s="190">
        <f t="shared" si="14"/>
        <v>1</v>
      </c>
      <c r="E124" s="190">
        <f t="shared" si="15"/>
        <v>0</v>
      </c>
      <c r="F124" s="190">
        <f>'Data Reliability'!B124</f>
        <v>1.9</v>
      </c>
      <c r="G124" s="191">
        <f>Reliability_updated!V124</f>
        <v>76.3</v>
      </c>
      <c r="H124" s="191">
        <f>'Data Reliability'!C124</f>
        <v>0</v>
      </c>
      <c r="I124" t="str">
        <f>IF(Reliability!B124="x","x",(IF(ROUNDUP(Reliability!B124,0)=1,"Very High",IF(ROUNDUP(Reliability!B124,0)=2,"High",IF(ROUNDUP(Reliability!B124,0)=3,"Medium",IF(ROUNDUP(Reliability!B124,0)=4,"Low","Very Low"))))))</f>
        <v>High</v>
      </c>
    </row>
    <row r="125" spans="1:9" x14ac:dyDescent="0.25">
      <c r="A125" s="189" t="str">
        <f>Lists!C:C</f>
        <v>RUS002</v>
      </c>
      <c r="B125" s="190">
        <f t="shared" si="12"/>
        <v>1</v>
      </c>
      <c r="C125" s="190">
        <f t="shared" si="13"/>
        <v>2.8</v>
      </c>
      <c r="D125" s="190">
        <f t="shared" si="14"/>
        <v>0.1</v>
      </c>
      <c r="E125" s="190">
        <f t="shared" si="15"/>
        <v>0</v>
      </c>
      <c r="F125" s="190">
        <f>'Data Reliability'!B125</f>
        <v>2.1</v>
      </c>
      <c r="G125" s="191">
        <f>Reliability_updated!V125</f>
        <v>9.6999999999999993</v>
      </c>
      <c r="H125" s="191">
        <f>'Data Reliability'!C125</f>
        <v>0</v>
      </c>
      <c r="I125" t="str">
        <f>IF(Reliability!B125="x","x",(IF(ROUNDUP(Reliability!B125,0)=1,"Very High",IF(ROUNDUP(Reliability!B125,0)=2,"High",IF(ROUNDUP(Reliability!B125,0)=3,"Medium",IF(ROUNDUP(Reliability!B125,0)=4,"Low","Very Low"))))))</f>
        <v>Very High</v>
      </c>
    </row>
    <row r="126" spans="1:9" x14ac:dyDescent="0.25">
      <c r="A126" s="189" t="str">
        <f>Lists!C:C</f>
        <v>RWA002</v>
      </c>
      <c r="B126" s="190">
        <f t="shared" si="12"/>
        <v>2.7</v>
      </c>
      <c r="C126" s="190">
        <f t="shared" si="13"/>
        <v>2.8</v>
      </c>
      <c r="D126" s="190">
        <f t="shared" si="14"/>
        <v>1.9</v>
      </c>
      <c r="E126" s="190">
        <f t="shared" si="15"/>
        <v>3.3</v>
      </c>
      <c r="F126" s="190">
        <f>'Data Reliability'!B126</f>
        <v>2.1</v>
      </c>
      <c r="G126" s="191">
        <f>Reliability_updated!V126</f>
        <v>142.5</v>
      </c>
      <c r="H126" s="191">
        <f>'Data Reliability'!C126</f>
        <v>2</v>
      </c>
      <c r="I126" t="str">
        <f>IF(Reliability!B126="x","x",(IF(ROUNDUP(Reliability!B126,0)=1,"Very High",IF(ROUNDUP(Reliability!B126,0)=2,"High",IF(ROUNDUP(Reliability!B126,0)=3,"Medium",IF(ROUNDUP(Reliability!B126,0)=4,"Low","Very Low"))))))</f>
        <v>Medium</v>
      </c>
    </row>
    <row r="127" spans="1:9" x14ac:dyDescent="0.25">
      <c r="A127" s="189" t="str">
        <f>Lists!C:C</f>
        <v>SDN001</v>
      </c>
      <c r="B127" s="190">
        <f t="shared" si="12"/>
        <v>0.5</v>
      </c>
      <c r="C127" s="190">
        <f t="shared" si="13"/>
        <v>0.8</v>
      </c>
      <c r="D127" s="190">
        <f t="shared" si="14"/>
        <v>0.8</v>
      </c>
      <c r="E127" s="190">
        <f t="shared" si="15"/>
        <v>0</v>
      </c>
      <c r="F127" s="190">
        <f>'Data Reliability'!B127</f>
        <v>1.3</v>
      </c>
      <c r="G127" s="191">
        <f>Reliability_updated!V127</f>
        <v>59</v>
      </c>
      <c r="H127" s="191">
        <f>'Data Reliability'!C127</f>
        <v>0</v>
      </c>
      <c r="I127" t="str">
        <f>IF(Reliability!B127="x","x",(IF(ROUNDUP(Reliability!B127,0)=1,"Very High",IF(ROUNDUP(Reliability!B127,0)=2,"High",IF(ROUNDUP(Reliability!B127,0)=3,"Medium",IF(ROUNDUP(Reliability!B127,0)=4,"Low","Very Low"))))))</f>
        <v>Very High</v>
      </c>
    </row>
    <row r="128" spans="1:9" x14ac:dyDescent="0.25">
      <c r="A128" s="189" t="str">
        <f>Lists!C:C</f>
        <v>SDN005</v>
      </c>
      <c r="B128" s="190">
        <f t="shared" si="12"/>
        <v>1.1000000000000001</v>
      </c>
      <c r="C128" s="190">
        <f t="shared" si="13"/>
        <v>1.5</v>
      </c>
      <c r="D128" s="190">
        <f t="shared" si="14"/>
        <v>1.7</v>
      </c>
      <c r="E128" s="190">
        <f t="shared" si="15"/>
        <v>0</v>
      </c>
      <c r="F128" s="190">
        <f>'Data Reliability'!B128</f>
        <v>1.6</v>
      </c>
      <c r="G128" s="191">
        <f>Reliability_updated!V128</f>
        <v>121.5</v>
      </c>
      <c r="H128" s="191">
        <f>'Data Reliability'!C128</f>
        <v>0</v>
      </c>
      <c r="I128" t="str">
        <f>IF(Reliability!B128="x","x",(IF(ROUNDUP(Reliability!B128,0)=1,"Very High",IF(ROUNDUP(Reliability!B128,0)=2,"High",IF(ROUNDUP(Reliability!B128,0)=3,"Medium",IF(ROUNDUP(Reliability!B128,0)=4,"Low","Very Low"))))))</f>
        <v>High</v>
      </c>
    </row>
    <row r="129" spans="1:9" x14ac:dyDescent="0.25">
      <c r="A129" s="189" t="str">
        <f>Lists!C:C</f>
        <v>SDN008</v>
      </c>
      <c r="B129" s="190">
        <f t="shared" si="12"/>
        <v>1.2</v>
      </c>
      <c r="C129" s="190">
        <f t="shared" si="13"/>
        <v>1.8</v>
      </c>
      <c r="D129" s="190">
        <f t="shared" si="14"/>
        <v>1.8</v>
      </c>
      <c r="E129" s="190">
        <f t="shared" si="15"/>
        <v>0</v>
      </c>
      <c r="F129" s="190">
        <f>'Data Reliability'!B129</f>
        <v>1.7</v>
      </c>
      <c r="G129" s="191">
        <f>Reliability_updated!V129</f>
        <v>135.1</v>
      </c>
      <c r="H129" s="191">
        <f>'Data Reliability'!C129</f>
        <v>0</v>
      </c>
      <c r="I129" t="str">
        <f>IF(Reliability!B129="x","x",(IF(ROUNDUP(Reliability!B129,0)=1,"Very High",IF(ROUNDUP(Reliability!B129,0)=2,"High",IF(ROUNDUP(Reliability!B129,0)=3,"Medium",IF(ROUNDUP(Reliability!B129,0)=4,"Low","Very Low"))))))</f>
        <v>High</v>
      </c>
    </row>
    <row r="130" spans="1:9" x14ac:dyDescent="0.25">
      <c r="A130" s="189" t="str">
        <f>Lists!C:C</f>
        <v>SEN002</v>
      </c>
      <c r="B130" s="190">
        <f t="shared" si="12"/>
        <v>0.7</v>
      </c>
      <c r="C130" s="190">
        <f t="shared" si="13"/>
        <v>0.3</v>
      </c>
      <c r="D130" s="190">
        <f t="shared" si="14"/>
        <v>1.7</v>
      </c>
      <c r="E130" s="190">
        <f t="shared" si="15"/>
        <v>0</v>
      </c>
      <c r="F130" s="190">
        <f>'Data Reliability'!B130</f>
        <v>1.1000000000000001</v>
      </c>
      <c r="G130" s="191">
        <f>Reliability_updated!V130</f>
        <v>122.9</v>
      </c>
      <c r="H130" s="191">
        <f>'Data Reliability'!C130</f>
        <v>0</v>
      </c>
      <c r="I130" t="str">
        <f>IF(Reliability!B130="x","x",(IF(ROUNDUP(Reliability!B130,0)=1,"Very High",IF(ROUNDUP(Reliability!B130,0)=2,"High",IF(ROUNDUP(Reliability!B130,0)=3,"Medium",IF(ROUNDUP(Reliability!B130,0)=4,"Low","Very Low"))))))</f>
        <v>Very High</v>
      </c>
    </row>
    <row r="131" spans="1:9" x14ac:dyDescent="0.25">
      <c r="A131" s="189" t="str">
        <f>Lists!C:C</f>
        <v>SLV001</v>
      </c>
      <c r="B131" s="190">
        <f t="shared" ref="B131:B162" si="16">ROUND(AVERAGE(C131:E131),1)</f>
        <v>1.1000000000000001</v>
      </c>
      <c r="C131" s="190">
        <f t="shared" ref="C131:C163" si="17">IF(F131="x","x",ROUND((5-(3-F131)/2*5),1))</f>
        <v>2.2999999999999998</v>
      </c>
      <c r="D131" s="190">
        <f t="shared" ref="D131:D163" si="18">IF(G131&gt;365,5,ROUND((5-(365-G131)/364*5),1))</f>
        <v>1.1000000000000001</v>
      </c>
      <c r="E131" s="190">
        <f t="shared" ref="E131:E163" si="19">IF(H131&gt;3,5,ROUND((5-(3-H131)/3*5),1))</f>
        <v>0</v>
      </c>
      <c r="F131" s="190">
        <f>'Data Reliability'!B131</f>
        <v>1.9</v>
      </c>
      <c r="G131" s="191">
        <f>Reliability_updated!V131</f>
        <v>83.3</v>
      </c>
      <c r="H131" s="191">
        <f>'Data Reliability'!C131</f>
        <v>0</v>
      </c>
      <c r="I131" t="str">
        <f>IF(Reliability!B131="x","x",(IF(ROUNDUP(Reliability!B131,0)=1,"Very High",IF(ROUNDUP(Reliability!B131,0)=2,"High",IF(ROUNDUP(Reliability!B131,0)=3,"Medium",IF(ROUNDUP(Reliability!B131,0)=4,"Low","Very Low"))))))</f>
        <v>High</v>
      </c>
    </row>
    <row r="132" spans="1:9" x14ac:dyDescent="0.25">
      <c r="A132" s="189" t="str">
        <f>Lists!C:C</f>
        <v>SOM001</v>
      </c>
      <c r="B132" s="190">
        <f t="shared" si="16"/>
        <v>0.9</v>
      </c>
      <c r="C132" s="190">
        <f t="shared" si="17"/>
        <v>2</v>
      </c>
      <c r="D132" s="190">
        <f t="shared" si="18"/>
        <v>0.6</v>
      </c>
      <c r="E132" s="190">
        <f t="shared" si="19"/>
        <v>0</v>
      </c>
      <c r="F132" s="190">
        <f>'Data Reliability'!B132</f>
        <v>1.8</v>
      </c>
      <c r="G132" s="191">
        <f>Reliability_updated!V132</f>
        <v>42.4</v>
      </c>
      <c r="H132" s="191">
        <f>'Data Reliability'!C132</f>
        <v>0</v>
      </c>
      <c r="I132" t="str">
        <f>IF(Reliability!B132="x","x",(IF(ROUNDUP(Reliability!B132,0)=1,"Very High",IF(ROUNDUP(Reliability!B132,0)=2,"High",IF(ROUNDUP(Reliability!B132,0)=3,"Medium",IF(ROUNDUP(Reliability!B132,0)=4,"Low","Very Low"))))))</f>
        <v>Very High</v>
      </c>
    </row>
    <row r="133" spans="1:9" x14ac:dyDescent="0.25">
      <c r="A133" s="189" t="str">
        <f>Lists!C:C</f>
        <v>SOM002</v>
      </c>
      <c r="B133" s="190">
        <f t="shared" si="16"/>
        <v>1.4</v>
      </c>
      <c r="C133" s="190">
        <f t="shared" si="17"/>
        <v>2.5</v>
      </c>
      <c r="D133" s="190">
        <f t="shared" si="18"/>
        <v>1.6</v>
      </c>
      <c r="E133" s="190">
        <f t="shared" si="19"/>
        <v>0</v>
      </c>
      <c r="F133" s="190">
        <f>'Data Reliability'!B133</f>
        <v>2</v>
      </c>
      <c r="G133" s="191">
        <f>Reliability_updated!V133</f>
        <v>121.1</v>
      </c>
      <c r="H133" s="191">
        <f>'Data Reliability'!C133</f>
        <v>0</v>
      </c>
      <c r="I133" t="str">
        <f>IF(Reliability!B133="x","x",(IF(ROUNDUP(Reliability!B133,0)=1,"Very High",IF(ROUNDUP(Reliability!B133,0)=2,"High",IF(ROUNDUP(Reliability!B133,0)=3,"Medium",IF(ROUNDUP(Reliability!B133,0)=4,"Low","Very Low"))))))</f>
        <v>High</v>
      </c>
    </row>
    <row r="134" spans="1:9" x14ac:dyDescent="0.25">
      <c r="A134" s="189" t="str">
        <f>Lists!C:C</f>
        <v>SSD001</v>
      </c>
      <c r="B134" s="190">
        <f t="shared" si="16"/>
        <v>1</v>
      </c>
      <c r="C134" s="190">
        <f t="shared" si="17"/>
        <v>2.5</v>
      </c>
      <c r="D134" s="190">
        <f t="shared" si="18"/>
        <v>0.6</v>
      </c>
      <c r="E134" s="190">
        <f t="shared" si="19"/>
        <v>0</v>
      </c>
      <c r="F134" s="190">
        <f>'Data Reliability'!B134</f>
        <v>2</v>
      </c>
      <c r="G134" s="191">
        <f>Reliability_updated!V134</f>
        <v>45.1</v>
      </c>
      <c r="H134" s="191">
        <f>'Data Reliability'!C134</f>
        <v>0</v>
      </c>
      <c r="I134" t="str">
        <f>IF(Reliability!B134="x","x",(IF(ROUNDUP(Reliability!B134,0)=1,"Very High",IF(ROUNDUP(Reliability!B134,0)=2,"High",IF(ROUNDUP(Reliability!B134,0)=3,"Medium",IF(ROUNDUP(Reliability!B134,0)=4,"Low","Very Low"))))))</f>
        <v>Very High</v>
      </c>
    </row>
    <row r="135" spans="1:9" x14ac:dyDescent="0.25">
      <c r="A135" s="189" t="str">
        <f>Lists!C:C</f>
        <v>SVK002</v>
      </c>
      <c r="B135" s="190">
        <f t="shared" si="16"/>
        <v>1.1000000000000001</v>
      </c>
      <c r="C135" s="190">
        <f t="shared" si="17"/>
        <v>2.2999999999999998</v>
      </c>
      <c r="D135" s="190">
        <f t="shared" si="18"/>
        <v>1</v>
      </c>
      <c r="E135" s="190">
        <f t="shared" si="19"/>
        <v>0</v>
      </c>
      <c r="F135" s="190">
        <f>'Data Reliability'!B135</f>
        <v>1.9</v>
      </c>
      <c r="G135" s="191">
        <f>Reliability_updated!V135</f>
        <v>76.3</v>
      </c>
      <c r="H135" s="191">
        <f>'Data Reliability'!C135</f>
        <v>0</v>
      </c>
      <c r="I135" t="str">
        <f>IF(Reliability!B135="x","x",(IF(ROUNDUP(Reliability!B135,0)=1,"Very High",IF(ROUNDUP(Reliability!B135,0)=2,"High",IF(ROUNDUP(Reliability!B135,0)=3,"Medium",IF(ROUNDUP(Reliability!B135,0)=4,"Low","Very Low"))))))</f>
        <v>High</v>
      </c>
    </row>
    <row r="136" spans="1:9" x14ac:dyDescent="0.25">
      <c r="A136" s="189" t="str">
        <f>Lists!C:C</f>
        <v>SWZ001</v>
      </c>
      <c r="B136" s="190">
        <f t="shared" si="16"/>
        <v>2.5</v>
      </c>
      <c r="C136" s="190">
        <f t="shared" si="17"/>
        <v>0.8</v>
      </c>
      <c r="D136" s="190">
        <f t="shared" si="18"/>
        <v>5</v>
      </c>
      <c r="E136" s="190">
        <f t="shared" si="19"/>
        <v>1.7</v>
      </c>
      <c r="F136" s="190">
        <f>'Data Reliability'!B136</f>
        <v>1.3</v>
      </c>
      <c r="G136" s="191">
        <f>Reliability_updated!V136</f>
        <v>372.6</v>
      </c>
      <c r="H136" s="191">
        <f>'Data Reliability'!C136</f>
        <v>1</v>
      </c>
      <c r="I136" t="str">
        <f>IF(Reliability!B136="x","x",(IF(ROUNDUP(Reliability!B136,0)=1,"Very High",IF(ROUNDUP(Reliability!B136,0)=2,"High",IF(ROUNDUP(Reliability!B136,0)=3,"Medium",IF(ROUNDUP(Reliability!B136,0)=4,"Low","Very Low"))))))</f>
        <v>Medium</v>
      </c>
    </row>
    <row r="137" spans="1:9" x14ac:dyDescent="0.25">
      <c r="A137" s="189" t="str">
        <f>Lists!C:C</f>
        <v>SYR001</v>
      </c>
      <c r="B137" s="190">
        <f t="shared" si="16"/>
        <v>1.2</v>
      </c>
      <c r="C137" s="190">
        <f t="shared" si="17"/>
        <v>0.8</v>
      </c>
      <c r="D137" s="190">
        <f t="shared" si="18"/>
        <v>2.7</v>
      </c>
      <c r="E137" s="190">
        <f t="shared" si="19"/>
        <v>0</v>
      </c>
      <c r="F137" s="190">
        <f>'Data Reliability'!B137</f>
        <v>1.3</v>
      </c>
      <c r="G137" s="191">
        <f>Reliability_updated!V137</f>
        <v>196.7</v>
      </c>
      <c r="H137" s="191">
        <f>'Data Reliability'!C137</f>
        <v>0</v>
      </c>
      <c r="I137" t="str">
        <f>IF(Reliability!B137="x","x",(IF(ROUNDUP(Reliability!B137,0)=1,"Very High",IF(ROUNDUP(Reliability!B137,0)=2,"High",IF(ROUNDUP(Reliability!B137,0)=3,"Medium",IF(ROUNDUP(Reliability!B137,0)=4,"Low","Very Low"))))))</f>
        <v>High</v>
      </c>
    </row>
    <row r="138" spans="1:9" x14ac:dyDescent="0.25">
      <c r="A138" s="189" t="str">
        <f>Lists!C:C</f>
        <v>SYR002</v>
      </c>
      <c r="B138" s="190">
        <f t="shared" si="16"/>
        <v>1.4</v>
      </c>
      <c r="C138" s="190">
        <f t="shared" si="17"/>
        <v>3.8</v>
      </c>
      <c r="D138" s="190">
        <f t="shared" si="18"/>
        <v>0.4</v>
      </c>
      <c r="E138" s="190">
        <f t="shared" si="19"/>
        <v>0</v>
      </c>
      <c r="F138" s="190">
        <f>'Data Reliability'!B138</f>
        <v>2.5</v>
      </c>
      <c r="G138" s="191">
        <f>Reliability_updated!V138</f>
        <v>32.4</v>
      </c>
      <c r="H138" s="191">
        <f>'Data Reliability'!C138</f>
        <v>0</v>
      </c>
      <c r="I138" t="str">
        <f>IF(Reliability!B138="x","x",(IF(ROUNDUP(Reliability!B138,0)=1,"Very High",IF(ROUNDUP(Reliability!B138,0)=2,"High",IF(ROUNDUP(Reliability!B138,0)=3,"Medium",IF(ROUNDUP(Reliability!B138,0)=4,"Low","Very Low"))))))</f>
        <v>High</v>
      </c>
    </row>
    <row r="139" spans="1:9" x14ac:dyDescent="0.25">
      <c r="A139" s="189" t="str">
        <f>Lists!C:C</f>
        <v>TCD001</v>
      </c>
      <c r="B139" s="190">
        <f t="shared" si="16"/>
        <v>0.2</v>
      </c>
      <c r="C139" s="190">
        <f t="shared" si="17"/>
        <v>0.3</v>
      </c>
      <c r="D139" s="190">
        <f t="shared" si="18"/>
        <v>0.3</v>
      </c>
      <c r="E139" s="190">
        <f t="shared" si="19"/>
        <v>0</v>
      </c>
      <c r="F139" s="190">
        <f>'Data Reliability'!B139</f>
        <v>1.1000000000000001</v>
      </c>
      <c r="G139" s="191">
        <f>Reliability_updated!V139</f>
        <v>24.1</v>
      </c>
      <c r="H139" s="191">
        <f>'Data Reliability'!C139</f>
        <v>0</v>
      </c>
      <c r="I139" t="str">
        <f>IF(Reliability!B139="x","x",(IF(ROUNDUP(Reliability!B139,0)=1,"Very High",IF(ROUNDUP(Reliability!B139,0)=2,"High",IF(ROUNDUP(Reliability!B139,0)=3,"Medium",IF(ROUNDUP(Reliability!B139,0)=4,"Low","Very Low"))))))</f>
        <v>Very High</v>
      </c>
    </row>
    <row r="140" spans="1:9" x14ac:dyDescent="0.25">
      <c r="A140" s="189" t="str">
        <f>Lists!C:C</f>
        <v>TCD003</v>
      </c>
      <c r="B140" s="190">
        <f t="shared" si="16"/>
        <v>0.3</v>
      </c>
      <c r="C140" s="190">
        <f t="shared" si="17"/>
        <v>0.3</v>
      </c>
      <c r="D140" s="190">
        <f t="shared" si="18"/>
        <v>0.7</v>
      </c>
      <c r="E140" s="190">
        <f t="shared" si="19"/>
        <v>0</v>
      </c>
      <c r="F140" s="190">
        <f>'Data Reliability'!B140</f>
        <v>1.1000000000000001</v>
      </c>
      <c r="G140" s="191">
        <f>Reliability_updated!V140</f>
        <v>49.6</v>
      </c>
      <c r="H140" s="191">
        <f>'Data Reliability'!C140</f>
        <v>0</v>
      </c>
      <c r="I140" t="str">
        <f>IF(Reliability!B140="x","x",(IF(ROUNDUP(Reliability!B140,0)=1,"Very High",IF(ROUNDUP(Reliability!B140,0)=2,"High",IF(ROUNDUP(Reliability!B140,0)=3,"Medium",IF(ROUNDUP(Reliability!B140,0)=4,"Low","Very Low"))))))</f>
        <v>Very High</v>
      </c>
    </row>
    <row r="141" spans="1:9" x14ac:dyDescent="0.25">
      <c r="A141" s="189" t="str">
        <f>Lists!C:C</f>
        <v>TCD004</v>
      </c>
      <c r="B141" s="190">
        <f t="shared" si="16"/>
        <v>0.3</v>
      </c>
      <c r="C141" s="190">
        <f t="shared" si="17"/>
        <v>0.3</v>
      </c>
      <c r="D141" s="190">
        <f t="shared" si="18"/>
        <v>0.7</v>
      </c>
      <c r="E141" s="190">
        <f t="shared" si="19"/>
        <v>0</v>
      </c>
      <c r="F141" s="190">
        <f>'Data Reliability'!B141</f>
        <v>1.1000000000000001</v>
      </c>
      <c r="G141" s="191">
        <f>Reliability_updated!V141</f>
        <v>49.6</v>
      </c>
      <c r="H141" s="191">
        <f>'Data Reliability'!C141</f>
        <v>0</v>
      </c>
      <c r="I141" t="str">
        <f>IF(Reliability!B141="x","x",(IF(ROUNDUP(Reliability!B141,0)=1,"Very High",IF(ROUNDUP(Reliability!B141,0)=2,"High",IF(ROUNDUP(Reliability!B141,0)=3,"Medium",IF(ROUNDUP(Reliability!B141,0)=4,"Low","Very Low"))))))</f>
        <v>Very High</v>
      </c>
    </row>
    <row r="142" spans="1:9" x14ac:dyDescent="0.25">
      <c r="A142" s="189" t="str">
        <f>Lists!C:C</f>
        <v>TCD005</v>
      </c>
      <c r="B142" s="190">
        <f t="shared" si="16"/>
        <v>0.3</v>
      </c>
      <c r="C142" s="190">
        <f t="shared" si="17"/>
        <v>0.3</v>
      </c>
      <c r="D142" s="190">
        <f t="shared" si="18"/>
        <v>0.7</v>
      </c>
      <c r="E142" s="190">
        <f t="shared" si="19"/>
        <v>0</v>
      </c>
      <c r="F142" s="190">
        <f>'Data Reliability'!B142</f>
        <v>1.1000000000000001</v>
      </c>
      <c r="G142" s="191">
        <f>Reliability_updated!V142</f>
        <v>49.6</v>
      </c>
      <c r="H142" s="191">
        <f>'Data Reliability'!C142</f>
        <v>0</v>
      </c>
      <c r="I142" t="str">
        <f>IF(Reliability!B142="x","x",(IF(ROUNDUP(Reliability!B142,0)=1,"Very High",IF(ROUNDUP(Reliability!B142,0)=2,"High",IF(ROUNDUP(Reliability!B142,0)=3,"Medium",IF(ROUNDUP(Reliability!B142,0)=4,"Low","Very Low"))))))</f>
        <v>Very High</v>
      </c>
    </row>
    <row r="143" spans="1:9" x14ac:dyDescent="0.25">
      <c r="A143" s="189" t="str">
        <f>Lists!C:C</f>
        <v>THA001</v>
      </c>
      <c r="B143" s="190">
        <f t="shared" si="16"/>
        <v>1.9</v>
      </c>
      <c r="C143" s="190">
        <f t="shared" si="17"/>
        <v>2.8</v>
      </c>
      <c r="D143" s="190">
        <f t="shared" si="18"/>
        <v>2.8</v>
      </c>
      <c r="E143" s="190">
        <f t="shared" si="19"/>
        <v>0</v>
      </c>
      <c r="F143" s="190">
        <f>'Data Reliability'!B143</f>
        <v>2.1</v>
      </c>
      <c r="G143" s="191">
        <f>Reliability_updated!V143</f>
        <v>205</v>
      </c>
      <c r="H143" s="191">
        <f>'Data Reliability'!C143</f>
        <v>0</v>
      </c>
      <c r="I143" t="str">
        <f>IF(Reliability!B143="x","x",(IF(ROUNDUP(Reliability!B143,0)=1,"Very High",IF(ROUNDUP(Reliability!B143,0)=2,"High",IF(ROUNDUP(Reliability!B143,0)=3,"Medium",IF(ROUNDUP(Reliability!B143,0)=4,"Low","Very Low"))))))</f>
        <v>High</v>
      </c>
    </row>
    <row r="144" spans="1:9" x14ac:dyDescent="0.25">
      <c r="A144" s="189" t="str">
        <f>Lists!C:C</f>
        <v>THA002</v>
      </c>
      <c r="B144" s="190">
        <f t="shared" si="16"/>
        <v>2.9</v>
      </c>
      <c r="C144" s="190">
        <f t="shared" si="17"/>
        <v>2.5</v>
      </c>
      <c r="D144" s="190">
        <f t="shared" si="18"/>
        <v>2.8</v>
      </c>
      <c r="E144" s="190">
        <f t="shared" si="19"/>
        <v>3.3</v>
      </c>
      <c r="F144" s="190">
        <f>'Data Reliability'!B144</f>
        <v>2</v>
      </c>
      <c r="G144" s="191">
        <f>Reliability_updated!V144</f>
        <v>205</v>
      </c>
      <c r="H144" s="191">
        <f>'Data Reliability'!C144</f>
        <v>2</v>
      </c>
      <c r="I144" t="str">
        <f>IF(Reliability!B144="x","x",(IF(ROUNDUP(Reliability!B144,0)=1,"Very High",IF(ROUNDUP(Reliability!B144,0)=2,"High",IF(ROUNDUP(Reliability!B144,0)=3,"Medium",IF(ROUNDUP(Reliability!B144,0)=4,"Low","Very Low"))))))</f>
        <v>Medium</v>
      </c>
    </row>
    <row r="145" spans="1:9" x14ac:dyDescent="0.25">
      <c r="A145" s="189" t="str">
        <f>Lists!C:C</f>
        <v>THA003</v>
      </c>
      <c r="B145" s="190">
        <f t="shared" si="16"/>
        <v>1.9</v>
      </c>
      <c r="C145" s="190">
        <f t="shared" si="17"/>
        <v>2.8</v>
      </c>
      <c r="D145" s="190">
        <f t="shared" si="18"/>
        <v>2.8</v>
      </c>
      <c r="E145" s="190">
        <f t="shared" si="19"/>
        <v>0</v>
      </c>
      <c r="F145" s="190">
        <f>'Data Reliability'!B145</f>
        <v>2.1</v>
      </c>
      <c r="G145" s="191">
        <f>Reliability_updated!V145</f>
        <v>205</v>
      </c>
      <c r="H145" s="191">
        <f>'Data Reliability'!C145</f>
        <v>0</v>
      </c>
      <c r="I145" t="str">
        <f>IF(Reliability!B145="x","x",(IF(ROUNDUP(Reliability!B145,0)=1,"Very High",IF(ROUNDUP(Reliability!B145,0)=2,"High",IF(ROUNDUP(Reliability!B145,0)=3,"Medium",IF(ROUNDUP(Reliability!B145,0)=4,"Low","Very Low"))))))</f>
        <v>High</v>
      </c>
    </row>
    <row r="146" spans="1:9" x14ac:dyDescent="0.25">
      <c r="A146" s="189" t="str">
        <f>Lists!C:C</f>
        <v>TTO002</v>
      </c>
      <c r="B146" s="190">
        <f t="shared" si="16"/>
        <v>0.7</v>
      </c>
      <c r="C146" s="190">
        <f t="shared" si="17"/>
        <v>1.8</v>
      </c>
      <c r="D146" s="190">
        <f t="shared" si="18"/>
        <v>0.4</v>
      </c>
      <c r="E146" s="190">
        <f t="shared" si="19"/>
        <v>0</v>
      </c>
      <c r="F146" s="190">
        <f>'Data Reliability'!B146</f>
        <v>1.7</v>
      </c>
      <c r="G146" s="191">
        <f>Reliability_updated!V146</f>
        <v>32.6</v>
      </c>
      <c r="H146" s="191">
        <f>'Data Reliability'!C146</f>
        <v>0</v>
      </c>
      <c r="I146" t="str">
        <f>IF(Reliability!B146="x","x",(IF(ROUNDUP(Reliability!B146,0)=1,"Very High",IF(ROUNDUP(Reliability!B146,0)=2,"High",IF(ROUNDUP(Reliability!B146,0)=3,"Medium",IF(ROUNDUP(Reliability!B146,0)=4,"Low","Very Low"))))))</f>
        <v>Very High</v>
      </c>
    </row>
    <row r="147" spans="1:9" x14ac:dyDescent="0.25">
      <c r="A147" s="189" t="str">
        <f>Lists!C:C</f>
        <v>TUN002</v>
      </c>
      <c r="B147" s="190">
        <f t="shared" si="16"/>
        <v>1.2</v>
      </c>
      <c r="C147" s="190">
        <f t="shared" si="17"/>
        <v>2.5</v>
      </c>
      <c r="D147" s="190">
        <f t="shared" si="18"/>
        <v>1</v>
      </c>
      <c r="E147" s="190">
        <f t="shared" si="19"/>
        <v>0</v>
      </c>
      <c r="F147" s="190">
        <f>'Data Reliability'!B147</f>
        <v>2</v>
      </c>
      <c r="G147" s="191">
        <f>Reliability_updated!V147</f>
        <v>76.3</v>
      </c>
      <c r="H147" s="191">
        <f>'Data Reliability'!C147</f>
        <v>0</v>
      </c>
      <c r="I147" t="str">
        <f>IF(Reliability!B147="x","x",(IF(ROUNDUP(Reliability!B147,0)=1,"Very High",IF(ROUNDUP(Reliability!B147,0)=2,"High",IF(ROUNDUP(Reliability!B147,0)=3,"Medium",IF(ROUNDUP(Reliability!B147,0)=4,"Low","Very Low"))))))</f>
        <v>High</v>
      </c>
    </row>
    <row r="148" spans="1:9" x14ac:dyDescent="0.25">
      <c r="A148" s="189" t="str">
        <f>Lists!C:C</f>
        <v>TUR001</v>
      </c>
      <c r="B148" s="190">
        <f t="shared" si="16"/>
        <v>1.7</v>
      </c>
      <c r="C148" s="190">
        <f t="shared" si="17"/>
        <v>2.5</v>
      </c>
      <c r="D148" s="190">
        <f t="shared" si="18"/>
        <v>2.7</v>
      </c>
      <c r="E148" s="190">
        <f t="shared" si="19"/>
        <v>0</v>
      </c>
      <c r="F148" s="190">
        <f>'Data Reliability'!B148</f>
        <v>2</v>
      </c>
      <c r="G148" s="191">
        <f>Reliability_updated!V148</f>
        <v>195.1</v>
      </c>
      <c r="H148" s="191">
        <f>'Data Reliability'!C148</f>
        <v>0</v>
      </c>
      <c r="I148" t="str">
        <f>IF(Reliability!B148="x","x",(IF(ROUNDUP(Reliability!B148,0)=1,"Very High",IF(ROUNDUP(Reliability!B148,0)=2,"High",IF(ROUNDUP(Reliability!B148,0)=3,"Medium",IF(ROUNDUP(Reliability!B148,0)=4,"Low","Very Low"))))))</f>
        <v>High</v>
      </c>
    </row>
    <row r="149" spans="1:9" x14ac:dyDescent="0.25">
      <c r="A149" s="189" t="str">
        <f>Lists!C:C</f>
        <v>TUR002</v>
      </c>
      <c r="B149" s="190">
        <f t="shared" si="16"/>
        <v>2.2000000000000002</v>
      </c>
      <c r="C149" s="190">
        <f t="shared" si="17"/>
        <v>2.2999999999999998</v>
      </c>
      <c r="D149" s="190">
        <f t="shared" si="18"/>
        <v>2.7</v>
      </c>
      <c r="E149" s="190">
        <f t="shared" si="19"/>
        <v>1.7</v>
      </c>
      <c r="F149" s="190">
        <f>'Data Reliability'!B149</f>
        <v>1.9</v>
      </c>
      <c r="G149" s="191">
        <f>Reliability_updated!V149</f>
        <v>195.1</v>
      </c>
      <c r="H149" s="191">
        <f>'Data Reliability'!C149</f>
        <v>1</v>
      </c>
      <c r="I149" t="str">
        <f>IF(Reliability!B149="x","x",(IF(ROUNDUP(Reliability!B149,0)=1,"Very High",IF(ROUNDUP(Reliability!B149,0)=2,"High",IF(ROUNDUP(Reliability!B149,0)=3,"Medium",IF(ROUNDUP(Reliability!B149,0)=4,"Low","Very Low"))))))</f>
        <v>Medium</v>
      </c>
    </row>
    <row r="150" spans="1:9" x14ac:dyDescent="0.25">
      <c r="A150" s="189" t="str">
        <f>Lists!C:C</f>
        <v>TUR003</v>
      </c>
      <c r="B150" s="190">
        <f t="shared" si="16"/>
        <v>1.7</v>
      </c>
      <c r="C150" s="190">
        <f t="shared" si="17"/>
        <v>2.5</v>
      </c>
      <c r="D150" s="190">
        <f t="shared" si="18"/>
        <v>2.7</v>
      </c>
      <c r="E150" s="190">
        <f t="shared" si="19"/>
        <v>0</v>
      </c>
      <c r="F150" s="190">
        <f>'Data Reliability'!B150</f>
        <v>2</v>
      </c>
      <c r="G150" s="191">
        <f>Reliability_updated!V150</f>
        <v>195.1</v>
      </c>
      <c r="H150" s="191">
        <f>'Data Reliability'!C150</f>
        <v>0</v>
      </c>
      <c r="I150" t="str">
        <f>IF(Reliability!B150="x","x",(IF(ROUNDUP(Reliability!B150,0)=1,"Very High",IF(ROUNDUP(Reliability!B150,0)=2,"High",IF(ROUNDUP(Reliability!B150,0)=3,"Medium",IF(ROUNDUP(Reliability!B150,0)=4,"Low","Very Low"))))))</f>
        <v>High</v>
      </c>
    </row>
    <row r="151" spans="1:9" x14ac:dyDescent="0.25">
      <c r="A151" s="189" t="str">
        <f>Lists!C:C</f>
        <v>TUR004</v>
      </c>
      <c r="B151" s="190">
        <f t="shared" si="16"/>
        <v>3</v>
      </c>
      <c r="C151" s="190" t="str">
        <f t="shared" si="17"/>
        <v>x</v>
      </c>
      <c r="D151" s="190">
        <f t="shared" si="18"/>
        <v>2.7</v>
      </c>
      <c r="E151" s="190">
        <f t="shared" si="19"/>
        <v>3.3</v>
      </c>
      <c r="F151" s="190" t="str">
        <f>'Data Reliability'!B151</f>
        <v>x</v>
      </c>
      <c r="G151" s="191">
        <f>Reliability_updated!V151</f>
        <v>195.1</v>
      </c>
      <c r="H151" s="191">
        <f>'Data Reliability'!C151</f>
        <v>2</v>
      </c>
      <c r="I151" t="str">
        <f>IF(Reliability!B151="x","x",(IF(ROUNDUP(Reliability!B151,0)=1,"Very High",IF(ROUNDUP(Reliability!B151,0)=2,"High",IF(ROUNDUP(Reliability!B151,0)=3,"Medium",IF(ROUNDUP(Reliability!B151,0)=4,"Low","Very Low"))))))</f>
        <v>Medium</v>
      </c>
    </row>
    <row r="152" spans="1:9" x14ac:dyDescent="0.25">
      <c r="A152" s="189" t="str">
        <f>Lists!C:C</f>
        <v>TUR005</v>
      </c>
      <c r="B152" s="190">
        <f t="shared" si="16"/>
        <v>1.5</v>
      </c>
      <c r="C152" s="190">
        <f t="shared" si="17"/>
        <v>4</v>
      </c>
      <c r="D152" s="190">
        <f t="shared" si="18"/>
        <v>0.4</v>
      </c>
      <c r="E152" s="190">
        <f t="shared" si="19"/>
        <v>0</v>
      </c>
      <c r="F152" s="190">
        <f>'Data Reliability'!B152</f>
        <v>2.6</v>
      </c>
      <c r="G152" s="191">
        <f>Reliability_updated!V152</f>
        <v>32.4</v>
      </c>
      <c r="H152" s="191">
        <f>'Data Reliability'!C152</f>
        <v>0</v>
      </c>
      <c r="I152" t="str">
        <f>IF(Reliability!B152="x","x",(IF(ROUNDUP(Reliability!B152,0)=1,"Very High",IF(ROUNDUP(Reliability!B152,0)=2,"High",IF(ROUNDUP(Reliability!B152,0)=3,"Medium",IF(ROUNDUP(Reliability!B152,0)=4,"Low","Very Low"))))))</f>
        <v>High</v>
      </c>
    </row>
    <row r="153" spans="1:9" x14ac:dyDescent="0.25">
      <c r="A153" s="189" t="str">
        <f>Lists!C:C</f>
        <v>TZA001</v>
      </c>
      <c r="B153" s="190">
        <f t="shared" si="16"/>
        <v>0.7</v>
      </c>
      <c r="C153" s="190">
        <f t="shared" si="17"/>
        <v>1.5</v>
      </c>
      <c r="D153" s="190">
        <f t="shared" si="18"/>
        <v>0.6</v>
      </c>
      <c r="E153" s="190">
        <f t="shared" si="19"/>
        <v>0</v>
      </c>
      <c r="F153" s="190">
        <f>'Data Reliability'!B153</f>
        <v>1.6</v>
      </c>
      <c r="G153" s="191">
        <f>Reliability_updated!V153</f>
        <v>41.6</v>
      </c>
      <c r="H153" s="191">
        <f>'Data Reliability'!C153</f>
        <v>0</v>
      </c>
      <c r="I153" t="str">
        <f>IF(Reliability!B153="x","x",(IF(ROUNDUP(Reliability!B153,0)=1,"Very High",IF(ROUNDUP(Reliability!B153,0)=2,"High",IF(ROUNDUP(Reliability!B153,0)=3,"Medium",IF(ROUNDUP(Reliability!B153,0)=4,"Low","Very Low"))))))</f>
        <v>Very High</v>
      </c>
    </row>
    <row r="154" spans="1:9" x14ac:dyDescent="0.25">
      <c r="A154" s="189" t="str">
        <f>Lists!C:C</f>
        <v>TZA002</v>
      </c>
      <c r="B154" s="190">
        <f t="shared" si="16"/>
        <v>0.9</v>
      </c>
      <c r="C154" s="190">
        <f t="shared" si="17"/>
        <v>2</v>
      </c>
      <c r="D154" s="190">
        <f t="shared" si="18"/>
        <v>0.6</v>
      </c>
      <c r="E154" s="190">
        <f t="shared" si="19"/>
        <v>0</v>
      </c>
      <c r="F154" s="190">
        <f>'Data Reliability'!B154</f>
        <v>1.8</v>
      </c>
      <c r="G154" s="191">
        <f>Reliability_updated!V154</f>
        <v>41.6</v>
      </c>
      <c r="H154" s="191">
        <f>'Data Reliability'!C154</f>
        <v>0</v>
      </c>
      <c r="I154" t="str">
        <f>IF(Reliability!B154="x","x",(IF(ROUNDUP(Reliability!B154,0)=1,"Very High",IF(ROUNDUP(Reliability!B154,0)=2,"High",IF(ROUNDUP(Reliability!B154,0)=3,"Medium",IF(ROUNDUP(Reliability!B154,0)=4,"Low","Very Low"))))))</f>
        <v>Very High</v>
      </c>
    </row>
    <row r="155" spans="1:9" x14ac:dyDescent="0.25">
      <c r="A155" s="189" t="str">
        <f>Lists!C:C</f>
        <v>TZA003</v>
      </c>
      <c r="B155" s="190">
        <f t="shared" si="16"/>
        <v>1.3</v>
      </c>
      <c r="C155" s="190">
        <f t="shared" si="17"/>
        <v>1</v>
      </c>
      <c r="D155" s="190">
        <f t="shared" si="18"/>
        <v>2.9</v>
      </c>
      <c r="E155" s="190">
        <f t="shared" si="19"/>
        <v>0</v>
      </c>
      <c r="F155" s="190">
        <f>'Data Reliability'!B155</f>
        <v>1.4</v>
      </c>
      <c r="G155" s="191">
        <f>Reliability_updated!V155</f>
        <v>208.6</v>
      </c>
      <c r="H155" s="191">
        <f>'Data Reliability'!C155</f>
        <v>0</v>
      </c>
      <c r="I155" t="str">
        <f>IF(Reliability!B155="x","x",(IF(ROUNDUP(Reliability!B155,0)=1,"Very High",IF(ROUNDUP(Reliability!B155,0)=2,"High",IF(ROUNDUP(Reliability!B155,0)=3,"Medium",IF(ROUNDUP(Reliability!B155,0)=4,"Low","Very Low"))))))</f>
        <v>High</v>
      </c>
    </row>
    <row r="156" spans="1:9" x14ac:dyDescent="0.25">
      <c r="A156" s="189" t="str">
        <f>Lists!C:C</f>
        <v>UGA005</v>
      </c>
      <c r="B156" s="190">
        <f t="shared" si="16"/>
        <v>2.2000000000000002</v>
      </c>
      <c r="C156" s="190">
        <f t="shared" si="17"/>
        <v>2.8</v>
      </c>
      <c r="D156" s="190">
        <f t="shared" si="18"/>
        <v>2.2000000000000002</v>
      </c>
      <c r="E156" s="190">
        <f t="shared" si="19"/>
        <v>1.7</v>
      </c>
      <c r="F156" s="190">
        <f>'Data Reliability'!B156</f>
        <v>2.1</v>
      </c>
      <c r="G156" s="191">
        <f>Reliability_updated!V156</f>
        <v>158.80000000000001</v>
      </c>
      <c r="H156" s="191">
        <f>'Data Reliability'!C156</f>
        <v>1</v>
      </c>
      <c r="I156" t="str">
        <f>IF(Reliability!B156="x","x",(IF(ROUNDUP(Reliability!B156,0)=1,"Very High",IF(ROUNDUP(Reliability!B156,0)=2,"High",IF(ROUNDUP(Reliability!B156,0)=3,"Medium",IF(ROUNDUP(Reliability!B156,0)=4,"Low","Very Low"))))))</f>
        <v>Medium</v>
      </c>
    </row>
    <row r="157" spans="1:9" x14ac:dyDescent="0.25">
      <c r="A157" s="189" t="str">
        <f>Lists!C:C</f>
        <v>UKR002</v>
      </c>
      <c r="B157" s="190">
        <f t="shared" si="16"/>
        <v>0.8</v>
      </c>
      <c r="C157" s="190">
        <f t="shared" si="17"/>
        <v>1.8</v>
      </c>
      <c r="D157" s="190">
        <f t="shared" si="18"/>
        <v>0.5</v>
      </c>
      <c r="E157" s="190">
        <f t="shared" si="19"/>
        <v>0</v>
      </c>
      <c r="F157" s="190">
        <f>'Data Reliability'!B157</f>
        <v>1.7</v>
      </c>
      <c r="G157" s="191">
        <f>Reliability_updated!V157</f>
        <v>37.200000000000003</v>
      </c>
      <c r="H157" s="191">
        <f>'Data Reliability'!C157</f>
        <v>0</v>
      </c>
      <c r="I157" t="str">
        <f>IF(Reliability!B157="x","x",(IF(ROUNDUP(Reliability!B157,0)=1,"Very High",IF(ROUNDUP(Reliability!B157,0)=2,"High",IF(ROUNDUP(Reliability!B157,0)=3,"Medium",IF(ROUNDUP(Reliability!B157,0)=4,"Low","Very Low"))))))</f>
        <v>Very High</v>
      </c>
    </row>
    <row r="158" spans="1:9" x14ac:dyDescent="0.25">
      <c r="A158" s="189" t="str">
        <f>Lists!C:C</f>
        <v>VEN001</v>
      </c>
      <c r="B158" s="190">
        <f t="shared" si="16"/>
        <v>0.8</v>
      </c>
      <c r="C158" s="190">
        <f t="shared" si="17"/>
        <v>2</v>
      </c>
      <c r="D158" s="190">
        <f t="shared" si="18"/>
        <v>0.4</v>
      </c>
      <c r="E158" s="190">
        <f t="shared" si="19"/>
        <v>0</v>
      </c>
      <c r="F158" s="190">
        <f>'Data Reliability'!B158</f>
        <v>1.8</v>
      </c>
      <c r="G158" s="191">
        <f>Reliability_updated!V158</f>
        <v>32.6</v>
      </c>
      <c r="H158" s="191">
        <f>'Data Reliability'!C158</f>
        <v>0</v>
      </c>
      <c r="I158" t="str">
        <f>IF(Reliability!B158="x","x",(IF(ROUNDUP(Reliability!B158,0)=1,"Very High",IF(ROUNDUP(Reliability!B158,0)=2,"High",IF(ROUNDUP(Reliability!B158,0)=3,"Medium",IF(ROUNDUP(Reliability!B158,0)=4,"Low","Very Low"))))))</f>
        <v>Very High</v>
      </c>
    </row>
    <row r="159" spans="1:9" x14ac:dyDescent="0.25">
      <c r="A159" s="189" t="str">
        <f>Lists!C:C</f>
        <v>VUT003</v>
      </c>
      <c r="B159" s="190">
        <f t="shared" si="16"/>
        <v>2.6</v>
      </c>
      <c r="C159" s="190">
        <f t="shared" si="17"/>
        <v>2.8</v>
      </c>
      <c r="D159" s="190">
        <f t="shared" si="18"/>
        <v>1.6</v>
      </c>
      <c r="E159" s="190">
        <f t="shared" si="19"/>
        <v>3.3</v>
      </c>
      <c r="F159" s="190">
        <f>'Data Reliability'!B159</f>
        <v>2.1</v>
      </c>
      <c r="G159" s="191">
        <f>Reliability_updated!V159</f>
        <v>118.5</v>
      </c>
      <c r="H159" s="191">
        <f>'Data Reliability'!C159</f>
        <v>2</v>
      </c>
      <c r="I159" t="str">
        <f>IF(Reliability!B159="x","x",(IF(ROUNDUP(Reliability!B159,0)=1,"Very High",IF(ROUNDUP(Reliability!B159,0)=2,"High",IF(ROUNDUP(Reliability!B159,0)=3,"Medium",IF(ROUNDUP(Reliability!B159,0)=4,"Low","Very Low"))))))</f>
        <v>Medium</v>
      </c>
    </row>
    <row r="160" spans="1:9" x14ac:dyDescent="0.25">
      <c r="A160" s="189" t="str">
        <f>Lists!C:C</f>
        <v>YEM001</v>
      </c>
      <c r="B160" s="190">
        <f t="shared" si="16"/>
        <v>0.6</v>
      </c>
      <c r="C160" s="190">
        <f t="shared" si="17"/>
        <v>0.8</v>
      </c>
      <c r="D160" s="190">
        <f t="shared" si="18"/>
        <v>0.9</v>
      </c>
      <c r="E160" s="190">
        <f t="shared" si="19"/>
        <v>0</v>
      </c>
      <c r="F160" s="190">
        <f>'Data Reliability'!B160</f>
        <v>1.3</v>
      </c>
      <c r="G160" s="191">
        <f>Reliability_updated!V160</f>
        <v>63.3</v>
      </c>
      <c r="H160" s="191">
        <f>'Data Reliability'!C160</f>
        <v>0</v>
      </c>
      <c r="I160" t="str">
        <f>IF(Reliability!B160="x","x",(IF(ROUNDUP(Reliability!B160,0)=1,"Very High",IF(ROUNDUP(Reliability!B160,0)=2,"High",IF(ROUNDUP(Reliability!B160,0)=3,"Medium",IF(ROUNDUP(Reliability!B160,0)=4,"Low","Very Low"))))))</f>
        <v>Very High</v>
      </c>
    </row>
    <row r="161" spans="1:9" x14ac:dyDescent="0.25">
      <c r="A161" s="189" t="str">
        <f>Lists!C:C</f>
        <v>YEM002</v>
      </c>
      <c r="B161" s="190">
        <f t="shared" si="16"/>
        <v>1</v>
      </c>
      <c r="C161" s="190">
        <f t="shared" si="17"/>
        <v>2.5</v>
      </c>
      <c r="D161" s="190">
        <f t="shared" si="18"/>
        <v>0.6</v>
      </c>
      <c r="E161" s="190">
        <f t="shared" si="19"/>
        <v>0</v>
      </c>
      <c r="F161" s="190">
        <f>'Data Reliability'!B161</f>
        <v>2</v>
      </c>
      <c r="G161" s="191">
        <f>Reliability_updated!V161</f>
        <v>45.1</v>
      </c>
      <c r="H161" s="191">
        <f>'Data Reliability'!C161</f>
        <v>0</v>
      </c>
      <c r="I161" t="str">
        <f>IF(Reliability!B161="x","x",(IF(ROUNDUP(Reliability!B161,0)=1,"Very High",IF(ROUNDUP(Reliability!B161,0)=2,"High",IF(ROUNDUP(Reliability!B161,0)=3,"Medium",IF(ROUNDUP(Reliability!B161,0)=4,"Low","Very Low"))))))</f>
        <v>Very High</v>
      </c>
    </row>
    <row r="162" spans="1:9" x14ac:dyDescent="0.25">
      <c r="A162" s="189" t="str">
        <f>Lists!C:C</f>
        <v>ZMB002</v>
      </c>
      <c r="B162" s="190">
        <f t="shared" si="16"/>
        <v>1.8</v>
      </c>
      <c r="C162" s="190">
        <f t="shared" si="17"/>
        <v>0.5</v>
      </c>
      <c r="D162" s="190">
        <f t="shared" si="18"/>
        <v>5</v>
      </c>
      <c r="E162" s="190">
        <f t="shared" si="19"/>
        <v>0</v>
      </c>
      <c r="F162" s="190">
        <f>'Data Reliability'!B162</f>
        <v>1.2</v>
      </c>
      <c r="G162" s="191">
        <f>Reliability_updated!V162</f>
        <v>415.4</v>
      </c>
      <c r="H162" s="191">
        <f>'Data Reliability'!C162</f>
        <v>0</v>
      </c>
      <c r="I162" t="str">
        <f>IF(Reliability!B162="x","x",(IF(ROUNDUP(Reliability!B162,0)=1,"Very High",IF(ROUNDUP(Reliability!B162,0)=2,"High",IF(ROUNDUP(Reliability!B162,0)=3,"Medium",IF(ROUNDUP(Reliability!B162,0)=4,"Low","Very Low"))))))</f>
        <v>High</v>
      </c>
    </row>
    <row r="163" spans="1:9" x14ac:dyDescent="0.25">
      <c r="A163" s="189" t="str">
        <f>Lists!C:C</f>
        <v>ZWE001</v>
      </c>
      <c r="B163" s="190">
        <f t="shared" ref="B163" si="20">ROUND(AVERAGE(C163:E163),1)</f>
        <v>0.9</v>
      </c>
      <c r="C163" s="190">
        <f t="shared" si="17"/>
        <v>1.5</v>
      </c>
      <c r="D163" s="190">
        <f t="shared" si="18"/>
        <v>1.1000000000000001</v>
      </c>
      <c r="E163" s="190">
        <f t="shared" si="19"/>
        <v>0</v>
      </c>
      <c r="F163" s="190">
        <f>'Data Reliability'!B163</f>
        <v>1.6</v>
      </c>
      <c r="G163" s="191">
        <f>Reliability_updated!V163</f>
        <v>80.400000000000006</v>
      </c>
      <c r="H163" s="191">
        <f>'Data Reliability'!C163</f>
        <v>0</v>
      </c>
      <c r="I163" t="str">
        <f>IF(Reliability!B163="x","x",(IF(ROUNDUP(Reliability!B163,0)=1,"Very High",IF(ROUNDUP(Reliability!B163,0)=2,"High",IF(ROUNDUP(Reliability!B163,0)=3,"Medium",IF(ROUNDUP(Reliability!B163,0)=4,"Low","Very Low"))))))</f>
        <v>Very High</v>
      </c>
    </row>
  </sheetData>
  <mergeCells count="1">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8080"/>
  </sheetPr>
  <dimension ref="A1:DL295"/>
  <sheetViews>
    <sheetView workbookViewId="0"/>
  </sheetViews>
  <sheetFormatPr defaultRowHeight="15" x14ac:dyDescent="0.25"/>
  <cols>
    <col min="1" max="1" width="48" customWidth="1"/>
    <col min="2" max="2" width="6.42578125" customWidth="1"/>
    <col min="3" max="9" width="6" customWidth="1"/>
    <col min="10" max="10" width="9" customWidth="1"/>
    <col min="11" max="14" width="6" customWidth="1"/>
    <col min="15" max="16" width="9" customWidth="1"/>
  </cols>
  <sheetData>
    <row r="1" spans="1:116" ht="125.1" customHeight="1" x14ac:dyDescent="0.25">
      <c r="A1" s="264" t="s">
        <v>2</v>
      </c>
      <c r="B1" s="265" t="s">
        <v>9103</v>
      </c>
      <c r="C1" s="266" t="s">
        <v>9247</v>
      </c>
      <c r="D1" s="266" t="s">
        <v>9248</v>
      </c>
      <c r="E1" s="266" t="s">
        <v>9162</v>
      </c>
      <c r="F1" s="266" t="s">
        <v>9159</v>
      </c>
      <c r="G1" s="266" t="s">
        <v>9249</v>
      </c>
      <c r="H1" s="266" t="s">
        <v>9165</v>
      </c>
      <c r="I1" s="266" t="s">
        <v>9250</v>
      </c>
      <c r="J1" s="266" t="s">
        <v>9251</v>
      </c>
      <c r="K1" s="266" t="s">
        <v>9172</v>
      </c>
      <c r="L1" s="266" t="s">
        <v>9173</v>
      </c>
      <c r="M1" s="266" t="s">
        <v>9252</v>
      </c>
      <c r="N1" s="266" t="s">
        <v>9253</v>
      </c>
      <c r="O1" s="266" t="s">
        <v>9254</v>
      </c>
      <c r="P1" s="266" t="s">
        <v>9255</v>
      </c>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c r="AQ1" s="267"/>
      <c r="AR1" s="267"/>
      <c r="AS1" s="267"/>
      <c r="AT1" s="267"/>
      <c r="AU1" s="267"/>
      <c r="AV1" s="267"/>
      <c r="AW1" s="267"/>
      <c r="AX1" s="267"/>
      <c r="AY1" s="267"/>
      <c r="AZ1" s="267"/>
      <c r="BA1" s="267"/>
      <c r="BB1" s="267"/>
      <c r="BC1" s="267"/>
      <c r="BD1" s="267"/>
      <c r="BE1" s="267"/>
      <c r="BF1" s="267"/>
      <c r="BG1" s="267"/>
      <c r="BH1" s="267"/>
      <c r="BI1" s="267"/>
      <c r="BJ1" s="267"/>
      <c r="BK1" s="267"/>
      <c r="BL1" s="267"/>
      <c r="BM1" s="267"/>
      <c r="BN1" s="267"/>
      <c r="BO1" s="267"/>
      <c r="BP1" s="267"/>
      <c r="BQ1" s="267"/>
      <c r="BR1" s="267"/>
      <c r="BS1" s="267"/>
      <c r="BT1" s="267"/>
      <c r="BU1" s="267"/>
      <c r="BV1" s="267"/>
      <c r="BW1" s="267"/>
      <c r="BX1" s="267"/>
      <c r="BY1" s="267"/>
      <c r="BZ1" s="267"/>
      <c r="CA1" s="267"/>
      <c r="CB1" s="267"/>
      <c r="CC1" s="267"/>
      <c r="CD1" s="267"/>
      <c r="CE1" s="267"/>
      <c r="CF1" s="267"/>
      <c r="CG1" s="267"/>
      <c r="CH1" s="267"/>
      <c r="CI1" s="267"/>
      <c r="CJ1" s="267"/>
      <c r="CK1" s="267"/>
      <c r="CL1" s="267"/>
      <c r="CM1" s="267"/>
      <c r="CN1" s="267"/>
      <c r="CO1" s="267"/>
      <c r="CP1" s="267"/>
      <c r="CQ1" s="267"/>
      <c r="CR1" s="267"/>
      <c r="CS1" s="267"/>
      <c r="CT1" s="267"/>
      <c r="CU1" s="267"/>
      <c r="CV1" s="267"/>
      <c r="CW1" s="267"/>
      <c r="CX1" s="267"/>
      <c r="CY1" s="267"/>
      <c r="CZ1" s="267"/>
      <c r="DA1" s="267"/>
      <c r="DB1" s="267"/>
      <c r="DC1" s="267"/>
      <c r="DD1" s="267"/>
      <c r="DE1" s="267"/>
      <c r="DF1" s="267"/>
      <c r="DG1" s="267"/>
      <c r="DH1" s="267"/>
      <c r="DI1" s="267"/>
      <c r="DJ1" s="267"/>
      <c r="DK1" s="267"/>
      <c r="DL1" s="267"/>
    </row>
    <row r="2" spans="1:116" ht="30" customHeight="1" x14ac:dyDescent="0.25">
      <c r="A2" s="268" t="s">
        <v>9256</v>
      </c>
      <c r="B2" s="269"/>
      <c r="C2" s="270" t="s">
        <v>9257</v>
      </c>
      <c r="D2" s="270" t="s">
        <v>9258</v>
      </c>
      <c r="E2" s="270" t="s">
        <v>9259</v>
      </c>
      <c r="F2" s="270" t="s">
        <v>9260</v>
      </c>
      <c r="G2" s="270" t="s">
        <v>9261</v>
      </c>
      <c r="H2" s="270" t="s">
        <v>9262</v>
      </c>
      <c r="I2" s="270" t="s">
        <v>9263</v>
      </c>
      <c r="J2" s="270" t="s">
        <v>9260</v>
      </c>
      <c r="K2" s="270" t="s">
        <v>9263</v>
      </c>
      <c r="L2" s="270" t="s">
        <v>9260</v>
      </c>
      <c r="M2" s="270" t="s">
        <v>9260</v>
      </c>
      <c r="N2" s="270" t="s">
        <v>9263</v>
      </c>
      <c r="O2" s="270" t="s">
        <v>9260</v>
      </c>
      <c r="P2" s="270"/>
      <c r="Q2" s="267"/>
      <c r="R2" s="267"/>
      <c r="S2" s="267"/>
      <c r="T2" s="267"/>
      <c r="U2" s="267"/>
      <c r="V2" s="267"/>
      <c r="W2" s="267"/>
      <c r="X2" s="267"/>
      <c r="Y2" s="267"/>
      <c r="Z2" s="267"/>
      <c r="AA2" s="267"/>
      <c r="AB2" s="267"/>
      <c r="AC2" s="267"/>
      <c r="AD2" s="267"/>
      <c r="AE2" s="267"/>
      <c r="AF2" s="267"/>
      <c r="AG2" s="267"/>
      <c r="AH2" s="267"/>
      <c r="AI2" s="267"/>
      <c r="AJ2" s="267"/>
      <c r="AK2" s="267"/>
      <c r="AL2" s="267"/>
      <c r="AM2" s="267"/>
      <c r="AN2" s="267"/>
      <c r="AO2" s="267"/>
      <c r="AP2" s="267"/>
      <c r="AQ2" s="267"/>
      <c r="AR2" s="267"/>
      <c r="AS2" s="267"/>
      <c r="AT2" s="267"/>
      <c r="AU2" s="267"/>
      <c r="AV2" s="267"/>
      <c r="AW2" s="267"/>
      <c r="AX2" s="267"/>
      <c r="AY2" s="267"/>
      <c r="AZ2" s="267"/>
      <c r="BA2" s="267"/>
      <c r="BB2" s="267"/>
      <c r="BC2" s="267"/>
      <c r="BD2" s="267"/>
      <c r="BE2" s="267"/>
      <c r="BF2" s="267"/>
      <c r="BG2" s="267"/>
      <c r="BH2" s="267"/>
      <c r="BI2" s="267"/>
      <c r="BJ2" s="267"/>
      <c r="BK2" s="267"/>
      <c r="BL2" s="267"/>
      <c r="BM2" s="267"/>
      <c r="BN2" s="267"/>
      <c r="BO2" s="267"/>
      <c r="BP2" s="267"/>
      <c r="BQ2" s="267"/>
      <c r="BR2" s="267"/>
      <c r="BS2" s="267"/>
      <c r="BT2" s="267"/>
      <c r="BU2" s="267"/>
      <c r="BV2" s="267"/>
      <c r="BW2" s="267"/>
      <c r="BX2" s="267"/>
      <c r="BY2" s="267"/>
      <c r="BZ2" s="267"/>
      <c r="CA2" s="267"/>
      <c r="CB2" s="267"/>
      <c r="CC2" s="267"/>
      <c r="CD2" s="267"/>
      <c r="CE2" s="267"/>
      <c r="CF2" s="267"/>
      <c r="CG2" s="267"/>
      <c r="CH2" s="267"/>
      <c r="CI2" s="267"/>
      <c r="CJ2" s="267"/>
      <c r="CK2" s="267"/>
      <c r="CL2" s="267"/>
      <c r="CM2" s="267"/>
      <c r="CN2" s="267"/>
      <c r="CO2" s="267"/>
      <c r="CP2" s="267"/>
      <c r="CQ2" s="267"/>
      <c r="CR2" s="267"/>
      <c r="CS2" s="267"/>
      <c r="CT2" s="267"/>
      <c r="CU2" s="267"/>
      <c r="CV2" s="267"/>
      <c r="CW2" s="267"/>
      <c r="CX2" s="267"/>
      <c r="CY2" s="267"/>
      <c r="CZ2" s="267"/>
      <c r="DA2" s="267"/>
      <c r="DB2" s="267"/>
      <c r="DC2" s="267"/>
      <c r="DD2" s="267"/>
      <c r="DE2" s="267"/>
      <c r="DF2" s="267"/>
      <c r="DG2" s="267"/>
      <c r="DH2" s="267"/>
      <c r="DI2" s="267"/>
      <c r="DJ2" s="267"/>
      <c r="DK2" s="267"/>
      <c r="DL2" s="267"/>
    </row>
    <row r="3" spans="1:116" x14ac:dyDescent="0.25">
      <c r="A3" s="268" t="s">
        <v>9264</v>
      </c>
      <c r="B3" s="269"/>
      <c r="C3" s="271" t="s">
        <v>9265</v>
      </c>
      <c r="D3" s="271" t="s">
        <v>9265</v>
      </c>
      <c r="E3" s="271" t="s">
        <v>9266</v>
      </c>
      <c r="F3" s="271" t="s">
        <v>9265</v>
      </c>
      <c r="G3" s="271" t="s">
        <v>9265</v>
      </c>
      <c r="H3" s="271" t="s">
        <v>9265</v>
      </c>
      <c r="I3" s="271" t="s">
        <v>9265</v>
      </c>
      <c r="J3" s="271" t="s">
        <v>9239</v>
      </c>
      <c r="K3" s="271" t="s">
        <v>9265</v>
      </c>
      <c r="L3" s="271" t="s">
        <v>9265</v>
      </c>
      <c r="M3" s="271" t="s">
        <v>9265</v>
      </c>
      <c r="N3" s="271" t="s">
        <v>9265</v>
      </c>
      <c r="O3" s="271" t="s">
        <v>9239</v>
      </c>
      <c r="P3" s="271" t="s">
        <v>9238</v>
      </c>
      <c r="Q3" s="267"/>
      <c r="R3" s="267"/>
      <c r="S3" s="267"/>
      <c r="T3" s="267"/>
      <c r="U3" s="267"/>
      <c r="V3" s="267"/>
      <c r="W3" s="267"/>
      <c r="X3" s="267"/>
      <c r="Y3" s="267"/>
      <c r="Z3" s="267"/>
      <c r="AA3" s="267"/>
      <c r="AB3" s="267"/>
      <c r="AC3" s="267"/>
      <c r="AD3" s="267"/>
      <c r="AE3" s="267"/>
      <c r="AF3" s="267"/>
      <c r="AG3" s="267"/>
      <c r="AH3" s="267"/>
      <c r="AI3" s="267"/>
      <c r="AJ3" s="267"/>
      <c r="AK3" s="267"/>
      <c r="AL3" s="267"/>
      <c r="AM3" s="267"/>
      <c r="AN3" s="267"/>
      <c r="AO3" s="267"/>
      <c r="AP3" s="267"/>
      <c r="AQ3" s="267"/>
      <c r="AR3" s="267"/>
      <c r="AS3" s="267"/>
      <c r="AT3" s="267"/>
      <c r="AU3" s="267"/>
      <c r="AV3" s="267"/>
      <c r="AW3" s="267"/>
      <c r="AX3" s="267"/>
      <c r="AY3" s="267"/>
      <c r="AZ3" s="267"/>
      <c r="BA3" s="267"/>
      <c r="BB3" s="267"/>
      <c r="BC3" s="267"/>
      <c r="BD3" s="267"/>
      <c r="BE3" s="267"/>
      <c r="BF3" s="267"/>
      <c r="BG3" s="267"/>
      <c r="BH3" s="267"/>
      <c r="BI3" s="267"/>
      <c r="BJ3" s="267"/>
      <c r="BK3" s="267"/>
      <c r="BL3" s="267"/>
      <c r="BM3" s="267"/>
      <c r="BN3" s="267"/>
      <c r="BO3" s="267"/>
      <c r="BP3" s="267"/>
      <c r="BQ3" s="267"/>
      <c r="BR3" s="267"/>
      <c r="BS3" s="267"/>
      <c r="BT3" s="267"/>
      <c r="BU3" s="267"/>
      <c r="BV3" s="267"/>
      <c r="BW3" s="267"/>
      <c r="BX3" s="267"/>
      <c r="BY3" s="267"/>
      <c r="BZ3" s="267"/>
      <c r="CA3" s="267"/>
      <c r="CB3" s="267"/>
      <c r="CC3" s="267"/>
      <c r="CD3" s="267"/>
      <c r="CE3" s="267"/>
      <c r="CF3" s="267"/>
      <c r="CG3" s="267"/>
      <c r="CH3" s="267"/>
      <c r="CI3" s="267"/>
      <c r="CJ3" s="267"/>
      <c r="CK3" s="267"/>
      <c r="CL3" s="267"/>
      <c r="CM3" s="267"/>
      <c r="CN3" s="267"/>
      <c r="CO3" s="267"/>
      <c r="CP3" s="267"/>
      <c r="CQ3" s="267"/>
      <c r="CR3" s="267"/>
      <c r="CS3" s="267"/>
      <c r="CT3" s="267"/>
      <c r="CU3" s="267"/>
      <c r="CV3" s="267"/>
      <c r="CW3" s="267"/>
      <c r="CX3" s="267"/>
      <c r="CY3" s="267"/>
      <c r="CZ3" s="267"/>
      <c r="DA3" s="267"/>
      <c r="DB3" s="267"/>
      <c r="DC3" s="267"/>
      <c r="DD3" s="267"/>
      <c r="DE3" s="267"/>
      <c r="DF3" s="267"/>
      <c r="DG3" s="267"/>
      <c r="DH3" s="267"/>
      <c r="DI3" s="267"/>
      <c r="DJ3" s="267"/>
      <c r="DK3" s="267"/>
      <c r="DL3" s="267"/>
    </row>
    <row r="4" spans="1:116" x14ac:dyDescent="0.25">
      <c r="A4" s="268" t="s">
        <v>65</v>
      </c>
      <c r="B4" s="269" t="s">
        <v>9267</v>
      </c>
      <c r="C4" s="272">
        <v>0.74978600340000001</v>
      </c>
      <c r="D4" s="273">
        <v>4</v>
      </c>
      <c r="E4" s="272">
        <v>0</v>
      </c>
      <c r="F4" s="272">
        <v>3.2833333332999999</v>
      </c>
      <c r="G4" s="272">
        <v>0.57474170609999997</v>
      </c>
      <c r="H4" s="272" t="s">
        <v>17</v>
      </c>
      <c r="I4" s="273">
        <v>5</v>
      </c>
      <c r="J4" s="273">
        <f>IFERROR(VLOOKUP($B4,'Core Indicators'!$E$3:$EU$906,147,FALSE),"x")</f>
        <v>610</v>
      </c>
      <c r="K4" s="274">
        <v>-1.7135269641999999</v>
      </c>
      <c r="L4" s="272">
        <v>3</v>
      </c>
      <c r="M4" s="273">
        <v>27</v>
      </c>
      <c r="N4" s="273">
        <v>16</v>
      </c>
      <c r="O4" s="273">
        <f>IFERROR(VLOOKUP(B4,'Core Indicators'!$E$3:$G$9906,3,FALSE),"x")</f>
        <v>43100000</v>
      </c>
      <c r="P4" s="273">
        <v>652860</v>
      </c>
      <c r="Q4" s="267"/>
      <c r="R4" s="267"/>
      <c r="S4" s="267"/>
      <c r="T4" s="267"/>
      <c r="U4" s="267"/>
      <c r="V4" s="267"/>
      <c r="W4" s="267"/>
      <c r="X4" s="267"/>
      <c r="Y4" s="267"/>
      <c r="Z4" s="267"/>
      <c r="AA4" s="267"/>
      <c r="AB4" s="267"/>
      <c r="AC4" s="267"/>
      <c r="AD4" s="267"/>
      <c r="AE4" s="267"/>
      <c r="AF4" s="267"/>
      <c r="AG4" s="267"/>
      <c r="AH4" s="267"/>
      <c r="AI4" s="267"/>
      <c r="AJ4" s="267"/>
      <c r="AK4" s="267"/>
      <c r="AL4" s="267"/>
      <c r="AM4" s="267"/>
      <c r="AN4" s="267"/>
      <c r="AO4" s="267"/>
      <c r="AP4" s="267"/>
      <c r="AQ4" s="267"/>
      <c r="AR4" s="267"/>
      <c r="AS4" s="267"/>
      <c r="AT4" s="267"/>
      <c r="AU4" s="267"/>
      <c r="AV4" s="267"/>
      <c r="AW4" s="267"/>
      <c r="AX4" s="267"/>
      <c r="AY4" s="267"/>
      <c r="AZ4" s="267"/>
      <c r="BA4" s="267"/>
      <c r="BB4" s="267"/>
      <c r="BC4" s="267"/>
      <c r="BD4" s="267"/>
      <c r="BE4" s="267"/>
      <c r="BF4" s="267"/>
      <c r="BG4" s="267"/>
      <c r="BH4" s="267"/>
      <c r="BI4" s="267"/>
      <c r="BJ4" s="267"/>
      <c r="BK4" s="267"/>
      <c r="BL4" s="267"/>
      <c r="BM4" s="267"/>
      <c r="BN4" s="267"/>
      <c r="BO4" s="267"/>
      <c r="BP4" s="267"/>
      <c r="BQ4" s="267"/>
      <c r="BR4" s="267"/>
      <c r="BS4" s="267"/>
      <c r="BT4" s="267"/>
      <c r="BU4" s="267"/>
      <c r="BV4" s="267"/>
      <c r="BW4" s="267"/>
      <c r="BX4" s="267"/>
      <c r="BY4" s="267"/>
      <c r="BZ4" s="267"/>
      <c r="CA4" s="267"/>
      <c r="CB4" s="267"/>
      <c r="CC4" s="267"/>
      <c r="CD4" s="267"/>
      <c r="CE4" s="267"/>
      <c r="CF4" s="267"/>
      <c r="CG4" s="267"/>
      <c r="CH4" s="267"/>
      <c r="CI4" s="267"/>
      <c r="CJ4" s="267"/>
      <c r="CK4" s="267"/>
      <c r="CL4" s="267"/>
      <c r="CM4" s="267"/>
      <c r="CN4" s="267"/>
      <c r="CO4" s="267"/>
      <c r="CP4" s="267"/>
      <c r="CQ4" s="267"/>
      <c r="CR4" s="267"/>
      <c r="CS4" s="267"/>
      <c r="CT4" s="267"/>
      <c r="CU4" s="267"/>
      <c r="CV4" s="267"/>
      <c r="CW4" s="267"/>
      <c r="CX4" s="267"/>
      <c r="CY4" s="267"/>
      <c r="CZ4" s="267"/>
      <c r="DA4" s="267"/>
      <c r="DB4" s="267"/>
      <c r="DC4" s="267"/>
      <c r="DD4" s="267"/>
      <c r="DE4" s="267"/>
      <c r="DF4" s="267"/>
      <c r="DG4" s="267"/>
      <c r="DH4" s="267"/>
      <c r="DI4" s="267"/>
      <c r="DJ4" s="267"/>
      <c r="DK4" s="267"/>
      <c r="DL4" s="267"/>
    </row>
    <row r="5" spans="1:116" x14ac:dyDescent="0.25">
      <c r="A5" s="268" t="s">
        <v>1235</v>
      </c>
      <c r="B5" s="269" t="s">
        <v>9268</v>
      </c>
      <c r="C5" s="272">
        <v>0.76260000920000004</v>
      </c>
      <c r="D5" s="273">
        <v>4</v>
      </c>
      <c r="E5" s="272">
        <v>0.62</v>
      </c>
      <c r="F5" s="272">
        <v>4.6500000000000004</v>
      </c>
      <c r="G5" s="272">
        <v>0.57799890379999996</v>
      </c>
      <c r="H5" s="272">
        <v>51.3</v>
      </c>
      <c r="I5" s="273">
        <v>3</v>
      </c>
      <c r="J5" s="273">
        <f>IFERROR(VLOOKUP($B5,'Core Indicators'!$E$3:$EU$906,147,FALSE),"x")</f>
        <v>4</v>
      </c>
      <c r="K5" s="274">
        <v>-1.0543431044</v>
      </c>
      <c r="L5" s="272">
        <v>3.75</v>
      </c>
      <c r="M5" s="273">
        <v>32</v>
      </c>
      <c r="N5" s="273">
        <v>26</v>
      </c>
      <c r="O5" s="273">
        <f>IFERROR(VLOOKUP(B5,'Core Indicators'!$E$3:$G$9906,3,FALSE),"x")</f>
        <v>34500000</v>
      </c>
      <c r="P5" s="273">
        <v>1246700</v>
      </c>
      <c r="Q5" s="267"/>
      <c r="R5" s="267"/>
      <c r="S5" s="267"/>
      <c r="T5" s="267"/>
      <c r="U5" s="267"/>
      <c r="V5" s="267"/>
      <c r="W5" s="267"/>
      <c r="X5" s="267"/>
      <c r="Y5" s="267"/>
      <c r="Z5" s="267"/>
      <c r="AA5" s="267"/>
      <c r="AB5" s="267"/>
      <c r="AC5" s="267"/>
      <c r="AD5" s="267"/>
      <c r="AE5" s="267"/>
      <c r="AF5" s="267"/>
      <c r="AG5" s="267"/>
      <c r="AH5" s="267"/>
      <c r="AI5" s="267"/>
      <c r="AJ5" s="267"/>
      <c r="AK5" s="267"/>
      <c r="AL5" s="267"/>
      <c r="AM5" s="267"/>
      <c r="AN5" s="267"/>
      <c r="AO5" s="267"/>
      <c r="AP5" s="267"/>
      <c r="AQ5" s="267"/>
      <c r="AR5" s="267"/>
      <c r="AS5" s="267"/>
      <c r="AT5" s="267"/>
      <c r="AU5" s="267"/>
      <c r="AV5" s="267"/>
      <c r="AW5" s="267"/>
      <c r="AX5" s="267"/>
      <c r="AY5" s="267"/>
      <c r="AZ5" s="267"/>
      <c r="BA5" s="267"/>
      <c r="BB5" s="267"/>
      <c r="BC5" s="267"/>
      <c r="BD5" s="267"/>
      <c r="BE5" s="267"/>
      <c r="BF5" s="267"/>
      <c r="BG5" s="267"/>
      <c r="BH5" s="267"/>
      <c r="BI5" s="267"/>
      <c r="BJ5" s="267"/>
      <c r="BK5" s="267"/>
      <c r="BL5" s="267"/>
      <c r="BM5" s="267"/>
      <c r="BN5" s="267"/>
      <c r="BO5" s="267"/>
      <c r="BP5" s="267"/>
      <c r="BQ5" s="267"/>
      <c r="BR5" s="267"/>
      <c r="BS5" s="267"/>
      <c r="BT5" s="267"/>
      <c r="BU5" s="267"/>
      <c r="BV5" s="267"/>
      <c r="BW5" s="267"/>
      <c r="BX5" s="267"/>
      <c r="BY5" s="267"/>
      <c r="BZ5" s="267"/>
      <c r="CA5" s="267"/>
      <c r="CB5" s="267"/>
      <c r="CC5" s="267"/>
      <c r="CD5" s="267"/>
      <c r="CE5" s="267"/>
      <c r="CF5" s="267"/>
      <c r="CG5" s="267"/>
      <c r="CH5" s="267"/>
      <c r="CI5" s="267"/>
      <c r="CJ5" s="267"/>
      <c r="CK5" s="267"/>
      <c r="CL5" s="267"/>
      <c r="CM5" s="267"/>
      <c r="CN5" s="267"/>
      <c r="CO5" s="267"/>
      <c r="CP5" s="267"/>
      <c r="CQ5" s="267"/>
      <c r="CR5" s="267"/>
      <c r="CS5" s="267"/>
      <c r="CT5" s="267"/>
      <c r="CU5" s="267"/>
      <c r="CV5" s="267"/>
      <c r="CW5" s="267"/>
      <c r="CX5" s="267"/>
      <c r="CY5" s="267"/>
      <c r="CZ5" s="267"/>
      <c r="DA5" s="267"/>
      <c r="DB5" s="267"/>
      <c r="DC5" s="267"/>
      <c r="DD5" s="267"/>
      <c r="DE5" s="267"/>
      <c r="DF5" s="267"/>
      <c r="DG5" s="267"/>
      <c r="DH5" s="267"/>
      <c r="DI5" s="267"/>
      <c r="DJ5" s="267"/>
      <c r="DK5" s="267"/>
      <c r="DL5" s="267"/>
    </row>
    <row r="6" spans="1:116" x14ac:dyDescent="0.25">
      <c r="A6" s="268" t="s">
        <v>9269</v>
      </c>
      <c r="B6" s="269" t="s">
        <v>9270</v>
      </c>
      <c r="C6" s="272">
        <v>0.32080001200000002</v>
      </c>
      <c r="D6" s="273">
        <v>9</v>
      </c>
      <c r="E6" s="272">
        <v>0.04</v>
      </c>
      <c r="F6" s="272">
        <v>7.15</v>
      </c>
      <c r="G6" s="272">
        <v>0.2340778537</v>
      </c>
      <c r="H6" s="272">
        <v>33.200000000000003</v>
      </c>
      <c r="I6" s="273">
        <v>3</v>
      </c>
      <c r="J6" s="273" t="str">
        <f>IFERROR(VLOOKUP($B6,'Core Indicators'!$E$3:$EU$906,147,FALSE),"x")</f>
        <v>x</v>
      </c>
      <c r="K6" s="274">
        <v>-0.41117939349999999</v>
      </c>
      <c r="L6" s="272">
        <v>5.5</v>
      </c>
      <c r="M6" s="273">
        <v>67</v>
      </c>
      <c r="N6" s="273">
        <v>35</v>
      </c>
      <c r="O6" s="273" t="str">
        <f>IFERROR(VLOOKUP(B6,'Core Indicators'!$E$3:$G$9906,3,FALSE),"x")</f>
        <v>x</v>
      </c>
      <c r="P6" s="273">
        <v>27400</v>
      </c>
      <c r="Q6" s="267"/>
      <c r="R6" s="267"/>
      <c r="S6" s="267"/>
      <c r="T6" s="267"/>
      <c r="U6" s="267"/>
      <c r="V6" s="267"/>
      <c r="W6" s="267"/>
      <c r="X6" s="267"/>
      <c r="Y6" s="267"/>
      <c r="Z6" s="267"/>
      <c r="AA6" s="267"/>
      <c r="AB6" s="267"/>
      <c r="AC6" s="267"/>
      <c r="AD6" s="267"/>
      <c r="AE6" s="267"/>
      <c r="AF6" s="267"/>
      <c r="AG6" s="267"/>
      <c r="AH6" s="267"/>
      <c r="AI6" s="267"/>
      <c r="AJ6" s="267"/>
      <c r="AK6" s="267"/>
      <c r="AL6" s="267"/>
      <c r="AM6" s="267"/>
      <c r="AN6" s="267"/>
      <c r="AO6" s="267"/>
      <c r="AP6" s="267"/>
      <c r="AQ6" s="267"/>
      <c r="AR6" s="267"/>
      <c r="AS6" s="267"/>
      <c r="AT6" s="267"/>
      <c r="AU6" s="267"/>
      <c r="AV6" s="267"/>
      <c r="AW6" s="267"/>
      <c r="AX6" s="267"/>
      <c r="AY6" s="267"/>
      <c r="AZ6" s="267"/>
      <c r="BA6" s="267"/>
      <c r="BB6" s="267"/>
      <c r="BC6" s="267"/>
      <c r="BD6" s="267"/>
      <c r="BE6" s="267"/>
      <c r="BF6" s="267"/>
      <c r="BG6" s="267"/>
      <c r="BH6" s="267"/>
      <c r="BI6" s="267"/>
      <c r="BJ6" s="267"/>
      <c r="BK6" s="267"/>
      <c r="BL6" s="267"/>
      <c r="BM6" s="267"/>
      <c r="BN6" s="267"/>
      <c r="BO6" s="267"/>
      <c r="BP6" s="267"/>
      <c r="BQ6" s="267"/>
      <c r="BR6" s="267"/>
      <c r="BS6" s="267"/>
      <c r="BT6" s="267"/>
      <c r="BU6" s="267"/>
      <c r="BV6" s="267"/>
      <c r="BW6" s="267"/>
      <c r="BX6" s="267"/>
      <c r="BY6" s="267"/>
      <c r="BZ6" s="267"/>
      <c r="CA6" s="267"/>
      <c r="CB6" s="267"/>
      <c r="CC6" s="267"/>
      <c r="CD6" s="267"/>
      <c r="CE6" s="267"/>
      <c r="CF6" s="267"/>
      <c r="CG6" s="267"/>
      <c r="CH6" s="267"/>
      <c r="CI6" s="267"/>
      <c r="CJ6" s="267"/>
      <c r="CK6" s="267"/>
      <c r="CL6" s="267"/>
      <c r="CM6" s="267"/>
      <c r="CN6" s="267"/>
      <c r="CO6" s="267"/>
      <c r="CP6" s="267"/>
      <c r="CQ6" s="267"/>
      <c r="CR6" s="267"/>
      <c r="CS6" s="267"/>
      <c r="CT6" s="267"/>
      <c r="CU6" s="267"/>
      <c r="CV6" s="267"/>
      <c r="CW6" s="267"/>
      <c r="CX6" s="267"/>
      <c r="CY6" s="267"/>
      <c r="CZ6" s="267"/>
      <c r="DA6" s="267"/>
      <c r="DB6" s="267"/>
      <c r="DC6" s="267"/>
      <c r="DD6" s="267"/>
      <c r="DE6" s="267"/>
      <c r="DF6" s="267"/>
      <c r="DG6" s="267"/>
      <c r="DH6" s="267"/>
      <c r="DI6" s="267"/>
      <c r="DJ6" s="267"/>
      <c r="DK6" s="267"/>
      <c r="DL6" s="267"/>
    </row>
    <row r="7" spans="1:116" x14ac:dyDescent="0.25">
      <c r="A7" s="268" t="s">
        <v>9271</v>
      </c>
      <c r="B7" s="269" t="s">
        <v>9272</v>
      </c>
      <c r="C7" s="272">
        <v>0.98560000059999997</v>
      </c>
      <c r="D7" s="273">
        <v>1</v>
      </c>
      <c r="E7" s="272">
        <v>0</v>
      </c>
      <c r="F7" s="272">
        <v>3.9</v>
      </c>
      <c r="G7" s="272">
        <v>0.1130989843</v>
      </c>
      <c r="H7" s="272">
        <v>26</v>
      </c>
      <c r="I7" s="273">
        <v>0</v>
      </c>
      <c r="J7" s="273" t="str">
        <f>IFERROR(VLOOKUP($B7,'Core Indicators'!$E$3:$EU$906,147,FALSE),"x")</f>
        <v>x</v>
      </c>
      <c r="K7" s="274">
        <v>0.84021884200000008</v>
      </c>
      <c r="L7" s="272">
        <v>4.25</v>
      </c>
      <c r="M7" s="273">
        <v>17</v>
      </c>
      <c r="N7" s="273">
        <v>71</v>
      </c>
      <c r="O7" s="273" t="str">
        <f>IFERROR(VLOOKUP(B7,'Core Indicators'!$E$3:$G$9906,3,FALSE),"x")</f>
        <v>x</v>
      </c>
      <c r="P7" s="273">
        <v>83600</v>
      </c>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7"/>
      <c r="AT7" s="267"/>
      <c r="AU7" s="267"/>
      <c r="AV7" s="267"/>
      <c r="AW7" s="267"/>
      <c r="AX7" s="267"/>
      <c r="AY7" s="267"/>
      <c r="AZ7" s="267"/>
      <c r="BA7" s="267"/>
      <c r="BB7" s="267"/>
      <c r="BC7" s="267"/>
      <c r="BD7" s="267"/>
      <c r="BE7" s="267"/>
      <c r="BF7" s="267"/>
      <c r="BG7" s="267"/>
      <c r="BH7" s="267"/>
      <c r="BI7" s="267"/>
      <c r="BJ7" s="267"/>
      <c r="BK7" s="267"/>
      <c r="BL7" s="267"/>
      <c r="BM7" s="267"/>
      <c r="BN7" s="267"/>
      <c r="BO7" s="267"/>
      <c r="BP7" s="267"/>
      <c r="BQ7" s="267"/>
      <c r="BR7" s="267"/>
      <c r="BS7" s="267"/>
      <c r="BT7" s="267"/>
      <c r="BU7" s="267"/>
      <c r="BV7" s="267"/>
      <c r="BW7" s="267"/>
      <c r="BX7" s="267"/>
      <c r="BY7" s="267"/>
      <c r="BZ7" s="267"/>
      <c r="CA7" s="267"/>
      <c r="CB7" s="267"/>
      <c r="CC7" s="267"/>
      <c r="CD7" s="267"/>
      <c r="CE7" s="267"/>
      <c r="CF7" s="267"/>
      <c r="CG7" s="267"/>
      <c r="CH7" s="267"/>
      <c r="CI7" s="267"/>
      <c r="CJ7" s="267"/>
      <c r="CK7" s="267"/>
      <c r="CL7" s="267"/>
      <c r="CM7" s="267"/>
      <c r="CN7" s="267"/>
      <c r="CO7" s="267"/>
      <c r="CP7" s="267"/>
      <c r="CQ7" s="267"/>
      <c r="CR7" s="267"/>
      <c r="CS7" s="267"/>
      <c r="CT7" s="267"/>
      <c r="CU7" s="267"/>
      <c r="CV7" s="267"/>
      <c r="CW7" s="267"/>
      <c r="CX7" s="267"/>
      <c r="CY7" s="267"/>
      <c r="CZ7" s="267"/>
      <c r="DA7" s="267"/>
      <c r="DB7" s="267"/>
      <c r="DC7" s="267"/>
      <c r="DD7" s="267"/>
      <c r="DE7" s="267"/>
      <c r="DF7" s="267"/>
      <c r="DG7" s="267"/>
      <c r="DH7" s="267"/>
      <c r="DI7" s="267"/>
      <c r="DJ7" s="267"/>
      <c r="DK7" s="267"/>
      <c r="DL7" s="267"/>
    </row>
    <row r="8" spans="1:116" x14ac:dyDescent="0.25">
      <c r="A8" s="268" t="s">
        <v>9273</v>
      </c>
      <c r="B8" s="269" t="s">
        <v>9274</v>
      </c>
      <c r="C8" s="272">
        <v>5.8874944500000012E-2</v>
      </c>
      <c r="D8" s="273">
        <v>12</v>
      </c>
      <c r="E8" s="272">
        <v>0.01</v>
      </c>
      <c r="F8" s="272">
        <v>8.15</v>
      </c>
      <c r="G8" s="272">
        <v>0.35376096779999999</v>
      </c>
      <c r="H8" s="272">
        <v>42.9</v>
      </c>
      <c r="I8" s="273">
        <v>0</v>
      </c>
      <c r="J8" s="273" t="str">
        <f>IFERROR(VLOOKUP($B8,'Core Indicators'!$E$3:$EU$906,147,FALSE),"x")</f>
        <v>x</v>
      </c>
      <c r="K8" s="274">
        <v>-0.43072563409999998</v>
      </c>
      <c r="L8" s="272">
        <v>7.5</v>
      </c>
      <c r="M8" s="273">
        <v>85</v>
      </c>
      <c r="N8" s="273">
        <v>45</v>
      </c>
      <c r="O8" s="273" t="str">
        <f>IFERROR(VLOOKUP(B8,'Core Indicators'!$E$3:$G$9906,3,FALSE),"x")</f>
        <v>x</v>
      </c>
      <c r="P8" s="273">
        <v>2736690</v>
      </c>
      <c r="Q8" s="267"/>
      <c r="R8" s="267"/>
      <c r="S8" s="267"/>
      <c r="T8" s="267"/>
      <c r="U8" s="267"/>
      <c r="V8" s="267"/>
      <c r="W8" s="267"/>
      <c r="X8" s="267"/>
      <c r="Y8" s="267"/>
      <c r="Z8" s="267"/>
      <c r="AA8" s="267"/>
      <c r="AB8" s="267"/>
      <c r="AC8" s="267"/>
      <c r="AD8" s="267"/>
      <c r="AE8" s="267"/>
      <c r="AF8" s="267"/>
      <c r="AG8" s="267"/>
      <c r="AH8" s="267"/>
      <c r="AI8" s="267"/>
      <c r="AJ8" s="267"/>
      <c r="AK8" s="267"/>
      <c r="AL8" s="267"/>
      <c r="AM8" s="267"/>
      <c r="AN8" s="267"/>
      <c r="AO8" s="267"/>
      <c r="AP8" s="267"/>
      <c r="AQ8" s="267"/>
      <c r="AR8" s="267"/>
      <c r="AS8" s="267"/>
      <c r="AT8" s="267"/>
      <c r="AU8" s="267"/>
      <c r="AV8" s="267"/>
      <c r="AW8" s="267"/>
      <c r="AX8" s="267"/>
      <c r="AY8" s="267"/>
      <c r="AZ8" s="267"/>
      <c r="BA8" s="267"/>
      <c r="BB8" s="267"/>
      <c r="BC8" s="267"/>
      <c r="BD8" s="267"/>
      <c r="BE8" s="267"/>
      <c r="BF8" s="267"/>
      <c r="BG8" s="267"/>
      <c r="BH8" s="267"/>
      <c r="BI8" s="267"/>
      <c r="BJ8" s="267"/>
      <c r="BK8" s="267"/>
      <c r="BL8" s="267"/>
      <c r="BM8" s="267"/>
      <c r="BN8" s="267"/>
      <c r="BO8" s="267"/>
      <c r="BP8" s="267"/>
      <c r="BQ8" s="267"/>
      <c r="BR8" s="267"/>
      <c r="BS8" s="267"/>
      <c r="BT8" s="267"/>
      <c r="BU8" s="267"/>
      <c r="BV8" s="267"/>
      <c r="BW8" s="267"/>
      <c r="BX8" s="267"/>
      <c r="BY8" s="267"/>
      <c r="BZ8" s="267"/>
      <c r="CA8" s="267"/>
      <c r="CB8" s="267"/>
      <c r="CC8" s="267"/>
      <c r="CD8" s="267"/>
      <c r="CE8" s="267"/>
      <c r="CF8" s="267"/>
      <c r="CG8" s="267"/>
      <c r="CH8" s="267"/>
      <c r="CI8" s="267"/>
      <c r="CJ8" s="267"/>
      <c r="CK8" s="267"/>
      <c r="CL8" s="267"/>
      <c r="CM8" s="267"/>
      <c r="CN8" s="267"/>
      <c r="CO8" s="267"/>
      <c r="CP8" s="267"/>
      <c r="CQ8" s="267"/>
      <c r="CR8" s="267"/>
      <c r="CS8" s="267"/>
      <c r="CT8" s="267"/>
      <c r="CU8" s="267"/>
      <c r="CV8" s="267"/>
      <c r="CW8" s="267"/>
      <c r="CX8" s="267"/>
      <c r="CY8" s="267"/>
      <c r="CZ8" s="267"/>
      <c r="DA8" s="267"/>
      <c r="DB8" s="267"/>
      <c r="DC8" s="267"/>
      <c r="DD8" s="267"/>
      <c r="DE8" s="267"/>
      <c r="DF8" s="267"/>
      <c r="DG8" s="267"/>
      <c r="DH8" s="267"/>
      <c r="DI8" s="267"/>
      <c r="DJ8" s="267"/>
      <c r="DK8" s="267"/>
      <c r="DL8" s="267"/>
    </row>
    <row r="9" spans="1:116" x14ac:dyDescent="0.25">
      <c r="A9" s="268" t="s">
        <v>1061</v>
      </c>
      <c r="B9" s="269" t="s">
        <v>9275</v>
      </c>
      <c r="C9" s="272">
        <v>4.13892441E-2</v>
      </c>
      <c r="D9" s="273">
        <v>6</v>
      </c>
      <c r="E9" s="272">
        <v>1.7999999999999999E-2</v>
      </c>
      <c r="F9" s="272">
        <v>7.1</v>
      </c>
      <c r="G9" s="272">
        <v>0.25869431790000003</v>
      </c>
      <c r="H9" s="272">
        <v>29.9</v>
      </c>
      <c r="I9" s="273">
        <v>3</v>
      </c>
      <c r="J9" s="273">
        <f>IFERROR(VLOOKUP($B9,'Core Indicators'!$E$3:$EU$906,147,FALSE),"x")</f>
        <v>3</v>
      </c>
      <c r="K9" s="274">
        <v>-0.1312757581</v>
      </c>
      <c r="L9" s="272">
        <v>6</v>
      </c>
      <c r="M9" s="273">
        <v>53</v>
      </c>
      <c r="N9" s="273">
        <v>42</v>
      </c>
      <c r="O9" s="273">
        <f>IFERROR(VLOOKUP(B9,'Core Indicators'!$E$3:$G$9906,3,FALSE),"x")</f>
        <v>3006000</v>
      </c>
      <c r="P9" s="273">
        <v>28470</v>
      </c>
      <c r="Q9" s="267"/>
      <c r="R9" s="267"/>
      <c r="S9" s="267"/>
      <c r="T9" s="267"/>
      <c r="U9" s="267"/>
      <c r="V9" s="267"/>
      <c r="W9" s="267"/>
      <c r="X9" s="267"/>
      <c r="Y9" s="267"/>
      <c r="Z9" s="267"/>
      <c r="AA9" s="267"/>
      <c r="AB9" s="267"/>
      <c r="AC9" s="267"/>
      <c r="AD9" s="267"/>
      <c r="AE9" s="267"/>
      <c r="AF9" s="267"/>
      <c r="AG9" s="267"/>
      <c r="AH9" s="267"/>
      <c r="AI9" s="267"/>
      <c r="AJ9" s="267"/>
      <c r="AK9" s="267"/>
      <c r="AL9" s="267"/>
      <c r="AM9" s="267"/>
      <c r="AN9" s="267"/>
      <c r="AO9" s="267"/>
      <c r="AP9" s="267"/>
      <c r="AQ9" s="267"/>
      <c r="AR9" s="267"/>
      <c r="AS9" s="267"/>
      <c r="AT9" s="267"/>
      <c r="AU9" s="267"/>
      <c r="AV9" s="267"/>
      <c r="AW9" s="267"/>
      <c r="AX9" s="267"/>
      <c r="AY9" s="267"/>
      <c r="AZ9" s="267"/>
      <c r="BA9" s="267"/>
      <c r="BB9" s="267"/>
      <c r="BC9" s="267"/>
      <c r="BD9" s="267"/>
      <c r="BE9" s="267"/>
      <c r="BF9" s="267"/>
      <c r="BG9" s="267"/>
      <c r="BH9" s="267"/>
      <c r="BI9" s="267"/>
      <c r="BJ9" s="267"/>
      <c r="BK9" s="267"/>
      <c r="BL9" s="267"/>
      <c r="BM9" s="267"/>
      <c r="BN9" s="267"/>
      <c r="BO9" s="267"/>
      <c r="BP9" s="267"/>
      <c r="BQ9" s="267"/>
      <c r="BR9" s="267"/>
      <c r="BS9" s="267"/>
      <c r="BT9" s="267"/>
      <c r="BU9" s="267"/>
      <c r="BV9" s="267"/>
      <c r="BW9" s="267"/>
      <c r="BX9" s="267"/>
      <c r="BY9" s="267"/>
      <c r="BZ9" s="267"/>
      <c r="CA9" s="267"/>
      <c r="CB9" s="267"/>
      <c r="CC9" s="267"/>
      <c r="CD9" s="267"/>
      <c r="CE9" s="267"/>
      <c r="CF9" s="267"/>
      <c r="CG9" s="267"/>
      <c r="CH9" s="267"/>
      <c r="CI9" s="267"/>
      <c r="CJ9" s="267"/>
      <c r="CK9" s="267"/>
      <c r="CL9" s="267"/>
      <c r="CM9" s="267"/>
      <c r="CN9" s="267"/>
      <c r="CO9" s="267"/>
      <c r="CP9" s="267"/>
      <c r="CQ9" s="267"/>
      <c r="CR9" s="267"/>
      <c r="CS9" s="267"/>
      <c r="CT9" s="267"/>
      <c r="CU9" s="267"/>
      <c r="CV9" s="267"/>
      <c r="CW9" s="267"/>
      <c r="CX9" s="267"/>
      <c r="CY9" s="267"/>
      <c r="CZ9" s="267"/>
      <c r="DA9" s="267"/>
      <c r="DB9" s="267"/>
      <c r="DC9" s="267"/>
      <c r="DD9" s="267"/>
      <c r="DE9" s="267"/>
      <c r="DF9" s="267"/>
      <c r="DG9" s="267"/>
      <c r="DH9" s="267"/>
      <c r="DI9" s="267"/>
      <c r="DJ9" s="267"/>
      <c r="DK9" s="267"/>
      <c r="DL9" s="267"/>
    </row>
    <row r="10" spans="1:116" x14ac:dyDescent="0.25">
      <c r="A10" s="268" t="s">
        <v>9276</v>
      </c>
      <c r="B10" s="269" t="s">
        <v>9277</v>
      </c>
      <c r="C10" s="272">
        <v>0</v>
      </c>
      <c r="D10" s="273">
        <v>13</v>
      </c>
      <c r="E10" s="272">
        <v>0</v>
      </c>
      <c r="F10" s="272" t="s">
        <v>17</v>
      </c>
      <c r="G10" s="272" t="s">
        <v>17</v>
      </c>
      <c r="H10" s="272" t="s">
        <v>17</v>
      </c>
      <c r="I10" s="273">
        <v>0</v>
      </c>
      <c r="J10" s="273" t="str">
        <f>IFERROR(VLOOKUP($B10,'Core Indicators'!$E$3:$EU$906,147,FALSE),"x")</f>
        <v>x</v>
      </c>
      <c r="K10" s="274">
        <v>0.40520465369999997</v>
      </c>
      <c r="L10" s="272" t="s">
        <v>17</v>
      </c>
      <c r="M10" s="273">
        <v>85</v>
      </c>
      <c r="N10" s="273" t="s">
        <v>17</v>
      </c>
      <c r="O10" s="273" t="str">
        <f>IFERROR(VLOOKUP(B10,'Core Indicators'!$E$3:$G$9906,3,FALSE),"x")</f>
        <v>x</v>
      </c>
      <c r="P10" s="273">
        <v>440</v>
      </c>
      <c r="Q10" s="267"/>
      <c r="R10" s="267"/>
      <c r="S10" s="267"/>
      <c r="T10" s="267"/>
      <c r="U10" s="267"/>
      <c r="V10" s="267"/>
      <c r="W10" s="267"/>
      <c r="X10" s="267"/>
      <c r="Y10" s="267"/>
      <c r="Z10" s="267"/>
      <c r="AA10" s="267"/>
      <c r="AB10" s="267"/>
      <c r="AC10" s="267"/>
      <c r="AD10" s="267"/>
      <c r="AE10" s="267"/>
      <c r="AF10" s="267"/>
      <c r="AG10" s="267"/>
      <c r="AH10" s="267"/>
      <c r="AI10" s="267"/>
      <c r="AJ10" s="267"/>
      <c r="AK10" s="267"/>
      <c r="AL10" s="267"/>
      <c r="AM10" s="267"/>
      <c r="AN10" s="267"/>
      <c r="AO10" s="267"/>
      <c r="AP10" s="267"/>
      <c r="AQ10" s="267"/>
      <c r="AR10" s="267"/>
      <c r="AS10" s="267"/>
      <c r="AT10" s="267"/>
      <c r="AU10" s="267"/>
      <c r="AV10" s="267"/>
      <c r="AW10" s="267"/>
      <c r="AX10" s="267"/>
      <c r="AY10" s="267"/>
      <c r="AZ10" s="267"/>
      <c r="BA10" s="267"/>
      <c r="BB10" s="267"/>
      <c r="BC10" s="267"/>
      <c r="BD10" s="267"/>
      <c r="BE10" s="267"/>
      <c r="BF10" s="267"/>
      <c r="BG10" s="267"/>
      <c r="BH10" s="267"/>
      <c r="BI10" s="267"/>
      <c r="BJ10" s="267"/>
      <c r="BK10" s="267"/>
      <c r="BL10" s="267"/>
      <c r="BM10" s="267"/>
      <c r="BN10" s="267"/>
      <c r="BO10" s="267"/>
      <c r="BP10" s="267"/>
      <c r="BQ10" s="267"/>
      <c r="BR10" s="267"/>
      <c r="BS10" s="267"/>
      <c r="BT10" s="267"/>
      <c r="BU10" s="267"/>
      <c r="BV10" s="267"/>
      <c r="BW10" s="267"/>
      <c r="BX10" s="267"/>
      <c r="BY10" s="267"/>
      <c r="BZ10" s="267"/>
      <c r="CA10" s="267"/>
      <c r="CB10" s="267"/>
      <c r="CC10" s="267"/>
      <c r="CD10" s="267"/>
      <c r="CE10" s="267"/>
      <c r="CF10" s="267"/>
      <c r="CG10" s="267"/>
      <c r="CH10" s="267"/>
      <c r="CI10" s="267"/>
      <c r="CJ10" s="267"/>
      <c r="CK10" s="267"/>
      <c r="CL10" s="267"/>
      <c r="CM10" s="267"/>
      <c r="CN10" s="267"/>
      <c r="CO10" s="267"/>
      <c r="CP10" s="267"/>
      <c r="CQ10" s="267"/>
      <c r="CR10" s="267"/>
      <c r="CS10" s="267"/>
      <c r="CT10" s="267"/>
      <c r="CU10" s="267"/>
      <c r="CV10" s="267"/>
      <c r="CW10" s="267"/>
      <c r="CX10" s="267"/>
      <c r="CY10" s="267"/>
      <c r="CZ10" s="267"/>
      <c r="DA10" s="267"/>
      <c r="DB10" s="267"/>
      <c r="DC10" s="267"/>
      <c r="DD10" s="267"/>
      <c r="DE10" s="267"/>
      <c r="DF10" s="267"/>
      <c r="DG10" s="267"/>
      <c r="DH10" s="267"/>
      <c r="DI10" s="267"/>
      <c r="DJ10" s="267"/>
      <c r="DK10" s="267"/>
      <c r="DL10" s="267"/>
    </row>
    <row r="11" spans="1:116" x14ac:dyDescent="0.25">
      <c r="A11" s="268" t="s">
        <v>9278</v>
      </c>
      <c r="B11" s="269" t="s">
        <v>9279</v>
      </c>
      <c r="C11" s="272">
        <v>0.29240004409999998</v>
      </c>
      <c r="D11" s="273">
        <v>14</v>
      </c>
      <c r="E11" s="272">
        <v>0.02</v>
      </c>
      <c r="F11" s="272" t="s">
        <v>17</v>
      </c>
      <c r="G11" s="272">
        <v>0.1028773082</v>
      </c>
      <c r="H11" s="272">
        <v>34.4</v>
      </c>
      <c r="I11" s="273">
        <v>0</v>
      </c>
      <c r="J11" s="273" t="str">
        <f>IFERROR(VLOOKUP($B11,'Core Indicators'!$E$3:$EU$906,147,FALSE),"x")</f>
        <v>x</v>
      </c>
      <c r="K11" s="274">
        <v>1.7341445684000001</v>
      </c>
      <c r="L11" s="272" t="s">
        <v>17</v>
      </c>
      <c r="M11" s="273">
        <v>97</v>
      </c>
      <c r="N11" s="273">
        <v>77</v>
      </c>
      <c r="O11" s="273" t="str">
        <f>IFERROR(VLOOKUP(B11,'Core Indicators'!$E$3:$G$9906,3,FALSE),"x")</f>
        <v>x</v>
      </c>
      <c r="P11" s="273">
        <v>7682300</v>
      </c>
      <c r="Q11" s="267"/>
      <c r="R11" s="267"/>
      <c r="S11" s="267"/>
      <c r="T11" s="267"/>
      <c r="U11" s="267"/>
      <c r="V11" s="267"/>
      <c r="W11" s="267"/>
      <c r="X11" s="267"/>
      <c r="Y11" s="267"/>
      <c r="Z11" s="267"/>
      <c r="AA11" s="267"/>
      <c r="AB11" s="267"/>
      <c r="AC11" s="267"/>
      <c r="AD11" s="267"/>
      <c r="AE11" s="267"/>
      <c r="AF11" s="267"/>
      <c r="AG11" s="267"/>
      <c r="AH11" s="267"/>
      <c r="AI11" s="267"/>
      <c r="AJ11" s="267"/>
      <c r="AK11" s="267"/>
      <c r="AL11" s="267"/>
      <c r="AM11" s="267"/>
      <c r="AN11" s="267"/>
      <c r="AO11" s="267"/>
      <c r="AP11" s="267"/>
      <c r="AQ11" s="267"/>
      <c r="AR11" s="267"/>
      <c r="AS11" s="267"/>
      <c r="AT11" s="267"/>
      <c r="AU11" s="267"/>
      <c r="AV11" s="267"/>
      <c r="AW11" s="267"/>
      <c r="AX11" s="267"/>
      <c r="AY11" s="267"/>
      <c r="AZ11" s="267"/>
      <c r="BA11" s="267"/>
      <c r="BB11" s="267"/>
      <c r="BC11" s="267"/>
      <c r="BD11" s="267"/>
      <c r="BE11" s="267"/>
      <c r="BF11" s="267"/>
      <c r="BG11" s="267"/>
      <c r="BH11" s="267"/>
      <c r="BI11" s="267"/>
      <c r="BJ11" s="267"/>
      <c r="BK11" s="267"/>
      <c r="BL11" s="267"/>
      <c r="BM11" s="267"/>
      <c r="BN11" s="267"/>
      <c r="BO11" s="267"/>
      <c r="BP11" s="267"/>
      <c r="BQ11" s="267"/>
      <c r="BR11" s="267"/>
      <c r="BS11" s="267"/>
      <c r="BT11" s="267"/>
      <c r="BU11" s="267"/>
      <c r="BV11" s="267"/>
      <c r="BW11" s="267"/>
      <c r="BX11" s="267"/>
      <c r="BY11" s="267"/>
      <c r="BZ11" s="267"/>
      <c r="CA11" s="267"/>
      <c r="CB11" s="267"/>
      <c r="CC11" s="267"/>
      <c r="CD11" s="267"/>
      <c r="CE11" s="267"/>
      <c r="CF11" s="267"/>
      <c r="CG11" s="267"/>
      <c r="CH11" s="267"/>
      <c r="CI11" s="267"/>
      <c r="CJ11" s="267"/>
      <c r="CK11" s="267"/>
      <c r="CL11" s="267"/>
      <c r="CM11" s="267"/>
      <c r="CN11" s="267"/>
      <c r="CO11" s="267"/>
      <c r="CP11" s="267"/>
      <c r="CQ11" s="267"/>
      <c r="CR11" s="267"/>
      <c r="CS11" s="267"/>
      <c r="CT11" s="267"/>
      <c r="CU11" s="267"/>
      <c r="CV11" s="267"/>
      <c r="CW11" s="267"/>
      <c r="CX11" s="267"/>
      <c r="CY11" s="267"/>
      <c r="CZ11" s="267"/>
      <c r="DA11" s="267"/>
      <c r="DB11" s="267"/>
      <c r="DC11" s="267"/>
      <c r="DD11" s="267"/>
      <c r="DE11" s="267"/>
      <c r="DF11" s="267"/>
      <c r="DG11" s="267"/>
      <c r="DH11" s="267"/>
      <c r="DI11" s="267"/>
      <c r="DJ11" s="267"/>
      <c r="DK11" s="267"/>
      <c r="DL11" s="267"/>
    </row>
    <row r="12" spans="1:116" x14ac:dyDescent="0.25">
      <c r="A12" s="268" t="s">
        <v>9280</v>
      </c>
      <c r="B12" s="269" t="s">
        <v>9281</v>
      </c>
      <c r="C12" s="272">
        <v>0.1350639867</v>
      </c>
      <c r="D12" s="273">
        <v>12</v>
      </c>
      <c r="E12" s="272">
        <v>7.7999999999999996E-3</v>
      </c>
      <c r="F12" s="272" t="s">
        <v>17</v>
      </c>
      <c r="G12" s="272">
        <v>7.3148202199999998E-2</v>
      </c>
      <c r="H12" s="272">
        <v>30.8</v>
      </c>
      <c r="I12" s="273">
        <v>0</v>
      </c>
      <c r="J12" s="273" t="str">
        <f>IFERROR(VLOOKUP($B12,'Core Indicators'!$E$3:$EU$906,147,FALSE),"x")</f>
        <v>x</v>
      </c>
      <c r="K12" s="274">
        <v>1.8830512762</v>
      </c>
      <c r="L12" s="272" t="s">
        <v>17</v>
      </c>
      <c r="M12" s="273">
        <v>93</v>
      </c>
      <c r="N12" s="273">
        <v>77</v>
      </c>
      <c r="O12" s="273" t="str">
        <f>IFERROR(VLOOKUP(B12,'Core Indicators'!$E$3:$G$9906,3,FALSE),"x")</f>
        <v>x</v>
      </c>
      <c r="P12" s="273">
        <v>82523</v>
      </c>
      <c r="Q12" s="267"/>
      <c r="R12" s="267"/>
      <c r="S12" s="267"/>
      <c r="T12" s="267"/>
      <c r="U12" s="267"/>
      <c r="V12" s="267"/>
      <c r="W12" s="267"/>
      <c r="X12" s="267"/>
      <c r="Y12" s="267"/>
      <c r="Z12" s="267"/>
      <c r="AA12" s="267"/>
      <c r="AB12" s="267"/>
      <c r="AC12" s="267"/>
      <c r="AD12" s="267"/>
      <c r="AE12" s="267"/>
      <c r="AF12" s="267"/>
      <c r="AG12" s="267"/>
      <c r="AH12" s="267"/>
      <c r="AI12" s="267"/>
      <c r="AJ12" s="267"/>
      <c r="AK12" s="267"/>
      <c r="AL12" s="267"/>
      <c r="AM12" s="267"/>
      <c r="AN12" s="267"/>
      <c r="AO12" s="267"/>
      <c r="AP12" s="267"/>
      <c r="AQ12" s="267"/>
      <c r="AR12" s="267"/>
      <c r="AS12" s="267"/>
      <c r="AT12" s="267"/>
      <c r="AU12" s="267"/>
      <c r="AV12" s="267"/>
      <c r="AW12" s="267"/>
      <c r="AX12" s="267"/>
      <c r="AY12" s="267"/>
      <c r="AZ12" s="267"/>
      <c r="BA12" s="267"/>
      <c r="BB12" s="267"/>
      <c r="BC12" s="267"/>
      <c r="BD12" s="267"/>
      <c r="BE12" s="267"/>
      <c r="BF12" s="267"/>
      <c r="BG12" s="267"/>
      <c r="BH12" s="267"/>
      <c r="BI12" s="267"/>
      <c r="BJ12" s="267"/>
      <c r="BK12" s="267"/>
      <c r="BL12" s="267"/>
      <c r="BM12" s="267"/>
      <c r="BN12" s="267"/>
      <c r="BO12" s="267"/>
      <c r="BP12" s="267"/>
      <c r="BQ12" s="267"/>
      <c r="BR12" s="267"/>
      <c r="BS12" s="267"/>
      <c r="BT12" s="267"/>
      <c r="BU12" s="267"/>
      <c r="BV12" s="267"/>
      <c r="BW12" s="267"/>
      <c r="BX12" s="267"/>
      <c r="BY12" s="267"/>
      <c r="BZ12" s="267"/>
      <c r="CA12" s="267"/>
      <c r="CB12" s="267"/>
      <c r="CC12" s="267"/>
      <c r="CD12" s="267"/>
      <c r="CE12" s="267"/>
      <c r="CF12" s="267"/>
      <c r="CG12" s="267"/>
      <c r="CH12" s="267"/>
      <c r="CI12" s="267"/>
      <c r="CJ12" s="267"/>
      <c r="CK12" s="267"/>
      <c r="CL12" s="267"/>
      <c r="CM12" s="267"/>
      <c r="CN12" s="267"/>
      <c r="CO12" s="267"/>
      <c r="CP12" s="267"/>
      <c r="CQ12" s="267"/>
      <c r="CR12" s="267"/>
      <c r="CS12" s="267"/>
      <c r="CT12" s="267"/>
      <c r="CU12" s="267"/>
      <c r="CV12" s="267"/>
      <c r="CW12" s="267"/>
      <c r="CX12" s="267"/>
      <c r="CY12" s="267"/>
      <c r="CZ12" s="267"/>
      <c r="DA12" s="267"/>
      <c r="DB12" s="267"/>
      <c r="DC12" s="267"/>
      <c r="DD12" s="267"/>
      <c r="DE12" s="267"/>
      <c r="DF12" s="267"/>
      <c r="DG12" s="267"/>
      <c r="DH12" s="267"/>
      <c r="DI12" s="267"/>
      <c r="DJ12" s="267"/>
      <c r="DK12" s="267"/>
      <c r="DL12" s="267"/>
    </row>
    <row r="13" spans="1:116" x14ac:dyDescent="0.25">
      <c r="A13" s="268" t="s">
        <v>1070</v>
      </c>
      <c r="B13" s="269" t="s">
        <v>9282</v>
      </c>
      <c r="C13" s="272">
        <v>0.15286196930000001</v>
      </c>
      <c r="D13" s="273">
        <v>4</v>
      </c>
      <c r="E13" s="272">
        <v>5.5E-2</v>
      </c>
      <c r="F13" s="272">
        <v>3.4333333332999998</v>
      </c>
      <c r="G13" s="272">
        <v>0.32076538339999999</v>
      </c>
      <c r="H13" s="272">
        <v>26.6</v>
      </c>
      <c r="I13" s="273">
        <v>3</v>
      </c>
      <c r="J13" s="273">
        <f>IFERROR(VLOOKUP($B13,'Core Indicators'!$E$3:$EU$906,147,FALSE),"x")</f>
        <v>7</v>
      </c>
      <c r="K13" s="274">
        <v>-0.57727032899999997</v>
      </c>
      <c r="L13" s="272">
        <v>3</v>
      </c>
      <c r="M13" s="273">
        <v>10</v>
      </c>
      <c r="N13" s="273">
        <v>30</v>
      </c>
      <c r="O13" s="273">
        <f>IFERROR(VLOOKUP(B13,'Core Indicators'!$E$3:$G$9906,3,FALSE),"x")</f>
        <v>10100000</v>
      </c>
      <c r="P13" s="273">
        <v>82663</v>
      </c>
      <c r="Q13" s="267"/>
      <c r="R13" s="267"/>
      <c r="S13" s="267"/>
      <c r="T13" s="267"/>
      <c r="U13" s="267"/>
      <c r="V13" s="267"/>
      <c r="W13" s="267"/>
      <c r="X13" s="267"/>
      <c r="Y13" s="267"/>
      <c r="Z13" s="267"/>
      <c r="AA13" s="267"/>
      <c r="AB13" s="267"/>
      <c r="AC13" s="267"/>
      <c r="AD13" s="267"/>
      <c r="AE13" s="267"/>
      <c r="AF13" s="267"/>
      <c r="AG13" s="267"/>
      <c r="AH13" s="267"/>
      <c r="AI13" s="267"/>
      <c r="AJ13" s="267"/>
      <c r="AK13" s="267"/>
      <c r="AL13" s="267"/>
      <c r="AM13" s="267"/>
      <c r="AN13" s="267"/>
      <c r="AO13" s="267"/>
      <c r="AP13" s="267"/>
      <c r="AQ13" s="267"/>
      <c r="AR13" s="267"/>
      <c r="AS13" s="267"/>
      <c r="AT13" s="267"/>
      <c r="AU13" s="267"/>
      <c r="AV13" s="267"/>
      <c r="AW13" s="267"/>
      <c r="AX13" s="267"/>
      <c r="AY13" s="267"/>
      <c r="AZ13" s="267"/>
      <c r="BA13" s="267"/>
      <c r="BB13" s="267"/>
      <c r="BC13" s="267"/>
      <c r="BD13" s="267"/>
      <c r="BE13" s="267"/>
      <c r="BF13" s="267"/>
      <c r="BG13" s="267"/>
      <c r="BH13" s="267"/>
      <c r="BI13" s="267"/>
      <c r="BJ13" s="267"/>
      <c r="BK13" s="267"/>
      <c r="BL13" s="267"/>
      <c r="BM13" s="267"/>
      <c r="BN13" s="267"/>
      <c r="BO13" s="267"/>
      <c r="BP13" s="267"/>
      <c r="BQ13" s="267"/>
      <c r="BR13" s="267"/>
      <c r="BS13" s="267"/>
      <c r="BT13" s="267"/>
      <c r="BU13" s="267"/>
      <c r="BV13" s="267"/>
      <c r="BW13" s="267"/>
      <c r="BX13" s="267"/>
      <c r="BY13" s="267"/>
      <c r="BZ13" s="267"/>
      <c r="CA13" s="267"/>
      <c r="CB13" s="267"/>
      <c r="CC13" s="267"/>
      <c r="CD13" s="267"/>
      <c r="CE13" s="267"/>
      <c r="CF13" s="267"/>
      <c r="CG13" s="267"/>
      <c r="CH13" s="267"/>
      <c r="CI13" s="267"/>
      <c r="CJ13" s="267"/>
      <c r="CK13" s="267"/>
      <c r="CL13" s="267"/>
      <c r="CM13" s="267"/>
      <c r="CN13" s="267"/>
      <c r="CO13" s="267"/>
      <c r="CP13" s="267"/>
      <c r="CQ13" s="267"/>
      <c r="CR13" s="267"/>
      <c r="CS13" s="267"/>
      <c r="CT13" s="267"/>
      <c r="CU13" s="267"/>
      <c r="CV13" s="267"/>
      <c r="CW13" s="267"/>
      <c r="CX13" s="267"/>
      <c r="CY13" s="267"/>
      <c r="CZ13" s="267"/>
      <c r="DA13" s="267"/>
      <c r="DB13" s="267"/>
      <c r="DC13" s="267"/>
      <c r="DD13" s="267"/>
      <c r="DE13" s="267"/>
      <c r="DF13" s="267"/>
      <c r="DG13" s="267"/>
      <c r="DH13" s="267"/>
      <c r="DI13" s="267"/>
      <c r="DJ13" s="267"/>
      <c r="DK13" s="267"/>
      <c r="DL13" s="267"/>
    </row>
    <row r="14" spans="1:116" x14ac:dyDescent="0.25">
      <c r="A14" s="268" t="s">
        <v>522</v>
      </c>
      <c r="B14" s="269" t="s">
        <v>9283</v>
      </c>
      <c r="C14" s="272">
        <v>0.25789995929999998</v>
      </c>
      <c r="D14" s="273">
        <v>8</v>
      </c>
      <c r="E14" s="272">
        <v>0</v>
      </c>
      <c r="F14" s="272">
        <v>3.7</v>
      </c>
      <c r="G14" s="272">
        <v>0.51957781189999996</v>
      </c>
      <c r="H14" s="272">
        <v>38.6</v>
      </c>
      <c r="I14" s="273">
        <v>3</v>
      </c>
      <c r="J14" s="273">
        <f>IFERROR(VLOOKUP($B14,'Core Indicators'!$E$3:$EU$906,147,FALSE),"x")</f>
        <v>68</v>
      </c>
      <c r="K14" s="274">
        <v>-1.4319046736000001</v>
      </c>
      <c r="L14" s="272">
        <v>2.5</v>
      </c>
      <c r="M14" s="273">
        <v>13</v>
      </c>
      <c r="N14" s="273">
        <v>19</v>
      </c>
      <c r="O14" s="273">
        <f>IFERROR(VLOOKUP(B14,'Core Indicators'!$E$3:$G$9906,3,FALSE),"x")</f>
        <v>12289000</v>
      </c>
      <c r="P14" s="273">
        <v>25680</v>
      </c>
      <c r="Q14" s="267"/>
      <c r="R14" s="267"/>
      <c r="S14" s="267"/>
      <c r="T14" s="267"/>
      <c r="U14" s="267"/>
      <c r="V14" s="267"/>
      <c r="W14" s="267"/>
      <c r="X14" s="267"/>
      <c r="Y14" s="267"/>
      <c r="Z14" s="267"/>
      <c r="AA14" s="267"/>
      <c r="AB14" s="267"/>
      <c r="AC14" s="267"/>
      <c r="AD14" s="267"/>
      <c r="AE14" s="267"/>
      <c r="AF14" s="267"/>
      <c r="AG14" s="267"/>
      <c r="AH14" s="267"/>
      <c r="AI14" s="267"/>
      <c r="AJ14" s="267"/>
      <c r="AK14" s="267"/>
      <c r="AL14" s="267"/>
      <c r="AM14" s="267"/>
      <c r="AN14" s="267"/>
      <c r="AO14" s="267"/>
      <c r="AP14" s="267"/>
      <c r="AQ14" s="267"/>
      <c r="AR14" s="267"/>
      <c r="AS14" s="267"/>
      <c r="AT14" s="267"/>
      <c r="AU14" s="267"/>
      <c r="AV14" s="267"/>
      <c r="AW14" s="267"/>
      <c r="AX14" s="267"/>
      <c r="AY14" s="267"/>
      <c r="AZ14" s="267"/>
      <c r="BA14" s="267"/>
      <c r="BB14" s="267"/>
      <c r="BC14" s="267"/>
      <c r="BD14" s="267"/>
      <c r="BE14" s="267"/>
      <c r="BF14" s="267"/>
      <c r="BG14" s="267"/>
      <c r="BH14" s="267"/>
      <c r="BI14" s="267"/>
      <c r="BJ14" s="267"/>
      <c r="BK14" s="267"/>
      <c r="BL14" s="267"/>
      <c r="BM14" s="267"/>
      <c r="BN14" s="267"/>
      <c r="BO14" s="267"/>
      <c r="BP14" s="267"/>
      <c r="BQ14" s="267"/>
      <c r="BR14" s="267"/>
      <c r="BS14" s="267"/>
      <c r="BT14" s="267"/>
      <c r="BU14" s="267"/>
      <c r="BV14" s="267"/>
      <c r="BW14" s="267"/>
      <c r="BX14" s="267"/>
      <c r="BY14" s="267"/>
      <c r="BZ14" s="267"/>
      <c r="CA14" s="267"/>
      <c r="CB14" s="267"/>
      <c r="CC14" s="267"/>
      <c r="CD14" s="267"/>
      <c r="CE14" s="267"/>
      <c r="CF14" s="267"/>
      <c r="CG14" s="267"/>
      <c r="CH14" s="267"/>
      <c r="CI14" s="267"/>
      <c r="CJ14" s="267"/>
      <c r="CK14" s="267"/>
      <c r="CL14" s="267"/>
      <c r="CM14" s="267"/>
      <c r="CN14" s="267"/>
      <c r="CO14" s="267"/>
      <c r="CP14" s="267"/>
      <c r="CQ14" s="267"/>
      <c r="CR14" s="267"/>
      <c r="CS14" s="267"/>
      <c r="CT14" s="267"/>
      <c r="CU14" s="267"/>
      <c r="CV14" s="267"/>
      <c r="CW14" s="267"/>
      <c r="CX14" s="267"/>
      <c r="CY14" s="267"/>
      <c r="CZ14" s="267"/>
      <c r="DA14" s="267"/>
      <c r="DB14" s="267"/>
      <c r="DC14" s="267"/>
      <c r="DD14" s="267"/>
      <c r="DE14" s="267"/>
      <c r="DF14" s="267"/>
      <c r="DG14" s="267"/>
      <c r="DH14" s="267"/>
      <c r="DI14" s="267"/>
      <c r="DJ14" s="267"/>
      <c r="DK14" s="267"/>
      <c r="DL14" s="267"/>
    </row>
    <row r="15" spans="1:116" x14ac:dyDescent="0.25">
      <c r="A15" s="268" t="s">
        <v>9284</v>
      </c>
      <c r="B15" s="269" t="s">
        <v>9285</v>
      </c>
      <c r="C15" s="272">
        <v>0.49180002620000002</v>
      </c>
      <c r="D15" s="273">
        <v>12</v>
      </c>
      <c r="E15" s="272">
        <v>0.01</v>
      </c>
      <c r="F15" s="272" t="s">
        <v>17</v>
      </c>
      <c r="G15" s="272">
        <v>4.5443996700000003E-2</v>
      </c>
      <c r="H15" s="272">
        <v>27.2</v>
      </c>
      <c r="I15" s="273">
        <v>0</v>
      </c>
      <c r="J15" s="273" t="str">
        <f>IFERROR(VLOOKUP($B15,'Core Indicators'!$E$3:$EU$906,147,FALSE),"x")</f>
        <v>x</v>
      </c>
      <c r="K15" s="274">
        <v>1.3637149334000001</v>
      </c>
      <c r="L15" s="272" t="s">
        <v>17</v>
      </c>
      <c r="M15" s="273">
        <v>96</v>
      </c>
      <c r="N15" s="273">
        <v>75</v>
      </c>
      <c r="O15" s="273" t="str">
        <f>IFERROR(VLOOKUP(B15,'Core Indicators'!$E$3:$G$9906,3,FALSE),"x")</f>
        <v>x</v>
      </c>
      <c r="P15" s="273">
        <v>30280</v>
      </c>
      <c r="Q15" s="267"/>
      <c r="R15" s="267"/>
      <c r="S15" s="267"/>
      <c r="T15" s="267"/>
      <c r="U15" s="267"/>
      <c r="V15" s="267"/>
      <c r="W15" s="267"/>
      <c r="X15" s="267"/>
      <c r="Y15" s="267"/>
      <c r="Z15" s="267"/>
      <c r="AA15" s="267"/>
      <c r="AB15" s="267"/>
      <c r="AC15" s="267"/>
      <c r="AD15" s="267"/>
      <c r="AE15" s="267"/>
      <c r="AF15" s="267"/>
      <c r="AG15" s="267"/>
      <c r="AH15" s="267"/>
      <c r="AI15" s="267"/>
      <c r="AJ15" s="267"/>
      <c r="AK15" s="267"/>
      <c r="AL15" s="267"/>
      <c r="AM15" s="267"/>
      <c r="AN15" s="267"/>
      <c r="AO15" s="267"/>
      <c r="AP15" s="267"/>
      <c r="AQ15" s="267"/>
      <c r="AR15" s="267"/>
      <c r="AS15" s="267"/>
      <c r="AT15" s="267"/>
      <c r="AU15" s="267"/>
      <c r="AV15" s="267"/>
      <c r="AW15" s="267"/>
      <c r="AX15" s="267"/>
      <c r="AY15" s="267"/>
      <c r="AZ15" s="267"/>
      <c r="BA15" s="267"/>
      <c r="BB15" s="267"/>
      <c r="BC15" s="267"/>
      <c r="BD15" s="267"/>
      <c r="BE15" s="267"/>
      <c r="BF15" s="267"/>
      <c r="BG15" s="267"/>
      <c r="BH15" s="267"/>
      <c r="BI15" s="267"/>
      <c r="BJ15" s="267"/>
      <c r="BK15" s="267"/>
      <c r="BL15" s="267"/>
      <c r="BM15" s="267"/>
      <c r="BN15" s="267"/>
      <c r="BO15" s="267"/>
      <c r="BP15" s="267"/>
      <c r="BQ15" s="267"/>
      <c r="BR15" s="267"/>
      <c r="BS15" s="267"/>
      <c r="BT15" s="267"/>
      <c r="BU15" s="267"/>
      <c r="BV15" s="267"/>
      <c r="BW15" s="267"/>
      <c r="BX15" s="267"/>
      <c r="BY15" s="267"/>
      <c r="BZ15" s="267"/>
      <c r="CA15" s="267"/>
      <c r="CB15" s="267"/>
      <c r="CC15" s="267"/>
      <c r="CD15" s="267"/>
      <c r="CE15" s="267"/>
      <c r="CF15" s="267"/>
      <c r="CG15" s="267"/>
      <c r="CH15" s="267"/>
      <c r="CI15" s="267"/>
      <c r="CJ15" s="267"/>
      <c r="CK15" s="267"/>
      <c r="CL15" s="267"/>
      <c r="CM15" s="267"/>
      <c r="CN15" s="267"/>
      <c r="CO15" s="267"/>
      <c r="CP15" s="267"/>
      <c r="CQ15" s="267"/>
      <c r="CR15" s="267"/>
      <c r="CS15" s="267"/>
      <c r="CT15" s="267"/>
      <c r="CU15" s="267"/>
      <c r="CV15" s="267"/>
      <c r="CW15" s="267"/>
      <c r="CX15" s="267"/>
      <c r="CY15" s="267"/>
      <c r="CZ15" s="267"/>
      <c r="DA15" s="267"/>
      <c r="DB15" s="267"/>
      <c r="DC15" s="267"/>
      <c r="DD15" s="267"/>
      <c r="DE15" s="267"/>
      <c r="DF15" s="267"/>
      <c r="DG15" s="267"/>
      <c r="DH15" s="267"/>
      <c r="DI15" s="267"/>
      <c r="DJ15" s="267"/>
      <c r="DK15" s="267"/>
      <c r="DL15" s="267"/>
    </row>
    <row r="16" spans="1:116" x14ac:dyDescent="0.25">
      <c r="A16" s="268" t="s">
        <v>9286</v>
      </c>
      <c r="B16" s="269" t="s">
        <v>9287</v>
      </c>
      <c r="C16" s="272">
        <v>0.81187498689999993</v>
      </c>
      <c r="D16" s="273">
        <v>9</v>
      </c>
      <c r="E16" s="272">
        <v>0.33</v>
      </c>
      <c r="F16" s="272">
        <v>7.75</v>
      </c>
      <c r="G16" s="272">
        <v>0.61251466889999995</v>
      </c>
      <c r="H16" s="272">
        <v>47.8</v>
      </c>
      <c r="I16" s="273">
        <v>0</v>
      </c>
      <c r="J16" s="273" t="str">
        <f>IFERROR(VLOOKUP($B16,'Core Indicators'!$E$3:$EU$906,147,FALSE),"x")</f>
        <v>x</v>
      </c>
      <c r="K16" s="274">
        <v>-0.66412585970000004</v>
      </c>
      <c r="L16" s="272">
        <v>6.5</v>
      </c>
      <c r="M16" s="273">
        <v>66</v>
      </c>
      <c r="N16" s="273">
        <v>41</v>
      </c>
      <c r="O16" s="273" t="str">
        <f>IFERROR(VLOOKUP(B16,'Core Indicators'!$E$3:$G$9906,3,FALSE),"x")</f>
        <v>x</v>
      </c>
      <c r="P16" s="273">
        <v>112760</v>
      </c>
      <c r="Q16" s="267"/>
      <c r="R16" s="267"/>
      <c r="S16" s="267"/>
      <c r="T16" s="267"/>
      <c r="U16" s="267"/>
      <c r="V16" s="267"/>
      <c r="W16" s="267"/>
      <c r="X16" s="267"/>
      <c r="Y16" s="267"/>
      <c r="Z16" s="267"/>
      <c r="AA16" s="267"/>
      <c r="AB16" s="267"/>
      <c r="AC16" s="267"/>
      <c r="AD16" s="267"/>
      <c r="AE16" s="267"/>
      <c r="AF16" s="267"/>
      <c r="AG16" s="267"/>
      <c r="AH16" s="267"/>
      <c r="AI16" s="267"/>
      <c r="AJ16" s="267"/>
      <c r="AK16" s="267"/>
      <c r="AL16" s="267"/>
      <c r="AM16" s="267"/>
      <c r="AN16" s="267"/>
      <c r="AO16" s="267"/>
      <c r="AP16" s="267"/>
      <c r="AQ16" s="267"/>
      <c r="AR16" s="267"/>
      <c r="AS16" s="267"/>
      <c r="AT16" s="267"/>
      <c r="AU16" s="267"/>
      <c r="AV16" s="267"/>
      <c r="AW16" s="267"/>
      <c r="AX16" s="267"/>
      <c r="AY16" s="267"/>
      <c r="AZ16" s="267"/>
      <c r="BA16" s="267"/>
      <c r="BB16" s="267"/>
      <c r="BC16" s="267"/>
      <c r="BD16" s="267"/>
      <c r="BE16" s="267"/>
      <c r="BF16" s="267"/>
      <c r="BG16" s="267"/>
      <c r="BH16" s="267"/>
      <c r="BI16" s="267"/>
      <c r="BJ16" s="267"/>
      <c r="BK16" s="267"/>
      <c r="BL16" s="267"/>
      <c r="BM16" s="267"/>
      <c r="BN16" s="267"/>
      <c r="BO16" s="267"/>
      <c r="BP16" s="267"/>
      <c r="BQ16" s="267"/>
      <c r="BR16" s="267"/>
      <c r="BS16" s="267"/>
      <c r="BT16" s="267"/>
      <c r="BU16" s="267"/>
      <c r="BV16" s="267"/>
      <c r="BW16" s="267"/>
      <c r="BX16" s="267"/>
      <c r="BY16" s="267"/>
      <c r="BZ16" s="267"/>
      <c r="CA16" s="267"/>
      <c r="CB16" s="267"/>
      <c r="CC16" s="267"/>
      <c r="CD16" s="267"/>
      <c r="CE16" s="267"/>
      <c r="CF16" s="267"/>
      <c r="CG16" s="267"/>
      <c r="CH16" s="267"/>
      <c r="CI16" s="267"/>
      <c r="CJ16" s="267"/>
      <c r="CK16" s="267"/>
      <c r="CL16" s="267"/>
      <c r="CM16" s="267"/>
      <c r="CN16" s="267"/>
      <c r="CO16" s="267"/>
      <c r="CP16" s="267"/>
      <c r="CQ16" s="267"/>
      <c r="CR16" s="267"/>
      <c r="CS16" s="267"/>
      <c r="CT16" s="267"/>
      <c r="CU16" s="267"/>
      <c r="CV16" s="267"/>
      <c r="CW16" s="267"/>
      <c r="CX16" s="267"/>
      <c r="CY16" s="267"/>
      <c r="CZ16" s="267"/>
      <c r="DA16" s="267"/>
      <c r="DB16" s="267"/>
      <c r="DC16" s="267"/>
      <c r="DD16" s="267"/>
      <c r="DE16" s="267"/>
      <c r="DF16" s="267"/>
      <c r="DG16" s="267"/>
      <c r="DH16" s="267"/>
      <c r="DI16" s="267"/>
      <c r="DJ16" s="267"/>
      <c r="DK16" s="267"/>
      <c r="DL16" s="267"/>
    </row>
    <row r="17" spans="1:116" x14ac:dyDescent="0.25">
      <c r="A17" s="268" t="s">
        <v>331</v>
      </c>
      <c r="B17" s="269" t="s">
        <v>9288</v>
      </c>
      <c r="C17" s="272">
        <v>0.55109997759999996</v>
      </c>
      <c r="D17" s="273">
        <v>11</v>
      </c>
      <c r="E17" s="272">
        <v>0</v>
      </c>
      <c r="F17" s="272">
        <v>6.2</v>
      </c>
      <c r="G17" s="272">
        <v>0.61156915869999995</v>
      </c>
      <c r="H17" s="272">
        <v>35.299999999999997</v>
      </c>
      <c r="I17" s="273">
        <v>5</v>
      </c>
      <c r="J17" s="273">
        <f>IFERROR(VLOOKUP($B17,'Core Indicators'!$E$3:$EU$906,147,FALSE),"x")</f>
        <v>4757</v>
      </c>
      <c r="K17" s="274">
        <v>-0.42625910039999998</v>
      </c>
      <c r="L17" s="272">
        <v>4.25</v>
      </c>
      <c r="M17" s="273">
        <v>56</v>
      </c>
      <c r="N17" s="273">
        <v>40</v>
      </c>
      <c r="O17" s="273">
        <f>IFERROR(VLOOKUP(B17,'Core Indicators'!$E$3:$G$9906,3,FALSE),"x")</f>
        <v>21537000</v>
      </c>
      <c r="P17" s="273">
        <v>273600</v>
      </c>
      <c r="Q17" s="267"/>
      <c r="R17" s="267"/>
      <c r="S17" s="267"/>
      <c r="T17" s="267"/>
      <c r="U17" s="267"/>
      <c r="V17" s="267"/>
      <c r="W17" s="267"/>
      <c r="X17" s="267"/>
      <c r="Y17" s="267"/>
      <c r="Z17" s="267"/>
      <c r="AA17" s="267"/>
      <c r="AB17" s="267"/>
      <c r="AC17" s="267"/>
      <c r="AD17" s="267"/>
      <c r="AE17" s="267"/>
      <c r="AF17" s="267"/>
      <c r="AG17" s="267"/>
      <c r="AH17" s="267"/>
      <c r="AI17" s="267"/>
      <c r="AJ17" s="267"/>
      <c r="AK17" s="267"/>
      <c r="AL17" s="267"/>
      <c r="AM17" s="267"/>
      <c r="AN17" s="267"/>
      <c r="AO17" s="267"/>
      <c r="AP17" s="267"/>
      <c r="AQ17" s="267"/>
      <c r="AR17" s="267"/>
      <c r="AS17" s="267"/>
      <c r="AT17" s="267"/>
      <c r="AU17" s="267"/>
      <c r="AV17" s="267"/>
      <c r="AW17" s="267"/>
      <c r="AX17" s="267"/>
      <c r="AY17" s="267"/>
      <c r="AZ17" s="267"/>
      <c r="BA17" s="267"/>
      <c r="BB17" s="267"/>
      <c r="BC17" s="267"/>
      <c r="BD17" s="267"/>
      <c r="BE17" s="267"/>
      <c r="BF17" s="267"/>
      <c r="BG17" s="267"/>
      <c r="BH17" s="267"/>
      <c r="BI17" s="267"/>
      <c r="BJ17" s="267"/>
      <c r="BK17" s="267"/>
      <c r="BL17" s="267"/>
      <c r="BM17" s="267"/>
      <c r="BN17" s="267"/>
      <c r="BO17" s="267"/>
      <c r="BP17" s="267"/>
      <c r="BQ17" s="267"/>
      <c r="BR17" s="267"/>
      <c r="BS17" s="267"/>
      <c r="BT17" s="267"/>
      <c r="BU17" s="267"/>
      <c r="BV17" s="267"/>
      <c r="BW17" s="267"/>
      <c r="BX17" s="267"/>
      <c r="BY17" s="267"/>
      <c r="BZ17" s="267"/>
      <c r="CA17" s="267"/>
      <c r="CB17" s="267"/>
      <c r="CC17" s="267"/>
      <c r="CD17" s="267"/>
      <c r="CE17" s="267"/>
      <c r="CF17" s="267"/>
      <c r="CG17" s="267"/>
      <c r="CH17" s="267"/>
      <c r="CI17" s="267"/>
      <c r="CJ17" s="267"/>
      <c r="CK17" s="267"/>
      <c r="CL17" s="267"/>
      <c r="CM17" s="267"/>
      <c r="CN17" s="267"/>
      <c r="CO17" s="267"/>
      <c r="CP17" s="267"/>
      <c r="CQ17" s="267"/>
      <c r="CR17" s="267"/>
      <c r="CS17" s="267"/>
      <c r="CT17" s="267"/>
      <c r="CU17" s="267"/>
      <c r="CV17" s="267"/>
      <c r="CW17" s="267"/>
      <c r="CX17" s="267"/>
      <c r="CY17" s="267"/>
      <c r="CZ17" s="267"/>
      <c r="DA17" s="267"/>
      <c r="DB17" s="267"/>
      <c r="DC17" s="267"/>
      <c r="DD17" s="267"/>
      <c r="DE17" s="267"/>
      <c r="DF17" s="267"/>
      <c r="DG17" s="267"/>
      <c r="DH17" s="267"/>
      <c r="DI17" s="267"/>
      <c r="DJ17" s="267"/>
      <c r="DK17" s="267"/>
      <c r="DL17" s="267"/>
    </row>
    <row r="18" spans="1:116" x14ac:dyDescent="0.25">
      <c r="A18" s="268" t="s">
        <v>122</v>
      </c>
      <c r="B18" s="269" t="s">
        <v>9289</v>
      </c>
      <c r="C18" s="272">
        <v>0.1888710338</v>
      </c>
      <c r="D18" s="273">
        <v>7</v>
      </c>
      <c r="E18" s="272">
        <v>0.122</v>
      </c>
      <c r="F18" s="272">
        <v>4.4166666667000003</v>
      </c>
      <c r="G18" s="272">
        <v>0.53584621349999995</v>
      </c>
      <c r="H18" s="272">
        <v>32.4</v>
      </c>
      <c r="I18" s="273">
        <v>3</v>
      </c>
      <c r="J18" s="273">
        <f>IFERROR(VLOOKUP($B18,'Core Indicators'!$E$3:$EU$906,147,FALSE),"x")</f>
        <v>34</v>
      </c>
      <c r="K18" s="274">
        <v>-0.63630837200000001</v>
      </c>
      <c r="L18" s="272">
        <v>3.5</v>
      </c>
      <c r="M18" s="273">
        <v>39</v>
      </c>
      <c r="N18" s="273">
        <v>26</v>
      </c>
      <c r="O18" s="273">
        <f>IFERROR(VLOOKUP(B18,'Core Indicators'!$E$3:$G$9906,3,FALSE),"x")</f>
        <v>169829000</v>
      </c>
      <c r="P18" s="273">
        <v>130170</v>
      </c>
      <c r="Q18" s="267"/>
      <c r="R18" s="267"/>
      <c r="S18" s="267"/>
      <c r="T18" s="267"/>
      <c r="U18" s="267"/>
      <c r="V18" s="267"/>
      <c r="W18" s="267"/>
      <c r="X18" s="267"/>
      <c r="Y18" s="267"/>
      <c r="Z18" s="267"/>
      <c r="AA18" s="267"/>
      <c r="AB18" s="267"/>
      <c r="AC18" s="267"/>
      <c r="AD18" s="267"/>
      <c r="AE18" s="267"/>
      <c r="AF18" s="267"/>
      <c r="AG18" s="267"/>
      <c r="AH18" s="267"/>
      <c r="AI18" s="267"/>
      <c r="AJ18" s="267"/>
      <c r="AK18" s="267"/>
      <c r="AL18" s="267"/>
      <c r="AM18" s="267"/>
      <c r="AN18" s="267"/>
      <c r="AO18" s="267"/>
      <c r="AP18" s="267"/>
      <c r="AQ18" s="267"/>
      <c r="AR18" s="267"/>
      <c r="AS18" s="267"/>
      <c r="AT18" s="267"/>
      <c r="AU18" s="267"/>
      <c r="AV18" s="267"/>
      <c r="AW18" s="267"/>
      <c r="AX18" s="267"/>
      <c r="AY18" s="267"/>
      <c r="AZ18" s="267"/>
      <c r="BA18" s="267"/>
      <c r="BB18" s="267"/>
      <c r="BC18" s="267"/>
      <c r="BD18" s="267"/>
      <c r="BE18" s="267"/>
      <c r="BF18" s="267"/>
      <c r="BG18" s="267"/>
      <c r="BH18" s="267"/>
      <c r="BI18" s="267"/>
      <c r="BJ18" s="267"/>
      <c r="BK18" s="267"/>
      <c r="BL18" s="267"/>
      <c r="BM18" s="267"/>
      <c r="BN18" s="267"/>
      <c r="BO18" s="267"/>
      <c r="BP18" s="267"/>
      <c r="BQ18" s="267"/>
      <c r="BR18" s="267"/>
      <c r="BS18" s="267"/>
      <c r="BT18" s="267"/>
      <c r="BU18" s="267"/>
      <c r="BV18" s="267"/>
      <c r="BW18" s="267"/>
      <c r="BX18" s="267"/>
      <c r="BY18" s="267"/>
      <c r="BZ18" s="267"/>
      <c r="CA18" s="267"/>
      <c r="CB18" s="267"/>
      <c r="CC18" s="267"/>
      <c r="CD18" s="267"/>
      <c r="CE18" s="267"/>
      <c r="CF18" s="267"/>
      <c r="CG18" s="267"/>
      <c r="CH18" s="267"/>
      <c r="CI18" s="267"/>
      <c r="CJ18" s="267"/>
      <c r="CK18" s="267"/>
      <c r="CL18" s="267"/>
      <c r="CM18" s="267"/>
      <c r="CN18" s="267"/>
      <c r="CO18" s="267"/>
      <c r="CP18" s="267"/>
      <c r="CQ18" s="267"/>
      <c r="CR18" s="267"/>
      <c r="CS18" s="267"/>
      <c r="CT18" s="267"/>
      <c r="CU18" s="267"/>
      <c r="CV18" s="267"/>
      <c r="CW18" s="267"/>
      <c r="CX18" s="267"/>
      <c r="CY18" s="267"/>
      <c r="CZ18" s="267"/>
      <c r="DA18" s="267"/>
      <c r="DB18" s="267"/>
      <c r="DC18" s="267"/>
      <c r="DD18" s="267"/>
      <c r="DE18" s="267"/>
      <c r="DF18" s="267"/>
      <c r="DG18" s="267"/>
      <c r="DH18" s="267"/>
      <c r="DI18" s="267"/>
      <c r="DJ18" s="267"/>
      <c r="DK18" s="267"/>
      <c r="DL18" s="267"/>
    </row>
    <row r="19" spans="1:116" x14ac:dyDescent="0.25">
      <c r="A19" s="268" t="s">
        <v>9290</v>
      </c>
      <c r="B19" s="269" t="s">
        <v>9291</v>
      </c>
      <c r="C19" s="272">
        <v>0.29830702730000003</v>
      </c>
      <c r="D19" s="273">
        <v>9</v>
      </c>
      <c r="E19" s="272">
        <v>0.05</v>
      </c>
      <c r="F19" s="272">
        <v>7.95</v>
      </c>
      <c r="G19" s="272">
        <v>0.21775610300000001</v>
      </c>
      <c r="H19" s="272">
        <v>41.3</v>
      </c>
      <c r="I19" s="273">
        <v>2</v>
      </c>
      <c r="J19" s="273" t="str">
        <f>IFERROR(VLOOKUP($B19,'Core Indicators'!$E$3:$EU$906,147,FALSE),"x")</f>
        <v>x</v>
      </c>
      <c r="K19" s="274">
        <v>3.5896573199999997E-2</v>
      </c>
      <c r="L19" s="272">
        <v>7.5</v>
      </c>
      <c r="M19" s="273">
        <v>80</v>
      </c>
      <c r="N19" s="273">
        <v>43</v>
      </c>
      <c r="O19" s="273" t="str">
        <f>IFERROR(VLOOKUP(B19,'Core Indicators'!$E$3:$G$9906,3,FALSE),"x")</f>
        <v>x</v>
      </c>
      <c r="P19" s="273">
        <v>108560</v>
      </c>
      <c r="Q19" s="267"/>
      <c r="R19" s="267"/>
      <c r="S19" s="267"/>
      <c r="T19" s="267"/>
      <c r="U19" s="267"/>
      <c r="V19" s="267"/>
      <c r="W19" s="267"/>
      <c r="X19" s="267"/>
      <c r="Y19" s="267"/>
      <c r="Z19" s="267"/>
      <c r="AA19" s="267"/>
      <c r="AB19" s="267"/>
      <c r="AC19" s="267"/>
      <c r="AD19" s="267"/>
      <c r="AE19" s="267"/>
      <c r="AF19" s="267"/>
      <c r="AG19" s="267"/>
      <c r="AH19" s="267"/>
      <c r="AI19" s="267"/>
      <c r="AJ19" s="267"/>
      <c r="AK19" s="267"/>
      <c r="AL19" s="267"/>
      <c r="AM19" s="267"/>
      <c r="AN19" s="267"/>
      <c r="AO19" s="267"/>
      <c r="AP19" s="267"/>
      <c r="AQ19" s="267"/>
      <c r="AR19" s="267"/>
      <c r="AS19" s="267"/>
      <c r="AT19" s="267"/>
      <c r="AU19" s="267"/>
      <c r="AV19" s="267"/>
      <c r="AW19" s="267"/>
      <c r="AX19" s="267"/>
      <c r="AY19" s="267"/>
      <c r="AZ19" s="267"/>
      <c r="BA19" s="267"/>
      <c r="BB19" s="267"/>
      <c r="BC19" s="267"/>
      <c r="BD19" s="267"/>
      <c r="BE19" s="267"/>
      <c r="BF19" s="267"/>
      <c r="BG19" s="267"/>
      <c r="BH19" s="267"/>
      <c r="BI19" s="267"/>
      <c r="BJ19" s="267"/>
      <c r="BK19" s="267"/>
      <c r="BL19" s="267"/>
      <c r="BM19" s="267"/>
      <c r="BN19" s="267"/>
      <c r="BO19" s="267"/>
      <c r="BP19" s="267"/>
      <c r="BQ19" s="267"/>
      <c r="BR19" s="267"/>
      <c r="BS19" s="267"/>
      <c r="BT19" s="267"/>
      <c r="BU19" s="267"/>
      <c r="BV19" s="267"/>
      <c r="BW19" s="267"/>
      <c r="BX19" s="267"/>
      <c r="BY19" s="267"/>
      <c r="BZ19" s="267"/>
      <c r="CA19" s="267"/>
      <c r="CB19" s="267"/>
      <c r="CC19" s="267"/>
      <c r="CD19" s="267"/>
      <c r="CE19" s="267"/>
      <c r="CF19" s="267"/>
      <c r="CG19" s="267"/>
      <c r="CH19" s="267"/>
      <c r="CI19" s="267"/>
      <c r="CJ19" s="267"/>
      <c r="CK19" s="267"/>
      <c r="CL19" s="267"/>
      <c r="CM19" s="267"/>
      <c r="CN19" s="267"/>
      <c r="CO19" s="267"/>
      <c r="CP19" s="267"/>
      <c r="CQ19" s="267"/>
      <c r="CR19" s="267"/>
      <c r="CS19" s="267"/>
      <c r="CT19" s="267"/>
      <c r="CU19" s="267"/>
      <c r="CV19" s="267"/>
      <c r="CW19" s="267"/>
      <c r="CX19" s="267"/>
      <c r="CY19" s="267"/>
      <c r="CZ19" s="267"/>
      <c r="DA19" s="267"/>
      <c r="DB19" s="267"/>
      <c r="DC19" s="267"/>
      <c r="DD19" s="267"/>
      <c r="DE19" s="267"/>
      <c r="DF19" s="267"/>
      <c r="DG19" s="267"/>
      <c r="DH19" s="267"/>
      <c r="DI19" s="267"/>
      <c r="DJ19" s="267"/>
      <c r="DK19" s="267"/>
      <c r="DL19" s="267"/>
    </row>
    <row r="20" spans="1:116" x14ac:dyDescent="0.25">
      <c r="A20" s="268" t="s">
        <v>9292</v>
      </c>
      <c r="B20" s="269" t="s">
        <v>9293</v>
      </c>
      <c r="C20" s="272">
        <v>0.85500000239999996</v>
      </c>
      <c r="D20" s="273">
        <v>3</v>
      </c>
      <c r="E20" s="272">
        <v>0</v>
      </c>
      <c r="F20" s="272">
        <v>3</v>
      </c>
      <c r="G20" s="272">
        <v>0.20729597050000001</v>
      </c>
      <c r="H20" s="272" t="s">
        <v>17</v>
      </c>
      <c r="I20" s="273">
        <v>2</v>
      </c>
      <c r="J20" s="273" t="str">
        <f>IFERROR(VLOOKUP($B20,'Core Indicators'!$E$3:$EU$906,147,FALSE),"x")</f>
        <v>x</v>
      </c>
      <c r="K20" s="274">
        <v>0.49437779189999997</v>
      </c>
      <c r="L20" s="272">
        <v>2.75</v>
      </c>
      <c r="M20" s="273">
        <v>11</v>
      </c>
      <c r="N20" s="273">
        <v>42</v>
      </c>
      <c r="O20" s="273" t="str">
        <f>IFERROR(VLOOKUP(B20,'Core Indicators'!$E$3:$G$9906,3,FALSE),"x")</f>
        <v>x</v>
      </c>
      <c r="P20" s="273">
        <v>771</v>
      </c>
      <c r="Q20" s="267"/>
      <c r="R20" s="267"/>
      <c r="S20" s="267"/>
      <c r="T20" s="267"/>
      <c r="U20" s="267"/>
      <c r="V20" s="267"/>
      <c r="W20" s="267"/>
      <c r="X20" s="267"/>
      <c r="Y20" s="267"/>
      <c r="Z20" s="267"/>
      <c r="AA20" s="267"/>
      <c r="AB20" s="267"/>
      <c r="AC20" s="267"/>
      <c r="AD20" s="267"/>
      <c r="AE20" s="267"/>
      <c r="AF20" s="267"/>
      <c r="AG20" s="267"/>
      <c r="AH20" s="267"/>
      <c r="AI20" s="267"/>
      <c r="AJ20" s="267"/>
      <c r="AK20" s="267"/>
      <c r="AL20" s="267"/>
      <c r="AM20" s="267"/>
      <c r="AN20" s="267"/>
      <c r="AO20" s="267"/>
      <c r="AP20" s="267"/>
      <c r="AQ20" s="267"/>
      <c r="AR20" s="267"/>
      <c r="AS20" s="267"/>
      <c r="AT20" s="267"/>
      <c r="AU20" s="267"/>
      <c r="AV20" s="267"/>
      <c r="AW20" s="267"/>
      <c r="AX20" s="267"/>
      <c r="AY20" s="267"/>
      <c r="AZ20" s="267"/>
      <c r="BA20" s="267"/>
      <c r="BB20" s="267"/>
      <c r="BC20" s="267"/>
      <c r="BD20" s="267"/>
      <c r="BE20" s="267"/>
      <c r="BF20" s="267"/>
      <c r="BG20" s="267"/>
      <c r="BH20" s="267"/>
      <c r="BI20" s="267"/>
      <c r="BJ20" s="267"/>
      <c r="BK20" s="267"/>
      <c r="BL20" s="267"/>
      <c r="BM20" s="267"/>
      <c r="BN20" s="267"/>
      <c r="BO20" s="267"/>
      <c r="BP20" s="267"/>
      <c r="BQ20" s="267"/>
      <c r="BR20" s="267"/>
      <c r="BS20" s="267"/>
      <c r="BT20" s="267"/>
      <c r="BU20" s="267"/>
      <c r="BV20" s="267"/>
      <c r="BW20" s="267"/>
      <c r="BX20" s="267"/>
      <c r="BY20" s="267"/>
      <c r="BZ20" s="267"/>
      <c r="CA20" s="267"/>
      <c r="CB20" s="267"/>
      <c r="CC20" s="267"/>
      <c r="CD20" s="267"/>
      <c r="CE20" s="267"/>
      <c r="CF20" s="267"/>
      <c r="CG20" s="267"/>
      <c r="CH20" s="267"/>
      <c r="CI20" s="267"/>
      <c r="CJ20" s="267"/>
      <c r="CK20" s="267"/>
      <c r="CL20" s="267"/>
      <c r="CM20" s="267"/>
      <c r="CN20" s="267"/>
      <c r="CO20" s="267"/>
      <c r="CP20" s="267"/>
      <c r="CQ20" s="267"/>
      <c r="CR20" s="267"/>
      <c r="CS20" s="267"/>
      <c r="CT20" s="267"/>
      <c r="CU20" s="267"/>
      <c r="CV20" s="267"/>
      <c r="CW20" s="267"/>
      <c r="CX20" s="267"/>
      <c r="CY20" s="267"/>
      <c r="CZ20" s="267"/>
      <c r="DA20" s="267"/>
      <c r="DB20" s="267"/>
      <c r="DC20" s="267"/>
      <c r="DD20" s="267"/>
      <c r="DE20" s="267"/>
      <c r="DF20" s="267"/>
      <c r="DG20" s="267"/>
      <c r="DH20" s="267"/>
      <c r="DI20" s="267"/>
      <c r="DJ20" s="267"/>
      <c r="DK20" s="267"/>
      <c r="DL20" s="267"/>
    </row>
    <row r="21" spans="1:116" x14ac:dyDescent="0.25">
      <c r="A21" s="268" t="s">
        <v>9294</v>
      </c>
      <c r="B21" s="269" t="s">
        <v>9295</v>
      </c>
      <c r="C21" s="272">
        <v>0.2752909596</v>
      </c>
      <c r="D21" s="273">
        <v>12</v>
      </c>
      <c r="E21" s="272">
        <v>0</v>
      </c>
      <c r="F21" s="272" t="s">
        <v>17</v>
      </c>
      <c r="G21" s="272">
        <v>0.35254190839999999</v>
      </c>
      <c r="H21" s="272" t="s">
        <v>17</v>
      </c>
      <c r="I21" s="273">
        <v>0</v>
      </c>
      <c r="J21" s="273" t="str">
        <f>IFERROR(VLOOKUP($B21,'Core Indicators'!$E$3:$EU$906,147,FALSE),"x")</f>
        <v>x</v>
      </c>
      <c r="K21" s="274">
        <v>7.6531879600000005E-2</v>
      </c>
      <c r="L21" s="272" t="s">
        <v>17</v>
      </c>
      <c r="M21" s="273">
        <v>91</v>
      </c>
      <c r="N21" s="273">
        <v>64</v>
      </c>
      <c r="O21" s="273" t="str">
        <f>IFERROR(VLOOKUP(B21,'Core Indicators'!$E$3:$G$9906,3,FALSE),"x")</f>
        <v>x</v>
      </c>
      <c r="P21" s="273">
        <v>10010</v>
      </c>
      <c r="Q21" s="267"/>
      <c r="R21" s="267"/>
      <c r="S21" s="267"/>
      <c r="T21" s="267"/>
      <c r="U21" s="267"/>
      <c r="V21" s="267"/>
      <c r="W21" s="267"/>
      <c r="X21" s="267"/>
      <c r="Y21" s="267"/>
      <c r="Z21" s="267"/>
      <c r="AA21" s="267"/>
      <c r="AB21" s="267"/>
      <c r="AC21" s="267"/>
      <c r="AD21" s="267"/>
      <c r="AE21" s="267"/>
      <c r="AF21" s="267"/>
      <c r="AG21" s="267"/>
      <c r="AH21" s="267"/>
      <c r="AI21" s="267"/>
      <c r="AJ21" s="267"/>
      <c r="AK21" s="267"/>
      <c r="AL21" s="267"/>
      <c r="AM21" s="267"/>
      <c r="AN21" s="267"/>
      <c r="AO21" s="267"/>
      <c r="AP21" s="267"/>
      <c r="AQ21" s="267"/>
      <c r="AR21" s="267"/>
      <c r="AS21" s="267"/>
      <c r="AT21" s="267"/>
      <c r="AU21" s="267"/>
      <c r="AV21" s="267"/>
      <c r="AW21" s="267"/>
      <c r="AX21" s="267"/>
      <c r="AY21" s="267"/>
      <c r="AZ21" s="267"/>
      <c r="BA21" s="267"/>
      <c r="BB21" s="267"/>
      <c r="BC21" s="267"/>
      <c r="BD21" s="267"/>
      <c r="BE21" s="267"/>
      <c r="BF21" s="267"/>
      <c r="BG21" s="267"/>
      <c r="BH21" s="267"/>
      <c r="BI21" s="267"/>
      <c r="BJ21" s="267"/>
      <c r="BK21" s="267"/>
      <c r="BL21" s="267"/>
      <c r="BM21" s="267"/>
      <c r="BN21" s="267"/>
      <c r="BO21" s="267"/>
      <c r="BP21" s="267"/>
      <c r="BQ21" s="267"/>
      <c r="BR21" s="267"/>
      <c r="BS21" s="267"/>
      <c r="BT21" s="267"/>
      <c r="BU21" s="267"/>
      <c r="BV21" s="267"/>
      <c r="BW21" s="267"/>
      <c r="BX21" s="267"/>
      <c r="BY21" s="267"/>
      <c r="BZ21" s="267"/>
      <c r="CA21" s="267"/>
      <c r="CB21" s="267"/>
      <c r="CC21" s="267"/>
      <c r="CD21" s="267"/>
      <c r="CE21" s="267"/>
      <c r="CF21" s="267"/>
      <c r="CG21" s="267"/>
      <c r="CH21" s="267"/>
      <c r="CI21" s="267"/>
      <c r="CJ21" s="267"/>
      <c r="CK21" s="267"/>
      <c r="CL21" s="267"/>
      <c r="CM21" s="267"/>
      <c r="CN21" s="267"/>
      <c r="CO21" s="267"/>
      <c r="CP21" s="267"/>
      <c r="CQ21" s="267"/>
      <c r="CR21" s="267"/>
      <c r="CS21" s="267"/>
      <c r="CT21" s="267"/>
      <c r="CU21" s="267"/>
      <c r="CV21" s="267"/>
      <c r="CW21" s="267"/>
      <c r="CX21" s="267"/>
      <c r="CY21" s="267"/>
      <c r="CZ21" s="267"/>
      <c r="DA21" s="267"/>
      <c r="DB21" s="267"/>
      <c r="DC21" s="267"/>
      <c r="DD21" s="267"/>
      <c r="DE21" s="267"/>
      <c r="DF21" s="267"/>
      <c r="DG21" s="267"/>
      <c r="DH21" s="267"/>
      <c r="DI21" s="267"/>
      <c r="DJ21" s="267"/>
      <c r="DK21" s="267"/>
      <c r="DL21" s="267"/>
    </row>
    <row r="22" spans="1:116" x14ac:dyDescent="0.25">
      <c r="A22" s="268" t="s">
        <v>9296</v>
      </c>
      <c r="B22" s="269" t="s">
        <v>9297</v>
      </c>
      <c r="C22" s="272">
        <v>0.63031901420000003</v>
      </c>
      <c r="D22" s="273">
        <v>6</v>
      </c>
      <c r="E22" s="272">
        <v>0.01</v>
      </c>
      <c r="F22" s="272">
        <v>5.75</v>
      </c>
      <c r="G22" s="272">
        <v>0.1620850103</v>
      </c>
      <c r="H22" s="272">
        <v>33</v>
      </c>
      <c r="I22" s="273">
        <v>1</v>
      </c>
      <c r="J22" s="273" t="str">
        <f>IFERROR(VLOOKUP($B22,'Core Indicators'!$E$3:$EU$906,147,FALSE),"x")</f>
        <v>x</v>
      </c>
      <c r="K22" s="274">
        <v>-0.23354159299999999</v>
      </c>
      <c r="L22" s="272">
        <v>6</v>
      </c>
      <c r="M22" s="273">
        <v>53</v>
      </c>
      <c r="N22" s="273">
        <v>36</v>
      </c>
      <c r="O22" s="273" t="str">
        <f>IFERROR(VLOOKUP(B22,'Core Indicators'!$E$3:$G$9906,3,FALSE),"x")</f>
        <v>x</v>
      </c>
      <c r="P22" s="273">
        <v>51200</v>
      </c>
      <c r="Q22" s="267"/>
      <c r="R22" s="267"/>
      <c r="S22" s="267"/>
      <c r="T22" s="267"/>
      <c r="U22" s="267"/>
      <c r="V22" s="267"/>
      <c r="W22" s="267"/>
      <c r="X22" s="267"/>
      <c r="Y22" s="267"/>
      <c r="Z22" s="267"/>
      <c r="AA22" s="267"/>
      <c r="AB22" s="267"/>
      <c r="AC22" s="267"/>
      <c r="AD22" s="267"/>
      <c r="AE22" s="267"/>
      <c r="AF22" s="267"/>
      <c r="AG22" s="267"/>
      <c r="AH22" s="267"/>
      <c r="AI22" s="267"/>
      <c r="AJ22" s="267"/>
      <c r="AK22" s="267"/>
      <c r="AL22" s="267"/>
      <c r="AM22" s="267"/>
      <c r="AN22" s="267"/>
      <c r="AO22" s="267"/>
      <c r="AP22" s="267"/>
      <c r="AQ22" s="267"/>
      <c r="AR22" s="267"/>
      <c r="AS22" s="267"/>
      <c r="AT22" s="267"/>
      <c r="AU22" s="267"/>
      <c r="AV22" s="267"/>
      <c r="AW22" s="267"/>
      <c r="AX22" s="267"/>
      <c r="AY22" s="267"/>
      <c r="AZ22" s="267"/>
      <c r="BA22" s="267"/>
      <c r="BB22" s="267"/>
      <c r="BC22" s="267"/>
      <c r="BD22" s="267"/>
      <c r="BE22" s="267"/>
      <c r="BF22" s="267"/>
      <c r="BG22" s="267"/>
      <c r="BH22" s="267"/>
      <c r="BI22" s="267"/>
      <c r="BJ22" s="267"/>
      <c r="BK22" s="267"/>
      <c r="BL22" s="267"/>
      <c r="BM22" s="267"/>
      <c r="BN22" s="267"/>
      <c r="BO22" s="267"/>
      <c r="BP22" s="267"/>
      <c r="BQ22" s="267"/>
      <c r="BR22" s="267"/>
      <c r="BS22" s="267"/>
      <c r="BT22" s="267"/>
      <c r="BU22" s="267"/>
      <c r="BV22" s="267"/>
      <c r="BW22" s="267"/>
      <c r="BX22" s="267"/>
      <c r="BY22" s="267"/>
      <c r="BZ22" s="267"/>
      <c r="CA22" s="267"/>
      <c r="CB22" s="267"/>
      <c r="CC22" s="267"/>
      <c r="CD22" s="267"/>
      <c r="CE22" s="267"/>
      <c r="CF22" s="267"/>
      <c r="CG22" s="267"/>
      <c r="CH22" s="267"/>
      <c r="CI22" s="267"/>
      <c r="CJ22" s="267"/>
      <c r="CK22" s="267"/>
      <c r="CL22" s="267"/>
      <c r="CM22" s="267"/>
      <c r="CN22" s="267"/>
      <c r="CO22" s="267"/>
      <c r="CP22" s="267"/>
      <c r="CQ22" s="267"/>
      <c r="CR22" s="267"/>
      <c r="CS22" s="267"/>
      <c r="CT22" s="267"/>
      <c r="CU22" s="267"/>
      <c r="CV22" s="267"/>
      <c r="CW22" s="267"/>
      <c r="CX22" s="267"/>
      <c r="CY22" s="267"/>
      <c r="CZ22" s="267"/>
      <c r="DA22" s="267"/>
      <c r="DB22" s="267"/>
      <c r="DC22" s="267"/>
      <c r="DD22" s="267"/>
      <c r="DE22" s="267"/>
      <c r="DF22" s="267"/>
      <c r="DG22" s="267"/>
      <c r="DH22" s="267"/>
      <c r="DI22" s="267"/>
      <c r="DJ22" s="267"/>
      <c r="DK22" s="267"/>
      <c r="DL22" s="267"/>
    </row>
    <row r="23" spans="1:116" x14ac:dyDescent="0.25">
      <c r="A23" s="268" t="s">
        <v>9298</v>
      </c>
      <c r="B23" s="269" t="s">
        <v>9299</v>
      </c>
      <c r="C23" s="272">
        <v>0.3724950447</v>
      </c>
      <c r="D23" s="273">
        <v>2</v>
      </c>
      <c r="E23" s="272">
        <v>4.1000000000000002E-2</v>
      </c>
      <c r="F23" s="272">
        <v>4.3833333333000004</v>
      </c>
      <c r="G23" s="272">
        <v>0.11907633970000001</v>
      </c>
      <c r="H23" s="272">
        <v>25.3</v>
      </c>
      <c r="I23" s="273">
        <v>3</v>
      </c>
      <c r="J23" s="273" t="str">
        <f>IFERROR(VLOOKUP($B23,'Core Indicators'!$E$3:$EU$906,147,FALSE),"x")</f>
        <v>x</v>
      </c>
      <c r="K23" s="274">
        <v>-0.79445779319999987</v>
      </c>
      <c r="L23" s="272">
        <v>4</v>
      </c>
      <c r="M23" s="273">
        <v>19</v>
      </c>
      <c r="N23" s="273">
        <v>45</v>
      </c>
      <c r="O23" s="273" t="str">
        <f>IFERROR(VLOOKUP(B23,'Core Indicators'!$E$3:$G$9906,3,FALSE),"x")</f>
        <v>x</v>
      </c>
      <c r="P23" s="273">
        <v>202910</v>
      </c>
      <c r="Q23" s="267"/>
      <c r="R23" s="267"/>
      <c r="S23" s="267"/>
      <c r="T23" s="267"/>
      <c r="U23" s="267"/>
      <c r="V23" s="267"/>
      <c r="W23" s="267"/>
      <c r="X23" s="267"/>
      <c r="Y23" s="267"/>
      <c r="Z23" s="267"/>
      <c r="AA23" s="267"/>
      <c r="AB23" s="267"/>
      <c r="AC23" s="267"/>
      <c r="AD23" s="267"/>
      <c r="AE23" s="267"/>
      <c r="AF23" s="267"/>
      <c r="AG23" s="267"/>
      <c r="AH23" s="267"/>
      <c r="AI23" s="267"/>
      <c r="AJ23" s="267"/>
      <c r="AK23" s="267"/>
      <c r="AL23" s="267"/>
      <c r="AM23" s="267"/>
      <c r="AN23" s="267"/>
      <c r="AO23" s="267"/>
      <c r="AP23" s="267"/>
      <c r="AQ23" s="267"/>
      <c r="AR23" s="267"/>
      <c r="AS23" s="267"/>
      <c r="AT23" s="267"/>
      <c r="AU23" s="267"/>
      <c r="AV23" s="267"/>
      <c r="AW23" s="267"/>
      <c r="AX23" s="267"/>
      <c r="AY23" s="267"/>
      <c r="AZ23" s="267"/>
      <c r="BA23" s="267"/>
      <c r="BB23" s="267"/>
      <c r="BC23" s="267"/>
      <c r="BD23" s="267"/>
      <c r="BE23" s="267"/>
      <c r="BF23" s="267"/>
      <c r="BG23" s="267"/>
      <c r="BH23" s="267"/>
      <c r="BI23" s="267"/>
      <c r="BJ23" s="267"/>
      <c r="BK23" s="267"/>
      <c r="BL23" s="267"/>
      <c r="BM23" s="267"/>
      <c r="BN23" s="267"/>
      <c r="BO23" s="267"/>
      <c r="BP23" s="267"/>
      <c r="BQ23" s="267"/>
      <c r="BR23" s="267"/>
      <c r="BS23" s="267"/>
      <c r="BT23" s="267"/>
      <c r="BU23" s="267"/>
      <c r="BV23" s="267"/>
      <c r="BW23" s="267"/>
      <c r="BX23" s="267"/>
      <c r="BY23" s="267"/>
      <c r="BZ23" s="267"/>
      <c r="CA23" s="267"/>
      <c r="CB23" s="267"/>
      <c r="CC23" s="267"/>
      <c r="CD23" s="267"/>
      <c r="CE23" s="267"/>
      <c r="CF23" s="267"/>
      <c r="CG23" s="267"/>
      <c r="CH23" s="267"/>
      <c r="CI23" s="267"/>
      <c r="CJ23" s="267"/>
      <c r="CK23" s="267"/>
      <c r="CL23" s="267"/>
      <c r="CM23" s="267"/>
      <c r="CN23" s="267"/>
      <c r="CO23" s="267"/>
      <c r="CP23" s="267"/>
      <c r="CQ23" s="267"/>
      <c r="CR23" s="267"/>
      <c r="CS23" s="267"/>
      <c r="CT23" s="267"/>
      <c r="CU23" s="267"/>
      <c r="CV23" s="267"/>
      <c r="CW23" s="267"/>
      <c r="CX23" s="267"/>
      <c r="CY23" s="267"/>
      <c r="CZ23" s="267"/>
      <c r="DA23" s="267"/>
      <c r="DB23" s="267"/>
      <c r="DC23" s="267"/>
      <c r="DD23" s="267"/>
      <c r="DE23" s="267"/>
      <c r="DF23" s="267"/>
      <c r="DG23" s="267"/>
      <c r="DH23" s="267"/>
      <c r="DI23" s="267"/>
      <c r="DJ23" s="267"/>
      <c r="DK23" s="267"/>
      <c r="DL23" s="267"/>
    </row>
    <row r="24" spans="1:116" x14ac:dyDescent="0.25">
      <c r="A24" s="268" t="s">
        <v>9300</v>
      </c>
      <c r="B24" s="269" t="s">
        <v>9301</v>
      </c>
      <c r="C24" s="272">
        <v>0.63658801529999998</v>
      </c>
      <c r="D24" s="273">
        <v>14</v>
      </c>
      <c r="E24" s="272">
        <v>0</v>
      </c>
      <c r="F24" s="272" t="s">
        <v>17</v>
      </c>
      <c r="G24" s="272">
        <v>0.39140979419999999</v>
      </c>
      <c r="H24" s="272">
        <v>53.3</v>
      </c>
      <c r="I24" s="273">
        <v>0</v>
      </c>
      <c r="J24" s="273" t="str">
        <f>IFERROR(VLOOKUP($B24,'Core Indicators'!$E$3:$EU$906,147,FALSE),"x")</f>
        <v>x</v>
      </c>
      <c r="K24" s="274">
        <v>-0.77551245689999992</v>
      </c>
      <c r="L24" s="272" t="s">
        <v>17</v>
      </c>
      <c r="M24" s="273">
        <v>86</v>
      </c>
      <c r="N24" s="273" t="s">
        <v>17</v>
      </c>
      <c r="O24" s="273" t="str">
        <f>IFERROR(VLOOKUP(B24,'Core Indicators'!$E$3:$G$9906,3,FALSE),"x")</f>
        <v>x</v>
      </c>
      <c r="P24" s="273">
        <v>22810</v>
      </c>
      <c r="Q24" s="267"/>
      <c r="R24" s="267"/>
      <c r="S24" s="267"/>
      <c r="T24" s="267"/>
      <c r="U24" s="267"/>
      <c r="V24" s="267"/>
      <c r="W24" s="267"/>
      <c r="X24" s="267"/>
      <c r="Y24" s="267"/>
      <c r="Z24" s="267"/>
      <c r="AA24" s="267"/>
      <c r="AB24" s="267"/>
      <c r="AC24" s="267"/>
      <c r="AD24" s="267"/>
      <c r="AE24" s="267"/>
      <c r="AF24" s="267"/>
      <c r="AG24" s="267"/>
      <c r="AH24" s="267"/>
      <c r="AI24" s="267"/>
      <c r="AJ24" s="267"/>
      <c r="AK24" s="267"/>
      <c r="AL24" s="267"/>
      <c r="AM24" s="267"/>
      <c r="AN24" s="267"/>
      <c r="AO24" s="267"/>
      <c r="AP24" s="267"/>
      <c r="AQ24" s="267"/>
      <c r="AR24" s="267"/>
      <c r="AS24" s="267"/>
      <c r="AT24" s="267"/>
      <c r="AU24" s="267"/>
      <c r="AV24" s="267"/>
      <c r="AW24" s="267"/>
      <c r="AX24" s="267"/>
      <c r="AY24" s="267"/>
      <c r="AZ24" s="267"/>
      <c r="BA24" s="267"/>
      <c r="BB24" s="267"/>
      <c r="BC24" s="267"/>
      <c r="BD24" s="267"/>
      <c r="BE24" s="267"/>
      <c r="BF24" s="267"/>
      <c r="BG24" s="267"/>
      <c r="BH24" s="267"/>
      <c r="BI24" s="267"/>
      <c r="BJ24" s="267"/>
      <c r="BK24" s="267"/>
      <c r="BL24" s="267"/>
      <c r="BM24" s="267"/>
      <c r="BN24" s="267"/>
      <c r="BO24" s="267"/>
      <c r="BP24" s="267"/>
      <c r="BQ24" s="267"/>
      <c r="BR24" s="267"/>
      <c r="BS24" s="267"/>
      <c r="BT24" s="267"/>
      <c r="BU24" s="267"/>
      <c r="BV24" s="267"/>
      <c r="BW24" s="267"/>
      <c r="BX24" s="267"/>
      <c r="BY24" s="267"/>
      <c r="BZ24" s="267"/>
      <c r="CA24" s="267"/>
      <c r="CB24" s="267"/>
      <c r="CC24" s="267"/>
      <c r="CD24" s="267"/>
      <c r="CE24" s="267"/>
      <c r="CF24" s="267"/>
      <c r="CG24" s="267"/>
      <c r="CH24" s="267"/>
      <c r="CI24" s="267"/>
      <c r="CJ24" s="267"/>
      <c r="CK24" s="267"/>
      <c r="CL24" s="267"/>
      <c r="CM24" s="267"/>
      <c r="CN24" s="267"/>
      <c r="CO24" s="267"/>
      <c r="CP24" s="267"/>
      <c r="CQ24" s="267"/>
      <c r="CR24" s="267"/>
      <c r="CS24" s="267"/>
      <c r="CT24" s="267"/>
      <c r="CU24" s="267"/>
      <c r="CV24" s="267"/>
      <c r="CW24" s="267"/>
      <c r="CX24" s="267"/>
      <c r="CY24" s="267"/>
      <c r="CZ24" s="267"/>
      <c r="DA24" s="267"/>
      <c r="DB24" s="267"/>
      <c r="DC24" s="267"/>
      <c r="DD24" s="267"/>
      <c r="DE24" s="267"/>
      <c r="DF24" s="267"/>
      <c r="DG24" s="267"/>
      <c r="DH24" s="267"/>
      <c r="DI24" s="267"/>
      <c r="DJ24" s="267"/>
      <c r="DK24" s="267"/>
      <c r="DL24" s="267"/>
    </row>
    <row r="25" spans="1:116" x14ac:dyDescent="0.25">
      <c r="A25" s="268" t="s">
        <v>9302</v>
      </c>
      <c r="B25" s="269" t="s">
        <v>9303</v>
      </c>
      <c r="C25" s="272">
        <v>0.67240000150000001</v>
      </c>
      <c r="D25" s="273">
        <v>11</v>
      </c>
      <c r="E25" s="272">
        <v>3.5000000000000003E-2</v>
      </c>
      <c r="F25" s="272">
        <v>6.8</v>
      </c>
      <c r="G25" s="272">
        <v>0.44613712929999999</v>
      </c>
      <c r="H25" s="272">
        <v>41.6</v>
      </c>
      <c r="I25" s="273">
        <v>3</v>
      </c>
      <c r="J25" s="273" t="str">
        <f>IFERROR(VLOOKUP($B25,'Core Indicators'!$E$3:$EU$906,147,FALSE),"x")</f>
        <v>x</v>
      </c>
      <c r="K25" s="274">
        <v>-1.1213886738000001</v>
      </c>
      <c r="L25" s="272">
        <v>5.25</v>
      </c>
      <c r="M25" s="273">
        <v>63</v>
      </c>
      <c r="N25" s="273">
        <v>31</v>
      </c>
      <c r="O25" s="273" t="str">
        <f>IFERROR(VLOOKUP(B25,'Core Indicators'!$E$3:$G$9906,3,FALSE),"x")</f>
        <v>x</v>
      </c>
      <c r="P25" s="273">
        <v>1083300</v>
      </c>
      <c r="Q25" s="267"/>
      <c r="R25" s="267"/>
      <c r="S25" s="267"/>
      <c r="T25" s="267"/>
      <c r="U25" s="267"/>
      <c r="V25" s="267"/>
      <c r="W25" s="267"/>
      <c r="X25" s="267"/>
      <c r="Y25" s="267"/>
      <c r="Z25" s="267"/>
      <c r="AA25" s="267"/>
      <c r="AB25" s="267"/>
      <c r="AC25" s="267"/>
      <c r="AD25" s="267"/>
      <c r="AE25" s="267"/>
      <c r="AF25" s="267"/>
      <c r="AG25" s="267"/>
      <c r="AH25" s="267"/>
      <c r="AI25" s="267"/>
      <c r="AJ25" s="267"/>
      <c r="AK25" s="267"/>
      <c r="AL25" s="267"/>
      <c r="AM25" s="267"/>
      <c r="AN25" s="267"/>
      <c r="AO25" s="267"/>
      <c r="AP25" s="267"/>
      <c r="AQ25" s="267"/>
      <c r="AR25" s="267"/>
      <c r="AS25" s="267"/>
      <c r="AT25" s="267"/>
      <c r="AU25" s="267"/>
      <c r="AV25" s="267"/>
      <c r="AW25" s="267"/>
      <c r="AX25" s="267"/>
      <c r="AY25" s="267"/>
      <c r="AZ25" s="267"/>
      <c r="BA25" s="267"/>
      <c r="BB25" s="267"/>
      <c r="BC25" s="267"/>
      <c r="BD25" s="267"/>
      <c r="BE25" s="267"/>
      <c r="BF25" s="267"/>
      <c r="BG25" s="267"/>
      <c r="BH25" s="267"/>
      <c r="BI25" s="267"/>
      <c r="BJ25" s="267"/>
      <c r="BK25" s="267"/>
      <c r="BL25" s="267"/>
      <c r="BM25" s="267"/>
      <c r="BN25" s="267"/>
      <c r="BO25" s="267"/>
      <c r="BP25" s="267"/>
      <c r="BQ25" s="267"/>
      <c r="BR25" s="267"/>
      <c r="BS25" s="267"/>
      <c r="BT25" s="267"/>
      <c r="BU25" s="267"/>
      <c r="BV25" s="267"/>
      <c r="BW25" s="267"/>
      <c r="BX25" s="267"/>
      <c r="BY25" s="267"/>
      <c r="BZ25" s="267"/>
      <c r="CA25" s="267"/>
      <c r="CB25" s="267"/>
      <c r="CC25" s="267"/>
      <c r="CD25" s="267"/>
      <c r="CE25" s="267"/>
      <c r="CF25" s="267"/>
      <c r="CG25" s="267"/>
      <c r="CH25" s="267"/>
      <c r="CI25" s="267"/>
      <c r="CJ25" s="267"/>
      <c r="CK25" s="267"/>
      <c r="CL25" s="267"/>
      <c r="CM25" s="267"/>
      <c r="CN25" s="267"/>
      <c r="CO25" s="267"/>
      <c r="CP25" s="267"/>
      <c r="CQ25" s="267"/>
      <c r="CR25" s="267"/>
      <c r="CS25" s="267"/>
      <c r="CT25" s="267"/>
      <c r="CU25" s="267"/>
      <c r="CV25" s="267"/>
      <c r="CW25" s="267"/>
      <c r="CX25" s="267"/>
      <c r="CY25" s="267"/>
      <c r="CZ25" s="267"/>
      <c r="DA25" s="267"/>
      <c r="DB25" s="267"/>
      <c r="DC25" s="267"/>
      <c r="DD25" s="267"/>
      <c r="DE25" s="267"/>
      <c r="DF25" s="267"/>
      <c r="DG25" s="267"/>
      <c r="DH25" s="267"/>
      <c r="DI25" s="267"/>
      <c r="DJ25" s="267"/>
      <c r="DK25" s="267"/>
      <c r="DL25" s="267"/>
    </row>
    <row r="26" spans="1:116" x14ac:dyDescent="0.25">
      <c r="A26" s="268" t="s">
        <v>1366</v>
      </c>
      <c r="B26" s="269" t="s">
        <v>9304</v>
      </c>
      <c r="C26" s="272">
        <v>0.51540597229999996</v>
      </c>
      <c r="D26" s="273">
        <v>12</v>
      </c>
      <c r="E26" s="272">
        <v>6.6299999999999998E-2</v>
      </c>
      <c r="F26" s="272">
        <v>7.4</v>
      </c>
      <c r="G26" s="272">
        <v>0.38554076850000002</v>
      </c>
      <c r="H26" s="272">
        <v>53.4</v>
      </c>
      <c r="I26" s="273">
        <v>4</v>
      </c>
      <c r="J26" s="273">
        <f>IFERROR(VLOOKUP($B26,'Core Indicators'!$E$3:$EU$906,147,FALSE),"x")</f>
        <v>7065</v>
      </c>
      <c r="K26" s="274">
        <v>-0.18090397120000001</v>
      </c>
      <c r="L26" s="272">
        <v>7.5</v>
      </c>
      <c r="M26" s="273">
        <v>75</v>
      </c>
      <c r="N26" s="273">
        <v>35</v>
      </c>
      <c r="O26" s="273">
        <f>IFERROR(VLOOKUP(B26,'Core Indicators'!$E$3:$G$9906,3,FALSE),"x")</f>
        <v>215313000</v>
      </c>
      <c r="P26" s="273">
        <v>8358140</v>
      </c>
      <c r="Q26" s="267"/>
      <c r="R26" s="267"/>
      <c r="S26" s="267"/>
      <c r="T26" s="267"/>
      <c r="U26" s="267"/>
      <c r="V26" s="267"/>
      <c r="W26" s="267"/>
      <c r="X26" s="267"/>
      <c r="Y26" s="267"/>
      <c r="Z26" s="267"/>
      <c r="AA26" s="267"/>
      <c r="AB26" s="267"/>
      <c r="AC26" s="267"/>
      <c r="AD26" s="267"/>
      <c r="AE26" s="267"/>
      <c r="AF26" s="267"/>
      <c r="AG26" s="267"/>
      <c r="AH26" s="267"/>
      <c r="AI26" s="267"/>
      <c r="AJ26" s="267"/>
      <c r="AK26" s="267"/>
      <c r="AL26" s="267"/>
      <c r="AM26" s="267"/>
      <c r="AN26" s="267"/>
      <c r="AO26" s="267"/>
      <c r="AP26" s="267"/>
      <c r="AQ26" s="267"/>
      <c r="AR26" s="267"/>
      <c r="AS26" s="267"/>
      <c r="AT26" s="267"/>
      <c r="AU26" s="267"/>
      <c r="AV26" s="267"/>
      <c r="AW26" s="267"/>
      <c r="AX26" s="267"/>
      <c r="AY26" s="267"/>
      <c r="AZ26" s="267"/>
      <c r="BA26" s="267"/>
      <c r="BB26" s="267"/>
      <c r="BC26" s="267"/>
      <c r="BD26" s="267"/>
      <c r="BE26" s="267"/>
      <c r="BF26" s="267"/>
      <c r="BG26" s="267"/>
      <c r="BH26" s="267"/>
      <c r="BI26" s="267"/>
      <c r="BJ26" s="267"/>
      <c r="BK26" s="267"/>
      <c r="BL26" s="267"/>
      <c r="BM26" s="267"/>
      <c r="BN26" s="267"/>
      <c r="BO26" s="267"/>
      <c r="BP26" s="267"/>
      <c r="BQ26" s="267"/>
      <c r="BR26" s="267"/>
      <c r="BS26" s="267"/>
      <c r="BT26" s="267"/>
      <c r="BU26" s="267"/>
      <c r="BV26" s="267"/>
      <c r="BW26" s="267"/>
      <c r="BX26" s="267"/>
      <c r="BY26" s="267"/>
      <c r="BZ26" s="267"/>
      <c r="CA26" s="267"/>
      <c r="CB26" s="267"/>
      <c r="CC26" s="267"/>
      <c r="CD26" s="267"/>
      <c r="CE26" s="267"/>
      <c r="CF26" s="267"/>
      <c r="CG26" s="267"/>
      <c r="CH26" s="267"/>
      <c r="CI26" s="267"/>
      <c r="CJ26" s="267"/>
      <c r="CK26" s="267"/>
      <c r="CL26" s="267"/>
      <c r="CM26" s="267"/>
      <c r="CN26" s="267"/>
      <c r="CO26" s="267"/>
      <c r="CP26" s="267"/>
      <c r="CQ26" s="267"/>
      <c r="CR26" s="267"/>
      <c r="CS26" s="267"/>
      <c r="CT26" s="267"/>
      <c r="CU26" s="267"/>
      <c r="CV26" s="267"/>
      <c r="CW26" s="267"/>
      <c r="CX26" s="267"/>
      <c r="CY26" s="267"/>
      <c r="CZ26" s="267"/>
      <c r="DA26" s="267"/>
      <c r="DB26" s="267"/>
      <c r="DC26" s="267"/>
      <c r="DD26" s="267"/>
      <c r="DE26" s="267"/>
      <c r="DF26" s="267"/>
      <c r="DG26" s="267"/>
      <c r="DH26" s="267"/>
      <c r="DI26" s="267"/>
      <c r="DJ26" s="267"/>
      <c r="DK26" s="267"/>
      <c r="DL26" s="267"/>
    </row>
    <row r="27" spans="1:116" x14ac:dyDescent="0.25">
      <c r="A27" s="268" t="s">
        <v>9305</v>
      </c>
      <c r="B27" s="269" t="s">
        <v>9306</v>
      </c>
      <c r="C27" s="272">
        <v>0</v>
      </c>
      <c r="D27" s="273">
        <v>12</v>
      </c>
      <c r="E27" s="272">
        <v>0</v>
      </c>
      <c r="F27" s="272" t="s">
        <v>17</v>
      </c>
      <c r="G27" s="272">
        <v>0.25602427439999997</v>
      </c>
      <c r="H27" s="272" t="s">
        <v>17</v>
      </c>
      <c r="I27" s="273">
        <v>0</v>
      </c>
      <c r="J27" s="273" t="str">
        <f>IFERROR(VLOOKUP($B27,'Core Indicators'!$E$3:$EU$906,147,FALSE),"x")</f>
        <v>x</v>
      </c>
      <c r="K27" s="274">
        <v>0.35702922939999998</v>
      </c>
      <c r="L27" s="272" t="s">
        <v>17</v>
      </c>
      <c r="M27" s="273">
        <v>95</v>
      </c>
      <c r="N27" s="273">
        <v>62</v>
      </c>
      <c r="O27" s="273" t="str">
        <f>IFERROR(VLOOKUP(B27,'Core Indicators'!$E$3:$G$9906,3,FALSE),"x")</f>
        <v>x</v>
      </c>
      <c r="P27" s="273">
        <v>430</v>
      </c>
      <c r="Q27" s="267"/>
      <c r="R27" s="267"/>
      <c r="S27" s="267"/>
      <c r="T27" s="267"/>
      <c r="U27" s="267"/>
      <c r="V27" s="267"/>
      <c r="W27" s="267"/>
      <c r="X27" s="267"/>
      <c r="Y27" s="267"/>
      <c r="Z27" s="267"/>
      <c r="AA27" s="267"/>
      <c r="AB27" s="267"/>
      <c r="AC27" s="267"/>
      <c r="AD27" s="267"/>
      <c r="AE27" s="267"/>
      <c r="AF27" s="267"/>
      <c r="AG27" s="267"/>
      <c r="AH27" s="267"/>
      <c r="AI27" s="267"/>
      <c r="AJ27" s="267"/>
      <c r="AK27" s="267"/>
      <c r="AL27" s="267"/>
      <c r="AM27" s="267"/>
      <c r="AN27" s="267"/>
      <c r="AO27" s="267"/>
      <c r="AP27" s="267"/>
      <c r="AQ27" s="267"/>
      <c r="AR27" s="267"/>
      <c r="AS27" s="267"/>
      <c r="AT27" s="267"/>
      <c r="AU27" s="267"/>
      <c r="AV27" s="267"/>
      <c r="AW27" s="267"/>
      <c r="AX27" s="267"/>
      <c r="AY27" s="267"/>
      <c r="AZ27" s="267"/>
      <c r="BA27" s="267"/>
      <c r="BB27" s="267"/>
      <c r="BC27" s="267"/>
      <c r="BD27" s="267"/>
      <c r="BE27" s="267"/>
      <c r="BF27" s="267"/>
      <c r="BG27" s="267"/>
      <c r="BH27" s="267"/>
      <c r="BI27" s="267"/>
      <c r="BJ27" s="267"/>
      <c r="BK27" s="267"/>
      <c r="BL27" s="267"/>
      <c r="BM27" s="267"/>
      <c r="BN27" s="267"/>
      <c r="BO27" s="267"/>
      <c r="BP27" s="267"/>
      <c r="BQ27" s="267"/>
      <c r="BR27" s="267"/>
      <c r="BS27" s="267"/>
      <c r="BT27" s="267"/>
      <c r="BU27" s="267"/>
      <c r="BV27" s="267"/>
      <c r="BW27" s="267"/>
      <c r="BX27" s="267"/>
      <c r="BY27" s="267"/>
      <c r="BZ27" s="267"/>
      <c r="CA27" s="267"/>
      <c r="CB27" s="267"/>
      <c r="CC27" s="267"/>
      <c r="CD27" s="267"/>
      <c r="CE27" s="267"/>
      <c r="CF27" s="267"/>
      <c r="CG27" s="267"/>
      <c r="CH27" s="267"/>
      <c r="CI27" s="267"/>
      <c r="CJ27" s="267"/>
      <c r="CK27" s="267"/>
      <c r="CL27" s="267"/>
      <c r="CM27" s="267"/>
      <c r="CN27" s="267"/>
      <c r="CO27" s="267"/>
      <c r="CP27" s="267"/>
      <c r="CQ27" s="267"/>
      <c r="CR27" s="267"/>
      <c r="CS27" s="267"/>
      <c r="CT27" s="267"/>
      <c r="CU27" s="267"/>
      <c r="CV27" s="267"/>
      <c r="CW27" s="267"/>
      <c r="CX27" s="267"/>
      <c r="CY27" s="267"/>
      <c r="CZ27" s="267"/>
      <c r="DA27" s="267"/>
      <c r="DB27" s="267"/>
      <c r="DC27" s="267"/>
      <c r="DD27" s="267"/>
      <c r="DE27" s="267"/>
      <c r="DF27" s="267"/>
      <c r="DG27" s="267"/>
      <c r="DH27" s="267"/>
      <c r="DI27" s="267"/>
      <c r="DJ27" s="267"/>
      <c r="DK27" s="267"/>
      <c r="DL27" s="267"/>
    </row>
    <row r="28" spans="1:116" x14ac:dyDescent="0.25">
      <c r="A28" s="268" t="s">
        <v>9307</v>
      </c>
      <c r="B28" s="269" t="s">
        <v>9308</v>
      </c>
      <c r="C28" s="272">
        <v>0.6545000071</v>
      </c>
      <c r="D28" s="273">
        <v>3</v>
      </c>
      <c r="E28" s="272">
        <v>0</v>
      </c>
      <c r="F28" s="272" t="s">
        <v>17</v>
      </c>
      <c r="G28" s="272">
        <v>0.23351593270000001</v>
      </c>
      <c r="H28" s="272" t="s">
        <v>17</v>
      </c>
      <c r="I28" s="273">
        <v>0</v>
      </c>
      <c r="J28" s="273" t="str">
        <f>IFERROR(VLOOKUP($B28,'Core Indicators'!$E$3:$EU$906,147,FALSE),"x")</f>
        <v>x</v>
      </c>
      <c r="K28" s="274">
        <v>0.61426669359999997</v>
      </c>
      <c r="L28" s="272" t="s">
        <v>17</v>
      </c>
      <c r="M28" s="273">
        <v>28</v>
      </c>
      <c r="N28" s="273">
        <v>60</v>
      </c>
      <c r="O28" s="273" t="str">
        <f>IFERROR(VLOOKUP(B28,'Core Indicators'!$E$3:$G$9906,3,FALSE),"x")</f>
        <v>x</v>
      </c>
      <c r="P28" s="273">
        <v>5270</v>
      </c>
      <c r="Q28" s="267"/>
      <c r="R28" s="267"/>
      <c r="S28" s="267"/>
      <c r="T28" s="267"/>
      <c r="U28" s="267"/>
      <c r="V28" s="267"/>
      <c r="W28" s="267"/>
      <c r="X28" s="267"/>
      <c r="Y28" s="267"/>
      <c r="Z28" s="267"/>
      <c r="AA28" s="267"/>
      <c r="AB28" s="267"/>
      <c r="AC28" s="267"/>
      <c r="AD28" s="267"/>
      <c r="AE28" s="267"/>
      <c r="AF28" s="267"/>
      <c r="AG28" s="267"/>
      <c r="AH28" s="267"/>
      <c r="AI28" s="267"/>
      <c r="AJ28" s="267"/>
      <c r="AK28" s="267"/>
      <c r="AL28" s="267"/>
      <c r="AM28" s="267"/>
      <c r="AN28" s="267"/>
      <c r="AO28" s="267"/>
      <c r="AP28" s="267"/>
      <c r="AQ28" s="267"/>
      <c r="AR28" s="267"/>
      <c r="AS28" s="267"/>
      <c r="AT28" s="267"/>
      <c r="AU28" s="267"/>
      <c r="AV28" s="267"/>
      <c r="AW28" s="267"/>
      <c r="AX28" s="267"/>
      <c r="AY28" s="267"/>
      <c r="AZ28" s="267"/>
      <c r="BA28" s="267"/>
      <c r="BB28" s="267"/>
      <c r="BC28" s="267"/>
      <c r="BD28" s="267"/>
      <c r="BE28" s="267"/>
      <c r="BF28" s="267"/>
      <c r="BG28" s="267"/>
      <c r="BH28" s="267"/>
      <c r="BI28" s="267"/>
      <c r="BJ28" s="267"/>
      <c r="BK28" s="267"/>
      <c r="BL28" s="267"/>
      <c r="BM28" s="267"/>
      <c r="BN28" s="267"/>
      <c r="BO28" s="267"/>
      <c r="BP28" s="267"/>
      <c r="BQ28" s="267"/>
      <c r="BR28" s="267"/>
      <c r="BS28" s="267"/>
      <c r="BT28" s="267"/>
      <c r="BU28" s="267"/>
      <c r="BV28" s="267"/>
      <c r="BW28" s="267"/>
      <c r="BX28" s="267"/>
      <c r="BY28" s="267"/>
      <c r="BZ28" s="267"/>
      <c r="CA28" s="267"/>
      <c r="CB28" s="267"/>
      <c r="CC28" s="267"/>
      <c r="CD28" s="267"/>
      <c r="CE28" s="267"/>
      <c r="CF28" s="267"/>
      <c r="CG28" s="267"/>
      <c r="CH28" s="267"/>
      <c r="CI28" s="267"/>
      <c r="CJ28" s="267"/>
      <c r="CK28" s="267"/>
      <c r="CL28" s="267"/>
      <c r="CM28" s="267"/>
      <c r="CN28" s="267"/>
      <c r="CO28" s="267"/>
      <c r="CP28" s="267"/>
      <c r="CQ28" s="267"/>
      <c r="CR28" s="267"/>
      <c r="CS28" s="267"/>
      <c r="CT28" s="267"/>
      <c r="CU28" s="267"/>
      <c r="CV28" s="267"/>
      <c r="CW28" s="267"/>
      <c r="CX28" s="267"/>
      <c r="CY28" s="267"/>
      <c r="CZ28" s="267"/>
      <c r="DA28" s="267"/>
      <c r="DB28" s="267"/>
      <c r="DC28" s="267"/>
      <c r="DD28" s="267"/>
      <c r="DE28" s="267"/>
      <c r="DF28" s="267"/>
      <c r="DG28" s="267"/>
      <c r="DH28" s="267"/>
      <c r="DI28" s="267"/>
      <c r="DJ28" s="267"/>
      <c r="DK28" s="267"/>
      <c r="DL28" s="267"/>
    </row>
    <row r="29" spans="1:116" x14ac:dyDescent="0.25">
      <c r="A29" s="268" t="s">
        <v>9309</v>
      </c>
      <c r="B29" s="269" t="s">
        <v>9310</v>
      </c>
      <c r="C29" s="272">
        <v>0.75999999279999997</v>
      </c>
      <c r="D29" s="273">
        <v>6</v>
      </c>
      <c r="E29" s="272">
        <v>0</v>
      </c>
      <c r="F29" s="272">
        <v>6.85</v>
      </c>
      <c r="G29" s="272">
        <v>0.43637777080000001</v>
      </c>
      <c r="H29" s="272">
        <v>37.4</v>
      </c>
      <c r="I29" s="273">
        <v>0</v>
      </c>
      <c r="J29" s="273" t="str">
        <f>IFERROR(VLOOKUP($B29,'Core Indicators'!$E$3:$EU$906,147,FALSE),"x")</f>
        <v>x</v>
      </c>
      <c r="K29" s="274">
        <v>0.58970773219999995</v>
      </c>
      <c r="L29" s="272">
        <v>7.25</v>
      </c>
      <c r="M29" s="273">
        <v>58</v>
      </c>
      <c r="N29" s="273">
        <v>68</v>
      </c>
      <c r="O29" s="273" t="str">
        <f>IFERROR(VLOOKUP(B29,'Core Indicators'!$E$3:$G$9906,3,FALSE),"x")</f>
        <v>x</v>
      </c>
      <c r="P29" s="273">
        <v>38117</v>
      </c>
      <c r="Q29" s="267"/>
      <c r="R29" s="267"/>
      <c r="S29" s="267"/>
      <c r="T29" s="267"/>
      <c r="U29" s="267"/>
      <c r="V29" s="267"/>
      <c r="W29" s="267"/>
      <c r="X29" s="267"/>
      <c r="Y29" s="267"/>
      <c r="Z29" s="267"/>
      <c r="AA29" s="267"/>
      <c r="AB29" s="267"/>
      <c r="AC29" s="267"/>
      <c r="AD29" s="267"/>
      <c r="AE29" s="267"/>
      <c r="AF29" s="267"/>
      <c r="AG29" s="267"/>
      <c r="AH29" s="267"/>
      <c r="AI29" s="267"/>
      <c r="AJ29" s="267"/>
      <c r="AK29" s="267"/>
      <c r="AL29" s="267"/>
      <c r="AM29" s="267"/>
      <c r="AN29" s="267"/>
      <c r="AO29" s="267"/>
      <c r="AP29" s="267"/>
      <c r="AQ29" s="267"/>
      <c r="AR29" s="267"/>
      <c r="AS29" s="267"/>
      <c r="AT29" s="267"/>
      <c r="AU29" s="267"/>
      <c r="AV29" s="267"/>
      <c r="AW29" s="267"/>
      <c r="AX29" s="267"/>
      <c r="AY29" s="267"/>
      <c r="AZ29" s="267"/>
      <c r="BA29" s="267"/>
      <c r="BB29" s="267"/>
      <c r="BC29" s="267"/>
      <c r="BD29" s="267"/>
      <c r="BE29" s="267"/>
      <c r="BF29" s="267"/>
      <c r="BG29" s="267"/>
      <c r="BH29" s="267"/>
      <c r="BI29" s="267"/>
      <c r="BJ29" s="267"/>
      <c r="BK29" s="267"/>
      <c r="BL29" s="267"/>
      <c r="BM29" s="267"/>
      <c r="BN29" s="267"/>
      <c r="BO29" s="267"/>
      <c r="BP29" s="267"/>
      <c r="BQ29" s="267"/>
      <c r="BR29" s="267"/>
      <c r="BS29" s="267"/>
      <c r="BT29" s="267"/>
      <c r="BU29" s="267"/>
      <c r="BV29" s="267"/>
      <c r="BW29" s="267"/>
      <c r="BX29" s="267"/>
      <c r="BY29" s="267"/>
      <c r="BZ29" s="267"/>
      <c r="CA29" s="267"/>
      <c r="CB29" s="267"/>
      <c r="CC29" s="267"/>
      <c r="CD29" s="267"/>
      <c r="CE29" s="267"/>
      <c r="CF29" s="267"/>
      <c r="CG29" s="267"/>
      <c r="CH29" s="267"/>
      <c r="CI29" s="267"/>
      <c r="CJ29" s="267"/>
      <c r="CK29" s="267"/>
      <c r="CL29" s="267"/>
      <c r="CM29" s="267"/>
      <c r="CN29" s="267"/>
      <c r="CO29" s="267"/>
      <c r="CP29" s="267"/>
      <c r="CQ29" s="267"/>
      <c r="CR29" s="267"/>
      <c r="CS29" s="267"/>
      <c r="CT29" s="267"/>
      <c r="CU29" s="267"/>
      <c r="CV29" s="267"/>
      <c r="CW29" s="267"/>
      <c r="CX29" s="267"/>
      <c r="CY29" s="267"/>
      <c r="CZ29" s="267"/>
      <c r="DA29" s="267"/>
      <c r="DB29" s="267"/>
      <c r="DC29" s="267"/>
      <c r="DD29" s="267"/>
      <c r="DE29" s="267"/>
      <c r="DF29" s="267"/>
      <c r="DG29" s="267"/>
      <c r="DH29" s="267"/>
      <c r="DI29" s="267"/>
      <c r="DJ29" s="267"/>
      <c r="DK29" s="267"/>
      <c r="DL29" s="267"/>
    </row>
    <row r="30" spans="1:116" x14ac:dyDescent="0.25">
      <c r="A30" s="268" t="s">
        <v>9311</v>
      </c>
      <c r="B30" s="269" t="s">
        <v>9312</v>
      </c>
      <c r="C30" s="272">
        <v>0.66707900850000001</v>
      </c>
      <c r="D30" s="273">
        <v>10</v>
      </c>
      <c r="E30" s="272">
        <v>0.02</v>
      </c>
      <c r="F30" s="272">
        <v>8.35</v>
      </c>
      <c r="G30" s="272">
        <v>0.46426597219999999</v>
      </c>
      <c r="H30" s="272">
        <v>53.3</v>
      </c>
      <c r="I30" s="273">
        <v>0</v>
      </c>
      <c r="J30" s="273" t="str">
        <f>IFERROR(VLOOKUP($B30,'Core Indicators'!$E$3:$EU$906,147,FALSE),"x")</f>
        <v>x</v>
      </c>
      <c r="K30" s="274">
        <v>0.49843922260000001</v>
      </c>
      <c r="L30" s="272">
        <v>8</v>
      </c>
      <c r="M30" s="273">
        <v>72</v>
      </c>
      <c r="N30" s="273">
        <v>61</v>
      </c>
      <c r="O30" s="273" t="str">
        <f>IFERROR(VLOOKUP(B30,'Core Indicators'!$E$3:$G$9906,3,FALSE),"x")</f>
        <v>x</v>
      </c>
      <c r="P30" s="273">
        <v>566730</v>
      </c>
      <c r="Q30" s="267"/>
      <c r="R30" s="267"/>
      <c r="S30" s="267"/>
      <c r="T30" s="267"/>
      <c r="U30" s="267"/>
      <c r="V30" s="267"/>
      <c r="W30" s="267"/>
      <c r="X30" s="267"/>
      <c r="Y30" s="267"/>
      <c r="Z30" s="267"/>
      <c r="AA30" s="267"/>
      <c r="AB30" s="267"/>
      <c r="AC30" s="267"/>
      <c r="AD30" s="267"/>
      <c r="AE30" s="267"/>
      <c r="AF30" s="267"/>
      <c r="AG30" s="267"/>
      <c r="AH30" s="267"/>
      <c r="AI30" s="267"/>
      <c r="AJ30" s="267"/>
      <c r="AK30" s="267"/>
      <c r="AL30" s="267"/>
      <c r="AM30" s="267"/>
      <c r="AN30" s="267"/>
      <c r="AO30" s="267"/>
      <c r="AP30" s="267"/>
      <c r="AQ30" s="267"/>
      <c r="AR30" s="267"/>
      <c r="AS30" s="267"/>
      <c r="AT30" s="267"/>
      <c r="AU30" s="267"/>
      <c r="AV30" s="267"/>
      <c r="AW30" s="267"/>
      <c r="AX30" s="267"/>
      <c r="AY30" s="267"/>
      <c r="AZ30" s="267"/>
      <c r="BA30" s="267"/>
      <c r="BB30" s="267"/>
      <c r="BC30" s="267"/>
      <c r="BD30" s="267"/>
      <c r="BE30" s="267"/>
      <c r="BF30" s="267"/>
      <c r="BG30" s="267"/>
      <c r="BH30" s="267"/>
      <c r="BI30" s="267"/>
      <c r="BJ30" s="267"/>
      <c r="BK30" s="267"/>
      <c r="BL30" s="267"/>
      <c r="BM30" s="267"/>
      <c r="BN30" s="267"/>
      <c r="BO30" s="267"/>
      <c r="BP30" s="267"/>
      <c r="BQ30" s="267"/>
      <c r="BR30" s="267"/>
      <c r="BS30" s="267"/>
      <c r="BT30" s="267"/>
      <c r="BU30" s="267"/>
      <c r="BV30" s="267"/>
      <c r="BW30" s="267"/>
      <c r="BX30" s="267"/>
      <c r="BY30" s="267"/>
      <c r="BZ30" s="267"/>
      <c r="CA30" s="267"/>
      <c r="CB30" s="267"/>
      <c r="CC30" s="267"/>
      <c r="CD30" s="267"/>
      <c r="CE30" s="267"/>
      <c r="CF30" s="267"/>
      <c r="CG30" s="267"/>
      <c r="CH30" s="267"/>
      <c r="CI30" s="267"/>
      <c r="CJ30" s="267"/>
      <c r="CK30" s="267"/>
      <c r="CL30" s="267"/>
      <c r="CM30" s="267"/>
      <c r="CN30" s="267"/>
      <c r="CO30" s="267"/>
      <c r="CP30" s="267"/>
      <c r="CQ30" s="267"/>
      <c r="CR30" s="267"/>
      <c r="CS30" s="267"/>
      <c r="CT30" s="267"/>
      <c r="CU30" s="267"/>
      <c r="CV30" s="267"/>
      <c r="CW30" s="267"/>
      <c r="CX30" s="267"/>
      <c r="CY30" s="267"/>
      <c r="CZ30" s="267"/>
      <c r="DA30" s="267"/>
      <c r="DB30" s="267"/>
      <c r="DC30" s="267"/>
      <c r="DD30" s="267"/>
      <c r="DE30" s="267"/>
      <c r="DF30" s="267"/>
      <c r="DG30" s="267"/>
      <c r="DH30" s="267"/>
      <c r="DI30" s="267"/>
      <c r="DJ30" s="267"/>
      <c r="DK30" s="267"/>
      <c r="DL30" s="267"/>
    </row>
    <row r="31" spans="1:116" x14ac:dyDescent="0.25">
      <c r="A31" s="268" t="s">
        <v>167</v>
      </c>
      <c r="B31" s="269" t="s">
        <v>9313</v>
      </c>
      <c r="C31" s="272">
        <v>0.87789099120000003</v>
      </c>
      <c r="D31" s="273">
        <v>4</v>
      </c>
      <c r="E31" s="272">
        <v>0.183</v>
      </c>
      <c r="F31" s="272">
        <v>3.55</v>
      </c>
      <c r="G31" s="272">
        <v>0.68207866260000005</v>
      </c>
      <c r="H31" s="272">
        <v>56.2</v>
      </c>
      <c r="I31" s="273">
        <v>5</v>
      </c>
      <c r="J31" s="273">
        <f>IFERROR(VLOOKUP($B31,'Core Indicators'!$E$3:$EU$906,147,FALSE),"x")</f>
        <v>283</v>
      </c>
      <c r="K31" s="274">
        <v>-1.7283856869000001</v>
      </c>
      <c r="L31" s="272">
        <v>3.25</v>
      </c>
      <c r="M31" s="273">
        <v>10</v>
      </c>
      <c r="N31" s="273">
        <v>25</v>
      </c>
      <c r="O31" s="273">
        <f>IFERROR(VLOOKUP(B31,'Core Indicators'!$E$3:$G$9906,3,FALSE),"x")</f>
        <v>5350000</v>
      </c>
      <c r="P31" s="273">
        <v>622980</v>
      </c>
      <c r="Q31" s="267"/>
      <c r="R31" s="267"/>
      <c r="S31" s="267"/>
      <c r="T31" s="267"/>
      <c r="U31" s="267"/>
      <c r="V31" s="267"/>
      <c r="W31" s="267"/>
      <c r="X31" s="267"/>
      <c r="Y31" s="267"/>
      <c r="Z31" s="267"/>
      <c r="AA31" s="267"/>
      <c r="AB31" s="267"/>
      <c r="AC31" s="267"/>
      <c r="AD31" s="267"/>
      <c r="AE31" s="267"/>
      <c r="AF31" s="267"/>
      <c r="AG31" s="267"/>
      <c r="AH31" s="267"/>
      <c r="AI31" s="267"/>
      <c r="AJ31" s="267"/>
      <c r="AK31" s="267"/>
      <c r="AL31" s="267"/>
      <c r="AM31" s="267"/>
      <c r="AN31" s="267"/>
      <c r="AO31" s="267"/>
      <c r="AP31" s="267"/>
      <c r="AQ31" s="267"/>
      <c r="AR31" s="267"/>
      <c r="AS31" s="267"/>
      <c r="AT31" s="267"/>
      <c r="AU31" s="267"/>
      <c r="AV31" s="267"/>
      <c r="AW31" s="267"/>
      <c r="AX31" s="267"/>
      <c r="AY31" s="267"/>
      <c r="AZ31" s="267"/>
      <c r="BA31" s="267"/>
      <c r="BB31" s="267"/>
      <c r="BC31" s="267"/>
      <c r="BD31" s="267"/>
      <c r="BE31" s="267"/>
      <c r="BF31" s="267"/>
      <c r="BG31" s="267"/>
      <c r="BH31" s="267"/>
      <c r="BI31" s="267"/>
      <c r="BJ31" s="267"/>
      <c r="BK31" s="267"/>
      <c r="BL31" s="267"/>
      <c r="BM31" s="267"/>
      <c r="BN31" s="267"/>
      <c r="BO31" s="267"/>
      <c r="BP31" s="267"/>
      <c r="BQ31" s="267"/>
      <c r="BR31" s="267"/>
      <c r="BS31" s="267"/>
      <c r="BT31" s="267"/>
      <c r="BU31" s="267"/>
      <c r="BV31" s="267"/>
      <c r="BW31" s="267"/>
      <c r="BX31" s="267"/>
      <c r="BY31" s="267"/>
      <c r="BZ31" s="267"/>
      <c r="CA31" s="267"/>
      <c r="CB31" s="267"/>
      <c r="CC31" s="267"/>
      <c r="CD31" s="267"/>
      <c r="CE31" s="267"/>
      <c r="CF31" s="267"/>
      <c r="CG31" s="267"/>
      <c r="CH31" s="267"/>
      <c r="CI31" s="267"/>
      <c r="CJ31" s="267"/>
      <c r="CK31" s="267"/>
      <c r="CL31" s="267"/>
      <c r="CM31" s="267"/>
      <c r="CN31" s="267"/>
      <c r="CO31" s="267"/>
      <c r="CP31" s="267"/>
      <c r="CQ31" s="267"/>
      <c r="CR31" s="267"/>
      <c r="CS31" s="267"/>
      <c r="CT31" s="267"/>
      <c r="CU31" s="267"/>
      <c r="CV31" s="267"/>
      <c r="CW31" s="267"/>
      <c r="CX31" s="267"/>
      <c r="CY31" s="267"/>
      <c r="CZ31" s="267"/>
      <c r="DA31" s="267"/>
      <c r="DB31" s="267"/>
      <c r="DC31" s="267"/>
      <c r="DD31" s="267"/>
      <c r="DE31" s="267"/>
      <c r="DF31" s="267"/>
      <c r="DG31" s="267"/>
      <c r="DH31" s="267"/>
      <c r="DI31" s="267"/>
      <c r="DJ31" s="267"/>
      <c r="DK31" s="267"/>
      <c r="DL31" s="267"/>
    </row>
    <row r="32" spans="1:116" x14ac:dyDescent="0.25">
      <c r="A32" s="268" t="s">
        <v>9314</v>
      </c>
      <c r="B32" s="269" t="s">
        <v>9315</v>
      </c>
      <c r="C32" s="272">
        <v>0.59715102890000005</v>
      </c>
      <c r="D32" s="273">
        <v>12</v>
      </c>
      <c r="E32" s="272">
        <v>2.8000000000000001E-2</v>
      </c>
      <c r="F32" s="272" t="s">
        <v>17</v>
      </c>
      <c r="G32" s="272">
        <v>8.2716424699999999E-2</v>
      </c>
      <c r="H32" s="272">
        <v>33.299999999999997</v>
      </c>
      <c r="I32" s="273">
        <v>0</v>
      </c>
      <c r="J32" s="273" t="str">
        <f>IFERROR(VLOOKUP($B32,'Core Indicators'!$E$3:$EU$906,147,FALSE),"x")</f>
        <v>x</v>
      </c>
      <c r="K32" s="274">
        <v>1.7599397898</v>
      </c>
      <c r="L32" s="272" t="s">
        <v>17</v>
      </c>
      <c r="M32" s="273">
        <v>98</v>
      </c>
      <c r="N32" s="273">
        <v>77</v>
      </c>
      <c r="O32" s="273" t="str">
        <f>IFERROR(VLOOKUP(B32,'Core Indicators'!$E$3:$G$9906,3,FALSE),"x")</f>
        <v>x</v>
      </c>
      <c r="P32" s="273">
        <v>9093510</v>
      </c>
      <c r="Q32" s="267"/>
      <c r="R32" s="267"/>
      <c r="S32" s="267"/>
      <c r="T32" s="267"/>
      <c r="U32" s="267"/>
      <c r="V32" s="267"/>
      <c r="W32" s="267"/>
      <c r="X32" s="267"/>
      <c r="Y32" s="267"/>
      <c r="Z32" s="267"/>
      <c r="AA32" s="267"/>
      <c r="AB32" s="267"/>
      <c r="AC32" s="267"/>
      <c r="AD32" s="267"/>
      <c r="AE32" s="267"/>
      <c r="AF32" s="267"/>
      <c r="AG32" s="267"/>
      <c r="AH32" s="267"/>
      <c r="AI32" s="267"/>
      <c r="AJ32" s="267"/>
      <c r="AK32" s="267"/>
      <c r="AL32" s="267"/>
      <c r="AM32" s="267"/>
      <c r="AN32" s="267"/>
      <c r="AO32" s="267"/>
      <c r="AP32" s="267"/>
      <c r="AQ32" s="267"/>
      <c r="AR32" s="267"/>
      <c r="AS32" s="267"/>
      <c r="AT32" s="267"/>
      <c r="AU32" s="267"/>
      <c r="AV32" s="267"/>
      <c r="AW32" s="267"/>
      <c r="AX32" s="267"/>
      <c r="AY32" s="267"/>
      <c r="AZ32" s="267"/>
      <c r="BA32" s="267"/>
      <c r="BB32" s="267"/>
      <c r="BC32" s="267"/>
      <c r="BD32" s="267"/>
      <c r="BE32" s="267"/>
      <c r="BF32" s="267"/>
      <c r="BG32" s="267"/>
      <c r="BH32" s="267"/>
      <c r="BI32" s="267"/>
      <c r="BJ32" s="267"/>
      <c r="BK32" s="267"/>
      <c r="BL32" s="267"/>
      <c r="BM32" s="267"/>
      <c r="BN32" s="267"/>
      <c r="BO32" s="267"/>
      <c r="BP32" s="267"/>
      <c r="BQ32" s="267"/>
      <c r="BR32" s="267"/>
      <c r="BS32" s="267"/>
      <c r="BT32" s="267"/>
      <c r="BU32" s="267"/>
      <c r="BV32" s="267"/>
      <c r="BW32" s="267"/>
      <c r="BX32" s="267"/>
      <c r="BY32" s="267"/>
      <c r="BZ32" s="267"/>
      <c r="CA32" s="267"/>
      <c r="CB32" s="267"/>
      <c r="CC32" s="267"/>
      <c r="CD32" s="267"/>
      <c r="CE32" s="267"/>
      <c r="CF32" s="267"/>
      <c r="CG32" s="267"/>
      <c r="CH32" s="267"/>
      <c r="CI32" s="267"/>
      <c r="CJ32" s="267"/>
      <c r="CK32" s="267"/>
      <c r="CL32" s="267"/>
      <c r="CM32" s="267"/>
      <c r="CN32" s="267"/>
      <c r="CO32" s="267"/>
      <c r="CP32" s="267"/>
      <c r="CQ32" s="267"/>
      <c r="CR32" s="267"/>
      <c r="CS32" s="267"/>
      <c r="CT32" s="267"/>
      <c r="CU32" s="267"/>
      <c r="CV32" s="267"/>
      <c r="CW32" s="267"/>
      <c r="CX32" s="267"/>
      <c r="CY32" s="267"/>
      <c r="CZ32" s="267"/>
      <c r="DA32" s="267"/>
      <c r="DB32" s="267"/>
      <c r="DC32" s="267"/>
      <c r="DD32" s="267"/>
      <c r="DE32" s="267"/>
      <c r="DF32" s="267"/>
      <c r="DG32" s="267"/>
      <c r="DH32" s="267"/>
      <c r="DI32" s="267"/>
      <c r="DJ32" s="267"/>
      <c r="DK32" s="267"/>
      <c r="DL32" s="267"/>
    </row>
    <row r="33" spans="1:116" x14ac:dyDescent="0.25">
      <c r="A33" s="268" t="s">
        <v>9316</v>
      </c>
      <c r="B33" s="269" t="s">
        <v>9317</v>
      </c>
      <c r="C33" s="272">
        <v>0.5450100068</v>
      </c>
      <c r="D33" s="273">
        <v>11</v>
      </c>
      <c r="E33" s="272">
        <v>0</v>
      </c>
      <c r="F33" s="272" t="s">
        <v>17</v>
      </c>
      <c r="G33" s="272">
        <v>3.6718722199999998E-2</v>
      </c>
      <c r="H33" s="272">
        <v>33.1</v>
      </c>
      <c r="I33" s="273">
        <v>0</v>
      </c>
      <c r="J33" s="273" t="str">
        <f>IFERROR(VLOOKUP($B33,'Core Indicators'!$E$3:$EU$906,147,FALSE),"x")</f>
        <v>x</v>
      </c>
      <c r="K33" s="274">
        <v>1.9066414833000001</v>
      </c>
      <c r="L33" s="272" t="s">
        <v>17</v>
      </c>
      <c r="M33" s="273">
        <v>96</v>
      </c>
      <c r="N33" s="273">
        <v>85</v>
      </c>
      <c r="O33" s="273" t="str">
        <f>IFERROR(VLOOKUP(B33,'Core Indicators'!$E$3:$G$9906,3,FALSE),"x")</f>
        <v>x</v>
      </c>
      <c r="P33" s="273">
        <v>39516</v>
      </c>
      <c r="Q33" s="267"/>
      <c r="R33" s="267"/>
      <c r="S33" s="267"/>
      <c r="T33" s="267"/>
      <c r="U33" s="267"/>
      <c r="V33" s="267"/>
      <c r="W33" s="267"/>
      <c r="X33" s="267"/>
      <c r="Y33" s="267"/>
      <c r="Z33" s="267"/>
      <c r="AA33" s="267"/>
      <c r="AB33" s="267"/>
      <c r="AC33" s="267"/>
      <c r="AD33" s="267"/>
      <c r="AE33" s="267"/>
      <c r="AF33" s="267"/>
      <c r="AG33" s="267"/>
      <c r="AH33" s="267"/>
      <c r="AI33" s="267"/>
      <c r="AJ33" s="267"/>
      <c r="AK33" s="267"/>
      <c r="AL33" s="267"/>
      <c r="AM33" s="267"/>
      <c r="AN33" s="267"/>
      <c r="AO33" s="267"/>
      <c r="AP33" s="267"/>
      <c r="AQ33" s="267"/>
      <c r="AR33" s="267"/>
      <c r="AS33" s="267"/>
      <c r="AT33" s="267"/>
      <c r="AU33" s="267"/>
      <c r="AV33" s="267"/>
      <c r="AW33" s="267"/>
      <c r="AX33" s="267"/>
      <c r="AY33" s="267"/>
      <c r="AZ33" s="267"/>
      <c r="BA33" s="267"/>
      <c r="BB33" s="267"/>
      <c r="BC33" s="267"/>
      <c r="BD33" s="267"/>
      <c r="BE33" s="267"/>
      <c r="BF33" s="267"/>
      <c r="BG33" s="267"/>
      <c r="BH33" s="267"/>
      <c r="BI33" s="267"/>
      <c r="BJ33" s="267"/>
      <c r="BK33" s="267"/>
      <c r="BL33" s="267"/>
      <c r="BM33" s="267"/>
      <c r="BN33" s="267"/>
      <c r="BO33" s="267"/>
      <c r="BP33" s="267"/>
      <c r="BQ33" s="267"/>
      <c r="BR33" s="267"/>
      <c r="BS33" s="267"/>
      <c r="BT33" s="267"/>
      <c r="BU33" s="267"/>
      <c r="BV33" s="267"/>
      <c r="BW33" s="267"/>
      <c r="BX33" s="267"/>
      <c r="BY33" s="267"/>
      <c r="BZ33" s="267"/>
      <c r="CA33" s="267"/>
      <c r="CB33" s="267"/>
      <c r="CC33" s="267"/>
      <c r="CD33" s="267"/>
      <c r="CE33" s="267"/>
      <c r="CF33" s="267"/>
      <c r="CG33" s="267"/>
      <c r="CH33" s="267"/>
      <c r="CI33" s="267"/>
      <c r="CJ33" s="267"/>
      <c r="CK33" s="267"/>
      <c r="CL33" s="267"/>
      <c r="CM33" s="267"/>
      <c r="CN33" s="267"/>
      <c r="CO33" s="267"/>
      <c r="CP33" s="267"/>
      <c r="CQ33" s="267"/>
      <c r="CR33" s="267"/>
      <c r="CS33" s="267"/>
      <c r="CT33" s="267"/>
      <c r="CU33" s="267"/>
      <c r="CV33" s="267"/>
      <c r="CW33" s="267"/>
      <c r="CX33" s="267"/>
      <c r="CY33" s="267"/>
      <c r="CZ33" s="267"/>
      <c r="DA33" s="267"/>
      <c r="DB33" s="267"/>
      <c r="DC33" s="267"/>
      <c r="DD33" s="267"/>
      <c r="DE33" s="267"/>
      <c r="DF33" s="267"/>
      <c r="DG33" s="267"/>
      <c r="DH33" s="267"/>
      <c r="DI33" s="267"/>
      <c r="DJ33" s="267"/>
      <c r="DK33" s="267"/>
      <c r="DL33" s="267"/>
    </row>
    <row r="34" spans="1:116" x14ac:dyDescent="0.25">
      <c r="A34" s="268" t="s">
        <v>2785</v>
      </c>
      <c r="B34" s="269" t="s">
        <v>9318</v>
      </c>
      <c r="C34" s="272">
        <v>0.16604995180000001</v>
      </c>
      <c r="D34" s="273">
        <v>12</v>
      </c>
      <c r="E34" s="272">
        <v>0.04</v>
      </c>
      <c r="F34" s="272">
        <v>9.3000000000000007</v>
      </c>
      <c r="G34" s="272">
        <v>0.28785367480000001</v>
      </c>
      <c r="H34" s="272">
        <v>44.4</v>
      </c>
      <c r="I34" s="273">
        <v>3</v>
      </c>
      <c r="J34" s="273">
        <f>IFERROR(VLOOKUP($B34,'Core Indicators'!$E$3:$EU$906,147,FALSE),"x")</f>
        <v>33</v>
      </c>
      <c r="K34" s="274">
        <v>1.0736131668</v>
      </c>
      <c r="L34" s="272">
        <v>9.5</v>
      </c>
      <c r="M34" s="273">
        <v>90</v>
      </c>
      <c r="N34" s="273">
        <v>67</v>
      </c>
      <c r="O34" s="273">
        <f>IFERROR(VLOOKUP(B34,'Core Indicators'!$E$3:$G$9906,3,FALSE),"x")</f>
        <v>19604000</v>
      </c>
      <c r="P34" s="273">
        <v>743532</v>
      </c>
      <c r="Q34" s="267"/>
      <c r="R34" s="267"/>
      <c r="S34" s="267"/>
      <c r="T34" s="267"/>
      <c r="U34" s="267"/>
      <c r="V34" s="267"/>
      <c r="W34" s="267"/>
      <c r="X34" s="267"/>
      <c r="Y34" s="267"/>
      <c r="Z34" s="267"/>
      <c r="AA34" s="267"/>
      <c r="AB34" s="267"/>
      <c r="AC34" s="267"/>
      <c r="AD34" s="267"/>
      <c r="AE34" s="267"/>
      <c r="AF34" s="267"/>
      <c r="AG34" s="267"/>
      <c r="AH34" s="267"/>
      <c r="AI34" s="267"/>
      <c r="AJ34" s="267"/>
      <c r="AK34" s="267"/>
      <c r="AL34" s="267"/>
      <c r="AM34" s="267"/>
      <c r="AN34" s="267"/>
      <c r="AO34" s="267"/>
      <c r="AP34" s="267"/>
      <c r="AQ34" s="267"/>
      <c r="AR34" s="267"/>
      <c r="AS34" s="267"/>
      <c r="AT34" s="267"/>
      <c r="AU34" s="267"/>
      <c r="AV34" s="267"/>
      <c r="AW34" s="267"/>
      <c r="AX34" s="267"/>
      <c r="AY34" s="267"/>
      <c r="AZ34" s="267"/>
      <c r="BA34" s="267"/>
      <c r="BB34" s="267"/>
      <c r="BC34" s="267"/>
      <c r="BD34" s="267"/>
      <c r="BE34" s="267"/>
      <c r="BF34" s="267"/>
      <c r="BG34" s="267"/>
      <c r="BH34" s="267"/>
      <c r="BI34" s="267"/>
      <c r="BJ34" s="267"/>
      <c r="BK34" s="267"/>
      <c r="BL34" s="267"/>
      <c r="BM34" s="267"/>
      <c r="BN34" s="267"/>
      <c r="BO34" s="267"/>
      <c r="BP34" s="267"/>
      <c r="BQ34" s="267"/>
      <c r="BR34" s="267"/>
      <c r="BS34" s="267"/>
      <c r="BT34" s="267"/>
      <c r="BU34" s="267"/>
      <c r="BV34" s="267"/>
      <c r="BW34" s="267"/>
      <c r="BX34" s="267"/>
      <c r="BY34" s="267"/>
      <c r="BZ34" s="267"/>
      <c r="CA34" s="267"/>
      <c r="CB34" s="267"/>
      <c r="CC34" s="267"/>
      <c r="CD34" s="267"/>
      <c r="CE34" s="267"/>
      <c r="CF34" s="267"/>
      <c r="CG34" s="267"/>
      <c r="CH34" s="267"/>
      <c r="CI34" s="267"/>
      <c r="CJ34" s="267"/>
      <c r="CK34" s="267"/>
      <c r="CL34" s="267"/>
      <c r="CM34" s="267"/>
      <c r="CN34" s="267"/>
      <c r="CO34" s="267"/>
      <c r="CP34" s="267"/>
      <c r="CQ34" s="267"/>
      <c r="CR34" s="267"/>
      <c r="CS34" s="267"/>
      <c r="CT34" s="267"/>
      <c r="CU34" s="267"/>
      <c r="CV34" s="267"/>
      <c r="CW34" s="267"/>
      <c r="CX34" s="267"/>
      <c r="CY34" s="267"/>
      <c r="CZ34" s="267"/>
      <c r="DA34" s="267"/>
      <c r="DB34" s="267"/>
      <c r="DC34" s="267"/>
      <c r="DD34" s="267"/>
      <c r="DE34" s="267"/>
      <c r="DF34" s="267"/>
      <c r="DG34" s="267"/>
      <c r="DH34" s="267"/>
      <c r="DI34" s="267"/>
      <c r="DJ34" s="267"/>
      <c r="DK34" s="267"/>
      <c r="DL34" s="267"/>
    </row>
    <row r="35" spans="1:116" x14ac:dyDescent="0.25">
      <c r="A35" s="268" t="s">
        <v>9319</v>
      </c>
      <c r="B35" s="269" t="s">
        <v>9320</v>
      </c>
      <c r="C35" s="272">
        <v>0.16040162429999999</v>
      </c>
      <c r="D35" s="273">
        <v>0</v>
      </c>
      <c r="E35" s="272">
        <v>0.43430000000000002</v>
      </c>
      <c r="F35" s="272">
        <v>3.3333333333000001</v>
      </c>
      <c r="G35" s="272">
        <v>0.16264248040000001</v>
      </c>
      <c r="H35" s="272">
        <v>38.5</v>
      </c>
      <c r="I35" s="273">
        <v>3</v>
      </c>
      <c r="J35" s="273" t="str">
        <f>IFERROR(VLOOKUP($B35,'Core Indicators'!$E$3:$EU$906,147,FALSE),"x")</f>
        <v>x</v>
      </c>
      <c r="K35" s="274">
        <v>-0.27471861240000001</v>
      </c>
      <c r="L35" s="272">
        <v>2.5</v>
      </c>
      <c r="M35" s="273">
        <v>10</v>
      </c>
      <c r="N35" s="273">
        <v>41</v>
      </c>
      <c r="O35" s="273" t="str">
        <f>IFERROR(VLOOKUP(B35,'Core Indicators'!$E$3:$G$9906,3,FALSE),"x")</f>
        <v>x</v>
      </c>
      <c r="P35" s="273">
        <v>9388211</v>
      </c>
      <c r="Q35" s="267"/>
      <c r="R35" s="267"/>
      <c r="S35" s="267"/>
      <c r="T35" s="267"/>
      <c r="U35" s="267"/>
      <c r="V35" s="267"/>
      <c r="W35" s="267"/>
      <c r="X35" s="267"/>
      <c r="Y35" s="267"/>
      <c r="Z35" s="267"/>
      <c r="AA35" s="267"/>
      <c r="AB35" s="267"/>
      <c r="AC35" s="267"/>
      <c r="AD35" s="267"/>
      <c r="AE35" s="267"/>
      <c r="AF35" s="267"/>
      <c r="AG35" s="267"/>
      <c r="AH35" s="267"/>
      <c r="AI35" s="267"/>
      <c r="AJ35" s="267"/>
      <c r="AK35" s="267"/>
      <c r="AL35" s="267"/>
      <c r="AM35" s="267"/>
      <c r="AN35" s="267"/>
      <c r="AO35" s="267"/>
      <c r="AP35" s="267"/>
      <c r="AQ35" s="267"/>
      <c r="AR35" s="267"/>
      <c r="AS35" s="267"/>
      <c r="AT35" s="267"/>
      <c r="AU35" s="267"/>
      <c r="AV35" s="267"/>
      <c r="AW35" s="267"/>
      <c r="AX35" s="267"/>
      <c r="AY35" s="267"/>
      <c r="AZ35" s="267"/>
      <c r="BA35" s="267"/>
      <c r="BB35" s="267"/>
      <c r="BC35" s="267"/>
      <c r="BD35" s="267"/>
      <c r="BE35" s="267"/>
      <c r="BF35" s="267"/>
      <c r="BG35" s="267"/>
      <c r="BH35" s="267"/>
      <c r="BI35" s="267"/>
      <c r="BJ35" s="267"/>
      <c r="BK35" s="267"/>
      <c r="BL35" s="267"/>
      <c r="BM35" s="267"/>
      <c r="BN35" s="267"/>
      <c r="BO35" s="267"/>
      <c r="BP35" s="267"/>
      <c r="BQ35" s="267"/>
      <c r="BR35" s="267"/>
      <c r="BS35" s="267"/>
      <c r="BT35" s="267"/>
      <c r="BU35" s="267"/>
      <c r="BV35" s="267"/>
      <c r="BW35" s="267"/>
      <c r="BX35" s="267"/>
      <c r="BY35" s="267"/>
      <c r="BZ35" s="267"/>
      <c r="CA35" s="267"/>
      <c r="CB35" s="267"/>
      <c r="CC35" s="267"/>
      <c r="CD35" s="267"/>
      <c r="CE35" s="267"/>
      <c r="CF35" s="267"/>
      <c r="CG35" s="267"/>
      <c r="CH35" s="267"/>
      <c r="CI35" s="267"/>
      <c r="CJ35" s="267"/>
      <c r="CK35" s="267"/>
      <c r="CL35" s="267"/>
      <c r="CM35" s="267"/>
      <c r="CN35" s="267"/>
      <c r="CO35" s="267"/>
      <c r="CP35" s="267"/>
      <c r="CQ35" s="267"/>
      <c r="CR35" s="267"/>
      <c r="CS35" s="267"/>
      <c r="CT35" s="267"/>
      <c r="CU35" s="267"/>
      <c r="CV35" s="267"/>
      <c r="CW35" s="267"/>
      <c r="CX35" s="267"/>
      <c r="CY35" s="267"/>
      <c r="CZ35" s="267"/>
      <c r="DA35" s="267"/>
      <c r="DB35" s="267"/>
      <c r="DC35" s="267"/>
      <c r="DD35" s="267"/>
      <c r="DE35" s="267"/>
      <c r="DF35" s="267"/>
      <c r="DG35" s="267"/>
      <c r="DH35" s="267"/>
      <c r="DI35" s="267"/>
      <c r="DJ35" s="267"/>
      <c r="DK35" s="267"/>
      <c r="DL35" s="267"/>
    </row>
    <row r="36" spans="1:116" x14ac:dyDescent="0.25">
      <c r="A36" s="268" t="s">
        <v>9321</v>
      </c>
      <c r="B36" s="269" t="s">
        <v>9322</v>
      </c>
      <c r="C36" s="272">
        <v>0.77389999669999998</v>
      </c>
      <c r="D36" s="273">
        <v>4</v>
      </c>
      <c r="E36" s="272">
        <v>0.34</v>
      </c>
      <c r="F36" s="272">
        <v>5.8</v>
      </c>
      <c r="G36" s="272">
        <v>0.65704813979999999</v>
      </c>
      <c r="H36" s="272">
        <v>41.5</v>
      </c>
      <c r="I36" s="273">
        <v>2</v>
      </c>
      <c r="J36" s="273" t="str">
        <f>IFERROR(VLOOKUP($B36,'Core Indicators'!$E$3:$EU$906,147,FALSE),"x")</f>
        <v>x</v>
      </c>
      <c r="K36" s="274">
        <v>-0.5669065714</v>
      </c>
      <c r="L36" s="272">
        <v>3.75</v>
      </c>
      <c r="M36" s="273">
        <v>51</v>
      </c>
      <c r="N36" s="273">
        <v>35</v>
      </c>
      <c r="O36" s="273" t="str">
        <f>IFERROR(VLOOKUP(B36,'Core Indicators'!$E$3:$G$9906,3,FALSE),"x")</f>
        <v>x</v>
      </c>
      <c r="P36" s="273">
        <v>318000</v>
      </c>
      <c r="Q36" s="267"/>
      <c r="R36" s="267"/>
      <c r="S36" s="267"/>
      <c r="T36" s="267"/>
      <c r="U36" s="267"/>
      <c r="V36" s="267"/>
      <c r="W36" s="267"/>
      <c r="X36" s="267"/>
      <c r="Y36" s="267"/>
      <c r="Z36" s="267"/>
      <c r="AA36" s="267"/>
      <c r="AB36" s="267"/>
      <c r="AC36" s="267"/>
      <c r="AD36" s="267"/>
      <c r="AE36" s="267"/>
      <c r="AF36" s="267"/>
      <c r="AG36" s="267"/>
      <c r="AH36" s="267"/>
      <c r="AI36" s="267"/>
      <c r="AJ36" s="267"/>
      <c r="AK36" s="267"/>
      <c r="AL36" s="267"/>
      <c r="AM36" s="267"/>
      <c r="AN36" s="267"/>
      <c r="AO36" s="267"/>
      <c r="AP36" s="267"/>
      <c r="AQ36" s="267"/>
      <c r="AR36" s="267"/>
      <c r="AS36" s="267"/>
      <c r="AT36" s="267"/>
      <c r="AU36" s="267"/>
      <c r="AV36" s="267"/>
      <c r="AW36" s="267"/>
      <c r="AX36" s="267"/>
      <c r="AY36" s="267"/>
      <c r="AZ36" s="267"/>
      <c r="BA36" s="267"/>
      <c r="BB36" s="267"/>
      <c r="BC36" s="267"/>
      <c r="BD36" s="267"/>
      <c r="BE36" s="267"/>
      <c r="BF36" s="267"/>
      <c r="BG36" s="267"/>
      <c r="BH36" s="267"/>
      <c r="BI36" s="267"/>
      <c r="BJ36" s="267"/>
      <c r="BK36" s="267"/>
      <c r="BL36" s="267"/>
      <c r="BM36" s="267"/>
      <c r="BN36" s="267"/>
      <c r="BO36" s="267"/>
      <c r="BP36" s="267"/>
      <c r="BQ36" s="267"/>
      <c r="BR36" s="267"/>
      <c r="BS36" s="267"/>
      <c r="BT36" s="267"/>
      <c r="BU36" s="267"/>
      <c r="BV36" s="267"/>
      <c r="BW36" s="267"/>
      <c r="BX36" s="267"/>
      <c r="BY36" s="267"/>
      <c r="BZ36" s="267"/>
      <c r="CA36" s="267"/>
      <c r="CB36" s="267"/>
      <c r="CC36" s="267"/>
      <c r="CD36" s="267"/>
      <c r="CE36" s="267"/>
      <c r="CF36" s="267"/>
      <c r="CG36" s="267"/>
      <c r="CH36" s="267"/>
      <c r="CI36" s="267"/>
      <c r="CJ36" s="267"/>
      <c r="CK36" s="267"/>
      <c r="CL36" s="267"/>
      <c r="CM36" s="267"/>
      <c r="CN36" s="267"/>
      <c r="CO36" s="267"/>
      <c r="CP36" s="267"/>
      <c r="CQ36" s="267"/>
      <c r="CR36" s="267"/>
      <c r="CS36" s="267"/>
      <c r="CT36" s="267"/>
      <c r="CU36" s="267"/>
      <c r="CV36" s="267"/>
      <c r="CW36" s="267"/>
      <c r="CX36" s="267"/>
      <c r="CY36" s="267"/>
      <c r="CZ36" s="267"/>
      <c r="DA36" s="267"/>
      <c r="DB36" s="267"/>
      <c r="DC36" s="267"/>
      <c r="DD36" s="267"/>
      <c r="DE36" s="267"/>
      <c r="DF36" s="267"/>
      <c r="DG36" s="267"/>
      <c r="DH36" s="267"/>
      <c r="DI36" s="267"/>
      <c r="DJ36" s="267"/>
      <c r="DK36" s="267"/>
      <c r="DL36" s="267"/>
    </row>
    <row r="37" spans="1:116" x14ac:dyDescent="0.25">
      <c r="A37" s="268" t="s">
        <v>200</v>
      </c>
      <c r="B37" s="269" t="s">
        <v>9323</v>
      </c>
      <c r="C37" s="272">
        <v>0.85829999849999994</v>
      </c>
      <c r="D37" s="273">
        <v>5</v>
      </c>
      <c r="E37" s="272">
        <v>0</v>
      </c>
      <c r="F37" s="272">
        <v>3.55</v>
      </c>
      <c r="G37" s="272">
        <v>0.56645724549999998</v>
      </c>
      <c r="H37" s="272">
        <v>46.6</v>
      </c>
      <c r="I37" s="273">
        <v>5</v>
      </c>
      <c r="J37" s="273">
        <f>IFERROR(VLOOKUP($B37,'Core Indicators'!$E$3:$EU$906,147,FALSE),"x")</f>
        <v>382</v>
      </c>
      <c r="K37" s="274">
        <v>-1.1189085244999999</v>
      </c>
      <c r="L37" s="272">
        <v>3.25</v>
      </c>
      <c r="M37" s="273">
        <v>18</v>
      </c>
      <c r="N37" s="273">
        <v>25</v>
      </c>
      <c r="O37" s="273">
        <f>IFERROR(VLOOKUP(B37,'Core Indicators'!$E$3:$G$9906,3,FALSE),"x")</f>
        <v>28089000</v>
      </c>
      <c r="P37" s="273">
        <v>472710</v>
      </c>
      <c r="Q37" s="267"/>
      <c r="R37" s="267"/>
      <c r="S37" s="267"/>
      <c r="T37" s="267"/>
      <c r="U37" s="267"/>
      <c r="V37" s="267"/>
      <c r="W37" s="267"/>
      <c r="X37" s="267"/>
      <c r="Y37" s="267"/>
      <c r="Z37" s="267"/>
      <c r="AA37" s="267"/>
      <c r="AB37" s="267"/>
      <c r="AC37" s="267"/>
      <c r="AD37" s="267"/>
      <c r="AE37" s="267"/>
      <c r="AF37" s="267"/>
      <c r="AG37" s="267"/>
      <c r="AH37" s="267"/>
      <c r="AI37" s="267"/>
      <c r="AJ37" s="267"/>
      <c r="AK37" s="267"/>
      <c r="AL37" s="267"/>
      <c r="AM37" s="267"/>
      <c r="AN37" s="267"/>
      <c r="AO37" s="267"/>
      <c r="AP37" s="267"/>
      <c r="AQ37" s="267"/>
      <c r="AR37" s="267"/>
      <c r="AS37" s="267"/>
      <c r="AT37" s="267"/>
      <c r="AU37" s="267"/>
      <c r="AV37" s="267"/>
      <c r="AW37" s="267"/>
      <c r="AX37" s="267"/>
      <c r="AY37" s="267"/>
      <c r="AZ37" s="267"/>
      <c r="BA37" s="267"/>
      <c r="BB37" s="267"/>
      <c r="BC37" s="267"/>
      <c r="BD37" s="267"/>
      <c r="BE37" s="267"/>
      <c r="BF37" s="267"/>
      <c r="BG37" s="267"/>
      <c r="BH37" s="267"/>
      <c r="BI37" s="267"/>
      <c r="BJ37" s="267"/>
      <c r="BK37" s="267"/>
      <c r="BL37" s="267"/>
      <c r="BM37" s="267"/>
      <c r="BN37" s="267"/>
      <c r="BO37" s="267"/>
      <c r="BP37" s="267"/>
      <c r="BQ37" s="267"/>
      <c r="BR37" s="267"/>
      <c r="BS37" s="267"/>
      <c r="BT37" s="267"/>
      <c r="BU37" s="267"/>
      <c r="BV37" s="267"/>
      <c r="BW37" s="267"/>
      <c r="BX37" s="267"/>
      <c r="BY37" s="267"/>
      <c r="BZ37" s="267"/>
      <c r="CA37" s="267"/>
      <c r="CB37" s="267"/>
      <c r="CC37" s="267"/>
      <c r="CD37" s="267"/>
      <c r="CE37" s="267"/>
      <c r="CF37" s="267"/>
      <c r="CG37" s="267"/>
      <c r="CH37" s="267"/>
      <c r="CI37" s="267"/>
      <c r="CJ37" s="267"/>
      <c r="CK37" s="267"/>
      <c r="CL37" s="267"/>
      <c r="CM37" s="267"/>
      <c r="CN37" s="267"/>
      <c r="CO37" s="267"/>
      <c r="CP37" s="267"/>
      <c r="CQ37" s="267"/>
      <c r="CR37" s="267"/>
      <c r="CS37" s="267"/>
      <c r="CT37" s="267"/>
      <c r="CU37" s="267"/>
      <c r="CV37" s="267"/>
      <c r="CW37" s="267"/>
      <c r="CX37" s="267"/>
      <c r="CY37" s="267"/>
      <c r="CZ37" s="267"/>
      <c r="DA37" s="267"/>
      <c r="DB37" s="267"/>
      <c r="DC37" s="267"/>
      <c r="DD37" s="267"/>
      <c r="DE37" s="267"/>
      <c r="DF37" s="267"/>
      <c r="DG37" s="267"/>
      <c r="DH37" s="267"/>
      <c r="DI37" s="267"/>
      <c r="DJ37" s="267"/>
      <c r="DK37" s="267"/>
      <c r="DL37" s="267"/>
    </row>
    <row r="38" spans="1:116" x14ac:dyDescent="0.25">
      <c r="A38" s="268" t="s">
        <v>229</v>
      </c>
      <c r="B38" s="269" t="s">
        <v>9324</v>
      </c>
      <c r="C38" s="272">
        <v>0.93415500099999993</v>
      </c>
      <c r="D38" s="273">
        <v>3</v>
      </c>
      <c r="E38" s="272">
        <v>0.61299999999999999</v>
      </c>
      <c r="F38" s="272">
        <v>3.5166666666999999</v>
      </c>
      <c r="G38" s="272">
        <v>0.65473159420000004</v>
      </c>
      <c r="H38" s="272">
        <v>42.1</v>
      </c>
      <c r="I38" s="273">
        <v>5</v>
      </c>
      <c r="J38" s="273">
        <f>IFERROR(VLOOKUP($B38,'Core Indicators'!$E$3:$EU$906,147,FALSE),"x")</f>
        <v>2038</v>
      </c>
      <c r="K38" s="274">
        <v>-1.786087513</v>
      </c>
      <c r="L38" s="272">
        <v>2.75</v>
      </c>
      <c r="M38" s="273">
        <v>18</v>
      </c>
      <c r="N38" s="273">
        <v>18</v>
      </c>
      <c r="O38" s="273">
        <f>IFERROR(VLOOKUP(B38,'Core Indicators'!$E$3:$G$9906,3,FALSE),"x")</f>
        <v>108584000</v>
      </c>
      <c r="P38" s="273">
        <v>2267050</v>
      </c>
      <c r="Q38" s="267"/>
      <c r="R38" s="267"/>
      <c r="S38" s="267"/>
      <c r="T38" s="267"/>
      <c r="U38" s="267"/>
      <c r="V38" s="267"/>
      <c r="W38" s="267"/>
      <c r="X38" s="267"/>
      <c r="Y38" s="267"/>
      <c r="Z38" s="267"/>
      <c r="AA38" s="267"/>
      <c r="AB38" s="267"/>
      <c r="AC38" s="267"/>
      <c r="AD38" s="267"/>
      <c r="AE38" s="267"/>
      <c r="AF38" s="267"/>
      <c r="AG38" s="267"/>
      <c r="AH38" s="267"/>
      <c r="AI38" s="267"/>
      <c r="AJ38" s="267"/>
      <c r="AK38" s="267"/>
      <c r="AL38" s="267"/>
      <c r="AM38" s="267"/>
      <c r="AN38" s="267"/>
      <c r="AO38" s="267"/>
      <c r="AP38" s="267"/>
      <c r="AQ38" s="267"/>
      <c r="AR38" s="267"/>
      <c r="AS38" s="267"/>
      <c r="AT38" s="267"/>
      <c r="AU38" s="267"/>
      <c r="AV38" s="267"/>
      <c r="AW38" s="267"/>
      <c r="AX38" s="267"/>
      <c r="AY38" s="267"/>
      <c r="AZ38" s="267"/>
      <c r="BA38" s="267"/>
      <c r="BB38" s="267"/>
      <c r="BC38" s="267"/>
      <c r="BD38" s="267"/>
      <c r="BE38" s="267"/>
      <c r="BF38" s="267"/>
      <c r="BG38" s="267"/>
      <c r="BH38" s="267"/>
      <c r="BI38" s="267"/>
      <c r="BJ38" s="267"/>
      <c r="BK38" s="267"/>
      <c r="BL38" s="267"/>
      <c r="BM38" s="267"/>
      <c r="BN38" s="267"/>
      <c r="BO38" s="267"/>
      <c r="BP38" s="267"/>
      <c r="BQ38" s="267"/>
      <c r="BR38" s="267"/>
      <c r="BS38" s="267"/>
      <c r="BT38" s="267"/>
      <c r="BU38" s="267"/>
      <c r="BV38" s="267"/>
      <c r="BW38" s="267"/>
      <c r="BX38" s="267"/>
      <c r="BY38" s="267"/>
      <c r="BZ38" s="267"/>
      <c r="CA38" s="267"/>
      <c r="CB38" s="267"/>
      <c r="CC38" s="267"/>
      <c r="CD38" s="267"/>
      <c r="CE38" s="267"/>
      <c r="CF38" s="267"/>
      <c r="CG38" s="267"/>
      <c r="CH38" s="267"/>
      <c r="CI38" s="267"/>
      <c r="CJ38" s="267"/>
      <c r="CK38" s="267"/>
      <c r="CL38" s="267"/>
      <c r="CM38" s="267"/>
      <c r="CN38" s="267"/>
      <c r="CO38" s="267"/>
      <c r="CP38" s="267"/>
      <c r="CQ38" s="267"/>
      <c r="CR38" s="267"/>
      <c r="CS38" s="267"/>
      <c r="CT38" s="267"/>
      <c r="CU38" s="267"/>
      <c r="CV38" s="267"/>
      <c r="CW38" s="267"/>
      <c r="CX38" s="267"/>
      <c r="CY38" s="267"/>
      <c r="CZ38" s="267"/>
      <c r="DA38" s="267"/>
      <c r="DB38" s="267"/>
      <c r="DC38" s="267"/>
      <c r="DD38" s="267"/>
      <c r="DE38" s="267"/>
      <c r="DF38" s="267"/>
      <c r="DG38" s="267"/>
      <c r="DH38" s="267"/>
      <c r="DI38" s="267"/>
      <c r="DJ38" s="267"/>
      <c r="DK38" s="267"/>
      <c r="DL38" s="267"/>
    </row>
    <row r="39" spans="1:116" x14ac:dyDescent="0.25">
      <c r="A39" s="268" t="s">
        <v>1099</v>
      </c>
      <c r="B39" s="269" t="s">
        <v>9325</v>
      </c>
      <c r="C39" s="272">
        <v>0.8790999934</v>
      </c>
      <c r="D39" s="273">
        <v>10</v>
      </c>
      <c r="E39" s="272">
        <v>0.72</v>
      </c>
      <c r="F39" s="272">
        <v>3.3</v>
      </c>
      <c r="G39" s="272">
        <v>0.57901026190000005</v>
      </c>
      <c r="H39" s="272">
        <v>48.9</v>
      </c>
      <c r="I39" s="273">
        <v>1</v>
      </c>
      <c r="J39" s="273">
        <f>IFERROR(VLOOKUP($B39,'Core Indicators'!$E$3:$EU$906,147,FALSE),"x")</f>
        <v>6</v>
      </c>
      <c r="K39" s="274">
        <v>-1.1497093438999999</v>
      </c>
      <c r="L39" s="272">
        <v>2.5</v>
      </c>
      <c r="M39" s="273">
        <v>20</v>
      </c>
      <c r="N39" s="273">
        <v>19</v>
      </c>
      <c r="O39" s="273">
        <f>IFERROR(VLOOKUP(B39,'Core Indicators'!$E$3:$G$9906,3,FALSE),"x")</f>
        <v>5800000</v>
      </c>
      <c r="P39" s="273">
        <v>341500</v>
      </c>
      <c r="Q39" s="267"/>
      <c r="R39" s="267"/>
      <c r="S39" s="267"/>
      <c r="T39" s="267"/>
      <c r="U39" s="267"/>
      <c r="V39" s="267"/>
      <c r="W39" s="267"/>
      <c r="X39" s="267"/>
      <c r="Y39" s="267"/>
      <c r="Z39" s="267"/>
      <c r="AA39" s="267"/>
      <c r="AB39" s="267"/>
      <c r="AC39" s="267"/>
      <c r="AD39" s="267"/>
      <c r="AE39" s="267"/>
      <c r="AF39" s="267"/>
      <c r="AG39" s="267"/>
      <c r="AH39" s="267"/>
      <c r="AI39" s="267"/>
      <c r="AJ39" s="267"/>
      <c r="AK39" s="267"/>
      <c r="AL39" s="267"/>
      <c r="AM39" s="267"/>
      <c r="AN39" s="267"/>
      <c r="AO39" s="267"/>
      <c r="AP39" s="267"/>
      <c r="AQ39" s="267"/>
      <c r="AR39" s="267"/>
      <c r="AS39" s="267"/>
      <c r="AT39" s="267"/>
      <c r="AU39" s="267"/>
      <c r="AV39" s="267"/>
      <c r="AW39" s="267"/>
      <c r="AX39" s="267"/>
      <c r="AY39" s="267"/>
      <c r="AZ39" s="267"/>
      <c r="BA39" s="267"/>
      <c r="BB39" s="267"/>
      <c r="BC39" s="267"/>
      <c r="BD39" s="267"/>
      <c r="BE39" s="267"/>
      <c r="BF39" s="267"/>
      <c r="BG39" s="267"/>
      <c r="BH39" s="267"/>
      <c r="BI39" s="267"/>
      <c r="BJ39" s="267"/>
      <c r="BK39" s="267"/>
      <c r="BL39" s="267"/>
      <c r="BM39" s="267"/>
      <c r="BN39" s="267"/>
      <c r="BO39" s="267"/>
      <c r="BP39" s="267"/>
      <c r="BQ39" s="267"/>
      <c r="BR39" s="267"/>
      <c r="BS39" s="267"/>
      <c r="BT39" s="267"/>
      <c r="BU39" s="267"/>
      <c r="BV39" s="267"/>
      <c r="BW39" s="267"/>
      <c r="BX39" s="267"/>
      <c r="BY39" s="267"/>
      <c r="BZ39" s="267"/>
      <c r="CA39" s="267"/>
      <c r="CB39" s="267"/>
      <c r="CC39" s="267"/>
      <c r="CD39" s="267"/>
      <c r="CE39" s="267"/>
      <c r="CF39" s="267"/>
      <c r="CG39" s="267"/>
      <c r="CH39" s="267"/>
      <c r="CI39" s="267"/>
      <c r="CJ39" s="267"/>
      <c r="CK39" s="267"/>
      <c r="CL39" s="267"/>
      <c r="CM39" s="267"/>
      <c r="CN39" s="267"/>
      <c r="CO39" s="267"/>
      <c r="CP39" s="267"/>
      <c r="CQ39" s="267"/>
      <c r="CR39" s="267"/>
      <c r="CS39" s="267"/>
      <c r="CT39" s="267"/>
      <c r="CU39" s="267"/>
      <c r="CV39" s="267"/>
      <c r="CW39" s="267"/>
      <c r="CX39" s="267"/>
      <c r="CY39" s="267"/>
      <c r="CZ39" s="267"/>
      <c r="DA39" s="267"/>
      <c r="DB39" s="267"/>
      <c r="DC39" s="267"/>
      <c r="DD39" s="267"/>
      <c r="DE39" s="267"/>
      <c r="DF39" s="267"/>
      <c r="DG39" s="267"/>
      <c r="DH39" s="267"/>
      <c r="DI39" s="267"/>
      <c r="DJ39" s="267"/>
      <c r="DK39" s="267"/>
      <c r="DL39" s="267"/>
    </row>
    <row r="40" spans="1:116" x14ac:dyDescent="0.25">
      <c r="A40" s="268" t="s">
        <v>1766</v>
      </c>
      <c r="B40" s="269" t="s">
        <v>9326</v>
      </c>
      <c r="C40" s="272">
        <v>0.41304397009999999</v>
      </c>
      <c r="D40" s="273">
        <v>10</v>
      </c>
      <c r="E40" s="272">
        <v>0.247</v>
      </c>
      <c r="F40" s="272">
        <v>6.7</v>
      </c>
      <c r="G40" s="272">
        <v>0.41050226350000002</v>
      </c>
      <c r="H40" s="272">
        <v>51.3</v>
      </c>
      <c r="I40" s="273">
        <v>4</v>
      </c>
      <c r="J40" s="273">
        <f>IFERROR(VLOOKUP($B40,'Core Indicators'!$E$3:$EU$906,147,FALSE),"x")</f>
        <v>3292</v>
      </c>
      <c r="K40" s="274">
        <v>-0.41692885759999998</v>
      </c>
      <c r="L40" s="272">
        <v>6.25</v>
      </c>
      <c r="M40" s="273">
        <v>66</v>
      </c>
      <c r="N40" s="273">
        <v>37</v>
      </c>
      <c r="O40" s="273">
        <f>IFERROR(VLOOKUP(B40,'Core Indicators'!$E$3:$G$9906,3,FALSE),"x")</f>
        <v>51600000</v>
      </c>
      <c r="P40" s="273">
        <v>1109500</v>
      </c>
      <c r="Q40" s="267"/>
      <c r="R40" s="267"/>
      <c r="S40" s="267"/>
      <c r="T40" s="267"/>
      <c r="U40" s="267"/>
      <c r="V40" s="267"/>
      <c r="W40" s="267"/>
      <c r="X40" s="267"/>
      <c r="Y40" s="267"/>
      <c r="Z40" s="267"/>
      <c r="AA40" s="267"/>
      <c r="AB40" s="267"/>
      <c r="AC40" s="267"/>
      <c r="AD40" s="267"/>
      <c r="AE40" s="267"/>
      <c r="AF40" s="267"/>
      <c r="AG40" s="267"/>
      <c r="AH40" s="267"/>
      <c r="AI40" s="267"/>
      <c r="AJ40" s="267"/>
      <c r="AK40" s="267"/>
      <c r="AL40" s="267"/>
      <c r="AM40" s="267"/>
      <c r="AN40" s="267"/>
      <c r="AO40" s="267"/>
      <c r="AP40" s="267"/>
      <c r="AQ40" s="267"/>
      <c r="AR40" s="267"/>
      <c r="AS40" s="267"/>
      <c r="AT40" s="267"/>
      <c r="AU40" s="267"/>
      <c r="AV40" s="267"/>
      <c r="AW40" s="267"/>
      <c r="AX40" s="267"/>
      <c r="AY40" s="267"/>
      <c r="AZ40" s="267"/>
      <c r="BA40" s="267"/>
      <c r="BB40" s="267"/>
      <c r="BC40" s="267"/>
      <c r="BD40" s="267"/>
      <c r="BE40" s="267"/>
      <c r="BF40" s="267"/>
      <c r="BG40" s="267"/>
      <c r="BH40" s="267"/>
      <c r="BI40" s="267"/>
      <c r="BJ40" s="267"/>
      <c r="BK40" s="267"/>
      <c r="BL40" s="267"/>
      <c r="BM40" s="267"/>
      <c r="BN40" s="267"/>
      <c r="BO40" s="267"/>
      <c r="BP40" s="267"/>
      <c r="BQ40" s="267"/>
      <c r="BR40" s="267"/>
      <c r="BS40" s="267"/>
      <c r="BT40" s="267"/>
      <c r="BU40" s="267"/>
      <c r="BV40" s="267"/>
      <c r="BW40" s="267"/>
      <c r="BX40" s="267"/>
      <c r="BY40" s="267"/>
      <c r="BZ40" s="267"/>
      <c r="CA40" s="267"/>
      <c r="CB40" s="267"/>
      <c r="CC40" s="267"/>
      <c r="CD40" s="267"/>
      <c r="CE40" s="267"/>
      <c r="CF40" s="267"/>
      <c r="CG40" s="267"/>
      <c r="CH40" s="267"/>
      <c r="CI40" s="267"/>
      <c r="CJ40" s="267"/>
      <c r="CK40" s="267"/>
      <c r="CL40" s="267"/>
      <c r="CM40" s="267"/>
      <c r="CN40" s="267"/>
      <c r="CO40" s="267"/>
      <c r="CP40" s="267"/>
      <c r="CQ40" s="267"/>
      <c r="CR40" s="267"/>
      <c r="CS40" s="267"/>
      <c r="CT40" s="267"/>
      <c r="CU40" s="267"/>
      <c r="CV40" s="267"/>
      <c r="CW40" s="267"/>
      <c r="CX40" s="267"/>
      <c r="CY40" s="267"/>
      <c r="CZ40" s="267"/>
      <c r="DA40" s="267"/>
      <c r="DB40" s="267"/>
      <c r="DC40" s="267"/>
      <c r="DD40" s="267"/>
      <c r="DE40" s="267"/>
      <c r="DF40" s="267"/>
      <c r="DG40" s="267"/>
      <c r="DH40" s="267"/>
      <c r="DI40" s="267"/>
      <c r="DJ40" s="267"/>
      <c r="DK40" s="267"/>
      <c r="DL40" s="267"/>
    </row>
    <row r="41" spans="1:116" x14ac:dyDescent="0.25">
      <c r="A41" s="268" t="s">
        <v>9327</v>
      </c>
      <c r="B41" s="269" t="s">
        <v>9328</v>
      </c>
      <c r="C41" s="272">
        <v>0.54602201459999999</v>
      </c>
      <c r="D41" s="273">
        <v>10</v>
      </c>
      <c r="E41" s="272">
        <v>0</v>
      </c>
      <c r="F41" s="272" t="s">
        <v>17</v>
      </c>
      <c r="G41" s="272" t="s">
        <v>17</v>
      </c>
      <c r="H41" s="272">
        <v>45.3</v>
      </c>
      <c r="I41" s="273">
        <v>0</v>
      </c>
      <c r="J41" s="273" t="str">
        <f>IFERROR(VLOOKUP($B41,'Core Indicators'!$E$3:$EU$906,147,FALSE),"x")</f>
        <v>x</v>
      </c>
      <c r="K41" s="274">
        <v>-1.0875025988</v>
      </c>
      <c r="L41" s="272" t="s">
        <v>17</v>
      </c>
      <c r="M41" s="273">
        <v>44</v>
      </c>
      <c r="N41" s="273">
        <v>25</v>
      </c>
      <c r="O41" s="273" t="str">
        <f>IFERROR(VLOOKUP(B41,'Core Indicators'!$E$3:$G$9906,3,FALSE),"x")</f>
        <v>x</v>
      </c>
      <c r="P41" s="273">
        <v>1861</v>
      </c>
      <c r="Q41" s="267"/>
      <c r="R41" s="267"/>
      <c r="S41" s="267"/>
      <c r="T41" s="267"/>
      <c r="U41" s="267"/>
      <c r="V41" s="267"/>
      <c r="W41" s="267"/>
      <c r="X41" s="267"/>
      <c r="Y41" s="267"/>
      <c r="Z41" s="267"/>
      <c r="AA41" s="267"/>
      <c r="AB41" s="267"/>
      <c r="AC41" s="267"/>
      <c r="AD41" s="267"/>
      <c r="AE41" s="267"/>
      <c r="AF41" s="267"/>
      <c r="AG41" s="267"/>
      <c r="AH41" s="267"/>
      <c r="AI41" s="267"/>
      <c r="AJ41" s="267"/>
      <c r="AK41" s="267"/>
      <c r="AL41" s="267"/>
      <c r="AM41" s="267"/>
      <c r="AN41" s="267"/>
      <c r="AO41" s="267"/>
      <c r="AP41" s="267"/>
      <c r="AQ41" s="267"/>
      <c r="AR41" s="267"/>
      <c r="AS41" s="267"/>
      <c r="AT41" s="267"/>
      <c r="AU41" s="267"/>
      <c r="AV41" s="267"/>
      <c r="AW41" s="267"/>
      <c r="AX41" s="267"/>
      <c r="AY41" s="267"/>
      <c r="AZ41" s="267"/>
      <c r="BA41" s="267"/>
      <c r="BB41" s="267"/>
      <c r="BC41" s="267"/>
      <c r="BD41" s="267"/>
      <c r="BE41" s="267"/>
      <c r="BF41" s="267"/>
      <c r="BG41" s="267"/>
      <c r="BH41" s="267"/>
      <c r="BI41" s="267"/>
      <c r="BJ41" s="267"/>
      <c r="BK41" s="267"/>
      <c r="BL41" s="267"/>
      <c r="BM41" s="267"/>
      <c r="BN41" s="267"/>
      <c r="BO41" s="267"/>
      <c r="BP41" s="267"/>
      <c r="BQ41" s="267"/>
      <c r="BR41" s="267"/>
      <c r="BS41" s="267"/>
      <c r="BT41" s="267"/>
      <c r="BU41" s="267"/>
      <c r="BV41" s="267"/>
      <c r="BW41" s="267"/>
      <c r="BX41" s="267"/>
      <c r="BY41" s="267"/>
      <c r="BZ41" s="267"/>
      <c r="CA41" s="267"/>
      <c r="CB41" s="267"/>
      <c r="CC41" s="267"/>
      <c r="CD41" s="267"/>
      <c r="CE41" s="267"/>
      <c r="CF41" s="267"/>
      <c r="CG41" s="267"/>
      <c r="CH41" s="267"/>
      <c r="CI41" s="267"/>
      <c r="CJ41" s="267"/>
      <c r="CK41" s="267"/>
      <c r="CL41" s="267"/>
      <c r="CM41" s="267"/>
      <c r="CN41" s="267"/>
      <c r="CO41" s="267"/>
      <c r="CP41" s="267"/>
      <c r="CQ41" s="267"/>
      <c r="CR41" s="267"/>
      <c r="CS41" s="267"/>
      <c r="CT41" s="267"/>
      <c r="CU41" s="267"/>
      <c r="CV41" s="267"/>
      <c r="CW41" s="267"/>
      <c r="CX41" s="267"/>
      <c r="CY41" s="267"/>
      <c r="CZ41" s="267"/>
      <c r="DA41" s="267"/>
      <c r="DB41" s="267"/>
      <c r="DC41" s="267"/>
      <c r="DD41" s="267"/>
      <c r="DE41" s="267"/>
      <c r="DF41" s="267"/>
      <c r="DG41" s="267"/>
      <c r="DH41" s="267"/>
      <c r="DI41" s="267"/>
      <c r="DJ41" s="267"/>
      <c r="DK41" s="267"/>
      <c r="DL41" s="267"/>
    </row>
    <row r="42" spans="1:116" x14ac:dyDescent="0.25">
      <c r="A42" s="268" t="s">
        <v>9329</v>
      </c>
      <c r="B42" s="269" t="s">
        <v>9330</v>
      </c>
      <c r="C42" s="272">
        <v>0</v>
      </c>
      <c r="D42" s="273">
        <v>13</v>
      </c>
      <c r="E42" s="272">
        <v>0</v>
      </c>
      <c r="F42" s="272" t="s">
        <v>17</v>
      </c>
      <c r="G42" s="272">
        <v>0.37196926270000003</v>
      </c>
      <c r="H42" s="272">
        <v>42.4</v>
      </c>
      <c r="I42" s="273">
        <v>0</v>
      </c>
      <c r="J42" s="273" t="str">
        <f>IFERROR(VLOOKUP($B42,'Core Indicators'!$E$3:$EU$906,147,FALSE),"x")</f>
        <v>x</v>
      </c>
      <c r="K42" s="274">
        <v>0.51534461980000001</v>
      </c>
      <c r="L42" s="272" t="s">
        <v>17</v>
      </c>
      <c r="M42" s="273">
        <v>92</v>
      </c>
      <c r="N42" s="273">
        <v>58</v>
      </c>
      <c r="O42" s="273" t="str">
        <f>IFERROR(VLOOKUP(B42,'Core Indicators'!$E$3:$G$9906,3,FALSE),"x")</f>
        <v>x</v>
      </c>
      <c r="P42" s="273">
        <v>4030</v>
      </c>
      <c r="Q42" s="267"/>
      <c r="R42" s="267"/>
      <c r="S42" s="267"/>
      <c r="T42" s="267"/>
      <c r="U42" s="267"/>
      <c r="V42" s="267"/>
      <c r="W42" s="267"/>
      <c r="X42" s="267"/>
      <c r="Y42" s="267"/>
      <c r="Z42" s="267"/>
      <c r="AA42" s="267"/>
      <c r="AB42" s="267"/>
      <c r="AC42" s="267"/>
      <c r="AD42" s="267"/>
      <c r="AE42" s="267"/>
      <c r="AF42" s="267"/>
      <c r="AG42" s="267"/>
      <c r="AH42" s="267"/>
      <c r="AI42" s="267"/>
      <c r="AJ42" s="267"/>
      <c r="AK42" s="267"/>
      <c r="AL42" s="267"/>
      <c r="AM42" s="267"/>
      <c r="AN42" s="267"/>
      <c r="AO42" s="267"/>
      <c r="AP42" s="267"/>
      <c r="AQ42" s="267"/>
      <c r="AR42" s="267"/>
      <c r="AS42" s="267"/>
      <c r="AT42" s="267"/>
      <c r="AU42" s="267"/>
      <c r="AV42" s="267"/>
      <c r="AW42" s="267"/>
      <c r="AX42" s="267"/>
      <c r="AY42" s="267"/>
      <c r="AZ42" s="267"/>
      <c r="BA42" s="267"/>
      <c r="BB42" s="267"/>
      <c r="BC42" s="267"/>
      <c r="BD42" s="267"/>
      <c r="BE42" s="267"/>
      <c r="BF42" s="267"/>
      <c r="BG42" s="267"/>
      <c r="BH42" s="267"/>
      <c r="BI42" s="267"/>
      <c r="BJ42" s="267"/>
      <c r="BK42" s="267"/>
      <c r="BL42" s="267"/>
      <c r="BM42" s="267"/>
      <c r="BN42" s="267"/>
      <c r="BO42" s="267"/>
      <c r="BP42" s="267"/>
      <c r="BQ42" s="267"/>
      <c r="BR42" s="267"/>
      <c r="BS42" s="267"/>
      <c r="BT42" s="267"/>
      <c r="BU42" s="267"/>
      <c r="BV42" s="267"/>
      <c r="BW42" s="267"/>
      <c r="BX42" s="267"/>
      <c r="BY42" s="267"/>
      <c r="BZ42" s="267"/>
      <c r="CA42" s="267"/>
      <c r="CB42" s="267"/>
      <c r="CC42" s="267"/>
      <c r="CD42" s="267"/>
      <c r="CE42" s="267"/>
      <c r="CF42" s="267"/>
      <c r="CG42" s="267"/>
      <c r="CH42" s="267"/>
      <c r="CI42" s="267"/>
      <c r="CJ42" s="267"/>
      <c r="CK42" s="267"/>
      <c r="CL42" s="267"/>
      <c r="CM42" s="267"/>
      <c r="CN42" s="267"/>
      <c r="CO42" s="267"/>
      <c r="CP42" s="267"/>
      <c r="CQ42" s="267"/>
      <c r="CR42" s="267"/>
      <c r="CS42" s="267"/>
      <c r="CT42" s="267"/>
      <c r="CU42" s="267"/>
      <c r="CV42" s="267"/>
      <c r="CW42" s="267"/>
      <c r="CX42" s="267"/>
      <c r="CY42" s="267"/>
      <c r="CZ42" s="267"/>
      <c r="DA42" s="267"/>
      <c r="DB42" s="267"/>
      <c r="DC42" s="267"/>
      <c r="DD42" s="267"/>
      <c r="DE42" s="267"/>
      <c r="DF42" s="267"/>
      <c r="DG42" s="267"/>
      <c r="DH42" s="267"/>
      <c r="DI42" s="267"/>
      <c r="DJ42" s="267"/>
      <c r="DK42" s="267"/>
      <c r="DL42" s="267"/>
    </row>
    <row r="43" spans="1:116" x14ac:dyDescent="0.25">
      <c r="A43" s="268" t="s">
        <v>1797</v>
      </c>
      <c r="B43" s="269" t="s">
        <v>9331</v>
      </c>
      <c r="C43" s="272">
        <v>0.29277097899999999</v>
      </c>
      <c r="D43" s="273">
        <v>11</v>
      </c>
      <c r="E43" s="272">
        <v>0.02</v>
      </c>
      <c r="F43" s="272">
        <v>9.0500000000000007</v>
      </c>
      <c r="G43" s="272">
        <v>0.28514079650000002</v>
      </c>
      <c r="H43" s="272">
        <v>48.2</v>
      </c>
      <c r="I43" s="273">
        <v>0</v>
      </c>
      <c r="J43" s="273" t="str">
        <f>IFERROR(VLOOKUP($B43,'Core Indicators'!$E$3:$EU$906,147,FALSE),"x")</f>
        <v>x</v>
      </c>
      <c r="K43" s="274">
        <v>0.54409223789999994</v>
      </c>
      <c r="L43" s="272">
        <v>9.5</v>
      </c>
      <c r="M43" s="273">
        <v>91</v>
      </c>
      <c r="N43" s="273">
        <v>56</v>
      </c>
      <c r="O43" s="273">
        <f>IFERROR(VLOOKUP(B43,'Core Indicators'!$E$3:$G$9906,3,FALSE),"x")</f>
        <v>5365000</v>
      </c>
      <c r="P43" s="273">
        <v>51060</v>
      </c>
      <c r="Q43" s="267"/>
      <c r="R43" s="267"/>
      <c r="S43" s="267"/>
      <c r="T43" s="267"/>
      <c r="U43" s="267"/>
      <c r="V43" s="267"/>
      <c r="W43" s="267"/>
      <c r="X43" s="267"/>
      <c r="Y43" s="267"/>
      <c r="Z43" s="267"/>
      <c r="AA43" s="267"/>
      <c r="AB43" s="267"/>
      <c r="AC43" s="267"/>
      <c r="AD43" s="267"/>
      <c r="AE43" s="267"/>
      <c r="AF43" s="267"/>
      <c r="AG43" s="267"/>
      <c r="AH43" s="267"/>
      <c r="AI43" s="267"/>
      <c r="AJ43" s="267"/>
      <c r="AK43" s="267"/>
      <c r="AL43" s="267"/>
      <c r="AM43" s="267"/>
      <c r="AN43" s="267"/>
      <c r="AO43" s="267"/>
      <c r="AP43" s="267"/>
      <c r="AQ43" s="267"/>
      <c r="AR43" s="267"/>
      <c r="AS43" s="267"/>
      <c r="AT43" s="267"/>
      <c r="AU43" s="267"/>
      <c r="AV43" s="267"/>
      <c r="AW43" s="267"/>
      <c r="AX43" s="267"/>
      <c r="AY43" s="267"/>
      <c r="AZ43" s="267"/>
      <c r="BA43" s="267"/>
      <c r="BB43" s="267"/>
      <c r="BC43" s="267"/>
      <c r="BD43" s="267"/>
      <c r="BE43" s="267"/>
      <c r="BF43" s="267"/>
      <c r="BG43" s="267"/>
      <c r="BH43" s="267"/>
      <c r="BI43" s="267"/>
      <c r="BJ43" s="267"/>
      <c r="BK43" s="267"/>
      <c r="BL43" s="267"/>
      <c r="BM43" s="267"/>
      <c r="BN43" s="267"/>
      <c r="BO43" s="267"/>
      <c r="BP43" s="267"/>
      <c r="BQ43" s="267"/>
      <c r="BR43" s="267"/>
      <c r="BS43" s="267"/>
      <c r="BT43" s="267"/>
      <c r="BU43" s="267"/>
      <c r="BV43" s="267"/>
      <c r="BW43" s="267"/>
      <c r="BX43" s="267"/>
      <c r="BY43" s="267"/>
      <c r="BZ43" s="267"/>
      <c r="CA43" s="267"/>
      <c r="CB43" s="267"/>
      <c r="CC43" s="267"/>
      <c r="CD43" s="267"/>
      <c r="CE43" s="267"/>
      <c r="CF43" s="267"/>
      <c r="CG43" s="267"/>
      <c r="CH43" s="267"/>
      <c r="CI43" s="267"/>
      <c r="CJ43" s="267"/>
      <c r="CK43" s="267"/>
      <c r="CL43" s="267"/>
      <c r="CM43" s="267"/>
      <c r="CN43" s="267"/>
      <c r="CO43" s="267"/>
      <c r="CP43" s="267"/>
      <c r="CQ43" s="267"/>
      <c r="CR43" s="267"/>
      <c r="CS43" s="267"/>
      <c r="CT43" s="267"/>
      <c r="CU43" s="267"/>
      <c r="CV43" s="267"/>
      <c r="CW43" s="267"/>
      <c r="CX43" s="267"/>
      <c r="CY43" s="267"/>
      <c r="CZ43" s="267"/>
      <c r="DA43" s="267"/>
      <c r="DB43" s="267"/>
      <c r="DC43" s="267"/>
      <c r="DD43" s="267"/>
      <c r="DE43" s="267"/>
      <c r="DF43" s="267"/>
      <c r="DG43" s="267"/>
      <c r="DH43" s="267"/>
      <c r="DI43" s="267"/>
      <c r="DJ43" s="267"/>
      <c r="DK43" s="267"/>
      <c r="DL43" s="267"/>
    </row>
    <row r="44" spans="1:116" x14ac:dyDescent="0.25">
      <c r="A44" s="268" t="s">
        <v>9332</v>
      </c>
      <c r="B44" s="269" t="s">
        <v>9333</v>
      </c>
      <c r="C44" s="272">
        <v>0.46023803670000002</v>
      </c>
      <c r="D44" s="273">
        <v>0</v>
      </c>
      <c r="E44" s="272">
        <v>0</v>
      </c>
      <c r="F44" s="272">
        <v>3.5333333332999999</v>
      </c>
      <c r="G44" s="272">
        <v>0.31249158030000002</v>
      </c>
      <c r="H44" s="272" t="s">
        <v>17</v>
      </c>
      <c r="I44" s="273">
        <v>3</v>
      </c>
      <c r="J44" s="273" t="str">
        <f>IFERROR(VLOOKUP($B44,'Core Indicators'!$E$3:$EU$906,147,FALSE),"x")</f>
        <v>x</v>
      </c>
      <c r="K44" s="274">
        <v>-0.32248908279999999</v>
      </c>
      <c r="L44" s="272">
        <v>3.25</v>
      </c>
      <c r="M44" s="273">
        <v>14</v>
      </c>
      <c r="N44" s="273">
        <v>48</v>
      </c>
      <c r="O44" s="273" t="str">
        <f>IFERROR(VLOOKUP(B44,'Core Indicators'!$E$3:$G$9906,3,FALSE),"x")</f>
        <v>x</v>
      </c>
      <c r="P44" s="273">
        <v>104020</v>
      </c>
      <c r="Q44" s="267"/>
      <c r="R44" s="267"/>
      <c r="S44" s="267"/>
      <c r="T44" s="267"/>
      <c r="U44" s="267"/>
      <c r="V44" s="267"/>
      <c r="W44" s="267"/>
      <c r="X44" s="267"/>
      <c r="Y44" s="267"/>
      <c r="Z44" s="267"/>
      <c r="AA44" s="267"/>
      <c r="AB44" s="267"/>
      <c r="AC44" s="267"/>
      <c r="AD44" s="267"/>
      <c r="AE44" s="267"/>
      <c r="AF44" s="267"/>
      <c r="AG44" s="267"/>
      <c r="AH44" s="267"/>
      <c r="AI44" s="267"/>
      <c r="AJ44" s="267"/>
      <c r="AK44" s="267"/>
      <c r="AL44" s="267"/>
      <c r="AM44" s="267"/>
      <c r="AN44" s="267"/>
      <c r="AO44" s="267"/>
      <c r="AP44" s="267"/>
      <c r="AQ44" s="267"/>
      <c r="AR44" s="267"/>
      <c r="AS44" s="267"/>
      <c r="AT44" s="267"/>
      <c r="AU44" s="267"/>
      <c r="AV44" s="267"/>
      <c r="AW44" s="267"/>
      <c r="AX44" s="267"/>
      <c r="AY44" s="267"/>
      <c r="AZ44" s="267"/>
      <c r="BA44" s="267"/>
      <c r="BB44" s="267"/>
      <c r="BC44" s="267"/>
      <c r="BD44" s="267"/>
      <c r="BE44" s="267"/>
      <c r="BF44" s="267"/>
      <c r="BG44" s="267"/>
      <c r="BH44" s="267"/>
      <c r="BI44" s="267"/>
      <c r="BJ44" s="267"/>
      <c r="BK44" s="267"/>
      <c r="BL44" s="267"/>
      <c r="BM44" s="267"/>
      <c r="BN44" s="267"/>
      <c r="BO44" s="267"/>
      <c r="BP44" s="267"/>
      <c r="BQ44" s="267"/>
      <c r="BR44" s="267"/>
      <c r="BS44" s="267"/>
      <c r="BT44" s="267"/>
      <c r="BU44" s="267"/>
      <c r="BV44" s="267"/>
      <c r="BW44" s="267"/>
      <c r="BX44" s="267"/>
      <c r="BY44" s="267"/>
      <c r="BZ44" s="267"/>
      <c r="CA44" s="267"/>
      <c r="CB44" s="267"/>
      <c r="CC44" s="267"/>
      <c r="CD44" s="267"/>
      <c r="CE44" s="267"/>
      <c r="CF44" s="267"/>
      <c r="CG44" s="267"/>
      <c r="CH44" s="267"/>
      <c r="CI44" s="267"/>
      <c r="CJ44" s="267"/>
      <c r="CK44" s="267"/>
      <c r="CL44" s="267"/>
      <c r="CM44" s="267"/>
      <c r="CN44" s="267"/>
      <c r="CO44" s="267"/>
      <c r="CP44" s="267"/>
      <c r="CQ44" s="267"/>
      <c r="CR44" s="267"/>
      <c r="CS44" s="267"/>
      <c r="CT44" s="267"/>
      <c r="CU44" s="267"/>
      <c r="CV44" s="267"/>
      <c r="CW44" s="267"/>
      <c r="CX44" s="267"/>
      <c r="CY44" s="267"/>
      <c r="CZ44" s="267"/>
      <c r="DA44" s="267"/>
      <c r="DB44" s="267"/>
      <c r="DC44" s="267"/>
      <c r="DD44" s="267"/>
      <c r="DE44" s="267"/>
      <c r="DF44" s="267"/>
      <c r="DG44" s="267"/>
      <c r="DH44" s="267"/>
      <c r="DI44" s="267"/>
      <c r="DJ44" s="267"/>
      <c r="DK44" s="267"/>
      <c r="DL44" s="267"/>
    </row>
    <row r="45" spans="1:116" x14ac:dyDescent="0.25">
      <c r="A45" s="268" t="s">
        <v>9334</v>
      </c>
      <c r="B45" s="269" t="s">
        <v>9335</v>
      </c>
      <c r="C45" s="272">
        <v>0.32759997839999999</v>
      </c>
      <c r="D45" s="273">
        <v>11</v>
      </c>
      <c r="E45" s="272">
        <v>0</v>
      </c>
      <c r="F45" s="272" t="s">
        <v>17</v>
      </c>
      <c r="G45" s="272">
        <v>8.6124699200000002E-2</v>
      </c>
      <c r="H45" s="272">
        <v>32.700000000000003</v>
      </c>
      <c r="I45" s="273">
        <v>2</v>
      </c>
      <c r="J45" s="273" t="str">
        <f>IFERROR(VLOOKUP($B45,'Core Indicators'!$E$3:$EU$906,147,FALSE),"x")</f>
        <v>x</v>
      </c>
      <c r="K45" s="274">
        <v>0.75989937780000005</v>
      </c>
      <c r="L45" s="272" t="s">
        <v>17</v>
      </c>
      <c r="M45" s="273">
        <v>94</v>
      </c>
      <c r="N45" s="273">
        <v>58</v>
      </c>
      <c r="O45" s="273" t="str">
        <f>IFERROR(VLOOKUP(B45,'Core Indicators'!$E$3:$G$9906,3,FALSE),"x")</f>
        <v>x</v>
      </c>
      <c r="P45" s="273">
        <v>9240</v>
      </c>
      <c r="Q45" s="267"/>
      <c r="R45" s="267"/>
      <c r="S45" s="267"/>
      <c r="T45" s="267"/>
      <c r="U45" s="267"/>
      <c r="V45" s="267"/>
      <c r="W45" s="267"/>
      <c r="X45" s="267"/>
      <c r="Y45" s="267"/>
      <c r="Z45" s="267"/>
      <c r="AA45" s="267"/>
      <c r="AB45" s="267"/>
      <c r="AC45" s="267"/>
      <c r="AD45" s="267"/>
      <c r="AE45" s="267"/>
      <c r="AF45" s="267"/>
      <c r="AG45" s="267"/>
      <c r="AH45" s="267"/>
      <c r="AI45" s="267"/>
      <c r="AJ45" s="267"/>
      <c r="AK45" s="267"/>
      <c r="AL45" s="267"/>
      <c r="AM45" s="267"/>
      <c r="AN45" s="267"/>
      <c r="AO45" s="267"/>
      <c r="AP45" s="267"/>
      <c r="AQ45" s="267"/>
      <c r="AR45" s="267"/>
      <c r="AS45" s="267"/>
      <c r="AT45" s="267"/>
      <c r="AU45" s="267"/>
      <c r="AV45" s="267"/>
      <c r="AW45" s="267"/>
      <c r="AX45" s="267"/>
      <c r="AY45" s="267"/>
      <c r="AZ45" s="267"/>
      <c r="BA45" s="267"/>
      <c r="BB45" s="267"/>
      <c r="BC45" s="267"/>
      <c r="BD45" s="267"/>
      <c r="BE45" s="267"/>
      <c r="BF45" s="267"/>
      <c r="BG45" s="267"/>
      <c r="BH45" s="267"/>
      <c r="BI45" s="267"/>
      <c r="BJ45" s="267"/>
      <c r="BK45" s="267"/>
      <c r="BL45" s="267"/>
      <c r="BM45" s="267"/>
      <c r="BN45" s="267"/>
      <c r="BO45" s="267"/>
      <c r="BP45" s="267"/>
      <c r="BQ45" s="267"/>
      <c r="BR45" s="267"/>
      <c r="BS45" s="267"/>
      <c r="BT45" s="267"/>
      <c r="BU45" s="267"/>
      <c r="BV45" s="267"/>
      <c r="BW45" s="267"/>
      <c r="BX45" s="267"/>
      <c r="BY45" s="267"/>
      <c r="BZ45" s="267"/>
      <c r="CA45" s="267"/>
      <c r="CB45" s="267"/>
      <c r="CC45" s="267"/>
      <c r="CD45" s="267"/>
      <c r="CE45" s="267"/>
      <c r="CF45" s="267"/>
      <c r="CG45" s="267"/>
      <c r="CH45" s="267"/>
      <c r="CI45" s="267"/>
      <c r="CJ45" s="267"/>
      <c r="CK45" s="267"/>
      <c r="CL45" s="267"/>
      <c r="CM45" s="267"/>
      <c r="CN45" s="267"/>
      <c r="CO45" s="267"/>
      <c r="CP45" s="267"/>
      <c r="CQ45" s="267"/>
      <c r="CR45" s="267"/>
      <c r="CS45" s="267"/>
      <c r="CT45" s="267"/>
      <c r="CU45" s="267"/>
      <c r="CV45" s="267"/>
      <c r="CW45" s="267"/>
      <c r="CX45" s="267"/>
      <c r="CY45" s="267"/>
      <c r="CZ45" s="267"/>
      <c r="DA45" s="267"/>
      <c r="DB45" s="267"/>
      <c r="DC45" s="267"/>
      <c r="DD45" s="267"/>
      <c r="DE45" s="267"/>
      <c r="DF45" s="267"/>
      <c r="DG45" s="267"/>
      <c r="DH45" s="267"/>
      <c r="DI45" s="267"/>
      <c r="DJ45" s="267"/>
      <c r="DK45" s="267"/>
      <c r="DL45" s="267"/>
    </row>
    <row r="46" spans="1:116" x14ac:dyDescent="0.25">
      <c r="A46" s="268" t="s">
        <v>9336</v>
      </c>
      <c r="B46" s="269" t="s">
        <v>9337</v>
      </c>
      <c r="C46" s="272">
        <v>5.5215994400000003E-2</v>
      </c>
      <c r="D46" s="273">
        <v>11</v>
      </c>
      <c r="E46" s="272">
        <v>5.7000000000000002E-2</v>
      </c>
      <c r="F46" s="272">
        <v>9.35</v>
      </c>
      <c r="G46" s="272">
        <v>0.1374148355</v>
      </c>
      <c r="H46" s="272">
        <v>25</v>
      </c>
      <c r="I46" s="273">
        <v>0</v>
      </c>
      <c r="J46" s="273" t="str">
        <f>IFERROR(VLOOKUP($B46,'Core Indicators'!$E$3:$EU$906,147,FALSE),"x")</f>
        <v>x</v>
      </c>
      <c r="K46" s="274">
        <v>1.0465040207</v>
      </c>
      <c r="L46" s="272">
        <v>9</v>
      </c>
      <c r="M46" s="273">
        <v>91</v>
      </c>
      <c r="N46" s="273">
        <v>56</v>
      </c>
      <c r="O46" s="273" t="str">
        <f>IFERROR(VLOOKUP(B46,'Core Indicators'!$E$3:$G$9906,3,FALSE),"x")</f>
        <v>x</v>
      </c>
      <c r="P46" s="273">
        <v>77210</v>
      </c>
      <c r="Q46" s="267"/>
      <c r="R46" s="267"/>
      <c r="S46" s="267"/>
      <c r="T46" s="267"/>
      <c r="U46" s="267"/>
      <c r="V46" s="267"/>
      <c r="W46" s="267"/>
      <c r="X46" s="267"/>
      <c r="Y46" s="267"/>
      <c r="Z46" s="267"/>
      <c r="AA46" s="267"/>
      <c r="AB46" s="267"/>
      <c r="AC46" s="267"/>
      <c r="AD46" s="267"/>
      <c r="AE46" s="267"/>
      <c r="AF46" s="267"/>
      <c r="AG46" s="267"/>
      <c r="AH46" s="267"/>
      <c r="AI46" s="267"/>
      <c r="AJ46" s="267"/>
      <c r="AK46" s="267"/>
      <c r="AL46" s="267"/>
      <c r="AM46" s="267"/>
      <c r="AN46" s="267"/>
      <c r="AO46" s="267"/>
      <c r="AP46" s="267"/>
      <c r="AQ46" s="267"/>
      <c r="AR46" s="267"/>
      <c r="AS46" s="267"/>
      <c r="AT46" s="267"/>
      <c r="AU46" s="267"/>
      <c r="AV46" s="267"/>
      <c r="AW46" s="267"/>
      <c r="AX46" s="267"/>
      <c r="AY46" s="267"/>
      <c r="AZ46" s="267"/>
      <c r="BA46" s="267"/>
      <c r="BB46" s="267"/>
      <c r="BC46" s="267"/>
      <c r="BD46" s="267"/>
      <c r="BE46" s="267"/>
      <c r="BF46" s="267"/>
      <c r="BG46" s="267"/>
      <c r="BH46" s="267"/>
      <c r="BI46" s="267"/>
      <c r="BJ46" s="267"/>
      <c r="BK46" s="267"/>
      <c r="BL46" s="267"/>
      <c r="BM46" s="267"/>
      <c r="BN46" s="267"/>
      <c r="BO46" s="267"/>
      <c r="BP46" s="267"/>
      <c r="BQ46" s="267"/>
      <c r="BR46" s="267"/>
      <c r="BS46" s="267"/>
      <c r="BT46" s="267"/>
      <c r="BU46" s="267"/>
      <c r="BV46" s="267"/>
      <c r="BW46" s="267"/>
      <c r="BX46" s="267"/>
      <c r="BY46" s="267"/>
      <c r="BZ46" s="267"/>
      <c r="CA46" s="267"/>
      <c r="CB46" s="267"/>
      <c r="CC46" s="267"/>
      <c r="CD46" s="267"/>
      <c r="CE46" s="267"/>
      <c r="CF46" s="267"/>
      <c r="CG46" s="267"/>
      <c r="CH46" s="267"/>
      <c r="CI46" s="267"/>
      <c r="CJ46" s="267"/>
      <c r="CK46" s="267"/>
      <c r="CL46" s="267"/>
      <c r="CM46" s="267"/>
      <c r="CN46" s="267"/>
      <c r="CO46" s="267"/>
      <c r="CP46" s="267"/>
      <c r="CQ46" s="267"/>
      <c r="CR46" s="267"/>
      <c r="CS46" s="267"/>
      <c r="CT46" s="267"/>
      <c r="CU46" s="267"/>
      <c r="CV46" s="267"/>
      <c r="CW46" s="267"/>
      <c r="CX46" s="267"/>
      <c r="CY46" s="267"/>
      <c r="CZ46" s="267"/>
      <c r="DA46" s="267"/>
      <c r="DB46" s="267"/>
      <c r="DC46" s="267"/>
      <c r="DD46" s="267"/>
      <c r="DE46" s="267"/>
      <c r="DF46" s="267"/>
      <c r="DG46" s="267"/>
      <c r="DH46" s="267"/>
      <c r="DI46" s="267"/>
      <c r="DJ46" s="267"/>
      <c r="DK46" s="267"/>
      <c r="DL46" s="267"/>
    </row>
    <row r="47" spans="1:116" x14ac:dyDescent="0.25">
      <c r="A47" s="268" t="s">
        <v>9338</v>
      </c>
      <c r="B47" s="269" t="s">
        <v>9339</v>
      </c>
      <c r="C47" s="272">
        <v>0</v>
      </c>
      <c r="D47" s="273">
        <v>11</v>
      </c>
      <c r="E47" s="272">
        <v>0</v>
      </c>
      <c r="F47" s="272" t="s">
        <v>17</v>
      </c>
      <c r="G47" s="272">
        <v>8.3537887399999997E-2</v>
      </c>
      <c r="H47" s="272">
        <v>31.9</v>
      </c>
      <c r="I47" s="273">
        <v>3</v>
      </c>
      <c r="J47" s="273" t="str">
        <f>IFERROR(VLOOKUP($B47,'Core Indicators'!$E$3:$EU$906,147,FALSE),"x")</f>
        <v>x</v>
      </c>
      <c r="K47" s="274">
        <v>1.618773222</v>
      </c>
      <c r="L47" s="272" t="s">
        <v>17</v>
      </c>
      <c r="M47" s="273">
        <v>94</v>
      </c>
      <c r="N47" s="273">
        <v>80</v>
      </c>
      <c r="O47" s="273" t="str">
        <f>IFERROR(VLOOKUP(B47,'Core Indicators'!$E$3:$G$9906,3,FALSE),"x")</f>
        <v>x</v>
      </c>
      <c r="P47" s="273">
        <v>348900</v>
      </c>
      <c r="Q47" s="267"/>
      <c r="R47" s="267"/>
      <c r="S47" s="267"/>
      <c r="T47" s="267"/>
      <c r="U47" s="267"/>
      <c r="V47" s="267"/>
      <c r="W47" s="267"/>
      <c r="X47" s="267"/>
      <c r="Y47" s="267"/>
      <c r="Z47" s="267"/>
      <c r="AA47" s="267"/>
      <c r="AB47" s="267"/>
      <c r="AC47" s="267"/>
      <c r="AD47" s="267"/>
      <c r="AE47" s="267"/>
      <c r="AF47" s="267"/>
      <c r="AG47" s="267"/>
      <c r="AH47" s="267"/>
      <c r="AI47" s="267"/>
      <c r="AJ47" s="267"/>
      <c r="AK47" s="267"/>
      <c r="AL47" s="267"/>
      <c r="AM47" s="267"/>
      <c r="AN47" s="267"/>
      <c r="AO47" s="267"/>
      <c r="AP47" s="267"/>
      <c r="AQ47" s="267"/>
      <c r="AR47" s="267"/>
      <c r="AS47" s="267"/>
      <c r="AT47" s="267"/>
      <c r="AU47" s="267"/>
      <c r="AV47" s="267"/>
      <c r="AW47" s="267"/>
      <c r="AX47" s="267"/>
      <c r="AY47" s="267"/>
      <c r="AZ47" s="267"/>
      <c r="BA47" s="267"/>
      <c r="BB47" s="267"/>
      <c r="BC47" s="267"/>
      <c r="BD47" s="267"/>
      <c r="BE47" s="267"/>
      <c r="BF47" s="267"/>
      <c r="BG47" s="267"/>
      <c r="BH47" s="267"/>
      <c r="BI47" s="267"/>
      <c r="BJ47" s="267"/>
      <c r="BK47" s="267"/>
      <c r="BL47" s="267"/>
      <c r="BM47" s="267"/>
      <c r="BN47" s="267"/>
      <c r="BO47" s="267"/>
      <c r="BP47" s="267"/>
      <c r="BQ47" s="267"/>
      <c r="BR47" s="267"/>
      <c r="BS47" s="267"/>
      <c r="BT47" s="267"/>
      <c r="BU47" s="267"/>
      <c r="BV47" s="267"/>
      <c r="BW47" s="267"/>
      <c r="BX47" s="267"/>
      <c r="BY47" s="267"/>
      <c r="BZ47" s="267"/>
      <c r="CA47" s="267"/>
      <c r="CB47" s="267"/>
      <c r="CC47" s="267"/>
      <c r="CD47" s="267"/>
      <c r="CE47" s="267"/>
      <c r="CF47" s="267"/>
      <c r="CG47" s="267"/>
      <c r="CH47" s="267"/>
      <c r="CI47" s="267"/>
      <c r="CJ47" s="267"/>
      <c r="CK47" s="267"/>
      <c r="CL47" s="267"/>
      <c r="CM47" s="267"/>
      <c r="CN47" s="267"/>
      <c r="CO47" s="267"/>
      <c r="CP47" s="267"/>
      <c r="CQ47" s="267"/>
      <c r="CR47" s="267"/>
      <c r="CS47" s="267"/>
      <c r="CT47" s="267"/>
      <c r="CU47" s="267"/>
      <c r="CV47" s="267"/>
      <c r="CW47" s="267"/>
      <c r="CX47" s="267"/>
      <c r="CY47" s="267"/>
      <c r="CZ47" s="267"/>
      <c r="DA47" s="267"/>
      <c r="DB47" s="267"/>
      <c r="DC47" s="267"/>
      <c r="DD47" s="267"/>
      <c r="DE47" s="267"/>
      <c r="DF47" s="267"/>
      <c r="DG47" s="267"/>
      <c r="DH47" s="267"/>
      <c r="DI47" s="267"/>
      <c r="DJ47" s="267"/>
      <c r="DK47" s="267"/>
      <c r="DL47" s="267"/>
    </row>
    <row r="48" spans="1:116" x14ac:dyDescent="0.25">
      <c r="A48" s="268" t="s">
        <v>1714</v>
      </c>
      <c r="B48" s="269" t="s">
        <v>9340</v>
      </c>
      <c r="C48" s="272">
        <v>0.56789997659999991</v>
      </c>
      <c r="D48" s="273">
        <v>6</v>
      </c>
      <c r="E48" s="272">
        <v>0</v>
      </c>
      <c r="F48" s="272">
        <v>3.7833333332999999</v>
      </c>
      <c r="G48" s="272" t="s">
        <v>17</v>
      </c>
      <c r="H48" s="272">
        <v>41.6</v>
      </c>
      <c r="I48" s="273">
        <v>3</v>
      </c>
      <c r="J48" s="273">
        <f>IFERROR(VLOOKUP($B48,'Core Indicators'!$E$3:$EU$906,147,FALSE),"x")</f>
        <v>7</v>
      </c>
      <c r="K48" s="274">
        <v>-0.91440337900000002</v>
      </c>
      <c r="L48" s="272">
        <v>3</v>
      </c>
      <c r="M48" s="273">
        <v>24</v>
      </c>
      <c r="N48" s="273">
        <v>30</v>
      </c>
      <c r="O48" s="273">
        <f>IFERROR(VLOOKUP(B48,'Core Indicators'!$E$3:$G$9906,3,FALSE),"x")</f>
        <v>1182000</v>
      </c>
      <c r="P48" s="273">
        <v>23180</v>
      </c>
      <c r="Q48" s="267"/>
      <c r="R48" s="267"/>
      <c r="S48" s="267"/>
      <c r="T48" s="267"/>
      <c r="U48" s="267"/>
      <c r="V48" s="267"/>
      <c r="W48" s="267"/>
      <c r="X48" s="267"/>
      <c r="Y48" s="267"/>
      <c r="Z48" s="267"/>
      <c r="AA48" s="267"/>
      <c r="AB48" s="267"/>
      <c r="AC48" s="267"/>
      <c r="AD48" s="267"/>
      <c r="AE48" s="267"/>
      <c r="AF48" s="267"/>
      <c r="AG48" s="267"/>
      <c r="AH48" s="267"/>
      <c r="AI48" s="267"/>
      <c r="AJ48" s="267"/>
      <c r="AK48" s="267"/>
      <c r="AL48" s="267"/>
      <c r="AM48" s="267"/>
      <c r="AN48" s="267"/>
      <c r="AO48" s="267"/>
      <c r="AP48" s="267"/>
      <c r="AQ48" s="267"/>
      <c r="AR48" s="267"/>
      <c r="AS48" s="267"/>
      <c r="AT48" s="267"/>
      <c r="AU48" s="267"/>
      <c r="AV48" s="267"/>
      <c r="AW48" s="267"/>
      <c r="AX48" s="267"/>
      <c r="AY48" s="267"/>
      <c r="AZ48" s="267"/>
      <c r="BA48" s="267"/>
      <c r="BB48" s="267"/>
      <c r="BC48" s="267"/>
      <c r="BD48" s="267"/>
      <c r="BE48" s="267"/>
      <c r="BF48" s="267"/>
      <c r="BG48" s="267"/>
      <c r="BH48" s="267"/>
      <c r="BI48" s="267"/>
      <c r="BJ48" s="267"/>
      <c r="BK48" s="267"/>
      <c r="BL48" s="267"/>
      <c r="BM48" s="267"/>
      <c r="BN48" s="267"/>
      <c r="BO48" s="267"/>
      <c r="BP48" s="267"/>
      <c r="BQ48" s="267"/>
      <c r="BR48" s="267"/>
      <c r="BS48" s="267"/>
      <c r="BT48" s="267"/>
      <c r="BU48" s="267"/>
      <c r="BV48" s="267"/>
      <c r="BW48" s="267"/>
      <c r="BX48" s="267"/>
      <c r="BY48" s="267"/>
      <c r="BZ48" s="267"/>
      <c r="CA48" s="267"/>
      <c r="CB48" s="267"/>
      <c r="CC48" s="267"/>
      <c r="CD48" s="267"/>
      <c r="CE48" s="267"/>
      <c r="CF48" s="267"/>
      <c r="CG48" s="267"/>
      <c r="CH48" s="267"/>
      <c r="CI48" s="267"/>
      <c r="CJ48" s="267"/>
      <c r="CK48" s="267"/>
      <c r="CL48" s="267"/>
      <c r="CM48" s="267"/>
      <c r="CN48" s="267"/>
      <c r="CO48" s="267"/>
      <c r="CP48" s="267"/>
      <c r="CQ48" s="267"/>
      <c r="CR48" s="267"/>
      <c r="CS48" s="267"/>
      <c r="CT48" s="267"/>
      <c r="CU48" s="267"/>
      <c r="CV48" s="267"/>
      <c r="CW48" s="267"/>
      <c r="CX48" s="267"/>
      <c r="CY48" s="267"/>
      <c r="CZ48" s="267"/>
      <c r="DA48" s="267"/>
      <c r="DB48" s="267"/>
      <c r="DC48" s="267"/>
      <c r="DD48" s="267"/>
      <c r="DE48" s="267"/>
      <c r="DF48" s="267"/>
      <c r="DG48" s="267"/>
      <c r="DH48" s="267"/>
      <c r="DI48" s="267"/>
      <c r="DJ48" s="267"/>
      <c r="DK48" s="267"/>
      <c r="DL48" s="267"/>
    </row>
    <row r="49" spans="1:116" x14ac:dyDescent="0.25">
      <c r="A49" s="268" t="s">
        <v>9341</v>
      </c>
      <c r="B49" s="269" t="s">
        <v>9342</v>
      </c>
      <c r="C49" s="272">
        <v>0</v>
      </c>
      <c r="D49" s="273">
        <v>13</v>
      </c>
      <c r="E49" s="272">
        <v>0</v>
      </c>
      <c r="F49" s="272" t="s">
        <v>17</v>
      </c>
      <c r="G49" s="272" t="s">
        <v>17</v>
      </c>
      <c r="H49" s="272" t="s">
        <v>17</v>
      </c>
      <c r="I49" s="273">
        <v>0</v>
      </c>
      <c r="J49" s="273" t="str">
        <f>IFERROR(VLOOKUP($B49,'Core Indicators'!$E$3:$EU$906,147,FALSE),"x")</f>
        <v>x</v>
      </c>
      <c r="K49" s="274">
        <v>0.68633824590000003</v>
      </c>
      <c r="L49" s="272" t="s">
        <v>17</v>
      </c>
      <c r="M49" s="273">
        <v>93</v>
      </c>
      <c r="N49" s="273">
        <v>55</v>
      </c>
      <c r="O49" s="273" t="str">
        <f>IFERROR(VLOOKUP(B49,'Core Indicators'!$E$3:$G$9906,3,FALSE),"x")</f>
        <v>x</v>
      </c>
      <c r="P49" s="273">
        <v>750</v>
      </c>
      <c r="Q49" s="267"/>
      <c r="R49" s="267"/>
      <c r="S49" s="267"/>
      <c r="T49" s="267"/>
      <c r="U49" s="267"/>
      <c r="V49" s="267"/>
      <c r="W49" s="267"/>
      <c r="X49" s="267"/>
      <c r="Y49" s="267"/>
      <c r="Z49" s="267"/>
      <c r="AA49" s="267"/>
      <c r="AB49" s="267"/>
      <c r="AC49" s="267"/>
      <c r="AD49" s="267"/>
      <c r="AE49" s="267"/>
      <c r="AF49" s="267"/>
      <c r="AG49" s="267"/>
      <c r="AH49" s="267"/>
      <c r="AI49" s="267"/>
      <c r="AJ49" s="267"/>
      <c r="AK49" s="267"/>
      <c r="AL49" s="267"/>
      <c r="AM49" s="267"/>
      <c r="AN49" s="267"/>
      <c r="AO49" s="267"/>
      <c r="AP49" s="267"/>
      <c r="AQ49" s="267"/>
      <c r="AR49" s="267"/>
      <c r="AS49" s="267"/>
      <c r="AT49" s="267"/>
      <c r="AU49" s="267"/>
      <c r="AV49" s="267"/>
      <c r="AW49" s="267"/>
      <c r="AX49" s="267"/>
      <c r="AY49" s="267"/>
      <c r="AZ49" s="267"/>
      <c r="BA49" s="267"/>
      <c r="BB49" s="267"/>
      <c r="BC49" s="267"/>
      <c r="BD49" s="267"/>
      <c r="BE49" s="267"/>
      <c r="BF49" s="267"/>
      <c r="BG49" s="267"/>
      <c r="BH49" s="267"/>
      <c r="BI49" s="267"/>
      <c r="BJ49" s="267"/>
      <c r="BK49" s="267"/>
      <c r="BL49" s="267"/>
      <c r="BM49" s="267"/>
      <c r="BN49" s="267"/>
      <c r="BO49" s="267"/>
      <c r="BP49" s="267"/>
      <c r="BQ49" s="267"/>
      <c r="BR49" s="267"/>
      <c r="BS49" s="267"/>
      <c r="BT49" s="267"/>
      <c r="BU49" s="267"/>
      <c r="BV49" s="267"/>
      <c r="BW49" s="267"/>
      <c r="BX49" s="267"/>
      <c r="BY49" s="267"/>
      <c r="BZ49" s="267"/>
      <c r="CA49" s="267"/>
      <c r="CB49" s="267"/>
      <c r="CC49" s="267"/>
      <c r="CD49" s="267"/>
      <c r="CE49" s="267"/>
      <c r="CF49" s="267"/>
      <c r="CG49" s="267"/>
      <c r="CH49" s="267"/>
      <c r="CI49" s="267"/>
      <c r="CJ49" s="267"/>
      <c r="CK49" s="267"/>
      <c r="CL49" s="267"/>
      <c r="CM49" s="267"/>
      <c r="CN49" s="267"/>
      <c r="CO49" s="267"/>
      <c r="CP49" s="267"/>
      <c r="CQ49" s="267"/>
      <c r="CR49" s="267"/>
      <c r="CS49" s="267"/>
      <c r="CT49" s="267"/>
      <c r="CU49" s="267"/>
      <c r="CV49" s="267"/>
      <c r="CW49" s="267"/>
      <c r="CX49" s="267"/>
      <c r="CY49" s="267"/>
      <c r="CZ49" s="267"/>
      <c r="DA49" s="267"/>
      <c r="DB49" s="267"/>
      <c r="DC49" s="267"/>
      <c r="DD49" s="267"/>
      <c r="DE49" s="267"/>
      <c r="DF49" s="267"/>
      <c r="DG49" s="267"/>
      <c r="DH49" s="267"/>
      <c r="DI49" s="267"/>
      <c r="DJ49" s="267"/>
      <c r="DK49" s="267"/>
      <c r="DL49" s="267"/>
    </row>
    <row r="50" spans="1:116" x14ac:dyDescent="0.25">
      <c r="A50" s="268" t="s">
        <v>9343</v>
      </c>
      <c r="B50" s="269" t="s">
        <v>9344</v>
      </c>
      <c r="C50" s="272">
        <v>0</v>
      </c>
      <c r="D50" s="273">
        <v>12</v>
      </c>
      <c r="E50" s="272">
        <v>0</v>
      </c>
      <c r="F50" s="272" t="s">
        <v>17</v>
      </c>
      <c r="G50" s="272">
        <v>3.95971736E-2</v>
      </c>
      <c r="H50" s="272">
        <v>28.2</v>
      </c>
      <c r="I50" s="273">
        <v>0</v>
      </c>
      <c r="J50" s="273" t="str">
        <f>IFERROR(VLOOKUP($B50,'Core Indicators'!$E$3:$EU$906,147,FALSE),"x")</f>
        <v>x</v>
      </c>
      <c r="K50" s="274">
        <v>1.8984570503</v>
      </c>
      <c r="L50" s="272" t="s">
        <v>17</v>
      </c>
      <c r="M50" s="273">
        <v>97</v>
      </c>
      <c r="N50" s="273">
        <v>87</v>
      </c>
      <c r="O50" s="273" t="str">
        <f>IFERROR(VLOOKUP(B50,'Core Indicators'!$E$3:$G$9906,3,FALSE),"x")</f>
        <v>x</v>
      </c>
      <c r="P50" s="273">
        <v>42262</v>
      </c>
      <c r="Q50" s="267"/>
      <c r="R50" s="267"/>
      <c r="S50" s="267"/>
      <c r="T50" s="267"/>
      <c r="U50" s="267"/>
      <c r="V50" s="267"/>
      <c r="W50" s="267"/>
      <c r="X50" s="267"/>
      <c r="Y50" s="267"/>
      <c r="Z50" s="267"/>
      <c r="AA50" s="267"/>
      <c r="AB50" s="267"/>
      <c r="AC50" s="267"/>
      <c r="AD50" s="267"/>
      <c r="AE50" s="267"/>
      <c r="AF50" s="267"/>
      <c r="AG50" s="267"/>
      <c r="AH50" s="267"/>
      <c r="AI50" s="267"/>
      <c r="AJ50" s="267"/>
      <c r="AK50" s="267"/>
      <c r="AL50" s="267"/>
      <c r="AM50" s="267"/>
      <c r="AN50" s="267"/>
      <c r="AO50" s="267"/>
      <c r="AP50" s="267"/>
      <c r="AQ50" s="267"/>
      <c r="AR50" s="267"/>
      <c r="AS50" s="267"/>
      <c r="AT50" s="267"/>
      <c r="AU50" s="267"/>
      <c r="AV50" s="267"/>
      <c r="AW50" s="267"/>
      <c r="AX50" s="267"/>
      <c r="AY50" s="267"/>
      <c r="AZ50" s="267"/>
      <c r="BA50" s="267"/>
      <c r="BB50" s="267"/>
      <c r="BC50" s="267"/>
      <c r="BD50" s="267"/>
      <c r="BE50" s="267"/>
      <c r="BF50" s="267"/>
      <c r="BG50" s="267"/>
      <c r="BH50" s="267"/>
      <c r="BI50" s="267"/>
      <c r="BJ50" s="267"/>
      <c r="BK50" s="267"/>
      <c r="BL50" s="267"/>
      <c r="BM50" s="267"/>
      <c r="BN50" s="267"/>
      <c r="BO50" s="267"/>
      <c r="BP50" s="267"/>
      <c r="BQ50" s="267"/>
      <c r="BR50" s="267"/>
      <c r="BS50" s="267"/>
      <c r="BT50" s="267"/>
      <c r="BU50" s="267"/>
      <c r="BV50" s="267"/>
      <c r="BW50" s="267"/>
      <c r="BX50" s="267"/>
      <c r="BY50" s="267"/>
      <c r="BZ50" s="267"/>
      <c r="CA50" s="267"/>
      <c r="CB50" s="267"/>
      <c r="CC50" s="267"/>
      <c r="CD50" s="267"/>
      <c r="CE50" s="267"/>
      <c r="CF50" s="267"/>
      <c r="CG50" s="267"/>
      <c r="CH50" s="267"/>
      <c r="CI50" s="267"/>
      <c r="CJ50" s="267"/>
      <c r="CK50" s="267"/>
      <c r="CL50" s="267"/>
      <c r="CM50" s="267"/>
      <c r="CN50" s="267"/>
      <c r="CO50" s="267"/>
      <c r="CP50" s="267"/>
      <c r="CQ50" s="267"/>
      <c r="CR50" s="267"/>
      <c r="CS50" s="267"/>
      <c r="CT50" s="267"/>
      <c r="CU50" s="267"/>
      <c r="CV50" s="267"/>
      <c r="CW50" s="267"/>
      <c r="CX50" s="267"/>
      <c r="CY50" s="267"/>
      <c r="CZ50" s="267"/>
      <c r="DA50" s="267"/>
      <c r="DB50" s="267"/>
      <c r="DC50" s="267"/>
      <c r="DD50" s="267"/>
      <c r="DE50" s="267"/>
      <c r="DF50" s="267"/>
      <c r="DG50" s="267"/>
      <c r="DH50" s="267"/>
      <c r="DI50" s="267"/>
      <c r="DJ50" s="267"/>
      <c r="DK50" s="267"/>
      <c r="DL50" s="267"/>
    </row>
    <row r="51" spans="1:116" x14ac:dyDescent="0.25">
      <c r="A51" s="268" t="s">
        <v>1841</v>
      </c>
      <c r="B51" s="269" t="s">
        <v>9345</v>
      </c>
      <c r="C51" s="272">
        <v>0</v>
      </c>
      <c r="D51" s="273">
        <v>7</v>
      </c>
      <c r="E51" s="272">
        <v>7.0000000000000007E-2</v>
      </c>
      <c r="F51" s="272">
        <v>6.8</v>
      </c>
      <c r="G51" s="272">
        <v>0.4532722515</v>
      </c>
      <c r="H51" s="272">
        <v>41.9</v>
      </c>
      <c r="I51" s="273">
        <v>0</v>
      </c>
      <c r="J51" s="273" t="str">
        <f>IFERROR(VLOOKUP($B51,'Core Indicators'!$E$3:$EU$906,147,FALSE),"x")</f>
        <v>x</v>
      </c>
      <c r="K51" s="274">
        <v>-0.34769749639999997</v>
      </c>
      <c r="L51" s="272">
        <v>5.25</v>
      </c>
      <c r="M51" s="273">
        <v>67</v>
      </c>
      <c r="N51" s="273">
        <v>28</v>
      </c>
      <c r="O51" s="273">
        <f>IFERROR(VLOOKUP(B51,'Core Indicators'!$E$3:$G$9906,3,FALSE),"x")</f>
        <v>8962000</v>
      </c>
      <c r="P51" s="273">
        <v>48310</v>
      </c>
      <c r="Q51" s="267"/>
      <c r="R51" s="267"/>
      <c r="S51" s="267"/>
      <c r="T51" s="267"/>
      <c r="U51" s="267"/>
      <c r="V51" s="267"/>
      <c r="W51" s="267"/>
      <c r="X51" s="267"/>
      <c r="Y51" s="267"/>
      <c r="Z51" s="267"/>
      <c r="AA51" s="267"/>
      <c r="AB51" s="267"/>
      <c r="AC51" s="267"/>
      <c r="AD51" s="267"/>
      <c r="AE51" s="267"/>
      <c r="AF51" s="267"/>
      <c r="AG51" s="267"/>
      <c r="AH51" s="267"/>
      <c r="AI51" s="267"/>
      <c r="AJ51" s="267"/>
      <c r="AK51" s="267"/>
      <c r="AL51" s="267"/>
      <c r="AM51" s="267"/>
      <c r="AN51" s="267"/>
      <c r="AO51" s="267"/>
      <c r="AP51" s="267"/>
      <c r="AQ51" s="267"/>
      <c r="AR51" s="267"/>
      <c r="AS51" s="267"/>
      <c r="AT51" s="267"/>
      <c r="AU51" s="267"/>
      <c r="AV51" s="267"/>
      <c r="AW51" s="267"/>
      <c r="AX51" s="267"/>
      <c r="AY51" s="267"/>
      <c r="AZ51" s="267"/>
      <c r="BA51" s="267"/>
      <c r="BB51" s="267"/>
      <c r="BC51" s="267"/>
      <c r="BD51" s="267"/>
      <c r="BE51" s="267"/>
      <c r="BF51" s="267"/>
      <c r="BG51" s="267"/>
      <c r="BH51" s="267"/>
      <c r="BI51" s="267"/>
      <c r="BJ51" s="267"/>
      <c r="BK51" s="267"/>
      <c r="BL51" s="267"/>
      <c r="BM51" s="267"/>
      <c r="BN51" s="267"/>
      <c r="BO51" s="267"/>
      <c r="BP51" s="267"/>
      <c r="BQ51" s="267"/>
      <c r="BR51" s="267"/>
      <c r="BS51" s="267"/>
      <c r="BT51" s="267"/>
      <c r="BU51" s="267"/>
      <c r="BV51" s="267"/>
      <c r="BW51" s="267"/>
      <c r="BX51" s="267"/>
      <c r="BY51" s="267"/>
      <c r="BZ51" s="267"/>
      <c r="CA51" s="267"/>
      <c r="CB51" s="267"/>
      <c r="CC51" s="267"/>
      <c r="CD51" s="267"/>
      <c r="CE51" s="267"/>
      <c r="CF51" s="267"/>
      <c r="CG51" s="267"/>
      <c r="CH51" s="267"/>
      <c r="CI51" s="267"/>
      <c r="CJ51" s="267"/>
      <c r="CK51" s="267"/>
      <c r="CL51" s="267"/>
      <c r="CM51" s="267"/>
      <c r="CN51" s="267"/>
      <c r="CO51" s="267"/>
      <c r="CP51" s="267"/>
      <c r="CQ51" s="267"/>
      <c r="CR51" s="267"/>
      <c r="CS51" s="267"/>
      <c r="CT51" s="267"/>
      <c r="CU51" s="267"/>
      <c r="CV51" s="267"/>
      <c r="CW51" s="267"/>
      <c r="CX51" s="267"/>
      <c r="CY51" s="267"/>
      <c r="CZ51" s="267"/>
      <c r="DA51" s="267"/>
      <c r="DB51" s="267"/>
      <c r="DC51" s="267"/>
      <c r="DD51" s="267"/>
      <c r="DE51" s="267"/>
      <c r="DF51" s="267"/>
      <c r="DG51" s="267"/>
      <c r="DH51" s="267"/>
      <c r="DI51" s="267"/>
      <c r="DJ51" s="267"/>
      <c r="DK51" s="267"/>
      <c r="DL51" s="267"/>
    </row>
    <row r="52" spans="1:116" x14ac:dyDescent="0.25">
      <c r="A52" s="268" t="s">
        <v>338</v>
      </c>
      <c r="B52" s="269" t="s">
        <v>9346</v>
      </c>
      <c r="C52" s="272">
        <v>0.40319995809999998</v>
      </c>
      <c r="D52" s="273">
        <v>3</v>
      </c>
      <c r="E52" s="272">
        <v>0.27</v>
      </c>
      <c r="F52" s="272">
        <v>4.7</v>
      </c>
      <c r="G52" s="272">
        <v>0.44306804239999997</v>
      </c>
      <c r="H52" s="272">
        <v>27.6</v>
      </c>
      <c r="I52" s="273">
        <v>3</v>
      </c>
      <c r="J52" s="273">
        <f>IFERROR(VLOOKUP($B52,'Core Indicators'!$E$3:$EU$906,147,FALSE),"x")</f>
        <v>58</v>
      </c>
      <c r="K52" s="274">
        <v>-0.81546378139999998</v>
      </c>
      <c r="L52" s="272">
        <v>4.25</v>
      </c>
      <c r="M52" s="273">
        <v>34</v>
      </c>
      <c r="N52" s="273">
        <v>35</v>
      </c>
      <c r="O52" s="273">
        <f>IFERROR(VLOOKUP(B52,'Core Indicators'!$E$3:$G$9906,3,FALSE),"x")</f>
        <v>45567000</v>
      </c>
      <c r="P52" s="273">
        <v>2381741</v>
      </c>
      <c r="Q52" s="267"/>
      <c r="R52" s="267"/>
      <c r="S52" s="267"/>
      <c r="T52" s="267"/>
      <c r="U52" s="267"/>
      <c r="V52" s="267"/>
      <c r="W52" s="267"/>
      <c r="X52" s="267"/>
      <c r="Y52" s="267"/>
      <c r="Z52" s="267"/>
      <c r="AA52" s="267"/>
      <c r="AB52" s="267"/>
      <c r="AC52" s="267"/>
      <c r="AD52" s="267"/>
      <c r="AE52" s="267"/>
      <c r="AF52" s="267"/>
      <c r="AG52" s="267"/>
      <c r="AH52" s="267"/>
      <c r="AI52" s="267"/>
      <c r="AJ52" s="267"/>
      <c r="AK52" s="267"/>
      <c r="AL52" s="267"/>
      <c r="AM52" s="267"/>
      <c r="AN52" s="267"/>
      <c r="AO52" s="267"/>
      <c r="AP52" s="267"/>
      <c r="AQ52" s="267"/>
      <c r="AR52" s="267"/>
      <c r="AS52" s="267"/>
      <c r="AT52" s="267"/>
      <c r="AU52" s="267"/>
      <c r="AV52" s="267"/>
      <c r="AW52" s="267"/>
      <c r="AX52" s="267"/>
      <c r="AY52" s="267"/>
      <c r="AZ52" s="267"/>
      <c r="BA52" s="267"/>
      <c r="BB52" s="267"/>
      <c r="BC52" s="267"/>
      <c r="BD52" s="267"/>
      <c r="BE52" s="267"/>
      <c r="BF52" s="267"/>
      <c r="BG52" s="267"/>
      <c r="BH52" s="267"/>
      <c r="BI52" s="267"/>
      <c r="BJ52" s="267"/>
      <c r="BK52" s="267"/>
      <c r="BL52" s="267"/>
      <c r="BM52" s="267"/>
      <c r="BN52" s="267"/>
      <c r="BO52" s="267"/>
      <c r="BP52" s="267"/>
      <c r="BQ52" s="267"/>
      <c r="BR52" s="267"/>
      <c r="BS52" s="267"/>
      <c r="BT52" s="267"/>
      <c r="BU52" s="267"/>
      <c r="BV52" s="267"/>
      <c r="BW52" s="267"/>
      <c r="BX52" s="267"/>
      <c r="BY52" s="267"/>
      <c r="BZ52" s="267"/>
      <c r="CA52" s="267"/>
      <c r="CB52" s="267"/>
      <c r="CC52" s="267"/>
      <c r="CD52" s="267"/>
      <c r="CE52" s="267"/>
      <c r="CF52" s="267"/>
      <c r="CG52" s="267"/>
      <c r="CH52" s="267"/>
      <c r="CI52" s="267"/>
      <c r="CJ52" s="267"/>
      <c r="CK52" s="267"/>
      <c r="CL52" s="267"/>
      <c r="CM52" s="267"/>
      <c r="CN52" s="267"/>
      <c r="CO52" s="267"/>
      <c r="CP52" s="267"/>
      <c r="CQ52" s="267"/>
      <c r="CR52" s="267"/>
      <c r="CS52" s="267"/>
      <c r="CT52" s="267"/>
      <c r="CU52" s="267"/>
      <c r="CV52" s="267"/>
      <c r="CW52" s="267"/>
      <c r="CX52" s="267"/>
      <c r="CY52" s="267"/>
      <c r="CZ52" s="267"/>
      <c r="DA52" s="267"/>
      <c r="DB52" s="267"/>
      <c r="DC52" s="267"/>
      <c r="DD52" s="267"/>
      <c r="DE52" s="267"/>
      <c r="DF52" s="267"/>
      <c r="DG52" s="267"/>
      <c r="DH52" s="267"/>
      <c r="DI52" s="267"/>
      <c r="DJ52" s="267"/>
      <c r="DK52" s="267"/>
      <c r="DL52" s="267"/>
    </row>
    <row r="53" spans="1:116" x14ac:dyDescent="0.25">
      <c r="A53" s="268" t="s">
        <v>3081</v>
      </c>
      <c r="B53" s="269" t="s">
        <v>9347</v>
      </c>
      <c r="C53" s="272">
        <v>0.32659999670000001</v>
      </c>
      <c r="D53" s="273">
        <v>9</v>
      </c>
      <c r="E53" s="272">
        <v>0.31</v>
      </c>
      <c r="F53" s="272">
        <v>7.2</v>
      </c>
      <c r="G53" s="272">
        <v>0.38886860010000002</v>
      </c>
      <c r="H53" s="272">
        <v>45.7</v>
      </c>
      <c r="I53" s="273">
        <v>3</v>
      </c>
      <c r="J53" s="273">
        <f>IFERROR(VLOOKUP($B53,'Core Indicators'!$E$3:$EU$906,147,FALSE),"x")</f>
        <v>46</v>
      </c>
      <c r="K53" s="274">
        <v>-0.57735705380000002</v>
      </c>
      <c r="L53" s="272">
        <v>6.5</v>
      </c>
      <c r="M53" s="273">
        <v>65</v>
      </c>
      <c r="N53" s="273">
        <v>38</v>
      </c>
      <c r="O53" s="273">
        <f>IFERROR(VLOOKUP(B53,'Core Indicators'!$E$3:$G$9906,3,FALSE),"x")</f>
        <v>18001000</v>
      </c>
      <c r="P53" s="273">
        <v>248360</v>
      </c>
      <c r="Q53" s="267"/>
      <c r="R53" s="267"/>
      <c r="S53" s="267"/>
      <c r="T53" s="267"/>
      <c r="U53" s="267"/>
      <c r="V53" s="267"/>
      <c r="W53" s="267"/>
      <c r="X53" s="267"/>
      <c r="Y53" s="267"/>
      <c r="Z53" s="267"/>
      <c r="AA53" s="267"/>
      <c r="AB53" s="267"/>
      <c r="AC53" s="267"/>
      <c r="AD53" s="267"/>
      <c r="AE53" s="267"/>
      <c r="AF53" s="267"/>
      <c r="AG53" s="267"/>
      <c r="AH53" s="267"/>
      <c r="AI53" s="267"/>
      <c r="AJ53" s="267"/>
      <c r="AK53" s="267"/>
      <c r="AL53" s="267"/>
      <c r="AM53" s="267"/>
      <c r="AN53" s="267"/>
      <c r="AO53" s="267"/>
      <c r="AP53" s="267"/>
      <c r="AQ53" s="267"/>
      <c r="AR53" s="267"/>
      <c r="AS53" s="267"/>
      <c r="AT53" s="267"/>
      <c r="AU53" s="267"/>
      <c r="AV53" s="267"/>
      <c r="AW53" s="267"/>
      <c r="AX53" s="267"/>
      <c r="AY53" s="267"/>
      <c r="AZ53" s="267"/>
      <c r="BA53" s="267"/>
      <c r="BB53" s="267"/>
      <c r="BC53" s="267"/>
      <c r="BD53" s="267"/>
      <c r="BE53" s="267"/>
      <c r="BF53" s="267"/>
      <c r="BG53" s="267"/>
      <c r="BH53" s="267"/>
      <c r="BI53" s="267"/>
      <c r="BJ53" s="267"/>
      <c r="BK53" s="267"/>
      <c r="BL53" s="267"/>
      <c r="BM53" s="267"/>
      <c r="BN53" s="267"/>
      <c r="BO53" s="267"/>
      <c r="BP53" s="267"/>
      <c r="BQ53" s="267"/>
      <c r="BR53" s="267"/>
      <c r="BS53" s="267"/>
      <c r="BT53" s="267"/>
      <c r="BU53" s="267"/>
      <c r="BV53" s="267"/>
      <c r="BW53" s="267"/>
      <c r="BX53" s="267"/>
      <c r="BY53" s="267"/>
      <c r="BZ53" s="267"/>
      <c r="CA53" s="267"/>
      <c r="CB53" s="267"/>
      <c r="CC53" s="267"/>
      <c r="CD53" s="267"/>
      <c r="CE53" s="267"/>
      <c r="CF53" s="267"/>
      <c r="CG53" s="267"/>
      <c r="CH53" s="267"/>
      <c r="CI53" s="267"/>
      <c r="CJ53" s="267"/>
      <c r="CK53" s="267"/>
      <c r="CL53" s="267"/>
      <c r="CM53" s="267"/>
      <c r="CN53" s="267"/>
      <c r="CO53" s="267"/>
      <c r="CP53" s="267"/>
      <c r="CQ53" s="267"/>
      <c r="CR53" s="267"/>
      <c r="CS53" s="267"/>
      <c r="CT53" s="267"/>
      <c r="CU53" s="267"/>
      <c r="CV53" s="267"/>
      <c r="CW53" s="267"/>
      <c r="CX53" s="267"/>
      <c r="CY53" s="267"/>
      <c r="CZ53" s="267"/>
      <c r="DA53" s="267"/>
      <c r="DB53" s="267"/>
      <c r="DC53" s="267"/>
      <c r="DD53" s="267"/>
      <c r="DE53" s="267"/>
      <c r="DF53" s="267"/>
      <c r="DG53" s="267"/>
      <c r="DH53" s="267"/>
      <c r="DI53" s="267"/>
      <c r="DJ53" s="267"/>
      <c r="DK53" s="267"/>
      <c r="DL53" s="267"/>
    </row>
    <row r="54" spans="1:116" x14ac:dyDescent="0.25">
      <c r="A54" s="268" t="s">
        <v>7228</v>
      </c>
      <c r="B54" s="269" t="s">
        <v>9348</v>
      </c>
      <c r="C54" s="272">
        <v>0.16379995159999999</v>
      </c>
      <c r="D54" s="273">
        <v>3</v>
      </c>
      <c r="E54" s="272">
        <v>0.09</v>
      </c>
      <c r="F54" s="272">
        <v>3.5</v>
      </c>
      <c r="G54" s="272">
        <v>0.44973590689999998</v>
      </c>
      <c r="H54" s="272">
        <v>31.5</v>
      </c>
      <c r="I54" s="273">
        <v>3</v>
      </c>
      <c r="J54" s="273">
        <f>IFERROR(VLOOKUP($B54,'Core Indicators'!$E$3:$EU$906,147,FALSE),"x")</f>
        <v>0</v>
      </c>
      <c r="K54" s="274">
        <v>-0.42084598540000001</v>
      </c>
      <c r="L54" s="272">
        <v>3</v>
      </c>
      <c r="M54" s="273">
        <v>21</v>
      </c>
      <c r="N54" s="273">
        <v>35</v>
      </c>
      <c r="O54" s="273">
        <f>IFERROR(VLOOKUP(B54,'Core Indicators'!$E$3:$G$9906,3,FALSE),"x")</f>
        <v>112616000</v>
      </c>
      <c r="P54" s="273">
        <v>995450</v>
      </c>
      <c r="Q54" s="267"/>
      <c r="R54" s="267"/>
      <c r="S54" s="267"/>
      <c r="T54" s="267"/>
      <c r="U54" s="267"/>
      <c r="V54" s="267"/>
      <c r="W54" s="267"/>
      <c r="X54" s="267"/>
      <c r="Y54" s="267"/>
      <c r="Z54" s="267"/>
      <c r="AA54" s="267"/>
      <c r="AB54" s="267"/>
      <c r="AC54" s="267"/>
      <c r="AD54" s="267"/>
      <c r="AE54" s="267"/>
      <c r="AF54" s="267"/>
      <c r="AG54" s="267"/>
      <c r="AH54" s="267"/>
      <c r="AI54" s="267"/>
      <c r="AJ54" s="267"/>
      <c r="AK54" s="267"/>
      <c r="AL54" s="267"/>
      <c r="AM54" s="267"/>
      <c r="AN54" s="267"/>
      <c r="AO54" s="267"/>
      <c r="AP54" s="267"/>
      <c r="AQ54" s="267"/>
      <c r="AR54" s="267"/>
      <c r="AS54" s="267"/>
      <c r="AT54" s="267"/>
      <c r="AU54" s="267"/>
      <c r="AV54" s="267"/>
      <c r="AW54" s="267"/>
      <c r="AX54" s="267"/>
      <c r="AY54" s="267"/>
      <c r="AZ54" s="267"/>
      <c r="BA54" s="267"/>
      <c r="BB54" s="267"/>
      <c r="BC54" s="267"/>
      <c r="BD54" s="267"/>
      <c r="BE54" s="267"/>
      <c r="BF54" s="267"/>
      <c r="BG54" s="267"/>
      <c r="BH54" s="267"/>
      <c r="BI54" s="267"/>
      <c r="BJ54" s="267"/>
      <c r="BK54" s="267"/>
      <c r="BL54" s="267"/>
      <c r="BM54" s="267"/>
      <c r="BN54" s="267"/>
      <c r="BO54" s="267"/>
      <c r="BP54" s="267"/>
      <c r="BQ54" s="267"/>
      <c r="BR54" s="267"/>
      <c r="BS54" s="267"/>
      <c r="BT54" s="267"/>
      <c r="BU54" s="267"/>
      <c r="BV54" s="267"/>
      <c r="BW54" s="267"/>
      <c r="BX54" s="267"/>
      <c r="BY54" s="267"/>
      <c r="BZ54" s="267"/>
      <c r="CA54" s="267"/>
      <c r="CB54" s="267"/>
      <c r="CC54" s="267"/>
      <c r="CD54" s="267"/>
      <c r="CE54" s="267"/>
      <c r="CF54" s="267"/>
      <c r="CG54" s="267"/>
      <c r="CH54" s="267"/>
      <c r="CI54" s="267"/>
      <c r="CJ54" s="267"/>
      <c r="CK54" s="267"/>
      <c r="CL54" s="267"/>
      <c r="CM54" s="267"/>
      <c r="CN54" s="267"/>
      <c r="CO54" s="267"/>
      <c r="CP54" s="267"/>
      <c r="CQ54" s="267"/>
      <c r="CR54" s="267"/>
      <c r="CS54" s="267"/>
      <c r="CT54" s="267"/>
      <c r="CU54" s="267"/>
      <c r="CV54" s="267"/>
      <c r="CW54" s="267"/>
      <c r="CX54" s="267"/>
      <c r="CY54" s="267"/>
      <c r="CZ54" s="267"/>
      <c r="DA54" s="267"/>
      <c r="DB54" s="267"/>
      <c r="DC54" s="267"/>
      <c r="DD54" s="267"/>
      <c r="DE54" s="267"/>
      <c r="DF54" s="267"/>
      <c r="DG54" s="267"/>
      <c r="DH54" s="267"/>
      <c r="DI54" s="267"/>
      <c r="DJ54" s="267"/>
      <c r="DK54" s="267"/>
      <c r="DL54" s="267"/>
    </row>
    <row r="55" spans="1:116" x14ac:dyDescent="0.25">
      <c r="A55" s="268" t="s">
        <v>238</v>
      </c>
      <c r="B55" s="269" t="s">
        <v>9349</v>
      </c>
      <c r="C55" s="272">
        <v>0.61300002149999999</v>
      </c>
      <c r="D55" s="273">
        <v>0</v>
      </c>
      <c r="E55" s="272">
        <v>0</v>
      </c>
      <c r="F55" s="272">
        <v>2.1166666667</v>
      </c>
      <c r="G55" s="272" t="s">
        <v>17</v>
      </c>
      <c r="H55" s="272" t="s">
        <v>17</v>
      </c>
      <c r="I55" s="273">
        <v>5</v>
      </c>
      <c r="J55" s="273">
        <f>IFERROR(VLOOKUP($B55,'Core Indicators'!$E$3:$EU$906,147,FALSE),"x")</f>
        <v>0</v>
      </c>
      <c r="K55" s="274">
        <v>-1.5954957007999999</v>
      </c>
      <c r="L55" s="272">
        <v>1.25</v>
      </c>
      <c r="M55" s="273">
        <v>2</v>
      </c>
      <c r="N55" s="273">
        <v>23</v>
      </c>
      <c r="O55" s="273">
        <f>IFERROR(VLOOKUP(B55,'Core Indicators'!$E$3:$G$9906,3,FALSE),"x")</f>
        <v>3745000</v>
      </c>
      <c r="P55" s="273">
        <v>101000</v>
      </c>
      <c r="Q55" s="267"/>
      <c r="R55" s="267"/>
      <c r="S55" s="267"/>
      <c r="T55" s="267"/>
      <c r="U55" s="267"/>
      <c r="V55" s="267"/>
      <c r="W55" s="267"/>
      <c r="X55" s="267"/>
      <c r="Y55" s="267"/>
      <c r="Z55" s="267"/>
      <c r="AA55" s="267"/>
      <c r="AB55" s="267"/>
      <c r="AC55" s="267"/>
      <c r="AD55" s="267"/>
      <c r="AE55" s="267"/>
      <c r="AF55" s="267"/>
      <c r="AG55" s="267"/>
      <c r="AH55" s="267"/>
      <c r="AI55" s="267"/>
      <c r="AJ55" s="267"/>
      <c r="AK55" s="267"/>
      <c r="AL55" s="267"/>
      <c r="AM55" s="267"/>
      <c r="AN55" s="267"/>
      <c r="AO55" s="267"/>
      <c r="AP55" s="267"/>
      <c r="AQ55" s="267"/>
      <c r="AR55" s="267"/>
      <c r="AS55" s="267"/>
      <c r="AT55" s="267"/>
      <c r="AU55" s="267"/>
      <c r="AV55" s="267"/>
      <c r="AW55" s="267"/>
      <c r="AX55" s="267"/>
      <c r="AY55" s="267"/>
      <c r="AZ55" s="267"/>
      <c r="BA55" s="267"/>
      <c r="BB55" s="267"/>
      <c r="BC55" s="267"/>
      <c r="BD55" s="267"/>
      <c r="BE55" s="267"/>
      <c r="BF55" s="267"/>
      <c r="BG55" s="267"/>
      <c r="BH55" s="267"/>
      <c r="BI55" s="267"/>
      <c r="BJ55" s="267"/>
      <c r="BK55" s="267"/>
      <c r="BL55" s="267"/>
      <c r="BM55" s="267"/>
      <c r="BN55" s="267"/>
      <c r="BO55" s="267"/>
      <c r="BP55" s="267"/>
      <c r="BQ55" s="267"/>
      <c r="BR55" s="267"/>
      <c r="BS55" s="267"/>
      <c r="BT55" s="267"/>
      <c r="BU55" s="267"/>
      <c r="BV55" s="267"/>
      <c r="BW55" s="267"/>
      <c r="BX55" s="267"/>
      <c r="BY55" s="267"/>
      <c r="BZ55" s="267"/>
      <c r="CA55" s="267"/>
      <c r="CB55" s="267"/>
      <c r="CC55" s="267"/>
      <c r="CD55" s="267"/>
      <c r="CE55" s="267"/>
      <c r="CF55" s="267"/>
      <c r="CG55" s="267"/>
      <c r="CH55" s="267"/>
      <c r="CI55" s="267"/>
      <c r="CJ55" s="267"/>
      <c r="CK55" s="267"/>
      <c r="CL55" s="267"/>
      <c r="CM55" s="267"/>
      <c r="CN55" s="267"/>
      <c r="CO55" s="267"/>
      <c r="CP55" s="267"/>
      <c r="CQ55" s="267"/>
      <c r="CR55" s="267"/>
      <c r="CS55" s="267"/>
      <c r="CT55" s="267"/>
      <c r="CU55" s="267"/>
      <c r="CV55" s="267"/>
      <c r="CW55" s="267"/>
      <c r="CX55" s="267"/>
      <c r="CY55" s="267"/>
      <c r="CZ55" s="267"/>
      <c r="DA55" s="267"/>
      <c r="DB55" s="267"/>
      <c r="DC55" s="267"/>
      <c r="DD55" s="267"/>
      <c r="DE55" s="267"/>
      <c r="DF55" s="267"/>
      <c r="DG55" s="267"/>
      <c r="DH55" s="267"/>
      <c r="DI55" s="267"/>
      <c r="DJ55" s="267"/>
      <c r="DK55" s="267"/>
      <c r="DL55" s="267"/>
    </row>
    <row r="56" spans="1:116" x14ac:dyDescent="0.25">
      <c r="A56" s="268" t="s">
        <v>285</v>
      </c>
      <c r="B56" s="269" t="s">
        <v>9350</v>
      </c>
      <c r="C56" s="272">
        <v>0.50216199039999998</v>
      </c>
      <c r="D56" s="273">
        <v>11</v>
      </c>
      <c r="E56" s="272">
        <v>0.30199999999999999</v>
      </c>
      <c r="F56" s="272" t="s">
        <v>17</v>
      </c>
      <c r="G56" s="272">
        <v>7.4110250799999999E-2</v>
      </c>
      <c r="H56" s="272">
        <v>34.700000000000003</v>
      </c>
      <c r="I56" s="273">
        <v>1</v>
      </c>
      <c r="J56" s="273">
        <f>IFERROR(VLOOKUP($B56,'Core Indicators'!$E$3:$EU$906,147,FALSE),"x")</f>
        <v>100</v>
      </c>
      <c r="K56" s="274">
        <v>0.97905218599999999</v>
      </c>
      <c r="L56" s="272" t="s">
        <v>17</v>
      </c>
      <c r="M56" s="273">
        <v>92</v>
      </c>
      <c r="N56" s="273">
        <v>62</v>
      </c>
      <c r="O56" s="273">
        <f>IFERROR(VLOOKUP(B56,'Core Indicators'!$E$3:$G$9906,3,FALSE),"x")</f>
        <v>47522000</v>
      </c>
      <c r="P56" s="273">
        <v>500210</v>
      </c>
      <c r="Q56" s="267"/>
      <c r="R56" s="267"/>
      <c r="S56" s="267"/>
      <c r="T56" s="267"/>
      <c r="U56" s="267"/>
      <c r="V56" s="267"/>
      <c r="W56" s="267"/>
      <c r="X56" s="267"/>
      <c r="Y56" s="267"/>
      <c r="Z56" s="267"/>
      <c r="AA56" s="267"/>
      <c r="AB56" s="267"/>
      <c r="AC56" s="267"/>
      <c r="AD56" s="267"/>
      <c r="AE56" s="267"/>
      <c r="AF56" s="267"/>
      <c r="AG56" s="267"/>
      <c r="AH56" s="267"/>
      <c r="AI56" s="267"/>
      <c r="AJ56" s="267"/>
      <c r="AK56" s="267"/>
      <c r="AL56" s="267"/>
      <c r="AM56" s="267"/>
      <c r="AN56" s="267"/>
      <c r="AO56" s="267"/>
      <c r="AP56" s="267"/>
      <c r="AQ56" s="267"/>
      <c r="AR56" s="267"/>
      <c r="AS56" s="267"/>
      <c r="AT56" s="267"/>
      <c r="AU56" s="267"/>
      <c r="AV56" s="267"/>
      <c r="AW56" s="267"/>
      <c r="AX56" s="267"/>
      <c r="AY56" s="267"/>
      <c r="AZ56" s="267"/>
      <c r="BA56" s="267"/>
      <c r="BB56" s="267"/>
      <c r="BC56" s="267"/>
      <c r="BD56" s="267"/>
      <c r="BE56" s="267"/>
      <c r="BF56" s="267"/>
      <c r="BG56" s="267"/>
      <c r="BH56" s="267"/>
      <c r="BI56" s="267"/>
      <c r="BJ56" s="267"/>
      <c r="BK56" s="267"/>
      <c r="BL56" s="267"/>
      <c r="BM56" s="267"/>
      <c r="BN56" s="267"/>
      <c r="BO56" s="267"/>
      <c r="BP56" s="267"/>
      <c r="BQ56" s="267"/>
      <c r="BR56" s="267"/>
      <c r="BS56" s="267"/>
      <c r="BT56" s="267"/>
      <c r="BU56" s="267"/>
      <c r="BV56" s="267"/>
      <c r="BW56" s="267"/>
      <c r="BX56" s="267"/>
      <c r="BY56" s="267"/>
      <c r="BZ56" s="267"/>
      <c r="CA56" s="267"/>
      <c r="CB56" s="267"/>
      <c r="CC56" s="267"/>
      <c r="CD56" s="267"/>
      <c r="CE56" s="267"/>
      <c r="CF56" s="267"/>
      <c r="CG56" s="267"/>
      <c r="CH56" s="267"/>
      <c r="CI56" s="267"/>
      <c r="CJ56" s="267"/>
      <c r="CK56" s="267"/>
      <c r="CL56" s="267"/>
      <c r="CM56" s="267"/>
      <c r="CN56" s="267"/>
      <c r="CO56" s="267"/>
      <c r="CP56" s="267"/>
      <c r="CQ56" s="267"/>
      <c r="CR56" s="267"/>
      <c r="CS56" s="267"/>
      <c r="CT56" s="267"/>
      <c r="CU56" s="267"/>
      <c r="CV56" s="267"/>
      <c r="CW56" s="267"/>
      <c r="CX56" s="267"/>
      <c r="CY56" s="267"/>
      <c r="CZ56" s="267"/>
      <c r="DA56" s="267"/>
      <c r="DB56" s="267"/>
      <c r="DC56" s="267"/>
      <c r="DD56" s="267"/>
      <c r="DE56" s="267"/>
      <c r="DF56" s="267"/>
      <c r="DG56" s="267"/>
      <c r="DH56" s="267"/>
      <c r="DI56" s="267"/>
      <c r="DJ56" s="267"/>
      <c r="DK56" s="267"/>
      <c r="DL56" s="267"/>
    </row>
    <row r="57" spans="1:116" x14ac:dyDescent="0.25">
      <c r="A57" s="268" t="s">
        <v>9351</v>
      </c>
      <c r="B57" s="269" t="s">
        <v>9352</v>
      </c>
      <c r="C57" s="272">
        <v>0.47281296659999988</v>
      </c>
      <c r="D57" s="273">
        <v>13</v>
      </c>
      <c r="E57" s="272">
        <v>0.28999999999999998</v>
      </c>
      <c r="F57" s="272">
        <v>9.8000000000000007</v>
      </c>
      <c r="G57" s="272">
        <v>9.12578624E-2</v>
      </c>
      <c r="H57" s="272">
        <v>30.3</v>
      </c>
      <c r="I57" s="273">
        <v>0</v>
      </c>
      <c r="J57" s="273" t="str">
        <f>IFERROR(VLOOKUP($B57,'Core Indicators'!$E$3:$EU$906,147,FALSE),"x")</f>
        <v>x</v>
      </c>
      <c r="K57" s="274">
        <v>1.2812571526000001</v>
      </c>
      <c r="L57" s="272">
        <v>10</v>
      </c>
      <c r="M57" s="273">
        <v>94</v>
      </c>
      <c r="N57" s="273">
        <v>74</v>
      </c>
      <c r="O57" s="273" t="str">
        <f>IFERROR(VLOOKUP(B57,'Core Indicators'!$E$3:$G$9906,3,FALSE),"x")</f>
        <v>x</v>
      </c>
      <c r="P57" s="273">
        <v>42390</v>
      </c>
      <c r="Q57" s="267"/>
      <c r="R57" s="267"/>
      <c r="S57" s="267"/>
      <c r="T57" s="267"/>
      <c r="U57" s="267"/>
      <c r="V57" s="267"/>
      <c r="W57" s="267"/>
      <c r="X57" s="267"/>
      <c r="Y57" s="267"/>
      <c r="Z57" s="267"/>
      <c r="AA57" s="267"/>
      <c r="AB57" s="267"/>
      <c r="AC57" s="267"/>
      <c r="AD57" s="267"/>
      <c r="AE57" s="267"/>
      <c r="AF57" s="267"/>
      <c r="AG57" s="267"/>
      <c r="AH57" s="267"/>
      <c r="AI57" s="267"/>
      <c r="AJ57" s="267"/>
      <c r="AK57" s="267"/>
      <c r="AL57" s="267"/>
      <c r="AM57" s="267"/>
      <c r="AN57" s="267"/>
      <c r="AO57" s="267"/>
      <c r="AP57" s="267"/>
      <c r="AQ57" s="267"/>
      <c r="AR57" s="267"/>
      <c r="AS57" s="267"/>
      <c r="AT57" s="267"/>
      <c r="AU57" s="267"/>
      <c r="AV57" s="267"/>
      <c r="AW57" s="267"/>
      <c r="AX57" s="267"/>
      <c r="AY57" s="267"/>
      <c r="AZ57" s="267"/>
      <c r="BA57" s="267"/>
      <c r="BB57" s="267"/>
      <c r="BC57" s="267"/>
      <c r="BD57" s="267"/>
      <c r="BE57" s="267"/>
      <c r="BF57" s="267"/>
      <c r="BG57" s="267"/>
      <c r="BH57" s="267"/>
      <c r="BI57" s="267"/>
      <c r="BJ57" s="267"/>
      <c r="BK57" s="267"/>
      <c r="BL57" s="267"/>
      <c r="BM57" s="267"/>
      <c r="BN57" s="267"/>
      <c r="BO57" s="267"/>
      <c r="BP57" s="267"/>
      <c r="BQ57" s="267"/>
      <c r="BR57" s="267"/>
      <c r="BS57" s="267"/>
      <c r="BT57" s="267"/>
      <c r="BU57" s="267"/>
      <c r="BV57" s="267"/>
      <c r="BW57" s="267"/>
      <c r="BX57" s="267"/>
      <c r="BY57" s="267"/>
      <c r="BZ57" s="267"/>
      <c r="CA57" s="267"/>
      <c r="CB57" s="267"/>
      <c r="CC57" s="267"/>
      <c r="CD57" s="267"/>
      <c r="CE57" s="267"/>
      <c r="CF57" s="267"/>
      <c r="CG57" s="267"/>
      <c r="CH57" s="267"/>
      <c r="CI57" s="267"/>
      <c r="CJ57" s="267"/>
      <c r="CK57" s="267"/>
      <c r="CL57" s="267"/>
      <c r="CM57" s="267"/>
      <c r="CN57" s="267"/>
      <c r="CO57" s="267"/>
      <c r="CP57" s="267"/>
      <c r="CQ57" s="267"/>
      <c r="CR57" s="267"/>
      <c r="CS57" s="267"/>
      <c r="CT57" s="267"/>
      <c r="CU57" s="267"/>
      <c r="CV57" s="267"/>
      <c r="CW57" s="267"/>
      <c r="CX57" s="267"/>
      <c r="CY57" s="267"/>
      <c r="CZ57" s="267"/>
      <c r="DA57" s="267"/>
      <c r="DB57" s="267"/>
      <c r="DC57" s="267"/>
      <c r="DD57" s="267"/>
      <c r="DE57" s="267"/>
      <c r="DF57" s="267"/>
      <c r="DG57" s="267"/>
      <c r="DH57" s="267"/>
      <c r="DI57" s="267"/>
      <c r="DJ57" s="267"/>
      <c r="DK57" s="267"/>
      <c r="DL57" s="267"/>
    </row>
    <row r="58" spans="1:116" x14ac:dyDescent="0.25">
      <c r="A58" s="268" t="s">
        <v>1173</v>
      </c>
      <c r="B58" s="269" t="s">
        <v>9353</v>
      </c>
      <c r="C58" s="272">
        <v>0.76015806069999992</v>
      </c>
      <c r="D58" s="273">
        <v>3</v>
      </c>
      <c r="E58" s="272">
        <v>0.27339999999999998</v>
      </c>
      <c r="F58" s="272">
        <v>4</v>
      </c>
      <c r="G58" s="272">
        <v>0.50796334649999997</v>
      </c>
      <c r="H58" s="272">
        <v>35</v>
      </c>
      <c r="I58" s="273">
        <v>5</v>
      </c>
      <c r="J58" s="273">
        <f>IFERROR(VLOOKUP($B58,'Core Indicators'!$E$3:$EU$906,147,FALSE),"x")</f>
        <v>1750</v>
      </c>
      <c r="K58" s="274">
        <v>-0.47347819810000003</v>
      </c>
      <c r="L58" s="272">
        <v>3.25</v>
      </c>
      <c r="M58" s="273">
        <v>24</v>
      </c>
      <c r="N58" s="273">
        <v>37</v>
      </c>
      <c r="O58" s="273">
        <f>IFERROR(VLOOKUP(B58,'Core Indicators'!$E$3:$G$9906,3,FALSE),"x")</f>
        <v>126745000</v>
      </c>
      <c r="P58" s="273">
        <v>1000000</v>
      </c>
      <c r="Q58" s="267"/>
      <c r="R58" s="267"/>
      <c r="S58" s="267"/>
      <c r="T58" s="267"/>
      <c r="U58" s="267"/>
      <c r="V58" s="267"/>
      <c r="W58" s="267"/>
      <c r="X58" s="267"/>
      <c r="Y58" s="267"/>
      <c r="Z58" s="267"/>
      <c r="AA58" s="267"/>
      <c r="AB58" s="267"/>
      <c r="AC58" s="267"/>
      <c r="AD58" s="267"/>
      <c r="AE58" s="267"/>
      <c r="AF58" s="267"/>
      <c r="AG58" s="267"/>
      <c r="AH58" s="267"/>
      <c r="AI58" s="267"/>
      <c r="AJ58" s="267"/>
      <c r="AK58" s="267"/>
      <c r="AL58" s="267"/>
      <c r="AM58" s="267"/>
      <c r="AN58" s="267"/>
      <c r="AO58" s="267"/>
      <c r="AP58" s="267"/>
      <c r="AQ58" s="267"/>
      <c r="AR58" s="267"/>
      <c r="AS58" s="267"/>
      <c r="AT58" s="267"/>
      <c r="AU58" s="267"/>
      <c r="AV58" s="267"/>
      <c r="AW58" s="267"/>
      <c r="AX58" s="267"/>
      <c r="AY58" s="267"/>
      <c r="AZ58" s="267"/>
      <c r="BA58" s="267"/>
      <c r="BB58" s="267"/>
      <c r="BC58" s="267"/>
      <c r="BD58" s="267"/>
      <c r="BE58" s="267"/>
      <c r="BF58" s="267"/>
      <c r="BG58" s="267"/>
      <c r="BH58" s="267"/>
      <c r="BI58" s="267"/>
      <c r="BJ58" s="267"/>
      <c r="BK58" s="267"/>
      <c r="BL58" s="267"/>
      <c r="BM58" s="267"/>
      <c r="BN58" s="267"/>
      <c r="BO58" s="267"/>
      <c r="BP58" s="267"/>
      <c r="BQ58" s="267"/>
      <c r="BR58" s="267"/>
      <c r="BS58" s="267"/>
      <c r="BT58" s="267"/>
      <c r="BU58" s="267"/>
      <c r="BV58" s="267"/>
      <c r="BW58" s="267"/>
      <c r="BX58" s="267"/>
      <c r="BY58" s="267"/>
      <c r="BZ58" s="267"/>
      <c r="CA58" s="267"/>
      <c r="CB58" s="267"/>
      <c r="CC58" s="267"/>
      <c r="CD58" s="267"/>
      <c r="CE58" s="267"/>
      <c r="CF58" s="267"/>
      <c r="CG58" s="267"/>
      <c r="CH58" s="267"/>
      <c r="CI58" s="267"/>
      <c r="CJ58" s="267"/>
      <c r="CK58" s="267"/>
      <c r="CL58" s="267"/>
      <c r="CM58" s="267"/>
      <c r="CN58" s="267"/>
      <c r="CO58" s="267"/>
      <c r="CP58" s="267"/>
      <c r="CQ58" s="267"/>
      <c r="CR58" s="267"/>
      <c r="CS58" s="267"/>
      <c r="CT58" s="267"/>
      <c r="CU58" s="267"/>
      <c r="CV58" s="267"/>
      <c r="CW58" s="267"/>
      <c r="CX58" s="267"/>
      <c r="CY58" s="267"/>
      <c r="CZ58" s="267"/>
      <c r="DA58" s="267"/>
      <c r="DB58" s="267"/>
      <c r="DC58" s="267"/>
      <c r="DD58" s="267"/>
      <c r="DE58" s="267"/>
      <c r="DF58" s="267"/>
      <c r="DG58" s="267"/>
      <c r="DH58" s="267"/>
      <c r="DI58" s="267"/>
      <c r="DJ58" s="267"/>
      <c r="DK58" s="267"/>
      <c r="DL58" s="267"/>
    </row>
    <row r="59" spans="1:116" x14ac:dyDescent="0.25">
      <c r="A59" s="268" t="s">
        <v>9354</v>
      </c>
      <c r="B59" s="269" t="s">
        <v>9355</v>
      </c>
      <c r="C59" s="272">
        <v>0.1314999869</v>
      </c>
      <c r="D59" s="273">
        <v>11</v>
      </c>
      <c r="E59" s="272">
        <v>0</v>
      </c>
      <c r="F59" s="272" t="s">
        <v>17</v>
      </c>
      <c r="G59" s="272">
        <v>5.03954369E-2</v>
      </c>
      <c r="H59" s="272">
        <v>27.3</v>
      </c>
      <c r="I59" s="273">
        <v>0</v>
      </c>
      <c r="J59" s="273" t="str">
        <f>IFERROR(VLOOKUP($B59,'Core Indicators'!$E$3:$EU$906,147,FALSE),"x")</f>
        <v>x</v>
      </c>
      <c r="K59" s="274">
        <v>2.0221455097000001</v>
      </c>
      <c r="L59" s="272" t="s">
        <v>17</v>
      </c>
      <c r="M59" s="273">
        <v>100</v>
      </c>
      <c r="N59" s="273">
        <v>86</v>
      </c>
      <c r="O59" s="273" t="str">
        <f>IFERROR(VLOOKUP(B59,'Core Indicators'!$E$3:$G$9906,3,FALSE),"x")</f>
        <v>x</v>
      </c>
      <c r="P59" s="273">
        <v>303890</v>
      </c>
      <c r="Q59" s="267"/>
      <c r="R59" s="267"/>
      <c r="S59" s="267"/>
      <c r="T59" s="267"/>
      <c r="U59" s="267"/>
      <c r="V59" s="267"/>
      <c r="W59" s="267"/>
      <c r="X59" s="267"/>
      <c r="Y59" s="267"/>
      <c r="Z59" s="267"/>
      <c r="AA59" s="267"/>
      <c r="AB59" s="267"/>
      <c r="AC59" s="267"/>
      <c r="AD59" s="267"/>
      <c r="AE59" s="267"/>
      <c r="AF59" s="267"/>
      <c r="AG59" s="267"/>
      <c r="AH59" s="267"/>
      <c r="AI59" s="267"/>
      <c r="AJ59" s="267"/>
      <c r="AK59" s="267"/>
      <c r="AL59" s="267"/>
      <c r="AM59" s="267"/>
      <c r="AN59" s="267"/>
      <c r="AO59" s="267"/>
      <c r="AP59" s="267"/>
      <c r="AQ59" s="267"/>
      <c r="AR59" s="267"/>
      <c r="AS59" s="267"/>
      <c r="AT59" s="267"/>
      <c r="AU59" s="267"/>
      <c r="AV59" s="267"/>
      <c r="AW59" s="267"/>
      <c r="AX59" s="267"/>
      <c r="AY59" s="267"/>
      <c r="AZ59" s="267"/>
      <c r="BA59" s="267"/>
      <c r="BB59" s="267"/>
      <c r="BC59" s="267"/>
      <c r="BD59" s="267"/>
      <c r="BE59" s="267"/>
      <c r="BF59" s="267"/>
      <c r="BG59" s="267"/>
      <c r="BH59" s="267"/>
      <c r="BI59" s="267"/>
      <c r="BJ59" s="267"/>
      <c r="BK59" s="267"/>
      <c r="BL59" s="267"/>
      <c r="BM59" s="267"/>
      <c r="BN59" s="267"/>
      <c r="BO59" s="267"/>
      <c r="BP59" s="267"/>
      <c r="BQ59" s="267"/>
      <c r="BR59" s="267"/>
      <c r="BS59" s="267"/>
      <c r="BT59" s="267"/>
      <c r="BU59" s="267"/>
      <c r="BV59" s="267"/>
      <c r="BW59" s="267"/>
      <c r="BX59" s="267"/>
      <c r="BY59" s="267"/>
      <c r="BZ59" s="267"/>
      <c r="CA59" s="267"/>
      <c r="CB59" s="267"/>
      <c r="CC59" s="267"/>
      <c r="CD59" s="267"/>
      <c r="CE59" s="267"/>
      <c r="CF59" s="267"/>
      <c r="CG59" s="267"/>
      <c r="CH59" s="267"/>
      <c r="CI59" s="267"/>
      <c r="CJ59" s="267"/>
      <c r="CK59" s="267"/>
      <c r="CL59" s="267"/>
      <c r="CM59" s="267"/>
      <c r="CN59" s="267"/>
      <c r="CO59" s="267"/>
      <c r="CP59" s="267"/>
      <c r="CQ59" s="267"/>
      <c r="CR59" s="267"/>
      <c r="CS59" s="267"/>
      <c r="CT59" s="267"/>
      <c r="CU59" s="267"/>
      <c r="CV59" s="267"/>
      <c r="CW59" s="267"/>
      <c r="CX59" s="267"/>
      <c r="CY59" s="267"/>
      <c r="CZ59" s="267"/>
      <c r="DA59" s="267"/>
      <c r="DB59" s="267"/>
      <c r="DC59" s="267"/>
      <c r="DD59" s="267"/>
      <c r="DE59" s="267"/>
      <c r="DF59" s="267"/>
      <c r="DG59" s="267"/>
      <c r="DH59" s="267"/>
      <c r="DI59" s="267"/>
      <c r="DJ59" s="267"/>
      <c r="DK59" s="267"/>
      <c r="DL59" s="267"/>
    </row>
    <row r="60" spans="1:116" x14ac:dyDescent="0.25">
      <c r="A60" s="268" t="s">
        <v>9356</v>
      </c>
      <c r="B60" s="269" t="s">
        <v>9357</v>
      </c>
      <c r="C60" s="272">
        <v>0.53238296770000004</v>
      </c>
      <c r="D60" s="273">
        <v>3</v>
      </c>
      <c r="E60" s="272">
        <v>0</v>
      </c>
      <c r="F60" s="272" t="s">
        <v>17</v>
      </c>
      <c r="G60" s="272">
        <v>0.35655918990000002</v>
      </c>
      <c r="H60" s="272">
        <v>36.700000000000003</v>
      </c>
      <c r="I60" s="273">
        <v>0</v>
      </c>
      <c r="J60" s="273" t="str">
        <f>IFERROR(VLOOKUP($B60,'Core Indicators'!$E$3:$EU$906,147,FALSE),"x")</f>
        <v>x</v>
      </c>
      <c r="K60" s="274">
        <v>-2.57588495E-2</v>
      </c>
      <c r="L60" s="272" t="s">
        <v>17</v>
      </c>
      <c r="M60" s="273">
        <v>60</v>
      </c>
      <c r="N60" s="273" t="s">
        <v>17</v>
      </c>
      <c r="O60" s="273" t="str">
        <f>IFERROR(VLOOKUP(B60,'Core Indicators'!$E$3:$G$9906,3,FALSE),"x")</f>
        <v>x</v>
      </c>
      <c r="P60" s="273">
        <v>18270</v>
      </c>
      <c r="Q60" s="267"/>
      <c r="R60" s="267"/>
      <c r="S60" s="267"/>
      <c r="T60" s="267"/>
      <c r="U60" s="267"/>
      <c r="V60" s="267"/>
      <c r="W60" s="267"/>
      <c r="X60" s="267"/>
      <c r="Y60" s="267"/>
      <c r="Z60" s="267"/>
      <c r="AA60" s="267"/>
      <c r="AB60" s="267"/>
      <c r="AC60" s="267"/>
      <c r="AD60" s="267"/>
      <c r="AE60" s="267"/>
      <c r="AF60" s="267"/>
      <c r="AG60" s="267"/>
      <c r="AH60" s="267"/>
      <c r="AI60" s="267"/>
      <c r="AJ60" s="267"/>
      <c r="AK60" s="267"/>
      <c r="AL60" s="267"/>
      <c r="AM60" s="267"/>
      <c r="AN60" s="267"/>
      <c r="AO60" s="267"/>
      <c r="AP60" s="267"/>
      <c r="AQ60" s="267"/>
      <c r="AR60" s="267"/>
      <c r="AS60" s="267"/>
      <c r="AT60" s="267"/>
      <c r="AU60" s="267"/>
      <c r="AV60" s="267"/>
      <c r="AW60" s="267"/>
      <c r="AX60" s="267"/>
      <c r="AY60" s="267"/>
      <c r="AZ60" s="267"/>
      <c r="BA60" s="267"/>
      <c r="BB60" s="267"/>
      <c r="BC60" s="267"/>
      <c r="BD60" s="267"/>
      <c r="BE60" s="267"/>
      <c r="BF60" s="267"/>
      <c r="BG60" s="267"/>
      <c r="BH60" s="267"/>
      <c r="BI60" s="267"/>
      <c r="BJ60" s="267"/>
      <c r="BK60" s="267"/>
      <c r="BL60" s="267"/>
      <c r="BM60" s="267"/>
      <c r="BN60" s="267"/>
      <c r="BO60" s="267"/>
      <c r="BP60" s="267"/>
      <c r="BQ60" s="267"/>
      <c r="BR60" s="267"/>
      <c r="BS60" s="267"/>
      <c r="BT60" s="267"/>
      <c r="BU60" s="267"/>
      <c r="BV60" s="267"/>
      <c r="BW60" s="267"/>
      <c r="BX60" s="267"/>
      <c r="BY60" s="267"/>
      <c r="BZ60" s="267"/>
      <c r="CA60" s="267"/>
      <c r="CB60" s="267"/>
      <c r="CC60" s="267"/>
      <c r="CD60" s="267"/>
      <c r="CE60" s="267"/>
      <c r="CF60" s="267"/>
      <c r="CG60" s="267"/>
      <c r="CH60" s="267"/>
      <c r="CI60" s="267"/>
      <c r="CJ60" s="267"/>
      <c r="CK60" s="267"/>
      <c r="CL60" s="267"/>
      <c r="CM60" s="267"/>
      <c r="CN60" s="267"/>
      <c r="CO60" s="267"/>
      <c r="CP60" s="267"/>
      <c r="CQ60" s="267"/>
      <c r="CR60" s="267"/>
      <c r="CS60" s="267"/>
      <c r="CT60" s="267"/>
      <c r="CU60" s="267"/>
      <c r="CV60" s="267"/>
      <c r="CW60" s="267"/>
      <c r="CX60" s="267"/>
      <c r="CY60" s="267"/>
      <c r="CZ60" s="267"/>
      <c r="DA60" s="267"/>
      <c r="DB60" s="267"/>
      <c r="DC60" s="267"/>
      <c r="DD60" s="267"/>
      <c r="DE60" s="267"/>
      <c r="DF60" s="267"/>
      <c r="DG60" s="267"/>
      <c r="DH60" s="267"/>
      <c r="DI60" s="267"/>
      <c r="DJ60" s="267"/>
      <c r="DK60" s="267"/>
      <c r="DL60" s="267"/>
    </row>
    <row r="61" spans="1:116" x14ac:dyDescent="0.25">
      <c r="A61" s="268" t="s">
        <v>9358</v>
      </c>
      <c r="B61" s="269" t="s">
        <v>9359</v>
      </c>
      <c r="C61" s="272">
        <v>4.7355978600000001E-2</v>
      </c>
      <c r="D61" s="273">
        <v>10</v>
      </c>
      <c r="E61" s="272">
        <v>2.3E-2</v>
      </c>
      <c r="F61" s="272" t="s">
        <v>17</v>
      </c>
      <c r="G61" s="272">
        <v>5.1375861000000002E-2</v>
      </c>
      <c r="H61" s="272">
        <v>32.4</v>
      </c>
      <c r="I61" s="273">
        <v>2</v>
      </c>
      <c r="J61" s="273" t="str">
        <f>IFERROR(VLOOKUP($B61,'Core Indicators'!$E$3:$EU$906,147,FALSE),"x")</f>
        <v>x</v>
      </c>
      <c r="K61" s="274">
        <v>1.4120583534</v>
      </c>
      <c r="L61" s="272" t="s">
        <v>17</v>
      </c>
      <c r="M61" s="273">
        <v>90</v>
      </c>
      <c r="N61" s="273">
        <v>69</v>
      </c>
      <c r="O61" s="273" t="str">
        <f>IFERROR(VLOOKUP(B61,'Core Indicators'!$E$3:$G$9906,3,FALSE),"x")</f>
        <v>x</v>
      </c>
      <c r="P61" s="273">
        <v>547557</v>
      </c>
      <c r="Q61" s="267"/>
      <c r="R61" s="267"/>
      <c r="S61" s="267"/>
      <c r="T61" s="267"/>
      <c r="U61" s="267"/>
      <c r="V61" s="267"/>
      <c r="W61" s="267"/>
      <c r="X61" s="267"/>
      <c r="Y61" s="267"/>
      <c r="Z61" s="267"/>
      <c r="AA61" s="267"/>
      <c r="AB61" s="267"/>
      <c r="AC61" s="267"/>
      <c r="AD61" s="267"/>
      <c r="AE61" s="267"/>
      <c r="AF61" s="267"/>
      <c r="AG61" s="267"/>
      <c r="AH61" s="267"/>
      <c r="AI61" s="267"/>
      <c r="AJ61" s="267"/>
      <c r="AK61" s="267"/>
      <c r="AL61" s="267"/>
      <c r="AM61" s="267"/>
      <c r="AN61" s="267"/>
      <c r="AO61" s="267"/>
      <c r="AP61" s="267"/>
      <c r="AQ61" s="267"/>
      <c r="AR61" s="267"/>
      <c r="AS61" s="267"/>
      <c r="AT61" s="267"/>
      <c r="AU61" s="267"/>
      <c r="AV61" s="267"/>
      <c r="AW61" s="267"/>
      <c r="AX61" s="267"/>
      <c r="AY61" s="267"/>
      <c r="AZ61" s="267"/>
      <c r="BA61" s="267"/>
      <c r="BB61" s="267"/>
      <c r="BC61" s="267"/>
      <c r="BD61" s="267"/>
      <c r="BE61" s="267"/>
      <c r="BF61" s="267"/>
      <c r="BG61" s="267"/>
      <c r="BH61" s="267"/>
      <c r="BI61" s="267"/>
      <c r="BJ61" s="267"/>
      <c r="BK61" s="267"/>
      <c r="BL61" s="267"/>
      <c r="BM61" s="267"/>
      <c r="BN61" s="267"/>
      <c r="BO61" s="267"/>
      <c r="BP61" s="267"/>
      <c r="BQ61" s="267"/>
      <c r="BR61" s="267"/>
      <c r="BS61" s="267"/>
      <c r="BT61" s="267"/>
      <c r="BU61" s="267"/>
      <c r="BV61" s="267"/>
      <c r="BW61" s="267"/>
      <c r="BX61" s="267"/>
      <c r="BY61" s="267"/>
      <c r="BZ61" s="267"/>
      <c r="CA61" s="267"/>
      <c r="CB61" s="267"/>
      <c r="CC61" s="267"/>
      <c r="CD61" s="267"/>
      <c r="CE61" s="267"/>
      <c r="CF61" s="267"/>
      <c r="CG61" s="267"/>
      <c r="CH61" s="267"/>
      <c r="CI61" s="267"/>
      <c r="CJ61" s="267"/>
      <c r="CK61" s="267"/>
      <c r="CL61" s="267"/>
      <c r="CM61" s="267"/>
      <c r="CN61" s="267"/>
      <c r="CO61" s="267"/>
      <c r="CP61" s="267"/>
      <c r="CQ61" s="267"/>
      <c r="CR61" s="267"/>
      <c r="CS61" s="267"/>
      <c r="CT61" s="267"/>
      <c r="CU61" s="267"/>
      <c r="CV61" s="267"/>
      <c r="CW61" s="267"/>
      <c r="CX61" s="267"/>
      <c r="CY61" s="267"/>
      <c r="CZ61" s="267"/>
      <c r="DA61" s="267"/>
      <c r="DB61" s="267"/>
      <c r="DC61" s="267"/>
      <c r="DD61" s="267"/>
      <c r="DE61" s="267"/>
      <c r="DF61" s="267"/>
      <c r="DG61" s="267"/>
      <c r="DH61" s="267"/>
      <c r="DI61" s="267"/>
      <c r="DJ61" s="267"/>
      <c r="DK61" s="267"/>
      <c r="DL61" s="267"/>
    </row>
    <row r="62" spans="1:116" x14ac:dyDescent="0.25">
      <c r="A62" s="268" t="s">
        <v>9360</v>
      </c>
      <c r="B62" s="269" t="s">
        <v>9361</v>
      </c>
      <c r="C62" s="272">
        <v>0</v>
      </c>
      <c r="D62" s="273">
        <v>11</v>
      </c>
      <c r="E62" s="272">
        <v>0</v>
      </c>
      <c r="F62" s="272" t="s">
        <v>17</v>
      </c>
      <c r="G62" s="272" t="s">
        <v>17</v>
      </c>
      <c r="H62" s="272">
        <v>40.1</v>
      </c>
      <c r="I62" s="273">
        <v>0</v>
      </c>
      <c r="J62" s="273" t="str">
        <f>IFERROR(VLOOKUP($B62,'Core Indicators'!$E$3:$EU$906,147,FALSE),"x")</f>
        <v>x</v>
      </c>
      <c r="K62" s="274">
        <v>2.41156537E-2</v>
      </c>
      <c r="L62" s="272" t="s">
        <v>17</v>
      </c>
      <c r="M62" s="273">
        <v>92</v>
      </c>
      <c r="N62" s="273" t="s">
        <v>17</v>
      </c>
      <c r="O62" s="273" t="str">
        <f>IFERROR(VLOOKUP(B62,'Core Indicators'!$E$3:$G$9906,3,FALSE),"x")</f>
        <v>x</v>
      </c>
      <c r="P62" s="273">
        <v>700</v>
      </c>
      <c r="Q62" s="267"/>
      <c r="R62" s="267"/>
      <c r="S62" s="267"/>
      <c r="T62" s="267"/>
      <c r="U62" s="267"/>
      <c r="V62" s="267"/>
      <c r="W62" s="267"/>
      <c r="X62" s="267"/>
      <c r="Y62" s="267"/>
      <c r="Z62" s="267"/>
      <c r="AA62" s="267"/>
      <c r="AB62" s="267"/>
      <c r="AC62" s="267"/>
      <c r="AD62" s="267"/>
      <c r="AE62" s="267"/>
      <c r="AF62" s="267"/>
      <c r="AG62" s="267"/>
      <c r="AH62" s="267"/>
      <c r="AI62" s="267"/>
      <c r="AJ62" s="267"/>
      <c r="AK62" s="267"/>
      <c r="AL62" s="267"/>
      <c r="AM62" s="267"/>
      <c r="AN62" s="267"/>
      <c r="AO62" s="267"/>
      <c r="AP62" s="267"/>
      <c r="AQ62" s="267"/>
      <c r="AR62" s="267"/>
      <c r="AS62" s="267"/>
      <c r="AT62" s="267"/>
      <c r="AU62" s="267"/>
      <c r="AV62" s="267"/>
      <c r="AW62" s="267"/>
      <c r="AX62" s="267"/>
      <c r="AY62" s="267"/>
      <c r="AZ62" s="267"/>
      <c r="BA62" s="267"/>
      <c r="BB62" s="267"/>
      <c r="BC62" s="267"/>
      <c r="BD62" s="267"/>
      <c r="BE62" s="267"/>
      <c r="BF62" s="267"/>
      <c r="BG62" s="267"/>
      <c r="BH62" s="267"/>
      <c r="BI62" s="267"/>
      <c r="BJ62" s="267"/>
      <c r="BK62" s="267"/>
      <c r="BL62" s="267"/>
      <c r="BM62" s="267"/>
      <c r="BN62" s="267"/>
      <c r="BO62" s="267"/>
      <c r="BP62" s="267"/>
      <c r="BQ62" s="267"/>
      <c r="BR62" s="267"/>
      <c r="BS62" s="267"/>
      <c r="BT62" s="267"/>
      <c r="BU62" s="267"/>
      <c r="BV62" s="267"/>
      <c r="BW62" s="267"/>
      <c r="BX62" s="267"/>
      <c r="BY62" s="267"/>
      <c r="BZ62" s="267"/>
      <c r="CA62" s="267"/>
      <c r="CB62" s="267"/>
      <c r="CC62" s="267"/>
      <c r="CD62" s="267"/>
      <c r="CE62" s="267"/>
      <c r="CF62" s="267"/>
      <c r="CG62" s="267"/>
      <c r="CH62" s="267"/>
      <c r="CI62" s="267"/>
      <c r="CJ62" s="267"/>
      <c r="CK62" s="267"/>
      <c r="CL62" s="267"/>
      <c r="CM62" s="267"/>
      <c r="CN62" s="267"/>
      <c r="CO62" s="267"/>
      <c r="CP62" s="267"/>
      <c r="CQ62" s="267"/>
      <c r="CR62" s="267"/>
      <c r="CS62" s="267"/>
      <c r="CT62" s="267"/>
      <c r="CU62" s="267"/>
      <c r="CV62" s="267"/>
      <c r="CW62" s="267"/>
      <c r="CX62" s="267"/>
      <c r="CY62" s="267"/>
      <c r="CZ62" s="267"/>
      <c r="DA62" s="267"/>
      <c r="DB62" s="267"/>
      <c r="DC62" s="267"/>
      <c r="DD62" s="267"/>
      <c r="DE62" s="267"/>
      <c r="DF62" s="267"/>
      <c r="DG62" s="267"/>
      <c r="DH62" s="267"/>
      <c r="DI62" s="267"/>
      <c r="DJ62" s="267"/>
      <c r="DK62" s="267"/>
      <c r="DL62" s="267"/>
    </row>
    <row r="63" spans="1:116" x14ac:dyDescent="0.25">
      <c r="A63" s="268" t="s">
        <v>9362</v>
      </c>
      <c r="B63" s="269" t="s">
        <v>9363</v>
      </c>
      <c r="C63" s="272">
        <v>0.77740000549999999</v>
      </c>
      <c r="D63" s="273">
        <v>9</v>
      </c>
      <c r="E63" s="272">
        <v>0.01</v>
      </c>
      <c r="F63" s="272">
        <v>4.7</v>
      </c>
      <c r="G63" s="272">
        <v>0.53430152109999995</v>
      </c>
      <c r="H63" s="272">
        <v>38</v>
      </c>
      <c r="I63" s="273">
        <v>1</v>
      </c>
      <c r="J63" s="273" t="str">
        <f>IFERROR(VLOOKUP($B63,'Core Indicators'!$E$3:$EU$906,147,FALSE),"x")</f>
        <v>x</v>
      </c>
      <c r="K63" s="274">
        <v>-0.7328509688</v>
      </c>
      <c r="L63" s="272">
        <v>3.75</v>
      </c>
      <c r="M63" s="273">
        <v>22</v>
      </c>
      <c r="N63" s="273">
        <v>31</v>
      </c>
      <c r="O63" s="273" t="str">
        <f>IFERROR(VLOOKUP(B63,'Core Indicators'!$E$3:$G$9906,3,FALSE),"x")</f>
        <v>x</v>
      </c>
      <c r="P63" s="273">
        <v>257670</v>
      </c>
      <c r="Q63" s="267"/>
      <c r="R63" s="267"/>
      <c r="S63" s="267"/>
      <c r="T63" s="267"/>
      <c r="U63" s="267"/>
      <c r="V63" s="267"/>
      <c r="W63" s="267"/>
      <c r="X63" s="267"/>
      <c r="Y63" s="267"/>
      <c r="Z63" s="267"/>
      <c r="AA63" s="267"/>
      <c r="AB63" s="267"/>
      <c r="AC63" s="267"/>
      <c r="AD63" s="267"/>
      <c r="AE63" s="267"/>
      <c r="AF63" s="267"/>
      <c r="AG63" s="267"/>
      <c r="AH63" s="267"/>
      <c r="AI63" s="267"/>
      <c r="AJ63" s="267"/>
      <c r="AK63" s="267"/>
      <c r="AL63" s="267"/>
      <c r="AM63" s="267"/>
      <c r="AN63" s="267"/>
      <c r="AO63" s="267"/>
      <c r="AP63" s="267"/>
      <c r="AQ63" s="267"/>
      <c r="AR63" s="267"/>
      <c r="AS63" s="267"/>
      <c r="AT63" s="267"/>
      <c r="AU63" s="267"/>
      <c r="AV63" s="267"/>
      <c r="AW63" s="267"/>
      <c r="AX63" s="267"/>
      <c r="AY63" s="267"/>
      <c r="AZ63" s="267"/>
      <c r="BA63" s="267"/>
      <c r="BB63" s="267"/>
      <c r="BC63" s="267"/>
      <c r="BD63" s="267"/>
      <c r="BE63" s="267"/>
      <c r="BF63" s="267"/>
      <c r="BG63" s="267"/>
      <c r="BH63" s="267"/>
      <c r="BI63" s="267"/>
      <c r="BJ63" s="267"/>
      <c r="BK63" s="267"/>
      <c r="BL63" s="267"/>
      <c r="BM63" s="267"/>
      <c r="BN63" s="267"/>
      <c r="BO63" s="267"/>
      <c r="BP63" s="267"/>
      <c r="BQ63" s="267"/>
      <c r="BR63" s="267"/>
      <c r="BS63" s="267"/>
      <c r="BT63" s="267"/>
      <c r="BU63" s="267"/>
      <c r="BV63" s="267"/>
      <c r="BW63" s="267"/>
      <c r="BX63" s="267"/>
      <c r="BY63" s="267"/>
      <c r="BZ63" s="267"/>
      <c r="CA63" s="267"/>
      <c r="CB63" s="267"/>
      <c r="CC63" s="267"/>
      <c r="CD63" s="267"/>
      <c r="CE63" s="267"/>
      <c r="CF63" s="267"/>
      <c r="CG63" s="267"/>
      <c r="CH63" s="267"/>
      <c r="CI63" s="267"/>
      <c r="CJ63" s="267"/>
      <c r="CK63" s="267"/>
      <c r="CL63" s="267"/>
      <c r="CM63" s="267"/>
      <c r="CN63" s="267"/>
      <c r="CO63" s="267"/>
      <c r="CP63" s="267"/>
      <c r="CQ63" s="267"/>
      <c r="CR63" s="267"/>
      <c r="CS63" s="267"/>
      <c r="CT63" s="267"/>
      <c r="CU63" s="267"/>
      <c r="CV63" s="267"/>
      <c r="CW63" s="267"/>
      <c r="CX63" s="267"/>
      <c r="CY63" s="267"/>
      <c r="CZ63" s="267"/>
      <c r="DA63" s="267"/>
      <c r="DB63" s="267"/>
      <c r="DC63" s="267"/>
      <c r="DD63" s="267"/>
      <c r="DE63" s="267"/>
      <c r="DF63" s="267"/>
      <c r="DG63" s="267"/>
      <c r="DH63" s="267"/>
      <c r="DI63" s="267"/>
      <c r="DJ63" s="267"/>
      <c r="DK63" s="267"/>
      <c r="DL63" s="267"/>
    </row>
    <row r="64" spans="1:116" x14ac:dyDescent="0.25">
      <c r="A64" s="268" t="s">
        <v>9364</v>
      </c>
      <c r="B64" s="269" t="s">
        <v>9365</v>
      </c>
      <c r="C64" s="272">
        <v>0.32496100410000001</v>
      </c>
      <c r="D64" s="273">
        <v>13</v>
      </c>
      <c r="E64" s="272">
        <v>7.0000000000000007E-2</v>
      </c>
      <c r="F64" s="272" t="s">
        <v>17</v>
      </c>
      <c r="G64" s="272">
        <v>0.1191900699</v>
      </c>
      <c r="H64" s="272">
        <v>35.1</v>
      </c>
      <c r="I64" s="273">
        <v>3</v>
      </c>
      <c r="J64" s="273" t="str">
        <f>IFERROR(VLOOKUP($B64,'Core Indicators'!$E$3:$EU$906,147,FALSE),"x")</f>
        <v>x</v>
      </c>
      <c r="K64" s="274">
        <v>1.6009106635999999</v>
      </c>
      <c r="L64" s="272" t="s">
        <v>17</v>
      </c>
      <c r="M64" s="273">
        <v>94</v>
      </c>
      <c r="N64" s="273">
        <v>77</v>
      </c>
      <c r="O64" s="273" t="str">
        <f>IFERROR(VLOOKUP(B64,'Core Indicators'!$E$3:$G$9906,3,FALSE),"x")</f>
        <v>x</v>
      </c>
      <c r="P64" s="273">
        <v>241930</v>
      </c>
      <c r="Q64" s="267"/>
      <c r="R64" s="267"/>
      <c r="S64" s="267"/>
      <c r="T64" s="267"/>
      <c r="U64" s="267"/>
      <c r="V64" s="267"/>
      <c r="W64" s="267"/>
      <c r="X64" s="267"/>
      <c r="Y64" s="267"/>
      <c r="Z64" s="267"/>
      <c r="AA64" s="267"/>
      <c r="AB64" s="267"/>
      <c r="AC64" s="267"/>
      <c r="AD64" s="267"/>
      <c r="AE64" s="267"/>
      <c r="AF64" s="267"/>
      <c r="AG64" s="267"/>
      <c r="AH64" s="267"/>
      <c r="AI64" s="267"/>
      <c r="AJ64" s="267"/>
      <c r="AK64" s="267"/>
      <c r="AL64" s="267"/>
      <c r="AM64" s="267"/>
      <c r="AN64" s="267"/>
      <c r="AO64" s="267"/>
      <c r="AP64" s="267"/>
      <c r="AQ64" s="267"/>
      <c r="AR64" s="267"/>
      <c r="AS64" s="267"/>
      <c r="AT64" s="267"/>
      <c r="AU64" s="267"/>
      <c r="AV64" s="267"/>
      <c r="AW64" s="267"/>
      <c r="AX64" s="267"/>
      <c r="AY64" s="267"/>
      <c r="AZ64" s="267"/>
      <c r="BA64" s="267"/>
      <c r="BB64" s="267"/>
      <c r="BC64" s="267"/>
      <c r="BD64" s="267"/>
      <c r="BE64" s="267"/>
      <c r="BF64" s="267"/>
      <c r="BG64" s="267"/>
      <c r="BH64" s="267"/>
      <c r="BI64" s="267"/>
      <c r="BJ64" s="267"/>
      <c r="BK64" s="267"/>
      <c r="BL64" s="267"/>
      <c r="BM64" s="267"/>
      <c r="BN64" s="267"/>
      <c r="BO64" s="267"/>
      <c r="BP64" s="267"/>
      <c r="BQ64" s="267"/>
      <c r="BR64" s="267"/>
      <c r="BS64" s="267"/>
      <c r="BT64" s="267"/>
      <c r="BU64" s="267"/>
      <c r="BV64" s="267"/>
      <c r="BW64" s="267"/>
      <c r="BX64" s="267"/>
      <c r="BY64" s="267"/>
      <c r="BZ64" s="267"/>
      <c r="CA64" s="267"/>
      <c r="CB64" s="267"/>
      <c r="CC64" s="267"/>
      <c r="CD64" s="267"/>
      <c r="CE64" s="267"/>
      <c r="CF64" s="267"/>
      <c r="CG64" s="267"/>
      <c r="CH64" s="267"/>
      <c r="CI64" s="267"/>
      <c r="CJ64" s="267"/>
      <c r="CK64" s="267"/>
      <c r="CL64" s="267"/>
      <c r="CM64" s="267"/>
      <c r="CN64" s="267"/>
      <c r="CO64" s="267"/>
      <c r="CP64" s="267"/>
      <c r="CQ64" s="267"/>
      <c r="CR64" s="267"/>
      <c r="CS64" s="267"/>
      <c r="CT64" s="267"/>
      <c r="CU64" s="267"/>
      <c r="CV64" s="267"/>
      <c r="CW64" s="267"/>
      <c r="CX64" s="267"/>
      <c r="CY64" s="267"/>
      <c r="CZ64" s="267"/>
      <c r="DA64" s="267"/>
      <c r="DB64" s="267"/>
      <c r="DC64" s="267"/>
      <c r="DD64" s="267"/>
      <c r="DE64" s="267"/>
      <c r="DF64" s="267"/>
      <c r="DG64" s="267"/>
      <c r="DH64" s="267"/>
      <c r="DI64" s="267"/>
      <c r="DJ64" s="267"/>
      <c r="DK64" s="267"/>
      <c r="DL64" s="267"/>
    </row>
    <row r="65" spans="1:116" x14ac:dyDescent="0.25">
      <c r="A65" s="268" t="s">
        <v>9366</v>
      </c>
      <c r="B65" s="269" t="s">
        <v>9367</v>
      </c>
      <c r="C65" s="272">
        <v>0.32528704609999998</v>
      </c>
      <c r="D65" s="273">
        <v>5</v>
      </c>
      <c r="E65" s="272">
        <v>0.30399999999999999</v>
      </c>
      <c r="F65" s="272">
        <v>6.6</v>
      </c>
      <c r="G65" s="272">
        <v>0.35077464800000002</v>
      </c>
      <c r="H65" s="272">
        <v>35.9</v>
      </c>
      <c r="I65" s="273">
        <v>3</v>
      </c>
      <c r="J65" s="273" t="str">
        <f>IFERROR(VLOOKUP($B65,'Core Indicators'!$E$3:$EU$906,147,FALSE),"x")</f>
        <v>x</v>
      </c>
      <c r="K65" s="274">
        <v>0.30997923020000001</v>
      </c>
      <c r="L65" s="272">
        <v>6.25</v>
      </c>
      <c r="M65" s="273">
        <v>61</v>
      </c>
      <c r="N65" s="273">
        <v>56</v>
      </c>
      <c r="O65" s="273" t="str">
        <f>IFERROR(VLOOKUP(B65,'Core Indicators'!$E$3:$G$9906,3,FALSE),"x")</f>
        <v>x</v>
      </c>
      <c r="P65" s="273">
        <v>69490</v>
      </c>
      <c r="Q65" s="267"/>
      <c r="R65" s="267"/>
      <c r="S65" s="267"/>
      <c r="T65" s="267"/>
      <c r="U65" s="267"/>
      <c r="V65" s="267"/>
      <c r="W65" s="267"/>
      <c r="X65" s="267"/>
      <c r="Y65" s="267"/>
      <c r="Z65" s="267"/>
      <c r="AA65" s="267"/>
      <c r="AB65" s="267"/>
      <c r="AC65" s="267"/>
      <c r="AD65" s="267"/>
      <c r="AE65" s="267"/>
      <c r="AF65" s="267"/>
      <c r="AG65" s="267"/>
      <c r="AH65" s="267"/>
      <c r="AI65" s="267"/>
      <c r="AJ65" s="267"/>
      <c r="AK65" s="267"/>
      <c r="AL65" s="267"/>
      <c r="AM65" s="267"/>
      <c r="AN65" s="267"/>
      <c r="AO65" s="267"/>
      <c r="AP65" s="267"/>
      <c r="AQ65" s="267"/>
      <c r="AR65" s="267"/>
      <c r="AS65" s="267"/>
      <c r="AT65" s="267"/>
      <c r="AU65" s="267"/>
      <c r="AV65" s="267"/>
      <c r="AW65" s="267"/>
      <c r="AX65" s="267"/>
      <c r="AY65" s="267"/>
      <c r="AZ65" s="267"/>
      <c r="BA65" s="267"/>
      <c r="BB65" s="267"/>
      <c r="BC65" s="267"/>
      <c r="BD65" s="267"/>
      <c r="BE65" s="267"/>
      <c r="BF65" s="267"/>
      <c r="BG65" s="267"/>
      <c r="BH65" s="267"/>
      <c r="BI65" s="267"/>
      <c r="BJ65" s="267"/>
      <c r="BK65" s="267"/>
      <c r="BL65" s="267"/>
      <c r="BM65" s="267"/>
      <c r="BN65" s="267"/>
      <c r="BO65" s="267"/>
      <c r="BP65" s="267"/>
      <c r="BQ65" s="267"/>
      <c r="BR65" s="267"/>
      <c r="BS65" s="267"/>
      <c r="BT65" s="267"/>
      <c r="BU65" s="267"/>
      <c r="BV65" s="267"/>
      <c r="BW65" s="267"/>
      <c r="BX65" s="267"/>
      <c r="BY65" s="267"/>
      <c r="BZ65" s="267"/>
      <c r="CA65" s="267"/>
      <c r="CB65" s="267"/>
      <c r="CC65" s="267"/>
      <c r="CD65" s="267"/>
      <c r="CE65" s="267"/>
      <c r="CF65" s="267"/>
      <c r="CG65" s="267"/>
      <c r="CH65" s="267"/>
      <c r="CI65" s="267"/>
      <c r="CJ65" s="267"/>
      <c r="CK65" s="267"/>
      <c r="CL65" s="267"/>
      <c r="CM65" s="267"/>
      <c r="CN65" s="267"/>
      <c r="CO65" s="267"/>
      <c r="CP65" s="267"/>
      <c r="CQ65" s="267"/>
      <c r="CR65" s="267"/>
      <c r="CS65" s="267"/>
      <c r="CT65" s="267"/>
      <c r="CU65" s="267"/>
      <c r="CV65" s="267"/>
      <c r="CW65" s="267"/>
      <c r="CX65" s="267"/>
      <c r="CY65" s="267"/>
      <c r="CZ65" s="267"/>
      <c r="DA65" s="267"/>
      <c r="DB65" s="267"/>
      <c r="DC65" s="267"/>
      <c r="DD65" s="267"/>
      <c r="DE65" s="267"/>
      <c r="DF65" s="267"/>
      <c r="DG65" s="267"/>
      <c r="DH65" s="267"/>
      <c r="DI65" s="267"/>
      <c r="DJ65" s="267"/>
      <c r="DK65" s="267"/>
      <c r="DL65" s="267"/>
    </row>
    <row r="66" spans="1:116" x14ac:dyDescent="0.25">
      <c r="A66" s="268" t="s">
        <v>9368</v>
      </c>
      <c r="B66" s="269" t="s">
        <v>9369</v>
      </c>
      <c r="C66" s="272">
        <v>0.77995000079999999</v>
      </c>
      <c r="D66" s="273">
        <v>11</v>
      </c>
      <c r="E66" s="272">
        <v>0</v>
      </c>
      <c r="F66" s="272">
        <v>7.85</v>
      </c>
      <c r="G66" s="272">
        <v>0.54103560419999996</v>
      </c>
      <c r="H66" s="272">
        <v>43.5</v>
      </c>
      <c r="I66" s="273">
        <v>2</v>
      </c>
      <c r="J66" s="273" t="str">
        <f>IFERROR(VLOOKUP($B66,'Core Indicators'!$E$3:$EU$906,147,FALSE),"x")</f>
        <v>x</v>
      </c>
      <c r="K66" s="274">
        <v>4.6889737200000003E-2</v>
      </c>
      <c r="L66" s="272">
        <v>7</v>
      </c>
      <c r="M66" s="273">
        <v>82</v>
      </c>
      <c r="N66" s="273">
        <v>41</v>
      </c>
      <c r="O66" s="273" t="str">
        <f>IFERROR(VLOOKUP(B66,'Core Indicators'!$E$3:$G$9906,3,FALSE),"x")</f>
        <v>x</v>
      </c>
      <c r="P66" s="273">
        <v>227540</v>
      </c>
      <c r="Q66" s="267"/>
      <c r="R66" s="267"/>
      <c r="S66" s="267"/>
      <c r="T66" s="267"/>
      <c r="U66" s="267"/>
      <c r="V66" s="267"/>
      <c r="W66" s="267"/>
      <c r="X66" s="267"/>
      <c r="Y66" s="267"/>
      <c r="Z66" s="267"/>
      <c r="AA66" s="267"/>
      <c r="AB66" s="267"/>
      <c r="AC66" s="267"/>
      <c r="AD66" s="267"/>
      <c r="AE66" s="267"/>
      <c r="AF66" s="267"/>
      <c r="AG66" s="267"/>
      <c r="AH66" s="267"/>
      <c r="AI66" s="267"/>
      <c r="AJ66" s="267"/>
      <c r="AK66" s="267"/>
      <c r="AL66" s="267"/>
      <c r="AM66" s="267"/>
      <c r="AN66" s="267"/>
      <c r="AO66" s="267"/>
      <c r="AP66" s="267"/>
      <c r="AQ66" s="267"/>
      <c r="AR66" s="267"/>
      <c r="AS66" s="267"/>
      <c r="AT66" s="267"/>
      <c r="AU66" s="267"/>
      <c r="AV66" s="267"/>
      <c r="AW66" s="267"/>
      <c r="AX66" s="267"/>
      <c r="AY66" s="267"/>
      <c r="AZ66" s="267"/>
      <c r="BA66" s="267"/>
      <c r="BB66" s="267"/>
      <c r="BC66" s="267"/>
      <c r="BD66" s="267"/>
      <c r="BE66" s="267"/>
      <c r="BF66" s="267"/>
      <c r="BG66" s="267"/>
      <c r="BH66" s="267"/>
      <c r="BI66" s="267"/>
      <c r="BJ66" s="267"/>
      <c r="BK66" s="267"/>
      <c r="BL66" s="267"/>
      <c r="BM66" s="267"/>
      <c r="BN66" s="267"/>
      <c r="BO66" s="267"/>
      <c r="BP66" s="267"/>
      <c r="BQ66" s="267"/>
      <c r="BR66" s="267"/>
      <c r="BS66" s="267"/>
      <c r="BT66" s="267"/>
      <c r="BU66" s="267"/>
      <c r="BV66" s="267"/>
      <c r="BW66" s="267"/>
      <c r="BX66" s="267"/>
      <c r="BY66" s="267"/>
      <c r="BZ66" s="267"/>
      <c r="CA66" s="267"/>
      <c r="CB66" s="267"/>
      <c r="CC66" s="267"/>
      <c r="CD66" s="267"/>
      <c r="CE66" s="267"/>
      <c r="CF66" s="267"/>
      <c r="CG66" s="267"/>
      <c r="CH66" s="267"/>
      <c r="CI66" s="267"/>
      <c r="CJ66" s="267"/>
      <c r="CK66" s="267"/>
      <c r="CL66" s="267"/>
      <c r="CM66" s="267"/>
      <c r="CN66" s="267"/>
      <c r="CO66" s="267"/>
      <c r="CP66" s="267"/>
      <c r="CQ66" s="267"/>
      <c r="CR66" s="267"/>
      <c r="CS66" s="267"/>
      <c r="CT66" s="267"/>
      <c r="CU66" s="267"/>
      <c r="CV66" s="267"/>
      <c r="CW66" s="267"/>
      <c r="CX66" s="267"/>
      <c r="CY66" s="267"/>
      <c r="CZ66" s="267"/>
      <c r="DA66" s="267"/>
      <c r="DB66" s="267"/>
      <c r="DC66" s="267"/>
      <c r="DD66" s="267"/>
      <c r="DE66" s="267"/>
      <c r="DF66" s="267"/>
      <c r="DG66" s="267"/>
      <c r="DH66" s="267"/>
      <c r="DI66" s="267"/>
      <c r="DJ66" s="267"/>
      <c r="DK66" s="267"/>
      <c r="DL66" s="267"/>
    </row>
    <row r="67" spans="1:116" x14ac:dyDescent="0.25">
      <c r="A67" s="268" t="s">
        <v>9370</v>
      </c>
      <c r="B67" s="269" t="s">
        <v>9371</v>
      </c>
      <c r="C67" s="272">
        <v>0.70999998689999999</v>
      </c>
      <c r="D67" s="273">
        <v>6</v>
      </c>
      <c r="E67" s="272">
        <v>0.6</v>
      </c>
      <c r="F67" s="272">
        <v>5.95</v>
      </c>
      <c r="G67" s="272" t="s">
        <v>17</v>
      </c>
      <c r="H67" s="272">
        <v>33.700000000000003</v>
      </c>
      <c r="I67" s="273">
        <v>3</v>
      </c>
      <c r="J67" s="273" t="str">
        <f>IFERROR(VLOOKUP($B67,'Core Indicators'!$E$3:$EU$906,147,FALSE),"x")</f>
        <v>x</v>
      </c>
      <c r="K67" s="274">
        <v>-1.2090275288000001</v>
      </c>
      <c r="L67" s="272">
        <v>4.75</v>
      </c>
      <c r="M67" s="273">
        <v>40</v>
      </c>
      <c r="N67" s="273">
        <v>29</v>
      </c>
      <c r="O67" s="273" t="str">
        <f>IFERROR(VLOOKUP(B67,'Core Indicators'!$E$3:$G$9906,3,FALSE),"x")</f>
        <v>x</v>
      </c>
      <c r="P67" s="273">
        <v>245720</v>
      </c>
      <c r="Q67" s="267"/>
      <c r="R67" s="267"/>
      <c r="S67" s="267"/>
      <c r="T67" s="267"/>
      <c r="U67" s="267"/>
      <c r="V67" s="267"/>
      <c r="W67" s="267"/>
      <c r="X67" s="267"/>
      <c r="Y67" s="267"/>
      <c r="Z67" s="267"/>
      <c r="AA67" s="267"/>
      <c r="AB67" s="267"/>
      <c r="AC67" s="267"/>
      <c r="AD67" s="267"/>
      <c r="AE67" s="267"/>
      <c r="AF67" s="267"/>
      <c r="AG67" s="267"/>
      <c r="AH67" s="267"/>
      <c r="AI67" s="267"/>
      <c r="AJ67" s="267"/>
      <c r="AK67" s="267"/>
      <c r="AL67" s="267"/>
      <c r="AM67" s="267"/>
      <c r="AN67" s="267"/>
      <c r="AO67" s="267"/>
      <c r="AP67" s="267"/>
      <c r="AQ67" s="267"/>
      <c r="AR67" s="267"/>
      <c r="AS67" s="267"/>
      <c r="AT67" s="267"/>
      <c r="AU67" s="267"/>
      <c r="AV67" s="267"/>
      <c r="AW67" s="267"/>
      <c r="AX67" s="267"/>
      <c r="AY67" s="267"/>
      <c r="AZ67" s="267"/>
      <c r="BA67" s="267"/>
      <c r="BB67" s="267"/>
      <c r="BC67" s="267"/>
      <c r="BD67" s="267"/>
      <c r="BE67" s="267"/>
      <c r="BF67" s="267"/>
      <c r="BG67" s="267"/>
      <c r="BH67" s="267"/>
      <c r="BI67" s="267"/>
      <c r="BJ67" s="267"/>
      <c r="BK67" s="267"/>
      <c r="BL67" s="267"/>
      <c r="BM67" s="267"/>
      <c r="BN67" s="267"/>
      <c r="BO67" s="267"/>
      <c r="BP67" s="267"/>
      <c r="BQ67" s="267"/>
      <c r="BR67" s="267"/>
      <c r="BS67" s="267"/>
      <c r="BT67" s="267"/>
      <c r="BU67" s="267"/>
      <c r="BV67" s="267"/>
      <c r="BW67" s="267"/>
      <c r="BX67" s="267"/>
      <c r="BY67" s="267"/>
      <c r="BZ67" s="267"/>
      <c r="CA67" s="267"/>
      <c r="CB67" s="267"/>
      <c r="CC67" s="267"/>
      <c r="CD67" s="267"/>
      <c r="CE67" s="267"/>
      <c r="CF67" s="267"/>
      <c r="CG67" s="267"/>
      <c r="CH67" s="267"/>
      <c r="CI67" s="267"/>
      <c r="CJ67" s="267"/>
      <c r="CK67" s="267"/>
      <c r="CL67" s="267"/>
      <c r="CM67" s="267"/>
      <c r="CN67" s="267"/>
      <c r="CO67" s="267"/>
      <c r="CP67" s="267"/>
      <c r="CQ67" s="267"/>
      <c r="CR67" s="267"/>
      <c r="CS67" s="267"/>
      <c r="CT67" s="267"/>
      <c r="CU67" s="267"/>
      <c r="CV67" s="267"/>
      <c r="CW67" s="267"/>
      <c r="CX67" s="267"/>
      <c r="CY67" s="267"/>
      <c r="CZ67" s="267"/>
      <c r="DA67" s="267"/>
      <c r="DB67" s="267"/>
      <c r="DC67" s="267"/>
      <c r="DD67" s="267"/>
      <c r="DE67" s="267"/>
      <c r="DF67" s="267"/>
      <c r="DG67" s="267"/>
      <c r="DH67" s="267"/>
      <c r="DI67" s="267"/>
      <c r="DJ67" s="267"/>
      <c r="DK67" s="267"/>
      <c r="DL67" s="267"/>
    </row>
    <row r="68" spans="1:116" x14ac:dyDescent="0.25">
      <c r="A68" s="268" t="s">
        <v>9372</v>
      </c>
      <c r="B68" s="269" t="s">
        <v>9373</v>
      </c>
      <c r="C68" s="272">
        <v>0.77542499430000011</v>
      </c>
      <c r="D68" s="273">
        <v>8</v>
      </c>
      <c r="E68" s="272">
        <v>0</v>
      </c>
      <c r="F68" s="272">
        <v>6.9</v>
      </c>
      <c r="G68" s="272">
        <v>0.62044554029999999</v>
      </c>
      <c r="H68" s="272">
        <v>35.9</v>
      </c>
      <c r="I68" s="273">
        <v>3</v>
      </c>
      <c r="J68" s="273" t="str">
        <f>IFERROR(VLOOKUP($B68,'Core Indicators'!$E$3:$EU$906,147,FALSE),"x")</f>
        <v>x</v>
      </c>
      <c r="K68" s="274">
        <v>-0.37157607079999999</v>
      </c>
      <c r="L68" s="272">
        <v>5.5</v>
      </c>
      <c r="M68" s="273">
        <v>46</v>
      </c>
      <c r="N68" s="273">
        <v>37</v>
      </c>
      <c r="O68" s="273" t="str">
        <f>IFERROR(VLOOKUP(B68,'Core Indicators'!$E$3:$G$9906,3,FALSE),"x")</f>
        <v>x</v>
      </c>
      <c r="P68" s="273">
        <v>10120</v>
      </c>
      <c r="Q68" s="267"/>
      <c r="R68" s="267"/>
      <c r="S68" s="267"/>
      <c r="T68" s="267"/>
      <c r="U68" s="267"/>
      <c r="V68" s="267"/>
      <c r="W68" s="267"/>
      <c r="X68" s="267"/>
      <c r="Y68" s="267"/>
      <c r="Z68" s="267"/>
      <c r="AA68" s="267"/>
      <c r="AB68" s="267"/>
      <c r="AC68" s="267"/>
      <c r="AD68" s="267"/>
      <c r="AE68" s="267"/>
      <c r="AF68" s="267"/>
      <c r="AG68" s="267"/>
      <c r="AH68" s="267"/>
      <c r="AI68" s="267"/>
      <c r="AJ68" s="267"/>
      <c r="AK68" s="267"/>
      <c r="AL68" s="267"/>
      <c r="AM68" s="267"/>
      <c r="AN68" s="267"/>
      <c r="AO68" s="267"/>
      <c r="AP68" s="267"/>
      <c r="AQ68" s="267"/>
      <c r="AR68" s="267"/>
      <c r="AS68" s="267"/>
      <c r="AT68" s="267"/>
      <c r="AU68" s="267"/>
      <c r="AV68" s="267"/>
      <c r="AW68" s="267"/>
      <c r="AX68" s="267"/>
      <c r="AY68" s="267"/>
      <c r="AZ68" s="267"/>
      <c r="BA68" s="267"/>
      <c r="BB68" s="267"/>
      <c r="BC68" s="267"/>
      <c r="BD68" s="267"/>
      <c r="BE68" s="267"/>
      <c r="BF68" s="267"/>
      <c r="BG68" s="267"/>
      <c r="BH68" s="267"/>
      <c r="BI68" s="267"/>
      <c r="BJ68" s="267"/>
      <c r="BK68" s="267"/>
      <c r="BL68" s="267"/>
      <c r="BM68" s="267"/>
      <c r="BN68" s="267"/>
      <c r="BO68" s="267"/>
      <c r="BP68" s="267"/>
      <c r="BQ68" s="267"/>
      <c r="BR68" s="267"/>
      <c r="BS68" s="267"/>
      <c r="BT68" s="267"/>
      <c r="BU68" s="267"/>
      <c r="BV68" s="267"/>
      <c r="BW68" s="267"/>
      <c r="BX68" s="267"/>
      <c r="BY68" s="267"/>
      <c r="BZ68" s="267"/>
      <c r="CA68" s="267"/>
      <c r="CB68" s="267"/>
      <c r="CC68" s="267"/>
      <c r="CD68" s="267"/>
      <c r="CE68" s="267"/>
      <c r="CF68" s="267"/>
      <c r="CG68" s="267"/>
      <c r="CH68" s="267"/>
      <c r="CI68" s="267"/>
      <c r="CJ68" s="267"/>
      <c r="CK68" s="267"/>
      <c r="CL68" s="267"/>
      <c r="CM68" s="267"/>
      <c r="CN68" s="267"/>
      <c r="CO68" s="267"/>
      <c r="CP68" s="267"/>
      <c r="CQ68" s="267"/>
      <c r="CR68" s="267"/>
      <c r="CS68" s="267"/>
      <c r="CT68" s="267"/>
      <c r="CU68" s="267"/>
      <c r="CV68" s="267"/>
      <c r="CW68" s="267"/>
      <c r="CX68" s="267"/>
      <c r="CY68" s="267"/>
      <c r="CZ68" s="267"/>
      <c r="DA68" s="267"/>
      <c r="DB68" s="267"/>
      <c r="DC68" s="267"/>
      <c r="DD68" s="267"/>
      <c r="DE68" s="267"/>
      <c r="DF68" s="267"/>
      <c r="DG68" s="267"/>
      <c r="DH68" s="267"/>
      <c r="DI68" s="267"/>
      <c r="DJ68" s="267"/>
      <c r="DK68" s="267"/>
      <c r="DL68" s="267"/>
    </row>
    <row r="69" spans="1:116" x14ac:dyDescent="0.25">
      <c r="A69" s="268" t="s">
        <v>9374</v>
      </c>
      <c r="B69" s="269" t="s">
        <v>9375</v>
      </c>
      <c r="C69" s="272">
        <v>0.84509999150000004</v>
      </c>
      <c r="D69" s="273">
        <v>11</v>
      </c>
      <c r="E69" s="272">
        <v>0.14000000000000001</v>
      </c>
      <c r="F69" s="272">
        <v>6.25</v>
      </c>
      <c r="G69" s="272" t="s">
        <v>17</v>
      </c>
      <c r="H69" s="272">
        <v>50.7</v>
      </c>
      <c r="I69" s="273">
        <v>2</v>
      </c>
      <c r="J69" s="273" t="str">
        <f>IFERROR(VLOOKUP($B69,'Core Indicators'!$E$3:$EU$906,147,FALSE),"x")</f>
        <v>x</v>
      </c>
      <c r="K69" s="274">
        <v>-1.2640448809</v>
      </c>
      <c r="L69" s="272">
        <v>5</v>
      </c>
      <c r="M69" s="273">
        <v>46</v>
      </c>
      <c r="N69" s="273">
        <v>18</v>
      </c>
      <c r="O69" s="273" t="str">
        <f>IFERROR(VLOOKUP(B69,'Core Indicators'!$E$3:$G$9906,3,FALSE),"x")</f>
        <v>x</v>
      </c>
      <c r="P69" s="273">
        <v>28120</v>
      </c>
      <c r="Q69" s="267"/>
      <c r="R69" s="267"/>
      <c r="S69" s="267"/>
      <c r="T69" s="267"/>
      <c r="U69" s="267"/>
      <c r="V69" s="267"/>
      <c r="W69" s="267"/>
      <c r="X69" s="267"/>
      <c r="Y69" s="267"/>
      <c r="Z69" s="267"/>
      <c r="AA69" s="267"/>
      <c r="AB69" s="267"/>
      <c r="AC69" s="267"/>
      <c r="AD69" s="267"/>
      <c r="AE69" s="267"/>
      <c r="AF69" s="267"/>
      <c r="AG69" s="267"/>
      <c r="AH69" s="267"/>
      <c r="AI69" s="267"/>
      <c r="AJ69" s="267"/>
      <c r="AK69" s="267"/>
      <c r="AL69" s="267"/>
      <c r="AM69" s="267"/>
      <c r="AN69" s="267"/>
      <c r="AO69" s="267"/>
      <c r="AP69" s="267"/>
      <c r="AQ69" s="267"/>
      <c r="AR69" s="267"/>
      <c r="AS69" s="267"/>
      <c r="AT69" s="267"/>
      <c r="AU69" s="267"/>
      <c r="AV69" s="267"/>
      <c r="AW69" s="267"/>
      <c r="AX69" s="267"/>
      <c r="AY69" s="267"/>
      <c r="AZ69" s="267"/>
      <c r="BA69" s="267"/>
      <c r="BB69" s="267"/>
      <c r="BC69" s="267"/>
      <c r="BD69" s="267"/>
      <c r="BE69" s="267"/>
      <c r="BF69" s="267"/>
      <c r="BG69" s="267"/>
      <c r="BH69" s="267"/>
      <c r="BI69" s="267"/>
      <c r="BJ69" s="267"/>
      <c r="BK69" s="267"/>
      <c r="BL69" s="267"/>
      <c r="BM69" s="267"/>
      <c r="BN69" s="267"/>
      <c r="BO69" s="267"/>
      <c r="BP69" s="267"/>
      <c r="BQ69" s="267"/>
      <c r="BR69" s="267"/>
      <c r="BS69" s="267"/>
      <c r="BT69" s="267"/>
      <c r="BU69" s="267"/>
      <c r="BV69" s="267"/>
      <c r="BW69" s="267"/>
      <c r="BX69" s="267"/>
      <c r="BY69" s="267"/>
      <c r="BZ69" s="267"/>
      <c r="CA69" s="267"/>
      <c r="CB69" s="267"/>
      <c r="CC69" s="267"/>
      <c r="CD69" s="267"/>
      <c r="CE69" s="267"/>
      <c r="CF69" s="267"/>
      <c r="CG69" s="267"/>
      <c r="CH69" s="267"/>
      <c r="CI69" s="267"/>
      <c r="CJ69" s="267"/>
      <c r="CK69" s="267"/>
      <c r="CL69" s="267"/>
      <c r="CM69" s="267"/>
      <c r="CN69" s="267"/>
      <c r="CO69" s="267"/>
      <c r="CP69" s="267"/>
      <c r="CQ69" s="267"/>
      <c r="CR69" s="267"/>
      <c r="CS69" s="267"/>
      <c r="CT69" s="267"/>
      <c r="CU69" s="267"/>
      <c r="CV69" s="267"/>
      <c r="CW69" s="267"/>
      <c r="CX69" s="267"/>
      <c r="CY69" s="267"/>
      <c r="CZ69" s="267"/>
      <c r="DA69" s="267"/>
      <c r="DB69" s="267"/>
      <c r="DC69" s="267"/>
      <c r="DD69" s="267"/>
      <c r="DE69" s="267"/>
      <c r="DF69" s="267"/>
      <c r="DG69" s="267"/>
      <c r="DH69" s="267"/>
      <c r="DI69" s="267"/>
      <c r="DJ69" s="267"/>
      <c r="DK69" s="267"/>
      <c r="DL69" s="267"/>
    </row>
    <row r="70" spans="1:116" x14ac:dyDescent="0.25">
      <c r="A70" s="268" t="s">
        <v>9376</v>
      </c>
      <c r="B70" s="269" t="s">
        <v>9377</v>
      </c>
      <c r="C70" s="272">
        <v>0.25992401189999997</v>
      </c>
      <c r="D70" s="273">
        <v>4</v>
      </c>
      <c r="E70" s="272">
        <v>0</v>
      </c>
      <c r="F70" s="272">
        <v>2.8166666667000002</v>
      </c>
      <c r="G70" s="272" t="s">
        <v>17</v>
      </c>
      <c r="H70" s="272" t="s">
        <v>17</v>
      </c>
      <c r="I70" s="273">
        <v>0</v>
      </c>
      <c r="J70" s="273" t="str">
        <f>IFERROR(VLOOKUP($B70,'Core Indicators'!$E$3:$EU$906,147,FALSE),"x")</f>
        <v>x</v>
      </c>
      <c r="K70" s="274">
        <v>-1.4223147630999999</v>
      </c>
      <c r="L70" s="272">
        <v>1.75</v>
      </c>
      <c r="M70" s="273">
        <v>6</v>
      </c>
      <c r="N70" s="273">
        <v>16</v>
      </c>
      <c r="O70" s="273" t="str">
        <f>IFERROR(VLOOKUP(B70,'Core Indicators'!$E$3:$G$9906,3,FALSE),"x")</f>
        <v>x</v>
      </c>
      <c r="P70" s="273">
        <v>28050</v>
      </c>
      <c r="Q70" s="267"/>
      <c r="R70" s="267"/>
      <c r="S70" s="267"/>
      <c r="T70" s="267"/>
      <c r="U70" s="267"/>
      <c r="V70" s="267"/>
      <c r="W70" s="267"/>
      <c r="X70" s="267"/>
      <c r="Y70" s="267"/>
      <c r="Z70" s="267"/>
      <c r="AA70" s="267"/>
      <c r="AB70" s="267"/>
      <c r="AC70" s="267"/>
      <c r="AD70" s="267"/>
      <c r="AE70" s="267"/>
      <c r="AF70" s="267"/>
      <c r="AG70" s="267"/>
      <c r="AH70" s="267"/>
      <c r="AI70" s="267"/>
      <c r="AJ70" s="267"/>
      <c r="AK70" s="267"/>
      <c r="AL70" s="267"/>
      <c r="AM70" s="267"/>
      <c r="AN70" s="267"/>
      <c r="AO70" s="267"/>
      <c r="AP70" s="267"/>
      <c r="AQ70" s="267"/>
      <c r="AR70" s="267"/>
      <c r="AS70" s="267"/>
      <c r="AT70" s="267"/>
      <c r="AU70" s="267"/>
      <c r="AV70" s="267"/>
      <c r="AW70" s="267"/>
      <c r="AX70" s="267"/>
      <c r="AY70" s="267"/>
      <c r="AZ70" s="267"/>
      <c r="BA70" s="267"/>
      <c r="BB70" s="267"/>
      <c r="BC70" s="267"/>
      <c r="BD70" s="267"/>
      <c r="BE70" s="267"/>
      <c r="BF70" s="267"/>
      <c r="BG70" s="267"/>
      <c r="BH70" s="267"/>
      <c r="BI70" s="267"/>
      <c r="BJ70" s="267"/>
      <c r="BK70" s="267"/>
      <c r="BL70" s="267"/>
      <c r="BM70" s="267"/>
      <c r="BN70" s="267"/>
      <c r="BO70" s="267"/>
      <c r="BP70" s="267"/>
      <c r="BQ70" s="267"/>
      <c r="BR70" s="267"/>
      <c r="BS70" s="267"/>
      <c r="BT70" s="267"/>
      <c r="BU70" s="267"/>
      <c r="BV70" s="267"/>
      <c r="BW70" s="267"/>
      <c r="BX70" s="267"/>
      <c r="BY70" s="267"/>
      <c r="BZ70" s="267"/>
      <c r="CA70" s="267"/>
      <c r="CB70" s="267"/>
      <c r="CC70" s="267"/>
      <c r="CD70" s="267"/>
      <c r="CE70" s="267"/>
      <c r="CF70" s="267"/>
      <c r="CG70" s="267"/>
      <c r="CH70" s="267"/>
      <c r="CI70" s="267"/>
      <c r="CJ70" s="267"/>
      <c r="CK70" s="267"/>
      <c r="CL70" s="267"/>
      <c r="CM70" s="267"/>
      <c r="CN70" s="267"/>
      <c r="CO70" s="267"/>
      <c r="CP70" s="267"/>
      <c r="CQ70" s="267"/>
      <c r="CR70" s="267"/>
      <c r="CS70" s="267"/>
      <c r="CT70" s="267"/>
      <c r="CU70" s="267"/>
      <c r="CV70" s="267"/>
      <c r="CW70" s="267"/>
      <c r="CX70" s="267"/>
      <c r="CY70" s="267"/>
      <c r="CZ70" s="267"/>
      <c r="DA70" s="267"/>
      <c r="DB70" s="267"/>
      <c r="DC70" s="267"/>
      <c r="DD70" s="267"/>
      <c r="DE70" s="267"/>
      <c r="DF70" s="267"/>
      <c r="DG70" s="267"/>
      <c r="DH70" s="267"/>
      <c r="DI70" s="267"/>
      <c r="DJ70" s="267"/>
      <c r="DK70" s="267"/>
      <c r="DL70" s="267"/>
    </row>
    <row r="71" spans="1:116" x14ac:dyDescent="0.25">
      <c r="A71" s="268" t="s">
        <v>105</v>
      </c>
      <c r="B71" s="269" t="s">
        <v>9378</v>
      </c>
      <c r="C71" s="272">
        <v>7.7842041200000003E-2</v>
      </c>
      <c r="D71" s="273">
        <v>9</v>
      </c>
      <c r="E71" s="272">
        <v>2.7E-2</v>
      </c>
      <c r="F71" s="272" t="s">
        <v>17</v>
      </c>
      <c r="G71" s="272">
        <v>0.1223017302</v>
      </c>
      <c r="H71" s="272">
        <v>32.9</v>
      </c>
      <c r="I71" s="273">
        <v>3</v>
      </c>
      <c r="J71" s="273">
        <f>IFERROR(VLOOKUP($B71,'Core Indicators'!$E$3:$EU$906,147,FALSE),"x")</f>
        <v>109</v>
      </c>
      <c r="K71" s="274">
        <v>0.1988379508</v>
      </c>
      <c r="L71" s="272" t="s">
        <v>17</v>
      </c>
      <c r="M71" s="273">
        <v>88</v>
      </c>
      <c r="N71" s="273">
        <v>48</v>
      </c>
      <c r="O71" s="273">
        <f>IFERROR(VLOOKUP(B71,'Core Indicators'!$E$3:$G$9906,3,FALSE),"x")</f>
        <v>10482000</v>
      </c>
      <c r="P71" s="273">
        <v>128900</v>
      </c>
      <c r="Q71" s="267"/>
      <c r="R71" s="267"/>
      <c r="S71" s="267"/>
      <c r="T71" s="267"/>
      <c r="U71" s="267"/>
      <c r="V71" s="267"/>
      <c r="W71" s="267"/>
      <c r="X71" s="267"/>
      <c r="Y71" s="267"/>
      <c r="Z71" s="267"/>
      <c r="AA71" s="267"/>
      <c r="AB71" s="267"/>
      <c r="AC71" s="267"/>
      <c r="AD71" s="267"/>
      <c r="AE71" s="267"/>
      <c r="AF71" s="267"/>
      <c r="AG71" s="267"/>
      <c r="AH71" s="267"/>
      <c r="AI71" s="267"/>
      <c r="AJ71" s="267"/>
      <c r="AK71" s="267"/>
      <c r="AL71" s="267"/>
      <c r="AM71" s="267"/>
      <c r="AN71" s="267"/>
      <c r="AO71" s="267"/>
      <c r="AP71" s="267"/>
      <c r="AQ71" s="267"/>
      <c r="AR71" s="267"/>
      <c r="AS71" s="267"/>
      <c r="AT71" s="267"/>
      <c r="AU71" s="267"/>
      <c r="AV71" s="267"/>
      <c r="AW71" s="267"/>
      <c r="AX71" s="267"/>
      <c r="AY71" s="267"/>
      <c r="AZ71" s="267"/>
      <c r="BA71" s="267"/>
      <c r="BB71" s="267"/>
      <c r="BC71" s="267"/>
      <c r="BD71" s="267"/>
      <c r="BE71" s="267"/>
      <c r="BF71" s="267"/>
      <c r="BG71" s="267"/>
      <c r="BH71" s="267"/>
      <c r="BI71" s="267"/>
      <c r="BJ71" s="267"/>
      <c r="BK71" s="267"/>
      <c r="BL71" s="267"/>
      <c r="BM71" s="267"/>
      <c r="BN71" s="267"/>
      <c r="BO71" s="267"/>
      <c r="BP71" s="267"/>
      <c r="BQ71" s="267"/>
      <c r="BR71" s="267"/>
      <c r="BS71" s="267"/>
      <c r="BT71" s="267"/>
      <c r="BU71" s="267"/>
      <c r="BV71" s="267"/>
      <c r="BW71" s="267"/>
      <c r="BX71" s="267"/>
      <c r="BY71" s="267"/>
      <c r="BZ71" s="267"/>
      <c r="CA71" s="267"/>
      <c r="CB71" s="267"/>
      <c r="CC71" s="267"/>
      <c r="CD71" s="267"/>
      <c r="CE71" s="267"/>
      <c r="CF71" s="267"/>
      <c r="CG71" s="267"/>
      <c r="CH71" s="267"/>
      <c r="CI71" s="267"/>
      <c r="CJ71" s="267"/>
      <c r="CK71" s="267"/>
      <c r="CL71" s="267"/>
      <c r="CM71" s="267"/>
      <c r="CN71" s="267"/>
      <c r="CO71" s="267"/>
      <c r="CP71" s="267"/>
      <c r="CQ71" s="267"/>
      <c r="CR71" s="267"/>
      <c r="CS71" s="267"/>
      <c r="CT71" s="267"/>
      <c r="CU71" s="267"/>
      <c r="CV71" s="267"/>
      <c r="CW71" s="267"/>
      <c r="CX71" s="267"/>
      <c r="CY71" s="267"/>
      <c r="CZ71" s="267"/>
      <c r="DA71" s="267"/>
      <c r="DB71" s="267"/>
      <c r="DC71" s="267"/>
      <c r="DD71" s="267"/>
      <c r="DE71" s="267"/>
      <c r="DF71" s="267"/>
      <c r="DG71" s="267"/>
      <c r="DH71" s="267"/>
      <c r="DI71" s="267"/>
      <c r="DJ71" s="267"/>
      <c r="DK71" s="267"/>
      <c r="DL71" s="267"/>
    </row>
    <row r="72" spans="1:116" x14ac:dyDescent="0.25">
      <c r="A72" s="268" t="s">
        <v>9379</v>
      </c>
      <c r="B72" s="269" t="s">
        <v>9380</v>
      </c>
      <c r="C72" s="272">
        <v>0</v>
      </c>
      <c r="D72" s="273">
        <v>13</v>
      </c>
      <c r="E72" s="272">
        <v>0</v>
      </c>
      <c r="F72" s="272" t="s">
        <v>17</v>
      </c>
      <c r="G72" s="272" t="s">
        <v>17</v>
      </c>
      <c r="H72" s="272" t="s">
        <v>17</v>
      </c>
      <c r="I72" s="273">
        <v>0</v>
      </c>
      <c r="J72" s="273" t="str">
        <f>IFERROR(VLOOKUP($B72,'Core Indicators'!$E$3:$EU$906,147,FALSE),"x")</f>
        <v>x</v>
      </c>
      <c r="K72" s="274">
        <v>0.17586329580000001</v>
      </c>
      <c r="L72" s="272" t="s">
        <v>17</v>
      </c>
      <c r="M72" s="273">
        <v>89</v>
      </c>
      <c r="N72" s="273">
        <v>53</v>
      </c>
      <c r="O72" s="273" t="str">
        <f>IFERROR(VLOOKUP(B72,'Core Indicators'!$E$3:$G$9906,3,FALSE),"x")</f>
        <v>x</v>
      </c>
      <c r="P72" s="273">
        <v>340</v>
      </c>
      <c r="Q72" s="267"/>
      <c r="R72" s="267"/>
      <c r="S72" s="267"/>
      <c r="T72" s="267"/>
      <c r="U72" s="267"/>
      <c r="V72" s="267"/>
      <c r="W72" s="267"/>
      <c r="X72" s="267"/>
      <c r="Y72" s="267"/>
      <c r="Z72" s="267"/>
      <c r="AA72" s="267"/>
      <c r="AB72" s="267"/>
      <c r="AC72" s="267"/>
      <c r="AD72" s="267"/>
      <c r="AE72" s="267"/>
      <c r="AF72" s="267"/>
      <c r="AG72" s="267"/>
      <c r="AH72" s="267"/>
      <c r="AI72" s="267"/>
      <c r="AJ72" s="267"/>
      <c r="AK72" s="267"/>
      <c r="AL72" s="267"/>
      <c r="AM72" s="267"/>
      <c r="AN72" s="267"/>
      <c r="AO72" s="267"/>
      <c r="AP72" s="267"/>
      <c r="AQ72" s="267"/>
      <c r="AR72" s="267"/>
      <c r="AS72" s="267"/>
      <c r="AT72" s="267"/>
      <c r="AU72" s="267"/>
      <c r="AV72" s="267"/>
      <c r="AW72" s="267"/>
      <c r="AX72" s="267"/>
      <c r="AY72" s="267"/>
      <c r="AZ72" s="267"/>
      <c r="BA72" s="267"/>
      <c r="BB72" s="267"/>
      <c r="BC72" s="267"/>
      <c r="BD72" s="267"/>
      <c r="BE72" s="267"/>
      <c r="BF72" s="267"/>
      <c r="BG72" s="267"/>
      <c r="BH72" s="267"/>
      <c r="BI72" s="267"/>
      <c r="BJ72" s="267"/>
      <c r="BK72" s="267"/>
      <c r="BL72" s="267"/>
      <c r="BM72" s="267"/>
      <c r="BN72" s="267"/>
      <c r="BO72" s="267"/>
      <c r="BP72" s="267"/>
      <c r="BQ72" s="267"/>
      <c r="BR72" s="267"/>
      <c r="BS72" s="267"/>
      <c r="BT72" s="267"/>
      <c r="BU72" s="267"/>
      <c r="BV72" s="267"/>
      <c r="BW72" s="267"/>
      <c r="BX72" s="267"/>
      <c r="BY72" s="267"/>
      <c r="BZ72" s="267"/>
      <c r="CA72" s="267"/>
      <c r="CB72" s="267"/>
      <c r="CC72" s="267"/>
      <c r="CD72" s="267"/>
      <c r="CE72" s="267"/>
      <c r="CF72" s="267"/>
      <c r="CG72" s="267"/>
      <c r="CH72" s="267"/>
      <c r="CI72" s="267"/>
      <c r="CJ72" s="267"/>
      <c r="CK72" s="267"/>
      <c r="CL72" s="267"/>
      <c r="CM72" s="267"/>
      <c r="CN72" s="267"/>
      <c r="CO72" s="267"/>
      <c r="CP72" s="267"/>
      <c r="CQ72" s="267"/>
      <c r="CR72" s="267"/>
      <c r="CS72" s="267"/>
      <c r="CT72" s="267"/>
      <c r="CU72" s="267"/>
      <c r="CV72" s="267"/>
      <c r="CW72" s="267"/>
      <c r="CX72" s="267"/>
      <c r="CY72" s="267"/>
      <c r="CZ72" s="267"/>
      <c r="DA72" s="267"/>
      <c r="DB72" s="267"/>
      <c r="DC72" s="267"/>
      <c r="DD72" s="267"/>
      <c r="DE72" s="267"/>
      <c r="DF72" s="267"/>
      <c r="DG72" s="267"/>
      <c r="DH72" s="267"/>
      <c r="DI72" s="267"/>
      <c r="DJ72" s="267"/>
      <c r="DK72" s="267"/>
      <c r="DL72" s="267"/>
    </row>
    <row r="73" spans="1:116" x14ac:dyDescent="0.25">
      <c r="A73" s="268" t="s">
        <v>2842</v>
      </c>
      <c r="B73" s="269" t="s">
        <v>9381</v>
      </c>
      <c r="C73" s="272">
        <v>0.50436202500000005</v>
      </c>
      <c r="D73" s="273">
        <v>11</v>
      </c>
      <c r="E73" s="272">
        <v>0.39200000000000002</v>
      </c>
      <c r="F73" s="272">
        <v>4.05</v>
      </c>
      <c r="G73" s="272">
        <v>0.49214644930000001</v>
      </c>
      <c r="H73" s="272">
        <v>48.3</v>
      </c>
      <c r="I73" s="273">
        <v>3</v>
      </c>
      <c r="J73" s="273">
        <f>IFERROR(VLOOKUP($B73,'Core Indicators'!$E$3:$EU$906,147,FALSE),"x")</f>
        <v>133</v>
      </c>
      <c r="K73" s="274">
        <v>-1.0522887706999999</v>
      </c>
      <c r="L73" s="272">
        <v>3.25</v>
      </c>
      <c r="M73" s="273">
        <v>52</v>
      </c>
      <c r="N73" s="273">
        <v>26</v>
      </c>
      <c r="O73" s="273">
        <f>IFERROR(VLOOKUP(B73,'Core Indicators'!$E$3:$G$9906,3,FALSE),"x")</f>
        <v>17300000</v>
      </c>
      <c r="P73" s="273">
        <v>107160</v>
      </c>
      <c r="Q73" s="267"/>
      <c r="R73" s="267"/>
      <c r="S73" s="267"/>
      <c r="T73" s="267"/>
      <c r="U73" s="267"/>
      <c r="V73" s="267"/>
      <c r="W73" s="267"/>
      <c r="X73" s="267"/>
      <c r="Y73" s="267"/>
      <c r="Z73" s="267"/>
      <c r="AA73" s="267"/>
      <c r="AB73" s="267"/>
      <c r="AC73" s="267"/>
      <c r="AD73" s="267"/>
      <c r="AE73" s="267"/>
      <c r="AF73" s="267"/>
      <c r="AG73" s="267"/>
      <c r="AH73" s="267"/>
      <c r="AI73" s="267"/>
      <c r="AJ73" s="267"/>
      <c r="AK73" s="267"/>
      <c r="AL73" s="267"/>
      <c r="AM73" s="267"/>
      <c r="AN73" s="267"/>
      <c r="AO73" s="267"/>
      <c r="AP73" s="267"/>
      <c r="AQ73" s="267"/>
      <c r="AR73" s="267"/>
      <c r="AS73" s="267"/>
      <c r="AT73" s="267"/>
      <c r="AU73" s="267"/>
      <c r="AV73" s="267"/>
      <c r="AW73" s="267"/>
      <c r="AX73" s="267"/>
      <c r="AY73" s="267"/>
      <c r="AZ73" s="267"/>
      <c r="BA73" s="267"/>
      <c r="BB73" s="267"/>
      <c r="BC73" s="267"/>
      <c r="BD73" s="267"/>
      <c r="BE73" s="267"/>
      <c r="BF73" s="267"/>
      <c r="BG73" s="267"/>
      <c r="BH73" s="267"/>
      <c r="BI73" s="267"/>
      <c r="BJ73" s="267"/>
      <c r="BK73" s="267"/>
      <c r="BL73" s="267"/>
      <c r="BM73" s="267"/>
      <c r="BN73" s="267"/>
      <c r="BO73" s="267"/>
      <c r="BP73" s="267"/>
      <c r="BQ73" s="267"/>
      <c r="BR73" s="267"/>
      <c r="BS73" s="267"/>
      <c r="BT73" s="267"/>
      <c r="BU73" s="267"/>
      <c r="BV73" s="267"/>
      <c r="BW73" s="267"/>
      <c r="BX73" s="267"/>
      <c r="BY73" s="267"/>
      <c r="BZ73" s="267"/>
      <c r="CA73" s="267"/>
      <c r="CB73" s="267"/>
      <c r="CC73" s="267"/>
      <c r="CD73" s="267"/>
      <c r="CE73" s="267"/>
      <c r="CF73" s="267"/>
      <c r="CG73" s="267"/>
      <c r="CH73" s="267"/>
      <c r="CI73" s="267"/>
      <c r="CJ73" s="267"/>
      <c r="CK73" s="267"/>
      <c r="CL73" s="267"/>
      <c r="CM73" s="267"/>
      <c r="CN73" s="267"/>
      <c r="CO73" s="267"/>
      <c r="CP73" s="267"/>
      <c r="CQ73" s="267"/>
      <c r="CR73" s="267"/>
      <c r="CS73" s="267"/>
      <c r="CT73" s="267"/>
      <c r="CU73" s="267"/>
      <c r="CV73" s="267"/>
      <c r="CW73" s="267"/>
      <c r="CX73" s="267"/>
      <c r="CY73" s="267"/>
      <c r="CZ73" s="267"/>
      <c r="DA73" s="267"/>
      <c r="DB73" s="267"/>
      <c r="DC73" s="267"/>
      <c r="DD73" s="267"/>
      <c r="DE73" s="267"/>
      <c r="DF73" s="267"/>
      <c r="DG73" s="267"/>
      <c r="DH73" s="267"/>
      <c r="DI73" s="267"/>
      <c r="DJ73" s="267"/>
      <c r="DK73" s="267"/>
      <c r="DL73" s="267"/>
    </row>
    <row r="74" spans="1:116" x14ac:dyDescent="0.25">
      <c r="A74" s="268" t="s">
        <v>9382</v>
      </c>
      <c r="B74" s="269" t="s">
        <v>9383</v>
      </c>
      <c r="C74" s="272">
        <v>0.7111070062</v>
      </c>
      <c r="D74" s="273">
        <v>10</v>
      </c>
      <c r="E74" s="272">
        <v>0</v>
      </c>
      <c r="F74" s="272" t="s">
        <v>17</v>
      </c>
      <c r="G74" s="272">
        <v>0.49233108460000002</v>
      </c>
      <c r="H74" s="272">
        <v>45.1</v>
      </c>
      <c r="I74" s="273">
        <v>0</v>
      </c>
      <c r="J74" s="273" t="str">
        <f>IFERROR(VLOOKUP($B74,'Core Indicators'!$E$3:$EU$906,147,FALSE),"x")</f>
        <v>x</v>
      </c>
      <c r="K74" s="274">
        <v>-0.43134814500000002</v>
      </c>
      <c r="L74" s="272" t="s">
        <v>17</v>
      </c>
      <c r="M74" s="273">
        <v>74</v>
      </c>
      <c r="N74" s="273">
        <v>40</v>
      </c>
      <c r="O74" s="273" t="str">
        <f>IFERROR(VLOOKUP(B74,'Core Indicators'!$E$3:$G$9906,3,FALSE),"x")</f>
        <v>x</v>
      </c>
      <c r="P74" s="273">
        <v>196850</v>
      </c>
      <c r="Q74" s="267"/>
      <c r="R74" s="267"/>
      <c r="S74" s="267"/>
      <c r="T74" s="267"/>
      <c r="U74" s="267"/>
      <c r="V74" s="267"/>
      <c r="W74" s="267"/>
      <c r="X74" s="267"/>
      <c r="Y74" s="267"/>
      <c r="Z74" s="267"/>
      <c r="AA74" s="267"/>
      <c r="AB74" s="267"/>
      <c r="AC74" s="267"/>
      <c r="AD74" s="267"/>
      <c r="AE74" s="267"/>
      <c r="AF74" s="267"/>
      <c r="AG74" s="267"/>
      <c r="AH74" s="267"/>
      <c r="AI74" s="267"/>
      <c r="AJ74" s="267"/>
      <c r="AK74" s="267"/>
      <c r="AL74" s="267"/>
      <c r="AM74" s="267"/>
      <c r="AN74" s="267"/>
      <c r="AO74" s="267"/>
      <c r="AP74" s="267"/>
      <c r="AQ74" s="267"/>
      <c r="AR74" s="267"/>
      <c r="AS74" s="267"/>
      <c r="AT74" s="267"/>
      <c r="AU74" s="267"/>
      <c r="AV74" s="267"/>
      <c r="AW74" s="267"/>
      <c r="AX74" s="267"/>
      <c r="AY74" s="267"/>
      <c r="AZ74" s="267"/>
      <c r="BA74" s="267"/>
      <c r="BB74" s="267"/>
      <c r="BC74" s="267"/>
      <c r="BD74" s="267"/>
      <c r="BE74" s="267"/>
      <c r="BF74" s="267"/>
      <c r="BG74" s="267"/>
      <c r="BH74" s="267"/>
      <c r="BI74" s="267"/>
      <c r="BJ74" s="267"/>
      <c r="BK74" s="267"/>
      <c r="BL74" s="267"/>
      <c r="BM74" s="267"/>
      <c r="BN74" s="267"/>
      <c r="BO74" s="267"/>
      <c r="BP74" s="267"/>
      <c r="BQ74" s="267"/>
      <c r="BR74" s="267"/>
      <c r="BS74" s="267"/>
      <c r="BT74" s="267"/>
      <c r="BU74" s="267"/>
      <c r="BV74" s="267"/>
      <c r="BW74" s="267"/>
      <c r="BX74" s="267"/>
      <c r="BY74" s="267"/>
      <c r="BZ74" s="267"/>
      <c r="CA74" s="267"/>
      <c r="CB74" s="267"/>
      <c r="CC74" s="267"/>
      <c r="CD74" s="267"/>
      <c r="CE74" s="267"/>
      <c r="CF74" s="267"/>
      <c r="CG74" s="267"/>
      <c r="CH74" s="267"/>
      <c r="CI74" s="267"/>
      <c r="CJ74" s="267"/>
      <c r="CK74" s="267"/>
      <c r="CL74" s="267"/>
      <c r="CM74" s="267"/>
      <c r="CN74" s="267"/>
      <c r="CO74" s="267"/>
      <c r="CP74" s="267"/>
      <c r="CQ74" s="267"/>
      <c r="CR74" s="267"/>
      <c r="CS74" s="267"/>
      <c r="CT74" s="267"/>
      <c r="CU74" s="267"/>
      <c r="CV74" s="267"/>
      <c r="CW74" s="267"/>
      <c r="CX74" s="267"/>
      <c r="CY74" s="267"/>
      <c r="CZ74" s="267"/>
      <c r="DA74" s="267"/>
      <c r="DB74" s="267"/>
      <c r="DC74" s="267"/>
      <c r="DD74" s="267"/>
      <c r="DE74" s="267"/>
      <c r="DF74" s="267"/>
      <c r="DG74" s="267"/>
      <c r="DH74" s="267"/>
      <c r="DI74" s="267"/>
      <c r="DJ74" s="267"/>
      <c r="DK74" s="267"/>
      <c r="DL74" s="267"/>
    </row>
    <row r="75" spans="1:116" x14ac:dyDescent="0.25">
      <c r="A75" s="268" t="s">
        <v>3102</v>
      </c>
      <c r="B75" s="269" t="s">
        <v>9384</v>
      </c>
      <c r="C75" s="272">
        <v>0.16674395219999999</v>
      </c>
      <c r="D75" s="273">
        <v>9</v>
      </c>
      <c r="E75" s="272">
        <v>6.8000000000000005E-2</v>
      </c>
      <c r="F75" s="272">
        <v>4.6666666667000003</v>
      </c>
      <c r="G75" s="272">
        <v>0.47928705150000001</v>
      </c>
      <c r="H75" s="272">
        <v>48.2</v>
      </c>
      <c r="I75" s="273">
        <v>3</v>
      </c>
      <c r="J75" s="273">
        <f>IFERROR(VLOOKUP($B75,'Core Indicators'!$E$3:$EU$906,147,FALSE),"x")</f>
        <v>769</v>
      </c>
      <c r="K75" s="274">
        <v>-1.0090796947</v>
      </c>
      <c r="L75" s="272">
        <v>3.25</v>
      </c>
      <c r="M75" s="273">
        <v>45</v>
      </c>
      <c r="N75" s="273">
        <v>26</v>
      </c>
      <c r="O75" s="273">
        <f>IFERROR(VLOOKUP(B75,'Core Indicators'!$E$3:$G$9906,3,FALSE),"x")</f>
        <v>9600000</v>
      </c>
      <c r="P75" s="273">
        <v>111890</v>
      </c>
      <c r="Q75" s="267"/>
      <c r="R75" s="267"/>
      <c r="S75" s="267"/>
      <c r="T75" s="267"/>
      <c r="U75" s="267"/>
      <c r="V75" s="267"/>
      <c r="W75" s="267"/>
      <c r="X75" s="267"/>
      <c r="Y75" s="267"/>
      <c r="Z75" s="267"/>
      <c r="AA75" s="267"/>
      <c r="AB75" s="267"/>
      <c r="AC75" s="267"/>
      <c r="AD75" s="267"/>
      <c r="AE75" s="267"/>
      <c r="AF75" s="267"/>
      <c r="AG75" s="267"/>
      <c r="AH75" s="267"/>
      <c r="AI75" s="267"/>
      <c r="AJ75" s="267"/>
      <c r="AK75" s="267"/>
      <c r="AL75" s="267"/>
      <c r="AM75" s="267"/>
      <c r="AN75" s="267"/>
      <c r="AO75" s="267"/>
      <c r="AP75" s="267"/>
      <c r="AQ75" s="267"/>
      <c r="AR75" s="267"/>
      <c r="AS75" s="267"/>
      <c r="AT75" s="267"/>
      <c r="AU75" s="267"/>
      <c r="AV75" s="267"/>
      <c r="AW75" s="267"/>
      <c r="AX75" s="267"/>
      <c r="AY75" s="267"/>
      <c r="AZ75" s="267"/>
      <c r="BA75" s="267"/>
      <c r="BB75" s="267"/>
      <c r="BC75" s="267"/>
      <c r="BD75" s="267"/>
      <c r="BE75" s="267"/>
      <c r="BF75" s="267"/>
      <c r="BG75" s="267"/>
      <c r="BH75" s="267"/>
      <c r="BI75" s="267"/>
      <c r="BJ75" s="267"/>
      <c r="BK75" s="267"/>
      <c r="BL75" s="267"/>
      <c r="BM75" s="267"/>
      <c r="BN75" s="267"/>
      <c r="BO75" s="267"/>
      <c r="BP75" s="267"/>
      <c r="BQ75" s="267"/>
      <c r="BR75" s="267"/>
      <c r="BS75" s="267"/>
      <c r="BT75" s="267"/>
      <c r="BU75" s="267"/>
      <c r="BV75" s="267"/>
      <c r="BW75" s="267"/>
      <c r="BX75" s="267"/>
      <c r="BY75" s="267"/>
      <c r="BZ75" s="267"/>
      <c r="CA75" s="267"/>
      <c r="CB75" s="267"/>
      <c r="CC75" s="267"/>
      <c r="CD75" s="267"/>
      <c r="CE75" s="267"/>
      <c r="CF75" s="267"/>
      <c r="CG75" s="267"/>
      <c r="CH75" s="267"/>
      <c r="CI75" s="267"/>
      <c r="CJ75" s="267"/>
      <c r="CK75" s="267"/>
      <c r="CL75" s="267"/>
      <c r="CM75" s="267"/>
      <c r="CN75" s="267"/>
      <c r="CO75" s="267"/>
      <c r="CP75" s="267"/>
      <c r="CQ75" s="267"/>
      <c r="CR75" s="267"/>
      <c r="CS75" s="267"/>
      <c r="CT75" s="267"/>
      <c r="CU75" s="267"/>
      <c r="CV75" s="267"/>
      <c r="CW75" s="267"/>
      <c r="CX75" s="267"/>
      <c r="CY75" s="267"/>
      <c r="CZ75" s="267"/>
      <c r="DA75" s="267"/>
      <c r="DB75" s="267"/>
      <c r="DC75" s="267"/>
      <c r="DD75" s="267"/>
      <c r="DE75" s="267"/>
      <c r="DF75" s="267"/>
      <c r="DG75" s="267"/>
      <c r="DH75" s="267"/>
      <c r="DI75" s="267"/>
      <c r="DJ75" s="267"/>
      <c r="DK75" s="267"/>
      <c r="DL75" s="267"/>
    </row>
    <row r="76" spans="1:116" x14ac:dyDescent="0.25">
      <c r="A76" s="268" t="s">
        <v>9385</v>
      </c>
      <c r="B76" s="269" t="s">
        <v>9386</v>
      </c>
      <c r="C76" s="272">
        <v>0.1808372083</v>
      </c>
      <c r="D76" s="273">
        <v>11</v>
      </c>
      <c r="E76" s="272">
        <v>1.6799999999999999E-2</v>
      </c>
      <c r="F76" s="272">
        <v>8.15</v>
      </c>
      <c r="G76" s="272">
        <v>0.1224165438</v>
      </c>
      <c r="H76" s="272">
        <v>29.7</v>
      </c>
      <c r="I76" s="273">
        <v>2</v>
      </c>
      <c r="J76" s="273" t="str">
        <f>IFERROR(VLOOKUP($B76,'Core Indicators'!$E$3:$EU$906,147,FALSE),"x")</f>
        <v>x</v>
      </c>
      <c r="K76" s="274">
        <v>0.36613461380000001</v>
      </c>
      <c r="L76" s="272">
        <v>7.25</v>
      </c>
      <c r="M76" s="273">
        <v>85</v>
      </c>
      <c r="N76" s="273">
        <v>47</v>
      </c>
      <c r="O76" s="273" t="str">
        <f>IFERROR(VLOOKUP(B76,'Core Indicators'!$E$3:$G$9906,3,FALSE),"x")</f>
        <v>x</v>
      </c>
      <c r="P76" s="273">
        <v>55960</v>
      </c>
      <c r="Q76" s="267"/>
      <c r="R76" s="267"/>
      <c r="S76" s="267"/>
      <c r="T76" s="267"/>
      <c r="U76" s="267"/>
      <c r="V76" s="267"/>
      <c r="W76" s="267"/>
      <c r="X76" s="267"/>
      <c r="Y76" s="267"/>
      <c r="Z76" s="267"/>
      <c r="AA76" s="267"/>
      <c r="AB76" s="267"/>
      <c r="AC76" s="267"/>
      <c r="AD76" s="267"/>
      <c r="AE76" s="267"/>
      <c r="AF76" s="267"/>
      <c r="AG76" s="267"/>
      <c r="AH76" s="267"/>
      <c r="AI76" s="267"/>
      <c r="AJ76" s="267"/>
      <c r="AK76" s="267"/>
      <c r="AL76" s="267"/>
      <c r="AM76" s="267"/>
      <c r="AN76" s="267"/>
      <c r="AO76" s="267"/>
      <c r="AP76" s="267"/>
      <c r="AQ76" s="267"/>
      <c r="AR76" s="267"/>
      <c r="AS76" s="267"/>
      <c r="AT76" s="267"/>
      <c r="AU76" s="267"/>
      <c r="AV76" s="267"/>
      <c r="AW76" s="267"/>
      <c r="AX76" s="267"/>
      <c r="AY76" s="267"/>
      <c r="AZ76" s="267"/>
      <c r="BA76" s="267"/>
      <c r="BB76" s="267"/>
      <c r="BC76" s="267"/>
      <c r="BD76" s="267"/>
      <c r="BE76" s="267"/>
      <c r="BF76" s="267"/>
      <c r="BG76" s="267"/>
      <c r="BH76" s="267"/>
      <c r="BI76" s="267"/>
      <c r="BJ76" s="267"/>
      <c r="BK76" s="267"/>
      <c r="BL76" s="267"/>
      <c r="BM76" s="267"/>
      <c r="BN76" s="267"/>
      <c r="BO76" s="267"/>
      <c r="BP76" s="267"/>
      <c r="BQ76" s="267"/>
      <c r="BR76" s="267"/>
      <c r="BS76" s="267"/>
      <c r="BT76" s="267"/>
      <c r="BU76" s="267"/>
      <c r="BV76" s="267"/>
      <c r="BW76" s="267"/>
      <c r="BX76" s="267"/>
      <c r="BY76" s="267"/>
      <c r="BZ76" s="267"/>
      <c r="CA76" s="267"/>
      <c r="CB76" s="267"/>
      <c r="CC76" s="267"/>
      <c r="CD76" s="267"/>
      <c r="CE76" s="267"/>
      <c r="CF76" s="267"/>
      <c r="CG76" s="267"/>
      <c r="CH76" s="267"/>
      <c r="CI76" s="267"/>
      <c r="CJ76" s="267"/>
      <c r="CK76" s="267"/>
      <c r="CL76" s="267"/>
      <c r="CM76" s="267"/>
      <c r="CN76" s="267"/>
      <c r="CO76" s="267"/>
      <c r="CP76" s="267"/>
      <c r="CQ76" s="267"/>
      <c r="CR76" s="267"/>
      <c r="CS76" s="267"/>
      <c r="CT76" s="267"/>
      <c r="CU76" s="267"/>
      <c r="CV76" s="267"/>
      <c r="CW76" s="267"/>
      <c r="CX76" s="267"/>
      <c r="CY76" s="267"/>
      <c r="CZ76" s="267"/>
      <c r="DA76" s="267"/>
      <c r="DB76" s="267"/>
      <c r="DC76" s="267"/>
      <c r="DD76" s="267"/>
      <c r="DE76" s="267"/>
      <c r="DF76" s="267"/>
      <c r="DG76" s="267"/>
      <c r="DH76" s="267"/>
      <c r="DI76" s="267"/>
      <c r="DJ76" s="267"/>
      <c r="DK76" s="267"/>
      <c r="DL76" s="267"/>
    </row>
    <row r="77" spans="1:116" x14ac:dyDescent="0.25">
      <c r="A77" s="268" t="s">
        <v>2497</v>
      </c>
      <c r="B77" s="269" t="s">
        <v>9387</v>
      </c>
      <c r="C77" s="272">
        <v>0</v>
      </c>
      <c r="D77" s="273">
        <v>8</v>
      </c>
      <c r="E77" s="272">
        <v>0</v>
      </c>
      <c r="F77" s="272">
        <v>4.2166666667000001</v>
      </c>
      <c r="G77" s="272">
        <v>0.61954366890000001</v>
      </c>
      <c r="H77" s="272">
        <v>41.1</v>
      </c>
      <c r="I77" s="273">
        <v>3</v>
      </c>
      <c r="J77" s="273">
        <f>IFERROR(VLOOKUP($B77,'Core Indicators'!$E$3:$EU$906,147,FALSE),"x")</f>
        <v>4338</v>
      </c>
      <c r="K77" s="274">
        <v>-0.97110140319999994</v>
      </c>
      <c r="L77" s="272">
        <v>3</v>
      </c>
      <c r="M77" s="273">
        <v>38</v>
      </c>
      <c r="N77" s="273">
        <v>18</v>
      </c>
      <c r="O77" s="273">
        <f>IFERROR(VLOOKUP(B77,'Core Indicators'!$E$3:$G$9906,3,FALSE),"x")</f>
        <v>11400000</v>
      </c>
      <c r="P77" s="273">
        <v>27560</v>
      </c>
      <c r="Q77" s="267"/>
      <c r="R77" s="267"/>
      <c r="S77" s="267"/>
      <c r="T77" s="267"/>
      <c r="U77" s="267"/>
      <c r="V77" s="267"/>
      <c r="W77" s="267"/>
      <c r="X77" s="267"/>
      <c r="Y77" s="267"/>
      <c r="Z77" s="267"/>
      <c r="AA77" s="267"/>
      <c r="AB77" s="267"/>
      <c r="AC77" s="267"/>
      <c r="AD77" s="267"/>
      <c r="AE77" s="267"/>
      <c r="AF77" s="267"/>
      <c r="AG77" s="267"/>
      <c r="AH77" s="267"/>
      <c r="AI77" s="267"/>
      <c r="AJ77" s="267"/>
      <c r="AK77" s="267"/>
      <c r="AL77" s="267"/>
      <c r="AM77" s="267"/>
      <c r="AN77" s="267"/>
      <c r="AO77" s="267"/>
      <c r="AP77" s="267"/>
      <c r="AQ77" s="267"/>
      <c r="AR77" s="267"/>
      <c r="AS77" s="267"/>
      <c r="AT77" s="267"/>
      <c r="AU77" s="267"/>
      <c r="AV77" s="267"/>
      <c r="AW77" s="267"/>
      <c r="AX77" s="267"/>
      <c r="AY77" s="267"/>
      <c r="AZ77" s="267"/>
      <c r="BA77" s="267"/>
      <c r="BB77" s="267"/>
      <c r="BC77" s="267"/>
      <c r="BD77" s="267"/>
      <c r="BE77" s="267"/>
      <c r="BF77" s="267"/>
      <c r="BG77" s="267"/>
      <c r="BH77" s="267"/>
      <c r="BI77" s="267"/>
      <c r="BJ77" s="267"/>
      <c r="BK77" s="267"/>
      <c r="BL77" s="267"/>
      <c r="BM77" s="267"/>
      <c r="BN77" s="267"/>
      <c r="BO77" s="267"/>
      <c r="BP77" s="267"/>
      <c r="BQ77" s="267"/>
      <c r="BR77" s="267"/>
      <c r="BS77" s="267"/>
      <c r="BT77" s="267"/>
      <c r="BU77" s="267"/>
      <c r="BV77" s="267"/>
      <c r="BW77" s="267"/>
      <c r="BX77" s="267"/>
      <c r="BY77" s="267"/>
      <c r="BZ77" s="267"/>
      <c r="CA77" s="267"/>
      <c r="CB77" s="267"/>
      <c r="CC77" s="267"/>
      <c r="CD77" s="267"/>
      <c r="CE77" s="267"/>
      <c r="CF77" s="267"/>
      <c r="CG77" s="267"/>
      <c r="CH77" s="267"/>
      <c r="CI77" s="267"/>
      <c r="CJ77" s="267"/>
      <c r="CK77" s="267"/>
      <c r="CL77" s="267"/>
      <c r="CM77" s="267"/>
      <c r="CN77" s="267"/>
      <c r="CO77" s="267"/>
      <c r="CP77" s="267"/>
      <c r="CQ77" s="267"/>
      <c r="CR77" s="267"/>
      <c r="CS77" s="267"/>
      <c r="CT77" s="267"/>
      <c r="CU77" s="267"/>
      <c r="CV77" s="267"/>
      <c r="CW77" s="267"/>
      <c r="CX77" s="267"/>
      <c r="CY77" s="267"/>
      <c r="CZ77" s="267"/>
      <c r="DA77" s="267"/>
      <c r="DB77" s="267"/>
      <c r="DC77" s="267"/>
      <c r="DD77" s="267"/>
      <c r="DE77" s="267"/>
      <c r="DF77" s="267"/>
      <c r="DG77" s="267"/>
      <c r="DH77" s="267"/>
      <c r="DI77" s="267"/>
      <c r="DJ77" s="267"/>
      <c r="DK77" s="267"/>
      <c r="DL77" s="267"/>
    </row>
    <row r="78" spans="1:116" x14ac:dyDescent="0.25">
      <c r="A78" s="268" t="s">
        <v>1407</v>
      </c>
      <c r="B78" s="269" t="s">
        <v>9388</v>
      </c>
      <c r="C78" s="272">
        <v>0.18750004279999999</v>
      </c>
      <c r="D78" s="273">
        <v>11</v>
      </c>
      <c r="E78" s="272">
        <v>0.05</v>
      </c>
      <c r="F78" s="272">
        <v>6.8</v>
      </c>
      <c r="G78" s="272">
        <v>0.25845412979999999</v>
      </c>
      <c r="H78" s="272">
        <v>29.6</v>
      </c>
      <c r="I78" s="273">
        <v>2</v>
      </c>
      <c r="J78" s="273">
        <f>IFERROR(VLOOKUP($B78,'Core Indicators'!$E$3:$EU$906,147,FALSE),"x")</f>
        <v>0</v>
      </c>
      <c r="K78" s="274">
        <v>0.49313449860000003</v>
      </c>
      <c r="L78" s="272">
        <v>5.75</v>
      </c>
      <c r="M78" s="273">
        <v>70</v>
      </c>
      <c r="N78" s="273">
        <v>44</v>
      </c>
      <c r="O78" s="273">
        <f>IFERROR(VLOOKUP(B78,'Core Indicators'!$E$3:$G$9906,3,FALSE),"x")</f>
        <v>10167000</v>
      </c>
      <c r="P78" s="273">
        <v>90530</v>
      </c>
      <c r="Q78" s="267"/>
      <c r="R78" s="267"/>
      <c r="S78" s="267"/>
      <c r="T78" s="267"/>
      <c r="U78" s="267"/>
      <c r="V78" s="267"/>
      <c r="W78" s="267"/>
      <c r="X78" s="267"/>
      <c r="Y78" s="267"/>
      <c r="Z78" s="267"/>
      <c r="AA78" s="267"/>
      <c r="AB78" s="267"/>
      <c r="AC78" s="267"/>
      <c r="AD78" s="267"/>
      <c r="AE78" s="267"/>
      <c r="AF78" s="267"/>
      <c r="AG78" s="267"/>
      <c r="AH78" s="267"/>
      <c r="AI78" s="267"/>
      <c r="AJ78" s="267"/>
      <c r="AK78" s="267"/>
      <c r="AL78" s="267"/>
      <c r="AM78" s="267"/>
      <c r="AN78" s="267"/>
      <c r="AO78" s="267"/>
      <c r="AP78" s="267"/>
      <c r="AQ78" s="267"/>
      <c r="AR78" s="267"/>
      <c r="AS78" s="267"/>
      <c r="AT78" s="267"/>
      <c r="AU78" s="267"/>
      <c r="AV78" s="267"/>
      <c r="AW78" s="267"/>
      <c r="AX78" s="267"/>
      <c r="AY78" s="267"/>
      <c r="AZ78" s="267"/>
      <c r="BA78" s="267"/>
      <c r="BB78" s="267"/>
      <c r="BC78" s="267"/>
      <c r="BD78" s="267"/>
      <c r="BE78" s="267"/>
      <c r="BF78" s="267"/>
      <c r="BG78" s="267"/>
      <c r="BH78" s="267"/>
      <c r="BI78" s="267"/>
      <c r="BJ78" s="267"/>
      <c r="BK78" s="267"/>
      <c r="BL78" s="267"/>
      <c r="BM78" s="267"/>
      <c r="BN78" s="267"/>
      <c r="BO78" s="267"/>
      <c r="BP78" s="267"/>
      <c r="BQ78" s="267"/>
      <c r="BR78" s="267"/>
      <c r="BS78" s="267"/>
      <c r="BT78" s="267"/>
      <c r="BU78" s="267"/>
      <c r="BV78" s="267"/>
      <c r="BW78" s="267"/>
      <c r="BX78" s="267"/>
      <c r="BY78" s="267"/>
      <c r="BZ78" s="267"/>
      <c r="CA78" s="267"/>
      <c r="CB78" s="267"/>
      <c r="CC78" s="267"/>
      <c r="CD78" s="267"/>
      <c r="CE78" s="267"/>
      <c r="CF78" s="267"/>
      <c r="CG78" s="267"/>
      <c r="CH78" s="267"/>
      <c r="CI78" s="267"/>
      <c r="CJ78" s="267"/>
      <c r="CK78" s="267"/>
      <c r="CL78" s="267"/>
      <c r="CM78" s="267"/>
      <c r="CN78" s="267"/>
      <c r="CO78" s="267"/>
      <c r="CP78" s="267"/>
      <c r="CQ78" s="267"/>
      <c r="CR78" s="267"/>
      <c r="CS78" s="267"/>
      <c r="CT78" s="267"/>
      <c r="CU78" s="267"/>
      <c r="CV78" s="267"/>
      <c r="CW78" s="267"/>
      <c r="CX78" s="267"/>
      <c r="CY78" s="267"/>
      <c r="CZ78" s="267"/>
      <c r="DA78" s="267"/>
      <c r="DB78" s="267"/>
      <c r="DC78" s="267"/>
      <c r="DD78" s="267"/>
      <c r="DE78" s="267"/>
      <c r="DF78" s="267"/>
      <c r="DG78" s="267"/>
      <c r="DH78" s="267"/>
      <c r="DI78" s="267"/>
      <c r="DJ78" s="267"/>
      <c r="DK78" s="267"/>
      <c r="DL78" s="267"/>
    </row>
    <row r="79" spans="1:116" x14ac:dyDescent="0.25">
      <c r="A79" s="268" t="s">
        <v>748</v>
      </c>
      <c r="B79" s="269" t="s">
        <v>9389</v>
      </c>
      <c r="C79" s="272">
        <v>0.774848922</v>
      </c>
      <c r="D79" s="273">
        <v>5</v>
      </c>
      <c r="E79" s="272">
        <v>0.10680000000000001</v>
      </c>
      <c r="F79" s="272">
        <v>6.45</v>
      </c>
      <c r="G79" s="272">
        <v>0.45129165370000002</v>
      </c>
      <c r="H79" s="272">
        <v>38.200000000000003</v>
      </c>
      <c r="I79" s="273">
        <v>3</v>
      </c>
      <c r="J79" s="273">
        <f>IFERROR(VLOOKUP($B79,'Core Indicators'!$E$3:$EU$906,147,FALSE),"x")</f>
        <v>53</v>
      </c>
      <c r="K79" s="274">
        <v>-0.3425302207</v>
      </c>
      <c r="L79" s="272">
        <v>6</v>
      </c>
      <c r="M79" s="273">
        <v>61</v>
      </c>
      <c r="N79" s="273">
        <v>40</v>
      </c>
      <c r="O79" s="273">
        <f>IFERROR(VLOOKUP(B79,'Core Indicators'!$E$3:$G$9906,3,FALSE),"x")</f>
        <v>270213000</v>
      </c>
      <c r="P79" s="273">
        <v>1811570</v>
      </c>
      <c r="Q79" s="267"/>
      <c r="R79" s="267"/>
      <c r="S79" s="267"/>
      <c r="T79" s="267"/>
      <c r="U79" s="267"/>
      <c r="V79" s="267"/>
      <c r="W79" s="267"/>
      <c r="X79" s="267"/>
      <c r="Y79" s="267"/>
      <c r="Z79" s="267"/>
      <c r="AA79" s="267"/>
      <c r="AB79" s="267"/>
      <c r="AC79" s="267"/>
      <c r="AD79" s="267"/>
      <c r="AE79" s="267"/>
      <c r="AF79" s="267"/>
      <c r="AG79" s="267"/>
      <c r="AH79" s="267"/>
      <c r="AI79" s="267"/>
      <c r="AJ79" s="267"/>
      <c r="AK79" s="267"/>
      <c r="AL79" s="267"/>
      <c r="AM79" s="267"/>
      <c r="AN79" s="267"/>
      <c r="AO79" s="267"/>
      <c r="AP79" s="267"/>
      <c r="AQ79" s="267"/>
      <c r="AR79" s="267"/>
      <c r="AS79" s="267"/>
      <c r="AT79" s="267"/>
      <c r="AU79" s="267"/>
      <c r="AV79" s="267"/>
      <c r="AW79" s="267"/>
      <c r="AX79" s="267"/>
      <c r="AY79" s="267"/>
      <c r="AZ79" s="267"/>
      <c r="BA79" s="267"/>
      <c r="BB79" s="267"/>
      <c r="BC79" s="267"/>
      <c r="BD79" s="267"/>
      <c r="BE79" s="267"/>
      <c r="BF79" s="267"/>
      <c r="BG79" s="267"/>
      <c r="BH79" s="267"/>
      <c r="BI79" s="267"/>
      <c r="BJ79" s="267"/>
      <c r="BK79" s="267"/>
      <c r="BL79" s="267"/>
      <c r="BM79" s="267"/>
      <c r="BN79" s="267"/>
      <c r="BO79" s="267"/>
      <c r="BP79" s="267"/>
      <c r="BQ79" s="267"/>
      <c r="BR79" s="267"/>
      <c r="BS79" s="267"/>
      <c r="BT79" s="267"/>
      <c r="BU79" s="267"/>
      <c r="BV79" s="267"/>
      <c r="BW79" s="267"/>
      <c r="BX79" s="267"/>
      <c r="BY79" s="267"/>
      <c r="BZ79" s="267"/>
      <c r="CA79" s="267"/>
      <c r="CB79" s="267"/>
      <c r="CC79" s="267"/>
      <c r="CD79" s="267"/>
      <c r="CE79" s="267"/>
      <c r="CF79" s="267"/>
      <c r="CG79" s="267"/>
      <c r="CH79" s="267"/>
      <c r="CI79" s="267"/>
      <c r="CJ79" s="267"/>
      <c r="CK79" s="267"/>
      <c r="CL79" s="267"/>
      <c r="CM79" s="267"/>
      <c r="CN79" s="267"/>
      <c r="CO79" s="267"/>
      <c r="CP79" s="267"/>
      <c r="CQ79" s="267"/>
      <c r="CR79" s="267"/>
      <c r="CS79" s="267"/>
      <c r="CT79" s="267"/>
      <c r="CU79" s="267"/>
      <c r="CV79" s="267"/>
      <c r="CW79" s="267"/>
      <c r="CX79" s="267"/>
      <c r="CY79" s="267"/>
      <c r="CZ79" s="267"/>
      <c r="DA79" s="267"/>
      <c r="DB79" s="267"/>
      <c r="DC79" s="267"/>
      <c r="DD79" s="267"/>
      <c r="DE79" s="267"/>
      <c r="DF79" s="267"/>
      <c r="DG79" s="267"/>
      <c r="DH79" s="267"/>
      <c r="DI79" s="267"/>
      <c r="DJ79" s="267"/>
      <c r="DK79" s="267"/>
      <c r="DL79" s="267"/>
    </row>
    <row r="80" spans="1:116" x14ac:dyDescent="0.25">
      <c r="A80" s="268" t="s">
        <v>580</v>
      </c>
      <c r="B80" s="269" t="s">
        <v>9390</v>
      </c>
      <c r="C80" s="272">
        <v>0.87948376319999988</v>
      </c>
      <c r="D80" s="273">
        <v>7</v>
      </c>
      <c r="E80" s="272">
        <v>7.0000000000000001E-3</v>
      </c>
      <c r="F80" s="272">
        <v>7.25</v>
      </c>
      <c r="G80" s="272">
        <v>0.50102830359999995</v>
      </c>
      <c r="H80" s="272">
        <v>35.700000000000003</v>
      </c>
      <c r="I80" s="273">
        <v>3</v>
      </c>
      <c r="J80" s="273">
        <f>IFERROR(VLOOKUP($B80,'Core Indicators'!$E$3:$EU$906,147,FALSE),"x")</f>
        <v>60</v>
      </c>
      <c r="K80" s="274">
        <v>-3.0758399499999999E-2</v>
      </c>
      <c r="L80" s="272">
        <v>7</v>
      </c>
      <c r="M80" s="273">
        <v>71</v>
      </c>
      <c r="N80" s="273">
        <v>41</v>
      </c>
      <c r="O80" s="273">
        <f>IFERROR(VLOOKUP(B80,'Core Indicators'!$E$3:$G$9906,3,FALSE),"x")</f>
        <v>1426242000</v>
      </c>
      <c r="P80" s="273">
        <v>2973190</v>
      </c>
      <c r="Q80" s="267"/>
      <c r="R80" s="267"/>
      <c r="S80" s="267"/>
      <c r="T80" s="267"/>
      <c r="U80" s="267"/>
      <c r="V80" s="267"/>
      <c r="W80" s="267"/>
      <c r="X80" s="267"/>
      <c r="Y80" s="267"/>
      <c r="Z80" s="267"/>
      <c r="AA80" s="267"/>
      <c r="AB80" s="267"/>
      <c r="AC80" s="267"/>
      <c r="AD80" s="267"/>
      <c r="AE80" s="267"/>
      <c r="AF80" s="267"/>
      <c r="AG80" s="267"/>
      <c r="AH80" s="267"/>
      <c r="AI80" s="267"/>
      <c r="AJ80" s="267"/>
      <c r="AK80" s="267"/>
      <c r="AL80" s="267"/>
      <c r="AM80" s="267"/>
      <c r="AN80" s="267"/>
      <c r="AO80" s="267"/>
      <c r="AP80" s="267"/>
      <c r="AQ80" s="267"/>
      <c r="AR80" s="267"/>
      <c r="AS80" s="267"/>
      <c r="AT80" s="267"/>
      <c r="AU80" s="267"/>
      <c r="AV80" s="267"/>
      <c r="AW80" s="267"/>
      <c r="AX80" s="267"/>
      <c r="AY80" s="267"/>
      <c r="AZ80" s="267"/>
      <c r="BA80" s="267"/>
      <c r="BB80" s="267"/>
      <c r="BC80" s="267"/>
      <c r="BD80" s="267"/>
      <c r="BE80" s="267"/>
      <c r="BF80" s="267"/>
      <c r="BG80" s="267"/>
      <c r="BH80" s="267"/>
      <c r="BI80" s="267"/>
      <c r="BJ80" s="267"/>
      <c r="BK80" s="267"/>
      <c r="BL80" s="267"/>
      <c r="BM80" s="267"/>
      <c r="BN80" s="267"/>
      <c r="BO80" s="267"/>
      <c r="BP80" s="267"/>
      <c r="BQ80" s="267"/>
      <c r="BR80" s="267"/>
      <c r="BS80" s="267"/>
      <c r="BT80" s="267"/>
      <c r="BU80" s="267"/>
      <c r="BV80" s="267"/>
      <c r="BW80" s="267"/>
      <c r="BX80" s="267"/>
      <c r="BY80" s="267"/>
      <c r="BZ80" s="267"/>
      <c r="CA80" s="267"/>
      <c r="CB80" s="267"/>
      <c r="CC80" s="267"/>
      <c r="CD80" s="267"/>
      <c r="CE80" s="267"/>
      <c r="CF80" s="267"/>
      <c r="CG80" s="267"/>
      <c r="CH80" s="267"/>
      <c r="CI80" s="267"/>
      <c r="CJ80" s="267"/>
      <c r="CK80" s="267"/>
      <c r="CL80" s="267"/>
      <c r="CM80" s="267"/>
      <c r="CN80" s="267"/>
      <c r="CO80" s="267"/>
      <c r="CP80" s="267"/>
      <c r="CQ80" s="267"/>
      <c r="CR80" s="267"/>
      <c r="CS80" s="267"/>
      <c r="CT80" s="267"/>
      <c r="CU80" s="267"/>
      <c r="CV80" s="267"/>
      <c r="CW80" s="267"/>
      <c r="CX80" s="267"/>
      <c r="CY80" s="267"/>
      <c r="CZ80" s="267"/>
      <c r="DA80" s="267"/>
      <c r="DB80" s="267"/>
      <c r="DC80" s="267"/>
      <c r="DD80" s="267"/>
      <c r="DE80" s="267"/>
      <c r="DF80" s="267"/>
      <c r="DG80" s="267"/>
      <c r="DH80" s="267"/>
      <c r="DI80" s="267"/>
      <c r="DJ80" s="267"/>
      <c r="DK80" s="267"/>
      <c r="DL80" s="267"/>
    </row>
    <row r="81" spans="1:116" x14ac:dyDescent="0.25">
      <c r="A81" s="268" t="s">
        <v>9391</v>
      </c>
      <c r="B81" s="269" t="s">
        <v>9392</v>
      </c>
      <c r="C81" s="272">
        <v>0</v>
      </c>
      <c r="D81" s="273">
        <v>12</v>
      </c>
      <c r="E81" s="272">
        <v>0</v>
      </c>
      <c r="F81" s="272" t="s">
        <v>17</v>
      </c>
      <c r="G81" s="272">
        <v>9.2902528700000001E-2</v>
      </c>
      <c r="H81" s="272">
        <v>31.4</v>
      </c>
      <c r="I81" s="273">
        <v>0</v>
      </c>
      <c r="J81" s="273" t="str">
        <f>IFERROR(VLOOKUP($B81,'Core Indicators'!$E$3:$EU$906,147,FALSE),"x")</f>
        <v>x</v>
      </c>
      <c r="K81" s="274">
        <v>1.3942295312999999</v>
      </c>
      <c r="L81" s="272" t="s">
        <v>17</v>
      </c>
      <c r="M81" s="273">
        <v>97</v>
      </c>
      <c r="N81" s="273">
        <v>74</v>
      </c>
      <c r="O81" s="273" t="str">
        <f>IFERROR(VLOOKUP(B81,'Core Indicators'!$E$3:$G$9906,3,FALSE),"x")</f>
        <v>x</v>
      </c>
      <c r="P81" s="273">
        <v>68890</v>
      </c>
      <c r="Q81" s="267"/>
      <c r="R81" s="267"/>
      <c r="S81" s="267"/>
      <c r="T81" s="267"/>
      <c r="U81" s="267"/>
      <c r="V81" s="267"/>
      <c r="W81" s="267"/>
      <c r="X81" s="267"/>
      <c r="Y81" s="267"/>
      <c r="Z81" s="267"/>
      <c r="AA81" s="267"/>
      <c r="AB81" s="267"/>
      <c r="AC81" s="267"/>
      <c r="AD81" s="267"/>
      <c r="AE81" s="267"/>
      <c r="AF81" s="267"/>
      <c r="AG81" s="267"/>
      <c r="AH81" s="267"/>
      <c r="AI81" s="267"/>
      <c r="AJ81" s="267"/>
      <c r="AK81" s="267"/>
      <c r="AL81" s="267"/>
      <c r="AM81" s="267"/>
      <c r="AN81" s="267"/>
      <c r="AO81" s="267"/>
      <c r="AP81" s="267"/>
      <c r="AQ81" s="267"/>
      <c r="AR81" s="267"/>
      <c r="AS81" s="267"/>
      <c r="AT81" s="267"/>
      <c r="AU81" s="267"/>
      <c r="AV81" s="267"/>
      <c r="AW81" s="267"/>
      <c r="AX81" s="267"/>
      <c r="AY81" s="267"/>
      <c r="AZ81" s="267"/>
      <c r="BA81" s="267"/>
      <c r="BB81" s="267"/>
      <c r="BC81" s="267"/>
      <c r="BD81" s="267"/>
      <c r="BE81" s="267"/>
      <c r="BF81" s="267"/>
      <c r="BG81" s="267"/>
      <c r="BH81" s="267"/>
      <c r="BI81" s="267"/>
      <c r="BJ81" s="267"/>
      <c r="BK81" s="267"/>
      <c r="BL81" s="267"/>
      <c r="BM81" s="267"/>
      <c r="BN81" s="267"/>
      <c r="BO81" s="267"/>
      <c r="BP81" s="267"/>
      <c r="BQ81" s="267"/>
      <c r="BR81" s="267"/>
      <c r="BS81" s="267"/>
      <c r="BT81" s="267"/>
      <c r="BU81" s="267"/>
      <c r="BV81" s="267"/>
      <c r="BW81" s="267"/>
      <c r="BX81" s="267"/>
      <c r="BY81" s="267"/>
      <c r="BZ81" s="267"/>
      <c r="CA81" s="267"/>
      <c r="CB81" s="267"/>
      <c r="CC81" s="267"/>
      <c r="CD81" s="267"/>
      <c r="CE81" s="267"/>
      <c r="CF81" s="267"/>
      <c r="CG81" s="267"/>
      <c r="CH81" s="267"/>
      <c r="CI81" s="267"/>
      <c r="CJ81" s="267"/>
      <c r="CK81" s="267"/>
      <c r="CL81" s="267"/>
      <c r="CM81" s="267"/>
      <c r="CN81" s="267"/>
      <c r="CO81" s="267"/>
      <c r="CP81" s="267"/>
      <c r="CQ81" s="267"/>
      <c r="CR81" s="267"/>
      <c r="CS81" s="267"/>
      <c r="CT81" s="267"/>
      <c r="CU81" s="267"/>
      <c r="CV81" s="267"/>
      <c r="CW81" s="267"/>
      <c r="CX81" s="267"/>
      <c r="CY81" s="267"/>
      <c r="CZ81" s="267"/>
      <c r="DA81" s="267"/>
      <c r="DB81" s="267"/>
      <c r="DC81" s="267"/>
      <c r="DD81" s="267"/>
      <c r="DE81" s="267"/>
      <c r="DF81" s="267"/>
      <c r="DG81" s="267"/>
      <c r="DH81" s="267"/>
      <c r="DI81" s="267"/>
      <c r="DJ81" s="267"/>
      <c r="DK81" s="267"/>
      <c r="DL81" s="267"/>
    </row>
    <row r="82" spans="1:116" x14ac:dyDescent="0.25">
      <c r="A82" s="268" t="s">
        <v>891</v>
      </c>
      <c r="B82" s="269" t="s">
        <v>9393</v>
      </c>
      <c r="C82" s="272">
        <v>0.67411710269999991</v>
      </c>
      <c r="D82" s="273">
        <v>0</v>
      </c>
      <c r="E82" s="272">
        <v>0.1595</v>
      </c>
      <c r="F82" s="272">
        <v>2.8833333333</v>
      </c>
      <c r="G82" s="272">
        <v>0.49178700730000002</v>
      </c>
      <c r="H82" s="272">
        <v>42</v>
      </c>
      <c r="I82" s="273">
        <v>3</v>
      </c>
      <c r="J82" s="273" t="str">
        <f>IFERROR(VLOOKUP($B82,'Core Indicators'!$E$3:$EU$906,147,FALSE),"x")</f>
        <v>x</v>
      </c>
      <c r="K82" s="274">
        <v>-0.74937212470000003</v>
      </c>
      <c r="L82" s="272">
        <v>2.25</v>
      </c>
      <c r="M82" s="273">
        <v>17</v>
      </c>
      <c r="N82" s="273">
        <v>26</v>
      </c>
      <c r="O82" s="273">
        <f>IFERROR(VLOOKUP(B82,'Core Indicators'!$E$3:$G$9906,3,FALSE),"x")</f>
        <v>86023000</v>
      </c>
      <c r="P82" s="273">
        <v>1628760</v>
      </c>
      <c r="Q82" s="267"/>
      <c r="R82" s="267"/>
      <c r="S82" s="267"/>
      <c r="T82" s="267"/>
      <c r="U82" s="267"/>
      <c r="V82" s="267"/>
      <c r="W82" s="267"/>
      <c r="X82" s="267"/>
      <c r="Y82" s="267"/>
      <c r="Z82" s="267"/>
      <c r="AA82" s="267"/>
      <c r="AB82" s="267"/>
      <c r="AC82" s="267"/>
      <c r="AD82" s="267"/>
      <c r="AE82" s="267"/>
      <c r="AF82" s="267"/>
      <c r="AG82" s="267"/>
      <c r="AH82" s="267"/>
      <c r="AI82" s="267"/>
      <c r="AJ82" s="267"/>
      <c r="AK82" s="267"/>
      <c r="AL82" s="267"/>
      <c r="AM82" s="267"/>
      <c r="AN82" s="267"/>
      <c r="AO82" s="267"/>
      <c r="AP82" s="267"/>
      <c r="AQ82" s="267"/>
      <c r="AR82" s="267"/>
      <c r="AS82" s="267"/>
      <c r="AT82" s="267"/>
      <c r="AU82" s="267"/>
      <c r="AV82" s="267"/>
      <c r="AW82" s="267"/>
      <c r="AX82" s="267"/>
      <c r="AY82" s="267"/>
      <c r="AZ82" s="267"/>
      <c r="BA82" s="267"/>
      <c r="BB82" s="267"/>
      <c r="BC82" s="267"/>
      <c r="BD82" s="267"/>
      <c r="BE82" s="267"/>
      <c r="BF82" s="267"/>
      <c r="BG82" s="267"/>
      <c r="BH82" s="267"/>
      <c r="BI82" s="267"/>
      <c r="BJ82" s="267"/>
      <c r="BK82" s="267"/>
      <c r="BL82" s="267"/>
      <c r="BM82" s="267"/>
      <c r="BN82" s="267"/>
      <c r="BO82" s="267"/>
      <c r="BP82" s="267"/>
      <c r="BQ82" s="267"/>
      <c r="BR82" s="267"/>
      <c r="BS82" s="267"/>
      <c r="BT82" s="267"/>
      <c r="BU82" s="267"/>
      <c r="BV82" s="267"/>
      <c r="BW82" s="267"/>
      <c r="BX82" s="267"/>
      <c r="BY82" s="267"/>
      <c r="BZ82" s="267"/>
      <c r="CA82" s="267"/>
      <c r="CB82" s="267"/>
      <c r="CC82" s="267"/>
      <c r="CD82" s="267"/>
      <c r="CE82" s="267"/>
      <c r="CF82" s="267"/>
      <c r="CG82" s="267"/>
      <c r="CH82" s="267"/>
      <c r="CI82" s="267"/>
      <c r="CJ82" s="267"/>
      <c r="CK82" s="267"/>
      <c r="CL82" s="267"/>
      <c r="CM82" s="267"/>
      <c r="CN82" s="267"/>
      <c r="CO82" s="267"/>
      <c r="CP82" s="267"/>
      <c r="CQ82" s="267"/>
      <c r="CR82" s="267"/>
      <c r="CS82" s="267"/>
      <c r="CT82" s="267"/>
      <c r="CU82" s="267"/>
      <c r="CV82" s="267"/>
      <c r="CW82" s="267"/>
      <c r="CX82" s="267"/>
      <c r="CY82" s="267"/>
      <c r="CZ82" s="267"/>
      <c r="DA82" s="267"/>
      <c r="DB82" s="267"/>
      <c r="DC82" s="267"/>
      <c r="DD82" s="267"/>
      <c r="DE82" s="267"/>
      <c r="DF82" s="267"/>
      <c r="DG82" s="267"/>
      <c r="DH82" s="267"/>
      <c r="DI82" s="267"/>
      <c r="DJ82" s="267"/>
      <c r="DK82" s="267"/>
      <c r="DL82" s="267"/>
    </row>
    <row r="83" spans="1:116" x14ac:dyDescent="0.25">
      <c r="A83" s="268" t="s">
        <v>349</v>
      </c>
      <c r="B83" s="269" t="s">
        <v>9394</v>
      </c>
      <c r="C83" s="272">
        <v>0.54614899849999998</v>
      </c>
      <c r="D83" s="273">
        <v>2</v>
      </c>
      <c r="E83" s="272">
        <v>0</v>
      </c>
      <c r="F83" s="272">
        <v>3.9666666667000001</v>
      </c>
      <c r="G83" s="272">
        <v>0.5402728229</v>
      </c>
      <c r="H83" s="272">
        <v>29.5</v>
      </c>
      <c r="I83" s="273">
        <v>5</v>
      </c>
      <c r="J83" s="273">
        <f>IFERROR(VLOOKUP($B83,'Core Indicators'!$E$3:$EU$906,147,FALSE),"x")</f>
        <v>843</v>
      </c>
      <c r="K83" s="274">
        <v>-1.7224633694</v>
      </c>
      <c r="L83" s="272">
        <v>3.75</v>
      </c>
      <c r="M83" s="273">
        <v>31</v>
      </c>
      <c r="N83" s="273">
        <v>20</v>
      </c>
      <c r="O83" s="273">
        <f>IFERROR(VLOOKUP(B83,'Core Indicators'!$E$3:$G$9906,3,FALSE),"x")</f>
        <v>44496000</v>
      </c>
      <c r="P83" s="273">
        <v>434320</v>
      </c>
      <c r="Q83" s="267"/>
      <c r="R83" s="267"/>
      <c r="S83" s="267"/>
      <c r="T83" s="267"/>
      <c r="U83" s="267"/>
      <c r="V83" s="267"/>
      <c r="W83" s="267"/>
      <c r="X83" s="267"/>
      <c r="Y83" s="267"/>
      <c r="Z83" s="267"/>
      <c r="AA83" s="267"/>
      <c r="AB83" s="267"/>
      <c r="AC83" s="267"/>
      <c r="AD83" s="267"/>
      <c r="AE83" s="267"/>
      <c r="AF83" s="267"/>
      <c r="AG83" s="267"/>
      <c r="AH83" s="267"/>
      <c r="AI83" s="267"/>
      <c r="AJ83" s="267"/>
      <c r="AK83" s="267"/>
      <c r="AL83" s="267"/>
      <c r="AM83" s="267"/>
      <c r="AN83" s="267"/>
      <c r="AO83" s="267"/>
      <c r="AP83" s="267"/>
      <c r="AQ83" s="267"/>
      <c r="AR83" s="267"/>
      <c r="AS83" s="267"/>
      <c r="AT83" s="267"/>
      <c r="AU83" s="267"/>
      <c r="AV83" s="267"/>
      <c r="AW83" s="267"/>
      <c r="AX83" s="267"/>
      <c r="AY83" s="267"/>
      <c r="AZ83" s="267"/>
      <c r="BA83" s="267"/>
      <c r="BB83" s="267"/>
      <c r="BC83" s="267"/>
      <c r="BD83" s="267"/>
      <c r="BE83" s="267"/>
      <c r="BF83" s="267"/>
      <c r="BG83" s="267"/>
      <c r="BH83" s="267"/>
      <c r="BI83" s="267"/>
      <c r="BJ83" s="267"/>
      <c r="BK83" s="267"/>
      <c r="BL83" s="267"/>
      <c r="BM83" s="267"/>
      <c r="BN83" s="267"/>
      <c r="BO83" s="267"/>
      <c r="BP83" s="267"/>
      <c r="BQ83" s="267"/>
      <c r="BR83" s="267"/>
      <c r="BS83" s="267"/>
      <c r="BT83" s="267"/>
      <c r="BU83" s="267"/>
      <c r="BV83" s="267"/>
      <c r="BW83" s="267"/>
      <c r="BX83" s="267"/>
      <c r="BY83" s="267"/>
      <c r="BZ83" s="267"/>
      <c r="CA83" s="267"/>
      <c r="CB83" s="267"/>
      <c r="CC83" s="267"/>
      <c r="CD83" s="267"/>
      <c r="CE83" s="267"/>
      <c r="CF83" s="267"/>
      <c r="CG83" s="267"/>
      <c r="CH83" s="267"/>
      <c r="CI83" s="267"/>
      <c r="CJ83" s="267"/>
      <c r="CK83" s="267"/>
      <c r="CL83" s="267"/>
      <c r="CM83" s="267"/>
      <c r="CN83" s="267"/>
      <c r="CO83" s="267"/>
      <c r="CP83" s="267"/>
      <c r="CQ83" s="267"/>
      <c r="CR83" s="267"/>
      <c r="CS83" s="267"/>
      <c r="CT83" s="267"/>
      <c r="CU83" s="267"/>
      <c r="CV83" s="267"/>
      <c r="CW83" s="267"/>
      <c r="CX83" s="267"/>
      <c r="CY83" s="267"/>
      <c r="CZ83" s="267"/>
      <c r="DA83" s="267"/>
      <c r="DB83" s="267"/>
      <c r="DC83" s="267"/>
      <c r="DD83" s="267"/>
      <c r="DE83" s="267"/>
      <c r="DF83" s="267"/>
      <c r="DG83" s="267"/>
      <c r="DH83" s="267"/>
      <c r="DI83" s="267"/>
      <c r="DJ83" s="267"/>
      <c r="DK83" s="267"/>
      <c r="DL83" s="267"/>
    </row>
    <row r="84" spans="1:116" x14ac:dyDescent="0.25">
      <c r="A84" s="268" t="s">
        <v>9395</v>
      </c>
      <c r="B84" s="269" t="s">
        <v>9396</v>
      </c>
      <c r="C84" s="272">
        <v>0</v>
      </c>
      <c r="D84" s="273">
        <v>12</v>
      </c>
      <c r="E84" s="272">
        <v>0</v>
      </c>
      <c r="F84" s="272" t="s">
        <v>17</v>
      </c>
      <c r="G84" s="272">
        <v>5.7485973699999998E-2</v>
      </c>
      <c r="H84" s="272">
        <v>26.1</v>
      </c>
      <c r="I84" s="273">
        <v>0</v>
      </c>
      <c r="J84" s="273" t="str">
        <f>IFERROR(VLOOKUP($B84,'Core Indicators'!$E$3:$EU$906,147,FALSE),"x")</f>
        <v>x</v>
      </c>
      <c r="K84" s="274">
        <v>1.7669236660000001</v>
      </c>
      <c r="L84" s="272" t="s">
        <v>17</v>
      </c>
      <c r="M84" s="273">
        <v>94</v>
      </c>
      <c r="N84" s="273">
        <v>78</v>
      </c>
      <c r="O84" s="273" t="str">
        <f>IFERROR(VLOOKUP(B84,'Core Indicators'!$E$3:$G$9906,3,FALSE),"x")</f>
        <v>x</v>
      </c>
      <c r="P84" s="273">
        <v>100250</v>
      </c>
      <c r="Q84" s="267"/>
      <c r="R84" s="267"/>
      <c r="S84" s="267"/>
      <c r="T84" s="267"/>
      <c r="U84" s="267"/>
      <c r="V84" s="267"/>
      <c r="W84" s="267"/>
      <c r="X84" s="267"/>
      <c r="Y84" s="267"/>
      <c r="Z84" s="267"/>
      <c r="AA84" s="267"/>
      <c r="AB84" s="267"/>
      <c r="AC84" s="267"/>
      <c r="AD84" s="267"/>
      <c r="AE84" s="267"/>
      <c r="AF84" s="267"/>
      <c r="AG84" s="267"/>
      <c r="AH84" s="267"/>
      <c r="AI84" s="267"/>
      <c r="AJ84" s="267"/>
      <c r="AK84" s="267"/>
      <c r="AL84" s="267"/>
      <c r="AM84" s="267"/>
      <c r="AN84" s="267"/>
      <c r="AO84" s="267"/>
      <c r="AP84" s="267"/>
      <c r="AQ84" s="267"/>
      <c r="AR84" s="267"/>
      <c r="AS84" s="267"/>
      <c r="AT84" s="267"/>
      <c r="AU84" s="267"/>
      <c r="AV84" s="267"/>
      <c r="AW84" s="267"/>
      <c r="AX84" s="267"/>
      <c r="AY84" s="267"/>
      <c r="AZ84" s="267"/>
      <c r="BA84" s="267"/>
      <c r="BB84" s="267"/>
      <c r="BC84" s="267"/>
      <c r="BD84" s="267"/>
      <c r="BE84" s="267"/>
      <c r="BF84" s="267"/>
      <c r="BG84" s="267"/>
      <c r="BH84" s="267"/>
      <c r="BI84" s="267"/>
      <c r="BJ84" s="267"/>
      <c r="BK84" s="267"/>
      <c r="BL84" s="267"/>
      <c r="BM84" s="267"/>
      <c r="BN84" s="267"/>
      <c r="BO84" s="267"/>
      <c r="BP84" s="267"/>
      <c r="BQ84" s="267"/>
      <c r="BR84" s="267"/>
      <c r="BS84" s="267"/>
      <c r="BT84" s="267"/>
      <c r="BU84" s="267"/>
      <c r="BV84" s="267"/>
      <c r="BW84" s="267"/>
      <c r="BX84" s="267"/>
      <c r="BY84" s="267"/>
      <c r="BZ84" s="267"/>
      <c r="CA84" s="267"/>
      <c r="CB84" s="267"/>
      <c r="CC84" s="267"/>
      <c r="CD84" s="267"/>
      <c r="CE84" s="267"/>
      <c r="CF84" s="267"/>
      <c r="CG84" s="267"/>
      <c r="CH84" s="267"/>
      <c r="CI84" s="267"/>
      <c r="CJ84" s="267"/>
      <c r="CK84" s="267"/>
      <c r="CL84" s="267"/>
      <c r="CM84" s="267"/>
      <c r="CN84" s="267"/>
      <c r="CO84" s="267"/>
      <c r="CP84" s="267"/>
      <c r="CQ84" s="267"/>
      <c r="CR84" s="267"/>
      <c r="CS84" s="267"/>
      <c r="CT84" s="267"/>
      <c r="CU84" s="267"/>
      <c r="CV84" s="267"/>
      <c r="CW84" s="267"/>
      <c r="CX84" s="267"/>
      <c r="CY84" s="267"/>
      <c r="CZ84" s="267"/>
      <c r="DA84" s="267"/>
      <c r="DB84" s="267"/>
      <c r="DC84" s="267"/>
      <c r="DD84" s="267"/>
      <c r="DE84" s="267"/>
      <c r="DF84" s="267"/>
      <c r="DG84" s="267"/>
      <c r="DH84" s="267"/>
      <c r="DI84" s="267"/>
      <c r="DJ84" s="267"/>
      <c r="DK84" s="267"/>
      <c r="DL84" s="267"/>
    </row>
    <row r="85" spans="1:116" x14ac:dyDescent="0.25">
      <c r="A85" s="268" t="s">
        <v>9397</v>
      </c>
      <c r="B85" s="269" t="s">
        <v>9398</v>
      </c>
      <c r="C85" s="272">
        <v>0.77369999499999997</v>
      </c>
      <c r="D85" s="273">
        <v>4</v>
      </c>
      <c r="E85" s="272">
        <v>0.44</v>
      </c>
      <c r="F85" s="272" t="s">
        <v>17</v>
      </c>
      <c r="G85" s="272">
        <v>0.1002841248</v>
      </c>
      <c r="H85" s="272">
        <v>39</v>
      </c>
      <c r="I85" s="273">
        <v>4</v>
      </c>
      <c r="J85" s="273" t="str">
        <f>IFERROR(VLOOKUP($B85,'Core Indicators'!$E$3:$EU$906,147,FALSE),"x")</f>
        <v>x</v>
      </c>
      <c r="K85" s="274">
        <v>1.0475901365</v>
      </c>
      <c r="L85" s="272" t="s">
        <v>17</v>
      </c>
      <c r="M85" s="273">
        <v>76</v>
      </c>
      <c r="N85" s="273">
        <v>60</v>
      </c>
      <c r="O85" s="273" t="str">
        <f>IFERROR(VLOOKUP(B85,'Core Indicators'!$E$3:$G$9906,3,FALSE),"x")</f>
        <v>x</v>
      </c>
      <c r="P85" s="273">
        <v>21640</v>
      </c>
      <c r="Q85" s="267"/>
      <c r="R85" s="267"/>
      <c r="S85" s="267"/>
      <c r="T85" s="267"/>
      <c r="U85" s="267"/>
      <c r="V85" s="267"/>
      <c r="W85" s="267"/>
      <c r="X85" s="267"/>
      <c r="Y85" s="267"/>
      <c r="Z85" s="267"/>
      <c r="AA85" s="267"/>
      <c r="AB85" s="267"/>
      <c r="AC85" s="267"/>
      <c r="AD85" s="267"/>
      <c r="AE85" s="267"/>
      <c r="AF85" s="267"/>
      <c r="AG85" s="267"/>
      <c r="AH85" s="267"/>
      <c r="AI85" s="267"/>
      <c r="AJ85" s="267"/>
      <c r="AK85" s="267"/>
      <c r="AL85" s="267"/>
      <c r="AM85" s="267"/>
      <c r="AN85" s="267"/>
      <c r="AO85" s="267"/>
      <c r="AP85" s="267"/>
      <c r="AQ85" s="267"/>
      <c r="AR85" s="267"/>
      <c r="AS85" s="267"/>
      <c r="AT85" s="267"/>
      <c r="AU85" s="267"/>
      <c r="AV85" s="267"/>
      <c r="AW85" s="267"/>
      <c r="AX85" s="267"/>
      <c r="AY85" s="267"/>
      <c r="AZ85" s="267"/>
      <c r="BA85" s="267"/>
      <c r="BB85" s="267"/>
      <c r="BC85" s="267"/>
      <c r="BD85" s="267"/>
      <c r="BE85" s="267"/>
      <c r="BF85" s="267"/>
      <c r="BG85" s="267"/>
      <c r="BH85" s="267"/>
      <c r="BI85" s="267"/>
      <c r="BJ85" s="267"/>
      <c r="BK85" s="267"/>
      <c r="BL85" s="267"/>
      <c r="BM85" s="267"/>
      <c r="BN85" s="267"/>
      <c r="BO85" s="267"/>
      <c r="BP85" s="267"/>
      <c r="BQ85" s="267"/>
      <c r="BR85" s="267"/>
      <c r="BS85" s="267"/>
      <c r="BT85" s="267"/>
      <c r="BU85" s="267"/>
      <c r="BV85" s="267"/>
      <c r="BW85" s="267"/>
      <c r="BX85" s="267"/>
      <c r="BY85" s="267"/>
      <c r="BZ85" s="267"/>
      <c r="CA85" s="267"/>
      <c r="CB85" s="267"/>
      <c r="CC85" s="267"/>
      <c r="CD85" s="267"/>
      <c r="CE85" s="267"/>
      <c r="CF85" s="267"/>
      <c r="CG85" s="267"/>
      <c r="CH85" s="267"/>
      <c r="CI85" s="267"/>
      <c r="CJ85" s="267"/>
      <c r="CK85" s="267"/>
      <c r="CL85" s="267"/>
      <c r="CM85" s="267"/>
      <c r="CN85" s="267"/>
      <c r="CO85" s="267"/>
      <c r="CP85" s="267"/>
      <c r="CQ85" s="267"/>
      <c r="CR85" s="267"/>
      <c r="CS85" s="267"/>
      <c r="CT85" s="267"/>
      <c r="CU85" s="267"/>
      <c r="CV85" s="267"/>
      <c r="CW85" s="267"/>
      <c r="CX85" s="267"/>
      <c r="CY85" s="267"/>
      <c r="CZ85" s="267"/>
      <c r="DA85" s="267"/>
      <c r="DB85" s="267"/>
      <c r="DC85" s="267"/>
      <c r="DD85" s="267"/>
      <c r="DE85" s="267"/>
      <c r="DF85" s="267"/>
      <c r="DG85" s="267"/>
      <c r="DH85" s="267"/>
      <c r="DI85" s="267"/>
      <c r="DJ85" s="267"/>
      <c r="DK85" s="267"/>
      <c r="DL85" s="267"/>
    </row>
    <row r="86" spans="1:116" x14ac:dyDescent="0.25">
      <c r="A86" s="268" t="s">
        <v>367</v>
      </c>
      <c r="B86" s="269" t="s">
        <v>9399</v>
      </c>
      <c r="C86" s="272">
        <v>0.12520399560000001</v>
      </c>
      <c r="D86" s="273">
        <v>12</v>
      </c>
      <c r="E86" s="272">
        <v>5.4999999999999997E-3</v>
      </c>
      <c r="F86" s="272" t="s">
        <v>17</v>
      </c>
      <c r="G86" s="272">
        <v>6.9101684999999996E-2</v>
      </c>
      <c r="H86" s="272">
        <v>35.9</v>
      </c>
      <c r="I86" s="273">
        <v>0</v>
      </c>
      <c r="J86" s="273">
        <f>IFERROR(VLOOKUP($B86,'Core Indicators'!$E$3:$EU$906,147,FALSE),"x")</f>
        <v>1727</v>
      </c>
      <c r="K86" s="274">
        <v>0.28019103410000001</v>
      </c>
      <c r="L86" s="272" t="s">
        <v>17</v>
      </c>
      <c r="M86" s="273">
        <v>89</v>
      </c>
      <c r="N86" s="273">
        <v>53</v>
      </c>
      <c r="O86" s="273">
        <f>IFERROR(VLOOKUP(B86,'Core Indicators'!$E$3:$G$9906,3,FALSE),"x")</f>
        <v>60195000</v>
      </c>
      <c r="P86" s="273">
        <v>294140</v>
      </c>
      <c r="Q86" s="267"/>
      <c r="R86" s="267"/>
      <c r="S86" s="267"/>
      <c r="T86" s="267"/>
      <c r="U86" s="267"/>
      <c r="V86" s="267"/>
      <c r="W86" s="267"/>
      <c r="X86" s="267"/>
      <c r="Y86" s="267"/>
      <c r="Z86" s="267"/>
      <c r="AA86" s="267"/>
      <c r="AB86" s="267"/>
      <c r="AC86" s="267"/>
      <c r="AD86" s="267"/>
      <c r="AE86" s="267"/>
      <c r="AF86" s="267"/>
      <c r="AG86" s="267"/>
      <c r="AH86" s="267"/>
      <c r="AI86" s="267"/>
      <c r="AJ86" s="267"/>
      <c r="AK86" s="267"/>
      <c r="AL86" s="267"/>
      <c r="AM86" s="267"/>
      <c r="AN86" s="267"/>
      <c r="AO86" s="267"/>
      <c r="AP86" s="267"/>
      <c r="AQ86" s="267"/>
      <c r="AR86" s="267"/>
      <c r="AS86" s="267"/>
      <c r="AT86" s="267"/>
      <c r="AU86" s="267"/>
      <c r="AV86" s="267"/>
      <c r="AW86" s="267"/>
      <c r="AX86" s="267"/>
      <c r="AY86" s="267"/>
      <c r="AZ86" s="267"/>
      <c r="BA86" s="267"/>
      <c r="BB86" s="267"/>
      <c r="BC86" s="267"/>
      <c r="BD86" s="267"/>
      <c r="BE86" s="267"/>
      <c r="BF86" s="267"/>
      <c r="BG86" s="267"/>
      <c r="BH86" s="267"/>
      <c r="BI86" s="267"/>
      <c r="BJ86" s="267"/>
      <c r="BK86" s="267"/>
      <c r="BL86" s="267"/>
      <c r="BM86" s="267"/>
      <c r="BN86" s="267"/>
      <c r="BO86" s="267"/>
      <c r="BP86" s="267"/>
      <c r="BQ86" s="267"/>
      <c r="BR86" s="267"/>
      <c r="BS86" s="267"/>
      <c r="BT86" s="267"/>
      <c r="BU86" s="267"/>
      <c r="BV86" s="267"/>
      <c r="BW86" s="267"/>
      <c r="BX86" s="267"/>
      <c r="BY86" s="267"/>
      <c r="BZ86" s="267"/>
      <c r="CA86" s="267"/>
      <c r="CB86" s="267"/>
      <c r="CC86" s="267"/>
      <c r="CD86" s="267"/>
      <c r="CE86" s="267"/>
      <c r="CF86" s="267"/>
      <c r="CG86" s="267"/>
      <c r="CH86" s="267"/>
      <c r="CI86" s="267"/>
      <c r="CJ86" s="267"/>
      <c r="CK86" s="267"/>
      <c r="CL86" s="267"/>
      <c r="CM86" s="267"/>
      <c r="CN86" s="267"/>
      <c r="CO86" s="267"/>
      <c r="CP86" s="267"/>
      <c r="CQ86" s="267"/>
      <c r="CR86" s="267"/>
      <c r="CS86" s="267"/>
      <c r="CT86" s="267"/>
      <c r="CU86" s="267"/>
      <c r="CV86" s="267"/>
      <c r="CW86" s="267"/>
      <c r="CX86" s="267"/>
      <c r="CY86" s="267"/>
      <c r="CZ86" s="267"/>
      <c r="DA86" s="267"/>
      <c r="DB86" s="267"/>
      <c r="DC86" s="267"/>
      <c r="DD86" s="267"/>
      <c r="DE86" s="267"/>
      <c r="DF86" s="267"/>
      <c r="DG86" s="267"/>
      <c r="DH86" s="267"/>
      <c r="DI86" s="267"/>
      <c r="DJ86" s="267"/>
      <c r="DK86" s="267"/>
      <c r="DL86" s="267"/>
    </row>
    <row r="87" spans="1:116" x14ac:dyDescent="0.25">
      <c r="A87" s="268" t="s">
        <v>9400</v>
      </c>
      <c r="B87" s="269" t="s">
        <v>9401</v>
      </c>
      <c r="C87" s="272">
        <v>0</v>
      </c>
      <c r="D87" s="273">
        <v>13</v>
      </c>
      <c r="E87" s="272">
        <v>0</v>
      </c>
      <c r="F87" s="272">
        <v>8.25</v>
      </c>
      <c r="G87" s="272">
        <v>0.40466299929999999</v>
      </c>
      <c r="H87" s="272">
        <v>45.5</v>
      </c>
      <c r="I87" s="273">
        <v>3</v>
      </c>
      <c r="J87" s="273" t="str">
        <f>IFERROR(VLOOKUP($B87,'Core Indicators'!$E$3:$EU$906,147,FALSE),"x")</f>
        <v>x</v>
      </c>
      <c r="K87" s="274">
        <v>-0.3125736415</v>
      </c>
      <c r="L87" s="272">
        <v>7.25</v>
      </c>
      <c r="M87" s="273">
        <v>78</v>
      </c>
      <c r="N87" s="273">
        <v>43</v>
      </c>
      <c r="O87" s="273" t="str">
        <f>IFERROR(VLOOKUP(B87,'Core Indicators'!$E$3:$G$9906,3,FALSE),"x")</f>
        <v>x</v>
      </c>
      <c r="P87" s="273">
        <v>10830</v>
      </c>
      <c r="Q87" s="267"/>
      <c r="R87" s="267"/>
      <c r="S87" s="267"/>
      <c r="T87" s="267"/>
      <c r="U87" s="267"/>
      <c r="V87" s="267"/>
      <c r="W87" s="267"/>
      <c r="X87" s="267"/>
      <c r="Y87" s="267"/>
      <c r="Z87" s="267"/>
      <c r="AA87" s="267"/>
      <c r="AB87" s="267"/>
      <c r="AC87" s="267"/>
      <c r="AD87" s="267"/>
      <c r="AE87" s="267"/>
      <c r="AF87" s="267"/>
      <c r="AG87" s="267"/>
      <c r="AH87" s="267"/>
      <c r="AI87" s="267"/>
      <c r="AJ87" s="267"/>
      <c r="AK87" s="267"/>
      <c r="AL87" s="267"/>
      <c r="AM87" s="267"/>
      <c r="AN87" s="267"/>
      <c r="AO87" s="267"/>
      <c r="AP87" s="267"/>
      <c r="AQ87" s="267"/>
      <c r="AR87" s="267"/>
      <c r="AS87" s="267"/>
      <c r="AT87" s="267"/>
      <c r="AU87" s="267"/>
      <c r="AV87" s="267"/>
      <c r="AW87" s="267"/>
      <c r="AX87" s="267"/>
      <c r="AY87" s="267"/>
      <c r="AZ87" s="267"/>
      <c r="BA87" s="267"/>
      <c r="BB87" s="267"/>
      <c r="BC87" s="267"/>
      <c r="BD87" s="267"/>
      <c r="BE87" s="267"/>
      <c r="BF87" s="267"/>
      <c r="BG87" s="267"/>
      <c r="BH87" s="267"/>
      <c r="BI87" s="267"/>
      <c r="BJ87" s="267"/>
      <c r="BK87" s="267"/>
      <c r="BL87" s="267"/>
      <c r="BM87" s="267"/>
      <c r="BN87" s="267"/>
      <c r="BO87" s="267"/>
      <c r="BP87" s="267"/>
      <c r="BQ87" s="267"/>
      <c r="BR87" s="267"/>
      <c r="BS87" s="267"/>
      <c r="BT87" s="267"/>
      <c r="BU87" s="267"/>
      <c r="BV87" s="267"/>
      <c r="BW87" s="267"/>
      <c r="BX87" s="267"/>
      <c r="BY87" s="267"/>
      <c r="BZ87" s="267"/>
      <c r="CA87" s="267"/>
      <c r="CB87" s="267"/>
      <c r="CC87" s="267"/>
      <c r="CD87" s="267"/>
      <c r="CE87" s="267"/>
      <c r="CF87" s="267"/>
      <c r="CG87" s="267"/>
      <c r="CH87" s="267"/>
      <c r="CI87" s="267"/>
      <c r="CJ87" s="267"/>
      <c r="CK87" s="267"/>
      <c r="CL87" s="267"/>
      <c r="CM87" s="267"/>
      <c r="CN87" s="267"/>
      <c r="CO87" s="267"/>
      <c r="CP87" s="267"/>
      <c r="CQ87" s="267"/>
      <c r="CR87" s="267"/>
      <c r="CS87" s="267"/>
      <c r="CT87" s="267"/>
      <c r="CU87" s="267"/>
      <c r="CV87" s="267"/>
      <c r="CW87" s="267"/>
      <c r="CX87" s="267"/>
      <c r="CY87" s="267"/>
      <c r="CZ87" s="267"/>
      <c r="DA87" s="267"/>
      <c r="DB87" s="267"/>
      <c r="DC87" s="267"/>
      <c r="DD87" s="267"/>
      <c r="DE87" s="267"/>
      <c r="DF87" s="267"/>
      <c r="DG87" s="267"/>
      <c r="DH87" s="267"/>
      <c r="DI87" s="267"/>
      <c r="DJ87" s="267"/>
      <c r="DK87" s="267"/>
      <c r="DL87" s="267"/>
    </row>
    <row r="88" spans="1:116" x14ac:dyDescent="0.25">
      <c r="A88" s="268" t="s">
        <v>129</v>
      </c>
      <c r="B88" s="269" t="s">
        <v>9402</v>
      </c>
      <c r="C88" s="272">
        <v>0.58639999539999998</v>
      </c>
      <c r="D88" s="273">
        <v>2</v>
      </c>
      <c r="E88" s="272">
        <v>0.57999999999999996</v>
      </c>
      <c r="F88" s="272">
        <v>4.3166666666999998</v>
      </c>
      <c r="G88" s="272">
        <v>0.46862760440000001</v>
      </c>
      <c r="H88" s="272">
        <v>33.700000000000003</v>
      </c>
      <c r="I88" s="273">
        <v>3</v>
      </c>
      <c r="J88" s="273">
        <f>IFERROR(VLOOKUP($B88,'Core Indicators'!$E$3:$EU$906,147,FALSE),"x")</f>
        <v>0</v>
      </c>
      <c r="K88" s="274">
        <v>0.14395745099999999</v>
      </c>
      <c r="L88" s="272">
        <v>4.25</v>
      </c>
      <c r="M88" s="273">
        <v>37</v>
      </c>
      <c r="N88" s="273">
        <v>48</v>
      </c>
      <c r="O88" s="273">
        <f>IFERROR(VLOOKUP(B88,'Core Indicators'!$E$3:$G$9906,3,FALSE),"x")</f>
        <v>10806000</v>
      </c>
      <c r="P88" s="273">
        <v>88780</v>
      </c>
      <c r="Q88" s="267"/>
      <c r="R88" s="267"/>
      <c r="S88" s="267"/>
      <c r="T88" s="267"/>
      <c r="U88" s="267"/>
      <c r="V88" s="267"/>
      <c r="W88" s="267"/>
      <c r="X88" s="267"/>
      <c r="Y88" s="267"/>
      <c r="Z88" s="267"/>
      <c r="AA88" s="267"/>
      <c r="AB88" s="267"/>
      <c r="AC88" s="267"/>
      <c r="AD88" s="267"/>
      <c r="AE88" s="267"/>
      <c r="AF88" s="267"/>
      <c r="AG88" s="267"/>
      <c r="AH88" s="267"/>
      <c r="AI88" s="267"/>
      <c r="AJ88" s="267"/>
      <c r="AK88" s="267"/>
      <c r="AL88" s="267"/>
      <c r="AM88" s="267"/>
      <c r="AN88" s="267"/>
      <c r="AO88" s="267"/>
      <c r="AP88" s="267"/>
      <c r="AQ88" s="267"/>
      <c r="AR88" s="267"/>
      <c r="AS88" s="267"/>
      <c r="AT88" s="267"/>
      <c r="AU88" s="267"/>
      <c r="AV88" s="267"/>
      <c r="AW88" s="267"/>
      <c r="AX88" s="267"/>
      <c r="AY88" s="267"/>
      <c r="AZ88" s="267"/>
      <c r="BA88" s="267"/>
      <c r="BB88" s="267"/>
      <c r="BC88" s="267"/>
      <c r="BD88" s="267"/>
      <c r="BE88" s="267"/>
      <c r="BF88" s="267"/>
      <c r="BG88" s="267"/>
      <c r="BH88" s="267"/>
      <c r="BI88" s="267"/>
      <c r="BJ88" s="267"/>
      <c r="BK88" s="267"/>
      <c r="BL88" s="267"/>
      <c r="BM88" s="267"/>
      <c r="BN88" s="267"/>
      <c r="BO88" s="267"/>
      <c r="BP88" s="267"/>
      <c r="BQ88" s="267"/>
      <c r="BR88" s="267"/>
      <c r="BS88" s="267"/>
      <c r="BT88" s="267"/>
      <c r="BU88" s="267"/>
      <c r="BV88" s="267"/>
      <c r="BW88" s="267"/>
      <c r="BX88" s="267"/>
      <c r="BY88" s="267"/>
      <c r="BZ88" s="267"/>
      <c r="CA88" s="267"/>
      <c r="CB88" s="267"/>
      <c r="CC88" s="267"/>
      <c r="CD88" s="267"/>
      <c r="CE88" s="267"/>
      <c r="CF88" s="267"/>
      <c r="CG88" s="267"/>
      <c r="CH88" s="267"/>
      <c r="CI88" s="267"/>
      <c r="CJ88" s="267"/>
      <c r="CK88" s="267"/>
      <c r="CL88" s="267"/>
      <c r="CM88" s="267"/>
      <c r="CN88" s="267"/>
      <c r="CO88" s="267"/>
      <c r="CP88" s="267"/>
      <c r="CQ88" s="267"/>
      <c r="CR88" s="267"/>
      <c r="CS88" s="267"/>
      <c r="CT88" s="267"/>
      <c r="CU88" s="267"/>
      <c r="CV88" s="267"/>
      <c r="CW88" s="267"/>
      <c r="CX88" s="267"/>
      <c r="CY88" s="267"/>
      <c r="CZ88" s="267"/>
      <c r="DA88" s="267"/>
      <c r="DB88" s="267"/>
      <c r="DC88" s="267"/>
      <c r="DD88" s="267"/>
      <c r="DE88" s="267"/>
      <c r="DF88" s="267"/>
      <c r="DG88" s="267"/>
      <c r="DH88" s="267"/>
      <c r="DI88" s="267"/>
      <c r="DJ88" s="267"/>
      <c r="DK88" s="267"/>
      <c r="DL88" s="267"/>
    </row>
    <row r="89" spans="1:116" x14ac:dyDescent="0.25">
      <c r="A89" s="268" t="s">
        <v>9403</v>
      </c>
      <c r="B89" s="269" t="s">
        <v>9404</v>
      </c>
      <c r="C89" s="272">
        <v>4.1406014200000001E-2</v>
      </c>
      <c r="D89" s="273">
        <v>12</v>
      </c>
      <c r="E89" s="272">
        <v>2.2020000000000001E-2</v>
      </c>
      <c r="F89" s="272" t="s">
        <v>17</v>
      </c>
      <c r="G89" s="272">
        <v>9.8649094399999998E-2</v>
      </c>
      <c r="H89" s="272">
        <v>32.9</v>
      </c>
      <c r="I89" s="273">
        <v>0</v>
      </c>
      <c r="J89" s="273" t="str">
        <f>IFERROR(VLOOKUP($B89,'Core Indicators'!$E$3:$EU$906,147,FALSE),"x")</f>
        <v>x</v>
      </c>
      <c r="K89" s="274">
        <v>1.5379649401</v>
      </c>
      <c r="L89" s="272" t="s">
        <v>17</v>
      </c>
      <c r="M89" s="273">
        <v>96</v>
      </c>
      <c r="N89" s="273">
        <v>73</v>
      </c>
      <c r="O89" s="273" t="str">
        <f>IFERROR(VLOOKUP(B89,'Core Indicators'!$E$3:$G$9906,3,FALSE),"x")</f>
        <v>x</v>
      </c>
      <c r="P89" s="273">
        <v>364560</v>
      </c>
      <c r="Q89" s="267"/>
      <c r="R89" s="267"/>
      <c r="S89" s="267"/>
      <c r="T89" s="267"/>
      <c r="U89" s="267"/>
      <c r="V89" s="267"/>
      <c r="W89" s="267"/>
      <c r="X89" s="267"/>
      <c r="Y89" s="267"/>
      <c r="Z89" s="267"/>
      <c r="AA89" s="267"/>
      <c r="AB89" s="267"/>
      <c r="AC89" s="267"/>
      <c r="AD89" s="267"/>
      <c r="AE89" s="267"/>
      <c r="AF89" s="267"/>
      <c r="AG89" s="267"/>
      <c r="AH89" s="267"/>
      <c r="AI89" s="267"/>
      <c r="AJ89" s="267"/>
      <c r="AK89" s="267"/>
      <c r="AL89" s="267"/>
      <c r="AM89" s="267"/>
      <c r="AN89" s="267"/>
      <c r="AO89" s="267"/>
      <c r="AP89" s="267"/>
      <c r="AQ89" s="267"/>
      <c r="AR89" s="267"/>
      <c r="AS89" s="267"/>
      <c r="AT89" s="267"/>
      <c r="AU89" s="267"/>
      <c r="AV89" s="267"/>
      <c r="AW89" s="267"/>
      <c r="AX89" s="267"/>
      <c r="AY89" s="267"/>
      <c r="AZ89" s="267"/>
      <c r="BA89" s="267"/>
      <c r="BB89" s="267"/>
      <c r="BC89" s="267"/>
      <c r="BD89" s="267"/>
      <c r="BE89" s="267"/>
      <c r="BF89" s="267"/>
      <c r="BG89" s="267"/>
      <c r="BH89" s="267"/>
      <c r="BI89" s="267"/>
      <c r="BJ89" s="267"/>
      <c r="BK89" s="267"/>
      <c r="BL89" s="267"/>
      <c r="BM89" s="267"/>
      <c r="BN89" s="267"/>
      <c r="BO89" s="267"/>
      <c r="BP89" s="267"/>
      <c r="BQ89" s="267"/>
      <c r="BR89" s="267"/>
      <c r="BS89" s="267"/>
      <c r="BT89" s="267"/>
      <c r="BU89" s="267"/>
      <c r="BV89" s="267"/>
      <c r="BW89" s="267"/>
      <c r="BX89" s="267"/>
      <c r="BY89" s="267"/>
      <c r="BZ89" s="267"/>
      <c r="CA89" s="267"/>
      <c r="CB89" s="267"/>
      <c r="CC89" s="267"/>
      <c r="CD89" s="267"/>
      <c r="CE89" s="267"/>
      <c r="CF89" s="267"/>
      <c r="CG89" s="267"/>
      <c r="CH89" s="267"/>
      <c r="CI89" s="267"/>
      <c r="CJ89" s="267"/>
      <c r="CK89" s="267"/>
      <c r="CL89" s="267"/>
      <c r="CM89" s="267"/>
      <c r="CN89" s="267"/>
      <c r="CO89" s="267"/>
      <c r="CP89" s="267"/>
      <c r="CQ89" s="267"/>
      <c r="CR89" s="267"/>
      <c r="CS89" s="267"/>
      <c r="CT89" s="267"/>
      <c r="CU89" s="267"/>
      <c r="CV89" s="267"/>
      <c r="CW89" s="267"/>
      <c r="CX89" s="267"/>
      <c r="CY89" s="267"/>
      <c r="CZ89" s="267"/>
      <c r="DA89" s="267"/>
      <c r="DB89" s="267"/>
      <c r="DC89" s="267"/>
      <c r="DD89" s="267"/>
      <c r="DE89" s="267"/>
      <c r="DF89" s="267"/>
      <c r="DG89" s="267"/>
      <c r="DH89" s="267"/>
      <c r="DI89" s="267"/>
      <c r="DJ89" s="267"/>
      <c r="DK89" s="267"/>
      <c r="DL89" s="267"/>
    </row>
    <row r="90" spans="1:116" x14ac:dyDescent="0.25">
      <c r="A90" s="268" t="s">
        <v>9405</v>
      </c>
      <c r="B90" s="269" t="s">
        <v>9406</v>
      </c>
      <c r="C90" s="272">
        <v>0.53400502920000004</v>
      </c>
      <c r="D90" s="273">
        <v>4</v>
      </c>
      <c r="E90" s="272">
        <v>0.41699999999999998</v>
      </c>
      <c r="F90" s="272">
        <v>3.7833333332999999</v>
      </c>
      <c r="G90" s="272">
        <v>0.20262584820000001</v>
      </c>
      <c r="H90" s="272">
        <v>27.8</v>
      </c>
      <c r="I90" s="273">
        <v>2</v>
      </c>
      <c r="J90" s="273" t="str">
        <f>IFERROR(VLOOKUP($B90,'Core Indicators'!$E$3:$EU$906,147,FALSE),"x")</f>
        <v>x</v>
      </c>
      <c r="K90" s="274">
        <v>-0.43241328000000001</v>
      </c>
      <c r="L90" s="272">
        <v>3.5</v>
      </c>
      <c r="M90" s="273">
        <v>23</v>
      </c>
      <c r="N90" s="273">
        <v>34</v>
      </c>
      <c r="O90" s="273" t="str">
        <f>IFERROR(VLOOKUP(B90,'Core Indicators'!$E$3:$G$9906,3,FALSE),"x")</f>
        <v>x</v>
      </c>
      <c r="P90" s="273">
        <v>2699700</v>
      </c>
      <c r="Q90" s="267"/>
      <c r="R90" s="267"/>
      <c r="S90" s="267"/>
      <c r="T90" s="267"/>
      <c r="U90" s="267"/>
      <c r="V90" s="267"/>
      <c r="W90" s="267"/>
      <c r="X90" s="267"/>
      <c r="Y90" s="267"/>
      <c r="Z90" s="267"/>
      <c r="AA90" s="267"/>
      <c r="AB90" s="267"/>
      <c r="AC90" s="267"/>
      <c r="AD90" s="267"/>
      <c r="AE90" s="267"/>
      <c r="AF90" s="267"/>
      <c r="AG90" s="267"/>
      <c r="AH90" s="267"/>
      <c r="AI90" s="267"/>
      <c r="AJ90" s="267"/>
      <c r="AK90" s="267"/>
      <c r="AL90" s="267"/>
      <c r="AM90" s="267"/>
      <c r="AN90" s="267"/>
      <c r="AO90" s="267"/>
      <c r="AP90" s="267"/>
      <c r="AQ90" s="267"/>
      <c r="AR90" s="267"/>
      <c r="AS90" s="267"/>
      <c r="AT90" s="267"/>
      <c r="AU90" s="267"/>
      <c r="AV90" s="267"/>
      <c r="AW90" s="267"/>
      <c r="AX90" s="267"/>
      <c r="AY90" s="267"/>
      <c r="AZ90" s="267"/>
      <c r="BA90" s="267"/>
      <c r="BB90" s="267"/>
      <c r="BC90" s="267"/>
      <c r="BD90" s="267"/>
      <c r="BE90" s="267"/>
      <c r="BF90" s="267"/>
      <c r="BG90" s="267"/>
      <c r="BH90" s="267"/>
      <c r="BI90" s="267"/>
      <c r="BJ90" s="267"/>
      <c r="BK90" s="267"/>
      <c r="BL90" s="267"/>
      <c r="BM90" s="267"/>
      <c r="BN90" s="267"/>
      <c r="BO90" s="267"/>
      <c r="BP90" s="267"/>
      <c r="BQ90" s="267"/>
      <c r="BR90" s="267"/>
      <c r="BS90" s="267"/>
      <c r="BT90" s="267"/>
      <c r="BU90" s="267"/>
      <c r="BV90" s="267"/>
      <c r="BW90" s="267"/>
      <c r="BX90" s="267"/>
      <c r="BY90" s="267"/>
      <c r="BZ90" s="267"/>
      <c r="CA90" s="267"/>
      <c r="CB90" s="267"/>
      <c r="CC90" s="267"/>
      <c r="CD90" s="267"/>
      <c r="CE90" s="267"/>
      <c r="CF90" s="267"/>
      <c r="CG90" s="267"/>
      <c r="CH90" s="267"/>
      <c r="CI90" s="267"/>
      <c r="CJ90" s="267"/>
      <c r="CK90" s="267"/>
      <c r="CL90" s="267"/>
      <c r="CM90" s="267"/>
      <c r="CN90" s="267"/>
      <c r="CO90" s="267"/>
      <c r="CP90" s="267"/>
      <c r="CQ90" s="267"/>
      <c r="CR90" s="267"/>
      <c r="CS90" s="267"/>
      <c r="CT90" s="267"/>
      <c r="CU90" s="267"/>
      <c r="CV90" s="267"/>
      <c r="CW90" s="267"/>
      <c r="CX90" s="267"/>
      <c r="CY90" s="267"/>
      <c r="CZ90" s="267"/>
      <c r="DA90" s="267"/>
      <c r="DB90" s="267"/>
      <c r="DC90" s="267"/>
      <c r="DD90" s="267"/>
      <c r="DE90" s="267"/>
      <c r="DF90" s="267"/>
      <c r="DG90" s="267"/>
      <c r="DH90" s="267"/>
      <c r="DI90" s="267"/>
      <c r="DJ90" s="267"/>
      <c r="DK90" s="267"/>
      <c r="DL90" s="267"/>
    </row>
    <row r="91" spans="1:116" x14ac:dyDescent="0.25">
      <c r="A91" s="268" t="s">
        <v>378</v>
      </c>
      <c r="B91" s="269" t="s">
        <v>9407</v>
      </c>
      <c r="C91" s="272">
        <v>0.85199999310000007</v>
      </c>
      <c r="D91" s="273">
        <v>4</v>
      </c>
      <c r="E91" s="272">
        <v>0.08</v>
      </c>
      <c r="F91" s="272">
        <v>4.8499999999999996</v>
      </c>
      <c r="G91" s="272">
        <v>0.54450861260000005</v>
      </c>
      <c r="H91" s="272">
        <v>40.799999999999997</v>
      </c>
      <c r="I91" s="273">
        <v>5</v>
      </c>
      <c r="J91" s="273" t="str">
        <f>IFERROR(VLOOKUP($B91,'Core Indicators'!$E$3:$EU$906,147,FALSE),"x")</f>
        <v>x</v>
      </c>
      <c r="K91" s="274">
        <v>-0.45431771869999998</v>
      </c>
      <c r="L91" s="272">
        <v>5.5</v>
      </c>
      <c r="M91" s="273">
        <v>48</v>
      </c>
      <c r="N91" s="273">
        <v>28</v>
      </c>
      <c r="O91" s="273">
        <f>IFERROR(VLOOKUP(B91,'Core Indicators'!$E$3:$G$9906,3,FALSE),"x")</f>
        <v>55038000</v>
      </c>
      <c r="P91" s="273">
        <v>569140</v>
      </c>
      <c r="Q91" s="267"/>
      <c r="R91" s="267"/>
      <c r="S91" s="267"/>
      <c r="T91" s="267"/>
      <c r="U91" s="267"/>
      <c r="V91" s="267"/>
      <c r="W91" s="267"/>
      <c r="X91" s="267"/>
      <c r="Y91" s="267"/>
      <c r="Z91" s="267"/>
      <c r="AA91" s="267"/>
      <c r="AB91" s="267"/>
      <c r="AC91" s="267"/>
      <c r="AD91" s="267"/>
      <c r="AE91" s="267"/>
      <c r="AF91" s="267"/>
      <c r="AG91" s="267"/>
      <c r="AH91" s="267"/>
      <c r="AI91" s="267"/>
      <c r="AJ91" s="267"/>
      <c r="AK91" s="267"/>
      <c r="AL91" s="267"/>
      <c r="AM91" s="267"/>
      <c r="AN91" s="267"/>
      <c r="AO91" s="267"/>
      <c r="AP91" s="267"/>
      <c r="AQ91" s="267"/>
      <c r="AR91" s="267"/>
      <c r="AS91" s="267"/>
      <c r="AT91" s="267"/>
      <c r="AU91" s="267"/>
      <c r="AV91" s="267"/>
      <c r="AW91" s="267"/>
      <c r="AX91" s="267"/>
      <c r="AY91" s="267"/>
      <c r="AZ91" s="267"/>
      <c r="BA91" s="267"/>
      <c r="BB91" s="267"/>
      <c r="BC91" s="267"/>
      <c r="BD91" s="267"/>
      <c r="BE91" s="267"/>
      <c r="BF91" s="267"/>
      <c r="BG91" s="267"/>
      <c r="BH91" s="267"/>
      <c r="BI91" s="267"/>
      <c r="BJ91" s="267"/>
      <c r="BK91" s="267"/>
      <c r="BL91" s="267"/>
      <c r="BM91" s="267"/>
      <c r="BN91" s="267"/>
      <c r="BO91" s="267"/>
      <c r="BP91" s="267"/>
      <c r="BQ91" s="267"/>
      <c r="BR91" s="267"/>
      <c r="BS91" s="267"/>
      <c r="BT91" s="267"/>
      <c r="BU91" s="267"/>
      <c r="BV91" s="267"/>
      <c r="BW91" s="267"/>
      <c r="BX91" s="267"/>
      <c r="BY91" s="267"/>
      <c r="BZ91" s="267"/>
      <c r="CA91" s="267"/>
      <c r="CB91" s="267"/>
      <c r="CC91" s="267"/>
      <c r="CD91" s="267"/>
      <c r="CE91" s="267"/>
      <c r="CF91" s="267"/>
      <c r="CG91" s="267"/>
      <c r="CH91" s="267"/>
      <c r="CI91" s="267"/>
      <c r="CJ91" s="267"/>
      <c r="CK91" s="267"/>
      <c r="CL91" s="267"/>
      <c r="CM91" s="267"/>
      <c r="CN91" s="267"/>
      <c r="CO91" s="267"/>
      <c r="CP91" s="267"/>
      <c r="CQ91" s="267"/>
      <c r="CR91" s="267"/>
      <c r="CS91" s="267"/>
      <c r="CT91" s="267"/>
      <c r="CU91" s="267"/>
      <c r="CV91" s="267"/>
      <c r="CW91" s="267"/>
      <c r="CX91" s="267"/>
      <c r="CY91" s="267"/>
      <c r="CZ91" s="267"/>
      <c r="DA91" s="267"/>
      <c r="DB91" s="267"/>
      <c r="DC91" s="267"/>
      <c r="DD91" s="267"/>
      <c r="DE91" s="267"/>
      <c r="DF91" s="267"/>
      <c r="DG91" s="267"/>
      <c r="DH91" s="267"/>
      <c r="DI91" s="267"/>
      <c r="DJ91" s="267"/>
      <c r="DK91" s="267"/>
      <c r="DL91" s="267"/>
    </row>
    <row r="92" spans="1:116" x14ac:dyDescent="0.25">
      <c r="A92" s="268" t="s">
        <v>9408</v>
      </c>
      <c r="B92" s="269" t="s">
        <v>9409</v>
      </c>
      <c r="C92" s="272">
        <v>0.54403001520000005</v>
      </c>
      <c r="D92" s="273">
        <v>6</v>
      </c>
      <c r="E92" s="272">
        <v>0.27300000000000002</v>
      </c>
      <c r="F92" s="272">
        <v>6.1</v>
      </c>
      <c r="G92" s="272">
        <v>0.38123403010000001</v>
      </c>
      <c r="H92" s="272">
        <v>29.7</v>
      </c>
      <c r="I92" s="273">
        <v>2</v>
      </c>
      <c r="J92" s="273" t="str">
        <f>IFERROR(VLOOKUP($B92,'Core Indicators'!$E$3:$EU$906,147,FALSE),"x")</f>
        <v>x</v>
      </c>
      <c r="K92" s="274">
        <v>-0.88630145790000003</v>
      </c>
      <c r="L92" s="272">
        <v>5</v>
      </c>
      <c r="M92" s="273">
        <v>38</v>
      </c>
      <c r="N92" s="273">
        <v>30</v>
      </c>
      <c r="O92" s="273" t="str">
        <f>IFERROR(VLOOKUP(B92,'Core Indicators'!$E$3:$G$9906,3,FALSE),"x")</f>
        <v>x</v>
      </c>
      <c r="P92" s="273">
        <v>191800</v>
      </c>
      <c r="Q92" s="267"/>
      <c r="R92" s="267"/>
      <c r="S92" s="267"/>
      <c r="T92" s="267"/>
      <c r="U92" s="267"/>
      <c r="V92" s="267"/>
      <c r="W92" s="267"/>
      <c r="X92" s="267"/>
      <c r="Y92" s="267"/>
      <c r="Z92" s="267"/>
      <c r="AA92" s="267"/>
      <c r="AB92" s="267"/>
      <c r="AC92" s="267"/>
      <c r="AD92" s="267"/>
      <c r="AE92" s="267"/>
      <c r="AF92" s="267"/>
      <c r="AG92" s="267"/>
      <c r="AH92" s="267"/>
      <c r="AI92" s="267"/>
      <c r="AJ92" s="267"/>
      <c r="AK92" s="267"/>
      <c r="AL92" s="267"/>
      <c r="AM92" s="267"/>
      <c r="AN92" s="267"/>
      <c r="AO92" s="267"/>
      <c r="AP92" s="267"/>
      <c r="AQ92" s="267"/>
      <c r="AR92" s="267"/>
      <c r="AS92" s="267"/>
      <c r="AT92" s="267"/>
      <c r="AU92" s="267"/>
      <c r="AV92" s="267"/>
      <c r="AW92" s="267"/>
      <c r="AX92" s="267"/>
      <c r="AY92" s="267"/>
      <c r="AZ92" s="267"/>
      <c r="BA92" s="267"/>
      <c r="BB92" s="267"/>
      <c r="BC92" s="267"/>
      <c r="BD92" s="267"/>
      <c r="BE92" s="267"/>
      <c r="BF92" s="267"/>
      <c r="BG92" s="267"/>
      <c r="BH92" s="267"/>
      <c r="BI92" s="267"/>
      <c r="BJ92" s="267"/>
      <c r="BK92" s="267"/>
      <c r="BL92" s="267"/>
      <c r="BM92" s="267"/>
      <c r="BN92" s="267"/>
      <c r="BO92" s="267"/>
      <c r="BP92" s="267"/>
      <c r="BQ92" s="267"/>
      <c r="BR92" s="267"/>
      <c r="BS92" s="267"/>
      <c r="BT92" s="267"/>
      <c r="BU92" s="267"/>
      <c r="BV92" s="267"/>
      <c r="BW92" s="267"/>
      <c r="BX92" s="267"/>
      <c r="BY92" s="267"/>
      <c r="BZ92" s="267"/>
      <c r="CA92" s="267"/>
      <c r="CB92" s="267"/>
      <c r="CC92" s="267"/>
      <c r="CD92" s="267"/>
      <c r="CE92" s="267"/>
      <c r="CF92" s="267"/>
      <c r="CG92" s="267"/>
      <c r="CH92" s="267"/>
      <c r="CI92" s="267"/>
      <c r="CJ92" s="267"/>
      <c r="CK92" s="267"/>
      <c r="CL92" s="267"/>
      <c r="CM92" s="267"/>
      <c r="CN92" s="267"/>
      <c r="CO92" s="267"/>
      <c r="CP92" s="267"/>
      <c r="CQ92" s="267"/>
      <c r="CR92" s="267"/>
      <c r="CS92" s="267"/>
      <c r="CT92" s="267"/>
      <c r="CU92" s="267"/>
      <c r="CV92" s="267"/>
      <c r="CW92" s="267"/>
      <c r="CX92" s="267"/>
      <c r="CY92" s="267"/>
      <c r="CZ92" s="267"/>
      <c r="DA92" s="267"/>
      <c r="DB92" s="267"/>
      <c r="DC92" s="267"/>
      <c r="DD92" s="267"/>
      <c r="DE92" s="267"/>
      <c r="DF92" s="267"/>
      <c r="DG92" s="267"/>
      <c r="DH92" s="267"/>
      <c r="DI92" s="267"/>
      <c r="DJ92" s="267"/>
      <c r="DK92" s="267"/>
      <c r="DL92" s="267"/>
    </row>
    <row r="93" spans="1:116" x14ac:dyDescent="0.25">
      <c r="A93" s="268" t="s">
        <v>9410</v>
      </c>
      <c r="B93" s="269" t="s">
        <v>9411</v>
      </c>
      <c r="C93" s="272">
        <v>9.6800022599999994E-2</v>
      </c>
      <c r="D93" s="273">
        <v>9</v>
      </c>
      <c r="E93" s="272">
        <v>3.5000000000000003E-2</v>
      </c>
      <c r="F93" s="272">
        <v>3.2833333332999999</v>
      </c>
      <c r="G93" s="272">
        <v>0.47416294609999998</v>
      </c>
      <c r="H93" s="272" t="s">
        <v>17</v>
      </c>
      <c r="I93" s="273">
        <v>2</v>
      </c>
      <c r="J93" s="273" t="str">
        <f>IFERROR(VLOOKUP($B93,'Core Indicators'!$E$3:$EU$906,147,FALSE),"x")</f>
        <v>x</v>
      </c>
      <c r="K93" s="274">
        <v>-0.93566834930000009</v>
      </c>
      <c r="L93" s="272">
        <v>2</v>
      </c>
      <c r="M93" s="273">
        <v>25</v>
      </c>
      <c r="N93" s="273">
        <v>20</v>
      </c>
      <c r="O93" s="273" t="str">
        <f>IFERROR(VLOOKUP(B93,'Core Indicators'!$E$3:$G$9906,3,FALSE),"x")</f>
        <v>x</v>
      </c>
      <c r="P93" s="273">
        <v>176520</v>
      </c>
      <c r="Q93" s="267"/>
      <c r="R93" s="267"/>
      <c r="S93" s="267"/>
      <c r="T93" s="267"/>
      <c r="U93" s="267"/>
      <c r="V93" s="267"/>
      <c r="W93" s="267"/>
      <c r="X93" s="267"/>
      <c r="Y93" s="267"/>
      <c r="Z93" s="267"/>
      <c r="AA93" s="267"/>
      <c r="AB93" s="267"/>
      <c r="AC93" s="267"/>
      <c r="AD93" s="267"/>
      <c r="AE93" s="267"/>
      <c r="AF93" s="267"/>
      <c r="AG93" s="267"/>
      <c r="AH93" s="267"/>
      <c r="AI93" s="267"/>
      <c r="AJ93" s="267"/>
      <c r="AK93" s="267"/>
      <c r="AL93" s="267"/>
      <c r="AM93" s="267"/>
      <c r="AN93" s="267"/>
      <c r="AO93" s="267"/>
      <c r="AP93" s="267"/>
      <c r="AQ93" s="267"/>
      <c r="AR93" s="267"/>
      <c r="AS93" s="267"/>
      <c r="AT93" s="267"/>
      <c r="AU93" s="267"/>
      <c r="AV93" s="267"/>
      <c r="AW93" s="267"/>
      <c r="AX93" s="267"/>
      <c r="AY93" s="267"/>
      <c r="AZ93" s="267"/>
      <c r="BA93" s="267"/>
      <c r="BB93" s="267"/>
      <c r="BC93" s="267"/>
      <c r="BD93" s="267"/>
      <c r="BE93" s="267"/>
      <c r="BF93" s="267"/>
      <c r="BG93" s="267"/>
      <c r="BH93" s="267"/>
      <c r="BI93" s="267"/>
      <c r="BJ93" s="267"/>
      <c r="BK93" s="267"/>
      <c r="BL93" s="267"/>
      <c r="BM93" s="267"/>
      <c r="BN93" s="267"/>
      <c r="BO93" s="267"/>
      <c r="BP93" s="267"/>
      <c r="BQ93" s="267"/>
      <c r="BR93" s="267"/>
      <c r="BS93" s="267"/>
      <c r="BT93" s="267"/>
      <c r="BU93" s="267"/>
      <c r="BV93" s="267"/>
      <c r="BW93" s="267"/>
      <c r="BX93" s="267"/>
      <c r="BY93" s="267"/>
      <c r="BZ93" s="267"/>
      <c r="CA93" s="267"/>
      <c r="CB93" s="267"/>
      <c r="CC93" s="267"/>
      <c r="CD93" s="267"/>
      <c r="CE93" s="267"/>
      <c r="CF93" s="267"/>
      <c r="CG93" s="267"/>
      <c r="CH93" s="267"/>
      <c r="CI93" s="267"/>
      <c r="CJ93" s="267"/>
      <c r="CK93" s="267"/>
      <c r="CL93" s="267"/>
      <c r="CM93" s="267"/>
      <c r="CN93" s="267"/>
      <c r="CO93" s="267"/>
      <c r="CP93" s="267"/>
      <c r="CQ93" s="267"/>
      <c r="CR93" s="267"/>
      <c r="CS93" s="267"/>
      <c r="CT93" s="267"/>
      <c r="CU93" s="267"/>
      <c r="CV93" s="267"/>
      <c r="CW93" s="267"/>
      <c r="CX93" s="267"/>
      <c r="CY93" s="267"/>
      <c r="CZ93" s="267"/>
      <c r="DA93" s="267"/>
      <c r="DB93" s="267"/>
      <c r="DC93" s="267"/>
      <c r="DD93" s="267"/>
      <c r="DE93" s="267"/>
      <c r="DF93" s="267"/>
      <c r="DG93" s="267"/>
      <c r="DH93" s="267"/>
      <c r="DI93" s="267"/>
      <c r="DJ93" s="267"/>
      <c r="DK93" s="267"/>
      <c r="DL93" s="267"/>
    </row>
    <row r="94" spans="1:116" x14ac:dyDescent="0.25">
      <c r="A94" s="268" t="s">
        <v>9412</v>
      </c>
      <c r="B94" s="269" t="s">
        <v>9413</v>
      </c>
      <c r="C94" s="272">
        <v>0</v>
      </c>
      <c r="D94" s="273">
        <v>13</v>
      </c>
      <c r="E94" s="272">
        <v>0</v>
      </c>
      <c r="F94" s="272" t="s">
        <v>17</v>
      </c>
      <c r="G94" s="272" t="s">
        <v>17</v>
      </c>
      <c r="H94" s="272">
        <v>37</v>
      </c>
      <c r="I94" s="273">
        <v>0</v>
      </c>
      <c r="J94" s="273" t="str">
        <f>IFERROR(VLOOKUP($B94,'Core Indicators'!$E$3:$EU$906,147,FALSE),"x")</f>
        <v>x</v>
      </c>
      <c r="K94" s="274">
        <v>0.73770260809999999</v>
      </c>
      <c r="L94" s="272" t="s">
        <v>17</v>
      </c>
      <c r="M94" s="273">
        <v>93</v>
      </c>
      <c r="N94" s="273" t="s">
        <v>17</v>
      </c>
      <c r="O94" s="273" t="str">
        <f>IFERROR(VLOOKUP(B94,'Core Indicators'!$E$3:$G$9906,3,FALSE),"x")</f>
        <v>x</v>
      </c>
      <c r="P94" s="273">
        <v>810</v>
      </c>
      <c r="Q94" s="267"/>
      <c r="R94" s="267"/>
      <c r="S94" s="267"/>
      <c r="T94" s="267"/>
      <c r="U94" s="267"/>
      <c r="V94" s="267"/>
      <c r="W94" s="267"/>
      <c r="X94" s="267"/>
      <c r="Y94" s="267"/>
      <c r="Z94" s="267"/>
      <c r="AA94" s="267"/>
      <c r="AB94" s="267"/>
      <c r="AC94" s="267"/>
      <c r="AD94" s="267"/>
      <c r="AE94" s="267"/>
      <c r="AF94" s="267"/>
      <c r="AG94" s="267"/>
      <c r="AH94" s="267"/>
      <c r="AI94" s="267"/>
      <c r="AJ94" s="267"/>
      <c r="AK94" s="267"/>
      <c r="AL94" s="267"/>
      <c r="AM94" s="267"/>
      <c r="AN94" s="267"/>
      <c r="AO94" s="267"/>
      <c r="AP94" s="267"/>
      <c r="AQ94" s="267"/>
      <c r="AR94" s="267"/>
      <c r="AS94" s="267"/>
      <c r="AT94" s="267"/>
      <c r="AU94" s="267"/>
      <c r="AV94" s="267"/>
      <c r="AW94" s="267"/>
      <c r="AX94" s="267"/>
      <c r="AY94" s="267"/>
      <c r="AZ94" s="267"/>
      <c r="BA94" s="267"/>
      <c r="BB94" s="267"/>
      <c r="BC94" s="267"/>
      <c r="BD94" s="267"/>
      <c r="BE94" s="267"/>
      <c r="BF94" s="267"/>
      <c r="BG94" s="267"/>
      <c r="BH94" s="267"/>
      <c r="BI94" s="267"/>
      <c r="BJ94" s="267"/>
      <c r="BK94" s="267"/>
      <c r="BL94" s="267"/>
      <c r="BM94" s="267"/>
      <c r="BN94" s="267"/>
      <c r="BO94" s="267"/>
      <c r="BP94" s="267"/>
      <c r="BQ94" s="267"/>
      <c r="BR94" s="267"/>
      <c r="BS94" s="267"/>
      <c r="BT94" s="267"/>
      <c r="BU94" s="267"/>
      <c r="BV94" s="267"/>
      <c r="BW94" s="267"/>
      <c r="BX94" s="267"/>
      <c r="BY94" s="267"/>
      <c r="BZ94" s="267"/>
      <c r="CA94" s="267"/>
      <c r="CB94" s="267"/>
      <c r="CC94" s="267"/>
      <c r="CD94" s="267"/>
      <c r="CE94" s="267"/>
      <c r="CF94" s="267"/>
      <c r="CG94" s="267"/>
      <c r="CH94" s="267"/>
      <c r="CI94" s="267"/>
      <c r="CJ94" s="267"/>
      <c r="CK94" s="267"/>
      <c r="CL94" s="267"/>
      <c r="CM94" s="267"/>
      <c r="CN94" s="267"/>
      <c r="CO94" s="267"/>
      <c r="CP94" s="267"/>
      <c r="CQ94" s="267"/>
      <c r="CR94" s="267"/>
      <c r="CS94" s="267"/>
      <c r="CT94" s="267"/>
      <c r="CU94" s="267"/>
      <c r="CV94" s="267"/>
      <c r="CW94" s="267"/>
      <c r="CX94" s="267"/>
      <c r="CY94" s="267"/>
      <c r="CZ94" s="267"/>
      <c r="DA94" s="267"/>
      <c r="DB94" s="267"/>
      <c r="DC94" s="267"/>
      <c r="DD94" s="267"/>
      <c r="DE94" s="267"/>
      <c r="DF94" s="267"/>
      <c r="DG94" s="267"/>
      <c r="DH94" s="267"/>
      <c r="DI94" s="267"/>
      <c r="DJ94" s="267"/>
      <c r="DK94" s="267"/>
      <c r="DL94" s="267"/>
    </row>
    <row r="95" spans="1:116" x14ac:dyDescent="0.25">
      <c r="A95" s="268" t="s">
        <v>9414</v>
      </c>
      <c r="B95" s="269" t="s">
        <v>9415</v>
      </c>
      <c r="C95" s="272">
        <v>0</v>
      </c>
      <c r="D95" s="273">
        <v>13</v>
      </c>
      <c r="E95" s="272">
        <v>0</v>
      </c>
      <c r="F95" s="272" t="s">
        <v>17</v>
      </c>
      <c r="G95" s="272" t="s">
        <v>17</v>
      </c>
      <c r="H95" s="272" t="s">
        <v>17</v>
      </c>
      <c r="I95" s="273">
        <v>0</v>
      </c>
      <c r="J95" s="273" t="str">
        <f>IFERROR(VLOOKUP($B95,'Core Indicators'!$E$3:$EU$906,147,FALSE),"x")</f>
        <v>x</v>
      </c>
      <c r="K95" s="274">
        <v>0.4797953069</v>
      </c>
      <c r="L95" s="272" t="s">
        <v>17</v>
      </c>
      <c r="M95" s="273">
        <v>89</v>
      </c>
      <c r="N95" s="273" t="s">
        <v>17</v>
      </c>
      <c r="O95" s="273" t="str">
        <f>IFERROR(VLOOKUP(B95,'Core Indicators'!$E$3:$G$9906,3,FALSE),"x")</f>
        <v>x</v>
      </c>
      <c r="P95" s="273">
        <v>260</v>
      </c>
      <c r="Q95" s="267"/>
      <c r="R95" s="267"/>
      <c r="S95" s="267"/>
      <c r="T95" s="267"/>
      <c r="U95" s="267"/>
      <c r="V95" s="267"/>
      <c r="W95" s="267"/>
      <c r="X95" s="267"/>
      <c r="Y95" s="267"/>
      <c r="Z95" s="267"/>
      <c r="AA95" s="267"/>
      <c r="AB95" s="267"/>
      <c r="AC95" s="267"/>
      <c r="AD95" s="267"/>
      <c r="AE95" s="267"/>
      <c r="AF95" s="267"/>
      <c r="AG95" s="267"/>
      <c r="AH95" s="267"/>
      <c r="AI95" s="267"/>
      <c r="AJ95" s="267"/>
      <c r="AK95" s="267"/>
      <c r="AL95" s="267"/>
      <c r="AM95" s="267"/>
      <c r="AN95" s="267"/>
      <c r="AO95" s="267"/>
      <c r="AP95" s="267"/>
      <c r="AQ95" s="267"/>
      <c r="AR95" s="267"/>
      <c r="AS95" s="267"/>
      <c r="AT95" s="267"/>
      <c r="AU95" s="267"/>
      <c r="AV95" s="267"/>
      <c r="AW95" s="267"/>
      <c r="AX95" s="267"/>
      <c r="AY95" s="267"/>
      <c r="AZ95" s="267"/>
      <c r="BA95" s="267"/>
      <c r="BB95" s="267"/>
      <c r="BC95" s="267"/>
      <c r="BD95" s="267"/>
      <c r="BE95" s="267"/>
      <c r="BF95" s="267"/>
      <c r="BG95" s="267"/>
      <c r="BH95" s="267"/>
      <c r="BI95" s="267"/>
      <c r="BJ95" s="267"/>
      <c r="BK95" s="267"/>
      <c r="BL95" s="267"/>
      <c r="BM95" s="267"/>
      <c r="BN95" s="267"/>
      <c r="BO95" s="267"/>
      <c r="BP95" s="267"/>
      <c r="BQ95" s="267"/>
      <c r="BR95" s="267"/>
      <c r="BS95" s="267"/>
      <c r="BT95" s="267"/>
      <c r="BU95" s="267"/>
      <c r="BV95" s="267"/>
      <c r="BW95" s="267"/>
      <c r="BX95" s="267"/>
      <c r="BY95" s="267"/>
      <c r="BZ95" s="267"/>
      <c r="CA95" s="267"/>
      <c r="CB95" s="267"/>
      <c r="CC95" s="267"/>
      <c r="CD95" s="267"/>
      <c r="CE95" s="267"/>
      <c r="CF95" s="267"/>
      <c r="CG95" s="267"/>
      <c r="CH95" s="267"/>
      <c r="CI95" s="267"/>
      <c r="CJ95" s="267"/>
      <c r="CK95" s="267"/>
      <c r="CL95" s="267"/>
      <c r="CM95" s="267"/>
      <c r="CN95" s="267"/>
      <c r="CO95" s="267"/>
      <c r="CP95" s="267"/>
      <c r="CQ95" s="267"/>
      <c r="CR95" s="267"/>
      <c r="CS95" s="267"/>
      <c r="CT95" s="267"/>
      <c r="CU95" s="267"/>
      <c r="CV95" s="267"/>
      <c r="CW95" s="267"/>
      <c r="CX95" s="267"/>
      <c r="CY95" s="267"/>
      <c r="CZ95" s="267"/>
      <c r="DA95" s="267"/>
      <c r="DB95" s="267"/>
      <c r="DC95" s="267"/>
      <c r="DD95" s="267"/>
      <c r="DE95" s="267"/>
      <c r="DF95" s="267"/>
      <c r="DG95" s="267"/>
      <c r="DH95" s="267"/>
      <c r="DI95" s="267"/>
      <c r="DJ95" s="267"/>
      <c r="DK95" s="267"/>
      <c r="DL95" s="267"/>
    </row>
    <row r="96" spans="1:116" x14ac:dyDescent="0.25">
      <c r="A96" s="268" t="s">
        <v>9416</v>
      </c>
      <c r="B96" s="269" t="s">
        <v>9417</v>
      </c>
      <c r="C96" s="272">
        <v>0</v>
      </c>
      <c r="D96" s="273">
        <v>10</v>
      </c>
      <c r="E96" s="272">
        <v>0</v>
      </c>
      <c r="F96" s="272">
        <v>8.6</v>
      </c>
      <c r="G96" s="272">
        <v>5.75736331E-2</v>
      </c>
      <c r="H96" s="272">
        <v>31.4</v>
      </c>
      <c r="I96" s="273">
        <v>0</v>
      </c>
      <c r="J96" s="273" t="str">
        <f>IFERROR(VLOOKUP($B96,'Core Indicators'!$E$3:$EU$906,147,FALSE),"x")</f>
        <v>x</v>
      </c>
      <c r="K96" s="274">
        <v>1.194070816</v>
      </c>
      <c r="L96" s="272">
        <v>8.5</v>
      </c>
      <c r="M96" s="273">
        <v>83</v>
      </c>
      <c r="N96" s="273">
        <v>59</v>
      </c>
      <c r="O96" s="273" t="str">
        <f>IFERROR(VLOOKUP(B96,'Core Indicators'!$E$3:$G$9906,3,FALSE),"x")</f>
        <v>x</v>
      </c>
      <c r="P96" s="273">
        <v>97480</v>
      </c>
      <c r="Q96" s="267"/>
      <c r="R96" s="267"/>
      <c r="S96" s="267"/>
      <c r="T96" s="267"/>
      <c r="U96" s="267"/>
      <c r="V96" s="267"/>
      <c r="W96" s="267"/>
      <c r="X96" s="267"/>
      <c r="Y96" s="267"/>
      <c r="Z96" s="267"/>
      <c r="AA96" s="267"/>
      <c r="AB96" s="267"/>
      <c r="AC96" s="267"/>
      <c r="AD96" s="267"/>
      <c r="AE96" s="267"/>
      <c r="AF96" s="267"/>
      <c r="AG96" s="267"/>
      <c r="AH96" s="267"/>
      <c r="AI96" s="267"/>
      <c r="AJ96" s="267"/>
      <c r="AK96" s="267"/>
      <c r="AL96" s="267"/>
      <c r="AM96" s="267"/>
      <c r="AN96" s="267"/>
      <c r="AO96" s="267"/>
      <c r="AP96" s="267"/>
      <c r="AQ96" s="267"/>
      <c r="AR96" s="267"/>
      <c r="AS96" s="267"/>
      <c r="AT96" s="267"/>
      <c r="AU96" s="267"/>
      <c r="AV96" s="267"/>
      <c r="AW96" s="267"/>
      <c r="AX96" s="267"/>
      <c r="AY96" s="267"/>
      <c r="AZ96" s="267"/>
      <c r="BA96" s="267"/>
      <c r="BB96" s="267"/>
      <c r="BC96" s="267"/>
      <c r="BD96" s="267"/>
      <c r="BE96" s="267"/>
      <c r="BF96" s="267"/>
      <c r="BG96" s="267"/>
      <c r="BH96" s="267"/>
      <c r="BI96" s="267"/>
      <c r="BJ96" s="267"/>
      <c r="BK96" s="267"/>
      <c r="BL96" s="267"/>
      <c r="BM96" s="267"/>
      <c r="BN96" s="267"/>
      <c r="BO96" s="267"/>
      <c r="BP96" s="267"/>
      <c r="BQ96" s="267"/>
      <c r="BR96" s="267"/>
      <c r="BS96" s="267"/>
      <c r="BT96" s="267"/>
      <c r="BU96" s="267"/>
      <c r="BV96" s="267"/>
      <c r="BW96" s="267"/>
      <c r="BX96" s="267"/>
      <c r="BY96" s="267"/>
      <c r="BZ96" s="267"/>
      <c r="CA96" s="267"/>
      <c r="CB96" s="267"/>
      <c r="CC96" s="267"/>
      <c r="CD96" s="267"/>
      <c r="CE96" s="267"/>
      <c r="CF96" s="267"/>
      <c r="CG96" s="267"/>
      <c r="CH96" s="267"/>
      <c r="CI96" s="267"/>
      <c r="CJ96" s="267"/>
      <c r="CK96" s="267"/>
      <c r="CL96" s="267"/>
      <c r="CM96" s="267"/>
      <c r="CN96" s="267"/>
      <c r="CO96" s="267"/>
      <c r="CP96" s="267"/>
      <c r="CQ96" s="267"/>
      <c r="CR96" s="267"/>
      <c r="CS96" s="267"/>
      <c r="CT96" s="267"/>
      <c r="CU96" s="267"/>
      <c r="CV96" s="267"/>
      <c r="CW96" s="267"/>
      <c r="CX96" s="267"/>
      <c r="CY96" s="267"/>
      <c r="CZ96" s="267"/>
      <c r="DA96" s="267"/>
      <c r="DB96" s="267"/>
      <c r="DC96" s="267"/>
      <c r="DD96" s="267"/>
      <c r="DE96" s="267"/>
      <c r="DF96" s="267"/>
      <c r="DG96" s="267"/>
      <c r="DH96" s="267"/>
      <c r="DI96" s="267"/>
      <c r="DJ96" s="267"/>
      <c r="DK96" s="267"/>
      <c r="DL96" s="267"/>
    </row>
    <row r="97" spans="1:116" x14ac:dyDescent="0.25">
      <c r="A97" s="268" t="s">
        <v>9418</v>
      </c>
      <c r="B97" s="269" t="s">
        <v>9419</v>
      </c>
      <c r="C97" s="272">
        <v>0.93409999830000001</v>
      </c>
      <c r="D97" s="273">
        <v>5</v>
      </c>
      <c r="E97" s="272">
        <v>0.15</v>
      </c>
      <c r="F97" s="272">
        <v>4.7</v>
      </c>
      <c r="G97" s="272">
        <v>0.24530015899999999</v>
      </c>
      <c r="H97" s="272" t="s">
        <v>17</v>
      </c>
      <c r="I97" s="273">
        <v>1</v>
      </c>
      <c r="J97" s="273" t="str">
        <f>IFERROR(VLOOKUP($B97,'Core Indicators'!$E$3:$EU$906,147,FALSE),"x")</f>
        <v>x</v>
      </c>
      <c r="K97" s="274">
        <v>0.2156739533</v>
      </c>
      <c r="L97" s="272">
        <v>5</v>
      </c>
      <c r="M97" s="273">
        <v>36</v>
      </c>
      <c r="N97" s="273">
        <v>40</v>
      </c>
      <c r="O97" s="273" t="str">
        <f>IFERROR(VLOOKUP(B97,'Core Indicators'!$E$3:$G$9906,3,FALSE),"x")</f>
        <v>x</v>
      </c>
      <c r="P97" s="273">
        <v>17820</v>
      </c>
      <c r="Q97" s="267"/>
      <c r="R97" s="267"/>
      <c r="S97" s="267"/>
      <c r="T97" s="267"/>
      <c r="U97" s="267"/>
      <c r="V97" s="267"/>
      <c r="W97" s="267"/>
      <c r="X97" s="267"/>
      <c r="Y97" s="267"/>
      <c r="Z97" s="267"/>
      <c r="AA97" s="267"/>
      <c r="AB97" s="267"/>
      <c r="AC97" s="267"/>
      <c r="AD97" s="267"/>
      <c r="AE97" s="267"/>
      <c r="AF97" s="267"/>
      <c r="AG97" s="267"/>
      <c r="AH97" s="267"/>
      <c r="AI97" s="267"/>
      <c r="AJ97" s="267"/>
      <c r="AK97" s="267"/>
      <c r="AL97" s="267"/>
      <c r="AM97" s="267"/>
      <c r="AN97" s="267"/>
      <c r="AO97" s="267"/>
      <c r="AP97" s="267"/>
      <c r="AQ97" s="267"/>
      <c r="AR97" s="267"/>
      <c r="AS97" s="267"/>
      <c r="AT97" s="267"/>
      <c r="AU97" s="267"/>
      <c r="AV97" s="267"/>
      <c r="AW97" s="267"/>
      <c r="AX97" s="267"/>
      <c r="AY97" s="267"/>
      <c r="AZ97" s="267"/>
      <c r="BA97" s="267"/>
      <c r="BB97" s="267"/>
      <c r="BC97" s="267"/>
      <c r="BD97" s="267"/>
      <c r="BE97" s="267"/>
      <c r="BF97" s="267"/>
      <c r="BG97" s="267"/>
      <c r="BH97" s="267"/>
      <c r="BI97" s="267"/>
      <c r="BJ97" s="267"/>
      <c r="BK97" s="267"/>
      <c r="BL97" s="267"/>
      <c r="BM97" s="267"/>
      <c r="BN97" s="267"/>
      <c r="BO97" s="267"/>
      <c r="BP97" s="267"/>
      <c r="BQ97" s="267"/>
      <c r="BR97" s="267"/>
      <c r="BS97" s="267"/>
      <c r="BT97" s="267"/>
      <c r="BU97" s="267"/>
      <c r="BV97" s="267"/>
      <c r="BW97" s="267"/>
      <c r="BX97" s="267"/>
      <c r="BY97" s="267"/>
      <c r="BZ97" s="267"/>
      <c r="CA97" s="267"/>
      <c r="CB97" s="267"/>
      <c r="CC97" s="267"/>
      <c r="CD97" s="267"/>
      <c r="CE97" s="267"/>
      <c r="CF97" s="267"/>
      <c r="CG97" s="267"/>
      <c r="CH97" s="267"/>
      <c r="CI97" s="267"/>
      <c r="CJ97" s="267"/>
      <c r="CK97" s="267"/>
      <c r="CL97" s="267"/>
      <c r="CM97" s="267"/>
      <c r="CN97" s="267"/>
      <c r="CO97" s="267"/>
      <c r="CP97" s="267"/>
      <c r="CQ97" s="267"/>
      <c r="CR97" s="267"/>
      <c r="CS97" s="267"/>
      <c r="CT97" s="267"/>
      <c r="CU97" s="267"/>
      <c r="CV97" s="267"/>
      <c r="CW97" s="267"/>
      <c r="CX97" s="267"/>
      <c r="CY97" s="267"/>
      <c r="CZ97" s="267"/>
      <c r="DA97" s="267"/>
      <c r="DB97" s="267"/>
      <c r="DC97" s="267"/>
      <c r="DD97" s="267"/>
      <c r="DE97" s="267"/>
      <c r="DF97" s="267"/>
      <c r="DG97" s="267"/>
      <c r="DH97" s="267"/>
      <c r="DI97" s="267"/>
      <c r="DJ97" s="267"/>
      <c r="DK97" s="267"/>
      <c r="DL97" s="267"/>
    </row>
    <row r="98" spans="1:116" x14ac:dyDescent="0.25">
      <c r="A98" s="268" t="s">
        <v>9420</v>
      </c>
      <c r="B98" s="269" t="s">
        <v>9421</v>
      </c>
      <c r="C98" s="272">
        <v>0.64979998859999999</v>
      </c>
      <c r="D98" s="273">
        <v>2</v>
      </c>
      <c r="E98" s="272">
        <v>0.39700000000000002</v>
      </c>
      <c r="F98" s="272">
        <v>2.9666666667000001</v>
      </c>
      <c r="G98" s="272">
        <v>0.46313362470000002</v>
      </c>
      <c r="H98" s="272">
        <v>38.799999999999997</v>
      </c>
      <c r="I98" s="273">
        <v>3</v>
      </c>
      <c r="J98" s="273" t="str">
        <f>IFERROR(VLOOKUP($B98,'Core Indicators'!$E$3:$EU$906,147,FALSE),"x")</f>
        <v>x</v>
      </c>
      <c r="K98" s="274">
        <v>-0.9411007762000001</v>
      </c>
      <c r="L98" s="272">
        <v>2.25</v>
      </c>
      <c r="M98" s="273">
        <v>14</v>
      </c>
      <c r="N98" s="273">
        <v>29</v>
      </c>
      <c r="O98" s="273" t="str">
        <f>IFERROR(VLOOKUP(B98,'Core Indicators'!$E$3:$G$9906,3,FALSE),"x")</f>
        <v>x</v>
      </c>
      <c r="P98" s="273">
        <v>230800</v>
      </c>
      <c r="Q98" s="267"/>
      <c r="R98" s="267"/>
      <c r="S98" s="267"/>
      <c r="T98" s="267"/>
      <c r="U98" s="267"/>
      <c r="V98" s="267"/>
      <c r="W98" s="267"/>
      <c r="X98" s="267"/>
      <c r="Y98" s="267"/>
      <c r="Z98" s="267"/>
      <c r="AA98" s="267"/>
      <c r="AB98" s="267"/>
      <c r="AC98" s="267"/>
      <c r="AD98" s="267"/>
      <c r="AE98" s="267"/>
      <c r="AF98" s="267"/>
      <c r="AG98" s="267"/>
      <c r="AH98" s="267"/>
      <c r="AI98" s="267"/>
      <c r="AJ98" s="267"/>
      <c r="AK98" s="267"/>
      <c r="AL98" s="267"/>
      <c r="AM98" s="267"/>
      <c r="AN98" s="267"/>
      <c r="AO98" s="267"/>
      <c r="AP98" s="267"/>
      <c r="AQ98" s="267"/>
      <c r="AR98" s="267"/>
      <c r="AS98" s="267"/>
      <c r="AT98" s="267"/>
      <c r="AU98" s="267"/>
      <c r="AV98" s="267"/>
      <c r="AW98" s="267"/>
      <c r="AX98" s="267"/>
      <c r="AY98" s="267"/>
      <c r="AZ98" s="267"/>
      <c r="BA98" s="267"/>
      <c r="BB98" s="267"/>
      <c r="BC98" s="267"/>
      <c r="BD98" s="267"/>
      <c r="BE98" s="267"/>
      <c r="BF98" s="267"/>
      <c r="BG98" s="267"/>
      <c r="BH98" s="267"/>
      <c r="BI98" s="267"/>
      <c r="BJ98" s="267"/>
      <c r="BK98" s="267"/>
      <c r="BL98" s="267"/>
      <c r="BM98" s="267"/>
      <c r="BN98" s="267"/>
      <c r="BO98" s="267"/>
      <c r="BP98" s="267"/>
      <c r="BQ98" s="267"/>
      <c r="BR98" s="267"/>
      <c r="BS98" s="267"/>
      <c r="BT98" s="267"/>
      <c r="BU98" s="267"/>
      <c r="BV98" s="267"/>
      <c r="BW98" s="267"/>
      <c r="BX98" s="267"/>
      <c r="BY98" s="267"/>
      <c r="BZ98" s="267"/>
      <c r="CA98" s="267"/>
      <c r="CB98" s="267"/>
      <c r="CC98" s="267"/>
      <c r="CD98" s="267"/>
      <c r="CE98" s="267"/>
      <c r="CF98" s="267"/>
      <c r="CG98" s="267"/>
      <c r="CH98" s="267"/>
      <c r="CI98" s="267"/>
      <c r="CJ98" s="267"/>
      <c r="CK98" s="267"/>
      <c r="CL98" s="267"/>
      <c r="CM98" s="267"/>
      <c r="CN98" s="267"/>
      <c r="CO98" s="267"/>
      <c r="CP98" s="267"/>
      <c r="CQ98" s="267"/>
      <c r="CR98" s="267"/>
      <c r="CS98" s="267"/>
      <c r="CT98" s="267"/>
      <c r="CU98" s="267"/>
      <c r="CV98" s="267"/>
      <c r="CW98" s="267"/>
      <c r="CX98" s="267"/>
      <c r="CY98" s="267"/>
      <c r="CZ98" s="267"/>
      <c r="DA98" s="267"/>
      <c r="DB98" s="267"/>
      <c r="DC98" s="267"/>
      <c r="DD98" s="267"/>
      <c r="DE98" s="267"/>
      <c r="DF98" s="267"/>
      <c r="DG98" s="267"/>
      <c r="DH98" s="267"/>
      <c r="DI98" s="267"/>
      <c r="DJ98" s="267"/>
      <c r="DK98" s="267"/>
      <c r="DL98" s="267"/>
    </row>
    <row r="99" spans="1:116" x14ac:dyDescent="0.25">
      <c r="A99" s="268" t="s">
        <v>931</v>
      </c>
      <c r="B99" s="269" t="s">
        <v>9422</v>
      </c>
      <c r="C99" s="272">
        <v>0.81310000439999996</v>
      </c>
      <c r="D99" s="273">
        <v>6</v>
      </c>
      <c r="E99" s="272">
        <v>0.1</v>
      </c>
      <c r="F99" s="272">
        <v>5.3</v>
      </c>
      <c r="G99" s="272">
        <v>0.36244894649999998</v>
      </c>
      <c r="H99" s="272">
        <v>31.8</v>
      </c>
      <c r="I99" s="273">
        <v>3</v>
      </c>
      <c r="J99" s="273">
        <f>IFERROR(VLOOKUP($B99,'Core Indicators'!$E$3:$EU$906,147,FALSE),"x")</f>
        <v>7</v>
      </c>
      <c r="K99" s="274">
        <v>-0.85828012230000006</v>
      </c>
      <c r="L99" s="272">
        <v>4.75</v>
      </c>
      <c r="M99" s="273">
        <v>44</v>
      </c>
      <c r="N99" s="273">
        <v>28</v>
      </c>
      <c r="O99" s="273">
        <f>IFERROR(VLOOKUP(B99,'Core Indicators'!$E$3:$G$9906,3,FALSE),"x")</f>
        <v>5700000</v>
      </c>
      <c r="P99" s="273">
        <v>10230</v>
      </c>
      <c r="Q99" s="267"/>
      <c r="R99" s="267"/>
      <c r="S99" s="267"/>
      <c r="T99" s="267"/>
      <c r="U99" s="267"/>
      <c r="V99" s="267"/>
      <c r="W99" s="267"/>
      <c r="X99" s="267"/>
      <c r="Y99" s="267"/>
      <c r="Z99" s="267"/>
      <c r="AA99" s="267"/>
      <c r="AB99" s="267"/>
      <c r="AC99" s="267"/>
      <c r="AD99" s="267"/>
      <c r="AE99" s="267"/>
      <c r="AF99" s="267"/>
      <c r="AG99" s="267"/>
      <c r="AH99" s="267"/>
      <c r="AI99" s="267"/>
      <c r="AJ99" s="267"/>
      <c r="AK99" s="267"/>
      <c r="AL99" s="267"/>
      <c r="AM99" s="267"/>
      <c r="AN99" s="267"/>
      <c r="AO99" s="267"/>
      <c r="AP99" s="267"/>
      <c r="AQ99" s="267"/>
      <c r="AR99" s="267"/>
      <c r="AS99" s="267"/>
      <c r="AT99" s="267"/>
      <c r="AU99" s="267"/>
      <c r="AV99" s="267"/>
      <c r="AW99" s="267"/>
      <c r="AX99" s="267"/>
      <c r="AY99" s="267"/>
      <c r="AZ99" s="267"/>
      <c r="BA99" s="267"/>
      <c r="BB99" s="267"/>
      <c r="BC99" s="267"/>
      <c r="BD99" s="267"/>
      <c r="BE99" s="267"/>
      <c r="BF99" s="267"/>
      <c r="BG99" s="267"/>
      <c r="BH99" s="267"/>
      <c r="BI99" s="267"/>
      <c r="BJ99" s="267"/>
      <c r="BK99" s="267"/>
      <c r="BL99" s="267"/>
      <c r="BM99" s="267"/>
      <c r="BN99" s="267"/>
      <c r="BO99" s="267"/>
      <c r="BP99" s="267"/>
      <c r="BQ99" s="267"/>
      <c r="BR99" s="267"/>
      <c r="BS99" s="267"/>
      <c r="BT99" s="267"/>
      <c r="BU99" s="267"/>
      <c r="BV99" s="267"/>
      <c r="BW99" s="267"/>
      <c r="BX99" s="267"/>
      <c r="BY99" s="267"/>
      <c r="BZ99" s="267"/>
      <c r="CA99" s="267"/>
      <c r="CB99" s="267"/>
      <c r="CC99" s="267"/>
      <c r="CD99" s="267"/>
      <c r="CE99" s="267"/>
      <c r="CF99" s="267"/>
      <c r="CG99" s="267"/>
      <c r="CH99" s="267"/>
      <c r="CI99" s="267"/>
      <c r="CJ99" s="267"/>
      <c r="CK99" s="267"/>
      <c r="CL99" s="267"/>
      <c r="CM99" s="267"/>
      <c r="CN99" s="267"/>
      <c r="CO99" s="267"/>
      <c r="CP99" s="267"/>
      <c r="CQ99" s="267"/>
      <c r="CR99" s="267"/>
      <c r="CS99" s="267"/>
      <c r="CT99" s="267"/>
      <c r="CU99" s="267"/>
      <c r="CV99" s="267"/>
      <c r="CW99" s="267"/>
      <c r="CX99" s="267"/>
      <c r="CY99" s="267"/>
      <c r="CZ99" s="267"/>
      <c r="DA99" s="267"/>
      <c r="DB99" s="267"/>
      <c r="DC99" s="267"/>
      <c r="DD99" s="267"/>
      <c r="DE99" s="267"/>
      <c r="DF99" s="267"/>
      <c r="DG99" s="267"/>
      <c r="DH99" s="267"/>
      <c r="DI99" s="267"/>
      <c r="DJ99" s="267"/>
      <c r="DK99" s="267"/>
      <c r="DL99" s="267"/>
    </row>
    <row r="100" spans="1:116" x14ac:dyDescent="0.25">
      <c r="A100" s="268" t="s">
        <v>9423</v>
      </c>
      <c r="B100" s="269" t="s">
        <v>9424</v>
      </c>
      <c r="C100" s="272">
        <v>0.98551100019999993</v>
      </c>
      <c r="D100" s="273">
        <v>11</v>
      </c>
      <c r="E100" s="272">
        <v>0</v>
      </c>
      <c r="F100" s="272">
        <v>6.6</v>
      </c>
      <c r="G100" s="272">
        <v>0.65102151679999998</v>
      </c>
      <c r="H100" s="272">
        <v>35.299999999999997</v>
      </c>
      <c r="I100" s="273">
        <v>0</v>
      </c>
      <c r="J100" s="273" t="str">
        <f>IFERROR(VLOOKUP($B100,'Core Indicators'!$E$3:$EU$906,147,FALSE),"x")</f>
        <v>x</v>
      </c>
      <c r="K100" s="274">
        <v>-0.99521124360000002</v>
      </c>
      <c r="L100" s="272">
        <v>5.5</v>
      </c>
      <c r="M100" s="273">
        <v>60</v>
      </c>
      <c r="N100" s="273">
        <v>28</v>
      </c>
      <c r="O100" s="273" t="str">
        <f>IFERROR(VLOOKUP(B100,'Core Indicators'!$E$3:$G$9906,3,FALSE),"x")</f>
        <v>x</v>
      </c>
      <c r="P100" s="273">
        <v>96320</v>
      </c>
      <c r="Q100" s="267"/>
      <c r="R100" s="267"/>
      <c r="S100" s="267"/>
      <c r="T100" s="267"/>
      <c r="U100" s="267"/>
      <c r="V100" s="267"/>
      <c r="W100" s="267"/>
      <c r="X100" s="267"/>
      <c r="Y100" s="267"/>
      <c r="Z100" s="267"/>
      <c r="AA100" s="267"/>
      <c r="AB100" s="267"/>
      <c r="AC100" s="267"/>
      <c r="AD100" s="267"/>
      <c r="AE100" s="267"/>
      <c r="AF100" s="267"/>
      <c r="AG100" s="267"/>
      <c r="AH100" s="267"/>
      <c r="AI100" s="267"/>
      <c r="AJ100" s="267"/>
      <c r="AK100" s="267"/>
      <c r="AL100" s="267"/>
      <c r="AM100" s="267"/>
      <c r="AN100" s="267"/>
      <c r="AO100" s="267"/>
      <c r="AP100" s="267"/>
      <c r="AQ100" s="267"/>
      <c r="AR100" s="267"/>
      <c r="AS100" s="267"/>
      <c r="AT100" s="267"/>
      <c r="AU100" s="267"/>
      <c r="AV100" s="267"/>
      <c r="AW100" s="267"/>
      <c r="AX100" s="267"/>
      <c r="AY100" s="267"/>
      <c r="AZ100" s="267"/>
      <c r="BA100" s="267"/>
      <c r="BB100" s="267"/>
      <c r="BC100" s="267"/>
      <c r="BD100" s="267"/>
      <c r="BE100" s="267"/>
      <c r="BF100" s="267"/>
      <c r="BG100" s="267"/>
      <c r="BH100" s="267"/>
      <c r="BI100" s="267"/>
      <c r="BJ100" s="267"/>
      <c r="BK100" s="267"/>
      <c r="BL100" s="267"/>
      <c r="BM100" s="267"/>
      <c r="BN100" s="267"/>
      <c r="BO100" s="267"/>
      <c r="BP100" s="267"/>
      <c r="BQ100" s="267"/>
      <c r="BR100" s="267"/>
      <c r="BS100" s="267"/>
      <c r="BT100" s="267"/>
      <c r="BU100" s="267"/>
      <c r="BV100" s="267"/>
      <c r="BW100" s="267"/>
      <c r="BX100" s="267"/>
      <c r="BY100" s="267"/>
      <c r="BZ100" s="267"/>
      <c r="CA100" s="267"/>
      <c r="CB100" s="267"/>
      <c r="CC100" s="267"/>
      <c r="CD100" s="267"/>
      <c r="CE100" s="267"/>
      <c r="CF100" s="267"/>
      <c r="CG100" s="267"/>
      <c r="CH100" s="267"/>
      <c r="CI100" s="267"/>
      <c r="CJ100" s="267"/>
      <c r="CK100" s="267"/>
      <c r="CL100" s="267"/>
      <c r="CM100" s="267"/>
      <c r="CN100" s="267"/>
      <c r="CO100" s="267"/>
      <c r="CP100" s="267"/>
      <c r="CQ100" s="267"/>
      <c r="CR100" s="267"/>
      <c r="CS100" s="267"/>
      <c r="CT100" s="267"/>
      <c r="CU100" s="267"/>
      <c r="CV100" s="267"/>
      <c r="CW100" s="267"/>
      <c r="CX100" s="267"/>
      <c r="CY100" s="267"/>
      <c r="CZ100" s="267"/>
      <c r="DA100" s="267"/>
      <c r="DB100" s="267"/>
      <c r="DC100" s="267"/>
      <c r="DD100" s="267"/>
      <c r="DE100" s="267"/>
      <c r="DF100" s="267"/>
      <c r="DG100" s="267"/>
      <c r="DH100" s="267"/>
      <c r="DI100" s="267"/>
      <c r="DJ100" s="267"/>
      <c r="DK100" s="267"/>
      <c r="DL100" s="267"/>
    </row>
    <row r="101" spans="1:116" x14ac:dyDescent="0.25">
      <c r="A101" s="268" t="s">
        <v>135</v>
      </c>
      <c r="B101" s="269" t="s">
        <v>9425</v>
      </c>
      <c r="C101" s="272">
        <v>0.27512803019999998</v>
      </c>
      <c r="D101" s="273">
        <v>1</v>
      </c>
      <c r="E101" s="272">
        <v>0</v>
      </c>
      <c r="F101" s="272">
        <v>2.4500000000000002</v>
      </c>
      <c r="G101" s="272">
        <v>0.1717677189</v>
      </c>
      <c r="H101" s="272" t="s">
        <v>17</v>
      </c>
      <c r="I101" s="273">
        <v>3</v>
      </c>
      <c r="J101" s="273">
        <f>IFERROR(VLOOKUP($B101,'Core Indicators'!$E$3:$EU$906,147,FALSE),"x")</f>
        <v>1848</v>
      </c>
      <c r="K101" s="274">
        <v>-1.8480540513999999</v>
      </c>
      <c r="L101" s="272">
        <v>2.75</v>
      </c>
      <c r="M101" s="273">
        <v>9</v>
      </c>
      <c r="N101" s="273">
        <v>18</v>
      </c>
      <c r="O101" s="273">
        <f>IFERROR(VLOOKUP(B101,'Core Indicators'!$E$3:$G$9906,3,FALSE),"x")</f>
        <v>6884000</v>
      </c>
      <c r="P101" s="273">
        <v>1759540</v>
      </c>
      <c r="Q101" s="267"/>
      <c r="R101" s="267"/>
      <c r="S101" s="267"/>
      <c r="T101" s="267"/>
      <c r="U101" s="267"/>
      <c r="V101" s="267"/>
      <c r="W101" s="267"/>
      <c r="X101" s="267"/>
      <c r="Y101" s="267"/>
      <c r="Z101" s="267"/>
      <c r="AA101" s="267"/>
      <c r="AB101" s="267"/>
      <c r="AC101" s="267"/>
      <c r="AD101" s="267"/>
      <c r="AE101" s="267"/>
      <c r="AF101" s="267"/>
      <c r="AG101" s="267"/>
      <c r="AH101" s="267"/>
      <c r="AI101" s="267"/>
      <c r="AJ101" s="267"/>
      <c r="AK101" s="267"/>
      <c r="AL101" s="267"/>
      <c r="AM101" s="267"/>
      <c r="AN101" s="267"/>
      <c r="AO101" s="267"/>
      <c r="AP101" s="267"/>
      <c r="AQ101" s="267"/>
      <c r="AR101" s="267"/>
      <c r="AS101" s="267"/>
      <c r="AT101" s="267"/>
      <c r="AU101" s="267"/>
      <c r="AV101" s="267"/>
      <c r="AW101" s="267"/>
      <c r="AX101" s="267"/>
      <c r="AY101" s="267"/>
      <c r="AZ101" s="267"/>
      <c r="BA101" s="267"/>
      <c r="BB101" s="267"/>
      <c r="BC101" s="267"/>
      <c r="BD101" s="267"/>
      <c r="BE101" s="267"/>
      <c r="BF101" s="267"/>
      <c r="BG101" s="267"/>
      <c r="BH101" s="267"/>
      <c r="BI101" s="267"/>
      <c r="BJ101" s="267"/>
      <c r="BK101" s="267"/>
      <c r="BL101" s="267"/>
      <c r="BM101" s="267"/>
      <c r="BN101" s="267"/>
      <c r="BO101" s="267"/>
      <c r="BP101" s="267"/>
      <c r="BQ101" s="267"/>
      <c r="BR101" s="267"/>
      <c r="BS101" s="267"/>
      <c r="BT101" s="267"/>
      <c r="BU101" s="267"/>
      <c r="BV101" s="267"/>
      <c r="BW101" s="267"/>
      <c r="BX101" s="267"/>
      <c r="BY101" s="267"/>
      <c r="BZ101" s="267"/>
      <c r="CA101" s="267"/>
      <c r="CB101" s="267"/>
      <c r="CC101" s="267"/>
      <c r="CD101" s="267"/>
      <c r="CE101" s="267"/>
      <c r="CF101" s="267"/>
      <c r="CG101" s="267"/>
      <c r="CH101" s="267"/>
      <c r="CI101" s="267"/>
      <c r="CJ101" s="267"/>
      <c r="CK101" s="267"/>
      <c r="CL101" s="267"/>
      <c r="CM101" s="267"/>
      <c r="CN101" s="267"/>
      <c r="CO101" s="267"/>
      <c r="CP101" s="267"/>
      <c r="CQ101" s="267"/>
      <c r="CR101" s="267"/>
      <c r="CS101" s="267"/>
      <c r="CT101" s="267"/>
      <c r="CU101" s="267"/>
      <c r="CV101" s="267"/>
      <c r="CW101" s="267"/>
      <c r="CX101" s="267"/>
      <c r="CY101" s="267"/>
      <c r="CZ101" s="267"/>
      <c r="DA101" s="267"/>
      <c r="DB101" s="267"/>
      <c r="DC101" s="267"/>
      <c r="DD101" s="267"/>
      <c r="DE101" s="267"/>
      <c r="DF101" s="267"/>
      <c r="DG101" s="267"/>
      <c r="DH101" s="267"/>
      <c r="DI101" s="267"/>
      <c r="DJ101" s="267"/>
      <c r="DK101" s="267"/>
      <c r="DL101" s="267"/>
    </row>
    <row r="102" spans="1:116" x14ac:dyDescent="0.25">
      <c r="A102" s="268" t="s">
        <v>9426</v>
      </c>
      <c r="B102" s="269" t="s">
        <v>9427</v>
      </c>
      <c r="C102" s="272">
        <v>0</v>
      </c>
      <c r="D102" s="273">
        <v>12</v>
      </c>
      <c r="E102" s="272">
        <v>0</v>
      </c>
      <c r="F102" s="272" t="s">
        <v>17</v>
      </c>
      <c r="G102" s="272">
        <v>0.33299378600000001</v>
      </c>
      <c r="H102" s="272">
        <v>51.2</v>
      </c>
      <c r="I102" s="273">
        <v>0</v>
      </c>
      <c r="J102" s="273" t="str">
        <f>IFERROR(VLOOKUP($B102,'Core Indicators'!$E$3:$EU$906,147,FALSE),"x")</f>
        <v>x</v>
      </c>
      <c r="K102" s="274">
        <v>0.569129467</v>
      </c>
      <c r="L102" s="272" t="s">
        <v>17</v>
      </c>
      <c r="M102" s="273">
        <v>92</v>
      </c>
      <c r="N102" s="273">
        <v>55</v>
      </c>
      <c r="O102" s="273" t="str">
        <f>IFERROR(VLOOKUP(B102,'Core Indicators'!$E$3:$G$9906,3,FALSE),"x")</f>
        <v>x</v>
      </c>
      <c r="P102" s="273">
        <v>610</v>
      </c>
      <c r="Q102" s="267"/>
      <c r="R102" s="267"/>
      <c r="S102" s="267"/>
      <c r="T102" s="267"/>
      <c r="U102" s="267"/>
      <c r="V102" s="267"/>
      <c r="W102" s="267"/>
      <c r="X102" s="267"/>
      <c r="Y102" s="267"/>
      <c r="Z102" s="267"/>
      <c r="AA102" s="267"/>
      <c r="AB102" s="267"/>
      <c r="AC102" s="267"/>
      <c r="AD102" s="267"/>
      <c r="AE102" s="267"/>
      <c r="AF102" s="267"/>
      <c r="AG102" s="267"/>
      <c r="AH102" s="267"/>
      <c r="AI102" s="267"/>
      <c r="AJ102" s="267"/>
      <c r="AK102" s="267"/>
      <c r="AL102" s="267"/>
      <c r="AM102" s="267"/>
      <c r="AN102" s="267"/>
      <c r="AO102" s="267"/>
      <c r="AP102" s="267"/>
      <c r="AQ102" s="267"/>
      <c r="AR102" s="267"/>
      <c r="AS102" s="267"/>
      <c r="AT102" s="267"/>
      <c r="AU102" s="267"/>
      <c r="AV102" s="267"/>
      <c r="AW102" s="267"/>
      <c r="AX102" s="267"/>
      <c r="AY102" s="267"/>
      <c r="AZ102" s="267"/>
      <c r="BA102" s="267"/>
      <c r="BB102" s="267"/>
      <c r="BC102" s="267"/>
      <c r="BD102" s="267"/>
      <c r="BE102" s="267"/>
      <c r="BF102" s="267"/>
      <c r="BG102" s="267"/>
      <c r="BH102" s="267"/>
      <c r="BI102" s="267"/>
      <c r="BJ102" s="267"/>
      <c r="BK102" s="267"/>
      <c r="BL102" s="267"/>
      <c r="BM102" s="267"/>
      <c r="BN102" s="267"/>
      <c r="BO102" s="267"/>
      <c r="BP102" s="267"/>
      <c r="BQ102" s="267"/>
      <c r="BR102" s="267"/>
      <c r="BS102" s="267"/>
      <c r="BT102" s="267"/>
      <c r="BU102" s="267"/>
      <c r="BV102" s="267"/>
      <c r="BW102" s="267"/>
      <c r="BX102" s="267"/>
      <c r="BY102" s="267"/>
      <c r="BZ102" s="267"/>
      <c r="CA102" s="267"/>
      <c r="CB102" s="267"/>
      <c r="CC102" s="267"/>
      <c r="CD102" s="267"/>
      <c r="CE102" s="267"/>
      <c r="CF102" s="267"/>
      <c r="CG102" s="267"/>
      <c r="CH102" s="267"/>
      <c r="CI102" s="267"/>
      <c r="CJ102" s="267"/>
      <c r="CK102" s="267"/>
      <c r="CL102" s="267"/>
      <c r="CM102" s="267"/>
      <c r="CN102" s="267"/>
      <c r="CO102" s="267"/>
      <c r="CP102" s="267"/>
      <c r="CQ102" s="267"/>
      <c r="CR102" s="267"/>
      <c r="CS102" s="267"/>
      <c r="CT102" s="267"/>
      <c r="CU102" s="267"/>
      <c r="CV102" s="267"/>
      <c r="CW102" s="267"/>
      <c r="CX102" s="267"/>
      <c r="CY102" s="267"/>
      <c r="CZ102" s="267"/>
      <c r="DA102" s="267"/>
      <c r="DB102" s="267"/>
      <c r="DC102" s="267"/>
      <c r="DD102" s="267"/>
      <c r="DE102" s="267"/>
      <c r="DF102" s="267"/>
      <c r="DG102" s="267"/>
      <c r="DH102" s="267"/>
      <c r="DI102" s="267"/>
      <c r="DJ102" s="267"/>
      <c r="DK102" s="267"/>
      <c r="DL102" s="267"/>
    </row>
    <row r="103" spans="1:116" x14ac:dyDescent="0.25">
      <c r="A103" s="268" t="s">
        <v>9428</v>
      </c>
      <c r="B103" s="269" t="s">
        <v>9429</v>
      </c>
      <c r="C103" s="272">
        <v>0</v>
      </c>
      <c r="D103" s="273">
        <v>12</v>
      </c>
      <c r="E103" s="272">
        <v>0</v>
      </c>
      <c r="F103" s="272" t="s">
        <v>17</v>
      </c>
      <c r="G103" s="272" t="s">
        <v>17</v>
      </c>
      <c r="H103" s="272" t="s">
        <v>17</v>
      </c>
      <c r="I103" s="273">
        <v>0</v>
      </c>
      <c r="J103" s="273" t="str">
        <f>IFERROR(VLOOKUP($B103,'Core Indicators'!$E$3:$EU$906,147,FALSE),"x")</f>
        <v>x</v>
      </c>
      <c r="K103" s="274">
        <v>1.6793329716000001</v>
      </c>
      <c r="L103" s="272" t="s">
        <v>17</v>
      </c>
      <c r="M103" s="273">
        <v>90</v>
      </c>
      <c r="N103" s="273" t="s">
        <v>17</v>
      </c>
      <c r="O103" s="273" t="str">
        <f>IFERROR(VLOOKUP(B103,'Core Indicators'!$E$3:$G$9906,3,FALSE),"x")</f>
        <v>x</v>
      </c>
      <c r="P103" s="273">
        <v>160</v>
      </c>
      <c r="Q103" s="267"/>
      <c r="R103" s="267"/>
      <c r="S103" s="267"/>
      <c r="T103" s="267"/>
      <c r="U103" s="267"/>
      <c r="V103" s="267"/>
      <c r="W103" s="267"/>
      <c r="X103" s="267"/>
      <c r="Y103" s="267"/>
      <c r="Z103" s="267"/>
      <c r="AA103" s="267"/>
      <c r="AB103" s="267"/>
      <c r="AC103" s="267"/>
      <c r="AD103" s="267"/>
      <c r="AE103" s="267"/>
      <c r="AF103" s="267"/>
      <c r="AG103" s="267"/>
      <c r="AH103" s="267"/>
      <c r="AI103" s="267"/>
      <c r="AJ103" s="267"/>
      <c r="AK103" s="267"/>
      <c r="AL103" s="267"/>
      <c r="AM103" s="267"/>
      <c r="AN103" s="267"/>
      <c r="AO103" s="267"/>
      <c r="AP103" s="267"/>
      <c r="AQ103" s="267"/>
      <c r="AR103" s="267"/>
      <c r="AS103" s="267"/>
      <c r="AT103" s="267"/>
      <c r="AU103" s="267"/>
      <c r="AV103" s="267"/>
      <c r="AW103" s="267"/>
      <c r="AX103" s="267"/>
      <c r="AY103" s="267"/>
      <c r="AZ103" s="267"/>
      <c r="BA103" s="267"/>
      <c r="BB103" s="267"/>
      <c r="BC103" s="267"/>
      <c r="BD103" s="267"/>
      <c r="BE103" s="267"/>
      <c r="BF103" s="267"/>
      <c r="BG103" s="267"/>
      <c r="BH103" s="267"/>
      <c r="BI103" s="267"/>
      <c r="BJ103" s="267"/>
      <c r="BK103" s="267"/>
      <c r="BL103" s="267"/>
      <c r="BM103" s="267"/>
      <c r="BN103" s="267"/>
      <c r="BO103" s="267"/>
      <c r="BP103" s="267"/>
      <c r="BQ103" s="267"/>
      <c r="BR103" s="267"/>
      <c r="BS103" s="267"/>
      <c r="BT103" s="267"/>
      <c r="BU103" s="267"/>
      <c r="BV103" s="267"/>
      <c r="BW103" s="267"/>
      <c r="BX103" s="267"/>
      <c r="BY103" s="267"/>
      <c r="BZ103" s="267"/>
      <c r="CA103" s="267"/>
      <c r="CB103" s="267"/>
      <c r="CC103" s="267"/>
      <c r="CD103" s="267"/>
      <c r="CE103" s="267"/>
      <c r="CF103" s="267"/>
      <c r="CG103" s="267"/>
      <c r="CH103" s="267"/>
      <c r="CI103" s="267"/>
      <c r="CJ103" s="267"/>
      <c r="CK103" s="267"/>
      <c r="CL103" s="267"/>
      <c r="CM103" s="267"/>
      <c r="CN103" s="267"/>
      <c r="CO103" s="267"/>
      <c r="CP103" s="267"/>
      <c r="CQ103" s="267"/>
      <c r="CR103" s="267"/>
      <c r="CS103" s="267"/>
      <c r="CT103" s="267"/>
      <c r="CU103" s="267"/>
      <c r="CV103" s="267"/>
      <c r="CW103" s="267"/>
      <c r="CX103" s="267"/>
      <c r="CY103" s="267"/>
      <c r="CZ103" s="267"/>
      <c r="DA103" s="267"/>
      <c r="DB103" s="267"/>
      <c r="DC103" s="267"/>
      <c r="DD103" s="267"/>
      <c r="DE103" s="267"/>
      <c r="DF103" s="267"/>
      <c r="DG103" s="267"/>
      <c r="DH103" s="267"/>
      <c r="DI103" s="267"/>
      <c r="DJ103" s="267"/>
      <c r="DK103" s="267"/>
      <c r="DL103" s="267"/>
    </row>
    <row r="104" spans="1:116" x14ac:dyDescent="0.25">
      <c r="A104" s="268" t="s">
        <v>3215</v>
      </c>
      <c r="B104" s="269" t="s">
        <v>9430</v>
      </c>
      <c r="C104" s="272">
        <v>0.41569999959999998</v>
      </c>
      <c r="D104" s="273">
        <v>5</v>
      </c>
      <c r="E104" s="272">
        <v>0.11</v>
      </c>
      <c r="F104" s="272">
        <v>6.65</v>
      </c>
      <c r="G104" s="272">
        <v>0.37970115970000001</v>
      </c>
      <c r="H104" s="272">
        <v>39.299999999999997</v>
      </c>
      <c r="I104" s="273">
        <v>3</v>
      </c>
      <c r="J104" s="273">
        <f>IFERROR(VLOOKUP($B104,'Core Indicators'!$E$3:$EU$906,147,FALSE),"x")</f>
        <v>1</v>
      </c>
      <c r="K104" s="274">
        <v>-1.1983425400000001E-2</v>
      </c>
      <c r="L104" s="272">
        <v>6.5</v>
      </c>
      <c r="M104" s="273">
        <v>55</v>
      </c>
      <c r="N104" s="273">
        <v>38</v>
      </c>
      <c r="O104" s="273">
        <f>IFERROR(VLOOKUP(B104,'Core Indicators'!$E$3:$G$9906,3,FALSE),"x")</f>
        <v>22156000</v>
      </c>
      <c r="P104" s="273">
        <v>62710</v>
      </c>
      <c r="Q104" s="267"/>
      <c r="R104" s="267"/>
      <c r="S104" s="267"/>
      <c r="T104" s="267"/>
      <c r="U104" s="267"/>
      <c r="V104" s="267"/>
      <c r="W104" s="267"/>
      <c r="X104" s="267"/>
      <c r="Y104" s="267"/>
      <c r="Z104" s="267"/>
      <c r="AA104" s="267"/>
      <c r="AB104" s="267"/>
      <c r="AC104" s="267"/>
      <c r="AD104" s="267"/>
      <c r="AE104" s="267"/>
      <c r="AF104" s="267"/>
      <c r="AG104" s="267"/>
      <c r="AH104" s="267"/>
      <c r="AI104" s="267"/>
      <c r="AJ104" s="267"/>
      <c r="AK104" s="267"/>
      <c r="AL104" s="267"/>
      <c r="AM104" s="267"/>
      <c r="AN104" s="267"/>
      <c r="AO104" s="267"/>
      <c r="AP104" s="267"/>
      <c r="AQ104" s="267"/>
      <c r="AR104" s="267"/>
      <c r="AS104" s="267"/>
      <c r="AT104" s="267"/>
      <c r="AU104" s="267"/>
      <c r="AV104" s="267"/>
      <c r="AW104" s="267"/>
      <c r="AX104" s="267"/>
      <c r="AY104" s="267"/>
      <c r="AZ104" s="267"/>
      <c r="BA104" s="267"/>
      <c r="BB104" s="267"/>
      <c r="BC104" s="267"/>
      <c r="BD104" s="267"/>
      <c r="BE104" s="267"/>
      <c r="BF104" s="267"/>
      <c r="BG104" s="267"/>
      <c r="BH104" s="267"/>
      <c r="BI104" s="267"/>
      <c r="BJ104" s="267"/>
      <c r="BK104" s="267"/>
      <c r="BL104" s="267"/>
      <c r="BM104" s="267"/>
      <c r="BN104" s="267"/>
      <c r="BO104" s="267"/>
      <c r="BP104" s="267"/>
      <c r="BQ104" s="267"/>
      <c r="BR104" s="267"/>
      <c r="BS104" s="267"/>
      <c r="BT104" s="267"/>
      <c r="BU104" s="267"/>
      <c r="BV104" s="267"/>
      <c r="BW104" s="267"/>
      <c r="BX104" s="267"/>
      <c r="BY104" s="267"/>
      <c r="BZ104" s="267"/>
      <c r="CA104" s="267"/>
      <c r="CB104" s="267"/>
      <c r="CC104" s="267"/>
      <c r="CD104" s="267"/>
      <c r="CE104" s="267"/>
      <c r="CF104" s="267"/>
      <c r="CG104" s="267"/>
      <c r="CH104" s="267"/>
      <c r="CI104" s="267"/>
      <c r="CJ104" s="267"/>
      <c r="CK104" s="267"/>
      <c r="CL104" s="267"/>
      <c r="CM104" s="267"/>
      <c r="CN104" s="267"/>
      <c r="CO104" s="267"/>
      <c r="CP104" s="267"/>
      <c r="CQ104" s="267"/>
      <c r="CR104" s="267"/>
      <c r="CS104" s="267"/>
      <c r="CT104" s="267"/>
      <c r="CU104" s="267"/>
      <c r="CV104" s="267"/>
      <c r="CW104" s="267"/>
      <c r="CX104" s="267"/>
      <c r="CY104" s="267"/>
      <c r="CZ104" s="267"/>
      <c r="DA104" s="267"/>
      <c r="DB104" s="267"/>
      <c r="DC104" s="267"/>
      <c r="DD104" s="267"/>
      <c r="DE104" s="267"/>
      <c r="DF104" s="267"/>
      <c r="DG104" s="267"/>
      <c r="DH104" s="267"/>
      <c r="DI104" s="267"/>
      <c r="DJ104" s="267"/>
      <c r="DK104" s="267"/>
      <c r="DL104" s="267"/>
    </row>
    <row r="105" spans="1:116" x14ac:dyDescent="0.25">
      <c r="A105" s="268" t="s">
        <v>9431</v>
      </c>
      <c r="B105" s="269" t="s">
        <v>9432</v>
      </c>
      <c r="C105" s="272">
        <v>0</v>
      </c>
      <c r="D105" s="273">
        <v>11</v>
      </c>
      <c r="E105" s="272">
        <v>0</v>
      </c>
      <c r="F105" s="272">
        <v>5.45</v>
      </c>
      <c r="G105" s="272">
        <v>0.54603114490000004</v>
      </c>
      <c r="H105" s="272">
        <v>44.9</v>
      </c>
      <c r="I105" s="273">
        <v>0</v>
      </c>
      <c r="J105" s="273" t="str">
        <f>IFERROR(VLOOKUP($B105,'Core Indicators'!$E$3:$EU$906,147,FALSE),"x")</f>
        <v>x</v>
      </c>
      <c r="K105" s="274">
        <v>-0.38059708479999999</v>
      </c>
      <c r="L105" s="272">
        <v>5</v>
      </c>
      <c r="M105" s="273">
        <v>63</v>
      </c>
      <c r="N105" s="273">
        <v>40</v>
      </c>
      <c r="O105" s="273" t="str">
        <f>IFERROR(VLOOKUP(B105,'Core Indicators'!$E$3:$G$9906,3,FALSE),"x")</f>
        <v>x</v>
      </c>
      <c r="P105" s="273">
        <v>30360</v>
      </c>
      <c r="Q105" s="267"/>
      <c r="R105" s="267"/>
      <c r="S105" s="267"/>
      <c r="T105" s="267"/>
      <c r="U105" s="267"/>
      <c r="V105" s="267"/>
      <c r="W105" s="267"/>
      <c r="X105" s="267"/>
      <c r="Y105" s="267"/>
      <c r="Z105" s="267"/>
      <c r="AA105" s="267"/>
      <c r="AB105" s="267"/>
      <c r="AC105" s="267"/>
      <c r="AD105" s="267"/>
      <c r="AE105" s="267"/>
      <c r="AF105" s="267"/>
      <c r="AG105" s="267"/>
      <c r="AH105" s="267"/>
      <c r="AI105" s="267"/>
      <c r="AJ105" s="267"/>
      <c r="AK105" s="267"/>
      <c r="AL105" s="267"/>
      <c r="AM105" s="267"/>
      <c r="AN105" s="267"/>
      <c r="AO105" s="267"/>
      <c r="AP105" s="267"/>
      <c r="AQ105" s="267"/>
      <c r="AR105" s="267"/>
      <c r="AS105" s="267"/>
      <c r="AT105" s="267"/>
      <c r="AU105" s="267"/>
      <c r="AV105" s="267"/>
      <c r="AW105" s="267"/>
      <c r="AX105" s="267"/>
      <c r="AY105" s="267"/>
      <c r="AZ105" s="267"/>
      <c r="BA105" s="267"/>
      <c r="BB105" s="267"/>
      <c r="BC105" s="267"/>
      <c r="BD105" s="267"/>
      <c r="BE105" s="267"/>
      <c r="BF105" s="267"/>
      <c r="BG105" s="267"/>
      <c r="BH105" s="267"/>
      <c r="BI105" s="267"/>
      <c r="BJ105" s="267"/>
      <c r="BK105" s="267"/>
      <c r="BL105" s="267"/>
      <c r="BM105" s="267"/>
      <c r="BN105" s="267"/>
      <c r="BO105" s="267"/>
      <c r="BP105" s="267"/>
      <c r="BQ105" s="267"/>
      <c r="BR105" s="267"/>
      <c r="BS105" s="267"/>
      <c r="BT105" s="267"/>
      <c r="BU105" s="267"/>
      <c r="BV105" s="267"/>
      <c r="BW105" s="267"/>
      <c r="BX105" s="267"/>
      <c r="BY105" s="267"/>
      <c r="BZ105" s="267"/>
      <c r="CA105" s="267"/>
      <c r="CB105" s="267"/>
      <c r="CC105" s="267"/>
      <c r="CD105" s="267"/>
      <c r="CE105" s="267"/>
      <c r="CF105" s="267"/>
      <c r="CG105" s="267"/>
      <c r="CH105" s="267"/>
      <c r="CI105" s="267"/>
      <c r="CJ105" s="267"/>
      <c r="CK105" s="267"/>
      <c r="CL105" s="267"/>
      <c r="CM105" s="267"/>
      <c r="CN105" s="267"/>
      <c r="CO105" s="267"/>
      <c r="CP105" s="267"/>
      <c r="CQ105" s="267"/>
      <c r="CR105" s="267"/>
      <c r="CS105" s="267"/>
      <c r="CT105" s="267"/>
      <c r="CU105" s="267"/>
      <c r="CV105" s="267"/>
      <c r="CW105" s="267"/>
      <c r="CX105" s="267"/>
      <c r="CY105" s="267"/>
      <c r="CZ105" s="267"/>
      <c r="DA105" s="267"/>
      <c r="DB105" s="267"/>
      <c r="DC105" s="267"/>
      <c r="DD105" s="267"/>
      <c r="DE105" s="267"/>
      <c r="DF105" s="267"/>
      <c r="DG105" s="267"/>
      <c r="DH105" s="267"/>
      <c r="DI105" s="267"/>
      <c r="DJ105" s="267"/>
      <c r="DK105" s="267"/>
      <c r="DL105" s="267"/>
    </row>
    <row r="106" spans="1:116" x14ac:dyDescent="0.25">
      <c r="A106" s="268" t="s">
        <v>9433</v>
      </c>
      <c r="B106" s="269" t="s">
        <v>9434</v>
      </c>
      <c r="C106" s="272">
        <v>0.28331598740000002</v>
      </c>
      <c r="D106" s="273">
        <v>9</v>
      </c>
      <c r="E106" s="272">
        <v>0.13</v>
      </c>
      <c r="F106" s="272">
        <v>9.5</v>
      </c>
      <c r="G106" s="272">
        <v>0.12419569599999999</v>
      </c>
      <c r="H106" s="272">
        <v>35.700000000000003</v>
      </c>
      <c r="I106" s="273">
        <v>0</v>
      </c>
      <c r="J106" s="273" t="str">
        <f>IFERROR(VLOOKUP($B106,'Core Indicators'!$E$3:$EU$906,147,FALSE),"x")</f>
        <v>x</v>
      </c>
      <c r="K106" s="274">
        <v>1.022870779</v>
      </c>
      <c r="L106" s="272">
        <v>9.75</v>
      </c>
      <c r="M106" s="273">
        <v>91</v>
      </c>
      <c r="N106" s="273">
        <v>60</v>
      </c>
      <c r="O106" s="273" t="str">
        <f>IFERROR(VLOOKUP(B106,'Core Indicators'!$E$3:$G$9906,3,FALSE),"x")</f>
        <v>x</v>
      </c>
      <c r="P106" s="273">
        <v>62650</v>
      </c>
      <c r="Q106" s="267"/>
      <c r="R106" s="267"/>
      <c r="S106" s="267"/>
      <c r="T106" s="267"/>
      <c r="U106" s="267"/>
      <c r="V106" s="267"/>
      <c r="W106" s="267"/>
      <c r="X106" s="267"/>
      <c r="Y106" s="267"/>
      <c r="Z106" s="267"/>
      <c r="AA106" s="267"/>
      <c r="AB106" s="267"/>
      <c r="AC106" s="267"/>
      <c r="AD106" s="267"/>
      <c r="AE106" s="267"/>
      <c r="AF106" s="267"/>
      <c r="AG106" s="267"/>
      <c r="AH106" s="267"/>
      <c r="AI106" s="267"/>
      <c r="AJ106" s="267"/>
      <c r="AK106" s="267"/>
      <c r="AL106" s="267"/>
      <c r="AM106" s="267"/>
      <c r="AN106" s="267"/>
      <c r="AO106" s="267"/>
      <c r="AP106" s="267"/>
      <c r="AQ106" s="267"/>
      <c r="AR106" s="267"/>
      <c r="AS106" s="267"/>
      <c r="AT106" s="267"/>
      <c r="AU106" s="267"/>
      <c r="AV106" s="267"/>
      <c r="AW106" s="267"/>
      <c r="AX106" s="267"/>
      <c r="AY106" s="267"/>
      <c r="AZ106" s="267"/>
      <c r="BA106" s="267"/>
      <c r="BB106" s="267"/>
      <c r="BC106" s="267"/>
      <c r="BD106" s="267"/>
      <c r="BE106" s="267"/>
      <c r="BF106" s="267"/>
      <c r="BG106" s="267"/>
      <c r="BH106" s="267"/>
      <c r="BI106" s="267"/>
      <c r="BJ106" s="267"/>
      <c r="BK106" s="267"/>
      <c r="BL106" s="267"/>
      <c r="BM106" s="267"/>
      <c r="BN106" s="267"/>
      <c r="BO106" s="267"/>
      <c r="BP106" s="267"/>
      <c r="BQ106" s="267"/>
      <c r="BR106" s="267"/>
      <c r="BS106" s="267"/>
      <c r="BT106" s="267"/>
      <c r="BU106" s="267"/>
      <c r="BV106" s="267"/>
      <c r="BW106" s="267"/>
      <c r="BX106" s="267"/>
      <c r="BY106" s="267"/>
      <c r="BZ106" s="267"/>
      <c r="CA106" s="267"/>
      <c r="CB106" s="267"/>
      <c r="CC106" s="267"/>
      <c r="CD106" s="267"/>
      <c r="CE106" s="267"/>
      <c r="CF106" s="267"/>
      <c r="CG106" s="267"/>
      <c r="CH106" s="267"/>
      <c r="CI106" s="267"/>
      <c r="CJ106" s="267"/>
      <c r="CK106" s="267"/>
      <c r="CL106" s="267"/>
      <c r="CM106" s="267"/>
      <c r="CN106" s="267"/>
      <c r="CO106" s="267"/>
      <c r="CP106" s="267"/>
      <c r="CQ106" s="267"/>
      <c r="CR106" s="267"/>
      <c r="CS106" s="267"/>
      <c r="CT106" s="267"/>
      <c r="CU106" s="267"/>
      <c r="CV106" s="267"/>
      <c r="CW106" s="267"/>
      <c r="CX106" s="267"/>
      <c r="CY106" s="267"/>
      <c r="CZ106" s="267"/>
      <c r="DA106" s="267"/>
      <c r="DB106" s="267"/>
      <c r="DC106" s="267"/>
      <c r="DD106" s="267"/>
      <c r="DE106" s="267"/>
      <c r="DF106" s="267"/>
      <c r="DG106" s="267"/>
      <c r="DH106" s="267"/>
      <c r="DI106" s="267"/>
      <c r="DJ106" s="267"/>
      <c r="DK106" s="267"/>
      <c r="DL106" s="267"/>
    </row>
    <row r="107" spans="1:116" x14ac:dyDescent="0.25">
      <c r="A107" s="268" t="s">
        <v>9435</v>
      </c>
      <c r="B107" s="269" t="s">
        <v>9436</v>
      </c>
      <c r="C107" s="272">
        <v>0</v>
      </c>
      <c r="D107" s="273">
        <v>14</v>
      </c>
      <c r="E107" s="272">
        <v>0</v>
      </c>
      <c r="F107" s="272" t="s">
        <v>17</v>
      </c>
      <c r="G107" s="272">
        <v>7.8352409200000001E-2</v>
      </c>
      <c r="H107" s="272">
        <v>35.4</v>
      </c>
      <c r="I107" s="273">
        <v>0</v>
      </c>
      <c r="J107" s="273" t="str">
        <f>IFERROR(VLOOKUP($B107,'Core Indicators'!$E$3:$EU$906,147,FALSE),"x")</f>
        <v>x</v>
      </c>
      <c r="K107" s="274">
        <v>1.7934256792000001</v>
      </c>
      <c r="L107" s="272" t="s">
        <v>17</v>
      </c>
      <c r="M107" s="273">
        <v>98</v>
      </c>
      <c r="N107" s="273">
        <v>80</v>
      </c>
      <c r="O107" s="273" t="str">
        <f>IFERROR(VLOOKUP(B107,'Core Indicators'!$E$3:$G$9906,3,FALSE),"x")</f>
        <v>x</v>
      </c>
      <c r="P107" s="273">
        <v>2590</v>
      </c>
      <c r="Q107" s="267"/>
      <c r="R107" s="267"/>
      <c r="S107" s="267"/>
      <c r="T107" s="267"/>
      <c r="U107" s="267"/>
      <c r="V107" s="267"/>
      <c r="W107" s="267"/>
      <c r="X107" s="267"/>
      <c r="Y107" s="267"/>
      <c r="Z107" s="267"/>
      <c r="AA107" s="267"/>
      <c r="AB107" s="267"/>
      <c r="AC107" s="267"/>
      <c r="AD107" s="267"/>
      <c r="AE107" s="267"/>
      <c r="AF107" s="267"/>
      <c r="AG107" s="267"/>
      <c r="AH107" s="267"/>
      <c r="AI107" s="267"/>
      <c r="AJ107" s="267"/>
      <c r="AK107" s="267"/>
      <c r="AL107" s="267"/>
      <c r="AM107" s="267"/>
      <c r="AN107" s="267"/>
      <c r="AO107" s="267"/>
      <c r="AP107" s="267"/>
      <c r="AQ107" s="267"/>
      <c r="AR107" s="267"/>
      <c r="AS107" s="267"/>
      <c r="AT107" s="267"/>
      <c r="AU107" s="267"/>
      <c r="AV107" s="267"/>
      <c r="AW107" s="267"/>
      <c r="AX107" s="267"/>
      <c r="AY107" s="267"/>
      <c r="AZ107" s="267"/>
      <c r="BA107" s="267"/>
      <c r="BB107" s="267"/>
      <c r="BC107" s="267"/>
      <c r="BD107" s="267"/>
      <c r="BE107" s="267"/>
      <c r="BF107" s="267"/>
      <c r="BG107" s="267"/>
      <c r="BH107" s="267"/>
      <c r="BI107" s="267"/>
      <c r="BJ107" s="267"/>
      <c r="BK107" s="267"/>
      <c r="BL107" s="267"/>
      <c r="BM107" s="267"/>
      <c r="BN107" s="267"/>
      <c r="BO107" s="267"/>
      <c r="BP107" s="267"/>
      <c r="BQ107" s="267"/>
      <c r="BR107" s="267"/>
      <c r="BS107" s="267"/>
      <c r="BT107" s="267"/>
      <c r="BU107" s="267"/>
      <c r="BV107" s="267"/>
      <c r="BW107" s="267"/>
      <c r="BX107" s="267"/>
      <c r="BY107" s="267"/>
      <c r="BZ107" s="267"/>
      <c r="CA107" s="267"/>
      <c r="CB107" s="267"/>
      <c r="CC107" s="267"/>
      <c r="CD107" s="267"/>
      <c r="CE107" s="267"/>
      <c r="CF107" s="267"/>
      <c r="CG107" s="267"/>
      <c r="CH107" s="267"/>
      <c r="CI107" s="267"/>
      <c r="CJ107" s="267"/>
      <c r="CK107" s="267"/>
      <c r="CL107" s="267"/>
      <c r="CM107" s="267"/>
      <c r="CN107" s="267"/>
      <c r="CO107" s="267"/>
      <c r="CP107" s="267"/>
      <c r="CQ107" s="267"/>
      <c r="CR107" s="267"/>
      <c r="CS107" s="267"/>
      <c r="CT107" s="267"/>
      <c r="CU107" s="267"/>
      <c r="CV107" s="267"/>
      <c r="CW107" s="267"/>
      <c r="CX107" s="267"/>
      <c r="CY107" s="267"/>
      <c r="CZ107" s="267"/>
      <c r="DA107" s="267"/>
      <c r="DB107" s="267"/>
      <c r="DC107" s="267"/>
      <c r="DD107" s="267"/>
      <c r="DE107" s="267"/>
      <c r="DF107" s="267"/>
      <c r="DG107" s="267"/>
      <c r="DH107" s="267"/>
      <c r="DI107" s="267"/>
      <c r="DJ107" s="267"/>
      <c r="DK107" s="267"/>
      <c r="DL107" s="267"/>
    </row>
    <row r="108" spans="1:116" x14ac:dyDescent="0.25">
      <c r="A108" s="268" t="s">
        <v>9437</v>
      </c>
      <c r="B108" s="269" t="s">
        <v>9438</v>
      </c>
      <c r="C108" s="272">
        <v>0.57146297740000007</v>
      </c>
      <c r="D108" s="273">
        <v>10</v>
      </c>
      <c r="E108" s="272">
        <v>0.35299999999999998</v>
      </c>
      <c r="F108" s="272">
        <v>8.9</v>
      </c>
      <c r="G108" s="272">
        <v>0.16942693950000001</v>
      </c>
      <c r="H108" s="272">
        <v>35.1</v>
      </c>
      <c r="I108" s="273">
        <v>0</v>
      </c>
      <c r="J108" s="273" t="str">
        <f>IFERROR(VLOOKUP($B108,'Core Indicators'!$E$3:$EU$906,147,FALSE),"x")</f>
        <v>x</v>
      </c>
      <c r="K108" s="274">
        <v>1.0139242411</v>
      </c>
      <c r="L108" s="272">
        <v>8.25</v>
      </c>
      <c r="M108" s="273">
        <v>89</v>
      </c>
      <c r="N108" s="273">
        <v>56</v>
      </c>
      <c r="O108" s="273" t="str">
        <f>IFERROR(VLOOKUP(B108,'Core Indicators'!$E$3:$G$9906,3,FALSE),"x")</f>
        <v>x</v>
      </c>
      <c r="P108" s="273">
        <v>62180</v>
      </c>
      <c r="Q108" s="267"/>
      <c r="R108" s="267"/>
      <c r="S108" s="267"/>
      <c r="T108" s="267"/>
      <c r="U108" s="267"/>
      <c r="V108" s="267"/>
      <c r="W108" s="267"/>
      <c r="X108" s="267"/>
      <c r="Y108" s="267"/>
      <c r="Z108" s="267"/>
      <c r="AA108" s="267"/>
      <c r="AB108" s="267"/>
      <c r="AC108" s="267"/>
      <c r="AD108" s="267"/>
      <c r="AE108" s="267"/>
      <c r="AF108" s="267"/>
      <c r="AG108" s="267"/>
      <c r="AH108" s="267"/>
      <c r="AI108" s="267"/>
      <c r="AJ108" s="267"/>
      <c r="AK108" s="267"/>
      <c r="AL108" s="267"/>
      <c r="AM108" s="267"/>
      <c r="AN108" s="267"/>
      <c r="AO108" s="267"/>
      <c r="AP108" s="267"/>
      <c r="AQ108" s="267"/>
      <c r="AR108" s="267"/>
      <c r="AS108" s="267"/>
      <c r="AT108" s="267"/>
      <c r="AU108" s="267"/>
      <c r="AV108" s="267"/>
      <c r="AW108" s="267"/>
      <c r="AX108" s="267"/>
      <c r="AY108" s="267"/>
      <c r="AZ108" s="267"/>
      <c r="BA108" s="267"/>
      <c r="BB108" s="267"/>
      <c r="BC108" s="267"/>
      <c r="BD108" s="267"/>
      <c r="BE108" s="267"/>
      <c r="BF108" s="267"/>
      <c r="BG108" s="267"/>
      <c r="BH108" s="267"/>
      <c r="BI108" s="267"/>
      <c r="BJ108" s="267"/>
      <c r="BK108" s="267"/>
      <c r="BL108" s="267"/>
      <c r="BM108" s="267"/>
      <c r="BN108" s="267"/>
      <c r="BO108" s="267"/>
      <c r="BP108" s="267"/>
      <c r="BQ108" s="267"/>
      <c r="BR108" s="267"/>
      <c r="BS108" s="267"/>
      <c r="BT108" s="267"/>
      <c r="BU108" s="267"/>
      <c r="BV108" s="267"/>
      <c r="BW108" s="267"/>
      <c r="BX108" s="267"/>
      <c r="BY108" s="267"/>
      <c r="BZ108" s="267"/>
      <c r="CA108" s="267"/>
      <c r="CB108" s="267"/>
      <c r="CC108" s="267"/>
      <c r="CD108" s="267"/>
      <c r="CE108" s="267"/>
      <c r="CF108" s="267"/>
      <c r="CG108" s="267"/>
      <c r="CH108" s="267"/>
      <c r="CI108" s="267"/>
      <c r="CJ108" s="267"/>
      <c r="CK108" s="267"/>
      <c r="CL108" s="267"/>
      <c r="CM108" s="267"/>
      <c r="CN108" s="267"/>
      <c r="CO108" s="267"/>
      <c r="CP108" s="267"/>
      <c r="CQ108" s="267"/>
      <c r="CR108" s="267"/>
      <c r="CS108" s="267"/>
      <c r="CT108" s="267"/>
      <c r="CU108" s="267"/>
      <c r="CV108" s="267"/>
      <c r="CW108" s="267"/>
      <c r="CX108" s="267"/>
      <c r="CY108" s="267"/>
      <c r="CZ108" s="267"/>
      <c r="DA108" s="267"/>
      <c r="DB108" s="267"/>
      <c r="DC108" s="267"/>
      <c r="DD108" s="267"/>
      <c r="DE108" s="267"/>
      <c r="DF108" s="267"/>
      <c r="DG108" s="267"/>
      <c r="DH108" s="267"/>
      <c r="DI108" s="267"/>
      <c r="DJ108" s="267"/>
      <c r="DK108" s="267"/>
      <c r="DL108" s="267"/>
    </row>
    <row r="109" spans="1:116" x14ac:dyDescent="0.25">
      <c r="A109" s="268" t="s">
        <v>382</v>
      </c>
      <c r="B109" s="269" t="s">
        <v>9439</v>
      </c>
      <c r="C109" s="272">
        <v>0.49561599899999997</v>
      </c>
      <c r="D109" s="273">
        <v>5</v>
      </c>
      <c r="E109" s="272">
        <v>0.4</v>
      </c>
      <c r="F109" s="272">
        <v>3.6833333332999998</v>
      </c>
      <c r="G109" s="272">
        <v>0.4923099393</v>
      </c>
      <c r="H109" s="272">
        <v>39.5</v>
      </c>
      <c r="I109" s="273">
        <v>3</v>
      </c>
      <c r="J109" s="273">
        <f>IFERROR(VLOOKUP($B109,'Core Indicators'!$E$3:$EU$906,147,FALSE),"x")</f>
        <v>107</v>
      </c>
      <c r="K109" s="274">
        <v>-0.13564912970000001</v>
      </c>
      <c r="L109" s="272">
        <v>3.25</v>
      </c>
      <c r="M109" s="273">
        <v>37</v>
      </c>
      <c r="N109" s="273">
        <v>41</v>
      </c>
      <c r="O109" s="273">
        <f>IFERROR(VLOOKUP(B109,'Core Indicators'!$E$3:$G$9906,3,FALSE),"x")</f>
        <v>37818000</v>
      </c>
      <c r="P109" s="273">
        <v>446300</v>
      </c>
      <c r="Q109" s="267"/>
      <c r="R109" s="267"/>
      <c r="S109" s="267"/>
      <c r="T109" s="267"/>
      <c r="U109" s="267"/>
      <c r="V109" s="267"/>
      <c r="W109" s="267"/>
      <c r="X109" s="267"/>
      <c r="Y109" s="267"/>
      <c r="Z109" s="267"/>
      <c r="AA109" s="267"/>
      <c r="AB109" s="267"/>
      <c r="AC109" s="267"/>
      <c r="AD109" s="267"/>
      <c r="AE109" s="267"/>
      <c r="AF109" s="267"/>
      <c r="AG109" s="267"/>
      <c r="AH109" s="267"/>
      <c r="AI109" s="267"/>
      <c r="AJ109" s="267"/>
      <c r="AK109" s="267"/>
      <c r="AL109" s="267"/>
      <c r="AM109" s="267"/>
      <c r="AN109" s="267"/>
      <c r="AO109" s="267"/>
      <c r="AP109" s="267"/>
      <c r="AQ109" s="267"/>
      <c r="AR109" s="267"/>
      <c r="AS109" s="267"/>
      <c r="AT109" s="267"/>
      <c r="AU109" s="267"/>
      <c r="AV109" s="267"/>
      <c r="AW109" s="267"/>
      <c r="AX109" s="267"/>
      <c r="AY109" s="267"/>
      <c r="AZ109" s="267"/>
      <c r="BA109" s="267"/>
      <c r="BB109" s="267"/>
      <c r="BC109" s="267"/>
      <c r="BD109" s="267"/>
      <c r="BE109" s="267"/>
      <c r="BF109" s="267"/>
      <c r="BG109" s="267"/>
      <c r="BH109" s="267"/>
      <c r="BI109" s="267"/>
      <c r="BJ109" s="267"/>
      <c r="BK109" s="267"/>
      <c r="BL109" s="267"/>
      <c r="BM109" s="267"/>
      <c r="BN109" s="267"/>
      <c r="BO109" s="267"/>
      <c r="BP109" s="267"/>
      <c r="BQ109" s="267"/>
      <c r="BR109" s="267"/>
      <c r="BS109" s="267"/>
      <c r="BT109" s="267"/>
      <c r="BU109" s="267"/>
      <c r="BV109" s="267"/>
      <c r="BW109" s="267"/>
      <c r="BX109" s="267"/>
      <c r="BY109" s="267"/>
      <c r="BZ109" s="267"/>
      <c r="CA109" s="267"/>
      <c r="CB109" s="267"/>
      <c r="CC109" s="267"/>
      <c r="CD109" s="267"/>
      <c r="CE109" s="267"/>
      <c r="CF109" s="267"/>
      <c r="CG109" s="267"/>
      <c r="CH109" s="267"/>
      <c r="CI109" s="267"/>
      <c r="CJ109" s="267"/>
      <c r="CK109" s="267"/>
      <c r="CL109" s="267"/>
      <c r="CM109" s="267"/>
      <c r="CN109" s="267"/>
      <c r="CO109" s="267"/>
      <c r="CP109" s="267"/>
      <c r="CQ109" s="267"/>
      <c r="CR109" s="267"/>
      <c r="CS109" s="267"/>
      <c r="CT109" s="267"/>
      <c r="CU109" s="267"/>
      <c r="CV109" s="267"/>
      <c r="CW109" s="267"/>
      <c r="CX109" s="267"/>
      <c r="CY109" s="267"/>
      <c r="CZ109" s="267"/>
      <c r="DA109" s="267"/>
      <c r="DB109" s="267"/>
      <c r="DC109" s="267"/>
      <c r="DD109" s="267"/>
      <c r="DE109" s="267"/>
      <c r="DF109" s="267"/>
      <c r="DG109" s="267"/>
      <c r="DH109" s="267"/>
      <c r="DI109" s="267"/>
      <c r="DJ109" s="267"/>
      <c r="DK109" s="267"/>
      <c r="DL109" s="267"/>
    </row>
    <row r="110" spans="1:116" x14ac:dyDescent="0.25">
      <c r="A110" s="268" t="s">
        <v>1424</v>
      </c>
      <c r="B110" s="269" t="s">
        <v>9440</v>
      </c>
      <c r="C110" s="272">
        <v>0.42207301920000001</v>
      </c>
      <c r="D110" s="273">
        <v>7</v>
      </c>
      <c r="E110" s="272">
        <v>0.19400000000000001</v>
      </c>
      <c r="F110" s="272">
        <v>5.8</v>
      </c>
      <c r="G110" s="272">
        <v>0.2284775829</v>
      </c>
      <c r="H110" s="272">
        <v>25.7</v>
      </c>
      <c r="I110" s="273">
        <v>2</v>
      </c>
      <c r="J110" s="273">
        <f>IFERROR(VLOOKUP($B110,'Core Indicators'!$E$3:$EU$906,147,FALSE),"x")</f>
        <v>0</v>
      </c>
      <c r="K110" s="274">
        <v>-0.37302857639999998</v>
      </c>
      <c r="L110" s="272">
        <v>4.5</v>
      </c>
      <c r="M110" s="273">
        <v>60</v>
      </c>
      <c r="N110" s="273">
        <v>32</v>
      </c>
      <c r="O110" s="273">
        <f>IFERROR(VLOOKUP(B110,'Core Indicators'!$E$3:$G$9906,3,FALSE),"x")</f>
        <v>3443000</v>
      </c>
      <c r="P110" s="273">
        <v>32870</v>
      </c>
      <c r="Q110" s="267"/>
      <c r="R110" s="267"/>
      <c r="S110" s="267"/>
      <c r="T110" s="267"/>
      <c r="U110" s="267"/>
      <c r="V110" s="267"/>
      <c r="W110" s="267"/>
      <c r="X110" s="267"/>
      <c r="Y110" s="267"/>
      <c r="Z110" s="267"/>
      <c r="AA110" s="267"/>
      <c r="AB110" s="267"/>
      <c r="AC110" s="267"/>
      <c r="AD110" s="267"/>
      <c r="AE110" s="267"/>
      <c r="AF110" s="267"/>
      <c r="AG110" s="267"/>
      <c r="AH110" s="267"/>
      <c r="AI110" s="267"/>
      <c r="AJ110" s="267"/>
      <c r="AK110" s="267"/>
      <c r="AL110" s="267"/>
      <c r="AM110" s="267"/>
      <c r="AN110" s="267"/>
      <c r="AO110" s="267"/>
      <c r="AP110" s="267"/>
      <c r="AQ110" s="267"/>
      <c r="AR110" s="267"/>
      <c r="AS110" s="267"/>
      <c r="AT110" s="267"/>
      <c r="AU110" s="267"/>
      <c r="AV110" s="267"/>
      <c r="AW110" s="267"/>
      <c r="AX110" s="267"/>
      <c r="AY110" s="267"/>
      <c r="AZ110" s="267"/>
      <c r="BA110" s="267"/>
      <c r="BB110" s="267"/>
      <c r="BC110" s="267"/>
      <c r="BD110" s="267"/>
      <c r="BE110" s="267"/>
      <c r="BF110" s="267"/>
      <c r="BG110" s="267"/>
      <c r="BH110" s="267"/>
      <c r="BI110" s="267"/>
      <c r="BJ110" s="267"/>
      <c r="BK110" s="267"/>
      <c r="BL110" s="267"/>
      <c r="BM110" s="267"/>
      <c r="BN110" s="267"/>
      <c r="BO110" s="267"/>
      <c r="BP110" s="267"/>
      <c r="BQ110" s="267"/>
      <c r="BR110" s="267"/>
      <c r="BS110" s="267"/>
      <c r="BT110" s="267"/>
      <c r="BU110" s="267"/>
      <c r="BV110" s="267"/>
      <c r="BW110" s="267"/>
      <c r="BX110" s="267"/>
      <c r="BY110" s="267"/>
      <c r="BZ110" s="267"/>
      <c r="CA110" s="267"/>
      <c r="CB110" s="267"/>
      <c r="CC110" s="267"/>
      <c r="CD110" s="267"/>
      <c r="CE110" s="267"/>
      <c r="CF110" s="267"/>
      <c r="CG110" s="267"/>
      <c r="CH110" s="267"/>
      <c r="CI110" s="267"/>
      <c r="CJ110" s="267"/>
      <c r="CK110" s="267"/>
      <c r="CL110" s="267"/>
      <c r="CM110" s="267"/>
      <c r="CN110" s="267"/>
      <c r="CO110" s="267"/>
      <c r="CP110" s="267"/>
      <c r="CQ110" s="267"/>
      <c r="CR110" s="267"/>
      <c r="CS110" s="267"/>
      <c r="CT110" s="267"/>
      <c r="CU110" s="267"/>
      <c r="CV110" s="267"/>
      <c r="CW110" s="267"/>
      <c r="CX110" s="267"/>
      <c r="CY110" s="267"/>
      <c r="CZ110" s="267"/>
      <c r="DA110" s="267"/>
      <c r="DB110" s="267"/>
      <c r="DC110" s="267"/>
      <c r="DD110" s="267"/>
      <c r="DE110" s="267"/>
      <c r="DF110" s="267"/>
      <c r="DG110" s="267"/>
      <c r="DH110" s="267"/>
      <c r="DI110" s="267"/>
      <c r="DJ110" s="267"/>
      <c r="DK110" s="267"/>
      <c r="DL110" s="267"/>
    </row>
    <row r="111" spans="1:116" x14ac:dyDescent="0.25">
      <c r="A111" s="268" t="s">
        <v>1911</v>
      </c>
      <c r="B111" s="269" t="s">
        <v>9441</v>
      </c>
      <c r="C111" s="272">
        <v>0.61453398950000004</v>
      </c>
      <c r="D111" s="273">
        <v>6</v>
      </c>
      <c r="E111" s="272">
        <v>0</v>
      </c>
      <c r="F111" s="272">
        <v>5.4</v>
      </c>
      <c r="G111" s="272" t="s">
        <v>17</v>
      </c>
      <c r="H111" s="272">
        <v>42.6</v>
      </c>
      <c r="I111" s="273">
        <v>0</v>
      </c>
      <c r="J111" s="273">
        <f>IFERROR(VLOOKUP($B111,'Core Indicators'!$E$3:$EU$906,147,FALSE),"x")</f>
        <v>17</v>
      </c>
      <c r="K111" s="274">
        <v>-1.0088132620000001</v>
      </c>
      <c r="L111" s="272">
        <v>4.25</v>
      </c>
      <c r="M111" s="273">
        <v>61</v>
      </c>
      <c r="N111" s="273">
        <v>24</v>
      </c>
      <c r="O111" s="273">
        <f>IFERROR(VLOOKUP(B111,'Core Indicators'!$E$3:$G$9906,3,FALSE),"x")</f>
        <v>31072000</v>
      </c>
      <c r="P111" s="273">
        <v>581800</v>
      </c>
      <c r="Q111" s="267"/>
      <c r="R111" s="267"/>
      <c r="S111" s="267"/>
      <c r="T111" s="267"/>
      <c r="U111" s="267"/>
      <c r="V111" s="267"/>
      <c r="W111" s="267"/>
      <c r="X111" s="267"/>
      <c r="Y111" s="267"/>
      <c r="Z111" s="267"/>
      <c r="AA111" s="267"/>
      <c r="AB111" s="267"/>
      <c r="AC111" s="267"/>
      <c r="AD111" s="267"/>
      <c r="AE111" s="267"/>
      <c r="AF111" s="267"/>
      <c r="AG111" s="267"/>
      <c r="AH111" s="267"/>
      <c r="AI111" s="267"/>
      <c r="AJ111" s="267"/>
      <c r="AK111" s="267"/>
      <c r="AL111" s="267"/>
      <c r="AM111" s="267"/>
      <c r="AN111" s="267"/>
      <c r="AO111" s="267"/>
      <c r="AP111" s="267"/>
      <c r="AQ111" s="267"/>
      <c r="AR111" s="267"/>
      <c r="AS111" s="267"/>
      <c r="AT111" s="267"/>
      <c r="AU111" s="267"/>
      <c r="AV111" s="267"/>
      <c r="AW111" s="267"/>
      <c r="AX111" s="267"/>
      <c r="AY111" s="267"/>
      <c r="AZ111" s="267"/>
      <c r="BA111" s="267"/>
      <c r="BB111" s="267"/>
      <c r="BC111" s="267"/>
      <c r="BD111" s="267"/>
      <c r="BE111" s="267"/>
      <c r="BF111" s="267"/>
      <c r="BG111" s="267"/>
      <c r="BH111" s="267"/>
      <c r="BI111" s="267"/>
      <c r="BJ111" s="267"/>
      <c r="BK111" s="267"/>
      <c r="BL111" s="267"/>
      <c r="BM111" s="267"/>
      <c r="BN111" s="267"/>
      <c r="BO111" s="267"/>
      <c r="BP111" s="267"/>
      <c r="BQ111" s="267"/>
      <c r="BR111" s="267"/>
      <c r="BS111" s="267"/>
      <c r="BT111" s="267"/>
      <c r="BU111" s="267"/>
      <c r="BV111" s="267"/>
      <c r="BW111" s="267"/>
      <c r="BX111" s="267"/>
      <c r="BY111" s="267"/>
      <c r="BZ111" s="267"/>
      <c r="CA111" s="267"/>
      <c r="CB111" s="267"/>
      <c r="CC111" s="267"/>
      <c r="CD111" s="267"/>
      <c r="CE111" s="267"/>
      <c r="CF111" s="267"/>
      <c r="CG111" s="267"/>
      <c r="CH111" s="267"/>
      <c r="CI111" s="267"/>
      <c r="CJ111" s="267"/>
      <c r="CK111" s="267"/>
      <c r="CL111" s="267"/>
      <c r="CM111" s="267"/>
      <c r="CN111" s="267"/>
      <c r="CO111" s="267"/>
      <c r="CP111" s="267"/>
      <c r="CQ111" s="267"/>
      <c r="CR111" s="267"/>
      <c r="CS111" s="267"/>
      <c r="CT111" s="267"/>
      <c r="CU111" s="267"/>
      <c r="CV111" s="267"/>
      <c r="CW111" s="267"/>
      <c r="CX111" s="267"/>
      <c r="CY111" s="267"/>
      <c r="CZ111" s="267"/>
      <c r="DA111" s="267"/>
      <c r="DB111" s="267"/>
      <c r="DC111" s="267"/>
      <c r="DD111" s="267"/>
      <c r="DE111" s="267"/>
      <c r="DF111" s="267"/>
      <c r="DG111" s="267"/>
      <c r="DH111" s="267"/>
      <c r="DI111" s="267"/>
      <c r="DJ111" s="267"/>
      <c r="DK111" s="267"/>
      <c r="DL111" s="267"/>
    </row>
    <row r="112" spans="1:116" x14ac:dyDescent="0.25">
      <c r="A112" s="268" t="s">
        <v>9442</v>
      </c>
      <c r="B112" s="269" t="s">
        <v>9443</v>
      </c>
      <c r="C112" s="272">
        <v>1.9899981099999998E-2</v>
      </c>
      <c r="D112" s="273">
        <v>8</v>
      </c>
      <c r="E112" s="272">
        <v>0</v>
      </c>
      <c r="F112" s="272" t="s">
        <v>17</v>
      </c>
      <c r="G112" s="272">
        <v>0.36658249790000003</v>
      </c>
      <c r="H112" s="272">
        <v>31.3</v>
      </c>
      <c r="I112" s="273">
        <v>3</v>
      </c>
      <c r="J112" s="273" t="str">
        <f>IFERROR(VLOOKUP($B112,'Core Indicators'!$E$3:$EU$906,147,FALSE),"x")</f>
        <v>x</v>
      </c>
      <c r="K112" s="274">
        <v>-0.41108790039999998</v>
      </c>
      <c r="L112" s="272" t="s">
        <v>17</v>
      </c>
      <c r="M112" s="273">
        <v>40</v>
      </c>
      <c r="N112" s="273">
        <v>29</v>
      </c>
      <c r="O112" s="273" t="str">
        <f>IFERROR(VLOOKUP(B112,'Core Indicators'!$E$3:$G$9906,3,FALSE),"x")</f>
        <v>x</v>
      </c>
      <c r="P112" s="273">
        <v>300</v>
      </c>
      <c r="Q112" s="267"/>
      <c r="R112" s="267"/>
      <c r="S112" s="267"/>
      <c r="T112" s="267"/>
      <c r="U112" s="267"/>
      <c r="V112" s="267"/>
      <c r="W112" s="267"/>
      <c r="X112" s="267"/>
      <c r="Y112" s="267"/>
      <c r="Z112" s="267"/>
      <c r="AA112" s="267"/>
      <c r="AB112" s="267"/>
      <c r="AC112" s="267"/>
      <c r="AD112" s="267"/>
      <c r="AE112" s="267"/>
      <c r="AF112" s="267"/>
      <c r="AG112" s="267"/>
      <c r="AH112" s="267"/>
      <c r="AI112" s="267"/>
      <c r="AJ112" s="267"/>
      <c r="AK112" s="267"/>
      <c r="AL112" s="267"/>
      <c r="AM112" s="267"/>
      <c r="AN112" s="267"/>
      <c r="AO112" s="267"/>
      <c r="AP112" s="267"/>
      <c r="AQ112" s="267"/>
      <c r="AR112" s="267"/>
      <c r="AS112" s="267"/>
      <c r="AT112" s="267"/>
      <c r="AU112" s="267"/>
      <c r="AV112" s="267"/>
      <c r="AW112" s="267"/>
      <c r="AX112" s="267"/>
      <c r="AY112" s="267"/>
      <c r="AZ112" s="267"/>
      <c r="BA112" s="267"/>
      <c r="BB112" s="267"/>
      <c r="BC112" s="267"/>
      <c r="BD112" s="267"/>
      <c r="BE112" s="267"/>
      <c r="BF112" s="267"/>
      <c r="BG112" s="267"/>
      <c r="BH112" s="267"/>
      <c r="BI112" s="267"/>
      <c r="BJ112" s="267"/>
      <c r="BK112" s="267"/>
      <c r="BL112" s="267"/>
      <c r="BM112" s="267"/>
      <c r="BN112" s="267"/>
      <c r="BO112" s="267"/>
      <c r="BP112" s="267"/>
      <c r="BQ112" s="267"/>
      <c r="BR112" s="267"/>
      <c r="BS112" s="267"/>
      <c r="BT112" s="267"/>
      <c r="BU112" s="267"/>
      <c r="BV112" s="267"/>
      <c r="BW112" s="267"/>
      <c r="BX112" s="267"/>
      <c r="BY112" s="267"/>
      <c r="BZ112" s="267"/>
      <c r="CA112" s="267"/>
      <c r="CB112" s="267"/>
      <c r="CC112" s="267"/>
      <c r="CD112" s="267"/>
      <c r="CE112" s="267"/>
      <c r="CF112" s="267"/>
      <c r="CG112" s="267"/>
      <c r="CH112" s="267"/>
      <c r="CI112" s="267"/>
      <c r="CJ112" s="267"/>
      <c r="CK112" s="267"/>
      <c r="CL112" s="267"/>
      <c r="CM112" s="267"/>
      <c r="CN112" s="267"/>
      <c r="CO112" s="267"/>
      <c r="CP112" s="267"/>
      <c r="CQ112" s="267"/>
      <c r="CR112" s="267"/>
      <c r="CS112" s="267"/>
      <c r="CT112" s="267"/>
      <c r="CU112" s="267"/>
      <c r="CV112" s="267"/>
      <c r="CW112" s="267"/>
      <c r="CX112" s="267"/>
      <c r="CY112" s="267"/>
      <c r="CZ112" s="267"/>
      <c r="DA112" s="267"/>
      <c r="DB112" s="267"/>
      <c r="DC112" s="267"/>
      <c r="DD112" s="267"/>
      <c r="DE112" s="267"/>
      <c r="DF112" s="267"/>
      <c r="DG112" s="267"/>
      <c r="DH112" s="267"/>
      <c r="DI112" s="267"/>
      <c r="DJ112" s="267"/>
      <c r="DK112" s="267"/>
      <c r="DL112" s="267"/>
    </row>
    <row r="113" spans="1:116" x14ac:dyDescent="0.25">
      <c r="A113" s="268" t="s">
        <v>2127</v>
      </c>
      <c r="B113" s="269" t="s">
        <v>9444</v>
      </c>
      <c r="C113" s="272">
        <v>0.33568600009999999</v>
      </c>
      <c r="D113" s="273">
        <v>10</v>
      </c>
      <c r="E113" s="272">
        <v>0.11</v>
      </c>
      <c r="F113" s="272">
        <v>6.05</v>
      </c>
      <c r="G113" s="272">
        <v>0.334242492</v>
      </c>
      <c r="H113" s="272">
        <v>45.4</v>
      </c>
      <c r="I113" s="273">
        <v>4</v>
      </c>
      <c r="J113" s="273">
        <f>IFERROR(VLOOKUP($B113,'Core Indicators'!$E$3:$EU$906,147,FALSE),"x")</f>
        <v>8412</v>
      </c>
      <c r="K113" s="274">
        <v>-0.65810358520000001</v>
      </c>
      <c r="L113" s="272">
        <v>5</v>
      </c>
      <c r="M113" s="273">
        <v>62</v>
      </c>
      <c r="N113" s="273">
        <v>29</v>
      </c>
      <c r="O113" s="273">
        <f>IFERROR(VLOOKUP(B113,'Core Indicators'!$E$3:$G$9906,3,FALSE),"x")</f>
        <v>118414000</v>
      </c>
      <c r="P113" s="273">
        <v>1943950</v>
      </c>
      <c r="Q113" s="267"/>
      <c r="R113" s="267"/>
      <c r="S113" s="267"/>
      <c r="T113" s="267"/>
      <c r="U113" s="267"/>
      <c r="V113" s="267"/>
      <c r="W113" s="267"/>
      <c r="X113" s="267"/>
      <c r="Y113" s="267"/>
      <c r="Z113" s="267"/>
      <c r="AA113" s="267"/>
      <c r="AB113" s="267"/>
      <c r="AC113" s="267"/>
      <c r="AD113" s="267"/>
      <c r="AE113" s="267"/>
      <c r="AF113" s="267"/>
      <c r="AG113" s="267"/>
      <c r="AH113" s="267"/>
      <c r="AI113" s="267"/>
      <c r="AJ113" s="267"/>
      <c r="AK113" s="267"/>
      <c r="AL113" s="267"/>
      <c r="AM113" s="267"/>
      <c r="AN113" s="267"/>
      <c r="AO113" s="267"/>
      <c r="AP113" s="267"/>
      <c r="AQ113" s="267"/>
      <c r="AR113" s="267"/>
      <c r="AS113" s="267"/>
      <c r="AT113" s="267"/>
      <c r="AU113" s="267"/>
      <c r="AV113" s="267"/>
      <c r="AW113" s="267"/>
      <c r="AX113" s="267"/>
      <c r="AY113" s="267"/>
      <c r="AZ113" s="267"/>
      <c r="BA113" s="267"/>
      <c r="BB113" s="267"/>
      <c r="BC113" s="267"/>
      <c r="BD113" s="267"/>
      <c r="BE113" s="267"/>
      <c r="BF113" s="267"/>
      <c r="BG113" s="267"/>
      <c r="BH113" s="267"/>
      <c r="BI113" s="267"/>
      <c r="BJ113" s="267"/>
      <c r="BK113" s="267"/>
      <c r="BL113" s="267"/>
      <c r="BM113" s="267"/>
      <c r="BN113" s="267"/>
      <c r="BO113" s="267"/>
      <c r="BP113" s="267"/>
      <c r="BQ113" s="267"/>
      <c r="BR113" s="267"/>
      <c r="BS113" s="267"/>
      <c r="BT113" s="267"/>
      <c r="BU113" s="267"/>
      <c r="BV113" s="267"/>
      <c r="BW113" s="267"/>
      <c r="BX113" s="267"/>
      <c r="BY113" s="267"/>
      <c r="BZ113" s="267"/>
      <c r="CA113" s="267"/>
      <c r="CB113" s="267"/>
      <c r="CC113" s="267"/>
      <c r="CD113" s="267"/>
      <c r="CE113" s="267"/>
      <c r="CF113" s="267"/>
      <c r="CG113" s="267"/>
      <c r="CH113" s="267"/>
      <c r="CI113" s="267"/>
      <c r="CJ113" s="267"/>
      <c r="CK113" s="267"/>
      <c r="CL113" s="267"/>
      <c r="CM113" s="267"/>
      <c r="CN113" s="267"/>
      <c r="CO113" s="267"/>
      <c r="CP113" s="267"/>
      <c r="CQ113" s="267"/>
      <c r="CR113" s="267"/>
      <c r="CS113" s="267"/>
      <c r="CT113" s="267"/>
      <c r="CU113" s="267"/>
      <c r="CV113" s="267"/>
      <c r="CW113" s="267"/>
      <c r="CX113" s="267"/>
      <c r="CY113" s="267"/>
      <c r="CZ113" s="267"/>
      <c r="DA113" s="267"/>
      <c r="DB113" s="267"/>
      <c r="DC113" s="267"/>
      <c r="DD113" s="267"/>
      <c r="DE113" s="267"/>
      <c r="DF113" s="267"/>
      <c r="DG113" s="267"/>
      <c r="DH113" s="267"/>
      <c r="DI113" s="267"/>
      <c r="DJ113" s="267"/>
      <c r="DK113" s="267"/>
      <c r="DL113" s="267"/>
    </row>
    <row r="114" spans="1:116" x14ac:dyDescent="0.25">
      <c r="A114" s="268" t="s">
        <v>9445</v>
      </c>
      <c r="B114" s="269" t="s">
        <v>9446</v>
      </c>
      <c r="C114" s="272">
        <v>0</v>
      </c>
      <c r="D114" s="273">
        <v>12</v>
      </c>
      <c r="E114" s="272">
        <v>0</v>
      </c>
      <c r="F114" s="272" t="s">
        <v>17</v>
      </c>
      <c r="G114" s="272" t="s">
        <v>17</v>
      </c>
      <c r="H114" s="272" t="s">
        <v>17</v>
      </c>
      <c r="I114" s="273">
        <v>0</v>
      </c>
      <c r="J114" s="273" t="str">
        <f>IFERROR(VLOOKUP($B114,'Core Indicators'!$E$3:$EU$906,147,FALSE),"x")</f>
        <v>x</v>
      </c>
      <c r="K114" s="274">
        <v>-3.3094067099999999E-2</v>
      </c>
      <c r="L114" s="272" t="s">
        <v>17</v>
      </c>
      <c r="M114" s="273">
        <v>93</v>
      </c>
      <c r="N114" s="273" t="s">
        <v>17</v>
      </c>
      <c r="O114" s="273" t="str">
        <f>IFERROR(VLOOKUP(B114,'Core Indicators'!$E$3:$G$9906,3,FALSE),"x")</f>
        <v>x</v>
      </c>
      <c r="P114" s="273">
        <v>180</v>
      </c>
      <c r="Q114" s="267"/>
      <c r="R114" s="267"/>
      <c r="S114" s="267"/>
      <c r="T114" s="267"/>
      <c r="U114" s="267"/>
      <c r="V114" s="267"/>
      <c r="W114" s="267"/>
      <c r="X114" s="267"/>
      <c r="Y114" s="267"/>
      <c r="Z114" s="267"/>
      <c r="AA114" s="267"/>
      <c r="AB114" s="267"/>
      <c r="AC114" s="267"/>
      <c r="AD114" s="267"/>
      <c r="AE114" s="267"/>
      <c r="AF114" s="267"/>
      <c r="AG114" s="267"/>
      <c r="AH114" s="267"/>
      <c r="AI114" s="267"/>
      <c r="AJ114" s="267"/>
      <c r="AK114" s="267"/>
      <c r="AL114" s="267"/>
      <c r="AM114" s="267"/>
      <c r="AN114" s="267"/>
      <c r="AO114" s="267"/>
      <c r="AP114" s="267"/>
      <c r="AQ114" s="267"/>
      <c r="AR114" s="267"/>
      <c r="AS114" s="267"/>
      <c r="AT114" s="267"/>
      <c r="AU114" s="267"/>
      <c r="AV114" s="267"/>
      <c r="AW114" s="267"/>
      <c r="AX114" s="267"/>
      <c r="AY114" s="267"/>
      <c r="AZ114" s="267"/>
      <c r="BA114" s="267"/>
      <c r="BB114" s="267"/>
      <c r="BC114" s="267"/>
      <c r="BD114" s="267"/>
      <c r="BE114" s="267"/>
      <c r="BF114" s="267"/>
      <c r="BG114" s="267"/>
      <c r="BH114" s="267"/>
      <c r="BI114" s="267"/>
      <c r="BJ114" s="267"/>
      <c r="BK114" s="267"/>
      <c r="BL114" s="267"/>
      <c r="BM114" s="267"/>
      <c r="BN114" s="267"/>
      <c r="BO114" s="267"/>
      <c r="BP114" s="267"/>
      <c r="BQ114" s="267"/>
      <c r="BR114" s="267"/>
      <c r="BS114" s="267"/>
      <c r="BT114" s="267"/>
      <c r="BU114" s="267"/>
      <c r="BV114" s="267"/>
      <c r="BW114" s="267"/>
      <c r="BX114" s="267"/>
      <c r="BY114" s="267"/>
      <c r="BZ114" s="267"/>
      <c r="CA114" s="267"/>
      <c r="CB114" s="267"/>
      <c r="CC114" s="267"/>
      <c r="CD114" s="267"/>
      <c r="CE114" s="267"/>
      <c r="CF114" s="267"/>
      <c r="CG114" s="267"/>
      <c r="CH114" s="267"/>
      <c r="CI114" s="267"/>
      <c r="CJ114" s="267"/>
      <c r="CK114" s="267"/>
      <c r="CL114" s="267"/>
      <c r="CM114" s="267"/>
      <c r="CN114" s="267"/>
      <c r="CO114" s="267"/>
      <c r="CP114" s="267"/>
      <c r="CQ114" s="267"/>
      <c r="CR114" s="267"/>
      <c r="CS114" s="267"/>
      <c r="CT114" s="267"/>
      <c r="CU114" s="267"/>
      <c r="CV114" s="267"/>
      <c r="CW114" s="267"/>
      <c r="CX114" s="267"/>
      <c r="CY114" s="267"/>
      <c r="CZ114" s="267"/>
      <c r="DA114" s="267"/>
      <c r="DB114" s="267"/>
      <c r="DC114" s="267"/>
      <c r="DD114" s="267"/>
      <c r="DE114" s="267"/>
      <c r="DF114" s="267"/>
      <c r="DG114" s="267"/>
      <c r="DH114" s="267"/>
      <c r="DI114" s="267"/>
      <c r="DJ114" s="267"/>
      <c r="DK114" s="267"/>
      <c r="DL114" s="267"/>
    </row>
    <row r="115" spans="1:116" x14ac:dyDescent="0.25">
      <c r="A115" s="268" t="s">
        <v>9447</v>
      </c>
      <c r="B115" s="269" t="s">
        <v>9448</v>
      </c>
      <c r="C115" s="272">
        <v>0.52166897280000002</v>
      </c>
      <c r="D115" s="273">
        <v>10</v>
      </c>
      <c r="E115" s="272">
        <v>0.06</v>
      </c>
      <c r="F115" s="272">
        <v>7.2</v>
      </c>
      <c r="G115" s="272">
        <v>0.1450303838</v>
      </c>
      <c r="H115" s="272">
        <v>33</v>
      </c>
      <c r="I115" s="273">
        <v>3</v>
      </c>
      <c r="J115" s="273" t="str">
        <f>IFERROR(VLOOKUP($B115,'Core Indicators'!$E$3:$EU$906,147,FALSE),"x")</f>
        <v>x</v>
      </c>
      <c r="K115" s="274">
        <v>-0.24343633649999999</v>
      </c>
      <c r="L115" s="272">
        <v>6.5</v>
      </c>
      <c r="M115" s="273">
        <v>63</v>
      </c>
      <c r="N115" s="273">
        <v>35</v>
      </c>
      <c r="O115" s="273" t="str">
        <f>IFERROR(VLOOKUP(B115,'Core Indicators'!$E$3:$G$9906,3,FALSE),"x")</f>
        <v>x</v>
      </c>
      <c r="P115" s="273">
        <v>25220</v>
      </c>
      <c r="Q115" s="267"/>
      <c r="R115" s="267"/>
      <c r="S115" s="267"/>
      <c r="T115" s="267"/>
      <c r="U115" s="267"/>
      <c r="V115" s="267"/>
      <c r="W115" s="267"/>
      <c r="X115" s="267"/>
      <c r="Y115" s="267"/>
      <c r="Z115" s="267"/>
      <c r="AA115" s="267"/>
      <c r="AB115" s="267"/>
      <c r="AC115" s="267"/>
      <c r="AD115" s="267"/>
      <c r="AE115" s="267"/>
      <c r="AF115" s="267"/>
      <c r="AG115" s="267"/>
      <c r="AH115" s="267"/>
      <c r="AI115" s="267"/>
      <c r="AJ115" s="267"/>
      <c r="AK115" s="267"/>
      <c r="AL115" s="267"/>
      <c r="AM115" s="267"/>
      <c r="AN115" s="267"/>
      <c r="AO115" s="267"/>
      <c r="AP115" s="267"/>
      <c r="AQ115" s="267"/>
      <c r="AR115" s="267"/>
      <c r="AS115" s="267"/>
      <c r="AT115" s="267"/>
      <c r="AU115" s="267"/>
      <c r="AV115" s="267"/>
      <c r="AW115" s="267"/>
      <c r="AX115" s="267"/>
      <c r="AY115" s="267"/>
      <c r="AZ115" s="267"/>
      <c r="BA115" s="267"/>
      <c r="BB115" s="267"/>
      <c r="BC115" s="267"/>
      <c r="BD115" s="267"/>
      <c r="BE115" s="267"/>
      <c r="BF115" s="267"/>
      <c r="BG115" s="267"/>
      <c r="BH115" s="267"/>
      <c r="BI115" s="267"/>
      <c r="BJ115" s="267"/>
      <c r="BK115" s="267"/>
      <c r="BL115" s="267"/>
      <c r="BM115" s="267"/>
      <c r="BN115" s="267"/>
      <c r="BO115" s="267"/>
      <c r="BP115" s="267"/>
      <c r="BQ115" s="267"/>
      <c r="BR115" s="267"/>
      <c r="BS115" s="267"/>
      <c r="BT115" s="267"/>
      <c r="BU115" s="267"/>
      <c r="BV115" s="267"/>
      <c r="BW115" s="267"/>
      <c r="BX115" s="267"/>
      <c r="BY115" s="267"/>
      <c r="BZ115" s="267"/>
      <c r="CA115" s="267"/>
      <c r="CB115" s="267"/>
      <c r="CC115" s="267"/>
      <c r="CD115" s="267"/>
      <c r="CE115" s="267"/>
      <c r="CF115" s="267"/>
      <c r="CG115" s="267"/>
      <c r="CH115" s="267"/>
      <c r="CI115" s="267"/>
      <c r="CJ115" s="267"/>
      <c r="CK115" s="267"/>
      <c r="CL115" s="267"/>
      <c r="CM115" s="267"/>
      <c r="CN115" s="267"/>
      <c r="CO115" s="267"/>
      <c r="CP115" s="267"/>
      <c r="CQ115" s="267"/>
      <c r="CR115" s="267"/>
      <c r="CS115" s="267"/>
      <c r="CT115" s="267"/>
      <c r="CU115" s="267"/>
      <c r="CV115" s="267"/>
      <c r="CW115" s="267"/>
      <c r="CX115" s="267"/>
      <c r="CY115" s="267"/>
      <c r="CZ115" s="267"/>
      <c r="DA115" s="267"/>
      <c r="DB115" s="267"/>
      <c r="DC115" s="267"/>
      <c r="DD115" s="267"/>
      <c r="DE115" s="267"/>
      <c r="DF115" s="267"/>
      <c r="DG115" s="267"/>
      <c r="DH115" s="267"/>
      <c r="DI115" s="267"/>
      <c r="DJ115" s="267"/>
      <c r="DK115" s="267"/>
      <c r="DL115" s="267"/>
    </row>
    <row r="116" spans="1:116" x14ac:dyDescent="0.25">
      <c r="A116" s="268" t="s">
        <v>15</v>
      </c>
      <c r="B116" s="269" t="s">
        <v>9449</v>
      </c>
      <c r="C116" s="272">
        <v>0.1842000429</v>
      </c>
      <c r="D116" s="273">
        <v>12</v>
      </c>
      <c r="E116" s="272">
        <v>0</v>
      </c>
      <c r="F116" s="272">
        <v>5.8</v>
      </c>
      <c r="G116" s="272">
        <v>0.67610385110000004</v>
      </c>
      <c r="H116" s="272">
        <v>33</v>
      </c>
      <c r="I116" s="273">
        <v>5</v>
      </c>
      <c r="J116" s="273">
        <f>IFERROR(VLOOKUP($B116,'Core Indicators'!$E$3:$EU$906,147,FALSE),"x")</f>
        <v>1642</v>
      </c>
      <c r="K116" s="274">
        <v>-0.83423358200000008</v>
      </c>
      <c r="L116" s="272">
        <v>4.5</v>
      </c>
      <c r="M116" s="273">
        <v>41</v>
      </c>
      <c r="N116" s="273">
        <v>29</v>
      </c>
      <c r="O116" s="273">
        <f>IFERROR(VLOOKUP(B116,'Core Indicators'!$E$3:$G$9906,3,FALSE),"x")</f>
        <v>21700000</v>
      </c>
      <c r="P116" s="273">
        <v>1220190</v>
      </c>
      <c r="Q116" s="267"/>
      <c r="R116" s="267"/>
      <c r="S116" s="267"/>
      <c r="T116" s="267"/>
      <c r="U116" s="267"/>
      <c r="V116" s="267"/>
      <c r="W116" s="267"/>
      <c r="X116" s="267"/>
      <c r="Y116" s="267"/>
      <c r="Z116" s="267"/>
      <c r="AA116" s="267"/>
      <c r="AB116" s="267"/>
      <c r="AC116" s="267"/>
      <c r="AD116" s="267"/>
      <c r="AE116" s="267"/>
      <c r="AF116" s="267"/>
      <c r="AG116" s="267"/>
      <c r="AH116" s="267"/>
      <c r="AI116" s="267"/>
      <c r="AJ116" s="267"/>
      <c r="AK116" s="267"/>
      <c r="AL116" s="267"/>
      <c r="AM116" s="267"/>
      <c r="AN116" s="267"/>
      <c r="AO116" s="267"/>
      <c r="AP116" s="267"/>
      <c r="AQ116" s="267"/>
      <c r="AR116" s="267"/>
      <c r="AS116" s="267"/>
      <c r="AT116" s="267"/>
      <c r="AU116" s="267"/>
      <c r="AV116" s="267"/>
      <c r="AW116" s="267"/>
      <c r="AX116" s="267"/>
      <c r="AY116" s="267"/>
      <c r="AZ116" s="267"/>
      <c r="BA116" s="267"/>
      <c r="BB116" s="267"/>
      <c r="BC116" s="267"/>
      <c r="BD116" s="267"/>
      <c r="BE116" s="267"/>
      <c r="BF116" s="267"/>
      <c r="BG116" s="267"/>
      <c r="BH116" s="267"/>
      <c r="BI116" s="267"/>
      <c r="BJ116" s="267"/>
      <c r="BK116" s="267"/>
      <c r="BL116" s="267"/>
      <c r="BM116" s="267"/>
      <c r="BN116" s="267"/>
      <c r="BO116" s="267"/>
      <c r="BP116" s="267"/>
      <c r="BQ116" s="267"/>
      <c r="BR116" s="267"/>
      <c r="BS116" s="267"/>
      <c r="BT116" s="267"/>
      <c r="BU116" s="267"/>
      <c r="BV116" s="267"/>
      <c r="BW116" s="267"/>
      <c r="BX116" s="267"/>
      <c r="BY116" s="267"/>
      <c r="BZ116" s="267"/>
      <c r="CA116" s="267"/>
      <c r="CB116" s="267"/>
      <c r="CC116" s="267"/>
      <c r="CD116" s="267"/>
      <c r="CE116" s="267"/>
      <c r="CF116" s="267"/>
      <c r="CG116" s="267"/>
      <c r="CH116" s="267"/>
      <c r="CI116" s="267"/>
      <c r="CJ116" s="267"/>
      <c r="CK116" s="267"/>
      <c r="CL116" s="267"/>
      <c r="CM116" s="267"/>
      <c r="CN116" s="267"/>
      <c r="CO116" s="267"/>
      <c r="CP116" s="267"/>
      <c r="CQ116" s="267"/>
      <c r="CR116" s="267"/>
      <c r="CS116" s="267"/>
      <c r="CT116" s="267"/>
      <c r="CU116" s="267"/>
      <c r="CV116" s="267"/>
      <c r="CW116" s="267"/>
      <c r="CX116" s="267"/>
      <c r="CY116" s="267"/>
      <c r="CZ116" s="267"/>
      <c r="DA116" s="267"/>
      <c r="DB116" s="267"/>
      <c r="DC116" s="267"/>
      <c r="DD116" s="267"/>
      <c r="DE116" s="267"/>
      <c r="DF116" s="267"/>
      <c r="DG116" s="267"/>
      <c r="DH116" s="267"/>
      <c r="DI116" s="267"/>
      <c r="DJ116" s="267"/>
      <c r="DK116" s="267"/>
      <c r="DL116" s="267"/>
    </row>
    <row r="117" spans="1:116" x14ac:dyDescent="0.25">
      <c r="A117" s="268" t="s">
        <v>9450</v>
      </c>
      <c r="B117" s="269" t="s">
        <v>9451</v>
      </c>
      <c r="C117" s="272">
        <v>0</v>
      </c>
      <c r="D117" s="273">
        <v>12</v>
      </c>
      <c r="E117" s="272">
        <v>0</v>
      </c>
      <c r="F117" s="272" t="s">
        <v>17</v>
      </c>
      <c r="G117" s="272">
        <v>0.19499821959999999</v>
      </c>
      <c r="H117" s="272">
        <v>28.7</v>
      </c>
      <c r="I117" s="273">
        <v>0</v>
      </c>
      <c r="J117" s="273" t="str">
        <f>IFERROR(VLOOKUP($B117,'Core Indicators'!$E$3:$EU$906,147,FALSE),"x")</f>
        <v>x</v>
      </c>
      <c r="K117" s="274">
        <v>0.95223230120000002</v>
      </c>
      <c r="L117" s="272" t="s">
        <v>17</v>
      </c>
      <c r="M117" s="273">
        <v>90</v>
      </c>
      <c r="N117" s="273">
        <v>54</v>
      </c>
      <c r="O117" s="273" t="str">
        <f>IFERROR(VLOOKUP(B117,'Core Indicators'!$E$3:$G$9906,3,FALSE),"x")</f>
        <v>x</v>
      </c>
      <c r="P117" s="273">
        <v>320</v>
      </c>
      <c r="Q117" s="267"/>
      <c r="R117" s="267"/>
      <c r="S117" s="267"/>
      <c r="T117" s="267"/>
      <c r="U117" s="267"/>
      <c r="V117" s="267"/>
      <c r="W117" s="267"/>
      <c r="X117" s="267"/>
      <c r="Y117" s="267"/>
      <c r="Z117" s="267"/>
      <c r="AA117" s="267"/>
      <c r="AB117" s="267"/>
      <c r="AC117" s="267"/>
      <c r="AD117" s="267"/>
      <c r="AE117" s="267"/>
      <c r="AF117" s="267"/>
      <c r="AG117" s="267"/>
      <c r="AH117" s="267"/>
      <c r="AI117" s="267"/>
      <c r="AJ117" s="267"/>
      <c r="AK117" s="267"/>
      <c r="AL117" s="267"/>
      <c r="AM117" s="267"/>
      <c r="AN117" s="267"/>
      <c r="AO117" s="267"/>
      <c r="AP117" s="267"/>
      <c r="AQ117" s="267"/>
      <c r="AR117" s="267"/>
      <c r="AS117" s="267"/>
      <c r="AT117" s="267"/>
      <c r="AU117" s="267"/>
      <c r="AV117" s="267"/>
      <c r="AW117" s="267"/>
      <c r="AX117" s="267"/>
      <c r="AY117" s="267"/>
      <c r="AZ117" s="267"/>
      <c r="BA117" s="267"/>
      <c r="BB117" s="267"/>
      <c r="BC117" s="267"/>
      <c r="BD117" s="267"/>
      <c r="BE117" s="267"/>
      <c r="BF117" s="267"/>
      <c r="BG117" s="267"/>
      <c r="BH117" s="267"/>
      <c r="BI117" s="267"/>
      <c r="BJ117" s="267"/>
      <c r="BK117" s="267"/>
      <c r="BL117" s="267"/>
      <c r="BM117" s="267"/>
      <c r="BN117" s="267"/>
      <c r="BO117" s="267"/>
      <c r="BP117" s="267"/>
      <c r="BQ117" s="267"/>
      <c r="BR117" s="267"/>
      <c r="BS117" s="267"/>
      <c r="BT117" s="267"/>
      <c r="BU117" s="267"/>
      <c r="BV117" s="267"/>
      <c r="BW117" s="267"/>
      <c r="BX117" s="267"/>
      <c r="BY117" s="267"/>
      <c r="BZ117" s="267"/>
      <c r="CA117" s="267"/>
      <c r="CB117" s="267"/>
      <c r="CC117" s="267"/>
      <c r="CD117" s="267"/>
      <c r="CE117" s="267"/>
      <c r="CF117" s="267"/>
      <c r="CG117" s="267"/>
      <c r="CH117" s="267"/>
      <c r="CI117" s="267"/>
      <c r="CJ117" s="267"/>
      <c r="CK117" s="267"/>
      <c r="CL117" s="267"/>
      <c r="CM117" s="267"/>
      <c r="CN117" s="267"/>
      <c r="CO117" s="267"/>
      <c r="CP117" s="267"/>
      <c r="CQ117" s="267"/>
      <c r="CR117" s="267"/>
      <c r="CS117" s="267"/>
      <c r="CT117" s="267"/>
      <c r="CU117" s="267"/>
      <c r="CV117" s="267"/>
      <c r="CW117" s="267"/>
      <c r="CX117" s="267"/>
      <c r="CY117" s="267"/>
      <c r="CZ117" s="267"/>
      <c r="DA117" s="267"/>
      <c r="DB117" s="267"/>
      <c r="DC117" s="267"/>
      <c r="DD117" s="267"/>
      <c r="DE117" s="267"/>
      <c r="DF117" s="267"/>
      <c r="DG117" s="267"/>
      <c r="DH117" s="267"/>
      <c r="DI117" s="267"/>
      <c r="DJ117" s="267"/>
      <c r="DK117" s="267"/>
      <c r="DL117" s="267"/>
    </row>
    <row r="118" spans="1:116" x14ac:dyDescent="0.25">
      <c r="A118" s="268" t="s">
        <v>295</v>
      </c>
      <c r="B118" s="269" t="s">
        <v>9452</v>
      </c>
      <c r="C118" s="272">
        <v>0.52228899020000008</v>
      </c>
      <c r="D118" s="273">
        <v>0</v>
      </c>
      <c r="E118" s="272">
        <v>0.30299999999999999</v>
      </c>
      <c r="F118" s="272">
        <v>3.3</v>
      </c>
      <c r="G118" s="272">
        <v>0.45849855369999998</v>
      </c>
      <c r="H118" s="272">
        <v>30.7</v>
      </c>
      <c r="I118" s="273">
        <v>5</v>
      </c>
      <c r="J118" s="273">
        <f>IFERROR(VLOOKUP($B118,'Core Indicators'!$E$3:$EU$906,147,FALSE),"x")</f>
        <v>7642</v>
      </c>
      <c r="K118" s="274">
        <v>-1.0627838373</v>
      </c>
      <c r="L118" s="272">
        <v>2.75</v>
      </c>
      <c r="M118" s="273">
        <v>30</v>
      </c>
      <c r="N118" s="273">
        <v>29</v>
      </c>
      <c r="O118" s="273">
        <f>IFERROR(VLOOKUP(B118,'Core Indicators'!$E$3:$G$9906,3,FALSE),"x")</f>
        <v>55744000</v>
      </c>
      <c r="P118" s="273">
        <v>653080</v>
      </c>
      <c r="Q118" s="267"/>
      <c r="R118" s="267"/>
      <c r="S118" s="267"/>
      <c r="T118" s="267"/>
      <c r="U118" s="267"/>
      <c r="V118" s="267"/>
      <c r="W118" s="267"/>
      <c r="X118" s="267"/>
      <c r="Y118" s="267"/>
      <c r="Z118" s="267"/>
      <c r="AA118" s="267"/>
      <c r="AB118" s="267"/>
      <c r="AC118" s="267"/>
      <c r="AD118" s="267"/>
      <c r="AE118" s="267"/>
      <c r="AF118" s="267"/>
      <c r="AG118" s="267"/>
      <c r="AH118" s="267"/>
      <c r="AI118" s="267"/>
      <c r="AJ118" s="267"/>
      <c r="AK118" s="267"/>
      <c r="AL118" s="267"/>
      <c r="AM118" s="267"/>
      <c r="AN118" s="267"/>
      <c r="AO118" s="267"/>
      <c r="AP118" s="267"/>
      <c r="AQ118" s="267"/>
      <c r="AR118" s="267"/>
      <c r="AS118" s="267"/>
      <c r="AT118" s="267"/>
      <c r="AU118" s="267"/>
      <c r="AV118" s="267"/>
      <c r="AW118" s="267"/>
      <c r="AX118" s="267"/>
      <c r="AY118" s="267"/>
      <c r="AZ118" s="267"/>
      <c r="BA118" s="267"/>
      <c r="BB118" s="267"/>
      <c r="BC118" s="267"/>
      <c r="BD118" s="267"/>
      <c r="BE118" s="267"/>
      <c r="BF118" s="267"/>
      <c r="BG118" s="267"/>
      <c r="BH118" s="267"/>
      <c r="BI118" s="267"/>
      <c r="BJ118" s="267"/>
      <c r="BK118" s="267"/>
      <c r="BL118" s="267"/>
      <c r="BM118" s="267"/>
      <c r="BN118" s="267"/>
      <c r="BO118" s="267"/>
      <c r="BP118" s="267"/>
      <c r="BQ118" s="267"/>
      <c r="BR118" s="267"/>
      <c r="BS118" s="267"/>
      <c r="BT118" s="267"/>
      <c r="BU118" s="267"/>
      <c r="BV118" s="267"/>
      <c r="BW118" s="267"/>
      <c r="BX118" s="267"/>
      <c r="BY118" s="267"/>
      <c r="BZ118" s="267"/>
      <c r="CA118" s="267"/>
      <c r="CB118" s="267"/>
      <c r="CC118" s="267"/>
      <c r="CD118" s="267"/>
      <c r="CE118" s="267"/>
      <c r="CF118" s="267"/>
      <c r="CG118" s="267"/>
      <c r="CH118" s="267"/>
      <c r="CI118" s="267"/>
      <c r="CJ118" s="267"/>
      <c r="CK118" s="267"/>
      <c r="CL118" s="267"/>
      <c r="CM118" s="267"/>
      <c r="CN118" s="267"/>
      <c r="CO118" s="267"/>
      <c r="CP118" s="267"/>
      <c r="CQ118" s="267"/>
      <c r="CR118" s="267"/>
      <c r="CS118" s="267"/>
      <c r="CT118" s="267"/>
      <c r="CU118" s="267"/>
      <c r="CV118" s="267"/>
      <c r="CW118" s="267"/>
      <c r="CX118" s="267"/>
      <c r="CY118" s="267"/>
      <c r="CZ118" s="267"/>
      <c r="DA118" s="267"/>
      <c r="DB118" s="267"/>
      <c r="DC118" s="267"/>
      <c r="DD118" s="267"/>
      <c r="DE118" s="267"/>
      <c r="DF118" s="267"/>
      <c r="DG118" s="267"/>
      <c r="DH118" s="267"/>
      <c r="DI118" s="267"/>
      <c r="DJ118" s="267"/>
      <c r="DK118" s="267"/>
      <c r="DL118" s="267"/>
    </row>
    <row r="119" spans="1:116" x14ac:dyDescent="0.25">
      <c r="A119" s="268" t="s">
        <v>9453</v>
      </c>
      <c r="B119" s="269" t="s">
        <v>9454</v>
      </c>
      <c r="C119" s="272">
        <v>0.69836900989999995</v>
      </c>
      <c r="D119" s="273">
        <v>10</v>
      </c>
      <c r="E119" s="272">
        <v>5.4199999999999998E-2</v>
      </c>
      <c r="F119" s="272">
        <v>7.35</v>
      </c>
      <c r="G119" s="272">
        <v>0.1190679714</v>
      </c>
      <c r="H119" s="272">
        <v>38.5</v>
      </c>
      <c r="I119" s="273">
        <v>3</v>
      </c>
      <c r="J119" s="273" t="str">
        <f>IFERROR(VLOOKUP($B119,'Core Indicators'!$E$3:$EU$906,147,FALSE),"x")</f>
        <v>x</v>
      </c>
      <c r="K119" s="274">
        <v>9.5744796099999988E-2</v>
      </c>
      <c r="L119" s="272">
        <v>6.75</v>
      </c>
      <c r="M119" s="273">
        <v>62</v>
      </c>
      <c r="N119" s="273">
        <v>45</v>
      </c>
      <c r="O119" s="273" t="str">
        <f>IFERROR(VLOOKUP(B119,'Core Indicators'!$E$3:$G$9906,3,FALSE),"x")</f>
        <v>x</v>
      </c>
      <c r="P119" s="273">
        <v>13450</v>
      </c>
      <c r="Q119" s="267"/>
      <c r="R119" s="267"/>
      <c r="S119" s="267"/>
      <c r="T119" s="267"/>
      <c r="U119" s="267"/>
      <c r="V119" s="267"/>
      <c r="W119" s="267"/>
      <c r="X119" s="267"/>
      <c r="Y119" s="267"/>
      <c r="Z119" s="267"/>
      <c r="AA119" s="267"/>
      <c r="AB119" s="267"/>
      <c r="AC119" s="267"/>
      <c r="AD119" s="267"/>
      <c r="AE119" s="267"/>
      <c r="AF119" s="267"/>
      <c r="AG119" s="267"/>
      <c r="AH119" s="267"/>
      <c r="AI119" s="267"/>
      <c r="AJ119" s="267"/>
      <c r="AK119" s="267"/>
      <c r="AL119" s="267"/>
      <c r="AM119" s="267"/>
      <c r="AN119" s="267"/>
      <c r="AO119" s="267"/>
      <c r="AP119" s="267"/>
      <c r="AQ119" s="267"/>
      <c r="AR119" s="267"/>
      <c r="AS119" s="267"/>
      <c r="AT119" s="267"/>
      <c r="AU119" s="267"/>
      <c r="AV119" s="267"/>
      <c r="AW119" s="267"/>
      <c r="AX119" s="267"/>
      <c r="AY119" s="267"/>
      <c r="AZ119" s="267"/>
      <c r="BA119" s="267"/>
      <c r="BB119" s="267"/>
      <c r="BC119" s="267"/>
      <c r="BD119" s="267"/>
      <c r="BE119" s="267"/>
      <c r="BF119" s="267"/>
      <c r="BG119" s="267"/>
      <c r="BH119" s="267"/>
      <c r="BI119" s="267"/>
      <c r="BJ119" s="267"/>
      <c r="BK119" s="267"/>
      <c r="BL119" s="267"/>
      <c r="BM119" s="267"/>
      <c r="BN119" s="267"/>
      <c r="BO119" s="267"/>
      <c r="BP119" s="267"/>
      <c r="BQ119" s="267"/>
      <c r="BR119" s="267"/>
      <c r="BS119" s="267"/>
      <c r="BT119" s="267"/>
      <c r="BU119" s="267"/>
      <c r="BV119" s="267"/>
      <c r="BW119" s="267"/>
      <c r="BX119" s="267"/>
      <c r="BY119" s="267"/>
      <c r="BZ119" s="267"/>
      <c r="CA119" s="267"/>
      <c r="CB119" s="267"/>
      <c r="CC119" s="267"/>
      <c r="CD119" s="267"/>
      <c r="CE119" s="267"/>
      <c r="CF119" s="267"/>
      <c r="CG119" s="267"/>
      <c r="CH119" s="267"/>
      <c r="CI119" s="267"/>
      <c r="CJ119" s="267"/>
      <c r="CK119" s="267"/>
      <c r="CL119" s="267"/>
      <c r="CM119" s="267"/>
      <c r="CN119" s="267"/>
      <c r="CO119" s="267"/>
      <c r="CP119" s="267"/>
      <c r="CQ119" s="267"/>
      <c r="CR119" s="267"/>
      <c r="CS119" s="267"/>
      <c r="CT119" s="267"/>
      <c r="CU119" s="267"/>
      <c r="CV119" s="267"/>
      <c r="CW119" s="267"/>
      <c r="CX119" s="267"/>
      <c r="CY119" s="267"/>
      <c r="CZ119" s="267"/>
      <c r="DA119" s="267"/>
      <c r="DB119" s="267"/>
      <c r="DC119" s="267"/>
      <c r="DD119" s="267"/>
      <c r="DE119" s="267"/>
      <c r="DF119" s="267"/>
      <c r="DG119" s="267"/>
      <c r="DH119" s="267"/>
      <c r="DI119" s="267"/>
      <c r="DJ119" s="267"/>
      <c r="DK119" s="267"/>
      <c r="DL119" s="267"/>
    </row>
    <row r="120" spans="1:116" x14ac:dyDescent="0.25">
      <c r="A120" s="268" t="s">
        <v>3326</v>
      </c>
      <c r="B120" s="269" t="s">
        <v>9455</v>
      </c>
      <c r="C120" s="272">
        <v>0.18750004279999999</v>
      </c>
      <c r="D120" s="273">
        <v>11</v>
      </c>
      <c r="E120" s="272">
        <v>7.0000000000000007E-2</v>
      </c>
      <c r="F120" s="272">
        <v>7.3</v>
      </c>
      <c r="G120" s="272">
        <v>0.32160517550000001</v>
      </c>
      <c r="H120" s="272">
        <v>32.700000000000003</v>
      </c>
      <c r="I120" s="273">
        <v>0</v>
      </c>
      <c r="J120" s="273">
        <f>IFERROR(VLOOKUP($B120,'Core Indicators'!$E$3:$EU$906,147,FALSE),"x")</f>
        <v>1</v>
      </c>
      <c r="K120" s="274">
        <v>-0.2662930489</v>
      </c>
      <c r="L120" s="272">
        <v>6.25</v>
      </c>
      <c r="M120" s="273">
        <v>84</v>
      </c>
      <c r="N120" s="273">
        <v>35</v>
      </c>
      <c r="O120" s="273">
        <f>IFERROR(VLOOKUP(B120,'Core Indicators'!$E$3:$G$9906,3,FALSE),"x")</f>
        <v>3197000</v>
      </c>
      <c r="P120" s="273">
        <v>1553560</v>
      </c>
      <c r="Q120" s="267"/>
      <c r="R120" s="267"/>
      <c r="S120" s="267"/>
      <c r="T120" s="267"/>
      <c r="U120" s="267"/>
      <c r="V120" s="267"/>
      <c r="W120" s="267"/>
      <c r="X120" s="267"/>
      <c r="Y120" s="267"/>
      <c r="Z120" s="267"/>
      <c r="AA120" s="267"/>
      <c r="AB120" s="267"/>
      <c r="AC120" s="267"/>
      <c r="AD120" s="267"/>
      <c r="AE120" s="267"/>
      <c r="AF120" s="267"/>
      <c r="AG120" s="267"/>
      <c r="AH120" s="267"/>
      <c r="AI120" s="267"/>
      <c r="AJ120" s="267"/>
      <c r="AK120" s="267"/>
      <c r="AL120" s="267"/>
      <c r="AM120" s="267"/>
      <c r="AN120" s="267"/>
      <c r="AO120" s="267"/>
      <c r="AP120" s="267"/>
      <c r="AQ120" s="267"/>
      <c r="AR120" s="267"/>
      <c r="AS120" s="267"/>
      <c r="AT120" s="267"/>
      <c r="AU120" s="267"/>
      <c r="AV120" s="267"/>
      <c r="AW120" s="267"/>
      <c r="AX120" s="267"/>
      <c r="AY120" s="267"/>
      <c r="AZ120" s="267"/>
      <c r="BA120" s="267"/>
      <c r="BB120" s="267"/>
      <c r="BC120" s="267"/>
      <c r="BD120" s="267"/>
      <c r="BE120" s="267"/>
      <c r="BF120" s="267"/>
      <c r="BG120" s="267"/>
      <c r="BH120" s="267"/>
      <c r="BI120" s="267"/>
      <c r="BJ120" s="267"/>
      <c r="BK120" s="267"/>
      <c r="BL120" s="267"/>
      <c r="BM120" s="267"/>
      <c r="BN120" s="267"/>
      <c r="BO120" s="267"/>
      <c r="BP120" s="267"/>
      <c r="BQ120" s="267"/>
      <c r="BR120" s="267"/>
      <c r="BS120" s="267"/>
      <c r="BT120" s="267"/>
      <c r="BU120" s="267"/>
      <c r="BV120" s="267"/>
      <c r="BW120" s="267"/>
      <c r="BX120" s="267"/>
      <c r="BY120" s="267"/>
      <c r="BZ120" s="267"/>
      <c r="CA120" s="267"/>
      <c r="CB120" s="267"/>
      <c r="CC120" s="267"/>
      <c r="CD120" s="267"/>
      <c r="CE120" s="267"/>
      <c r="CF120" s="267"/>
      <c r="CG120" s="267"/>
      <c r="CH120" s="267"/>
      <c r="CI120" s="267"/>
      <c r="CJ120" s="267"/>
      <c r="CK120" s="267"/>
      <c r="CL120" s="267"/>
      <c r="CM120" s="267"/>
      <c r="CN120" s="267"/>
      <c r="CO120" s="267"/>
      <c r="CP120" s="267"/>
      <c r="CQ120" s="267"/>
      <c r="CR120" s="267"/>
      <c r="CS120" s="267"/>
      <c r="CT120" s="267"/>
      <c r="CU120" s="267"/>
      <c r="CV120" s="267"/>
      <c r="CW120" s="267"/>
      <c r="CX120" s="267"/>
      <c r="CY120" s="267"/>
      <c r="CZ120" s="267"/>
      <c r="DA120" s="267"/>
      <c r="DB120" s="267"/>
      <c r="DC120" s="267"/>
      <c r="DD120" s="267"/>
      <c r="DE120" s="267"/>
      <c r="DF120" s="267"/>
      <c r="DG120" s="267"/>
      <c r="DH120" s="267"/>
      <c r="DI120" s="267"/>
      <c r="DJ120" s="267"/>
      <c r="DK120" s="267"/>
      <c r="DL120" s="267"/>
    </row>
    <row r="121" spans="1:116" x14ac:dyDescent="0.25">
      <c r="A121" s="268" t="s">
        <v>569</v>
      </c>
      <c r="B121" s="269" t="s">
        <v>9456</v>
      </c>
      <c r="C121" s="272">
        <v>0.90353799999999995</v>
      </c>
      <c r="D121" s="273">
        <v>7</v>
      </c>
      <c r="E121" s="272">
        <v>0.16500000000000001</v>
      </c>
      <c r="F121" s="272">
        <v>4.4833333333000001</v>
      </c>
      <c r="G121" s="272">
        <v>0.56887839289999997</v>
      </c>
      <c r="H121" s="272">
        <v>54</v>
      </c>
      <c r="I121" s="273">
        <v>5</v>
      </c>
      <c r="J121" s="273">
        <f>IFERROR(VLOOKUP($B121,'Core Indicators'!$E$3:$EU$906,147,FALSE),"x")</f>
        <v>310</v>
      </c>
      <c r="K121" s="274">
        <v>-1.0201843977</v>
      </c>
      <c r="L121" s="272">
        <v>3</v>
      </c>
      <c r="M121" s="273">
        <v>45</v>
      </c>
      <c r="N121" s="273">
        <v>26</v>
      </c>
      <c r="O121" s="273">
        <f>IFERROR(VLOOKUP(B121,'Core Indicators'!$E$3:$G$9906,3,FALSE),"x")</f>
        <v>33725000</v>
      </c>
      <c r="P121" s="273">
        <v>786380</v>
      </c>
      <c r="Q121" s="267"/>
      <c r="R121" s="267"/>
      <c r="S121" s="267"/>
      <c r="T121" s="267"/>
      <c r="U121" s="267"/>
      <c r="V121" s="267"/>
      <c r="W121" s="267"/>
      <c r="X121" s="267"/>
      <c r="Y121" s="267"/>
      <c r="Z121" s="267"/>
      <c r="AA121" s="267"/>
      <c r="AB121" s="267"/>
      <c r="AC121" s="267"/>
      <c r="AD121" s="267"/>
      <c r="AE121" s="267"/>
      <c r="AF121" s="267"/>
      <c r="AG121" s="267"/>
      <c r="AH121" s="267"/>
      <c r="AI121" s="267"/>
      <c r="AJ121" s="267"/>
      <c r="AK121" s="267"/>
      <c r="AL121" s="267"/>
      <c r="AM121" s="267"/>
      <c r="AN121" s="267"/>
      <c r="AO121" s="267"/>
      <c r="AP121" s="267"/>
      <c r="AQ121" s="267"/>
      <c r="AR121" s="267"/>
      <c r="AS121" s="267"/>
      <c r="AT121" s="267"/>
      <c r="AU121" s="267"/>
      <c r="AV121" s="267"/>
      <c r="AW121" s="267"/>
      <c r="AX121" s="267"/>
      <c r="AY121" s="267"/>
      <c r="AZ121" s="267"/>
      <c r="BA121" s="267"/>
      <c r="BB121" s="267"/>
      <c r="BC121" s="267"/>
      <c r="BD121" s="267"/>
      <c r="BE121" s="267"/>
      <c r="BF121" s="267"/>
      <c r="BG121" s="267"/>
      <c r="BH121" s="267"/>
      <c r="BI121" s="267"/>
      <c r="BJ121" s="267"/>
      <c r="BK121" s="267"/>
      <c r="BL121" s="267"/>
      <c r="BM121" s="267"/>
      <c r="BN121" s="267"/>
      <c r="BO121" s="267"/>
      <c r="BP121" s="267"/>
      <c r="BQ121" s="267"/>
      <c r="BR121" s="267"/>
      <c r="BS121" s="267"/>
      <c r="BT121" s="267"/>
      <c r="BU121" s="267"/>
      <c r="BV121" s="267"/>
      <c r="BW121" s="267"/>
      <c r="BX121" s="267"/>
      <c r="BY121" s="267"/>
      <c r="BZ121" s="267"/>
      <c r="CA121" s="267"/>
      <c r="CB121" s="267"/>
      <c r="CC121" s="267"/>
      <c r="CD121" s="267"/>
      <c r="CE121" s="267"/>
      <c r="CF121" s="267"/>
      <c r="CG121" s="267"/>
      <c r="CH121" s="267"/>
      <c r="CI121" s="267"/>
      <c r="CJ121" s="267"/>
      <c r="CK121" s="267"/>
      <c r="CL121" s="267"/>
      <c r="CM121" s="267"/>
      <c r="CN121" s="267"/>
      <c r="CO121" s="267"/>
      <c r="CP121" s="267"/>
      <c r="CQ121" s="267"/>
      <c r="CR121" s="267"/>
      <c r="CS121" s="267"/>
      <c r="CT121" s="267"/>
      <c r="CU121" s="267"/>
      <c r="CV121" s="267"/>
      <c r="CW121" s="267"/>
      <c r="CX121" s="267"/>
      <c r="CY121" s="267"/>
      <c r="CZ121" s="267"/>
      <c r="DA121" s="267"/>
      <c r="DB121" s="267"/>
      <c r="DC121" s="267"/>
      <c r="DD121" s="267"/>
      <c r="DE121" s="267"/>
      <c r="DF121" s="267"/>
      <c r="DG121" s="267"/>
      <c r="DH121" s="267"/>
      <c r="DI121" s="267"/>
      <c r="DJ121" s="267"/>
      <c r="DK121" s="267"/>
      <c r="DL121" s="267"/>
    </row>
    <row r="122" spans="1:116" x14ac:dyDescent="0.25">
      <c r="A122" s="268" t="s">
        <v>312</v>
      </c>
      <c r="B122" s="269" t="s">
        <v>9457</v>
      </c>
      <c r="C122" s="272">
        <v>0.65999998090000001</v>
      </c>
      <c r="D122" s="273">
        <v>5</v>
      </c>
      <c r="E122" s="272">
        <v>0</v>
      </c>
      <c r="F122" s="272">
        <v>4.2666666666999999</v>
      </c>
      <c r="G122" s="272">
        <v>0.61993629360000002</v>
      </c>
      <c r="H122" s="272">
        <v>32.6</v>
      </c>
      <c r="I122" s="273">
        <v>2</v>
      </c>
      <c r="J122" s="273">
        <f>IFERROR(VLOOKUP($B122,'Core Indicators'!$E$3:$EU$906,147,FALSE),"x")</f>
        <v>9</v>
      </c>
      <c r="K122" s="274">
        <v>-0.58271789549999997</v>
      </c>
      <c r="L122" s="272">
        <v>4</v>
      </c>
      <c r="M122" s="273">
        <v>34</v>
      </c>
      <c r="N122" s="273">
        <v>28</v>
      </c>
      <c r="O122" s="273">
        <f>IFERROR(VLOOKUP(B122,'Core Indicators'!$E$3:$G$9906,3,FALSE),"x")</f>
        <v>4840000</v>
      </c>
      <c r="P122" s="273">
        <v>1030700</v>
      </c>
      <c r="Q122" s="267"/>
      <c r="R122" s="267"/>
      <c r="S122" s="267"/>
      <c r="T122" s="267"/>
      <c r="U122" s="267"/>
      <c r="V122" s="267"/>
      <c r="W122" s="267"/>
      <c r="X122" s="267"/>
      <c r="Y122" s="267"/>
      <c r="Z122" s="267"/>
      <c r="AA122" s="267"/>
      <c r="AB122" s="267"/>
      <c r="AC122" s="267"/>
      <c r="AD122" s="267"/>
      <c r="AE122" s="267"/>
      <c r="AF122" s="267"/>
      <c r="AG122" s="267"/>
      <c r="AH122" s="267"/>
      <c r="AI122" s="267"/>
      <c r="AJ122" s="267"/>
      <c r="AK122" s="267"/>
      <c r="AL122" s="267"/>
      <c r="AM122" s="267"/>
      <c r="AN122" s="267"/>
      <c r="AO122" s="267"/>
      <c r="AP122" s="267"/>
      <c r="AQ122" s="267"/>
      <c r="AR122" s="267"/>
      <c r="AS122" s="267"/>
      <c r="AT122" s="267"/>
      <c r="AU122" s="267"/>
      <c r="AV122" s="267"/>
      <c r="AW122" s="267"/>
      <c r="AX122" s="267"/>
      <c r="AY122" s="267"/>
      <c r="AZ122" s="267"/>
      <c r="BA122" s="267"/>
      <c r="BB122" s="267"/>
      <c r="BC122" s="267"/>
      <c r="BD122" s="267"/>
      <c r="BE122" s="267"/>
      <c r="BF122" s="267"/>
      <c r="BG122" s="267"/>
      <c r="BH122" s="267"/>
      <c r="BI122" s="267"/>
      <c r="BJ122" s="267"/>
      <c r="BK122" s="267"/>
      <c r="BL122" s="267"/>
      <c r="BM122" s="267"/>
      <c r="BN122" s="267"/>
      <c r="BO122" s="267"/>
      <c r="BP122" s="267"/>
      <c r="BQ122" s="267"/>
      <c r="BR122" s="267"/>
      <c r="BS122" s="267"/>
      <c r="BT122" s="267"/>
      <c r="BU122" s="267"/>
      <c r="BV122" s="267"/>
      <c r="BW122" s="267"/>
      <c r="BX122" s="267"/>
      <c r="BY122" s="267"/>
      <c r="BZ122" s="267"/>
      <c r="CA122" s="267"/>
      <c r="CB122" s="267"/>
      <c r="CC122" s="267"/>
      <c r="CD122" s="267"/>
      <c r="CE122" s="267"/>
      <c r="CF122" s="267"/>
      <c r="CG122" s="267"/>
      <c r="CH122" s="267"/>
      <c r="CI122" s="267"/>
      <c r="CJ122" s="267"/>
      <c r="CK122" s="267"/>
      <c r="CL122" s="267"/>
      <c r="CM122" s="267"/>
      <c r="CN122" s="267"/>
      <c r="CO122" s="267"/>
      <c r="CP122" s="267"/>
      <c r="CQ122" s="267"/>
      <c r="CR122" s="267"/>
      <c r="CS122" s="267"/>
      <c r="CT122" s="267"/>
      <c r="CU122" s="267"/>
      <c r="CV122" s="267"/>
      <c r="CW122" s="267"/>
      <c r="CX122" s="267"/>
      <c r="CY122" s="267"/>
      <c r="CZ122" s="267"/>
      <c r="DA122" s="267"/>
      <c r="DB122" s="267"/>
      <c r="DC122" s="267"/>
      <c r="DD122" s="267"/>
      <c r="DE122" s="267"/>
      <c r="DF122" s="267"/>
      <c r="DG122" s="267"/>
      <c r="DH122" s="267"/>
      <c r="DI122" s="267"/>
      <c r="DJ122" s="267"/>
      <c r="DK122" s="267"/>
      <c r="DL122" s="267"/>
    </row>
    <row r="123" spans="1:116" x14ac:dyDescent="0.25">
      <c r="A123" s="268" t="s">
        <v>9458</v>
      </c>
      <c r="B123" s="269" t="s">
        <v>9459</v>
      </c>
      <c r="C123" s="272">
        <v>0.73069999029999999</v>
      </c>
      <c r="D123" s="273">
        <v>11</v>
      </c>
      <c r="E123" s="272">
        <v>0</v>
      </c>
      <c r="F123" s="272">
        <v>8.6</v>
      </c>
      <c r="G123" s="272">
        <v>0.36946207279999999</v>
      </c>
      <c r="H123" s="272">
        <v>36.799999999999997</v>
      </c>
      <c r="I123" s="273">
        <v>0</v>
      </c>
      <c r="J123" s="273" t="str">
        <f>IFERROR(VLOOKUP($B123,'Core Indicators'!$E$3:$EU$906,147,FALSE),"x")</f>
        <v>x</v>
      </c>
      <c r="K123" s="274">
        <v>0.76357662680000005</v>
      </c>
      <c r="L123" s="272">
        <v>8.25</v>
      </c>
      <c r="M123" s="273">
        <v>89</v>
      </c>
      <c r="N123" s="273">
        <v>52</v>
      </c>
      <c r="O123" s="273" t="str">
        <f>IFERROR(VLOOKUP(B123,'Core Indicators'!$E$3:$G$9906,3,FALSE),"x")</f>
        <v>x</v>
      </c>
      <c r="P123" s="273">
        <v>2030</v>
      </c>
      <c r="Q123" s="267"/>
      <c r="R123" s="267"/>
      <c r="S123" s="267"/>
      <c r="T123" s="267"/>
      <c r="U123" s="267"/>
      <c r="V123" s="267"/>
      <c r="W123" s="267"/>
      <c r="X123" s="267"/>
      <c r="Y123" s="267"/>
      <c r="Z123" s="267"/>
      <c r="AA123" s="267"/>
      <c r="AB123" s="267"/>
      <c r="AC123" s="267"/>
      <c r="AD123" s="267"/>
      <c r="AE123" s="267"/>
      <c r="AF123" s="267"/>
      <c r="AG123" s="267"/>
      <c r="AH123" s="267"/>
      <c r="AI123" s="267"/>
      <c r="AJ123" s="267"/>
      <c r="AK123" s="267"/>
      <c r="AL123" s="267"/>
      <c r="AM123" s="267"/>
      <c r="AN123" s="267"/>
      <c r="AO123" s="267"/>
      <c r="AP123" s="267"/>
      <c r="AQ123" s="267"/>
      <c r="AR123" s="267"/>
      <c r="AS123" s="267"/>
      <c r="AT123" s="267"/>
      <c r="AU123" s="267"/>
      <c r="AV123" s="267"/>
      <c r="AW123" s="267"/>
      <c r="AX123" s="267"/>
      <c r="AY123" s="267"/>
      <c r="AZ123" s="267"/>
      <c r="BA123" s="267"/>
      <c r="BB123" s="267"/>
      <c r="BC123" s="267"/>
      <c r="BD123" s="267"/>
      <c r="BE123" s="267"/>
      <c r="BF123" s="267"/>
      <c r="BG123" s="267"/>
      <c r="BH123" s="267"/>
      <c r="BI123" s="267"/>
      <c r="BJ123" s="267"/>
      <c r="BK123" s="267"/>
      <c r="BL123" s="267"/>
      <c r="BM123" s="267"/>
      <c r="BN123" s="267"/>
      <c r="BO123" s="267"/>
      <c r="BP123" s="267"/>
      <c r="BQ123" s="267"/>
      <c r="BR123" s="267"/>
      <c r="BS123" s="267"/>
      <c r="BT123" s="267"/>
      <c r="BU123" s="267"/>
      <c r="BV123" s="267"/>
      <c r="BW123" s="267"/>
      <c r="BX123" s="267"/>
      <c r="BY123" s="267"/>
      <c r="BZ123" s="267"/>
      <c r="CA123" s="267"/>
      <c r="CB123" s="267"/>
      <c r="CC123" s="267"/>
      <c r="CD123" s="267"/>
      <c r="CE123" s="267"/>
      <c r="CF123" s="267"/>
      <c r="CG123" s="267"/>
      <c r="CH123" s="267"/>
      <c r="CI123" s="267"/>
      <c r="CJ123" s="267"/>
      <c r="CK123" s="267"/>
      <c r="CL123" s="267"/>
      <c r="CM123" s="267"/>
      <c r="CN123" s="267"/>
      <c r="CO123" s="267"/>
      <c r="CP123" s="267"/>
      <c r="CQ123" s="267"/>
      <c r="CR123" s="267"/>
      <c r="CS123" s="267"/>
      <c r="CT123" s="267"/>
      <c r="CU123" s="267"/>
      <c r="CV123" s="267"/>
      <c r="CW123" s="267"/>
      <c r="CX123" s="267"/>
      <c r="CY123" s="267"/>
      <c r="CZ123" s="267"/>
      <c r="DA123" s="267"/>
      <c r="DB123" s="267"/>
      <c r="DC123" s="267"/>
      <c r="DD123" s="267"/>
      <c r="DE123" s="267"/>
      <c r="DF123" s="267"/>
      <c r="DG123" s="267"/>
      <c r="DH123" s="267"/>
      <c r="DI123" s="267"/>
      <c r="DJ123" s="267"/>
      <c r="DK123" s="267"/>
      <c r="DL123" s="267"/>
    </row>
    <row r="124" spans="1:116" x14ac:dyDescent="0.25">
      <c r="A124" s="268" t="s">
        <v>2241</v>
      </c>
      <c r="B124" s="269" t="s">
        <v>9460</v>
      </c>
      <c r="C124" s="272">
        <v>0.60879998740000008</v>
      </c>
      <c r="D124" s="273">
        <v>10</v>
      </c>
      <c r="E124" s="272">
        <v>0</v>
      </c>
      <c r="F124" s="272">
        <v>6.35</v>
      </c>
      <c r="G124" s="272">
        <v>0.61495508840000002</v>
      </c>
      <c r="H124" s="272">
        <v>44.7</v>
      </c>
      <c r="I124" s="273">
        <v>0</v>
      </c>
      <c r="J124" s="273">
        <f>IFERROR(VLOOKUP($B124,'Core Indicators'!$E$3:$EU$906,147,FALSE),"x")</f>
        <v>2466</v>
      </c>
      <c r="K124" s="274">
        <v>-0.33112335209999999</v>
      </c>
      <c r="L124" s="272">
        <v>5.5</v>
      </c>
      <c r="M124" s="273">
        <v>62</v>
      </c>
      <c r="N124" s="273">
        <v>31</v>
      </c>
      <c r="O124" s="273">
        <f>IFERROR(VLOOKUP(B124,'Core Indicators'!$E$3:$G$9906,3,FALSE),"x")</f>
        <v>21280000</v>
      </c>
      <c r="P124" s="273">
        <v>94280</v>
      </c>
      <c r="Q124" s="267"/>
      <c r="R124" s="267"/>
      <c r="S124" s="267"/>
      <c r="T124" s="267"/>
      <c r="U124" s="267"/>
      <c r="V124" s="267"/>
      <c r="W124" s="267"/>
      <c r="X124" s="267"/>
      <c r="Y124" s="267"/>
      <c r="Z124" s="267"/>
      <c r="AA124" s="267"/>
      <c r="AB124" s="267"/>
      <c r="AC124" s="267"/>
      <c r="AD124" s="267"/>
      <c r="AE124" s="267"/>
      <c r="AF124" s="267"/>
      <c r="AG124" s="267"/>
      <c r="AH124" s="267"/>
      <c r="AI124" s="267"/>
      <c r="AJ124" s="267"/>
      <c r="AK124" s="267"/>
      <c r="AL124" s="267"/>
      <c r="AM124" s="267"/>
      <c r="AN124" s="267"/>
      <c r="AO124" s="267"/>
      <c r="AP124" s="267"/>
      <c r="AQ124" s="267"/>
      <c r="AR124" s="267"/>
      <c r="AS124" s="267"/>
      <c r="AT124" s="267"/>
      <c r="AU124" s="267"/>
      <c r="AV124" s="267"/>
      <c r="AW124" s="267"/>
      <c r="AX124" s="267"/>
      <c r="AY124" s="267"/>
      <c r="AZ124" s="267"/>
      <c r="BA124" s="267"/>
      <c r="BB124" s="267"/>
      <c r="BC124" s="267"/>
      <c r="BD124" s="267"/>
      <c r="BE124" s="267"/>
      <c r="BF124" s="267"/>
      <c r="BG124" s="267"/>
      <c r="BH124" s="267"/>
      <c r="BI124" s="267"/>
      <c r="BJ124" s="267"/>
      <c r="BK124" s="267"/>
      <c r="BL124" s="267"/>
      <c r="BM124" s="267"/>
      <c r="BN124" s="267"/>
      <c r="BO124" s="267"/>
      <c r="BP124" s="267"/>
      <c r="BQ124" s="267"/>
      <c r="BR124" s="267"/>
      <c r="BS124" s="267"/>
      <c r="BT124" s="267"/>
      <c r="BU124" s="267"/>
      <c r="BV124" s="267"/>
      <c r="BW124" s="267"/>
      <c r="BX124" s="267"/>
      <c r="BY124" s="267"/>
      <c r="BZ124" s="267"/>
      <c r="CA124" s="267"/>
      <c r="CB124" s="267"/>
      <c r="CC124" s="267"/>
      <c r="CD124" s="267"/>
      <c r="CE124" s="267"/>
      <c r="CF124" s="267"/>
      <c r="CG124" s="267"/>
      <c r="CH124" s="267"/>
      <c r="CI124" s="267"/>
      <c r="CJ124" s="267"/>
      <c r="CK124" s="267"/>
      <c r="CL124" s="267"/>
      <c r="CM124" s="267"/>
      <c r="CN124" s="267"/>
      <c r="CO124" s="267"/>
      <c r="CP124" s="267"/>
      <c r="CQ124" s="267"/>
      <c r="CR124" s="267"/>
      <c r="CS124" s="267"/>
      <c r="CT124" s="267"/>
      <c r="CU124" s="267"/>
      <c r="CV124" s="267"/>
      <c r="CW124" s="267"/>
      <c r="CX124" s="267"/>
      <c r="CY124" s="267"/>
      <c r="CZ124" s="267"/>
      <c r="DA124" s="267"/>
      <c r="DB124" s="267"/>
      <c r="DC124" s="267"/>
      <c r="DD124" s="267"/>
      <c r="DE124" s="267"/>
      <c r="DF124" s="267"/>
      <c r="DG124" s="267"/>
      <c r="DH124" s="267"/>
      <c r="DI124" s="267"/>
      <c r="DJ124" s="267"/>
      <c r="DK124" s="267"/>
      <c r="DL124" s="267"/>
    </row>
    <row r="125" spans="1:116" x14ac:dyDescent="0.25">
      <c r="A125" s="268" t="s">
        <v>1145</v>
      </c>
      <c r="B125" s="269" t="s">
        <v>9461</v>
      </c>
      <c r="C125" s="272">
        <v>0.59559397110000001</v>
      </c>
      <c r="D125" s="273">
        <v>3</v>
      </c>
      <c r="E125" s="272">
        <v>5.8999999999999997E-2</v>
      </c>
      <c r="F125" s="272">
        <v>5.85</v>
      </c>
      <c r="G125" s="272">
        <v>0.27437398190000001</v>
      </c>
      <c r="H125" s="272">
        <v>41.1</v>
      </c>
      <c r="I125" s="273">
        <v>1</v>
      </c>
      <c r="J125" s="273">
        <f>IFERROR(VLOOKUP($B125,'Core Indicators'!$E$3:$EU$906,147,FALSE),"x")</f>
        <v>0</v>
      </c>
      <c r="K125" s="274">
        <v>0.59094518419999997</v>
      </c>
      <c r="L125" s="272">
        <v>5.5</v>
      </c>
      <c r="M125" s="273">
        <v>52</v>
      </c>
      <c r="N125" s="273">
        <v>53</v>
      </c>
      <c r="O125" s="273">
        <f>IFERROR(VLOOKUP(B125,'Core Indicators'!$E$3:$G$9906,3,FALSE),"x")</f>
        <v>32694000</v>
      </c>
      <c r="P125" s="273">
        <v>328550</v>
      </c>
      <c r="Q125" s="267"/>
      <c r="R125" s="267"/>
      <c r="S125" s="267"/>
      <c r="T125" s="267"/>
      <c r="U125" s="267"/>
      <c r="V125" s="267"/>
      <c r="W125" s="267"/>
      <c r="X125" s="267"/>
      <c r="Y125" s="267"/>
      <c r="Z125" s="267"/>
      <c r="AA125" s="267"/>
      <c r="AB125" s="267"/>
      <c r="AC125" s="267"/>
      <c r="AD125" s="267"/>
      <c r="AE125" s="267"/>
      <c r="AF125" s="267"/>
      <c r="AG125" s="267"/>
      <c r="AH125" s="267"/>
      <c r="AI125" s="267"/>
      <c r="AJ125" s="267"/>
      <c r="AK125" s="267"/>
      <c r="AL125" s="267"/>
      <c r="AM125" s="267"/>
      <c r="AN125" s="267"/>
      <c r="AO125" s="267"/>
      <c r="AP125" s="267"/>
      <c r="AQ125" s="267"/>
      <c r="AR125" s="267"/>
      <c r="AS125" s="267"/>
      <c r="AT125" s="267"/>
      <c r="AU125" s="267"/>
      <c r="AV125" s="267"/>
      <c r="AW125" s="267"/>
      <c r="AX125" s="267"/>
      <c r="AY125" s="267"/>
      <c r="AZ125" s="267"/>
      <c r="BA125" s="267"/>
      <c r="BB125" s="267"/>
      <c r="BC125" s="267"/>
      <c r="BD125" s="267"/>
      <c r="BE125" s="267"/>
      <c r="BF125" s="267"/>
      <c r="BG125" s="267"/>
      <c r="BH125" s="267"/>
      <c r="BI125" s="267"/>
      <c r="BJ125" s="267"/>
      <c r="BK125" s="267"/>
      <c r="BL125" s="267"/>
      <c r="BM125" s="267"/>
      <c r="BN125" s="267"/>
      <c r="BO125" s="267"/>
      <c r="BP125" s="267"/>
      <c r="BQ125" s="267"/>
      <c r="BR125" s="267"/>
      <c r="BS125" s="267"/>
      <c r="BT125" s="267"/>
      <c r="BU125" s="267"/>
      <c r="BV125" s="267"/>
      <c r="BW125" s="267"/>
      <c r="BX125" s="267"/>
      <c r="BY125" s="267"/>
      <c r="BZ125" s="267"/>
      <c r="CA125" s="267"/>
      <c r="CB125" s="267"/>
      <c r="CC125" s="267"/>
      <c r="CD125" s="267"/>
      <c r="CE125" s="267"/>
      <c r="CF125" s="267"/>
      <c r="CG125" s="267"/>
      <c r="CH125" s="267"/>
      <c r="CI125" s="267"/>
      <c r="CJ125" s="267"/>
      <c r="CK125" s="267"/>
      <c r="CL125" s="267"/>
      <c r="CM125" s="267"/>
      <c r="CN125" s="267"/>
      <c r="CO125" s="267"/>
      <c r="CP125" s="267"/>
      <c r="CQ125" s="267"/>
      <c r="CR125" s="267"/>
      <c r="CS125" s="267"/>
      <c r="CT125" s="267"/>
      <c r="CU125" s="267"/>
      <c r="CV125" s="267"/>
      <c r="CW125" s="267"/>
      <c r="CX125" s="267"/>
      <c r="CY125" s="267"/>
      <c r="CZ125" s="267"/>
      <c r="DA125" s="267"/>
      <c r="DB125" s="267"/>
      <c r="DC125" s="267"/>
      <c r="DD125" s="267"/>
      <c r="DE125" s="267"/>
      <c r="DF125" s="267"/>
      <c r="DG125" s="267"/>
      <c r="DH125" s="267"/>
      <c r="DI125" s="267"/>
      <c r="DJ125" s="267"/>
      <c r="DK125" s="267"/>
      <c r="DL125" s="267"/>
    </row>
    <row r="126" spans="1:116" x14ac:dyDescent="0.25">
      <c r="A126" s="268" t="s">
        <v>871</v>
      </c>
      <c r="B126" s="269" t="s">
        <v>9462</v>
      </c>
      <c r="C126" s="272">
        <v>0.72633300469999995</v>
      </c>
      <c r="D126" s="273">
        <v>11</v>
      </c>
      <c r="E126" s="272">
        <v>0.161</v>
      </c>
      <c r="F126" s="272">
        <v>7.5</v>
      </c>
      <c r="G126" s="272">
        <v>0.46023062380000002</v>
      </c>
      <c r="H126" s="272">
        <v>59.1</v>
      </c>
      <c r="I126" s="273">
        <v>0</v>
      </c>
      <c r="J126" s="273">
        <f>IFERROR(VLOOKUP($B126,'Core Indicators'!$E$3:$EU$906,147,FALSE),"x")</f>
        <v>0</v>
      </c>
      <c r="K126" s="274">
        <v>0.30998012419999998</v>
      </c>
      <c r="L126" s="272">
        <v>6.75</v>
      </c>
      <c r="M126" s="273">
        <v>77</v>
      </c>
      <c r="N126" s="273">
        <v>52</v>
      </c>
      <c r="O126" s="273">
        <f>IFERROR(VLOOKUP(B126,'Core Indicators'!$E$3:$G$9906,3,FALSE),"x")</f>
        <v>2597000</v>
      </c>
      <c r="P126" s="273">
        <v>823290</v>
      </c>
      <c r="Q126" s="267"/>
      <c r="R126" s="267"/>
      <c r="S126" s="267"/>
      <c r="T126" s="267"/>
      <c r="U126" s="267"/>
      <c r="V126" s="267"/>
      <c r="W126" s="267"/>
      <c r="X126" s="267"/>
      <c r="Y126" s="267"/>
      <c r="Z126" s="267"/>
      <c r="AA126" s="267"/>
      <c r="AB126" s="267"/>
      <c r="AC126" s="267"/>
      <c r="AD126" s="267"/>
      <c r="AE126" s="267"/>
      <c r="AF126" s="267"/>
      <c r="AG126" s="267"/>
      <c r="AH126" s="267"/>
      <c r="AI126" s="267"/>
      <c r="AJ126" s="267"/>
      <c r="AK126" s="267"/>
      <c r="AL126" s="267"/>
      <c r="AM126" s="267"/>
      <c r="AN126" s="267"/>
      <c r="AO126" s="267"/>
      <c r="AP126" s="267"/>
      <c r="AQ126" s="267"/>
      <c r="AR126" s="267"/>
      <c r="AS126" s="267"/>
      <c r="AT126" s="267"/>
      <c r="AU126" s="267"/>
      <c r="AV126" s="267"/>
      <c r="AW126" s="267"/>
      <c r="AX126" s="267"/>
      <c r="AY126" s="267"/>
      <c r="AZ126" s="267"/>
      <c r="BA126" s="267"/>
      <c r="BB126" s="267"/>
      <c r="BC126" s="267"/>
      <c r="BD126" s="267"/>
      <c r="BE126" s="267"/>
      <c r="BF126" s="267"/>
      <c r="BG126" s="267"/>
      <c r="BH126" s="267"/>
      <c r="BI126" s="267"/>
      <c r="BJ126" s="267"/>
      <c r="BK126" s="267"/>
      <c r="BL126" s="267"/>
      <c r="BM126" s="267"/>
      <c r="BN126" s="267"/>
      <c r="BO126" s="267"/>
      <c r="BP126" s="267"/>
      <c r="BQ126" s="267"/>
      <c r="BR126" s="267"/>
      <c r="BS126" s="267"/>
      <c r="BT126" s="267"/>
      <c r="BU126" s="267"/>
      <c r="BV126" s="267"/>
      <c r="BW126" s="267"/>
      <c r="BX126" s="267"/>
      <c r="BY126" s="267"/>
      <c r="BZ126" s="267"/>
      <c r="CA126" s="267"/>
      <c r="CB126" s="267"/>
      <c r="CC126" s="267"/>
      <c r="CD126" s="267"/>
      <c r="CE126" s="267"/>
      <c r="CF126" s="267"/>
      <c r="CG126" s="267"/>
      <c r="CH126" s="267"/>
      <c r="CI126" s="267"/>
      <c r="CJ126" s="267"/>
      <c r="CK126" s="267"/>
      <c r="CL126" s="267"/>
      <c r="CM126" s="267"/>
      <c r="CN126" s="267"/>
      <c r="CO126" s="267"/>
      <c r="CP126" s="267"/>
      <c r="CQ126" s="267"/>
      <c r="CR126" s="267"/>
      <c r="CS126" s="267"/>
      <c r="CT126" s="267"/>
      <c r="CU126" s="267"/>
      <c r="CV126" s="267"/>
      <c r="CW126" s="267"/>
      <c r="CX126" s="267"/>
      <c r="CY126" s="267"/>
      <c r="CZ126" s="267"/>
      <c r="DA126" s="267"/>
      <c r="DB126" s="267"/>
      <c r="DC126" s="267"/>
      <c r="DD126" s="267"/>
      <c r="DE126" s="267"/>
      <c r="DF126" s="267"/>
      <c r="DG126" s="267"/>
      <c r="DH126" s="267"/>
      <c r="DI126" s="267"/>
      <c r="DJ126" s="267"/>
      <c r="DK126" s="267"/>
      <c r="DL126" s="267"/>
    </row>
    <row r="127" spans="1:116" x14ac:dyDescent="0.25">
      <c r="A127" s="268" t="s">
        <v>176</v>
      </c>
      <c r="B127" s="269" t="s">
        <v>9463</v>
      </c>
      <c r="C127" s="272">
        <v>0.629549998</v>
      </c>
      <c r="D127" s="273">
        <v>8</v>
      </c>
      <c r="E127" s="272">
        <v>8.5000000000000006E-2</v>
      </c>
      <c r="F127" s="272">
        <v>6.1</v>
      </c>
      <c r="G127" s="272">
        <v>0.64744784730000005</v>
      </c>
      <c r="H127" s="272">
        <v>34.299999999999997</v>
      </c>
      <c r="I127" s="273">
        <v>3</v>
      </c>
      <c r="J127" s="273">
        <f>IFERROR(VLOOKUP($B127,'Core Indicators'!$E$3:$EU$906,147,FALSE),"x")</f>
        <v>356</v>
      </c>
      <c r="K127" s="274">
        <v>-0.53293120859999998</v>
      </c>
      <c r="L127" s="272">
        <v>5.5</v>
      </c>
      <c r="M127" s="273">
        <v>48</v>
      </c>
      <c r="N127" s="273">
        <v>32</v>
      </c>
      <c r="O127" s="273">
        <f>IFERROR(VLOOKUP(B127,'Core Indicators'!$E$3:$G$9906,3,FALSE),"x")</f>
        <v>12540000</v>
      </c>
      <c r="P127" s="273">
        <v>1266700</v>
      </c>
      <c r="Q127" s="267"/>
      <c r="R127" s="267"/>
      <c r="S127" s="267"/>
      <c r="T127" s="267"/>
      <c r="U127" s="267"/>
      <c r="V127" s="267"/>
      <c r="W127" s="267"/>
      <c r="X127" s="267"/>
      <c r="Y127" s="267"/>
      <c r="Z127" s="267"/>
      <c r="AA127" s="267"/>
      <c r="AB127" s="267"/>
      <c r="AC127" s="267"/>
      <c r="AD127" s="267"/>
      <c r="AE127" s="267"/>
      <c r="AF127" s="267"/>
      <c r="AG127" s="267"/>
      <c r="AH127" s="267"/>
      <c r="AI127" s="267"/>
      <c r="AJ127" s="267"/>
      <c r="AK127" s="267"/>
      <c r="AL127" s="267"/>
      <c r="AM127" s="267"/>
      <c r="AN127" s="267"/>
      <c r="AO127" s="267"/>
      <c r="AP127" s="267"/>
      <c r="AQ127" s="267"/>
      <c r="AR127" s="267"/>
      <c r="AS127" s="267"/>
      <c r="AT127" s="267"/>
      <c r="AU127" s="267"/>
      <c r="AV127" s="267"/>
      <c r="AW127" s="267"/>
      <c r="AX127" s="267"/>
      <c r="AY127" s="267"/>
      <c r="AZ127" s="267"/>
      <c r="BA127" s="267"/>
      <c r="BB127" s="267"/>
      <c r="BC127" s="267"/>
      <c r="BD127" s="267"/>
      <c r="BE127" s="267"/>
      <c r="BF127" s="267"/>
      <c r="BG127" s="267"/>
      <c r="BH127" s="267"/>
      <c r="BI127" s="267"/>
      <c r="BJ127" s="267"/>
      <c r="BK127" s="267"/>
      <c r="BL127" s="267"/>
      <c r="BM127" s="267"/>
      <c r="BN127" s="267"/>
      <c r="BO127" s="267"/>
      <c r="BP127" s="267"/>
      <c r="BQ127" s="267"/>
      <c r="BR127" s="267"/>
      <c r="BS127" s="267"/>
      <c r="BT127" s="267"/>
      <c r="BU127" s="267"/>
      <c r="BV127" s="267"/>
      <c r="BW127" s="267"/>
      <c r="BX127" s="267"/>
      <c r="BY127" s="267"/>
      <c r="BZ127" s="267"/>
      <c r="CA127" s="267"/>
      <c r="CB127" s="267"/>
      <c r="CC127" s="267"/>
      <c r="CD127" s="267"/>
      <c r="CE127" s="267"/>
      <c r="CF127" s="267"/>
      <c r="CG127" s="267"/>
      <c r="CH127" s="267"/>
      <c r="CI127" s="267"/>
      <c r="CJ127" s="267"/>
      <c r="CK127" s="267"/>
      <c r="CL127" s="267"/>
      <c r="CM127" s="267"/>
      <c r="CN127" s="267"/>
      <c r="CO127" s="267"/>
      <c r="CP127" s="267"/>
      <c r="CQ127" s="267"/>
      <c r="CR127" s="267"/>
      <c r="CS127" s="267"/>
      <c r="CT127" s="267"/>
      <c r="CU127" s="267"/>
      <c r="CV127" s="267"/>
      <c r="CW127" s="267"/>
      <c r="CX127" s="267"/>
      <c r="CY127" s="267"/>
      <c r="CZ127" s="267"/>
      <c r="DA127" s="267"/>
      <c r="DB127" s="267"/>
      <c r="DC127" s="267"/>
      <c r="DD127" s="267"/>
      <c r="DE127" s="267"/>
      <c r="DF127" s="267"/>
      <c r="DG127" s="267"/>
      <c r="DH127" s="267"/>
      <c r="DI127" s="267"/>
      <c r="DJ127" s="267"/>
      <c r="DK127" s="267"/>
      <c r="DL127" s="267"/>
    </row>
    <row r="128" spans="1:116" x14ac:dyDescent="0.25">
      <c r="A128" s="268" t="s">
        <v>709</v>
      </c>
      <c r="B128" s="269" t="s">
        <v>9464</v>
      </c>
      <c r="C128" s="272">
        <v>0.82875000470000004</v>
      </c>
      <c r="D128" s="273">
        <v>3</v>
      </c>
      <c r="E128" s="272">
        <v>0.03</v>
      </c>
      <c r="F128" s="272">
        <v>5.45</v>
      </c>
      <c r="G128" s="272" t="s">
        <v>17</v>
      </c>
      <c r="H128" s="272">
        <v>35.1</v>
      </c>
      <c r="I128" s="273">
        <v>5</v>
      </c>
      <c r="J128" s="273">
        <f>IFERROR(VLOOKUP($B128,'Core Indicators'!$E$3:$EU$906,147,FALSE),"x")</f>
        <v>4453</v>
      </c>
      <c r="K128" s="274">
        <v>-0.89798212049999993</v>
      </c>
      <c r="L128" s="272">
        <v>5.25</v>
      </c>
      <c r="M128" s="273">
        <v>47</v>
      </c>
      <c r="N128" s="273">
        <v>26</v>
      </c>
      <c r="O128" s="273">
        <f>IFERROR(VLOOKUP(B128,'Core Indicators'!$E$3:$G$9906,3,FALSE),"x")</f>
        <v>223500000</v>
      </c>
      <c r="P128" s="273">
        <v>910770</v>
      </c>
      <c r="Q128" s="267"/>
      <c r="R128" s="267"/>
      <c r="S128" s="267"/>
      <c r="T128" s="267"/>
      <c r="U128" s="267"/>
      <c r="V128" s="267"/>
      <c r="W128" s="267"/>
      <c r="X128" s="267"/>
      <c r="Y128" s="267"/>
      <c r="Z128" s="267"/>
      <c r="AA128" s="267"/>
      <c r="AB128" s="267"/>
      <c r="AC128" s="267"/>
      <c r="AD128" s="267"/>
      <c r="AE128" s="267"/>
      <c r="AF128" s="267"/>
      <c r="AG128" s="267"/>
      <c r="AH128" s="267"/>
      <c r="AI128" s="267"/>
      <c r="AJ128" s="267"/>
      <c r="AK128" s="267"/>
      <c r="AL128" s="267"/>
      <c r="AM128" s="267"/>
      <c r="AN128" s="267"/>
      <c r="AO128" s="267"/>
      <c r="AP128" s="267"/>
      <c r="AQ128" s="267"/>
      <c r="AR128" s="267"/>
      <c r="AS128" s="267"/>
      <c r="AT128" s="267"/>
      <c r="AU128" s="267"/>
      <c r="AV128" s="267"/>
      <c r="AW128" s="267"/>
      <c r="AX128" s="267"/>
      <c r="AY128" s="267"/>
      <c r="AZ128" s="267"/>
      <c r="BA128" s="267"/>
      <c r="BB128" s="267"/>
      <c r="BC128" s="267"/>
      <c r="BD128" s="267"/>
      <c r="BE128" s="267"/>
      <c r="BF128" s="267"/>
      <c r="BG128" s="267"/>
      <c r="BH128" s="267"/>
      <c r="BI128" s="267"/>
      <c r="BJ128" s="267"/>
      <c r="BK128" s="267"/>
      <c r="BL128" s="267"/>
      <c r="BM128" s="267"/>
      <c r="BN128" s="267"/>
      <c r="BO128" s="267"/>
      <c r="BP128" s="267"/>
      <c r="BQ128" s="267"/>
      <c r="BR128" s="267"/>
      <c r="BS128" s="267"/>
      <c r="BT128" s="267"/>
      <c r="BU128" s="267"/>
      <c r="BV128" s="267"/>
      <c r="BW128" s="267"/>
      <c r="BX128" s="267"/>
      <c r="BY128" s="267"/>
      <c r="BZ128" s="267"/>
      <c r="CA128" s="267"/>
      <c r="CB128" s="267"/>
      <c r="CC128" s="267"/>
      <c r="CD128" s="267"/>
      <c r="CE128" s="267"/>
      <c r="CF128" s="267"/>
      <c r="CG128" s="267"/>
      <c r="CH128" s="267"/>
      <c r="CI128" s="267"/>
      <c r="CJ128" s="267"/>
      <c r="CK128" s="267"/>
      <c r="CL128" s="267"/>
      <c r="CM128" s="267"/>
      <c r="CN128" s="267"/>
      <c r="CO128" s="267"/>
      <c r="CP128" s="267"/>
      <c r="CQ128" s="267"/>
      <c r="CR128" s="267"/>
      <c r="CS128" s="267"/>
      <c r="CT128" s="267"/>
      <c r="CU128" s="267"/>
      <c r="CV128" s="267"/>
      <c r="CW128" s="267"/>
      <c r="CX128" s="267"/>
      <c r="CY128" s="267"/>
      <c r="CZ128" s="267"/>
      <c r="DA128" s="267"/>
      <c r="DB128" s="267"/>
      <c r="DC128" s="267"/>
      <c r="DD128" s="267"/>
      <c r="DE128" s="267"/>
      <c r="DF128" s="267"/>
      <c r="DG128" s="267"/>
      <c r="DH128" s="267"/>
      <c r="DI128" s="267"/>
      <c r="DJ128" s="267"/>
      <c r="DK128" s="267"/>
      <c r="DL128" s="267"/>
    </row>
    <row r="129" spans="1:116" x14ac:dyDescent="0.25">
      <c r="A129" s="268" t="s">
        <v>1804</v>
      </c>
      <c r="B129" s="269" t="s">
        <v>9465</v>
      </c>
      <c r="C129" s="272">
        <v>0.2510709747</v>
      </c>
      <c r="D129" s="273">
        <v>6</v>
      </c>
      <c r="E129" s="272">
        <v>0.13950000000000001</v>
      </c>
      <c r="F129" s="272">
        <v>4.0333333332999999</v>
      </c>
      <c r="G129" s="272">
        <v>0.45470245500000001</v>
      </c>
      <c r="H129" s="272">
        <v>46.2</v>
      </c>
      <c r="I129" s="273">
        <v>3</v>
      </c>
      <c r="J129" s="273">
        <f>IFERROR(VLOOKUP($B129,'Core Indicators'!$E$3:$EU$906,147,FALSE),"x")</f>
        <v>12</v>
      </c>
      <c r="K129" s="274">
        <v>-1.1756899356999999</v>
      </c>
      <c r="L129" s="272">
        <v>2.5</v>
      </c>
      <c r="M129" s="273">
        <v>31</v>
      </c>
      <c r="N129" s="273">
        <v>22</v>
      </c>
      <c r="O129" s="273">
        <f>IFERROR(VLOOKUP(B129,'Core Indicators'!$E$3:$G$9906,3,FALSE),"x")</f>
        <v>6201000</v>
      </c>
      <c r="P129" s="273">
        <v>120340</v>
      </c>
      <c r="Q129" s="267"/>
      <c r="R129" s="267"/>
      <c r="S129" s="267"/>
      <c r="T129" s="267"/>
      <c r="U129" s="267"/>
      <c r="V129" s="267"/>
      <c r="W129" s="267"/>
      <c r="X129" s="267"/>
      <c r="Y129" s="267"/>
      <c r="Z129" s="267"/>
      <c r="AA129" s="267"/>
      <c r="AB129" s="267"/>
      <c r="AC129" s="267"/>
      <c r="AD129" s="267"/>
      <c r="AE129" s="267"/>
      <c r="AF129" s="267"/>
      <c r="AG129" s="267"/>
      <c r="AH129" s="267"/>
      <c r="AI129" s="267"/>
      <c r="AJ129" s="267"/>
      <c r="AK129" s="267"/>
      <c r="AL129" s="267"/>
      <c r="AM129" s="267"/>
      <c r="AN129" s="267"/>
      <c r="AO129" s="267"/>
      <c r="AP129" s="267"/>
      <c r="AQ129" s="267"/>
      <c r="AR129" s="267"/>
      <c r="AS129" s="267"/>
      <c r="AT129" s="267"/>
      <c r="AU129" s="267"/>
      <c r="AV129" s="267"/>
      <c r="AW129" s="267"/>
      <c r="AX129" s="267"/>
      <c r="AY129" s="267"/>
      <c r="AZ129" s="267"/>
      <c r="BA129" s="267"/>
      <c r="BB129" s="267"/>
      <c r="BC129" s="267"/>
      <c r="BD129" s="267"/>
      <c r="BE129" s="267"/>
      <c r="BF129" s="267"/>
      <c r="BG129" s="267"/>
      <c r="BH129" s="267"/>
      <c r="BI129" s="267"/>
      <c r="BJ129" s="267"/>
      <c r="BK129" s="267"/>
      <c r="BL129" s="267"/>
      <c r="BM129" s="267"/>
      <c r="BN129" s="267"/>
      <c r="BO129" s="267"/>
      <c r="BP129" s="267"/>
      <c r="BQ129" s="267"/>
      <c r="BR129" s="267"/>
      <c r="BS129" s="267"/>
      <c r="BT129" s="267"/>
      <c r="BU129" s="267"/>
      <c r="BV129" s="267"/>
      <c r="BW129" s="267"/>
      <c r="BX129" s="267"/>
      <c r="BY129" s="267"/>
      <c r="BZ129" s="267"/>
      <c r="CA129" s="267"/>
      <c r="CB129" s="267"/>
      <c r="CC129" s="267"/>
      <c r="CD129" s="267"/>
      <c r="CE129" s="267"/>
      <c r="CF129" s="267"/>
      <c r="CG129" s="267"/>
      <c r="CH129" s="267"/>
      <c r="CI129" s="267"/>
      <c r="CJ129" s="267"/>
      <c r="CK129" s="267"/>
      <c r="CL129" s="267"/>
      <c r="CM129" s="267"/>
      <c r="CN129" s="267"/>
      <c r="CO129" s="267"/>
      <c r="CP129" s="267"/>
      <c r="CQ129" s="267"/>
      <c r="CR129" s="267"/>
      <c r="CS129" s="267"/>
      <c r="CT129" s="267"/>
      <c r="CU129" s="267"/>
      <c r="CV129" s="267"/>
      <c r="CW129" s="267"/>
      <c r="CX129" s="267"/>
      <c r="CY129" s="267"/>
      <c r="CZ129" s="267"/>
      <c r="DA129" s="267"/>
      <c r="DB129" s="267"/>
      <c r="DC129" s="267"/>
      <c r="DD129" s="267"/>
      <c r="DE129" s="267"/>
      <c r="DF129" s="267"/>
      <c r="DG129" s="267"/>
      <c r="DH129" s="267"/>
      <c r="DI129" s="267"/>
      <c r="DJ129" s="267"/>
      <c r="DK129" s="267"/>
      <c r="DL129" s="267"/>
    </row>
    <row r="130" spans="1:116" x14ac:dyDescent="0.25">
      <c r="A130" s="268" t="s">
        <v>9466</v>
      </c>
      <c r="B130" s="269" t="s">
        <v>9467</v>
      </c>
      <c r="C130" s="272">
        <v>0</v>
      </c>
      <c r="D130" s="273">
        <v>13</v>
      </c>
      <c r="E130" s="272">
        <v>0</v>
      </c>
      <c r="F130" s="272" t="s">
        <v>17</v>
      </c>
      <c r="G130" s="272">
        <v>4.1109984400000001E-2</v>
      </c>
      <c r="H130" s="272">
        <v>28.1</v>
      </c>
      <c r="I130" s="273">
        <v>0</v>
      </c>
      <c r="J130" s="273" t="str">
        <f>IFERROR(VLOOKUP($B130,'Core Indicators'!$E$3:$EU$906,147,FALSE),"x")</f>
        <v>x</v>
      </c>
      <c r="K130" s="274">
        <v>1.8084671497</v>
      </c>
      <c r="L130" s="272" t="s">
        <v>17</v>
      </c>
      <c r="M130" s="273">
        <v>99</v>
      </c>
      <c r="N130" s="273">
        <v>82</v>
      </c>
      <c r="O130" s="273" t="str">
        <f>IFERROR(VLOOKUP(B130,'Core Indicators'!$E$3:$G$9906,3,FALSE),"x")</f>
        <v>x</v>
      </c>
      <c r="P130" s="273">
        <v>33690</v>
      </c>
      <c r="Q130" s="267"/>
      <c r="R130" s="267"/>
      <c r="S130" s="267"/>
      <c r="T130" s="267"/>
      <c r="U130" s="267"/>
      <c r="V130" s="267"/>
      <c r="W130" s="267"/>
      <c r="X130" s="267"/>
      <c r="Y130" s="267"/>
      <c r="Z130" s="267"/>
      <c r="AA130" s="267"/>
      <c r="AB130" s="267"/>
      <c r="AC130" s="267"/>
      <c r="AD130" s="267"/>
      <c r="AE130" s="267"/>
      <c r="AF130" s="267"/>
      <c r="AG130" s="267"/>
      <c r="AH130" s="267"/>
      <c r="AI130" s="267"/>
      <c r="AJ130" s="267"/>
      <c r="AK130" s="267"/>
      <c r="AL130" s="267"/>
      <c r="AM130" s="267"/>
      <c r="AN130" s="267"/>
      <c r="AO130" s="267"/>
      <c r="AP130" s="267"/>
      <c r="AQ130" s="267"/>
      <c r="AR130" s="267"/>
      <c r="AS130" s="267"/>
      <c r="AT130" s="267"/>
      <c r="AU130" s="267"/>
      <c r="AV130" s="267"/>
      <c r="AW130" s="267"/>
      <c r="AX130" s="267"/>
      <c r="AY130" s="267"/>
      <c r="AZ130" s="267"/>
      <c r="BA130" s="267"/>
      <c r="BB130" s="267"/>
      <c r="BC130" s="267"/>
      <c r="BD130" s="267"/>
      <c r="BE130" s="267"/>
      <c r="BF130" s="267"/>
      <c r="BG130" s="267"/>
      <c r="BH130" s="267"/>
      <c r="BI130" s="267"/>
      <c r="BJ130" s="267"/>
      <c r="BK130" s="267"/>
      <c r="BL130" s="267"/>
      <c r="BM130" s="267"/>
      <c r="BN130" s="267"/>
      <c r="BO130" s="267"/>
      <c r="BP130" s="267"/>
      <c r="BQ130" s="267"/>
      <c r="BR130" s="267"/>
      <c r="BS130" s="267"/>
      <c r="BT130" s="267"/>
      <c r="BU130" s="267"/>
      <c r="BV130" s="267"/>
      <c r="BW130" s="267"/>
      <c r="BX130" s="267"/>
      <c r="BY130" s="267"/>
      <c r="BZ130" s="267"/>
      <c r="CA130" s="267"/>
      <c r="CB130" s="267"/>
      <c r="CC130" s="267"/>
      <c r="CD130" s="267"/>
      <c r="CE130" s="267"/>
      <c r="CF130" s="267"/>
      <c r="CG130" s="267"/>
      <c r="CH130" s="267"/>
      <c r="CI130" s="267"/>
      <c r="CJ130" s="267"/>
      <c r="CK130" s="267"/>
      <c r="CL130" s="267"/>
      <c r="CM130" s="267"/>
      <c r="CN130" s="267"/>
      <c r="CO130" s="267"/>
      <c r="CP130" s="267"/>
      <c r="CQ130" s="267"/>
      <c r="CR130" s="267"/>
      <c r="CS130" s="267"/>
      <c r="CT130" s="267"/>
      <c r="CU130" s="267"/>
      <c r="CV130" s="267"/>
      <c r="CW130" s="267"/>
      <c r="CX130" s="267"/>
      <c r="CY130" s="267"/>
      <c r="CZ130" s="267"/>
      <c r="DA130" s="267"/>
      <c r="DB130" s="267"/>
      <c r="DC130" s="267"/>
      <c r="DD130" s="267"/>
      <c r="DE130" s="267"/>
      <c r="DF130" s="267"/>
      <c r="DG130" s="267"/>
      <c r="DH130" s="267"/>
      <c r="DI130" s="267"/>
      <c r="DJ130" s="267"/>
      <c r="DK130" s="267"/>
      <c r="DL130" s="267"/>
    </row>
    <row r="131" spans="1:116" x14ac:dyDescent="0.25">
      <c r="A131" s="268" t="s">
        <v>9468</v>
      </c>
      <c r="B131" s="269" t="s">
        <v>9469</v>
      </c>
      <c r="C131" s="272">
        <v>0</v>
      </c>
      <c r="D131" s="273">
        <v>12</v>
      </c>
      <c r="E131" s="272">
        <v>0</v>
      </c>
      <c r="F131" s="272" t="s">
        <v>17</v>
      </c>
      <c r="G131" s="272">
        <v>4.4116419499999997E-2</v>
      </c>
      <c r="H131" s="272">
        <v>27.6</v>
      </c>
      <c r="I131" s="273">
        <v>0</v>
      </c>
      <c r="J131" s="273" t="str">
        <f>IFERROR(VLOOKUP($B131,'Core Indicators'!$E$3:$EU$906,147,FALSE),"x")</f>
        <v>x</v>
      </c>
      <c r="K131" s="274">
        <v>1.9849152564999999</v>
      </c>
      <c r="L131" s="272" t="s">
        <v>17</v>
      </c>
      <c r="M131" s="273">
        <v>100</v>
      </c>
      <c r="N131" s="273">
        <v>84</v>
      </c>
      <c r="O131" s="273" t="str">
        <f>IFERROR(VLOOKUP(B131,'Core Indicators'!$E$3:$G$9906,3,FALSE),"x")</f>
        <v>x</v>
      </c>
      <c r="P131" s="273">
        <v>365245</v>
      </c>
      <c r="Q131" s="267"/>
      <c r="R131" s="267"/>
      <c r="S131" s="267"/>
      <c r="T131" s="267"/>
      <c r="U131" s="267"/>
      <c r="V131" s="267"/>
      <c r="W131" s="267"/>
      <c r="X131" s="267"/>
      <c r="Y131" s="267"/>
      <c r="Z131" s="267"/>
      <c r="AA131" s="267"/>
      <c r="AB131" s="267"/>
      <c r="AC131" s="267"/>
      <c r="AD131" s="267"/>
      <c r="AE131" s="267"/>
      <c r="AF131" s="267"/>
      <c r="AG131" s="267"/>
      <c r="AH131" s="267"/>
      <c r="AI131" s="267"/>
      <c r="AJ131" s="267"/>
      <c r="AK131" s="267"/>
      <c r="AL131" s="267"/>
      <c r="AM131" s="267"/>
      <c r="AN131" s="267"/>
      <c r="AO131" s="267"/>
      <c r="AP131" s="267"/>
      <c r="AQ131" s="267"/>
      <c r="AR131" s="267"/>
      <c r="AS131" s="267"/>
      <c r="AT131" s="267"/>
      <c r="AU131" s="267"/>
      <c r="AV131" s="267"/>
      <c r="AW131" s="267"/>
      <c r="AX131" s="267"/>
      <c r="AY131" s="267"/>
      <c r="AZ131" s="267"/>
      <c r="BA131" s="267"/>
      <c r="BB131" s="267"/>
      <c r="BC131" s="267"/>
      <c r="BD131" s="267"/>
      <c r="BE131" s="267"/>
      <c r="BF131" s="267"/>
      <c r="BG131" s="267"/>
      <c r="BH131" s="267"/>
      <c r="BI131" s="267"/>
      <c r="BJ131" s="267"/>
      <c r="BK131" s="267"/>
      <c r="BL131" s="267"/>
      <c r="BM131" s="267"/>
      <c r="BN131" s="267"/>
      <c r="BO131" s="267"/>
      <c r="BP131" s="267"/>
      <c r="BQ131" s="267"/>
      <c r="BR131" s="267"/>
      <c r="BS131" s="267"/>
      <c r="BT131" s="267"/>
      <c r="BU131" s="267"/>
      <c r="BV131" s="267"/>
      <c r="BW131" s="267"/>
      <c r="BX131" s="267"/>
      <c r="BY131" s="267"/>
      <c r="BZ131" s="267"/>
      <c r="CA131" s="267"/>
      <c r="CB131" s="267"/>
      <c r="CC131" s="267"/>
      <c r="CD131" s="267"/>
      <c r="CE131" s="267"/>
      <c r="CF131" s="267"/>
      <c r="CG131" s="267"/>
      <c r="CH131" s="267"/>
      <c r="CI131" s="267"/>
      <c r="CJ131" s="267"/>
      <c r="CK131" s="267"/>
      <c r="CL131" s="267"/>
      <c r="CM131" s="267"/>
      <c r="CN131" s="267"/>
      <c r="CO131" s="267"/>
      <c r="CP131" s="267"/>
      <c r="CQ131" s="267"/>
      <c r="CR131" s="267"/>
      <c r="CS131" s="267"/>
      <c r="CT131" s="267"/>
      <c r="CU131" s="267"/>
      <c r="CV131" s="267"/>
      <c r="CW131" s="267"/>
      <c r="CX131" s="267"/>
      <c r="CY131" s="267"/>
      <c r="CZ131" s="267"/>
      <c r="DA131" s="267"/>
      <c r="DB131" s="267"/>
      <c r="DC131" s="267"/>
      <c r="DD131" s="267"/>
      <c r="DE131" s="267"/>
      <c r="DF131" s="267"/>
      <c r="DG131" s="267"/>
      <c r="DH131" s="267"/>
      <c r="DI131" s="267"/>
      <c r="DJ131" s="267"/>
      <c r="DK131" s="267"/>
      <c r="DL131" s="267"/>
    </row>
    <row r="132" spans="1:116" x14ac:dyDescent="0.25">
      <c r="A132" s="268" t="s">
        <v>9470</v>
      </c>
      <c r="B132" s="269" t="s">
        <v>9471</v>
      </c>
      <c r="C132" s="272">
        <v>0.76569999609999995</v>
      </c>
      <c r="D132" s="273">
        <v>8</v>
      </c>
      <c r="E132" s="272">
        <v>0.09</v>
      </c>
      <c r="F132" s="272">
        <v>5.85</v>
      </c>
      <c r="G132" s="272">
        <v>0.47573758710000003</v>
      </c>
      <c r="H132" s="272">
        <v>32.799999999999997</v>
      </c>
      <c r="I132" s="273">
        <v>3</v>
      </c>
      <c r="J132" s="273" t="str">
        <f>IFERROR(VLOOKUP($B132,'Core Indicators'!$E$3:$EU$906,147,FALSE),"x")</f>
        <v>x</v>
      </c>
      <c r="K132" s="274">
        <v>-0.53553414340000005</v>
      </c>
      <c r="L132" s="272">
        <v>5</v>
      </c>
      <c r="M132" s="273">
        <v>56</v>
      </c>
      <c r="N132" s="273">
        <v>34</v>
      </c>
      <c r="O132" s="273" t="str">
        <f>IFERROR(VLOOKUP(B132,'Core Indicators'!$E$3:$G$9906,3,FALSE),"x")</f>
        <v>x</v>
      </c>
      <c r="P132" s="273">
        <v>143350</v>
      </c>
      <c r="Q132" s="267"/>
      <c r="R132" s="267"/>
      <c r="S132" s="267"/>
      <c r="T132" s="267"/>
      <c r="U132" s="267"/>
      <c r="V132" s="267"/>
      <c r="W132" s="267"/>
      <c r="X132" s="267"/>
      <c r="Y132" s="267"/>
      <c r="Z132" s="267"/>
      <c r="AA132" s="267"/>
      <c r="AB132" s="267"/>
      <c r="AC132" s="267"/>
      <c r="AD132" s="267"/>
      <c r="AE132" s="267"/>
      <c r="AF132" s="267"/>
      <c r="AG132" s="267"/>
      <c r="AH132" s="267"/>
      <c r="AI132" s="267"/>
      <c r="AJ132" s="267"/>
      <c r="AK132" s="267"/>
      <c r="AL132" s="267"/>
      <c r="AM132" s="267"/>
      <c r="AN132" s="267"/>
      <c r="AO132" s="267"/>
      <c r="AP132" s="267"/>
      <c r="AQ132" s="267"/>
      <c r="AR132" s="267"/>
      <c r="AS132" s="267"/>
      <c r="AT132" s="267"/>
      <c r="AU132" s="267"/>
      <c r="AV132" s="267"/>
      <c r="AW132" s="267"/>
      <c r="AX132" s="267"/>
      <c r="AY132" s="267"/>
      <c r="AZ132" s="267"/>
      <c r="BA132" s="267"/>
      <c r="BB132" s="267"/>
      <c r="BC132" s="267"/>
      <c r="BD132" s="267"/>
      <c r="BE132" s="267"/>
      <c r="BF132" s="267"/>
      <c r="BG132" s="267"/>
      <c r="BH132" s="267"/>
      <c r="BI132" s="267"/>
      <c r="BJ132" s="267"/>
      <c r="BK132" s="267"/>
      <c r="BL132" s="267"/>
      <c r="BM132" s="267"/>
      <c r="BN132" s="267"/>
      <c r="BO132" s="267"/>
      <c r="BP132" s="267"/>
      <c r="BQ132" s="267"/>
      <c r="BR132" s="267"/>
      <c r="BS132" s="267"/>
      <c r="BT132" s="267"/>
      <c r="BU132" s="267"/>
      <c r="BV132" s="267"/>
      <c r="BW132" s="267"/>
      <c r="BX132" s="267"/>
      <c r="BY132" s="267"/>
      <c r="BZ132" s="267"/>
      <c r="CA132" s="267"/>
      <c r="CB132" s="267"/>
      <c r="CC132" s="267"/>
      <c r="CD132" s="267"/>
      <c r="CE132" s="267"/>
      <c r="CF132" s="267"/>
      <c r="CG132" s="267"/>
      <c r="CH132" s="267"/>
      <c r="CI132" s="267"/>
      <c r="CJ132" s="267"/>
      <c r="CK132" s="267"/>
      <c r="CL132" s="267"/>
      <c r="CM132" s="267"/>
      <c r="CN132" s="267"/>
      <c r="CO132" s="267"/>
      <c r="CP132" s="267"/>
      <c r="CQ132" s="267"/>
      <c r="CR132" s="267"/>
      <c r="CS132" s="267"/>
      <c r="CT132" s="267"/>
      <c r="CU132" s="267"/>
      <c r="CV132" s="267"/>
      <c r="CW132" s="267"/>
      <c r="CX132" s="267"/>
      <c r="CY132" s="267"/>
      <c r="CZ132" s="267"/>
      <c r="DA132" s="267"/>
      <c r="DB132" s="267"/>
      <c r="DC132" s="267"/>
      <c r="DD132" s="267"/>
      <c r="DE132" s="267"/>
      <c r="DF132" s="267"/>
      <c r="DG132" s="267"/>
      <c r="DH132" s="267"/>
      <c r="DI132" s="267"/>
      <c r="DJ132" s="267"/>
      <c r="DK132" s="267"/>
      <c r="DL132" s="267"/>
    </row>
    <row r="133" spans="1:116" x14ac:dyDescent="0.25">
      <c r="A133" s="268" t="s">
        <v>9472</v>
      </c>
      <c r="B133" s="269" t="s">
        <v>9473</v>
      </c>
      <c r="C133" s="272">
        <v>0</v>
      </c>
      <c r="D133" s="273">
        <v>12</v>
      </c>
      <c r="E133" s="272">
        <v>0</v>
      </c>
      <c r="F133" s="272" t="s">
        <v>17</v>
      </c>
      <c r="G133" s="272" t="s">
        <v>17</v>
      </c>
      <c r="H133" s="272">
        <v>34.799999999999997</v>
      </c>
      <c r="I133" s="273">
        <v>0</v>
      </c>
      <c r="J133" s="273" t="str">
        <f>IFERROR(VLOOKUP($B133,'Core Indicators'!$E$3:$EU$906,147,FALSE),"x")</f>
        <v>x</v>
      </c>
      <c r="K133" s="274">
        <v>-0.76369076969999994</v>
      </c>
      <c r="L133" s="272" t="s">
        <v>17</v>
      </c>
      <c r="M133" s="273">
        <v>77</v>
      </c>
      <c r="N133" s="273" t="s">
        <v>17</v>
      </c>
      <c r="O133" s="273" t="str">
        <f>IFERROR(VLOOKUP(B133,'Core Indicators'!$E$3:$G$9906,3,FALSE),"x")</f>
        <v>x</v>
      </c>
      <c r="P133" s="273">
        <v>20</v>
      </c>
      <c r="Q133" s="267"/>
      <c r="R133" s="267"/>
      <c r="S133" s="267"/>
      <c r="T133" s="267"/>
      <c r="U133" s="267"/>
      <c r="V133" s="267"/>
      <c r="W133" s="267"/>
      <c r="X133" s="267"/>
      <c r="Y133" s="267"/>
      <c r="Z133" s="267"/>
      <c r="AA133" s="267"/>
      <c r="AB133" s="267"/>
      <c r="AC133" s="267"/>
      <c r="AD133" s="267"/>
      <c r="AE133" s="267"/>
      <c r="AF133" s="267"/>
      <c r="AG133" s="267"/>
      <c r="AH133" s="267"/>
      <c r="AI133" s="267"/>
      <c r="AJ133" s="267"/>
      <c r="AK133" s="267"/>
      <c r="AL133" s="267"/>
      <c r="AM133" s="267"/>
      <c r="AN133" s="267"/>
      <c r="AO133" s="267"/>
      <c r="AP133" s="267"/>
      <c r="AQ133" s="267"/>
      <c r="AR133" s="267"/>
      <c r="AS133" s="267"/>
      <c r="AT133" s="267"/>
      <c r="AU133" s="267"/>
      <c r="AV133" s="267"/>
      <c r="AW133" s="267"/>
      <c r="AX133" s="267"/>
      <c r="AY133" s="267"/>
      <c r="AZ133" s="267"/>
      <c r="BA133" s="267"/>
      <c r="BB133" s="267"/>
      <c r="BC133" s="267"/>
      <c r="BD133" s="267"/>
      <c r="BE133" s="267"/>
      <c r="BF133" s="267"/>
      <c r="BG133" s="267"/>
      <c r="BH133" s="267"/>
      <c r="BI133" s="267"/>
      <c r="BJ133" s="267"/>
      <c r="BK133" s="267"/>
      <c r="BL133" s="267"/>
      <c r="BM133" s="267"/>
      <c r="BN133" s="267"/>
      <c r="BO133" s="267"/>
      <c r="BP133" s="267"/>
      <c r="BQ133" s="267"/>
      <c r="BR133" s="267"/>
      <c r="BS133" s="267"/>
      <c r="BT133" s="267"/>
      <c r="BU133" s="267"/>
      <c r="BV133" s="267"/>
      <c r="BW133" s="267"/>
      <c r="BX133" s="267"/>
      <c r="BY133" s="267"/>
      <c r="BZ133" s="267"/>
      <c r="CA133" s="267"/>
      <c r="CB133" s="267"/>
      <c r="CC133" s="267"/>
      <c r="CD133" s="267"/>
      <c r="CE133" s="267"/>
      <c r="CF133" s="267"/>
      <c r="CG133" s="267"/>
      <c r="CH133" s="267"/>
      <c r="CI133" s="267"/>
      <c r="CJ133" s="267"/>
      <c r="CK133" s="267"/>
      <c r="CL133" s="267"/>
      <c r="CM133" s="267"/>
      <c r="CN133" s="267"/>
      <c r="CO133" s="267"/>
      <c r="CP133" s="267"/>
      <c r="CQ133" s="267"/>
      <c r="CR133" s="267"/>
      <c r="CS133" s="267"/>
      <c r="CT133" s="267"/>
      <c r="CU133" s="267"/>
      <c r="CV133" s="267"/>
      <c r="CW133" s="267"/>
      <c r="CX133" s="267"/>
      <c r="CY133" s="267"/>
      <c r="CZ133" s="267"/>
      <c r="DA133" s="267"/>
      <c r="DB133" s="267"/>
      <c r="DC133" s="267"/>
      <c r="DD133" s="267"/>
      <c r="DE133" s="267"/>
      <c r="DF133" s="267"/>
      <c r="DG133" s="267"/>
      <c r="DH133" s="267"/>
      <c r="DI133" s="267"/>
      <c r="DJ133" s="267"/>
      <c r="DK133" s="267"/>
      <c r="DL133" s="267"/>
    </row>
    <row r="134" spans="1:116" x14ac:dyDescent="0.25">
      <c r="A134" s="268" t="s">
        <v>9474</v>
      </c>
      <c r="B134" s="269" t="s">
        <v>9475</v>
      </c>
      <c r="C134" s="272">
        <v>0.50848300209999997</v>
      </c>
      <c r="D134" s="273">
        <v>13</v>
      </c>
      <c r="E134" s="272">
        <v>0</v>
      </c>
      <c r="F134" s="272" t="s">
        <v>17</v>
      </c>
      <c r="G134" s="272">
        <v>0.13293942289999999</v>
      </c>
      <c r="H134" s="272" t="s">
        <v>17</v>
      </c>
      <c r="I134" s="273">
        <v>0</v>
      </c>
      <c r="J134" s="273" t="str">
        <f>IFERROR(VLOOKUP($B134,'Core Indicators'!$E$3:$EU$906,147,FALSE),"x")</f>
        <v>x</v>
      </c>
      <c r="K134" s="274">
        <v>1.8847389220999999</v>
      </c>
      <c r="L134" s="272" t="s">
        <v>17</v>
      </c>
      <c r="M134" s="273">
        <v>97</v>
      </c>
      <c r="N134" s="273">
        <v>87</v>
      </c>
      <c r="O134" s="273" t="str">
        <f>IFERROR(VLOOKUP(B134,'Core Indicators'!$E$3:$G$9906,3,FALSE),"x")</f>
        <v>x</v>
      </c>
      <c r="P134" s="273">
        <v>263310</v>
      </c>
      <c r="Q134" s="267"/>
      <c r="R134" s="267"/>
      <c r="S134" s="267"/>
      <c r="T134" s="267"/>
      <c r="U134" s="267"/>
      <c r="V134" s="267"/>
      <c r="W134" s="267"/>
      <c r="X134" s="267"/>
      <c r="Y134" s="267"/>
      <c r="Z134" s="267"/>
      <c r="AA134" s="267"/>
      <c r="AB134" s="267"/>
      <c r="AC134" s="267"/>
      <c r="AD134" s="267"/>
      <c r="AE134" s="267"/>
      <c r="AF134" s="267"/>
      <c r="AG134" s="267"/>
      <c r="AH134" s="267"/>
      <c r="AI134" s="267"/>
      <c r="AJ134" s="267"/>
      <c r="AK134" s="267"/>
      <c r="AL134" s="267"/>
      <c r="AM134" s="267"/>
      <c r="AN134" s="267"/>
      <c r="AO134" s="267"/>
      <c r="AP134" s="267"/>
      <c r="AQ134" s="267"/>
      <c r="AR134" s="267"/>
      <c r="AS134" s="267"/>
      <c r="AT134" s="267"/>
      <c r="AU134" s="267"/>
      <c r="AV134" s="267"/>
      <c r="AW134" s="267"/>
      <c r="AX134" s="267"/>
      <c r="AY134" s="267"/>
      <c r="AZ134" s="267"/>
      <c r="BA134" s="267"/>
      <c r="BB134" s="267"/>
      <c r="BC134" s="267"/>
      <c r="BD134" s="267"/>
      <c r="BE134" s="267"/>
      <c r="BF134" s="267"/>
      <c r="BG134" s="267"/>
      <c r="BH134" s="267"/>
      <c r="BI134" s="267"/>
      <c r="BJ134" s="267"/>
      <c r="BK134" s="267"/>
      <c r="BL134" s="267"/>
      <c r="BM134" s="267"/>
      <c r="BN134" s="267"/>
      <c r="BO134" s="267"/>
      <c r="BP134" s="267"/>
      <c r="BQ134" s="267"/>
      <c r="BR134" s="267"/>
      <c r="BS134" s="267"/>
      <c r="BT134" s="267"/>
      <c r="BU134" s="267"/>
      <c r="BV134" s="267"/>
      <c r="BW134" s="267"/>
      <c r="BX134" s="267"/>
      <c r="BY134" s="267"/>
      <c r="BZ134" s="267"/>
      <c r="CA134" s="267"/>
      <c r="CB134" s="267"/>
      <c r="CC134" s="267"/>
      <c r="CD134" s="267"/>
      <c r="CE134" s="267"/>
      <c r="CF134" s="267"/>
      <c r="CG134" s="267"/>
      <c r="CH134" s="267"/>
      <c r="CI134" s="267"/>
      <c r="CJ134" s="267"/>
      <c r="CK134" s="267"/>
      <c r="CL134" s="267"/>
      <c r="CM134" s="267"/>
      <c r="CN134" s="267"/>
      <c r="CO134" s="267"/>
      <c r="CP134" s="267"/>
      <c r="CQ134" s="267"/>
      <c r="CR134" s="267"/>
      <c r="CS134" s="267"/>
      <c r="CT134" s="267"/>
      <c r="CU134" s="267"/>
      <c r="CV134" s="267"/>
      <c r="CW134" s="267"/>
      <c r="CX134" s="267"/>
      <c r="CY134" s="267"/>
      <c r="CZ134" s="267"/>
      <c r="DA134" s="267"/>
      <c r="DB134" s="267"/>
      <c r="DC134" s="267"/>
      <c r="DD134" s="267"/>
      <c r="DE134" s="267"/>
      <c r="DF134" s="267"/>
      <c r="DG134" s="267"/>
      <c r="DH134" s="267"/>
      <c r="DI134" s="267"/>
      <c r="DJ134" s="267"/>
      <c r="DK134" s="267"/>
      <c r="DL134" s="267"/>
    </row>
    <row r="135" spans="1:116" x14ac:dyDescent="0.25">
      <c r="A135" s="268" t="s">
        <v>9476</v>
      </c>
      <c r="B135" s="269" t="s">
        <v>9477</v>
      </c>
      <c r="C135" s="272">
        <v>0.45239998590000002</v>
      </c>
      <c r="D135" s="273">
        <v>5</v>
      </c>
      <c r="E135" s="272">
        <v>0</v>
      </c>
      <c r="F135" s="272">
        <v>2.9</v>
      </c>
      <c r="G135" s="272">
        <v>0.30388778789999998</v>
      </c>
      <c r="H135" s="272" t="s">
        <v>17</v>
      </c>
      <c r="I135" s="273">
        <v>1</v>
      </c>
      <c r="J135" s="273" t="str">
        <f>IFERROR(VLOOKUP($B135,'Core Indicators'!$E$3:$EU$906,147,FALSE),"x")</f>
        <v>x</v>
      </c>
      <c r="K135" s="274">
        <v>0.55440390110000004</v>
      </c>
      <c r="L135" s="272">
        <v>1.75</v>
      </c>
      <c r="M135" s="273">
        <v>23</v>
      </c>
      <c r="N135" s="273">
        <v>52</v>
      </c>
      <c r="O135" s="273" t="str">
        <f>IFERROR(VLOOKUP(B135,'Core Indicators'!$E$3:$G$9906,3,FALSE),"x")</f>
        <v>x</v>
      </c>
      <c r="P135" s="273">
        <v>309500</v>
      </c>
      <c r="Q135" s="267"/>
      <c r="R135" s="267"/>
      <c r="S135" s="267"/>
      <c r="T135" s="267"/>
      <c r="U135" s="267"/>
      <c r="V135" s="267"/>
      <c r="W135" s="267"/>
      <c r="X135" s="267"/>
      <c r="Y135" s="267"/>
      <c r="Z135" s="267"/>
      <c r="AA135" s="267"/>
      <c r="AB135" s="267"/>
      <c r="AC135" s="267"/>
      <c r="AD135" s="267"/>
      <c r="AE135" s="267"/>
      <c r="AF135" s="267"/>
      <c r="AG135" s="267"/>
      <c r="AH135" s="267"/>
      <c r="AI135" s="267"/>
      <c r="AJ135" s="267"/>
      <c r="AK135" s="267"/>
      <c r="AL135" s="267"/>
      <c r="AM135" s="267"/>
      <c r="AN135" s="267"/>
      <c r="AO135" s="267"/>
      <c r="AP135" s="267"/>
      <c r="AQ135" s="267"/>
      <c r="AR135" s="267"/>
      <c r="AS135" s="267"/>
      <c r="AT135" s="267"/>
      <c r="AU135" s="267"/>
      <c r="AV135" s="267"/>
      <c r="AW135" s="267"/>
      <c r="AX135" s="267"/>
      <c r="AY135" s="267"/>
      <c r="AZ135" s="267"/>
      <c r="BA135" s="267"/>
      <c r="BB135" s="267"/>
      <c r="BC135" s="267"/>
      <c r="BD135" s="267"/>
      <c r="BE135" s="267"/>
      <c r="BF135" s="267"/>
      <c r="BG135" s="267"/>
      <c r="BH135" s="267"/>
      <c r="BI135" s="267"/>
      <c r="BJ135" s="267"/>
      <c r="BK135" s="267"/>
      <c r="BL135" s="267"/>
      <c r="BM135" s="267"/>
      <c r="BN135" s="267"/>
      <c r="BO135" s="267"/>
      <c r="BP135" s="267"/>
      <c r="BQ135" s="267"/>
      <c r="BR135" s="267"/>
      <c r="BS135" s="267"/>
      <c r="BT135" s="267"/>
      <c r="BU135" s="267"/>
      <c r="BV135" s="267"/>
      <c r="BW135" s="267"/>
      <c r="BX135" s="267"/>
      <c r="BY135" s="267"/>
      <c r="BZ135" s="267"/>
      <c r="CA135" s="267"/>
      <c r="CB135" s="267"/>
      <c r="CC135" s="267"/>
      <c r="CD135" s="267"/>
      <c r="CE135" s="267"/>
      <c r="CF135" s="267"/>
      <c r="CG135" s="267"/>
      <c r="CH135" s="267"/>
      <c r="CI135" s="267"/>
      <c r="CJ135" s="267"/>
      <c r="CK135" s="267"/>
      <c r="CL135" s="267"/>
      <c r="CM135" s="267"/>
      <c r="CN135" s="267"/>
      <c r="CO135" s="267"/>
      <c r="CP135" s="267"/>
      <c r="CQ135" s="267"/>
      <c r="CR135" s="267"/>
      <c r="CS135" s="267"/>
      <c r="CT135" s="267"/>
      <c r="CU135" s="267"/>
      <c r="CV135" s="267"/>
      <c r="CW135" s="267"/>
      <c r="CX135" s="267"/>
      <c r="CY135" s="267"/>
      <c r="CZ135" s="267"/>
      <c r="DA135" s="267"/>
      <c r="DB135" s="267"/>
      <c r="DC135" s="267"/>
      <c r="DD135" s="267"/>
      <c r="DE135" s="267"/>
      <c r="DF135" s="267"/>
      <c r="DG135" s="267"/>
      <c r="DH135" s="267"/>
      <c r="DI135" s="267"/>
      <c r="DJ135" s="267"/>
      <c r="DK135" s="267"/>
      <c r="DL135" s="267"/>
    </row>
    <row r="136" spans="1:116" x14ac:dyDescent="0.25">
      <c r="A136" s="268" t="s">
        <v>149</v>
      </c>
      <c r="B136" s="269" t="s">
        <v>9478</v>
      </c>
      <c r="C136" s="272">
        <v>0.63669099569999998</v>
      </c>
      <c r="D136" s="273">
        <v>3</v>
      </c>
      <c r="E136" s="272">
        <v>0.16</v>
      </c>
      <c r="F136" s="272">
        <v>3.75</v>
      </c>
      <c r="G136" s="272">
        <v>0.54718978070000002</v>
      </c>
      <c r="H136" s="272">
        <v>31.6</v>
      </c>
      <c r="I136" s="273">
        <v>3</v>
      </c>
      <c r="J136" s="273">
        <f>IFERROR(VLOOKUP($B136,'Core Indicators'!$E$3:$EU$906,147,FALSE),"x")</f>
        <v>1034</v>
      </c>
      <c r="K136" s="274">
        <v>-0.66757869719999996</v>
      </c>
      <c r="L136" s="272">
        <v>3.25</v>
      </c>
      <c r="M136" s="273">
        <v>38</v>
      </c>
      <c r="N136" s="273">
        <v>32</v>
      </c>
      <c r="O136" s="273">
        <f>IFERROR(VLOOKUP(B136,'Core Indicators'!$E$3:$G$9906,3,FALSE),"x")</f>
        <v>239633000</v>
      </c>
      <c r="P136" s="273">
        <v>770880</v>
      </c>
      <c r="Q136" s="267"/>
      <c r="R136" s="267"/>
      <c r="S136" s="267"/>
      <c r="T136" s="267"/>
      <c r="U136" s="267"/>
      <c r="V136" s="267"/>
      <c r="W136" s="267"/>
      <c r="X136" s="267"/>
      <c r="Y136" s="267"/>
      <c r="Z136" s="267"/>
      <c r="AA136" s="267"/>
      <c r="AB136" s="267"/>
      <c r="AC136" s="267"/>
      <c r="AD136" s="267"/>
      <c r="AE136" s="267"/>
      <c r="AF136" s="267"/>
      <c r="AG136" s="267"/>
      <c r="AH136" s="267"/>
      <c r="AI136" s="267"/>
      <c r="AJ136" s="267"/>
      <c r="AK136" s="267"/>
      <c r="AL136" s="267"/>
      <c r="AM136" s="267"/>
      <c r="AN136" s="267"/>
      <c r="AO136" s="267"/>
      <c r="AP136" s="267"/>
      <c r="AQ136" s="267"/>
      <c r="AR136" s="267"/>
      <c r="AS136" s="267"/>
      <c r="AT136" s="267"/>
      <c r="AU136" s="267"/>
      <c r="AV136" s="267"/>
      <c r="AW136" s="267"/>
      <c r="AX136" s="267"/>
      <c r="AY136" s="267"/>
      <c r="AZ136" s="267"/>
      <c r="BA136" s="267"/>
      <c r="BB136" s="267"/>
      <c r="BC136" s="267"/>
      <c r="BD136" s="267"/>
      <c r="BE136" s="267"/>
      <c r="BF136" s="267"/>
      <c r="BG136" s="267"/>
      <c r="BH136" s="267"/>
      <c r="BI136" s="267"/>
      <c r="BJ136" s="267"/>
      <c r="BK136" s="267"/>
      <c r="BL136" s="267"/>
      <c r="BM136" s="267"/>
      <c r="BN136" s="267"/>
      <c r="BO136" s="267"/>
      <c r="BP136" s="267"/>
      <c r="BQ136" s="267"/>
      <c r="BR136" s="267"/>
      <c r="BS136" s="267"/>
      <c r="BT136" s="267"/>
      <c r="BU136" s="267"/>
      <c r="BV136" s="267"/>
      <c r="BW136" s="267"/>
      <c r="BX136" s="267"/>
      <c r="BY136" s="267"/>
      <c r="BZ136" s="267"/>
      <c r="CA136" s="267"/>
      <c r="CB136" s="267"/>
      <c r="CC136" s="267"/>
      <c r="CD136" s="267"/>
      <c r="CE136" s="267"/>
      <c r="CF136" s="267"/>
      <c r="CG136" s="267"/>
      <c r="CH136" s="267"/>
      <c r="CI136" s="267"/>
      <c r="CJ136" s="267"/>
      <c r="CK136" s="267"/>
      <c r="CL136" s="267"/>
      <c r="CM136" s="267"/>
      <c r="CN136" s="267"/>
      <c r="CO136" s="267"/>
      <c r="CP136" s="267"/>
      <c r="CQ136" s="267"/>
      <c r="CR136" s="267"/>
      <c r="CS136" s="267"/>
      <c r="CT136" s="267"/>
      <c r="CU136" s="267"/>
      <c r="CV136" s="267"/>
      <c r="CW136" s="267"/>
      <c r="CX136" s="267"/>
      <c r="CY136" s="267"/>
      <c r="CZ136" s="267"/>
      <c r="DA136" s="267"/>
      <c r="DB136" s="267"/>
      <c r="DC136" s="267"/>
      <c r="DD136" s="267"/>
      <c r="DE136" s="267"/>
      <c r="DF136" s="267"/>
      <c r="DG136" s="267"/>
      <c r="DH136" s="267"/>
      <c r="DI136" s="267"/>
      <c r="DJ136" s="267"/>
      <c r="DK136" s="267"/>
      <c r="DL136" s="267"/>
    </row>
    <row r="137" spans="1:116" x14ac:dyDescent="0.25">
      <c r="A137" s="268" t="s">
        <v>3536</v>
      </c>
      <c r="B137" s="269" t="s">
        <v>9479</v>
      </c>
      <c r="C137" s="272">
        <v>0.3385659808</v>
      </c>
      <c r="D137" s="273">
        <v>12</v>
      </c>
      <c r="E137" s="272">
        <v>0.126</v>
      </c>
      <c r="F137" s="272">
        <v>7.05</v>
      </c>
      <c r="G137" s="272">
        <v>0.45966340729999999</v>
      </c>
      <c r="H137" s="272">
        <v>49.8</v>
      </c>
      <c r="I137" s="273">
        <v>0</v>
      </c>
      <c r="J137" s="273">
        <f>IFERROR(VLOOKUP($B137,'Core Indicators'!$E$3:$EU$906,147,FALSE),"x")</f>
        <v>128</v>
      </c>
      <c r="K137" s="274">
        <v>-0.1190349832</v>
      </c>
      <c r="L137" s="272">
        <v>6</v>
      </c>
      <c r="M137" s="273">
        <v>84</v>
      </c>
      <c r="N137" s="273">
        <v>36</v>
      </c>
      <c r="O137" s="273">
        <f>IFERROR(VLOOKUP(B137,'Core Indicators'!$E$3:$G$9906,3,FALSE),"x")</f>
        <v>4514000</v>
      </c>
      <c r="P137" s="273">
        <v>74340</v>
      </c>
      <c r="Q137" s="267"/>
      <c r="R137" s="267"/>
      <c r="S137" s="267"/>
      <c r="T137" s="267"/>
      <c r="U137" s="267"/>
      <c r="V137" s="267"/>
      <c r="W137" s="267"/>
      <c r="X137" s="267"/>
      <c r="Y137" s="267"/>
      <c r="Z137" s="267"/>
      <c r="AA137" s="267"/>
      <c r="AB137" s="267"/>
      <c r="AC137" s="267"/>
      <c r="AD137" s="267"/>
      <c r="AE137" s="267"/>
      <c r="AF137" s="267"/>
      <c r="AG137" s="267"/>
      <c r="AH137" s="267"/>
      <c r="AI137" s="267"/>
      <c r="AJ137" s="267"/>
      <c r="AK137" s="267"/>
      <c r="AL137" s="267"/>
      <c r="AM137" s="267"/>
      <c r="AN137" s="267"/>
      <c r="AO137" s="267"/>
      <c r="AP137" s="267"/>
      <c r="AQ137" s="267"/>
      <c r="AR137" s="267"/>
      <c r="AS137" s="267"/>
      <c r="AT137" s="267"/>
      <c r="AU137" s="267"/>
      <c r="AV137" s="267"/>
      <c r="AW137" s="267"/>
      <c r="AX137" s="267"/>
      <c r="AY137" s="267"/>
      <c r="AZ137" s="267"/>
      <c r="BA137" s="267"/>
      <c r="BB137" s="267"/>
      <c r="BC137" s="267"/>
      <c r="BD137" s="267"/>
      <c r="BE137" s="267"/>
      <c r="BF137" s="267"/>
      <c r="BG137" s="267"/>
      <c r="BH137" s="267"/>
      <c r="BI137" s="267"/>
      <c r="BJ137" s="267"/>
      <c r="BK137" s="267"/>
      <c r="BL137" s="267"/>
      <c r="BM137" s="267"/>
      <c r="BN137" s="267"/>
      <c r="BO137" s="267"/>
      <c r="BP137" s="267"/>
      <c r="BQ137" s="267"/>
      <c r="BR137" s="267"/>
      <c r="BS137" s="267"/>
      <c r="BT137" s="267"/>
      <c r="BU137" s="267"/>
      <c r="BV137" s="267"/>
      <c r="BW137" s="267"/>
      <c r="BX137" s="267"/>
      <c r="BY137" s="267"/>
      <c r="BZ137" s="267"/>
      <c r="CA137" s="267"/>
      <c r="CB137" s="267"/>
      <c r="CC137" s="267"/>
      <c r="CD137" s="267"/>
      <c r="CE137" s="267"/>
      <c r="CF137" s="267"/>
      <c r="CG137" s="267"/>
      <c r="CH137" s="267"/>
      <c r="CI137" s="267"/>
      <c r="CJ137" s="267"/>
      <c r="CK137" s="267"/>
      <c r="CL137" s="267"/>
      <c r="CM137" s="267"/>
      <c r="CN137" s="267"/>
      <c r="CO137" s="267"/>
      <c r="CP137" s="267"/>
      <c r="CQ137" s="267"/>
      <c r="CR137" s="267"/>
      <c r="CS137" s="267"/>
      <c r="CT137" s="267"/>
      <c r="CU137" s="267"/>
      <c r="CV137" s="267"/>
      <c r="CW137" s="267"/>
      <c r="CX137" s="267"/>
      <c r="CY137" s="267"/>
      <c r="CZ137" s="267"/>
      <c r="DA137" s="267"/>
      <c r="DB137" s="267"/>
      <c r="DC137" s="267"/>
      <c r="DD137" s="267"/>
      <c r="DE137" s="267"/>
      <c r="DF137" s="267"/>
      <c r="DG137" s="267"/>
      <c r="DH137" s="267"/>
      <c r="DI137" s="267"/>
      <c r="DJ137" s="267"/>
      <c r="DK137" s="267"/>
      <c r="DL137" s="267"/>
    </row>
    <row r="138" spans="1:116" x14ac:dyDescent="0.25">
      <c r="A138" s="268" t="s">
        <v>2872</v>
      </c>
      <c r="B138" s="269" t="s">
        <v>9480</v>
      </c>
      <c r="C138" s="272">
        <v>0.59663501870000002</v>
      </c>
      <c r="D138" s="273">
        <v>9</v>
      </c>
      <c r="E138" s="272">
        <v>0.45</v>
      </c>
      <c r="F138" s="272">
        <v>6.55</v>
      </c>
      <c r="G138" s="272">
        <v>0.38092470439999998</v>
      </c>
      <c r="H138" s="272">
        <v>41.5</v>
      </c>
      <c r="I138" s="273">
        <v>3</v>
      </c>
      <c r="J138" s="273">
        <f>IFERROR(VLOOKUP($B138,'Core Indicators'!$E$3:$EU$906,147,FALSE),"x")</f>
        <v>89</v>
      </c>
      <c r="K138" s="274">
        <v>-0.48720264429999999</v>
      </c>
      <c r="L138" s="272">
        <v>6.25</v>
      </c>
      <c r="M138" s="273">
        <v>72</v>
      </c>
      <c r="N138" s="273">
        <v>36</v>
      </c>
      <c r="O138" s="273">
        <f>IFERROR(VLOOKUP(B138,'Core Indicators'!$E$3:$G$9906,3,FALSE),"x")</f>
        <v>34050000</v>
      </c>
      <c r="P138" s="273">
        <v>1280000</v>
      </c>
      <c r="Q138" s="267"/>
      <c r="R138" s="267"/>
      <c r="S138" s="267"/>
      <c r="T138" s="267"/>
      <c r="U138" s="267"/>
      <c r="V138" s="267"/>
      <c r="W138" s="267"/>
      <c r="X138" s="267"/>
      <c r="Y138" s="267"/>
      <c r="Z138" s="267"/>
      <c r="AA138" s="267"/>
      <c r="AB138" s="267"/>
      <c r="AC138" s="267"/>
      <c r="AD138" s="267"/>
      <c r="AE138" s="267"/>
      <c r="AF138" s="267"/>
      <c r="AG138" s="267"/>
      <c r="AH138" s="267"/>
      <c r="AI138" s="267"/>
      <c r="AJ138" s="267"/>
      <c r="AK138" s="267"/>
      <c r="AL138" s="267"/>
      <c r="AM138" s="267"/>
      <c r="AN138" s="267"/>
      <c r="AO138" s="267"/>
      <c r="AP138" s="267"/>
      <c r="AQ138" s="267"/>
      <c r="AR138" s="267"/>
      <c r="AS138" s="267"/>
      <c r="AT138" s="267"/>
      <c r="AU138" s="267"/>
      <c r="AV138" s="267"/>
      <c r="AW138" s="267"/>
      <c r="AX138" s="267"/>
      <c r="AY138" s="267"/>
      <c r="AZ138" s="267"/>
      <c r="BA138" s="267"/>
      <c r="BB138" s="267"/>
      <c r="BC138" s="267"/>
      <c r="BD138" s="267"/>
      <c r="BE138" s="267"/>
      <c r="BF138" s="267"/>
      <c r="BG138" s="267"/>
      <c r="BH138" s="267"/>
      <c r="BI138" s="267"/>
      <c r="BJ138" s="267"/>
      <c r="BK138" s="267"/>
      <c r="BL138" s="267"/>
      <c r="BM138" s="267"/>
      <c r="BN138" s="267"/>
      <c r="BO138" s="267"/>
      <c r="BP138" s="267"/>
      <c r="BQ138" s="267"/>
      <c r="BR138" s="267"/>
      <c r="BS138" s="267"/>
      <c r="BT138" s="267"/>
      <c r="BU138" s="267"/>
      <c r="BV138" s="267"/>
      <c r="BW138" s="267"/>
      <c r="BX138" s="267"/>
      <c r="BY138" s="267"/>
      <c r="BZ138" s="267"/>
      <c r="CA138" s="267"/>
      <c r="CB138" s="267"/>
      <c r="CC138" s="267"/>
      <c r="CD138" s="267"/>
      <c r="CE138" s="267"/>
      <c r="CF138" s="267"/>
      <c r="CG138" s="267"/>
      <c r="CH138" s="267"/>
      <c r="CI138" s="267"/>
      <c r="CJ138" s="267"/>
      <c r="CK138" s="267"/>
      <c r="CL138" s="267"/>
      <c r="CM138" s="267"/>
      <c r="CN138" s="267"/>
      <c r="CO138" s="267"/>
      <c r="CP138" s="267"/>
      <c r="CQ138" s="267"/>
      <c r="CR138" s="267"/>
      <c r="CS138" s="267"/>
      <c r="CT138" s="267"/>
      <c r="CU138" s="267"/>
      <c r="CV138" s="267"/>
      <c r="CW138" s="267"/>
      <c r="CX138" s="267"/>
      <c r="CY138" s="267"/>
      <c r="CZ138" s="267"/>
      <c r="DA138" s="267"/>
      <c r="DB138" s="267"/>
      <c r="DC138" s="267"/>
      <c r="DD138" s="267"/>
      <c r="DE138" s="267"/>
      <c r="DF138" s="267"/>
      <c r="DG138" s="267"/>
      <c r="DH138" s="267"/>
      <c r="DI138" s="267"/>
      <c r="DJ138" s="267"/>
      <c r="DK138" s="267"/>
      <c r="DL138" s="267"/>
    </row>
    <row r="139" spans="1:116" x14ac:dyDescent="0.25">
      <c r="A139" s="268" t="s">
        <v>599</v>
      </c>
      <c r="B139" s="269" t="s">
        <v>9481</v>
      </c>
      <c r="C139" s="272">
        <v>0.253667953</v>
      </c>
      <c r="D139" s="273">
        <v>9</v>
      </c>
      <c r="E139" s="272">
        <v>0.14099999999999999</v>
      </c>
      <c r="F139" s="272">
        <v>5.75</v>
      </c>
      <c r="G139" s="272">
        <v>0.42524208769999999</v>
      </c>
      <c r="H139" s="272">
        <v>42.3</v>
      </c>
      <c r="I139" s="273">
        <v>4</v>
      </c>
      <c r="J139" s="273">
        <f>IFERROR(VLOOKUP($B139,'Core Indicators'!$E$3:$EU$906,147,FALSE),"x")</f>
        <v>209</v>
      </c>
      <c r="K139" s="274">
        <v>-0.47730070349999998</v>
      </c>
      <c r="L139" s="272">
        <v>4.75</v>
      </c>
      <c r="M139" s="273">
        <v>59</v>
      </c>
      <c r="N139" s="273">
        <v>34</v>
      </c>
      <c r="O139" s="273">
        <f>IFERROR(VLOOKUP(B139,'Core Indicators'!$E$3:$G$9906,3,FALSE),"x")</f>
        <v>109033000</v>
      </c>
      <c r="P139" s="273">
        <v>298170</v>
      </c>
      <c r="Q139" s="267"/>
      <c r="R139" s="267"/>
      <c r="S139" s="267"/>
      <c r="T139" s="267"/>
      <c r="U139" s="267"/>
      <c r="V139" s="267"/>
      <c r="W139" s="267"/>
      <c r="X139" s="267"/>
      <c r="Y139" s="267"/>
      <c r="Z139" s="267"/>
      <c r="AA139" s="267"/>
      <c r="AB139" s="267"/>
      <c r="AC139" s="267"/>
      <c r="AD139" s="267"/>
      <c r="AE139" s="267"/>
      <c r="AF139" s="267"/>
      <c r="AG139" s="267"/>
      <c r="AH139" s="267"/>
      <c r="AI139" s="267"/>
      <c r="AJ139" s="267"/>
      <c r="AK139" s="267"/>
      <c r="AL139" s="267"/>
      <c r="AM139" s="267"/>
      <c r="AN139" s="267"/>
      <c r="AO139" s="267"/>
      <c r="AP139" s="267"/>
      <c r="AQ139" s="267"/>
      <c r="AR139" s="267"/>
      <c r="AS139" s="267"/>
      <c r="AT139" s="267"/>
      <c r="AU139" s="267"/>
      <c r="AV139" s="267"/>
      <c r="AW139" s="267"/>
      <c r="AX139" s="267"/>
      <c r="AY139" s="267"/>
      <c r="AZ139" s="267"/>
      <c r="BA139" s="267"/>
      <c r="BB139" s="267"/>
      <c r="BC139" s="267"/>
      <c r="BD139" s="267"/>
      <c r="BE139" s="267"/>
      <c r="BF139" s="267"/>
      <c r="BG139" s="267"/>
      <c r="BH139" s="267"/>
      <c r="BI139" s="267"/>
      <c r="BJ139" s="267"/>
      <c r="BK139" s="267"/>
      <c r="BL139" s="267"/>
      <c r="BM139" s="267"/>
      <c r="BN139" s="267"/>
      <c r="BO139" s="267"/>
      <c r="BP139" s="267"/>
      <c r="BQ139" s="267"/>
      <c r="BR139" s="267"/>
      <c r="BS139" s="267"/>
      <c r="BT139" s="267"/>
      <c r="BU139" s="267"/>
      <c r="BV139" s="267"/>
      <c r="BW139" s="267"/>
      <c r="BX139" s="267"/>
      <c r="BY139" s="267"/>
      <c r="BZ139" s="267"/>
      <c r="CA139" s="267"/>
      <c r="CB139" s="267"/>
      <c r="CC139" s="267"/>
      <c r="CD139" s="267"/>
      <c r="CE139" s="267"/>
      <c r="CF139" s="267"/>
      <c r="CG139" s="267"/>
      <c r="CH139" s="267"/>
      <c r="CI139" s="267"/>
      <c r="CJ139" s="267"/>
      <c r="CK139" s="267"/>
      <c r="CL139" s="267"/>
      <c r="CM139" s="267"/>
      <c r="CN139" s="267"/>
      <c r="CO139" s="267"/>
      <c r="CP139" s="267"/>
      <c r="CQ139" s="267"/>
      <c r="CR139" s="267"/>
      <c r="CS139" s="267"/>
      <c r="CT139" s="267"/>
      <c r="CU139" s="267"/>
      <c r="CV139" s="267"/>
      <c r="CW139" s="267"/>
      <c r="CX139" s="267"/>
      <c r="CY139" s="267"/>
      <c r="CZ139" s="267"/>
      <c r="DA139" s="267"/>
      <c r="DB139" s="267"/>
      <c r="DC139" s="267"/>
      <c r="DD139" s="267"/>
      <c r="DE139" s="267"/>
      <c r="DF139" s="267"/>
      <c r="DG139" s="267"/>
      <c r="DH139" s="267"/>
      <c r="DI139" s="267"/>
      <c r="DJ139" s="267"/>
      <c r="DK139" s="267"/>
      <c r="DL139" s="267"/>
    </row>
    <row r="140" spans="1:116" x14ac:dyDescent="0.25">
      <c r="A140" s="268" t="s">
        <v>9482</v>
      </c>
      <c r="B140" s="269" t="s">
        <v>9483</v>
      </c>
      <c r="C140" s="272">
        <v>0</v>
      </c>
      <c r="D140" s="273">
        <v>12</v>
      </c>
      <c r="E140" s="272">
        <v>0</v>
      </c>
      <c r="F140" s="272" t="s">
        <v>17</v>
      </c>
      <c r="G140" s="272" t="s">
        <v>17</v>
      </c>
      <c r="H140" s="272" t="s">
        <v>17</v>
      </c>
      <c r="I140" s="273">
        <v>0</v>
      </c>
      <c r="J140" s="273" t="str">
        <f>IFERROR(VLOOKUP($B140,'Core Indicators'!$E$3:$EU$906,147,FALSE),"x")</f>
        <v>x</v>
      </c>
      <c r="K140" s="274">
        <v>0.31445762519999998</v>
      </c>
      <c r="L140" s="272" t="s">
        <v>17</v>
      </c>
      <c r="M140" s="273">
        <v>92</v>
      </c>
      <c r="N140" s="273" t="s">
        <v>17</v>
      </c>
      <c r="O140" s="273" t="str">
        <f>IFERROR(VLOOKUP(B140,'Core Indicators'!$E$3:$G$9906,3,FALSE),"x")</f>
        <v>x</v>
      </c>
      <c r="P140" s="273">
        <v>460</v>
      </c>
      <c r="Q140" s="267"/>
      <c r="R140" s="267"/>
      <c r="S140" s="267"/>
      <c r="T140" s="267"/>
      <c r="U140" s="267"/>
      <c r="V140" s="267"/>
      <c r="W140" s="267"/>
      <c r="X140" s="267"/>
      <c r="Y140" s="267"/>
      <c r="Z140" s="267"/>
      <c r="AA140" s="267"/>
      <c r="AB140" s="267"/>
      <c r="AC140" s="267"/>
      <c r="AD140" s="267"/>
      <c r="AE140" s="267"/>
      <c r="AF140" s="267"/>
      <c r="AG140" s="267"/>
      <c r="AH140" s="267"/>
      <c r="AI140" s="267"/>
      <c r="AJ140" s="267"/>
      <c r="AK140" s="267"/>
      <c r="AL140" s="267"/>
      <c r="AM140" s="267"/>
      <c r="AN140" s="267"/>
      <c r="AO140" s="267"/>
      <c r="AP140" s="267"/>
      <c r="AQ140" s="267"/>
      <c r="AR140" s="267"/>
      <c r="AS140" s="267"/>
      <c r="AT140" s="267"/>
      <c r="AU140" s="267"/>
      <c r="AV140" s="267"/>
      <c r="AW140" s="267"/>
      <c r="AX140" s="267"/>
      <c r="AY140" s="267"/>
      <c r="AZ140" s="267"/>
      <c r="BA140" s="267"/>
      <c r="BB140" s="267"/>
      <c r="BC140" s="267"/>
      <c r="BD140" s="267"/>
      <c r="BE140" s="267"/>
      <c r="BF140" s="267"/>
      <c r="BG140" s="267"/>
      <c r="BH140" s="267"/>
      <c r="BI140" s="267"/>
      <c r="BJ140" s="267"/>
      <c r="BK140" s="267"/>
      <c r="BL140" s="267"/>
      <c r="BM140" s="267"/>
      <c r="BN140" s="267"/>
      <c r="BO140" s="267"/>
      <c r="BP140" s="267"/>
      <c r="BQ140" s="267"/>
      <c r="BR140" s="267"/>
      <c r="BS140" s="267"/>
      <c r="BT140" s="267"/>
      <c r="BU140" s="267"/>
      <c r="BV140" s="267"/>
      <c r="BW140" s="267"/>
      <c r="BX140" s="267"/>
      <c r="BY140" s="267"/>
      <c r="BZ140" s="267"/>
      <c r="CA140" s="267"/>
      <c r="CB140" s="267"/>
      <c r="CC140" s="267"/>
      <c r="CD140" s="267"/>
      <c r="CE140" s="267"/>
      <c r="CF140" s="267"/>
      <c r="CG140" s="267"/>
      <c r="CH140" s="267"/>
      <c r="CI140" s="267"/>
      <c r="CJ140" s="267"/>
      <c r="CK140" s="267"/>
      <c r="CL140" s="267"/>
      <c r="CM140" s="267"/>
      <c r="CN140" s="267"/>
      <c r="CO140" s="267"/>
      <c r="CP140" s="267"/>
      <c r="CQ140" s="267"/>
      <c r="CR140" s="267"/>
      <c r="CS140" s="267"/>
      <c r="CT140" s="267"/>
      <c r="CU140" s="267"/>
      <c r="CV140" s="267"/>
      <c r="CW140" s="267"/>
      <c r="CX140" s="267"/>
      <c r="CY140" s="267"/>
      <c r="CZ140" s="267"/>
      <c r="DA140" s="267"/>
      <c r="DB140" s="267"/>
      <c r="DC140" s="267"/>
      <c r="DD140" s="267"/>
      <c r="DE140" s="267"/>
      <c r="DF140" s="267"/>
      <c r="DG140" s="267"/>
      <c r="DH140" s="267"/>
      <c r="DI140" s="267"/>
      <c r="DJ140" s="267"/>
      <c r="DK140" s="267"/>
      <c r="DL140" s="267"/>
    </row>
    <row r="141" spans="1:116" x14ac:dyDescent="0.25">
      <c r="A141" s="268" t="s">
        <v>3575</v>
      </c>
      <c r="B141" s="269" t="s">
        <v>9484</v>
      </c>
      <c r="C141" s="272">
        <v>6.5687960300000001E-2</v>
      </c>
      <c r="D141" s="273">
        <v>11</v>
      </c>
      <c r="E141" s="272">
        <v>0</v>
      </c>
      <c r="F141" s="272">
        <v>6</v>
      </c>
      <c r="G141" s="272">
        <v>0.74038999660000004</v>
      </c>
      <c r="H141" s="272">
        <v>41.9</v>
      </c>
      <c r="I141" s="273">
        <v>3</v>
      </c>
      <c r="J141" s="273">
        <f>IFERROR(VLOOKUP($B141,'Core Indicators'!$E$3:$EU$906,147,FALSE),"x")</f>
        <v>40</v>
      </c>
      <c r="K141" s="274">
        <v>-0.80097305769999994</v>
      </c>
      <c r="L141" s="272">
        <v>5.75</v>
      </c>
      <c r="M141" s="273">
        <v>62</v>
      </c>
      <c r="N141" s="273">
        <v>28</v>
      </c>
      <c r="O141" s="273">
        <f>IFERROR(VLOOKUP(B141,'Core Indicators'!$E$3:$G$9906,3,FALSE),"x")</f>
        <v>7275000</v>
      </c>
      <c r="P141" s="273">
        <v>452860</v>
      </c>
      <c r="Q141" s="267"/>
      <c r="R141" s="267"/>
      <c r="S141" s="267"/>
      <c r="T141" s="267"/>
      <c r="U141" s="267"/>
      <c r="V141" s="267"/>
      <c r="W141" s="267"/>
      <c r="X141" s="267"/>
      <c r="Y141" s="267"/>
      <c r="Z141" s="267"/>
      <c r="AA141" s="267"/>
      <c r="AB141" s="267"/>
      <c r="AC141" s="267"/>
      <c r="AD141" s="267"/>
      <c r="AE141" s="267"/>
      <c r="AF141" s="267"/>
      <c r="AG141" s="267"/>
      <c r="AH141" s="267"/>
      <c r="AI141" s="267"/>
      <c r="AJ141" s="267"/>
      <c r="AK141" s="267"/>
      <c r="AL141" s="267"/>
      <c r="AM141" s="267"/>
      <c r="AN141" s="267"/>
      <c r="AO141" s="267"/>
      <c r="AP141" s="267"/>
      <c r="AQ141" s="267"/>
      <c r="AR141" s="267"/>
      <c r="AS141" s="267"/>
      <c r="AT141" s="267"/>
      <c r="AU141" s="267"/>
      <c r="AV141" s="267"/>
      <c r="AW141" s="267"/>
      <c r="AX141" s="267"/>
      <c r="AY141" s="267"/>
      <c r="AZ141" s="267"/>
      <c r="BA141" s="267"/>
      <c r="BB141" s="267"/>
      <c r="BC141" s="267"/>
      <c r="BD141" s="267"/>
      <c r="BE141" s="267"/>
      <c r="BF141" s="267"/>
      <c r="BG141" s="267"/>
      <c r="BH141" s="267"/>
      <c r="BI141" s="267"/>
      <c r="BJ141" s="267"/>
      <c r="BK141" s="267"/>
      <c r="BL141" s="267"/>
      <c r="BM141" s="267"/>
      <c r="BN141" s="267"/>
      <c r="BO141" s="267"/>
      <c r="BP141" s="267"/>
      <c r="BQ141" s="267"/>
      <c r="BR141" s="267"/>
      <c r="BS141" s="267"/>
      <c r="BT141" s="267"/>
      <c r="BU141" s="267"/>
      <c r="BV141" s="267"/>
      <c r="BW141" s="267"/>
      <c r="BX141" s="267"/>
      <c r="BY141" s="267"/>
      <c r="BZ141" s="267"/>
      <c r="CA141" s="267"/>
      <c r="CB141" s="267"/>
      <c r="CC141" s="267"/>
      <c r="CD141" s="267"/>
      <c r="CE141" s="267"/>
      <c r="CF141" s="267"/>
      <c r="CG141" s="267"/>
      <c r="CH141" s="267"/>
      <c r="CI141" s="267"/>
      <c r="CJ141" s="267"/>
      <c r="CK141" s="267"/>
      <c r="CL141" s="267"/>
      <c r="CM141" s="267"/>
      <c r="CN141" s="267"/>
      <c r="CO141" s="267"/>
      <c r="CP141" s="267"/>
      <c r="CQ141" s="267"/>
      <c r="CR141" s="267"/>
      <c r="CS141" s="267"/>
      <c r="CT141" s="267"/>
      <c r="CU141" s="267"/>
      <c r="CV141" s="267"/>
      <c r="CW141" s="267"/>
      <c r="CX141" s="267"/>
      <c r="CY141" s="267"/>
      <c r="CZ141" s="267"/>
      <c r="DA141" s="267"/>
      <c r="DB141" s="267"/>
      <c r="DC141" s="267"/>
      <c r="DD141" s="267"/>
      <c r="DE141" s="267"/>
      <c r="DF141" s="267"/>
      <c r="DG141" s="267"/>
      <c r="DH141" s="267"/>
      <c r="DI141" s="267"/>
      <c r="DJ141" s="267"/>
      <c r="DK141" s="267"/>
      <c r="DL141" s="267"/>
    </row>
    <row r="142" spans="1:116" x14ac:dyDescent="0.25">
      <c r="A142" s="268" t="s">
        <v>1434</v>
      </c>
      <c r="B142" s="269" t="s">
        <v>9485</v>
      </c>
      <c r="C142" s="272">
        <v>7.8200951200000007E-2</v>
      </c>
      <c r="D142" s="273">
        <v>12</v>
      </c>
      <c r="E142" s="272">
        <v>1.15E-2</v>
      </c>
      <c r="F142" s="272">
        <v>7.95</v>
      </c>
      <c r="G142" s="272">
        <v>0.12005188899999999</v>
      </c>
      <c r="H142" s="272">
        <v>30.2</v>
      </c>
      <c r="I142" s="273">
        <v>0</v>
      </c>
      <c r="J142" s="273">
        <f>IFERROR(VLOOKUP($B142,'Core Indicators'!$E$3:$EU$906,147,FALSE),"x")</f>
        <v>0</v>
      </c>
      <c r="K142" s="274">
        <v>0.45209297539999999</v>
      </c>
      <c r="L142" s="272">
        <v>6.75</v>
      </c>
      <c r="M142" s="273">
        <v>84</v>
      </c>
      <c r="N142" s="273">
        <v>58</v>
      </c>
      <c r="O142" s="273">
        <f>IFERROR(VLOOKUP(B142,'Core Indicators'!$E$3:$G$9906,3,FALSE),"x")</f>
        <v>42078000</v>
      </c>
      <c r="P142" s="273">
        <v>306190</v>
      </c>
      <c r="Q142" s="267"/>
      <c r="R142" s="267"/>
      <c r="S142" s="267"/>
      <c r="T142" s="267"/>
      <c r="U142" s="267"/>
      <c r="V142" s="267"/>
      <c r="W142" s="267"/>
      <c r="X142" s="267"/>
      <c r="Y142" s="267"/>
      <c r="Z142" s="267"/>
      <c r="AA142" s="267"/>
      <c r="AB142" s="267"/>
      <c r="AC142" s="267"/>
      <c r="AD142" s="267"/>
      <c r="AE142" s="267"/>
      <c r="AF142" s="267"/>
      <c r="AG142" s="267"/>
      <c r="AH142" s="267"/>
      <c r="AI142" s="267"/>
      <c r="AJ142" s="267"/>
      <c r="AK142" s="267"/>
      <c r="AL142" s="267"/>
      <c r="AM142" s="267"/>
      <c r="AN142" s="267"/>
      <c r="AO142" s="267"/>
      <c r="AP142" s="267"/>
      <c r="AQ142" s="267"/>
      <c r="AR142" s="267"/>
      <c r="AS142" s="267"/>
      <c r="AT142" s="267"/>
      <c r="AU142" s="267"/>
      <c r="AV142" s="267"/>
      <c r="AW142" s="267"/>
      <c r="AX142" s="267"/>
      <c r="AY142" s="267"/>
      <c r="AZ142" s="267"/>
      <c r="BA142" s="267"/>
      <c r="BB142" s="267"/>
      <c r="BC142" s="267"/>
      <c r="BD142" s="267"/>
      <c r="BE142" s="267"/>
      <c r="BF142" s="267"/>
      <c r="BG142" s="267"/>
      <c r="BH142" s="267"/>
      <c r="BI142" s="267"/>
      <c r="BJ142" s="267"/>
      <c r="BK142" s="267"/>
      <c r="BL142" s="267"/>
      <c r="BM142" s="267"/>
      <c r="BN142" s="267"/>
      <c r="BO142" s="267"/>
      <c r="BP142" s="267"/>
      <c r="BQ142" s="267"/>
      <c r="BR142" s="267"/>
      <c r="BS142" s="267"/>
      <c r="BT142" s="267"/>
      <c r="BU142" s="267"/>
      <c r="BV142" s="267"/>
      <c r="BW142" s="267"/>
      <c r="BX142" s="267"/>
      <c r="BY142" s="267"/>
      <c r="BZ142" s="267"/>
      <c r="CA142" s="267"/>
      <c r="CB142" s="267"/>
      <c r="CC142" s="267"/>
      <c r="CD142" s="267"/>
      <c r="CE142" s="267"/>
      <c r="CF142" s="267"/>
      <c r="CG142" s="267"/>
      <c r="CH142" s="267"/>
      <c r="CI142" s="267"/>
      <c r="CJ142" s="267"/>
      <c r="CK142" s="267"/>
      <c r="CL142" s="267"/>
      <c r="CM142" s="267"/>
      <c r="CN142" s="267"/>
      <c r="CO142" s="267"/>
      <c r="CP142" s="267"/>
      <c r="CQ142" s="267"/>
      <c r="CR142" s="267"/>
      <c r="CS142" s="267"/>
      <c r="CT142" s="267"/>
      <c r="CU142" s="267"/>
      <c r="CV142" s="267"/>
      <c r="CW142" s="267"/>
      <c r="CX142" s="267"/>
      <c r="CY142" s="267"/>
      <c r="CZ142" s="267"/>
      <c r="DA142" s="267"/>
      <c r="DB142" s="267"/>
      <c r="DC142" s="267"/>
      <c r="DD142" s="267"/>
      <c r="DE142" s="267"/>
      <c r="DF142" s="267"/>
      <c r="DG142" s="267"/>
      <c r="DH142" s="267"/>
      <c r="DI142" s="267"/>
      <c r="DJ142" s="267"/>
      <c r="DK142" s="267"/>
      <c r="DL142" s="267"/>
    </row>
    <row r="143" spans="1:116" x14ac:dyDescent="0.25">
      <c r="A143" s="268" t="s">
        <v>44</v>
      </c>
      <c r="B143" s="269" t="s">
        <v>9486</v>
      </c>
      <c r="C143" s="272">
        <v>0</v>
      </c>
      <c r="D143" s="273">
        <v>0</v>
      </c>
      <c r="E143" s="272">
        <v>0</v>
      </c>
      <c r="F143" s="272">
        <v>2.65</v>
      </c>
      <c r="G143" s="272" t="s">
        <v>17</v>
      </c>
      <c r="H143" s="272" t="s">
        <v>17</v>
      </c>
      <c r="I143" s="273">
        <v>1</v>
      </c>
      <c r="J143" s="273">
        <f>IFERROR(VLOOKUP($B143,'Core Indicators'!$E$3:$EU$906,147,FALSE),"x")</f>
        <v>11</v>
      </c>
      <c r="K143" s="274">
        <v>-1.6514610052000001</v>
      </c>
      <c r="L143" s="272">
        <v>1.25</v>
      </c>
      <c r="M143" s="273">
        <v>3</v>
      </c>
      <c r="N143" s="273">
        <v>17</v>
      </c>
      <c r="O143" s="273">
        <f>IFERROR(VLOOKUP(B143,'Core Indicators'!$E$3:$G$9906,3,FALSE),"x")</f>
        <v>26156000</v>
      </c>
      <c r="P143" s="273">
        <v>120410</v>
      </c>
      <c r="Q143" s="267"/>
      <c r="R143" s="267"/>
      <c r="S143" s="267"/>
      <c r="T143" s="267"/>
      <c r="U143" s="267"/>
      <c r="V143" s="267"/>
      <c r="W143" s="267"/>
      <c r="X143" s="267"/>
      <c r="Y143" s="267"/>
      <c r="Z143" s="267"/>
      <c r="AA143" s="267"/>
      <c r="AB143" s="267"/>
      <c r="AC143" s="267"/>
      <c r="AD143" s="267"/>
      <c r="AE143" s="267"/>
      <c r="AF143" s="267"/>
      <c r="AG143" s="267"/>
      <c r="AH143" s="267"/>
      <c r="AI143" s="267"/>
      <c r="AJ143" s="267"/>
      <c r="AK143" s="267"/>
      <c r="AL143" s="267"/>
      <c r="AM143" s="267"/>
      <c r="AN143" s="267"/>
      <c r="AO143" s="267"/>
      <c r="AP143" s="267"/>
      <c r="AQ143" s="267"/>
      <c r="AR143" s="267"/>
      <c r="AS143" s="267"/>
      <c r="AT143" s="267"/>
      <c r="AU143" s="267"/>
      <c r="AV143" s="267"/>
      <c r="AW143" s="267"/>
      <c r="AX143" s="267"/>
      <c r="AY143" s="267"/>
      <c r="AZ143" s="267"/>
      <c r="BA143" s="267"/>
      <c r="BB143" s="267"/>
      <c r="BC143" s="267"/>
      <c r="BD143" s="267"/>
      <c r="BE143" s="267"/>
      <c r="BF143" s="267"/>
      <c r="BG143" s="267"/>
      <c r="BH143" s="267"/>
      <c r="BI143" s="267"/>
      <c r="BJ143" s="267"/>
      <c r="BK143" s="267"/>
      <c r="BL143" s="267"/>
      <c r="BM143" s="267"/>
      <c r="BN143" s="267"/>
      <c r="BO143" s="267"/>
      <c r="BP143" s="267"/>
      <c r="BQ143" s="267"/>
      <c r="BR143" s="267"/>
      <c r="BS143" s="267"/>
      <c r="BT143" s="267"/>
      <c r="BU143" s="267"/>
      <c r="BV143" s="267"/>
      <c r="BW143" s="267"/>
      <c r="BX143" s="267"/>
      <c r="BY143" s="267"/>
      <c r="BZ143" s="267"/>
      <c r="CA143" s="267"/>
      <c r="CB143" s="267"/>
      <c r="CC143" s="267"/>
      <c r="CD143" s="267"/>
      <c r="CE143" s="267"/>
      <c r="CF143" s="267"/>
      <c r="CG143" s="267"/>
      <c r="CH143" s="267"/>
      <c r="CI143" s="267"/>
      <c r="CJ143" s="267"/>
      <c r="CK143" s="267"/>
      <c r="CL143" s="267"/>
      <c r="CM143" s="267"/>
      <c r="CN143" s="267"/>
      <c r="CO143" s="267"/>
      <c r="CP143" s="267"/>
      <c r="CQ143" s="267"/>
      <c r="CR143" s="267"/>
      <c r="CS143" s="267"/>
      <c r="CT143" s="267"/>
      <c r="CU143" s="267"/>
      <c r="CV143" s="267"/>
      <c r="CW143" s="267"/>
      <c r="CX143" s="267"/>
      <c r="CY143" s="267"/>
      <c r="CZ143" s="267"/>
      <c r="DA143" s="267"/>
      <c r="DB143" s="267"/>
      <c r="DC143" s="267"/>
      <c r="DD143" s="267"/>
      <c r="DE143" s="267"/>
      <c r="DF143" s="267"/>
      <c r="DG143" s="267"/>
      <c r="DH143" s="267"/>
      <c r="DI143" s="267"/>
      <c r="DJ143" s="267"/>
      <c r="DK143" s="267"/>
      <c r="DL143" s="267"/>
    </row>
    <row r="144" spans="1:116" x14ac:dyDescent="0.25">
      <c r="A144" s="268" t="s">
        <v>9487</v>
      </c>
      <c r="B144" s="269" t="s">
        <v>9488</v>
      </c>
      <c r="C144" s="272">
        <v>0</v>
      </c>
      <c r="D144" s="273">
        <v>13</v>
      </c>
      <c r="E144" s="272">
        <v>0</v>
      </c>
      <c r="F144" s="272" t="s">
        <v>17</v>
      </c>
      <c r="G144" s="272">
        <v>8.0794128899999998E-2</v>
      </c>
      <c r="H144" s="272">
        <v>33.5</v>
      </c>
      <c r="I144" s="273">
        <v>0</v>
      </c>
      <c r="J144" s="273" t="str">
        <f>IFERROR(VLOOKUP($B144,'Core Indicators'!$E$3:$EU$906,147,FALSE),"x")</f>
        <v>x</v>
      </c>
      <c r="K144" s="274">
        <v>1.1356768608000001</v>
      </c>
      <c r="L144" s="272" t="s">
        <v>17</v>
      </c>
      <c r="M144" s="273">
        <v>96</v>
      </c>
      <c r="N144" s="273">
        <v>62</v>
      </c>
      <c r="O144" s="273" t="str">
        <f>IFERROR(VLOOKUP(B144,'Core Indicators'!$E$3:$G$9906,3,FALSE),"x")</f>
        <v>x</v>
      </c>
      <c r="P144" s="273">
        <v>91605</v>
      </c>
      <c r="Q144" s="267"/>
      <c r="R144" s="267"/>
      <c r="S144" s="267"/>
      <c r="T144" s="267"/>
      <c r="U144" s="267"/>
      <c r="V144" s="267"/>
      <c r="W144" s="267"/>
      <c r="X144" s="267"/>
      <c r="Y144" s="267"/>
      <c r="Z144" s="267"/>
      <c r="AA144" s="267"/>
      <c r="AB144" s="267"/>
      <c r="AC144" s="267"/>
      <c r="AD144" s="267"/>
      <c r="AE144" s="267"/>
      <c r="AF144" s="267"/>
      <c r="AG144" s="267"/>
      <c r="AH144" s="267"/>
      <c r="AI144" s="267"/>
      <c r="AJ144" s="267"/>
      <c r="AK144" s="267"/>
      <c r="AL144" s="267"/>
      <c r="AM144" s="267"/>
      <c r="AN144" s="267"/>
      <c r="AO144" s="267"/>
      <c r="AP144" s="267"/>
      <c r="AQ144" s="267"/>
      <c r="AR144" s="267"/>
      <c r="AS144" s="267"/>
      <c r="AT144" s="267"/>
      <c r="AU144" s="267"/>
      <c r="AV144" s="267"/>
      <c r="AW144" s="267"/>
      <c r="AX144" s="267"/>
      <c r="AY144" s="267"/>
      <c r="AZ144" s="267"/>
      <c r="BA144" s="267"/>
      <c r="BB144" s="267"/>
      <c r="BC144" s="267"/>
      <c r="BD144" s="267"/>
      <c r="BE144" s="267"/>
      <c r="BF144" s="267"/>
      <c r="BG144" s="267"/>
      <c r="BH144" s="267"/>
      <c r="BI144" s="267"/>
      <c r="BJ144" s="267"/>
      <c r="BK144" s="267"/>
      <c r="BL144" s="267"/>
      <c r="BM144" s="267"/>
      <c r="BN144" s="267"/>
      <c r="BO144" s="267"/>
      <c r="BP144" s="267"/>
      <c r="BQ144" s="267"/>
      <c r="BR144" s="267"/>
      <c r="BS144" s="267"/>
      <c r="BT144" s="267"/>
      <c r="BU144" s="267"/>
      <c r="BV144" s="267"/>
      <c r="BW144" s="267"/>
      <c r="BX144" s="267"/>
      <c r="BY144" s="267"/>
      <c r="BZ144" s="267"/>
      <c r="CA144" s="267"/>
      <c r="CB144" s="267"/>
      <c r="CC144" s="267"/>
      <c r="CD144" s="267"/>
      <c r="CE144" s="267"/>
      <c r="CF144" s="267"/>
      <c r="CG144" s="267"/>
      <c r="CH144" s="267"/>
      <c r="CI144" s="267"/>
      <c r="CJ144" s="267"/>
      <c r="CK144" s="267"/>
      <c r="CL144" s="267"/>
      <c r="CM144" s="267"/>
      <c r="CN144" s="267"/>
      <c r="CO144" s="267"/>
      <c r="CP144" s="267"/>
      <c r="CQ144" s="267"/>
      <c r="CR144" s="267"/>
      <c r="CS144" s="267"/>
      <c r="CT144" s="267"/>
      <c r="CU144" s="267"/>
      <c r="CV144" s="267"/>
      <c r="CW144" s="267"/>
      <c r="CX144" s="267"/>
      <c r="CY144" s="267"/>
      <c r="CZ144" s="267"/>
      <c r="DA144" s="267"/>
      <c r="DB144" s="267"/>
      <c r="DC144" s="267"/>
      <c r="DD144" s="267"/>
      <c r="DE144" s="267"/>
      <c r="DF144" s="267"/>
      <c r="DG144" s="267"/>
      <c r="DH144" s="267"/>
      <c r="DI144" s="267"/>
      <c r="DJ144" s="267"/>
      <c r="DK144" s="267"/>
      <c r="DL144" s="267"/>
    </row>
    <row r="145" spans="1:116" x14ac:dyDescent="0.25">
      <c r="A145" s="268" t="s">
        <v>9489</v>
      </c>
      <c r="B145" s="269" t="s">
        <v>9490</v>
      </c>
      <c r="C145" s="272">
        <v>0.1065750135</v>
      </c>
      <c r="D145" s="273">
        <v>12</v>
      </c>
      <c r="E145" s="272">
        <v>1.7999999999999999E-2</v>
      </c>
      <c r="F145" s="272">
        <v>6.6</v>
      </c>
      <c r="G145" s="272">
        <v>0.4823245162</v>
      </c>
      <c r="H145" s="272">
        <v>45.7</v>
      </c>
      <c r="I145" s="273">
        <v>3</v>
      </c>
      <c r="J145" s="273" t="str">
        <f>IFERROR(VLOOKUP($B145,'Core Indicators'!$E$3:$EU$906,147,FALSE),"x")</f>
        <v>x</v>
      </c>
      <c r="K145" s="274">
        <v>-0.55640339849999998</v>
      </c>
      <c r="L145" s="272">
        <v>5.75</v>
      </c>
      <c r="M145" s="273">
        <v>65</v>
      </c>
      <c r="N145" s="273">
        <v>28</v>
      </c>
      <c r="O145" s="273" t="str">
        <f>IFERROR(VLOOKUP(B145,'Core Indicators'!$E$3:$G$9906,3,FALSE),"x")</f>
        <v>x</v>
      </c>
      <c r="P145" s="273">
        <v>397300</v>
      </c>
      <c r="Q145" s="267"/>
      <c r="R145" s="267"/>
      <c r="S145" s="267"/>
      <c r="T145" s="267"/>
      <c r="U145" s="267"/>
      <c r="V145" s="267"/>
      <c r="W145" s="267"/>
      <c r="X145" s="267"/>
      <c r="Y145" s="267"/>
      <c r="Z145" s="267"/>
      <c r="AA145" s="267"/>
      <c r="AB145" s="267"/>
      <c r="AC145" s="267"/>
      <c r="AD145" s="267"/>
      <c r="AE145" s="267"/>
      <c r="AF145" s="267"/>
      <c r="AG145" s="267"/>
      <c r="AH145" s="267"/>
      <c r="AI145" s="267"/>
      <c r="AJ145" s="267"/>
      <c r="AK145" s="267"/>
      <c r="AL145" s="267"/>
      <c r="AM145" s="267"/>
      <c r="AN145" s="267"/>
      <c r="AO145" s="267"/>
      <c r="AP145" s="267"/>
      <c r="AQ145" s="267"/>
      <c r="AR145" s="267"/>
      <c r="AS145" s="267"/>
      <c r="AT145" s="267"/>
      <c r="AU145" s="267"/>
      <c r="AV145" s="267"/>
      <c r="AW145" s="267"/>
      <c r="AX145" s="267"/>
      <c r="AY145" s="267"/>
      <c r="AZ145" s="267"/>
      <c r="BA145" s="267"/>
      <c r="BB145" s="267"/>
      <c r="BC145" s="267"/>
      <c r="BD145" s="267"/>
      <c r="BE145" s="267"/>
      <c r="BF145" s="267"/>
      <c r="BG145" s="267"/>
      <c r="BH145" s="267"/>
      <c r="BI145" s="267"/>
      <c r="BJ145" s="267"/>
      <c r="BK145" s="267"/>
      <c r="BL145" s="267"/>
      <c r="BM145" s="267"/>
      <c r="BN145" s="267"/>
      <c r="BO145" s="267"/>
      <c r="BP145" s="267"/>
      <c r="BQ145" s="267"/>
      <c r="BR145" s="267"/>
      <c r="BS145" s="267"/>
      <c r="BT145" s="267"/>
      <c r="BU145" s="267"/>
      <c r="BV145" s="267"/>
      <c r="BW145" s="267"/>
      <c r="BX145" s="267"/>
      <c r="BY145" s="267"/>
      <c r="BZ145" s="267"/>
      <c r="CA145" s="267"/>
      <c r="CB145" s="267"/>
      <c r="CC145" s="267"/>
      <c r="CD145" s="267"/>
      <c r="CE145" s="267"/>
      <c r="CF145" s="267"/>
      <c r="CG145" s="267"/>
      <c r="CH145" s="267"/>
      <c r="CI145" s="267"/>
      <c r="CJ145" s="267"/>
      <c r="CK145" s="267"/>
      <c r="CL145" s="267"/>
      <c r="CM145" s="267"/>
      <c r="CN145" s="267"/>
      <c r="CO145" s="267"/>
      <c r="CP145" s="267"/>
      <c r="CQ145" s="267"/>
      <c r="CR145" s="267"/>
      <c r="CS145" s="267"/>
      <c r="CT145" s="267"/>
      <c r="CU145" s="267"/>
      <c r="CV145" s="267"/>
      <c r="CW145" s="267"/>
      <c r="CX145" s="267"/>
      <c r="CY145" s="267"/>
      <c r="CZ145" s="267"/>
      <c r="DA145" s="267"/>
      <c r="DB145" s="267"/>
      <c r="DC145" s="267"/>
      <c r="DD145" s="267"/>
      <c r="DE145" s="267"/>
      <c r="DF145" s="267"/>
      <c r="DG145" s="267"/>
      <c r="DH145" s="267"/>
      <c r="DI145" s="267"/>
      <c r="DJ145" s="267"/>
      <c r="DK145" s="267"/>
      <c r="DL145" s="267"/>
    </row>
    <row r="146" spans="1:116" x14ac:dyDescent="0.25">
      <c r="A146" s="268" t="s">
        <v>159</v>
      </c>
      <c r="B146" s="269" t="s">
        <v>9491</v>
      </c>
      <c r="C146" s="272">
        <v>0</v>
      </c>
      <c r="D146" s="273" t="s">
        <v>17</v>
      </c>
      <c r="E146" s="272">
        <v>0</v>
      </c>
      <c r="F146" s="272" t="s">
        <v>17</v>
      </c>
      <c r="G146" s="272" t="s">
        <v>17</v>
      </c>
      <c r="H146" s="272">
        <v>33.700000000000003</v>
      </c>
      <c r="I146" s="273">
        <v>2</v>
      </c>
      <c r="J146" s="273">
        <f>IFERROR(VLOOKUP($B146,'Core Indicators'!$E$3:$EU$906,147,FALSE),"x")</f>
        <v>183</v>
      </c>
      <c r="K146" s="274">
        <v>-0.48548009990000002</v>
      </c>
      <c r="L146" s="272" t="s">
        <v>17</v>
      </c>
      <c r="M146" s="273">
        <v>11</v>
      </c>
      <c r="N146" s="273" t="s">
        <v>17</v>
      </c>
      <c r="O146" s="273">
        <f>IFERROR(VLOOKUP(B146,'Core Indicators'!$E$3:$G$9906,3,FALSE),"x")</f>
        <v>26052000</v>
      </c>
      <c r="P146" s="273">
        <v>6020</v>
      </c>
      <c r="Q146" s="267"/>
      <c r="R146" s="267"/>
      <c r="S146" s="267"/>
      <c r="T146" s="267"/>
      <c r="U146" s="267"/>
      <c r="V146" s="267"/>
      <c r="W146" s="267"/>
      <c r="X146" s="267"/>
      <c r="Y146" s="267"/>
      <c r="Z146" s="267"/>
      <c r="AA146" s="267"/>
      <c r="AB146" s="267"/>
      <c r="AC146" s="267"/>
      <c r="AD146" s="267"/>
      <c r="AE146" s="267"/>
      <c r="AF146" s="267"/>
      <c r="AG146" s="267"/>
      <c r="AH146" s="267"/>
      <c r="AI146" s="267"/>
      <c r="AJ146" s="267"/>
      <c r="AK146" s="267"/>
      <c r="AL146" s="267"/>
      <c r="AM146" s="267"/>
      <c r="AN146" s="267"/>
      <c r="AO146" s="267"/>
      <c r="AP146" s="267"/>
      <c r="AQ146" s="267"/>
      <c r="AR146" s="267"/>
      <c r="AS146" s="267"/>
      <c r="AT146" s="267"/>
      <c r="AU146" s="267"/>
      <c r="AV146" s="267"/>
      <c r="AW146" s="267"/>
      <c r="AX146" s="267"/>
      <c r="AY146" s="267"/>
      <c r="AZ146" s="267"/>
      <c r="BA146" s="267"/>
      <c r="BB146" s="267"/>
      <c r="BC146" s="267"/>
      <c r="BD146" s="267"/>
      <c r="BE146" s="267"/>
      <c r="BF146" s="267"/>
      <c r="BG146" s="267"/>
      <c r="BH146" s="267"/>
      <c r="BI146" s="267"/>
      <c r="BJ146" s="267"/>
      <c r="BK146" s="267"/>
      <c r="BL146" s="267"/>
      <c r="BM146" s="267"/>
      <c r="BN146" s="267"/>
      <c r="BO146" s="267"/>
      <c r="BP146" s="267"/>
      <c r="BQ146" s="267"/>
      <c r="BR146" s="267"/>
      <c r="BS146" s="267"/>
      <c r="BT146" s="267"/>
      <c r="BU146" s="267"/>
      <c r="BV146" s="267"/>
      <c r="BW146" s="267"/>
      <c r="BX146" s="267"/>
      <c r="BY146" s="267"/>
      <c r="BZ146" s="267"/>
      <c r="CA146" s="267"/>
      <c r="CB146" s="267"/>
      <c r="CC146" s="267"/>
      <c r="CD146" s="267"/>
      <c r="CE146" s="267"/>
      <c r="CF146" s="267"/>
      <c r="CG146" s="267"/>
      <c r="CH146" s="267"/>
      <c r="CI146" s="267"/>
      <c r="CJ146" s="267"/>
      <c r="CK146" s="267"/>
      <c r="CL146" s="267"/>
      <c r="CM146" s="267"/>
      <c r="CN146" s="267"/>
      <c r="CO146" s="267"/>
      <c r="CP146" s="267"/>
      <c r="CQ146" s="267"/>
      <c r="CR146" s="267"/>
      <c r="CS146" s="267"/>
      <c r="CT146" s="267"/>
      <c r="CU146" s="267"/>
      <c r="CV146" s="267"/>
      <c r="CW146" s="267"/>
      <c r="CX146" s="267"/>
      <c r="CY146" s="267"/>
      <c r="CZ146" s="267"/>
      <c r="DA146" s="267"/>
      <c r="DB146" s="267"/>
      <c r="DC146" s="267"/>
      <c r="DD146" s="267"/>
      <c r="DE146" s="267"/>
      <c r="DF146" s="267"/>
      <c r="DG146" s="267"/>
      <c r="DH146" s="267"/>
      <c r="DI146" s="267"/>
      <c r="DJ146" s="267"/>
      <c r="DK146" s="267"/>
      <c r="DL146" s="267"/>
    </row>
    <row r="147" spans="1:116" x14ac:dyDescent="0.25">
      <c r="A147" s="268" t="s">
        <v>9492</v>
      </c>
      <c r="B147" s="269" t="s">
        <v>9493</v>
      </c>
      <c r="C147" s="272">
        <v>0.98654400079999993</v>
      </c>
      <c r="D147" s="273">
        <v>2</v>
      </c>
      <c r="E147" s="272">
        <v>0</v>
      </c>
      <c r="F147" s="272">
        <v>3.9</v>
      </c>
      <c r="G147" s="272">
        <v>0.20243781869999999</v>
      </c>
      <c r="H147" s="272" t="s">
        <v>17</v>
      </c>
      <c r="I147" s="273">
        <v>0</v>
      </c>
      <c r="J147" s="273" t="str">
        <f>IFERROR(VLOOKUP($B147,'Core Indicators'!$E$3:$EU$906,147,FALSE),"x")</f>
        <v>x</v>
      </c>
      <c r="K147" s="274">
        <v>0.73431843519999995</v>
      </c>
      <c r="L147" s="272">
        <v>3.75</v>
      </c>
      <c r="M147" s="273">
        <v>25</v>
      </c>
      <c r="N147" s="273">
        <v>62</v>
      </c>
      <c r="O147" s="273" t="str">
        <f>IFERROR(VLOOKUP(B147,'Core Indicators'!$E$3:$G$9906,3,FALSE),"x")</f>
        <v>x</v>
      </c>
      <c r="P147" s="273">
        <v>11610</v>
      </c>
      <c r="Q147" s="267"/>
      <c r="R147" s="267"/>
      <c r="S147" s="267"/>
      <c r="T147" s="267"/>
      <c r="U147" s="267"/>
      <c r="V147" s="267"/>
      <c r="W147" s="267"/>
      <c r="X147" s="267"/>
      <c r="Y147" s="267"/>
      <c r="Z147" s="267"/>
      <c r="AA147" s="267"/>
      <c r="AB147" s="267"/>
      <c r="AC147" s="267"/>
      <c r="AD147" s="267"/>
      <c r="AE147" s="267"/>
      <c r="AF147" s="267"/>
      <c r="AG147" s="267"/>
      <c r="AH147" s="267"/>
      <c r="AI147" s="267"/>
      <c r="AJ147" s="267"/>
      <c r="AK147" s="267"/>
      <c r="AL147" s="267"/>
      <c r="AM147" s="267"/>
      <c r="AN147" s="267"/>
      <c r="AO147" s="267"/>
      <c r="AP147" s="267"/>
      <c r="AQ147" s="267"/>
      <c r="AR147" s="267"/>
      <c r="AS147" s="267"/>
      <c r="AT147" s="267"/>
      <c r="AU147" s="267"/>
      <c r="AV147" s="267"/>
      <c r="AW147" s="267"/>
      <c r="AX147" s="267"/>
      <c r="AY147" s="267"/>
      <c r="AZ147" s="267"/>
      <c r="BA147" s="267"/>
      <c r="BB147" s="267"/>
      <c r="BC147" s="267"/>
      <c r="BD147" s="267"/>
      <c r="BE147" s="267"/>
      <c r="BF147" s="267"/>
      <c r="BG147" s="267"/>
      <c r="BH147" s="267"/>
      <c r="BI147" s="267"/>
      <c r="BJ147" s="267"/>
      <c r="BK147" s="267"/>
      <c r="BL147" s="267"/>
      <c r="BM147" s="267"/>
      <c r="BN147" s="267"/>
      <c r="BO147" s="267"/>
      <c r="BP147" s="267"/>
      <c r="BQ147" s="267"/>
      <c r="BR147" s="267"/>
      <c r="BS147" s="267"/>
      <c r="BT147" s="267"/>
      <c r="BU147" s="267"/>
      <c r="BV147" s="267"/>
      <c r="BW147" s="267"/>
      <c r="BX147" s="267"/>
      <c r="BY147" s="267"/>
      <c r="BZ147" s="267"/>
      <c r="CA147" s="267"/>
      <c r="CB147" s="267"/>
      <c r="CC147" s="267"/>
      <c r="CD147" s="267"/>
      <c r="CE147" s="267"/>
      <c r="CF147" s="267"/>
      <c r="CG147" s="267"/>
      <c r="CH147" s="267"/>
      <c r="CI147" s="267"/>
      <c r="CJ147" s="267"/>
      <c r="CK147" s="267"/>
      <c r="CL147" s="267"/>
      <c r="CM147" s="267"/>
      <c r="CN147" s="267"/>
      <c r="CO147" s="267"/>
      <c r="CP147" s="267"/>
      <c r="CQ147" s="267"/>
      <c r="CR147" s="267"/>
      <c r="CS147" s="267"/>
      <c r="CT147" s="267"/>
      <c r="CU147" s="267"/>
      <c r="CV147" s="267"/>
      <c r="CW147" s="267"/>
      <c r="CX147" s="267"/>
      <c r="CY147" s="267"/>
      <c r="CZ147" s="267"/>
      <c r="DA147" s="267"/>
      <c r="DB147" s="267"/>
      <c r="DC147" s="267"/>
      <c r="DD147" s="267"/>
      <c r="DE147" s="267"/>
      <c r="DF147" s="267"/>
      <c r="DG147" s="267"/>
      <c r="DH147" s="267"/>
      <c r="DI147" s="267"/>
      <c r="DJ147" s="267"/>
      <c r="DK147" s="267"/>
      <c r="DL147" s="267"/>
    </row>
    <row r="148" spans="1:116" x14ac:dyDescent="0.25">
      <c r="A148" s="268" t="s">
        <v>9494</v>
      </c>
      <c r="B148" s="269" t="s">
        <v>9495</v>
      </c>
      <c r="C148" s="272" t="s">
        <v>17</v>
      </c>
      <c r="D148" s="273" t="s">
        <v>17</v>
      </c>
      <c r="E148" s="272" t="s">
        <v>17</v>
      </c>
      <c r="F148" s="272" t="s">
        <v>17</v>
      </c>
      <c r="G148" s="272" t="s">
        <v>17</v>
      </c>
      <c r="H148" s="272">
        <v>29</v>
      </c>
      <c r="I148" s="273" t="s">
        <v>17</v>
      </c>
      <c r="J148" s="273" t="str">
        <f>IFERROR(VLOOKUP($B148,'Core Indicators'!$E$3:$EU$906,147,FALSE),"x")</f>
        <v>x</v>
      </c>
      <c r="K148" s="274" t="s">
        <v>17</v>
      </c>
      <c r="L148" s="272" t="s">
        <v>17</v>
      </c>
      <c r="M148" s="273" t="s">
        <v>17</v>
      </c>
      <c r="N148" s="273" t="s">
        <v>17</v>
      </c>
      <c r="O148" s="273" t="str">
        <f>IFERROR(VLOOKUP(B148,'Core Indicators'!$E$3:$G$9906,3,FALSE),"x")</f>
        <v>x</v>
      </c>
      <c r="P148" s="273" t="s">
        <v>17</v>
      </c>
      <c r="Q148" s="267"/>
      <c r="R148" s="267"/>
      <c r="S148" s="267"/>
      <c r="T148" s="267"/>
      <c r="U148" s="267"/>
      <c r="V148" s="267"/>
      <c r="W148" s="267"/>
      <c r="X148" s="267"/>
      <c r="Y148" s="267"/>
      <c r="Z148" s="267"/>
      <c r="AA148" s="267"/>
      <c r="AB148" s="267"/>
      <c r="AC148" s="267"/>
      <c r="AD148" s="267"/>
      <c r="AE148" s="267"/>
      <c r="AF148" s="267"/>
      <c r="AG148" s="267"/>
      <c r="AH148" s="267"/>
      <c r="AI148" s="267"/>
      <c r="AJ148" s="267"/>
      <c r="AK148" s="267"/>
      <c r="AL148" s="267"/>
      <c r="AM148" s="267"/>
      <c r="AN148" s="267"/>
      <c r="AO148" s="267"/>
      <c r="AP148" s="267"/>
      <c r="AQ148" s="267"/>
      <c r="AR148" s="267"/>
      <c r="AS148" s="267"/>
      <c r="AT148" s="267"/>
      <c r="AU148" s="267"/>
      <c r="AV148" s="267"/>
      <c r="AW148" s="267"/>
      <c r="AX148" s="267"/>
      <c r="AY148" s="267"/>
      <c r="AZ148" s="267"/>
      <c r="BA148" s="267"/>
      <c r="BB148" s="267"/>
      <c r="BC148" s="267"/>
      <c r="BD148" s="267"/>
      <c r="BE148" s="267"/>
      <c r="BF148" s="267"/>
      <c r="BG148" s="267"/>
      <c r="BH148" s="267"/>
      <c r="BI148" s="267"/>
      <c r="BJ148" s="267"/>
      <c r="BK148" s="267"/>
      <c r="BL148" s="267"/>
      <c r="BM148" s="267"/>
      <c r="BN148" s="267"/>
      <c r="BO148" s="267"/>
      <c r="BP148" s="267"/>
      <c r="BQ148" s="267"/>
      <c r="BR148" s="267"/>
      <c r="BS148" s="267"/>
      <c r="BT148" s="267"/>
      <c r="BU148" s="267"/>
      <c r="BV148" s="267"/>
      <c r="BW148" s="267"/>
      <c r="BX148" s="267"/>
      <c r="BY148" s="267"/>
      <c r="BZ148" s="267"/>
      <c r="CA148" s="267"/>
      <c r="CB148" s="267"/>
      <c r="CC148" s="267"/>
      <c r="CD148" s="267"/>
      <c r="CE148" s="267"/>
      <c r="CF148" s="267"/>
      <c r="CG148" s="267"/>
      <c r="CH148" s="267"/>
      <c r="CI148" s="267"/>
      <c r="CJ148" s="267"/>
      <c r="CK148" s="267"/>
      <c r="CL148" s="267"/>
      <c r="CM148" s="267"/>
      <c r="CN148" s="267"/>
      <c r="CO148" s="267"/>
      <c r="CP148" s="267"/>
      <c r="CQ148" s="267"/>
      <c r="CR148" s="267"/>
      <c r="CS148" s="267"/>
      <c r="CT148" s="267"/>
      <c r="CU148" s="267"/>
      <c r="CV148" s="267"/>
      <c r="CW148" s="267"/>
      <c r="CX148" s="267"/>
      <c r="CY148" s="267"/>
      <c r="CZ148" s="267"/>
      <c r="DA148" s="267"/>
      <c r="DB148" s="267"/>
      <c r="DC148" s="267"/>
      <c r="DD148" s="267"/>
      <c r="DE148" s="267"/>
      <c r="DF148" s="267"/>
      <c r="DG148" s="267"/>
      <c r="DH148" s="267"/>
      <c r="DI148" s="267"/>
      <c r="DJ148" s="267"/>
      <c r="DK148" s="267"/>
      <c r="DL148" s="267"/>
    </row>
    <row r="149" spans="1:116" x14ac:dyDescent="0.25">
      <c r="A149" s="268" t="s">
        <v>1444</v>
      </c>
      <c r="B149" s="269" t="s">
        <v>9496</v>
      </c>
      <c r="C149" s="272">
        <v>0.29808903580000001</v>
      </c>
      <c r="D149" s="273">
        <v>8</v>
      </c>
      <c r="E149" s="272">
        <v>2.7E-2</v>
      </c>
      <c r="F149" s="272">
        <v>7.65</v>
      </c>
      <c r="G149" s="272">
        <v>0.31603010729999997</v>
      </c>
      <c r="H149" s="272">
        <v>35.799999999999997</v>
      </c>
      <c r="I149" s="273">
        <v>1</v>
      </c>
      <c r="J149" s="273">
        <f>IFERROR(VLOOKUP($B149,'Core Indicators'!$E$3:$EU$906,147,FALSE),"x")</f>
        <v>0</v>
      </c>
      <c r="K149" s="274">
        <v>0.36400461200000001</v>
      </c>
      <c r="L149" s="272">
        <v>6.75</v>
      </c>
      <c r="M149" s="273">
        <v>83</v>
      </c>
      <c r="N149" s="273">
        <v>44</v>
      </c>
      <c r="O149" s="273">
        <f>IFERROR(VLOOKUP(B149,'Core Indicators'!$E$3:$G$9906,3,FALSE),"x")</f>
        <v>19912000</v>
      </c>
      <c r="P149" s="273">
        <v>230080</v>
      </c>
      <c r="Q149" s="267"/>
      <c r="R149" s="267"/>
      <c r="S149" s="267"/>
      <c r="T149" s="267"/>
      <c r="U149" s="267"/>
      <c r="V149" s="267"/>
      <c r="W149" s="267"/>
      <c r="X149" s="267"/>
      <c r="Y149" s="267"/>
      <c r="Z149" s="267"/>
      <c r="AA149" s="267"/>
      <c r="AB149" s="267"/>
      <c r="AC149" s="267"/>
      <c r="AD149" s="267"/>
      <c r="AE149" s="267"/>
      <c r="AF149" s="267"/>
      <c r="AG149" s="267"/>
      <c r="AH149" s="267"/>
      <c r="AI149" s="267"/>
      <c r="AJ149" s="267"/>
      <c r="AK149" s="267"/>
      <c r="AL149" s="267"/>
      <c r="AM149" s="267"/>
      <c r="AN149" s="267"/>
      <c r="AO149" s="267"/>
      <c r="AP149" s="267"/>
      <c r="AQ149" s="267"/>
      <c r="AR149" s="267"/>
      <c r="AS149" s="267"/>
      <c r="AT149" s="267"/>
      <c r="AU149" s="267"/>
      <c r="AV149" s="267"/>
      <c r="AW149" s="267"/>
      <c r="AX149" s="267"/>
      <c r="AY149" s="267"/>
      <c r="AZ149" s="267"/>
      <c r="BA149" s="267"/>
      <c r="BB149" s="267"/>
      <c r="BC149" s="267"/>
      <c r="BD149" s="267"/>
      <c r="BE149" s="267"/>
      <c r="BF149" s="267"/>
      <c r="BG149" s="267"/>
      <c r="BH149" s="267"/>
      <c r="BI149" s="267"/>
      <c r="BJ149" s="267"/>
      <c r="BK149" s="267"/>
      <c r="BL149" s="267"/>
      <c r="BM149" s="267"/>
      <c r="BN149" s="267"/>
      <c r="BO149" s="267"/>
      <c r="BP149" s="267"/>
      <c r="BQ149" s="267"/>
      <c r="BR149" s="267"/>
      <c r="BS149" s="267"/>
      <c r="BT149" s="267"/>
      <c r="BU149" s="267"/>
      <c r="BV149" s="267"/>
      <c r="BW149" s="267"/>
      <c r="BX149" s="267"/>
      <c r="BY149" s="267"/>
      <c r="BZ149" s="267"/>
      <c r="CA149" s="267"/>
      <c r="CB149" s="267"/>
      <c r="CC149" s="267"/>
      <c r="CD149" s="267"/>
      <c r="CE149" s="267"/>
      <c r="CF149" s="267"/>
      <c r="CG149" s="267"/>
      <c r="CH149" s="267"/>
      <c r="CI149" s="267"/>
      <c r="CJ149" s="267"/>
      <c r="CK149" s="267"/>
      <c r="CL149" s="267"/>
      <c r="CM149" s="267"/>
      <c r="CN149" s="267"/>
      <c r="CO149" s="267"/>
      <c r="CP149" s="267"/>
      <c r="CQ149" s="267"/>
      <c r="CR149" s="267"/>
      <c r="CS149" s="267"/>
      <c r="CT149" s="267"/>
      <c r="CU149" s="267"/>
      <c r="CV149" s="267"/>
      <c r="CW149" s="267"/>
      <c r="CX149" s="267"/>
      <c r="CY149" s="267"/>
      <c r="CZ149" s="267"/>
      <c r="DA149" s="267"/>
      <c r="DB149" s="267"/>
      <c r="DC149" s="267"/>
      <c r="DD149" s="267"/>
      <c r="DE149" s="267"/>
      <c r="DF149" s="267"/>
      <c r="DG149" s="267"/>
      <c r="DH149" s="267"/>
      <c r="DI149" s="267"/>
      <c r="DJ149" s="267"/>
      <c r="DK149" s="267"/>
      <c r="DL149" s="267"/>
    </row>
    <row r="150" spans="1:116" x14ac:dyDescent="0.25">
      <c r="A150" s="268" t="s">
        <v>8985</v>
      </c>
      <c r="B150" s="269" t="s">
        <v>9497</v>
      </c>
      <c r="C150" s="272">
        <v>0.34628793000000002</v>
      </c>
      <c r="D150" s="273">
        <v>2</v>
      </c>
      <c r="E150" s="272">
        <v>0.16450000000000001</v>
      </c>
      <c r="F150" s="272">
        <v>4.5</v>
      </c>
      <c r="G150" s="272">
        <v>0.25525934649999998</v>
      </c>
      <c r="H150" s="272">
        <v>37.5</v>
      </c>
      <c r="I150" s="273">
        <v>3</v>
      </c>
      <c r="J150" s="273">
        <f>IFERROR(VLOOKUP($B150,'Core Indicators'!$E$3:$EU$906,147,FALSE),"x")</f>
        <v>119</v>
      </c>
      <c r="K150" s="274">
        <v>-0.72368854280000006</v>
      </c>
      <c r="L150" s="272">
        <v>4</v>
      </c>
      <c r="M150" s="273">
        <v>20</v>
      </c>
      <c r="N150" s="273">
        <v>28</v>
      </c>
      <c r="O150" s="273">
        <f>IFERROR(VLOOKUP(B150,'Core Indicators'!$E$3:$G$9906,3,FALSE),"x")</f>
        <v>143556000</v>
      </c>
      <c r="P150" s="273">
        <v>16376870</v>
      </c>
      <c r="Q150" s="267"/>
      <c r="R150" s="267"/>
      <c r="S150" s="267"/>
      <c r="T150" s="267"/>
      <c r="U150" s="267"/>
      <c r="V150" s="267"/>
      <c r="W150" s="267"/>
      <c r="X150" s="267"/>
      <c r="Y150" s="267"/>
      <c r="Z150" s="267"/>
      <c r="AA150" s="267"/>
      <c r="AB150" s="267"/>
      <c r="AC150" s="267"/>
      <c r="AD150" s="267"/>
      <c r="AE150" s="267"/>
      <c r="AF150" s="267"/>
      <c r="AG150" s="267"/>
      <c r="AH150" s="267"/>
      <c r="AI150" s="267"/>
      <c r="AJ150" s="267"/>
      <c r="AK150" s="267"/>
      <c r="AL150" s="267"/>
      <c r="AM150" s="267"/>
      <c r="AN150" s="267"/>
      <c r="AO150" s="267"/>
      <c r="AP150" s="267"/>
      <c r="AQ150" s="267"/>
      <c r="AR150" s="267"/>
      <c r="AS150" s="267"/>
      <c r="AT150" s="267"/>
      <c r="AU150" s="267"/>
      <c r="AV150" s="267"/>
      <c r="AW150" s="267"/>
      <c r="AX150" s="267"/>
      <c r="AY150" s="267"/>
      <c r="AZ150" s="267"/>
      <c r="BA150" s="267"/>
      <c r="BB150" s="267"/>
      <c r="BC150" s="267"/>
      <c r="BD150" s="267"/>
      <c r="BE150" s="267"/>
      <c r="BF150" s="267"/>
      <c r="BG150" s="267"/>
      <c r="BH150" s="267"/>
      <c r="BI150" s="267"/>
      <c r="BJ150" s="267"/>
      <c r="BK150" s="267"/>
      <c r="BL150" s="267"/>
      <c r="BM150" s="267"/>
      <c r="BN150" s="267"/>
      <c r="BO150" s="267"/>
      <c r="BP150" s="267"/>
      <c r="BQ150" s="267"/>
      <c r="BR150" s="267"/>
      <c r="BS150" s="267"/>
      <c r="BT150" s="267"/>
      <c r="BU150" s="267"/>
      <c r="BV150" s="267"/>
      <c r="BW150" s="267"/>
      <c r="BX150" s="267"/>
      <c r="BY150" s="267"/>
      <c r="BZ150" s="267"/>
      <c r="CA150" s="267"/>
      <c r="CB150" s="267"/>
      <c r="CC150" s="267"/>
      <c r="CD150" s="267"/>
      <c r="CE150" s="267"/>
      <c r="CF150" s="267"/>
      <c r="CG150" s="267"/>
      <c r="CH150" s="267"/>
      <c r="CI150" s="267"/>
      <c r="CJ150" s="267"/>
      <c r="CK150" s="267"/>
      <c r="CL150" s="267"/>
      <c r="CM150" s="267"/>
      <c r="CN150" s="267"/>
      <c r="CO150" s="267"/>
      <c r="CP150" s="267"/>
      <c r="CQ150" s="267"/>
      <c r="CR150" s="267"/>
      <c r="CS150" s="267"/>
      <c r="CT150" s="267"/>
      <c r="CU150" s="267"/>
      <c r="CV150" s="267"/>
      <c r="CW150" s="267"/>
      <c r="CX150" s="267"/>
      <c r="CY150" s="267"/>
      <c r="CZ150" s="267"/>
      <c r="DA150" s="267"/>
      <c r="DB150" s="267"/>
      <c r="DC150" s="267"/>
      <c r="DD150" s="267"/>
      <c r="DE150" s="267"/>
      <c r="DF150" s="267"/>
      <c r="DG150" s="267"/>
      <c r="DH150" s="267"/>
      <c r="DI150" s="267"/>
      <c r="DJ150" s="267"/>
      <c r="DK150" s="267"/>
      <c r="DL150" s="267"/>
    </row>
    <row r="151" spans="1:116" x14ac:dyDescent="0.25">
      <c r="A151" s="268" t="s">
        <v>393</v>
      </c>
      <c r="B151" s="269" t="s">
        <v>9498</v>
      </c>
      <c r="C151" s="272">
        <v>0.27190004229999998</v>
      </c>
      <c r="D151" s="273">
        <v>5</v>
      </c>
      <c r="E151" s="272">
        <v>0.84</v>
      </c>
      <c r="F151" s="272">
        <v>3.9833333333000001</v>
      </c>
      <c r="G151" s="272">
        <v>0.41238544770000002</v>
      </c>
      <c r="H151" s="272">
        <v>43.7</v>
      </c>
      <c r="I151" s="273">
        <v>3</v>
      </c>
      <c r="J151" s="273" t="str">
        <f>IFERROR(VLOOKUP($B151,'Core Indicators'!$E$3:$EU$906,147,FALSE),"x")</f>
        <v>x</v>
      </c>
      <c r="K151" s="274">
        <v>7.6188184300000003E-2</v>
      </c>
      <c r="L151" s="272">
        <v>3.75</v>
      </c>
      <c r="M151" s="273">
        <v>22</v>
      </c>
      <c r="N151" s="273">
        <v>53</v>
      </c>
      <c r="O151" s="273">
        <f>IFERROR(VLOOKUP(B151,'Core Indicators'!$E$3:$G$9906,3,FALSE),"x")</f>
        <v>14076000</v>
      </c>
      <c r="P151" s="273">
        <v>24670</v>
      </c>
      <c r="Q151" s="267"/>
      <c r="R151" s="267"/>
      <c r="S151" s="267"/>
      <c r="T151" s="267"/>
      <c r="U151" s="267"/>
      <c r="V151" s="267"/>
      <c r="W151" s="267"/>
      <c r="X151" s="267"/>
      <c r="Y151" s="267"/>
      <c r="Z151" s="267"/>
      <c r="AA151" s="267"/>
      <c r="AB151" s="267"/>
      <c r="AC151" s="267"/>
      <c r="AD151" s="267"/>
      <c r="AE151" s="267"/>
      <c r="AF151" s="267"/>
      <c r="AG151" s="267"/>
      <c r="AH151" s="267"/>
      <c r="AI151" s="267"/>
      <c r="AJ151" s="267"/>
      <c r="AK151" s="267"/>
      <c r="AL151" s="267"/>
      <c r="AM151" s="267"/>
      <c r="AN151" s="267"/>
      <c r="AO151" s="267"/>
      <c r="AP151" s="267"/>
      <c r="AQ151" s="267"/>
      <c r="AR151" s="267"/>
      <c r="AS151" s="267"/>
      <c r="AT151" s="267"/>
      <c r="AU151" s="267"/>
      <c r="AV151" s="267"/>
      <c r="AW151" s="267"/>
      <c r="AX151" s="267"/>
      <c r="AY151" s="267"/>
      <c r="AZ151" s="267"/>
      <c r="BA151" s="267"/>
      <c r="BB151" s="267"/>
      <c r="BC151" s="267"/>
      <c r="BD151" s="267"/>
      <c r="BE151" s="267"/>
      <c r="BF151" s="267"/>
      <c r="BG151" s="267"/>
      <c r="BH151" s="267"/>
      <c r="BI151" s="267"/>
      <c r="BJ151" s="267"/>
      <c r="BK151" s="267"/>
      <c r="BL151" s="267"/>
      <c r="BM151" s="267"/>
      <c r="BN151" s="267"/>
      <c r="BO151" s="267"/>
      <c r="BP151" s="267"/>
      <c r="BQ151" s="267"/>
      <c r="BR151" s="267"/>
      <c r="BS151" s="267"/>
      <c r="BT151" s="267"/>
      <c r="BU151" s="267"/>
      <c r="BV151" s="267"/>
      <c r="BW151" s="267"/>
      <c r="BX151" s="267"/>
      <c r="BY151" s="267"/>
      <c r="BZ151" s="267"/>
      <c r="CA151" s="267"/>
      <c r="CB151" s="267"/>
      <c r="CC151" s="267"/>
      <c r="CD151" s="267"/>
      <c r="CE151" s="267"/>
      <c r="CF151" s="267"/>
      <c r="CG151" s="267"/>
      <c r="CH151" s="267"/>
      <c r="CI151" s="267"/>
      <c r="CJ151" s="267"/>
      <c r="CK151" s="267"/>
      <c r="CL151" s="267"/>
      <c r="CM151" s="267"/>
      <c r="CN151" s="267"/>
      <c r="CO151" s="267"/>
      <c r="CP151" s="267"/>
      <c r="CQ151" s="267"/>
      <c r="CR151" s="267"/>
      <c r="CS151" s="267"/>
      <c r="CT151" s="267"/>
      <c r="CU151" s="267"/>
      <c r="CV151" s="267"/>
      <c r="CW151" s="267"/>
      <c r="CX151" s="267"/>
      <c r="CY151" s="267"/>
      <c r="CZ151" s="267"/>
      <c r="DA151" s="267"/>
      <c r="DB151" s="267"/>
      <c r="DC151" s="267"/>
      <c r="DD151" s="267"/>
      <c r="DE151" s="267"/>
      <c r="DF151" s="267"/>
      <c r="DG151" s="267"/>
      <c r="DH151" s="267"/>
      <c r="DI151" s="267"/>
      <c r="DJ151" s="267"/>
      <c r="DK151" s="267"/>
      <c r="DL151" s="267"/>
    </row>
    <row r="152" spans="1:116" x14ac:dyDescent="0.25">
      <c r="A152" s="268" t="s">
        <v>9499</v>
      </c>
      <c r="B152" s="269" t="s">
        <v>9500</v>
      </c>
      <c r="C152" s="272">
        <v>0.77989999290000012</v>
      </c>
      <c r="D152" s="273">
        <v>0</v>
      </c>
      <c r="E152" s="272">
        <v>0.17</v>
      </c>
      <c r="F152" s="272">
        <v>2.4500000000000002</v>
      </c>
      <c r="G152" s="272">
        <v>0.2235342192</v>
      </c>
      <c r="H152" s="272" t="s">
        <v>17</v>
      </c>
      <c r="I152" s="273">
        <v>5</v>
      </c>
      <c r="J152" s="273" t="str">
        <f>IFERROR(VLOOKUP($B152,'Core Indicators'!$E$3:$EU$906,147,FALSE),"x")</f>
        <v>x</v>
      </c>
      <c r="K152" s="274">
        <v>0.16855593029999999</v>
      </c>
      <c r="L152" s="272">
        <v>2.25</v>
      </c>
      <c r="M152" s="273">
        <v>7</v>
      </c>
      <c r="N152" s="273">
        <v>53</v>
      </c>
      <c r="O152" s="273" t="str">
        <f>IFERROR(VLOOKUP(B152,'Core Indicators'!$E$3:$G$9906,3,FALSE),"x")</f>
        <v>x</v>
      </c>
      <c r="P152" s="273">
        <v>2149690</v>
      </c>
      <c r="Q152" s="267"/>
      <c r="R152" s="267"/>
      <c r="S152" s="267"/>
      <c r="T152" s="267"/>
      <c r="U152" s="267"/>
      <c r="V152" s="267"/>
      <c r="W152" s="267"/>
      <c r="X152" s="267"/>
      <c r="Y152" s="267"/>
      <c r="Z152" s="267"/>
      <c r="AA152" s="267"/>
      <c r="AB152" s="267"/>
      <c r="AC152" s="267"/>
      <c r="AD152" s="267"/>
      <c r="AE152" s="267"/>
      <c r="AF152" s="267"/>
      <c r="AG152" s="267"/>
      <c r="AH152" s="267"/>
      <c r="AI152" s="267"/>
      <c r="AJ152" s="267"/>
      <c r="AK152" s="267"/>
      <c r="AL152" s="267"/>
      <c r="AM152" s="267"/>
      <c r="AN152" s="267"/>
      <c r="AO152" s="267"/>
      <c r="AP152" s="267"/>
      <c r="AQ152" s="267"/>
      <c r="AR152" s="267"/>
      <c r="AS152" s="267"/>
      <c r="AT152" s="267"/>
      <c r="AU152" s="267"/>
      <c r="AV152" s="267"/>
      <c r="AW152" s="267"/>
      <c r="AX152" s="267"/>
      <c r="AY152" s="267"/>
      <c r="AZ152" s="267"/>
      <c r="BA152" s="267"/>
      <c r="BB152" s="267"/>
      <c r="BC152" s="267"/>
      <c r="BD152" s="267"/>
      <c r="BE152" s="267"/>
      <c r="BF152" s="267"/>
      <c r="BG152" s="267"/>
      <c r="BH152" s="267"/>
      <c r="BI152" s="267"/>
      <c r="BJ152" s="267"/>
      <c r="BK152" s="267"/>
      <c r="BL152" s="267"/>
      <c r="BM152" s="267"/>
      <c r="BN152" s="267"/>
      <c r="BO152" s="267"/>
      <c r="BP152" s="267"/>
      <c r="BQ152" s="267"/>
      <c r="BR152" s="267"/>
      <c r="BS152" s="267"/>
      <c r="BT152" s="267"/>
      <c r="BU152" s="267"/>
      <c r="BV152" s="267"/>
      <c r="BW152" s="267"/>
      <c r="BX152" s="267"/>
      <c r="BY152" s="267"/>
      <c r="BZ152" s="267"/>
      <c r="CA152" s="267"/>
      <c r="CB152" s="267"/>
      <c r="CC152" s="267"/>
      <c r="CD152" s="267"/>
      <c r="CE152" s="267"/>
      <c r="CF152" s="267"/>
      <c r="CG152" s="267"/>
      <c r="CH152" s="267"/>
      <c r="CI152" s="267"/>
      <c r="CJ152" s="267"/>
      <c r="CK152" s="267"/>
      <c r="CL152" s="267"/>
      <c r="CM152" s="267"/>
      <c r="CN152" s="267"/>
      <c r="CO152" s="267"/>
      <c r="CP152" s="267"/>
      <c r="CQ152" s="267"/>
      <c r="CR152" s="267"/>
      <c r="CS152" s="267"/>
      <c r="CT152" s="267"/>
      <c r="CU152" s="267"/>
      <c r="CV152" s="267"/>
      <c r="CW152" s="267"/>
      <c r="CX152" s="267"/>
      <c r="CY152" s="267"/>
      <c r="CZ152" s="267"/>
      <c r="DA152" s="267"/>
      <c r="DB152" s="267"/>
      <c r="DC152" s="267"/>
      <c r="DD152" s="267"/>
      <c r="DE152" s="267"/>
      <c r="DF152" s="267"/>
      <c r="DG152" s="267"/>
      <c r="DH152" s="267"/>
      <c r="DI152" s="267"/>
      <c r="DJ152" s="267"/>
      <c r="DK152" s="267"/>
      <c r="DL152" s="267"/>
    </row>
    <row r="153" spans="1:116" x14ac:dyDescent="0.25">
      <c r="A153" s="268" t="s">
        <v>410</v>
      </c>
      <c r="B153" s="269" t="s">
        <v>9501</v>
      </c>
      <c r="C153" s="272">
        <v>0.79894100540000001</v>
      </c>
      <c r="D153" s="273">
        <v>4</v>
      </c>
      <c r="E153" s="272">
        <v>0.55000000000000004</v>
      </c>
      <c r="F153" s="272">
        <v>2.0166666666999999</v>
      </c>
      <c r="G153" s="272">
        <v>0.56036181190000001</v>
      </c>
      <c r="H153" s="272">
        <v>34.200000000000003</v>
      </c>
      <c r="I153" s="273">
        <v>5</v>
      </c>
      <c r="J153" s="273">
        <f>IFERROR(VLOOKUP($B153,'Core Indicators'!$E$3:$EU$906,147,FALSE),"x")</f>
        <v>3518</v>
      </c>
      <c r="K153" s="274">
        <v>-1.140473485</v>
      </c>
      <c r="L153" s="272">
        <v>1</v>
      </c>
      <c r="M153" s="273">
        <v>12</v>
      </c>
      <c r="N153" s="273">
        <v>16</v>
      </c>
      <c r="O153" s="273">
        <f>IFERROR(VLOOKUP(B153,'Core Indicators'!$E$3:$G$9906,3,FALSE),"x")</f>
        <v>49800000</v>
      </c>
      <c r="P153" s="273">
        <v>2376000</v>
      </c>
      <c r="Q153" s="267"/>
      <c r="R153" s="267"/>
      <c r="S153" s="267"/>
      <c r="T153" s="267"/>
      <c r="U153" s="267"/>
      <c r="V153" s="267"/>
      <c r="W153" s="267"/>
      <c r="X153" s="267"/>
      <c r="Y153" s="267"/>
      <c r="Z153" s="267"/>
      <c r="AA153" s="267"/>
      <c r="AB153" s="267"/>
      <c r="AC153" s="267"/>
      <c r="AD153" s="267"/>
      <c r="AE153" s="267"/>
      <c r="AF153" s="267"/>
      <c r="AG153" s="267"/>
      <c r="AH153" s="267"/>
      <c r="AI153" s="267"/>
      <c r="AJ153" s="267"/>
      <c r="AK153" s="267"/>
      <c r="AL153" s="267"/>
      <c r="AM153" s="267"/>
      <c r="AN153" s="267"/>
      <c r="AO153" s="267"/>
      <c r="AP153" s="267"/>
      <c r="AQ153" s="267"/>
      <c r="AR153" s="267"/>
      <c r="AS153" s="267"/>
      <c r="AT153" s="267"/>
      <c r="AU153" s="267"/>
      <c r="AV153" s="267"/>
      <c r="AW153" s="267"/>
      <c r="AX153" s="267"/>
      <c r="AY153" s="267"/>
      <c r="AZ153" s="267"/>
      <c r="BA153" s="267"/>
      <c r="BB153" s="267"/>
      <c r="BC153" s="267"/>
      <c r="BD153" s="267"/>
      <c r="BE153" s="267"/>
      <c r="BF153" s="267"/>
      <c r="BG153" s="267"/>
      <c r="BH153" s="267"/>
      <c r="BI153" s="267"/>
      <c r="BJ153" s="267"/>
      <c r="BK153" s="267"/>
      <c r="BL153" s="267"/>
      <c r="BM153" s="267"/>
      <c r="BN153" s="267"/>
      <c r="BO153" s="267"/>
      <c r="BP153" s="267"/>
      <c r="BQ153" s="267"/>
      <c r="BR153" s="267"/>
      <c r="BS153" s="267"/>
      <c r="BT153" s="267"/>
      <c r="BU153" s="267"/>
      <c r="BV153" s="267"/>
      <c r="BW153" s="267"/>
      <c r="BX153" s="267"/>
      <c r="BY153" s="267"/>
      <c r="BZ153" s="267"/>
      <c r="CA153" s="267"/>
      <c r="CB153" s="267"/>
      <c r="CC153" s="267"/>
      <c r="CD153" s="267"/>
      <c r="CE153" s="267"/>
      <c r="CF153" s="267"/>
      <c r="CG153" s="267"/>
      <c r="CH153" s="267"/>
      <c r="CI153" s="267"/>
      <c r="CJ153" s="267"/>
      <c r="CK153" s="267"/>
      <c r="CL153" s="267"/>
      <c r="CM153" s="267"/>
      <c r="CN153" s="267"/>
      <c r="CO153" s="267"/>
      <c r="CP153" s="267"/>
      <c r="CQ153" s="267"/>
      <c r="CR153" s="267"/>
      <c r="CS153" s="267"/>
      <c r="CT153" s="267"/>
      <c r="CU153" s="267"/>
      <c r="CV153" s="267"/>
      <c r="CW153" s="267"/>
      <c r="CX153" s="267"/>
      <c r="CY153" s="267"/>
      <c r="CZ153" s="267"/>
      <c r="DA153" s="267"/>
      <c r="DB153" s="267"/>
      <c r="DC153" s="267"/>
      <c r="DD153" s="267"/>
      <c r="DE153" s="267"/>
      <c r="DF153" s="267"/>
      <c r="DG153" s="267"/>
      <c r="DH153" s="267"/>
      <c r="DI153" s="267"/>
      <c r="DJ153" s="267"/>
      <c r="DK153" s="267"/>
      <c r="DL153" s="267"/>
    </row>
    <row r="154" spans="1:116" x14ac:dyDescent="0.25">
      <c r="A154" s="268" t="s">
        <v>32</v>
      </c>
      <c r="B154" s="269" t="s">
        <v>9502</v>
      </c>
      <c r="C154" s="272">
        <v>0.72594999450000008</v>
      </c>
      <c r="D154" s="273">
        <v>9</v>
      </c>
      <c r="E154" s="272">
        <v>0</v>
      </c>
      <c r="F154" s="272">
        <v>6.95</v>
      </c>
      <c r="G154" s="272">
        <v>0.52272520759999996</v>
      </c>
      <c r="H154" s="272">
        <v>40.299999999999997</v>
      </c>
      <c r="I154" s="273">
        <v>3</v>
      </c>
      <c r="J154" s="273">
        <f>IFERROR(VLOOKUP($B154,'Core Indicators'!$E$3:$EU$906,147,FALSE),"x")</f>
        <v>15</v>
      </c>
      <c r="K154" s="274">
        <v>-0.1907603145</v>
      </c>
      <c r="L154" s="272">
        <v>6</v>
      </c>
      <c r="M154" s="273">
        <v>71</v>
      </c>
      <c r="N154" s="273">
        <v>45</v>
      </c>
      <c r="O154" s="273">
        <f>IFERROR(VLOOKUP(B154,'Core Indicators'!$E$3:$G$9906,3,FALSE),"x")</f>
        <v>17876000</v>
      </c>
      <c r="P154" s="273">
        <v>192530</v>
      </c>
      <c r="Q154" s="267"/>
      <c r="R154" s="267"/>
      <c r="S154" s="267"/>
      <c r="T154" s="267"/>
      <c r="U154" s="267"/>
      <c r="V154" s="267"/>
      <c r="W154" s="267"/>
      <c r="X154" s="267"/>
      <c r="Y154" s="267"/>
      <c r="Z154" s="267"/>
      <c r="AA154" s="267"/>
      <c r="AB154" s="267"/>
      <c r="AC154" s="267"/>
      <c r="AD154" s="267"/>
      <c r="AE154" s="267"/>
      <c r="AF154" s="267"/>
      <c r="AG154" s="267"/>
      <c r="AH154" s="267"/>
      <c r="AI154" s="267"/>
      <c r="AJ154" s="267"/>
      <c r="AK154" s="267"/>
      <c r="AL154" s="267"/>
      <c r="AM154" s="267"/>
      <c r="AN154" s="267"/>
      <c r="AO154" s="267"/>
      <c r="AP154" s="267"/>
      <c r="AQ154" s="267"/>
      <c r="AR154" s="267"/>
      <c r="AS154" s="267"/>
      <c r="AT154" s="267"/>
      <c r="AU154" s="267"/>
      <c r="AV154" s="267"/>
      <c r="AW154" s="267"/>
      <c r="AX154" s="267"/>
      <c r="AY154" s="267"/>
      <c r="AZ154" s="267"/>
      <c r="BA154" s="267"/>
      <c r="BB154" s="267"/>
      <c r="BC154" s="267"/>
      <c r="BD154" s="267"/>
      <c r="BE154" s="267"/>
      <c r="BF154" s="267"/>
      <c r="BG154" s="267"/>
      <c r="BH154" s="267"/>
      <c r="BI154" s="267"/>
      <c r="BJ154" s="267"/>
      <c r="BK154" s="267"/>
      <c r="BL154" s="267"/>
      <c r="BM154" s="267"/>
      <c r="BN154" s="267"/>
      <c r="BO154" s="267"/>
      <c r="BP154" s="267"/>
      <c r="BQ154" s="267"/>
      <c r="BR154" s="267"/>
      <c r="BS154" s="267"/>
      <c r="BT154" s="267"/>
      <c r="BU154" s="267"/>
      <c r="BV154" s="267"/>
      <c r="BW154" s="267"/>
      <c r="BX154" s="267"/>
      <c r="BY154" s="267"/>
      <c r="BZ154" s="267"/>
      <c r="CA154" s="267"/>
      <c r="CB154" s="267"/>
      <c r="CC154" s="267"/>
      <c r="CD154" s="267"/>
      <c r="CE154" s="267"/>
      <c r="CF154" s="267"/>
      <c r="CG154" s="267"/>
      <c r="CH154" s="267"/>
      <c r="CI154" s="267"/>
      <c r="CJ154" s="267"/>
      <c r="CK154" s="267"/>
      <c r="CL154" s="267"/>
      <c r="CM154" s="267"/>
      <c r="CN154" s="267"/>
      <c r="CO154" s="267"/>
      <c r="CP154" s="267"/>
      <c r="CQ154" s="267"/>
      <c r="CR154" s="267"/>
      <c r="CS154" s="267"/>
      <c r="CT154" s="267"/>
      <c r="CU154" s="267"/>
      <c r="CV154" s="267"/>
      <c r="CW154" s="267"/>
      <c r="CX154" s="267"/>
      <c r="CY154" s="267"/>
      <c r="CZ154" s="267"/>
      <c r="DA154" s="267"/>
      <c r="DB154" s="267"/>
      <c r="DC154" s="267"/>
      <c r="DD154" s="267"/>
      <c r="DE154" s="267"/>
      <c r="DF154" s="267"/>
      <c r="DG154" s="267"/>
      <c r="DH154" s="267"/>
      <c r="DI154" s="267"/>
      <c r="DJ154" s="267"/>
      <c r="DK154" s="267"/>
      <c r="DL154" s="267"/>
    </row>
    <row r="155" spans="1:116" x14ac:dyDescent="0.25">
      <c r="A155" s="268" t="s">
        <v>9503</v>
      </c>
      <c r="B155" s="269" t="s">
        <v>9504</v>
      </c>
      <c r="C155" s="272">
        <v>0.42649998649999998</v>
      </c>
      <c r="D155" s="273">
        <v>6</v>
      </c>
      <c r="E155" s="272">
        <v>0</v>
      </c>
      <c r="F155" s="272">
        <v>5.3166666666999998</v>
      </c>
      <c r="G155" s="272">
        <v>6.4907686399999998E-2</v>
      </c>
      <c r="H155" s="272" t="s">
        <v>17</v>
      </c>
      <c r="I155" s="273">
        <v>0</v>
      </c>
      <c r="J155" s="273" t="str">
        <f>IFERROR(VLOOKUP($B155,'Core Indicators'!$E$3:$EU$906,147,FALSE),"x")</f>
        <v>x</v>
      </c>
      <c r="K155" s="274">
        <v>1.8785588741000001</v>
      </c>
      <c r="L155" s="272">
        <v>5.75</v>
      </c>
      <c r="M155" s="273">
        <v>50</v>
      </c>
      <c r="N155" s="273">
        <v>85</v>
      </c>
      <c r="O155" s="273" t="str">
        <f>IFERROR(VLOOKUP(B155,'Core Indicators'!$E$3:$G$9906,3,FALSE),"x")</f>
        <v>x</v>
      </c>
      <c r="P155" s="273">
        <v>709</v>
      </c>
      <c r="Q155" s="267"/>
      <c r="R155" s="267"/>
      <c r="S155" s="267"/>
      <c r="T155" s="267"/>
      <c r="U155" s="267"/>
      <c r="V155" s="267"/>
      <c r="W155" s="267"/>
      <c r="X155" s="267"/>
      <c r="Y155" s="267"/>
      <c r="Z155" s="267"/>
      <c r="AA155" s="267"/>
      <c r="AB155" s="267"/>
      <c r="AC155" s="267"/>
      <c r="AD155" s="267"/>
      <c r="AE155" s="267"/>
      <c r="AF155" s="267"/>
      <c r="AG155" s="267"/>
      <c r="AH155" s="267"/>
      <c r="AI155" s="267"/>
      <c r="AJ155" s="267"/>
      <c r="AK155" s="267"/>
      <c r="AL155" s="267"/>
      <c r="AM155" s="267"/>
      <c r="AN155" s="267"/>
      <c r="AO155" s="267"/>
      <c r="AP155" s="267"/>
      <c r="AQ155" s="267"/>
      <c r="AR155" s="267"/>
      <c r="AS155" s="267"/>
      <c r="AT155" s="267"/>
      <c r="AU155" s="267"/>
      <c r="AV155" s="267"/>
      <c r="AW155" s="267"/>
      <c r="AX155" s="267"/>
      <c r="AY155" s="267"/>
      <c r="AZ155" s="267"/>
      <c r="BA155" s="267"/>
      <c r="BB155" s="267"/>
      <c r="BC155" s="267"/>
      <c r="BD155" s="267"/>
      <c r="BE155" s="267"/>
      <c r="BF155" s="267"/>
      <c r="BG155" s="267"/>
      <c r="BH155" s="267"/>
      <c r="BI155" s="267"/>
      <c r="BJ155" s="267"/>
      <c r="BK155" s="267"/>
      <c r="BL155" s="267"/>
      <c r="BM155" s="267"/>
      <c r="BN155" s="267"/>
      <c r="BO155" s="267"/>
      <c r="BP155" s="267"/>
      <c r="BQ155" s="267"/>
      <c r="BR155" s="267"/>
      <c r="BS155" s="267"/>
      <c r="BT155" s="267"/>
      <c r="BU155" s="267"/>
      <c r="BV155" s="267"/>
      <c r="BW155" s="267"/>
      <c r="BX155" s="267"/>
      <c r="BY155" s="267"/>
      <c r="BZ155" s="267"/>
      <c r="CA155" s="267"/>
      <c r="CB155" s="267"/>
      <c r="CC155" s="267"/>
      <c r="CD155" s="267"/>
      <c r="CE155" s="267"/>
      <c r="CF155" s="267"/>
      <c r="CG155" s="267"/>
      <c r="CH155" s="267"/>
      <c r="CI155" s="267"/>
      <c r="CJ155" s="267"/>
      <c r="CK155" s="267"/>
      <c r="CL155" s="267"/>
      <c r="CM155" s="267"/>
      <c r="CN155" s="267"/>
      <c r="CO155" s="267"/>
      <c r="CP155" s="267"/>
      <c r="CQ155" s="267"/>
      <c r="CR155" s="267"/>
      <c r="CS155" s="267"/>
      <c r="CT155" s="267"/>
      <c r="CU155" s="267"/>
      <c r="CV155" s="267"/>
      <c r="CW155" s="267"/>
      <c r="CX155" s="267"/>
      <c r="CY155" s="267"/>
      <c r="CZ155" s="267"/>
      <c r="DA155" s="267"/>
      <c r="DB155" s="267"/>
      <c r="DC155" s="267"/>
      <c r="DD155" s="267"/>
      <c r="DE155" s="267"/>
      <c r="DF155" s="267"/>
      <c r="DG155" s="267"/>
      <c r="DH155" s="267"/>
      <c r="DI155" s="267"/>
      <c r="DJ155" s="267"/>
      <c r="DK155" s="267"/>
      <c r="DL155" s="267"/>
    </row>
    <row r="156" spans="1:116" x14ac:dyDescent="0.25">
      <c r="A156" s="268" t="s">
        <v>9505</v>
      </c>
      <c r="B156" s="269" t="s">
        <v>9506</v>
      </c>
      <c r="C156" s="272">
        <v>0</v>
      </c>
      <c r="D156" s="273">
        <v>12</v>
      </c>
      <c r="E156" s="272">
        <v>0</v>
      </c>
      <c r="F156" s="272" t="s">
        <v>17</v>
      </c>
      <c r="G156" s="272" t="s">
        <v>17</v>
      </c>
      <c r="H156" s="272">
        <v>37.1</v>
      </c>
      <c r="I156" s="273">
        <v>0</v>
      </c>
      <c r="J156" s="273" t="str">
        <f>IFERROR(VLOOKUP($B156,'Core Indicators'!$E$3:$EU$906,147,FALSE),"x")</f>
        <v>x</v>
      </c>
      <c r="K156" s="274">
        <v>-0.13986755910000001</v>
      </c>
      <c r="L156" s="272" t="s">
        <v>17</v>
      </c>
      <c r="M156" s="273">
        <v>79</v>
      </c>
      <c r="N156" s="273">
        <v>42</v>
      </c>
      <c r="O156" s="273" t="str">
        <f>IFERROR(VLOOKUP(B156,'Core Indicators'!$E$3:$G$9906,3,FALSE),"x")</f>
        <v>x</v>
      </c>
      <c r="P156" s="273">
        <v>27990</v>
      </c>
      <c r="Q156" s="267"/>
      <c r="R156" s="267"/>
      <c r="S156" s="267"/>
      <c r="T156" s="267"/>
      <c r="U156" s="267"/>
      <c r="V156" s="267"/>
      <c r="W156" s="267"/>
      <c r="X156" s="267"/>
      <c r="Y156" s="267"/>
      <c r="Z156" s="267"/>
      <c r="AA156" s="267"/>
      <c r="AB156" s="267"/>
      <c r="AC156" s="267"/>
      <c r="AD156" s="267"/>
      <c r="AE156" s="267"/>
      <c r="AF156" s="267"/>
      <c r="AG156" s="267"/>
      <c r="AH156" s="267"/>
      <c r="AI156" s="267"/>
      <c r="AJ156" s="267"/>
      <c r="AK156" s="267"/>
      <c r="AL156" s="267"/>
      <c r="AM156" s="267"/>
      <c r="AN156" s="267"/>
      <c r="AO156" s="267"/>
      <c r="AP156" s="267"/>
      <c r="AQ156" s="267"/>
      <c r="AR156" s="267"/>
      <c r="AS156" s="267"/>
      <c r="AT156" s="267"/>
      <c r="AU156" s="267"/>
      <c r="AV156" s="267"/>
      <c r="AW156" s="267"/>
      <c r="AX156" s="267"/>
      <c r="AY156" s="267"/>
      <c r="AZ156" s="267"/>
      <c r="BA156" s="267"/>
      <c r="BB156" s="267"/>
      <c r="BC156" s="267"/>
      <c r="BD156" s="267"/>
      <c r="BE156" s="267"/>
      <c r="BF156" s="267"/>
      <c r="BG156" s="267"/>
      <c r="BH156" s="267"/>
      <c r="BI156" s="267"/>
      <c r="BJ156" s="267"/>
      <c r="BK156" s="267"/>
      <c r="BL156" s="267"/>
      <c r="BM156" s="267"/>
      <c r="BN156" s="267"/>
      <c r="BO156" s="267"/>
      <c r="BP156" s="267"/>
      <c r="BQ156" s="267"/>
      <c r="BR156" s="267"/>
      <c r="BS156" s="267"/>
      <c r="BT156" s="267"/>
      <c r="BU156" s="267"/>
      <c r="BV156" s="267"/>
      <c r="BW156" s="267"/>
      <c r="BX156" s="267"/>
      <c r="BY156" s="267"/>
      <c r="BZ156" s="267"/>
      <c r="CA156" s="267"/>
      <c r="CB156" s="267"/>
      <c r="CC156" s="267"/>
      <c r="CD156" s="267"/>
      <c r="CE156" s="267"/>
      <c r="CF156" s="267"/>
      <c r="CG156" s="267"/>
      <c r="CH156" s="267"/>
      <c r="CI156" s="267"/>
      <c r="CJ156" s="267"/>
      <c r="CK156" s="267"/>
      <c r="CL156" s="267"/>
      <c r="CM156" s="267"/>
      <c r="CN156" s="267"/>
      <c r="CO156" s="267"/>
      <c r="CP156" s="267"/>
      <c r="CQ156" s="267"/>
      <c r="CR156" s="267"/>
      <c r="CS156" s="267"/>
      <c r="CT156" s="267"/>
      <c r="CU156" s="267"/>
      <c r="CV156" s="267"/>
      <c r="CW156" s="267"/>
      <c r="CX156" s="267"/>
      <c r="CY156" s="267"/>
      <c r="CZ156" s="267"/>
      <c r="DA156" s="267"/>
      <c r="DB156" s="267"/>
      <c r="DC156" s="267"/>
      <c r="DD156" s="267"/>
      <c r="DE156" s="267"/>
      <c r="DF156" s="267"/>
      <c r="DG156" s="267"/>
      <c r="DH156" s="267"/>
      <c r="DI156" s="267"/>
      <c r="DJ156" s="267"/>
      <c r="DK156" s="267"/>
      <c r="DL156" s="267"/>
    </row>
    <row r="157" spans="1:116" x14ac:dyDescent="0.25">
      <c r="A157" s="268" t="s">
        <v>9507</v>
      </c>
      <c r="B157" s="269" t="s">
        <v>9508</v>
      </c>
      <c r="C157" s="272">
        <v>0.8110999861</v>
      </c>
      <c r="D157" s="273">
        <v>7</v>
      </c>
      <c r="E157" s="272">
        <v>0.37</v>
      </c>
      <c r="F157" s="272">
        <v>6.25</v>
      </c>
      <c r="G157" s="272">
        <v>0.64374360080000004</v>
      </c>
      <c r="H157" s="272">
        <v>35.700000000000003</v>
      </c>
      <c r="I157" s="273">
        <v>3</v>
      </c>
      <c r="J157" s="273" t="str">
        <f>IFERROR(VLOOKUP($B157,'Core Indicators'!$E$3:$EU$906,147,FALSE),"x")</f>
        <v>x</v>
      </c>
      <c r="K157" s="274">
        <v>-0.76636308430000011</v>
      </c>
      <c r="L157" s="272">
        <v>4.75</v>
      </c>
      <c r="M157" s="273">
        <v>65</v>
      </c>
      <c r="N157" s="273">
        <v>33</v>
      </c>
      <c r="O157" s="273" t="str">
        <f>IFERROR(VLOOKUP(B157,'Core Indicators'!$E$3:$G$9906,3,FALSE),"x")</f>
        <v>x</v>
      </c>
      <c r="P157" s="273">
        <v>72180</v>
      </c>
      <c r="Q157" s="267"/>
      <c r="R157" s="267"/>
      <c r="S157" s="267"/>
      <c r="T157" s="267"/>
      <c r="U157" s="267"/>
      <c r="V157" s="267"/>
      <c r="W157" s="267"/>
      <c r="X157" s="267"/>
      <c r="Y157" s="267"/>
      <c r="Z157" s="267"/>
      <c r="AA157" s="267"/>
      <c r="AB157" s="267"/>
      <c r="AC157" s="267"/>
      <c r="AD157" s="267"/>
      <c r="AE157" s="267"/>
      <c r="AF157" s="267"/>
      <c r="AG157" s="267"/>
      <c r="AH157" s="267"/>
      <c r="AI157" s="267"/>
      <c r="AJ157" s="267"/>
      <c r="AK157" s="267"/>
      <c r="AL157" s="267"/>
      <c r="AM157" s="267"/>
      <c r="AN157" s="267"/>
      <c r="AO157" s="267"/>
      <c r="AP157" s="267"/>
      <c r="AQ157" s="267"/>
      <c r="AR157" s="267"/>
      <c r="AS157" s="267"/>
      <c r="AT157" s="267"/>
      <c r="AU157" s="267"/>
      <c r="AV157" s="267"/>
      <c r="AW157" s="267"/>
      <c r="AX157" s="267"/>
      <c r="AY157" s="267"/>
      <c r="AZ157" s="267"/>
      <c r="BA157" s="267"/>
      <c r="BB157" s="267"/>
      <c r="BC157" s="267"/>
      <c r="BD157" s="267"/>
      <c r="BE157" s="267"/>
      <c r="BF157" s="267"/>
      <c r="BG157" s="267"/>
      <c r="BH157" s="267"/>
      <c r="BI157" s="267"/>
      <c r="BJ157" s="267"/>
      <c r="BK157" s="267"/>
      <c r="BL157" s="267"/>
      <c r="BM157" s="267"/>
      <c r="BN157" s="267"/>
      <c r="BO157" s="267"/>
      <c r="BP157" s="267"/>
      <c r="BQ157" s="267"/>
      <c r="BR157" s="267"/>
      <c r="BS157" s="267"/>
      <c r="BT157" s="267"/>
      <c r="BU157" s="267"/>
      <c r="BV157" s="267"/>
      <c r="BW157" s="267"/>
      <c r="BX157" s="267"/>
      <c r="BY157" s="267"/>
      <c r="BZ157" s="267"/>
      <c r="CA157" s="267"/>
      <c r="CB157" s="267"/>
      <c r="CC157" s="267"/>
      <c r="CD157" s="267"/>
      <c r="CE157" s="267"/>
      <c r="CF157" s="267"/>
      <c r="CG157" s="267"/>
      <c r="CH157" s="267"/>
      <c r="CI157" s="267"/>
      <c r="CJ157" s="267"/>
      <c r="CK157" s="267"/>
      <c r="CL157" s="267"/>
      <c r="CM157" s="267"/>
      <c r="CN157" s="267"/>
      <c r="CO157" s="267"/>
      <c r="CP157" s="267"/>
      <c r="CQ157" s="267"/>
      <c r="CR157" s="267"/>
      <c r="CS157" s="267"/>
      <c r="CT157" s="267"/>
      <c r="CU157" s="267"/>
      <c r="CV157" s="267"/>
      <c r="CW157" s="267"/>
      <c r="CX157" s="267"/>
      <c r="CY157" s="267"/>
      <c r="CZ157" s="267"/>
      <c r="DA157" s="267"/>
      <c r="DB157" s="267"/>
      <c r="DC157" s="267"/>
      <c r="DD157" s="267"/>
      <c r="DE157" s="267"/>
      <c r="DF157" s="267"/>
      <c r="DG157" s="267"/>
      <c r="DH157" s="267"/>
      <c r="DI157" s="267"/>
      <c r="DJ157" s="267"/>
      <c r="DK157" s="267"/>
      <c r="DL157" s="267"/>
    </row>
    <row r="158" spans="1:116" x14ac:dyDescent="0.25">
      <c r="A158" s="268" t="s">
        <v>3704</v>
      </c>
      <c r="B158" s="269" t="s">
        <v>9509</v>
      </c>
      <c r="C158" s="272">
        <v>0.18000004259999999</v>
      </c>
      <c r="D158" s="273">
        <v>12</v>
      </c>
      <c r="E158" s="272">
        <v>0</v>
      </c>
      <c r="F158" s="272">
        <v>7.2</v>
      </c>
      <c r="G158" s="272">
        <v>0.3970940348</v>
      </c>
      <c r="H158" s="272">
        <v>38.799999999999997</v>
      </c>
      <c r="I158" s="273">
        <v>3</v>
      </c>
      <c r="J158" s="273">
        <f>IFERROR(VLOOKUP($B158,'Core Indicators'!$E$3:$EU$906,147,FALSE),"x")</f>
        <v>89</v>
      </c>
      <c r="K158" s="274">
        <v>-0.76245963569999997</v>
      </c>
      <c r="L158" s="272">
        <v>6</v>
      </c>
      <c r="M158" s="273">
        <v>66</v>
      </c>
      <c r="N158" s="273">
        <v>34</v>
      </c>
      <c r="O158" s="273">
        <f>IFERROR(VLOOKUP(B158,'Core Indicators'!$E$3:$G$9906,3,FALSE),"x")</f>
        <v>6300000</v>
      </c>
      <c r="P158" s="273">
        <v>20720</v>
      </c>
      <c r="Q158" s="267"/>
      <c r="R158" s="267"/>
      <c r="S158" s="267"/>
      <c r="T158" s="267"/>
      <c r="U158" s="267"/>
      <c r="V158" s="267"/>
      <c r="W158" s="267"/>
      <c r="X158" s="267"/>
      <c r="Y158" s="267"/>
      <c r="Z158" s="267"/>
      <c r="AA158" s="267"/>
      <c r="AB158" s="267"/>
      <c r="AC158" s="267"/>
      <c r="AD158" s="267"/>
      <c r="AE158" s="267"/>
      <c r="AF158" s="267"/>
      <c r="AG158" s="267"/>
      <c r="AH158" s="267"/>
      <c r="AI158" s="267"/>
      <c r="AJ158" s="267"/>
      <c r="AK158" s="267"/>
      <c r="AL158" s="267"/>
      <c r="AM158" s="267"/>
      <c r="AN158" s="267"/>
      <c r="AO158" s="267"/>
      <c r="AP158" s="267"/>
      <c r="AQ158" s="267"/>
      <c r="AR158" s="267"/>
      <c r="AS158" s="267"/>
      <c r="AT158" s="267"/>
      <c r="AU158" s="267"/>
      <c r="AV158" s="267"/>
      <c r="AW158" s="267"/>
      <c r="AX158" s="267"/>
      <c r="AY158" s="267"/>
      <c r="AZ158" s="267"/>
      <c r="BA158" s="267"/>
      <c r="BB158" s="267"/>
      <c r="BC158" s="267"/>
      <c r="BD158" s="267"/>
      <c r="BE158" s="267"/>
      <c r="BF158" s="267"/>
      <c r="BG158" s="267"/>
      <c r="BH158" s="267"/>
      <c r="BI158" s="267"/>
      <c r="BJ158" s="267"/>
      <c r="BK158" s="267"/>
      <c r="BL158" s="267"/>
      <c r="BM158" s="267"/>
      <c r="BN158" s="267"/>
      <c r="BO158" s="267"/>
      <c r="BP158" s="267"/>
      <c r="BQ158" s="267"/>
      <c r="BR158" s="267"/>
      <c r="BS158" s="267"/>
      <c r="BT158" s="267"/>
      <c r="BU158" s="267"/>
      <c r="BV158" s="267"/>
      <c r="BW158" s="267"/>
      <c r="BX158" s="267"/>
      <c r="BY158" s="267"/>
      <c r="BZ158" s="267"/>
      <c r="CA158" s="267"/>
      <c r="CB158" s="267"/>
      <c r="CC158" s="267"/>
      <c r="CD158" s="267"/>
      <c r="CE158" s="267"/>
      <c r="CF158" s="267"/>
      <c r="CG158" s="267"/>
      <c r="CH158" s="267"/>
      <c r="CI158" s="267"/>
      <c r="CJ158" s="267"/>
      <c r="CK158" s="267"/>
      <c r="CL158" s="267"/>
      <c r="CM158" s="267"/>
      <c r="CN158" s="267"/>
      <c r="CO158" s="267"/>
      <c r="CP158" s="267"/>
      <c r="CQ158" s="267"/>
      <c r="CR158" s="267"/>
      <c r="CS158" s="267"/>
      <c r="CT158" s="267"/>
      <c r="CU158" s="267"/>
      <c r="CV158" s="267"/>
      <c r="CW158" s="267"/>
      <c r="CX158" s="267"/>
      <c r="CY158" s="267"/>
      <c r="CZ158" s="267"/>
      <c r="DA158" s="267"/>
      <c r="DB158" s="267"/>
      <c r="DC158" s="267"/>
      <c r="DD158" s="267"/>
      <c r="DE158" s="267"/>
      <c r="DF158" s="267"/>
      <c r="DG158" s="267"/>
      <c r="DH158" s="267"/>
      <c r="DI158" s="267"/>
      <c r="DJ158" s="267"/>
      <c r="DK158" s="267"/>
      <c r="DL158" s="267"/>
    </row>
    <row r="159" spans="1:116" x14ac:dyDescent="0.25">
      <c r="A159" s="268" t="s">
        <v>98</v>
      </c>
      <c r="B159" s="269" t="s">
        <v>9510</v>
      </c>
      <c r="C159" s="272">
        <v>0</v>
      </c>
      <c r="D159" s="273" t="s">
        <v>17</v>
      </c>
      <c r="E159" s="272">
        <v>0</v>
      </c>
      <c r="F159" s="272">
        <v>1.4833333333000001</v>
      </c>
      <c r="G159" s="272" t="s">
        <v>17</v>
      </c>
      <c r="H159" s="272">
        <v>36.799999999999997</v>
      </c>
      <c r="I159" s="273">
        <v>5</v>
      </c>
      <c r="J159" s="273">
        <f>IFERROR(VLOOKUP($B159,'Core Indicators'!$E$3:$EU$906,147,FALSE),"x")</f>
        <v>47001</v>
      </c>
      <c r="K159" s="274">
        <v>-2.3503582478</v>
      </c>
      <c r="L159" s="272">
        <v>1</v>
      </c>
      <c r="M159" s="273">
        <v>7</v>
      </c>
      <c r="N159" s="273">
        <v>9</v>
      </c>
      <c r="O159" s="273">
        <f>IFERROR(VLOOKUP(B159,'Core Indicators'!$E$3:$G$9906,3,FALSE),"x")</f>
        <v>16900000</v>
      </c>
      <c r="P159" s="273">
        <v>627340</v>
      </c>
      <c r="Q159" s="267"/>
      <c r="R159" s="267"/>
      <c r="S159" s="267"/>
      <c r="T159" s="267"/>
      <c r="U159" s="267"/>
      <c r="V159" s="267"/>
      <c r="W159" s="267"/>
      <c r="X159" s="267"/>
      <c r="Y159" s="267"/>
      <c r="Z159" s="267"/>
      <c r="AA159" s="267"/>
      <c r="AB159" s="267"/>
      <c r="AC159" s="267"/>
      <c r="AD159" s="267"/>
      <c r="AE159" s="267"/>
      <c r="AF159" s="267"/>
      <c r="AG159" s="267"/>
      <c r="AH159" s="267"/>
      <c r="AI159" s="267"/>
      <c r="AJ159" s="267"/>
      <c r="AK159" s="267"/>
      <c r="AL159" s="267"/>
      <c r="AM159" s="267"/>
      <c r="AN159" s="267"/>
      <c r="AO159" s="267"/>
      <c r="AP159" s="267"/>
      <c r="AQ159" s="267"/>
      <c r="AR159" s="267"/>
      <c r="AS159" s="267"/>
      <c r="AT159" s="267"/>
      <c r="AU159" s="267"/>
      <c r="AV159" s="267"/>
      <c r="AW159" s="267"/>
      <c r="AX159" s="267"/>
      <c r="AY159" s="267"/>
      <c r="AZ159" s="267"/>
      <c r="BA159" s="267"/>
      <c r="BB159" s="267"/>
      <c r="BC159" s="267"/>
      <c r="BD159" s="267"/>
      <c r="BE159" s="267"/>
      <c r="BF159" s="267"/>
      <c r="BG159" s="267"/>
      <c r="BH159" s="267"/>
      <c r="BI159" s="267"/>
      <c r="BJ159" s="267"/>
      <c r="BK159" s="267"/>
      <c r="BL159" s="267"/>
      <c r="BM159" s="267"/>
      <c r="BN159" s="267"/>
      <c r="BO159" s="267"/>
      <c r="BP159" s="267"/>
      <c r="BQ159" s="267"/>
      <c r="BR159" s="267"/>
      <c r="BS159" s="267"/>
      <c r="BT159" s="267"/>
      <c r="BU159" s="267"/>
      <c r="BV159" s="267"/>
      <c r="BW159" s="267"/>
      <c r="BX159" s="267"/>
      <c r="BY159" s="267"/>
      <c r="BZ159" s="267"/>
      <c r="CA159" s="267"/>
      <c r="CB159" s="267"/>
      <c r="CC159" s="267"/>
      <c r="CD159" s="267"/>
      <c r="CE159" s="267"/>
      <c r="CF159" s="267"/>
      <c r="CG159" s="267"/>
      <c r="CH159" s="267"/>
      <c r="CI159" s="267"/>
      <c r="CJ159" s="267"/>
      <c r="CK159" s="267"/>
      <c r="CL159" s="267"/>
      <c r="CM159" s="267"/>
      <c r="CN159" s="267"/>
      <c r="CO159" s="267"/>
      <c r="CP159" s="267"/>
      <c r="CQ159" s="267"/>
      <c r="CR159" s="267"/>
      <c r="CS159" s="267"/>
      <c r="CT159" s="267"/>
      <c r="CU159" s="267"/>
      <c r="CV159" s="267"/>
      <c r="CW159" s="267"/>
      <c r="CX159" s="267"/>
      <c r="CY159" s="267"/>
      <c r="CZ159" s="267"/>
      <c r="DA159" s="267"/>
      <c r="DB159" s="267"/>
      <c r="DC159" s="267"/>
      <c r="DD159" s="267"/>
      <c r="DE159" s="267"/>
      <c r="DF159" s="267"/>
      <c r="DG159" s="267"/>
      <c r="DH159" s="267"/>
      <c r="DI159" s="267"/>
      <c r="DJ159" s="267"/>
      <c r="DK159" s="267"/>
      <c r="DL159" s="267"/>
    </row>
    <row r="160" spans="1:116" x14ac:dyDescent="0.25">
      <c r="A160" s="268" t="s">
        <v>9511</v>
      </c>
      <c r="B160" s="269" t="s">
        <v>9512</v>
      </c>
      <c r="C160" s="272">
        <v>0.29583300080000002</v>
      </c>
      <c r="D160" s="273">
        <v>8</v>
      </c>
      <c r="E160" s="272">
        <v>0</v>
      </c>
      <c r="F160" s="272">
        <v>6.95</v>
      </c>
      <c r="G160" s="272">
        <v>0.16149411559999999</v>
      </c>
      <c r="H160" s="272">
        <v>36.200000000000003</v>
      </c>
      <c r="I160" s="273">
        <v>1</v>
      </c>
      <c r="J160" s="273" t="str">
        <f>IFERROR(VLOOKUP($B160,'Core Indicators'!$E$3:$EU$906,147,FALSE),"x")</f>
        <v>x</v>
      </c>
      <c r="K160" s="274">
        <v>-0.11906975509999999</v>
      </c>
      <c r="L160" s="272">
        <v>6</v>
      </c>
      <c r="M160" s="273">
        <v>66</v>
      </c>
      <c r="N160" s="273">
        <v>39</v>
      </c>
      <c r="O160" s="273" t="str">
        <f>IFERROR(VLOOKUP(B160,'Core Indicators'!$E$3:$G$9906,3,FALSE),"x")</f>
        <v>x</v>
      </c>
      <c r="P160" s="273">
        <v>87460</v>
      </c>
      <c r="Q160" s="267"/>
      <c r="R160" s="267"/>
      <c r="S160" s="267"/>
      <c r="T160" s="267"/>
      <c r="U160" s="267"/>
      <c r="V160" s="267"/>
      <c r="W160" s="267"/>
      <c r="X160" s="267"/>
      <c r="Y160" s="267"/>
      <c r="Z160" s="267"/>
      <c r="AA160" s="267"/>
      <c r="AB160" s="267"/>
      <c r="AC160" s="267"/>
      <c r="AD160" s="267"/>
      <c r="AE160" s="267"/>
      <c r="AF160" s="267"/>
      <c r="AG160" s="267"/>
      <c r="AH160" s="267"/>
      <c r="AI160" s="267"/>
      <c r="AJ160" s="267"/>
      <c r="AK160" s="267"/>
      <c r="AL160" s="267"/>
      <c r="AM160" s="267"/>
      <c r="AN160" s="267"/>
      <c r="AO160" s="267"/>
      <c r="AP160" s="267"/>
      <c r="AQ160" s="267"/>
      <c r="AR160" s="267"/>
      <c r="AS160" s="267"/>
      <c r="AT160" s="267"/>
      <c r="AU160" s="267"/>
      <c r="AV160" s="267"/>
      <c r="AW160" s="267"/>
      <c r="AX160" s="267"/>
      <c r="AY160" s="267"/>
      <c r="AZ160" s="267"/>
      <c r="BA160" s="267"/>
      <c r="BB160" s="267"/>
      <c r="BC160" s="267"/>
      <c r="BD160" s="267"/>
      <c r="BE160" s="267"/>
      <c r="BF160" s="267"/>
      <c r="BG160" s="267"/>
      <c r="BH160" s="267"/>
      <c r="BI160" s="267"/>
      <c r="BJ160" s="267"/>
      <c r="BK160" s="267"/>
      <c r="BL160" s="267"/>
      <c r="BM160" s="267"/>
      <c r="BN160" s="267"/>
      <c r="BO160" s="267"/>
      <c r="BP160" s="267"/>
      <c r="BQ160" s="267"/>
      <c r="BR160" s="267"/>
      <c r="BS160" s="267"/>
      <c r="BT160" s="267"/>
      <c r="BU160" s="267"/>
      <c r="BV160" s="267"/>
      <c r="BW160" s="267"/>
      <c r="BX160" s="267"/>
      <c r="BY160" s="267"/>
      <c r="BZ160" s="267"/>
      <c r="CA160" s="267"/>
      <c r="CB160" s="267"/>
      <c r="CC160" s="267"/>
      <c r="CD160" s="267"/>
      <c r="CE160" s="267"/>
      <c r="CF160" s="267"/>
      <c r="CG160" s="267"/>
      <c r="CH160" s="267"/>
      <c r="CI160" s="267"/>
      <c r="CJ160" s="267"/>
      <c r="CK160" s="267"/>
      <c r="CL160" s="267"/>
      <c r="CM160" s="267"/>
      <c r="CN160" s="267"/>
      <c r="CO160" s="267"/>
      <c r="CP160" s="267"/>
      <c r="CQ160" s="267"/>
      <c r="CR160" s="267"/>
      <c r="CS160" s="267"/>
      <c r="CT160" s="267"/>
      <c r="CU160" s="267"/>
      <c r="CV160" s="267"/>
      <c r="CW160" s="267"/>
      <c r="CX160" s="267"/>
      <c r="CY160" s="267"/>
      <c r="CZ160" s="267"/>
      <c r="DA160" s="267"/>
      <c r="DB160" s="267"/>
      <c r="DC160" s="267"/>
      <c r="DD160" s="267"/>
      <c r="DE160" s="267"/>
      <c r="DF160" s="267"/>
      <c r="DG160" s="267"/>
      <c r="DH160" s="267"/>
      <c r="DI160" s="267"/>
      <c r="DJ160" s="267"/>
      <c r="DK160" s="267"/>
      <c r="DL160" s="267"/>
    </row>
    <row r="161" spans="1:116" x14ac:dyDescent="0.25">
      <c r="A161" s="268" t="s">
        <v>318</v>
      </c>
      <c r="B161" s="269" t="s">
        <v>9513</v>
      </c>
      <c r="C161" s="272">
        <v>0.77907274400000004</v>
      </c>
      <c r="D161" s="273">
        <v>10</v>
      </c>
      <c r="E161" s="272">
        <v>0</v>
      </c>
      <c r="F161" s="272">
        <v>2.6666666666999999</v>
      </c>
      <c r="G161" s="272" t="s">
        <v>17</v>
      </c>
      <c r="H161" s="272">
        <v>44.1</v>
      </c>
      <c r="I161" s="273">
        <v>5</v>
      </c>
      <c r="J161" s="273">
        <f>IFERROR(VLOOKUP($B161,'Core Indicators'!$E$3:$EU$906,147,FALSE),"x")</f>
        <v>940</v>
      </c>
      <c r="K161" s="274">
        <v>-1.9697244167000001</v>
      </c>
      <c r="L161" s="272">
        <v>2.25</v>
      </c>
      <c r="M161" s="273">
        <v>-2</v>
      </c>
      <c r="N161" s="273">
        <v>12</v>
      </c>
      <c r="O161" s="273">
        <f>IFERROR(VLOOKUP(B161,'Core Indicators'!$E$3:$G$9906,3,FALSE),"x")</f>
        <v>12777000</v>
      </c>
      <c r="P161" s="273">
        <v>644329</v>
      </c>
      <c r="Q161" s="267"/>
      <c r="R161" s="267"/>
      <c r="S161" s="267"/>
      <c r="T161" s="267"/>
      <c r="U161" s="267"/>
      <c r="V161" s="267"/>
      <c r="W161" s="267"/>
      <c r="X161" s="267"/>
      <c r="Y161" s="267"/>
      <c r="Z161" s="267"/>
      <c r="AA161" s="267"/>
      <c r="AB161" s="267"/>
      <c r="AC161" s="267"/>
      <c r="AD161" s="267"/>
      <c r="AE161" s="267"/>
      <c r="AF161" s="267"/>
      <c r="AG161" s="267"/>
      <c r="AH161" s="267"/>
      <c r="AI161" s="267"/>
      <c r="AJ161" s="267"/>
      <c r="AK161" s="267"/>
      <c r="AL161" s="267"/>
      <c r="AM161" s="267"/>
      <c r="AN161" s="267"/>
      <c r="AO161" s="267"/>
      <c r="AP161" s="267"/>
      <c r="AQ161" s="267"/>
      <c r="AR161" s="267"/>
      <c r="AS161" s="267"/>
      <c r="AT161" s="267"/>
      <c r="AU161" s="267"/>
      <c r="AV161" s="267"/>
      <c r="AW161" s="267"/>
      <c r="AX161" s="267"/>
      <c r="AY161" s="267"/>
      <c r="AZ161" s="267"/>
      <c r="BA161" s="267"/>
      <c r="BB161" s="267"/>
      <c r="BC161" s="267"/>
      <c r="BD161" s="267"/>
      <c r="BE161" s="267"/>
      <c r="BF161" s="267"/>
      <c r="BG161" s="267"/>
      <c r="BH161" s="267"/>
      <c r="BI161" s="267"/>
      <c r="BJ161" s="267"/>
      <c r="BK161" s="267"/>
      <c r="BL161" s="267"/>
      <c r="BM161" s="267"/>
      <c r="BN161" s="267"/>
      <c r="BO161" s="267"/>
      <c r="BP161" s="267"/>
      <c r="BQ161" s="267"/>
      <c r="BR161" s="267"/>
      <c r="BS161" s="267"/>
      <c r="BT161" s="267"/>
      <c r="BU161" s="267"/>
      <c r="BV161" s="267"/>
      <c r="BW161" s="267"/>
      <c r="BX161" s="267"/>
      <c r="BY161" s="267"/>
      <c r="BZ161" s="267"/>
      <c r="CA161" s="267"/>
      <c r="CB161" s="267"/>
      <c r="CC161" s="267"/>
      <c r="CD161" s="267"/>
      <c r="CE161" s="267"/>
      <c r="CF161" s="267"/>
      <c r="CG161" s="267"/>
      <c r="CH161" s="267"/>
      <c r="CI161" s="267"/>
      <c r="CJ161" s="267"/>
      <c r="CK161" s="267"/>
      <c r="CL161" s="267"/>
      <c r="CM161" s="267"/>
      <c r="CN161" s="267"/>
      <c r="CO161" s="267"/>
      <c r="CP161" s="267"/>
      <c r="CQ161" s="267"/>
      <c r="CR161" s="267"/>
      <c r="CS161" s="267"/>
      <c r="CT161" s="267"/>
      <c r="CU161" s="267"/>
      <c r="CV161" s="267"/>
      <c r="CW161" s="267"/>
      <c r="CX161" s="267"/>
      <c r="CY161" s="267"/>
      <c r="CZ161" s="267"/>
      <c r="DA161" s="267"/>
      <c r="DB161" s="267"/>
      <c r="DC161" s="267"/>
      <c r="DD161" s="267"/>
      <c r="DE161" s="267"/>
      <c r="DF161" s="267"/>
      <c r="DG161" s="267"/>
      <c r="DH161" s="267"/>
      <c r="DI161" s="267"/>
      <c r="DJ161" s="267"/>
      <c r="DK161" s="267"/>
      <c r="DL161" s="267"/>
    </row>
    <row r="162" spans="1:116" x14ac:dyDescent="0.25">
      <c r="A162" s="268" t="s">
        <v>9514</v>
      </c>
      <c r="B162" s="269" t="s">
        <v>9515</v>
      </c>
      <c r="C162" s="272">
        <v>0</v>
      </c>
      <c r="D162" s="273">
        <v>13</v>
      </c>
      <c r="E162" s="272">
        <v>0</v>
      </c>
      <c r="F162" s="272" t="s">
        <v>17</v>
      </c>
      <c r="G162" s="272">
        <v>0.54654479749999996</v>
      </c>
      <c r="H162" s="272">
        <v>56.3</v>
      </c>
      <c r="I162" s="273">
        <v>0</v>
      </c>
      <c r="J162" s="273" t="str">
        <f>IFERROR(VLOOKUP($B162,'Core Indicators'!$E$3:$EU$906,147,FALSE),"x")</f>
        <v>x</v>
      </c>
      <c r="K162" s="274">
        <v>-0.67970234159999998</v>
      </c>
      <c r="L162" s="272" t="s">
        <v>17</v>
      </c>
      <c r="M162" s="273">
        <v>84</v>
      </c>
      <c r="N162" s="273">
        <v>46</v>
      </c>
      <c r="O162" s="273" t="str">
        <f>IFERROR(VLOOKUP(B162,'Core Indicators'!$E$3:$G$9906,3,FALSE),"x")</f>
        <v>x</v>
      </c>
      <c r="P162" s="273">
        <v>960</v>
      </c>
      <c r="Q162" s="267"/>
      <c r="R162" s="267"/>
      <c r="S162" s="267"/>
      <c r="T162" s="267"/>
      <c r="U162" s="267"/>
      <c r="V162" s="267"/>
      <c r="W162" s="267"/>
      <c r="X162" s="267"/>
      <c r="Y162" s="267"/>
      <c r="Z162" s="267"/>
      <c r="AA162" s="267"/>
      <c r="AB162" s="267"/>
      <c r="AC162" s="267"/>
      <c r="AD162" s="267"/>
      <c r="AE162" s="267"/>
      <c r="AF162" s="267"/>
      <c r="AG162" s="267"/>
      <c r="AH162" s="267"/>
      <c r="AI162" s="267"/>
      <c r="AJ162" s="267"/>
      <c r="AK162" s="267"/>
      <c r="AL162" s="267"/>
      <c r="AM162" s="267"/>
      <c r="AN162" s="267"/>
      <c r="AO162" s="267"/>
      <c r="AP162" s="267"/>
      <c r="AQ162" s="267"/>
      <c r="AR162" s="267"/>
      <c r="AS162" s="267"/>
      <c r="AT162" s="267"/>
      <c r="AU162" s="267"/>
      <c r="AV162" s="267"/>
      <c r="AW162" s="267"/>
      <c r="AX162" s="267"/>
      <c r="AY162" s="267"/>
      <c r="AZ162" s="267"/>
      <c r="BA162" s="267"/>
      <c r="BB162" s="267"/>
      <c r="BC162" s="267"/>
      <c r="BD162" s="267"/>
      <c r="BE162" s="267"/>
      <c r="BF162" s="267"/>
      <c r="BG162" s="267"/>
      <c r="BH162" s="267"/>
      <c r="BI162" s="267"/>
      <c r="BJ162" s="267"/>
      <c r="BK162" s="267"/>
      <c r="BL162" s="267"/>
      <c r="BM162" s="267"/>
      <c r="BN162" s="267"/>
      <c r="BO162" s="267"/>
      <c r="BP162" s="267"/>
      <c r="BQ162" s="267"/>
      <c r="BR162" s="267"/>
      <c r="BS162" s="267"/>
      <c r="BT162" s="267"/>
      <c r="BU162" s="267"/>
      <c r="BV162" s="267"/>
      <c r="BW162" s="267"/>
      <c r="BX162" s="267"/>
      <c r="BY162" s="267"/>
      <c r="BZ162" s="267"/>
      <c r="CA162" s="267"/>
      <c r="CB162" s="267"/>
      <c r="CC162" s="267"/>
      <c r="CD162" s="267"/>
      <c r="CE162" s="267"/>
      <c r="CF162" s="267"/>
      <c r="CG162" s="267"/>
      <c r="CH162" s="267"/>
      <c r="CI162" s="267"/>
      <c r="CJ162" s="267"/>
      <c r="CK162" s="267"/>
      <c r="CL162" s="267"/>
      <c r="CM162" s="267"/>
      <c r="CN162" s="267"/>
      <c r="CO162" s="267"/>
      <c r="CP162" s="267"/>
      <c r="CQ162" s="267"/>
      <c r="CR162" s="267"/>
      <c r="CS162" s="267"/>
      <c r="CT162" s="267"/>
      <c r="CU162" s="267"/>
      <c r="CV162" s="267"/>
      <c r="CW162" s="267"/>
      <c r="CX162" s="267"/>
      <c r="CY162" s="267"/>
      <c r="CZ162" s="267"/>
      <c r="DA162" s="267"/>
      <c r="DB162" s="267"/>
      <c r="DC162" s="267"/>
      <c r="DD162" s="267"/>
      <c r="DE162" s="267"/>
      <c r="DF162" s="267"/>
      <c r="DG162" s="267"/>
      <c r="DH162" s="267"/>
      <c r="DI162" s="267"/>
      <c r="DJ162" s="267"/>
      <c r="DK162" s="267"/>
      <c r="DL162" s="267"/>
    </row>
    <row r="163" spans="1:116" x14ac:dyDescent="0.25">
      <c r="A163" s="268" t="s">
        <v>9516</v>
      </c>
      <c r="B163" s="269" t="s">
        <v>9517</v>
      </c>
      <c r="C163" s="272">
        <v>0.77306485170000006</v>
      </c>
      <c r="D163" s="273">
        <v>12</v>
      </c>
      <c r="E163" s="272">
        <v>0</v>
      </c>
      <c r="F163" s="272" t="s">
        <v>17</v>
      </c>
      <c r="G163" s="272">
        <v>0.46510644940000001</v>
      </c>
      <c r="H163" s="272">
        <v>57.9</v>
      </c>
      <c r="I163" s="273">
        <v>0</v>
      </c>
      <c r="J163" s="273" t="str">
        <f>IFERROR(VLOOKUP($B163,'Core Indicators'!$E$3:$EU$906,147,FALSE),"x")</f>
        <v>x</v>
      </c>
      <c r="K163" s="274">
        <v>-5.9651225799999999E-2</v>
      </c>
      <c r="L163" s="272" t="s">
        <v>17</v>
      </c>
      <c r="M163" s="273">
        <v>75</v>
      </c>
      <c r="N163" s="273">
        <v>44</v>
      </c>
      <c r="O163" s="273" t="str">
        <f>IFERROR(VLOOKUP(B163,'Core Indicators'!$E$3:$G$9906,3,FALSE),"x")</f>
        <v>x</v>
      </c>
      <c r="P163" s="273">
        <v>156000</v>
      </c>
      <c r="Q163" s="267"/>
      <c r="R163" s="267"/>
      <c r="S163" s="267"/>
      <c r="T163" s="267"/>
      <c r="U163" s="267"/>
      <c r="V163" s="267"/>
      <c r="W163" s="267"/>
      <c r="X163" s="267"/>
      <c r="Y163" s="267"/>
      <c r="Z163" s="267"/>
      <c r="AA163" s="267"/>
      <c r="AB163" s="267"/>
      <c r="AC163" s="267"/>
      <c r="AD163" s="267"/>
      <c r="AE163" s="267"/>
      <c r="AF163" s="267"/>
      <c r="AG163" s="267"/>
      <c r="AH163" s="267"/>
      <c r="AI163" s="267"/>
      <c r="AJ163" s="267"/>
      <c r="AK163" s="267"/>
      <c r="AL163" s="267"/>
      <c r="AM163" s="267"/>
      <c r="AN163" s="267"/>
      <c r="AO163" s="267"/>
      <c r="AP163" s="267"/>
      <c r="AQ163" s="267"/>
      <c r="AR163" s="267"/>
      <c r="AS163" s="267"/>
      <c r="AT163" s="267"/>
      <c r="AU163" s="267"/>
      <c r="AV163" s="267"/>
      <c r="AW163" s="267"/>
      <c r="AX163" s="267"/>
      <c r="AY163" s="267"/>
      <c r="AZ163" s="267"/>
      <c r="BA163" s="267"/>
      <c r="BB163" s="267"/>
      <c r="BC163" s="267"/>
      <c r="BD163" s="267"/>
      <c r="BE163" s="267"/>
      <c r="BF163" s="267"/>
      <c r="BG163" s="267"/>
      <c r="BH163" s="267"/>
      <c r="BI163" s="267"/>
      <c r="BJ163" s="267"/>
      <c r="BK163" s="267"/>
      <c r="BL163" s="267"/>
      <c r="BM163" s="267"/>
      <c r="BN163" s="267"/>
      <c r="BO163" s="267"/>
      <c r="BP163" s="267"/>
      <c r="BQ163" s="267"/>
      <c r="BR163" s="267"/>
      <c r="BS163" s="267"/>
      <c r="BT163" s="267"/>
      <c r="BU163" s="267"/>
      <c r="BV163" s="267"/>
      <c r="BW163" s="267"/>
      <c r="BX163" s="267"/>
      <c r="BY163" s="267"/>
      <c r="BZ163" s="267"/>
      <c r="CA163" s="267"/>
      <c r="CB163" s="267"/>
      <c r="CC163" s="267"/>
      <c r="CD163" s="267"/>
      <c r="CE163" s="267"/>
      <c r="CF163" s="267"/>
      <c r="CG163" s="267"/>
      <c r="CH163" s="267"/>
      <c r="CI163" s="267"/>
      <c r="CJ163" s="267"/>
      <c r="CK163" s="267"/>
      <c r="CL163" s="267"/>
      <c r="CM163" s="267"/>
      <c r="CN163" s="267"/>
      <c r="CO163" s="267"/>
      <c r="CP163" s="267"/>
      <c r="CQ163" s="267"/>
      <c r="CR163" s="267"/>
      <c r="CS163" s="267"/>
      <c r="CT163" s="267"/>
      <c r="CU163" s="267"/>
      <c r="CV163" s="267"/>
      <c r="CW163" s="267"/>
      <c r="CX163" s="267"/>
      <c r="CY163" s="267"/>
      <c r="CZ163" s="267"/>
      <c r="DA163" s="267"/>
      <c r="DB163" s="267"/>
      <c r="DC163" s="267"/>
      <c r="DD163" s="267"/>
      <c r="DE163" s="267"/>
      <c r="DF163" s="267"/>
      <c r="DG163" s="267"/>
      <c r="DH163" s="267"/>
      <c r="DI163" s="267"/>
      <c r="DJ163" s="267"/>
      <c r="DK163" s="267"/>
      <c r="DL163" s="267"/>
    </row>
    <row r="164" spans="1:116" x14ac:dyDescent="0.25">
      <c r="A164" s="268" t="s">
        <v>1454</v>
      </c>
      <c r="B164" s="269" t="s">
        <v>9518</v>
      </c>
      <c r="C164" s="272">
        <v>0.34016300849999997</v>
      </c>
      <c r="D164" s="273">
        <v>10</v>
      </c>
      <c r="E164" s="272">
        <v>0.19400000000000001</v>
      </c>
      <c r="F164" s="272">
        <v>8.65</v>
      </c>
      <c r="G164" s="272">
        <v>0.18995812400000001</v>
      </c>
      <c r="H164" s="272">
        <v>25</v>
      </c>
      <c r="I164" s="273">
        <v>1</v>
      </c>
      <c r="J164" s="273">
        <f>IFERROR(VLOOKUP($B164,'Core Indicators'!$E$3:$EU$906,147,FALSE),"x")</f>
        <v>0</v>
      </c>
      <c r="K164" s="274">
        <v>0.55673569439999993</v>
      </c>
      <c r="L164" s="272">
        <v>8</v>
      </c>
      <c r="M164" s="273">
        <v>88</v>
      </c>
      <c r="N164" s="273">
        <v>50</v>
      </c>
      <c r="O164" s="273">
        <f>IFERROR(VLOOKUP(B164,'Core Indicators'!$E$3:$G$9906,3,FALSE),"x")</f>
        <v>5801000</v>
      </c>
      <c r="P164" s="273">
        <v>48086</v>
      </c>
      <c r="Q164" s="267"/>
      <c r="R164" s="267"/>
      <c r="S164" s="267"/>
      <c r="T164" s="267"/>
      <c r="U164" s="267"/>
      <c r="V164" s="267"/>
      <c r="W164" s="267"/>
      <c r="X164" s="267"/>
      <c r="Y164" s="267"/>
      <c r="Z164" s="267"/>
      <c r="AA164" s="267"/>
      <c r="AB164" s="267"/>
      <c r="AC164" s="267"/>
      <c r="AD164" s="267"/>
      <c r="AE164" s="267"/>
      <c r="AF164" s="267"/>
      <c r="AG164" s="267"/>
      <c r="AH164" s="267"/>
      <c r="AI164" s="267"/>
      <c r="AJ164" s="267"/>
      <c r="AK164" s="267"/>
      <c r="AL164" s="267"/>
      <c r="AM164" s="267"/>
      <c r="AN164" s="267"/>
      <c r="AO164" s="267"/>
      <c r="AP164" s="267"/>
      <c r="AQ164" s="267"/>
      <c r="AR164" s="267"/>
      <c r="AS164" s="267"/>
      <c r="AT164" s="267"/>
      <c r="AU164" s="267"/>
      <c r="AV164" s="267"/>
      <c r="AW164" s="267"/>
      <c r="AX164" s="267"/>
      <c r="AY164" s="267"/>
      <c r="AZ164" s="267"/>
      <c r="BA164" s="267"/>
      <c r="BB164" s="267"/>
      <c r="BC164" s="267"/>
      <c r="BD164" s="267"/>
      <c r="BE164" s="267"/>
      <c r="BF164" s="267"/>
      <c r="BG164" s="267"/>
      <c r="BH164" s="267"/>
      <c r="BI164" s="267"/>
      <c r="BJ164" s="267"/>
      <c r="BK164" s="267"/>
      <c r="BL164" s="267"/>
      <c r="BM164" s="267"/>
      <c r="BN164" s="267"/>
      <c r="BO164" s="267"/>
      <c r="BP164" s="267"/>
      <c r="BQ164" s="267"/>
      <c r="BR164" s="267"/>
      <c r="BS164" s="267"/>
      <c r="BT164" s="267"/>
      <c r="BU164" s="267"/>
      <c r="BV164" s="267"/>
      <c r="BW164" s="267"/>
      <c r="BX164" s="267"/>
      <c r="BY164" s="267"/>
      <c r="BZ164" s="267"/>
      <c r="CA164" s="267"/>
      <c r="CB164" s="267"/>
      <c r="CC164" s="267"/>
      <c r="CD164" s="267"/>
      <c r="CE164" s="267"/>
      <c r="CF164" s="267"/>
      <c r="CG164" s="267"/>
      <c r="CH164" s="267"/>
      <c r="CI164" s="267"/>
      <c r="CJ164" s="267"/>
      <c r="CK164" s="267"/>
      <c r="CL164" s="267"/>
      <c r="CM164" s="267"/>
      <c r="CN164" s="267"/>
      <c r="CO164" s="267"/>
      <c r="CP164" s="267"/>
      <c r="CQ164" s="267"/>
      <c r="CR164" s="267"/>
      <c r="CS164" s="267"/>
      <c r="CT164" s="267"/>
      <c r="CU164" s="267"/>
      <c r="CV164" s="267"/>
      <c r="CW164" s="267"/>
      <c r="CX164" s="267"/>
      <c r="CY164" s="267"/>
      <c r="CZ164" s="267"/>
      <c r="DA164" s="267"/>
      <c r="DB164" s="267"/>
      <c r="DC164" s="267"/>
      <c r="DD164" s="267"/>
      <c r="DE164" s="267"/>
      <c r="DF164" s="267"/>
      <c r="DG164" s="267"/>
      <c r="DH164" s="267"/>
      <c r="DI164" s="267"/>
      <c r="DJ164" s="267"/>
      <c r="DK164" s="267"/>
      <c r="DL164" s="267"/>
    </row>
    <row r="165" spans="1:116" x14ac:dyDescent="0.25">
      <c r="A165" s="268" t="s">
        <v>9519</v>
      </c>
      <c r="B165" s="269" t="s">
        <v>9520</v>
      </c>
      <c r="C165" s="272">
        <v>0.30942659909999998</v>
      </c>
      <c r="D165" s="273">
        <v>13</v>
      </c>
      <c r="E165" s="272">
        <v>5.33E-2</v>
      </c>
      <c r="F165" s="272">
        <v>9.15</v>
      </c>
      <c r="G165" s="272">
        <v>6.8603414500000001E-2</v>
      </c>
      <c r="H165" s="272">
        <v>24.6</v>
      </c>
      <c r="I165" s="273">
        <v>0</v>
      </c>
      <c r="J165" s="273" t="str">
        <f>IFERROR(VLOOKUP($B165,'Core Indicators'!$E$3:$EU$906,147,FALSE),"x")</f>
        <v>x</v>
      </c>
      <c r="K165" s="274">
        <v>1.1184208392999999</v>
      </c>
      <c r="L165" s="272">
        <v>9</v>
      </c>
      <c r="M165" s="273">
        <v>94</v>
      </c>
      <c r="N165" s="273">
        <v>60</v>
      </c>
      <c r="O165" s="273" t="str">
        <f>IFERROR(VLOOKUP(B165,'Core Indicators'!$E$3:$G$9906,3,FALSE),"x")</f>
        <v>x</v>
      </c>
      <c r="P165" s="273">
        <v>20140</v>
      </c>
      <c r="Q165" s="267"/>
      <c r="R165" s="267"/>
      <c r="S165" s="267"/>
      <c r="T165" s="267"/>
      <c r="U165" s="267"/>
      <c r="V165" s="267"/>
      <c r="W165" s="267"/>
      <c r="X165" s="267"/>
      <c r="Y165" s="267"/>
      <c r="Z165" s="267"/>
      <c r="AA165" s="267"/>
      <c r="AB165" s="267"/>
      <c r="AC165" s="267"/>
      <c r="AD165" s="267"/>
      <c r="AE165" s="267"/>
      <c r="AF165" s="267"/>
      <c r="AG165" s="267"/>
      <c r="AH165" s="267"/>
      <c r="AI165" s="267"/>
      <c r="AJ165" s="267"/>
      <c r="AK165" s="267"/>
      <c r="AL165" s="267"/>
      <c r="AM165" s="267"/>
      <c r="AN165" s="267"/>
      <c r="AO165" s="267"/>
      <c r="AP165" s="267"/>
      <c r="AQ165" s="267"/>
      <c r="AR165" s="267"/>
      <c r="AS165" s="267"/>
      <c r="AT165" s="267"/>
      <c r="AU165" s="267"/>
      <c r="AV165" s="267"/>
      <c r="AW165" s="267"/>
      <c r="AX165" s="267"/>
      <c r="AY165" s="267"/>
      <c r="AZ165" s="267"/>
      <c r="BA165" s="267"/>
      <c r="BB165" s="267"/>
      <c r="BC165" s="267"/>
      <c r="BD165" s="267"/>
      <c r="BE165" s="267"/>
      <c r="BF165" s="267"/>
      <c r="BG165" s="267"/>
      <c r="BH165" s="267"/>
      <c r="BI165" s="267"/>
      <c r="BJ165" s="267"/>
      <c r="BK165" s="267"/>
      <c r="BL165" s="267"/>
      <c r="BM165" s="267"/>
      <c r="BN165" s="267"/>
      <c r="BO165" s="267"/>
      <c r="BP165" s="267"/>
      <c r="BQ165" s="267"/>
      <c r="BR165" s="267"/>
      <c r="BS165" s="267"/>
      <c r="BT165" s="267"/>
      <c r="BU165" s="267"/>
      <c r="BV165" s="267"/>
      <c r="BW165" s="267"/>
      <c r="BX165" s="267"/>
      <c r="BY165" s="267"/>
      <c r="BZ165" s="267"/>
      <c r="CA165" s="267"/>
      <c r="CB165" s="267"/>
      <c r="CC165" s="267"/>
      <c r="CD165" s="267"/>
      <c r="CE165" s="267"/>
      <c r="CF165" s="267"/>
      <c r="CG165" s="267"/>
      <c r="CH165" s="267"/>
      <c r="CI165" s="267"/>
      <c r="CJ165" s="267"/>
      <c r="CK165" s="267"/>
      <c r="CL165" s="267"/>
      <c r="CM165" s="267"/>
      <c r="CN165" s="267"/>
      <c r="CO165" s="267"/>
      <c r="CP165" s="267"/>
      <c r="CQ165" s="267"/>
      <c r="CR165" s="267"/>
      <c r="CS165" s="267"/>
      <c r="CT165" s="267"/>
      <c r="CU165" s="267"/>
      <c r="CV165" s="267"/>
      <c r="CW165" s="267"/>
      <c r="CX165" s="267"/>
      <c r="CY165" s="267"/>
      <c r="CZ165" s="267"/>
      <c r="DA165" s="267"/>
      <c r="DB165" s="267"/>
      <c r="DC165" s="267"/>
      <c r="DD165" s="267"/>
      <c r="DE165" s="267"/>
      <c r="DF165" s="267"/>
      <c r="DG165" s="267"/>
      <c r="DH165" s="267"/>
      <c r="DI165" s="267"/>
      <c r="DJ165" s="267"/>
      <c r="DK165" s="267"/>
      <c r="DL165" s="267"/>
    </row>
    <row r="166" spans="1:116" x14ac:dyDescent="0.25">
      <c r="A166" s="268" t="s">
        <v>9521</v>
      </c>
      <c r="B166" s="269" t="s">
        <v>9522</v>
      </c>
      <c r="C166" s="272">
        <v>0</v>
      </c>
      <c r="D166" s="273">
        <v>12</v>
      </c>
      <c r="E166" s="272">
        <v>0</v>
      </c>
      <c r="F166" s="272" t="s">
        <v>17</v>
      </c>
      <c r="G166" s="272">
        <v>4.0217716600000002E-2</v>
      </c>
      <c r="H166" s="272">
        <v>30</v>
      </c>
      <c r="I166" s="273">
        <v>3</v>
      </c>
      <c r="J166" s="273" t="str">
        <f>IFERROR(VLOOKUP($B166,'Core Indicators'!$E$3:$EU$906,147,FALSE),"x")</f>
        <v>x</v>
      </c>
      <c r="K166" s="274">
        <v>1.9065259695000001</v>
      </c>
      <c r="L166" s="272" t="s">
        <v>17</v>
      </c>
      <c r="M166" s="273">
        <v>100</v>
      </c>
      <c r="N166" s="273">
        <v>85</v>
      </c>
      <c r="O166" s="273" t="str">
        <f>IFERROR(VLOOKUP(B166,'Core Indicators'!$E$3:$G$9906,3,FALSE),"x")</f>
        <v>x</v>
      </c>
      <c r="P166" s="273">
        <v>407310</v>
      </c>
      <c r="Q166" s="267"/>
      <c r="R166" s="267"/>
      <c r="S166" s="267"/>
      <c r="T166" s="267"/>
      <c r="U166" s="267"/>
      <c r="V166" s="267"/>
      <c r="W166" s="267"/>
      <c r="X166" s="267"/>
      <c r="Y166" s="267"/>
      <c r="Z166" s="267"/>
      <c r="AA166" s="267"/>
      <c r="AB166" s="267"/>
      <c r="AC166" s="267"/>
      <c r="AD166" s="267"/>
      <c r="AE166" s="267"/>
      <c r="AF166" s="267"/>
      <c r="AG166" s="267"/>
      <c r="AH166" s="267"/>
      <c r="AI166" s="267"/>
      <c r="AJ166" s="267"/>
      <c r="AK166" s="267"/>
      <c r="AL166" s="267"/>
      <c r="AM166" s="267"/>
      <c r="AN166" s="267"/>
      <c r="AO166" s="267"/>
      <c r="AP166" s="267"/>
      <c r="AQ166" s="267"/>
      <c r="AR166" s="267"/>
      <c r="AS166" s="267"/>
      <c r="AT166" s="267"/>
      <c r="AU166" s="267"/>
      <c r="AV166" s="267"/>
      <c r="AW166" s="267"/>
      <c r="AX166" s="267"/>
      <c r="AY166" s="267"/>
      <c r="AZ166" s="267"/>
      <c r="BA166" s="267"/>
      <c r="BB166" s="267"/>
      <c r="BC166" s="267"/>
      <c r="BD166" s="267"/>
      <c r="BE166" s="267"/>
      <c r="BF166" s="267"/>
      <c r="BG166" s="267"/>
      <c r="BH166" s="267"/>
      <c r="BI166" s="267"/>
      <c r="BJ166" s="267"/>
      <c r="BK166" s="267"/>
      <c r="BL166" s="267"/>
      <c r="BM166" s="267"/>
      <c r="BN166" s="267"/>
      <c r="BO166" s="267"/>
      <c r="BP166" s="267"/>
      <c r="BQ166" s="267"/>
      <c r="BR166" s="267"/>
      <c r="BS166" s="267"/>
      <c r="BT166" s="267"/>
      <c r="BU166" s="267"/>
      <c r="BV166" s="267"/>
      <c r="BW166" s="267"/>
      <c r="BX166" s="267"/>
      <c r="BY166" s="267"/>
      <c r="BZ166" s="267"/>
      <c r="CA166" s="267"/>
      <c r="CB166" s="267"/>
      <c r="CC166" s="267"/>
      <c r="CD166" s="267"/>
      <c r="CE166" s="267"/>
      <c r="CF166" s="267"/>
      <c r="CG166" s="267"/>
      <c r="CH166" s="267"/>
      <c r="CI166" s="267"/>
      <c r="CJ166" s="267"/>
      <c r="CK166" s="267"/>
      <c r="CL166" s="267"/>
      <c r="CM166" s="267"/>
      <c r="CN166" s="267"/>
      <c r="CO166" s="267"/>
      <c r="CP166" s="267"/>
      <c r="CQ166" s="267"/>
      <c r="CR166" s="267"/>
      <c r="CS166" s="267"/>
      <c r="CT166" s="267"/>
      <c r="CU166" s="267"/>
      <c r="CV166" s="267"/>
      <c r="CW166" s="267"/>
      <c r="CX166" s="267"/>
      <c r="CY166" s="267"/>
      <c r="CZ166" s="267"/>
      <c r="DA166" s="267"/>
      <c r="DB166" s="267"/>
      <c r="DC166" s="267"/>
      <c r="DD166" s="267"/>
      <c r="DE166" s="267"/>
      <c r="DF166" s="267"/>
      <c r="DG166" s="267"/>
      <c r="DH166" s="267"/>
      <c r="DI166" s="267"/>
      <c r="DJ166" s="267"/>
      <c r="DK166" s="267"/>
      <c r="DL166" s="267"/>
    </row>
    <row r="167" spans="1:116" x14ac:dyDescent="0.25">
      <c r="A167" s="268" t="s">
        <v>885</v>
      </c>
      <c r="B167" s="269" t="s">
        <v>9523</v>
      </c>
      <c r="C167" s="272">
        <v>0</v>
      </c>
      <c r="D167" s="273">
        <v>5</v>
      </c>
      <c r="E167" s="272">
        <v>0</v>
      </c>
      <c r="F167" s="272">
        <v>3.5833333333000001</v>
      </c>
      <c r="G167" s="272">
        <v>0.57860936750000003</v>
      </c>
      <c r="H167" s="272">
        <v>54.6</v>
      </c>
      <c r="I167" s="273">
        <v>3</v>
      </c>
      <c r="J167" s="273">
        <f>IFERROR(VLOOKUP($B167,'Core Indicators'!$E$3:$EU$906,147,FALSE),"x")</f>
        <v>0</v>
      </c>
      <c r="K167" s="274">
        <v>-0.50188273189999999</v>
      </c>
      <c r="L167" s="272">
        <v>2.5</v>
      </c>
      <c r="M167" s="273">
        <v>19</v>
      </c>
      <c r="N167" s="273">
        <v>34</v>
      </c>
      <c r="O167" s="273">
        <f>IFERROR(VLOOKUP(B167,'Core Indicators'!$E$3:$G$9906,3,FALSE),"x")</f>
        <v>1209000</v>
      </c>
      <c r="P167" s="273">
        <v>17200</v>
      </c>
      <c r="Q167" s="267"/>
      <c r="R167" s="267"/>
      <c r="S167" s="267"/>
      <c r="T167" s="267"/>
      <c r="U167" s="267"/>
      <c r="V167" s="267"/>
      <c r="W167" s="267"/>
      <c r="X167" s="267"/>
      <c r="Y167" s="267"/>
      <c r="Z167" s="267"/>
      <c r="AA167" s="267"/>
      <c r="AB167" s="267"/>
      <c r="AC167" s="267"/>
      <c r="AD167" s="267"/>
      <c r="AE167" s="267"/>
      <c r="AF167" s="267"/>
      <c r="AG167" s="267"/>
      <c r="AH167" s="267"/>
      <c r="AI167" s="267"/>
      <c r="AJ167" s="267"/>
      <c r="AK167" s="267"/>
      <c r="AL167" s="267"/>
      <c r="AM167" s="267"/>
      <c r="AN167" s="267"/>
      <c r="AO167" s="267"/>
      <c r="AP167" s="267"/>
      <c r="AQ167" s="267"/>
      <c r="AR167" s="267"/>
      <c r="AS167" s="267"/>
      <c r="AT167" s="267"/>
      <c r="AU167" s="267"/>
      <c r="AV167" s="267"/>
      <c r="AW167" s="267"/>
      <c r="AX167" s="267"/>
      <c r="AY167" s="267"/>
      <c r="AZ167" s="267"/>
      <c r="BA167" s="267"/>
      <c r="BB167" s="267"/>
      <c r="BC167" s="267"/>
      <c r="BD167" s="267"/>
      <c r="BE167" s="267"/>
      <c r="BF167" s="267"/>
      <c r="BG167" s="267"/>
      <c r="BH167" s="267"/>
      <c r="BI167" s="267"/>
      <c r="BJ167" s="267"/>
      <c r="BK167" s="267"/>
      <c r="BL167" s="267"/>
      <c r="BM167" s="267"/>
      <c r="BN167" s="267"/>
      <c r="BO167" s="267"/>
      <c r="BP167" s="267"/>
      <c r="BQ167" s="267"/>
      <c r="BR167" s="267"/>
      <c r="BS167" s="267"/>
      <c r="BT167" s="267"/>
      <c r="BU167" s="267"/>
      <c r="BV167" s="267"/>
      <c r="BW167" s="267"/>
      <c r="BX167" s="267"/>
      <c r="BY167" s="267"/>
      <c r="BZ167" s="267"/>
      <c r="CA167" s="267"/>
      <c r="CB167" s="267"/>
      <c r="CC167" s="267"/>
      <c r="CD167" s="267"/>
      <c r="CE167" s="267"/>
      <c r="CF167" s="267"/>
      <c r="CG167" s="267"/>
      <c r="CH167" s="267"/>
      <c r="CI167" s="267"/>
      <c r="CJ167" s="267"/>
      <c r="CK167" s="267"/>
      <c r="CL167" s="267"/>
      <c r="CM167" s="267"/>
      <c r="CN167" s="267"/>
      <c r="CO167" s="267"/>
      <c r="CP167" s="267"/>
      <c r="CQ167" s="267"/>
      <c r="CR167" s="267"/>
      <c r="CS167" s="267"/>
      <c r="CT167" s="267"/>
      <c r="CU167" s="267"/>
      <c r="CV167" s="267"/>
      <c r="CW167" s="267"/>
      <c r="CX167" s="267"/>
      <c r="CY167" s="267"/>
      <c r="CZ167" s="267"/>
      <c r="DA167" s="267"/>
      <c r="DB167" s="267"/>
      <c r="DC167" s="267"/>
      <c r="DD167" s="267"/>
      <c r="DE167" s="267"/>
      <c r="DF167" s="267"/>
      <c r="DG167" s="267"/>
      <c r="DH167" s="267"/>
      <c r="DI167" s="267"/>
      <c r="DJ167" s="267"/>
      <c r="DK167" s="267"/>
      <c r="DL167" s="267"/>
    </row>
    <row r="168" spans="1:116" x14ac:dyDescent="0.25">
      <c r="A168" s="268" t="s">
        <v>9524</v>
      </c>
      <c r="B168" s="269" t="s">
        <v>9525</v>
      </c>
      <c r="C168" s="272">
        <v>0</v>
      </c>
      <c r="D168" s="273">
        <v>8</v>
      </c>
      <c r="E168" s="272">
        <v>0</v>
      </c>
      <c r="F168" s="272" t="s">
        <v>17</v>
      </c>
      <c r="G168" s="272" t="s">
        <v>17</v>
      </c>
      <c r="H168" s="272">
        <v>32.1</v>
      </c>
      <c r="I168" s="273">
        <v>0</v>
      </c>
      <c r="J168" s="273" t="str">
        <f>IFERROR(VLOOKUP($B168,'Core Indicators'!$E$3:$EU$906,147,FALSE),"x")</f>
        <v>x</v>
      </c>
      <c r="K168" s="274">
        <v>0.17143608630000001</v>
      </c>
      <c r="L168" s="272" t="s">
        <v>17</v>
      </c>
      <c r="M168" s="273">
        <v>72</v>
      </c>
      <c r="N168" s="273">
        <v>66</v>
      </c>
      <c r="O168" s="273" t="str">
        <f>IFERROR(VLOOKUP(B168,'Core Indicators'!$E$3:$G$9906,3,FALSE),"x")</f>
        <v>x</v>
      </c>
      <c r="P168" s="273">
        <v>460</v>
      </c>
      <c r="Q168" s="267"/>
      <c r="R168" s="267"/>
      <c r="S168" s="267"/>
      <c r="T168" s="267"/>
      <c r="U168" s="267"/>
      <c r="V168" s="267"/>
      <c r="W168" s="267"/>
      <c r="X168" s="267"/>
      <c r="Y168" s="267"/>
      <c r="Z168" s="267"/>
      <c r="AA168" s="267"/>
      <c r="AB168" s="267"/>
      <c r="AC168" s="267"/>
      <c r="AD168" s="267"/>
      <c r="AE168" s="267"/>
      <c r="AF168" s="267"/>
      <c r="AG168" s="267"/>
      <c r="AH168" s="267"/>
      <c r="AI168" s="267"/>
      <c r="AJ168" s="267"/>
      <c r="AK168" s="267"/>
      <c r="AL168" s="267"/>
      <c r="AM168" s="267"/>
      <c r="AN168" s="267"/>
      <c r="AO168" s="267"/>
      <c r="AP168" s="267"/>
      <c r="AQ168" s="267"/>
      <c r="AR168" s="267"/>
      <c r="AS168" s="267"/>
      <c r="AT168" s="267"/>
      <c r="AU168" s="267"/>
      <c r="AV168" s="267"/>
      <c r="AW168" s="267"/>
      <c r="AX168" s="267"/>
      <c r="AY168" s="267"/>
      <c r="AZ168" s="267"/>
      <c r="BA168" s="267"/>
      <c r="BB168" s="267"/>
      <c r="BC168" s="267"/>
      <c r="BD168" s="267"/>
      <c r="BE168" s="267"/>
      <c r="BF168" s="267"/>
      <c r="BG168" s="267"/>
      <c r="BH168" s="267"/>
      <c r="BI168" s="267"/>
      <c r="BJ168" s="267"/>
      <c r="BK168" s="267"/>
      <c r="BL168" s="267"/>
      <c r="BM168" s="267"/>
      <c r="BN168" s="267"/>
      <c r="BO168" s="267"/>
      <c r="BP168" s="267"/>
      <c r="BQ168" s="267"/>
      <c r="BR168" s="267"/>
      <c r="BS168" s="267"/>
      <c r="BT168" s="267"/>
      <c r="BU168" s="267"/>
      <c r="BV168" s="267"/>
      <c r="BW168" s="267"/>
      <c r="BX168" s="267"/>
      <c r="BY168" s="267"/>
      <c r="BZ168" s="267"/>
      <c r="CA168" s="267"/>
      <c r="CB168" s="267"/>
      <c r="CC168" s="267"/>
      <c r="CD168" s="267"/>
      <c r="CE168" s="267"/>
      <c r="CF168" s="267"/>
      <c r="CG168" s="267"/>
      <c r="CH168" s="267"/>
      <c r="CI168" s="267"/>
      <c r="CJ168" s="267"/>
      <c r="CK168" s="267"/>
      <c r="CL168" s="267"/>
      <c r="CM168" s="267"/>
      <c r="CN168" s="267"/>
      <c r="CO168" s="267"/>
      <c r="CP168" s="267"/>
      <c r="CQ168" s="267"/>
      <c r="CR168" s="267"/>
      <c r="CS168" s="267"/>
      <c r="CT168" s="267"/>
      <c r="CU168" s="267"/>
      <c r="CV168" s="267"/>
      <c r="CW168" s="267"/>
      <c r="CX168" s="267"/>
      <c r="CY168" s="267"/>
      <c r="CZ168" s="267"/>
      <c r="DA168" s="267"/>
      <c r="DB168" s="267"/>
      <c r="DC168" s="267"/>
      <c r="DD168" s="267"/>
      <c r="DE168" s="267"/>
      <c r="DF168" s="267"/>
      <c r="DG168" s="267"/>
      <c r="DH168" s="267"/>
      <c r="DI168" s="267"/>
      <c r="DJ168" s="267"/>
      <c r="DK168" s="267"/>
      <c r="DL168" s="267"/>
    </row>
    <row r="169" spans="1:116" x14ac:dyDescent="0.25">
      <c r="A169" s="268" t="s">
        <v>76</v>
      </c>
      <c r="B169" s="269" t="s">
        <v>9526</v>
      </c>
      <c r="C169" s="272">
        <v>0.54330003230000001</v>
      </c>
      <c r="D169" s="273">
        <v>1</v>
      </c>
      <c r="E169" s="272">
        <v>0.85</v>
      </c>
      <c r="F169" s="272">
        <v>1.8</v>
      </c>
      <c r="G169" s="272">
        <v>0.54677704069999999</v>
      </c>
      <c r="H169" s="272">
        <v>37.5</v>
      </c>
      <c r="I169" s="273">
        <v>5</v>
      </c>
      <c r="J169" s="273">
        <f>IFERROR(VLOOKUP($B169,'Core Indicators'!$E$3:$EU$906,147,FALSE),"x")</f>
        <v>10063</v>
      </c>
      <c r="K169" s="274">
        <v>-2.0760633945000002</v>
      </c>
      <c r="L169" s="272">
        <v>1.5</v>
      </c>
      <c r="M169" s="273">
        <v>0</v>
      </c>
      <c r="N169" s="273">
        <v>13</v>
      </c>
      <c r="O169" s="273">
        <f>IFERROR(VLOOKUP(B169,'Core Indicators'!$E$3:$G$9906,3,FALSE),"x")</f>
        <v>22100000</v>
      </c>
      <c r="P169" s="273">
        <v>183630</v>
      </c>
      <c r="Q169" s="267"/>
      <c r="R169" s="267"/>
      <c r="S169" s="267"/>
      <c r="T169" s="267"/>
      <c r="U169" s="267"/>
      <c r="V169" s="267"/>
      <c r="W169" s="267"/>
      <c r="X169" s="267"/>
      <c r="Y169" s="267"/>
      <c r="Z169" s="267"/>
      <c r="AA169" s="267"/>
      <c r="AB169" s="267"/>
      <c r="AC169" s="267"/>
      <c r="AD169" s="267"/>
      <c r="AE169" s="267"/>
      <c r="AF169" s="267"/>
      <c r="AG169" s="267"/>
      <c r="AH169" s="267"/>
      <c r="AI169" s="267"/>
      <c r="AJ169" s="267"/>
      <c r="AK169" s="267"/>
      <c r="AL169" s="267"/>
      <c r="AM169" s="267"/>
      <c r="AN169" s="267"/>
      <c r="AO169" s="267"/>
      <c r="AP169" s="267"/>
      <c r="AQ169" s="267"/>
      <c r="AR169" s="267"/>
      <c r="AS169" s="267"/>
      <c r="AT169" s="267"/>
      <c r="AU169" s="267"/>
      <c r="AV169" s="267"/>
      <c r="AW169" s="267"/>
      <c r="AX169" s="267"/>
      <c r="AY169" s="267"/>
      <c r="AZ169" s="267"/>
      <c r="BA169" s="267"/>
      <c r="BB169" s="267"/>
      <c r="BC169" s="267"/>
      <c r="BD169" s="267"/>
      <c r="BE169" s="267"/>
      <c r="BF169" s="267"/>
      <c r="BG169" s="267"/>
      <c r="BH169" s="267"/>
      <c r="BI169" s="267"/>
      <c r="BJ169" s="267"/>
      <c r="BK169" s="267"/>
      <c r="BL169" s="267"/>
      <c r="BM169" s="267"/>
      <c r="BN169" s="267"/>
      <c r="BO169" s="267"/>
      <c r="BP169" s="267"/>
      <c r="BQ169" s="267"/>
      <c r="BR169" s="267"/>
      <c r="BS169" s="267"/>
      <c r="BT169" s="267"/>
      <c r="BU169" s="267"/>
      <c r="BV169" s="267"/>
      <c r="BW169" s="267"/>
      <c r="BX169" s="267"/>
      <c r="BY169" s="267"/>
      <c r="BZ169" s="267"/>
      <c r="CA169" s="267"/>
      <c r="CB169" s="267"/>
      <c r="CC169" s="267"/>
      <c r="CD169" s="267"/>
      <c r="CE169" s="267"/>
      <c r="CF169" s="267"/>
      <c r="CG169" s="267"/>
      <c r="CH169" s="267"/>
      <c r="CI169" s="267"/>
      <c r="CJ169" s="267"/>
      <c r="CK169" s="267"/>
      <c r="CL169" s="267"/>
      <c r="CM169" s="267"/>
      <c r="CN169" s="267"/>
      <c r="CO169" s="267"/>
      <c r="CP169" s="267"/>
      <c r="CQ169" s="267"/>
      <c r="CR169" s="267"/>
      <c r="CS169" s="267"/>
      <c r="CT169" s="267"/>
      <c r="CU169" s="267"/>
      <c r="CV169" s="267"/>
      <c r="CW169" s="267"/>
      <c r="CX169" s="267"/>
      <c r="CY169" s="267"/>
      <c r="CZ169" s="267"/>
      <c r="DA169" s="267"/>
      <c r="DB169" s="267"/>
      <c r="DC169" s="267"/>
      <c r="DD169" s="267"/>
      <c r="DE169" s="267"/>
      <c r="DF169" s="267"/>
      <c r="DG169" s="267"/>
      <c r="DH169" s="267"/>
      <c r="DI169" s="267"/>
      <c r="DJ169" s="267"/>
      <c r="DK169" s="267"/>
      <c r="DL169" s="267"/>
    </row>
    <row r="170" spans="1:116" x14ac:dyDescent="0.25">
      <c r="A170" s="268" t="s">
        <v>415</v>
      </c>
      <c r="B170" s="269" t="s">
        <v>9527</v>
      </c>
      <c r="C170" s="272">
        <v>0.92045000249999998</v>
      </c>
      <c r="D170" s="273">
        <v>9</v>
      </c>
      <c r="E170" s="272">
        <v>0.185</v>
      </c>
      <c r="F170" s="272">
        <v>2.9333333332999998</v>
      </c>
      <c r="G170" s="272">
        <v>0.7006806672</v>
      </c>
      <c r="H170" s="272">
        <v>43.3</v>
      </c>
      <c r="I170" s="273">
        <v>5</v>
      </c>
      <c r="J170" s="273">
        <f>IFERROR(VLOOKUP($B170,'Core Indicators'!$E$3:$EU$906,147,FALSE),"x")</f>
        <v>97</v>
      </c>
      <c r="K170" s="274">
        <v>-1.2833583355</v>
      </c>
      <c r="L170" s="272">
        <v>1.75</v>
      </c>
      <c r="M170" s="273">
        <v>17</v>
      </c>
      <c r="N170" s="273">
        <v>20</v>
      </c>
      <c r="O170" s="273">
        <f>IFERROR(VLOOKUP(B170,'Core Indicators'!$E$3:$G$9906,3,FALSE),"x")</f>
        <v>18294000</v>
      </c>
      <c r="P170" s="273">
        <v>1259200</v>
      </c>
      <c r="Q170" s="267"/>
      <c r="R170" s="267"/>
      <c r="S170" s="267"/>
      <c r="T170" s="267"/>
      <c r="U170" s="267"/>
      <c r="V170" s="267"/>
      <c r="W170" s="267"/>
      <c r="X170" s="267"/>
      <c r="Y170" s="267"/>
      <c r="Z170" s="267"/>
      <c r="AA170" s="267"/>
      <c r="AB170" s="267"/>
      <c r="AC170" s="267"/>
      <c r="AD170" s="267"/>
      <c r="AE170" s="267"/>
      <c r="AF170" s="267"/>
      <c r="AG170" s="267"/>
      <c r="AH170" s="267"/>
      <c r="AI170" s="267"/>
      <c r="AJ170" s="267"/>
      <c r="AK170" s="267"/>
      <c r="AL170" s="267"/>
      <c r="AM170" s="267"/>
      <c r="AN170" s="267"/>
      <c r="AO170" s="267"/>
      <c r="AP170" s="267"/>
      <c r="AQ170" s="267"/>
      <c r="AR170" s="267"/>
      <c r="AS170" s="267"/>
      <c r="AT170" s="267"/>
      <c r="AU170" s="267"/>
      <c r="AV170" s="267"/>
      <c r="AW170" s="267"/>
      <c r="AX170" s="267"/>
      <c r="AY170" s="267"/>
      <c r="AZ170" s="267"/>
      <c r="BA170" s="267"/>
      <c r="BB170" s="267"/>
      <c r="BC170" s="267"/>
      <c r="BD170" s="267"/>
      <c r="BE170" s="267"/>
      <c r="BF170" s="267"/>
      <c r="BG170" s="267"/>
      <c r="BH170" s="267"/>
      <c r="BI170" s="267"/>
      <c r="BJ170" s="267"/>
      <c r="BK170" s="267"/>
      <c r="BL170" s="267"/>
      <c r="BM170" s="267"/>
      <c r="BN170" s="267"/>
      <c r="BO170" s="267"/>
      <c r="BP170" s="267"/>
      <c r="BQ170" s="267"/>
      <c r="BR170" s="267"/>
      <c r="BS170" s="267"/>
      <c r="BT170" s="267"/>
      <c r="BU170" s="267"/>
      <c r="BV170" s="267"/>
      <c r="BW170" s="267"/>
      <c r="BX170" s="267"/>
      <c r="BY170" s="267"/>
      <c r="BZ170" s="267"/>
      <c r="CA170" s="267"/>
      <c r="CB170" s="267"/>
      <c r="CC170" s="267"/>
      <c r="CD170" s="267"/>
      <c r="CE170" s="267"/>
      <c r="CF170" s="267"/>
      <c r="CG170" s="267"/>
      <c r="CH170" s="267"/>
      <c r="CI170" s="267"/>
      <c r="CJ170" s="267"/>
      <c r="CK170" s="267"/>
      <c r="CL170" s="267"/>
      <c r="CM170" s="267"/>
      <c r="CN170" s="267"/>
      <c r="CO170" s="267"/>
      <c r="CP170" s="267"/>
      <c r="CQ170" s="267"/>
      <c r="CR170" s="267"/>
      <c r="CS170" s="267"/>
      <c r="CT170" s="267"/>
      <c r="CU170" s="267"/>
      <c r="CV170" s="267"/>
      <c r="CW170" s="267"/>
      <c r="CX170" s="267"/>
      <c r="CY170" s="267"/>
      <c r="CZ170" s="267"/>
      <c r="DA170" s="267"/>
      <c r="DB170" s="267"/>
      <c r="DC170" s="267"/>
      <c r="DD170" s="267"/>
      <c r="DE170" s="267"/>
      <c r="DF170" s="267"/>
      <c r="DG170" s="267"/>
      <c r="DH170" s="267"/>
      <c r="DI170" s="267"/>
      <c r="DJ170" s="267"/>
      <c r="DK170" s="267"/>
      <c r="DL170" s="267"/>
    </row>
    <row r="171" spans="1:116" x14ac:dyDescent="0.25">
      <c r="A171" s="268" t="s">
        <v>9528</v>
      </c>
      <c r="B171" s="269" t="s">
        <v>9529</v>
      </c>
      <c r="C171" s="272">
        <v>0.73349999629999996</v>
      </c>
      <c r="D171" s="273">
        <v>5</v>
      </c>
      <c r="E171" s="272">
        <v>0</v>
      </c>
      <c r="F171" s="272">
        <v>4.8666666666999996</v>
      </c>
      <c r="G171" s="272">
        <v>0.56568342780000003</v>
      </c>
      <c r="H171" s="272">
        <v>43.1</v>
      </c>
      <c r="I171" s="273">
        <v>2</v>
      </c>
      <c r="J171" s="273" t="str">
        <f>IFERROR(VLOOKUP($B171,'Core Indicators'!$E$3:$EU$906,147,FALSE),"x")</f>
        <v>x</v>
      </c>
      <c r="K171" s="274">
        <v>-0.58879667520000001</v>
      </c>
      <c r="L171" s="272">
        <v>4</v>
      </c>
      <c r="M171" s="273">
        <v>44</v>
      </c>
      <c r="N171" s="273">
        <v>29</v>
      </c>
      <c r="O171" s="273" t="str">
        <f>IFERROR(VLOOKUP(B171,'Core Indicators'!$E$3:$G$9906,3,FALSE),"x")</f>
        <v>x</v>
      </c>
      <c r="P171" s="273">
        <v>54390</v>
      </c>
      <c r="Q171" s="267"/>
      <c r="R171" s="267"/>
      <c r="S171" s="267"/>
      <c r="T171" s="267"/>
      <c r="U171" s="267"/>
      <c r="V171" s="267"/>
      <c r="W171" s="267"/>
      <c r="X171" s="267"/>
      <c r="Y171" s="267"/>
      <c r="Z171" s="267"/>
      <c r="AA171" s="267"/>
      <c r="AB171" s="267"/>
      <c r="AC171" s="267"/>
      <c r="AD171" s="267"/>
      <c r="AE171" s="267"/>
      <c r="AF171" s="267"/>
      <c r="AG171" s="267"/>
      <c r="AH171" s="267"/>
      <c r="AI171" s="267"/>
      <c r="AJ171" s="267"/>
      <c r="AK171" s="267"/>
      <c r="AL171" s="267"/>
      <c r="AM171" s="267"/>
      <c r="AN171" s="267"/>
      <c r="AO171" s="267"/>
      <c r="AP171" s="267"/>
      <c r="AQ171" s="267"/>
      <c r="AR171" s="267"/>
      <c r="AS171" s="267"/>
      <c r="AT171" s="267"/>
      <c r="AU171" s="267"/>
      <c r="AV171" s="267"/>
      <c r="AW171" s="267"/>
      <c r="AX171" s="267"/>
      <c r="AY171" s="267"/>
      <c r="AZ171" s="267"/>
      <c r="BA171" s="267"/>
      <c r="BB171" s="267"/>
      <c r="BC171" s="267"/>
      <c r="BD171" s="267"/>
      <c r="BE171" s="267"/>
      <c r="BF171" s="267"/>
      <c r="BG171" s="267"/>
      <c r="BH171" s="267"/>
      <c r="BI171" s="267"/>
      <c r="BJ171" s="267"/>
      <c r="BK171" s="267"/>
      <c r="BL171" s="267"/>
      <c r="BM171" s="267"/>
      <c r="BN171" s="267"/>
      <c r="BO171" s="267"/>
      <c r="BP171" s="267"/>
      <c r="BQ171" s="267"/>
      <c r="BR171" s="267"/>
      <c r="BS171" s="267"/>
      <c r="BT171" s="267"/>
      <c r="BU171" s="267"/>
      <c r="BV171" s="267"/>
      <c r="BW171" s="267"/>
      <c r="BX171" s="267"/>
      <c r="BY171" s="267"/>
      <c r="BZ171" s="267"/>
      <c r="CA171" s="267"/>
      <c r="CB171" s="267"/>
      <c r="CC171" s="267"/>
      <c r="CD171" s="267"/>
      <c r="CE171" s="267"/>
      <c r="CF171" s="267"/>
      <c r="CG171" s="267"/>
      <c r="CH171" s="267"/>
      <c r="CI171" s="267"/>
      <c r="CJ171" s="267"/>
      <c r="CK171" s="267"/>
      <c r="CL171" s="267"/>
      <c r="CM171" s="267"/>
      <c r="CN171" s="267"/>
      <c r="CO171" s="267"/>
      <c r="CP171" s="267"/>
      <c r="CQ171" s="267"/>
      <c r="CR171" s="267"/>
      <c r="CS171" s="267"/>
      <c r="CT171" s="267"/>
      <c r="CU171" s="267"/>
      <c r="CV171" s="267"/>
      <c r="CW171" s="267"/>
      <c r="CX171" s="267"/>
      <c r="CY171" s="267"/>
      <c r="CZ171" s="267"/>
      <c r="DA171" s="267"/>
      <c r="DB171" s="267"/>
      <c r="DC171" s="267"/>
      <c r="DD171" s="267"/>
      <c r="DE171" s="267"/>
      <c r="DF171" s="267"/>
      <c r="DG171" s="267"/>
      <c r="DH171" s="267"/>
      <c r="DI171" s="267"/>
      <c r="DJ171" s="267"/>
      <c r="DK171" s="267"/>
      <c r="DL171" s="267"/>
    </row>
    <row r="172" spans="1:116" x14ac:dyDescent="0.25">
      <c r="A172" s="268" t="s">
        <v>246</v>
      </c>
      <c r="B172" s="269" t="s">
        <v>9530</v>
      </c>
      <c r="C172" s="272">
        <v>0.31875000450000002</v>
      </c>
      <c r="D172" s="273">
        <v>8</v>
      </c>
      <c r="E172" s="272">
        <v>0.05</v>
      </c>
      <c r="F172" s="272">
        <v>3.3</v>
      </c>
      <c r="G172" s="272">
        <v>0.37672290009999998</v>
      </c>
      <c r="H172" s="272">
        <v>34.9</v>
      </c>
      <c r="I172" s="273">
        <v>3</v>
      </c>
      <c r="J172" s="273">
        <f>IFERROR(VLOOKUP($B172,'Core Indicators'!$E$3:$EU$906,147,FALSE),"x")</f>
        <v>23</v>
      </c>
      <c r="K172" s="274">
        <v>0.1028815731</v>
      </c>
      <c r="L172" s="272">
        <v>3.25</v>
      </c>
      <c r="M172" s="273">
        <v>32</v>
      </c>
      <c r="N172" s="273">
        <v>36</v>
      </c>
      <c r="O172" s="273">
        <f>IFERROR(VLOOKUP(B172,'Core Indicators'!$E$3:$G$9906,3,FALSE),"x")</f>
        <v>63878000</v>
      </c>
      <c r="P172" s="273">
        <v>510890</v>
      </c>
      <c r="Q172" s="267"/>
      <c r="R172" s="267"/>
      <c r="S172" s="267"/>
      <c r="T172" s="267"/>
      <c r="U172" s="267"/>
      <c r="V172" s="267"/>
      <c r="W172" s="267"/>
      <c r="X172" s="267"/>
      <c r="Y172" s="267"/>
      <c r="Z172" s="267"/>
      <c r="AA172" s="267"/>
      <c r="AB172" s="267"/>
      <c r="AC172" s="267"/>
      <c r="AD172" s="267"/>
      <c r="AE172" s="267"/>
      <c r="AF172" s="267"/>
      <c r="AG172" s="267"/>
      <c r="AH172" s="267"/>
      <c r="AI172" s="267"/>
      <c r="AJ172" s="267"/>
      <c r="AK172" s="267"/>
      <c r="AL172" s="267"/>
      <c r="AM172" s="267"/>
      <c r="AN172" s="267"/>
      <c r="AO172" s="267"/>
      <c r="AP172" s="267"/>
      <c r="AQ172" s="267"/>
      <c r="AR172" s="267"/>
      <c r="AS172" s="267"/>
      <c r="AT172" s="267"/>
      <c r="AU172" s="267"/>
      <c r="AV172" s="267"/>
      <c r="AW172" s="267"/>
      <c r="AX172" s="267"/>
      <c r="AY172" s="267"/>
      <c r="AZ172" s="267"/>
      <c r="BA172" s="267"/>
      <c r="BB172" s="267"/>
      <c r="BC172" s="267"/>
      <c r="BD172" s="267"/>
      <c r="BE172" s="267"/>
      <c r="BF172" s="267"/>
      <c r="BG172" s="267"/>
      <c r="BH172" s="267"/>
      <c r="BI172" s="267"/>
      <c r="BJ172" s="267"/>
      <c r="BK172" s="267"/>
      <c r="BL172" s="267"/>
      <c r="BM172" s="267"/>
      <c r="BN172" s="267"/>
      <c r="BO172" s="267"/>
      <c r="BP172" s="267"/>
      <c r="BQ172" s="267"/>
      <c r="BR172" s="267"/>
      <c r="BS172" s="267"/>
      <c r="BT172" s="267"/>
      <c r="BU172" s="267"/>
      <c r="BV172" s="267"/>
      <c r="BW172" s="267"/>
      <c r="BX172" s="267"/>
      <c r="BY172" s="267"/>
      <c r="BZ172" s="267"/>
      <c r="CA172" s="267"/>
      <c r="CB172" s="267"/>
      <c r="CC172" s="267"/>
      <c r="CD172" s="267"/>
      <c r="CE172" s="267"/>
      <c r="CF172" s="267"/>
      <c r="CG172" s="267"/>
      <c r="CH172" s="267"/>
      <c r="CI172" s="267"/>
      <c r="CJ172" s="267"/>
      <c r="CK172" s="267"/>
      <c r="CL172" s="267"/>
      <c r="CM172" s="267"/>
      <c r="CN172" s="267"/>
      <c r="CO172" s="267"/>
      <c r="CP172" s="267"/>
      <c r="CQ172" s="267"/>
      <c r="CR172" s="267"/>
      <c r="CS172" s="267"/>
      <c r="CT172" s="267"/>
      <c r="CU172" s="267"/>
      <c r="CV172" s="267"/>
      <c r="CW172" s="267"/>
      <c r="CX172" s="267"/>
      <c r="CY172" s="267"/>
      <c r="CZ172" s="267"/>
      <c r="DA172" s="267"/>
      <c r="DB172" s="267"/>
      <c r="DC172" s="267"/>
      <c r="DD172" s="267"/>
      <c r="DE172" s="267"/>
      <c r="DF172" s="267"/>
      <c r="DG172" s="267"/>
      <c r="DH172" s="267"/>
      <c r="DI172" s="267"/>
      <c r="DJ172" s="267"/>
      <c r="DK172" s="267"/>
      <c r="DL172" s="267"/>
    </row>
    <row r="173" spans="1:116" x14ac:dyDescent="0.25">
      <c r="A173" s="268" t="s">
        <v>9531</v>
      </c>
      <c r="B173" s="269" t="s">
        <v>9532</v>
      </c>
      <c r="C173" s="272">
        <v>0.3105010326</v>
      </c>
      <c r="D173" s="273">
        <v>5</v>
      </c>
      <c r="E173" s="272">
        <v>0.21299999999999999</v>
      </c>
      <c r="F173" s="272">
        <v>2.9166666666999999</v>
      </c>
      <c r="G173" s="272">
        <v>0.37746660949999999</v>
      </c>
      <c r="H173" s="272">
        <v>34</v>
      </c>
      <c r="I173" s="273">
        <v>1</v>
      </c>
      <c r="J173" s="273" t="str">
        <f>IFERROR(VLOOKUP($B173,'Core Indicators'!$E$3:$EU$906,147,FALSE),"x")</f>
        <v>x</v>
      </c>
      <c r="K173" s="274">
        <v>-1.2279412746</v>
      </c>
      <c r="L173" s="272">
        <v>2</v>
      </c>
      <c r="M173" s="273">
        <v>9</v>
      </c>
      <c r="N173" s="273">
        <v>25</v>
      </c>
      <c r="O173" s="273" t="str">
        <f>IFERROR(VLOOKUP(B173,'Core Indicators'!$E$3:$G$9906,3,FALSE),"x")</f>
        <v>x</v>
      </c>
      <c r="P173" s="273">
        <v>138786</v>
      </c>
      <c r="Q173" s="267"/>
      <c r="R173" s="267"/>
      <c r="S173" s="267"/>
      <c r="T173" s="267"/>
      <c r="U173" s="267"/>
      <c r="V173" s="267"/>
      <c r="W173" s="267"/>
      <c r="X173" s="267"/>
      <c r="Y173" s="267"/>
      <c r="Z173" s="267"/>
      <c r="AA173" s="267"/>
      <c r="AB173" s="267"/>
      <c r="AC173" s="267"/>
      <c r="AD173" s="267"/>
      <c r="AE173" s="267"/>
      <c r="AF173" s="267"/>
      <c r="AG173" s="267"/>
      <c r="AH173" s="267"/>
      <c r="AI173" s="267"/>
      <c r="AJ173" s="267"/>
      <c r="AK173" s="267"/>
      <c r="AL173" s="267"/>
      <c r="AM173" s="267"/>
      <c r="AN173" s="267"/>
      <c r="AO173" s="267"/>
      <c r="AP173" s="267"/>
      <c r="AQ173" s="267"/>
      <c r="AR173" s="267"/>
      <c r="AS173" s="267"/>
      <c r="AT173" s="267"/>
      <c r="AU173" s="267"/>
      <c r="AV173" s="267"/>
      <c r="AW173" s="267"/>
      <c r="AX173" s="267"/>
      <c r="AY173" s="267"/>
      <c r="AZ173" s="267"/>
      <c r="BA173" s="267"/>
      <c r="BB173" s="267"/>
      <c r="BC173" s="267"/>
      <c r="BD173" s="267"/>
      <c r="BE173" s="267"/>
      <c r="BF173" s="267"/>
      <c r="BG173" s="267"/>
      <c r="BH173" s="267"/>
      <c r="BI173" s="267"/>
      <c r="BJ173" s="267"/>
      <c r="BK173" s="267"/>
      <c r="BL173" s="267"/>
      <c r="BM173" s="267"/>
      <c r="BN173" s="267"/>
      <c r="BO173" s="267"/>
      <c r="BP173" s="267"/>
      <c r="BQ173" s="267"/>
      <c r="BR173" s="267"/>
      <c r="BS173" s="267"/>
      <c r="BT173" s="267"/>
      <c r="BU173" s="267"/>
      <c r="BV173" s="267"/>
      <c r="BW173" s="267"/>
      <c r="BX173" s="267"/>
      <c r="BY173" s="267"/>
      <c r="BZ173" s="267"/>
      <c r="CA173" s="267"/>
      <c r="CB173" s="267"/>
      <c r="CC173" s="267"/>
      <c r="CD173" s="267"/>
      <c r="CE173" s="267"/>
      <c r="CF173" s="267"/>
      <c r="CG173" s="267"/>
      <c r="CH173" s="267"/>
      <c r="CI173" s="267"/>
      <c r="CJ173" s="267"/>
      <c r="CK173" s="267"/>
      <c r="CL173" s="267"/>
      <c r="CM173" s="267"/>
      <c r="CN173" s="267"/>
      <c r="CO173" s="267"/>
      <c r="CP173" s="267"/>
      <c r="CQ173" s="267"/>
      <c r="CR173" s="267"/>
      <c r="CS173" s="267"/>
      <c r="CT173" s="267"/>
      <c r="CU173" s="267"/>
      <c r="CV173" s="267"/>
      <c r="CW173" s="267"/>
      <c r="CX173" s="267"/>
      <c r="CY173" s="267"/>
      <c r="CZ173" s="267"/>
      <c r="DA173" s="267"/>
      <c r="DB173" s="267"/>
      <c r="DC173" s="267"/>
      <c r="DD173" s="267"/>
      <c r="DE173" s="267"/>
      <c r="DF173" s="267"/>
      <c r="DG173" s="267"/>
      <c r="DH173" s="267"/>
      <c r="DI173" s="267"/>
      <c r="DJ173" s="267"/>
      <c r="DK173" s="267"/>
      <c r="DL173" s="267"/>
    </row>
    <row r="174" spans="1:116" x14ac:dyDescent="0.25">
      <c r="A174" s="268" t="s">
        <v>9533</v>
      </c>
      <c r="B174" s="269" t="s">
        <v>9534</v>
      </c>
      <c r="C174" s="272">
        <v>0.27369995949999998</v>
      </c>
      <c r="D174" s="273">
        <v>1</v>
      </c>
      <c r="E174" s="272">
        <v>0.1</v>
      </c>
      <c r="F174" s="272">
        <v>2.75</v>
      </c>
      <c r="G174" s="272" t="s">
        <v>17</v>
      </c>
      <c r="H174" s="272">
        <v>40.799999999999997</v>
      </c>
      <c r="I174" s="273">
        <v>0</v>
      </c>
      <c r="J174" s="273" t="str">
        <f>IFERROR(VLOOKUP($B174,'Core Indicators'!$E$3:$EU$906,147,FALSE),"x")</f>
        <v>x</v>
      </c>
      <c r="K174" s="274">
        <v>-1.4147845507000001</v>
      </c>
      <c r="L174" s="272">
        <v>1.75</v>
      </c>
      <c r="M174" s="273">
        <v>2</v>
      </c>
      <c r="N174" s="273">
        <v>19</v>
      </c>
      <c r="O174" s="273" t="str">
        <f>IFERROR(VLOOKUP(B174,'Core Indicators'!$E$3:$G$9906,3,FALSE),"x")</f>
        <v>x</v>
      </c>
      <c r="P174" s="273">
        <v>469930</v>
      </c>
      <c r="Q174" s="267"/>
      <c r="R174" s="267"/>
      <c r="S174" s="267"/>
      <c r="T174" s="267"/>
      <c r="U174" s="267"/>
      <c r="V174" s="267"/>
      <c r="W174" s="267"/>
      <c r="X174" s="267"/>
      <c r="Y174" s="267"/>
      <c r="Z174" s="267"/>
      <c r="AA174" s="267"/>
      <c r="AB174" s="267"/>
      <c r="AC174" s="267"/>
      <c r="AD174" s="267"/>
      <c r="AE174" s="267"/>
      <c r="AF174" s="267"/>
      <c r="AG174" s="267"/>
      <c r="AH174" s="267"/>
      <c r="AI174" s="267"/>
      <c r="AJ174" s="267"/>
      <c r="AK174" s="267"/>
      <c r="AL174" s="267"/>
      <c r="AM174" s="267"/>
      <c r="AN174" s="267"/>
      <c r="AO174" s="267"/>
      <c r="AP174" s="267"/>
      <c r="AQ174" s="267"/>
      <c r="AR174" s="267"/>
      <c r="AS174" s="267"/>
      <c r="AT174" s="267"/>
      <c r="AU174" s="267"/>
      <c r="AV174" s="267"/>
      <c r="AW174" s="267"/>
      <c r="AX174" s="267"/>
      <c r="AY174" s="267"/>
      <c r="AZ174" s="267"/>
      <c r="BA174" s="267"/>
      <c r="BB174" s="267"/>
      <c r="BC174" s="267"/>
      <c r="BD174" s="267"/>
      <c r="BE174" s="267"/>
      <c r="BF174" s="267"/>
      <c r="BG174" s="267"/>
      <c r="BH174" s="267"/>
      <c r="BI174" s="267"/>
      <c r="BJ174" s="267"/>
      <c r="BK174" s="267"/>
      <c r="BL174" s="267"/>
      <c r="BM174" s="267"/>
      <c r="BN174" s="267"/>
      <c r="BO174" s="267"/>
      <c r="BP174" s="267"/>
      <c r="BQ174" s="267"/>
      <c r="BR174" s="267"/>
      <c r="BS174" s="267"/>
      <c r="BT174" s="267"/>
      <c r="BU174" s="267"/>
      <c r="BV174" s="267"/>
      <c r="BW174" s="267"/>
      <c r="BX174" s="267"/>
      <c r="BY174" s="267"/>
      <c r="BZ174" s="267"/>
      <c r="CA174" s="267"/>
      <c r="CB174" s="267"/>
      <c r="CC174" s="267"/>
      <c r="CD174" s="267"/>
      <c r="CE174" s="267"/>
      <c r="CF174" s="267"/>
      <c r="CG174" s="267"/>
      <c r="CH174" s="267"/>
      <c r="CI174" s="267"/>
      <c r="CJ174" s="267"/>
      <c r="CK174" s="267"/>
      <c r="CL174" s="267"/>
      <c r="CM174" s="267"/>
      <c r="CN174" s="267"/>
      <c r="CO174" s="267"/>
      <c r="CP174" s="267"/>
      <c r="CQ174" s="267"/>
      <c r="CR174" s="267"/>
      <c r="CS174" s="267"/>
      <c r="CT174" s="267"/>
      <c r="CU174" s="267"/>
      <c r="CV174" s="267"/>
      <c r="CW174" s="267"/>
      <c r="CX174" s="267"/>
      <c r="CY174" s="267"/>
      <c r="CZ174" s="267"/>
      <c r="DA174" s="267"/>
      <c r="DB174" s="267"/>
      <c r="DC174" s="267"/>
      <c r="DD174" s="267"/>
      <c r="DE174" s="267"/>
      <c r="DF174" s="267"/>
      <c r="DG174" s="267"/>
      <c r="DH174" s="267"/>
      <c r="DI174" s="267"/>
      <c r="DJ174" s="267"/>
      <c r="DK174" s="267"/>
      <c r="DL174" s="267"/>
    </row>
    <row r="175" spans="1:116" x14ac:dyDescent="0.25">
      <c r="A175" s="268" t="s">
        <v>9535</v>
      </c>
      <c r="B175" s="269" t="s">
        <v>9536</v>
      </c>
      <c r="C175" s="272">
        <v>0</v>
      </c>
      <c r="D175" s="273">
        <v>13</v>
      </c>
      <c r="E175" s="272">
        <v>0</v>
      </c>
      <c r="F175" s="272">
        <v>7.55</v>
      </c>
      <c r="G175" s="272" t="s">
        <v>17</v>
      </c>
      <c r="H175" s="272">
        <v>28.7</v>
      </c>
      <c r="I175" s="273">
        <v>0</v>
      </c>
      <c r="J175" s="273" t="str">
        <f>IFERROR(VLOOKUP($B175,'Core Indicators'!$E$3:$EU$906,147,FALSE),"x")</f>
        <v>x</v>
      </c>
      <c r="K175" s="274">
        <v>-1.111014843</v>
      </c>
      <c r="L175" s="272">
        <v>7</v>
      </c>
      <c r="M175" s="273">
        <v>71</v>
      </c>
      <c r="N175" s="273">
        <v>38</v>
      </c>
      <c r="O175" s="273" t="str">
        <f>IFERROR(VLOOKUP(B175,'Core Indicators'!$E$3:$G$9906,3,FALSE),"x")</f>
        <v>x</v>
      </c>
      <c r="P175" s="273">
        <v>14870</v>
      </c>
      <c r="Q175" s="267"/>
      <c r="R175" s="267"/>
      <c r="S175" s="267"/>
      <c r="T175" s="267"/>
      <c r="U175" s="267"/>
      <c r="V175" s="267"/>
      <c r="W175" s="267"/>
      <c r="X175" s="267"/>
      <c r="Y175" s="267"/>
      <c r="Z175" s="267"/>
      <c r="AA175" s="267"/>
      <c r="AB175" s="267"/>
      <c r="AC175" s="267"/>
      <c r="AD175" s="267"/>
      <c r="AE175" s="267"/>
      <c r="AF175" s="267"/>
      <c r="AG175" s="267"/>
      <c r="AH175" s="267"/>
      <c r="AI175" s="267"/>
      <c r="AJ175" s="267"/>
      <c r="AK175" s="267"/>
      <c r="AL175" s="267"/>
      <c r="AM175" s="267"/>
      <c r="AN175" s="267"/>
      <c r="AO175" s="267"/>
      <c r="AP175" s="267"/>
      <c r="AQ175" s="267"/>
      <c r="AR175" s="267"/>
      <c r="AS175" s="267"/>
      <c r="AT175" s="267"/>
      <c r="AU175" s="267"/>
      <c r="AV175" s="267"/>
      <c r="AW175" s="267"/>
      <c r="AX175" s="267"/>
      <c r="AY175" s="267"/>
      <c r="AZ175" s="267"/>
      <c r="BA175" s="267"/>
      <c r="BB175" s="267"/>
      <c r="BC175" s="267"/>
      <c r="BD175" s="267"/>
      <c r="BE175" s="267"/>
      <c r="BF175" s="267"/>
      <c r="BG175" s="267"/>
      <c r="BH175" s="267"/>
      <c r="BI175" s="267"/>
      <c r="BJ175" s="267"/>
      <c r="BK175" s="267"/>
      <c r="BL175" s="267"/>
      <c r="BM175" s="267"/>
      <c r="BN175" s="267"/>
      <c r="BO175" s="267"/>
      <c r="BP175" s="267"/>
      <c r="BQ175" s="267"/>
      <c r="BR175" s="267"/>
      <c r="BS175" s="267"/>
      <c r="BT175" s="267"/>
      <c r="BU175" s="267"/>
      <c r="BV175" s="267"/>
      <c r="BW175" s="267"/>
      <c r="BX175" s="267"/>
      <c r="BY175" s="267"/>
      <c r="BZ175" s="267"/>
      <c r="CA175" s="267"/>
      <c r="CB175" s="267"/>
      <c r="CC175" s="267"/>
      <c r="CD175" s="267"/>
      <c r="CE175" s="267"/>
      <c r="CF175" s="267"/>
      <c r="CG175" s="267"/>
      <c r="CH175" s="267"/>
      <c r="CI175" s="267"/>
      <c r="CJ175" s="267"/>
      <c r="CK175" s="267"/>
      <c r="CL175" s="267"/>
      <c r="CM175" s="267"/>
      <c r="CN175" s="267"/>
      <c r="CO175" s="267"/>
      <c r="CP175" s="267"/>
      <c r="CQ175" s="267"/>
      <c r="CR175" s="267"/>
      <c r="CS175" s="267"/>
      <c r="CT175" s="267"/>
      <c r="CU175" s="267"/>
      <c r="CV175" s="267"/>
      <c r="CW175" s="267"/>
      <c r="CX175" s="267"/>
      <c r="CY175" s="267"/>
      <c r="CZ175" s="267"/>
      <c r="DA175" s="267"/>
      <c r="DB175" s="267"/>
      <c r="DC175" s="267"/>
      <c r="DD175" s="267"/>
      <c r="DE175" s="267"/>
      <c r="DF175" s="267"/>
      <c r="DG175" s="267"/>
      <c r="DH175" s="267"/>
      <c r="DI175" s="267"/>
      <c r="DJ175" s="267"/>
      <c r="DK175" s="267"/>
      <c r="DL175" s="267"/>
    </row>
    <row r="176" spans="1:116" x14ac:dyDescent="0.25">
      <c r="A176" s="268" t="s">
        <v>9537</v>
      </c>
      <c r="B176" s="269" t="s">
        <v>9538</v>
      </c>
      <c r="C176" s="272">
        <v>0</v>
      </c>
      <c r="D176" s="273">
        <v>11</v>
      </c>
      <c r="E176" s="272">
        <v>0</v>
      </c>
      <c r="F176" s="272" t="s">
        <v>17</v>
      </c>
      <c r="G176" s="272">
        <v>0.41808821130000001</v>
      </c>
      <c r="H176" s="272">
        <v>37.6</v>
      </c>
      <c r="I176" s="273">
        <v>0</v>
      </c>
      <c r="J176" s="273" t="str">
        <f>IFERROR(VLOOKUP($B176,'Core Indicators'!$E$3:$EU$906,147,FALSE),"x")</f>
        <v>x</v>
      </c>
      <c r="K176" s="274">
        <v>0.45866918559999997</v>
      </c>
      <c r="L176" s="272" t="s">
        <v>17</v>
      </c>
      <c r="M176" s="273">
        <v>79</v>
      </c>
      <c r="N176" s="273" t="s">
        <v>17</v>
      </c>
      <c r="O176" s="273" t="str">
        <f>IFERROR(VLOOKUP(B176,'Core Indicators'!$E$3:$G$9906,3,FALSE),"x")</f>
        <v>x</v>
      </c>
      <c r="P176" s="273">
        <v>720</v>
      </c>
      <c r="Q176" s="267"/>
      <c r="R176" s="267"/>
      <c r="S176" s="267"/>
      <c r="T176" s="267"/>
      <c r="U176" s="267"/>
      <c r="V176" s="267"/>
      <c r="W176" s="267"/>
      <c r="X176" s="267"/>
      <c r="Y176" s="267"/>
      <c r="Z176" s="267"/>
      <c r="AA176" s="267"/>
      <c r="AB176" s="267"/>
      <c r="AC176" s="267"/>
      <c r="AD176" s="267"/>
      <c r="AE176" s="267"/>
      <c r="AF176" s="267"/>
      <c r="AG176" s="267"/>
      <c r="AH176" s="267"/>
      <c r="AI176" s="267"/>
      <c r="AJ176" s="267"/>
      <c r="AK176" s="267"/>
      <c r="AL176" s="267"/>
      <c r="AM176" s="267"/>
      <c r="AN176" s="267"/>
      <c r="AO176" s="267"/>
      <c r="AP176" s="267"/>
      <c r="AQ176" s="267"/>
      <c r="AR176" s="267"/>
      <c r="AS176" s="267"/>
      <c r="AT176" s="267"/>
      <c r="AU176" s="267"/>
      <c r="AV176" s="267"/>
      <c r="AW176" s="267"/>
      <c r="AX176" s="267"/>
      <c r="AY176" s="267"/>
      <c r="AZ176" s="267"/>
      <c r="BA176" s="267"/>
      <c r="BB176" s="267"/>
      <c r="BC176" s="267"/>
      <c r="BD176" s="267"/>
      <c r="BE176" s="267"/>
      <c r="BF176" s="267"/>
      <c r="BG176" s="267"/>
      <c r="BH176" s="267"/>
      <c r="BI176" s="267"/>
      <c r="BJ176" s="267"/>
      <c r="BK176" s="267"/>
      <c r="BL176" s="267"/>
      <c r="BM176" s="267"/>
      <c r="BN176" s="267"/>
      <c r="BO176" s="267"/>
      <c r="BP176" s="267"/>
      <c r="BQ176" s="267"/>
      <c r="BR176" s="267"/>
      <c r="BS176" s="267"/>
      <c r="BT176" s="267"/>
      <c r="BU176" s="267"/>
      <c r="BV176" s="267"/>
      <c r="BW176" s="267"/>
      <c r="BX176" s="267"/>
      <c r="BY176" s="267"/>
      <c r="BZ176" s="267"/>
      <c r="CA176" s="267"/>
      <c r="CB176" s="267"/>
      <c r="CC176" s="267"/>
      <c r="CD176" s="267"/>
      <c r="CE176" s="267"/>
      <c r="CF176" s="267"/>
      <c r="CG176" s="267"/>
      <c r="CH176" s="267"/>
      <c r="CI176" s="267"/>
      <c r="CJ176" s="267"/>
      <c r="CK176" s="267"/>
      <c r="CL176" s="267"/>
      <c r="CM176" s="267"/>
      <c r="CN176" s="267"/>
      <c r="CO176" s="267"/>
      <c r="CP176" s="267"/>
      <c r="CQ176" s="267"/>
      <c r="CR176" s="267"/>
      <c r="CS176" s="267"/>
      <c r="CT176" s="267"/>
      <c r="CU176" s="267"/>
      <c r="CV176" s="267"/>
      <c r="CW176" s="267"/>
      <c r="CX176" s="267"/>
      <c r="CY176" s="267"/>
      <c r="CZ176" s="267"/>
      <c r="DA176" s="267"/>
      <c r="DB176" s="267"/>
      <c r="DC176" s="267"/>
      <c r="DD176" s="267"/>
      <c r="DE176" s="267"/>
      <c r="DF176" s="267"/>
      <c r="DG176" s="267"/>
      <c r="DH176" s="267"/>
      <c r="DI176" s="267"/>
      <c r="DJ176" s="267"/>
      <c r="DK176" s="267"/>
      <c r="DL176" s="267"/>
    </row>
    <row r="177" spans="1:116" x14ac:dyDescent="0.25">
      <c r="A177" s="268" t="s">
        <v>2911</v>
      </c>
      <c r="B177" s="269" t="s">
        <v>9539</v>
      </c>
      <c r="C177" s="272">
        <v>0.75771999329999995</v>
      </c>
      <c r="D177" s="273">
        <v>12</v>
      </c>
      <c r="E177" s="272">
        <v>0.40300000000000002</v>
      </c>
      <c r="F177" s="272">
        <v>8.4499999999999993</v>
      </c>
      <c r="G177" s="272">
        <v>0.32349148620000001</v>
      </c>
      <c r="H177" s="272">
        <v>40.299999999999997</v>
      </c>
      <c r="I177" s="273">
        <v>0</v>
      </c>
      <c r="J177" s="273">
        <f>IFERROR(VLOOKUP($B177,'Core Indicators'!$E$3:$EU$906,147,FALSE),"x")</f>
        <v>366</v>
      </c>
      <c r="K177" s="274">
        <v>-0.1202659085</v>
      </c>
      <c r="L177" s="272">
        <v>7.25</v>
      </c>
      <c r="M177" s="273">
        <v>82</v>
      </c>
      <c r="N177" s="273">
        <v>40</v>
      </c>
      <c r="O177" s="273">
        <f>IFERROR(VLOOKUP(B177,'Core Indicators'!$E$3:$G$9906,3,FALSE),"x")</f>
        <v>1531000</v>
      </c>
      <c r="P177" s="273">
        <v>5130</v>
      </c>
      <c r="Q177" s="267"/>
      <c r="R177" s="267"/>
      <c r="S177" s="267"/>
      <c r="T177" s="267"/>
      <c r="U177" s="267"/>
      <c r="V177" s="267"/>
      <c r="W177" s="267"/>
      <c r="X177" s="267"/>
      <c r="Y177" s="267"/>
      <c r="Z177" s="267"/>
      <c r="AA177" s="267"/>
      <c r="AB177" s="267"/>
      <c r="AC177" s="267"/>
      <c r="AD177" s="267"/>
      <c r="AE177" s="267"/>
      <c r="AF177" s="267"/>
      <c r="AG177" s="267"/>
      <c r="AH177" s="267"/>
      <c r="AI177" s="267"/>
      <c r="AJ177" s="267"/>
      <c r="AK177" s="267"/>
      <c r="AL177" s="267"/>
      <c r="AM177" s="267"/>
      <c r="AN177" s="267"/>
      <c r="AO177" s="267"/>
      <c r="AP177" s="267"/>
      <c r="AQ177" s="267"/>
      <c r="AR177" s="267"/>
      <c r="AS177" s="267"/>
      <c r="AT177" s="267"/>
      <c r="AU177" s="267"/>
      <c r="AV177" s="267"/>
      <c r="AW177" s="267"/>
      <c r="AX177" s="267"/>
      <c r="AY177" s="267"/>
      <c r="AZ177" s="267"/>
      <c r="BA177" s="267"/>
      <c r="BB177" s="267"/>
      <c r="BC177" s="267"/>
      <c r="BD177" s="267"/>
      <c r="BE177" s="267"/>
      <c r="BF177" s="267"/>
      <c r="BG177" s="267"/>
      <c r="BH177" s="267"/>
      <c r="BI177" s="267"/>
      <c r="BJ177" s="267"/>
      <c r="BK177" s="267"/>
      <c r="BL177" s="267"/>
      <c r="BM177" s="267"/>
      <c r="BN177" s="267"/>
      <c r="BO177" s="267"/>
      <c r="BP177" s="267"/>
      <c r="BQ177" s="267"/>
      <c r="BR177" s="267"/>
      <c r="BS177" s="267"/>
      <c r="BT177" s="267"/>
      <c r="BU177" s="267"/>
      <c r="BV177" s="267"/>
      <c r="BW177" s="267"/>
      <c r="BX177" s="267"/>
      <c r="BY177" s="267"/>
      <c r="BZ177" s="267"/>
      <c r="CA177" s="267"/>
      <c r="CB177" s="267"/>
      <c r="CC177" s="267"/>
      <c r="CD177" s="267"/>
      <c r="CE177" s="267"/>
      <c r="CF177" s="267"/>
      <c r="CG177" s="267"/>
      <c r="CH177" s="267"/>
      <c r="CI177" s="267"/>
      <c r="CJ177" s="267"/>
      <c r="CK177" s="267"/>
      <c r="CL177" s="267"/>
      <c r="CM177" s="267"/>
      <c r="CN177" s="267"/>
      <c r="CO177" s="267"/>
      <c r="CP177" s="267"/>
      <c r="CQ177" s="267"/>
      <c r="CR177" s="267"/>
      <c r="CS177" s="267"/>
      <c r="CT177" s="267"/>
      <c r="CU177" s="267"/>
      <c r="CV177" s="267"/>
      <c r="CW177" s="267"/>
      <c r="CX177" s="267"/>
      <c r="CY177" s="267"/>
      <c r="CZ177" s="267"/>
      <c r="DA177" s="267"/>
      <c r="DB177" s="267"/>
      <c r="DC177" s="267"/>
      <c r="DD177" s="267"/>
      <c r="DE177" s="267"/>
      <c r="DF177" s="267"/>
      <c r="DG177" s="267"/>
      <c r="DH177" s="267"/>
      <c r="DI177" s="267"/>
      <c r="DJ177" s="267"/>
      <c r="DK177" s="267"/>
      <c r="DL177" s="267"/>
    </row>
    <row r="178" spans="1:116" x14ac:dyDescent="0.25">
      <c r="A178" s="268" t="s">
        <v>447</v>
      </c>
      <c r="B178" s="269" t="s">
        <v>9540</v>
      </c>
      <c r="C178" s="272">
        <v>3.9599962599999997E-2</v>
      </c>
      <c r="D178" s="273">
        <v>7</v>
      </c>
      <c r="E178" s="272">
        <v>0</v>
      </c>
      <c r="F178" s="272">
        <v>6.55</v>
      </c>
      <c r="G178" s="272">
        <v>0.30031952810000001</v>
      </c>
      <c r="H178" s="272">
        <v>32.799999999999997</v>
      </c>
      <c r="I178" s="273">
        <v>3</v>
      </c>
      <c r="J178" s="273">
        <f>IFERROR(VLOOKUP($B178,'Core Indicators'!$E$3:$EU$906,147,FALSE),"x")</f>
        <v>1733</v>
      </c>
      <c r="K178" s="274">
        <v>6.22186884E-2</v>
      </c>
      <c r="L178" s="272">
        <v>5.5</v>
      </c>
      <c r="M178" s="273">
        <v>70</v>
      </c>
      <c r="N178" s="273">
        <v>43</v>
      </c>
      <c r="O178" s="273">
        <f>IFERROR(VLOOKUP(B178,'Core Indicators'!$E$3:$G$9906,3,FALSE),"x")</f>
        <v>12452000</v>
      </c>
      <c r="P178" s="273">
        <v>155360</v>
      </c>
      <c r="Q178" s="267"/>
      <c r="R178" s="267"/>
      <c r="S178" s="267"/>
      <c r="T178" s="267"/>
      <c r="U178" s="267"/>
      <c r="V178" s="267"/>
      <c r="W178" s="267"/>
      <c r="X178" s="267"/>
      <c r="Y178" s="267"/>
      <c r="Z178" s="267"/>
      <c r="AA178" s="267"/>
      <c r="AB178" s="267"/>
      <c r="AC178" s="267"/>
      <c r="AD178" s="267"/>
      <c r="AE178" s="267"/>
      <c r="AF178" s="267"/>
      <c r="AG178" s="267"/>
      <c r="AH178" s="267"/>
      <c r="AI178" s="267"/>
      <c r="AJ178" s="267"/>
      <c r="AK178" s="267"/>
      <c r="AL178" s="267"/>
      <c r="AM178" s="267"/>
      <c r="AN178" s="267"/>
      <c r="AO178" s="267"/>
      <c r="AP178" s="267"/>
      <c r="AQ178" s="267"/>
      <c r="AR178" s="267"/>
      <c r="AS178" s="267"/>
      <c r="AT178" s="267"/>
      <c r="AU178" s="267"/>
      <c r="AV178" s="267"/>
      <c r="AW178" s="267"/>
      <c r="AX178" s="267"/>
      <c r="AY178" s="267"/>
      <c r="AZ178" s="267"/>
      <c r="BA178" s="267"/>
      <c r="BB178" s="267"/>
      <c r="BC178" s="267"/>
      <c r="BD178" s="267"/>
      <c r="BE178" s="267"/>
      <c r="BF178" s="267"/>
      <c r="BG178" s="267"/>
      <c r="BH178" s="267"/>
      <c r="BI178" s="267"/>
      <c r="BJ178" s="267"/>
      <c r="BK178" s="267"/>
      <c r="BL178" s="267"/>
      <c r="BM178" s="267"/>
      <c r="BN178" s="267"/>
      <c r="BO178" s="267"/>
      <c r="BP178" s="267"/>
      <c r="BQ178" s="267"/>
      <c r="BR178" s="267"/>
      <c r="BS178" s="267"/>
      <c r="BT178" s="267"/>
      <c r="BU178" s="267"/>
      <c r="BV178" s="267"/>
      <c r="BW178" s="267"/>
      <c r="BX178" s="267"/>
      <c r="BY178" s="267"/>
      <c r="BZ178" s="267"/>
      <c r="CA178" s="267"/>
      <c r="CB178" s="267"/>
      <c r="CC178" s="267"/>
      <c r="CD178" s="267"/>
      <c r="CE178" s="267"/>
      <c r="CF178" s="267"/>
      <c r="CG178" s="267"/>
      <c r="CH178" s="267"/>
      <c r="CI178" s="267"/>
      <c r="CJ178" s="267"/>
      <c r="CK178" s="267"/>
      <c r="CL178" s="267"/>
      <c r="CM178" s="267"/>
      <c r="CN178" s="267"/>
      <c r="CO178" s="267"/>
      <c r="CP178" s="267"/>
      <c r="CQ178" s="267"/>
      <c r="CR178" s="267"/>
      <c r="CS178" s="267"/>
      <c r="CT178" s="267"/>
      <c r="CU178" s="267"/>
      <c r="CV178" s="267"/>
      <c r="CW178" s="267"/>
      <c r="CX178" s="267"/>
      <c r="CY178" s="267"/>
      <c r="CZ178" s="267"/>
      <c r="DA178" s="267"/>
      <c r="DB178" s="267"/>
      <c r="DC178" s="267"/>
      <c r="DD178" s="267"/>
      <c r="DE178" s="267"/>
      <c r="DF178" s="267"/>
      <c r="DG178" s="267"/>
      <c r="DH178" s="267"/>
      <c r="DI178" s="267"/>
      <c r="DJ178" s="267"/>
      <c r="DK178" s="267"/>
      <c r="DL178" s="267"/>
    </row>
    <row r="179" spans="1:116" x14ac:dyDescent="0.25">
      <c r="A179" s="268" t="s">
        <v>457</v>
      </c>
      <c r="B179" s="269" t="s">
        <v>9541</v>
      </c>
      <c r="C179" s="272">
        <v>0.40505643740000002</v>
      </c>
      <c r="D179" s="273">
        <v>7</v>
      </c>
      <c r="E179" s="272">
        <v>0.34</v>
      </c>
      <c r="F179" s="272">
        <v>4.9166666667000003</v>
      </c>
      <c r="G179" s="272">
        <v>0.3050249216</v>
      </c>
      <c r="H179" s="272">
        <v>41.9</v>
      </c>
      <c r="I179" s="273">
        <v>4</v>
      </c>
      <c r="J179" s="273">
        <f>IFERROR(VLOOKUP($B179,'Core Indicators'!$E$3:$EU$906,147,FALSE),"x")</f>
        <v>50983</v>
      </c>
      <c r="K179" s="274">
        <v>-0.28296324610000001</v>
      </c>
      <c r="L179" s="272">
        <v>3.5</v>
      </c>
      <c r="M179" s="273">
        <v>32</v>
      </c>
      <c r="N179" s="273">
        <v>39</v>
      </c>
      <c r="O179" s="273">
        <f>IFERROR(VLOOKUP(B179,'Core Indicators'!$E$3:$G$9906,3,FALSE),"x")</f>
        <v>85043000</v>
      </c>
      <c r="P179" s="273">
        <v>769630</v>
      </c>
      <c r="Q179" s="267"/>
      <c r="R179" s="267"/>
      <c r="S179" s="267"/>
      <c r="T179" s="267"/>
      <c r="U179" s="267"/>
      <c r="V179" s="267"/>
      <c r="W179" s="267"/>
      <c r="X179" s="267"/>
      <c r="Y179" s="267"/>
      <c r="Z179" s="267"/>
      <c r="AA179" s="267"/>
      <c r="AB179" s="267"/>
      <c r="AC179" s="267"/>
      <c r="AD179" s="267"/>
      <c r="AE179" s="267"/>
      <c r="AF179" s="267"/>
      <c r="AG179" s="267"/>
      <c r="AH179" s="267"/>
      <c r="AI179" s="267"/>
      <c r="AJ179" s="267"/>
      <c r="AK179" s="267"/>
      <c r="AL179" s="267"/>
      <c r="AM179" s="267"/>
      <c r="AN179" s="267"/>
      <c r="AO179" s="267"/>
      <c r="AP179" s="267"/>
      <c r="AQ179" s="267"/>
      <c r="AR179" s="267"/>
      <c r="AS179" s="267"/>
      <c r="AT179" s="267"/>
      <c r="AU179" s="267"/>
      <c r="AV179" s="267"/>
      <c r="AW179" s="267"/>
      <c r="AX179" s="267"/>
      <c r="AY179" s="267"/>
      <c r="AZ179" s="267"/>
      <c r="BA179" s="267"/>
      <c r="BB179" s="267"/>
      <c r="BC179" s="267"/>
      <c r="BD179" s="267"/>
      <c r="BE179" s="267"/>
      <c r="BF179" s="267"/>
      <c r="BG179" s="267"/>
      <c r="BH179" s="267"/>
      <c r="BI179" s="267"/>
      <c r="BJ179" s="267"/>
      <c r="BK179" s="267"/>
      <c r="BL179" s="267"/>
      <c r="BM179" s="267"/>
      <c r="BN179" s="267"/>
      <c r="BO179" s="267"/>
      <c r="BP179" s="267"/>
      <c r="BQ179" s="267"/>
      <c r="BR179" s="267"/>
      <c r="BS179" s="267"/>
      <c r="BT179" s="267"/>
      <c r="BU179" s="267"/>
      <c r="BV179" s="267"/>
      <c r="BW179" s="267"/>
      <c r="BX179" s="267"/>
      <c r="BY179" s="267"/>
      <c r="BZ179" s="267"/>
      <c r="CA179" s="267"/>
      <c r="CB179" s="267"/>
      <c r="CC179" s="267"/>
      <c r="CD179" s="267"/>
      <c r="CE179" s="267"/>
      <c r="CF179" s="267"/>
      <c r="CG179" s="267"/>
      <c r="CH179" s="267"/>
      <c r="CI179" s="267"/>
      <c r="CJ179" s="267"/>
      <c r="CK179" s="267"/>
      <c r="CL179" s="267"/>
      <c r="CM179" s="267"/>
      <c r="CN179" s="267"/>
      <c r="CO179" s="267"/>
      <c r="CP179" s="267"/>
      <c r="CQ179" s="267"/>
      <c r="CR179" s="267"/>
      <c r="CS179" s="267"/>
      <c r="CT179" s="267"/>
      <c r="CU179" s="267"/>
      <c r="CV179" s="267"/>
      <c r="CW179" s="267"/>
      <c r="CX179" s="267"/>
      <c r="CY179" s="267"/>
      <c r="CZ179" s="267"/>
      <c r="DA179" s="267"/>
      <c r="DB179" s="267"/>
      <c r="DC179" s="267"/>
      <c r="DD179" s="267"/>
      <c r="DE179" s="267"/>
      <c r="DF179" s="267"/>
      <c r="DG179" s="267"/>
      <c r="DH179" s="267"/>
      <c r="DI179" s="267"/>
      <c r="DJ179" s="267"/>
      <c r="DK179" s="267"/>
      <c r="DL179" s="267"/>
    </row>
    <row r="180" spans="1:116" x14ac:dyDescent="0.25">
      <c r="A180" s="268" t="s">
        <v>9542</v>
      </c>
      <c r="B180" s="269" t="s">
        <v>9543</v>
      </c>
      <c r="C180" s="272">
        <v>0</v>
      </c>
      <c r="D180" s="273">
        <v>11</v>
      </c>
      <c r="E180" s="272">
        <v>0</v>
      </c>
      <c r="F180" s="272" t="s">
        <v>17</v>
      </c>
      <c r="G180" s="272" t="s">
        <v>17</v>
      </c>
      <c r="H180" s="272">
        <v>39.1</v>
      </c>
      <c r="I180" s="273">
        <v>0</v>
      </c>
      <c r="J180" s="273" t="str">
        <f>IFERROR(VLOOKUP($B180,'Core Indicators'!$E$3:$EU$906,147,FALSE),"x")</f>
        <v>x</v>
      </c>
      <c r="K180" s="274">
        <v>0.4812893271</v>
      </c>
      <c r="L180" s="272" t="s">
        <v>17</v>
      </c>
      <c r="M180" s="273">
        <v>93</v>
      </c>
      <c r="N180" s="273" t="s">
        <v>17</v>
      </c>
      <c r="O180" s="273" t="str">
        <f>IFERROR(VLOOKUP(B180,'Core Indicators'!$E$3:$G$9906,3,FALSE),"x")</f>
        <v>x</v>
      </c>
      <c r="P180" s="273">
        <v>30</v>
      </c>
      <c r="Q180" s="267"/>
      <c r="R180" s="267"/>
      <c r="S180" s="267"/>
      <c r="T180" s="267"/>
      <c r="U180" s="267"/>
      <c r="V180" s="267"/>
      <c r="W180" s="267"/>
      <c r="X180" s="267"/>
      <c r="Y180" s="267"/>
      <c r="Z180" s="267"/>
      <c r="AA180" s="267"/>
      <c r="AB180" s="267"/>
      <c r="AC180" s="267"/>
      <c r="AD180" s="267"/>
      <c r="AE180" s="267"/>
      <c r="AF180" s="267"/>
      <c r="AG180" s="267"/>
      <c r="AH180" s="267"/>
      <c r="AI180" s="267"/>
      <c r="AJ180" s="267"/>
      <c r="AK180" s="267"/>
      <c r="AL180" s="267"/>
      <c r="AM180" s="267"/>
      <c r="AN180" s="267"/>
      <c r="AO180" s="267"/>
      <c r="AP180" s="267"/>
      <c r="AQ180" s="267"/>
      <c r="AR180" s="267"/>
      <c r="AS180" s="267"/>
      <c r="AT180" s="267"/>
      <c r="AU180" s="267"/>
      <c r="AV180" s="267"/>
      <c r="AW180" s="267"/>
      <c r="AX180" s="267"/>
      <c r="AY180" s="267"/>
      <c r="AZ180" s="267"/>
      <c r="BA180" s="267"/>
      <c r="BB180" s="267"/>
      <c r="BC180" s="267"/>
      <c r="BD180" s="267"/>
      <c r="BE180" s="267"/>
      <c r="BF180" s="267"/>
      <c r="BG180" s="267"/>
      <c r="BH180" s="267"/>
      <c r="BI180" s="267"/>
      <c r="BJ180" s="267"/>
      <c r="BK180" s="267"/>
      <c r="BL180" s="267"/>
      <c r="BM180" s="267"/>
      <c r="BN180" s="267"/>
      <c r="BO180" s="267"/>
      <c r="BP180" s="267"/>
      <c r="BQ180" s="267"/>
      <c r="BR180" s="267"/>
      <c r="BS180" s="267"/>
      <c r="BT180" s="267"/>
      <c r="BU180" s="267"/>
      <c r="BV180" s="267"/>
      <c r="BW180" s="267"/>
      <c r="BX180" s="267"/>
      <c r="BY180" s="267"/>
      <c r="BZ180" s="267"/>
      <c r="CA180" s="267"/>
      <c r="CB180" s="267"/>
      <c r="CC180" s="267"/>
      <c r="CD180" s="267"/>
      <c r="CE180" s="267"/>
      <c r="CF180" s="267"/>
      <c r="CG180" s="267"/>
      <c r="CH180" s="267"/>
      <c r="CI180" s="267"/>
      <c r="CJ180" s="267"/>
      <c r="CK180" s="267"/>
      <c r="CL180" s="267"/>
      <c r="CM180" s="267"/>
      <c r="CN180" s="267"/>
      <c r="CO180" s="267"/>
      <c r="CP180" s="267"/>
      <c r="CQ180" s="267"/>
      <c r="CR180" s="267"/>
      <c r="CS180" s="267"/>
      <c r="CT180" s="267"/>
      <c r="CU180" s="267"/>
      <c r="CV180" s="267"/>
      <c r="CW180" s="267"/>
      <c r="CX180" s="267"/>
      <c r="CY180" s="267"/>
      <c r="CZ180" s="267"/>
      <c r="DA180" s="267"/>
      <c r="DB180" s="267"/>
      <c r="DC180" s="267"/>
      <c r="DD180" s="267"/>
      <c r="DE180" s="267"/>
      <c r="DF180" s="267"/>
      <c r="DG180" s="267"/>
      <c r="DH180" s="267"/>
      <c r="DI180" s="267"/>
      <c r="DJ180" s="267"/>
      <c r="DK180" s="267"/>
      <c r="DL180" s="267"/>
    </row>
    <row r="181" spans="1:116" x14ac:dyDescent="0.25">
      <c r="A181" s="268" t="s">
        <v>90</v>
      </c>
      <c r="B181" s="269" t="s">
        <v>9544</v>
      </c>
      <c r="C181" s="272">
        <v>0.50555201679999995</v>
      </c>
      <c r="D181" s="273">
        <v>7</v>
      </c>
      <c r="E181" s="272">
        <v>0</v>
      </c>
      <c r="F181" s="272">
        <v>6.05</v>
      </c>
      <c r="G181" s="272">
        <v>0.53851305940000005</v>
      </c>
      <c r="H181" s="272">
        <v>40.5</v>
      </c>
      <c r="I181" s="273">
        <v>1</v>
      </c>
      <c r="J181" s="273">
        <f>IFERROR(VLOOKUP($B181,'Core Indicators'!$E$3:$EU$906,147,FALSE),"x")</f>
        <v>8</v>
      </c>
      <c r="K181" s="274">
        <v>-0.57793134450000005</v>
      </c>
      <c r="L181" s="272">
        <v>5</v>
      </c>
      <c r="M181" s="273">
        <v>40</v>
      </c>
      <c r="N181" s="273">
        <v>37</v>
      </c>
      <c r="O181" s="273">
        <f>IFERROR(VLOOKUP(B181,'Core Indicators'!$E$3:$G$9906,3,FALSE),"x")</f>
        <v>67556000</v>
      </c>
      <c r="P181" s="273">
        <v>885800</v>
      </c>
      <c r="Q181" s="267"/>
      <c r="R181" s="267"/>
      <c r="S181" s="267"/>
      <c r="T181" s="267"/>
      <c r="U181" s="267"/>
      <c r="V181" s="267"/>
      <c r="W181" s="267"/>
      <c r="X181" s="267"/>
      <c r="Y181" s="267"/>
      <c r="Z181" s="267"/>
      <c r="AA181" s="267"/>
      <c r="AB181" s="267"/>
      <c r="AC181" s="267"/>
      <c r="AD181" s="267"/>
      <c r="AE181" s="267"/>
      <c r="AF181" s="267"/>
      <c r="AG181" s="267"/>
      <c r="AH181" s="267"/>
      <c r="AI181" s="267"/>
      <c r="AJ181" s="267"/>
      <c r="AK181" s="267"/>
      <c r="AL181" s="267"/>
      <c r="AM181" s="267"/>
      <c r="AN181" s="267"/>
      <c r="AO181" s="267"/>
      <c r="AP181" s="267"/>
      <c r="AQ181" s="267"/>
      <c r="AR181" s="267"/>
      <c r="AS181" s="267"/>
      <c r="AT181" s="267"/>
      <c r="AU181" s="267"/>
      <c r="AV181" s="267"/>
      <c r="AW181" s="267"/>
      <c r="AX181" s="267"/>
      <c r="AY181" s="267"/>
      <c r="AZ181" s="267"/>
      <c r="BA181" s="267"/>
      <c r="BB181" s="267"/>
      <c r="BC181" s="267"/>
      <c r="BD181" s="267"/>
      <c r="BE181" s="267"/>
      <c r="BF181" s="267"/>
      <c r="BG181" s="267"/>
      <c r="BH181" s="267"/>
      <c r="BI181" s="267"/>
      <c r="BJ181" s="267"/>
      <c r="BK181" s="267"/>
      <c r="BL181" s="267"/>
      <c r="BM181" s="267"/>
      <c r="BN181" s="267"/>
      <c r="BO181" s="267"/>
      <c r="BP181" s="267"/>
      <c r="BQ181" s="267"/>
      <c r="BR181" s="267"/>
      <c r="BS181" s="267"/>
      <c r="BT181" s="267"/>
      <c r="BU181" s="267"/>
      <c r="BV181" s="267"/>
      <c r="BW181" s="267"/>
      <c r="BX181" s="267"/>
      <c r="BY181" s="267"/>
      <c r="BZ181" s="267"/>
      <c r="CA181" s="267"/>
      <c r="CB181" s="267"/>
      <c r="CC181" s="267"/>
      <c r="CD181" s="267"/>
      <c r="CE181" s="267"/>
      <c r="CF181" s="267"/>
      <c r="CG181" s="267"/>
      <c r="CH181" s="267"/>
      <c r="CI181" s="267"/>
      <c r="CJ181" s="267"/>
      <c r="CK181" s="267"/>
      <c r="CL181" s="267"/>
      <c r="CM181" s="267"/>
      <c r="CN181" s="267"/>
      <c r="CO181" s="267"/>
      <c r="CP181" s="267"/>
      <c r="CQ181" s="267"/>
      <c r="CR181" s="267"/>
      <c r="CS181" s="267"/>
      <c r="CT181" s="267"/>
      <c r="CU181" s="267"/>
      <c r="CV181" s="267"/>
      <c r="CW181" s="267"/>
      <c r="CX181" s="267"/>
      <c r="CY181" s="267"/>
      <c r="CZ181" s="267"/>
      <c r="DA181" s="267"/>
      <c r="DB181" s="267"/>
      <c r="DC181" s="267"/>
      <c r="DD181" s="267"/>
      <c r="DE181" s="267"/>
      <c r="DF181" s="267"/>
      <c r="DG181" s="267"/>
      <c r="DH181" s="267"/>
      <c r="DI181" s="267"/>
      <c r="DJ181" s="267"/>
      <c r="DK181" s="267"/>
      <c r="DL181" s="267"/>
    </row>
    <row r="182" spans="1:116" x14ac:dyDescent="0.25">
      <c r="A182" s="268" t="s">
        <v>812</v>
      </c>
      <c r="B182" s="269" t="s">
        <v>9545</v>
      </c>
      <c r="C182" s="272">
        <v>0.92157200010000007</v>
      </c>
      <c r="D182" s="273">
        <v>7</v>
      </c>
      <c r="E182" s="272">
        <v>0.23899999999999999</v>
      </c>
      <c r="F182" s="272">
        <v>5.1666666667000003</v>
      </c>
      <c r="G182" s="272">
        <v>0.53064898670000005</v>
      </c>
      <c r="H182" s="272">
        <v>42.8</v>
      </c>
      <c r="I182" s="273">
        <v>5</v>
      </c>
      <c r="J182" s="273">
        <f>IFERROR(VLOOKUP($B182,'Core Indicators'!$E$3:$EU$906,147,FALSE),"x")</f>
        <v>2465</v>
      </c>
      <c r="K182" s="274">
        <v>-0.31461122629999999</v>
      </c>
      <c r="L182" s="272">
        <v>5.25</v>
      </c>
      <c r="M182" s="273">
        <v>34</v>
      </c>
      <c r="N182" s="273">
        <v>28</v>
      </c>
      <c r="O182" s="273">
        <f>IFERROR(VLOOKUP(B182,'Core Indicators'!$E$3:$G$9906,3,FALSE),"x")</f>
        <v>48506000</v>
      </c>
      <c r="P182" s="273">
        <v>200520</v>
      </c>
      <c r="Q182" s="267"/>
      <c r="R182" s="267"/>
      <c r="S182" s="267"/>
      <c r="T182" s="267"/>
      <c r="U182" s="267"/>
      <c r="V182" s="267"/>
      <c r="W182" s="267"/>
      <c r="X182" s="267"/>
      <c r="Y182" s="267"/>
      <c r="Z182" s="267"/>
      <c r="AA182" s="267"/>
      <c r="AB182" s="267"/>
      <c r="AC182" s="267"/>
      <c r="AD182" s="267"/>
      <c r="AE182" s="267"/>
      <c r="AF182" s="267"/>
      <c r="AG182" s="267"/>
      <c r="AH182" s="267"/>
      <c r="AI182" s="267"/>
      <c r="AJ182" s="267"/>
      <c r="AK182" s="267"/>
      <c r="AL182" s="267"/>
      <c r="AM182" s="267"/>
      <c r="AN182" s="267"/>
      <c r="AO182" s="267"/>
      <c r="AP182" s="267"/>
      <c r="AQ182" s="267"/>
      <c r="AR182" s="267"/>
      <c r="AS182" s="267"/>
      <c r="AT182" s="267"/>
      <c r="AU182" s="267"/>
      <c r="AV182" s="267"/>
      <c r="AW182" s="267"/>
      <c r="AX182" s="267"/>
      <c r="AY182" s="267"/>
      <c r="AZ182" s="267"/>
      <c r="BA182" s="267"/>
      <c r="BB182" s="267"/>
      <c r="BC182" s="267"/>
      <c r="BD182" s="267"/>
      <c r="BE182" s="267"/>
      <c r="BF182" s="267"/>
      <c r="BG182" s="267"/>
      <c r="BH182" s="267"/>
      <c r="BI182" s="267"/>
      <c r="BJ182" s="267"/>
      <c r="BK182" s="267"/>
      <c r="BL182" s="267"/>
      <c r="BM182" s="267"/>
      <c r="BN182" s="267"/>
      <c r="BO182" s="267"/>
      <c r="BP182" s="267"/>
      <c r="BQ182" s="267"/>
      <c r="BR182" s="267"/>
      <c r="BS182" s="267"/>
      <c r="BT182" s="267"/>
      <c r="BU182" s="267"/>
      <c r="BV182" s="267"/>
      <c r="BW182" s="267"/>
      <c r="BX182" s="267"/>
      <c r="BY182" s="267"/>
      <c r="BZ182" s="267"/>
      <c r="CA182" s="267"/>
      <c r="CB182" s="267"/>
      <c r="CC182" s="267"/>
      <c r="CD182" s="267"/>
      <c r="CE182" s="267"/>
      <c r="CF182" s="267"/>
      <c r="CG182" s="267"/>
      <c r="CH182" s="267"/>
      <c r="CI182" s="267"/>
      <c r="CJ182" s="267"/>
      <c r="CK182" s="267"/>
      <c r="CL182" s="267"/>
      <c r="CM182" s="267"/>
      <c r="CN182" s="267"/>
      <c r="CO182" s="267"/>
      <c r="CP182" s="267"/>
      <c r="CQ182" s="267"/>
      <c r="CR182" s="267"/>
      <c r="CS182" s="267"/>
      <c r="CT182" s="267"/>
      <c r="CU182" s="267"/>
      <c r="CV182" s="267"/>
      <c r="CW182" s="267"/>
      <c r="CX182" s="267"/>
      <c r="CY182" s="267"/>
      <c r="CZ182" s="267"/>
      <c r="DA182" s="267"/>
      <c r="DB182" s="267"/>
      <c r="DC182" s="267"/>
      <c r="DD182" s="267"/>
      <c r="DE182" s="267"/>
      <c r="DF182" s="267"/>
      <c r="DG182" s="267"/>
      <c r="DH182" s="267"/>
      <c r="DI182" s="267"/>
      <c r="DJ182" s="267"/>
      <c r="DK182" s="267"/>
      <c r="DL182" s="267"/>
    </row>
    <row r="183" spans="1:116" x14ac:dyDescent="0.25">
      <c r="A183" s="268" t="s">
        <v>513</v>
      </c>
      <c r="B183" s="269" t="s">
        <v>9546</v>
      </c>
      <c r="C183" s="272">
        <v>0.32836996870000001</v>
      </c>
      <c r="D183" s="273">
        <v>10</v>
      </c>
      <c r="E183" s="272">
        <v>1.6E-2</v>
      </c>
      <c r="F183" s="272">
        <v>6.9</v>
      </c>
      <c r="G183" s="272">
        <v>0.28448561900000002</v>
      </c>
      <c r="H183" s="272">
        <v>26.6</v>
      </c>
      <c r="I183" s="273">
        <v>3</v>
      </c>
      <c r="J183" s="273">
        <f>IFERROR(VLOOKUP($B183,'Core Indicators'!$E$3:$EU$906,147,FALSE),"x")</f>
        <v>9287</v>
      </c>
      <c r="K183" s="274">
        <v>-0.69835144280000006</v>
      </c>
      <c r="L183" s="272">
        <v>6.25</v>
      </c>
      <c r="M183" s="273">
        <v>62</v>
      </c>
      <c r="N183" s="273">
        <v>30</v>
      </c>
      <c r="O183" s="273">
        <f>IFERROR(VLOOKUP(B183,'Core Indicators'!$E$3:$G$9906,3,FALSE),"x")</f>
        <v>36241000</v>
      </c>
      <c r="P183" s="273">
        <v>579290</v>
      </c>
      <c r="Q183" s="267"/>
      <c r="R183" s="267"/>
      <c r="S183" s="267"/>
      <c r="T183" s="267"/>
      <c r="U183" s="267"/>
      <c r="V183" s="267"/>
      <c r="W183" s="267"/>
      <c r="X183" s="267"/>
      <c r="Y183" s="267"/>
      <c r="Z183" s="267"/>
      <c r="AA183" s="267"/>
      <c r="AB183" s="267"/>
      <c r="AC183" s="267"/>
      <c r="AD183" s="267"/>
      <c r="AE183" s="267"/>
      <c r="AF183" s="267"/>
      <c r="AG183" s="267"/>
      <c r="AH183" s="267"/>
      <c r="AI183" s="267"/>
      <c r="AJ183" s="267"/>
      <c r="AK183" s="267"/>
      <c r="AL183" s="267"/>
      <c r="AM183" s="267"/>
      <c r="AN183" s="267"/>
      <c r="AO183" s="267"/>
      <c r="AP183" s="267"/>
      <c r="AQ183" s="267"/>
      <c r="AR183" s="267"/>
      <c r="AS183" s="267"/>
      <c r="AT183" s="267"/>
      <c r="AU183" s="267"/>
      <c r="AV183" s="267"/>
      <c r="AW183" s="267"/>
      <c r="AX183" s="267"/>
      <c r="AY183" s="267"/>
      <c r="AZ183" s="267"/>
      <c r="BA183" s="267"/>
      <c r="BB183" s="267"/>
      <c r="BC183" s="267"/>
      <c r="BD183" s="267"/>
      <c r="BE183" s="267"/>
      <c r="BF183" s="267"/>
      <c r="BG183" s="267"/>
      <c r="BH183" s="267"/>
      <c r="BI183" s="267"/>
      <c r="BJ183" s="267"/>
      <c r="BK183" s="267"/>
      <c r="BL183" s="267"/>
      <c r="BM183" s="267"/>
      <c r="BN183" s="267"/>
      <c r="BO183" s="267"/>
      <c r="BP183" s="267"/>
      <c r="BQ183" s="267"/>
      <c r="BR183" s="267"/>
      <c r="BS183" s="267"/>
      <c r="BT183" s="267"/>
      <c r="BU183" s="267"/>
      <c r="BV183" s="267"/>
      <c r="BW183" s="267"/>
      <c r="BX183" s="267"/>
      <c r="BY183" s="267"/>
      <c r="BZ183" s="267"/>
      <c r="CA183" s="267"/>
      <c r="CB183" s="267"/>
      <c r="CC183" s="267"/>
      <c r="CD183" s="267"/>
      <c r="CE183" s="267"/>
      <c r="CF183" s="267"/>
      <c r="CG183" s="267"/>
      <c r="CH183" s="267"/>
      <c r="CI183" s="267"/>
      <c r="CJ183" s="267"/>
      <c r="CK183" s="267"/>
      <c r="CL183" s="267"/>
      <c r="CM183" s="267"/>
      <c r="CN183" s="267"/>
      <c r="CO183" s="267"/>
      <c r="CP183" s="267"/>
      <c r="CQ183" s="267"/>
      <c r="CR183" s="267"/>
      <c r="CS183" s="267"/>
      <c r="CT183" s="267"/>
      <c r="CU183" s="267"/>
      <c r="CV183" s="267"/>
      <c r="CW183" s="267"/>
      <c r="CX183" s="267"/>
      <c r="CY183" s="267"/>
      <c r="CZ183" s="267"/>
      <c r="DA183" s="267"/>
      <c r="DB183" s="267"/>
      <c r="DC183" s="267"/>
      <c r="DD183" s="267"/>
      <c r="DE183" s="267"/>
      <c r="DF183" s="267"/>
      <c r="DG183" s="267"/>
      <c r="DH183" s="267"/>
      <c r="DI183" s="267"/>
      <c r="DJ183" s="267"/>
      <c r="DK183" s="267"/>
      <c r="DL183" s="267"/>
    </row>
    <row r="184" spans="1:116" x14ac:dyDescent="0.25">
      <c r="A184" s="268" t="s">
        <v>9547</v>
      </c>
      <c r="B184" s="269" t="s">
        <v>9548</v>
      </c>
      <c r="C184" s="272">
        <v>0.16945201360000001</v>
      </c>
      <c r="D184" s="273">
        <v>13</v>
      </c>
      <c r="E184" s="272">
        <v>0.08</v>
      </c>
      <c r="F184" s="272">
        <v>9.9</v>
      </c>
      <c r="G184" s="272">
        <v>0.27532989819999998</v>
      </c>
      <c r="H184" s="272">
        <v>39.700000000000003</v>
      </c>
      <c r="I184" s="273">
        <v>0</v>
      </c>
      <c r="J184" s="273" t="str">
        <f>IFERROR(VLOOKUP($B184,'Core Indicators'!$E$3:$EU$906,147,FALSE),"x")</f>
        <v>x</v>
      </c>
      <c r="K184" s="274">
        <v>0.62126314640000002</v>
      </c>
      <c r="L184" s="272">
        <v>10</v>
      </c>
      <c r="M184" s="273">
        <v>98</v>
      </c>
      <c r="N184" s="273">
        <v>71</v>
      </c>
      <c r="O184" s="273" t="str">
        <f>IFERROR(VLOOKUP(B184,'Core Indicators'!$E$3:$G$9906,3,FALSE),"x")</f>
        <v>x</v>
      </c>
      <c r="P184" s="273">
        <v>175020</v>
      </c>
      <c r="Q184" s="267"/>
      <c r="R184" s="267"/>
      <c r="S184" s="267"/>
      <c r="T184" s="267"/>
      <c r="U184" s="267"/>
      <c r="V184" s="267"/>
      <c r="W184" s="267"/>
      <c r="X184" s="267"/>
      <c r="Y184" s="267"/>
      <c r="Z184" s="267"/>
      <c r="AA184" s="267"/>
      <c r="AB184" s="267"/>
      <c r="AC184" s="267"/>
      <c r="AD184" s="267"/>
      <c r="AE184" s="267"/>
      <c r="AF184" s="267"/>
      <c r="AG184" s="267"/>
      <c r="AH184" s="267"/>
      <c r="AI184" s="267"/>
      <c r="AJ184" s="267"/>
      <c r="AK184" s="267"/>
      <c r="AL184" s="267"/>
      <c r="AM184" s="267"/>
      <c r="AN184" s="267"/>
      <c r="AO184" s="267"/>
      <c r="AP184" s="267"/>
      <c r="AQ184" s="267"/>
      <c r="AR184" s="267"/>
      <c r="AS184" s="267"/>
      <c r="AT184" s="267"/>
      <c r="AU184" s="267"/>
      <c r="AV184" s="267"/>
      <c r="AW184" s="267"/>
      <c r="AX184" s="267"/>
      <c r="AY184" s="267"/>
      <c r="AZ184" s="267"/>
      <c r="BA184" s="267"/>
      <c r="BB184" s="267"/>
      <c r="BC184" s="267"/>
      <c r="BD184" s="267"/>
      <c r="BE184" s="267"/>
      <c r="BF184" s="267"/>
      <c r="BG184" s="267"/>
      <c r="BH184" s="267"/>
      <c r="BI184" s="267"/>
      <c r="BJ184" s="267"/>
      <c r="BK184" s="267"/>
      <c r="BL184" s="267"/>
      <c r="BM184" s="267"/>
      <c r="BN184" s="267"/>
      <c r="BO184" s="267"/>
      <c r="BP184" s="267"/>
      <c r="BQ184" s="267"/>
      <c r="BR184" s="267"/>
      <c r="BS184" s="267"/>
      <c r="BT184" s="267"/>
      <c r="BU184" s="267"/>
      <c r="BV184" s="267"/>
      <c r="BW184" s="267"/>
      <c r="BX184" s="267"/>
      <c r="BY184" s="267"/>
      <c r="BZ184" s="267"/>
      <c r="CA184" s="267"/>
      <c r="CB184" s="267"/>
      <c r="CC184" s="267"/>
      <c r="CD184" s="267"/>
      <c r="CE184" s="267"/>
      <c r="CF184" s="267"/>
      <c r="CG184" s="267"/>
      <c r="CH184" s="267"/>
      <c r="CI184" s="267"/>
      <c r="CJ184" s="267"/>
      <c r="CK184" s="267"/>
      <c r="CL184" s="267"/>
      <c r="CM184" s="267"/>
      <c r="CN184" s="267"/>
      <c r="CO184" s="267"/>
      <c r="CP184" s="267"/>
      <c r="CQ184" s="267"/>
      <c r="CR184" s="267"/>
      <c r="CS184" s="267"/>
      <c r="CT184" s="267"/>
      <c r="CU184" s="267"/>
      <c r="CV184" s="267"/>
      <c r="CW184" s="267"/>
      <c r="CX184" s="267"/>
      <c r="CY184" s="267"/>
      <c r="CZ184" s="267"/>
      <c r="DA184" s="267"/>
      <c r="DB184" s="267"/>
      <c r="DC184" s="267"/>
      <c r="DD184" s="267"/>
      <c r="DE184" s="267"/>
      <c r="DF184" s="267"/>
      <c r="DG184" s="267"/>
      <c r="DH184" s="267"/>
      <c r="DI184" s="267"/>
      <c r="DJ184" s="267"/>
      <c r="DK184" s="267"/>
      <c r="DL184" s="267"/>
    </row>
    <row r="185" spans="1:116" x14ac:dyDescent="0.25">
      <c r="A185" s="268" t="s">
        <v>9549</v>
      </c>
      <c r="B185" s="269" t="s">
        <v>9550</v>
      </c>
      <c r="C185" s="272">
        <v>0.52450212409999997</v>
      </c>
      <c r="D185" s="273">
        <v>11</v>
      </c>
      <c r="E185" s="272">
        <v>0.17299999999999999</v>
      </c>
      <c r="F185" s="272" t="s">
        <v>17</v>
      </c>
      <c r="G185" s="272">
        <v>0.1816034607</v>
      </c>
      <c r="H185" s="272">
        <v>41.4</v>
      </c>
      <c r="I185" s="273">
        <v>3</v>
      </c>
      <c r="J185" s="273" t="str">
        <f>IFERROR(VLOOKUP($B185,'Core Indicators'!$E$3:$EU$906,147,FALSE),"x")</f>
        <v>x</v>
      </c>
      <c r="K185" s="274">
        <v>1.4610936642000001</v>
      </c>
      <c r="L185" s="272" t="s">
        <v>17</v>
      </c>
      <c r="M185" s="273">
        <v>86</v>
      </c>
      <c r="N185" s="273">
        <v>69</v>
      </c>
      <c r="O185" s="273" t="str">
        <f>IFERROR(VLOOKUP(B185,'Core Indicators'!$E$3:$G$9906,3,FALSE),"x")</f>
        <v>x</v>
      </c>
      <c r="P185" s="273">
        <v>9147420</v>
      </c>
      <c r="Q185" s="267"/>
      <c r="R185" s="267"/>
      <c r="S185" s="267"/>
      <c r="T185" s="267"/>
      <c r="U185" s="267"/>
      <c r="V185" s="267"/>
      <c r="W185" s="267"/>
      <c r="X185" s="267"/>
      <c r="Y185" s="267"/>
      <c r="Z185" s="267"/>
      <c r="AA185" s="267"/>
      <c r="AB185" s="267"/>
      <c r="AC185" s="267"/>
      <c r="AD185" s="267"/>
      <c r="AE185" s="267"/>
      <c r="AF185" s="267"/>
      <c r="AG185" s="267"/>
      <c r="AH185" s="267"/>
      <c r="AI185" s="267"/>
      <c r="AJ185" s="267"/>
      <c r="AK185" s="267"/>
      <c r="AL185" s="267"/>
      <c r="AM185" s="267"/>
      <c r="AN185" s="267"/>
      <c r="AO185" s="267"/>
      <c r="AP185" s="267"/>
      <c r="AQ185" s="267"/>
      <c r="AR185" s="267"/>
      <c r="AS185" s="267"/>
      <c r="AT185" s="267"/>
      <c r="AU185" s="267"/>
      <c r="AV185" s="267"/>
      <c r="AW185" s="267"/>
      <c r="AX185" s="267"/>
      <c r="AY185" s="267"/>
      <c r="AZ185" s="267"/>
      <c r="BA185" s="267"/>
      <c r="BB185" s="267"/>
      <c r="BC185" s="267"/>
      <c r="BD185" s="267"/>
      <c r="BE185" s="267"/>
      <c r="BF185" s="267"/>
      <c r="BG185" s="267"/>
      <c r="BH185" s="267"/>
      <c r="BI185" s="267"/>
      <c r="BJ185" s="267"/>
      <c r="BK185" s="267"/>
      <c r="BL185" s="267"/>
      <c r="BM185" s="267"/>
      <c r="BN185" s="267"/>
      <c r="BO185" s="267"/>
      <c r="BP185" s="267"/>
      <c r="BQ185" s="267"/>
      <c r="BR185" s="267"/>
      <c r="BS185" s="267"/>
      <c r="BT185" s="267"/>
      <c r="BU185" s="267"/>
      <c r="BV185" s="267"/>
      <c r="BW185" s="267"/>
      <c r="BX185" s="267"/>
      <c r="BY185" s="267"/>
      <c r="BZ185" s="267"/>
      <c r="CA185" s="267"/>
      <c r="CB185" s="267"/>
      <c r="CC185" s="267"/>
      <c r="CD185" s="267"/>
      <c r="CE185" s="267"/>
      <c r="CF185" s="267"/>
      <c r="CG185" s="267"/>
      <c r="CH185" s="267"/>
      <c r="CI185" s="267"/>
      <c r="CJ185" s="267"/>
      <c r="CK185" s="267"/>
      <c r="CL185" s="267"/>
      <c r="CM185" s="267"/>
      <c r="CN185" s="267"/>
      <c r="CO185" s="267"/>
      <c r="CP185" s="267"/>
      <c r="CQ185" s="267"/>
      <c r="CR185" s="267"/>
      <c r="CS185" s="267"/>
      <c r="CT185" s="267"/>
      <c r="CU185" s="267"/>
      <c r="CV185" s="267"/>
      <c r="CW185" s="267"/>
      <c r="CX185" s="267"/>
      <c r="CY185" s="267"/>
      <c r="CZ185" s="267"/>
      <c r="DA185" s="267"/>
      <c r="DB185" s="267"/>
      <c r="DC185" s="267"/>
      <c r="DD185" s="267"/>
      <c r="DE185" s="267"/>
      <c r="DF185" s="267"/>
      <c r="DG185" s="267"/>
      <c r="DH185" s="267"/>
      <c r="DI185" s="267"/>
      <c r="DJ185" s="267"/>
      <c r="DK185" s="267"/>
      <c r="DL185" s="267"/>
    </row>
    <row r="186" spans="1:116" x14ac:dyDescent="0.25">
      <c r="A186" s="268" t="s">
        <v>9551</v>
      </c>
      <c r="B186" s="269" t="s">
        <v>9552</v>
      </c>
      <c r="C186" s="272">
        <v>0.35384998090000003</v>
      </c>
      <c r="D186" s="273">
        <v>1</v>
      </c>
      <c r="E186" s="272">
        <v>0.16</v>
      </c>
      <c r="F186" s="272">
        <v>3.6333333333</v>
      </c>
      <c r="G186" s="272">
        <v>0.30309940320000001</v>
      </c>
      <c r="H186" s="272">
        <v>35.299999999999997</v>
      </c>
      <c r="I186" s="273">
        <v>0</v>
      </c>
      <c r="J186" s="273" t="str">
        <f>IFERROR(VLOOKUP($B186,'Core Indicators'!$E$3:$EU$906,147,FALSE),"x")</f>
        <v>x</v>
      </c>
      <c r="K186" s="274">
        <v>-1.0481816530000001</v>
      </c>
      <c r="L186" s="272">
        <v>3.25</v>
      </c>
      <c r="M186" s="273">
        <v>10</v>
      </c>
      <c r="N186" s="273">
        <v>25</v>
      </c>
      <c r="O186" s="273" t="str">
        <f>IFERROR(VLOOKUP(B186,'Core Indicators'!$E$3:$G$9906,3,FALSE),"x")</f>
        <v>x</v>
      </c>
      <c r="P186" s="273">
        <v>425400</v>
      </c>
      <c r="Q186" s="267"/>
      <c r="R186" s="267"/>
      <c r="S186" s="267"/>
      <c r="T186" s="267"/>
      <c r="U186" s="267"/>
      <c r="V186" s="267"/>
      <c r="W186" s="267"/>
      <c r="X186" s="267"/>
      <c r="Y186" s="267"/>
      <c r="Z186" s="267"/>
      <c r="AA186" s="267"/>
      <c r="AB186" s="267"/>
      <c r="AC186" s="267"/>
      <c r="AD186" s="267"/>
      <c r="AE186" s="267"/>
      <c r="AF186" s="267"/>
      <c r="AG186" s="267"/>
      <c r="AH186" s="267"/>
      <c r="AI186" s="267"/>
      <c r="AJ186" s="267"/>
      <c r="AK186" s="267"/>
      <c r="AL186" s="267"/>
      <c r="AM186" s="267"/>
      <c r="AN186" s="267"/>
      <c r="AO186" s="267"/>
      <c r="AP186" s="267"/>
      <c r="AQ186" s="267"/>
      <c r="AR186" s="267"/>
      <c r="AS186" s="267"/>
      <c r="AT186" s="267"/>
      <c r="AU186" s="267"/>
      <c r="AV186" s="267"/>
      <c r="AW186" s="267"/>
      <c r="AX186" s="267"/>
      <c r="AY186" s="267"/>
      <c r="AZ186" s="267"/>
      <c r="BA186" s="267"/>
      <c r="BB186" s="267"/>
      <c r="BC186" s="267"/>
      <c r="BD186" s="267"/>
      <c r="BE186" s="267"/>
      <c r="BF186" s="267"/>
      <c r="BG186" s="267"/>
      <c r="BH186" s="267"/>
      <c r="BI186" s="267"/>
      <c r="BJ186" s="267"/>
      <c r="BK186" s="267"/>
      <c r="BL186" s="267"/>
      <c r="BM186" s="267"/>
      <c r="BN186" s="267"/>
      <c r="BO186" s="267"/>
      <c r="BP186" s="267"/>
      <c r="BQ186" s="267"/>
      <c r="BR186" s="267"/>
      <c r="BS186" s="267"/>
      <c r="BT186" s="267"/>
      <c r="BU186" s="267"/>
      <c r="BV186" s="267"/>
      <c r="BW186" s="267"/>
      <c r="BX186" s="267"/>
      <c r="BY186" s="267"/>
      <c r="BZ186" s="267"/>
      <c r="CA186" s="267"/>
      <c r="CB186" s="267"/>
      <c r="CC186" s="267"/>
      <c r="CD186" s="267"/>
      <c r="CE186" s="267"/>
      <c r="CF186" s="267"/>
      <c r="CG186" s="267"/>
      <c r="CH186" s="267"/>
      <c r="CI186" s="267"/>
      <c r="CJ186" s="267"/>
      <c r="CK186" s="267"/>
      <c r="CL186" s="267"/>
      <c r="CM186" s="267"/>
      <c r="CN186" s="267"/>
      <c r="CO186" s="267"/>
      <c r="CP186" s="267"/>
      <c r="CQ186" s="267"/>
      <c r="CR186" s="267"/>
      <c r="CS186" s="267"/>
      <c r="CT186" s="267"/>
      <c r="CU186" s="267"/>
      <c r="CV186" s="267"/>
      <c r="CW186" s="267"/>
      <c r="CX186" s="267"/>
      <c r="CY186" s="267"/>
      <c r="CZ186" s="267"/>
      <c r="DA186" s="267"/>
      <c r="DB186" s="267"/>
      <c r="DC186" s="267"/>
      <c r="DD186" s="267"/>
      <c r="DE186" s="267"/>
      <c r="DF186" s="267"/>
      <c r="DG186" s="267"/>
      <c r="DH186" s="267"/>
      <c r="DI186" s="267"/>
      <c r="DJ186" s="267"/>
      <c r="DK186" s="267"/>
      <c r="DL186" s="267"/>
    </row>
    <row r="187" spans="1:116" x14ac:dyDescent="0.25">
      <c r="A187" s="268" t="s">
        <v>9553</v>
      </c>
      <c r="B187" s="269" t="s">
        <v>9554</v>
      </c>
      <c r="C187" s="272">
        <v>0</v>
      </c>
      <c r="D187" s="273">
        <v>12</v>
      </c>
      <c r="E187" s="272">
        <v>0</v>
      </c>
      <c r="F187" s="272" t="s">
        <v>17</v>
      </c>
      <c r="G187" s="272" t="s">
        <v>17</v>
      </c>
      <c r="H187" s="272" t="s">
        <v>17</v>
      </c>
      <c r="I187" s="273">
        <v>0</v>
      </c>
      <c r="J187" s="273" t="str">
        <f>IFERROR(VLOOKUP($B187,'Core Indicators'!$E$3:$EU$906,147,FALSE),"x")</f>
        <v>x</v>
      </c>
      <c r="K187" s="274">
        <v>0.44635623689999998</v>
      </c>
      <c r="L187" s="272" t="s">
        <v>17</v>
      </c>
      <c r="M187" s="273">
        <v>91</v>
      </c>
      <c r="N187" s="273">
        <v>59</v>
      </c>
      <c r="O187" s="273" t="str">
        <f>IFERROR(VLOOKUP(B187,'Core Indicators'!$E$3:$G$9906,3,FALSE),"x")</f>
        <v>x</v>
      </c>
      <c r="P187" s="273">
        <v>390</v>
      </c>
      <c r="Q187" s="267"/>
      <c r="R187" s="267"/>
      <c r="S187" s="267"/>
      <c r="T187" s="267"/>
      <c r="U187" s="267"/>
      <c r="V187" s="267"/>
      <c r="W187" s="267"/>
      <c r="X187" s="267"/>
      <c r="Y187" s="267"/>
      <c r="Z187" s="267"/>
      <c r="AA187" s="267"/>
      <c r="AB187" s="267"/>
      <c r="AC187" s="267"/>
      <c r="AD187" s="267"/>
      <c r="AE187" s="267"/>
      <c r="AF187" s="267"/>
      <c r="AG187" s="267"/>
      <c r="AH187" s="267"/>
      <c r="AI187" s="267"/>
      <c r="AJ187" s="267"/>
      <c r="AK187" s="267"/>
      <c r="AL187" s="267"/>
      <c r="AM187" s="267"/>
      <c r="AN187" s="267"/>
      <c r="AO187" s="267"/>
      <c r="AP187" s="267"/>
      <c r="AQ187" s="267"/>
      <c r="AR187" s="267"/>
      <c r="AS187" s="267"/>
      <c r="AT187" s="267"/>
      <c r="AU187" s="267"/>
      <c r="AV187" s="267"/>
      <c r="AW187" s="267"/>
      <c r="AX187" s="267"/>
      <c r="AY187" s="267"/>
      <c r="AZ187" s="267"/>
      <c r="BA187" s="267"/>
      <c r="BB187" s="267"/>
      <c r="BC187" s="267"/>
      <c r="BD187" s="267"/>
      <c r="BE187" s="267"/>
      <c r="BF187" s="267"/>
      <c r="BG187" s="267"/>
      <c r="BH187" s="267"/>
      <c r="BI187" s="267"/>
      <c r="BJ187" s="267"/>
      <c r="BK187" s="267"/>
      <c r="BL187" s="267"/>
      <c r="BM187" s="267"/>
      <c r="BN187" s="267"/>
      <c r="BO187" s="267"/>
      <c r="BP187" s="267"/>
      <c r="BQ187" s="267"/>
      <c r="BR187" s="267"/>
      <c r="BS187" s="267"/>
      <c r="BT187" s="267"/>
      <c r="BU187" s="267"/>
      <c r="BV187" s="267"/>
      <c r="BW187" s="267"/>
      <c r="BX187" s="267"/>
      <c r="BY187" s="267"/>
      <c r="BZ187" s="267"/>
      <c r="CA187" s="267"/>
      <c r="CB187" s="267"/>
      <c r="CC187" s="267"/>
      <c r="CD187" s="267"/>
      <c r="CE187" s="267"/>
      <c r="CF187" s="267"/>
      <c r="CG187" s="267"/>
      <c r="CH187" s="267"/>
      <c r="CI187" s="267"/>
      <c r="CJ187" s="267"/>
      <c r="CK187" s="267"/>
      <c r="CL187" s="267"/>
      <c r="CM187" s="267"/>
      <c r="CN187" s="267"/>
      <c r="CO187" s="267"/>
      <c r="CP187" s="267"/>
      <c r="CQ187" s="267"/>
      <c r="CR187" s="267"/>
      <c r="CS187" s="267"/>
      <c r="CT187" s="267"/>
      <c r="CU187" s="267"/>
      <c r="CV187" s="267"/>
      <c r="CW187" s="267"/>
      <c r="CX187" s="267"/>
      <c r="CY187" s="267"/>
      <c r="CZ187" s="267"/>
      <c r="DA187" s="267"/>
      <c r="DB187" s="267"/>
      <c r="DC187" s="267"/>
      <c r="DD187" s="267"/>
      <c r="DE187" s="267"/>
      <c r="DF187" s="267"/>
      <c r="DG187" s="267"/>
      <c r="DH187" s="267"/>
      <c r="DI187" s="267"/>
      <c r="DJ187" s="267"/>
      <c r="DK187" s="267"/>
      <c r="DL187" s="267"/>
    </row>
    <row r="188" spans="1:116" x14ac:dyDescent="0.25">
      <c r="A188" s="268" t="s">
        <v>2932</v>
      </c>
      <c r="B188" s="269" t="s">
        <v>9555</v>
      </c>
      <c r="C188" s="272">
        <v>0.26454201690000001</v>
      </c>
      <c r="D188" s="273">
        <v>7</v>
      </c>
      <c r="E188" s="272">
        <v>0.12</v>
      </c>
      <c r="F188" s="272">
        <v>3.0833333333000001</v>
      </c>
      <c r="G188" s="272">
        <v>0.45795582140000002</v>
      </c>
      <c r="H188" s="272">
        <v>44.8</v>
      </c>
      <c r="I188" s="273">
        <v>4</v>
      </c>
      <c r="J188" s="273">
        <f>IFERROR(VLOOKUP($B188,'Core Indicators'!$E$3:$EU$906,147,FALSE),"x")</f>
        <v>688</v>
      </c>
      <c r="K188" s="274">
        <v>-2.3200535774</v>
      </c>
      <c r="L188" s="272">
        <v>1.75</v>
      </c>
      <c r="M188" s="273">
        <v>16</v>
      </c>
      <c r="N188" s="273">
        <v>16</v>
      </c>
      <c r="O188" s="273">
        <f>IFERROR(VLOOKUP(B188,'Core Indicators'!$E$3:$G$9906,3,FALSE),"x")</f>
        <v>28302000</v>
      </c>
      <c r="P188" s="273">
        <v>882050</v>
      </c>
      <c r="Q188" s="267"/>
      <c r="R188" s="267"/>
      <c r="S188" s="267"/>
      <c r="T188" s="267"/>
      <c r="U188" s="267"/>
      <c r="V188" s="267"/>
      <c r="W188" s="267"/>
      <c r="X188" s="267"/>
      <c r="Y188" s="267"/>
      <c r="Z188" s="267"/>
      <c r="AA188" s="267"/>
      <c r="AB188" s="267"/>
      <c r="AC188" s="267"/>
      <c r="AD188" s="267"/>
      <c r="AE188" s="267"/>
      <c r="AF188" s="267"/>
      <c r="AG188" s="267"/>
      <c r="AH188" s="267"/>
      <c r="AI188" s="267"/>
      <c r="AJ188" s="267"/>
      <c r="AK188" s="267"/>
      <c r="AL188" s="267"/>
      <c r="AM188" s="267"/>
      <c r="AN188" s="267"/>
      <c r="AO188" s="267"/>
      <c r="AP188" s="267"/>
      <c r="AQ188" s="267"/>
      <c r="AR188" s="267"/>
      <c r="AS188" s="267"/>
      <c r="AT188" s="267"/>
      <c r="AU188" s="267"/>
      <c r="AV188" s="267"/>
      <c r="AW188" s="267"/>
      <c r="AX188" s="267"/>
      <c r="AY188" s="267"/>
      <c r="AZ188" s="267"/>
      <c r="BA188" s="267"/>
      <c r="BB188" s="267"/>
      <c r="BC188" s="267"/>
      <c r="BD188" s="267"/>
      <c r="BE188" s="267"/>
      <c r="BF188" s="267"/>
      <c r="BG188" s="267"/>
      <c r="BH188" s="267"/>
      <c r="BI188" s="267"/>
      <c r="BJ188" s="267"/>
      <c r="BK188" s="267"/>
      <c r="BL188" s="267"/>
      <c r="BM188" s="267"/>
      <c r="BN188" s="267"/>
      <c r="BO188" s="267"/>
      <c r="BP188" s="267"/>
      <c r="BQ188" s="267"/>
      <c r="BR188" s="267"/>
      <c r="BS188" s="267"/>
      <c r="BT188" s="267"/>
      <c r="BU188" s="267"/>
      <c r="BV188" s="267"/>
      <c r="BW188" s="267"/>
      <c r="BX188" s="267"/>
      <c r="BY188" s="267"/>
      <c r="BZ188" s="267"/>
      <c r="CA188" s="267"/>
      <c r="CB188" s="267"/>
      <c r="CC188" s="267"/>
      <c r="CD188" s="267"/>
      <c r="CE188" s="267"/>
      <c r="CF188" s="267"/>
      <c r="CG188" s="267"/>
      <c r="CH188" s="267"/>
      <c r="CI188" s="267"/>
      <c r="CJ188" s="267"/>
      <c r="CK188" s="267"/>
      <c r="CL188" s="267"/>
      <c r="CM188" s="267"/>
      <c r="CN188" s="267"/>
      <c r="CO188" s="267"/>
      <c r="CP188" s="267"/>
      <c r="CQ188" s="267"/>
      <c r="CR188" s="267"/>
      <c r="CS188" s="267"/>
      <c r="CT188" s="267"/>
      <c r="CU188" s="267"/>
      <c r="CV188" s="267"/>
      <c r="CW188" s="267"/>
      <c r="CX188" s="267"/>
      <c r="CY188" s="267"/>
      <c r="CZ188" s="267"/>
      <c r="DA188" s="267"/>
      <c r="DB188" s="267"/>
      <c r="DC188" s="267"/>
      <c r="DD188" s="267"/>
      <c r="DE188" s="267"/>
      <c r="DF188" s="267"/>
      <c r="DG188" s="267"/>
      <c r="DH188" s="267"/>
      <c r="DI188" s="267"/>
      <c r="DJ188" s="267"/>
      <c r="DK188" s="267"/>
      <c r="DL188" s="267"/>
    </row>
    <row r="189" spans="1:116" x14ac:dyDescent="0.25">
      <c r="A189" s="268" t="s">
        <v>9556</v>
      </c>
      <c r="B189" s="269" t="s">
        <v>9557</v>
      </c>
      <c r="C189" s="272">
        <v>0.27606595950000001</v>
      </c>
      <c r="D189" s="273">
        <v>1</v>
      </c>
      <c r="E189" s="272">
        <v>0.10100000000000001</v>
      </c>
      <c r="F189" s="272">
        <v>3.5666666667000002</v>
      </c>
      <c r="G189" s="272">
        <v>0.31384940030000003</v>
      </c>
      <c r="H189" s="272">
        <v>35.700000000000003</v>
      </c>
      <c r="I189" s="273">
        <v>2</v>
      </c>
      <c r="J189" s="273" t="str">
        <f>IFERROR(VLOOKUP($B189,'Core Indicators'!$E$3:$EU$906,147,FALSE),"x")</f>
        <v>x</v>
      </c>
      <c r="K189" s="274">
        <v>-1.68987531E-2</v>
      </c>
      <c r="L189" s="272">
        <v>3</v>
      </c>
      <c r="M189" s="273">
        <v>20</v>
      </c>
      <c r="N189" s="273">
        <v>37</v>
      </c>
      <c r="O189" s="273" t="str">
        <f>IFERROR(VLOOKUP(B189,'Core Indicators'!$E$3:$G$9906,3,FALSE),"x")</f>
        <v>x</v>
      </c>
      <c r="P189" s="273">
        <v>310070</v>
      </c>
      <c r="Q189" s="267"/>
      <c r="R189" s="267"/>
      <c r="S189" s="267"/>
      <c r="T189" s="267"/>
      <c r="U189" s="267"/>
      <c r="V189" s="267"/>
      <c r="W189" s="267"/>
      <c r="X189" s="267"/>
      <c r="Y189" s="267"/>
      <c r="Z189" s="267"/>
      <c r="AA189" s="267"/>
      <c r="AB189" s="267"/>
      <c r="AC189" s="267"/>
      <c r="AD189" s="267"/>
      <c r="AE189" s="267"/>
      <c r="AF189" s="267"/>
      <c r="AG189" s="267"/>
      <c r="AH189" s="267"/>
      <c r="AI189" s="267"/>
      <c r="AJ189" s="267"/>
      <c r="AK189" s="267"/>
      <c r="AL189" s="267"/>
      <c r="AM189" s="267"/>
      <c r="AN189" s="267"/>
      <c r="AO189" s="267"/>
      <c r="AP189" s="267"/>
      <c r="AQ189" s="267"/>
      <c r="AR189" s="267"/>
      <c r="AS189" s="267"/>
      <c r="AT189" s="267"/>
      <c r="AU189" s="267"/>
      <c r="AV189" s="267"/>
      <c r="AW189" s="267"/>
      <c r="AX189" s="267"/>
      <c r="AY189" s="267"/>
      <c r="AZ189" s="267"/>
      <c r="BA189" s="267"/>
      <c r="BB189" s="267"/>
      <c r="BC189" s="267"/>
      <c r="BD189" s="267"/>
      <c r="BE189" s="267"/>
      <c r="BF189" s="267"/>
      <c r="BG189" s="267"/>
      <c r="BH189" s="267"/>
      <c r="BI189" s="267"/>
      <c r="BJ189" s="267"/>
      <c r="BK189" s="267"/>
      <c r="BL189" s="267"/>
      <c r="BM189" s="267"/>
      <c r="BN189" s="267"/>
      <c r="BO189" s="267"/>
      <c r="BP189" s="267"/>
      <c r="BQ189" s="267"/>
      <c r="BR189" s="267"/>
      <c r="BS189" s="267"/>
      <c r="BT189" s="267"/>
      <c r="BU189" s="267"/>
      <c r="BV189" s="267"/>
      <c r="BW189" s="267"/>
      <c r="BX189" s="267"/>
      <c r="BY189" s="267"/>
      <c r="BZ189" s="267"/>
      <c r="CA189" s="267"/>
      <c r="CB189" s="267"/>
      <c r="CC189" s="267"/>
      <c r="CD189" s="267"/>
      <c r="CE189" s="267"/>
      <c r="CF189" s="267"/>
      <c r="CG189" s="267"/>
      <c r="CH189" s="267"/>
      <c r="CI189" s="267"/>
      <c r="CJ189" s="267"/>
      <c r="CK189" s="267"/>
      <c r="CL189" s="267"/>
      <c r="CM189" s="267"/>
      <c r="CN189" s="267"/>
      <c r="CO189" s="267"/>
      <c r="CP189" s="267"/>
      <c r="CQ189" s="267"/>
      <c r="CR189" s="267"/>
      <c r="CS189" s="267"/>
      <c r="CT189" s="267"/>
      <c r="CU189" s="267"/>
      <c r="CV189" s="267"/>
      <c r="CW189" s="267"/>
      <c r="CX189" s="267"/>
      <c r="CY189" s="267"/>
      <c r="CZ189" s="267"/>
      <c r="DA189" s="267"/>
      <c r="DB189" s="267"/>
      <c r="DC189" s="267"/>
      <c r="DD189" s="267"/>
      <c r="DE189" s="267"/>
      <c r="DF189" s="267"/>
      <c r="DG189" s="267"/>
      <c r="DH189" s="267"/>
      <c r="DI189" s="267"/>
      <c r="DJ189" s="267"/>
      <c r="DK189" s="267"/>
      <c r="DL189" s="267"/>
    </row>
    <row r="190" spans="1:116" x14ac:dyDescent="0.25">
      <c r="A190" s="268" t="s">
        <v>2062</v>
      </c>
      <c r="B190" s="269" t="s">
        <v>9558</v>
      </c>
      <c r="C190" s="272">
        <v>0</v>
      </c>
      <c r="D190" s="273">
        <v>12</v>
      </c>
      <c r="E190" s="272">
        <v>0</v>
      </c>
      <c r="F190" s="272" t="s">
        <v>17</v>
      </c>
      <c r="G190" s="272" t="s">
        <v>17</v>
      </c>
      <c r="H190" s="272">
        <v>37.6</v>
      </c>
      <c r="I190" s="273">
        <v>0</v>
      </c>
      <c r="J190" s="273" t="str">
        <f>IFERROR(VLOOKUP($B190,'Core Indicators'!$E$3:$EU$906,147,FALSE),"x")</f>
        <v>x</v>
      </c>
      <c r="K190" s="274">
        <v>0.17785331609999999</v>
      </c>
      <c r="L190" s="272" t="s">
        <v>17</v>
      </c>
      <c r="M190" s="273">
        <v>82</v>
      </c>
      <c r="N190" s="273">
        <v>46</v>
      </c>
      <c r="O190" s="273">
        <f>IFERROR(VLOOKUP(B190,'Core Indicators'!$E$3:$G$9906,3,FALSE),"x")</f>
        <v>335000</v>
      </c>
      <c r="P190" s="273">
        <v>12190</v>
      </c>
      <c r="Q190" s="267"/>
      <c r="R190" s="267"/>
      <c r="S190" s="267"/>
      <c r="T190" s="267"/>
      <c r="U190" s="267"/>
      <c r="V190" s="267"/>
      <c r="W190" s="267"/>
      <c r="X190" s="267"/>
      <c r="Y190" s="267"/>
      <c r="Z190" s="267"/>
      <c r="AA190" s="267"/>
      <c r="AB190" s="267"/>
      <c r="AC190" s="267"/>
      <c r="AD190" s="267"/>
      <c r="AE190" s="267"/>
      <c r="AF190" s="267"/>
      <c r="AG190" s="267"/>
      <c r="AH190" s="267"/>
      <c r="AI190" s="267"/>
      <c r="AJ190" s="267"/>
      <c r="AK190" s="267"/>
      <c r="AL190" s="267"/>
      <c r="AM190" s="267"/>
      <c r="AN190" s="267"/>
      <c r="AO190" s="267"/>
      <c r="AP190" s="267"/>
      <c r="AQ190" s="267"/>
      <c r="AR190" s="267"/>
      <c r="AS190" s="267"/>
      <c r="AT190" s="267"/>
      <c r="AU190" s="267"/>
      <c r="AV190" s="267"/>
      <c r="AW190" s="267"/>
      <c r="AX190" s="267"/>
      <c r="AY190" s="267"/>
      <c r="AZ190" s="267"/>
      <c r="BA190" s="267"/>
      <c r="BB190" s="267"/>
      <c r="BC190" s="267"/>
      <c r="BD190" s="267"/>
      <c r="BE190" s="267"/>
      <c r="BF190" s="267"/>
      <c r="BG190" s="267"/>
      <c r="BH190" s="267"/>
      <c r="BI190" s="267"/>
      <c r="BJ190" s="267"/>
      <c r="BK190" s="267"/>
      <c r="BL190" s="267"/>
      <c r="BM190" s="267"/>
      <c r="BN190" s="267"/>
      <c r="BO190" s="267"/>
      <c r="BP190" s="267"/>
      <c r="BQ190" s="267"/>
      <c r="BR190" s="267"/>
      <c r="BS190" s="267"/>
      <c r="BT190" s="267"/>
      <c r="BU190" s="267"/>
      <c r="BV190" s="267"/>
      <c r="BW190" s="267"/>
      <c r="BX190" s="267"/>
      <c r="BY190" s="267"/>
      <c r="BZ190" s="267"/>
      <c r="CA190" s="267"/>
      <c r="CB190" s="267"/>
      <c r="CC190" s="267"/>
      <c r="CD190" s="267"/>
      <c r="CE190" s="267"/>
      <c r="CF190" s="267"/>
      <c r="CG190" s="267"/>
      <c r="CH190" s="267"/>
      <c r="CI190" s="267"/>
      <c r="CJ190" s="267"/>
      <c r="CK190" s="267"/>
      <c r="CL190" s="267"/>
      <c r="CM190" s="267"/>
      <c r="CN190" s="267"/>
      <c r="CO190" s="267"/>
      <c r="CP190" s="267"/>
      <c r="CQ190" s="267"/>
      <c r="CR190" s="267"/>
      <c r="CS190" s="267"/>
      <c r="CT190" s="267"/>
      <c r="CU190" s="267"/>
      <c r="CV190" s="267"/>
      <c r="CW190" s="267"/>
      <c r="CX190" s="267"/>
      <c r="CY190" s="267"/>
      <c r="CZ190" s="267"/>
      <c r="DA190" s="267"/>
      <c r="DB190" s="267"/>
      <c r="DC190" s="267"/>
      <c r="DD190" s="267"/>
      <c r="DE190" s="267"/>
      <c r="DF190" s="267"/>
      <c r="DG190" s="267"/>
      <c r="DH190" s="267"/>
      <c r="DI190" s="267"/>
      <c r="DJ190" s="267"/>
      <c r="DK190" s="267"/>
      <c r="DL190" s="267"/>
    </row>
    <row r="191" spans="1:116" x14ac:dyDescent="0.25">
      <c r="A191" s="268" t="s">
        <v>9559</v>
      </c>
      <c r="B191" s="269" t="s">
        <v>9560</v>
      </c>
      <c r="C191" s="272">
        <v>0</v>
      </c>
      <c r="D191" s="273">
        <v>11</v>
      </c>
      <c r="E191" s="272">
        <v>0</v>
      </c>
      <c r="F191" s="272" t="s">
        <v>17</v>
      </c>
      <c r="G191" s="272">
        <v>0.3644043293</v>
      </c>
      <c r="H191" s="272">
        <v>38.700000000000003</v>
      </c>
      <c r="I191" s="273">
        <v>0</v>
      </c>
      <c r="J191" s="273" t="str">
        <f>IFERROR(VLOOKUP($B191,'Core Indicators'!$E$3:$EU$906,147,FALSE),"x")</f>
        <v>x</v>
      </c>
      <c r="K191" s="274">
        <v>1.0770641565000001</v>
      </c>
      <c r="L191" s="272" t="s">
        <v>17</v>
      </c>
      <c r="M191" s="273">
        <v>81</v>
      </c>
      <c r="N191" s="273" t="s">
        <v>17</v>
      </c>
      <c r="O191" s="273" t="str">
        <f>IFERROR(VLOOKUP(B191,'Core Indicators'!$E$3:$G$9906,3,FALSE),"x")</f>
        <v>x</v>
      </c>
      <c r="P191" s="273">
        <v>2830</v>
      </c>
      <c r="Q191" s="267"/>
      <c r="R191" s="267"/>
      <c r="S191" s="267"/>
      <c r="T191" s="267"/>
      <c r="U191" s="267"/>
      <c r="V191" s="267"/>
      <c r="W191" s="267"/>
      <c r="X191" s="267"/>
      <c r="Y191" s="267"/>
      <c r="Z191" s="267"/>
      <c r="AA191" s="267"/>
      <c r="AB191" s="267"/>
      <c r="AC191" s="267"/>
      <c r="AD191" s="267"/>
      <c r="AE191" s="267"/>
      <c r="AF191" s="267"/>
      <c r="AG191" s="267"/>
      <c r="AH191" s="267"/>
      <c r="AI191" s="267"/>
      <c r="AJ191" s="267"/>
      <c r="AK191" s="267"/>
      <c r="AL191" s="267"/>
      <c r="AM191" s="267"/>
      <c r="AN191" s="267"/>
      <c r="AO191" s="267"/>
      <c r="AP191" s="267"/>
      <c r="AQ191" s="267"/>
      <c r="AR191" s="267"/>
      <c r="AS191" s="267"/>
      <c r="AT191" s="267"/>
      <c r="AU191" s="267"/>
      <c r="AV191" s="267"/>
      <c r="AW191" s="267"/>
      <c r="AX191" s="267"/>
      <c r="AY191" s="267"/>
      <c r="AZ191" s="267"/>
      <c r="BA191" s="267"/>
      <c r="BB191" s="267"/>
      <c r="BC191" s="267"/>
      <c r="BD191" s="267"/>
      <c r="BE191" s="267"/>
      <c r="BF191" s="267"/>
      <c r="BG191" s="267"/>
      <c r="BH191" s="267"/>
      <c r="BI191" s="267"/>
      <c r="BJ191" s="267"/>
      <c r="BK191" s="267"/>
      <c r="BL191" s="267"/>
      <c r="BM191" s="267"/>
      <c r="BN191" s="267"/>
      <c r="BO191" s="267"/>
      <c r="BP191" s="267"/>
      <c r="BQ191" s="267"/>
      <c r="BR191" s="267"/>
      <c r="BS191" s="267"/>
      <c r="BT191" s="267"/>
      <c r="BU191" s="267"/>
      <c r="BV191" s="267"/>
      <c r="BW191" s="267"/>
      <c r="BX191" s="267"/>
      <c r="BY191" s="267"/>
      <c r="BZ191" s="267"/>
      <c r="CA191" s="267"/>
      <c r="CB191" s="267"/>
      <c r="CC191" s="267"/>
      <c r="CD191" s="267"/>
      <c r="CE191" s="267"/>
      <c r="CF191" s="267"/>
      <c r="CG191" s="267"/>
      <c r="CH191" s="267"/>
      <c r="CI191" s="267"/>
      <c r="CJ191" s="267"/>
      <c r="CK191" s="267"/>
      <c r="CL191" s="267"/>
      <c r="CM191" s="267"/>
      <c r="CN191" s="267"/>
      <c r="CO191" s="267"/>
      <c r="CP191" s="267"/>
      <c r="CQ191" s="267"/>
      <c r="CR191" s="267"/>
      <c r="CS191" s="267"/>
      <c r="CT191" s="267"/>
      <c r="CU191" s="267"/>
      <c r="CV191" s="267"/>
      <c r="CW191" s="267"/>
      <c r="CX191" s="267"/>
      <c r="CY191" s="267"/>
      <c r="CZ191" s="267"/>
      <c r="DA191" s="267"/>
      <c r="DB191" s="267"/>
      <c r="DC191" s="267"/>
      <c r="DD191" s="267"/>
      <c r="DE191" s="267"/>
      <c r="DF191" s="267"/>
      <c r="DG191" s="267"/>
      <c r="DH191" s="267"/>
      <c r="DI191" s="267"/>
      <c r="DJ191" s="267"/>
      <c r="DK191" s="267"/>
      <c r="DL191" s="267"/>
    </row>
    <row r="192" spans="1:116" x14ac:dyDescent="0.25">
      <c r="A192" s="268" t="s">
        <v>57</v>
      </c>
      <c r="B192" s="269" t="s">
        <v>9561</v>
      </c>
      <c r="C192" s="272">
        <v>0.62499999270000006</v>
      </c>
      <c r="D192" s="273">
        <v>2</v>
      </c>
      <c r="E192" s="272">
        <v>0</v>
      </c>
      <c r="F192" s="272">
        <v>1.5</v>
      </c>
      <c r="G192" s="272">
        <v>0.83417374249999998</v>
      </c>
      <c r="H192" s="272">
        <v>36.700000000000003</v>
      </c>
      <c r="I192" s="273">
        <v>5</v>
      </c>
      <c r="J192" s="273">
        <f>IFERROR(VLOOKUP($B192,'Core Indicators'!$E$3:$EU$906,147,FALSE),"x")</f>
        <v>1880</v>
      </c>
      <c r="K192" s="274">
        <v>-1.7733464241000001</v>
      </c>
      <c r="L192" s="272">
        <v>1.25</v>
      </c>
      <c r="M192" s="273">
        <v>11</v>
      </c>
      <c r="N192" s="273">
        <v>15</v>
      </c>
      <c r="O192" s="273">
        <f>IFERROR(VLOOKUP(B192,'Core Indicators'!$E$3:$G$9906,3,FALSE),"x")</f>
        <v>33697000</v>
      </c>
      <c r="P192" s="273">
        <v>527970</v>
      </c>
      <c r="Q192" s="267"/>
      <c r="R192" s="267"/>
      <c r="S192" s="267"/>
      <c r="T192" s="267"/>
      <c r="U192" s="267"/>
      <c r="V192" s="267"/>
      <c r="W192" s="267"/>
      <c r="X192" s="267"/>
      <c r="Y192" s="267"/>
      <c r="Z192" s="267"/>
      <c r="AA192" s="267"/>
      <c r="AB192" s="267"/>
      <c r="AC192" s="267"/>
      <c r="AD192" s="267"/>
      <c r="AE192" s="267"/>
      <c r="AF192" s="267"/>
      <c r="AG192" s="267"/>
      <c r="AH192" s="267"/>
      <c r="AI192" s="267"/>
      <c r="AJ192" s="267"/>
      <c r="AK192" s="267"/>
      <c r="AL192" s="267"/>
      <c r="AM192" s="267"/>
      <c r="AN192" s="267"/>
      <c r="AO192" s="267"/>
      <c r="AP192" s="267"/>
      <c r="AQ192" s="267"/>
      <c r="AR192" s="267"/>
      <c r="AS192" s="267"/>
      <c r="AT192" s="267"/>
      <c r="AU192" s="267"/>
      <c r="AV192" s="267"/>
      <c r="AW192" s="267"/>
      <c r="AX192" s="267"/>
      <c r="AY192" s="267"/>
      <c r="AZ192" s="267"/>
      <c r="BA192" s="267"/>
      <c r="BB192" s="267"/>
      <c r="BC192" s="267"/>
      <c r="BD192" s="267"/>
      <c r="BE192" s="267"/>
      <c r="BF192" s="267"/>
      <c r="BG192" s="267"/>
      <c r="BH192" s="267"/>
      <c r="BI192" s="267"/>
      <c r="BJ192" s="267"/>
      <c r="BK192" s="267"/>
      <c r="BL192" s="267"/>
      <c r="BM192" s="267"/>
      <c r="BN192" s="267"/>
      <c r="BO192" s="267"/>
      <c r="BP192" s="267"/>
      <c r="BQ192" s="267"/>
      <c r="BR192" s="267"/>
      <c r="BS192" s="267"/>
      <c r="BT192" s="267"/>
      <c r="BU192" s="267"/>
      <c r="BV192" s="267"/>
      <c r="BW192" s="267"/>
      <c r="BX192" s="267"/>
      <c r="BY192" s="267"/>
      <c r="BZ192" s="267"/>
      <c r="CA192" s="267"/>
      <c r="CB192" s="267"/>
      <c r="CC192" s="267"/>
      <c r="CD192" s="267"/>
      <c r="CE192" s="267"/>
      <c r="CF192" s="267"/>
      <c r="CG192" s="267"/>
      <c r="CH192" s="267"/>
      <c r="CI192" s="267"/>
      <c r="CJ192" s="267"/>
      <c r="CK192" s="267"/>
      <c r="CL192" s="267"/>
      <c r="CM192" s="267"/>
      <c r="CN192" s="267"/>
      <c r="CO192" s="267"/>
      <c r="CP192" s="267"/>
      <c r="CQ192" s="267"/>
      <c r="CR192" s="267"/>
      <c r="CS192" s="267"/>
      <c r="CT192" s="267"/>
      <c r="CU192" s="267"/>
      <c r="CV192" s="267"/>
      <c r="CW192" s="267"/>
      <c r="CX192" s="267"/>
      <c r="CY192" s="267"/>
      <c r="CZ192" s="267"/>
      <c r="DA192" s="267"/>
      <c r="DB192" s="267"/>
      <c r="DC192" s="267"/>
      <c r="DD192" s="267"/>
      <c r="DE192" s="267"/>
      <c r="DF192" s="267"/>
      <c r="DG192" s="267"/>
      <c r="DH192" s="267"/>
      <c r="DI192" s="267"/>
      <c r="DJ192" s="267"/>
      <c r="DK192" s="267"/>
      <c r="DL192" s="267"/>
    </row>
    <row r="193" spans="1:116" x14ac:dyDescent="0.25">
      <c r="A193" s="268" t="s">
        <v>9562</v>
      </c>
      <c r="B193" s="269" t="s">
        <v>9563</v>
      </c>
      <c r="C193" s="272">
        <v>0.87572495589999999</v>
      </c>
      <c r="D193" s="273">
        <v>11</v>
      </c>
      <c r="E193" s="272">
        <v>0</v>
      </c>
      <c r="F193" s="272">
        <v>7.45</v>
      </c>
      <c r="G193" s="272">
        <v>0.42154731290000003</v>
      </c>
      <c r="H193" s="272">
        <v>63</v>
      </c>
      <c r="I193" s="273">
        <v>4</v>
      </c>
      <c r="J193" s="273" t="str">
        <f>IFERROR(VLOOKUP($B193,'Core Indicators'!$E$3:$EU$906,147,FALSE),"x")</f>
        <v>x</v>
      </c>
      <c r="K193" s="274">
        <v>-7.6407678399999998E-2</v>
      </c>
      <c r="L193" s="272">
        <v>7.25</v>
      </c>
      <c r="M193" s="273">
        <v>79</v>
      </c>
      <c r="N193" s="273">
        <v>44</v>
      </c>
      <c r="O193" s="273" t="str">
        <f>IFERROR(VLOOKUP(B193,'Core Indicators'!$E$3:$G$9906,3,FALSE),"x")</f>
        <v>x</v>
      </c>
      <c r="P193" s="273">
        <v>1213090</v>
      </c>
      <c r="Q193" s="267"/>
      <c r="R193" s="267"/>
      <c r="S193" s="267"/>
      <c r="T193" s="267"/>
      <c r="U193" s="267"/>
      <c r="V193" s="267"/>
      <c r="W193" s="267"/>
      <c r="X193" s="267"/>
      <c r="Y193" s="267"/>
      <c r="Z193" s="267"/>
      <c r="AA193" s="267"/>
      <c r="AB193" s="267"/>
      <c r="AC193" s="267"/>
      <c r="AD193" s="267"/>
      <c r="AE193" s="267"/>
      <c r="AF193" s="267"/>
      <c r="AG193" s="267"/>
      <c r="AH193" s="267"/>
      <c r="AI193" s="267"/>
      <c r="AJ193" s="267"/>
      <c r="AK193" s="267"/>
      <c r="AL193" s="267"/>
      <c r="AM193" s="267"/>
      <c r="AN193" s="267"/>
      <c r="AO193" s="267"/>
      <c r="AP193" s="267"/>
      <c r="AQ193" s="267"/>
      <c r="AR193" s="267"/>
      <c r="AS193" s="267"/>
      <c r="AT193" s="267"/>
      <c r="AU193" s="267"/>
      <c r="AV193" s="267"/>
      <c r="AW193" s="267"/>
      <c r="AX193" s="267"/>
      <c r="AY193" s="267"/>
      <c r="AZ193" s="267"/>
      <c r="BA193" s="267"/>
      <c r="BB193" s="267"/>
      <c r="BC193" s="267"/>
      <c r="BD193" s="267"/>
      <c r="BE193" s="267"/>
      <c r="BF193" s="267"/>
      <c r="BG193" s="267"/>
      <c r="BH193" s="267"/>
      <c r="BI193" s="267"/>
      <c r="BJ193" s="267"/>
      <c r="BK193" s="267"/>
      <c r="BL193" s="267"/>
      <c r="BM193" s="267"/>
      <c r="BN193" s="267"/>
      <c r="BO193" s="267"/>
      <c r="BP193" s="267"/>
      <c r="BQ193" s="267"/>
      <c r="BR193" s="267"/>
      <c r="BS193" s="267"/>
      <c r="BT193" s="267"/>
      <c r="BU193" s="267"/>
      <c r="BV193" s="267"/>
      <c r="BW193" s="267"/>
      <c r="BX193" s="267"/>
      <c r="BY193" s="267"/>
      <c r="BZ193" s="267"/>
      <c r="CA193" s="267"/>
      <c r="CB193" s="267"/>
      <c r="CC193" s="267"/>
      <c r="CD193" s="267"/>
      <c r="CE193" s="267"/>
      <c r="CF193" s="267"/>
      <c r="CG193" s="267"/>
      <c r="CH193" s="267"/>
      <c r="CI193" s="267"/>
      <c r="CJ193" s="267"/>
      <c r="CK193" s="267"/>
      <c r="CL193" s="267"/>
      <c r="CM193" s="267"/>
      <c r="CN193" s="267"/>
      <c r="CO193" s="267"/>
      <c r="CP193" s="267"/>
      <c r="CQ193" s="267"/>
      <c r="CR193" s="267"/>
      <c r="CS193" s="267"/>
      <c r="CT193" s="267"/>
      <c r="CU193" s="267"/>
      <c r="CV193" s="267"/>
      <c r="CW193" s="267"/>
      <c r="CX193" s="267"/>
      <c r="CY193" s="267"/>
      <c r="CZ193" s="267"/>
      <c r="DA193" s="267"/>
      <c r="DB193" s="267"/>
      <c r="DC193" s="267"/>
      <c r="DD193" s="267"/>
      <c r="DE193" s="267"/>
      <c r="DF193" s="267"/>
      <c r="DG193" s="267"/>
      <c r="DH193" s="267"/>
      <c r="DI193" s="267"/>
      <c r="DJ193" s="267"/>
      <c r="DK193" s="267"/>
      <c r="DL193" s="267"/>
    </row>
    <row r="194" spans="1:116" x14ac:dyDescent="0.25">
      <c r="A194" s="268" t="s">
        <v>279</v>
      </c>
      <c r="B194" s="269" t="s">
        <v>9564</v>
      </c>
      <c r="C194" s="272">
        <v>0.70259998769999998</v>
      </c>
      <c r="D194" s="273">
        <v>8</v>
      </c>
      <c r="E194" s="272">
        <v>0</v>
      </c>
      <c r="F194" s="272">
        <v>5.75</v>
      </c>
      <c r="G194" s="272">
        <v>0.54032529939999996</v>
      </c>
      <c r="H194" s="272">
        <v>57.1</v>
      </c>
      <c r="I194" s="273">
        <v>0</v>
      </c>
      <c r="J194" s="273">
        <f>IFERROR(VLOOKUP($B194,'Core Indicators'!$E$3:$EU$906,147,FALSE),"x")</f>
        <v>14</v>
      </c>
      <c r="K194" s="274">
        <v>-0.46206927299999989</v>
      </c>
      <c r="L194" s="272">
        <v>4.25</v>
      </c>
      <c r="M194" s="273">
        <v>54</v>
      </c>
      <c r="N194" s="273">
        <v>34</v>
      </c>
      <c r="O194" s="273">
        <f>IFERROR(VLOOKUP(B194,'Core Indicators'!$E$3:$G$9906,3,FALSE),"x")</f>
        <v>20608000</v>
      </c>
      <c r="P194" s="273">
        <v>743390</v>
      </c>
      <c r="Q194" s="267"/>
      <c r="R194" s="267"/>
      <c r="S194" s="267"/>
      <c r="T194" s="267"/>
      <c r="U194" s="267"/>
      <c r="V194" s="267"/>
      <c r="W194" s="267"/>
      <c r="X194" s="267"/>
      <c r="Y194" s="267"/>
      <c r="Z194" s="267"/>
      <c r="AA194" s="267"/>
      <c r="AB194" s="267"/>
      <c r="AC194" s="267"/>
      <c r="AD194" s="267"/>
      <c r="AE194" s="267"/>
      <c r="AF194" s="267"/>
      <c r="AG194" s="267"/>
      <c r="AH194" s="267"/>
      <c r="AI194" s="267"/>
      <c r="AJ194" s="267"/>
      <c r="AK194" s="267"/>
      <c r="AL194" s="267"/>
      <c r="AM194" s="267"/>
      <c r="AN194" s="267"/>
      <c r="AO194" s="267"/>
      <c r="AP194" s="267"/>
      <c r="AQ194" s="267"/>
      <c r="AR194" s="267"/>
      <c r="AS194" s="267"/>
      <c r="AT194" s="267"/>
      <c r="AU194" s="267"/>
      <c r="AV194" s="267"/>
      <c r="AW194" s="267"/>
      <c r="AX194" s="267"/>
      <c r="AY194" s="267"/>
      <c r="AZ194" s="267"/>
      <c r="BA194" s="267"/>
      <c r="BB194" s="267"/>
      <c r="BC194" s="267"/>
      <c r="BD194" s="267"/>
      <c r="BE194" s="267"/>
      <c r="BF194" s="267"/>
      <c r="BG194" s="267"/>
      <c r="BH194" s="267"/>
      <c r="BI194" s="267"/>
      <c r="BJ194" s="267"/>
      <c r="BK194" s="267"/>
      <c r="BL194" s="267"/>
      <c r="BM194" s="267"/>
      <c r="BN194" s="267"/>
      <c r="BO194" s="267"/>
      <c r="BP194" s="267"/>
      <c r="BQ194" s="267"/>
      <c r="BR194" s="267"/>
      <c r="BS194" s="267"/>
      <c r="BT194" s="267"/>
      <c r="BU194" s="267"/>
      <c r="BV194" s="267"/>
      <c r="BW194" s="267"/>
      <c r="BX194" s="267"/>
      <c r="BY194" s="267"/>
      <c r="BZ194" s="267"/>
      <c r="CA194" s="267"/>
      <c r="CB194" s="267"/>
      <c r="CC194" s="267"/>
      <c r="CD194" s="267"/>
      <c r="CE194" s="267"/>
      <c r="CF194" s="267"/>
      <c r="CG194" s="267"/>
      <c r="CH194" s="267"/>
      <c r="CI194" s="267"/>
      <c r="CJ194" s="267"/>
      <c r="CK194" s="267"/>
      <c r="CL194" s="267"/>
      <c r="CM194" s="267"/>
      <c r="CN194" s="267"/>
      <c r="CO194" s="267"/>
      <c r="CP194" s="267"/>
      <c r="CQ194" s="267"/>
      <c r="CR194" s="267"/>
      <c r="CS194" s="267"/>
      <c r="CT194" s="267"/>
      <c r="CU194" s="267"/>
      <c r="CV194" s="267"/>
      <c r="CW194" s="267"/>
      <c r="CX194" s="267"/>
      <c r="CY194" s="267"/>
      <c r="CZ194" s="267"/>
      <c r="DA194" s="267"/>
      <c r="DB194" s="267"/>
      <c r="DC194" s="267"/>
      <c r="DD194" s="267"/>
      <c r="DE194" s="267"/>
      <c r="DF194" s="267"/>
      <c r="DG194" s="267"/>
      <c r="DH194" s="267"/>
      <c r="DI194" s="267"/>
      <c r="DJ194" s="267"/>
      <c r="DK194" s="267"/>
      <c r="DL194" s="267"/>
    </row>
    <row r="195" spans="1:116" x14ac:dyDescent="0.25">
      <c r="A195" s="268" t="s">
        <v>116</v>
      </c>
      <c r="B195" s="269" t="s">
        <v>9565</v>
      </c>
      <c r="C195" s="272">
        <v>0.30790001160000002</v>
      </c>
      <c r="D195" s="273">
        <v>0</v>
      </c>
      <c r="E195" s="272">
        <v>0.03</v>
      </c>
      <c r="F195" s="272">
        <v>4.3666666666999996</v>
      </c>
      <c r="G195" s="272">
        <v>0.52499423270000001</v>
      </c>
      <c r="H195" s="272">
        <v>50.3</v>
      </c>
      <c r="I195" s="273">
        <v>3</v>
      </c>
      <c r="J195" s="273">
        <f>IFERROR(VLOOKUP($B195,'Core Indicators'!$E$3:$EU$906,147,FALSE),"x")</f>
        <v>51</v>
      </c>
      <c r="K195" s="274">
        <v>-1.2570089101999999</v>
      </c>
      <c r="L195" s="272">
        <v>3.25</v>
      </c>
      <c r="M195" s="273">
        <v>29</v>
      </c>
      <c r="N195" s="273">
        <v>24</v>
      </c>
      <c r="O195" s="273">
        <f>IFERROR(VLOOKUP(B195,'Core Indicators'!$E$3:$G$9906,3,FALSE),"x")</f>
        <v>16690000</v>
      </c>
      <c r="P195" s="273">
        <v>386850</v>
      </c>
      <c r="Q195" s="267"/>
      <c r="R195" s="267"/>
      <c r="S195" s="267"/>
      <c r="T195" s="267"/>
      <c r="U195" s="267"/>
      <c r="V195" s="267"/>
      <c r="W195" s="267"/>
      <c r="X195" s="267"/>
      <c r="Y195" s="267"/>
      <c r="Z195" s="267"/>
      <c r="AA195" s="267"/>
      <c r="AB195" s="267"/>
      <c r="AC195" s="267"/>
      <c r="AD195" s="267"/>
      <c r="AE195" s="267"/>
      <c r="AF195" s="267"/>
      <c r="AG195" s="267"/>
      <c r="AH195" s="267"/>
      <c r="AI195" s="267"/>
      <c r="AJ195" s="267"/>
      <c r="AK195" s="267"/>
      <c r="AL195" s="267"/>
      <c r="AM195" s="267"/>
      <c r="AN195" s="267"/>
      <c r="AO195" s="267"/>
      <c r="AP195" s="267"/>
      <c r="AQ195" s="267"/>
      <c r="AR195" s="267"/>
      <c r="AS195" s="267"/>
      <c r="AT195" s="267"/>
      <c r="AU195" s="267"/>
      <c r="AV195" s="267"/>
      <c r="AW195" s="267"/>
      <c r="AX195" s="267"/>
      <c r="AY195" s="267"/>
      <c r="AZ195" s="267"/>
      <c r="BA195" s="267"/>
      <c r="BB195" s="267"/>
      <c r="BC195" s="267"/>
      <c r="BD195" s="267"/>
      <c r="BE195" s="267"/>
      <c r="BF195" s="267"/>
      <c r="BG195" s="267"/>
      <c r="BH195" s="267"/>
      <c r="BI195" s="267"/>
      <c r="BJ195" s="267"/>
      <c r="BK195" s="267"/>
      <c r="BL195" s="267"/>
      <c r="BM195" s="267"/>
      <c r="BN195" s="267"/>
      <c r="BO195" s="267"/>
      <c r="BP195" s="267"/>
      <c r="BQ195" s="267"/>
      <c r="BR195" s="267"/>
      <c r="BS195" s="267"/>
      <c r="BT195" s="267"/>
      <c r="BU195" s="267"/>
      <c r="BV195" s="267"/>
      <c r="BW195" s="267"/>
      <c r="BX195" s="267"/>
      <c r="BY195" s="267"/>
      <c r="BZ195" s="267"/>
      <c r="CA195" s="267"/>
      <c r="CB195" s="267"/>
      <c r="CC195" s="267"/>
      <c r="CD195" s="267"/>
      <c r="CE195" s="267"/>
      <c r="CF195" s="267"/>
      <c r="CG195" s="267"/>
      <c r="CH195" s="267"/>
      <c r="CI195" s="267"/>
      <c r="CJ195" s="267"/>
      <c r="CK195" s="267"/>
      <c r="CL195" s="267"/>
      <c r="CM195" s="267"/>
      <c r="CN195" s="267"/>
      <c r="CO195" s="267"/>
      <c r="CP195" s="267"/>
      <c r="CQ195" s="267"/>
      <c r="CR195" s="267"/>
      <c r="CS195" s="267"/>
      <c r="CT195" s="267"/>
      <c r="CU195" s="267"/>
      <c r="CV195" s="267"/>
      <c r="CW195" s="267"/>
      <c r="CX195" s="267"/>
      <c r="CY195" s="267"/>
      <c r="CZ195" s="267"/>
      <c r="DA195" s="267"/>
      <c r="DB195" s="267"/>
      <c r="DC195" s="267"/>
      <c r="DD195" s="267"/>
      <c r="DE195" s="267"/>
      <c r="DF195" s="267"/>
      <c r="DG195" s="267"/>
      <c r="DH195" s="267"/>
      <c r="DI195" s="267"/>
      <c r="DJ195" s="267"/>
      <c r="DK195" s="267"/>
      <c r="DL195" s="267"/>
    </row>
    <row r="196" spans="1:116" x14ac:dyDescent="0.25">
      <c r="A196" s="267"/>
      <c r="B196" s="267"/>
      <c r="C196" s="267"/>
      <c r="D196" s="267"/>
      <c r="E196" s="267"/>
      <c r="F196" s="267"/>
      <c r="G196" s="267"/>
      <c r="H196" s="267"/>
      <c r="I196" s="267"/>
      <c r="J196" s="267"/>
      <c r="K196" s="267"/>
      <c r="L196" s="267"/>
      <c r="M196" s="267"/>
      <c r="N196" s="267"/>
      <c r="O196" s="267"/>
      <c r="P196" s="267"/>
      <c r="Q196" s="267"/>
      <c r="R196" s="267"/>
      <c r="S196" s="267"/>
      <c r="T196" s="267"/>
      <c r="U196" s="267"/>
      <c r="V196" s="267"/>
      <c r="W196" s="267"/>
      <c r="X196" s="267"/>
      <c r="Y196" s="267"/>
      <c r="Z196" s="267"/>
      <c r="AA196" s="267"/>
      <c r="AB196" s="267"/>
      <c r="AC196" s="267"/>
      <c r="AD196" s="267"/>
      <c r="AE196" s="267"/>
      <c r="AF196" s="267"/>
      <c r="AG196" s="267"/>
      <c r="AH196" s="267"/>
      <c r="AI196" s="267"/>
      <c r="AJ196" s="267"/>
      <c r="AK196" s="267"/>
      <c r="AL196" s="267"/>
      <c r="AM196" s="267"/>
      <c r="AN196" s="267"/>
      <c r="AO196" s="267"/>
      <c r="AP196" s="267"/>
      <c r="AQ196" s="267"/>
      <c r="AR196" s="267"/>
      <c r="AS196" s="267"/>
      <c r="AT196" s="267"/>
      <c r="AU196" s="267"/>
      <c r="AV196" s="267"/>
      <c r="AW196" s="267"/>
      <c r="AX196" s="267"/>
      <c r="AY196" s="267"/>
      <c r="AZ196" s="267"/>
      <c r="BA196" s="267"/>
      <c r="BB196" s="267"/>
      <c r="BC196" s="267"/>
      <c r="BD196" s="267"/>
      <c r="BE196" s="267"/>
      <c r="BF196" s="267"/>
      <c r="BG196" s="267"/>
      <c r="BH196" s="267"/>
      <c r="BI196" s="267"/>
      <c r="BJ196" s="267"/>
      <c r="BK196" s="267"/>
      <c r="BL196" s="267"/>
      <c r="BM196" s="267"/>
      <c r="BN196" s="267"/>
      <c r="BO196" s="267"/>
      <c r="BP196" s="267"/>
      <c r="BQ196" s="267"/>
      <c r="BR196" s="267"/>
      <c r="BS196" s="267"/>
      <c r="BT196" s="267"/>
      <c r="BU196" s="267"/>
      <c r="BV196" s="267"/>
      <c r="BW196" s="267"/>
      <c r="BX196" s="267"/>
      <c r="BY196" s="267"/>
      <c r="BZ196" s="267"/>
      <c r="CA196" s="267"/>
      <c r="CB196" s="267"/>
      <c r="CC196" s="267"/>
      <c r="CD196" s="267"/>
      <c r="CE196" s="267"/>
      <c r="CF196" s="267"/>
      <c r="CG196" s="267"/>
      <c r="CH196" s="267"/>
      <c r="CI196" s="267"/>
      <c r="CJ196" s="267"/>
      <c r="CK196" s="267"/>
      <c r="CL196" s="267"/>
      <c r="CM196" s="267"/>
      <c r="CN196" s="267"/>
      <c r="CO196" s="267"/>
      <c r="CP196" s="267"/>
      <c r="CQ196" s="267"/>
      <c r="CR196" s="267"/>
      <c r="CS196" s="267"/>
      <c r="CT196" s="267"/>
      <c r="CU196" s="267"/>
      <c r="CV196" s="267"/>
      <c r="CW196" s="267"/>
      <c r="CX196" s="267"/>
      <c r="CY196" s="267"/>
      <c r="CZ196" s="267"/>
      <c r="DA196" s="267"/>
      <c r="DB196" s="267"/>
      <c r="DC196" s="267"/>
      <c r="DD196" s="267"/>
      <c r="DE196" s="267"/>
      <c r="DF196" s="267"/>
      <c r="DG196" s="267"/>
      <c r="DH196" s="267"/>
      <c r="DI196" s="267"/>
      <c r="DJ196" s="267"/>
      <c r="DK196" s="267"/>
      <c r="DL196" s="267"/>
    </row>
    <row r="197" spans="1:116" x14ac:dyDescent="0.25">
      <c r="A197" s="267"/>
      <c r="B197" s="267"/>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7"/>
      <c r="Y197" s="267"/>
      <c r="Z197" s="267"/>
      <c r="AA197" s="267"/>
      <c r="AB197" s="267"/>
      <c r="AC197" s="267"/>
      <c r="AD197" s="267"/>
      <c r="AE197" s="267"/>
      <c r="AF197" s="267"/>
      <c r="AG197" s="267"/>
      <c r="AH197" s="267"/>
      <c r="AI197" s="267"/>
      <c r="AJ197" s="267"/>
      <c r="AK197" s="267"/>
      <c r="AL197" s="267"/>
      <c r="AM197" s="267"/>
      <c r="AN197" s="267"/>
      <c r="AO197" s="267"/>
      <c r="AP197" s="267"/>
      <c r="AQ197" s="267"/>
      <c r="AR197" s="267"/>
      <c r="AS197" s="267"/>
      <c r="AT197" s="267"/>
      <c r="AU197" s="267"/>
      <c r="AV197" s="267"/>
      <c r="AW197" s="267"/>
      <c r="AX197" s="267"/>
      <c r="AY197" s="267"/>
      <c r="AZ197" s="267"/>
      <c r="BA197" s="267"/>
      <c r="BB197" s="267"/>
      <c r="BC197" s="267"/>
      <c r="BD197" s="267"/>
      <c r="BE197" s="267"/>
      <c r="BF197" s="267"/>
      <c r="BG197" s="267"/>
      <c r="BH197" s="267"/>
      <c r="BI197" s="267"/>
      <c r="BJ197" s="267"/>
      <c r="BK197" s="267"/>
      <c r="BL197" s="267"/>
      <c r="BM197" s="267"/>
      <c r="BN197" s="267"/>
      <c r="BO197" s="267"/>
      <c r="BP197" s="267"/>
      <c r="BQ197" s="267"/>
      <c r="BR197" s="267"/>
      <c r="BS197" s="267"/>
      <c r="BT197" s="267"/>
      <c r="BU197" s="267"/>
      <c r="BV197" s="267"/>
      <c r="BW197" s="267"/>
      <c r="BX197" s="267"/>
      <c r="BY197" s="267"/>
      <c r="BZ197" s="267"/>
      <c r="CA197" s="267"/>
      <c r="CB197" s="267"/>
      <c r="CC197" s="267"/>
      <c r="CD197" s="267"/>
      <c r="CE197" s="267"/>
      <c r="CF197" s="267"/>
      <c r="CG197" s="267"/>
      <c r="CH197" s="267"/>
      <c r="CI197" s="267"/>
      <c r="CJ197" s="267"/>
      <c r="CK197" s="267"/>
      <c r="CL197" s="267"/>
      <c r="CM197" s="267"/>
      <c r="CN197" s="267"/>
      <c r="CO197" s="267"/>
      <c r="CP197" s="267"/>
      <c r="CQ197" s="267"/>
      <c r="CR197" s="267"/>
      <c r="CS197" s="267"/>
      <c r="CT197" s="267"/>
      <c r="CU197" s="267"/>
      <c r="CV197" s="267"/>
      <c r="CW197" s="267"/>
      <c r="CX197" s="267"/>
      <c r="CY197" s="267"/>
      <c r="CZ197" s="267"/>
      <c r="DA197" s="267"/>
      <c r="DB197" s="267"/>
      <c r="DC197" s="267"/>
      <c r="DD197" s="267"/>
      <c r="DE197" s="267"/>
      <c r="DF197" s="267"/>
      <c r="DG197" s="267"/>
      <c r="DH197" s="267"/>
      <c r="DI197" s="267"/>
      <c r="DJ197" s="267"/>
      <c r="DK197" s="267"/>
      <c r="DL197" s="267"/>
    </row>
    <row r="198" spans="1:116" x14ac:dyDescent="0.25">
      <c r="A198" s="267"/>
      <c r="B198" s="267"/>
      <c r="C198" s="267"/>
      <c r="D198" s="267"/>
      <c r="E198" s="267"/>
      <c r="F198" s="267"/>
      <c r="G198" s="267"/>
      <c r="H198" s="267"/>
      <c r="I198" s="267"/>
      <c r="J198" s="267"/>
      <c r="K198" s="267"/>
      <c r="L198" s="267"/>
      <c r="M198" s="267"/>
      <c r="N198" s="267"/>
      <c r="O198" s="267"/>
      <c r="P198" s="267"/>
      <c r="Q198" s="267"/>
      <c r="R198" s="267"/>
      <c r="S198" s="267"/>
      <c r="T198" s="267"/>
      <c r="U198" s="267"/>
      <c r="V198" s="267"/>
      <c r="W198" s="267"/>
      <c r="X198" s="267"/>
      <c r="Y198" s="267"/>
      <c r="Z198" s="267"/>
      <c r="AA198" s="267"/>
      <c r="AB198" s="267"/>
      <c r="AC198" s="267"/>
      <c r="AD198" s="267"/>
      <c r="AE198" s="267"/>
      <c r="AF198" s="267"/>
      <c r="AG198" s="267"/>
      <c r="AH198" s="267"/>
      <c r="AI198" s="267"/>
      <c r="AJ198" s="267"/>
      <c r="AK198" s="267"/>
      <c r="AL198" s="267"/>
      <c r="AM198" s="267"/>
      <c r="AN198" s="267"/>
      <c r="AO198" s="267"/>
      <c r="AP198" s="267"/>
      <c r="AQ198" s="267"/>
      <c r="AR198" s="267"/>
      <c r="AS198" s="267"/>
      <c r="AT198" s="267"/>
      <c r="AU198" s="267"/>
      <c r="AV198" s="267"/>
      <c r="AW198" s="267"/>
      <c r="AX198" s="267"/>
      <c r="AY198" s="267"/>
      <c r="AZ198" s="267"/>
      <c r="BA198" s="267"/>
      <c r="BB198" s="267"/>
      <c r="BC198" s="267"/>
      <c r="BD198" s="267"/>
      <c r="BE198" s="267"/>
      <c r="BF198" s="267"/>
      <c r="BG198" s="267"/>
      <c r="BH198" s="267"/>
      <c r="BI198" s="267"/>
      <c r="BJ198" s="267"/>
      <c r="BK198" s="267"/>
      <c r="BL198" s="267"/>
      <c r="BM198" s="267"/>
      <c r="BN198" s="267"/>
      <c r="BO198" s="267"/>
      <c r="BP198" s="267"/>
      <c r="BQ198" s="267"/>
      <c r="BR198" s="267"/>
      <c r="BS198" s="267"/>
      <c r="BT198" s="267"/>
      <c r="BU198" s="267"/>
      <c r="BV198" s="267"/>
      <c r="BW198" s="267"/>
      <c r="BX198" s="267"/>
      <c r="BY198" s="267"/>
      <c r="BZ198" s="267"/>
      <c r="CA198" s="267"/>
      <c r="CB198" s="267"/>
      <c r="CC198" s="267"/>
      <c r="CD198" s="267"/>
      <c r="CE198" s="267"/>
      <c r="CF198" s="267"/>
      <c r="CG198" s="267"/>
      <c r="CH198" s="267"/>
      <c r="CI198" s="267"/>
      <c r="CJ198" s="267"/>
      <c r="CK198" s="267"/>
      <c r="CL198" s="267"/>
      <c r="CM198" s="267"/>
      <c r="CN198" s="267"/>
      <c r="CO198" s="267"/>
      <c r="CP198" s="267"/>
      <c r="CQ198" s="267"/>
      <c r="CR198" s="267"/>
      <c r="CS198" s="267"/>
      <c r="CT198" s="267"/>
      <c r="CU198" s="267"/>
      <c r="CV198" s="267"/>
      <c r="CW198" s="267"/>
      <c r="CX198" s="267"/>
      <c r="CY198" s="267"/>
      <c r="CZ198" s="267"/>
      <c r="DA198" s="267"/>
      <c r="DB198" s="267"/>
      <c r="DC198" s="267"/>
      <c r="DD198" s="267"/>
      <c r="DE198" s="267"/>
      <c r="DF198" s="267"/>
      <c r="DG198" s="267"/>
      <c r="DH198" s="267"/>
      <c r="DI198" s="267"/>
      <c r="DJ198" s="267"/>
      <c r="DK198" s="267"/>
      <c r="DL198" s="267"/>
    </row>
    <row r="199" spans="1:116" x14ac:dyDescent="0.25">
      <c r="A199" s="267"/>
      <c r="B199" s="267"/>
      <c r="C199" s="267"/>
      <c r="D199" s="267"/>
      <c r="E199" s="267"/>
      <c r="F199" s="267"/>
      <c r="G199" s="267"/>
      <c r="H199" s="267"/>
      <c r="I199" s="267"/>
      <c r="J199" s="267"/>
      <c r="K199" s="267"/>
      <c r="L199" s="267"/>
      <c r="M199" s="267"/>
      <c r="N199" s="267"/>
      <c r="O199" s="267"/>
      <c r="P199" s="267"/>
      <c r="Q199" s="267"/>
      <c r="R199" s="267"/>
      <c r="S199" s="267"/>
      <c r="T199" s="267"/>
      <c r="U199" s="267"/>
      <c r="V199" s="267"/>
      <c r="W199" s="267"/>
      <c r="X199" s="267"/>
      <c r="Y199" s="267"/>
      <c r="Z199" s="267"/>
      <c r="AA199" s="267"/>
      <c r="AB199" s="267"/>
      <c r="AC199" s="267"/>
      <c r="AD199" s="267"/>
      <c r="AE199" s="267"/>
      <c r="AF199" s="267"/>
      <c r="AG199" s="267"/>
      <c r="AH199" s="267"/>
      <c r="AI199" s="267"/>
      <c r="AJ199" s="267"/>
      <c r="AK199" s="267"/>
      <c r="AL199" s="267"/>
      <c r="AM199" s="267"/>
      <c r="AN199" s="267"/>
      <c r="AO199" s="267"/>
      <c r="AP199" s="267"/>
      <c r="AQ199" s="267"/>
      <c r="AR199" s="267"/>
      <c r="AS199" s="267"/>
      <c r="AT199" s="267"/>
      <c r="AU199" s="267"/>
      <c r="AV199" s="267"/>
      <c r="AW199" s="267"/>
      <c r="AX199" s="267"/>
      <c r="AY199" s="267"/>
      <c r="AZ199" s="267"/>
      <c r="BA199" s="267"/>
      <c r="BB199" s="267"/>
      <c r="BC199" s="267"/>
      <c r="BD199" s="267"/>
      <c r="BE199" s="267"/>
      <c r="BF199" s="267"/>
      <c r="BG199" s="267"/>
      <c r="BH199" s="267"/>
      <c r="BI199" s="267"/>
      <c r="BJ199" s="267"/>
      <c r="BK199" s="267"/>
      <c r="BL199" s="267"/>
      <c r="BM199" s="267"/>
      <c r="BN199" s="267"/>
      <c r="BO199" s="267"/>
      <c r="BP199" s="267"/>
      <c r="BQ199" s="267"/>
      <c r="BR199" s="267"/>
      <c r="BS199" s="267"/>
      <c r="BT199" s="267"/>
      <c r="BU199" s="267"/>
      <c r="BV199" s="267"/>
      <c r="BW199" s="267"/>
      <c r="BX199" s="267"/>
      <c r="BY199" s="267"/>
      <c r="BZ199" s="267"/>
      <c r="CA199" s="267"/>
      <c r="CB199" s="267"/>
      <c r="CC199" s="267"/>
      <c r="CD199" s="267"/>
      <c r="CE199" s="267"/>
      <c r="CF199" s="267"/>
      <c r="CG199" s="267"/>
      <c r="CH199" s="267"/>
      <c r="CI199" s="267"/>
      <c r="CJ199" s="267"/>
      <c r="CK199" s="267"/>
      <c r="CL199" s="267"/>
      <c r="CM199" s="267"/>
      <c r="CN199" s="267"/>
      <c r="CO199" s="267"/>
      <c r="CP199" s="267"/>
      <c r="CQ199" s="267"/>
      <c r="CR199" s="267"/>
      <c r="CS199" s="267"/>
      <c r="CT199" s="267"/>
      <c r="CU199" s="267"/>
      <c r="CV199" s="267"/>
      <c r="CW199" s="267"/>
      <c r="CX199" s="267"/>
      <c r="CY199" s="267"/>
      <c r="CZ199" s="267"/>
      <c r="DA199" s="267"/>
      <c r="DB199" s="267"/>
      <c r="DC199" s="267"/>
      <c r="DD199" s="267"/>
      <c r="DE199" s="267"/>
      <c r="DF199" s="267"/>
      <c r="DG199" s="267"/>
      <c r="DH199" s="267"/>
      <c r="DI199" s="267"/>
      <c r="DJ199" s="267"/>
      <c r="DK199" s="267"/>
      <c r="DL199" s="267"/>
    </row>
    <row r="200" spans="1:116" x14ac:dyDescent="0.25">
      <c r="A200" s="267"/>
      <c r="B200" s="267"/>
      <c r="C200" s="267"/>
      <c r="D200" s="267"/>
      <c r="E200" s="267"/>
      <c r="F200" s="267"/>
      <c r="G200" s="267"/>
      <c r="H200" s="267"/>
      <c r="I200" s="267"/>
      <c r="J200" s="267"/>
      <c r="K200" s="267"/>
      <c r="L200" s="267"/>
      <c r="M200" s="267"/>
      <c r="N200" s="267"/>
      <c r="O200" s="267"/>
      <c r="P200" s="267"/>
      <c r="Q200" s="267"/>
      <c r="R200" s="267"/>
      <c r="S200" s="267"/>
      <c r="T200" s="267"/>
      <c r="U200" s="267"/>
      <c r="V200" s="267"/>
      <c r="W200" s="267"/>
      <c r="X200" s="267"/>
      <c r="Y200" s="267"/>
      <c r="Z200" s="267"/>
      <c r="AA200" s="267"/>
      <c r="AB200" s="267"/>
      <c r="AC200" s="267"/>
      <c r="AD200" s="267"/>
      <c r="AE200" s="267"/>
      <c r="AF200" s="267"/>
      <c r="AG200" s="267"/>
      <c r="AH200" s="267"/>
      <c r="AI200" s="267"/>
      <c r="AJ200" s="267"/>
      <c r="AK200" s="267"/>
      <c r="AL200" s="267"/>
      <c r="AM200" s="267"/>
      <c r="AN200" s="267"/>
      <c r="AO200" s="267"/>
      <c r="AP200" s="267"/>
      <c r="AQ200" s="267"/>
      <c r="AR200" s="267"/>
      <c r="AS200" s="267"/>
      <c r="AT200" s="267"/>
      <c r="AU200" s="267"/>
      <c r="AV200" s="267"/>
      <c r="AW200" s="267"/>
      <c r="AX200" s="267"/>
      <c r="AY200" s="267"/>
      <c r="AZ200" s="267"/>
      <c r="BA200" s="267"/>
      <c r="BB200" s="267"/>
      <c r="BC200" s="267"/>
      <c r="BD200" s="267"/>
      <c r="BE200" s="267"/>
      <c r="BF200" s="267"/>
      <c r="BG200" s="267"/>
      <c r="BH200" s="267"/>
      <c r="BI200" s="267"/>
      <c r="BJ200" s="267"/>
      <c r="BK200" s="267"/>
      <c r="BL200" s="267"/>
      <c r="BM200" s="267"/>
      <c r="BN200" s="267"/>
      <c r="BO200" s="267"/>
      <c r="BP200" s="267"/>
      <c r="BQ200" s="267"/>
      <c r="BR200" s="267"/>
      <c r="BS200" s="267"/>
      <c r="BT200" s="267"/>
      <c r="BU200" s="267"/>
      <c r="BV200" s="267"/>
      <c r="BW200" s="267"/>
      <c r="BX200" s="267"/>
      <c r="BY200" s="267"/>
      <c r="BZ200" s="267"/>
      <c r="CA200" s="267"/>
      <c r="CB200" s="267"/>
      <c r="CC200" s="267"/>
      <c r="CD200" s="267"/>
      <c r="CE200" s="267"/>
      <c r="CF200" s="267"/>
      <c r="CG200" s="267"/>
      <c r="CH200" s="267"/>
      <c r="CI200" s="267"/>
      <c r="CJ200" s="267"/>
      <c r="CK200" s="267"/>
      <c r="CL200" s="267"/>
      <c r="CM200" s="267"/>
      <c r="CN200" s="267"/>
      <c r="CO200" s="267"/>
      <c r="CP200" s="267"/>
      <c r="CQ200" s="267"/>
      <c r="CR200" s="267"/>
      <c r="CS200" s="267"/>
      <c r="CT200" s="267"/>
      <c r="CU200" s="267"/>
      <c r="CV200" s="267"/>
      <c r="CW200" s="267"/>
      <c r="CX200" s="267"/>
      <c r="CY200" s="267"/>
      <c r="CZ200" s="267"/>
      <c r="DA200" s="267"/>
      <c r="DB200" s="267"/>
      <c r="DC200" s="267"/>
      <c r="DD200" s="267"/>
      <c r="DE200" s="267"/>
      <c r="DF200" s="267"/>
      <c r="DG200" s="267"/>
      <c r="DH200" s="267"/>
      <c r="DI200" s="267"/>
      <c r="DJ200" s="267"/>
      <c r="DK200" s="267"/>
      <c r="DL200" s="267"/>
    </row>
    <row r="201" spans="1:116" x14ac:dyDescent="0.25">
      <c r="A201" s="267"/>
      <c r="B201" s="267"/>
      <c r="C201" s="267"/>
      <c r="D201" s="267"/>
      <c r="E201" s="267"/>
      <c r="F201" s="267"/>
      <c r="G201" s="267"/>
      <c r="H201" s="267"/>
      <c r="I201" s="267"/>
      <c r="J201" s="267"/>
      <c r="K201" s="267"/>
      <c r="L201" s="267"/>
      <c r="M201" s="267"/>
      <c r="N201" s="267"/>
      <c r="O201" s="267"/>
      <c r="P201" s="267"/>
      <c r="Q201" s="267"/>
      <c r="R201" s="267"/>
      <c r="S201" s="267"/>
      <c r="T201" s="267"/>
      <c r="U201" s="267"/>
      <c r="V201" s="267"/>
      <c r="W201" s="267"/>
      <c r="X201" s="267"/>
      <c r="Y201" s="267"/>
      <c r="Z201" s="267"/>
      <c r="AA201" s="267"/>
      <c r="AB201" s="267"/>
      <c r="AC201" s="267"/>
      <c r="AD201" s="267"/>
      <c r="AE201" s="267"/>
      <c r="AF201" s="267"/>
      <c r="AG201" s="267"/>
      <c r="AH201" s="267"/>
      <c r="AI201" s="267"/>
      <c r="AJ201" s="267"/>
      <c r="AK201" s="267"/>
      <c r="AL201" s="267"/>
      <c r="AM201" s="267"/>
      <c r="AN201" s="267"/>
      <c r="AO201" s="267"/>
      <c r="AP201" s="267"/>
      <c r="AQ201" s="267"/>
      <c r="AR201" s="267"/>
      <c r="AS201" s="267"/>
      <c r="AT201" s="267"/>
      <c r="AU201" s="267"/>
      <c r="AV201" s="267"/>
      <c r="AW201" s="267"/>
      <c r="AX201" s="267"/>
      <c r="AY201" s="267"/>
      <c r="AZ201" s="267"/>
      <c r="BA201" s="267"/>
      <c r="BB201" s="267"/>
      <c r="BC201" s="267"/>
      <c r="BD201" s="267"/>
      <c r="BE201" s="267"/>
      <c r="BF201" s="267"/>
      <c r="BG201" s="267"/>
      <c r="BH201" s="267"/>
      <c r="BI201" s="267"/>
      <c r="BJ201" s="267"/>
      <c r="BK201" s="267"/>
      <c r="BL201" s="267"/>
      <c r="BM201" s="267"/>
      <c r="BN201" s="267"/>
      <c r="BO201" s="267"/>
      <c r="BP201" s="267"/>
      <c r="BQ201" s="267"/>
      <c r="BR201" s="267"/>
      <c r="BS201" s="267"/>
      <c r="BT201" s="267"/>
      <c r="BU201" s="267"/>
      <c r="BV201" s="267"/>
      <c r="BW201" s="267"/>
      <c r="BX201" s="267"/>
      <c r="BY201" s="267"/>
      <c r="BZ201" s="267"/>
      <c r="CA201" s="267"/>
      <c r="CB201" s="267"/>
      <c r="CC201" s="267"/>
      <c r="CD201" s="267"/>
      <c r="CE201" s="267"/>
      <c r="CF201" s="267"/>
      <c r="CG201" s="267"/>
      <c r="CH201" s="267"/>
      <c r="CI201" s="267"/>
      <c r="CJ201" s="267"/>
      <c r="CK201" s="267"/>
      <c r="CL201" s="267"/>
      <c r="CM201" s="267"/>
      <c r="CN201" s="267"/>
      <c r="CO201" s="267"/>
      <c r="CP201" s="267"/>
      <c r="CQ201" s="267"/>
      <c r="CR201" s="267"/>
      <c r="CS201" s="267"/>
      <c r="CT201" s="267"/>
      <c r="CU201" s="267"/>
      <c r="CV201" s="267"/>
      <c r="CW201" s="267"/>
      <c r="CX201" s="267"/>
      <c r="CY201" s="267"/>
      <c r="CZ201" s="267"/>
      <c r="DA201" s="267"/>
      <c r="DB201" s="267"/>
      <c r="DC201" s="267"/>
      <c r="DD201" s="267"/>
      <c r="DE201" s="267"/>
      <c r="DF201" s="267"/>
      <c r="DG201" s="267"/>
      <c r="DH201" s="267"/>
      <c r="DI201" s="267"/>
      <c r="DJ201" s="267"/>
      <c r="DK201" s="267"/>
      <c r="DL201" s="267"/>
    </row>
    <row r="202" spans="1:116" x14ac:dyDescent="0.25">
      <c r="A202" s="267"/>
      <c r="B202" s="267"/>
      <c r="C202" s="267"/>
      <c r="D202" s="267"/>
      <c r="E202" s="267"/>
      <c r="F202" s="267"/>
      <c r="G202" s="267"/>
      <c r="H202" s="267"/>
      <c r="I202" s="267"/>
      <c r="J202" s="267"/>
      <c r="K202" s="267"/>
      <c r="L202" s="267"/>
      <c r="M202" s="267"/>
      <c r="N202" s="267"/>
      <c r="O202" s="267"/>
      <c r="P202" s="267"/>
      <c r="Q202" s="267"/>
      <c r="R202" s="267"/>
      <c r="S202" s="267"/>
      <c r="T202" s="267"/>
      <c r="U202" s="267"/>
      <c r="V202" s="267"/>
      <c r="W202" s="267"/>
      <c r="X202" s="267"/>
      <c r="Y202" s="267"/>
      <c r="Z202" s="267"/>
      <c r="AA202" s="267"/>
      <c r="AB202" s="267"/>
      <c r="AC202" s="267"/>
      <c r="AD202" s="267"/>
      <c r="AE202" s="267"/>
      <c r="AF202" s="267"/>
      <c r="AG202" s="267"/>
      <c r="AH202" s="267"/>
      <c r="AI202" s="267"/>
      <c r="AJ202" s="267"/>
      <c r="AK202" s="267"/>
      <c r="AL202" s="267"/>
      <c r="AM202" s="267"/>
      <c r="AN202" s="267"/>
      <c r="AO202" s="267"/>
      <c r="AP202" s="267"/>
      <c r="AQ202" s="267"/>
      <c r="AR202" s="267"/>
      <c r="AS202" s="267"/>
      <c r="AT202" s="267"/>
      <c r="AU202" s="267"/>
      <c r="AV202" s="267"/>
      <c r="AW202" s="267"/>
      <c r="AX202" s="267"/>
      <c r="AY202" s="267"/>
      <c r="AZ202" s="267"/>
      <c r="BA202" s="267"/>
      <c r="BB202" s="267"/>
      <c r="BC202" s="267"/>
      <c r="BD202" s="267"/>
      <c r="BE202" s="267"/>
      <c r="BF202" s="267"/>
      <c r="BG202" s="267"/>
      <c r="BH202" s="267"/>
      <c r="BI202" s="267"/>
      <c r="BJ202" s="267"/>
      <c r="BK202" s="267"/>
      <c r="BL202" s="267"/>
      <c r="BM202" s="267"/>
      <c r="BN202" s="267"/>
      <c r="BO202" s="267"/>
      <c r="BP202" s="267"/>
      <c r="BQ202" s="267"/>
      <c r="BR202" s="267"/>
      <c r="BS202" s="267"/>
      <c r="BT202" s="267"/>
      <c r="BU202" s="267"/>
      <c r="BV202" s="267"/>
      <c r="BW202" s="267"/>
      <c r="BX202" s="267"/>
      <c r="BY202" s="267"/>
      <c r="BZ202" s="267"/>
      <c r="CA202" s="267"/>
      <c r="CB202" s="267"/>
      <c r="CC202" s="267"/>
      <c r="CD202" s="267"/>
      <c r="CE202" s="267"/>
      <c r="CF202" s="267"/>
      <c r="CG202" s="267"/>
      <c r="CH202" s="267"/>
      <c r="CI202" s="267"/>
      <c r="CJ202" s="267"/>
      <c r="CK202" s="267"/>
      <c r="CL202" s="267"/>
      <c r="CM202" s="267"/>
      <c r="CN202" s="267"/>
      <c r="CO202" s="267"/>
      <c r="CP202" s="267"/>
      <c r="CQ202" s="267"/>
      <c r="CR202" s="267"/>
      <c r="CS202" s="267"/>
      <c r="CT202" s="267"/>
      <c r="CU202" s="267"/>
      <c r="CV202" s="267"/>
      <c r="CW202" s="267"/>
      <c r="CX202" s="267"/>
      <c r="CY202" s="267"/>
      <c r="CZ202" s="267"/>
      <c r="DA202" s="267"/>
      <c r="DB202" s="267"/>
      <c r="DC202" s="267"/>
      <c r="DD202" s="267"/>
      <c r="DE202" s="267"/>
      <c r="DF202" s="267"/>
      <c r="DG202" s="267"/>
      <c r="DH202" s="267"/>
      <c r="DI202" s="267"/>
      <c r="DJ202" s="267"/>
      <c r="DK202" s="267"/>
      <c r="DL202" s="267"/>
    </row>
    <row r="203" spans="1:116" x14ac:dyDescent="0.25">
      <c r="A203" s="267"/>
      <c r="B203" s="267"/>
      <c r="C203" s="267"/>
      <c r="D203" s="267"/>
      <c r="E203" s="267"/>
      <c r="F203" s="267"/>
      <c r="G203" s="267"/>
      <c r="H203" s="267"/>
      <c r="I203" s="267"/>
      <c r="J203" s="267"/>
      <c r="K203" s="267"/>
      <c r="L203" s="267"/>
      <c r="M203" s="267"/>
      <c r="N203" s="267"/>
      <c r="O203" s="267"/>
      <c r="P203" s="267"/>
      <c r="Q203" s="267"/>
      <c r="R203" s="267"/>
      <c r="S203" s="267"/>
      <c r="T203" s="267"/>
      <c r="U203" s="267"/>
      <c r="V203" s="267"/>
      <c r="W203" s="267"/>
      <c r="X203" s="267"/>
      <c r="Y203" s="267"/>
      <c r="Z203" s="267"/>
      <c r="AA203" s="267"/>
      <c r="AB203" s="267"/>
      <c r="AC203" s="267"/>
      <c r="AD203" s="267"/>
      <c r="AE203" s="267"/>
      <c r="AF203" s="267"/>
      <c r="AG203" s="267"/>
      <c r="AH203" s="267"/>
      <c r="AI203" s="267"/>
      <c r="AJ203" s="267"/>
      <c r="AK203" s="267"/>
      <c r="AL203" s="267"/>
      <c r="AM203" s="267"/>
      <c r="AN203" s="267"/>
      <c r="AO203" s="267"/>
      <c r="AP203" s="267"/>
      <c r="AQ203" s="267"/>
      <c r="AR203" s="267"/>
      <c r="AS203" s="267"/>
      <c r="AT203" s="267"/>
      <c r="AU203" s="267"/>
      <c r="AV203" s="267"/>
      <c r="AW203" s="267"/>
      <c r="AX203" s="267"/>
      <c r="AY203" s="267"/>
      <c r="AZ203" s="267"/>
      <c r="BA203" s="267"/>
      <c r="BB203" s="267"/>
      <c r="BC203" s="267"/>
      <c r="BD203" s="267"/>
      <c r="BE203" s="267"/>
      <c r="BF203" s="267"/>
      <c r="BG203" s="267"/>
      <c r="BH203" s="267"/>
      <c r="BI203" s="267"/>
      <c r="BJ203" s="267"/>
      <c r="BK203" s="267"/>
      <c r="BL203" s="267"/>
      <c r="BM203" s="267"/>
      <c r="BN203" s="267"/>
      <c r="BO203" s="267"/>
      <c r="BP203" s="267"/>
      <c r="BQ203" s="267"/>
      <c r="BR203" s="267"/>
      <c r="BS203" s="267"/>
      <c r="BT203" s="267"/>
      <c r="BU203" s="267"/>
      <c r="BV203" s="267"/>
      <c r="BW203" s="267"/>
      <c r="BX203" s="267"/>
      <c r="BY203" s="267"/>
      <c r="BZ203" s="267"/>
      <c r="CA203" s="267"/>
      <c r="CB203" s="267"/>
      <c r="CC203" s="267"/>
      <c r="CD203" s="267"/>
      <c r="CE203" s="267"/>
      <c r="CF203" s="267"/>
      <c r="CG203" s="267"/>
      <c r="CH203" s="267"/>
      <c r="CI203" s="267"/>
      <c r="CJ203" s="267"/>
      <c r="CK203" s="267"/>
      <c r="CL203" s="267"/>
      <c r="CM203" s="267"/>
      <c r="CN203" s="267"/>
      <c r="CO203" s="267"/>
      <c r="CP203" s="267"/>
      <c r="CQ203" s="267"/>
      <c r="CR203" s="267"/>
      <c r="CS203" s="267"/>
      <c r="CT203" s="267"/>
      <c r="CU203" s="267"/>
      <c r="CV203" s="267"/>
      <c r="CW203" s="267"/>
      <c r="CX203" s="267"/>
      <c r="CY203" s="267"/>
      <c r="CZ203" s="267"/>
      <c r="DA203" s="267"/>
      <c r="DB203" s="267"/>
      <c r="DC203" s="267"/>
      <c r="DD203" s="267"/>
      <c r="DE203" s="267"/>
      <c r="DF203" s="267"/>
      <c r="DG203" s="267"/>
      <c r="DH203" s="267"/>
      <c r="DI203" s="267"/>
      <c r="DJ203" s="267"/>
      <c r="DK203" s="267"/>
      <c r="DL203" s="267"/>
    </row>
    <row r="204" spans="1:116" x14ac:dyDescent="0.25">
      <c r="A204" s="267"/>
      <c r="B204" s="267"/>
      <c r="C204" s="267"/>
      <c r="D204" s="267"/>
      <c r="E204" s="267"/>
      <c r="F204" s="267"/>
      <c r="G204" s="267"/>
      <c r="H204" s="267"/>
      <c r="I204" s="267"/>
      <c r="J204" s="267"/>
      <c r="K204" s="267"/>
      <c r="L204" s="267"/>
      <c r="M204" s="267"/>
      <c r="N204" s="267"/>
      <c r="O204" s="267"/>
      <c r="P204" s="267"/>
      <c r="Q204" s="267"/>
      <c r="R204" s="267"/>
      <c r="S204" s="267"/>
      <c r="T204" s="267"/>
      <c r="U204" s="267"/>
      <c r="V204" s="267"/>
      <c r="W204" s="267"/>
      <c r="X204" s="267"/>
      <c r="Y204" s="267"/>
      <c r="Z204" s="267"/>
      <c r="AA204" s="267"/>
      <c r="AB204" s="267"/>
      <c r="AC204" s="267"/>
      <c r="AD204" s="267"/>
      <c r="AE204" s="267"/>
      <c r="AF204" s="267"/>
      <c r="AG204" s="267"/>
      <c r="AH204" s="267"/>
      <c r="AI204" s="267"/>
      <c r="AJ204" s="267"/>
      <c r="AK204" s="267"/>
      <c r="AL204" s="267"/>
      <c r="AM204" s="267"/>
      <c r="AN204" s="267"/>
      <c r="AO204" s="267"/>
      <c r="AP204" s="267"/>
      <c r="AQ204" s="267"/>
      <c r="AR204" s="267"/>
      <c r="AS204" s="267"/>
      <c r="AT204" s="267"/>
      <c r="AU204" s="267"/>
      <c r="AV204" s="267"/>
      <c r="AW204" s="267"/>
      <c r="AX204" s="267"/>
      <c r="AY204" s="267"/>
      <c r="AZ204" s="267"/>
      <c r="BA204" s="267"/>
      <c r="BB204" s="267"/>
      <c r="BC204" s="267"/>
      <c r="BD204" s="267"/>
      <c r="BE204" s="267"/>
      <c r="BF204" s="267"/>
      <c r="BG204" s="267"/>
      <c r="BH204" s="267"/>
      <c r="BI204" s="267"/>
      <c r="BJ204" s="267"/>
      <c r="BK204" s="267"/>
      <c r="BL204" s="267"/>
      <c r="BM204" s="267"/>
      <c r="BN204" s="267"/>
      <c r="BO204" s="267"/>
      <c r="BP204" s="267"/>
      <c r="BQ204" s="267"/>
      <c r="BR204" s="267"/>
      <c r="BS204" s="267"/>
      <c r="BT204" s="267"/>
      <c r="BU204" s="267"/>
      <c r="BV204" s="267"/>
      <c r="BW204" s="267"/>
      <c r="BX204" s="267"/>
      <c r="BY204" s="267"/>
      <c r="BZ204" s="267"/>
      <c r="CA204" s="267"/>
      <c r="CB204" s="267"/>
      <c r="CC204" s="267"/>
      <c r="CD204" s="267"/>
      <c r="CE204" s="267"/>
      <c r="CF204" s="267"/>
      <c r="CG204" s="267"/>
      <c r="CH204" s="267"/>
      <c r="CI204" s="267"/>
      <c r="CJ204" s="267"/>
      <c r="CK204" s="267"/>
      <c r="CL204" s="267"/>
      <c r="CM204" s="267"/>
      <c r="CN204" s="267"/>
      <c r="CO204" s="267"/>
      <c r="CP204" s="267"/>
      <c r="CQ204" s="267"/>
      <c r="CR204" s="267"/>
      <c r="CS204" s="267"/>
      <c r="CT204" s="267"/>
      <c r="CU204" s="267"/>
      <c r="CV204" s="267"/>
      <c r="CW204" s="267"/>
      <c r="CX204" s="267"/>
      <c r="CY204" s="267"/>
      <c r="CZ204" s="267"/>
      <c r="DA204" s="267"/>
      <c r="DB204" s="267"/>
      <c r="DC204" s="267"/>
      <c r="DD204" s="267"/>
      <c r="DE204" s="267"/>
      <c r="DF204" s="267"/>
      <c r="DG204" s="267"/>
      <c r="DH204" s="267"/>
      <c r="DI204" s="267"/>
      <c r="DJ204" s="267"/>
      <c r="DK204" s="267"/>
      <c r="DL204" s="267"/>
    </row>
    <row r="205" spans="1:116" x14ac:dyDescent="0.25">
      <c r="A205" s="267"/>
      <c r="B205" s="267"/>
      <c r="C205" s="267"/>
      <c r="D205" s="267"/>
      <c r="E205" s="267"/>
      <c r="F205" s="267"/>
      <c r="G205" s="267"/>
      <c r="H205" s="267"/>
      <c r="I205" s="267"/>
      <c r="J205" s="267"/>
      <c r="K205" s="267"/>
      <c r="L205" s="267"/>
      <c r="M205" s="267"/>
      <c r="N205" s="267"/>
      <c r="O205" s="267"/>
      <c r="P205" s="267"/>
      <c r="Q205" s="267"/>
      <c r="R205" s="267"/>
      <c r="S205" s="267"/>
      <c r="T205" s="267"/>
      <c r="U205" s="267"/>
      <c r="V205" s="267"/>
      <c r="W205" s="267"/>
      <c r="X205" s="267"/>
      <c r="Y205" s="267"/>
      <c r="Z205" s="267"/>
      <c r="AA205" s="267"/>
      <c r="AB205" s="267"/>
      <c r="AC205" s="267"/>
      <c r="AD205" s="267"/>
      <c r="AE205" s="267"/>
      <c r="AF205" s="267"/>
      <c r="AG205" s="267"/>
      <c r="AH205" s="267"/>
      <c r="AI205" s="267"/>
      <c r="AJ205" s="267"/>
      <c r="AK205" s="267"/>
      <c r="AL205" s="267"/>
      <c r="AM205" s="267"/>
      <c r="AN205" s="267"/>
      <c r="AO205" s="267"/>
      <c r="AP205" s="267"/>
      <c r="AQ205" s="267"/>
      <c r="AR205" s="267"/>
      <c r="AS205" s="267"/>
      <c r="AT205" s="267"/>
      <c r="AU205" s="267"/>
      <c r="AV205" s="267"/>
      <c r="AW205" s="267"/>
      <c r="AX205" s="267"/>
      <c r="AY205" s="267"/>
      <c r="AZ205" s="267"/>
      <c r="BA205" s="267"/>
      <c r="BB205" s="267"/>
      <c r="BC205" s="267"/>
      <c r="BD205" s="267"/>
      <c r="BE205" s="267"/>
      <c r="BF205" s="267"/>
      <c r="BG205" s="267"/>
      <c r="BH205" s="267"/>
      <c r="BI205" s="267"/>
      <c r="BJ205" s="267"/>
      <c r="BK205" s="267"/>
      <c r="BL205" s="267"/>
      <c r="BM205" s="267"/>
      <c r="BN205" s="267"/>
      <c r="BO205" s="267"/>
      <c r="BP205" s="267"/>
      <c r="BQ205" s="267"/>
      <c r="BR205" s="267"/>
      <c r="BS205" s="267"/>
      <c r="BT205" s="267"/>
      <c r="BU205" s="267"/>
      <c r="BV205" s="267"/>
      <c r="BW205" s="267"/>
      <c r="BX205" s="267"/>
      <c r="BY205" s="267"/>
      <c r="BZ205" s="267"/>
      <c r="CA205" s="267"/>
      <c r="CB205" s="267"/>
      <c r="CC205" s="267"/>
      <c r="CD205" s="267"/>
      <c r="CE205" s="267"/>
      <c r="CF205" s="267"/>
      <c r="CG205" s="267"/>
      <c r="CH205" s="267"/>
      <c r="CI205" s="267"/>
      <c r="CJ205" s="267"/>
      <c r="CK205" s="267"/>
      <c r="CL205" s="267"/>
      <c r="CM205" s="267"/>
      <c r="CN205" s="267"/>
      <c r="CO205" s="267"/>
      <c r="CP205" s="267"/>
      <c r="CQ205" s="267"/>
      <c r="CR205" s="267"/>
      <c r="CS205" s="267"/>
      <c r="CT205" s="267"/>
      <c r="CU205" s="267"/>
      <c r="CV205" s="267"/>
      <c r="CW205" s="267"/>
      <c r="CX205" s="267"/>
      <c r="CY205" s="267"/>
      <c r="CZ205" s="267"/>
      <c r="DA205" s="267"/>
      <c r="DB205" s="267"/>
      <c r="DC205" s="267"/>
      <c r="DD205" s="267"/>
      <c r="DE205" s="267"/>
      <c r="DF205" s="267"/>
      <c r="DG205" s="267"/>
      <c r="DH205" s="267"/>
      <c r="DI205" s="267"/>
      <c r="DJ205" s="267"/>
      <c r="DK205" s="267"/>
      <c r="DL205" s="267"/>
    </row>
    <row r="206" spans="1:116" x14ac:dyDescent="0.25">
      <c r="A206" s="267"/>
      <c r="B206" s="267"/>
      <c r="C206" s="267"/>
      <c r="D206" s="267"/>
      <c r="E206" s="267"/>
      <c r="F206" s="267"/>
      <c r="G206" s="267"/>
      <c r="H206" s="267"/>
      <c r="I206" s="267"/>
      <c r="J206" s="267"/>
      <c r="K206" s="267"/>
      <c r="L206" s="267"/>
      <c r="M206" s="267"/>
      <c r="N206" s="267"/>
      <c r="O206" s="267"/>
      <c r="P206" s="267"/>
      <c r="Q206" s="267"/>
      <c r="R206" s="267"/>
      <c r="S206" s="267"/>
      <c r="T206" s="267"/>
      <c r="U206" s="267"/>
      <c r="V206" s="267"/>
      <c r="W206" s="267"/>
      <c r="X206" s="267"/>
      <c r="Y206" s="267"/>
      <c r="Z206" s="267"/>
      <c r="AA206" s="267"/>
      <c r="AB206" s="267"/>
      <c r="AC206" s="267"/>
      <c r="AD206" s="267"/>
      <c r="AE206" s="267"/>
      <c r="AF206" s="267"/>
      <c r="AG206" s="267"/>
      <c r="AH206" s="267"/>
      <c r="AI206" s="267"/>
      <c r="AJ206" s="267"/>
      <c r="AK206" s="267"/>
      <c r="AL206" s="267"/>
      <c r="AM206" s="267"/>
      <c r="AN206" s="267"/>
      <c r="AO206" s="267"/>
      <c r="AP206" s="267"/>
      <c r="AQ206" s="267"/>
      <c r="AR206" s="267"/>
      <c r="AS206" s="267"/>
      <c r="AT206" s="267"/>
      <c r="AU206" s="267"/>
      <c r="AV206" s="267"/>
      <c r="AW206" s="267"/>
      <c r="AX206" s="267"/>
      <c r="AY206" s="267"/>
      <c r="AZ206" s="267"/>
      <c r="BA206" s="267"/>
      <c r="BB206" s="267"/>
      <c r="BC206" s="267"/>
      <c r="BD206" s="267"/>
      <c r="BE206" s="267"/>
      <c r="BF206" s="267"/>
      <c r="BG206" s="267"/>
      <c r="BH206" s="267"/>
      <c r="BI206" s="267"/>
      <c r="BJ206" s="267"/>
      <c r="BK206" s="267"/>
      <c r="BL206" s="267"/>
      <c r="BM206" s="267"/>
      <c r="BN206" s="267"/>
      <c r="BO206" s="267"/>
      <c r="BP206" s="267"/>
      <c r="BQ206" s="267"/>
      <c r="BR206" s="267"/>
      <c r="BS206" s="267"/>
      <c r="BT206" s="267"/>
      <c r="BU206" s="267"/>
      <c r="BV206" s="267"/>
      <c r="BW206" s="267"/>
      <c r="BX206" s="267"/>
      <c r="BY206" s="267"/>
      <c r="BZ206" s="267"/>
      <c r="CA206" s="267"/>
      <c r="CB206" s="267"/>
      <c r="CC206" s="267"/>
      <c r="CD206" s="267"/>
      <c r="CE206" s="267"/>
      <c r="CF206" s="267"/>
      <c r="CG206" s="267"/>
      <c r="CH206" s="267"/>
      <c r="CI206" s="267"/>
      <c r="CJ206" s="267"/>
      <c r="CK206" s="267"/>
      <c r="CL206" s="267"/>
      <c r="CM206" s="267"/>
      <c r="CN206" s="267"/>
      <c r="CO206" s="267"/>
      <c r="CP206" s="267"/>
      <c r="CQ206" s="267"/>
      <c r="CR206" s="267"/>
      <c r="CS206" s="267"/>
      <c r="CT206" s="267"/>
      <c r="CU206" s="267"/>
      <c r="CV206" s="267"/>
      <c r="CW206" s="267"/>
      <c r="CX206" s="267"/>
      <c r="CY206" s="267"/>
      <c r="CZ206" s="267"/>
      <c r="DA206" s="267"/>
      <c r="DB206" s="267"/>
      <c r="DC206" s="267"/>
      <c r="DD206" s="267"/>
      <c r="DE206" s="267"/>
      <c r="DF206" s="267"/>
      <c r="DG206" s="267"/>
      <c r="DH206" s="267"/>
      <c r="DI206" s="267"/>
      <c r="DJ206" s="267"/>
      <c r="DK206" s="267"/>
      <c r="DL206" s="267"/>
    </row>
    <row r="207" spans="1:116" x14ac:dyDescent="0.25">
      <c r="A207" s="267"/>
      <c r="B207" s="267"/>
      <c r="C207" s="267"/>
      <c r="D207" s="267"/>
      <c r="E207" s="267"/>
      <c r="F207" s="267"/>
      <c r="G207" s="267"/>
      <c r="H207" s="267"/>
      <c r="I207" s="267"/>
      <c r="J207" s="267"/>
      <c r="K207" s="267"/>
      <c r="L207" s="267"/>
      <c r="M207" s="267"/>
      <c r="N207" s="267"/>
      <c r="O207" s="267"/>
      <c r="P207" s="267"/>
      <c r="Q207" s="267"/>
      <c r="R207" s="267"/>
      <c r="S207" s="267"/>
      <c r="T207" s="267"/>
      <c r="U207" s="267"/>
      <c r="V207" s="267"/>
      <c r="W207" s="267"/>
      <c r="X207" s="267"/>
      <c r="Y207" s="267"/>
      <c r="Z207" s="267"/>
      <c r="AA207" s="267"/>
      <c r="AB207" s="267"/>
      <c r="AC207" s="267"/>
      <c r="AD207" s="267"/>
      <c r="AE207" s="267"/>
      <c r="AF207" s="267"/>
      <c r="AG207" s="267"/>
      <c r="AH207" s="267"/>
      <c r="AI207" s="267"/>
      <c r="AJ207" s="267"/>
      <c r="AK207" s="267"/>
      <c r="AL207" s="267"/>
      <c r="AM207" s="267"/>
      <c r="AN207" s="267"/>
      <c r="AO207" s="267"/>
      <c r="AP207" s="267"/>
      <c r="AQ207" s="267"/>
      <c r="AR207" s="267"/>
      <c r="AS207" s="267"/>
      <c r="AT207" s="267"/>
      <c r="AU207" s="267"/>
      <c r="AV207" s="267"/>
      <c r="AW207" s="267"/>
      <c r="AX207" s="267"/>
      <c r="AY207" s="267"/>
      <c r="AZ207" s="267"/>
      <c r="BA207" s="267"/>
      <c r="BB207" s="267"/>
      <c r="BC207" s="267"/>
      <c r="BD207" s="267"/>
      <c r="BE207" s="267"/>
      <c r="BF207" s="267"/>
      <c r="BG207" s="267"/>
      <c r="BH207" s="267"/>
      <c r="BI207" s="267"/>
      <c r="BJ207" s="267"/>
      <c r="BK207" s="267"/>
      <c r="BL207" s="267"/>
      <c r="BM207" s="267"/>
      <c r="BN207" s="267"/>
      <c r="BO207" s="267"/>
      <c r="BP207" s="267"/>
      <c r="BQ207" s="267"/>
      <c r="BR207" s="267"/>
      <c r="BS207" s="267"/>
      <c r="BT207" s="267"/>
      <c r="BU207" s="267"/>
      <c r="BV207" s="267"/>
      <c r="BW207" s="267"/>
      <c r="BX207" s="267"/>
      <c r="BY207" s="267"/>
      <c r="BZ207" s="267"/>
      <c r="CA207" s="267"/>
      <c r="CB207" s="267"/>
      <c r="CC207" s="267"/>
      <c r="CD207" s="267"/>
      <c r="CE207" s="267"/>
      <c r="CF207" s="267"/>
      <c r="CG207" s="267"/>
      <c r="CH207" s="267"/>
      <c r="CI207" s="267"/>
      <c r="CJ207" s="267"/>
      <c r="CK207" s="267"/>
      <c r="CL207" s="267"/>
      <c r="CM207" s="267"/>
      <c r="CN207" s="267"/>
      <c r="CO207" s="267"/>
      <c r="CP207" s="267"/>
      <c r="CQ207" s="267"/>
      <c r="CR207" s="267"/>
      <c r="CS207" s="267"/>
      <c r="CT207" s="267"/>
      <c r="CU207" s="267"/>
      <c r="CV207" s="267"/>
      <c r="CW207" s="267"/>
      <c r="CX207" s="267"/>
      <c r="CY207" s="267"/>
      <c r="CZ207" s="267"/>
      <c r="DA207" s="267"/>
      <c r="DB207" s="267"/>
      <c r="DC207" s="267"/>
      <c r="DD207" s="267"/>
      <c r="DE207" s="267"/>
      <c r="DF207" s="267"/>
      <c r="DG207" s="267"/>
      <c r="DH207" s="267"/>
      <c r="DI207" s="267"/>
      <c r="DJ207" s="267"/>
      <c r="DK207" s="267"/>
      <c r="DL207" s="267"/>
    </row>
    <row r="208" spans="1:116" x14ac:dyDescent="0.25">
      <c r="A208" s="267"/>
      <c r="B208" s="267"/>
      <c r="C208" s="267"/>
      <c r="D208" s="267"/>
      <c r="E208" s="267"/>
      <c r="F208" s="267"/>
      <c r="G208" s="267"/>
      <c r="H208" s="267"/>
      <c r="I208" s="267"/>
      <c r="J208" s="267"/>
      <c r="K208" s="267"/>
      <c r="L208" s="267"/>
      <c r="M208" s="267"/>
      <c r="N208" s="267"/>
      <c r="O208" s="267"/>
      <c r="P208" s="267"/>
      <c r="Q208" s="267"/>
      <c r="R208" s="267"/>
      <c r="S208" s="267"/>
      <c r="T208" s="267"/>
      <c r="U208" s="267"/>
      <c r="V208" s="267"/>
      <c r="W208" s="267"/>
      <c r="X208" s="267"/>
      <c r="Y208" s="267"/>
      <c r="Z208" s="267"/>
      <c r="AA208" s="267"/>
      <c r="AB208" s="267"/>
      <c r="AC208" s="267"/>
      <c r="AD208" s="267"/>
      <c r="AE208" s="267"/>
      <c r="AF208" s="267"/>
      <c r="AG208" s="267"/>
      <c r="AH208" s="267"/>
      <c r="AI208" s="267"/>
      <c r="AJ208" s="267"/>
      <c r="AK208" s="267"/>
      <c r="AL208" s="267"/>
      <c r="AM208" s="267"/>
      <c r="AN208" s="267"/>
      <c r="AO208" s="267"/>
      <c r="AP208" s="267"/>
      <c r="AQ208" s="267"/>
      <c r="AR208" s="267"/>
      <c r="AS208" s="267"/>
      <c r="AT208" s="267"/>
      <c r="AU208" s="267"/>
      <c r="AV208" s="267"/>
      <c r="AW208" s="267"/>
      <c r="AX208" s="267"/>
      <c r="AY208" s="267"/>
      <c r="AZ208" s="267"/>
      <c r="BA208" s="267"/>
      <c r="BB208" s="267"/>
      <c r="BC208" s="267"/>
      <c r="BD208" s="267"/>
      <c r="BE208" s="267"/>
      <c r="BF208" s="267"/>
      <c r="BG208" s="267"/>
      <c r="BH208" s="267"/>
      <c r="BI208" s="267"/>
      <c r="BJ208" s="267"/>
      <c r="BK208" s="267"/>
      <c r="BL208" s="267"/>
      <c r="BM208" s="267"/>
      <c r="BN208" s="267"/>
      <c r="BO208" s="267"/>
      <c r="BP208" s="267"/>
      <c r="BQ208" s="267"/>
      <c r="BR208" s="267"/>
      <c r="BS208" s="267"/>
      <c r="BT208" s="267"/>
      <c r="BU208" s="267"/>
      <c r="BV208" s="267"/>
      <c r="BW208" s="267"/>
      <c r="BX208" s="267"/>
      <c r="BY208" s="267"/>
      <c r="BZ208" s="267"/>
      <c r="CA208" s="267"/>
      <c r="CB208" s="267"/>
      <c r="CC208" s="267"/>
      <c r="CD208" s="267"/>
      <c r="CE208" s="267"/>
      <c r="CF208" s="267"/>
      <c r="CG208" s="267"/>
      <c r="CH208" s="267"/>
      <c r="CI208" s="267"/>
      <c r="CJ208" s="267"/>
      <c r="CK208" s="267"/>
      <c r="CL208" s="267"/>
      <c r="CM208" s="267"/>
      <c r="CN208" s="267"/>
      <c r="CO208" s="267"/>
      <c r="CP208" s="267"/>
      <c r="CQ208" s="267"/>
      <c r="CR208" s="267"/>
      <c r="CS208" s="267"/>
      <c r="CT208" s="267"/>
      <c r="CU208" s="267"/>
      <c r="CV208" s="267"/>
      <c r="CW208" s="267"/>
      <c r="CX208" s="267"/>
      <c r="CY208" s="267"/>
      <c r="CZ208" s="267"/>
      <c r="DA208" s="267"/>
      <c r="DB208" s="267"/>
      <c r="DC208" s="267"/>
      <c r="DD208" s="267"/>
      <c r="DE208" s="267"/>
      <c r="DF208" s="267"/>
      <c r="DG208" s="267"/>
      <c r="DH208" s="267"/>
      <c r="DI208" s="267"/>
      <c r="DJ208" s="267"/>
      <c r="DK208" s="267"/>
      <c r="DL208" s="267"/>
    </row>
    <row r="209" spans="1:116" x14ac:dyDescent="0.25">
      <c r="A209" s="267"/>
      <c r="B209" s="267"/>
      <c r="C209" s="267"/>
      <c r="D209" s="267"/>
      <c r="E209" s="267"/>
      <c r="F209" s="267"/>
      <c r="G209" s="267"/>
      <c r="H209" s="267"/>
      <c r="I209" s="267"/>
      <c r="J209" s="267"/>
      <c r="K209" s="267"/>
      <c r="L209" s="267"/>
      <c r="M209" s="267"/>
      <c r="N209" s="267"/>
      <c r="O209" s="267"/>
      <c r="P209" s="267"/>
      <c r="Q209" s="267"/>
      <c r="R209" s="267"/>
      <c r="S209" s="267"/>
      <c r="T209" s="267"/>
      <c r="U209" s="267"/>
      <c r="V209" s="267"/>
      <c r="W209" s="267"/>
      <c r="X209" s="267"/>
      <c r="Y209" s="267"/>
      <c r="Z209" s="267"/>
      <c r="AA209" s="267"/>
      <c r="AB209" s="267"/>
      <c r="AC209" s="267"/>
      <c r="AD209" s="267"/>
      <c r="AE209" s="267"/>
      <c r="AF209" s="267"/>
      <c r="AG209" s="267"/>
      <c r="AH209" s="267"/>
      <c r="AI209" s="267"/>
      <c r="AJ209" s="267"/>
      <c r="AK209" s="267"/>
      <c r="AL209" s="267"/>
      <c r="AM209" s="267"/>
      <c r="AN209" s="267"/>
      <c r="AO209" s="267"/>
      <c r="AP209" s="267"/>
      <c r="AQ209" s="267"/>
      <c r="AR209" s="267"/>
      <c r="AS209" s="267"/>
      <c r="AT209" s="267"/>
      <c r="AU209" s="267"/>
      <c r="AV209" s="267"/>
      <c r="AW209" s="267"/>
      <c r="AX209" s="267"/>
      <c r="AY209" s="267"/>
      <c r="AZ209" s="267"/>
      <c r="BA209" s="267"/>
      <c r="BB209" s="267"/>
      <c r="BC209" s="267"/>
      <c r="BD209" s="267"/>
      <c r="BE209" s="267"/>
      <c r="BF209" s="267"/>
      <c r="BG209" s="267"/>
      <c r="BH209" s="267"/>
      <c r="BI209" s="267"/>
      <c r="BJ209" s="267"/>
      <c r="BK209" s="267"/>
      <c r="BL209" s="267"/>
      <c r="BM209" s="267"/>
      <c r="BN209" s="267"/>
      <c r="BO209" s="267"/>
      <c r="BP209" s="267"/>
      <c r="BQ209" s="267"/>
      <c r="BR209" s="267"/>
      <c r="BS209" s="267"/>
      <c r="BT209" s="267"/>
      <c r="BU209" s="267"/>
      <c r="BV209" s="267"/>
      <c r="BW209" s="267"/>
      <c r="BX209" s="267"/>
      <c r="BY209" s="267"/>
      <c r="BZ209" s="267"/>
      <c r="CA209" s="267"/>
      <c r="CB209" s="267"/>
      <c r="CC209" s="267"/>
      <c r="CD209" s="267"/>
      <c r="CE209" s="267"/>
      <c r="CF209" s="267"/>
      <c r="CG209" s="267"/>
      <c r="CH209" s="267"/>
      <c r="CI209" s="267"/>
      <c r="CJ209" s="267"/>
      <c r="CK209" s="267"/>
      <c r="CL209" s="267"/>
      <c r="CM209" s="267"/>
      <c r="CN209" s="267"/>
      <c r="CO209" s="267"/>
      <c r="CP209" s="267"/>
      <c r="CQ209" s="267"/>
      <c r="CR209" s="267"/>
      <c r="CS209" s="267"/>
      <c r="CT209" s="267"/>
      <c r="CU209" s="267"/>
      <c r="CV209" s="267"/>
      <c r="CW209" s="267"/>
      <c r="CX209" s="267"/>
      <c r="CY209" s="267"/>
      <c r="CZ209" s="267"/>
      <c r="DA209" s="267"/>
      <c r="DB209" s="267"/>
      <c r="DC209" s="267"/>
      <c r="DD209" s="267"/>
      <c r="DE209" s="267"/>
      <c r="DF209" s="267"/>
      <c r="DG209" s="267"/>
      <c r="DH209" s="267"/>
      <c r="DI209" s="267"/>
      <c r="DJ209" s="267"/>
      <c r="DK209" s="267"/>
      <c r="DL209" s="267"/>
    </row>
    <row r="210" spans="1:116" x14ac:dyDescent="0.25">
      <c r="A210" s="267"/>
      <c r="B210" s="267"/>
      <c r="C210" s="267"/>
      <c r="D210" s="267"/>
      <c r="E210" s="267"/>
      <c r="F210" s="267"/>
      <c r="G210" s="267"/>
      <c r="H210" s="267"/>
      <c r="I210" s="267"/>
      <c r="J210" s="267"/>
      <c r="K210" s="267"/>
      <c r="L210" s="267"/>
      <c r="M210" s="267"/>
      <c r="N210" s="267"/>
      <c r="O210" s="267"/>
      <c r="P210" s="267"/>
      <c r="Q210" s="267"/>
      <c r="R210" s="267"/>
      <c r="S210" s="267"/>
      <c r="T210" s="267"/>
      <c r="U210" s="267"/>
      <c r="V210" s="267"/>
      <c r="W210" s="267"/>
      <c r="X210" s="267"/>
      <c r="Y210" s="267"/>
      <c r="Z210" s="267"/>
      <c r="AA210" s="267"/>
      <c r="AB210" s="267"/>
      <c r="AC210" s="267"/>
      <c r="AD210" s="267"/>
      <c r="AE210" s="267"/>
      <c r="AF210" s="267"/>
      <c r="AG210" s="267"/>
      <c r="AH210" s="267"/>
      <c r="AI210" s="267"/>
      <c r="AJ210" s="267"/>
      <c r="AK210" s="267"/>
      <c r="AL210" s="267"/>
      <c r="AM210" s="267"/>
      <c r="AN210" s="267"/>
      <c r="AO210" s="267"/>
      <c r="AP210" s="267"/>
      <c r="AQ210" s="267"/>
      <c r="AR210" s="267"/>
      <c r="AS210" s="267"/>
      <c r="AT210" s="267"/>
      <c r="AU210" s="267"/>
      <c r="AV210" s="267"/>
      <c r="AW210" s="267"/>
      <c r="AX210" s="267"/>
      <c r="AY210" s="267"/>
      <c r="AZ210" s="267"/>
      <c r="BA210" s="267"/>
      <c r="BB210" s="267"/>
      <c r="BC210" s="267"/>
      <c r="BD210" s="267"/>
      <c r="BE210" s="267"/>
      <c r="BF210" s="267"/>
      <c r="BG210" s="267"/>
      <c r="BH210" s="267"/>
      <c r="BI210" s="267"/>
      <c r="BJ210" s="267"/>
      <c r="BK210" s="267"/>
      <c r="BL210" s="267"/>
      <c r="BM210" s="267"/>
      <c r="BN210" s="267"/>
      <c r="BO210" s="267"/>
      <c r="BP210" s="267"/>
      <c r="BQ210" s="267"/>
      <c r="BR210" s="267"/>
      <c r="BS210" s="267"/>
      <c r="BT210" s="267"/>
      <c r="BU210" s="267"/>
      <c r="BV210" s="267"/>
      <c r="BW210" s="267"/>
      <c r="BX210" s="267"/>
      <c r="BY210" s="267"/>
      <c r="BZ210" s="267"/>
      <c r="CA210" s="267"/>
      <c r="CB210" s="267"/>
      <c r="CC210" s="267"/>
      <c r="CD210" s="267"/>
      <c r="CE210" s="267"/>
      <c r="CF210" s="267"/>
      <c r="CG210" s="267"/>
      <c r="CH210" s="267"/>
      <c r="CI210" s="267"/>
      <c r="CJ210" s="267"/>
      <c r="CK210" s="267"/>
      <c r="CL210" s="267"/>
      <c r="CM210" s="267"/>
      <c r="CN210" s="267"/>
      <c r="CO210" s="267"/>
      <c r="CP210" s="267"/>
      <c r="CQ210" s="267"/>
      <c r="CR210" s="267"/>
      <c r="CS210" s="267"/>
      <c r="CT210" s="267"/>
      <c r="CU210" s="267"/>
      <c r="CV210" s="267"/>
      <c r="CW210" s="267"/>
      <c r="CX210" s="267"/>
      <c r="CY210" s="267"/>
      <c r="CZ210" s="267"/>
      <c r="DA210" s="267"/>
      <c r="DB210" s="267"/>
      <c r="DC210" s="267"/>
      <c r="DD210" s="267"/>
      <c r="DE210" s="267"/>
      <c r="DF210" s="267"/>
      <c r="DG210" s="267"/>
      <c r="DH210" s="267"/>
      <c r="DI210" s="267"/>
      <c r="DJ210" s="267"/>
      <c r="DK210" s="267"/>
      <c r="DL210" s="267"/>
    </row>
    <row r="211" spans="1:116" x14ac:dyDescent="0.25">
      <c r="A211" s="267"/>
      <c r="B211" s="267"/>
      <c r="C211" s="267"/>
      <c r="D211" s="267"/>
      <c r="E211" s="267"/>
      <c r="F211" s="267"/>
      <c r="G211" s="267"/>
      <c r="H211" s="267"/>
      <c r="I211" s="267"/>
      <c r="J211" s="267"/>
      <c r="K211" s="267"/>
      <c r="L211" s="267"/>
      <c r="M211" s="267"/>
      <c r="N211" s="267"/>
      <c r="O211" s="267"/>
      <c r="P211" s="267"/>
      <c r="Q211" s="267"/>
      <c r="R211" s="267"/>
      <c r="S211" s="267"/>
      <c r="T211" s="267"/>
      <c r="U211" s="267"/>
      <c r="V211" s="267"/>
      <c r="W211" s="267"/>
      <c r="X211" s="267"/>
      <c r="Y211" s="267"/>
      <c r="Z211" s="267"/>
      <c r="AA211" s="267"/>
      <c r="AB211" s="267"/>
      <c r="AC211" s="267"/>
      <c r="AD211" s="267"/>
      <c r="AE211" s="267"/>
      <c r="AF211" s="267"/>
      <c r="AG211" s="267"/>
      <c r="AH211" s="267"/>
      <c r="AI211" s="267"/>
      <c r="AJ211" s="267"/>
      <c r="AK211" s="267"/>
      <c r="AL211" s="267"/>
      <c r="AM211" s="267"/>
      <c r="AN211" s="267"/>
      <c r="AO211" s="267"/>
      <c r="AP211" s="267"/>
      <c r="AQ211" s="267"/>
      <c r="AR211" s="267"/>
      <c r="AS211" s="267"/>
      <c r="AT211" s="267"/>
      <c r="AU211" s="267"/>
      <c r="AV211" s="267"/>
      <c r="AW211" s="267"/>
      <c r="AX211" s="267"/>
      <c r="AY211" s="267"/>
      <c r="AZ211" s="267"/>
      <c r="BA211" s="267"/>
      <c r="BB211" s="267"/>
      <c r="BC211" s="267"/>
      <c r="BD211" s="267"/>
      <c r="BE211" s="267"/>
      <c r="BF211" s="267"/>
      <c r="BG211" s="267"/>
      <c r="BH211" s="267"/>
      <c r="BI211" s="267"/>
      <c r="BJ211" s="267"/>
      <c r="BK211" s="267"/>
      <c r="BL211" s="267"/>
      <c r="BM211" s="267"/>
      <c r="BN211" s="267"/>
      <c r="BO211" s="267"/>
      <c r="BP211" s="267"/>
      <c r="BQ211" s="267"/>
      <c r="BR211" s="267"/>
      <c r="BS211" s="267"/>
      <c r="BT211" s="267"/>
      <c r="BU211" s="267"/>
      <c r="BV211" s="267"/>
      <c r="BW211" s="267"/>
      <c r="BX211" s="267"/>
      <c r="BY211" s="267"/>
      <c r="BZ211" s="267"/>
      <c r="CA211" s="267"/>
      <c r="CB211" s="267"/>
      <c r="CC211" s="267"/>
      <c r="CD211" s="267"/>
      <c r="CE211" s="267"/>
      <c r="CF211" s="267"/>
      <c r="CG211" s="267"/>
      <c r="CH211" s="267"/>
      <c r="CI211" s="267"/>
      <c r="CJ211" s="267"/>
      <c r="CK211" s="267"/>
      <c r="CL211" s="267"/>
      <c r="CM211" s="267"/>
      <c r="CN211" s="267"/>
      <c r="CO211" s="267"/>
      <c r="CP211" s="267"/>
      <c r="CQ211" s="267"/>
      <c r="CR211" s="267"/>
      <c r="CS211" s="267"/>
      <c r="CT211" s="267"/>
      <c r="CU211" s="267"/>
      <c r="CV211" s="267"/>
      <c r="CW211" s="267"/>
      <c r="CX211" s="267"/>
      <c r="CY211" s="267"/>
      <c r="CZ211" s="267"/>
      <c r="DA211" s="267"/>
      <c r="DB211" s="267"/>
      <c r="DC211" s="267"/>
      <c r="DD211" s="267"/>
      <c r="DE211" s="267"/>
      <c r="DF211" s="267"/>
      <c r="DG211" s="267"/>
      <c r="DH211" s="267"/>
      <c r="DI211" s="267"/>
      <c r="DJ211" s="267"/>
      <c r="DK211" s="267"/>
      <c r="DL211" s="267"/>
    </row>
    <row r="212" spans="1:116" x14ac:dyDescent="0.25">
      <c r="A212" s="267"/>
      <c r="B212" s="267"/>
      <c r="C212" s="267"/>
      <c r="D212" s="267"/>
      <c r="E212" s="267"/>
      <c r="F212" s="267"/>
      <c r="G212" s="267"/>
      <c r="H212" s="267"/>
      <c r="I212" s="267"/>
      <c r="J212" s="267"/>
      <c r="K212" s="267"/>
      <c r="L212" s="267"/>
      <c r="M212" s="267"/>
      <c r="N212" s="267"/>
      <c r="O212" s="267"/>
      <c r="P212" s="267"/>
      <c r="Q212" s="267"/>
      <c r="R212" s="267"/>
      <c r="S212" s="267"/>
      <c r="T212" s="267"/>
      <c r="U212" s="267"/>
      <c r="V212" s="267"/>
      <c r="W212" s="267"/>
      <c r="X212" s="267"/>
      <c r="Y212" s="267"/>
      <c r="Z212" s="267"/>
      <c r="AA212" s="267"/>
      <c r="AB212" s="267"/>
      <c r="AC212" s="267"/>
      <c r="AD212" s="267"/>
      <c r="AE212" s="267"/>
      <c r="AF212" s="267"/>
      <c r="AG212" s="267"/>
      <c r="AH212" s="267"/>
      <c r="AI212" s="267"/>
      <c r="AJ212" s="267"/>
      <c r="AK212" s="267"/>
      <c r="AL212" s="267"/>
      <c r="AM212" s="267"/>
      <c r="AN212" s="267"/>
      <c r="AO212" s="267"/>
      <c r="AP212" s="267"/>
      <c r="AQ212" s="267"/>
      <c r="AR212" s="267"/>
      <c r="AS212" s="267"/>
      <c r="AT212" s="267"/>
      <c r="AU212" s="267"/>
      <c r="AV212" s="267"/>
      <c r="AW212" s="267"/>
      <c r="AX212" s="267"/>
      <c r="AY212" s="267"/>
      <c r="AZ212" s="267"/>
      <c r="BA212" s="267"/>
      <c r="BB212" s="267"/>
      <c r="BC212" s="267"/>
      <c r="BD212" s="267"/>
      <c r="BE212" s="267"/>
      <c r="BF212" s="267"/>
      <c r="BG212" s="267"/>
      <c r="BH212" s="267"/>
      <c r="BI212" s="267"/>
      <c r="BJ212" s="267"/>
      <c r="BK212" s="267"/>
      <c r="BL212" s="267"/>
      <c r="BM212" s="267"/>
      <c r="BN212" s="267"/>
      <c r="BO212" s="267"/>
      <c r="BP212" s="267"/>
      <c r="BQ212" s="267"/>
      <c r="BR212" s="267"/>
      <c r="BS212" s="267"/>
      <c r="BT212" s="267"/>
      <c r="BU212" s="267"/>
      <c r="BV212" s="267"/>
      <c r="BW212" s="267"/>
      <c r="BX212" s="267"/>
      <c r="BY212" s="267"/>
      <c r="BZ212" s="267"/>
      <c r="CA212" s="267"/>
      <c r="CB212" s="267"/>
      <c r="CC212" s="267"/>
      <c r="CD212" s="267"/>
      <c r="CE212" s="267"/>
      <c r="CF212" s="267"/>
      <c r="CG212" s="267"/>
      <c r="CH212" s="267"/>
      <c r="CI212" s="267"/>
      <c r="CJ212" s="267"/>
      <c r="CK212" s="267"/>
      <c r="CL212" s="267"/>
      <c r="CM212" s="267"/>
      <c r="CN212" s="267"/>
      <c r="CO212" s="267"/>
      <c r="CP212" s="267"/>
      <c r="CQ212" s="267"/>
      <c r="CR212" s="267"/>
      <c r="CS212" s="267"/>
      <c r="CT212" s="267"/>
      <c r="CU212" s="267"/>
      <c r="CV212" s="267"/>
      <c r="CW212" s="267"/>
      <c r="CX212" s="267"/>
      <c r="CY212" s="267"/>
      <c r="CZ212" s="267"/>
      <c r="DA212" s="267"/>
      <c r="DB212" s="267"/>
      <c r="DC212" s="267"/>
      <c r="DD212" s="267"/>
      <c r="DE212" s="267"/>
      <c r="DF212" s="267"/>
      <c r="DG212" s="267"/>
      <c r="DH212" s="267"/>
      <c r="DI212" s="267"/>
      <c r="DJ212" s="267"/>
      <c r="DK212" s="267"/>
      <c r="DL212" s="267"/>
    </row>
    <row r="213" spans="1:116" x14ac:dyDescent="0.25">
      <c r="A213" s="267"/>
      <c r="B213" s="267"/>
      <c r="C213" s="267"/>
      <c r="D213" s="267"/>
      <c r="E213" s="267"/>
      <c r="F213" s="267"/>
      <c r="G213" s="267"/>
      <c r="H213" s="267"/>
      <c r="I213" s="267"/>
      <c r="J213" s="267"/>
      <c r="K213" s="267"/>
      <c r="L213" s="267"/>
      <c r="M213" s="267"/>
      <c r="N213" s="267"/>
      <c r="O213" s="267"/>
      <c r="P213" s="267"/>
      <c r="Q213" s="267"/>
      <c r="R213" s="267"/>
      <c r="S213" s="267"/>
      <c r="T213" s="267"/>
      <c r="U213" s="267"/>
      <c r="V213" s="267"/>
      <c r="W213" s="267"/>
      <c r="X213" s="267"/>
      <c r="Y213" s="267"/>
      <c r="Z213" s="267"/>
      <c r="AA213" s="267"/>
      <c r="AB213" s="267"/>
      <c r="AC213" s="267"/>
      <c r="AD213" s="267"/>
      <c r="AE213" s="267"/>
      <c r="AF213" s="267"/>
      <c r="AG213" s="267"/>
      <c r="AH213" s="267"/>
      <c r="AI213" s="267"/>
      <c r="AJ213" s="267"/>
      <c r="AK213" s="267"/>
      <c r="AL213" s="267"/>
      <c r="AM213" s="267"/>
      <c r="AN213" s="267"/>
      <c r="AO213" s="267"/>
      <c r="AP213" s="267"/>
      <c r="AQ213" s="267"/>
      <c r="AR213" s="267"/>
      <c r="AS213" s="267"/>
      <c r="AT213" s="267"/>
      <c r="AU213" s="267"/>
      <c r="AV213" s="267"/>
      <c r="AW213" s="267"/>
      <c r="AX213" s="267"/>
      <c r="AY213" s="267"/>
      <c r="AZ213" s="267"/>
      <c r="BA213" s="267"/>
      <c r="BB213" s="267"/>
      <c r="BC213" s="267"/>
      <c r="BD213" s="267"/>
      <c r="BE213" s="267"/>
      <c r="BF213" s="267"/>
      <c r="BG213" s="267"/>
      <c r="BH213" s="267"/>
      <c r="BI213" s="267"/>
      <c r="BJ213" s="267"/>
      <c r="BK213" s="267"/>
      <c r="BL213" s="267"/>
      <c r="BM213" s="267"/>
      <c r="BN213" s="267"/>
      <c r="BO213" s="267"/>
      <c r="BP213" s="267"/>
      <c r="BQ213" s="267"/>
      <c r="BR213" s="267"/>
      <c r="BS213" s="267"/>
      <c r="BT213" s="267"/>
      <c r="BU213" s="267"/>
      <c r="BV213" s="267"/>
      <c r="BW213" s="267"/>
      <c r="BX213" s="267"/>
      <c r="BY213" s="267"/>
      <c r="BZ213" s="267"/>
      <c r="CA213" s="267"/>
      <c r="CB213" s="267"/>
      <c r="CC213" s="267"/>
      <c r="CD213" s="267"/>
      <c r="CE213" s="267"/>
      <c r="CF213" s="267"/>
      <c r="CG213" s="267"/>
      <c r="CH213" s="267"/>
      <c r="CI213" s="267"/>
      <c r="CJ213" s="267"/>
      <c r="CK213" s="267"/>
      <c r="CL213" s="267"/>
      <c r="CM213" s="267"/>
      <c r="CN213" s="267"/>
      <c r="CO213" s="267"/>
      <c r="CP213" s="267"/>
      <c r="CQ213" s="267"/>
      <c r="CR213" s="267"/>
      <c r="CS213" s="267"/>
      <c r="CT213" s="267"/>
      <c r="CU213" s="267"/>
      <c r="CV213" s="267"/>
      <c r="CW213" s="267"/>
      <c r="CX213" s="267"/>
      <c r="CY213" s="267"/>
      <c r="CZ213" s="267"/>
      <c r="DA213" s="267"/>
      <c r="DB213" s="267"/>
      <c r="DC213" s="267"/>
      <c r="DD213" s="267"/>
      <c r="DE213" s="267"/>
      <c r="DF213" s="267"/>
      <c r="DG213" s="267"/>
      <c r="DH213" s="267"/>
      <c r="DI213" s="267"/>
      <c r="DJ213" s="267"/>
      <c r="DK213" s="267"/>
      <c r="DL213" s="267"/>
    </row>
    <row r="214" spans="1:116" x14ac:dyDescent="0.25">
      <c r="A214" s="267"/>
      <c r="B214" s="267"/>
      <c r="C214" s="267"/>
      <c r="D214" s="267"/>
      <c r="E214" s="267"/>
      <c r="F214" s="267"/>
      <c r="G214" s="267"/>
      <c r="H214" s="267"/>
      <c r="I214" s="267"/>
      <c r="J214" s="267"/>
      <c r="K214" s="267"/>
      <c r="L214" s="267"/>
      <c r="M214" s="267"/>
      <c r="N214" s="267"/>
      <c r="O214" s="267"/>
      <c r="P214" s="267"/>
      <c r="Q214" s="267"/>
      <c r="R214" s="267"/>
      <c r="S214" s="267"/>
      <c r="T214" s="267"/>
      <c r="U214" s="267"/>
      <c r="V214" s="267"/>
      <c r="W214" s="267"/>
      <c r="X214" s="267"/>
      <c r="Y214" s="267"/>
      <c r="Z214" s="267"/>
      <c r="AA214" s="267"/>
      <c r="AB214" s="267"/>
      <c r="AC214" s="267"/>
      <c r="AD214" s="267"/>
      <c r="AE214" s="267"/>
      <c r="AF214" s="267"/>
      <c r="AG214" s="267"/>
      <c r="AH214" s="267"/>
      <c r="AI214" s="267"/>
      <c r="AJ214" s="267"/>
      <c r="AK214" s="267"/>
      <c r="AL214" s="267"/>
      <c r="AM214" s="267"/>
      <c r="AN214" s="267"/>
      <c r="AO214" s="267"/>
      <c r="AP214" s="267"/>
      <c r="AQ214" s="267"/>
      <c r="AR214" s="267"/>
      <c r="AS214" s="267"/>
      <c r="AT214" s="267"/>
      <c r="AU214" s="267"/>
      <c r="AV214" s="267"/>
      <c r="AW214" s="267"/>
      <c r="AX214" s="267"/>
      <c r="AY214" s="267"/>
      <c r="AZ214" s="267"/>
      <c r="BA214" s="267"/>
      <c r="BB214" s="267"/>
      <c r="BC214" s="267"/>
      <c r="BD214" s="267"/>
      <c r="BE214" s="267"/>
      <c r="BF214" s="267"/>
      <c r="BG214" s="267"/>
      <c r="BH214" s="267"/>
      <c r="BI214" s="267"/>
      <c r="BJ214" s="267"/>
      <c r="BK214" s="267"/>
      <c r="BL214" s="267"/>
      <c r="BM214" s="267"/>
      <c r="BN214" s="267"/>
      <c r="BO214" s="267"/>
      <c r="BP214" s="267"/>
      <c r="BQ214" s="267"/>
      <c r="BR214" s="267"/>
      <c r="BS214" s="267"/>
      <c r="BT214" s="267"/>
      <c r="BU214" s="267"/>
      <c r="BV214" s="267"/>
      <c r="BW214" s="267"/>
      <c r="BX214" s="267"/>
      <c r="BY214" s="267"/>
      <c r="BZ214" s="267"/>
      <c r="CA214" s="267"/>
      <c r="CB214" s="267"/>
      <c r="CC214" s="267"/>
      <c r="CD214" s="267"/>
      <c r="CE214" s="267"/>
      <c r="CF214" s="267"/>
      <c r="CG214" s="267"/>
      <c r="CH214" s="267"/>
      <c r="CI214" s="267"/>
      <c r="CJ214" s="267"/>
      <c r="CK214" s="267"/>
      <c r="CL214" s="267"/>
      <c r="CM214" s="267"/>
      <c r="CN214" s="267"/>
      <c r="CO214" s="267"/>
      <c r="CP214" s="267"/>
      <c r="CQ214" s="267"/>
      <c r="CR214" s="267"/>
      <c r="CS214" s="267"/>
      <c r="CT214" s="267"/>
      <c r="CU214" s="267"/>
      <c r="CV214" s="267"/>
      <c r="CW214" s="267"/>
      <c r="CX214" s="267"/>
      <c r="CY214" s="267"/>
      <c r="CZ214" s="267"/>
      <c r="DA214" s="267"/>
      <c r="DB214" s="267"/>
      <c r="DC214" s="267"/>
      <c r="DD214" s="267"/>
      <c r="DE214" s="267"/>
      <c r="DF214" s="267"/>
      <c r="DG214" s="267"/>
      <c r="DH214" s="267"/>
      <c r="DI214" s="267"/>
      <c r="DJ214" s="267"/>
      <c r="DK214" s="267"/>
      <c r="DL214" s="267"/>
    </row>
    <row r="215" spans="1:116" x14ac:dyDescent="0.25">
      <c r="A215" s="267"/>
      <c r="B215" s="267"/>
      <c r="C215" s="267"/>
      <c r="D215" s="267"/>
      <c r="E215" s="267"/>
      <c r="F215" s="267"/>
      <c r="G215" s="267"/>
      <c r="H215" s="267"/>
      <c r="I215" s="267"/>
      <c r="J215" s="267"/>
      <c r="K215" s="267"/>
      <c r="L215" s="267"/>
      <c r="M215" s="267"/>
      <c r="N215" s="267"/>
      <c r="O215" s="267"/>
      <c r="P215" s="267"/>
      <c r="Q215" s="267"/>
      <c r="R215" s="267"/>
      <c r="S215" s="267"/>
      <c r="T215" s="267"/>
      <c r="U215" s="267"/>
      <c r="V215" s="267"/>
      <c r="W215" s="267"/>
      <c r="X215" s="267"/>
      <c r="Y215" s="267"/>
      <c r="Z215" s="267"/>
      <c r="AA215" s="267"/>
      <c r="AB215" s="267"/>
      <c r="AC215" s="267"/>
      <c r="AD215" s="267"/>
      <c r="AE215" s="267"/>
      <c r="AF215" s="267"/>
      <c r="AG215" s="267"/>
      <c r="AH215" s="267"/>
      <c r="AI215" s="267"/>
      <c r="AJ215" s="267"/>
      <c r="AK215" s="267"/>
      <c r="AL215" s="267"/>
      <c r="AM215" s="267"/>
      <c r="AN215" s="267"/>
      <c r="AO215" s="267"/>
      <c r="AP215" s="267"/>
      <c r="AQ215" s="267"/>
      <c r="AR215" s="267"/>
      <c r="AS215" s="267"/>
      <c r="AT215" s="267"/>
      <c r="AU215" s="267"/>
      <c r="AV215" s="267"/>
      <c r="AW215" s="267"/>
      <c r="AX215" s="267"/>
      <c r="AY215" s="267"/>
      <c r="AZ215" s="267"/>
      <c r="BA215" s="267"/>
      <c r="BB215" s="267"/>
      <c r="BC215" s="267"/>
      <c r="BD215" s="267"/>
      <c r="BE215" s="267"/>
      <c r="BF215" s="267"/>
      <c r="BG215" s="267"/>
      <c r="BH215" s="267"/>
      <c r="BI215" s="267"/>
      <c r="BJ215" s="267"/>
      <c r="BK215" s="267"/>
      <c r="BL215" s="267"/>
      <c r="BM215" s="267"/>
      <c r="BN215" s="267"/>
      <c r="BO215" s="267"/>
      <c r="BP215" s="267"/>
      <c r="BQ215" s="267"/>
      <c r="BR215" s="267"/>
      <c r="BS215" s="267"/>
      <c r="BT215" s="267"/>
      <c r="BU215" s="267"/>
      <c r="BV215" s="267"/>
      <c r="BW215" s="267"/>
      <c r="BX215" s="267"/>
      <c r="BY215" s="267"/>
      <c r="BZ215" s="267"/>
      <c r="CA215" s="267"/>
      <c r="CB215" s="267"/>
      <c r="CC215" s="267"/>
      <c r="CD215" s="267"/>
      <c r="CE215" s="267"/>
      <c r="CF215" s="267"/>
      <c r="CG215" s="267"/>
      <c r="CH215" s="267"/>
      <c r="CI215" s="267"/>
      <c r="CJ215" s="267"/>
      <c r="CK215" s="267"/>
      <c r="CL215" s="267"/>
      <c r="CM215" s="267"/>
      <c r="CN215" s="267"/>
      <c r="CO215" s="267"/>
      <c r="CP215" s="267"/>
      <c r="CQ215" s="267"/>
      <c r="CR215" s="267"/>
      <c r="CS215" s="267"/>
      <c r="CT215" s="267"/>
      <c r="CU215" s="267"/>
      <c r="CV215" s="267"/>
      <c r="CW215" s="267"/>
      <c r="CX215" s="267"/>
      <c r="CY215" s="267"/>
      <c r="CZ215" s="267"/>
      <c r="DA215" s="267"/>
      <c r="DB215" s="267"/>
      <c r="DC215" s="267"/>
      <c r="DD215" s="267"/>
      <c r="DE215" s="267"/>
      <c r="DF215" s="267"/>
      <c r="DG215" s="267"/>
      <c r="DH215" s="267"/>
      <c r="DI215" s="267"/>
      <c r="DJ215" s="267"/>
      <c r="DK215" s="267"/>
      <c r="DL215" s="267"/>
    </row>
    <row r="216" spans="1:116" x14ac:dyDescent="0.25">
      <c r="A216" s="267"/>
      <c r="B216" s="267"/>
      <c r="C216" s="267"/>
      <c r="D216" s="267"/>
      <c r="E216" s="267"/>
      <c r="F216" s="267"/>
      <c r="G216" s="267"/>
      <c r="H216" s="267"/>
      <c r="I216" s="267"/>
      <c r="J216" s="267"/>
      <c r="K216" s="267"/>
      <c r="L216" s="267"/>
      <c r="M216" s="267"/>
      <c r="N216" s="267"/>
      <c r="O216" s="267"/>
      <c r="P216" s="267"/>
      <c r="Q216" s="267"/>
      <c r="R216" s="267"/>
      <c r="S216" s="267"/>
      <c r="T216" s="267"/>
      <c r="U216" s="267"/>
      <c r="V216" s="267"/>
      <c r="W216" s="267"/>
      <c r="X216" s="267"/>
      <c r="Y216" s="267"/>
      <c r="Z216" s="267"/>
      <c r="AA216" s="267"/>
      <c r="AB216" s="267"/>
      <c r="AC216" s="267"/>
      <c r="AD216" s="267"/>
      <c r="AE216" s="267"/>
      <c r="AF216" s="267"/>
      <c r="AG216" s="267"/>
      <c r="AH216" s="267"/>
      <c r="AI216" s="267"/>
      <c r="AJ216" s="267"/>
      <c r="AK216" s="267"/>
      <c r="AL216" s="267"/>
      <c r="AM216" s="267"/>
      <c r="AN216" s="267"/>
      <c r="AO216" s="267"/>
      <c r="AP216" s="267"/>
      <c r="AQ216" s="267"/>
      <c r="AR216" s="267"/>
      <c r="AS216" s="267"/>
      <c r="AT216" s="267"/>
      <c r="AU216" s="267"/>
      <c r="AV216" s="267"/>
      <c r="AW216" s="267"/>
      <c r="AX216" s="267"/>
      <c r="AY216" s="267"/>
      <c r="AZ216" s="267"/>
      <c r="BA216" s="267"/>
      <c r="BB216" s="267"/>
      <c r="BC216" s="267"/>
      <c r="BD216" s="267"/>
      <c r="BE216" s="267"/>
      <c r="BF216" s="267"/>
      <c r="BG216" s="267"/>
      <c r="BH216" s="267"/>
      <c r="BI216" s="267"/>
      <c r="BJ216" s="267"/>
      <c r="BK216" s="267"/>
      <c r="BL216" s="267"/>
      <c r="BM216" s="267"/>
      <c r="BN216" s="267"/>
      <c r="BO216" s="267"/>
      <c r="BP216" s="267"/>
      <c r="BQ216" s="267"/>
      <c r="BR216" s="267"/>
      <c r="BS216" s="267"/>
      <c r="BT216" s="267"/>
      <c r="BU216" s="267"/>
      <c r="BV216" s="267"/>
      <c r="BW216" s="267"/>
      <c r="BX216" s="267"/>
      <c r="BY216" s="267"/>
      <c r="BZ216" s="267"/>
      <c r="CA216" s="267"/>
      <c r="CB216" s="267"/>
      <c r="CC216" s="267"/>
      <c r="CD216" s="267"/>
      <c r="CE216" s="267"/>
      <c r="CF216" s="267"/>
      <c r="CG216" s="267"/>
      <c r="CH216" s="267"/>
      <c r="CI216" s="267"/>
      <c r="CJ216" s="267"/>
      <c r="CK216" s="267"/>
      <c r="CL216" s="267"/>
      <c r="CM216" s="267"/>
      <c r="CN216" s="267"/>
      <c r="CO216" s="267"/>
      <c r="CP216" s="267"/>
      <c r="CQ216" s="267"/>
      <c r="CR216" s="267"/>
      <c r="CS216" s="267"/>
      <c r="CT216" s="267"/>
      <c r="CU216" s="267"/>
      <c r="CV216" s="267"/>
      <c r="CW216" s="267"/>
      <c r="CX216" s="267"/>
      <c r="CY216" s="267"/>
      <c r="CZ216" s="267"/>
      <c r="DA216" s="267"/>
      <c r="DB216" s="267"/>
      <c r="DC216" s="267"/>
      <c r="DD216" s="267"/>
      <c r="DE216" s="267"/>
      <c r="DF216" s="267"/>
      <c r="DG216" s="267"/>
      <c r="DH216" s="267"/>
      <c r="DI216" s="267"/>
      <c r="DJ216" s="267"/>
      <c r="DK216" s="267"/>
      <c r="DL216" s="267"/>
    </row>
    <row r="217" spans="1:116" x14ac:dyDescent="0.25">
      <c r="A217" s="267"/>
      <c r="B217" s="267"/>
      <c r="C217" s="267"/>
      <c r="D217" s="267"/>
      <c r="E217" s="267"/>
      <c r="F217" s="267"/>
      <c r="G217" s="267"/>
      <c r="H217" s="267"/>
      <c r="I217" s="267"/>
      <c r="J217" s="267"/>
      <c r="K217" s="267"/>
      <c r="L217" s="267"/>
      <c r="M217" s="267"/>
      <c r="N217" s="267"/>
      <c r="O217" s="267"/>
      <c r="P217" s="267"/>
      <c r="Q217" s="267"/>
      <c r="R217" s="267"/>
      <c r="S217" s="267"/>
      <c r="T217" s="267"/>
      <c r="U217" s="267"/>
      <c r="V217" s="267"/>
      <c r="W217" s="267"/>
      <c r="X217" s="267"/>
      <c r="Y217" s="267"/>
      <c r="Z217" s="267"/>
      <c r="AA217" s="267"/>
      <c r="AB217" s="267"/>
      <c r="AC217" s="267"/>
      <c r="AD217" s="267"/>
      <c r="AE217" s="267"/>
      <c r="AF217" s="267"/>
      <c r="AG217" s="267"/>
      <c r="AH217" s="267"/>
      <c r="AI217" s="267"/>
      <c r="AJ217" s="267"/>
      <c r="AK217" s="267"/>
      <c r="AL217" s="267"/>
      <c r="AM217" s="267"/>
      <c r="AN217" s="267"/>
      <c r="AO217" s="267"/>
      <c r="AP217" s="267"/>
      <c r="AQ217" s="267"/>
      <c r="AR217" s="267"/>
      <c r="AS217" s="267"/>
      <c r="AT217" s="267"/>
      <c r="AU217" s="267"/>
      <c r="AV217" s="267"/>
      <c r="AW217" s="267"/>
      <c r="AX217" s="267"/>
      <c r="AY217" s="267"/>
      <c r="AZ217" s="267"/>
      <c r="BA217" s="267"/>
      <c r="BB217" s="267"/>
      <c r="BC217" s="267"/>
      <c r="BD217" s="267"/>
      <c r="BE217" s="267"/>
      <c r="BF217" s="267"/>
      <c r="BG217" s="267"/>
      <c r="BH217" s="267"/>
      <c r="BI217" s="267"/>
      <c r="BJ217" s="267"/>
      <c r="BK217" s="267"/>
      <c r="BL217" s="267"/>
      <c r="BM217" s="267"/>
      <c r="BN217" s="267"/>
      <c r="BO217" s="267"/>
      <c r="BP217" s="267"/>
      <c r="BQ217" s="267"/>
      <c r="BR217" s="267"/>
      <c r="BS217" s="267"/>
      <c r="BT217" s="267"/>
      <c r="BU217" s="267"/>
      <c r="BV217" s="267"/>
      <c r="BW217" s="267"/>
      <c r="BX217" s="267"/>
      <c r="BY217" s="267"/>
      <c r="BZ217" s="267"/>
      <c r="CA217" s="267"/>
      <c r="CB217" s="267"/>
      <c r="CC217" s="267"/>
      <c r="CD217" s="267"/>
      <c r="CE217" s="267"/>
      <c r="CF217" s="267"/>
      <c r="CG217" s="267"/>
      <c r="CH217" s="267"/>
      <c r="CI217" s="267"/>
      <c r="CJ217" s="267"/>
      <c r="CK217" s="267"/>
      <c r="CL217" s="267"/>
      <c r="CM217" s="267"/>
      <c r="CN217" s="267"/>
      <c r="CO217" s="267"/>
      <c r="CP217" s="267"/>
      <c r="CQ217" s="267"/>
      <c r="CR217" s="267"/>
      <c r="CS217" s="267"/>
      <c r="CT217" s="267"/>
      <c r="CU217" s="267"/>
      <c r="CV217" s="267"/>
      <c r="CW217" s="267"/>
      <c r="CX217" s="267"/>
      <c r="CY217" s="267"/>
      <c r="CZ217" s="267"/>
      <c r="DA217" s="267"/>
      <c r="DB217" s="267"/>
      <c r="DC217" s="267"/>
      <c r="DD217" s="267"/>
      <c r="DE217" s="267"/>
      <c r="DF217" s="267"/>
      <c r="DG217" s="267"/>
      <c r="DH217" s="267"/>
      <c r="DI217" s="267"/>
      <c r="DJ217" s="267"/>
      <c r="DK217" s="267"/>
      <c r="DL217" s="267"/>
    </row>
    <row r="218" spans="1:116" x14ac:dyDescent="0.25">
      <c r="A218" s="267"/>
      <c r="B218" s="267"/>
      <c r="C218" s="267"/>
      <c r="D218" s="267"/>
      <c r="E218" s="267"/>
      <c r="F218" s="267"/>
      <c r="G218" s="267"/>
      <c r="H218" s="267"/>
      <c r="I218" s="267"/>
      <c r="J218" s="267"/>
      <c r="K218" s="267"/>
      <c r="L218" s="267"/>
      <c r="M218" s="267"/>
      <c r="N218" s="267"/>
      <c r="O218" s="267"/>
      <c r="P218" s="267"/>
      <c r="Q218" s="267"/>
      <c r="R218" s="267"/>
      <c r="S218" s="267"/>
      <c r="T218" s="267"/>
      <c r="U218" s="267"/>
      <c r="V218" s="267"/>
      <c r="W218" s="267"/>
      <c r="X218" s="267"/>
      <c r="Y218" s="267"/>
      <c r="Z218" s="267"/>
      <c r="AA218" s="267"/>
      <c r="AB218" s="267"/>
      <c r="AC218" s="267"/>
      <c r="AD218" s="267"/>
      <c r="AE218" s="267"/>
      <c r="AF218" s="267"/>
      <c r="AG218" s="267"/>
      <c r="AH218" s="267"/>
      <c r="AI218" s="267"/>
      <c r="AJ218" s="267"/>
      <c r="AK218" s="267"/>
      <c r="AL218" s="267"/>
      <c r="AM218" s="267"/>
      <c r="AN218" s="267"/>
      <c r="AO218" s="267"/>
      <c r="AP218" s="267"/>
      <c r="AQ218" s="267"/>
      <c r="AR218" s="267"/>
      <c r="AS218" s="267"/>
      <c r="AT218" s="267"/>
      <c r="AU218" s="267"/>
      <c r="AV218" s="267"/>
      <c r="AW218" s="267"/>
      <c r="AX218" s="267"/>
      <c r="AY218" s="267"/>
      <c r="AZ218" s="267"/>
      <c r="BA218" s="267"/>
      <c r="BB218" s="267"/>
      <c r="BC218" s="267"/>
      <c r="BD218" s="267"/>
      <c r="BE218" s="267"/>
      <c r="BF218" s="267"/>
      <c r="BG218" s="267"/>
      <c r="BH218" s="267"/>
      <c r="BI218" s="267"/>
      <c r="BJ218" s="267"/>
      <c r="BK218" s="267"/>
      <c r="BL218" s="267"/>
      <c r="BM218" s="267"/>
      <c r="BN218" s="267"/>
      <c r="BO218" s="267"/>
      <c r="BP218" s="267"/>
      <c r="BQ218" s="267"/>
      <c r="BR218" s="267"/>
      <c r="BS218" s="267"/>
      <c r="BT218" s="267"/>
      <c r="BU218" s="267"/>
      <c r="BV218" s="267"/>
      <c r="BW218" s="267"/>
      <c r="BX218" s="267"/>
      <c r="BY218" s="267"/>
      <c r="BZ218" s="267"/>
      <c r="CA218" s="267"/>
      <c r="CB218" s="267"/>
      <c r="CC218" s="267"/>
      <c r="CD218" s="267"/>
      <c r="CE218" s="267"/>
      <c r="CF218" s="267"/>
      <c r="CG218" s="267"/>
      <c r="CH218" s="267"/>
      <c r="CI218" s="267"/>
      <c r="CJ218" s="267"/>
      <c r="CK218" s="267"/>
      <c r="CL218" s="267"/>
      <c r="CM218" s="267"/>
      <c r="CN218" s="267"/>
      <c r="CO218" s="267"/>
      <c r="CP218" s="267"/>
      <c r="CQ218" s="267"/>
      <c r="CR218" s="267"/>
      <c r="CS218" s="267"/>
      <c r="CT218" s="267"/>
      <c r="CU218" s="267"/>
      <c r="CV218" s="267"/>
      <c r="CW218" s="267"/>
      <c r="CX218" s="267"/>
      <c r="CY218" s="267"/>
      <c r="CZ218" s="267"/>
      <c r="DA218" s="267"/>
      <c r="DB218" s="267"/>
      <c r="DC218" s="267"/>
      <c r="DD218" s="267"/>
      <c r="DE218" s="267"/>
      <c r="DF218" s="267"/>
      <c r="DG218" s="267"/>
      <c r="DH218" s="267"/>
      <c r="DI218" s="267"/>
      <c r="DJ218" s="267"/>
      <c r="DK218" s="267"/>
      <c r="DL218" s="267"/>
    </row>
    <row r="219" spans="1:116" x14ac:dyDescent="0.25">
      <c r="A219" s="267"/>
      <c r="B219" s="267"/>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c r="AA219" s="267"/>
      <c r="AB219" s="267"/>
      <c r="AC219" s="267"/>
      <c r="AD219" s="267"/>
      <c r="AE219" s="267"/>
      <c r="AF219" s="267"/>
      <c r="AG219" s="267"/>
      <c r="AH219" s="267"/>
      <c r="AI219" s="267"/>
      <c r="AJ219" s="267"/>
      <c r="AK219" s="267"/>
      <c r="AL219" s="267"/>
      <c r="AM219" s="267"/>
      <c r="AN219" s="267"/>
      <c r="AO219" s="267"/>
      <c r="AP219" s="267"/>
      <c r="AQ219" s="267"/>
      <c r="AR219" s="267"/>
      <c r="AS219" s="267"/>
      <c r="AT219" s="267"/>
      <c r="AU219" s="267"/>
      <c r="AV219" s="267"/>
      <c r="AW219" s="267"/>
      <c r="AX219" s="267"/>
      <c r="AY219" s="267"/>
      <c r="AZ219" s="267"/>
      <c r="BA219" s="267"/>
      <c r="BB219" s="267"/>
      <c r="BC219" s="267"/>
      <c r="BD219" s="267"/>
      <c r="BE219" s="267"/>
      <c r="BF219" s="267"/>
      <c r="BG219" s="267"/>
      <c r="BH219" s="267"/>
      <c r="BI219" s="267"/>
      <c r="BJ219" s="267"/>
      <c r="BK219" s="267"/>
      <c r="BL219" s="267"/>
      <c r="BM219" s="267"/>
      <c r="BN219" s="267"/>
      <c r="BO219" s="267"/>
      <c r="BP219" s="267"/>
      <c r="BQ219" s="267"/>
      <c r="BR219" s="267"/>
      <c r="BS219" s="267"/>
      <c r="BT219" s="267"/>
      <c r="BU219" s="267"/>
      <c r="BV219" s="267"/>
      <c r="BW219" s="267"/>
      <c r="BX219" s="267"/>
      <c r="BY219" s="267"/>
      <c r="BZ219" s="267"/>
      <c r="CA219" s="267"/>
      <c r="CB219" s="267"/>
      <c r="CC219" s="267"/>
      <c r="CD219" s="267"/>
      <c r="CE219" s="267"/>
      <c r="CF219" s="267"/>
      <c r="CG219" s="267"/>
      <c r="CH219" s="267"/>
      <c r="CI219" s="267"/>
      <c r="CJ219" s="267"/>
      <c r="CK219" s="267"/>
      <c r="CL219" s="267"/>
      <c r="CM219" s="267"/>
      <c r="CN219" s="267"/>
      <c r="CO219" s="267"/>
      <c r="CP219" s="267"/>
      <c r="CQ219" s="267"/>
      <c r="CR219" s="267"/>
      <c r="CS219" s="267"/>
      <c r="CT219" s="267"/>
      <c r="CU219" s="267"/>
      <c r="CV219" s="267"/>
      <c r="CW219" s="267"/>
      <c r="CX219" s="267"/>
      <c r="CY219" s="267"/>
      <c r="CZ219" s="267"/>
      <c r="DA219" s="267"/>
      <c r="DB219" s="267"/>
      <c r="DC219" s="267"/>
      <c r="DD219" s="267"/>
      <c r="DE219" s="267"/>
      <c r="DF219" s="267"/>
      <c r="DG219" s="267"/>
      <c r="DH219" s="267"/>
      <c r="DI219" s="267"/>
      <c r="DJ219" s="267"/>
      <c r="DK219" s="267"/>
      <c r="DL219" s="267"/>
    </row>
    <row r="220" spans="1:116" x14ac:dyDescent="0.25">
      <c r="A220" s="267"/>
      <c r="B220" s="267"/>
      <c r="C220" s="267"/>
      <c r="D220" s="267"/>
      <c r="E220" s="267"/>
      <c r="F220" s="267"/>
      <c r="G220" s="267"/>
      <c r="H220" s="267"/>
      <c r="I220" s="267"/>
      <c r="J220" s="267"/>
      <c r="K220" s="267"/>
      <c r="L220" s="267"/>
      <c r="M220" s="267"/>
      <c r="N220" s="267"/>
      <c r="O220" s="267"/>
      <c r="P220" s="267"/>
      <c r="Q220" s="267"/>
      <c r="R220" s="267"/>
      <c r="S220" s="267"/>
      <c r="T220" s="267"/>
      <c r="U220" s="267"/>
      <c r="V220" s="267"/>
      <c r="W220" s="267"/>
      <c r="X220" s="267"/>
      <c r="Y220" s="267"/>
      <c r="Z220" s="267"/>
      <c r="AA220" s="267"/>
      <c r="AB220" s="267"/>
      <c r="AC220" s="267"/>
      <c r="AD220" s="267"/>
      <c r="AE220" s="267"/>
      <c r="AF220" s="267"/>
      <c r="AG220" s="267"/>
      <c r="AH220" s="267"/>
      <c r="AI220" s="267"/>
      <c r="AJ220" s="267"/>
      <c r="AK220" s="267"/>
      <c r="AL220" s="267"/>
      <c r="AM220" s="267"/>
      <c r="AN220" s="267"/>
      <c r="AO220" s="267"/>
      <c r="AP220" s="267"/>
      <c r="AQ220" s="267"/>
      <c r="AR220" s="267"/>
      <c r="AS220" s="267"/>
      <c r="AT220" s="267"/>
      <c r="AU220" s="267"/>
      <c r="AV220" s="267"/>
      <c r="AW220" s="267"/>
      <c r="AX220" s="267"/>
      <c r="AY220" s="267"/>
      <c r="AZ220" s="267"/>
      <c r="BA220" s="267"/>
      <c r="BB220" s="267"/>
      <c r="BC220" s="267"/>
      <c r="BD220" s="267"/>
      <c r="BE220" s="267"/>
      <c r="BF220" s="267"/>
      <c r="BG220" s="267"/>
      <c r="BH220" s="267"/>
      <c r="BI220" s="267"/>
      <c r="BJ220" s="267"/>
      <c r="BK220" s="267"/>
      <c r="BL220" s="267"/>
      <c r="BM220" s="267"/>
      <c r="BN220" s="267"/>
      <c r="BO220" s="267"/>
      <c r="BP220" s="267"/>
      <c r="BQ220" s="267"/>
      <c r="BR220" s="267"/>
      <c r="BS220" s="267"/>
      <c r="BT220" s="267"/>
      <c r="BU220" s="267"/>
      <c r="BV220" s="267"/>
      <c r="BW220" s="267"/>
      <c r="BX220" s="267"/>
      <c r="BY220" s="267"/>
      <c r="BZ220" s="267"/>
      <c r="CA220" s="267"/>
      <c r="CB220" s="267"/>
      <c r="CC220" s="267"/>
      <c r="CD220" s="267"/>
      <c r="CE220" s="267"/>
      <c r="CF220" s="267"/>
      <c r="CG220" s="267"/>
      <c r="CH220" s="267"/>
      <c r="CI220" s="267"/>
      <c r="CJ220" s="267"/>
      <c r="CK220" s="267"/>
      <c r="CL220" s="267"/>
      <c r="CM220" s="267"/>
      <c r="CN220" s="267"/>
      <c r="CO220" s="267"/>
      <c r="CP220" s="267"/>
      <c r="CQ220" s="267"/>
      <c r="CR220" s="267"/>
      <c r="CS220" s="267"/>
      <c r="CT220" s="267"/>
      <c r="CU220" s="267"/>
      <c r="CV220" s="267"/>
      <c r="CW220" s="267"/>
      <c r="CX220" s="267"/>
      <c r="CY220" s="267"/>
      <c r="CZ220" s="267"/>
      <c r="DA220" s="267"/>
      <c r="DB220" s="267"/>
      <c r="DC220" s="267"/>
      <c r="DD220" s="267"/>
      <c r="DE220" s="267"/>
      <c r="DF220" s="267"/>
      <c r="DG220" s="267"/>
      <c r="DH220" s="267"/>
      <c r="DI220" s="267"/>
      <c r="DJ220" s="267"/>
      <c r="DK220" s="267"/>
      <c r="DL220" s="267"/>
    </row>
    <row r="221" spans="1:116" x14ac:dyDescent="0.25">
      <c r="A221" s="267"/>
      <c r="B221" s="267"/>
      <c r="C221" s="267"/>
      <c r="D221" s="267"/>
      <c r="E221" s="267"/>
      <c r="F221" s="267"/>
      <c r="G221" s="267"/>
      <c r="H221" s="267"/>
      <c r="I221" s="267"/>
      <c r="J221" s="267"/>
      <c r="K221" s="267"/>
      <c r="L221" s="267"/>
      <c r="M221" s="267"/>
      <c r="N221" s="267"/>
      <c r="O221" s="267"/>
      <c r="P221" s="267"/>
      <c r="Q221" s="267"/>
      <c r="R221" s="267"/>
      <c r="S221" s="267"/>
      <c r="T221" s="267"/>
      <c r="U221" s="267"/>
      <c r="V221" s="267"/>
      <c r="W221" s="267"/>
      <c r="X221" s="267"/>
      <c r="Y221" s="267"/>
      <c r="Z221" s="267"/>
      <c r="AA221" s="267"/>
      <c r="AB221" s="267"/>
      <c r="AC221" s="267"/>
      <c r="AD221" s="267"/>
      <c r="AE221" s="267"/>
      <c r="AF221" s="267"/>
      <c r="AG221" s="267"/>
      <c r="AH221" s="267"/>
      <c r="AI221" s="267"/>
      <c r="AJ221" s="267"/>
      <c r="AK221" s="267"/>
      <c r="AL221" s="267"/>
      <c r="AM221" s="267"/>
      <c r="AN221" s="267"/>
      <c r="AO221" s="267"/>
      <c r="AP221" s="267"/>
      <c r="AQ221" s="267"/>
      <c r="AR221" s="267"/>
      <c r="AS221" s="267"/>
      <c r="AT221" s="267"/>
      <c r="AU221" s="267"/>
      <c r="AV221" s="267"/>
      <c r="AW221" s="267"/>
      <c r="AX221" s="267"/>
      <c r="AY221" s="267"/>
      <c r="AZ221" s="267"/>
      <c r="BA221" s="267"/>
      <c r="BB221" s="267"/>
      <c r="BC221" s="267"/>
      <c r="BD221" s="267"/>
      <c r="BE221" s="267"/>
      <c r="BF221" s="267"/>
      <c r="BG221" s="267"/>
      <c r="BH221" s="267"/>
      <c r="BI221" s="267"/>
      <c r="BJ221" s="267"/>
      <c r="BK221" s="267"/>
      <c r="BL221" s="267"/>
      <c r="BM221" s="267"/>
      <c r="BN221" s="267"/>
      <c r="BO221" s="267"/>
      <c r="BP221" s="267"/>
      <c r="BQ221" s="267"/>
      <c r="BR221" s="267"/>
      <c r="BS221" s="267"/>
      <c r="BT221" s="267"/>
      <c r="BU221" s="267"/>
      <c r="BV221" s="267"/>
      <c r="BW221" s="267"/>
      <c r="BX221" s="267"/>
      <c r="BY221" s="267"/>
      <c r="BZ221" s="267"/>
      <c r="CA221" s="267"/>
      <c r="CB221" s="267"/>
      <c r="CC221" s="267"/>
      <c r="CD221" s="267"/>
      <c r="CE221" s="267"/>
      <c r="CF221" s="267"/>
      <c r="CG221" s="267"/>
      <c r="CH221" s="267"/>
      <c r="CI221" s="267"/>
      <c r="CJ221" s="267"/>
      <c r="CK221" s="267"/>
      <c r="CL221" s="267"/>
      <c r="CM221" s="267"/>
      <c r="CN221" s="267"/>
      <c r="CO221" s="267"/>
      <c r="CP221" s="267"/>
      <c r="CQ221" s="267"/>
      <c r="CR221" s="267"/>
      <c r="CS221" s="267"/>
      <c r="CT221" s="267"/>
      <c r="CU221" s="267"/>
      <c r="CV221" s="267"/>
      <c r="CW221" s="267"/>
      <c r="CX221" s="267"/>
      <c r="CY221" s="267"/>
      <c r="CZ221" s="267"/>
      <c r="DA221" s="267"/>
      <c r="DB221" s="267"/>
      <c r="DC221" s="267"/>
      <c r="DD221" s="267"/>
      <c r="DE221" s="267"/>
      <c r="DF221" s="267"/>
      <c r="DG221" s="267"/>
      <c r="DH221" s="267"/>
      <c r="DI221" s="267"/>
      <c r="DJ221" s="267"/>
      <c r="DK221" s="267"/>
      <c r="DL221" s="267"/>
    </row>
    <row r="222" spans="1:116" x14ac:dyDescent="0.25">
      <c r="A222" s="267"/>
      <c r="B222" s="267"/>
      <c r="C222" s="267"/>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c r="AA222" s="267"/>
      <c r="AB222" s="267"/>
      <c r="AC222" s="267"/>
      <c r="AD222" s="267"/>
      <c r="AE222" s="267"/>
      <c r="AF222" s="267"/>
      <c r="AG222" s="267"/>
      <c r="AH222" s="267"/>
      <c r="AI222" s="267"/>
      <c r="AJ222" s="267"/>
      <c r="AK222" s="267"/>
      <c r="AL222" s="267"/>
      <c r="AM222" s="267"/>
      <c r="AN222" s="267"/>
      <c r="AO222" s="267"/>
      <c r="AP222" s="267"/>
      <c r="AQ222" s="267"/>
      <c r="AR222" s="267"/>
      <c r="AS222" s="267"/>
      <c r="AT222" s="267"/>
      <c r="AU222" s="267"/>
      <c r="AV222" s="267"/>
      <c r="AW222" s="267"/>
      <c r="AX222" s="267"/>
      <c r="AY222" s="267"/>
      <c r="AZ222" s="267"/>
      <c r="BA222" s="267"/>
      <c r="BB222" s="267"/>
      <c r="BC222" s="267"/>
      <c r="BD222" s="267"/>
      <c r="BE222" s="267"/>
      <c r="BF222" s="267"/>
      <c r="BG222" s="267"/>
      <c r="BH222" s="267"/>
      <c r="BI222" s="267"/>
      <c r="BJ222" s="267"/>
      <c r="BK222" s="267"/>
      <c r="BL222" s="267"/>
      <c r="BM222" s="267"/>
      <c r="BN222" s="267"/>
      <c r="BO222" s="267"/>
      <c r="BP222" s="267"/>
      <c r="BQ222" s="267"/>
      <c r="BR222" s="267"/>
      <c r="BS222" s="267"/>
      <c r="BT222" s="267"/>
      <c r="BU222" s="267"/>
      <c r="BV222" s="267"/>
      <c r="BW222" s="267"/>
      <c r="BX222" s="267"/>
      <c r="BY222" s="267"/>
      <c r="BZ222" s="267"/>
      <c r="CA222" s="267"/>
      <c r="CB222" s="267"/>
      <c r="CC222" s="267"/>
      <c r="CD222" s="267"/>
      <c r="CE222" s="267"/>
      <c r="CF222" s="267"/>
      <c r="CG222" s="267"/>
      <c r="CH222" s="267"/>
      <c r="CI222" s="267"/>
      <c r="CJ222" s="267"/>
      <c r="CK222" s="267"/>
      <c r="CL222" s="267"/>
      <c r="CM222" s="267"/>
      <c r="CN222" s="267"/>
      <c r="CO222" s="267"/>
      <c r="CP222" s="267"/>
      <c r="CQ222" s="267"/>
      <c r="CR222" s="267"/>
      <c r="CS222" s="267"/>
      <c r="CT222" s="267"/>
      <c r="CU222" s="267"/>
      <c r="CV222" s="267"/>
      <c r="CW222" s="267"/>
      <c r="CX222" s="267"/>
      <c r="CY222" s="267"/>
      <c r="CZ222" s="267"/>
      <c r="DA222" s="267"/>
      <c r="DB222" s="267"/>
      <c r="DC222" s="267"/>
      <c r="DD222" s="267"/>
      <c r="DE222" s="267"/>
      <c r="DF222" s="267"/>
      <c r="DG222" s="267"/>
      <c r="DH222" s="267"/>
      <c r="DI222" s="267"/>
      <c r="DJ222" s="267"/>
      <c r="DK222" s="267"/>
      <c r="DL222" s="267"/>
    </row>
    <row r="223" spans="1:116" x14ac:dyDescent="0.25">
      <c r="A223" s="267"/>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c r="AA223" s="267"/>
      <c r="AB223" s="267"/>
      <c r="AC223" s="267"/>
      <c r="AD223" s="267"/>
      <c r="AE223" s="267"/>
      <c r="AF223" s="267"/>
      <c r="AG223" s="267"/>
      <c r="AH223" s="267"/>
      <c r="AI223" s="267"/>
      <c r="AJ223" s="267"/>
      <c r="AK223" s="267"/>
      <c r="AL223" s="267"/>
      <c r="AM223" s="267"/>
      <c r="AN223" s="267"/>
      <c r="AO223" s="267"/>
      <c r="AP223" s="267"/>
      <c r="AQ223" s="267"/>
      <c r="AR223" s="267"/>
      <c r="AS223" s="267"/>
      <c r="AT223" s="267"/>
      <c r="AU223" s="267"/>
      <c r="AV223" s="267"/>
      <c r="AW223" s="267"/>
      <c r="AX223" s="267"/>
      <c r="AY223" s="267"/>
      <c r="AZ223" s="267"/>
      <c r="BA223" s="267"/>
      <c r="BB223" s="267"/>
      <c r="BC223" s="267"/>
      <c r="BD223" s="267"/>
      <c r="BE223" s="267"/>
      <c r="BF223" s="267"/>
      <c r="BG223" s="267"/>
      <c r="BH223" s="267"/>
      <c r="BI223" s="267"/>
      <c r="BJ223" s="267"/>
      <c r="BK223" s="267"/>
      <c r="BL223" s="267"/>
      <c r="BM223" s="267"/>
      <c r="BN223" s="267"/>
      <c r="BO223" s="267"/>
      <c r="BP223" s="267"/>
      <c r="BQ223" s="267"/>
      <c r="BR223" s="267"/>
      <c r="BS223" s="267"/>
      <c r="BT223" s="267"/>
      <c r="BU223" s="267"/>
      <c r="BV223" s="267"/>
      <c r="BW223" s="267"/>
      <c r="BX223" s="267"/>
      <c r="BY223" s="267"/>
      <c r="BZ223" s="267"/>
      <c r="CA223" s="267"/>
      <c r="CB223" s="267"/>
      <c r="CC223" s="267"/>
      <c r="CD223" s="267"/>
      <c r="CE223" s="267"/>
      <c r="CF223" s="267"/>
      <c r="CG223" s="267"/>
      <c r="CH223" s="267"/>
      <c r="CI223" s="267"/>
      <c r="CJ223" s="267"/>
      <c r="CK223" s="267"/>
      <c r="CL223" s="267"/>
      <c r="CM223" s="267"/>
      <c r="CN223" s="267"/>
      <c r="CO223" s="267"/>
      <c r="CP223" s="267"/>
      <c r="CQ223" s="267"/>
      <c r="CR223" s="267"/>
      <c r="CS223" s="267"/>
      <c r="CT223" s="267"/>
      <c r="CU223" s="267"/>
      <c r="CV223" s="267"/>
      <c r="CW223" s="267"/>
      <c r="CX223" s="267"/>
      <c r="CY223" s="267"/>
      <c r="CZ223" s="267"/>
      <c r="DA223" s="267"/>
      <c r="DB223" s="267"/>
      <c r="DC223" s="267"/>
      <c r="DD223" s="267"/>
      <c r="DE223" s="267"/>
      <c r="DF223" s="267"/>
      <c r="DG223" s="267"/>
      <c r="DH223" s="267"/>
      <c r="DI223" s="267"/>
      <c r="DJ223" s="267"/>
      <c r="DK223" s="267"/>
      <c r="DL223" s="267"/>
    </row>
    <row r="224" spans="1:116" x14ac:dyDescent="0.25">
      <c r="A224" s="267"/>
      <c r="B224" s="267"/>
      <c r="C224" s="267"/>
      <c r="D224" s="267"/>
      <c r="E224" s="267"/>
      <c r="F224" s="267"/>
      <c r="G224" s="267"/>
      <c r="H224" s="267"/>
      <c r="I224" s="267"/>
      <c r="J224" s="267"/>
      <c r="K224" s="267"/>
      <c r="L224" s="267"/>
      <c r="M224" s="267"/>
      <c r="N224" s="267"/>
      <c r="O224" s="267"/>
      <c r="P224" s="267"/>
      <c r="Q224" s="267"/>
      <c r="R224" s="267"/>
      <c r="S224" s="267"/>
      <c r="T224" s="267"/>
      <c r="U224" s="267"/>
      <c r="V224" s="267"/>
      <c r="W224" s="267"/>
      <c r="X224" s="267"/>
      <c r="Y224" s="267"/>
      <c r="Z224" s="267"/>
      <c r="AA224" s="267"/>
      <c r="AB224" s="267"/>
      <c r="AC224" s="267"/>
      <c r="AD224" s="267"/>
      <c r="AE224" s="267"/>
      <c r="AF224" s="267"/>
      <c r="AG224" s="267"/>
      <c r="AH224" s="267"/>
      <c r="AI224" s="267"/>
      <c r="AJ224" s="267"/>
      <c r="AK224" s="267"/>
      <c r="AL224" s="267"/>
      <c r="AM224" s="267"/>
      <c r="AN224" s="267"/>
      <c r="AO224" s="267"/>
      <c r="AP224" s="267"/>
      <c r="AQ224" s="267"/>
      <c r="AR224" s="267"/>
      <c r="AS224" s="267"/>
      <c r="AT224" s="267"/>
      <c r="AU224" s="267"/>
      <c r="AV224" s="267"/>
      <c r="AW224" s="267"/>
      <c r="AX224" s="267"/>
      <c r="AY224" s="267"/>
      <c r="AZ224" s="267"/>
      <c r="BA224" s="267"/>
      <c r="BB224" s="267"/>
      <c r="BC224" s="267"/>
      <c r="BD224" s="267"/>
      <c r="BE224" s="267"/>
      <c r="BF224" s="267"/>
      <c r="BG224" s="267"/>
      <c r="BH224" s="267"/>
      <c r="BI224" s="267"/>
      <c r="BJ224" s="267"/>
      <c r="BK224" s="267"/>
      <c r="BL224" s="267"/>
      <c r="BM224" s="267"/>
      <c r="BN224" s="267"/>
      <c r="BO224" s="267"/>
      <c r="BP224" s="267"/>
      <c r="BQ224" s="267"/>
      <c r="BR224" s="267"/>
      <c r="BS224" s="267"/>
      <c r="BT224" s="267"/>
      <c r="BU224" s="267"/>
      <c r="BV224" s="267"/>
      <c r="BW224" s="267"/>
      <c r="BX224" s="267"/>
      <c r="BY224" s="267"/>
      <c r="BZ224" s="267"/>
      <c r="CA224" s="267"/>
      <c r="CB224" s="267"/>
      <c r="CC224" s="267"/>
      <c r="CD224" s="267"/>
      <c r="CE224" s="267"/>
      <c r="CF224" s="267"/>
      <c r="CG224" s="267"/>
      <c r="CH224" s="267"/>
      <c r="CI224" s="267"/>
      <c r="CJ224" s="267"/>
      <c r="CK224" s="267"/>
      <c r="CL224" s="267"/>
      <c r="CM224" s="267"/>
      <c r="CN224" s="267"/>
      <c r="CO224" s="267"/>
      <c r="CP224" s="267"/>
      <c r="CQ224" s="267"/>
      <c r="CR224" s="267"/>
      <c r="CS224" s="267"/>
      <c r="CT224" s="267"/>
      <c r="CU224" s="267"/>
      <c r="CV224" s="267"/>
      <c r="CW224" s="267"/>
      <c r="CX224" s="267"/>
      <c r="CY224" s="267"/>
      <c r="CZ224" s="267"/>
      <c r="DA224" s="267"/>
      <c r="DB224" s="267"/>
      <c r="DC224" s="267"/>
      <c r="DD224" s="267"/>
      <c r="DE224" s="267"/>
      <c r="DF224" s="267"/>
      <c r="DG224" s="267"/>
      <c r="DH224" s="267"/>
      <c r="DI224" s="267"/>
      <c r="DJ224" s="267"/>
      <c r="DK224" s="267"/>
      <c r="DL224" s="267"/>
    </row>
    <row r="225" spans="1:116" x14ac:dyDescent="0.25">
      <c r="A225" s="267"/>
      <c r="B225" s="267"/>
      <c r="C225" s="267"/>
      <c r="D225" s="267"/>
      <c r="E225" s="267"/>
      <c r="F225" s="267"/>
      <c r="G225" s="267"/>
      <c r="H225" s="267"/>
      <c r="I225" s="267"/>
      <c r="J225" s="267"/>
      <c r="K225" s="267"/>
      <c r="L225" s="267"/>
      <c r="M225" s="267"/>
      <c r="N225" s="267"/>
      <c r="O225" s="267"/>
      <c r="P225" s="267"/>
      <c r="Q225" s="267"/>
      <c r="R225" s="267"/>
      <c r="S225" s="267"/>
      <c r="T225" s="267"/>
      <c r="U225" s="267"/>
      <c r="V225" s="267"/>
      <c r="W225" s="267"/>
      <c r="X225" s="267"/>
      <c r="Y225" s="267"/>
      <c r="Z225" s="267"/>
      <c r="AA225" s="267"/>
      <c r="AB225" s="267"/>
      <c r="AC225" s="267"/>
      <c r="AD225" s="267"/>
      <c r="AE225" s="267"/>
      <c r="AF225" s="267"/>
      <c r="AG225" s="267"/>
      <c r="AH225" s="267"/>
      <c r="AI225" s="267"/>
      <c r="AJ225" s="267"/>
      <c r="AK225" s="267"/>
      <c r="AL225" s="267"/>
      <c r="AM225" s="267"/>
      <c r="AN225" s="267"/>
      <c r="AO225" s="267"/>
      <c r="AP225" s="267"/>
      <c r="AQ225" s="267"/>
      <c r="AR225" s="267"/>
      <c r="AS225" s="267"/>
      <c r="AT225" s="267"/>
      <c r="AU225" s="267"/>
      <c r="AV225" s="267"/>
      <c r="AW225" s="267"/>
      <c r="AX225" s="267"/>
      <c r="AY225" s="267"/>
      <c r="AZ225" s="267"/>
      <c r="BA225" s="267"/>
      <c r="BB225" s="267"/>
      <c r="BC225" s="267"/>
      <c r="BD225" s="267"/>
      <c r="BE225" s="267"/>
      <c r="BF225" s="267"/>
      <c r="BG225" s="267"/>
      <c r="BH225" s="267"/>
      <c r="BI225" s="267"/>
      <c r="BJ225" s="267"/>
      <c r="BK225" s="267"/>
      <c r="BL225" s="267"/>
      <c r="BM225" s="267"/>
      <c r="BN225" s="267"/>
      <c r="BO225" s="267"/>
      <c r="BP225" s="267"/>
      <c r="BQ225" s="267"/>
      <c r="BR225" s="267"/>
      <c r="BS225" s="267"/>
      <c r="BT225" s="267"/>
      <c r="BU225" s="267"/>
      <c r="BV225" s="267"/>
      <c r="BW225" s="267"/>
      <c r="BX225" s="267"/>
      <c r="BY225" s="267"/>
      <c r="BZ225" s="267"/>
      <c r="CA225" s="267"/>
      <c r="CB225" s="267"/>
      <c r="CC225" s="267"/>
      <c r="CD225" s="267"/>
      <c r="CE225" s="267"/>
      <c r="CF225" s="267"/>
      <c r="CG225" s="267"/>
      <c r="CH225" s="267"/>
      <c r="CI225" s="267"/>
      <c r="CJ225" s="267"/>
      <c r="CK225" s="267"/>
      <c r="CL225" s="267"/>
      <c r="CM225" s="267"/>
      <c r="CN225" s="267"/>
      <c r="CO225" s="267"/>
      <c r="CP225" s="267"/>
      <c r="CQ225" s="267"/>
      <c r="CR225" s="267"/>
      <c r="CS225" s="267"/>
      <c r="CT225" s="267"/>
      <c r="CU225" s="267"/>
      <c r="CV225" s="267"/>
      <c r="CW225" s="267"/>
      <c r="CX225" s="267"/>
      <c r="CY225" s="267"/>
      <c r="CZ225" s="267"/>
      <c r="DA225" s="267"/>
      <c r="DB225" s="267"/>
      <c r="DC225" s="267"/>
      <c r="DD225" s="267"/>
      <c r="DE225" s="267"/>
      <c r="DF225" s="267"/>
      <c r="DG225" s="267"/>
      <c r="DH225" s="267"/>
      <c r="DI225" s="267"/>
      <c r="DJ225" s="267"/>
      <c r="DK225" s="267"/>
      <c r="DL225" s="267"/>
    </row>
    <row r="226" spans="1:116" x14ac:dyDescent="0.25">
      <c r="A226" s="267"/>
      <c r="B226" s="267"/>
      <c r="C226" s="267"/>
      <c r="D226" s="267"/>
      <c r="E226" s="267"/>
      <c r="F226" s="267"/>
      <c r="G226" s="267"/>
      <c r="H226" s="267"/>
      <c r="I226" s="267"/>
      <c r="J226" s="267"/>
      <c r="K226" s="267"/>
      <c r="L226" s="267"/>
      <c r="M226" s="267"/>
      <c r="N226" s="267"/>
      <c r="O226" s="267"/>
      <c r="P226" s="267"/>
      <c r="Q226" s="267"/>
      <c r="R226" s="267"/>
      <c r="S226" s="267"/>
      <c r="T226" s="267"/>
      <c r="U226" s="267"/>
      <c r="V226" s="267"/>
      <c r="W226" s="267"/>
      <c r="X226" s="267"/>
      <c r="Y226" s="267"/>
      <c r="Z226" s="267"/>
      <c r="AA226" s="267"/>
      <c r="AB226" s="267"/>
      <c r="AC226" s="267"/>
      <c r="AD226" s="267"/>
      <c r="AE226" s="267"/>
      <c r="AF226" s="267"/>
      <c r="AG226" s="267"/>
      <c r="AH226" s="267"/>
      <c r="AI226" s="267"/>
      <c r="AJ226" s="267"/>
      <c r="AK226" s="267"/>
      <c r="AL226" s="267"/>
      <c r="AM226" s="267"/>
      <c r="AN226" s="267"/>
      <c r="AO226" s="267"/>
      <c r="AP226" s="267"/>
      <c r="AQ226" s="267"/>
      <c r="AR226" s="267"/>
      <c r="AS226" s="267"/>
      <c r="AT226" s="267"/>
      <c r="AU226" s="267"/>
      <c r="AV226" s="267"/>
      <c r="AW226" s="267"/>
      <c r="AX226" s="267"/>
      <c r="AY226" s="267"/>
      <c r="AZ226" s="267"/>
      <c r="BA226" s="267"/>
      <c r="BB226" s="267"/>
      <c r="BC226" s="267"/>
      <c r="BD226" s="267"/>
      <c r="BE226" s="267"/>
      <c r="BF226" s="267"/>
      <c r="BG226" s="267"/>
      <c r="BH226" s="267"/>
      <c r="BI226" s="267"/>
      <c r="BJ226" s="267"/>
      <c r="BK226" s="267"/>
      <c r="BL226" s="267"/>
      <c r="BM226" s="267"/>
      <c r="BN226" s="267"/>
      <c r="BO226" s="267"/>
      <c r="BP226" s="267"/>
      <c r="BQ226" s="267"/>
      <c r="BR226" s="267"/>
      <c r="BS226" s="267"/>
      <c r="BT226" s="267"/>
      <c r="BU226" s="267"/>
      <c r="BV226" s="267"/>
      <c r="BW226" s="267"/>
      <c r="BX226" s="267"/>
      <c r="BY226" s="267"/>
      <c r="BZ226" s="267"/>
      <c r="CA226" s="267"/>
      <c r="CB226" s="267"/>
      <c r="CC226" s="267"/>
      <c r="CD226" s="267"/>
      <c r="CE226" s="267"/>
      <c r="CF226" s="267"/>
      <c r="CG226" s="267"/>
      <c r="CH226" s="267"/>
      <c r="CI226" s="267"/>
      <c r="CJ226" s="267"/>
      <c r="CK226" s="267"/>
      <c r="CL226" s="267"/>
      <c r="CM226" s="267"/>
      <c r="CN226" s="267"/>
      <c r="CO226" s="267"/>
      <c r="CP226" s="267"/>
      <c r="CQ226" s="267"/>
      <c r="CR226" s="267"/>
      <c r="CS226" s="267"/>
      <c r="CT226" s="267"/>
      <c r="CU226" s="267"/>
      <c r="CV226" s="267"/>
      <c r="CW226" s="267"/>
      <c r="CX226" s="267"/>
      <c r="CY226" s="267"/>
      <c r="CZ226" s="267"/>
      <c r="DA226" s="267"/>
      <c r="DB226" s="267"/>
      <c r="DC226" s="267"/>
      <c r="DD226" s="267"/>
      <c r="DE226" s="267"/>
      <c r="DF226" s="267"/>
      <c r="DG226" s="267"/>
      <c r="DH226" s="267"/>
      <c r="DI226" s="267"/>
      <c r="DJ226" s="267"/>
      <c r="DK226" s="267"/>
      <c r="DL226" s="267"/>
    </row>
    <row r="227" spans="1:116" x14ac:dyDescent="0.25">
      <c r="A227" s="267"/>
      <c r="B227" s="267"/>
      <c r="C227" s="267"/>
      <c r="D227" s="267"/>
      <c r="E227" s="267"/>
      <c r="F227" s="267"/>
      <c r="G227" s="267"/>
      <c r="H227" s="267"/>
      <c r="I227" s="267"/>
      <c r="J227" s="267"/>
      <c r="K227" s="267"/>
      <c r="L227" s="267"/>
      <c r="M227" s="267"/>
      <c r="N227" s="267"/>
      <c r="O227" s="267"/>
      <c r="P227" s="267"/>
      <c r="Q227" s="267"/>
      <c r="R227" s="267"/>
      <c r="S227" s="267"/>
      <c r="T227" s="267"/>
      <c r="U227" s="267"/>
      <c r="V227" s="267"/>
      <c r="W227" s="267"/>
      <c r="X227" s="267"/>
      <c r="Y227" s="267"/>
      <c r="Z227" s="267"/>
      <c r="AA227" s="267"/>
      <c r="AB227" s="267"/>
      <c r="AC227" s="267"/>
      <c r="AD227" s="267"/>
      <c r="AE227" s="267"/>
      <c r="AF227" s="267"/>
      <c r="AG227" s="267"/>
      <c r="AH227" s="267"/>
      <c r="AI227" s="267"/>
      <c r="AJ227" s="267"/>
      <c r="AK227" s="267"/>
      <c r="AL227" s="267"/>
      <c r="AM227" s="267"/>
      <c r="AN227" s="267"/>
      <c r="AO227" s="267"/>
      <c r="AP227" s="267"/>
      <c r="AQ227" s="267"/>
      <c r="AR227" s="267"/>
      <c r="AS227" s="267"/>
      <c r="AT227" s="267"/>
      <c r="AU227" s="267"/>
      <c r="AV227" s="267"/>
      <c r="AW227" s="267"/>
      <c r="AX227" s="267"/>
      <c r="AY227" s="267"/>
      <c r="AZ227" s="267"/>
      <c r="BA227" s="267"/>
      <c r="BB227" s="267"/>
      <c r="BC227" s="267"/>
      <c r="BD227" s="267"/>
      <c r="BE227" s="267"/>
      <c r="BF227" s="267"/>
      <c r="BG227" s="267"/>
      <c r="BH227" s="267"/>
      <c r="BI227" s="267"/>
      <c r="BJ227" s="267"/>
      <c r="BK227" s="267"/>
      <c r="BL227" s="267"/>
      <c r="BM227" s="267"/>
      <c r="BN227" s="267"/>
      <c r="BO227" s="267"/>
      <c r="BP227" s="267"/>
      <c r="BQ227" s="267"/>
      <c r="BR227" s="267"/>
      <c r="BS227" s="267"/>
      <c r="BT227" s="267"/>
      <c r="BU227" s="267"/>
      <c r="BV227" s="267"/>
      <c r="BW227" s="267"/>
      <c r="BX227" s="267"/>
      <c r="BY227" s="267"/>
      <c r="BZ227" s="267"/>
      <c r="CA227" s="267"/>
      <c r="CB227" s="267"/>
      <c r="CC227" s="267"/>
      <c r="CD227" s="267"/>
      <c r="CE227" s="267"/>
      <c r="CF227" s="267"/>
      <c r="CG227" s="267"/>
      <c r="CH227" s="267"/>
      <c r="CI227" s="267"/>
      <c r="CJ227" s="267"/>
      <c r="CK227" s="267"/>
      <c r="CL227" s="267"/>
      <c r="CM227" s="267"/>
      <c r="CN227" s="267"/>
      <c r="CO227" s="267"/>
      <c r="CP227" s="267"/>
      <c r="CQ227" s="267"/>
      <c r="CR227" s="267"/>
      <c r="CS227" s="267"/>
      <c r="CT227" s="267"/>
      <c r="CU227" s="267"/>
      <c r="CV227" s="267"/>
      <c r="CW227" s="267"/>
      <c r="CX227" s="267"/>
      <c r="CY227" s="267"/>
      <c r="CZ227" s="267"/>
      <c r="DA227" s="267"/>
      <c r="DB227" s="267"/>
      <c r="DC227" s="267"/>
      <c r="DD227" s="267"/>
      <c r="DE227" s="267"/>
      <c r="DF227" s="267"/>
      <c r="DG227" s="267"/>
      <c r="DH227" s="267"/>
      <c r="DI227" s="267"/>
      <c r="DJ227" s="267"/>
      <c r="DK227" s="267"/>
      <c r="DL227" s="267"/>
    </row>
    <row r="228" spans="1:116" x14ac:dyDescent="0.25">
      <c r="A228" s="267"/>
      <c r="B228" s="267"/>
      <c r="C228" s="267"/>
      <c r="D228" s="267"/>
      <c r="E228" s="267"/>
      <c r="F228" s="267"/>
      <c r="G228" s="267"/>
      <c r="H228" s="267"/>
      <c r="I228" s="267"/>
      <c r="J228" s="267"/>
      <c r="K228" s="267"/>
      <c r="L228" s="267"/>
      <c r="M228" s="267"/>
      <c r="N228" s="267"/>
      <c r="O228" s="267"/>
      <c r="P228" s="267"/>
      <c r="Q228" s="267"/>
      <c r="R228" s="267"/>
      <c r="S228" s="267"/>
      <c r="T228" s="267"/>
      <c r="U228" s="267"/>
      <c r="V228" s="267"/>
      <c r="W228" s="267"/>
      <c r="X228" s="267"/>
      <c r="Y228" s="267"/>
      <c r="Z228" s="267"/>
      <c r="AA228" s="267"/>
      <c r="AB228" s="267"/>
      <c r="AC228" s="267"/>
      <c r="AD228" s="267"/>
      <c r="AE228" s="267"/>
      <c r="AF228" s="267"/>
      <c r="AG228" s="267"/>
      <c r="AH228" s="267"/>
      <c r="AI228" s="267"/>
      <c r="AJ228" s="267"/>
      <c r="AK228" s="267"/>
      <c r="AL228" s="267"/>
      <c r="AM228" s="267"/>
      <c r="AN228" s="267"/>
      <c r="AO228" s="267"/>
      <c r="AP228" s="267"/>
      <c r="AQ228" s="267"/>
      <c r="AR228" s="267"/>
      <c r="AS228" s="267"/>
      <c r="AT228" s="267"/>
      <c r="AU228" s="267"/>
      <c r="AV228" s="267"/>
      <c r="AW228" s="267"/>
      <c r="AX228" s="267"/>
      <c r="AY228" s="267"/>
      <c r="AZ228" s="267"/>
      <c r="BA228" s="267"/>
      <c r="BB228" s="267"/>
      <c r="BC228" s="267"/>
      <c r="BD228" s="267"/>
      <c r="BE228" s="267"/>
      <c r="BF228" s="267"/>
      <c r="BG228" s="267"/>
      <c r="BH228" s="267"/>
      <c r="BI228" s="267"/>
      <c r="BJ228" s="267"/>
      <c r="BK228" s="267"/>
      <c r="BL228" s="267"/>
      <c r="BM228" s="267"/>
      <c r="BN228" s="267"/>
      <c r="BO228" s="267"/>
      <c r="BP228" s="267"/>
      <c r="BQ228" s="267"/>
      <c r="BR228" s="267"/>
      <c r="BS228" s="267"/>
      <c r="BT228" s="267"/>
      <c r="BU228" s="267"/>
      <c r="BV228" s="267"/>
      <c r="BW228" s="267"/>
      <c r="BX228" s="267"/>
      <c r="BY228" s="267"/>
      <c r="BZ228" s="267"/>
      <c r="CA228" s="267"/>
      <c r="CB228" s="267"/>
      <c r="CC228" s="267"/>
      <c r="CD228" s="267"/>
      <c r="CE228" s="267"/>
      <c r="CF228" s="267"/>
      <c r="CG228" s="267"/>
      <c r="CH228" s="267"/>
      <c r="CI228" s="267"/>
      <c r="CJ228" s="267"/>
      <c r="CK228" s="267"/>
      <c r="CL228" s="267"/>
      <c r="CM228" s="267"/>
      <c r="CN228" s="267"/>
      <c r="CO228" s="267"/>
      <c r="CP228" s="267"/>
      <c r="CQ228" s="267"/>
      <c r="CR228" s="267"/>
      <c r="CS228" s="267"/>
      <c r="CT228" s="267"/>
      <c r="CU228" s="267"/>
      <c r="CV228" s="267"/>
      <c r="CW228" s="267"/>
      <c r="CX228" s="267"/>
      <c r="CY228" s="267"/>
      <c r="CZ228" s="267"/>
      <c r="DA228" s="267"/>
      <c r="DB228" s="267"/>
      <c r="DC228" s="267"/>
      <c r="DD228" s="267"/>
      <c r="DE228" s="267"/>
      <c r="DF228" s="267"/>
      <c r="DG228" s="267"/>
      <c r="DH228" s="267"/>
      <c r="DI228" s="267"/>
      <c r="DJ228" s="267"/>
      <c r="DK228" s="267"/>
      <c r="DL228" s="267"/>
    </row>
    <row r="229" spans="1:116" x14ac:dyDescent="0.25">
      <c r="A229" s="267"/>
      <c r="B229" s="267"/>
      <c r="C229" s="267"/>
      <c r="D229" s="267"/>
      <c r="E229" s="267"/>
      <c r="F229" s="267"/>
      <c r="G229" s="267"/>
      <c r="H229" s="267"/>
      <c r="I229" s="267"/>
      <c r="J229" s="267"/>
      <c r="K229" s="267"/>
      <c r="L229" s="267"/>
      <c r="M229" s="267"/>
      <c r="N229" s="267"/>
      <c r="O229" s="267"/>
      <c r="P229" s="267"/>
      <c r="Q229" s="267"/>
      <c r="R229" s="267"/>
      <c r="S229" s="267"/>
      <c r="T229" s="267"/>
      <c r="U229" s="267"/>
      <c r="V229" s="267"/>
      <c r="W229" s="267"/>
      <c r="X229" s="267"/>
      <c r="Y229" s="267"/>
      <c r="Z229" s="267"/>
      <c r="AA229" s="267"/>
      <c r="AB229" s="267"/>
      <c r="AC229" s="267"/>
      <c r="AD229" s="267"/>
      <c r="AE229" s="267"/>
      <c r="AF229" s="267"/>
      <c r="AG229" s="267"/>
      <c r="AH229" s="267"/>
      <c r="AI229" s="267"/>
      <c r="AJ229" s="267"/>
      <c r="AK229" s="267"/>
      <c r="AL229" s="267"/>
      <c r="AM229" s="267"/>
      <c r="AN229" s="267"/>
      <c r="AO229" s="267"/>
      <c r="AP229" s="267"/>
      <c r="AQ229" s="267"/>
      <c r="AR229" s="267"/>
      <c r="AS229" s="267"/>
      <c r="AT229" s="267"/>
      <c r="AU229" s="267"/>
      <c r="AV229" s="267"/>
      <c r="AW229" s="267"/>
      <c r="AX229" s="267"/>
      <c r="AY229" s="267"/>
      <c r="AZ229" s="267"/>
      <c r="BA229" s="267"/>
      <c r="BB229" s="267"/>
      <c r="BC229" s="267"/>
      <c r="BD229" s="267"/>
      <c r="BE229" s="267"/>
      <c r="BF229" s="267"/>
      <c r="BG229" s="267"/>
      <c r="BH229" s="267"/>
      <c r="BI229" s="267"/>
      <c r="BJ229" s="267"/>
      <c r="BK229" s="267"/>
      <c r="BL229" s="267"/>
      <c r="BM229" s="267"/>
      <c r="BN229" s="267"/>
      <c r="BO229" s="267"/>
      <c r="BP229" s="267"/>
      <c r="BQ229" s="267"/>
      <c r="BR229" s="267"/>
      <c r="BS229" s="267"/>
      <c r="BT229" s="267"/>
      <c r="BU229" s="267"/>
      <c r="BV229" s="267"/>
      <c r="BW229" s="267"/>
      <c r="BX229" s="267"/>
      <c r="BY229" s="267"/>
      <c r="BZ229" s="267"/>
      <c r="CA229" s="267"/>
      <c r="CB229" s="267"/>
      <c r="CC229" s="267"/>
      <c r="CD229" s="267"/>
      <c r="CE229" s="267"/>
      <c r="CF229" s="267"/>
      <c r="CG229" s="267"/>
      <c r="CH229" s="267"/>
      <c r="CI229" s="267"/>
      <c r="CJ229" s="267"/>
      <c r="CK229" s="267"/>
      <c r="CL229" s="267"/>
      <c r="CM229" s="267"/>
      <c r="CN229" s="267"/>
      <c r="CO229" s="267"/>
      <c r="CP229" s="267"/>
      <c r="CQ229" s="267"/>
      <c r="CR229" s="267"/>
      <c r="CS229" s="267"/>
      <c r="CT229" s="267"/>
      <c r="CU229" s="267"/>
      <c r="CV229" s="267"/>
      <c r="CW229" s="267"/>
      <c r="CX229" s="267"/>
      <c r="CY229" s="267"/>
      <c r="CZ229" s="267"/>
      <c r="DA229" s="267"/>
      <c r="DB229" s="267"/>
      <c r="DC229" s="267"/>
      <c r="DD229" s="267"/>
      <c r="DE229" s="267"/>
      <c r="DF229" s="267"/>
      <c r="DG229" s="267"/>
      <c r="DH229" s="267"/>
      <c r="DI229" s="267"/>
      <c r="DJ229" s="267"/>
      <c r="DK229" s="267"/>
      <c r="DL229" s="267"/>
    </row>
    <row r="230" spans="1:116" x14ac:dyDescent="0.25">
      <c r="A230" s="267"/>
      <c r="B230" s="267"/>
      <c r="C230" s="267"/>
      <c r="D230" s="267"/>
      <c r="E230" s="267"/>
      <c r="F230" s="267"/>
      <c r="G230" s="267"/>
      <c r="H230" s="267"/>
      <c r="I230" s="267"/>
      <c r="J230" s="267"/>
      <c r="K230" s="267"/>
      <c r="L230" s="267"/>
      <c r="M230" s="267"/>
      <c r="N230" s="267"/>
      <c r="O230" s="267"/>
      <c r="P230" s="267"/>
      <c r="Q230" s="267"/>
      <c r="R230" s="267"/>
      <c r="S230" s="267"/>
      <c r="T230" s="267"/>
      <c r="U230" s="267"/>
      <c r="V230" s="267"/>
      <c r="W230" s="267"/>
      <c r="X230" s="267"/>
      <c r="Y230" s="267"/>
      <c r="Z230" s="267"/>
      <c r="AA230" s="267"/>
      <c r="AB230" s="267"/>
      <c r="AC230" s="267"/>
      <c r="AD230" s="267"/>
      <c r="AE230" s="267"/>
      <c r="AF230" s="267"/>
      <c r="AG230" s="267"/>
      <c r="AH230" s="267"/>
      <c r="AI230" s="267"/>
      <c r="AJ230" s="267"/>
      <c r="AK230" s="267"/>
      <c r="AL230" s="267"/>
      <c r="AM230" s="267"/>
      <c r="AN230" s="267"/>
      <c r="AO230" s="267"/>
      <c r="AP230" s="267"/>
      <c r="AQ230" s="267"/>
      <c r="AR230" s="267"/>
      <c r="AS230" s="267"/>
      <c r="AT230" s="267"/>
      <c r="AU230" s="267"/>
      <c r="AV230" s="267"/>
      <c r="AW230" s="267"/>
      <c r="AX230" s="267"/>
      <c r="AY230" s="267"/>
      <c r="AZ230" s="267"/>
      <c r="BA230" s="267"/>
      <c r="BB230" s="267"/>
      <c r="BC230" s="267"/>
      <c r="BD230" s="267"/>
      <c r="BE230" s="267"/>
      <c r="BF230" s="267"/>
      <c r="BG230" s="267"/>
      <c r="BH230" s="267"/>
      <c r="BI230" s="267"/>
      <c r="BJ230" s="267"/>
      <c r="BK230" s="267"/>
      <c r="BL230" s="267"/>
      <c r="BM230" s="267"/>
      <c r="BN230" s="267"/>
      <c r="BO230" s="267"/>
      <c r="BP230" s="267"/>
      <c r="BQ230" s="267"/>
      <c r="BR230" s="267"/>
      <c r="BS230" s="267"/>
      <c r="BT230" s="267"/>
      <c r="BU230" s="267"/>
      <c r="BV230" s="267"/>
      <c r="BW230" s="267"/>
      <c r="BX230" s="267"/>
      <c r="BY230" s="267"/>
      <c r="BZ230" s="267"/>
      <c r="CA230" s="267"/>
      <c r="CB230" s="267"/>
      <c r="CC230" s="267"/>
      <c r="CD230" s="267"/>
      <c r="CE230" s="267"/>
      <c r="CF230" s="267"/>
      <c r="CG230" s="267"/>
      <c r="CH230" s="267"/>
      <c r="CI230" s="267"/>
      <c r="CJ230" s="267"/>
      <c r="CK230" s="267"/>
      <c r="CL230" s="267"/>
      <c r="CM230" s="267"/>
      <c r="CN230" s="267"/>
      <c r="CO230" s="267"/>
      <c r="CP230" s="267"/>
      <c r="CQ230" s="267"/>
      <c r="CR230" s="267"/>
      <c r="CS230" s="267"/>
      <c r="CT230" s="267"/>
      <c r="CU230" s="267"/>
      <c r="CV230" s="267"/>
      <c r="CW230" s="267"/>
      <c r="CX230" s="267"/>
      <c r="CY230" s="267"/>
      <c r="CZ230" s="267"/>
      <c r="DA230" s="267"/>
      <c r="DB230" s="267"/>
      <c r="DC230" s="267"/>
      <c r="DD230" s="267"/>
      <c r="DE230" s="267"/>
      <c r="DF230" s="267"/>
      <c r="DG230" s="267"/>
      <c r="DH230" s="267"/>
      <c r="DI230" s="267"/>
      <c r="DJ230" s="267"/>
      <c r="DK230" s="267"/>
      <c r="DL230" s="267"/>
    </row>
    <row r="231" spans="1:116" x14ac:dyDescent="0.25">
      <c r="A231" s="267"/>
      <c r="B231" s="267"/>
      <c r="C231" s="267"/>
      <c r="D231" s="267"/>
      <c r="E231" s="267"/>
      <c r="F231" s="267"/>
      <c r="G231" s="267"/>
      <c r="H231" s="267"/>
      <c r="I231" s="267"/>
      <c r="J231" s="267"/>
      <c r="K231" s="267"/>
      <c r="L231" s="267"/>
      <c r="M231" s="267"/>
      <c r="N231" s="267"/>
      <c r="O231" s="267"/>
      <c r="P231" s="267"/>
      <c r="Q231" s="267"/>
      <c r="R231" s="267"/>
      <c r="S231" s="267"/>
      <c r="T231" s="267"/>
      <c r="U231" s="267"/>
      <c r="V231" s="267"/>
      <c r="W231" s="267"/>
      <c r="X231" s="267"/>
      <c r="Y231" s="267"/>
      <c r="Z231" s="267"/>
      <c r="AA231" s="267"/>
      <c r="AB231" s="267"/>
      <c r="AC231" s="267"/>
      <c r="AD231" s="267"/>
      <c r="AE231" s="267"/>
      <c r="AF231" s="267"/>
      <c r="AG231" s="267"/>
      <c r="AH231" s="267"/>
      <c r="AI231" s="267"/>
      <c r="AJ231" s="267"/>
      <c r="AK231" s="267"/>
      <c r="AL231" s="267"/>
      <c r="AM231" s="267"/>
      <c r="AN231" s="267"/>
      <c r="AO231" s="267"/>
      <c r="AP231" s="267"/>
      <c r="AQ231" s="267"/>
      <c r="AR231" s="267"/>
      <c r="AS231" s="267"/>
      <c r="AT231" s="267"/>
      <c r="AU231" s="267"/>
      <c r="AV231" s="267"/>
      <c r="AW231" s="267"/>
      <c r="AX231" s="267"/>
      <c r="AY231" s="267"/>
      <c r="AZ231" s="267"/>
      <c r="BA231" s="267"/>
      <c r="BB231" s="267"/>
      <c r="BC231" s="267"/>
      <c r="BD231" s="267"/>
      <c r="BE231" s="267"/>
      <c r="BF231" s="267"/>
      <c r="BG231" s="267"/>
      <c r="BH231" s="267"/>
      <c r="BI231" s="267"/>
      <c r="BJ231" s="267"/>
      <c r="BK231" s="267"/>
      <c r="BL231" s="267"/>
      <c r="BM231" s="267"/>
      <c r="BN231" s="267"/>
      <c r="BO231" s="267"/>
      <c r="BP231" s="267"/>
      <c r="BQ231" s="267"/>
      <c r="BR231" s="267"/>
      <c r="BS231" s="267"/>
      <c r="BT231" s="267"/>
      <c r="BU231" s="267"/>
      <c r="BV231" s="267"/>
      <c r="BW231" s="267"/>
      <c r="BX231" s="267"/>
      <c r="BY231" s="267"/>
      <c r="BZ231" s="267"/>
      <c r="CA231" s="267"/>
      <c r="CB231" s="267"/>
      <c r="CC231" s="267"/>
      <c r="CD231" s="267"/>
      <c r="CE231" s="267"/>
      <c r="CF231" s="267"/>
      <c r="CG231" s="267"/>
      <c r="CH231" s="267"/>
      <c r="CI231" s="267"/>
      <c r="CJ231" s="267"/>
      <c r="CK231" s="267"/>
      <c r="CL231" s="267"/>
      <c r="CM231" s="267"/>
      <c r="CN231" s="267"/>
      <c r="CO231" s="267"/>
      <c r="CP231" s="267"/>
      <c r="CQ231" s="267"/>
      <c r="CR231" s="267"/>
      <c r="CS231" s="267"/>
      <c r="CT231" s="267"/>
      <c r="CU231" s="267"/>
      <c r="CV231" s="267"/>
      <c r="CW231" s="267"/>
      <c r="CX231" s="267"/>
      <c r="CY231" s="267"/>
      <c r="CZ231" s="267"/>
      <c r="DA231" s="267"/>
      <c r="DB231" s="267"/>
      <c r="DC231" s="267"/>
      <c r="DD231" s="267"/>
      <c r="DE231" s="267"/>
      <c r="DF231" s="267"/>
      <c r="DG231" s="267"/>
      <c r="DH231" s="267"/>
      <c r="DI231" s="267"/>
      <c r="DJ231" s="267"/>
      <c r="DK231" s="267"/>
      <c r="DL231" s="267"/>
    </row>
    <row r="232" spans="1:116" x14ac:dyDescent="0.25">
      <c r="A232" s="267"/>
      <c r="B232" s="267"/>
      <c r="C232" s="267"/>
      <c r="D232" s="267"/>
      <c r="E232" s="267"/>
      <c r="F232" s="267"/>
      <c r="G232" s="267"/>
      <c r="H232" s="267"/>
      <c r="I232" s="267"/>
      <c r="J232" s="267"/>
      <c r="K232" s="267"/>
      <c r="L232" s="267"/>
      <c r="M232" s="267"/>
      <c r="N232" s="267"/>
      <c r="O232" s="267"/>
      <c r="P232" s="267"/>
      <c r="Q232" s="267"/>
      <c r="R232" s="267"/>
      <c r="S232" s="267"/>
      <c r="T232" s="267"/>
      <c r="U232" s="267"/>
      <c r="V232" s="267"/>
      <c r="W232" s="267"/>
      <c r="X232" s="267"/>
      <c r="Y232" s="267"/>
      <c r="Z232" s="267"/>
      <c r="AA232" s="267"/>
      <c r="AB232" s="267"/>
      <c r="AC232" s="267"/>
      <c r="AD232" s="267"/>
      <c r="AE232" s="267"/>
      <c r="AF232" s="267"/>
      <c r="AG232" s="267"/>
      <c r="AH232" s="267"/>
      <c r="AI232" s="267"/>
      <c r="AJ232" s="267"/>
      <c r="AK232" s="267"/>
      <c r="AL232" s="267"/>
      <c r="AM232" s="267"/>
      <c r="AN232" s="267"/>
      <c r="AO232" s="267"/>
      <c r="AP232" s="267"/>
      <c r="AQ232" s="267"/>
      <c r="AR232" s="267"/>
      <c r="AS232" s="267"/>
      <c r="AT232" s="267"/>
      <c r="AU232" s="267"/>
      <c r="AV232" s="267"/>
      <c r="AW232" s="267"/>
      <c r="AX232" s="267"/>
      <c r="AY232" s="267"/>
      <c r="AZ232" s="267"/>
      <c r="BA232" s="267"/>
      <c r="BB232" s="267"/>
      <c r="BC232" s="267"/>
      <c r="BD232" s="267"/>
      <c r="BE232" s="267"/>
      <c r="BF232" s="267"/>
      <c r="BG232" s="267"/>
      <c r="BH232" s="267"/>
      <c r="BI232" s="267"/>
      <c r="BJ232" s="267"/>
      <c r="BK232" s="267"/>
      <c r="BL232" s="267"/>
      <c r="BM232" s="267"/>
      <c r="BN232" s="267"/>
      <c r="BO232" s="267"/>
      <c r="BP232" s="267"/>
      <c r="BQ232" s="267"/>
      <c r="BR232" s="267"/>
      <c r="BS232" s="267"/>
      <c r="BT232" s="267"/>
      <c r="BU232" s="267"/>
      <c r="BV232" s="267"/>
      <c r="BW232" s="267"/>
      <c r="BX232" s="267"/>
      <c r="BY232" s="267"/>
      <c r="BZ232" s="267"/>
      <c r="CA232" s="267"/>
      <c r="CB232" s="267"/>
      <c r="CC232" s="267"/>
      <c r="CD232" s="267"/>
      <c r="CE232" s="267"/>
      <c r="CF232" s="267"/>
      <c r="CG232" s="267"/>
      <c r="CH232" s="267"/>
      <c r="CI232" s="267"/>
      <c r="CJ232" s="267"/>
      <c r="CK232" s="267"/>
      <c r="CL232" s="267"/>
      <c r="CM232" s="267"/>
      <c r="CN232" s="267"/>
      <c r="CO232" s="267"/>
      <c r="CP232" s="267"/>
      <c r="CQ232" s="267"/>
      <c r="CR232" s="267"/>
      <c r="CS232" s="267"/>
      <c r="CT232" s="267"/>
      <c r="CU232" s="267"/>
      <c r="CV232" s="267"/>
      <c r="CW232" s="267"/>
      <c r="CX232" s="267"/>
      <c r="CY232" s="267"/>
      <c r="CZ232" s="267"/>
      <c r="DA232" s="267"/>
      <c r="DB232" s="267"/>
      <c r="DC232" s="267"/>
      <c r="DD232" s="267"/>
      <c r="DE232" s="267"/>
      <c r="DF232" s="267"/>
      <c r="DG232" s="267"/>
      <c r="DH232" s="267"/>
      <c r="DI232" s="267"/>
      <c r="DJ232" s="267"/>
      <c r="DK232" s="267"/>
      <c r="DL232" s="267"/>
    </row>
    <row r="233" spans="1:116" x14ac:dyDescent="0.25">
      <c r="A233" s="267"/>
      <c r="B233" s="267"/>
      <c r="C233" s="267"/>
      <c r="D233" s="267"/>
      <c r="E233" s="267"/>
      <c r="F233" s="267"/>
      <c r="G233" s="267"/>
      <c r="H233" s="267"/>
      <c r="I233" s="267"/>
      <c r="J233" s="267"/>
      <c r="K233" s="267"/>
      <c r="L233" s="267"/>
      <c r="M233" s="267"/>
      <c r="N233" s="267"/>
      <c r="O233" s="267"/>
      <c r="P233" s="267"/>
      <c r="Q233" s="267"/>
      <c r="R233" s="267"/>
      <c r="S233" s="267"/>
      <c r="T233" s="267"/>
      <c r="U233" s="267"/>
      <c r="V233" s="267"/>
      <c r="W233" s="267"/>
      <c r="X233" s="267"/>
      <c r="Y233" s="267"/>
      <c r="Z233" s="267"/>
      <c r="AA233" s="267"/>
      <c r="AB233" s="267"/>
      <c r="AC233" s="267"/>
      <c r="AD233" s="267"/>
      <c r="AE233" s="267"/>
      <c r="AF233" s="267"/>
      <c r="AG233" s="267"/>
      <c r="AH233" s="267"/>
      <c r="AI233" s="267"/>
      <c r="AJ233" s="267"/>
      <c r="AK233" s="267"/>
      <c r="AL233" s="267"/>
      <c r="AM233" s="267"/>
      <c r="AN233" s="267"/>
      <c r="AO233" s="267"/>
      <c r="AP233" s="267"/>
      <c r="AQ233" s="267"/>
      <c r="AR233" s="267"/>
      <c r="AS233" s="267"/>
      <c r="AT233" s="267"/>
      <c r="AU233" s="267"/>
      <c r="AV233" s="267"/>
      <c r="AW233" s="267"/>
      <c r="AX233" s="267"/>
      <c r="AY233" s="267"/>
      <c r="AZ233" s="267"/>
      <c r="BA233" s="267"/>
      <c r="BB233" s="267"/>
      <c r="BC233" s="267"/>
      <c r="BD233" s="267"/>
      <c r="BE233" s="267"/>
      <c r="BF233" s="267"/>
      <c r="BG233" s="267"/>
      <c r="BH233" s="267"/>
      <c r="BI233" s="267"/>
      <c r="BJ233" s="267"/>
      <c r="BK233" s="267"/>
      <c r="BL233" s="267"/>
      <c r="BM233" s="267"/>
      <c r="BN233" s="267"/>
      <c r="BO233" s="267"/>
      <c r="BP233" s="267"/>
      <c r="BQ233" s="267"/>
      <c r="BR233" s="267"/>
      <c r="BS233" s="267"/>
      <c r="BT233" s="267"/>
      <c r="BU233" s="267"/>
      <c r="BV233" s="267"/>
      <c r="BW233" s="267"/>
      <c r="BX233" s="267"/>
      <c r="BY233" s="267"/>
      <c r="BZ233" s="267"/>
      <c r="CA233" s="267"/>
      <c r="CB233" s="267"/>
      <c r="CC233" s="267"/>
      <c r="CD233" s="267"/>
      <c r="CE233" s="267"/>
      <c r="CF233" s="267"/>
      <c r="CG233" s="267"/>
      <c r="CH233" s="267"/>
      <c r="CI233" s="267"/>
      <c r="CJ233" s="267"/>
      <c r="CK233" s="267"/>
      <c r="CL233" s="267"/>
      <c r="CM233" s="267"/>
      <c r="CN233" s="267"/>
      <c r="CO233" s="267"/>
      <c r="CP233" s="267"/>
      <c r="CQ233" s="267"/>
      <c r="CR233" s="267"/>
      <c r="CS233" s="267"/>
      <c r="CT233" s="267"/>
      <c r="CU233" s="267"/>
      <c r="CV233" s="267"/>
      <c r="CW233" s="267"/>
      <c r="CX233" s="267"/>
      <c r="CY233" s="267"/>
      <c r="CZ233" s="267"/>
      <c r="DA233" s="267"/>
      <c r="DB233" s="267"/>
      <c r="DC233" s="267"/>
      <c r="DD233" s="267"/>
      <c r="DE233" s="267"/>
      <c r="DF233" s="267"/>
      <c r="DG233" s="267"/>
      <c r="DH233" s="267"/>
      <c r="DI233" s="267"/>
      <c r="DJ233" s="267"/>
      <c r="DK233" s="267"/>
      <c r="DL233" s="267"/>
    </row>
    <row r="234" spans="1:116" x14ac:dyDescent="0.25">
      <c r="A234" s="267"/>
      <c r="B234" s="267"/>
      <c r="C234" s="267"/>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c r="AA234" s="267"/>
      <c r="AB234" s="267"/>
      <c r="AC234" s="267"/>
      <c r="AD234" s="267"/>
      <c r="AE234" s="267"/>
      <c r="AF234" s="267"/>
      <c r="AG234" s="267"/>
      <c r="AH234" s="267"/>
      <c r="AI234" s="267"/>
      <c r="AJ234" s="267"/>
      <c r="AK234" s="267"/>
      <c r="AL234" s="267"/>
      <c r="AM234" s="267"/>
      <c r="AN234" s="267"/>
      <c r="AO234" s="267"/>
      <c r="AP234" s="267"/>
      <c r="AQ234" s="267"/>
      <c r="AR234" s="267"/>
      <c r="AS234" s="267"/>
      <c r="AT234" s="267"/>
      <c r="AU234" s="267"/>
      <c r="AV234" s="267"/>
      <c r="AW234" s="267"/>
      <c r="AX234" s="267"/>
      <c r="AY234" s="267"/>
      <c r="AZ234" s="267"/>
      <c r="BA234" s="267"/>
      <c r="BB234" s="267"/>
      <c r="BC234" s="267"/>
      <c r="BD234" s="267"/>
      <c r="BE234" s="267"/>
      <c r="BF234" s="267"/>
      <c r="BG234" s="267"/>
      <c r="BH234" s="267"/>
      <c r="BI234" s="267"/>
      <c r="BJ234" s="267"/>
      <c r="BK234" s="267"/>
      <c r="BL234" s="267"/>
      <c r="BM234" s="267"/>
      <c r="BN234" s="267"/>
      <c r="BO234" s="267"/>
      <c r="BP234" s="267"/>
      <c r="BQ234" s="267"/>
      <c r="BR234" s="267"/>
      <c r="BS234" s="267"/>
      <c r="BT234" s="267"/>
      <c r="BU234" s="267"/>
      <c r="BV234" s="267"/>
      <c r="BW234" s="267"/>
      <c r="BX234" s="267"/>
      <c r="BY234" s="267"/>
      <c r="BZ234" s="267"/>
      <c r="CA234" s="267"/>
      <c r="CB234" s="267"/>
      <c r="CC234" s="267"/>
      <c r="CD234" s="267"/>
      <c r="CE234" s="267"/>
      <c r="CF234" s="267"/>
      <c r="CG234" s="267"/>
      <c r="CH234" s="267"/>
      <c r="CI234" s="267"/>
      <c r="CJ234" s="267"/>
      <c r="CK234" s="267"/>
      <c r="CL234" s="267"/>
      <c r="CM234" s="267"/>
      <c r="CN234" s="267"/>
      <c r="CO234" s="267"/>
      <c r="CP234" s="267"/>
      <c r="CQ234" s="267"/>
      <c r="CR234" s="267"/>
      <c r="CS234" s="267"/>
      <c r="CT234" s="267"/>
      <c r="CU234" s="267"/>
      <c r="CV234" s="267"/>
      <c r="CW234" s="267"/>
      <c r="CX234" s="267"/>
      <c r="CY234" s="267"/>
      <c r="CZ234" s="267"/>
      <c r="DA234" s="267"/>
      <c r="DB234" s="267"/>
      <c r="DC234" s="267"/>
      <c r="DD234" s="267"/>
      <c r="DE234" s="267"/>
      <c r="DF234" s="267"/>
      <c r="DG234" s="267"/>
      <c r="DH234" s="267"/>
      <c r="DI234" s="267"/>
      <c r="DJ234" s="267"/>
      <c r="DK234" s="267"/>
      <c r="DL234" s="267"/>
    </row>
    <row r="235" spans="1:116" x14ac:dyDescent="0.25">
      <c r="A235" s="267"/>
      <c r="B235" s="267"/>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c r="AA235" s="267"/>
      <c r="AB235" s="267"/>
      <c r="AC235" s="267"/>
      <c r="AD235" s="267"/>
      <c r="AE235" s="267"/>
      <c r="AF235" s="267"/>
      <c r="AG235" s="267"/>
      <c r="AH235" s="267"/>
      <c r="AI235" s="267"/>
      <c r="AJ235" s="267"/>
      <c r="AK235" s="267"/>
      <c r="AL235" s="267"/>
      <c r="AM235" s="267"/>
      <c r="AN235" s="267"/>
      <c r="AO235" s="267"/>
      <c r="AP235" s="267"/>
      <c r="AQ235" s="267"/>
      <c r="AR235" s="267"/>
      <c r="AS235" s="267"/>
      <c r="AT235" s="267"/>
      <c r="AU235" s="267"/>
      <c r="AV235" s="267"/>
      <c r="AW235" s="267"/>
      <c r="AX235" s="267"/>
      <c r="AY235" s="267"/>
      <c r="AZ235" s="267"/>
      <c r="BA235" s="267"/>
      <c r="BB235" s="267"/>
      <c r="BC235" s="267"/>
      <c r="BD235" s="267"/>
      <c r="BE235" s="267"/>
      <c r="BF235" s="267"/>
      <c r="BG235" s="267"/>
      <c r="BH235" s="267"/>
      <c r="BI235" s="267"/>
      <c r="BJ235" s="267"/>
      <c r="BK235" s="267"/>
      <c r="BL235" s="267"/>
      <c r="BM235" s="267"/>
      <c r="BN235" s="267"/>
      <c r="BO235" s="267"/>
      <c r="BP235" s="267"/>
      <c r="BQ235" s="267"/>
      <c r="BR235" s="267"/>
      <c r="BS235" s="267"/>
      <c r="BT235" s="267"/>
      <c r="BU235" s="267"/>
      <c r="BV235" s="267"/>
      <c r="BW235" s="267"/>
      <c r="BX235" s="267"/>
      <c r="BY235" s="267"/>
      <c r="BZ235" s="267"/>
      <c r="CA235" s="267"/>
      <c r="CB235" s="267"/>
      <c r="CC235" s="267"/>
      <c r="CD235" s="267"/>
      <c r="CE235" s="267"/>
      <c r="CF235" s="267"/>
      <c r="CG235" s="267"/>
      <c r="CH235" s="267"/>
      <c r="CI235" s="267"/>
      <c r="CJ235" s="267"/>
      <c r="CK235" s="267"/>
      <c r="CL235" s="267"/>
      <c r="CM235" s="267"/>
      <c r="CN235" s="267"/>
      <c r="CO235" s="267"/>
      <c r="CP235" s="267"/>
      <c r="CQ235" s="267"/>
      <c r="CR235" s="267"/>
      <c r="CS235" s="267"/>
      <c r="CT235" s="267"/>
      <c r="CU235" s="267"/>
      <c r="CV235" s="267"/>
      <c r="CW235" s="267"/>
      <c r="CX235" s="267"/>
      <c r="CY235" s="267"/>
      <c r="CZ235" s="267"/>
      <c r="DA235" s="267"/>
      <c r="DB235" s="267"/>
      <c r="DC235" s="267"/>
      <c r="DD235" s="267"/>
      <c r="DE235" s="267"/>
      <c r="DF235" s="267"/>
      <c r="DG235" s="267"/>
      <c r="DH235" s="267"/>
      <c r="DI235" s="267"/>
      <c r="DJ235" s="267"/>
      <c r="DK235" s="267"/>
      <c r="DL235" s="267"/>
    </row>
    <row r="236" spans="1:116" x14ac:dyDescent="0.25">
      <c r="A236" s="267"/>
      <c r="B236" s="267"/>
      <c r="C236" s="267"/>
      <c r="D236" s="267"/>
      <c r="E236" s="267"/>
      <c r="F236" s="267"/>
      <c r="G236" s="267"/>
      <c r="H236" s="267"/>
      <c r="I236" s="267"/>
      <c r="J236" s="267"/>
      <c r="K236" s="267"/>
      <c r="L236" s="267"/>
      <c r="M236" s="267"/>
      <c r="N236" s="267"/>
      <c r="O236" s="267"/>
      <c r="P236" s="267"/>
      <c r="Q236" s="267"/>
      <c r="R236" s="267"/>
      <c r="S236" s="267"/>
      <c r="T236" s="267"/>
      <c r="U236" s="267"/>
      <c r="V236" s="267"/>
      <c r="W236" s="267"/>
      <c r="X236" s="267"/>
      <c r="Y236" s="267"/>
      <c r="Z236" s="267"/>
      <c r="AA236" s="267"/>
      <c r="AB236" s="267"/>
      <c r="AC236" s="267"/>
      <c r="AD236" s="267"/>
      <c r="AE236" s="267"/>
      <c r="AF236" s="267"/>
      <c r="AG236" s="267"/>
      <c r="AH236" s="267"/>
      <c r="AI236" s="267"/>
      <c r="AJ236" s="267"/>
      <c r="AK236" s="267"/>
      <c r="AL236" s="267"/>
      <c r="AM236" s="267"/>
      <c r="AN236" s="267"/>
      <c r="AO236" s="267"/>
      <c r="AP236" s="267"/>
      <c r="AQ236" s="267"/>
      <c r="AR236" s="267"/>
      <c r="AS236" s="267"/>
      <c r="AT236" s="267"/>
      <c r="AU236" s="267"/>
      <c r="AV236" s="267"/>
      <c r="AW236" s="267"/>
      <c r="AX236" s="267"/>
      <c r="AY236" s="267"/>
      <c r="AZ236" s="267"/>
      <c r="BA236" s="267"/>
      <c r="BB236" s="267"/>
      <c r="BC236" s="267"/>
      <c r="BD236" s="267"/>
      <c r="BE236" s="267"/>
      <c r="BF236" s="267"/>
      <c r="BG236" s="267"/>
      <c r="BH236" s="267"/>
      <c r="BI236" s="267"/>
      <c r="BJ236" s="267"/>
      <c r="BK236" s="267"/>
      <c r="BL236" s="267"/>
      <c r="BM236" s="267"/>
      <c r="BN236" s="267"/>
      <c r="BO236" s="267"/>
      <c r="BP236" s="267"/>
      <c r="BQ236" s="267"/>
      <c r="BR236" s="267"/>
      <c r="BS236" s="267"/>
      <c r="BT236" s="267"/>
      <c r="BU236" s="267"/>
      <c r="BV236" s="267"/>
      <c r="BW236" s="267"/>
      <c r="BX236" s="267"/>
      <c r="BY236" s="267"/>
      <c r="BZ236" s="267"/>
      <c r="CA236" s="267"/>
      <c r="CB236" s="267"/>
      <c r="CC236" s="267"/>
      <c r="CD236" s="267"/>
      <c r="CE236" s="267"/>
      <c r="CF236" s="267"/>
      <c r="CG236" s="267"/>
      <c r="CH236" s="267"/>
      <c r="CI236" s="267"/>
      <c r="CJ236" s="267"/>
      <c r="CK236" s="267"/>
      <c r="CL236" s="267"/>
      <c r="CM236" s="267"/>
      <c r="CN236" s="267"/>
      <c r="CO236" s="267"/>
      <c r="CP236" s="267"/>
      <c r="CQ236" s="267"/>
      <c r="CR236" s="267"/>
      <c r="CS236" s="267"/>
      <c r="CT236" s="267"/>
      <c r="CU236" s="267"/>
      <c r="CV236" s="267"/>
      <c r="CW236" s="267"/>
      <c r="CX236" s="267"/>
      <c r="CY236" s="267"/>
      <c r="CZ236" s="267"/>
      <c r="DA236" s="267"/>
      <c r="DB236" s="267"/>
      <c r="DC236" s="267"/>
      <c r="DD236" s="267"/>
      <c r="DE236" s="267"/>
      <c r="DF236" s="267"/>
      <c r="DG236" s="267"/>
      <c r="DH236" s="267"/>
      <c r="DI236" s="267"/>
      <c r="DJ236" s="267"/>
      <c r="DK236" s="267"/>
      <c r="DL236" s="267"/>
    </row>
    <row r="237" spans="1:116" x14ac:dyDescent="0.25">
      <c r="A237" s="267"/>
      <c r="B237" s="267"/>
      <c r="C237" s="267"/>
      <c r="D237" s="267"/>
      <c r="E237" s="267"/>
      <c r="F237" s="267"/>
      <c r="G237" s="267"/>
      <c r="H237" s="267"/>
      <c r="I237" s="267"/>
      <c r="J237" s="267"/>
      <c r="K237" s="267"/>
      <c r="L237" s="267"/>
      <c r="M237" s="267"/>
      <c r="N237" s="267"/>
      <c r="O237" s="267"/>
      <c r="P237" s="267"/>
      <c r="Q237" s="267"/>
      <c r="R237" s="267"/>
      <c r="S237" s="267"/>
      <c r="T237" s="267"/>
      <c r="U237" s="267"/>
      <c r="V237" s="267"/>
      <c r="W237" s="267"/>
      <c r="X237" s="267"/>
      <c r="Y237" s="267"/>
      <c r="Z237" s="267"/>
      <c r="AA237" s="267"/>
      <c r="AB237" s="267"/>
      <c r="AC237" s="267"/>
      <c r="AD237" s="267"/>
      <c r="AE237" s="267"/>
      <c r="AF237" s="267"/>
      <c r="AG237" s="267"/>
      <c r="AH237" s="267"/>
      <c r="AI237" s="267"/>
      <c r="AJ237" s="267"/>
      <c r="AK237" s="267"/>
      <c r="AL237" s="267"/>
      <c r="AM237" s="267"/>
      <c r="AN237" s="267"/>
      <c r="AO237" s="267"/>
      <c r="AP237" s="267"/>
      <c r="AQ237" s="267"/>
      <c r="AR237" s="267"/>
      <c r="AS237" s="267"/>
      <c r="AT237" s="267"/>
      <c r="AU237" s="267"/>
      <c r="AV237" s="267"/>
      <c r="AW237" s="267"/>
      <c r="AX237" s="267"/>
      <c r="AY237" s="267"/>
      <c r="AZ237" s="267"/>
      <c r="BA237" s="267"/>
      <c r="BB237" s="267"/>
      <c r="BC237" s="267"/>
      <c r="BD237" s="267"/>
      <c r="BE237" s="267"/>
      <c r="BF237" s="267"/>
      <c r="BG237" s="267"/>
      <c r="BH237" s="267"/>
      <c r="BI237" s="267"/>
      <c r="BJ237" s="267"/>
      <c r="BK237" s="267"/>
      <c r="BL237" s="267"/>
      <c r="BM237" s="267"/>
      <c r="BN237" s="267"/>
      <c r="BO237" s="267"/>
      <c r="BP237" s="267"/>
      <c r="BQ237" s="267"/>
      <c r="BR237" s="267"/>
      <c r="BS237" s="267"/>
      <c r="BT237" s="267"/>
      <c r="BU237" s="267"/>
      <c r="BV237" s="267"/>
      <c r="BW237" s="267"/>
      <c r="BX237" s="267"/>
      <c r="BY237" s="267"/>
      <c r="BZ237" s="267"/>
      <c r="CA237" s="267"/>
      <c r="CB237" s="267"/>
      <c r="CC237" s="267"/>
      <c r="CD237" s="267"/>
      <c r="CE237" s="267"/>
      <c r="CF237" s="267"/>
      <c r="CG237" s="267"/>
      <c r="CH237" s="267"/>
      <c r="CI237" s="267"/>
      <c r="CJ237" s="267"/>
      <c r="CK237" s="267"/>
      <c r="CL237" s="267"/>
      <c r="CM237" s="267"/>
      <c r="CN237" s="267"/>
      <c r="CO237" s="267"/>
      <c r="CP237" s="267"/>
      <c r="CQ237" s="267"/>
      <c r="CR237" s="267"/>
      <c r="CS237" s="267"/>
      <c r="CT237" s="267"/>
      <c r="CU237" s="267"/>
      <c r="CV237" s="267"/>
      <c r="CW237" s="267"/>
      <c r="CX237" s="267"/>
      <c r="CY237" s="267"/>
      <c r="CZ237" s="267"/>
      <c r="DA237" s="267"/>
      <c r="DB237" s="267"/>
      <c r="DC237" s="267"/>
      <c r="DD237" s="267"/>
      <c r="DE237" s="267"/>
      <c r="DF237" s="267"/>
      <c r="DG237" s="267"/>
      <c r="DH237" s="267"/>
      <c r="DI237" s="267"/>
      <c r="DJ237" s="267"/>
      <c r="DK237" s="267"/>
      <c r="DL237" s="267"/>
    </row>
    <row r="238" spans="1:116" x14ac:dyDescent="0.25">
      <c r="A238" s="267"/>
      <c r="B238" s="267"/>
      <c r="C238" s="267"/>
      <c r="D238" s="267"/>
      <c r="E238" s="267"/>
      <c r="F238" s="267"/>
      <c r="G238" s="267"/>
      <c r="H238" s="267"/>
      <c r="I238" s="267"/>
      <c r="J238" s="267"/>
      <c r="K238" s="267"/>
      <c r="L238" s="267"/>
      <c r="M238" s="267"/>
      <c r="N238" s="267"/>
      <c r="O238" s="267"/>
      <c r="P238" s="267"/>
      <c r="Q238" s="267"/>
      <c r="R238" s="267"/>
      <c r="S238" s="267"/>
      <c r="T238" s="267"/>
      <c r="U238" s="267"/>
      <c r="V238" s="267"/>
      <c r="W238" s="267"/>
      <c r="X238" s="267"/>
      <c r="Y238" s="267"/>
      <c r="Z238" s="267"/>
      <c r="AA238" s="267"/>
      <c r="AB238" s="267"/>
      <c r="AC238" s="267"/>
      <c r="AD238" s="267"/>
      <c r="AE238" s="267"/>
      <c r="AF238" s="267"/>
      <c r="AG238" s="267"/>
      <c r="AH238" s="267"/>
      <c r="AI238" s="267"/>
      <c r="AJ238" s="267"/>
      <c r="AK238" s="267"/>
      <c r="AL238" s="267"/>
      <c r="AM238" s="267"/>
      <c r="AN238" s="267"/>
      <c r="AO238" s="267"/>
      <c r="AP238" s="267"/>
      <c r="AQ238" s="267"/>
      <c r="AR238" s="267"/>
      <c r="AS238" s="267"/>
      <c r="AT238" s="267"/>
      <c r="AU238" s="267"/>
      <c r="AV238" s="267"/>
      <c r="AW238" s="267"/>
      <c r="AX238" s="267"/>
      <c r="AY238" s="267"/>
      <c r="AZ238" s="267"/>
      <c r="BA238" s="267"/>
      <c r="BB238" s="267"/>
      <c r="BC238" s="267"/>
      <c r="BD238" s="267"/>
      <c r="BE238" s="267"/>
      <c r="BF238" s="267"/>
      <c r="BG238" s="267"/>
      <c r="BH238" s="267"/>
      <c r="BI238" s="267"/>
      <c r="BJ238" s="267"/>
      <c r="BK238" s="267"/>
      <c r="BL238" s="267"/>
      <c r="BM238" s="267"/>
      <c r="BN238" s="267"/>
      <c r="BO238" s="267"/>
      <c r="BP238" s="267"/>
      <c r="BQ238" s="267"/>
      <c r="BR238" s="267"/>
      <c r="BS238" s="267"/>
      <c r="BT238" s="267"/>
      <c r="BU238" s="267"/>
      <c r="BV238" s="267"/>
      <c r="BW238" s="267"/>
      <c r="BX238" s="267"/>
      <c r="BY238" s="267"/>
      <c r="BZ238" s="267"/>
      <c r="CA238" s="267"/>
      <c r="CB238" s="267"/>
      <c r="CC238" s="267"/>
      <c r="CD238" s="267"/>
      <c r="CE238" s="267"/>
      <c r="CF238" s="267"/>
      <c r="CG238" s="267"/>
      <c r="CH238" s="267"/>
      <c r="CI238" s="267"/>
      <c r="CJ238" s="267"/>
      <c r="CK238" s="267"/>
      <c r="CL238" s="267"/>
      <c r="CM238" s="267"/>
      <c r="CN238" s="267"/>
      <c r="CO238" s="267"/>
      <c r="CP238" s="267"/>
      <c r="CQ238" s="267"/>
      <c r="CR238" s="267"/>
      <c r="CS238" s="267"/>
      <c r="CT238" s="267"/>
      <c r="CU238" s="267"/>
      <c r="CV238" s="267"/>
      <c r="CW238" s="267"/>
      <c r="CX238" s="267"/>
      <c r="CY238" s="267"/>
      <c r="CZ238" s="267"/>
      <c r="DA238" s="267"/>
      <c r="DB238" s="267"/>
      <c r="DC238" s="267"/>
      <c r="DD238" s="267"/>
      <c r="DE238" s="267"/>
      <c r="DF238" s="267"/>
      <c r="DG238" s="267"/>
      <c r="DH238" s="267"/>
      <c r="DI238" s="267"/>
      <c r="DJ238" s="267"/>
      <c r="DK238" s="267"/>
      <c r="DL238" s="267"/>
    </row>
    <row r="239" spans="1:116" x14ac:dyDescent="0.25">
      <c r="A239" s="267"/>
      <c r="B239" s="267"/>
      <c r="C239" s="267"/>
      <c r="D239" s="267"/>
      <c r="E239" s="267"/>
      <c r="F239" s="267"/>
      <c r="G239" s="267"/>
      <c r="H239" s="267"/>
      <c r="I239" s="267"/>
      <c r="J239" s="267"/>
      <c r="K239" s="267"/>
      <c r="L239" s="267"/>
      <c r="M239" s="267"/>
      <c r="N239" s="267"/>
      <c r="O239" s="267"/>
      <c r="P239" s="267"/>
      <c r="Q239" s="267"/>
      <c r="R239" s="267"/>
      <c r="S239" s="267"/>
      <c r="T239" s="267"/>
      <c r="U239" s="267"/>
      <c r="V239" s="267"/>
      <c r="W239" s="267"/>
      <c r="X239" s="267"/>
      <c r="Y239" s="267"/>
      <c r="Z239" s="267"/>
      <c r="AA239" s="267"/>
      <c r="AB239" s="267"/>
      <c r="AC239" s="267"/>
      <c r="AD239" s="267"/>
      <c r="AE239" s="267"/>
      <c r="AF239" s="267"/>
      <c r="AG239" s="267"/>
      <c r="AH239" s="267"/>
      <c r="AI239" s="267"/>
      <c r="AJ239" s="267"/>
      <c r="AK239" s="267"/>
      <c r="AL239" s="267"/>
      <c r="AM239" s="267"/>
      <c r="AN239" s="267"/>
      <c r="AO239" s="267"/>
      <c r="AP239" s="267"/>
      <c r="AQ239" s="267"/>
      <c r="AR239" s="267"/>
      <c r="AS239" s="267"/>
      <c r="AT239" s="267"/>
      <c r="AU239" s="267"/>
      <c r="AV239" s="267"/>
      <c r="AW239" s="267"/>
      <c r="AX239" s="267"/>
      <c r="AY239" s="267"/>
      <c r="AZ239" s="267"/>
      <c r="BA239" s="267"/>
      <c r="BB239" s="267"/>
      <c r="BC239" s="267"/>
      <c r="BD239" s="267"/>
      <c r="BE239" s="267"/>
      <c r="BF239" s="267"/>
      <c r="BG239" s="267"/>
      <c r="BH239" s="267"/>
      <c r="BI239" s="267"/>
      <c r="BJ239" s="267"/>
      <c r="BK239" s="267"/>
      <c r="BL239" s="267"/>
      <c r="BM239" s="267"/>
      <c r="BN239" s="267"/>
      <c r="BO239" s="267"/>
      <c r="BP239" s="267"/>
      <c r="BQ239" s="267"/>
      <c r="BR239" s="267"/>
      <c r="BS239" s="267"/>
      <c r="BT239" s="267"/>
      <c r="BU239" s="267"/>
      <c r="BV239" s="267"/>
      <c r="BW239" s="267"/>
      <c r="BX239" s="267"/>
      <c r="BY239" s="267"/>
      <c r="BZ239" s="267"/>
      <c r="CA239" s="267"/>
      <c r="CB239" s="267"/>
      <c r="CC239" s="267"/>
      <c r="CD239" s="267"/>
      <c r="CE239" s="267"/>
      <c r="CF239" s="267"/>
      <c r="CG239" s="267"/>
      <c r="CH239" s="267"/>
      <c r="CI239" s="267"/>
      <c r="CJ239" s="267"/>
      <c r="CK239" s="267"/>
      <c r="CL239" s="267"/>
      <c r="CM239" s="267"/>
      <c r="CN239" s="267"/>
      <c r="CO239" s="267"/>
      <c r="CP239" s="267"/>
      <c r="CQ239" s="267"/>
      <c r="CR239" s="267"/>
      <c r="CS239" s="267"/>
      <c r="CT239" s="267"/>
      <c r="CU239" s="267"/>
      <c r="CV239" s="267"/>
      <c r="CW239" s="267"/>
      <c r="CX239" s="267"/>
      <c r="CY239" s="267"/>
      <c r="CZ239" s="267"/>
      <c r="DA239" s="267"/>
      <c r="DB239" s="267"/>
      <c r="DC239" s="267"/>
      <c r="DD239" s="267"/>
      <c r="DE239" s="267"/>
      <c r="DF239" s="267"/>
      <c r="DG239" s="267"/>
      <c r="DH239" s="267"/>
      <c r="DI239" s="267"/>
      <c r="DJ239" s="267"/>
      <c r="DK239" s="267"/>
      <c r="DL239" s="267"/>
    </row>
    <row r="240" spans="1:116" x14ac:dyDescent="0.25">
      <c r="A240" s="267"/>
      <c r="B240" s="267"/>
      <c r="C240" s="267"/>
      <c r="D240" s="267"/>
      <c r="E240" s="267"/>
      <c r="F240" s="267"/>
      <c r="G240" s="267"/>
      <c r="H240" s="267"/>
      <c r="I240" s="267"/>
      <c r="J240" s="267"/>
      <c r="K240" s="267"/>
      <c r="L240" s="267"/>
      <c r="M240" s="267"/>
      <c r="N240" s="267"/>
      <c r="O240" s="267"/>
      <c r="P240" s="267"/>
      <c r="Q240" s="267"/>
      <c r="R240" s="267"/>
      <c r="S240" s="267"/>
      <c r="T240" s="267"/>
      <c r="U240" s="267"/>
      <c r="V240" s="267"/>
      <c r="W240" s="267"/>
      <c r="X240" s="267"/>
      <c r="Y240" s="267"/>
      <c r="Z240" s="267"/>
      <c r="AA240" s="267"/>
      <c r="AB240" s="267"/>
      <c r="AC240" s="267"/>
      <c r="AD240" s="267"/>
      <c r="AE240" s="267"/>
      <c r="AF240" s="267"/>
      <c r="AG240" s="267"/>
      <c r="AH240" s="267"/>
      <c r="AI240" s="267"/>
      <c r="AJ240" s="267"/>
      <c r="AK240" s="267"/>
      <c r="AL240" s="267"/>
      <c r="AM240" s="267"/>
      <c r="AN240" s="267"/>
      <c r="AO240" s="267"/>
      <c r="AP240" s="267"/>
      <c r="AQ240" s="267"/>
      <c r="AR240" s="267"/>
      <c r="AS240" s="267"/>
      <c r="AT240" s="267"/>
      <c r="AU240" s="267"/>
      <c r="AV240" s="267"/>
      <c r="AW240" s="267"/>
      <c r="AX240" s="267"/>
      <c r="AY240" s="267"/>
      <c r="AZ240" s="267"/>
      <c r="BA240" s="267"/>
      <c r="BB240" s="267"/>
      <c r="BC240" s="267"/>
      <c r="BD240" s="267"/>
      <c r="BE240" s="267"/>
      <c r="BF240" s="267"/>
      <c r="BG240" s="267"/>
      <c r="BH240" s="267"/>
      <c r="BI240" s="267"/>
      <c r="BJ240" s="267"/>
      <c r="BK240" s="267"/>
      <c r="BL240" s="267"/>
      <c r="BM240" s="267"/>
      <c r="BN240" s="267"/>
      <c r="BO240" s="267"/>
      <c r="BP240" s="267"/>
      <c r="BQ240" s="267"/>
      <c r="BR240" s="267"/>
      <c r="BS240" s="267"/>
      <c r="BT240" s="267"/>
      <c r="BU240" s="267"/>
      <c r="BV240" s="267"/>
      <c r="BW240" s="267"/>
      <c r="BX240" s="267"/>
      <c r="BY240" s="267"/>
      <c r="BZ240" s="267"/>
      <c r="CA240" s="267"/>
      <c r="CB240" s="267"/>
      <c r="CC240" s="267"/>
      <c r="CD240" s="267"/>
      <c r="CE240" s="267"/>
      <c r="CF240" s="267"/>
      <c r="CG240" s="267"/>
      <c r="CH240" s="267"/>
      <c r="CI240" s="267"/>
      <c r="CJ240" s="267"/>
      <c r="CK240" s="267"/>
      <c r="CL240" s="267"/>
      <c r="CM240" s="267"/>
      <c r="CN240" s="267"/>
      <c r="CO240" s="267"/>
      <c r="CP240" s="267"/>
      <c r="CQ240" s="267"/>
      <c r="CR240" s="267"/>
      <c r="CS240" s="267"/>
      <c r="CT240" s="267"/>
      <c r="CU240" s="267"/>
      <c r="CV240" s="267"/>
      <c r="CW240" s="267"/>
      <c r="CX240" s="267"/>
      <c r="CY240" s="267"/>
      <c r="CZ240" s="267"/>
      <c r="DA240" s="267"/>
      <c r="DB240" s="267"/>
      <c r="DC240" s="267"/>
      <c r="DD240" s="267"/>
      <c r="DE240" s="267"/>
      <c r="DF240" s="267"/>
      <c r="DG240" s="267"/>
      <c r="DH240" s="267"/>
      <c r="DI240" s="267"/>
      <c r="DJ240" s="267"/>
      <c r="DK240" s="267"/>
      <c r="DL240" s="267"/>
    </row>
    <row r="241" spans="1:116" x14ac:dyDescent="0.25">
      <c r="A241" s="267"/>
      <c r="B241" s="267"/>
      <c r="C241" s="267"/>
      <c r="D241" s="267"/>
      <c r="E241" s="267"/>
      <c r="F241" s="267"/>
      <c r="G241" s="267"/>
      <c r="H241" s="267"/>
      <c r="I241" s="267"/>
      <c r="J241" s="267"/>
      <c r="K241" s="267"/>
      <c r="L241" s="267"/>
      <c r="M241" s="267"/>
      <c r="N241" s="267"/>
      <c r="O241" s="267"/>
      <c r="P241" s="267"/>
      <c r="Q241" s="267"/>
      <c r="R241" s="267"/>
      <c r="S241" s="267"/>
      <c r="T241" s="267"/>
      <c r="U241" s="267"/>
      <c r="V241" s="267"/>
      <c r="W241" s="267"/>
      <c r="X241" s="267"/>
      <c r="Y241" s="267"/>
      <c r="Z241" s="267"/>
      <c r="AA241" s="267"/>
      <c r="AB241" s="267"/>
      <c r="AC241" s="267"/>
      <c r="AD241" s="267"/>
      <c r="AE241" s="267"/>
      <c r="AF241" s="267"/>
      <c r="AG241" s="267"/>
      <c r="AH241" s="267"/>
      <c r="AI241" s="267"/>
      <c r="AJ241" s="267"/>
      <c r="AK241" s="267"/>
      <c r="AL241" s="267"/>
      <c r="AM241" s="267"/>
      <c r="AN241" s="267"/>
      <c r="AO241" s="267"/>
      <c r="AP241" s="267"/>
      <c r="AQ241" s="267"/>
      <c r="AR241" s="267"/>
      <c r="AS241" s="267"/>
      <c r="AT241" s="267"/>
      <c r="AU241" s="267"/>
      <c r="AV241" s="267"/>
      <c r="AW241" s="267"/>
      <c r="AX241" s="267"/>
      <c r="AY241" s="267"/>
      <c r="AZ241" s="267"/>
      <c r="BA241" s="267"/>
      <c r="BB241" s="267"/>
      <c r="BC241" s="267"/>
      <c r="BD241" s="267"/>
      <c r="BE241" s="267"/>
      <c r="BF241" s="267"/>
      <c r="BG241" s="267"/>
      <c r="BH241" s="267"/>
      <c r="BI241" s="267"/>
      <c r="BJ241" s="267"/>
      <c r="BK241" s="267"/>
      <c r="BL241" s="267"/>
      <c r="BM241" s="267"/>
      <c r="BN241" s="267"/>
      <c r="BO241" s="267"/>
      <c r="BP241" s="267"/>
      <c r="BQ241" s="267"/>
      <c r="BR241" s="267"/>
      <c r="BS241" s="267"/>
      <c r="BT241" s="267"/>
      <c r="BU241" s="267"/>
      <c r="BV241" s="267"/>
      <c r="BW241" s="267"/>
      <c r="BX241" s="267"/>
      <c r="BY241" s="267"/>
      <c r="BZ241" s="267"/>
      <c r="CA241" s="267"/>
      <c r="CB241" s="267"/>
      <c r="CC241" s="267"/>
      <c r="CD241" s="267"/>
      <c r="CE241" s="267"/>
      <c r="CF241" s="267"/>
      <c r="CG241" s="267"/>
      <c r="CH241" s="267"/>
      <c r="CI241" s="267"/>
      <c r="CJ241" s="267"/>
      <c r="CK241" s="267"/>
      <c r="CL241" s="267"/>
      <c r="CM241" s="267"/>
      <c r="CN241" s="267"/>
      <c r="CO241" s="267"/>
      <c r="CP241" s="267"/>
      <c r="CQ241" s="267"/>
      <c r="CR241" s="267"/>
      <c r="CS241" s="267"/>
      <c r="CT241" s="267"/>
      <c r="CU241" s="267"/>
      <c r="CV241" s="267"/>
      <c r="CW241" s="267"/>
      <c r="CX241" s="267"/>
      <c r="CY241" s="267"/>
      <c r="CZ241" s="267"/>
      <c r="DA241" s="267"/>
      <c r="DB241" s="267"/>
      <c r="DC241" s="267"/>
      <c r="DD241" s="267"/>
      <c r="DE241" s="267"/>
      <c r="DF241" s="267"/>
      <c r="DG241" s="267"/>
      <c r="DH241" s="267"/>
      <c r="DI241" s="267"/>
      <c r="DJ241" s="267"/>
      <c r="DK241" s="267"/>
      <c r="DL241" s="267"/>
    </row>
    <row r="242" spans="1:116" x14ac:dyDescent="0.25">
      <c r="A242" s="267"/>
      <c r="B242" s="267"/>
      <c r="C242" s="267"/>
      <c r="D242" s="267"/>
      <c r="E242" s="267"/>
      <c r="F242" s="267"/>
      <c r="G242" s="267"/>
      <c r="H242" s="267"/>
      <c r="I242" s="267"/>
      <c r="J242" s="267"/>
      <c r="K242" s="267"/>
      <c r="L242" s="267"/>
      <c r="M242" s="267"/>
      <c r="N242" s="267"/>
      <c r="O242" s="267"/>
      <c r="P242" s="267"/>
      <c r="Q242" s="267"/>
      <c r="R242" s="267"/>
      <c r="S242" s="267"/>
      <c r="T242" s="267"/>
      <c r="U242" s="267"/>
      <c r="V242" s="267"/>
      <c r="W242" s="267"/>
      <c r="X242" s="267"/>
      <c r="Y242" s="267"/>
      <c r="Z242" s="267"/>
      <c r="AA242" s="267"/>
      <c r="AB242" s="267"/>
      <c r="AC242" s="267"/>
      <c r="AD242" s="267"/>
      <c r="AE242" s="267"/>
      <c r="AF242" s="267"/>
      <c r="AG242" s="267"/>
      <c r="AH242" s="267"/>
      <c r="AI242" s="267"/>
      <c r="AJ242" s="267"/>
      <c r="AK242" s="267"/>
      <c r="AL242" s="267"/>
      <c r="AM242" s="267"/>
      <c r="AN242" s="267"/>
      <c r="AO242" s="267"/>
      <c r="AP242" s="267"/>
      <c r="AQ242" s="267"/>
      <c r="AR242" s="267"/>
      <c r="AS242" s="267"/>
      <c r="AT242" s="267"/>
      <c r="AU242" s="267"/>
      <c r="AV242" s="267"/>
      <c r="AW242" s="267"/>
      <c r="AX242" s="267"/>
      <c r="AY242" s="267"/>
      <c r="AZ242" s="267"/>
      <c r="BA242" s="267"/>
      <c r="BB242" s="267"/>
      <c r="BC242" s="267"/>
      <c r="BD242" s="267"/>
      <c r="BE242" s="267"/>
      <c r="BF242" s="267"/>
      <c r="BG242" s="267"/>
      <c r="BH242" s="267"/>
      <c r="BI242" s="267"/>
      <c r="BJ242" s="267"/>
      <c r="BK242" s="267"/>
      <c r="BL242" s="267"/>
      <c r="BM242" s="267"/>
      <c r="BN242" s="267"/>
      <c r="BO242" s="267"/>
      <c r="BP242" s="267"/>
      <c r="BQ242" s="267"/>
      <c r="BR242" s="267"/>
      <c r="BS242" s="267"/>
      <c r="BT242" s="267"/>
      <c r="BU242" s="267"/>
      <c r="BV242" s="267"/>
      <c r="BW242" s="267"/>
      <c r="BX242" s="267"/>
      <c r="BY242" s="267"/>
      <c r="BZ242" s="267"/>
      <c r="CA242" s="267"/>
      <c r="CB242" s="267"/>
      <c r="CC242" s="267"/>
      <c r="CD242" s="267"/>
      <c r="CE242" s="267"/>
      <c r="CF242" s="267"/>
      <c r="CG242" s="267"/>
      <c r="CH242" s="267"/>
      <c r="CI242" s="267"/>
      <c r="CJ242" s="267"/>
      <c r="CK242" s="267"/>
      <c r="CL242" s="267"/>
      <c r="CM242" s="267"/>
      <c r="CN242" s="267"/>
      <c r="CO242" s="267"/>
      <c r="CP242" s="267"/>
      <c r="CQ242" s="267"/>
      <c r="CR242" s="267"/>
      <c r="CS242" s="267"/>
      <c r="CT242" s="267"/>
      <c r="CU242" s="267"/>
      <c r="CV242" s="267"/>
      <c r="CW242" s="267"/>
      <c r="CX242" s="267"/>
      <c r="CY242" s="267"/>
      <c r="CZ242" s="267"/>
      <c r="DA242" s="267"/>
      <c r="DB242" s="267"/>
      <c r="DC242" s="267"/>
      <c r="DD242" s="267"/>
      <c r="DE242" s="267"/>
      <c r="DF242" s="267"/>
      <c r="DG242" s="267"/>
      <c r="DH242" s="267"/>
      <c r="DI242" s="267"/>
      <c r="DJ242" s="267"/>
      <c r="DK242" s="267"/>
      <c r="DL242" s="267"/>
    </row>
    <row r="243" spans="1:116" x14ac:dyDescent="0.25">
      <c r="A243" s="267"/>
      <c r="B243" s="267"/>
      <c r="C243" s="267"/>
      <c r="D243" s="267"/>
      <c r="E243" s="267"/>
      <c r="F243" s="267"/>
      <c r="G243" s="267"/>
      <c r="H243" s="267"/>
      <c r="I243" s="267"/>
      <c r="J243" s="267"/>
      <c r="K243" s="267"/>
      <c r="L243" s="267"/>
      <c r="M243" s="267"/>
      <c r="N243" s="267"/>
      <c r="O243" s="267"/>
      <c r="P243" s="267"/>
      <c r="Q243" s="267"/>
      <c r="R243" s="267"/>
      <c r="S243" s="267"/>
      <c r="T243" s="267"/>
      <c r="U243" s="267"/>
      <c r="V243" s="267"/>
      <c r="W243" s="267"/>
      <c r="X243" s="267"/>
      <c r="Y243" s="267"/>
      <c r="Z243" s="267"/>
      <c r="AA243" s="267"/>
      <c r="AB243" s="267"/>
      <c r="AC243" s="267"/>
      <c r="AD243" s="267"/>
      <c r="AE243" s="267"/>
      <c r="AF243" s="267"/>
      <c r="AG243" s="267"/>
      <c r="AH243" s="267"/>
      <c r="AI243" s="267"/>
      <c r="AJ243" s="267"/>
      <c r="AK243" s="267"/>
      <c r="AL243" s="267"/>
      <c r="AM243" s="267"/>
      <c r="AN243" s="267"/>
      <c r="AO243" s="267"/>
      <c r="AP243" s="267"/>
      <c r="AQ243" s="267"/>
      <c r="AR243" s="267"/>
      <c r="AS243" s="267"/>
      <c r="AT243" s="267"/>
      <c r="AU243" s="267"/>
      <c r="AV243" s="267"/>
      <c r="AW243" s="267"/>
      <c r="AX243" s="267"/>
      <c r="AY243" s="267"/>
      <c r="AZ243" s="267"/>
      <c r="BA243" s="267"/>
      <c r="BB243" s="267"/>
      <c r="BC243" s="267"/>
      <c r="BD243" s="267"/>
      <c r="BE243" s="267"/>
      <c r="BF243" s="267"/>
      <c r="BG243" s="267"/>
      <c r="BH243" s="267"/>
      <c r="BI243" s="267"/>
      <c r="BJ243" s="267"/>
      <c r="BK243" s="267"/>
      <c r="BL243" s="267"/>
      <c r="BM243" s="267"/>
      <c r="BN243" s="267"/>
      <c r="BO243" s="267"/>
      <c r="BP243" s="267"/>
      <c r="BQ243" s="267"/>
      <c r="BR243" s="267"/>
      <c r="BS243" s="267"/>
      <c r="BT243" s="267"/>
      <c r="BU243" s="267"/>
      <c r="BV243" s="267"/>
      <c r="BW243" s="267"/>
      <c r="BX243" s="267"/>
      <c r="BY243" s="267"/>
      <c r="BZ243" s="267"/>
      <c r="CA243" s="267"/>
      <c r="CB243" s="267"/>
      <c r="CC243" s="267"/>
      <c r="CD243" s="267"/>
      <c r="CE243" s="267"/>
      <c r="CF243" s="267"/>
      <c r="CG243" s="267"/>
      <c r="CH243" s="267"/>
      <c r="CI243" s="267"/>
      <c r="CJ243" s="267"/>
      <c r="CK243" s="267"/>
      <c r="CL243" s="267"/>
      <c r="CM243" s="267"/>
      <c r="CN243" s="267"/>
      <c r="CO243" s="267"/>
      <c r="CP243" s="267"/>
      <c r="CQ243" s="267"/>
      <c r="CR243" s="267"/>
      <c r="CS243" s="267"/>
      <c r="CT243" s="267"/>
      <c r="CU243" s="267"/>
      <c r="CV243" s="267"/>
      <c r="CW243" s="267"/>
      <c r="CX243" s="267"/>
      <c r="CY243" s="267"/>
      <c r="CZ243" s="267"/>
      <c r="DA243" s="267"/>
      <c r="DB243" s="267"/>
      <c r="DC243" s="267"/>
      <c r="DD243" s="267"/>
      <c r="DE243" s="267"/>
      <c r="DF243" s="267"/>
      <c r="DG243" s="267"/>
      <c r="DH243" s="267"/>
      <c r="DI243" s="267"/>
      <c r="DJ243" s="267"/>
      <c r="DK243" s="267"/>
      <c r="DL243" s="267"/>
    </row>
    <row r="244" spans="1:116" x14ac:dyDescent="0.25">
      <c r="A244" s="267"/>
      <c r="B244" s="267"/>
      <c r="C244" s="267"/>
      <c r="D244" s="267"/>
      <c r="E244" s="267"/>
      <c r="F244" s="267"/>
      <c r="G244" s="267"/>
      <c r="H244" s="267"/>
      <c r="I244" s="267"/>
      <c r="J244" s="267"/>
      <c r="K244" s="267"/>
      <c r="L244" s="267"/>
      <c r="M244" s="267"/>
      <c r="N244" s="267"/>
      <c r="O244" s="267"/>
      <c r="P244" s="267"/>
      <c r="Q244" s="267"/>
      <c r="R244" s="267"/>
      <c r="S244" s="267"/>
      <c r="T244" s="267"/>
      <c r="U244" s="267"/>
      <c r="V244" s="267"/>
      <c r="W244" s="267"/>
      <c r="X244" s="267"/>
      <c r="Y244" s="267"/>
      <c r="Z244" s="267"/>
      <c r="AA244" s="267"/>
      <c r="AB244" s="267"/>
      <c r="AC244" s="267"/>
      <c r="AD244" s="267"/>
      <c r="AE244" s="267"/>
      <c r="AF244" s="267"/>
      <c r="AG244" s="267"/>
      <c r="AH244" s="267"/>
      <c r="AI244" s="267"/>
      <c r="AJ244" s="267"/>
      <c r="AK244" s="267"/>
      <c r="AL244" s="267"/>
      <c r="AM244" s="267"/>
      <c r="AN244" s="267"/>
      <c r="AO244" s="267"/>
      <c r="AP244" s="267"/>
      <c r="AQ244" s="267"/>
      <c r="AR244" s="267"/>
      <c r="AS244" s="267"/>
      <c r="AT244" s="267"/>
      <c r="AU244" s="267"/>
      <c r="AV244" s="267"/>
      <c r="AW244" s="267"/>
      <c r="AX244" s="267"/>
      <c r="AY244" s="267"/>
      <c r="AZ244" s="267"/>
      <c r="BA244" s="267"/>
      <c r="BB244" s="267"/>
      <c r="BC244" s="267"/>
      <c r="BD244" s="267"/>
      <c r="BE244" s="267"/>
      <c r="BF244" s="267"/>
      <c r="BG244" s="267"/>
      <c r="BH244" s="267"/>
      <c r="BI244" s="267"/>
      <c r="BJ244" s="267"/>
      <c r="BK244" s="267"/>
      <c r="BL244" s="267"/>
      <c r="BM244" s="267"/>
      <c r="BN244" s="267"/>
      <c r="BO244" s="267"/>
      <c r="BP244" s="267"/>
      <c r="BQ244" s="267"/>
      <c r="BR244" s="267"/>
      <c r="BS244" s="267"/>
      <c r="BT244" s="267"/>
      <c r="BU244" s="267"/>
      <c r="BV244" s="267"/>
      <c r="BW244" s="267"/>
      <c r="BX244" s="267"/>
      <c r="BY244" s="267"/>
      <c r="BZ244" s="267"/>
      <c r="CA244" s="267"/>
      <c r="CB244" s="267"/>
      <c r="CC244" s="267"/>
      <c r="CD244" s="267"/>
      <c r="CE244" s="267"/>
      <c r="CF244" s="267"/>
      <c r="CG244" s="267"/>
      <c r="CH244" s="267"/>
      <c r="CI244" s="267"/>
      <c r="CJ244" s="267"/>
      <c r="CK244" s="267"/>
      <c r="CL244" s="267"/>
      <c r="CM244" s="267"/>
      <c r="CN244" s="267"/>
      <c r="CO244" s="267"/>
      <c r="CP244" s="267"/>
      <c r="CQ244" s="267"/>
      <c r="CR244" s="267"/>
      <c r="CS244" s="267"/>
      <c r="CT244" s="267"/>
      <c r="CU244" s="267"/>
      <c r="CV244" s="267"/>
      <c r="CW244" s="267"/>
      <c r="CX244" s="267"/>
      <c r="CY244" s="267"/>
      <c r="CZ244" s="267"/>
      <c r="DA244" s="267"/>
      <c r="DB244" s="267"/>
      <c r="DC244" s="267"/>
      <c r="DD244" s="267"/>
      <c r="DE244" s="267"/>
      <c r="DF244" s="267"/>
      <c r="DG244" s="267"/>
      <c r="DH244" s="267"/>
      <c r="DI244" s="267"/>
      <c r="DJ244" s="267"/>
      <c r="DK244" s="267"/>
      <c r="DL244" s="267"/>
    </row>
    <row r="245" spans="1:116" x14ac:dyDescent="0.25">
      <c r="A245" s="267"/>
      <c r="B245" s="267"/>
      <c r="C245" s="267"/>
      <c r="D245" s="267"/>
      <c r="E245" s="267"/>
      <c r="F245" s="267"/>
      <c r="G245" s="267"/>
      <c r="H245" s="267"/>
      <c r="I245" s="267"/>
      <c r="J245" s="267"/>
      <c r="K245" s="267"/>
      <c r="L245" s="267"/>
      <c r="M245" s="267"/>
      <c r="N245" s="267"/>
      <c r="O245" s="267"/>
      <c r="P245" s="267"/>
      <c r="Q245" s="267"/>
      <c r="R245" s="267"/>
      <c r="S245" s="267"/>
      <c r="T245" s="267"/>
      <c r="U245" s="267"/>
      <c r="V245" s="267"/>
      <c r="W245" s="267"/>
      <c r="X245" s="267"/>
      <c r="Y245" s="267"/>
      <c r="Z245" s="267"/>
      <c r="AA245" s="267"/>
      <c r="AB245" s="267"/>
      <c r="AC245" s="267"/>
      <c r="AD245" s="267"/>
      <c r="AE245" s="267"/>
      <c r="AF245" s="267"/>
      <c r="AG245" s="267"/>
      <c r="AH245" s="267"/>
      <c r="AI245" s="267"/>
      <c r="AJ245" s="267"/>
      <c r="AK245" s="267"/>
      <c r="AL245" s="267"/>
      <c r="AM245" s="267"/>
      <c r="AN245" s="267"/>
      <c r="AO245" s="267"/>
      <c r="AP245" s="267"/>
      <c r="AQ245" s="267"/>
      <c r="AR245" s="267"/>
      <c r="AS245" s="267"/>
      <c r="AT245" s="267"/>
      <c r="AU245" s="267"/>
      <c r="AV245" s="267"/>
      <c r="AW245" s="267"/>
      <c r="AX245" s="267"/>
      <c r="AY245" s="267"/>
      <c r="AZ245" s="267"/>
      <c r="BA245" s="267"/>
      <c r="BB245" s="267"/>
      <c r="BC245" s="267"/>
      <c r="BD245" s="267"/>
      <c r="BE245" s="267"/>
      <c r="BF245" s="267"/>
      <c r="BG245" s="267"/>
      <c r="BH245" s="267"/>
      <c r="BI245" s="267"/>
      <c r="BJ245" s="267"/>
      <c r="BK245" s="267"/>
      <c r="BL245" s="267"/>
      <c r="BM245" s="267"/>
      <c r="BN245" s="267"/>
      <c r="BO245" s="267"/>
      <c r="BP245" s="267"/>
      <c r="BQ245" s="267"/>
      <c r="BR245" s="267"/>
      <c r="BS245" s="267"/>
      <c r="BT245" s="267"/>
      <c r="BU245" s="267"/>
      <c r="BV245" s="267"/>
      <c r="BW245" s="267"/>
      <c r="BX245" s="267"/>
      <c r="BY245" s="267"/>
      <c r="BZ245" s="267"/>
      <c r="CA245" s="267"/>
      <c r="CB245" s="267"/>
      <c r="CC245" s="267"/>
      <c r="CD245" s="267"/>
      <c r="CE245" s="267"/>
      <c r="CF245" s="267"/>
      <c r="CG245" s="267"/>
      <c r="CH245" s="267"/>
      <c r="CI245" s="267"/>
      <c r="CJ245" s="267"/>
      <c r="CK245" s="267"/>
      <c r="CL245" s="267"/>
      <c r="CM245" s="267"/>
      <c r="CN245" s="267"/>
      <c r="CO245" s="267"/>
      <c r="CP245" s="267"/>
      <c r="CQ245" s="267"/>
      <c r="CR245" s="267"/>
      <c r="CS245" s="267"/>
      <c r="CT245" s="267"/>
      <c r="CU245" s="267"/>
      <c r="CV245" s="267"/>
      <c r="CW245" s="267"/>
      <c r="CX245" s="267"/>
      <c r="CY245" s="267"/>
      <c r="CZ245" s="267"/>
      <c r="DA245" s="267"/>
      <c r="DB245" s="267"/>
      <c r="DC245" s="267"/>
      <c r="DD245" s="267"/>
      <c r="DE245" s="267"/>
      <c r="DF245" s="267"/>
      <c r="DG245" s="267"/>
      <c r="DH245" s="267"/>
      <c r="DI245" s="267"/>
      <c r="DJ245" s="267"/>
      <c r="DK245" s="267"/>
      <c r="DL245" s="267"/>
    </row>
    <row r="246" spans="1:116" x14ac:dyDescent="0.25">
      <c r="A246" s="267"/>
      <c r="B246" s="267"/>
      <c r="C246" s="267"/>
      <c r="D246" s="267"/>
      <c r="E246" s="267"/>
      <c r="F246" s="267"/>
      <c r="G246" s="267"/>
      <c r="H246" s="267"/>
      <c r="I246" s="267"/>
      <c r="J246" s="267"/>
      <c r="K246" s="267"/>
      <c r="L246" s="267"/>
      <c r="M246" s="267"/>
      <c r="N246" s="267"/>
      <c r="O246" s="267"/>
      <c r="P246" s="267"/>
      <c r="Q246" s="267"/>
      <c r="R246" s="267"/>
      <c r="S246" s="267"/>
      <c r="T246" s="267"/>
      <c r="U246" s="267"/>
      <c r="V246" s="267"/>
      <c r="W246" s="267"/>
      <c r="X246" s="267"/>
      <c r="Y246" s="267"/>
      <c r="Z246" s="267"/>
      <c r="AA246" s="267"/>
      <c r="AB246" s="267"/>
      <c r="AC246" s="267"/>
      <c r="AD246" s="267"/>
      <c r="AE246" s="267"/>
      <c r="AF246" s="267"/>
      <c r="AG246" s="267"/>
      <c r="AH246" s="267"/>
      <c r="AI246" s="267"/>
      <c r="AJ246" s="267"/>
      <c r="AK246" s="267"/>
      <c r="AL246" s="267"/>
      <c r="AM246" s="267"/>
      <c r="AN246" s="267"/>
      <c r="AO246" s="267"/>
      <c r="AP246" s="267"/>
      <c r="AQ246" s="267"/>
      <c r="AR246" s="267"/>
      <c r="AS246" s="267"/>
      <c r="AT246" s="267"/>
      <c r="AU246" s="267"/>
      <c r="AV246" s="267"/>
      <c r="AW246" s="267"/>
      <c r="AX246" s="267"/>
      <c r="AY246" s="267"/>
      <c r="AZ246" s="267"/>
      <c r="BA246" s="267"/>
      <c r="BB246" s="267"/>
      <c r="BC246" s="267"/>
      <c r="BD246" s="267"/>
      <c r="BE246" s="267"/>
      <c r="BF246" s="267"/>
      <c r="BG246" s="267"/>
      <c r="BH246" s="267"/>
      <c r="BI246" s="267"/>
      <c r="BJ246" s="267"/>
      <c r="BK246" s="267"/>
      <c r="BL246" s="267"/>
      <c r="BM246" s="267"/>
      <c r="BN246" s="267"/>
      <c r="BO246" s="267"/>
      <c r="BP246" s="267"/>
      <c r="BQ246" s="267"/>
      <c r="BR246" s="267"/>
      <c r="BS246" s="267"/>
      <c r="BT246" s="267"/>
      <c r="BU246" s="267"/>
      <c r="BV246" s="267"/>
      <c r="BW246" s="267"/>
      <c r="BX246" s="267"/>
      <c r="BY246" s="267"/>
      <c r="BZ246" s="267"/>
      <c r="CA246" s="267"/>
      <c r="CB246" s="267"/>
      <c r="CC246" s="267"/>
      <c r="CD246" s="267"/>
      <c r="CE246" s="267"/>
      <c r="CF246" s="267"/>
      <c r="CG246" s="267"/>
      <c r="CH246" s="267"/>
      <c r="CI246" s="267"/>
      <c r="CJ246" s="267"/>
      <c r="CK246" s="267"/>
      <c r="CL246" s="267"/>
      <c r="CM246" s="267"/>
      <c r="CN246" s="267"/>
      <c r="CO246" s="267"/>
      <c r="CP246" s="267"/>
      <c r="CQ246" s="267"/>
      <c r="CR246" s="267"/>
      <c r="CS246" s="267"/>
      <c r="CT246" s="267"/>
      <c r="CU246" s="267"/>
      <c r="CV246" s="267"/>
      <c r="CW246" s="267"/>
      <c r="CX246" s="267"/>
      <c r="CY246" s="267"/>
      <c r="CZ246" s="267"/>
      <c r="DA246" s="267"/>
      <c r="DB246" s="267"/>
      <c r="DC246" s="267"/>
      <c r="DD246" s="267"/>
      <c r="DE246" s="267"/>
      <c r="DF246" s="267"/>
      <c r="DG246" s="267"/>
      <c r="DH246" s="267"/>
      <c r="DI246" s="267"/>
      <c r="DJ246" s="267"/>
      <c r="DK246" s="267"/>
      <c r="DL246" s="267"/>
    </row>
    <row r="247" spans="1:116" x14ac:dyDescent="0.25">
      <c r="A247" s="267"/>
      <c r="B247" s="267"/>
      <c r="C247" s="267"/>
      <c r="D247" s="267"/>
      <c r="E247" s="267"/>
      <c r="F247" s="267"/>
      <c r="G247" s="267"/>
      <c r="H247" s="267"/>
      <c r="I247" s="267"/>
      <c r="J247" s="267"/>
      <c r="K247" s="267"/>
      <c r="L247" s="267"/>
      <c r="M247" s="267"/>
      <c r="N247" s="267"/>
      <c r="O247" s="267"/>
      <c r="P247" s="267"/>
      <c r="Q247" s="267"/>
      <c r="R247" s="267"/>
      <c r="S247" s="267"/>
      <c r="T247" s="267"/>
      <c r="U247" s="267"/>
      <c r="V247" s="267"/>
      <c r="W247" s="267"/>
      <c r="X247" s="267"/>
      <c r="Y247" s="267"/>
      <c r="Z247" s="267"/>
      <c r="AA247" s="267"/>
      <c r="AB247" s="267"/>
      <c r="AC247" s="267"/>
      <c r="AD247" s="267"/>
      <c r="AE247" s="267"/>
      <c r="AF247" s="267"/>
      <c r="AG247" s="267"/>
      <c r="AH247" s="267"/>
      <c r="AI247" s="267"/>
      <c r="AJ247" s="267"/>
      <c r="AK247" s="267"/>
      <c r="AL247" s="267"/>
      <c r="AM247" s="267"/>
      <c r="AN247" s="267"/>
      <c r="AO247" s="267"/>
      <c r="AP247" s="267"/>
      <c r="AQ247" s="267"/>
      <c r="AR247" s="267"/>
      <c r="AS247" s="267"/>
      <c r="AT247" s="267"/>
      <c r="AU247" s="267"/>
      <c r="AV247" s="267"/>
      <c r="AW247" s="267"/>
      <c r="AX247" s="267"/>
      <c r="AY247" s="267"/>
      <c r="AZ247" s="267"/>
      <c r="BA247" s="267"/>
      <c r="BB247" s="267"/>
      <c r="BC247" s="267"/>
      <c r="BD247" s="267"/>
      <c r="BE247" s="267"/>
      <c r="BF247" s="267"/>
      <c r="BG247" s="267"/>
      <c r="BH247" s="267"/>
      <c r="BI247" s="267"/>
      <c r="BJ247" s="267"/>
      <c r="BK247" s="267"/>
      <c r="BL247" s="267"/>
      <c r="BM247" s="267"/>
      <c r="BN247" s="267"/>
      <c r="BO247" s="267"/>
      <c r="BP247" s="267"/>
      <c r="BQ247" s="267"/>
      <c r="BR247" s="267"/>
      <c r="BS247" s="267"/>
      <c r="BT247" s="267"/>
      <c r="BU247" s="267"/>
      <c r="BV247" s="267"/>
      <c r="BW247" s="267"/>
      <c r="BX247" s="267"/>
      <c r="BY247" s="267"/>
      <c r="BZ247" s="267"/>
      <c r="CA247" s="267"/>
      <c r="CB247" s="267"/>
      <c r="CC247" s="267"/>
      <c r="CD247" s="267"/>
      <c r="CE247" s="267"/>
      <c r="CF247" s="267"/>
      <c r="CG247" s="267"/>
      <c r="CH247" s="267"/>
      <c r="CI247" s="267"/>
      <c r="CJ247" s="267"/>
      <c r="CK247" s="267"/>
      <c r="CL247" s="267"/>
      <c r="CM247" s="267"/>
      <c r="CN247" s="267"/>
      <c r="CO247" s="267"/>
      <c r="CP247" s="267"/>
      <c r="CQ247" s="267"/>
      <c r="CR247" s="267"/>
      <c r="CS247" s="267"/>
      <c r="CT247" s="267"/>
      <c r="CU247" s="267"/>
      <c r="CV247" s="267"/>
      <c r="CW247" s="267"/>
      <c r="CX247" s="267"/>
      <c r="CY247" s="267"/>
      <c r="CZ247" s="267"/>
      <c r="DA247" s="267"/>
      <c r="DB247" s="267"/>
      <c r="DC247" s="267"/>
      <c r="DD247" s="267"/>
      <c r="DE247" s="267"/>
      <c r="DF247" s="267"/>
      <c r="DG247" s="267"/>
      <c r="DH247" s="267"/>
      <c r="DI247" s="267"/>
      <c r="DJ247" s="267"/>
      <c r="DK247" s="267"/>
      <c r="DL247" s="267"/>
    </row>
    <row r="248" spans="1:116" x14ac:dyDescent="0.25">
      <c r="A248" s="267"/>
      <c r="B248" s="267"/>
      <c r="C248" s="267"/>
      <c r="D248" s="267"/>
      <c r="E248" s="267"/>
      <c r="F248" s="267"/>
      <c r="G248" s="267"/>
      <c r="H248" s="267"/>
      <c r="I248" s="267"/>
      <c r="J248" s="267"/>
      <c r="K248" s="267"/>
      <c r="L248" s="267"/>
      <c r="M248" s="267"/>
      <c r="N248" s="267"/>
      <c r="O248" s="267"/>
      <c r="P248" s="267"/>
      <c r="Q248" s="267"/>
      <c r="R248" s="267"/>
      <c r="S248" s="267"/>
      <c r="T248" s="267"/>
      <c r="U248" s="267"/>
      <c r="V248" s="267"/>
      <c r="W248" s="267"/>
      <c r="X248" s="267"/>
      <c r="Y248" s="267"/>
      <c r="Z248" s="267"/>
      <c r="AA248" s="267"/>
      <c r="AB248" s="267"/>
      <c r="AC248" s="267"/>
      <c r="AD248" s="267"/>
      <c r="AE248" s="267"/>
      <c r="AF248" s="267"/>
      <c r="AG248" s="267"/>
      <c r="AH248" s="267"/>
      <c r="AI248" s="267"/>
      <c r="AJ248" s="267"/>
      <c r="AK248" s="267"/>
      <c r="AL248" s="267"/>
      <c r="AM248" s="267"/>
      <c r="AN248" s="267"/>
      <c r="AO248" s="267"/>
      <c r="AP248" s="267"/>
      <c r="AQ248" s="267"/>
      <c r="AR248" s="267"/>
      <c r="AS248" s="267"/>
      <c r="AT248" s="267"/>
      <c r="AU248" s="267"/>
      <c r="AV248" s="267"/>
      <c r="AW248" s="267"/>
      <c r="AX248" s="267"/>
      <c r="AY248" s="267"/>
      <c r="AZ248" s="267"/>
      <c r="BA248" s="267"/>
      <c r="BB248" s="267"/>
      <c r="BC248" s="267"/>
      <c r="BD248" s="267"/>
      <c r="BE248" s="267"/>
      <c r="BF248" s="267"/>
      <c r="BG248" s="267"/>
      <c r="BH248" s="267"/>
      <c r="BI248" s="267"/>
      <c r="BJ248" s="267"/>
      <c r="BK248" s="267"/>
      <c r="BL248" s="267"/>
      <c r="BM248" s="267"/>
      <c r="BN248" s="267"/>
      <c r="BO248" s="267"/>
      <c r="BP248" s="267"/>
      <c r="BQ248" s="267"/>
      <c r="BR248" s="267"/>
      <c r="BS248" s="267"/>
      <c r="BT248" s="267"/>
      <c r="BU248" s="267"/>
      <c r="BV248" s="267"/>
      <c r="BW248" s="267"/>
      <c r="BX248" s="267"/>
      <c r="BY248" s="267"/>
      <c r="BZ248" s="267"/>
      <c r="CA248" s="267"/>
      <c r="CB248" s="267"/>
      <c r="CC248" s="267"/>
      <c r="CD248" s="267"/>
      <c r="CE248" s="267"/>
      <c r="CF248" s="267"/>
      <c r="CG248" s="267"/>
      <c r="CH248" s="267"/>
      <c r="CI248" s="267"/>
      <c r="CJ248" s="267"/>
      <c r="CK248" s="267"/>
      <c r="CL248" s="267"/>
      <c r="CM248" s="267"/>
      <c r="CN248" s="267"/>
      <c r="CO248" s="267"/>
      <c r="CP248" s="267"/>
      <c r="CQ248" s="267"/>
      <c r="CR248" s="267"/>
      <c r="CS248" s="267"/>
      <c r="CT248" s="267"/>
      <c r="CU248" s="267"/>
      <c r="CV248" s="267"/>
      <c r="CW248" s="267"/>
      <c r="CX248" s="267"/>
      <c r="CY248" s="267"/>
      <c r="CZ248" s="267"/>
      <c r="DA248" s="267"/>
      <c r="DB248" s="267"/>
      <c r="DC248" s="267"/>
      <c r="DD248" s="267"/>
      <c r="DE248" s="267"/>
      <c r="DF248" s="267"/>
      <c r="DG248" s="267"/>
      <c r="DH248" s="267"/>
      <c r="DI248" s="267"/>
      <c r="DJ248" s="267"/>
      <c r="DK248" s="267"/>
      <c r="DL248" s="267"/>
    </row>
    <row r="249" spans="1:116" x14ac:dyDescent="0.25">
      <c r="A249" s="267"/>
      <c r="B249" s="267"/>
      <c r="C249" s="267"/>
      <c r="D249" s="267"/>
      <c r="E249" s="267"/>
      <c r="F249" s="267"/>
      <c r="G249" s="267"/>
      <c r="H249" s="267"/>
      <c r="I249" s="267"/>
      <c r="J249" s="267"/>
      <c r="K249" s="267"/>
      <c r="L249" s="267"/>
      <c r="M249" s="267"/>
      <c r="N249" s="267"/>
      <c r="O249" s="267"/>
      <c r="P249" s="267"/>
      <c r="Q249" s="267"/>
      <c r="R249" s="267"/>
      <c r="S249" s="267"/>
      <c r="T249" s="267"/>
      <c r="U249" s="267"/>
      <c r="V249" s="267"/>
      <c r="W249" s="267"/>
      <c r="X249" s="267"/>
      <c r="Y249" s="267"/>
      <c r="Z249" s="267"/>
      <c r="AA249" s="267"/>
      <c r="AB249" s="267"/>
      <c r="AC249" s="267"/>
      <c r="AD249" s="267"/>
      <c r="AE249" s="267"/>
      <c r="AF249" s="267"/>
      <c r="AG249" s="267"/>
      <c r="AH249" s="267"/>
      <c r="AI249" s="267"/>
      <c r="AJ249" s="267"/>
      <c r="AK249" s="267"/>
      <c r="AL249" s="267"/>
      <c r="AM249" s="267"/>
      <c r="AN249" s="267"/>
      <c r="AO249" s="267"/>
      <c r="AP249" s="267"/>
      <c r="AQ249" s="267"/>
      <c r="AR249" s="267"/>
      <c r="AS249" s="267"/>
      <c r="AT249" s="267"/>
      <c r="AU249" s="267"/>
      <c r="AV249" s="267"/>
      <c r="AW249" s="267"/>
      <c r="AX249" s="267"/>
      <c r="AY249" s="267"/>
      <c r="AZ249" s="267"/>
      <c r="BA249" s="267"/>
      <c r="BB249" s="267"/>
      <c r="BC249" s="267"/>
      <c r="BD249" s="267"/>
      <c r="BE249" s="267"/>
      <c r="BF249" s="267"/>
      <c r="BG249" s="267"/>
      <c r="BH249" s="267"/>
      <c r="BI249" s="267"/>
      <c r="BJ249" s="267"/>
      <c r="BK249" s="267"/>
      <c r="BL249" s="267"/>
      <c r="BM249" s="267"/>
      <c r="BN249" s="267"/>
      <c r="BO249" s="267"/>
      <c r="BP249" s="267"/>
      <c r="BQ249" s="267"/>
      <c r="BR249" s="267"/>
      <c r="BS249" s="267"/>
      <c r="BT249" s="267"/>
      <c r="BU249" s="267"/>
      <c r="BV249" s="267"/>
      <c r="BW249" s="267"/>
      <c r="BX249" s="267"/>
      <c r="BY249" s="267"/>
      <c r="BZ249" s="267"/>
      <c r="CA249" s="267"/>
      <c r="CB249" s="267"/>
      <c r="CC249" s="267"/>
      <c r="CD249" s="267"/>
      <c r="CE249" s="267"/>
      <c r="CF249" s="267"/>
      <c r="CG249" s="267"/>
      <c r="CH249" s="267"/>
      <c r="CI249" s="267"/>
      <c r="CJ249" s="267"/>
      <c r="CK249" s="267"/>
      <c r="CL249" s="267"/>
      <c r="CM249" s="267"/>
      <c r="CN249" s="267"/>
      <c r="CO249" s="267"/>
      <c r="CP249" s="267"/>
      <c r="CQ249" s="267"/>
      <c r="CR249" s="267"/>
      <c r="CS249" s="267"/>
      <c r="CT249" s="267"/>
      <c r="CU249" s="267"/>
      <c r="CV249" s="267"/>
      <c r="CW249" s="267"/>
      <c r="CX249" s="267"/>
      <c r="CY249" s="267"/>
      <c r="CZ249" s="267"/>
      <c r="DA249" s="267"/>
      <c r="DB249" s="267"/>
      <c r="DC249" s="267"/>
      <c r="DD249" s="267"/>
      <c r="DE249" s="267"/>
      <c r="DF249" s="267"/>
      <c r="DG249" s="267"/>
      <c r="DH249" s="267"/>
      <c r="DI249" s="267"/>
      <c r="DJ249" s="267"/>
      <c r="DK249" s="267"/>
      <c r="DL249" s="267"/>
    </row>
    <row r="250" spans="1:116" x14ac:dyDescent="0.25">
      <c r="A250" s="267"/>
      <c r="B250" s="267"/>
      <c r="C250" s="267"/>
      <c r="D250" s="267"/>
      <c r="E250" s="267"/>
      <c r="F250" s="267"/>
      <c r="G250" s="267"/>
      <c r="H250" s="267"/>
      <c r="I250" s="267"/>
      <c r="J250" s="267"/>
      <c r="K250" s="267"/>
      <c r="L250" s="267"/>
      <c r="M250" s="267"/>
      <c r="N250" s="267"/>
      <c r="O250" s="267"/>
      <c r="P250" s="267"/>
      <c r="Q250" s="267"/>
      <c r="R250" s="267"/>
      <c r="S250" s="267"/>
      <c r="T250" s="267"/>
      <c r="U250" s="267"/>
      <c r="V250" s="267"/>
      <c r="W250" s="267"/>
      <c r="X250" s="267"/>
      <c r="Y250" s="267"/>
      <c r="Z250" s="267"/>
      <c r="AA250" s="267"/>
      <c r="AB250" s="267"/>
      <c r="AC250" s="267"/>
      <c r="AD250" s="267"/>
      <c r="AE250" s="267"/>
      <c r="AF250" s="267"/>
      <c r="AG250" s="267"/>
      <c r="AH250" s="267"/>
      <c r="AI250" s="267"/>
      <c r="AJ250" s="267"/>
      <c r="AK250" s="267"/>
      <c r="AL250" s="267"/>
      <c r="AM250" s="267"/>
      <c r="AN250" s="267"/>
      <c r="AO250" s="267"/>
      <c r="AP250" s="267"/>
      <c r="AQ250" s="267"/>
      <c r="AR250" s="267"/>
      <c r="AS250" s="267"/>
      <c r="AT250" s="267"/>
      <c r="AU250" s="267"/>
      <c r="AV250" s="267"/>
      <c r="AW250" s="267"/>
      <c r="AX250" s="267"/>
      <c r="AY250" s="267"/>
      <c r="AZ250" s="267"/>
      <c r="BA250" s="267"/>
      <c r="BB250" s="267"/>
      <c r="BC250" s="267"/>
      <c r="BD250" s="267"/>
      <c r="BE250" s="267"/>
      <c r="BF250" s="267"/>
      <c r="BG250" s="267"/>
      <c r="BH250" s="267"/>
      <c r="BI250" s="267"/>
      <c r="BJ250" s="267"/>
      <c r="BK250" s="267"/>
      <c r="BL250" s="267"/>
      <c r="BM250" s="267"/>
      <c r="BN250" s="267"/>
      <c r="BO250" s="267"/>
      <c r="BP250" s="267"/>
      <c r="BQ250" s="267"/>
      <c r="BR250" s="267"/>
      <c r="BS250" s="267"/>
      <c r="BT250" s="267"/>
      <c r="BU250" s="267"/>
      <c r="BV250" s="267"/>
      <c r="BW250" s="267"/>
      <c r="BX250" s="267"/>
      <c r="BY250" s="267"/>
      <c r="BZ250" s="267"/>
      <c r="CA250" s="267"/>
      <c r="CB250" s="267"/>
      <c r="CC250" s="267"/>
      <c r="CD250" s="267"/>
      <c r="CE250" s="267"/>
      <c r="CF250" s="267"/>
      <c r="CG250" s="267"/>
      <c r="CH250" s="267"/>
      <c r="CI250" s="267"/>
      <c r="CJ250" s="267"/>
      <c r="CK250" s="267"/>
      <c r="CL250" s="267"/>
      <c r="CM250" s="267"/>
      <c r="CN250" s="267"/>
      <c r="CO250" s="267"/>
      <c r="CP250" s="267"/>
      <c r="CQ250" s="267"/>
      <c r="CR250" s="267"/>
      <c r="CS250" s="267"/>
      <c r="CT250" s="267"/>
      <c r="CU250" s="267"/>
      <c r="CV250" s="267"/>
      <c r="CW250" s="267"/>
      <c r="CX250" s="267"/>
      <c r="CY250" s="267"/>
      <c r="CZ250" s="267"/>
      <c r="DA250" s="267"/>
      <c r="DB250" s="267"/>
      <c r="DC250" s="267"/>
      <c r="DD250" s="267"/>
      <c r="DE250" s="267"/>
      <c r="DF250" s="267"/>
      <c r="DG250" s="267"/>
      <c r="DH250" s="267"/>
      <c r="DI250" s="267"/>
      <c r="DJ250" s="267"/>
      <c r="DK250" s="267"/>
      <c r="DL250" s="267"/>
    </row>
    <row r="251" spans="1:116" x14ac:dyDescent="0.25">
      <c r="A251" s="267"/>
      <c r="B251" s="267"/>
      <c r="C251" s="267"/>
      <c r="D251" s="267"/>
      <c r="E251" s="267"/>
      <c r="F251" s="267"/>
      <c r="G251" s="267"/>
      <c r="H251" s="267"/>
      <c r="I251" s="267"/>
      <c r="J251" s="267"/>
      <c r="K251" s="267"/>
      <c r="L251" s="267"/>
      <c r="M251" s="267"/>
      <c r="N251" s="267"/>
      <c r="O251" s="267"/>
      <c r="P251" s="267"/>
      <c r="Q251" s="267"/>
      <c r="R251" s="267"/>
      <c r="S251" s="267"/>
      <c r="T251" s="267"/>
      <c r="U251" s="267"/>
      <c r="V251" s="267"/>
      <c r="W251" s="267"/>
      <c r="X251" s="267"/>
      <c r="Y251" s="267"/>
      <c r="Z251" s="267"/>
      <c r="AA251" s="267"/>
      <c r="AB251" s="267"/>
      <c r="AC251" s="267"/>
      <c r="AD251" s="267"/>
      <c r="AE251" s="267"/>
      <c r="AF251" s="267"/>
      <c r="AG251" s="267"/>
      <c r="AH251" s="267"/>
      <c r="AI251" s="267"/>
      <c r="AJ251" s="267"/>
      <c r="AK251" s="267"/>
      <c r="AL251" s="267"/>
      <c r="AM251" s="267"/>
      <c r="AN251" s="267"/>
      <c r="AO251" s="267"/>
      <c r="AP251" s="267"/>
      <c r="AQ251" s="267"/>
      <c r="AR251" s="267"/>
      <c r="AS251" s="267"/>
      <c r="AT251" s="267"/>
      <c r="AU251" s="267"/>
      <c r="AV251" s="267"/>
      <c r="AW251" s="267"/>
      <c r="AX251" s="267"/>
      <c r="AY251" s="267"/>
      <c r="AZ251" s="267"/>
      <c r="BA251" s="267"/>
      <c r="BB251" s="267"/>
      <c r="BC251" s="267"/>
      <c r="BD251" s="267"/>
      <c r="BE251" s="267"/>
      <c r="BF251" s="267"/>
      <c r="BG251" s="267"/>
      <c r="BH251" s="267"/>
      <c r="BI251" s="267"/>
      <c r="BJ251" s="267"/>
      <c r="BK251" s="267"/>
      <c r="BL251" s="267"/>
      <c r="BM251" s="267"/>
      <c r="BN251" s="267"/>
      <c r="BO251" s="267"/>
      <c r="BP251" s="267"/>
      <c r="BQ251" s="267"/>
      <c r="BR251" s="267"/>
      <c r="BS251" s="267"/>
      <c r="BT251" s="267"/>
      <c r="BU251" s="267"/>
      <c r="BV251" s="267"/>
      <c r="BW251" s="267"/>
      <c r="BX251" s="267"/>
      <c r="BY251" s="267"/>
      <c r="BZ251" s="267"/>
      <c r="CA251" s="267"/>
      <c r="CB251" s="267"/>
      <c r="CC251" s="267"/>
      <c r="CD251" s="267"/>
      <c r="CE251" s="267"/>
      <c r="CF251" s="267"/>
      <c r="CG251" s="267"/>
      <c r="CH251" s="267"/>
      <c r="CI251" s="267"/>
      <c r="CJ251" s="267"/>
      <c r="CK251" s="267"/>
      <c r="CL251" s="267"/>
      <c r="CM251" s="267"/>
      <c r="CN251" s="267"/>
      <c r="CO251" s="267"/>
      <c r="CP251" s="267"/>
      <c r="CQ251" s="267"/>
      <c r="CR251" s="267"/>
      <c r="CS251" s="267"/>
      <c r="CT251" s="267"/>
      <c r="CU251" s="267"/>
      <c r="CV251" s="267"/>
      <c r="CW251" s="267"/>
      <c r="CX251" s="267"/>
      <c r="CY251" s="267"/>
      <c r="CZ251" s="267"/>
      <c r="DA251" s="267"/>
      <c r="DB251" s="267"/>
      <c r="DC251" s="267"/>
      <c r="DD251" s="267"/>
      <c r="DE251" s="267"/>
      <c r="DF251" s="267"/>
      <c r="DG251" s="267"/>
      <c r="DH251" s="267"/>
      <c r="DI251" s="267"/>
      <c r="DJ251" s="267"/>
      <c r="DK251" s="267"/>
      <c r="DL251" s="267"/>
    </row>
    <row r="252" spans="1:116" x14ac:dyDescent="0.25">
      <c r="A252" s="267"/>
      <c r="B252" s="267"/>
      <c r="C252" s="267"/>
      <c r="D252" s="267"/>
      <c r="E252" s="267"/>
      <c r="F252" s="267"/>
      <c r="G252" s="267"/>
      <c r="H252" s="267"/>
      <c r="I252" s="267"/>
      <c r="J252" s="267"/>
      <c r="K252" s="267"/>
      <c r="L252" s="267"/>
      <c r="M252" s="267"/>
      <c r="N252" s="267"/>
      <c r="O252" s="267"/>
      <c r="P252" s="267"/>
      <c r="Q252" s="267"/>
      <c r="R252" s="267"/>
      <c r="S252" s="267"/>
      <c r="T252" s="267"/>
      <c r="U252" s="267"/>
      <c r="V252" s="267"/>
      <c r="W252" s="267"/>
      <c r="X252" s="267"/>
      <c r="Y252" s="267"/>
      <c r="Z252" s="267"/>
      <c r="AA252" s="267"/>
      <c r="AB252" s="267"/>
      <c r="AC252" s="267"/>
      <c r="AD252" s="267"/>
      <c r="AE252" s="267"/>
      <c r="AF252" s="267"/>
      <c r="AG252" s="267"/>
      <c r="AH252" s="267"/>
      <c r="AI252" s="267"/>
      <c r="AJ252" s="267"/>
      <c r="AK252" s="267"/>
      <c r="AL252" s="267"/>
      <c r="AM252" s="267"/>
      <c r="AN252" s="267"/>
      <c r="AO252" s="267"/>
      <c r="AP252" s="267"/>
      <c r="AQ252" s="267"/>
      <c r="AR252" s="267"/>
      <c r="AS252" s="267"/>
      <c r="AT252" s="267"/>
      <c r="AU252" s="267"/>
      <c r="AV252" s="267"/>
      <c r="AW252" s="267"/>
      <c r="AX252" s="267"/>
      <c r="AY252" s="267"/>
      <c r="AZ252" s="267"/>
      <c r="BA252" s="267"/>
      <c r="BB252" s="267"/>
      <c r="BC252" s="267"/>
      <c r="BD252" s="267"/>
      <c r="BE252" s="267"/>
      <c r="BF252" s="267"/>
      <c r="BG252" s="267"/>
      <c r="BH252" s="267"/>
      <c r="BI252" s="267"/>
      <c r="BJ252" s="267"/>
      <c r="BK252" s="267"/>
      <c r="BL252" s="267"/>
      <c r="BM252" s="267"/>
      <c r="BN252" s="267"/>
      <c r="BO252" s="267"/>
      <c r="BP252" s="267"/>
      <c r="BQ252" s="267"/>
      <c r="BR252" s="267"/>
      <c r="BS252" s="267"/>
      <c r="BT252" s="267"/>
      <c r="BU252" s="267"/>
      <c r="BV252" s="267"/>
      <c r="BW252" s="267"/>
      <c r="BX252" s="267"/>
      <c r="BY252" s="267"/>
      <c r="BZ252" s="267"/>
      <c r="CA252" s="267"/>
      <c r="CB252" s="267"/>
      <c r="CC252" s="267"/>
      <c r="CD252" s="267"/>
      <c r="CE252" s="267"/>
      <c r="CF252" s="267"/>
      <c r="CG252" s="267"/>
      <c r="CH252" s="267"/>
      <c r="CI252" s="267"/>
      <c r="CJ252" s="267"/>
      <c r="CK252" s="267"/>
      <c r="CL252" s="267"/>
      <c r="CM252" s="267"/>
      <c r="CN252" s="267"/>
      <c r="CO252" s="267"/>
      <c r="CP252" s="267"/>
      <c r="CQ252" s="267"/>
      <c r="CR252" s="267"/>
      <c r="CS252" s="267"/>
      <c r="CT252" s="267"/>
      <c r="CU252" s="267"/>
      <c r="CV252" s="267"/>
      <c r="CW252" s="267"/>
      <c r="CX252" s="267"/>
      <c r="CY252" s="267"/>
      <c r="CZ252" s="267"/>
      <c r="DA252" s="267"/>
      <c r="DB252" s="267"/>
      <c r="DC252" s="267"/>
      <c r="DD252" s="267"/>
      <c r="DE252" s="267"/>
      <c r="DF252" s="267"/>
      <c r="DG252" s="267"/>
      <c r="DH252" s="267"/>
      <c r="DI252" s="267"/>
      <c r="DJ252" s="267"/>
      <c r="DK252" s="267"/>
      <c r="DL252" s="267"/>
    </row>
    <row r="253" spans="1:116" x14ac:dyDescent="0.25">
      <c r="A253" s="267"/>
      <c r="B253" s="267"/>
      <c r="C253" s="267"/>
      <c r="D253" s="267"/>
      <c r="E253" s="267"/>
      <c r="F253" s="267"/>
      <c r="G253" s="267"/>
      <c r="H253" s="267"/>
      <c r="I253" s="267"/>
      <c r="J253" s="267"/>
      <c r="K253" s="267"/>
      <c r="L253" s="267"/>
      <c r="M253" s="267"/>
      <c r="N253" s="267"/>
      <c r="O253" s="267"/>
      <c r="P253" s="267"/>
      <c r="Q253" s="267"/>
      <c r="R253" s="267"/>
      <c r="S253" s="267"/>
      <c r="T253" s="267"/>
      <c r="U253" s="267"/>
      <c r="V253" s="267"/>
      <c r="W253" s="267"/>
      <c r="X253" s="267"/>
      <c r="Y253" s="267"/>
      <c r="Z253" s="267"/>
      <c r="AA253" s="267"/>
      <c r="AB253" s="267"/>
      <c r="AC253" s="267"/>
      <c r="AD253" s="267"/>
      <c r="AE253" s="267"/>
      <c r="AF253" s="267"/>
      <c r="AG253" s="267"/>
      <c r="AH253" s="267"/>
      <c r="AI253" s="267"/>
      <c r="AJ253" s="267"/>
      <c r="AK253" s="267"/>
      <c r="AL253" s="267"/>
      <c r="AM253" s="267"/>
      <c r="AN253" s="267"/>
      <c r="AO253" s="267"/>
      <c r="AP253" s="267"/>
      <c r="AQ253" s="267"/>
      <c r="AR253" s="267"/>
      <c r="AS253" s="267"/>
      <c r="AT253" s="267"/>
      <c r="AU253" s="267"/>
      <c r="AV253" s="267"/>
      <c r="AW253" s="267"/>
      <c r="AX253" s="267"/>
      <c r="AY253" s="267"/>
      <c r="AZ253" s="267"/>
      <c r="BA253" s="267"/>
      <c r="BB253" s="267"/>
      <c r="BC253" s="267"/>
      <c r="BD253" s="267"/>
      <c r="BE253" s="267"/>
      <c r="BF253" s="267"/>
      <c r="BG253" s="267"/>
      <c r="BH253" s="267"/>
      <c r="BI253" s="267"/>
      <c r="BJ253" s="267"/>
      <c r="BK253" s="267"/>
      <c r="BL253" s="267"/>
      <c r="BM253" s="267"/>
      <c r="BN253" s="267"/>
      <c r="BO253" s="267"/>
      <c r="BP253" s="267"/>
      <c r="BQ253" s="267"/>
      <c r="BR253" s="267"/>
      <c r="BS253" s="267"/>
      <c r="BT253" s="267"/>
      <c r="BU253" s="267"/>
      <c r="BV253" s="267"/>
      <c r="BW253" s="267"/>
      <c r="BX253" s="267"/>
      <c r="BY253" s="267"/>
      <c r="BZ253" s="267"/>
      <c r="CA253" s="267"/>
      <c r="CB253" s="267"/>
      <c r="CC253" s="267"/>
      <c r="CD253" s="267"/>
      <c r="CE253" s="267"/>
      <c r="CF253" s="267"/>
      <c r="CG253" s="267"/>
      <c r="CH253" s="267"/>
      <c r="CI253" s="267"/>
      <c r="CJ253" s="267"/>
      <c r="CK253" s="267"/>
      <c r="CL253" s="267"/>
      <c r="CM253" s="267"/>
      <c r="CN253" s="267"/>
      <c r="CO253" s="267"/>
      <c r="CP253" s="267"/>
      <c r="CQ253" s="267"/>
      <c r="CR253" s="267"/>
      <c r="CS253" s="267"/>
      <c r="CT253" s="267"/>
      <c r="CU253" s="267"/>
      <c r="CV253" s="267"/>
      <c r="CW253" s="267"/>
      <c r="CX253" s="267"/>
      <c r="CY253" s="267"/>
      <c r="CZ253" s="267"/>
      <c r="DA253" s="267"/>
      <c r="DB253" s="267"/>
      <c r="DC253" s="267"/>
      <c r="DD253" s="267"/>
      <c r="DE253" s="267"/>
      <c r="DF253" s="267"/>
      <c r="DG253" s="267"/>
      <c r="DH253" s="267"/>
      <c r="DI253" s="267"/>
      <c r="DJ253" s="267"/>
      <c r="DK253" s="267"/>
      <c r="DL253" s="267"/>
    </row>
    <row r="254" spans="1:116" x14ac:dyDescent="0.25">
      <c r="A254" s="267"/>
      <c r="B254" s="267"/>
      <c r="C254" s="267"/>
      <c r="D254" s="267"/>
      <c r="E254" s="267"/>
      <c r="F254" s="267"/>
      <c r="G254" s="267"/>
      <c r="H254" s="267"/>
      <c r="I254" s="267"/>
      <c r="J254" s="267"/>
      <c r="K254" s="267"/>
      <c r="L254" s="267"/>
      <c r="M254" s="267"/>
      <c r="N254" s="267"/>
      <c r="O254" s="267"/>
      <c r="P254" s="267"/>
      <c r="Q254" s="267"/>
      <c r="R254" s="267"/>
      <c r="S254" s="267"/>
      <c r="T254" s="267"/>
      <c r="U254" s="267"/>
      <c r="V254" s="267"/>
      <c r="W254" s="267"/>
      <c r="X254" s="267"/>
      <c r="Y254" s="267"/>
      <c r="Z254" s="267"/>
      <c r="AA254" s="267"/>
      <c r="AB254" s="267"/>
      <c r="AC254" s="267"/>
      <c r="AD254" s="267"/>
      <c r="AE254" s="267"/>
      <c r="AF254" s="267"/>
      <c r="AG254" s="267"/>
      <c r="AH254" s="267"/>
      <c r="AI254" s="267"/>
      <c r="AJ254" s="267"/>
      <c r="AK254" s="267"/>
      <c r="AL254" s="267"/>
      <c r="AM254" s="267"/>
      <c r="AN254" s="267"/>
      <c r="AO254" s="267"/>
      <c r="AP254" s="267"/>
      <c r="AQ254" s="267"/>
      <c r="AR254" s="267"/>
      <c r="AS254" s="267"/>
      <c r="AT254" s="267"/>
      <c r="AU254" s="267"/>
      <c r="AV254" s="267"/>
      <c r="AW254" s="267"/>
      <c r="AX254" s="267"/>
      <c r="AY254" s="267"/>
      <c r="AZ254" s="267"/>
      <c r="BA254" s="267"/>
      <c r="BB254" s="267"/>
      <c r="BC254" s="267"/>
      <c r="BD254" s="267"/>
      <c r="BE254" s="267"/>
      <c r="BF254" s="267"/>
      <c r="BG254" s="267"/>
      <c r="BH254" s="267"/>
      <c r="BI254" s="267"/>
      <c r="BJ254" s="267"/>
      <c r="BK254" s="267"/>
      <c r="BL254" s="267"/>
      <c r="BM254" s="267"/>
      <c r="BN254" s="267"/>
      <c r="BO254" s="267"/>
      <c r="BP254" s="267"/>
      <c r="BQ254" s="267"/>
      <c r="BR254" s="267"/>
      <c r="BS254" s="267"/>
      <c r="BT254" s="267"/>
      <c r="BU254" s="267"/>
      <c r="BV254" s="267"/>
      <c r="BW254" s="267"/>
      <c r="BX254" s="267"/>
      <c r="BY254" s="267"/>
      <c r="BZ254" s="267"/>
      <c r="CA254" s="267"/>
      <c r="CB254" s="267"/>
      <c r="CC254" s="267"/>
      <c r="CD254" s="267"/>
      <c r="CE254" s="267"/>
      <c r="CF254" s="267"/>
      <c r="CG254" s="267"/>
      <c r="CH254" s="267"/>
      <c r="CI254" s="267"/>
      <c r="CJ254" s="267"/>
      <c r="CK254" s="267"/>
      <c r="CL254" s="267"/>
      <c r="CM254" s="267"/>
      <c r="CN254" s="267"/>
      <c r="CO254" s="267"/>
      <c r="CP254" s="267"/>
      <c r="CQ254" s="267"/>
      <c r="CR254" s="267"/>
      <c r="CS254" s="267"/>
      <c r="CT254" s="267"/>
      <c r="CU254" s="267"/>
      <c r="CV254" s="267"/>
      <c r="CW254" s="267"/>
      <c r="CX254" s="267"/>
      <c r="CY254" s="267"/>
      <c r="CZ254" s="267"/>
      <c r="DA254" s="267"/>
      <c r="DB254" s="267"/>
      <c r="DC254" s="267"/>
      <c r="DD254" s="267"/>
      <c r="DE254" s="267"/>
      <c r="DF254" s="267"/>
      <c r="DG254" s="267"/>
      <c r="DH254" s="267"/>
      <c r="DI254" s="267"/>
      <c r="DJ254" s="267"/>
      <c r="DK254" s="267"/>
      <c r="DL254" s="267"/>
    </row>
    <row r="255" spans="1:116" x14ac:dyDescent="0.25">
      <c r="A255" s="267"/>
      <c r="B255" s="267"/>
      <c r="C255" s="267"/>
      <c r="D255" s="267"/>
      <c r="E255" s="267"/>
      <c r="F255" s="267"/>
      <c r="G255" s="267"/>
      <c r="H255" s="267"/>
      <c r="I255" s="267"/>
      <c r="J255" s="267"/>
      <c r="K255" s="267"/>
      <c r="L255" s="267"/>
      <c r="M255" s="267"/>
      <c r="N255" s="267"/>
      <c r="O255" s="267"/>
      <c r="P255" s="267"/>
      <c r="Q255" s="267"/>
      <c r="R255" s="267"/>
      <c r="S255" s="267"/>
      <c r="T255" s="267"/>
      <c r="U255" s="267"/>
      <c r="V255" s="267"/>
      <c r="W255" s="267"/>
      <c r="X255" s="267"/>
      <c r="Y255" s="267"/>
      <c r="Z255" s="267"/>
      <c r="AA255" s="267"/>
      <c r="AB255" s="267"/>
      <c r="AC255" s="267"/>
      <c r="AD255" s="267"/>
      <c r="AE255" s="267"/>
      <c r="AF255" s="267"/>
      <c r="AG255" s="267"/>
      <c r="AH255" s="267"/>
      <c r="AI255" s="267"/>
      <c r="AJ255" s="267"/>
      <c r="AK255" s="267"/>
      <c r="AL255" s="267"/>
      <c r="AM255" s="267"/>
      <c r="AN255" s="267"/>
      <c r="AO255" s="267"/>
      <c r="AP255" s="267"/>
      <c r="AQ255" s="267"/>
      <c r="AR255" s="267"/>
      <c r="AS255" s="267"/>
      <c r="AT255" s="267"/>
      <c r="AU255" s="267"/>
      <c r="AV255" s="267"/>
      <c r="AW255" s="267"/>
      <c r="AX255" s="267"/>
      <c r="AY255" s="267"/>
      <c r="AZ255" s="267"/>
      <c r="BA255" s="267"/>
      <c r="BB255" s="267"/>
      <c r="BC255" s="267"/>
      <c r="BD255" s="267"/>
      <c r="BE255" s="267"/>
      <c r="BF255" s="267"/>
      <c r="BG255" s="267"/>
      <c r="BH255" s="267"/>
      <c r="BI255" s="267"/>
      <c r="BJ255" s="267"/>
      <c r="BK255" s="267"/>
      <c r="BL255" s="267"/>
      <c r="BM255" s="267"/>
      <c r="BN255" s="267"/>
      <c r="BO255" s="267"/>
      <c r="BP255" s="267"/>
      <c r="BQ255" s="267"/>
      <c r="BR255" s="267"/>
      <c r="BS255" s="267"/>
      <c r="BT255" s="267"/>
      <c r="BU255" s="267"/>
      <c r="BV255" s="267"/>
      <c r="BW255" s="267"/>
      <c r="BX255" s="267"/>
      <c r="BY255" s="267"/>
      <c r="BZ255" s="267"/>
      <c r="CA255" s="267"/>
      <c r="CB255" s="267"/>
      <c r="CC255" s="267"/>
      <c r="CD255" s="267"/>
      <c r="CE255" s="267"/>
      <c r="CF255" s="267"/>
      <c r="CG255" s="267"/>
      <c r="CH255" s="267"/>
      <c r="CI255" s="267"/>
      <c r="CJ255" s="267"/>
      <c r="CK255" s="267"/>
      <c r="CL255" s="267"/>
      <c r="CM255" s="267"/>
      <c r="CN255" s="267"/>
      <c r="CO255" s="267"/>
      <c r="CP255" s="267"/>
      <c r="CQ255" s="267"/>
      <c r="CR255" s="267"/>
      <c r="CS255" s="267"/>
      <c r="CT255" s="267"/>
      <c r="CU255" s="267"/>
      <c r="CV255" s="267"/>
      <c r="CW255" s="267"/>
      <c r="CX255" s="267"/>
      <c r="CY255" s="267"/>
      <c r="CZ255" s="267"/>
      <c r="DA255" s="267"/>
      <c r="DB255" s="267"/>
      <c r="DC255" s="267"/>
      <c r="DD255" s="267"/>
      <c r="DE255" s="267"/>
      <c r="DF255" s="267"/>
      <c r="DG255" s="267"/>
      <c r="DH255" s="267"/>
      <c r="DI255" s="267"/>
      <c r="DJ255" s="267"/>
      <c r="DK255" s="267"/>
      <c r="DL255" s="267"/>
    </row>
    <row r="256" spans="1:116" x14ac:dyDescent="0.25">
      <c r="A256" s="267"/>
      <c r="B256" s="267"/>
      <c r="C256" s="267"/>
      <c r="D256" s="267"/>
      <c r="E256" s="267"/>
      <c r="F256" s="267"/>
      <c r="G256" s="267"/>
      <c r="H256" s="267"/>
      <c r="I256" s="267"/>
      <c r="J256" s="267"/>
      <c r="K256" s="267"/>
      <c r="L256" s="267"/>
      <c r="M256" s="267"/>
      <c r="N256" s="267"/>
      <c r="O256" s="267"/>
      <c r="P256" s="267"/>
      <c r="Q256" s="267"/>
      <c r="R256" s="267"/>
      <c r="S256" s="267"/>
      <c r="T256" s="267"/>
      <c r="U256" s="267"/>
      <c r="V256" s="267"/>
      <c r="W256" s="267"/>
      <c r="X256" s="267"/>
      <c r="Y256" s="267"/>
      <c r="Z256" s="267"/>
      <c r="AA256" s="267"/>
      <c r="AB256" s="267"/>
      <c r="AC256" s="267"/>
      <c r="AD256" s="267"/>
      <c r="AE256" s="267"/>
      <c r="AF256" s="267"/>
      <c r="AG256" s="267"/>
      <c r="AH256" s="267"/>
      <c r="AI256" s="267"/>
      <c r="AJ256" s="267"/>
      <c r="AK256" s="267"/>
      <c r="AL256" s="267"/>
      <c r="AM256" s="267"/>
      <c r="AN256" s="267"/>
      <c r="AO256" s="267"/>
      <c r="AP256" s="267"/>
      <c r="AQ256" s="267"/>
      <c r="AR256" s="267"/>
      <c r="AS256" s="267"/>
      <c r="AT256" s="267"/>
      <c r="AU256" s="267"/>
      <c r="AV256" s="267"/>
      <c r="AW256" s="267"/>
      <c r="AX256" s="267"/>
      <c r="AY256" s="267"/>
      <c r="AZ256" s="267"/>
      <c r="BA256" s="267"/>
      <c r="BB256" s="267"/>
      <c r="BC256" s="267"/>
      <c r="BD256" s="267"/>
      <c r="BE256" s="267"/>
      <c r="BF256" s="267"/>
      <c r="BG256" s="267"/>
      <c r="BH256" s="267"/>
      <c r="BI256" s="267"/>
      <c r="BJ256" s="267"/>
      <c r="BK256" s="267"/>
      <c r="BL256" s="267"/>
      <c r="BM256" s="267"/>
      <c r="BN256" s="267"/>
      <c r="BO256" s="267"/>
      <c r="BP256" s="267"/>
      <c r="BQ256" s="267"/>
      <c r="BR256" s="267"/>
      <c r="BS256" s="267"/>
      <c r="BT256" s="267"/>
      <c r="BU256" s="267"/>
      <c r="BV256" s="267"/>
      <c r="BW256" s="267"/>
      <c r="BX256" s="267"/>
      <c r="BY256" s="267"/>
      <c r="BZ256" s="267"/>
      <c r="CA256" s="267"/>
      <c r="CB256" s="267"/>
      <c r="CC256" s="267"/>
      <c r="CD256" s="267"/>
      <c r="CE256" s="267"/>
      <c r="CF256" s="267"/>
      <c r="CG256" s="267"/>
      <c r="CH256" s="267"/>
      <c r="CI256" s="267"/>
      <c r="CJ256" s="267"/>
      <c r="CK256" s="267"/>
      <c r="CL256" s="267"/>
      <c r="CM256" s="267"/>
      <c r="CN256" s="267"/>
      <c r="CO256" s="267"/>
      <c r="CP256" s="267"/>
      <c r="CQ256" s="267"/>
      <c r="CR256" s="267"/>
      <c r="CS256" s="267"/>
      <c r="CT256" s="267"/>
      <c r="CU256" s="267"/>
      <c r="CV256" s="267"/>
      <c r="CW256" s="267"/>
      <c r="CX256" s="267"/>
      <c r="CY256" s="267"/>
      <c r="CZ256" s="267"/>
      <c r="DA256" s="267"/>
      <c r="DB256" s="267"/>
      <c r="DC256" s="267"/>
      <c r="DD256" s="267"/>
      <c r="DE256" s="267"/>
      <c r="DF256" s="267"/>
      <c r="DG256" s="267"/>
      <c r="DH256" s="267"/>
      <c r="DI256" s="267"/>
      <c r="DJ256" s="267"/>
      <c r="DK256" s="267"/>
      <c r="DL256" s="267"/>
    </row>
    <row r="257" spans="1:116" x14ac:dyDescent="0.25">
      <c r="A257" s="267"/>
      <c r="B257" s="267"/>
      <c r="C257" s="267"/>
      <c r="D257" s="267"/>
      <c r="E257" s="267"/>
      <c r="F257" s="267"/>
      <c r="G257" s="267"/>
      <c r="H257" s="267"/>
      <c r="I257" s="267"/>
      <c r="J257" s="267"/>
      <c r="K257" s="267"/>
      <c r="L257" s="267"/>
      <c r="M257" s="267"/>
      <c r="N257" s="267"/>
      <c r="O257" s="267"/>
      <c r="P257" s="267"/>
      <c r="Q257" s="267"/>
      <c r="R257" s="267"/>
      <c r="S257" s="267"/>
      <c r="T257" s="267"/>
      <c r="U257" s="267"/>
      <c r="V257" s="267"/>
      <c r="W257" s="267"/>
      <c r="X257" s="267"/>
      <c r="Y257" s="267"/>
      <c r="Z257" s="267"/>
      <c r="AA257" s="267"/>
      <c r="AB257" s="267"/>
      <c r="AC257" s="267"/>
      <c r="AD257" s="267"/>
      <c r="AE257" s="267"/>
      <c r="AF257" s="267"/>
      <c r="AG257" s="267"/>
      <c r="AH257" s="267"/>
      <c r="AI257" s="267"/>
      <c r="AJ257" s="267"/>
      <c r="AK257" s="267"/>
      <c r="AL257" s="267"/>
      <c r="AM257" s="267"/>
      <c r="AN257" s="267"/>
      <c r="AO257" s="267"/>
      <c r="AP257" s="267"/>
      <c r="AQ257" s="267"/>
      <c r="AR257" s="267"/>
      <c r="AS257" s="267"/>
      <c r="AT257" s="267"/>
      <c r="AU257" s="267"/>
      <c r="AV257" s="267"/>
      <c r="AW257" s="267"/>
      <c r="AX257" s="267"/>
      <c r="AY257" s="267"/>
      <c r="AZ257" s="267"/>
      <c r="BA257" s="267"/>
      <c r="BB257" s="267"/>
      <c r="BC257" s="267"/>
      <c r="BD257" s="267"/>
      <c r="BE257" s="267"/>
      <c r="BF257" s="267"/>
      <c r="BG257" s="267"/>
      <c r="BH257" s="267"/>
      <c r="BI257" s="267"/>
      <c r="BJ257" s="267"/>
      <c r="BK257" s="267"/>
      <c r="BL257" s="267"/>
      <c r="BM257" s="267"/>
      <c r="BN257" s="267"/>
      <c r="BO257" s="267"/>
      <c r="BP257" s="267"/>
      <c r="BQ257" s="267"/>
      <c r="BR257" s="267"/>
      <c r="BS257" s="267"/>
      <c r="BT257" s="267"/>
      <c r="BU257" s="267"/>
      <c r="BV257" s="267"/>
      <c r="BW257" s="267"/>
      <c r="BX257" s="267"/>
      <c r="BY257" s="267"/>
      <c r="BZ257" s="267"/>
      <c r="CA257" s="267"/>
      <c r="CB257" s="267"/>
      <c r="CC257" s="267"/>
      <c r="CD257" s="267"/>
      <c r="CE257" s="267"/>
      <c r="CF257" s="267"/>
      <c r="CG257" s="267"/>
      <c r="CH257" s="267"/>
      <c r="CI257" s="267"/>
      <c r="CJ257" s="267"/>
      <c r="CK257" s="267"/>
      <c r="CL257" s="267"/>
      <c r="CM257" s="267"/>
      <c r="CN257" s="267"/>
      <c r="CO257" s="267"/>
      <c r="CP257" s="267"/>
      <c r="CQ257" s="267"/>
      <c r="CR257" s="267"/>
      <c r="CS257" s="267"/>
      <c r="CT257" s="267"/>
      <c r="CU257" s="267"/>
      <c r="CV257" s="267"/>
      <c r="CW257" s="267"/>
      <c r="CX257" s="267"/>
      <c r="CY257" s="267"/>
      <c r="CZ257" s="267"/>
      <c r="DA257" s="267"/>
      <c r="DB257" s="267"/>
      <c r="DC257" s="267"/>
      <c r="DD257" s="267"/>
      <c r="DE257" s="267"/>
      <c r="DF257" s="267"/>
      <c r="DG257" s="267"/>
      <c r="DH257" s="267"/>
      <c r="DI257" s="267"/>
      <c r="DJ257" s="267"/>
      <c r="DK257" s="267"/>
      <c r="DL257" s="267"/>
    </row>
    <row r="258" spans="1:116" x14ac:dyDescent="0.25">
      <c r="A258" s="267"/>
      <c r="B258" s="267"/>
      <c r="C258" s="267"/>
      <c r="D258" s="267"/>
      <c r="E258" s="267"/>
      <c r="F258" s="267"/>
      <c r="G258" s="267"/>
      <c r="H258" s="267"/>
      <c r="I258" s="267"/>
      <c r="J258" s="267"/>
      <c r="K258" s="267"/>
      <c r="L258" s="267"/>
      <c r="M258" s="267"/>
      <c r="N258" s="267"/>
      <c r="O258" s="267"/>
      <c r="P258" s="267"/>
      <c r="Q258" s="267"/>
      <c r="R258" s="267"/>
      <c r="S258" s="267"/>
      <c r="T258" s="267"/>
      <c r="U258" s="267"/>
      <c r="V258" s="267"/>
      <c r="W258" s="267"/>
      <c r="X258" s="267"/>
      <c r="Y258" s="267"/>
      <c r="Z258" s="267"/>
      <c r="AA258" s="267"/>
      <c r="AB258" s="267"/>
      <c r="AC258" s="267"/>
      <c r="AD258" s="267"/>
      <c r="AE258" s="267"/>
      <c r="AF258" s="267"/>
      <c r="AG258" s="267"/>
      <c r="AH258" s="267"/>
      <c r="AI258" s="267"/>
      <c r="AJ258" s="267"/>
      <c r="AK258" s="267"/>
      <c r="AL258" s="267"/>
      <c r="AM258" s="267"/>
      <c r="AN258" s="267"/>
      <c r="AO258" s="267"/>
      <c r="AP258" s="267"/>
      <c r="AQ258" s="267"/>
      <c r="AR258" s="267"/>
      <c r="AS258" s="267"/>
      <c r="AT258" s="267"/>
      <c r="AU258" s="267"/>
      <c r="AV258" s="267"/>
      <c r="AW258" s="267"/>
      <c r="AX258" s="267"/>
      <c r="AY258" s="267"/>
      <c r="AZ258" s="267"/>
      <c r="BA258" s="267"/>
      <c r="BB258" s="267"/>
      <c r="BC258" s="267"/>
      <c r="BD258" s="267"/>
      <c r="BE258" s="267"/>
      <c r="BF258" s="267"/>
      <c r="BG258" s="267"/>
      <c r="BH258" s="267"/>
      <c r="BI258" s="267"/>
      <c r="BJ258" s="267"/>
      <c r="BK258" s="267"/>
      <c r="BL258" s="267"/>
      <c r="BM258" s="267"/>
      <c r="BN258" s="267"/>
      <c r="BO258" s="267"/>
      <c r="BP258" s="267"/>
      <c r="BQ258" s="267"/>
      <c r="BR258" s="267"/>
      <c r="BS258" s="267"/>
      <c r="BT258" s="267"/>
      <c r="BU258" s="267"/>
      <c r="BV258" s="267"/>
      <c r="BW258" s="267"/>
      <c r="BX258" s="267"/>
      <c r="BY258" s="267"/>
      <c r="BZ258" s="267"/>
      <c r="CA258" s="267"/>
      <c r="CB258" s="267"/>
      <c r="CC258" s="267"/>
      <c r="CD258" s="267"/>
      <c r="CE258" s="267"/>
      <c r="CF258" s="267"/>
      <c r="CG258" s="267"/>
      <c r="CH258" s="267"/>
      <c r="CI258" s="267"/>
      <c r="CJ258" s="267"/>
      <c r="CK258" s="267"/>
      <c r="CL258" s="267"/>
      <c r="CM258" s="267"/>
      <c r="CN258" s="267"/>
      <c r="CO258" s="267"/>
      <c r="CP258" s="267"/>
      <c r="CQ258" s="267"/>
      <c r="CR258" s="267"/>
      <c r="CS258" s="267"/>
      <c r="CT258" s="267"/>
      <c r="CU258" s="267"/>
      <c r="CV258" s="267"/>
      <c r="CW258" s="267"/>
      <c r="CX258" s="267"/>
      <c r="CY258" s="267"/>
      <c r="CZ258" s="267"/>
      <c r="DA258" s="267"/>
      <c r="DB258" s="267"/>
      <c r="DC258" s="267"/>
      <c r="DD258" s="267"/>
      <c r="DE258" s="267"/>
      <c r="DF258" s="267"/>
      <c r="DG258" s="267"/>
      <c r="DH258" s="267"/>
      <c r="DI258" s="267"/>
      <c r="DJ258" s="267"/>
      <c r="DK258" s="267"/>
      <c r="DL258" s="267"/>
    </row>
    <row r="259" spans="1:116" x14ac:dyDescent="0.25">
      <c r="A259" s="267"/>
      <c r="B259" s="267"/>
      <c r="C259" s="267"/>
      <c r="D259" s="267"/>
      <c r="E259" s="267"/>
      <c r="F259" s="267"/>
      <c r="G259" s="267"/>
      <c r="H259" s="267"/>
      <c r="I259" s="267"/>
      <c r="J259" s="267"/>
      <c r="K259" s="267"/>
      <c r="L259" s="267"/>
      <c r="M259" s="267"/>
      <c r="N259" s="267"/>
      <c r="O259" s="267"/>
      <c r="P259" s="267"/>
      <c r="Q259" s="267"/>
      <c r="R259" s="267"/>
      <c r="S259" s="267"/>
      <c r="T259" s="267"/>
      <c r="U259" s="267"/>
      <c r="V259" s="267"/>
      <c r="W259" s="267"/>
      <c r="X259" s="267"/>
      <c r="Y259" s="267"/>
      <c r="Z259" s="267"/>
      <c r="AA259" s="267"/>
      <c r="AB259" s="267"/>
      <c r="AC259" s="267"/>
      <c r="AD259" s="267"/>
      <c r="AE259" s="267"/>
      <c r="AF259" s="267"/>
      <c r="AG259" s="267"/>
      <c r="AH259" s="267"/>
      <c r="AI259" s="267"/>
      <c r="AJ259" s="267"/>
      <c r="AK259" s="267"/>
      <c r="AL259" s="267"/>
      <c r="AM259" s="267"/>
      <c r="AN259" s="267"/>
      <c r="AO259" s="267"/>
      <c r="AP259" s="267"/>
      <c r="AQ259" s="267"/>
      <c r="AR259" s="267"/>
      <c r="AS259" s="267"/>
      <c r="AT259" s="267"/>
      <c r="AU259" s="267"/>
      <c r="AV259" s="267"/>
      <c r="AW259" s="267"/>
      <c r="AX259" s="267"/>
      <c r="AY259" s="267"/>
      <c r="AZ259" s="267"/>
      <c r="BA259" s="267"/>
      <c r="BB259" s="267"/>
      <c r="BC259" s="267"/>
      <c r="BD259" s="267"/>
      <c r="BE259" s="267"/>
      <c r="BF259" s="267"/>
      <c r="BG259" s="267"/>
      <c r="BH259" s="267"/>
      <c r="BI259" s="267"/>
      <c r="BJ259" s="267"/>
      <c r="BK259" s="267"/>
      <c r="BL259" s="267"/>
      <c r="BM259" s="267"/>
      <c r="BN259" s="267"/>
      <c r="BO259" s="267"/>
      <c r="BP259" s="267"/>
      <c r="BQ259" s="267"/>
      <c r="BR259" s="267"/>
      <c r="BS259" s="267"/>
      <c r="BT259" s="267"/>
      <c r="BU259" s="267"/>
      <c r="BV259" s="267"/>
      <c r="BW259" s="267"/>
      <c r="BX259" s="267"/>
      <c r="BY259" s="267"/>
      <c r="BZ259" s="267"/>
      <c r="CA259" s="267"/>
      <c r="CB259" s="267"/>
      <c r="CC259" s="267"/>
      <c r="CD259" s="267"/>
      <c r="CE259" s="267"/>
      <c r="CF259" s="267"/>
      <c r="CG259" s="267"/>
      <c r="CH259" s="267"/>
      <c r="CI259" s="267"/>
      <c r="CJ259" s="267"/>
      <c r="CK259" s="267"/>
      <c r="CL259" s="267"/>
      <c r="CM259" s="267"/>
      <c r="CN259" s="267"/>
      <c r="CO259" s="267"/>
      <c r="CP259" s="267"/>
      <c r="CQ259" s="267"/>
      <c r="CR259" s="267"/>
      <c r="CS259" s="267"/>
      <c r="CT259" s="267"/>
      <c r="CU259" s="267"/>
      <c r="CV259" s="267"/>
      <c r="CW259" s="267"/>
      <c r="CX259" s="267"/>
      <c r="CY259" s="267"/>
      <c r="CZ259" s="267"/>
      <c r="DA259" s="267"/>
      <c r="DB259" s="267"/>
      <c r="DC259" s="267"/>
      <c r="DD259" s="267"/>
      <c r="DE259" s="267"/>
      <c r="DF259" s="267"/>
      <c r="DG259" s="267"/>
      <c r="DH259" s="267"/>
      <c r="DI259" s="267"/>
      <c r="DJ259" s="267"/>
      <c r="DK259" s="267"/>
      <c r="DL259" s="267"/>
    </row>
    <row r="260" spans="1:116" x14ac:dyDescent="0.25">
      <c r="A260" s="267"/>
      <c r="B260" s="267"/>
      <c r="C260" s="267"/>
      <c r="D260" s="267"/>
      <c r="E260" s="267"/>
      <c r="F260" s="267"/>
      <c r="G260" s="267"/>
      <c r="H260" s="267"/>
      <c r="I260" s="267"/>
      <c r="J260" s="267"/>
      <c r="K260" s="267"/>
      <c r="L260" s="267"/>
      <c r="M260" s="267"/>
      <c r="N260" s="267"/>
      <c r="O260" s="267"/>
      <c r="P260" s="267"/>
      <c r="Q260" s="267"/>
      <c r="R260" s="267"/>
      <c r="S260" s="267"/>
      <c r="T260" s="267"/>
      <c r="U260" s="267"/>
      <c r="V260" s="267"/>
      <c r="W260" s="267"/>
      <c r="X260" s="267"/>
      <c r="Y260" s="267"/>
      <c r="Z260" s="267"/>
      <c r="AA260" s="267"/>
      <c r="AB260" s="267"/>
      <c r="AC260" s="267"/>
      <c r="AD260" s="267"/>
      <c r="AE260" s="267"/>
      <c r="AF260" s="267"/>
      <c r="AG260" s="267"/>
      <c r="AH260" s="267"/>
      <c r="AI260" s="267"/>
      <c r="AJ260" s="267"/>
      <c r="AK260" s="267"/>
      <c r="AL260" s="267"/>
      <c r="AM260" s="267"/>
      <c r="AN260" s="267"/>
      <c r="AO260" s="267"/>
      <c r="AP260" s="267"/>
      <c r="AQ260" s="267"/>
      <c r="AR260" s="267"/>
      <c r="AS260" s="267"/>
      <c r="AT260" s="267"/>
      <c r="AU260" s="267"/>
      <c r="AV260" s="267"/>
      <c r="AW260" s="267"/>
      <c r="AX260" s="267"/>
      <c r="AY260" s="267"/>
      <c r="AZ260" s="267"/>
      <c r="BA260" s="267"/>
      <c r="BB260" s="267"/>
      <c r="BC260" s="267"/>
      <c r="BD260" s="267"/>
      <c r="BE260" s="267"/>
      <c r="BF260" s="267"/>
      <c r="BG260" s="267"/>
      <c r="BH260" s="267"/>
      <c r="BI260" s="267"/>
      <c r="BJ260" s="267"/>
      <c r="BK260" s="267"/>
      <c r="BL260" s="267"/>
      <c r="BM260" s="267"/>
      <c r="BN260" s="267"/>
      <c r="BO260" s="267"/>
      <c r="BP260" s="267"/>
      <c r="BQ260" s="267"/>
      <c r="BR260" s="267"/>
      <c r="BS260" s="267"/>
      <c r="BT260" s="267"/>
      <c r="BU260" s="267"/>
      <c r="BV260" s="267"/>
      <c r="BW260" s="267"/>
      <c r="BX260" s="267"/>
      <c r="BY260" s="267"/>
      <c r="BZ260" s="267"/>
      <c r="CA260" s="267"/>
      <c r="CB260" s="267"/>
      <c r="CC260" s="267"/>
      <c r="CD260" s="267"/>
      <c r="CE260" s="267"/>
      <c r="CF260" s="267"/>
      <c r="CG260" s="267"/>
      <c r="CH260" s="267"/>
      <c r="CI260" s="267"/>
      <c r="CJ260" s="267"/>
      <c r="CK260" s="267"/>
      <c r="CL260" s="267"/>
      <c r="CM260" s="267"/>
      <c r="CN260" s="267"/>
      <c r="CO260" s="267"/>
      <c r="CP260" s="267"/>
      <c r="CQ260" s="267"/>
      <c r="CR260" s="267"/>
      <c r="CS260" s="267"/>
      <c r="CT260" s="267"/>
      <c r="CU260" s="267"/>
      <c r="CV260" s="267"/>
      <c r="CW260" s="267"/>
      <c r="CX260" s="267"/>
      <c r="CY260" s="267"/>
      <c r="CZ260" s="267"/>
      <c r="DA260" s="267"/>
      <c r="DB260" s="267"/>
      <c r="DC260" s="267"/>
      <c r="DD260" s="267"/>
      <c r="DE260" s="267"/>
      <c r="DF260" s="267"/>
      <c r="DG260" s="267"/>
      <c r="DH260" s="267"/>
      <c r="DI260" s="267"/>
      <c r="DJ260" s="267"/>
      <c r="DK260" s="267"/>
      <c r="DL260" s="267"/>
    </row>
    <row r="261" spans="1:116" x14ac:dyDescent="0.25">
      <c r="A261" s="267"/>
      <c r="B261" s="267"/>
      <c r="C261" s="267"/>
      <c r="D261" s="267"/>
      <c r="E261" s="267"/>
      <c r="F261" s="267"/>
      <c r="G261" s="267"/>
      <c r="H261" s="267"/>
      <c r="I261" s="267"/>
      <c r="J261" s="267"/>
      <c r="K261" s="267"/>
      <c r="L261" s="267"/>
      <c r="M261" s="267"/>
      <c r="N261" s="267"/>
      <c r="O261" s="267"/>
      <c r="P261" s="267"/>
      <c r="Q261" s="267"/>
      <c r="R261" s="267"/>
      <c r="S261" s="267"/>
      <c r="T261" s="267"/>
      <c r="U261" s="267"/>
      <c r="V261" s="267"/>
      <c r="W261" s="267"/>
      <c r="X261" s="267"/>
      <c r="Y261" s="267"/>
      <c r="Z261" s="267"/>
      <c r="AA261" s="267"/>
      <c r="AB261" s="267"/>
      <c r="AC261" s="267"/>
      <c r="AD261" s="267"/>
      <c r="AE261" s="267"/>
      <c r="AF261" s="267"/>
      <c r="AG261" s="267"/>
      <c r="AH261" s="267"/>
      <c r="AI261" s="267"/>
      <c r="AJ261" s="267"/>
      <c r="AK261" s="267"/>
      <c r="AL261" s="267"/>
      <c r="AM261" s="267"/>
      <c r="AN261" s="267"/>
      <c r="AO261" s="267"/>
      <c r="AP261" s="267"/>
      <c r="AQ261" s="267"/>
      <c r="AR261" s="267"/>
      <c r="AS261" s="267"/>
      <c r="AT261" s="267"/>
      <c r="AU261" s="267"/>
      <c r="AV261" s="267"/>
      <c r="AW261" s="267"/>
      <c r="AX261" s="267"/>
      <c r="AY261" s="267"/>
      <c r="AZ261" s="267"/>
      <c r="BA261" s="267"/>
      <c r="BB261" s="267"/>
      <c r="BC261" s="267"/>
      <c r="BD261" s="267"/>
      <c r="BE261" s="267"/>
      <c r="BF261" s="267"/>
      <c r="BG261" s="267"/>
      <c r="BH261" s="267"/>
      <c r="BI261" s="267"/>
      <c r="BJ261" s="267"/>
      <c r="BK261" s="267"/>
      <c r="BL261" s="267"/>
      <c r="BM261" s="267"/>
      <c r="BN261" s="267"/>
      <c r="BO261" s="267"/>
      <c r="BP261" s="267"/>
      <c r="BQ261" s="267"/>
      <c r="BR261" s="267"/>
      <c r="BS261" s="267"/>
      <c r="BT261" s="267"/>
      <c r="BU261" s="267"/>
      <c r="BV261" s="267"/>
      <c r="BW261" s="267"/>
      <c r="BX261" s="267"/>
      <c r="BY261" s="267"/>
      <c r="BZ261" s="267"/>
      <c r="CA261" s="267"/>
      <c r="CB261" s="267"/>
      <c r="CC261" s="267"/>
      <c r="CD261" s="267"/>
      <c r="CE261" s="267"/>
      <c r="CF261" s="267"/>
      <c r="CG261" s="267"/>
      <c r="CH261" s="267"/>
      <c r="CI261" s="267"/>
      <c r="CJ261" s="267"/>
      <c r="CK261" s="267"/>
      <c r="CL261" s="267"/>
      <c r="CM261" s="267"/>
      <c r="CN261" s="267"/>
      <c r="CO261" s="267"/>
      <c r="CP261" s="267"/>
      <c r="CQ261" s="267"/>
      <c r="CR261" s="267"/>
      <c r="CS261" s="267"/>
      <c r="CT261" s="267"/>
      <c r="CU261" s="267"/>
      <c r="CV261" s="267"/>
      <c r="CW261" s="267"/>
      <c r="CX261" s="267"/>
      <c r="CY261" s="267"/>
      <c r="CZ261" s="267"/>
      <c r="DA261" s="267"/>
      <c r="DB261" s="267"/>
      <c r="DC261" s="267"/>
      <c r="DD261" s="267"/>
      <c r="DE261" s="267"/>
      <c r="DF261" s="267"/>
      <c r="DG261" s="267"/>
      <c r="DH261" s="267"/>
      <c r="DI261" s="267"/>
      <c r="DJ261" s="267"/>
      <c r="DK261" s="267"/>
      <c r="DL261" s="267"/>
    </row>
    <row r="262" spans="1:116" x14ac:dyDescent="0.25">
      <c r="A262" s="267"/>
      <c r="B262" s="267"/>
      <c r="C262" s="267"/>
      <c r="D262" s="267"/>
      <c r="E262" s="267"/>
      <c r="F262" s="267"/>
      <c r="G262" s="267"/>
      <c r="H262" s="267"/>
      <c r="I262" s="267"/>
      <c r="J262" s="267"/>
      <c r="K262" s="267"/>
      <c r="L262" s="267"/>
      <c r="M262" s="267"/>
      <c r="N262" s="267"/>
      <c r="O262" s="267"/>
      <c r="P262" s="267"/>
      <c r="Q262" s="267"/>
      <c r="R262" s="267"/>
      <c r="S262" s="267"/>
      <c r="T262" s="267"/>
      <c r="U262" s="267"/>
      <c r="V262" s="267"/>
      <c r="W262" s="267"/>
      <c r="X262" s="267"/>
      <c r="Y262" s="267"/>
      <c r="Z262" s="267"/>
      <c r="AA262" s="267"/>
      <c r="AB262" s="267"/>
      <c r="AC262" s="267"/>
      <c r="AD262" s="267"/>
      <c r="AE262" s="267"/>
      <c r="AF262" s="267"/>
      <c r="AG262" s="267"/>
      <c r="AH262" s="267"/>
      <c r="AI262" s="267"/>
      <c r="AJ262" s="267"/>
      <c r="AK262" s="267"/>
      <c r="AL262" s="267"/>
      <c r="AM262" s="267"/>
      <c r="AN262" s="267"/>
      <c r="AO262" s="267"/>
      <c r="AP262" s="267"/>
      <c r="AQ262" s="267"/>
      <c r="AR262" s="267"/>
      <c r="AS262" s="267"/>
      <c r="AT262" s="267"/>
      <c r="AU262" s="267"/>
      <c r="AV262" s="267"/>
      <c r="AW262" s="267"/>
      <c r="AX262" s="267"/>
      <c r="AY262" s="267"/>
      <c r="AZ262" s="267"/>
      <c r="BA262" s="267"/>
      <c r="BB262" s="267"/>
      <c r="BC262" s="267"/>
      <c r="BD262" s="267"/>
      <c r="BE262" s="267"/>
      <c r="BF262" s="267"/>
      <c r="BG262" s="267"/>
      <c r="BH262" s="267"/>
      <c r="BI262" s="267"/>
      <c r="BJ262" s="267"/>
      <c r="BK262" s="267"/>
      <c r="BL262" s="267"/>
      <c r="BM262" s="267"/>
      <c r="BN262" s="267"/>
      <c r="BO262" s="267"/>
      <c r="BP262" s="267"/>
      <c r="BQ262" s="267"/>
      <c r="BR262" s="267"/>
      <c r="BS262" s="267"/>
      <c r="BT262" s="267"/>
      <c r="BU262" s="267"/>
      <c r="BV262" s="267"/>
      <c r="BW262" s="267"/>
      <c r="BX262" s="267"/>
      <c r="BY262" s="267"/>
      <c r="BZ262" s="267"/>
      <c r="CA262" s="267"/>
      <c r="CB262" s="267"/>
      <c r="CC262" s="267"/>
      <c r="CD262" s="267"/>
      <c r="CE262" s="267"/>
      <c r="CF262" s="267"/>
      <c r="CG262" s="267"/>
      <c r="CH262" s="267"/>
      <c r="CI262" s="267"/>
      <c r="CJ262" s="267"/>
      <c r="CK262" s="267"/>
      <c r="CL262" s="267"/>
      <c r="CM262" s="267"/>
      <c r="CN262" s="267"/>
      <c r="CO262" s="267"/>
      <c r="CP262" s="267"/>
      <c r="CQ262" s="267"/>
      <c r="CR262" s="267"/>
      <c r="CS262" s="267"/>
      <c r="CT262" s="267"/>
      <c r="CU262" s="267"/>
      <c r="CV262" s="267"/>
      <c r="CW262" s="267"/>
      <c r="CX262" s="267"/>
      <c r="CY262" s="267"/>
      <c r="CZ262" s="267"/>
      <c r="DA262" s="267"/>
      <c r="DB262" s="267"/>
      <c r="DC262" s="267"/>
      <c r="DD262" s="267"/>
      <c r="DE262" s="267"/>
      <c r="DF262" s="267"/>
      <c r="DG262" s="267"/>
      <c r="DH262" s="267"/>
      <c r="DI262" s="267"/>
      <c r="DJ262" s="267"/>
      <c r="DK262" s="267"/>
      <c r="DL262" s="267"/>
    </row>
    <row r="263" spans="1:116" x14ac:dyDescent="0.25">
      <c r="A263" s="267"/>
      <c r="B263" s="267"/>
      <c r="C263" s="267"/>
      <c r="D263" s="267"/>
      <c r="E263" s="267"/>
      <c r="F263" s="267"/>
      <c r="G263" s="267"/>
      <c r="H263" s="267"/>
      <c r="I263" s="267"/>
      <c r="J263" s="267"/>
      <c r="K263" s="267"/>
      <c r="L263" s="267"/>
      <c r="M263" s="267"/>
      <c r="N263" s="267"/>
      <c r="O263" s="267"/>
      <c r="P263" s="267"/>
      <c r="Q263" s="267"/>
      <c r="R263" s="267"/>
      <c r="S263" s="267"/>
      <c r="T263" s="267"/>
      <c r="U263" s="267"/>
      <c r="V263" s="267"/>
      <c r="W263" s="267"/>
      <c r="X263" s="267"/>
      <c r="Y263" s="267"/>
      <c r="Z263" s="267"/>
      <c r="AA263" s="267"/>
      <c r="AB263" s="267"/>
      <c r="AC263" s="267"/>
      <c r="AD263" s="267"/>
      <c r="AE263" s="267"/>
      <c r="AF263" s="267"/>
      <c r="AG263" s="267"/>
      <c r="AH263" s="267"/>
      <c r="AI263" s="267"/>
      <c r="AJ263" s="267"/>
      <c r="AK263" s="267"/>
      <c r="AL263" s="267"/>
      <c r="AM263" s="267"/>
      <c r="AN263" s="267"/>
      <c r="AO263" s="267"/>
      <c r="AP263" s="267"/>
      <c r="AQ263" s="267"/>
      <c r="AR263" s="267"/>
      <c r="AS263" s="267"/>
      <c r="AT263" s="267"/>
      <c r="AU263" s="267"/>
      <c r="AV263" s="267"/>
      <c r="AW263" s="267"/>
      <c r="AX263" s="267"/>
      <c r="AY263" s="267"/>
      <c r="AZ263" s="267"/>
      <c r="BA263" s="267"/>
      <c r="BB263" s="267"/>
      <c r="BC263" s="267"/>
      <c r="BD263" s="267"/>
      <c r="BE263" s="267"/>
      <c r="BF263" s="267"/>
      <c r="BG263" s="267"/>
      <c r="BH263" s="267"/>
      <c r="BI263" s="267"/>
      <c r="BJ263" s="267"/>
      <c r="BK263" s="267"/>
      <c r="BL263" s="267"/>
      <c r="BM263" s="267"/>
      <c r="BN263" s="267"/>
      <c r="BO263" s="267"/>
      <c r="BP263" s="267"/>
      <c r="BQ263" s="267"/>
      <c r="BR263" s="267"/>
      <c r="BS263" s="267"/>
      <c r="BT263" s="267"/>
      <c r="BU263" s="267"/>
      <c r="BV263" s="267"/>
      <c r="BW263" s="267"/>
      <c r="BX263" s="267"/>
      <c r="BY263" s="267"/>
      <c r="BZ263" s="267"/>
      <c r="CA263" s="267"/>
      <c r="CB263" s="267"/>
      <c r="CC263" s="267"/>
      <c r="CD263" s="267"/>
      <c r="CE263" s="267"/>
      <c r="CF263" s="267"/>
      <c r="CG263" s="267"/>
      <c r="CH263" s="267"/>
      <c r="CI263" s="267"/>
      <c r="CJ263" s="267"/>
      <c r="CK263" s="267"/>
      <c r="CL263" s="267"/>
      <c r="CM263" s="267"/>
      <c r="CN263" s="267"/>
      <c r="CO263" s="267"/>
      <c r="CP263" s="267"/>
      <c r="CQ263" s="267"/>
      <c r="CR263" s="267"/>
      <c r="CS263" s="267"/>
      <c r="CT263" s="267"/>
      <c r="CU263" s="267"/>
      <c r="CV263" s="267"/>
      <c r="CW263" s="267"/>
      <c r="CX263" s="267"/>
      <c r="CY263" s="267"/>
      <c r="CZ263" s="267"/>
      <c r="DA263" s="267"/>
      <c r="DB263" s="267"/>
      <c r="DC263" s="267"/>
      <c r="DD263" s="267"/>
      <c r="DE263" s="267"/>
      <c r="DF263" s="267"/>
      <c r="DG263" s="267"/>
      <c r="DH263" s="267"/>
      <c r="DI263" s="267"/>
      <c r="DJ263" s="267"/>
      <c r="DK263" s="267"/>
      <c r="DL263" s="267"/>
    </row>
    <row r="264" spans="1:116" x14ac:dyDescent="0.25">
      <c r="A264" s="267"/>
      <c r="B264" s="267"/>
      <c r="C264" s="267"/>
      <c r="D264" s="267"/>
      <c r="E264" s="267"/>
      <c r="F264" s="267"/>
      <c r="G264" s="267"/>
      <c r="H264" s="267"/>
      <c r="I264" s="267"/>
      <c r="J264" s="267"/>
      <c r="K264" s="267"/>
      <c r="L264" s="267"/>
      <c r="M264" s="267"/>
      <c r="N264" s="267"/>
      <c r="O264" s="267"/>
      <c r="P264" s="267"/>
      <c r="Q264" s="267"/>
      <c r="R264" s="267"/>
      <c r="S264" s="267"/>
      <c r="T264" s="267"/>
      <c r="U264" s="267"/>
      <c r="V264" s="267"/>
      <c r="W264" s="267"/>
      <c r="X264" s="267"/>
      <c r="Y264" s="267"/>
      <c r="Z264" s="267"/>
      <c r="AA264" s="267"/>
      <c r="AB264" s="267"/>
      <c r="AC264" s="267"/>
      <c r="AD264" s="267"/>
      <c r="AE264" s="267"/>
      <c r="AF264" s="267"/>
      <c r="AG264" s="267"/>
      <c r="AH264" s="267"/>
      <c r="AI264" s="267"/>
      <c r="AJ264" s="267"/>
      <c r="AK264" s="267"/>
      <c r="AL264" s="267"/>
      <c r="AM264" s="267"/>
      <c r="AN264" s="267"/>
      <c r="AO264" s="267"/>
      <c r="AP264" s="267"/>
      <c r="AQ264" s="267"/>
      <c r="AR264" s="267"/>
      <c r="AS264" s="267"/>
      <c r="AT264" s="267"/>
      <c r="AU264" s="267"/>
      <c r="AV264" s="267"/>
      <c r="AW264" s="267"/>
      <c r="AX264" s="267"/>
      <c r="AY264" s="267"/>
      <c r="AZ264" s="267"/>
      <c r="BA264" s="267"/>
      <c r="BB264" s="267"/>
      <c r="BC264" s="267"/>
      <c r="BD264" s="267"/>
      <c r="BE264" s="267"/>
      <c r="BF264" s="267"/>
      <c r="BG264" s="267"/>
      <c r="BH264" s="267"/>
      <c r="BI264" s="267"/>
      <c r="BJ264" s="267"/>
      <c r="BK264" s="267"/>
      <c r="BL264" s="267"/>
      <c r="BM264" s="267"/>
      <c r="BN264" s="267"/>
      <c r="BO264" s="267"/>
      <c r="BP264" s="267"/>
      <c r="BQ264" s="267"/>
      <c r="BR264" s="267"/>
      <c r="BS264" s="267"/>
      <c r="BT264" s="267"/>
      <c r="BU264" s="267"/>
      <c r="BV264" s="267"/>
      <c r="BW264" s="267"/>
      <c r="BX264" s="267"/>
      <c r="BY264" s="267"/>
      <c r="BZ264" s="267"/>
      <c r="CA264" s="267"/>
      <c r="CB264" s="267"/>
      <c r="CC264" s="267"/>
      <c r="CD264" s="267"/>
      <c r="CE264" s="267"/>
      <c r="CF264" s="267"/>
      <c r="CG264" s="267"/>
      <c r="CH264" s="267"/>
      <c r="CI264" s="267"/>
      <c r="CJ264" s="267"/>
      <c r="CK264" s="267"/>
      <c r="CL264" s="267"/>
      <c r="CM264" s="267"/>
      <c r="CN264" s="267"/>
      <c r="CO264" s="267"/>
      <c r="CP264" s="267"/>
      <c r="CQ264" s="267"/>
      <c r="CR264" s="267"/>
      <c r="CS264" s="267"/>
      <c r="CT264" s="267"/>
      <c r="CU264" s="267"/>
      <c r="CV264" s="267"/>
      <c r="CW264" s="267"/>
      <c r="CX264" s="267"/>
      <c r="CY264" s="267"/>
      <c r="CZ264" s="267"/>
      <c r="DA264" s="267"/>
      <c r="DB264" s="267"/>
      <c r="DC264" s="267"/>
      <c r="DD264" s="267"/>
      <c r="DE264" s="267"/>
      <c r="DF264" s="267"/>
      <c r="DG264" s="267"/>
      <c r="DH264" s="267"/>
      <c r="DI264" s="267"/>
      <c r="DJ264" s="267"/>
      <c r="DK264" s="267"/>
      <c r="DL264" s="267"/>
    </row>
    <row r="265" spans="1:116" x14ac:dyDescent="0.25">
      <c r="A265" s="267"/>
      <c r="B265" s="267"/>
      <c r="C265" s="267"/>
      <c r="D265" s="267"/>
      <c r="E265" s="267"/>
      <c r="F265" s="267"/>
      <c r="G265" s="267"/>
      <c r="H265" s="267"/>
      <c r="I265" s="267"/>
      <c r="J265" s="267"/>
      <c r="K265" s="267"/>
      <c r="L265" s="267"/>
      <c r="M265" s="267"/>
      <c r="N265" s="267"/>
      <c r="O265" s="267"/>
      <c r="P265" s="267"/>
      <c r="Q265" s="267"/>
      <c r="R265" s="267"/>
      <c r="S265" s="267"/>
      <c r="T265" s="267"/>
      <c r="U265" s="267"/>
      <c r="V265" s="267"/>
      <c r="W265" s="267"/>
      <c r="X265" s="267"/>
      <c r="Y265" s="267"/>
      <c r="Z265" s="267"/>
      <c r="AA265" s="267"/>
      <c r="AB265" s="267"/>
      <c r="AC265" s="267"/>
      <c r="AD265" s="267"/>
      <c r="AE265" s="267"/>
      <c r="AF265" s="267"/>
      <c r="AG265" s="267"/>
      <c r="AH265" s="267"/>
      <c r="AI265" s="267"/>
      <c r="AJ265" s="267"/>
      <c r="AK265" s="267"/>
      <c r="AL265" s="267"/>
      <c r="AM265" s="267"/>
      <c r="AN265" s="267"/>
      <c r="AO265" s="267"/>
      <c r="AP265" s="267"/>
      <c r="AQ265" s="267"/>
      <c r="AR265" s="267"/>
      <c r="AS265" s="267"/>
      <c r="AT265" s="267"/>
      <c r="AU265" s="267"/>
      <c r="AV265" s="267"/>
      <c r="AW265" s="267"/>
      <c r="AX265" s="267"/>
      <c r="AY265" s="267"/>
      <c r="AZ265" s="267"/>
      <c r="BA265" s="267"/>
      <c r="BB265" s="267"/>
      <c r="BC265" s="267"/>
      <c r="BD265" s="267"/>
      <c r="BE265" s="267"/>
      <c r="BF265" s="267"/>
      <c r="BG265" s="267"/>
      <c r="BH265" s="267"/>
      <c r="BI265" s="267"/>
      <c r="BJ265" s="267"/>
      <c r="BK265" s="267"/>
      <c r="BL265" s="267"/>
      <c r="BM265" s="267"/>
      <c r="BN265" s="267"/>
      <c r="BO265" s="267"/>
      <c r="BP265" s="267"/>
      <c r="BQ265" s="267"/>
      <c r="BR265" s="267"/>
      <c r="BS265" s="267"/>
      <c r="BT265" s="267"/>
      <c r="BU265" s="267"/>
      <c r="BV265" s="267"/>
      <c r="BW265" s="267"/>
      <c r="BX265" s="267"/>
      <c r="BY265" s="267"/>
      <c r="BZ265" s="267"/>
      <c r="CA265" s="267"/>
      <c r="CB265" s="267"/>
      <c r="CC265" s="267"/>
      <c r="CD265" s="267"/>
      <c r="CE265" s="267"/>
      <c r="CF265" s="267"/>
      <c r="CG265" s="267"/>
      <c r="CH265" s="267"/>
      <c r="CI265" s="267"/>
      <c r="CJ265" s="267"/>
      <c r="CK265" s="267"/>
      <c r="CL265" s="267"/>
      <c r="CM265" s="267"/>
      <c r="CN265" s="267"/>
      <c r="CO265" s="267"/>
      <c r="CP265" s="267"/>
      <c r="CQ265" s="267"/>
      <c r="CR265" s="267"/>
      <c r="CS265" s="267"/>
      <c r="CT265" s="267"/>
      <c r="CU265" s="267"/>
      <c r="CV265" s="267"/>
      <c r="CW265" s="267"/>
      <c r="CX265" s="267"/>
      <c r="CY265" s="267"/>
      <c r="CZ265" s="267"/>
      <c r="DA265" s="267"/>
      <c r="DB265" s="267"/>
      <c r="DC265" s="267"/>
      <c r="DD265" s="267"/>
      <c r="DE265" s="267"/>
      <c r="DF265" s="267"/>
      <c r="DG265" s="267"/>
      <c r="DH265" s="267"/>
      <c r="DI265" s="267"/>
      <c r="DJ265" s="267"/>
      <c r="DK265" s="267"/>
      <c r="DL265" s="267"/>
    </row>
    <row r="266" spans="1:116" x14ac:dyDescent="0.25">
      <c r="A266" s="267"/>
      <c r="B266" s="267"/>
      <c r="C266" s="267"/>
      <c r="D266" s="267"/>
      <c r="E266" s="267"/>
      <c r="F266" s="267"/>
      <c r="G266" s="267"/>
      <c r="H266" s="267"/>
      <c r="I266" s="267"/>
      <c r="J266" s="267"/>
      <c r="K266" s="267"/>
      <c r="L266" s="267"/>
      <c r="M266" s="267"/>
      <c r="N266" s="267"/>
      <c r="O266" s="267"/>
      <c r="P266" s="267"/>
      <c r="Q266" s="267"/>
      <c r="R266" s="267"/>
      <c r="S266" s="267"/>
      <c r="T266" s="267"/>
      <c r="U266" s="267"/>
      <c r="V266" s="267"/>
      <c r="W266" s="267"/>
      <c r="X266" s="267"/>
      <c r="Y266" s="267"/>
      <c r="Z266" s="267"/>
      <c r="AA266" s="267"/>
      <c r="AB266" s="267"/>
      <c r="AC266" s="267"/>
      <c r="AD266" s="267"/>
      <c r="AE266" s="267"/>
      <c r="AF266" s="267"/>
      <c r="AG266" s="267"/>
      <c r="AH266" s="267"/>
      <c r="AI266" s="267"/>
      <c r="AJ266" s="267"/>
      <c r="AK266" s="267"/>
      <c r="AL266" s="267"/>
      <c r="AM266" s="267"/>
      <c r="AN266" s="267"/>
      <c r="AO266" s="267"/>
      <c r="AP266" s="267"/>
      <c r="AQ266" s="267"/>
      <c r="AR266" s="267"/>
      <c r="AS266" s="267"/>
      <c r="AT266" s="267"/>
      <c r="AU266" s="267"/>
      <c r="AV266" s="267"/>
      <c r="AW266" s="267"/>
      <c r="AX266" s="267"/>
      <c r="AY266" s="267"/>
      <c r="AZ266" s="267"/>
      <c r="BA266" s="267"/>
      <c r="BB266" s="267"/>
      <c r="BC266" s="267"/>
      <c r="BD266" s="267"/>
      <c r="BE266" s="267"/>
      <c r="BF266" s="267"/>
      <c r="BG266" s="267"/>
      <c r="BH266" s="267"/>
      <c r="BI266" s="267"/>
      <c r="BJ266" s="267"/>
      <c r="BK266" s="267"/>
      <c r="BL266" s="267"/>
      <c r="BM266" s="267"/>
      <c r="BN266" s="267"/>
      <c r="BO266" s="267"/>
      <c r="BP266" s="267"/>
      <c r="BQ266" s="267"/>
      <c r="BR266" s="267"/>
      <c r="BS266" s="267"/>
      <c r="BT266" s="267"/>
      <c r="BU266" s="267"/>
      <c r="BV266" s="267"/>
      <c r="BW266" s="267"/>
      <c r="BX266" s="267"/>
      <c r="BY266" s="267"/>
      <c r="BZ266" s="267"/>
      <c r="CA266" s="267"/>
      <c r="CB266" s="267"/>
      <c r="CC266" s="267"/>
      <c r="CD266" s="267"/>
      <c r="CE266" s="267"/>
      <c r="CF266" s="267"/>
      <c r="CG266" s="267"/>
      <c r="CH266" s="267"/>
      <c r="CI266" s="267"/>
      <c r="CJ266" s="267"/>
      <c r="CK266" s="267"/>
      <c r="CL266" s="267"/>
      <c r="CM266" s="267"/>
      <c r="CN266" s="267"/>
      <c r="CO266" s="267"/>
      <c r="CP266" s="267"/>
      <c r="CQ266" s="267"/>
      <c r="CR266" s="267"/>
      <c r="CS266" s="267"/>
      <c r="CT266" s="267"/>
      <c r="CU266" s="267"/>
      <c r="CV266" s="267"/>
      <c r="CW266" s="267"/>
      <c r="CX266" s="267"/>
      <c r="CY266" s="267"/>
      <c r="CZ266" s="267"/>
      <c r="DA266" s="267"/>
      <c r="DB266" s="267"/>
      <c r="DC266" s="267"/>
      <c r="DD266" s="267"/>
      <c r="DE266" s="267"/>
      <c r="DF266" s="267"/>
      <c r="DG266" s="267"/>
      <c r="DH266" s="267"/>
      <c r="DI266" s="267"/>
      <c r="DJ266" s="267"/>
      <c r="DK266" s="267"/>
      <c r="DL266" s="267"/>
    </row>
    <row r="267" spans="1:116" x14ac:dyDescent="0.25">
      <c r="A267" s="267"/>
      <c r="B267" s="267"/>
      <c r="C267" s="267"/>
      <c r="D267" s="267"/>
      <c r="E267" s="267"/>
      <c r="F267" s="267"/>
      <c r="G267" s="267"/>
      <c r="H267" s="267"/>
      <c r="I267" s="267"/>
      <c r="J267" s="267"/>
      <c r="K267" s="267"/>
      <c r="L267" s="267"/>
      <c r="M267" s="267"/>
      <c r="N267" s="267"/>
      <c r="O267" s="267"/>
      <c r="P267" s="267"/>
      <c r="Q267" s="267"/>
      <c r="R267" s="267"/>
      <c r="S267" s="267"/>
      <c r="T267" s="267"/>
      <c r="U267" s="267"/>
      <c r="V267" s="267"/>
      <c r="W267" s="267"/>
      <c r="X267" s="267"/>
      <c r="Y267" s="267"/>
      <c r="Z267" s="267"/>
      <c r="AA267" s="267"/>
      <c r="AB267" s="267"/>
      <c r="AC267" s="267"/>
      <c r="AD267" s="267"/>
      <c r="AE267" s="267"/>
      <c r="AF267" s="267"/>
      <c r="AG267" s="267"/>
      <c r="AH267" s="267"/>
      <c r="AI267" s="267"/>
      <c r="AJ267" s="267"/>
      <c r="AK267" s="267"/>
      <c r="AL267" s="267"/>
      <c r="AM267" s="267"/>
      <c r="AN267" s="267"/>
      <c r="AO267" s="267"/>
      <c r="AP267" s="267"/>
      <c r="AQ267" s="267"/>
      <c r="AR267" s="267"/>
      <c r="AS267" s="267"/>
      <c r="AT267" s="267"/>
      <c r="AU267" s="267"/>
      <c r="AV267" s="267"/>
      <c r="AW267" s="267"/>
      <c r="AX267" s="267"/>
      <c r="AY267" s="267"/>
      <c r="AZ267" s="267"/>
      <c r="BA267" s="267"/>
      <c r="BB267" s="267"/>
      <c r="BC267" s="267"/>
      <c r="BD267" s="267"/>
      <c r="BE267" s="267"/>
      <c r="BF267" s="267"/>
      <c r="BG267" s="267"/>
      <c r="BH267" s="267"/>
      <c r="BI267" s="267"/>
      <c r="BJ267" s="267"/>
      <c r="BK267" s="267"/>
      <c r="BL267" s="267"/>
      <c r="BM267" s="267"/>
      <c r="BN267" s="267"/>
      <c r="BO267" s="267"/>
      <c r="BP267" s="267"/>
      <c r="BQ267" s="267"/>
      <c r="BR267" s="267"/>
      <c r="BS267" s="267"/>
      <c r="BT267" s="267"/>
      <c r="BU267" s="267"/>
      <c r="BV267" s="267"/>
      <c r="BW267" s="267"/>
      <c r="BX267" s="267"/>
      <c r="BY267" s="267"/>
      <c r="BZ267" s="267"/>
      <c r="CA267" s="267"/>
      <c r="CB267" s="267"/>
      <c r="CC267" s="267"/>
      <c r="CD267" s="267"/>
      <c r="CE267" s="267"/>
      <c r="CF267" s="267"/>
      <c r="CG267" s="267"/>
      <c r="CH267" s="267"/>
      <c r="CI267" s="267"/>
      <c r="CJ267" s="267"/>
      <c r="CK267" s="267"/>
      <c r="CL267" s="267"/>
      <c r="CM267" s="267"/>
      <c r="CN267" s="267"/>
      <c r="CO267" s="267"/>
      <c r="CP267" s="267"/>
      <c r="CQ267" s="267"/>
      <c r="CR267" s="267"/>
      <c r="CS267" s="267"/>
      <c r="CT267" s="267"/>
      <c r="CU267" s="267"/>
      <c r="CV267" s="267"/>
      <c r="CW267" s="267"/>
      <c r="CX267" s="267"/>
      <c r="CY267" s="267"/>
      <c r="CZ267" s="267"/>
      <c r="DA267" s="267"/>
      <c r="DB267" s="267"/>
      <c r="DC267" s="267"/>
      <c r="DD267" s="267"/>
      <c r="DE267" s="267"/>
      <c r="DF267" s="267"/>
      <c r="DG267" s="267"/>
      <c r="DH267" s="267"/>
      <c r="DI267" s="267"/>
      <c r="DJ267" s="267"/>
      <c r="DK267" s="267"/>
      <c r="DL267" s="267"/>
    </row>
    <row r="268" spans="1:116" x14ac:dyDescent="0.25">
      <c r="A268" s="267"/>
      <c r="B268" s="267"/>
      <c r="C268" s="267"/>
      <c r="D268" s="267"/>
      <c r="E268" s="267"/>
      <c r="F268" s="267"/>
      <c r="G268" s="267"/>
      <c r="H268" s="267"/>
      <c r="I268" s="267"/>
      <c r="J268" s="267"/>
      <c r="K268" s="267"/>
      <c r="L268" s="267"/>
      <c r="M268" s="267"/>
      <c r="N268" s="267"/>
      <c r="O268" s="267"/>
      <c r="P268" s="267"/>
      <c r="Q268" s="267"/>
      <c r="R268" s="267"/>
      <c r="S268" s="267"/>
      <c r="T268" s="267"/>
      <c r="U268" s="267"/>
      <c r="V268" s="267"/>
      <c r="W268" s="267"/>
      <c r="X268" s="267"/>
      <c r="Y268" s="267"/>
      <c r="Z268" s="267"/>
      <c r="AA268" s="267"/>
      <c r="AB268" s="267"/>
      <c r="AC268" s="267"/>
      <c r="AD268" s="267"/>
      <c r="AE268" s="267"/>
      <c r="AF268" s="267"/>
      <c r="AG268" s="267"/>
      <c r="AH268" s="267"/>
      <c r="AI268" s="267"/>
      <c r="AJ268" s="267"/>
      <c r="AK268" s="267"/>
      <c r="AL268" s="267"/>
      <c r="AM268" s="267"/>
      <c r="AN268" s="267"/>
      <c r="AO268" s="267"/>
      <c r="AP268" s="267"/>
      <c r="AQ268" s="267"/>
      <c r="AR268" s="267"/>
      <c r="AS268" s="267"/>
      <c r="AT268" s="267"/>
      <c r="AU268" s="267"/>
      <c r="AV268" s="267"/>
      <c r="AW268" s="267"/>
      <c r="AX268" s="267"/>
      <c r="AY268" s="267"/>
      <c r="AZ268" s="267"/>
      <c r="BA268" s="267"/>
      <c r="BB268" s="267"/>
      <c r="BC268" s="267"/>
      <c r="BD268" s="267"/>
      <c r="BE268" s="267"/>
      <c r="BF268" s="267"/>
      <c r="BG268" s="267"/>
      <c r="BH268" s="267"/>
      <c r="BI268" s="267"/>
      <c r="BJ268" s="267"/>
      <c r="BK268" s="267"/>
      <c r="BL268" s="267"/>
      <c r="BM268" s="267"/>
      <c r="BN268" s="267"/>
      <c r="BO268" s="267"/>
      <c r="BP268" s="267"/>
      <c r="BQ268" s="267"/>
      <c r="BR268" s="267"/>
      <c r="BS268" s="267"/>
      <c r="BT268" s="267"/>
      <c r="BU268" s="267"/>
      <c r="BV268" s="267"/>
      <c r="BW268" s="267"/>
      <c r="BX268" s="267"/>
      <c r="BY268" s="267"/>
      <c r="BZ268" s="267"/>
      <c r="CA268" s="267"/>
      <c r="CB268" s="267"/>
      <c r="CC268" s="267"/>
      <c r="CD268" s="267"/>
      <c r="CE268" s="267"/>
      <c r="CF268" s="267"/>
      <c r="CG268" s="267"/>
      <c r="CH268" s="267"/>
      <c r="CI268" s="267"/>
      <c r="CJ268" s="267"/>
      <c r="CK268" s="267"/>
      <c r="CL268" s="267"/>
      <c r="CM268" s="267"/>
      <c r="CN268" s="267"/>
      <c r="CO268" s="267"/>
      <c r="CP268" s="267"/>
      <c r="CQ268" s="267"/>
      <c r="CR268" s="267"/>
      <c r="CS268" s="267"/>
      <c r="CT268" s="267"/>
      <c r="CU268" s="267"/>
      <c r="CV268" s="267"/>
      <c r="CW268" s="267"/>
      <c r="CX268" s="267"/>
      <c r="CY268" s="267"/>
      <c r="CZ268" s="267"/>
      <c r="DA268" s="267"/>
      <c r="DB268" s="267"/>
      <c r="DC268" s="267"/>
      <c r="DD268" s="267"/>
      <c r="DE268" s="267"/>
      <c r="DF268" s="267"/>
      <c r="DG268" s="267"/>
      <c r="DH268" s="267"/>
      <c r="DI268" s="267"/>
      <c r="DJ268" s="267"/>
      <c r="DK268" s="267"/>
      <c r="DL268" s="267"/>
    </row>
    <row r="269" spans="1:116" x14ac:dyDescent="0.25">
      <c r="A269" s="267"/>
      <c r="B269" s="267"/>
      <c r="C269" s="267"/>
      <c r="D269" s="267"/>
      <c r="E269" s="267"/>
      <c r="F269" s="267"/>
      <c r="G269" s="267"/>
      <c r="H269" s="267"/>
      <c r="I269" s="267"/>
      <c r="J269" s="267"/>
      <c r="K269" s="267"/>
      <c r="L269" s="267"/>
      <c r="M269" s="267"/>
      <c r="N269" s="267"/>
      <c r="O269" s="267"/>
      <c r="P269" s="267"/>
      <c r="Q269" s="267"/>
      <c r="R269" s="267"/>
      <c r="S269" s="267"/>
      <c r="T269" s="267"/>
      <c r="U269" s="267"/>
      <c r="V269" s="267"/>
      <c r="W269" s="267"/>
      <c r="X269" s="267"/>
      <c r="Y269" s="267"/>
      <c r="Z269" s="267"/>
      <c r="AA269" s="267"/>
      <c r="AB269" s="267"/>
      <c r="AC269" s="267"/>
      <c r="AD269" s="267"/>
      <c r="AE269" s="267"/>
      <c r="AF269" s="267"/>
      <c r="AG269" s="267"/>
      <c r="AH269" s="267"/>
      <c r="AI269" s="267"/>
      <c r="AJ269" s="267"/>
      <c r="AK269" s="267"/>
      <c r="AL269" s="267"/>
      <c r="AM269" s="267"/>
      <c r="AN269" s="267"/>
      <c r="AO269" s="267"/>
      <c r="AP269" s="267"/>
      <c r="AQ269" s="267"/>
      <c r="AR269" s="267"/>
      <c r="AS269" s="267"/>
      <c r="AT269" s="267"/>
      <c r="AU269" s="267"/>
      <c r="AV269" s="267"/>
      <c r="AW269" s="267"/>
      <c r="AX269" s="267"/>
      <c r="AY269" s="267"/>
      <c r="AZ269" s="267"/>
      <c r="BA269" s="267"/>
      <c r="BB269" s="267"/>
      <c r="BC269" s="267"/>
      <c r="BD269" s="267"/>
      <c r="BE269" s="267"/>
      <c r="BF269" s="267"/>
      <c r="BG269" s="267"/>
      <c r="BH269" s="267"/>
      <c r="BI269" s="267"/>
      <c r="BJ269" s="267"/>
      <c r="BK269" s="267"/>
      <c r="BL269" s="267"/>
      <c r="BM269" s="267"/>
      <c r="BN269" s="267"/>
      <c r="BO269" s="267"/>
      <c r="BP269" s="267"/>
      <c r="BQ269" s="267"/>
      <c r="BR269" s="267"/>
      <c r="BS269" s="267"/>
      <c r="BT269" s="267"/>
      <c r="BU269" s="267"/>
      <c r="BV269" s="267"/>
      <c r="BW269" s="267"/>
      <c r="BX269" s="267"/>
      <c r="BY269" s="267"/>
      <c r="BZ269" s="267"/>
      <c r="CA269" s="267"/>
      <c r="CB269" s="267"/>
      <c r="CC269" s="267"/>
      <c r="CD269" s="267"/>
      <c r="CE269" s="267"/>
      <c r="CF269" s="267"/>
      <c r="CG269" s="267"/>
      <c r="CH269" s="267"/>
      <c r="CI269" s="267"/>
      <c r="CJ269" s="267"/>
      <c r="CK269" s="267"/>
      <c r="CL269" s="267"/>
      <c r="CM269" s="267"/>
      <c r="CN269" s="267"/>
      <c r="CO269" s="267"/>
      <c r="CP269" s="267"/>
      <c r="CQ269" s="267"/>
      <c r="CR269" s="267"/>
      <c r="CS269" s="267"/>
      <c r="CT269" s="267"/>
      <c r="CU269" s="267"/>
      <c r="CV269" s="267"/>
      <c r="CW269" s="267"/>
      <c r="CX269" s="267"/>
      <c r="CY269" s="267"/>
      <c r="CZ269" s="267"/>
      <c r="DA269" s="267"/>
      <c r="DB269" s="267"/>
      <c r="DC269" s="267"/>
      <c r="DD269" s="267"/>
      <c r="DE269" s="267"/>
      <c r="DF269" s="267"/>
      <c r="DG269" s="267"/>
      <c r="DH269" s="267"/>
      <c r="DI269" s="267"/>
      <c r="DJ269" s="267"/>
      <c r="DK269" s="267"/>
      <c r="DL269" s="267"/>
    </row>
    <row r="270" spans="1:116" x14ac:dyDescent="0.25">
      <c r="A270" s="267"/>
      <c r="B270" s="267"/>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c r="AA270" s="267"/>
      <c r="AB270" s="267"/>
      <c r="AC270" s="267"/>
      <c r="AD270" s="267"/>
      <c r="AE270" s="267"/>
      <c r="AF270" s="267"/>
      <c r="AG270" s="267"/>
      <c r="AH270" s="267"/>
      <c r="AI270" s="267"/>
      <c r="AJ270" s="267"/>
      <c r="AK270" s="267"/>
      <c r="AL270" s="267"/>
      <c r="AM270" s="267"/>
      <c r="AN270" s="267"/>
      <c r="AO270" s="267"/>
      <c r="AP270" s="267"/>
      <c r="AQ270" s="267"/>
      <c r="AR270" s="267"/>
      <c r="AS270" s="267"/>
      <c r="AT270" s="267"/>
      <c r="AU270" s="267"/>
      <c r="AV270" s="267"/>
      <c r="AW270" s="267"/>
      <c r="AX270" s="267"/>
      <c r="AY270" s="267"/>
      <c r="AZ270" s="267"/>
      <c r="BA270" s="267"/>
      <c r="BB270" s="267"/>
      <c r="BC270" s="267"/>
      <c r="BD270" s="267"/>
      <c r="BE270" s="267"/>
      <c r="BF270" s="267"/>
      <c r="BG270" s="267"/>
      <c r="BH270" s="267"/>
      <c r="BI270" s="267"/>
      <c r="BJ270" s="267"/>
      <c r="BK270" s="267"/>
      <c r="BL270" s="267"/>
      <c r="BM270" s="267"/>
      <c r="BN270" s="267"/>
      <c r="BO270" s="267"/>
      <c r="BP270" s="267"/>
      <c r="BQ270" s="267"/>
      <c r="BR270" s="267"/>
      <c r="BS270" s="267"/>
      <c r="BT270" s="267"/>
      <c r="BU270" s="267"/>
      <c r="BV270" s="267"/>
      <c r="BW270" s="267"/>
      <c r="BX270" s="267"/>
      <c r="BY270" s="267"/>
      <c r="BZ270" s="267"/>
      <c r="CA270" s="267"/>
      <c r="CB270" s="267"/>
      <c r="CC270" s="267"/>
      <c r="CD270" s="267"/>
      <c r="CE270" s="267"/>
      <c r="CF270" s="267"/>
      <c r="CG270" s="267"/>
      <c r="CH270" s="267"/>
      <c r="CI270" s="267"/>
      <c r="CJ270" s="267"/>
      <c r="CK270" s="267"/>
      <c r="CL270" s="267"/>
      <c r="CM270" s="267"/>
      <c r="CN270" s="267"/>
      <c r="CO270" s="267"/>
      <c r="CP270" s="267"/>
      <c r="CQ270" s="267"/>
      <c r="CR270" s="267"/>
      <c r="CS270" s="267"/>
      <c r="CT270" s="267"/>
      <c r="CU270" s="267"/>
      <c r="CV270" s="267"/>
      <c r="CW270" s="267"/>
      <c r="CX270" s="267"/>
      <c r="CY270" s="267"/>
      <c r="CZ270" s="267"/>
      <c r="DA270" s="267"/>
      <c r="DB270" s="267"/>
      <c r="DC270" s="267"/>
      <c r="DD270" s="267"/>
      <c r="DE270" s="267"/>
      <c r="DF270" s="267"/>
      <c r="DG270" s="267"/>
      <c r="DH270" s="267"/>
      <c r="DI270" s="267"/>
      <c r="DJ270" s="267"/>
      <c r="DK270" s="267"/>
      <c r="DL270" s="267"/>
    </row>
    <row r="271" spans="1:116" x14ac:dyDescent="0.25">
      <c r="A271" s="267"/>
      <c r="B271" s="267"/>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c r="AA271" s="267"/>
      <c r="AB271" s="267"/>
      <c r="AC271" s="267"/>
      <c r="AD271" s="267"/>
      <c r="AE271" s="267"/>
      <c r="AF271" s="267"/>
      <c r="AG271" s="267"/>
      <c r="AH271" s="267"/>
      <c r="AI271" s="267"/>
      <c r="AJ271" s="267"/>
      <c r="AK271" s="267"/>
      <c r="AL271" s="267"/>
      <c r="AM271" s="267"/>
      <c r="AN271" s="267"/>
      <c r="AO271" s="267"/>
      <c r="AP271" s="267"/>
      <c r="AQ271" s="267"/>
      <c r="AR271" s="267"/>
      <c r="AS271" s="267"/>
      <c r="AT271" s="267"/>
      <c r="AU271" s="267"/>
      <c r="AV271" s="267"/>
      <c r="AW271" s="267"/>
      <c r="AX271" s="267"/>
      <c r="AY271" s="267"/>
      <c r="AZ271" s="267"/>
      <c r="BA271" s="267"/>
      <c r="BB271" s="267"/>
      <c r="BC271" s="267"/>
      <c r="BD271" s="267"/>
      <c r="BE271" s="267"/>
      <c r="BF271" s="267"/>
      <c r="BG271" s="267"/>
      <c r="BH271" s="267"/>
      <c r="BI271" s="267"/>
      <c r="BJ271" s="267"/>
      <c r="BK271" s="267"/>
      <c r="BL271" s="267"/>
      <c r="BM271" s="267"/>
      <c r="BN271" s="267"/>
      <c r="BO271" s="267"/>
      <c r="BP271" s="267"/>
      <c r="BQ271" s="267"/>
      <c r="BR271" s="267"/>
      <c r="BS271" s="267"/>
      <c r="BT271" s="267"/>
      <c r="BU271" s="267"/>
      <c r="BV271" s="267"/>
      <c r="BW271" s="267"/>
      <c r="BX271" s="267"/>
      <c r="BY271" s="267"/>
      <c r="BZ271" s="267"/>
      <c r="CA271" s="267"/>
      <c r="CB271" s="267"/>
      <c r="CC271" s="267"/>
      <c r="CD271" s="267"/>
      <c r="CE271" s="267"/>
      <c r="CF271" s="267"/>
      <c r="CG271" s="267"/>
      <c r="CH271" s="267"/>
      <c r="CI271" s="267"/>
      <c r="CJ271" s="267"/>
      <c r="CK271" s="267"/>
      <c r="CL271" s="267"/>
      <c r="CM271" s="267"/>
      <c r="CN271" s="267"/>
      <c r="CO271" s="267"/>
      <c r="CP271" s="267"/>
      <c r="CQ271" s="267"/>
      <c r="CR271" s="267"/>
      <c r="CS271" s="267"/>
      <c r="CT271" s="267"/>
      <c r="CU271" s="267"/>
      <c r="CV271" s="267"/>
      <c r="CW271" s="267"/>
      <c r="CX271" s="267"/>
      <c r="CY271" s="267"/>
      <c r="CZ271" s="267"/>
      <c r="DA271" s="267"/>
      <c r="DB271" s="267"/>
      <c r="DC271" s="267"/>
      <c r="DD271" s="267"/>
      <c r="DE271" s="267"/>
      <c r="DF271" s="267"/>
      <c r="DG271" s="267"/>
      <c r="DH271" s="267"/>
      <c r="DI271" s="267"/>
      <c r="DJ271" s="267"/>
      <c r="DK271" s="267"/>
      <c r="DL271" s="267"/>
    </row>
    <row r="272" spans="1:116" x14ac:dyDescent="0.25">
      <c r="A272" s="267"/>
      <c r="B272" s="267"/>
      <c r="C272" s="267"/>
      <c r="D272" s="267"/>
      <c r="E272" s="267"/>
      <c r="F272" s="267"/>
      <c r="G272" s="267"/>
      <c r="H272" s="267"/>
      <c r="I272" s="267"/>
      <c r="J272" s="267"/>
      <c r="K272" s="267"/>
      <c r="L272" s="267"/>
      <c r="M272" s="267"/>
      <c r="N272" s="267"/>
      <c r="O272" s="267"/>
      <c r="P272" s="267"/>
      <c r="Q272" s="267"/>
      <c r="R272" s="267"/>
      <c r="S272" s="267"/>
      <c r="T272" s="267"/>
      <c r="U272" s="267"/>
      <c r="V272" s="267"/>
      <c r="W272" s="267"/>
      <c r="X272" s="267"/>
      <c r="Y272" s="267"/>
      <c r="Z272" s="267"/>
      <c r="AA272" s="267"/>
      <c r="AB272" s="267"/>
      <c r="AC272" s="267"/>
      <c r="AD272" s="267"/>
      <c r="AE272" s="267"/>
      <c r="AF272" s="267"/>
      <c r="AG272" s="267"/>
      <c r="AH272" s="267"/>
      <c r="AI272" s="267"/>
      <c r="AJ272" s="267"/>
      <c r="AK272" s="267"/>
      <c r="AL272" s="267"/>
      <c r="AM272" s="267"/>
      <c r="AN272" s="267"/>
      <c r="AO272" s="267"/>
      <c r="AP272" s="267"/>
      <c r="AQ272" s="267"/>
      <c r="AR272" s="267"/>
      <c r="AS272" s="267"/>
      <c r="AT272" s="267"/>
      <c r="AU272" s="267"/>
      <c r="AV272" s="267"/>
      <c r="AW272" s="267"/>
      <c r="AX272" s="267"/>
      <c r="AY272" s="267"/>
      <c r="AZ272" s="267"/>
      <c r="BA272" s="267"/>
      <c r="BB272" s="267"/>
      <c r="BC272" s="267"/>
      <c r="BD272" s="267"/>
      <c r="BE272" s="267"/>
      <c r="BF272" s="267"/>
      <c r="BG272" s="267"/>
      <c r="BH272" s="267"/>
      <c r="BI272" s="267"/>
      <c r="BJ272" s="267"/>
      <c r="BK272" s="267"/>
      <c r="BL272" s="267"/>
      <c r="BM272" s="267"/>
      <c r="BN272" s="267"/>
      <c r="BO272" s="267"/>
      <c r="BP272" s="267"/>
      <c r="BQ272" s="267"/>
      <c r="BR272" s="267"/>
      <c r="BS272" s="267"/>
      <c r="BT272" s="267"/>
      <c r="BU272" s="267"/>
      <c r="BV272" s="267"/>
      <c r="BW272" s="267"/>
      <c r="BX272" s="267"/>
      <c r="BY272" s="267"/>
      <c r="BZ272" s="267"/>
      <c r="CA272" s="267"/>
      <c r="CB272" s="267"/>
      <c r="CC272" s="267"/>
      <c r="CD272" s="267"/>
      <c r="CE272" s="267"/>
      <c r="CF272" s="267"/>
      <c r="CG272" s="267"/>
      <c r="CH272" s="267"/>
      <c r="CI272" s="267"/>
      <c r="CJ272" s="267"/>
      <c r="CK272" s="267"/>
      <c r="CL272" s="267"/>
      <c r="CM272" s="267"/>
      <c r="CN272" s="267"/>
      <c r="CO272" s="267"/>
      <c r="CP272" s="267"/>
      <c r="CQ272" s="267"/>
      <c r="CR272" s="267"/>
      <c r="CS272" s="267"/>
      <c r="CT272" s="267"/>
      <c r="CU272" s="267"/>
      <c r="CV272" s="267"/>
      <c r="CW272" s="267"/>
      <c r="CX272" s="267"/>
      <c r="CY272" s="267"/>
      <c r="CZ272" s="267"/>
      <c r="DA272" s="267"/>
      <c r="DB272" s="267"/>
      <c r="DC272" s="267"/>
      <c r="DD272" s="267"/>
      <c r="DE272" s="267"/>
      <c r="DF272" s="267"/>
      <c r="DG272" s="267"/>
      <c r="DH272" s="267"/>
      <c r="DI272" s="267"/>
      <c r="DJ272" s="267"/>
      <c r="DK272" s="267"/>
      <c r="DL272" s="267"/>
    </row>
    <row r="273" spans="1:116" x14ac:dyDescent="0.25">
      <c r="A273" s="267"/>
      <c r="B273" s="267"/>
      <c r="C273" s="267"/>
      <c r="D273" s="267"/>
      <c r="E273" s="267"/>
      <c r="F273" s="267"/>
      <c r="G273" s="267"/>
      <c r="H273" s="267"/>
      <c r="I273" s="267"/>
      <c r="J273" s="267"/>
      <c r="K273" s="267"/>
      <c r="L273" s="267"/>
      <c r="M273" s="267"/>
      <c r="N273" s="267"/>
      <c r="O273" s="267"/>
      <c r="P273" s="267"/>
      <c r="Q273" s="267"/>
      <c r="R273" s="267"/>
      <c r="S273" s="267"/>
      <c r="T273" s="267"/>
      <c r="U273" s="267"/>
      <c r="V273" s="267"/>
      <c r="W273" s="267"/>
      <c r="X273" s="267"/>
      <c r="Y273" s="267"/>
      <c r="Z273" s="267"/>
      <c r="AA273" s="267"/>
      <c r="AB273" s="267"/>
      <c r="AC273" s="267"/>
      <c r="AD273" s="267"/>
      <c r="AE273" s="267"/>
      <c r="AF273" s="267"/>
      <c r="AG273" s="267"/>
      <c r="AH273" s="267"/>
      <c r="AI273" s="267"/>
      <c r="AJ273" s="267"/>
      <c r="AK273" s="267"/>
      <c r="AL273" s="267"/>
      <c r="AM273" s="267"/>
      <c r="AN273" s="267"/>
      <c r="AO273" s="267"/>
      <c r="AP273" s="267"/>
      <c r="AQ273" s="267"/>
      <c r="AR273" s="267"/>
      <c r="AS273" s="267"/>
      <c r="AT273" s="267"/>
      <c r="AU273" s="267"/>
      <c r="AV273" s="267"/>
      <c r="AW273" s="267"/>
      <c r="AX273" s="267"/>
      <c r="AY273" s="267"/>
      <c r="AZ273" s="267"/>
      <c r="BA273" s="267"/>
      <c r="BB273" s="267"/>
      <c r="BC273" s="267"/>
      <c r="BD273" s="267"/>
      <c r="BE273" s="267"/>
      <c r="BF273" s="267"/>
      <c r="BG273" s="267"/>
      <c r="BH273" s="267"/>
      <c r="BI273" s="267"/>
      <c r="BJ273" s="267"/>
      <c r="BK273" s="267"/>
      <c r="BL273" s="267"/>
      <c r="BM273" s="267"/>
      <c r="BN273" s="267"/>
      <c r="BO273" s="267"/>
      <c r="BP273" s="267"/>
      <c r="BQ273" s="267"/>
      <c r="BR273" s="267"/>
      <c r="BS273" s="267"/>
      <c r="BT273" s="267"/>
      <c r="BU273" s="267"/>
      <c r="BV273" s="267"/>
      <c r="BW273" s="267"/>
      <c r="BX273" s="267"/>
      <c r="BY273" s="267"/>
      <c r="BZ273" s="267"/>
      <c r="CA273" s="267"/>
      <c r="CB273" s="267"/>
      <c r="CC273" s="267"/>
      <c r="CD273" s="267"/>
      <c r="CE273" s="267"/>
      <c r="CF273" s="267"/>
      <c r="CG273" s="267"/>
      <c r="CH273" s="267"/>
      <c r="CI273" s="267"/>
      <c r="CJ273" s="267"/>
      <c r="CK273" s="267"/>
      <c r="CL273" s="267"/>
      <c r="CM273" s="267"/>
      <c r="CN273" s="267"/>
      <c r="CO273" s="267"/>
      <c r="CP273" s="267"/>
      <c r="CQ273" s="267"/>
      <c r="CR273" s="267"/>
      <c r="CS273" s="267"/>
      <c r="CT273" s="267"/>
      <c r="CU273" s="267"/>
      <c r="CV273" s="267"/>
      <c r="CW273" s="267"/>
      <c r="CX273" s="267"/>
      <c r="CY273" s="267"/>
      <c r="CZ273" s="267"/>
      <c r="DA273" s="267"/>
      <c r="DB273" s="267"/>
      <c r="DC273" s="267"/>
      <c r="DD273" s="267"/>
      <c r="DE273" s="267"/>
      <c r="DF273" s="267"/>
      <c r="DG273" s="267"/>
      <c r="DH273" s="267"/>
      <c r="DI273" s="267"/>
      <c r="DJ273" s="267"/>
      <c r="DK273" s="267"/>
      <c r="DL273" s="267"/>
    </row>
    <row r="274" spans="1:116" x14ac:dyDescent="0.25">
      <c r="A274" s="267"/>
      <c r="B274" s="267"/>
      <c r="C274" s="267"/>
      <c r="D274" s="267"/>
      <c r="E274" s="267"/>
      <c r="F274" s="267"/>
      <c r="G274" s="267"/>
      <c r="H274" s="267"/>
      <c r="I274" s="267"/>
      <c r="J274" s="267"/>
      <c r="K274" s="267"/>
      <c r="L274" s="267"/>
      <c r="M274" s="267"/>
      <c r="N274" s="267"/>
      <c r="O274" s="267"/>
      <c r="P274" s="267"/>
      <c r="Q274" s="267"/>
      <c r="R274" s="267"/>
      <c r="S274" s="267"/>
      <c r="T274" s="267"/>
      <c r="U274" s="267"/>
      <c r="V274" s="267"/>
      <c r="W274" s="267"/>
      <c r="X274" s="267"/>
      <c r="Y274" s="267"/>
      <c r="Z274" s="267"/>
      <c r="AA274" s="267"/>
      <c r="AB274" s="267"/>
      <c r="AC274" s="267"/>
      <c r="AD274" s="267"/>
      <c r="AE274" s="267"/>
      <c r="AF274" s="267"/>
      <c r="AG274" s="267"/>
      <c r="AH274" s="267"/>
      <c r="AI274" s="267"/>
      <c r="AJ274" s="267"/>
      <c r="AK274" s="267"/>
      <c r="AL274" s="267"/>
      <c r="AM274" s="267"/>
      <c r="AN274" s="267"/>
      <c r="AO274" s="267"/>
      <c r="AP274" s="267"/>
      <c r="AQ274" s="267"/>
      <c r="AR274" s="267"/>
      <c r="AS274" s="267"/>
      <c r="AT274" s="267"/>
      <c r="AU274" s="267"/>
      <c r="AV274" s="267"/>
      <c r="AW274" s="267"/>
      <c r="AX274" s="267"/>
      <c r="AY274" s="267"/>
      <c r="AZ274" s="267"/>
      <c r="BA274" s="267"/>
      <c r="BB274" s="267"/>
      <c r="BC274" s="267"/>
      <c r="BD274" s="267"/>
      <c r="BE274" s="267"/>
      <c r="BF274" s="267"/>
      <c r="BG274" s="267"/>
      <c r="BH274" s="267"/>
      <c r="BI274" s="267"/>
      <c r="BJ274" s="267"/>
      <c r="BK274" s="267"/>
      <c r="BL274" s="267"/>
      <c r="BM274" s="267"/>
      <c r="BN274" s="267"/>
      <c r="BO274" s="267"/>
      <c r="BP274" s="267"/>
      <c r="BQ274" s="267"/>
      <c r="BR274" s="267"/>
      <c r="BS274" s="267"/>
      <c r="BT274" s="267"/>
      <c r="BU274" s="267"/>
      <c r="BV274" s="267"/>
      <c r="BW274" s="267"/>
      <c r="BX274" s="267"/>
      <c r="BY274" s="267"/>
      <c r="BZ274" s="267"/>
      <c r="CA274" s="267"/>
      <c r="CB274" s="267"/>
      <c r="CC274" s="267"/>
      <c r="CD274" s="267"/>
      <c r="CE274" s="267"/>
      <c r="CF274" s="267"/>
      <c r="CG274" s="267"/>
      <c r="CH274" s="267"/>
      <c r="CI274" s="267"/>
      <c r="CJ274" s="267"/>
      <c r="CK274" s="267"/>
      <c r="CL274" s="267"/>
      <c r="CM274" s="267"/>
      <c r="CN274" s="267"/>
      <c r="CO274" s="267"/>
      <c r="CP274" s="267"/>
      <c r="CQ274" s="267"/>
      <c r="CR274" s="267"/>
      <c r="CS274" s="267"/>
      <c r="CT274" s="267"/>
      <c r="CU274" s="267"/>
      <c r="CV274" s="267"/>
      <c r="CW274" s="267"/>
      <c r="CX274" s="267"/>
      <c r="CY274" s="267"/>
      <c r="CZ274" s="267"/>
      <c r="DA274" s="267"/>
      <c r="DB274" s="267"/>
      <c r="DC274" s="267"/>
      <c r="DD274" s="267"/>
      <c r="DE274" s="267"/>
      <c r="DF274" s="267"/>
      <c r="DG274" s="267"/>
      <c r="DH274" s="267"/>
      <c r="DI274" s="267"/>
      <c r="DJ274" s="267"/>
      <c r="DK274" s="267"/>
      <c r="DL274" s="267"/>
    </row>
    <row r="275" spans="1:116" x14ac:dyDescent="0.25">
      <c r="A275" s="267"/>
      <c r="B275" s="267"/>
      <c r="C275" s="267"/>
      <c r="D275" s="267"/>
      <c r="E275" s="267"/>
      <c r="F275" s="267"/>
      <c r="G275" s="267"/>
      <c r="H275" s="267"/>
      <c r="I275" s="267"/>
      <c r="J275" s="267"/>
      <c r="K275" s="267"/>
      <c r="L275" s="267"/>
      <c r="M275" s="267"/>
      <c r="N275" s="267"/>
      <c r="O275" s="267"/>
      <c r="P275" s="267"/>
      <c r="Q275" s="267"/>
      <c r="R275" s="267"/>
      <c r="S275" s="267"/>
      <c r="T275" s="267"/>
      <c r="U275" s="267"/>
      <c r="V275" s="267"/>
      <c r="W275" s="267"/>
      <c r="X275" s="267"/>
      <c r="Y275" s="267"/>
      <c r="Z275" s="267"/>
      <c r="AA275" s="267"/>
      <c r="AB275" s="267"/>
      <c r="AC275" s="267"/>
      <c r="AD275" s="267"/>
      <c r="AE275" s="267"/>
      <c r="AF275" s="267"/>
      <c r="AG275" s="267"/>
      <c r="AH275" s="267"/>
      <c r="AI275" s="267"/>
      <c r="AJ275" s="267"/>
      <c r="AK275" s="267"/>
      <c r="AL275" s="267"/>
      <c r="AM275" s="267"/>
      <c r="AN275" s="267"/>
      <c r="AO275" s="267"/>
      <c r="AP275" s="267"/>
      <c r="AQ275" s="267"/>
      <c r="AR275" s="267"/>
      <c r="AS275" s="267"/>
      <c r="AT275" s="267"/>
      <c r="AU275" s="267"/>
      <c r="AV275" s="267"/>
      <c r="AW275" s="267"/>
      <c r="AX275" s="267"/>
      <c r="AY275" s="267"/>
      <c r="AZ275" s="267"/>
      <c r="BA275" s="267"/>
      <c r="BB275" s="267"/>
      <c r="BC275" s="267"/>
      <c r="BD275" s="267"/>
      <c r="BE275" s="267"/>
      <c r="BF275" s="267"/>
      <c r="BG275" s="267"/>
      <c r="BH275" s="267"/>
      <c r="BI275" s="267"/>
      <c r="BJ275" s="267"/>
      <c r="BK275" s="267"/>
      <c r="BL275" s="267"/>
      <c r="BM275" s="267"/>
      <c r="BN275" s="267"/>
      <c r="BO275" s="267"/>
      <c r="BP275" s="267"/>
      <c r="BQ275" s="267"/>
      <c r="BR275" s="267"/>
      <c r="BS275" s="267"/>
      <c r="BT275" s="267"/>
      <c r="BU275" s="267"/>
      <c r="BV275" s="267"/>
      <c r="BW275" s="267"/>
      <c r="BX275" s="267"/>
      <c r="BY275" s="267"/>
      <c r="BZ275" s="267"/>
      <c r="CA275" s="267"/>
      <c r="CB275" s="267"/>
      <c r="CC275" s="267"/>
      <c r="CD275" s="267"/>
      <c r="CE275" s="267"/>
      <c r="CF275" s="267"/>
      <c r="CG275" s="267"/>
      <c r="CH275" s="267"/>
      <c r="CI275" s="267"/>
      <c r="CJ275" s="267"/>
      <c r="CK275" s="267"/>
      <c r="CL275" s="267"/>
      <c r="CM275" s="267"/>
      <c r="CN275" s="267"/>
      <c r="CO275" s="267"/>
      <c r="CP275" s="267"/>
      <c r="CQ275" s="267"/>
      <c r="CR275" s="267"/>
      <c r="CS275" s="267"/>
      <c r="CT275" s="267"/>
      <c r="CU275" s="267"/>
      <c r="CV275" s="267"/>
      <c r="CW275" s="267"/>
      <c r="CX275" s="267"/>
      <c r="CY275" s="267"/>
      <c r="CZ275" s="267"/>
      <c r="DA275" s="267"/>
      <c r="DB275" s="267"/>
      <c r="DC275" s="267"/>
      <c r="DD275" s="267"/>
      <c r="DE275" s="267"/>
      <c r="DF275" s="267"/>
      <c r="DG275" s="267"/>
      <c r="DH275" s="267"/>
      <c r="DI275" s="267"/>
      <c r="DJ275" s="267"/>
      <c r="DK275" s="267"/>
      <c r="DL275" s="267"/>
    </row>
    <row r="276" spans="1:116" x14ac:dyDescent="0.25">
      <c r="A276" s="267"/>
      <c r="B276" s="267"/>
      <c r="C276" s="267"/>
      <c r="D276" s="267"/>
      <c r="E276" s="267"/>
      <c r="F276" s="267"/>
      <c r="G276" s="267"/>
      <c r="H276" s="267"/>
      <c r="I276" s="267"/>
      <c r="J276" s="267"/>
      <c r="K276" s="267"/>
      <c r="L276" s="267"/>
      <c r="M276" s="267"/>
      <c r="N276" s="267"/>
      <c r="O276" s="267"/>
      <c r="P276" s="267"/>
      <c r="Q276" s="267"/>
      <c r="R276" s="267"/>
      <c r="S276" s="267"/>
      <c r="T276" s="267"/>
      <c r="U276" s="267"/>
      <c r="V276" s="267"/>
      <c r="W276" s="267"/>
      <c r="X276" s="267"/>
      <c r="Y276" s="267"/>
      <c r="Z276" s="267"/>
      <c r="AA276" s="267"/>
      <c r="AB276" s="267"/>
      <c r="AC276" s="267"/>
      <c r="AD276" s="267"/>
      <c r="AE276" s="267"/>
      <c r="AF276" s="267"/>
      <c r="AG276" s="267"/>
      <c r="AH276" s="267"/>
      <c r="AI276" s="267"/>
      <c r="AJ276" s="267"/>
      <c r="AK276" s="267"/>
      <c r="AL276" s="267"/>
      <c r="AM276" s="267"/>
      <c r="AN276" s="267"/>
      <c r="AO276" s="267"/>
      <c r="AP276" s="267"/>
      <c r="AQ276" s="267"/>
      <c r="AR276" s="267"/>
      <c r="AS276" s="267"/>
      <c r="AT276" s="267"/>
      <c r="AU276" s="267"/>
      <c r="AV276" s="267"/>
      <c r="AW276" s="267"/>
      <c r="AX276" s="267"/>
      <c r="AY276" s="267"/>
      <c r="AZ276" s="267"/>
      <c r="BA276" s="267"/>
      <c r="BB276" s="267"/>
      <c r="BC276" s="267"/>
      <c r="BD276" s="267"/>
      <c r="BE276" s="267"/>
      <c r="BF276" s="267"/>
      <c r="BG276" s="267"/>
      <c r="BH276" s="267"/>
      <c r="BI276" s="267"/>
      <c r="BJ276" s="267"/>
      <c r="BK276" s="267"/>
      <c r="BL276" s="267"/>
      <c r="BM276" s="267"/>
      <c r="BN276" s="267"/>
      <c r="BO276" s="267"/>
      <c r="BP276" s="267"/>
      <c r="BQ276" s="267"/>
      <c r="BR276" s="267"/>
      <c r="BS276" s="267"/>
      <c r="BT276" s="267"/>
      <c r="BU276" s="267"/>
      <c r="BV276" s="267"/>
      <c r="BW276" s="267"/>
      <c r="BX276" s="267"/>
      <c r="BY276" s="267"/>
      <c r="BZ276" s="267"/>
      <c r="CA276" s="267"/>
      <c r="CB276" s="267"/>
      <c r="CC276" s="267"/>
      <c r="CD276" s="267"/>
      <c r="CE276" s="267"/>
      <c r="CF276" s="267"/>
      <c r="CG276" s="267"/>
      <c r="CH276" s="267"/>
      <c r="CI276" s="267"/>
      <c r="CJ276" s="267"/>
      <c r="CK276" s="267"/>
      <c r="CL276" s="267"/>
      <c r="CM276" s="267"/>
      <c r="CN276" s="267"/>
      <c r="CO276" s="267"/>
      <c r="CP276" s="267"/>
      <c r="CQ276" s="267"/>
      <c r="CR276" s="267"/>
      <c r="CS276" s="267"/>
      <c r="CT276" s="267"/>
      <c r="CU276" s="267"/>
      <c r="CV276" s="267"/>
      <c r="CW276" s="267"/>
      <c r="CX276" s="267"/>
      <c r="CY276" s="267"/>
      <c r="CZ276" s="267"/>
      <c r="DA276" s="267"/>
      <c r="DB276" s="267"/>
      <c r="DC276" s="267"/>
      <c r="DD276" s="267"/>
      <c r="DE276" s="267"/>
      <c r="DF276" s="267"/>
      <c r="DG276" s="267"/>
      <c r="DH276" s="267"/>
      <c r="DI276" s="267"/>
      <c r="DJ276" s="267"/>
      <c r="DK276" s="267"/>
      <c r="DL276" s="267"/>
    </row>
    <row r="277" spans="1:116" x14ac:dyDescent="0.25">
      <c r="A277" s="267"/>
      <c r="B277" s="267"/>
      <c r="C277" s="267"/>
      <c r="D277" s="267"/>
      <c r="E277" s="267"/>
      <c r="F277" s="267"/>
      <c r="G277" s="267"/>
      <c r="H277" s="267"/>
      <c r="I277" s="267"/>
      <c r="J277" s="267"/>
      <c r="K277" s="267"/>
      <c r="L277" s="267"/>
      <c r="M277" s="267"/>
      <c r="N277" s="267"/>
      <c r="O277" s="267"/>
      <c r="P277" s="267"/>
      <c r="Q277" s="267"/>
      <c r="R277" s="267"/>
      <c r="S277" s="267"/>
      <c r="T277" s="267"/>
      <c r="U277" s="267"/>
      <c r="V277" s="267"/>
      <c r="W277" s="267"/>
      <c r="X277" s="267"/>
      <c r="Y277" s="267"/>
      <c r="Z277" s="267"/>
      <c r="AA277" s="267"/>
      <c r="AB277" s="267"/>
      <c r="AC277" s="267"/>
      <c r="AD277" s="267"/>
      <c r="AE277" s="267"/>
      <c r="AF277" s="267"/>
      <c r="AG277" s="267"/>
      <c r="AH277" s="267"/>
      <c r="AI277" s="267"/>
      <c r="AJ277" s="267"/>
      <c r="AK277" s="267"/>
      <c r="AL277" s="267"/>
      <c r="AM277" s="267"/>
      <c r="AN277" s="267"/>
      <c r="AO277" s="267"/>
      <c r="AP277" s="267"/>
      <c r="AQ277" s="267"/>
      <c r="AR277" s="267"/>
      <c r="AS277" s="267"/>
      <c r="AT277" s="267"/>
      <c r="AU277" s="267"/>
      <c r="AV277" s="267"/>
      <c r="AW277" s="267"/>
      <c r="AX277" s="267"/>
      <c r="AY277" s="267"/>
      <c r="AZ277" s="267"/>
      <c r="BA277" s="267"/>
      <c r="BB277" s="267"/>
      <c r="BC277" s="267"/>
      <c r="BD277" s="267"/>
      <c r="BE277" s="267"/>
      <c r="BF277" s="267"/>
      <c r="BG277" s="267"/>
      <c r="BH277" s="267"/>
      <c r="BI277" s="267"/>
      <c r="BJ277" s="267"/>
      <c r="BK277" s="267"/>
      <c r="BL277" s="267"/>
      <c r="BM277" s="267"/>
      <c r="BN277" s="267"/>
      <c r="BO277" s="267"/>
      <c r="BP277" s="267"/>
      <c r="BQ277" s="267"/>
      <c r="BR277" s="267"/>
      <c r="BS277" s="267"/>
      <c r="BT277" s="267"/>
      <c r="BU277" s="267"/>
      <c r="BV277" s="267"/>
      <c r="BW277" s="267"/>
      <c r="BX277" s="267"/>
      <c r="BY277" s="267"/>
      <c r="BZ277" s="267"/>
      <c r="CA277" s="267"/>
      <c r="CB277" s="267"/>
      <c r="CC277" s="267"/>
      <c r="CD277" s="267"/>
      <c r="CE277" s="267"/>
      <c r="CF277" s="267"/>
      <c r="CG277" s="267"/>
      <c r="CH277" s="267"/>
      <c r="CI277" s="267"/>
      <c r="CJ277" s="267"/>
      <c r="CK277" s="267"/>
      <c r="CL277" s="267"/>
      <c r="CM277" s="267"/>
      <c r="CN277" s="267"/>
      <c r="CO277" s="267"/>
      <c r="CP277" s="267"/>
      <c r="CQ277" s="267"/>
      <c r="CR277" s="267"/>
      <c r="CS277" s="267"/>
      <c r="CT277" s="267"/>
      <c r="CU277" s="267"/>
      <c r="CV277" s="267"/>
      <c r="CW277" s="267"/>
      <c r="CX277" s="267"/>
      <c r="CY277" s="267"/>
      <c r="CZ277" s="267"/>
      <c r="DA277" s="267"/>
      <c r="DB277" s="267"/>
      <c r="DC277" s="267"/>
      <c r="DD277" s="267"/>
      <c r="DE277" s="267"/>
      <c r="DF277" s="267"/>
      <c r="DG277" s="267"/>
      <c r="DH277" s="267"/>
      <c r="DI277" s="267"/>
      <c r="DJ277" s="267"/>
      <c r="DK277" s="267"/>
      <c r="DL277" s="267"/>
    </row>
    <row r="278" spans="1:116" x14ac:dyDescent="0.25">
      <c r="A278" s="267"/>
      <c r="B278" s="267"/>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c r="AA278" s="267"/>
      <c r="AB278" s="267"/>
      <c r="AC278" s="267"/>
      <c r="AD278" s="267"/>
      <c r="AE278" s="267"/>
      <c r="AF278" s="267"/>
      <c r="AG278" s="267"/>
      <c r="AH278" s="267"/>
      <c r="AI278" s="267"/>
      <c r="AJ278" s="267"/>
      <c r="AK278" s="267"/>
      <c r="AL278" s="267"/>
      <c r="AM278" s="267"/>
      <c r="AN278" s="267"/>
      <c r="AO278" s="267"/>
      <c r="AP278" s="267"/>
      <c r="AQ278" s="267"/>
      <c r="AR278" s="267"/>
      <c r="AS278" s="267"/>
      <c r="AT278" s="267"/>
      <c r="AU278" s="267"/>
      <c r="AV278" s="267"/>
      <c r="AW278" s="267"/>
      <c r="AX278" s="267"/>
      <c r="AY278" s="267"/>
      <c r="AZ278" s="267"/>
      <c r="BA278" s="267"/>
      <c r="BB278" s="267"/>
      <c r="BC278" s="267"/>
      <c r="BD278" s="267"/>
      <c r="BE278" s="267"/>
      <c r="BF278" s="267"/>
      <c r="BG278" s="267"/>
      <c r="BH278" s="267"/>
      <c r="BI278" s="267"/>
      <c r="BJ278" s="267"/>
      <c r="BK278" s="267"/>
      <c r="BL278" s="267"/>
      <c r="BM278" s="267"/>
      <c r="BN278" s="267"/>
      <c r="BO278" s="267"/>
      <c r="BP278" s="267"/>
      <c r="BQ278" s="267"/>
      <c r="BR278" s="267"/>
      <c r="BS278" s="267"/>
      <c r="BT278" s="267"/>
      <c r="BU278" s="267"/>
      <c r="BV278" s="267"/>
      <c r="BW278" s="267"/>
      <c r="BX278" s="267"/>
      <c r="BY278" s="267"/>
      <c r="BZ278" s="267"/>
      <c r="CA278" s="267"/>
      <c r="CB278" s="267"/>
      <c r="CC278" s="267"/>
      <c r="CD278" s="267"/>
      <c r="CE278" s="267"/>
      <c r="CF278" s="267"/>
      <c r="CG278" s="267"/>
      <c r="CH278" s="267"/>
      <c r="CI278" s="267"/>
      <c r="CJ278" s="267"/>
      <c r="CK278" s="267"/>
      <c r="CL278" s="267"/>
      <c r="CM278" s="267"/>
      <c r="CN278" s="267"/>
      <c r="CO278" s="267"/>
      <c r="CP278" s="267"/>
      <c r="CQ278" s="267"/>
      <c r="CR278" s="267"/>
      <c r="CS278" s="267"/>
      <c r="CT278" s="267"/>
      <c r="CU278" s="267"/>
      <c r="CV278" s="267"/>
      <c r="CW278" s="267"/>
      <c r="CX278" s="267"/>
      <c r="CY278" s="267"/>
      <c r="CZ278" s="267"/>
      <c r="DA278" s="267"/>
      <c r="DB278" s="267"/>
      <c r="DC278" s="267"/>
      <c r="DD278" s="267"/>
      <c r="DE278" s="267"/>
      <c r="DF278" s="267"/>
      <c r="DG278" s="267"/>
      <c r="DH278" s="267"/>
      <c r="DI278" s="267"/>
      <c r="DJ278" s="267"/>
      <c r="DK278" s="267"/>
      <c r="DL278" s="267"/>
    </row>
    <row r="279" spans="1:116" x14ac:dyDescent="0.25">
      <c r="A279" s="267"/>
      <c r="B279" s="267"/>
      <c r="C279" s="267"/>
      <c r="D279" s="267"/>
      <c r="E279" s="267"/>
      <c r="F279" s="267"/>
      <c r="G279" s="267"/>
      <c r="H279" s="267"/>
      <c r="I279" s="267"/>
      <c r="J279" s="267"/>
      <c r="K279" s="267"/>
      <c r="L279" s="267"/>
      <c r="M279" s="267"/>
      <c r="N279" s="267"/>
      <c r="O279" s="267"/>
      <c r="P279" s="267"/>
      <c r="Q279" s="267"/>
      <c r="R279" s="267"/>
      <c r="S279" s="267"/>
      <c r="T279" s="267"/>
      <c r="U279" s="267"/>
      <c r="V279" s="267"/>
      <c r="W279" s="267"/>
      <c r="X279" s="267"/>
      <c r="Y279" s="267"/>
      <c r="Z279" s="267"/>
      <c r="AA279" s="267"/>
      <c r="AB279" s="267"/>
      <c r="AC279" s="267"/>
      <c r="AD279" s="267"/>
      <c r="AE279" s="267"/>
      <c r="AF279" s="267"/>
      <c r="AG279" s="267"/>
      <c r="AH279" s="267"/>
      <c r="AI279" s="267"/>
      <c r="AJ279" s="267"/>
      <c r="AK279" s="267"/>
      <c r="AL279" s="267"/>
      <c r="AM279" s="267"/>
      <c r="AN279" s="267"/>
      <c r="AO279" s="267"/>
      <c r="AP279" s="267"/>
      <c r="AQ279" s="267"/>
      <c r="AR279" s="267"/>
      <c r="AS279" s="267"/>
      <c r="AT279" s="267"/>
      <c r="AU279" s="267"/>
      <c r="AV279" s="267"/>
      <c r="AW279" s="267"/>
      <c r="AX279" s="267"/>
      <c r="AY279" s="267"/>
      <c r="AZ279" s="267"/>
      <c r="BA279" s="267"/>
      <c r="BB279" s="267"/>
      <c r="BC279" s="267"/>
      <c r="BD279" s="267"/>
      <c r="BE279" s="267"/>
      <c r="BF279" s="267"/>
      <c r="BG279" s="267"/>
      <c r="BH279" s="267"/>
      <c r="BI279" s="267"/>
      <c r="BJ279" s="267"/>
      <c r="BK279" s="267"/>
      <c r="BL279" s="267"/>
      <c r="BM279" s="267"/>
      <c r="BN279" s="267"/>
      <c r="BO279" s="267"/>
      <c r="BP279" s="267"/>
      <c r="BQ279" s="267"/>
      <c r="BR279" s="267"/>
      <c r="BS279" s="267"/>
      <c r="BT279" s="267"/>
      <c r="BU279" s="267"/>
      <c r="BV279" s="267"/>
      <c r="BW279" s="267"/>
      <c r="BX279" s="267"/>
      <c r="BY279" s="267"/>
      <c r="BZ279" s="267"/>
      <c r="CA279" s="267"/>
      <c r="CB279" s="267"/>
      <c r="CC279" s="267"/>
      <c r="CD279" s="267"/>
      <c r="CE279" s="267"/>
      <c r="CF279" s="267"/>
      <c r="CG279" s="267"/>
      <c r="CH279" s="267"/>
      <c r="CI279" s="267"/>
      <c r="CJ279" s="267"/>
      <c r="CK279" s="267"/>
      <c r="CL279" s="267"/>
      <c r="CM279" s="267"/>
      <c r="CN279" s="267"/>
      <c r="CO279" s="267"/>
      <c r="CP279" s="267"/>
      <c r="CQ279" s="267"/>
      <c r="CR279" s="267"/>
      <c r="CS279" s="267"/>
      <c r="CT279" s="267"/>
      <c r="CU279" s="267"/>
      <c r="CV279" s="267"/>
      <c r="CW279" s="267"/>
      <c r="CX279" s="267"/>
      <c r="CY279" s="267"/>
      <c r="CZ279" s="267"/>
      <c r="DA279" s="267"/>
      <c r="DB279" s="267"/>
      <c r="DC279" s="267"/>
      <c r="DD279" s="267"/>
      <c r="DE279" s="267"/>
      <c r="DF279" s="267"/>
      <c r="DG279" s="267"/>
      <c r="DH279" s="267"/>
      <c r="DI279" s="267"/>
      <c r="DJ279" s="267"/>
      <c r="DK279" s="267"/>
      <c r="DL279" s="267"/>
    </row>
    <row r="280" spans="1:116" x14ac:dyDescent="0.25">
      <c r="A280" s="267"/>
      <c r="B280" s="267"/>
      <c r="C280" s="267"/>
      <c r="D280" s="267"/>
      <c r="E280" s="267"/>
      <c r="F280" s="267"/>
      <c r="G280" s="267"/>
      <c r="H280" s="267"/>
      <c r="I280" s="267"/>
      <c r="J280" s="267"/>
      <c r="K280" s="267"/>
      <c r="L280" s="267"/>
      <c r="M280" s="267"/>
      <c r="N280" s="267"/>
      <c r="O280" s="267"/>
      <c r="P280" s="267"/>
      <c r="Q280" s="267"/>
      <c r="R280" s="267"/>
      <c r="S280" s="267"/>
      <c r="T280" s="267"/>
      <c r="U280" s="267"/>
      <c r="V280" s="267"/>
      <c r="W280" s="267"/>
      <c r="X280" s="267"/>
      <c r="Y280" s="267"/>
      <c r="Z280" s="267"/>
      <c r="AA280" s="267"/>
      <c r="AB280" s="267"/>
      <c r="AC280" s="267"/>
      <c r="AD280" s="267"/>
      <c r="AE280" s="267"/>
      <c r="AF280" s="267"/>
      <c r="AG280" s="267"/>
      <c r="AH280" s="267"/>
      <c r="AI280" s="267"/>
      <c r="AJ280" s="267"/>
      <c r="AK280" s="267"/>
      <c r="AL280" s="267"/>
      <c r="AM280" s="267"/>
      <c r="AN280" s="267"/>
      <c r="AO280" s="267"/>
      <c r="AP280" s="267"/>
      <c r="AQ280" s="267"/>
      <c r="AR280" s="267"/>
      <c r="AS280" s="267"/>
      <c r="AT280" s="267"/>
      <c r="AU280" s="267"/>
      <c r="AV280" s="267"/>
      <c r="AW280" s="267"/>
      <c r="AX280" s="267"/>
      <c r="AY280" s="267"/>
      <c r="AZ280" s="267"/>
      <c r="BA280" s="267"/>
      <c r="BB280" s="267"/>
      <c r="BC280" s="267"/>
      <c r="BD280" s="267"/>
      <c r="BE280" s="267"/>
      <c r="BF280" s="267"/>
      <c r="BG280" s="267"/>
      <c r="BH280" s="267"/>
      <c r="BI280" s="267"/>
      <c r="BJ280" s="267"/>
      <c r="BK280" s="267"/>
      <c r="BL280" s="267"/>
      <c r="BM280" s="267"/>
      <c r="BN280" s="267"/>
      <c r="BO280" s="267"/>
      <c r="BP280" s="267"/>
      <c r="BQ280" s="267"/>
      <c r="BR280" s="267"/>
      <c r="BS280" s="267"/>
      <c r="BT280" s="267"/>
      <c r="BU280" s="267"/>
      <c r="BV280" s="267"/>
      <c r="BW280" s="267"/>
      <c r="BX280" s="267"/>
      <c r="BY280" s="267"/>
      <c r="BZ280" s="267"/>
      <c r="CA280" s="267"/>
      <c r="CB280" s="267"/>
      <c r="CC280" s="267"/>
      <c r="CD280" s="267"/>
      <c r="CE280" s="267"/>
      <c r="CF280" s="267"/>
      <c r="CG280" s="267"/>
      <c r="CH280" s="267"/>
      <c r="CI280" s="267"/>
      <c r="CJ280" s="267"/>
      <c r="CK280" s="267"/>
      <c r="CL280" s="267"/>
      <c r="CM280" s="267"/>
      <c r="CN280" s="267"/>
      <c r="CO280" s="267"/>
      <c r="CP280" s="267"/>
      <c r="CQ280" s="267"/>
      <c r="CR280" s="267"/>
      <c r="CS280" s="267"/>
      <c r="CT280" s="267"/>
      <c r="CU280" s="267"/>
      <c r="CV280" s="267"/>
      <c r="CW280" s="267"/>
      <c r="CX280" s="267"/>
      <c r="CY280" s="267"/>
      <c r="CZ280" s="267"/>
      <c r="DA280" s="267"/>
      <c r="DB280" s="267"/>
      <c r="DC280" s="267"/>
      <c r="DD280" s="267"/>
      <c r="DE280" s="267"/>
      <c r="DF280" s="267"/>
      <c r="DG280" s="267"/>
      <c r="DH280" s="267"/>
      <c r="DI280" s="267"/>
      <c r="DJ280" s="267"/>
      <c r="DK280" s="267"/>
      <c r="DL280" s="267"/>
    </row>
    <row r="281" spans="1:116" x14ac:dyDescent="0.25">
      <c r="A281" s="267"/>
      <c r="B281" s="267"/>
      <c r="C281" s="267"/>
      <c r="D281" s="267"/>
      <c r="E281" s="267"/>
      <c r="F281" s="267"/>
      <c r="G281" s="267"/>
      <c r="H281" s="267"/>
      <c r="I281" s="267"/>
      <c r="J281" s="267"/>
      <c r="K281" s="267"/>
      <c r="L281" s="267"/>
      <c r="M281" s="267"/>
      <c r="N281" s="267"/>
      <c r="O281" s="267"/>
      <c r="P281" s="267"/>
      <c r="Q281" s="267"/>
      <c r="R281" s="267"/>
      <c r="S281" s="267"/>
      <c r="T281" s="267"/>
      <c r="U281" s="267"/>
      <c r="V281" s="267"/>
      <c r="W281" s="267"/>
      <c r="X281" s="267"/>
      <c r="Y281" s="267"/>
      <c r="Z281" s="267"/>
      <c r="AA281" s="267"/>
      <c r="AB281" s="267"/>
      <c r="AC281" s="267"/>
      <c r="AD281" s="267"/>
      <c r="AE281" s="267"/>
      <c r="AF281" s="267"/>
      <c r="AG281" s="267"/>
      <c r="AH281" s="267"/>
      <c r="AI281" s="267"/>
      <c r="AJ281" s="267"/>
      <c r="AK281" s="267"/>
      <c r="AL281" s="267"/>
      <c r="AM281" s="267"/>
      <c r="AN281" s="267"/>
      <c r="AO281" s="267"/>
      <c r="AP281" s="267"/>
      <c r="AQ281" s="267"/>
      <c r="AR281" s="267"/>
      <c r="AS281" s="267"/>
      <c r="AT281" s="267"/>
      <c r="AU281" s="267"/>
      <c r="AV281" s="267"/>
      <c r="AW281" s="267"/>
      <c r="AX281" s="267"/>
      <c r="AY281" s="267"/>
      <c r="AZ281" s="267"/>
      <c r="BA281" s="267"/>
      <c r="BB281" s="267"/>
      <c r="BC281" s="267"/>
      <c r="BD281" s="267"/>
      <c r="BE281" s="267"/>
      <c r="BF281" s="267"/>
      <c r="BG281" s="267"/>
      <c r="BH281" s="267"/>
      <c r="BI281" s="267"/>
      <c r="BJ281" s="267"/>
      <c r="BK281" s="267"/>
      <c r="BL281" s="267"/>
      <c r="BM281" s="267"/>
      <c r="BN281" s="267"/>
      <c r="BO281" s="267"/>
      <c r="BP281" s="267"/>
      <c r="BQ281" s="267"/>
      <c r="BR281" s="267"/>
      <c r="BS281" s="267"/>
      <c r="BT281" s="267"/>
      <c r="BU281" s="267"/>
      <c r="BV281" s="267"/>
      <c r="BW281" s="267"/>
      <c r="BX281" s="267"/>
      <c r="BY281" s="267"/>
      <c r="BZ281" s="267"/>
      <c r="CA281" s="267"/>
      <c r="CB281" s="267"/>
      <c r="CC281" s="267"/>
      <c r="CD281" s="267"/>
      <c r="CE281" s="267"/>
      <c r="CF281" s="267"/>
      <c r="CG281" s="267"/>
      <c r="CH281" s="267"/>
      <c r="CI281" s="267"/>
      <c r="CJ281" s="267"/>
      <c r="CK281" s="267"/>
      <c r="CL281" s="267"/>
      <c r="CM281" s="267"/>
      <c r="CN281" s="267"/>
      <c r="CO281" s="267"/>
      <c r="CP281" s="267"/>
      <c r="CQ281" s="267"/>
      <c r="CR281" s="267"/>
      <c r="CS281" s="267"/>
      <c r="CT281" s="267"/>
      <c r="CU281" s="267"/>
      <c r="CV281" s="267"/>
      <c r="CW281" s="267"/>
      <c r="CX281" s="267"/>
      <c r="CY281" s="267"/>
      <c r="CZ281" s="267"/>
      <c r="DA281" s="267"/>
      <c r="DB281" s="267"/>
      <c r="DC281" s="267"/>
      <c r="DD281" s="267"/>
      <c r="DE281" s="267"/>
      <c r="DF281" s="267"/>
      <c r="DG281" s="267"/>
      <c r="DH281" s="267"/>
      <c r="DI281" s="267"/>
      <c r="DJ281" s="267"/>
      <c r="DK281" s="267"/>
      <c r="DL281" s="267"/>
    </row>
    <row r="282" spans="1:116" x14ac:dyDescent="0.25">
      <c r="A282" s="267"/>
      <c r="B282" s="267"/>
      <c r="C282" s="267"/>
      <c r="D282" s="267"/>
      <c r="E282" s="267"/>
      <c r="F282" s="267"/>
      <c r="G282" s="267"/>
      <c r="H282" s="267"/>
      <c r="I282" s="267"/>
      <c r="J282" s="267"/>
      <c r="K282" s="267"/>
      <c r="L282" s="267"/>
      <c r="M282" s="267"/>
      <c r="N282" s="267"/>
      <c r="O282" s="267"/>
      <c r="P282" s="267"/>
      <c r="Q282" s="267"/>
      <c r="R282" s="267"/>
      <c r="S282" s="267"/>
      <c r="T282" s="267"/>
      <c r="U282" s="267"/>
      <c r="V282" s="267"/>
      <c r="W282" s="267"/>
      <c r="X282" s="267"/>
      <c r="Y282" s="267"/>
      <c r="Z282" s="267"/>
      <c r="AA282" s="267"/>
      <c r="AB282" s="267"/>
      <c r="AC282" s="267"/>
      <c r="AD282" s="267"/>
      <c r="AE282" s="267"/>
      <c r="AF282" s="267"/>
      <c r="AG282" s="267"/>
      <c r="AH282" s="267"/>
      <c r="AI282" s="267"/>
      <c r="AJ282" s="267"/>
      <c r="AK282" s="267"/>
      <c r="AL282" s="267"/>
      <c r="AM282" s="267"/>
      <c r="AN282" s="267"/>
      <c r="AO282" s="267"/>
      <c r="AP282" s="267"/>
      <c r="AQ282" s="267"/>
      <c r="AR282" s="267"/>
      <c r="AS282" s="267"/>
      <c r="AT282" s="267"/>
      <c r="AU282" s="267"/>
      <c r="AV282" s="267"/>
      <c r="AW282" s="267"/>
      <c r="AX282" s="267"/>
      <c r="AY282" s="267"/>
      <c r="AZ282" s="267"/>
      <c r="BA282" s="267"/>
      <c r="BB282" s="267"/>
      <c r="BC282" s="267"/>
      <c r="BD282" s="267"/>
      <c r="BE282" s="267"/>
      <c r="BF282" s="267"/>
      <c r="BG282" s="267"/>
      <c r="BH282" s="267"/>
      <c r="BI282" s="267"/>
      <c r="BJ282" s="267"/>
      <c r="BK282" s="267"/>
      <c r="BL282" s="267"/>
      <c r="BM282" s="267"/>
      <c r="BN282" s="267"/>
      <c r="BO282" s="267"/>
      <c r="BP282" s="267"/>
      <c r="BQ282" s="267"/>
      <c r="BR282" s="267"/>
      <c r="BS282" s="267"/>
      <c r="BT282" s="267"/>
      <c r="BU282" s="267"/>
      <c r="BV282" s="267"/>
      <c r="BW282" s="267"/>
      <c r="BX282" s="267"/>
      <c r="BY282" s="267"/>
      <c r="BZ282" s="267"/>
      <c r="CA282" s="267"/>
      <c r="CB282" s="267"/>
      <c r="CC282" s="267"/>
      <c r="CD282" s="267"/>
      <c r="CE282" s="267"/>
      <c r="CF282" s="267"/>
      <c r="CG282" s="267"/>
      <c r="CH282" s="267"/>
      <c r="CI282" s="267"/>
      <c r="CJ282" s="267"/>
      <c r="CK282" s="267"/>
      <c r="CL282" s="267"/>
      <c r="CM282" s="267"/>
      <c r="CN282" s="267"/>
      <c r="CO282" s="267"/>
      <c r="CP282" s="267"/>
      <c r="CQ282" s="267"/>
      <c r="CR282" s="267"/>
      <c r="CS282" s="267"/>
      <c r="CT282" s="267"/>
      <c r="CU282" s="267"/>
      <c r="CV282" s="267"/>
      <c r="CW282" s="267"/>
      <c r="CX282" s="267"/>
      <c r="CY282" s="267"/>
      <c r="CZ282" s="267"/>
      <c r="DA282" s="267"/>
      <c r="DB282" s="267"/>
      <c r="DC282" s="267"/>
      <c r="DD282" s="267"/>
      <c r="DE282" s="267"/>
      <c r="DF282" s="267"/>
      <c r="DG282" s="267"/>
      <c r="DH282" s="267"/>
      <c r="DI282" s="267"/>
      <c r="DJ282" s="267"/>
      <c r="DK282" s="267"/>
      <c r="DL282" s="267"/>
    </row>
    <row r="283" spans="1:116" x14ac:dyDescent="0.25">
      <c r="A283" s="267"/>
      <c r="B283" s="267"/>
      <c r="C283" s="267"/>
      <c r="D283" s="267"/>
      <c r="E283" s="267"/>
      <c r="F283" s="267"/>
      <c r="G283" s="267"/>
      <c r="H283" s="267"/>
      <c r="I283" s="267"/>
      <c r="J283" s="267"/>
      <c r="K283" s="267"/>
      <c r="L283" s="267"/>
      <c r="M283" s="267"/>
      <c r="N283" s="267"/>
      <c r="O283" s="267"/>
      <c r="P283" s="267"/>
      <c r="Q283" s="267"/>
      <c r="R283" s="267"/>
      <c r="S283" s="267"/>
      <c r="T283" s="267"/>
      <c r="U283" s="267"/>
      <c r="V283" s="267"/>
      <c r="W283" s="267"/>
      <c r="X283" s="267"/>
      <c r="Y283" s="267"/>
      <c r="Z283" s="267"/>
      <c r="AA283" s="267"/>
      <c r="AB283" s="267"/>
      <c r="AC283" s="267"/>
      <c r="AD283" s="267"/>
      <c r="AE283" s="267"/>
      <c r="AF283" s="267"/>
      <c r="AG283" s="267"/>
      <c r="AH283" s="267"/>
      <c r="AI283" s="267"/>
      <c r="AJ283" s="267"/>
      <c r="AK283" s="267"/>
      <c r="AL283" s="267"/>
      <c r="AM283" s="267"/>
      <c r="AN283" s="267"/>
      <c r="AO283" s="267"/>
      <c r="AP283" s="267"/>
      <c r="AQ283" s="267"/>
      <c r="AR283" s="267"/>
      <c r="AS283" s="267"/>
      <c r="AT283" s="267"/>
      <c r="AU283" s="267"/>
      <c r="AV283" s="267"/>
      <c r="AW283" s="267"/>
      <c r="AX283" s="267"/>
      <c r="AY283" s="267"/>
      <c r="AZ283" s="267"/>
      <c r="BA283" s="267"/>
      <c r="BB283" s="267"/>
      <c r="BC283" s="267"/>
      <c r="BD283" s="267"/>
      <c r="BE283" s="267"/>
      <c r="BF283" s="267"/>
      <c r="BG283" s="267"/>
      <c r="BH283" s="267"/>
      <c r="BI283" s="267"/>
      <c r="BJ283" s="267"/>
      <c r="BK283" s="267"/>
      <c r="BL283" s="267"/>
      <c r="BM283" s="267"/>
      <c r="BN283" s="267"/>
      <c r="BO283" s="267"/>
      <c r="BP283" s="267"/>
      <c r="BQ283" s="267"/>
      <c r="BR283" s="267"/>
      <c r="BS283" s="267"/>
      <c r="BT283" s="267"/>
      <c r="BU283" s="267"/>
      <c r="BV283" s="267"/>
      <c r="BW283" s="267"/>
      <c r="BX283" s="267"/>
      <c r="BY283" s="267"/>
      <c r="BZ283" s="267"/>
      <c r="CA283" s="267"/>
      <c r="CB283" s="267"/>
      <c r="CC283" s="267"/>
      <c r="CD283" s="267"/>
      <c r="CE283" s="267"/>
      <c r="CF283" s="267"/>
      <c r="CG283" s="267"/>
      <c r="CH283" s="267"/>
      <c r="CI283" s="267"/>
      <c r="CJ283" s="267"/>
      <c r="CK283" s="267"/>
      <c r="CL283" s="267"/>
      <c r="CM283" s="267"/>
      <c r="CN283" s="267"/>
      <c r="CO283" s="267"/>
      <c r="CP283" s="267"/>
      <c r="CQ283" s="267"/>
      <c r="CR283" s="267"/>
      <c r="CS283" s="267"/>
      <c r="CT283" s="267"/>
      <c r="CU283" s="267"/>
      <c r="CV283" s="267"/>
      <c r="CW283" s="267"/>
      <c r="CX283" s="267"/>
      <c r="CY283" s="267"/>
      <c r="CZ283" s="267"/>
      <c r="DA283" s="267"/>
      <c r="DB283" s="267"/>
      <c r="DC283" s="267"/>
      <c r="DD283" s="267"/>
      <c r="DE283" s="267"/>
      <c r="DF283" s="267"/>
      <c r="DG283" s="267"/>
      <c r="DH283" s="267"/>
      <c r="DI283" s="267"/>
      <c r="DJ283" s="267"/>
      <c r="DK283" s="267"/>
      <c r="DL283" s="267"/>
    </row>
    <row r="284" spans="1:116" x14ac:dyDescent="0.25">
      <c r="A284" s="267"/>
      <c r="B284" s="267"/>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c r="AA284" s="267"/>
      <c r="AB284" s="267"/>
      <c r="AC284" s="267"/>
      <c r="AD284" s="267"/>
      <c r="AE284" s="267"/>
      <c r="AF284" s="267"/>
      <c r="AG284" s="267"/>
      <c r="AH284" s="267"/>
      <c r="AI284" s="267"/>
      <c r="AJ284" s="267"/>
      <c r="AK284" s="267"/>
      <c r="AL284" s="267"/>
      <c r="AM284" s="267"/>
      <c r="AN284" s="267"/>
      <c r="AO284" s="267"/>
      <c r="AP284" s="267"/>
      <c r="AQ284" s="267"/>
      <c r="AR284" s="267"/>
      <c r="AS284" s="267"/>
      <c r="AT284" s="267"/>
      <c r="AU284" s="267"/>
      <c r="AV284" s="267"/>
      <c r="AW284" s="267"/>
      <c r="AX284" s="267"/>
      <c r="AY284" s="267"/>
      <c r="AZ284" s="267"/>
      <c r="BA284" s="267"/>
      <c r="BB284" s="267"/>
      <c r="BC284" s="267"/>
      <c r="BD284" s="267"/>
      <c r="BE284" s="267"/>
      <c r="BF284" s="267"/>
      <c r="BG284" s="267"/>
      <c r="BH284" s="267"/>
      <c r="BI284" s="267"/>
      <c r="BJ284" s="267"/>
      <c r="BK284" s="267"/>
      <c r="BL284" s="267"/>
      <c r="BM284" s="267"/>
      <c r="BN284" s="267"/>
      <c r="BO284" s="267"/>
      <c r="BP284" s="267"/>
      <c r="BQ284" s="267"/>
      <c r="BR284" s="267"/>
      <c r="BS284" s="267"/>
      <c r="BT284" s="267"/>
      <c r="BU284" s="267"/>
      <c r="BV284" s="267"/>
      <c r="BW284" s="267"/>
      <c r="BX284" s="267"/>
      <c r="BY284" s="267"/>
      <c r="BZ284" s="267"/>
      <c r="CA284" s="267"/>
      <c r="CB284" s="267"/>
      <c r="CC284" s="267"/>
      <c r="CD284" s="267"/>
      <c r="CE284" s="267"/>
      <c r="CF284" s="267"/>
      <c r="CG284" s="267"/>
      <c r="CH284" s="267"/>
      <c r="CI284" s="267"/>
      <c r="CJ284" s="267"/>
      <c r="CK284" s="267"/>
      <c r="CL284" s="267"/>
      <c r="CM284" s="267"/>
      <c r="CN284" s="267"/>
      <c r="CO284" s="267"/>
      <c r="CP284" s="267"/>
      <c r="CQ284" s="267"/>
      <c r="CR284" s="267"/>
      <c r="CS284" s="267"/>
      <c r="CT284" s="267"/>
      <c r="CU284" s="267"/>
      <c r="CV284" s="267"/>
      <c r="CW284" s="267"/>
      <c r="CX284" s="267"/>
      <c r="CY284" s="267"/>
      <c r="CZ284" s="267"/>
      <c r="DA284" s="267"/>
      <c r="DB284" s="267"/>
      <c r="DC284" s="267"/>
      <c r="DD284" s="267"/>
      <c r="DE284" s="267"/>
      <c r="DF284" s="267"/>
      <c r="DG284" s="267"/>
      <c r="DH284" s="267"/>
      <c r="DI284" s="267"/>
      <c r="DJ284" s="267"/>
      <c r="DK284" s="267"/>
      <c r="DL284" s="267"/>
    </row>
    <row r="285" spans="1:116" x14ac:dyDescent="0.25">
      <c r="A285" s="267"/>
      <c r="B285" s="267"/>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c r="AA285" s="267"/>
      <c r="AB285" s="267"/>
      <c r="AC285" s="267"/>
      <c r="AD285" s="267"/>
      <c r="AE285" s="267"/>
      <c r="AF285" s="267"/>
      <c r="AG285" s="267"/>
      <c r="AH285" s="267"/>
      <c r="AI285" s="267"/>
      <c r="AJ285" s="267"/>
      <c r="AK285" s="267"/>
      <c r="AL285" s="267"/>
      <c r="AM285" s="267"/>
      <c r="AN285" s="267"/>
      <c r="AO285" s="267"/>
      <c r="AP285" s="267"/>
      <c r="AQ285" s="267"/>
      <c r="AR285" s="267"/>
      <c r="AS285" s="267"/>
      <c r="AT285" s="267"/>
      <c r="AU285" s="267"/>
      <c r="AV285" s="267"/>
      <c r="AW285" s="267"/>
      <c r="AX285" s="267"/>
      <c r="AY285" s="267"/>
      <c r="AZ285" s="267"/>
      <c r="BA285" s="267"/>
      <c r="BB285" s="267"/>
      <c r="BC285" s="267"/>
      <c r="BD285" s="267"/>
      <c r="BE285" s="267"/>
      <c r="BF285" s="267"/>
      <c r="BG285" s="267"/>
      <c r="BH285" s="267"/>
      <c r="BI285" s="267"/>
      <c r="BJ285" s="267"/>
      <c r="BK285" s="267"/>
      <c r="BL285" s="267"/>
      <c r="BM285" s="267"/>
      <c r="BN285" s="267"/>
      <c r="BO285" s="267"/>
      <c r="BP285" s="267"/>
      <c r="BQ285" s="267"/>
      <c r="BR285" s="267"/>
      <c r="BS285" s="267"/>
      <c r="BT285" s="267"/>
      <c r="BU285" s="267"/>
      <c r="BV285" s="267"/>
      <c r="BW285" s="267"/>
      <c r="BX285" s="267"/>
      <c r="BY285" s="267"/>
      <c r="BZ285" s="267"/>
      <c r="CA285" s="267"/>
      <c r="CB285" s="267"/>
      <c r="CC285" s="267"/>
      <c r="CD285" s="267"/>
      <c r="CE285" s="267"/>
      <c r="CF285" s="267"/>
      <c r="CG285" s="267"/>
      <c r="CH285" s="267"/>
      <c r="CI285" s="267"/>
      <c r="CJ285" s="267"/>
      <c r="CK285" s="267"/>
      <c r="CL285" s="267"/>
      <c r="CM285" s="267"/>
      <c r="CN285" s="267"/>
      <c r="CO285" s="267"/>
      <c r="CP285" s="267"/>
      <c r="CQ285" s="267"/>
      <c r="CR285" s="267"/>
      <c r="CS285" s="267"/>
      <c r="CT285" s="267"/>
      <c r="CU285" s="267"/>
      <c r="CV285" s="267"/>
      <c r="CW285" s="267"/>
      <c r="CX285" s="267"/>
      <c r="CY285" s="267"/>
      <c r="CZ285" s="267"/>
      <c r="DA285" s="267"/>
      <c r="DB285" s="267"/>
      <c r="DC285" s="267"/>
      <c r="DD285" s="267"/>
      <c r="DE285" s="267"/>
      <c r="DF285" s="267"/>
      <c r="DG285" s="267"/>
      <c r="DH285" s="267"/>
      <c r="DI285" s="267"/>
      <c r="DJ285" s="267"/>
      <c r="DK285" s="267"/>
      <c r="DL285" s="267"/>
    </row>
    <row r="286" spans="1:116" x14ac:dyDescent="0.25">
      <c r="A286" s="267"/>
      <c r="B286" s="267"/>
      <c r="C286" s="267"/>
      <c r="D286" s="267"/>
      <c r="E286" s="267"/>
      <c r="F286" s="267"/>
      <c r="G286" s="267"/>
      <c r="H286" s="267"/>
      <c r="I286" s="267"/>
      <c r="J286" s="267"/>
      <c r="K286" s="267"/>
      <c r="L286" s="267"/>
      <c r="M286" s="267"/>
      <c r="N286" s="267"/>
      <c r="O286" s="267"/>
      <c r="P286" s="267"/>
      <c r="Q286" s="267"/>
      <c r="R286" s="267"/>
      <c r="S286" s="267"/>
      <c r="T286" s="267"/>
      <c r="U286" s="267"/>
      <c r="V286" s="267"/>
      <c r="W286" s="267"/>
      <c r="X286" s="267"/>
      <c r="Y286" s="267"/>
      <c r="Z286" s="267"/>
      <c r="AA286" s="267"/>
      <c r="AB286" s="267"/>
      <c r="AC286" s="267"/>
      <c r="AD286" s="267"/>
      <c r="AE286" s="267"/>
      <c r="AF286" s="267"/>
      <c r="AG286" s="267"/>
      <c r="AH286" s="267"/>
      <c r="AI286" s="267"/>
      <c r="AJ286" s="267"/>
      <c r="AK286" s="267"/>
      <c r="AL286" s="267"/>
      <c r="AM286" s="267"/>
      <c r="AN286" s="267"/>
      <c r="AO286" s="267"/>
      <c r="AP286" s="267"/>
      <c r="AQ286" s="267"/>
      <c r="AR286" s="267"/>
      <c r="AS286" s="267"/>
      <c r="AT286" s="267"/>
      <c r="AU286" s="267"/>
      <c r="AV286" s="267"/>
      <c r="AW286" s="267"/>
      <c r="AX286" s="267"/>
      <c r="AY286" s="267"/>
      <c r="AZ286" s="267"/>
      <c r="BA286" s="267"/>
      <c r="BB286" s="267"/>
      <c r="BC286" s="267"/>
      <c r="BD286" s="267"/>
      <c r="BE286" s="267"/>
      <c r="BF286" s="267"/>
      <c r="BG286" s="267"/>
      <c r="BH286" s="267"/>
      <c r="BI286" s="267"/>
      <c r="BJ286" s="267"/>
      <c r="BK286" s="267"/>
      <c r="BL286" s="267"/>
      <c r="BM286" s="267"/>
      <c r="BN286" s="267"/>
      <c r="BO286" s="267"/>
      <c r="BP286" s="267"/>
      <c r="BQ286" s="267"/>
      <c r="BR286" s="267"/>
      <c r="BS286" s="267"/>
      <c r="BT286" s="267"/>
      <c r="BU286" s="267"/>
      <c r="BV286" s="267"/>
      <c r="BW286" s="267"/>
      <c r="BX286" s="267"/>
      <c r="BY286" s="267"/>
      <c r="BZ286" s="267"/>
      <c r="CA286" s="267"/>
      <c r="CB286" s="267"/>
      <c r="CC286" s="267"/>
      <c r="CD286" s="267"/>
      <c r="CE286" s="267"/>
      <c r="CF286" s="267"/>
      <c r="CG286" s="267"/>
      <c r="CH286" s="267"/>
      <c r="CI286" s="267"/>
      <c r="CJ286" s="267"/>
      <c r="CK286" s="267"/>
      <c r="CL286" s="267"/>
      <c r="CM286" s="267"/>
      <c r="CN286" s="267"/>
      <c r="CO286" s="267"/>
      <c r="CP286" s="267"/>
      <c r="CQ286" s="267"/>
      <c r="CR286" s="267"/>
      <c r="CS286" s="267"/>
      <c r="CT286" s="267"/>
      <c r="CU286" s="267"/>
      <c r="CV286" s="267"/>
      <c r="CW286" s="267"/>
      <c r="CX286" s="267"/>
      <c r="CY286" s="267"/>
      <c r="CZ286" s="267"/>
      <c r="DA286" s="267"/>
      <c r="DB286" s="267"/>
      <c r="DC286" s="267"/>
      <c r="DD286" s="267"/>
      <c r="DE286" s="267"/>
      <c r="DF286" s="267"/>
      <c r="DG286" s="267"/>
      <c r="DH286" s="267"/>
      <c r="DI286" s="267"/>
      <c r="DJ286" s="267"/>
      <c r="DK286" s="267"/>
      <c r="DL286" s="267"/>
    </row>
    <row r="287" spans="1:116" x14ac:dyDescent="0.25">
      <c r="A287" s="267"/>
      <c r="B287" s="267"/>
      <c r="C287" s="267"/>
      <c r="D287" s="267"/>
      <c r="E287" s="267"/>
      <c r="F287" s="267"/>
      <c r="G287" s="267"/>
      <c r="H287" s="267"/>
      <c r="I287" s="267"/>
      <c r="J287" s="267"/>
      <c r="K287" s="267"/>
      <c r="L287" s="267"/>
      <c r="M287" s="267"/>
      <c r="N287" s="267"/>
      <c r="O287" s="267"/>
      <c r="P287" s="267"/>
      <c r="Q287" s="267"/>
      <c r="R287" s="267"/>
      <c r="S287" s="267"/>
      <c r="T287" s="267"/>
      <c r="U287" s="267"/>
      <c r="V287" s="267"/>
      <c r="W287" s="267"/>
      <c r="X287" s="267"/>
      <c r="Y287" s="267"/>
      <c r="Z287" s="267"/>
      <c r="AA287" s="267"/>
      <c r="AB287" s="267"/>
      <c r="AC287" s="267"/>
      <c r="AD287" s="267"/>
      <c r="AE287" s="267"/>
      <c r="AF287" s="267"/>
      <c r="AG287" s="267"/>
      <c r="AH287" s="267"/>
      <c r="AI287" s="267"/>
      <c r="AJ287" s="267"/>
      <c r="AK287" s="267"/>
      <c r="AL287" s="267"/>
      <c r="AM287" s="267"/>
      <c r="AN287" s="267"/>
      <c r="AO287" s="267"/>
      <c r="AP287" s="267"/>
      <c r="AQ287" s="267"/>
      <c r="AR287" s="267"/>
      <c r="AS287" s="267"/>
      <c r="AT287" s="267"/>
      <c r="AU287" s="267"/>
      <c r="AV287" s="267"/>
      <c r="AW287" s="267"/>
      <c r="AX287" s="267"/>
      <c r="AY287" s="267"/>
      <c r="AZ287" s="267"/>
      <c r="BA287" s="267"/>
      <c r="BB287" s="267"/>
      <c r="BC287" s="267"/>
      <c r="BD287" s="267"/>
      <c r="BE287" s="267"/>
      <c r="BF287" s="267"/>
      <c r="BG287" s="267"/>
      <c r="BH287" s="267"/>
      <c r="BI287" s="267"/>
      <c r="BJ287" s="267"/>
      <c r="BK287" s="267"/>
      <c r="BL287" s="267"/>
      <c r="BM287" s="267"/>
      <c r="BN287" s="267"/>
      <c r="BO287" s="267"/>
      <c r="BP287" s="267"/>
      <c r="BQ287" s="267"/>
      <c r="BR287" s="267"/>
      <c r="BS287" s="267"/>
      <c r="BT287" s="267"/>
      <c r="BU287" s="267"/>
      <c r="BV287" s="267"/>
      <c r="BW287" s="267"/>
      <c r="BX287" s="267"/>
      <c r="BY287" s="267"/>
      <c r="BZ287" s="267"/>
      <c r="CA287" s="267"/>
      <c r="CB287" s="267"/>
      <c r="CC287" s="267"/>
      <c r="CD287" s="267"/>
      <c r="CE287" s="267"/>
      <c r="CF287" s="267"/>
      <c r="CG287" s="267"/>
      <c r="CH287" s="267"/>
      <c r="CI287" s="267"/>
      <c r="CJ287" s="267"/>
      <c r="CK287" s="267"/>
      <c r="CL287" s="267"/>
      <c r="CM287" s="267"/>
      <c r="CN287" s="267"/>
      <c r="CO287" s="267"/>
      <c r="CP287" s="267"/>
      <c r="CQ287" s="267"/>
      <c r="CR287" s="267"/>
      <c r="CS287" s="267"/>
      <c r="CT287" s="267"/>
      <c r="CU287" s="267"/>
      <c r="CV287" s="267"/>
      <c r="CW287" s="267"/>
      <c r="CX287" s="267"/>
      <c r="CY287" s="267"/>
      <c r="CZ287" s="267"/>
      <c r="DA287" s="267"/>
      <c r="DB287" s="267"/>
      <c r="DC287" s="267"/>
      <c r="DD287" s="267"/>
      <c r="DE287" s="267"/>
      <c r="DF287" s="267"/>
      <c r="DG287" s="267"/>
      <c r="DH287" s="267"/>
      <c r="DI287" s="267"/>
      <c r="DJ287" s="267"/>
      <c r="DK287" s="267"/>
      <c r="DL287" s="267"/>
    </row>
    <row r="288" spans="1:116" x14ac:dyDescent="0.25">
      <c r="A288" s="267"/>
      <c r="B288" s="267"/>
      <c r="C288" s="267"/>
      <c r="D288" s="267"/>
      <c r="E288" s="267"/>
      <c r="F288" s="267"/>
      <c r="G288" s="267"/>
      <c r="H288" s="267"/>
      <c r="I288" s="267"/>
      <c r="J288" s="267"/>
      <c r="K288" s="267"/>
      <c r="L288" s="267"/>
      <c r="M288" s="267"/>
      <c r="N288" s="267"/>
      <c r="O288" s="267"/>
      <c r="P288" s="267"/>
      <c r="Q288" s="267"/>
      <c r="R288" s="267"/>
      <c r="S288" s="267"/>
      <c r="T288" s="267"/>
      <c r="U288" s="267"/>
      <c r="V288" s="267"/>
      <c r="W288" s="267"/>
      <c r="X288" s="267"/>
      <c r="Y288" s="267"/>
      <c r="Z288" s="267"/>
      <c r="AA288" s="267"/>
      <c r="AB288" s="267"/>
      <c r="AC288" s="267"/>
      <c r="AD288" s="267"/>
      <c r="AE288" s="267"/>
      <c r="AF288" s="267"/>
      <c r="AG288" s="267"/>
      <c r="AH288" s="267"/>
      <c r="AI288" s="267"/>
      <c r="AJ288" s="267"/>
      <c r="AK288" s="267"/>
      <c r="AL288" s="267"/>
      <c r="AM288" s="267"/>
      <c r="AN288" s="267"/>
      <c r="AO288" s="267"/>
      <c r="AP288" s="267"/>
      <c r="AQ288" s="267"/>
      <c r="AR288" s="267"/>
      <c r="AS288" s="267"/>
      <c r="AT288" s="267"/>
      <c r="AU288" s="267"/>
      <c r="AV288" s="267"/>
      <c r="AW288" s="267"/>
      <c r="AX288" s="267"/>
      <c r="AY288" s="267"/>
      <c r="AZ288" s="267"/>
      <c r="BA288" s="267"/>
      <c r="BB288" s="267"/>
      <c r="BC288" s="267"/>
      <c r="BD288" s="267"/>
      <c r="BE288" s="267"/>
      <c r="BF288" s="267"/>
      <c r="BG288" s="267"/>
      <c r="BH288" s="267"/>
      <c r="BI288" s="267"/>
      <c r="BJ288" s="267"/>
      <c r="BK288" s="267"/>
      <c r="BL288" s="267"/>
      <c r="BM288" s="267"/>
      <c r="BN288" s="267"/>
      <c r="BO288" s="267"/>
      <c r="BP288" s="267"/>
      <c r="BQ288" s="267"/>
      <c r="BR288" s="267"/>
      <c r="BS288" s="267"/>
      <c r="BT288" s="267"/>
      <c r="BU288" s="267"/>
      <c r="BV288" s="267"/>
      <c r="BW288" s="267"/>
      <c r="BX288" s="267"/>
      <c r="BY288" s="267"/>
      <c r="BZ288" s="267"/>
      <c r="CA288" s="267"/>
      <c r="CB288" s="267"/>
      <c r="CC288" s="267"/>
      <c r="CD288" s="267"/>
      <c r="CE288" s="267"/>
      <c r="CF288" s="267"/>
      <c r="CG288" s="267"/>
      <c r="CH288" s="267"/>
      <c r="CI288" s="267"/>
      <c r="CJ288" s="267"/>
      <c r="CK288" s="267"/>
      <c r="CL288" s="267"/>
      <c r="CM288" s="267"/>
      <c r="CN288" s="267"/>
      <c r="CO288" s="267"/>
      <c r="CP288" s="267"/>
      <c r="CQ288" s="267"/>
      <c r="CR288" s="267"/>
      <c r="CS288" s="267"/>
      <c r="CT288" s="267"/>
      <c r="CU288" s="267"/>
      <c r="CV288" s="267"/>
      <c r="CW288" s="267"/>
      <c r="CX288" s="267"/>
      <c r="CY288" s="267"/>
      <c r="CZ288" s="267"/>
      <c r="DA288" s="267"/>
      <c r="DB288" s="267"/>
      <c r="DC288" s="267"/>
      <c r="DD288" s="267"/>
      <c r="DE288" s="267"/>
      <c r="DF288" s="267"/>
      <c r="DG288" s="267"/>
      <c r="DH288" s="267"/>
      <c r="DI288" s="267"/>
      <c r="DJ288" s="267"/>
      <c r="DK288" s="267"/>
      <c r="DL288" s="267"/>
    </row>
    <row r="289" spans="1:116" x14ac:dyDescent="0.25">
      <c r="A289" s="267"/>
      <c r="B289" s="267"/>
      <c r="C289" s="267"/>
      <c r="D289" s="267"/>
      <c r="E289" s="267"/>
      <c r="F289" s="267"/>
      <c r="G289" s="267"/>
      <c r="H289" s="267"/>
      <c r="I289" s="267"/>
      <c r="J289" s="267"/>
      <c r="K289" s="267"/>
      <c r="L289" s="267"/>
      <c r="M289" s="267"/>
      <c r="N289" s="267"/>
      <c r="O289" s="267"/>
      <c r="P289" s="267"/>
      <c r="Q289" s="267"/>
      <c r="R289" s="267"/>
      <c r="S289" s="267"/>
      <c r="T289" s="267"/>
      <c r="U289" s="267"/>
      <c r="V289" s="267"/>
      <c r="W289" s="267"/>
      <c r="X289" s="267"/>
      <c r="Y289" s="267"/>
      <c r="Z289" s="267"/>
      <c r="AA289" s="267"/>
      <c r="AB289" s="267"/>
      <c r="AC289" s="267"/>
      <c r="AD289" s="267"/>
      <c r="AE289" s="267"/>
      <c r="AF289" s="267"/>
      <c r="AG289" s="267"/>
      <c r="AH289" s="267"/>
      <c r="AI289" s="267"/>
      <c r="AJ289" s="267"/>
      <c r="AK289" s="267"/>
      <c r="AL289" s="267"/>
      <c r="AM289" s="267"/>
      <c r="AN289" s="267"/>
      <c r="AO289" s="267"/>
      <c r="AP289" s="267"/>
      <c r="AQ289" s="267"/>
      <c r="AR289" s="267"/>
      <c r="AS289" s="267"/>
      <c r="AT289" s="267"/>
      <c r="AU289" s="267"/>
      <c r="AV289" s="267"/>
      <c r="AW289" s="267"/>
      <c r="AX289" s="267"/>
      <c r="AY289" s="267"/>
      <c r="AZ289" s="267"/>
      <c r="BA289" s="267"/>
      <c r="BB289" s="267"/>
      <c r="BC289" s="267"/>
      <c r="BD289" s="267"/>
      <c r="BE289" s="267"/>
      <c r="BF289" s="267"/>
      <c r="BG289" s="267"/>
      <c r="BH289" s="267"/>
      <c r="BI289" s="267"/>
      <c r="BJ289" s="267"/>
      <c r="BK289" s="267"/>
      <c r="BL289" s="267"/>
      <c r="BM289" s="267"/>
      <c r="BN289" s="267"/>
      <c r="BO289" s="267"/>
      <c r="BP289" s="267"/>
      <c r="BQ289" s="267"/>
      <c r="BR289" s="267"/>
      <c r="BS289" s="267"/>
      <c r="BT289" s="267"/>
      <c r="BU289" s="267"/>
      <c r="BV289" s="267"/>
      <c r="BW289" s="267"/>
      <c r="BX289" s="267"/>
      <c r="BY289" s="267"/>
      <c r="BZ289" s="267"/>
      <c r="CA289" s="267"/>
      <c r="CB289" s="267"/>
      <c r="CC289" s="267"/>
      <c r="CD289" s="267"/>
      <c r="CE289" s="267"/>
      <c r="CF289" s="267"/>
      <c r="CG289" s="267"/>
      <c r="CH289" s="267"/>
      <c r="CI289" s="267"/>
      <c r="CJ289" s="267"/>
      <c r="CK289" s="267"/>
      <c r="CL289" s="267"/>
      <c r="CM289" s="267"/>
      <c r="CN289" s="267"/>
      <c r="CO289" s="267"/>
      <c r="CP289" s="267"/>
      <c r="CQ289" s="267"/>
      <c r="CR289" s="267"/>
      <c r="CS289" s="267"/>
      <c r="CT289" s="267"/>
      <c r="CU289" s="267"/>
      <c r="CV289" s="267"/>
      <c r="CW289" s="267"/>
      <c r="CX289" s="267"/>
      <c r="CY289" s="267"/>
      <c r="CZ289" s="267"/>
      <c r="DA289" s="267"/>
      <c r="DB289" s="267"/>
      <c r="DC289" s="267"/>
      <c r="DD289" s="267"/>
      <c r="DE289" s="267"/>
      <c r="DF289" s="267"/>
      <c r="DG289" s="267"/>
      <c r="DH289" s="267"/>
      <c r="DI289" s="267"/>
      <c r="DJ289" s="267"/>
      <c r="DK289" s="267"/>
      <c r="DL289" s="267"/>
    </row>
    <row r="290" spans="1:116" x14ac:dyDescent="0.25">
      <c r="A290" s="267"/>
      <c r="B290" s="267"/>
      <c r="C290" s="267"/>
      <c r="D290" s="267"/>
      <c r="E290" s="267"/>
      <c r="F290" s="267"/>
      <c r="G290" s="267"/>
      <c r="H290" s="267"/>
      <c r="I290" s="267"/>
      <c r="J290" s="267"/>
      <c r="K290" s="267"/>
      <c r="L290" s="267"/>
      <c r="M290" s="267"/>
      <c r="N290" s="267"/>
      <c r="O290" s="267"/>
      <c r="P290" s="267"/>
      <c r="Q290" s="267"/>
      <c r="R290" s="267"/>
      <c r="S290" s="267"/>
      <c r="T290" s="267"/>
      <c r="U290" s="267"/>
      <c r="V290" s="267"/>
      <c r="W290" s="267"/>
      <c r="X290" s="267"/>
      <c r="Y290" s="267"/>
      <c r="Z290" s="267"/>
      <c r="AA290" s="267"/>
      <c r="AB290" s="267"/>
      <c r="AC290" s="267"/>
      <c r="AD290" s="267"/>
      <c r="AE290" s="267"/>
      <c r="AF290" s="267"/>
      <c r="AG290" s="267"/>
      <c r="AH290" s="267"/>
      <c r="AI290" s="267"/>
      <c r="AJ290" s="267"/>
      <c r="AK290" s="267"/>
      <c r="AL290" s="267"/>
      <c r="AM290" s="267"/>
      <c r="AN290" s="267"/>
      <c r="AO290" s="267"/>
      <c r="AP290" s="267"/>
      <c r="AQ290" s="267"/>
      <c r="AR290" s="267"/>
      <c r="AS290" s="267"/>
      <c r="AT290" s="267"/>
      <c r="AU290" s="267"/>
      <c r="AV290" s="267"/>
      <c r="AW290" s="267"/>
      <c r="AX290" s="267"/>
      <c r="AY290" s="267"/>
      <c r="AZ290" s="267"/>
      <c r="BA290" s="267"/>
      <c r="BB290" s="267"/>
      <c r="BC290" s="267"/>
      <c r="BD290" s="267"/>
      <c r="BE290" s="267"/>
      <c r="BF290" s="267"/>
      <c r="BG290" s="267"/>
      <c r="BH290" s="267"/>
      <c r="BI290" s="267"/>
      <c r="BJ290" s="267"/>
      <c r="BK290" s="267"/>
      <c r="BL290" s="267"/>
      <c r="BM290" s="267"/>
      <c r="BN290" s="267"/>
      <c r="BO290" s="267"/>
      <c r="BP290" s="267"/>
      <c r="BQ290" s="267"/>
      <c r="BR290" s="267"/>
      <c r="BS290" s="267"/>
      <c r="BT290" s="267"/>
      <c r="BU290" s="267"/>
      <c r="BV290" s="267"/>
      <c r="BW290" s="267"/>
      <c r="BX290" s="267"/>
      <c r="BY290" s="267"/>
      <c r="BZ290" s="267"/>
      <c r="CA290" s="267"/>
      <c r="CB290" s="267"/>
      <c r="CC290" s="267"/>
      <c r="CD290" s="267"/>
      <c r="CE290" s="267"/>
      <c r="CF290" s="267"/>
      <c r="CG290" s="267"/>
      <c r="CH290" s="267"/>
      <c r="CI290" s="267"/>
      <c r="CJ290" s="267"/>
      <c r="CK290" s="267"/>
      <c r="CL290" s="267"/>
      <c r="CM290" s="267"/>
      <c r="CN290" s="267"/>
      <c r="CO290" s="267"/>
      <c r="CP290" s="267"/>
      <c r="CQ290" s="267"/>
      <c r="CR290" s="267"/>
      <c r="CS290" s="267"/>
      <c r="CT290" s="267"/>
      <c r="CU290" s="267"/>
      <c r="CV290" s="267"/>
      <c r="CW290" s="267"/>
      <c r="CX290" s="267"/>
      <c r="CY290" s="267"/>
      <c r="CZ290" s="267"/>
      <c r="DA290" s="267"/>
      <c r="DB290" s="267"/>
      <c r="DC290" s="267"/>
      <c r="DD290" s="267"/>
      <c r="DE290" s="267"/>
      <c r="DF290" s="267"/>
      <c r="DG290" s="267"/>
      <c r="DH290" s="267"/>
      <c r="DI290" s="267"/>
      <c r="DJ290" s="267"/>
      <c r="DK290" s="267"/>
      <c r="DL290" s="267"/>
    </row>
    <row r="291" spans="1:116" x14ac:dyDescent="0.25">
      <c r="A291" s="267"/>
      <c r="B291" s="267"/>
      <c r="C291" s="267"/>
      <c r="D291" s="267"/>
      <c r="E291" s="267"/>
      <c r="F291" s="267"/>
      <c r="G291" s="267"/>
      <c r="H291" s="267"/>
      <c r="I291" s="267"/>
      <c r="J291" s="267"/>
      <c r="K291" s="267"/>
      <c r="L291" s="267"/>
      <c r="M291" s="267"/>
      <c r="N291" s="267"/>
      <c r="O291" s="267"/>
      <c r="P291" s="267"/>
      <c r="Q291" s="267"/>
      <c r="R291" s="267"/>
      <c r="S291" s="267"/>
      <c r="T291" s="267"/>
      <c r="U291" s="267"/>
      <c r="V291" s="267"/>
      <c r="W291" s="267"/>
      <c r="X291" s="267"/>
      <c r="Y291" s="267"/>
      <c r="Z291" s="267"/>
      <c r="AA291" s="267"/>
      <c r="AB291" s="267"/>
      <c r="AC291" s="267"/>
      <c r="AD291" s="267"/>
      <c r="AE291" s="267"/>
      <c r="AF291" s="267"/>
      <c r="AG291" s="267"/>
      <c r="AH291" s="267"/>
      <c r="AI291" s="267"/>
      <c r="AJ291" s="267"/>
      <c r="AK291" s="267"/>
      <c r="AL291" s="267"/>
      <c r="AM291" s="267"/>
      <c r="AN291" s="267"/>
      <c r="AO291" s="267"/>
      <c r="AP291" s="267"/>
      <c r="AQ291" s="267"/>
      <c r="AR291" s="267"/>
      <c r="AS291" s="267"/>
      <c r="AT291" s="267"/>
      <c r="AU291" s="267"/>
      <c r="AV291" s="267"/>
      <c r="AW291" s="267"/>
      <c r="AX291" s="267"/>
      <c r="AY291" s="267"/>
      <c r="AZ291" s="267"/>
      <c r="BA291" s="267"/>
      <c r="BB291" s="267"/>
      <c r="BC291" s="267"/>
      <c r="BD291" s="267"/>
      <c r="BE291" s="267"/>
      <c r="BF291" s="267"/>
      <c r="BG291" s="267"/>
      <c r="BH291" s="267"/>
      <c r="BI291" s="267"/>
      <c r="BJ291" s="267"/>
      <c r="BK291" s="267"/>
      <c r="BL291" s="267"/>
      <c r="BM291" s="267"/>
      <c r="BN291" s="267"/>
      <c r="BO291" s="267"/>
      <c r="BP291" s="267"/>
      <c r="BQ291" s="267"/>
      <c r="BR291" s="267"/>
      <c r="BS291" s="267"/>
      <c r="BT291" s="267"/>
      <c r="BU291" s="267"/>
      <c r="BV291" s="267"/>
      <c r="BW291" s="267"/>
      <c r="BX291" s="267"/>
      <c r="BY291" s="267"/>
      <c r="BZ291" s="267"/>
      <c r="CA291" s="267"/>
      <c r="CB291" s="267"/>
      <c r="CC291" s="267"/>
      <c r="CD291" s="267"/>
      <c r="CE291" s="267"/>
      <c r="CF291" s="267"/>
      <c r="CG291" s="267"/>
      <c r="CH291" s="267"/>
      <c r="CI291" s="267"/>
      <c r="CJ291" s="267"/>
      <c r="CK291" s="267"/>
      <c r="CL291" s="267"/>
      <c r="CM291" s="267"/>
      <c r="CN291" s="267"/>
      <c r="CO291" s="267"/>
      <c r="CP291" s="267"/>
      <c r="CQ291" s="267"/>
      <c r="CR291" s="267"/>
      <c r="CS291" s="267"/>
      <c r="CT291" s="267"/>
      <c r="CU291" s="267"/>
      <c r="CV291" s="267"/>
      <c r="CW291" s="267"/>
      <c r="CX291" s="267"/>
      <c r="CY291" s="267"/>
      <c r="CZ291" s="267"/>
      <c r="DA291" s="267"/>
      <c r="DB291" s="267"/>
      <c r="DC291" s="267"/>
      <c r="DD291" s="267"/>
      <c r="DE291" s="267"/>
      <c r="DF291" s="267"/>
      <c r="DG291" s="267"/>
      <c r="DH291" s="267"/>
      <c r="DI291" s="267"/>
      <c r="DJ291" s="267"/>
      <c r="DK291" s="267"/>
      <c r="DL291" s="267"/>
    </row>
    <row r="292" spans="1:116" x14ac:dyDescent="0.25">
      <c r="A292" s="267"/>
      <c r="B292" s="267"/>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c r="AA292" s="267"/>
      <c r="AB292" s="267"/>
      <c r="AC292" s="267"/>
      <c r="AD292" s="267"/>
      <c r="AE292" s="267"/>
      <c r="AF292" s="267"/>
      <c r="AG292" s="267"/>
      <c r="AH292" s="267"/>
      <c r="AI292" s="267"/>
      <c r="AJ292" s="267"/>
      <c r="AK292" s="267"/>
      <c r="AL292" s="267"/>
      <c r="AM292" s="267"/>
      <c r="AN292" s="267"/>
      <c r="AO292" s="267"/>
      <c r="AP292" s="267"/>
      <c r="AQ292" s="267"/>
      <c r="AR292" s="267"/>
      <c r="AS292" s="267"/>
      <c r="AT292" s="267"/>
      <c r="AU292" s="267"/>
      <c r="AV292" s="267"/>
      <c r="AW292" s="267"/>
      <c r="AX292" s="267"/>
      <c r="AY292" s="267"/>
      <c r="AZ292" s="267"/>
      <c r="BA292" s="267"/>
      <c r="BB292" s="267"/>
      <c r="BC292" s="267"/>
      <c r="BD292" s="267"/>
      <c r="BE292" s="267"/>
      <c r="BF292" s="267"/>
      <c r="BG292" s="267"/>
      <c r="BH292" s="267"/>
      <c r="BI292" s="267"/>
      <c r="BJ292" s="267"/>
      <c r="BK292" s="267"/>
      <c r="BL292" s="267"/>
      <c r="BM292" s="267"/>
      <c r="BN292" s="267"/>
      <c r="BO292" s="267"/>
      <c r="BP292" s="267"/>
      <c r="BQ292" s="267"/>
      <c r="BR292" s="267"/>
      <c r="BS292" s="267"/>
      <c r="BT292" s="267"/>
      <c r="BU292" s="267"/>
      <c r="BV292" s="267"/>
      <c r="BW292" s="267"/>
      <c r="BX292" s="267"/>
      <c r="BY292" s="267"/>
      <c r="BZ292" s="267"/>
      <c r="CA292" s="267"/>
      <c r="CB292" s="267"/>
      <c r="CC292" s="267"/>
      <c r="CD292" s="267"/>
      <c r="CE292" s="267"/>
      <c r="CF292" s="267"/>
      <c r="CG292" s="267"/>
      <c r="CH292" s="267"/>
      <c r="CI292" s="267"/>
      <c r="CJ292" s="267"/>
      <c r="CK292" s="267"/>
      <c r="CL292" s="267"/>
      <c r="CM292" s="267"/>
      <c r="CN292" s="267"/>
      <c r="CO292" s="267"/>
      <c r="CP292" s="267"/>
      <c r="CQ292" s="267"/>
      <c r="CR292" s="267"/>
      <c r="CS292" s="267"/>
      <c r="CT292" s="267"/>
      <c r="CU292" s="267"/>
      <c r="CV292" s="267"/>
      <c r="CW292" s="267"/>
      <c r="CX292" s="267"/>
      <c r="CY292" s="267"/>
      <c r="CZ292" s="267"/>
      <c r="DA292" s="267"/>
      <c r="DB292" s="267"/>
      <c r="DC292" s="267"/>
      <c r="DD292" s="267"/>
      <c r="DE292" s="267"/>
      <c r="DF292" s="267"/>
      <c r="DG292" s="267"/>
      <c r="DH292" s="267"/>
      <c r="DI292" s="267"/>
      <c r="DJ292" s="267"/>
      <c r="DK292" s="267"/>
      <c r="DL292" s="267"/>
    </row>
    <row r="293" spans="1:116" x14ac:dyDescent="0.25">
      <c r="A293" s="267"/>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c r="AA293" s="267"/>
      <c r="AB293" s="267"/>
      <c r="AC293" s="267"/>
      <c r="AD293" s="267"/>
      <c r="AE293" s="267"/>
      <c r="AF293" s="267"/>
      <c r="AG293" s="267"/>
      <c r="AH293" s="267"/>
      <c r="AI293" s="267"/>
      <c r="AJ293" s="267"/>
      <c r="AK293" s="267"/>
      <c r="AL293" s="267"/>
      <c r="AM293" s="267"/>
      <c r="AN293" s="267"/>
      <c r="AO293" s="267"/>
      <c r="AP293" s="267"/>
      <c r="AQ293" s="267"/>
      <c r="AR293" s="267"/>
      <c r="AS293" s="267"/>
      <c r="AT293" s="267"/>
      <c r="AU293" s="267"/>
      <c r="AV293" s="267"/>
      <c r="AW293" s="267"/>
      <c r="AX293" s="267"/>
      <c r="AY293" s="267"/>
      <c r="AZ293" s="267"/>
      <c r="BA293" s="267"/>
      <c r="BB293" s="267"/>
      <c r="BC293" s="267"/>
      <c r="BD293" s="267"/>
      <c r="BE293" s="267"/>
      <c r="BF293" s="267"/>
      <c r="BG293" s="267"/>
      <c r="BH293" s="267"/>
      <c r="BI293" s="267"/>
      <c r="BJ293" s="267"/>
      <c r="BK293" s="267"/>
      <c r="BL293" s="267"/>
      <c r="BM293" s="267"/>
      <c r="BN293" s="267"/>
      <c r="BO293" s="267"/>
      <c r="BP293" s="267"/>
      <c r="BQ293" s="267"/>
      <c r="BR293" s="267"/>
      <c r="BS293" s="267"/>
      <c r="BT293" s="267"/>
      <c r="BU293" s="267"/>
      <c r="BV293" s="267"/>
      <c r="BW293" s="267"/>
      <c r="BX293" s="267"/>
      <c r="BY293" s="267"/>
      <c r="BZ293" s="267"/>
      <c r="CA293" s="267"/>
      <c r="CB293" s="267"/>
      <c r="CC293" s="267"/>
      <c r="CD293" s="267"/>
      <c r="CE293" s="267"/>
      <c r="CF293" s="267"/>
      <c r="CG293" s="267"/>
      <c r="CH293" s="267"/>
      <c r="CI293" s="267"/>
      <c r="CJ293" s="267"/>
      <c r="CK293" s="267"/>
      <c r="CL293" s="267"/>
      <c r="CM293" s="267"/>
      <c r="CN293" s="267"/>
      <c r="CO293" s="267"/>
      <c r="CP293" s="267"/>
      <c r="CQ293" s="267"/>
      <c r="CR293" s="267"/>
      <c r="CS293" s="267"/>
      <c r="CT293" s="267"/>
      <c r="CU293" s="267"/>
      <c r="CV293" s="267"/>
      <c r="CW293" s="267"/>
      <c r="CX293" s="267"/>
      <c r="CY293" s="267"/>
      <c r="CZ293" s="267"/>
      <c r="DA293" s="267"/>
      <c r="DB293" s="267"/>
      <c r="DC293" s="267"/>
      <c r="DD293" s="267"/>
      <c r="DE293" s="267"/>
      <c r="DF293" s="267"/>
      <c r="DG293" s="267"/>
      <c r="DH293" s="267"/>
      <c r="DI293" s="267"/>
      <c r="DJ293" s="267"/>
      <c r="DK293" s="267"/>
      <c r="DL293" s="267"/>
    </row>
    <row r="294" spans="1:116" x14ac:dyDescent="0.25">
      <c r="A294" s="267"/>
      <c r="B294" s="267"/>
      <c r="C294" s="267"/>
      <c r="D294" s="267"/>
      <c r="E294" s="267"/>
      <c r="F294" s="267"/>
      <c r="G294" s="267"/>
      <c r="H294" s="267"/>
      <c r="I294" s="267"/>
      <c r="J294" s="267"/>
      <c r="K294" s="267"/>
      <c r="L294" s="267"/>
      <c r="M294" s="267"/>
      <c r="N294" s="267"/>
      <c r="O294" s="267"/>
      <c r="P294" s="267"/>
      <c r="Q294" s="267"/>
      <c r="R294" s="267"/>
      <c r="S294" s="267"/>
      <c r="T294" s="267"/>
      <c r="U294" s="267"/>
      <c r="V294" s="267"/>
      <c r="W294" s="267"/>
      <c r="X294" s="267"/>
      <c r="Y294" s="267"/>
      <c r="Z294" s="267"/>
      <c r="AA294" s="267"/>
      <c r="AB294" s="267"/>
      <c r="AC294" s="267"/>
      <c r="AD294" s="267"/>
      <c r="AE294" s="267"/>
      <c r="AF294" s="267"/>
      <c r="AG294" s="267"/>
      <c r="AH294" s="267"/>
      <c r="AI294" s="267"/>
      <c r="AJ294" s="267"/>
      <c r="AK294" s="267"/>
      <c r="AL294" s="267"/>
      <c r="AM294" s="267"/>
      <c r="AN294" s="267"/>
      <c r="AO294" s="267"/>
      <c r="AP294" s="267"/>
      <c r="AQ294" s="267"/>
      <c r="AR294" s="267"/>
      <c r="AS294" s="267"/>
      <c r="AT294" s="267"/>
      <c r="AU294" s="267"/>
      <c r="AV294" s="267"/>
      <c r="AW294" s="267"/>
      <c r="AX294" s="267"/>
      <c r="AY294" s="267"/>
      <c r="AZ294" s="267"/>
      <c r="BA294" s="267"/>
      <c r="BB294" s="267"/>
      <c r="BC294" s="267"/>
      <c r="BD294" s="267"/>
      <c r="BE294" s="267"/>
      <c r="BF294" s="267"/>
      <c r="BG294" s="267"/>
      <c r="BH294" s="267"/>
      <c r="BI294" s="267"/>
      <c r="BJ294" s="267"/>
      <c r="BK294" s="267"/>
      <c r="BL294" s="267"/>
      <c r="BM294" s="267"/>
      <c r="BN294" s="267"/>
      <c r="BO294" s="267"/>
      <c r="BP294" s="267"/>
      <c r="BQ294" s="267"/>
      <c r="BR294" s="267"/>
      <c r="BS294" s="267"/>
      <c r="BT294" s="267"/>
      <c r="BU294" s="267"/>
      <c r="BV294" s="267"/>
      <c r="BW294" s="267"/>
      <c r="BX294" s="267"/>
      <c r="BY294" s="267"/>
      <c r="BZ294" s="267"/>
      <c r="CA294" s="267"/>
      <c r="CB294" s="267"/>
      <c r="CC294" s="267"/>
      <c r="CD294" s="267"/>
      <c r="CE294" s="267"/>
      <c r="CF294" s="267"/>
      <c r="CG294" s="267"/>
      <c r="CH294" s="267"/>
      <c r="CI294" s="267"/>
      <c r="CJ294" s="267"/>
      <c r="CK294" s="267"/>
      <c r="CL294" s="267"/>
      <c r="CM294" s="267"/>
      <c r="CN294" s="267"/>
      <c r="CO294" s="267"/>
      <c r="CP294" s="267"/>
      <c r="CQ294" s="267"/>
      <c r="CR294" s="267"/>
      <c r="CS294" s="267"/>
      <c r="CT294" s="267"/>
      <c r="CU294" s="267"/>
      <c r="CV294" s="267"/>
      <c r="CW294" s="267"/>
      <c r="CX294" s="267"/>
      <c r="CY294" s="267"/>
      <c r="CZ294" s="267"/>
      <c r="DA294" s="267"/>
      <c r="DB294" s="267"/>
      <c r="DC294" s="267"/>
      <c r="DD294" s="267"/>
      <c r="DE294" s="267"/>
      <c r="DF294" s="267"/>
      <c r="DG294" s="267"/>
      <c r="DH294" s="267"/>
      <c r="DI294" s="267"/>
      <c r="DJ294" s="267"/>
      <c r="DK294" s="267"/>
      <c r="DL294" s="267"/>
    </row>
    <row r="295" spans="1:116" x14ac:dyDescent="0.25">
      <c r="A295" s="267"/>
      <c r="B295" s="267"/>
      <c r="C295" s="267"/>
      <c r="D295" s="267"/>
      <c r="E295" s="267"/>
      <c r="F295" s="267"/>
      <c r="G295" s="267"/>
      <c r="H295" s="267"/>
      <c r="I295" s="267"/>
      <c r="J295" s="267"/>
      <c r="K295" s="267"/>
      <c r="L295" s="267"/>
      <c r="M295" s="267"/>
      <c r="N295" s="267"/>
      <c r="O295" s="267"/>
      <c r="P295" s="267"/>
      <c r="Q295" s="267"/>
      <c r="R295" s="267"/>
      <c r="S295" s="267"/>
      <c r="T295" s="267"/>
      <c r="U295" s="267"/>
      <c r="V295" s="267"/>
      <c r="W295" s="267"/>
      <c r="X295" s="267"/>
      <c r="Y295" s="267"/>
      <c r="Z295" s="267"/>
      <c r="AA295" s="267"/>
      <c r="AB295" s="267"/>
      <c r="AC295" s="267"/>
      <c r="AD295" s="267"/>
      <c r="AE295" s="267"/>
      <c r="AF295" s="267"/>
      <c r="AG295" s="267"/>
      <c r="AH295" s="267"/>
      <c r="AI295" s="267"/>
      <c r="AJ295" s="267"/>
      <c r="AK295" s="267"/>
      <c r="AL295" s="267"/>
      <c r="AM295" s="267"/>
      <c r="AN295" s="267"/>
      <c r="AO295" s="267"/>
      <c r="AP295" s="267"/>
      <c r="AQ295" s="267"/>
      <c r="AR295" s="267"/>
      <c r="AS295" s="267"/>
      <c r="AT295" s="267"/>
      <c r="AU295" s="267"/>
      <c r="AV295" s="267"/>
      <c r="AW295" s="267"/>
      <c r="AX295" s="267"/>
      <c r="AY295" s="267"/>
      <c r="AZ295" s="267"/>
      <c r="BA295" s="267"/>
      <c r="BB295" s="267"/>
      <c r="BC295" s="267"/>
      <c r="BD295" s="267"/>
      <c r="BE295" s="267"/>
      <c r="BF295" s="267"/>
      <c r="BG295" s="267"/>
      <c r="BH295" s="267"/>
      <c r="BI295" s="267"/>
      <c r="BJ295" s="267"/>
      <c r="BK295" s="267"/>
      <c r="BL295" s="267"/>
      <c r="BM295" s="267"/>
      <c r="BN295" s="267"/>
      <c r="BO295" s="267"/>
      <c r="BP295" s="267"/>
      <c r="BQ295" s="267"/>
      <c r="BR295" s="267"/>
      <c r="BS295" s="267"/>
      <c r="BT295" s="267"/>
      <c r="BU295" s="267"/>
      <c r="BV295" s="267"/>
      <c r="BW295" s="267"/>
      <c r="BX295" s="267"/>
      <c r="BY295" s="267"/>
      <c r="BZ295" s="267"/>
      <c r="CA295" s="267"/>
      <c r="CB295" s="267"/>
      <c r="CC295" s="267"/>
      <c r="CD295" s="267"/>
      <c r="CE295" s="267"/>
      <c r="CF295" s="267"/>
      <c r="CG295" s="267"/>
      <c r="CH295" s="267"/>
      <c r="CI295" s="267"/>
      <c r="CJ295" s="267"/>
      <c r="CK295" s="267"/>
      <c r="CL295" s="267"/>
      <c r="CM295" s="267"/>
      <c r="CN295" s="267"/>
      <c r="CO295" s="267"/>
      <c r="CP295" s="267"/>
      <c r="CQ295" s="267"/>
      <c r="CR295" s="267"/>
      <c r="CS295" s="267"/>
      <c r="CT295" s="267"/>
      <c r="CU295" s="267"/>
      <c r="CV295" s="267"/>
      <c r="CW295" s="267"/>
      <c r="CX295" s="267"/>
      <c r="CY295" s="267"/>
      <c r="CZ295" s="267"/>
      <c r="DA295" s="267"/>
      <c r="DB295" s="267"/>
      <c r="DC295" s="267"/>
      <c r="DD295" s="267"/>
      <c r="DE295" s="267"/>
      <c r="DF295" s="267"/>
      <c r="DG295" s="267"/>
      <c r="DH295" s="267"/>
      <c r="DI295" s="267"/>
      <c r="DJ295" s="267"/>
      <c r="DK295" s="267"/>
      <c r="DL295" s="267"/>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8080"/>
  </sheetPr>
  <dimension ref="A1:R26"/>
  <sheetViews>
    <sheetView workbookViewId="0"/>
  </sheetViews>
  <sheetFormatPr defaultRowHeight="15" x14ac:dyDescent="0.25"/>
  <cols>
    <col min="1" max="1" width="25" customWidth="1"/>
    <col min="2" max="2" width="12" customWidth="1"/>
    <col min="3" max="4" width="15" customWidth="1"/>
    <col min="5" max="5" width="12" customWidth="1"/>
    <col min="6" max="6" width="16" customWidth="1"/>
    <col min="7" max="7" width="10" customWidth="1"/>
    <col min="8" max="11" width="6" customWidth="1"/>
    <col min="12" max="12" width="8" customWidth="1"/>
    <col min="13" max="16" width="6" customWidth="1"/>
    <col min="17" max="18" width="8" customWidth="1"/>
  </cols>
  <sheetData>
    <row r="1" spans="1:18" ht="90" customHeight="1" x14ac:dyDescent="0.25">
      <c r="A1" s="275" t="s">
        <v>9099</v>
      </c>
      <c r="B1" s="275" t="s">
        <v>9101</v>
      </c>
      <c r="C1" s="275" t="s">
        <v>9102</v>
      </c>
      <c r="D1" s="276" t="s">
        <v>9147</v>
      </c>
      <c r="E1" s="277" t="s">
        <v>9566</v>
      </c>
      <c r="F1" s="277" t="s">
        <v>1335</v>
      </c>
      <c r="G1" s="277" t="s">
        <v>9247</v>
      </c>
      <c r="H1" s="277" t="s">
        <v>9248</v>
      </c>
      <c r="I1" s="277" t="s">
        <v>9162</v>
      </c>
      <c r="J1" s="277" t="s">
        <v>9159</v>
      </c>
      <c r="K1" s="277" t="s">
        <v>9249</v>
      </c>
      <c r="L1" s="277" t="s">
        <v>9165</v>
      </c>
      <c r="M1" s="277" t="s">
        <v>9250</v>
      </c>
      <c r="N1" s="277" t="s">
        <v>9251</v>
      </c>
      <c r="O1" s="277" t="s">
        <v>9172</v>
      </c>
      <c r="P1" s="277" t="s">
        <v>9173</v>
      </c>
      <c r="Q1" s="277" t="s">
        <v>9252</v>
      </c>
      <c r="R1" s="277" t="s">
        <v>9253</v>
      </c>
    </row>
    <row r="2" spans="1:18" x14ac:dyDescent="0.25">
      <c r="A2" s="278"/>
      <c r="B2" s="278"/>
      <c r="C2" s="278"/>
      <c r="D2" s="279"/>
      <c r="E2" s="280" t="s">
        <v>9265</v>
      </c>
      <c r="F2" s="280" t="s">
        <v>9265</v>
      </c>
      <c r="G2" s="280" t="s">
        <v>9266</v>
      </c>
      <c r="H2" s="280" t="s">
        <v>9265</v>
      </c>
      <c r="I2" s="280" t="s">
        <v>9265</v>
      </c>
      <c r="J2" s="280" t="s">
        <v>9265</v>
      </c>
      <c r="K2" s="280" t="s">
        <v>9265</v>
      </c>
      <c r="L2" s="280" t="s">
        <v>9239</v>
      </c>
      <c r="M2" s="280" t="s">
        <v>9265</v>
      </c>
      <c r="N2" s="280" t="s">
        <v>9265</v>
      </c>
      <c r="O2" s="280" t="s">
        <v>9265</v>
      </c>
      <c r="P2" s="280" t="s">
        <v>9265</v>
      </c>
      <c r="Q2" s="280" t="s">
        <v>9239</v>
      </c>
      <c r="R2" s="280" t="s">
        <v>9238</v>
      </c>
    </row>
    <row r="3" spans="1:18" x14ac:dyDescent="0.25">
      <c r="A3" s="281" t="s">
        <v>557</v>
      </c>
      <c r="B3" s="281" t="s">
        <v>558</v>
      </c>
      <c r="C3" s="281" t="s">
        <v>9567</v>
      </c>
      <c r="D3" s="282" t="s">
        <v>9568</v>
      </c>
      <c r="E3" s="283">
        <f>'Country Indicator Data'!P37+'Country Indicator Data'!P127+'Country Indicator Data'!P128+'Country Indicator Data'!P170</f>
        <v>3909380</v>
      </c>
      <c r="F3" s="283">
        <f>VLOOKUP(B3,'Core Indicators'!$C$3:$G$198,5,FALSE)</f>
        <v>21538000</v>
      </c>
      <c r="G3" s="284">
        <f>AVERAGE('Country Indicator Data'!C37,'Country Indicator Data'!C127,'Country Indicator Data'!C128,'Country Indicator Data'!C170)</f>
        <v>0.80926250092500007</v>
      </c>
      <c r="H3" s="284">
        <f>AVERAGE('Country Indicator Data'!D37,'Country Indicator Data'!D127,'Country Indicator Data'!D128,'Country Indicator Data'!D170)</f>
        <v>6.25</v>
      </c>
      <c r="I3" s="284">
        <f>AVERAGE('Country Indicator Data'!E37,'Country Indicator Data'!E127,'Country Indicator Data'!E128,'Country Indicator Data'!E170)</f>
        <v>7.4999999999999997E-2</v>
      </c>
      <c r="J3" s="284">
        <f>AVERAGE('Country Indicator Data'!F37,'Country Indicator Data'!F127,'Country Indicator Data'!F128,'Country Indicator Data'!F170)</f>
        <v>4.5083333333249991</v>
      </c>
      <c r="K3" s="284">
        <f>AVERAGE('Country Indicator Data'!G37,'Country Indicator Data'!G127,'Country Indicator Data'!G128,'Country Indicator Data'!G170)</f>
        <v>0.63819525333333338</v>
      </c>
      <c r="L3" s="284">
        <f>AVERAGE('Country Indicator Data'!H37,'Country Indicator Data'!H127,'Country Indicator Data'!H128,'Country Indicator Data'!H170)</f>
        <v>39.825000000000003</v>
      </c>
      <c r="M3" s="284">
        <f>AVERAGE('Country Indicator Data'!I37,'Country Indicator Data'!I127,'Country Indicator Data'!I128,'Country Indicator Data'!I170)</f>
        <v>4.5</v>
      </c>
      <c r="N3" s="283">
        <f>VLOOKUP($B3,'Core Indicators'!$C$3:$EU$891,149,FALSE)</f>
        <v>1728</v>
      </c>
      <c r="O3" s="284">
        <f>AVERAGE('Country Indicator Data'!K37,'Country Indicator Data'!K127,'Country Indicator Data'!K128,'Country Indicator Data'!K170)</f>
        <v>-0.95829504727499992</v>
      </c>
      <c r="P3" s="284">
        <f>AVERAGE('Country Indicator Data'!L37,'Country Indicator Data'!L127,'Country Indicator Data'!L128,'Country Indicator Data'!L170)</f>
        <v>3.9375</v>
      </c>
      <c r="Q3" s="284">
        <f>AVERAGE('Country Indicator Data'!M37,'Country Indicator Data'!M127,'Country Indicator Data'!M128,'Country Indicator Data'!M170)</f>
        <v>32.5</v>
      </c>
      <c r="R3" s="284">
        <f>AVERAGE('Country Indicator Data'!N37,'Country Indicator Data'!N127,'Country Indicator Data'!N128,'Country Indicator Data'!N170)</f>
        <v>25.75</v>
      </c>
    </row>
    <row r="4" spans="1:18" x14ac:dyDescent="0.25">
      <c r="A4" s="281" t="s">
        <v>650</v>
      </c>
      <c r="B4" s="281" t="s">
        <v>651</v>
      </c>
      <c r="C4" s="281" t="s">
        <v>9569</v>
      </c>
      <c r="D4" s="285" t="s">
        <v>9570</v>
      </c>
      <c r="E4" s="283">
        <f>'Country Indicator Data'!P26+'Country Indicator Data'!P34+'Country Indicator Data'!P40+'Country Indicator Data'!P51+'Country Indicator Data'!P53+'Country Indicator Data'!P137+'Country Indicator Data'!P138+'Country Indicator Data'!P177+'Country Indicator Data'!P188</f>
        <v>12749362</v>
      </c>
      <c r="F4" s="283">
        <f>VLOOKUP(B4,'Core Indicators'!$C$3:$G$198,5,FALSE)</f>
        <v>837127000</v>
      </c>
      <c r="G4" s="284">
        <f>AVERAGE('Country Indicator Data'!C26,'Country Indicator Data'!C34,'Country Indicator Data'!C40,'Country Indicator Data'!C51,'Country Indicator Data'!C53,'Country Indicator Data'!C137,'Country Indicator Data'!C138,'Country Indicator Data'!C177,'Country Indicator Data'!C188)</f>
        <v>0.37539587784444445</v>
      </c>
      <c r="H4" s="284">
        <f>AVERAGE('Country Indicator Data'!D26,'Country Indicator Data'!D34,'Country Indicator Data'!D40,'Country Indicator Data'!D51,'Country Indicator Data'!D53,'Country Indicator Data'!D137,'Country Indicator Data'!D138,'Country Indicator Data'!D177,'Country Indicator Data'!D188)</f>
        <v>10</v>
      </c>
      <c r="I4" s="284">
        <f>AVERAGE('Country Indicator Data'!E26,'Country Indicator Data'!E34,'Country Indicator Data'!E40,'Country Indicator Data'!E51,'Country Indicator Data'!E53,'Country Indicator Data'!E137,'Country Indicator Data'!E138,'Country Indicator Data'!E177,'Country Indicator Data'!E188)</f>
        <v>0.2035888888888889</v>
      </c>
      <c r="J4" s="284">
        <f>AVERAGE('Country Indicator Data'!F26,'Country Indicator Data'!F34,'Country Indicator Data'!F40,'Country Indicator Data'!F51,'Country Indicator Data'!F53,'Country Indicator Data'!F137,'Country Indicator Data'!F138,'Country Indicator Data'!F177,'Country Indicator Data'!F188)</f>
        <v>6.948148148144444</v>
      </c>
      <c r="K4" s="284">
        <f>AVERAGE('Country Indicator Data'!G26,'Country Indicator Data'!G34,'Country Indicator Data'!G40,'Country Indicator Data'!G51,'Country Indicator Data'!G53,'Country Indicator Data'!G137,'Country Indicator Data'!G138,'Country Indicator Data'!G177,'Country Indicator Data'!G188)</f>
        <v>0.39423033085555553</v>
      </c>
      <c r="L4" s="284">
        <f>AVERAGE('Country Indicator Data'!H26,'Country Indicator Data'!H34,'Country Indicator Data'!H40,'Country Indicator Data'!H51,'Country Indicator Data'!H53,'Country Indicator Data'!H137,'Country Indicator Data'!H138,'Country Indicator Data'!H177,'Country Indicator Data'!H188)</f>
        <v>45.900000000000006</v>
      </c>
      <c r="M4" s="284">
        <f>AVERAGE('Country Indicator Data'!I26,'Country Indicator Data'!I34,'Country Indicator Data'!I40,'Country Indicator Data'!I51,'Country Indicator Data'!I53,'Country Indicator Data'!I137,'Country Indicator Data'!I138,'Country Indicator Data'!I177,'Country Indicator Data'!I188)</f>
        <v>2.3333333333333335</v>
      </c>
      <c r="N4" s="283">
        <f>VLOOKUP($B4,'Core Indicators'!$C$3:$EU$891,149,FALSE)</f>
        <v>4004</v>
      </c>
      <c r="O4" s="284">
        <f>AVERAGE('Country Indicator Data'!K26,'Country Indicator Data'!K34,'Country Indicator Data'!K40,'Country Indicator Data'!K51,'Country Indicator Data'!K53,'Country Indicator Data'!K137,'Country Indicator Data'!K138,'Country Indicator Data'!K177,'Country Indicator Data'!K188)</f>
        <v>-0.38842570284444444</v>
      </c>
      <c r="P4" s="284">
        <f>AVERAGE('Country Indicator Data'!L26,'Country Indicator Data'!L34,'Country Indicator Data'!L40,'Country Indicator Data'!L51,'Country Indicator Data'!L53,'Country Indicator Data'!L137,'Country Indicator Data'!L138,'Country Indicator Data'!L177,'Country Indicator Data'!L188)</f>
        <v>6.25</v>
      </c>
      <c r="Q4" s="284">
        <f>AVERAGE('Country Indicator Data'!M26,'Country Indicator Data'!M34,'Country Indicator Data'!M40,'Country Indicator Data'!M51,'Country Indicator Data'!M53,'Country Indicator Data'!M137,'Country Indicator Data'!M138,'Country Indicator Data'!M177,'Country Indicator Data'!M188)</f>
        <v>68.555555555555557</v>
      </c>
      <c r="R4" s="284">
        <f>AVERAGE('Country Indicator Data'!N26,'Country Indicator Data'!N34,'Country Indicator Data'!N40,'Country Indicator Data'!N51,'Country Indicator Data'!N53,'Country Indicator Data'!N137,'Country Indicator Data'!N138,'Country Indicator Data'!N177,'Country Indicator Data'!N188)</f>
        <v>37</v>
      </c>
    </row>
    <row r="5" spans="1:18" x14ac:dyDescent="0.25">
      <c r="A5" s="281" t="s">
        <v>610</v>
      </c>
      <c r="B5" s="281" t="s">
        <v>611</v>
      </c>
      <c r="C5" s="281" t="s">
        <v>9571</v>
      </c>
      <c r="D5" s="285" t="s">
        <v>9572</v>
      </c>
      <c r="E5" s="283">
        <f>'Country Indicator Data'!P80+'Country Indicator Data'!P136</f>
        <v>3744070</v>
      </c>
      <c r="F5" s="283">
        <f>VLOOKUP(B5,'Core Indicators'!$C$3:$G$198,5,FALSE)</f>
        <v>1665875000</v>
      </c>
      <c r="G5" s="284">
        <f>AVERAGE('Country Indicator Data'!C80,'Country Indicator Data'!C136)</f>
        <v>0.75808737944999993</v>
      </c>
      <c r="H5" s="284">
        <f>AVERAGE('Country Indicator Data'!D80,'Country Indicator Data'!D136)</f>
        <v>5</v>
      </c>
      <c r="I5" s="284">
        <f>AVERAGE('Country Indicator Data'!E80,'Country Indicator Data'!E136)</f>
        <v>8.3500000000000005E-2</v>
      </c>
      <c r="J5" s="284">
        <f>AVERAGE('Country Indicator Data'!F80,'Country Indicator Data'!F136)</f>
        <v>5.5</v>
      </c>
      <c r="K5" s="284">
        <f>AVERAGE('Country Indicator Data'!G80,'Country Indicator Data'!G136)</f>
        <v>0.52410904214999998</v>
      </c>
      <c r="L5" s="284">
        <f>AVERAGE('Country Indicator Data'!H80,'Country Indicator Data'!H136)</f>
        <v>33.650000000000006</v>
      </c>
      <c r="M5" s="284">
        <f>AVERAGE('Country Indicator Data'!I80,'Country Indicator Data'!I136)</f>
        <v>3</v>
      </c>
      <c r="N5" s="283">
        <f>VLOOKUP($B5,'Core Indicators'!$C$3:$EU$891,149,FALSE)</f>
        <v>1094</v>
      </c>
      <c r="O5" s="284">
        <f>AVERAGE('Country Indicator Data'!K80,'Country Indicator Data'!K136)</f>
        <v>-0.34916854835</v>
      </c>
      <c r="P5" s="284">
        <f>AVERAGE('Country Indicator Data'!L80,'Country Indicator Data'!L136)</f>
        <v>5.125</v>
      </c>
      <c r="Q5" s="284">
        <f>AVERAGE('Country Indicator Data'!M80,'Country Indicator Data'!M136)</f>
        <v>54.5</v>
      </c>
      <c r="R5" s="284">
        <f>AVERAGE('Country Indicator Data'!N80,'Country Indicator Data'!N136)</f>
        <v>36.5</v>
      </c>
    </row>
    <row r="6" spans="1:18" x14ac:dyDescent="0.25">
      <c r="A6" s="281" t="s">
        <v>681</v>
      </c>
      <c r="B6" s="281" t="s">
        <v>682</v>
      </c>
      <c r="C6" s="281" t="s">
        <v>9573</v>
      </c>
      <c r="D6" s="285" t="s">
        <v>9574</v>
      </c>
      <c r="E6" s="283">
        <f>'Country Indicator Data'!P54+'Country Indicator Data'!P83+'Country Indicator Data'!P88+'Country Indicator Data'!P99+'Country Indicator Data'!P169+'Country Indicator Data'!P179</f>
        <v>2482040</v>
      </c>
      <c r="F6" s="283">
        <f>VLOOKUP(B6,'Core Indicators'!$C$3:$G$198,5,FALSE)</f>
        <v>279203000</v>
      </c>
      <c r="G6" s="284">
        <f>AVERAGE('Country Indicator Data'!C54,'Country Indicator Data'!C83,'Country Indicator Data'!C88,'Country Indicator Data'!C99,'Country Indicator Data'!C169,'Country Indicator Data'!C179)</f>
        <v>0.50963423659999996</v>
      </c>
      <c r="H6" s="284">
        <f>AVERAGE('Country Indicator Data'!D54,'Country Indicator Data'!D83,'Country Indicator Data'!D88,'Country Indicator Data'!D99,'Country Indicator Data'!D169,'Country Indicator Data'!D179)</f>
        <v>3.5</v>
      </c>
      <c r="I6" s="284">
        <f>AVERAGE('Country Indicator Data'!E54,'Country Indicator Data'!E83,'Country Indicator Data'!E88,'Country Indicator Data'!E99,'Country Indicator Data'!E169,'Country Indicator Data'!E179)</f>
        <v>0.32666666666666666</v>
      </c>
      <c r="J6" s="284">
        <f>AVERAGE('Country Indicator Data'!F54,'Country Indicator Data'!F83,'Country Indicator Data'!F88,'Country Indicator Data'!F99,'Country Indicator Data'!F169,'Country Indicator Data'!F179)</f>
        <v>3.966666666683333</v>
      </c>
      <c r="K6" s="284">
        <f>AVERAGE('Country Indicator Data'!G54,'Country Indicator Data'!G83,'Country Indicator Data'!G88,'Country Indicator Data'!G99,'Country Indicator Data'!G169,'Country Indicator Data'!G179)</f>
        <v>0.44548120716666667</v>
      </c>
      <c r="L6" s="284">
        <f>AVERAGE('Country Indicator Data'!H54,'Country Indicator Data'!H83,'Country Indicator Data'!H88,'Country Indicator Data'!H99,'Country Indicator Data'!H169,'Country Indicator Data'!H179)</f>
        <v>34.31666666666667</v>
      </c>
      <c r="M6" s="284">
        <f>AVERAGE('Country Indicator Data'!I54,'Country Indicator Data'!I83,'Country Indicator Data'!I88,'Country Indicator Data'!I99,'Country Indicator Data'!I169,'Country Indicator Data'!I179)</f>
        <v>3.8333333333333335</v>
      </c>
      <c r="N6" s="283">
        <f>VLOOKUP($B6,'Core Indicators'!$C$3:$EU$891,149,FALSE)</f>
        <v>63137</v>
      </c>
      <c r="O6" s="284">
        <f>AVERAGE('Country Indicator Data'!K54,'Country Indicator Data'!K83,'Country Indicator Data'!K88,'Country Indicator Data'!K99,'Country Indicator Data'!K169,'Country Indicator Data'!K179)</f>
        <v>-0.86944311111666683</v>
      </c>
      <c r="P6" s="284">
        <f>AVERAGE('Country Indicator Data'!L54,'Country Indicator Data'!L83,'Country Indicator Data'!L88,'Country Indicator Data'!L99,'Country Indicator Data'!L169,'Country Indicator Data'!L179)</f>
        <v>3.4583333333333335</v>
      </c>
      <c r="Q6" s="284">
        <f>AVERAGE('Country Indicator Data'!M54,'Country Indicator Data'!M83,'Country Indicator Data'!M88,'Country Indicator Data'!M99,'Country Indicator Data'!M169,'Country Indicator Data'!M179)</f>
        <v>27.5</v>
      </c>
      <c r="R6" s="284">
        <f>AVERAGE('Country Indicator Data'!N54,'Country Indicator Data'!N83,'Country Indicator Data'!N88,'Country Indicator Data'!N99,'Country Indicator Data'!N169,'Country Indicator Data'!N179)</f>
        <v>30.5</v>
      </c>
    </row>
    <row r="7" spans="1:18" x14ac:dyDescent="0.25">
      <c r="A7" s="281" t="s">
        <v>669</v>
      </c>
      <c r="B7" s="281" t="s">
        <v>670</v>
      </c>
      <c r="C7" s="281" t="s">
        <v>9575</v>
      </c>
      <c r="D7" s="285" t="s">
        <v>9576</v>
      </c>
      <c r="E7" s="283">
        <f>'Country Indicator Data'!P71+'Country Indicator Data'!P179</f>
        <v>898530</v>
      </c>
      <c r="F7" s="283">
        <f>VLOOKUP(B7,'Core Indicators'!$C$3:$G$198,5,FALSE)</f>
        <v>95525000</v>
      </c>
      <c r="G7" s="284">
        <f>AVERAGE('Country Indicator Data'!C71,'Country Indicator Data'!C179)</f>
        <v>0.24144923930000001</v>
      </c>
      <c r="H7" s="284">
        <f>AVERAGE('Country Indicator Data'!D71,'Country Indicator Data'!D179)</f>
        <v>8</v>
      </c>
      <c r="I7" s="284">
        <f>AVERAGE('Country Indicator Data'!E71,'Country Indicator Data'!E179)</f>
        <v>0.18350000000000002</v>
      </c>
      <c r="J7" s="284">
        <f>AVERAGE('Country Indicator Data'!F71,'Country Indicator Data'!F179)</f>
        <v>4.9166666667000003</v>
      </c>
      <c r="K7" s="284">
        <f>AVERAGE('Country Indicator Data'!G71,'Country Indicator Data'!G179)</f>
        <v>0.21366332590000001</v>
      </c>
      <c r="L7" s="284">
        <f>AVERAGE('Country Indicator Data'!H71,'Country Indicator Data'!H179)</f>
        <v>37.4</v>
      </c>
      <c r="M7" s="284">
        <f>AVERAGE('Country Indicator Data'!I71,'Country Indicator Data'!I179)</f>
        <v>3.5</v>
      </c>
      <c r="N7" s="283">
        <f>VLOOKUP($B7,'Core Indicators'!$C$3:$EU$891,149,FALSE)</f>
        <v>51092</v>
      </c>
      <c r="O7" s="284">
        <f>AVERAGE('Country Indicator Data'!K71,'Country Indicator Data'!K179)</f>
        <v>-4.2062647650000007E-2</v>
      </c>
      <c r="P7" s="284">
        <f>AVERAGE('Country Indicator Data'!L71,'Country Indicator Data'!L179)</f>
        <v>3.5</v>
      </c>
      <c r="Q7" s="284">
        <f>AVERAGE('Country Indicator Data'!M71,'Country Indicator Data'!M179)</f>
        <v>60</v>
      </c>
      <c r="R7" s="284">
        <f>AVERAGE('Country Indicator Data'!N71,'Country Indicator Data'!N179)</f>
        <v>43.5</v>
      </c>
    </row>
    <row r="8" spans="1:18" x14ac:dyDescent="0.25">
      <c r="A8" s="281" t="s">
        <v>1479</v>
      </c>
      <c r="B8" s="281" t="s">
        <v>1480</v>
      </c>
      <c r="C8" s="281" t="s">
        <v>9577</v>
      </c>
      <c r="D8" s="285" t="s">
        <v>9578</v>
      </c>
      <c r="E8" s="283">
        <f>'Country Indicator Data'!P52+'Country Indicator Data'!P86+'Country Indicator Data'!P101+'Country Indicator Data'!P178</f>
        <v>4590781</v>
      </c>
      <c r="F8" s="283">
        <f>VLOOKUP(B8,'Core Indicators'!$C$3:$G$198,5,FALSE)</f>
        <v>125098000</v>
      </c>
      <c r="G8" s="284">
        <f>AVERAGE('Country Indicator Data'!C52,'Country Indicator Data'!C86,'Country Indicator Data'!C101,'Country Indicator Data'!C178)</f>
        <v>0.210782986625</v>
      </c>
      <c r="H8" s="284">
        <f>AVERAGE('Country Indicator Data'!D52,'Country Indicator Data'!D86,'Country Indicator Data'!D101,'Country Indicator Data'!D178)</f>
        <v>5.75</v>
      </c>
      <c r="I8" s="284">
        <f>AVERAGE('Country Indicator Data'!E52,'Country Indicator Data'!E86,'Country Indicator Data'!E101,'Country Indicator Data'!E178)</f>
        <v>6.8875000000000006E-2</v>
      </c>
      <c r="J8" s="284">
        <f>AVERAGE('Country Indicator Data'!F52,'Country Indicator Data'!F86,'Country Indicator Data'!F101,'Country Indicator Data'!F178)</f>
        <v>4.5666666666666664</v>
      </c>
      <c r="K8" s="284">
        <f>AVERAGE('Country Indicator Data'!G52,'Country Indicator Data'!G86,'Country Indicator Data'!G101,'Country Indicator Data'!G178)</f>
        <v>0.24606424360000001</v>
      </c>
      <c r="L8" s="284">
        <f>AVERAGE('Country Indicator Data'!H52,'Country Indicator Data'!H86,'Country Indicator Data'!H101,'Country Indicator Data'!H178)</f>
        <v>32.1</v>
      </c>
      <c r="M8" s="284">
        <f>AVERAGE('Country Indicator Data'!I52,'Country Indicator Data'!I86,'Country Indicator Data'!I101,'Country Indicator Data'!I178)</f>
        <v>2.25</v>
      </c>
      <c r="N8" s="283">
        <f>VLOOKUP($B8,'Core Indicators'!$C$3:$EU$891,149,FALSE)</f>
        <v>1864</v>
      </c>
      <c r="O8" s="284">
        <f>AVERAGE('Country Indicator Data'!K52,'Country Indicator Data'!K86,'Country Indicator Data'!K101,'Country Indicator Data'!K178)</f>
        <v>-0.58027702757499999</v>
      </c>
      <c r="P8" s="284">
        <f>AVERAGE('Country Indicator Data'!L52,'Country Indicator Data'!L86,'Country Indicator Data'!L101,'Country Indicator Data'!L178)</f>
        <v>4.166666666666667</v>
      </c>
      <c r="Q8" s="284">
        <f>AVERAGE('Country Indicator Data'!M52,'Country Indicator Data'!M86,'Country Indicator Data'!M101,'Country Indicator Data'!M178)</f>
        <v>50.5</v>
      </c>
      <c r="R8" s="284">
        <f>AVERAGE('Country Indicator Data'!N52,'Country Indicator Data'!N86,'Country Indicator Data'!N101,'Country Indicator Data'!N178)</f>
        <v>37.25</v>
      </c>
    </row>
    <row r="9" spans="1:18" x14ac:dyDescent="0.25">
      <c r="A9" s="281" t="s">
        <v>1494</v>
      </c>
      <c r="B9" s="281" t="s">
        <v>1495</v>
      </c>
      <c r="C9" s="281" t="s">
        <v>9579</v>
      </c>
      <c r="D9" s="285" t="s">
        <v>9580</v>
      </c>
      <c r="E9" s="283">
        <f>'Country Indicator Data'!P52+'Country Indicator Data'!P56+'Country Indicator Data'!P109</f>
        <v>3328251</v>
      </c>
      <c r="F9" s="283">
        <f>VLOOKUP(B9,'Core Indicators'!$C$3:$G$198,5,FALSE)</f>
        <v>130907000</v>
      </c>
      <c r="G9" s="284">
        <f>AVERAGE('Country Indicator Data'!C52,'Country Indicator Data'!C56,'Country Indicator Data'!C109)</f>
        <v>0.46699264916666666</v>
      </c>
      <c r="H9" s="284">
        <f>AVERAGE('Country Indicator Data'!D52,'Country Indicator Data'!D56,'Country Indicator Data'!D109)</f>
        <v>6.333333333333333</v>
      </c>
      <c r="I9" s="284">
        <f>AVERAGE('Country Indicator Data'!E52,'Country Indicator Data'!E56,'Country Indicator Data'!E109)</f>
        <v>0.32400000000000001</v>
      </c>
      <c r="J9" s="284">
        <f>AVERAGE('Country Indicator Data'!F52,'Country Indicator Data'!F56,'Country Indicator Data'!F109)</f>
        <v>4.1916666666499998</v>
      </c>
      <c r="K9" s="284">
        <f>AVERAGE('Country Indicator Data'!G52,'Country Indicator Data'!G56,'Country Indicator Data'!G109)</f>
        <v>0.33649607749999993</v>
      </c>
      <c r="L9" s="284">
        <f>AVERAGE('Country Indicator Data'!H52,'Country Indicator Data'!H56,'Country Indicator Data'!H109)</f>
        <v>33.933333333333337</v>
      </c>
      <c r="M9" s="284">
        <f>AVERAGE('Country Indicator Data'!I52,'Country Indicator Data'!I56,'Country Indicator Data'!I109)</f>
        <v>2.3333333333333335</v>
      </c>
      <c r="N9" s="283">
        <f>VLOOKUP($B9,'Core Indicators'!$C$3:$EU$891,149,FALSE)</f>
        <v>165</v>
      </c>
      <c r="O9" s="284">
        <f>AVERAGE('Country Indicator Data'!K52,'Country Indicator Data'!K56,'Country Indicator Data'!K109)</f>
        <v>9.3130916333333345E-3</v>
      </c>
      <c r="P9" s="284">
        <f>AVERAGE('Country Indicator Data'!L52,'Country Indicator Data'!L56,'Country Indicator Data'!L109)</f>
        <v>3.75</v>
      </c>
      <c r="Q9" s="284">
        <f>AVERAGE('Country Indicator Data'!M52,'Country Indicator Data'!M56,'Country Indicator Data'!M109)</f>
        <v>54.333333333333336</v>
      </c>
      <c r="R9" s="284">
        <f>AVERAGE('Country Indicator Data'!N52,'Country Indicator Data'!N56,'Country Indicator Data'!N109)</f>
        <v>46</v>
      </c>
    </row>
    <row r="10" spans="1:18" x14ac:dyDescent="0.25">
      <c r="A10" s="281" t="s">
        <v>656</v>
      </c>
      <c r="B10" s="281" t="s">
        <v>657</v>
      </c>
      <c r="C10" s="281" t="s">
        <v>9581</v>
      </c>
      <c r="D10" s="285" t="s">
        <v>9582</v>
      </c>
      <c r="E10" s="283">
        <f>'Country Indicator Data'!P18+'Country Indicator Data'!P118</f>
        <v>783250</v>
      </c>
      <c r="F10" s="283">
        <f>VLOOKUP(B10,'Core Indicators'!$C$3:$G$198,5,FALSE)</f>
        <v>227428000</v>
      </c>
      <c r="G10" s="284">
        <f>AVERAGE('Country Indicator Data'!C18,'Country Indicator Data'!C118)</f>
        <v>0.35558001200000006</v>
      </c>
      <c r="H10" s="284">
        <f>AVERAGE('Country Indicator Data'!D18,'Country Indicator Data'!D118)</f>
        <v>3.5</v>
      </c>
      <c r="I10" s="284">
        <f>AVERAGE('Country Indicator Data'!E18,'Country Indicator Data'!E118)</f>
        <v>0.21249999999999999</v>
      </c>
      <c r="J10" s="284">
        <f>AVERAGE('Country Indicator Data'!F18,'Country Indicator Data'!F118)</f>
        <v>3.8583333333500001</v>
      </c>
      <c r="K10" s="284">
        <f>AVERAGE('Country Indicator Data'!G18,'Country Indicator Data'!G118)</f>
        <v>0.49717238359999993</v>
      </c>
      <c r="L10" s="284">
        <f>AVERAGE('Country Indicator Data'!H18,'Country Indicator Data'!H118)</f>
        <v>31.549999999999997</v>
      </c>
      <c r="M10" s="284">
        <f>AVERAGE('Country Indicator Data'!I18,'Country Indicator Data'!I118)</f>
        <v>4</v>
      </c>
      <c r="N10" s="283">
        <f>VLOOKUP($B10,'Core Indicators'!$C$3:$EU$891,149,FALSE)</f>
        <v>7676</v>
      </c>
      <c r="O10" s="284">
        <f>AVERAGE('Country Indicator Data'!K18,'Country Indicator Data'!K118)</f>
        <v>-0.84954610465000002</v>
      </c>
      <c r="P10" s="284">
        <f>AVERAGE('Country Indicator Data'!L18,'Country Indicator Data'!L118)</f>
        <v>3.125</v>
      </c>
      <c r="Q10" s="284">
        <f>AVERAGE('Country Indicator Data'!M18,'Country Indicator Data'!M118)</f>
        <v>34.5</v>
      </c>
      <c r="R10" s="284">
        <f>AVERAGE('Country Indicator Data'!N18,'Country Indicator Data'!N118)</f>
        <v>27.5</v>
      </c>
    </row>
    <row r="11" spans="1:18" x14ac:dyDescent="0.25">
      <c r="A11" s="281" t="s">
        <v>1902</v>
      </c>
      <c r="B11" s="281" t="s">
        <v>1903</v>
      </c>
      <c r="C11" s="281" t="s">
        <v>9583</v>
      </c>
      <c r="D11" s="285" t="s">
        <v>9584</v>
      </c>
      <c r="E11" s="283">
        <f>'Country Indicator Data'!P105+'Country Indicator Data'!P111+'Country Indicator Data'!P124+'Country Indicator Data'!P126+'Country Indicator Data'!P167+'Country Indicator Data'!P181+'Country Indicator Data'!P194+'Country Indicator Data'!P195</f>
        <v>3562970</v>
      </c>
      <c r="F11" s="283">
        <f>VLOOKUP(B11,'Core Indicators'!$C$3:$G$198,5,FALSE)</f>
        <v>160317000</v>
      </c>
      <c r="G11" s="284">
        <f>AVERAGE('Country Indicator Data'!C105,'Country Indicator Data'!C111,'Country Indicator Data'!C124,'Country Indicator Data'!C126,'Country Indicator Data'!C167,'Country Indicator Data'!C181,'Country Indicator Data'!C194,'Country Indicator Data'!C195)</f>
        <v>0.43321487471249998</v>
      </c>
      <c r="H11" s="284">
        <f>AVERAGE('Country Indicator Data'!D105,'Country Indicator Data'!D111,'Country Indicator Data'!D124,'Country Indicator Data'!D126,'Country Indicator Data'!D167,'Country Indicator Data'!D181,'Country Indicator Data'!D194,'Country Indicator Data'!D195)</f>
        <v>7.25</v>
      </c>
      <c r="I11" s="284">
        <f>AVERAGE('Country Indicator Data'!E105,'Country Indicator Data'!E111,'Country Indicator Data'!E124,'Country Indicator Data'!E126,'Country Indicator Data'!E167,'Country Indicator Data'!E181,'Country Indicator Data'!E194,'Country Indicator Data'!E195)</f>
        <v>2.3875E-2</v>
      </c>
      <c r="J11" s="284">
        <f>AVERAGE('Country Indicator Data'!F105,'Country Indicator Data'!F111,'Country Indicator Data'!F124,'Country Indicator Data'!F126,'Country Indicator Data'!F167,'Country Indicator Data'!F181,'Country Indicator Data'!F194,'Country Indicator Data'!F195)</f>
        <v>5.5562500000000004</v>
      </c>
      <c r="K11" s="284">
        <f>AVERAGE('Country Indicator Data'!G105,'Country Indicator Data'!G111,'Country Indicator Data'!G124,'Country Indicator Data'!G126,'Country Indicator Data'!G167,'Country Indicator Data'!G181,'Country Indicator Data'!G194,'Country Indicator Data'!G195)</f>
        <v>0.5433798308714286</v>
      </c>
      <c r="L11" s="284">
        <f>AVERAGE('Country Indicator Data'!H105,'Country Indicator Data'!H111,'Country Indicator Data'!H124,'Country Indicator Data'!H126,'Country Indicator Data'!H167,'Country Indicator Data'!H181,'Country Indicator Data'!H194,'Country Indicator Data'!H195)</f>
        <v>49.225000000000001</v>
      </c>
      <c r="M11" s="284">
        <f>AVERAGE('Country Indicator Data'!I105,'Country Indicator Data'!I111,'Country Indicator Data'!I124,'Country Indicator Data'!I126,'Country Indicator Data'!I167,'Country Indicator Data'!I181,'Country Indicator Data'!I194,'Country Indicator Data'!I195)</f>
        <v>0.875</v>
      </c>
      <c r="N11" s="283">
        <f>VLOOKUP($B11,'Core Indicators'!$C$3:$EU$891,149,FALSE)</f>
        <v>2556</v>
      </c>
      <c r="O11" s="284">
        <f>AVERAGE('Country Indicator Data'!K105,'Country Indicator Data'!K111,'Country Indicator Data'!K124,'Country Indicator Data'!K126,'Country Indicator Data'!K167,'Country Indicator Data'!K181,'Country Indicator Data'!K194,'Country Indicator Data'!K195)</f>
        <v>-0.52618072928750004</v>
      </c>
      <c r="P11" s="284">
        <f>AVERAGE('Country Indicator Data'!L105,'Country Indicator Data'!L111,'Country Indicator Data'!L124,'Country Indicator Data'!L126,'Country Indicator Data'!L167,'Country Indicator Data'!L181,'Country Indicator Data'!L194,'Country Indicator Data'!L195)</f>
        <v>4.5625</v>
      </c>
      <c r="Q11" s="284">
        <f>AVERAGE('Country Indicator Data'!M105,'Country Indicator Data'!M111,'Country Indicator Data'!M124,'Country Indicator Data'!M126,'Country Indicator Data'!M167,'Country Indicator Data'!M181,'Country Indicator Data'!M194,'Country Indicator Data'!M195)</f>
        <v>50.625</v>
      </c>
      <c r="R11" s="284">
        <f>AVERAGE('Country Indicator Data'!N105,'Country Indicator Data'!N111,'Country Indicator Data'!N124,'Country Indicator Data'!N126,'Country Indicator Data'!N167,'Country Indicator Data'!N181,'Country Indicator Data'!N194,'Country Indicator Data'!N195)</f>
        <v>34.5</v>
      </c>
    </row>
    <row r="12" spans="1:18" x14ac:dyDescent="0.25">
      <c r="A12" s="281" t="s">
        <v>1079</v>
      </c>
      <c r="B12" s="281" t="s">
        <v>1080</v>
      </c>
      <c r="C12" s="281" t="s">
        <v>9585</v>
      </c>
      <c r="D12" s="285" t="s">
        <v>9586</v>
      </c>
      <c r="E12" s="283">
        <f>'Country Indicator Data'!P9+'Country Indicator Data'!P13</f>
        <v>111133</v>
      </c>
      <c r="F12" s="283">
        <f>VLOOKUP(B12,'Core Indicators'!$C$3:$G$198,5,FALSE)</f>
        <v>13106000</v>
      </c>
      <c r="G12" s="284">
        <f>AVERAGE('Country Indicator Data'!C9,'Country Indicator Data'!C13)</f>
        <v>9.7125606700000006E-2</v>
      </c>
      <c r="H12" s="284">
        <f>AVERAGE('Country Indicator Data'!D9,'Country Indicator Data'!D13)</f>
        <v>5</v>
      </c>
      <c r="I12" s="284">
        <f>AVERAGE('Country Indicator Data'!E9,'Country Indicator Data'!E13)</f>
        <v>3.6499999999999998E-2</v>
      </c>
      <c r="J12" s="284">
        <f>AVERAGE('Country Indicator Data'!F9,'Country Indicator Data'!F13)</f>
        <v>5.2666666666499999</v>
      </c>
      <c r="K12" s="284">
        <f>AVERAGE('Country Indicator Data'!G9,'Country Indicator Data'!G13)</f>
        <v>0.28972985065000001</v>
      </c>
      <c r="L12" s="284">
        <f>AVERAGE('Country Indicator Data'!H9,'Country Indicator Data'!H13)</f>
        <v>28.25</v>
      </c>
      <c r="M12" s="284">
        <f>AVERAGE('Country Indicator Data'!I9,'Country Indicator Data'!I13)</f>
        <v>3</v>
      </c>
      <c r="N12" s="283">
        <f>VLOOKUP($B12,'Core Indicators'!$C$3:$EU$891,149,FALSE)</f>
        <v>10</v>
      </c>
      <c r="O12" s="284">
        <f>AVERAGE('Country Indicator Data'!K9,'Country Indicator Data'!K13)</f>
        <v>-0.35427304355</v>
      </c>
      <c r="P12" s="284">
        <f>AVERAGE('Country Indicator Data'!L9,'Country Indicator Data'!L13)</f>
        <v>4.5</v>
      </c>
      <c r="Q12" s="284">
        <f>AVERAGE('Country Indicator Data'!M9,'Country Indicator Data'!M13)</f>
        <v>31.5</v>
      </c>
      <c r="R12" s="284">
        <f>AVERAGE('Country Indicator Data'!N9,'Country Indicator Data'!N13)</f>
        <v>36</v>
      </c>
    </row>
    <row r="13" spans="1:18" x14ac:dyDescent="0.25">
      <c r="A13" s="281" t="s">
        <v>1279</v>
      </c>
      <c r="B13" s="281" t="s">
        <v>1280</v>
      </c>
      <c r="C13" s="281" t="s">
        <v>9587</v>
      </c>
      <c r="D13" s="285" t="s">
        <v>9588</v>
      </c>
      <c r="E13" s="283">
        <f>'Country Indicator Data'!P58+'Country Indicator Data'!P91+'Country Indicator Data'!P159</f>
        <v>2196480</v>
      </c>
      <c r="F13" s="283">
        <f>VLOOKUP(B13,'Core Indicators'!$C$3:$G$198,5,FALSE)</f>
        <v>199493000</v>
      </c>
      <c r="G13" s="284">
        <f>AVERAGE('Country Indicator Data'!C58,'Country Indicator Data'!C91,'Country Indicator Data'!C159)</f>
        <v>0.53738601793333329</v>
      </c>
      <c r="H13" s="284">
        <f>AVERAGE('Country Indicator Data'!D58,'Country Indicator Data'!D91,'Country Indicator Data'!D159)</f>
        <v>3.5</v>
      </c>
      <c r="I13" s="284">
        <f>AVERAGE('Country Indicator Data'!E58,'Country Indicator Data'!E91,'Country Indicator Data'!E159)</f>
        <v>0.1178</v>
      </c>
      <c r="J13" s="284">
        <f>AVERAGE('Country Indicator Data'!F58,'Country Indicator Data'!F91,'Country Indicator Data'!F159)</f>
        <v>3.4444444444333335</v>
      </c>
      <c r="K13" s="284">
        <f>AVERAGE('Country Indicator Data'!G58,'Country Indicator Data'!G91,'Country Indicator Data'!G159)</f>
        <v>0.52623597955000001</v>
      </c>
      <c r="L13" s="284">
        <f>AVERAGE('Country Indicator Data'!H58,'Country Indicator Data'!H91,'Country Indicator Data'!H159)</f>
        <v>37.533333333333331</v>
      </c>
      <c r="M13" s="284">
        <f>AVERAGE('Country Indicator Data'!I58,'Country Indicator Data'!I91,'Country Indicator Data'!I159)</f>
        <v>5</v>
      </c>
      <c r="N13" s="283">
        <f>VLOOKUP($B13,'Core Indicators'!$C$3:$EU$891,149,FALSE)</f>
        <v>48758</v>
      </c>
      <c r="O13" s="284">
        <f>AVERAGE('Country Indicator Data'!K58,'Country Indicator Data'!K91,'Country Indicator Data'!K159)</f>
        <v>-1.0927180548666666</v>
      </c>
      <c r="P13" s="284">
        <f>AVERAGE('Country Indicator Data'!L58,'Country Indicator Data'!L91,'Country Indicator Data'!L159)</f>
        <v>3.25</v>
      </c>
      <c r="Q13" s="284">
        <f>AVERAGE('Country Indicator Data'!M58,'Country Indicator Data'!M91,'Country Indicator Data'!M159)</f>
        <v>26.333333333333332</v>
      </c>
      <c r="R13" s="284">
        <f>AVERAGE('Country Indicator Data'!N58,'Country Indicator Data'!N91,'Country Indicator Data'!N159)</f>
        <v>24.666666666666668</v>
      </c>
    </row>
    <row r="14" spans="1:18" x14ac:dyDescent="0.25">
      <c r="A14" s="281" t="s">
        <v>4069</v>
      </c>
      <c r="B14" s="281" t="s">
        <v>4070</v>
      </c>
      <c r="C14" s="281" t="s">
        <v>9589</v>
      </c>
      <c r="D14" s="285" t="s">
        <v>9590</v>
      </c>
      <c r="E14" s="283">
        <f>'Country Indicator Data'!P169+'Country Indicator Data'!P179</f>
        <v>953260</v>
      </c>
      <c r="F14" s="283">
        <f>VLOOKUP(B14,'Core Indicators'!$C$3:$G$198,5,FALSE)</f>
        <v>107143000</v>
      </c>
      <c r="G14" s="284">
        <f>AVERAGE('Country Indicator Data'!C169,'Country Indicator Data'!C179)</f>
        <v>0.47417823484999999</v>
      </c>
      <c r="H14" s="284">
        <f>AVERAGE('Country Indicator Data'!D169,'Country Indicator Data'!D179)</f>
        <v>4</v>
      </c>
      <c r="I14" s="284">
        <f>AVERAGE('Country Indicator Data'!E169,'Country Indicator Data'!E179)</f>
        <v>0.59499999999999997</v>
      </c>
      <c r="J14" s="284">
        <f>AVERAGE('Country Indicator Data'!F169,'Country Indicator Data'!F179)</f>
        <v>3.3583333333500001</v>
      </c>
      <c r="K14" s="284">
        <f>AVERAGE('Country Indicator Data'!G169,'Country Indicator Data'!G179)</f>
        <v>0.42590098114999997</v>
      </c>
      <c r="L14" s="284">
        <f>AVERAGE('Country Indicator Data'!H169,'Country Indicator Data'!H179)</f>
        <v>39.700000000000003</v>
      </c>
      <c r="M14" s="284">
        <f>AVERAGE('Country Indicator Data'!I169,'Country Indicator Data'!I179)</f>
        <v>4.5</v>
      </c>
      <c r="N14" s="283">
        <f>VLOOKUP($B14,'Core Indicators'!$C$3:$EU$891,149,FALSE)</f>
        <v>57658</v>
      </c>
      <c r="O14" s="284">
        <f>AVERAGE('Country Indicator Data'!K169,'Country Indicator Data'!K179)</f>
        <v>-1.1795133203000001</v>
      </c>
      <c r="P14" s="284">
        <f>AVERAGE('Country Indicator Data'!L169,'Country Indicator Data'!L179)</f>
        <v>2.5</v>
      </c>
      <c r="Q14" s="284">
        <f>AVERAGE('Country Indicator Data'!M169,'Country Indicator Data'!M179)</f>
        <v>16</v>
      </c>
      <c r="R14" s="284">
        <f>AVERAGE('Country Indicator Data'!N169,'Country Indicator Data'!N179)</f>
        <v>26</v>
      </c>
    </row>
    <row r="15" spans="1:18" x14ac:dyDescent="0.25">
      <c r="A15" s="281"/>
      <c r="B15" s="281"/>
      <c r="C15" s="281"/>
      <c r="D15" s="285"/>
    </row>
    <row r="16" spans="1:18" x14ac:dyDescent="0.25">
      <c r="A16" s="281"/>
      <c r="B16" s="281"/>
      <c r="C16" s="281"/>
      <c r="D16" s="285"/>
    </row>
    <row r="17" spans="1:4" x14ac:dyDescent="0.25">
      <c r="A17" s="281"/>
      <c r="B17" s="281"/>
      <c r="C17" s="281"/>
      <c r="D17" s="285"/>
    </row>
    <row r="18" spans="1:4" x14ac:dyDescent="0.25">
      <c r="A18" s="281"/>
      <c r="B18" s="281"/>
      <c r="C18" s="281"/>
      <c r="D18" s="285"/>
    </row>
    <row r="19" spans="1:4" x14ac:dyDescent="0.25">
      <c r="A19" s="281"/>
      <c r="B19" s="281"/>
      <c r="C19" s="281"/>
      <c r="D19" s="285"/>
    </row>
    <row r="20" spans="1:4" x14ac:dyDescent="0.25">
      <c r="A20" s="281"/>
      <c r="B20" s="281"/>
      <c r="C20" s="281"/>
      <c r="D20" s="285"/>
    </row>
    <row r="21" spans="1:4" x14ac:dyDescent="0.25">
      <c r="A21" s="281"/>
      <c r="B21" s="281"/>
      <c r="C21" s="281"/>
      <c r="D21" s="285"/>
    </row>
    <row r="22" spans="1:4" x14ac:dyDescent="0.25">
      <c r="A22" s="281"/>
      <c r="B22" s="281"/>
      <c r="C22" s="281"/>
      <c r="D22" s="285"/>
    </row>
    <row r="23" spans="1:4" x14ac:dyDescent="0.25">
      <c r="A23" s="281"/>
      <c r="B23" s="281"/>
      <c r="C23" s="281"/>
      <c r="D23" s="285"/>
    </row>
    <row r="24" spans="1:4" x14ac:dyDescent="0.25">
      <c r="A24" s="281"/>
      <c r="B24" s="281"/>
      <c r="C24" s="281"/>
      <c r="D24" s="285"/>
    </row>
    <row r="25" spans="1:4" x14ac:dyDescent="0.25">
      <c r="A25" s="281"/>
      <c r="B25" s="281"/>
      <c r="C25" s="281"/>
      <c r="D25" s="285"/>
    </row>
    <row r="26" spans="1:4" x14ac:dyDescent="0.25">
      <c r="A26" s="281"/>
      <c r="B26" s="281"/>
      <c r="C26" s="281"/>
      <c r="D26" s="285"/>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17283"/>
  </sheetPr>
  <dimension ref="A1:AN163"/>
  <sheetViews>
    <sheetView topLeftCell="P1" workbookViewId="0">
      <selection activeCell="A250" sqref="A250:AN300"/>
    </sheetView>
  </sheetViews>
  <sheetFormatPr defaultColWidth="8.42578125" defaultRowHeight="15" x14ac:dyDescent="0.25"/>
  <cols>
    <col min="1" max="1" width="14.42578125" customWidth="1"/>
    <col min="2" max="2" width="7" customWidth="1"/>
  </cols>
  <sheetData>
    <row r="1" spans="1:40" x14ac:dyDescent="0.25">
      <c r="A1" s="315"/>
      <c r="B1" s="316"/>
      <c r="C1" s="316"/>
      <c r="D1" s="316"/>
      <c r="E1" s="316"/>
      <c r="F1" s="316"/>
      <c r="G1" s="316"/>
      <c r="H1" s="316"/>
      <c r="I1" s="316"/>
      <c r="J1" s="316"/>
      <c r="K1" s="316"/>
      <c r="L1" s="316"/>
      <c r="M1" s="316"/>
      <c r="N1" s="316"/>
      <c r="O1" s="316"/>
      <c r="P1" s="316"/>
      <c r="Q1" s="316"/>
      <c r="R1" s="316"/>
      <c r="S1" s="316"/>
      <c r="T1" s="316"/>
      <c r="U1" s="316"/>
      <c r="V1" s="316"/>
      <c r="W1" s="316"/>
      <c r="X1" s="316"/>
      <c r="Y1" s="316"/>
      <c r="Z1" s="316"/>
      <c r="AA1" s="316"/>
      <c r="AB1" s="316"/>
      <c r="AC1" s="316"/>
      <c r="AD1" s="316"/>
      <c r="AE1" s="316"/>
      <c r="AF1" s="316"/>
      <c r="AG1" s="316"/>
      <c r="AH1" s="316"/>
      <c r="AI1" s="316"/>
      <c r="AJ1" s="316"/>
      <c r="AK1" s="316"/>
      <c r="AL1" s="316"/>
      <c r="AM1" s="316"/>
      <c r="AN1" s="316"/>
    </row>
    <row r="2" spans="1:40" ht="147" customHeight="1" x14ac:dyDescent="0.25">
      <c r="A2" s="234" t="s">
        <v>9591</v>
      </c>
      <c r="B2" s="235" t="s">
        <v>9242</v>
      </c>
      <c r="C2" s="235" t="s">
        <v>9246</v>
      </c>
      <c r="D2" s="143" t="s">
        <v>9108</v>
      </c>
      <c r="E2" s="111" t="s">
        <v>9129</v>
      </c>
      <c r="F2" s="111" t="s">
        <v>9133</v>
      </c>
      <c r="G2" s="112" t="s">
        <v>9124</v>
      </c>
      <c r="H2" s="113" t="s">
        <v>1050</v>
      </c>
      <c r="I2" s="111" t="s">
        <v>776</v>
      </c>
      <c r="J2" s="111" t="s">
        <v>9143</v>
      </c>
      <c r="K2" s="114" t="s">
        <v>9144</v>
      </c>
      <c r="L2" s="112" t="s">
        <v>9125</v>
      </c>
      <c r="M2" s="115" t="s">
        <v>9111</v>
      </c>
      <c r="N2" s="116" t="s">
        <v>9592</v>
      </c>
      <c r="O2" s="116" t="s">
        <v>9593</v>
      </c>
      <c r="P2" s="116" t="s">
        <v>9594</v>
      </c>
      <c r="Q2" s="116" t="s">
        <v>9595</v>
      </c>
      <c r="R2" s="116" t="s">
        <v>9596</v>
      </c>
      <c r="S2" s="115" t="s">
        <v>9114</v>
      </c>
      <c r="T2" s="117" t="s">
        <v>9115</v>
      </c>
      <c r="U2" s="118" t="s">
        <v>9167</v>
      </c>
      <c r="V2" s="119" t="s">
        <v>9168</v>
      </c>
      <c r="W2" s="119" t="s">
        <v>9169</v>
      </c>
      <c r="X2" s="118" t="s">
        <v>9170</v>
      </c>
      <c r="Y2" s="118" t="s">
        <v>9175</v>
      </c>
      <c r="Z2" s="117" t="s">
        <v>9116</v>
      </c>
      <c r="AA2" s="119" t="s">
        <v>9177</v>
      </c>
      <c r="AB2" s="120" t="s">
        <v>9597</v>
      </c>
      <c r="AC2" s="119" t="s">
        <v>2567</v>
      </c>
      <c r="AD2" s="119" t="s">
        <v>2573</v>
      </c>
      <c r="AE2" s="119" t="s">
        <v>2569</v>
      </c>
      <c r="AF2" s="119" t="s">
        <v>2642</v>
      </c>
      <c r="AG2" s="119" t="s">
        <v>9178</v>
      </c>
      <c r="AH2" s="119" t="s">
        <v>2564</v>
      </c>
      <c r="AI2" s="119" t="s">
        <v>2571</v>
      </c>
      <c r="AJ2" s="119" t="s">
        <v>9179</v>
      </c>
      <c r="AK2" s="119" t="s">
        <v>2634</v>
      </c>
      <c r="AL2" s="119" t="s">
        <v>9180</v>
      </c>
      <c r="AM2" s="119" t="s">
        <v>2636</v>
      </c>
      <c r="AN2" s="119" t="s">
        <v>9181</v>
      </c>
    </row>
    <row r="3" spans="1:40" x14ac:dyDescent="0.25">
      <c r="A3" s="236" t="str">
        <f>Lists!C:C</f>
        <v>AFG001</v>
      </c>
      <c r="B3" s="190">
        <f t="shared" ref="B3:B34" si="0">IF(OR(M3="x",D3="x"),"x",ROUND((5-GEOMEAN(((5-D3)/5*4+1),((5-M3)/5*4+1),((5-M3)/5*4+1)))/4*3.5+S3*0.3,1))</f>
        <v>1.5</v>
      </c>
      <c r="C3" s="191">
        <f t="shared" ref="C3:C34" si="1">COUNTIF(E3:F3,"x")+COUNTIF(H3:I3,"x")+COUNTIF(J3:J3,"x")+COUNTIF(M3,"x")+COUNTIF(U3:W3,"x")+COUNTIF(Y3:AB3,"x")</f>
        <v>0</v>
      </c>
      <c r="D3" s="237">
        <f t="shared" ref="D3:D34" si="2">IF(OR(L3="x",G3="x"),"x",ROUND((5-GEOMEAN(((5-L3)/5*4+1),((5-L3)/5*4+1),((5-G3)/5*4+1)))/4*5,1))</f>
        <v>2.2999999999999998</v>
      </c>
      <c r="E3" s="236">
        <f>'Core Indicators'!R3</f>
        <v>1</v>
      </c>
      <c r="F3" s="236">
        <f>'Core Indicators'!Z3</f>
        <v>1</v>
      </c>
      <c r="G3" s="191">
        <f t="shared" ref="G3:G34" si="3">IF(AND(F3="x",E3="x"),"x",IF(OR(F3="x",E3="x"),AVERAGE(E3,F3),ROUND((10-GEOMEAN(((10-E3)/10*9+1),((10-F3)/10*9+1)))/9*10,1)))</f>
        <v>1</v>
      </c>
      <c r="H3" s="236">
        <f>'Core Indicators'!AH3</f>
        <v>3</v>
      </c>
      <c r="I3" s="236">
        <f>'Core Indicators'!AP3</f>
        <v>3</v>
      </c>
      <c r="J3" s="236">
        <f>'Core Indicators'!BN3</f>
        <v>2</v>
      </c>
      <c r="K3" s="236">
        <f t="shared" ref="K3:K34" si="4">IF(AND(J3="x",I3="x"),"x",IF(OR(J3="x",I3="x"),AVERAGE(I3,J3),ROUND((10-GEOMEAN(((10-I3)/10*9+1),((10-J3)/10*9+1)))/9*10,1)))</f>
        <v>2.5</v>
      </c>
      <c r="L3" s="190">
        <f t="shared" ref="L3:L34" si="5">IF(AND(H3="x",K3="x"),"x",IF(OR(H3="x",K3="x"),AVERAGE(H3,K3),ROUND((10-GEOMEAN(((10-H3)/10*9+1),((10-K3)/10*9+1)))/9*10,1)))</f>
        <v>2.8</v>
      </c>
      <c r="M3" s="237">
        <f t="shared" ref="M3:M34" si="6">IF(N3="x","x",AVERAGE(N3:R3))</f>
        <v>1</v>
      </c>
      <c r="N3" s="238">
        <f>'Core Indicators'!DJ3</f>
        <v>1</v>
      </c>
      <c r="O3" s="238">
        <f>'Core Indicators'!DR3</f>
        <v>1</v>
      </c>
      <c r="P3" s="238">
        <f>'Core Indicators'!DZ3</f>
        <v>1</v>
      </c>
      <c r="Q3" s="238">
        <f>'Core Indicators'!EH3</f>
        <v>1</v>
      </c>
      <c r="R3" s="238">
        <f>'Core Indicators'!EP3</f>
        <v>1</v>
      </c>
      <c r="S3" s="191">
        <f t="shared" ref="S3:S34" si="7">IF(OR(Z3="x",T3="x"),T3,ROUND((10-GEOMEAN(((10-T3)/10*9+1),((10-Z3)/10*9+1)))/9*10,1))</f>
        <v>1.6</v>
      </c>
      <c r="T3" s="191">
        <f t="shared" ref="T3:T34" si="8">AVERAGE(U3,X3,Y3)</f>
        <v>1.1666666666666667</v>
      </c>
      <c r="U3" s="236">
        <v>1</v>
      </c>
      <c r="V3" s="236">
        <v>1</v>
      </c>
      <c r="W3" s="236">
        <f>'Core Indicators'!EX3</f>
        <v>2</v>
      </c>
      <c r="X3" s="191">
        <f t="shared" ref="X3:X34" si="9">AVERAGE(V3:W3)</f>
        <v>1.5</v>
      </c>
      <c r="Y3" s="236">
        <v>1</v>
      </c>
      <c r="Z3" s="191">
        <f t="shared" ref="Z3:Z34" si="10">IF(AND(AA3="x",AB3="x"),"x",AVERAGE(AA3:AB3))</f>
        <v>2</v>
      </c>
      <c r="AA3" s="236">
        <f>'Core Indicators'!FF3</f>
        <v>2</v>
      </c>
      <c r="AB3" s="236">
        <f t="shared" ref="AB3:AB34" si="11">IF(AND(AJ3="x",AN3="x",AG3="x"),"x",(AVERAGE(AJ3,AN3,AG3)))</f>
        <v>2</v>
      </c>
      <c r="AC3" s="11">
        <f>'Core Indicators'!GD3</f>
        <v>2</v>
      </c>
      <c r="AD3" s="11">
        <f>'Core Indicators'!GL3</f>
        <v>2</v>
      </c>
      <c r="AE3" s="11">
        <f>'Core Indicators'!GT3</f>
        <v>2</v>
      </c>
      <c r="AF3" s="11">
        <f>'Core Indicators'!HB3</f>
        <v>2</v>
      </c>
      <c r="AG3" s="11">
        <f t="shared" ref="AG3:AG34" si="12">IF(AND(AC3="x",AD3="x",AE3="x",AF3="x"),"x",AVERAGE(AC3:AF3))</f>
        <v>2</v>
      </c>
      <c r="AH3" s="11">
        <f>'Core Indicators'!HJ3</f>
        <v>2</v>
      </c>
      <c r="AI3" s="11">
        <f>'Core Indicators'!HR3</f>
        <v>2</v>
      </c>
      <c r="AJ3" s="11">
        <f t="shared" ref="AJ3:AJ34" si="13">IF(AND(AH3="x",AI3="x"),"x",AVERAGE(AH3:AI3))</f>
        <v>2</v>
      </c>
      <c r="AK3" s="11">
        <f>'Core Indicators'!HZ3</f>
        <v>2</v>
      </c>
      <c r="AL3" s="11">
        <f>'Core Indicators'!IH3</f>
        <v>2</v>
      </c>
      <c r="AM3" s="11">
        <f>'Core Indicators'!IP3</f>
        <v>2</v>
      </c>
      <c r="AN3" s="11">
        <f t="shared" ref="AN3:AN34" si="14">IF(AND(AK3="x",AL3="x",AM3="x"),"x",AVERAGE(AK3:AM3))</f>
        <v>2</v>
      </c>
    </row>
    <row r="4" spans="1:40" x14ac:dyDescent="0.25">
      <c r="A4" s="236" t="str">
        <f>Lists!C:C</f>
        <v>AGO002</v>
      </c>
      <c r="B4" s="190">
        <f t="shared" si="0"/>
        <v>1.7</v>
      </c>
      <c r="C4" s="191">
        <f t="shared" si="1"/>
        <v>0</v>
      </c>
      <c r="D4" s="237">
        <f t="shared" si="2"/>
        <v>1.7</v>
      </c>
      <c r="E4" s="236">
        <f>'Core Indicators'!R4</f>
        <v>2</v>
      </c>
      <c r="F4" s="236">
        <f>'Core Indicators'!Z4</f>
        <v>2</v>
      </c>
      <c r="G4" s="191">
        <f t="shared" si="3"/>
        <v>2</v>
      </c>
      <c r="H4" s="236">
        <f>'Core Indicators'!AH4</f>
        <v>2</v>
      </c>
      <c r="I4" s="236">
        <f>'Core Indicators'!AP4</f>
        <v>1</v>
      </c>
      <c r="J4" s="236">
        <f>'Core Indicators'!BN4</f>
        <v>1</v>
      </c>
      <c r="K4" s="236">
        <f t="shared" si="4"/>
        <v>1</v>
      </c>
      <c r="L4" s="190">
        <f t="shared" si="5"/>
        <v>1.5</v>
      </c>
      <c r="M4" s="237">
        <f t="shared" si="6"/>
        <v>2</v>
      </c>
      <c r="N4" s="238">
        <f>'Core Indicators'!DJ4</f>
        <v>2</v>
      </c>
      <c r="O4" s="238">
        <f>'Core Indicators'!DR4</f>
        <v>2</v>
      </c>
      <c r="P4" s="238">
        <f>'Core Indicators'!DZ4</f>
        <v>2</v>
      </c>
      <c r="Q4" s="238">
        <f>'Core Indicators'!EH4</f>
        <v>2</v>
      </c>
      <c r="R4" s="238">
        <f>'Core Indicators'!EP4</f>
        <v>2</v>
      </c>
      <c r="S4" s="191">
        <f t="shared" si="7"/>
        <v>1.3</v>
      </c>
      <c r="T4" s="191">
        <f t="shared" si="8"/>
        <v>1</v>
      </c>
      <c r="U4" s="236">
        <v>1</v>
      </c>
      <c r="V4" s="236">
        <v>1</v>
      </c>
      <c r="W4" s="236">
        <f>'Core Indicators'!EX4</f>
        <v>1</v>
      </c>
      <c r="X4" s="191">
        <f t="shared" si="9"/>
        <v>1</v>
      </c>
      <c r="Y4" s="236">
        <v>1</v>
      </c>
      <c r="Z4" s="191">
        <f t="shared" si="10"/>
        <v>1.5</v>
      </c>
      <c r="AA4" s="236">
        <f>'Core Indicators'!FF4</f>
        <v>1</v>
      </c>
      <c r="AB4" s="236">
        <f t="shared" si="11"/>
        <v>2</v>
      </c>
      <c r="AC4" s="11">
        <f>'Core Indicators'!GD4</f>
        <v>2</v>
      </c>
      <c r="AD4" s="11">
        <f>'Core Indicators'!GL4</f>
        <v>2</v>
      </c>
      <c r="AE4" s="11">
        <f>'Core Indicators'!GT4</f>
        <v>2</v>
      </c>
      <c r="AF4" s="11">
        <f>'Core Indicators'!HB4</f>
        <v>2</v>
      </c>
      <c r="AG4" s="11">
        <f t="shared" si="12"/>
        <v>2</v>
      </c>
      <c r="AH4" s="11">
        <f>'Core Indicators'!HJ4</f>
        <v>2</v>
      </c>
      <c r="AI4" s="11">
        <f>'Core Indicators'!HR4</f>
        <v>2</v>
      </c>
      <c r="AJ4" s="11">
        <f t="shared" si="13"/>
        <v>2</v>
      </c>
      <c r="AK4" s="11">
        <f>'Core Indicators'!HZ4</f>
        <v>2</v>
      </c>
      <c r="AL4" s="11">
        <f>'Core Indicators'!IH4</f>
        <v>2</v>
      </c>
      <c r="AM4" s="11">
        <f>'Core Indicators'!IP4</f>
        <v>2</v>
      </c>
      <c r="AN4" s="11">
        <f t="shared" si="14"/>
        <v>2</v>
      </c>
    </row>
    <row r="5" spans="1:40" x14ac:dyDescent="0.25">
      <c r="A5" s="236" t="str">
        <f>Lists!C:C</f>
        <v>ARM002</v>
      </c>
      <c r="B5" s="190">
        <f t="shared" si="0"/>
        <v>2</v>
      </c>
      <c r="C5" s="191">
        <f t="shared" si="1"/>
        <v>0</v>
      </c>
      <c r="D5" s="237">
        <f t="shared" si="2"/>
        <v>2.2999999999999998</v>
      </c>
      <c r="E5" s="236">
        <f>'Core Indicators'!R5</f>
        <v>2</v>
      </c>
      <c r="F5" s="236">
        <f>'Core Indicators'!Z5</f>
        <v>2</v>
      </c>
      <c r="G5" s="191">
        <f t="shared" si="3"/>
        <v>2</v>
      </c>
      <c r="H5" s="236">
        <f>'Core Indicators'!AH5</f>
        <v>3</v>
      </c>
      <c r="I5" s="236">
        <f>'Core Indicators'!AP5</f>
        <v>2</v>
      </c>
      <c r="J5" s="236">
        <f>'Core Indicators'!BN5</f>
        <v>2</v>
      </c>
      <c r="K5" s="236">
        <f t="shared" si="4"/>
        <v>2</v>
      </c>
      <c r="L5" s="190">
        <f t="shared" si="5"/>
        <v>2.5</v>
      </c>
      <c r="M5" s="237">
        <f t="shared" si="6"/>
        <v>2</v>
      </c>
      <c r="N5" s="238">
        <f>'Core Indicators'!DJ5</f>
        <v>2</v>
      </c>
      <c r="O5" s="238">
        <f>'Core Indicators'!DR5</f>
        <v>2</v>
      </c>
      <c r="P5" s="238">
        <f>'Core Indicators'!DZ5</f>
        <v>2</v>
      </c>
      <c r="Q5" s="238">
        <f>'Core Indicators'!EH5</f>
        <v>2</v>
      </c>
      <c r="R5" s="238">
        <f>'Core Indicators'!EP5</f>
        <v>2</v>
      </c>
      <c r="S5" s="191">
        <f t="shared" si="7"/>
        <v>1.9</v>
      </c>
      <c r="T5" s="191">
        <f t="shared" si="8"/>
        <v>1.1666666666666667</v>
      </c>
      <c r="U5" s="236">
        <v>1</v>
      </c>
      <c r="V5" s="236">
        <v>1</v>
      </c>
      <c r="W5" s="236">
        <f>'Core Indicators'!EX5</f>
        <v>2</v>
      </c>
      <c r="X5" s="191">
        <f t="shared" si="9"/>
        <v>1.5</v>
      </c>
      <c r="Y5" s="236">
        <v>1</v>
      </c>
      <c r="Z5" s="191">
        <f t="shared" si="10"/>
        <v>2.5</v>
      </c>
      <c r="AA5" s="236">
        <f>'Core Indicators'!FF5</f>
        <v>3</v>
      </c>
      <c r="AB5" s="236">
        <f t="shared" si="11"/>
        <v>2</v>
      </c>
      <c r="AC5" s="11">
        <f>'Core Indicators'!GD5</f>
        <v>2</v>
      </c>
      <c r="AD5" s="11">
        <f>'Core Indicators'!GL5</f>
        <v>2</v>
      </c>
      <c r="AE5" s="11">
        <f>'Core Indicators'!GT5</f>
        <v>2</v>
      </c>
      <c r="AF5" s="11">
        <f>'Core Indicators'!HB5</f>
        <v>2</v>
      </c>
      <c r="AG5" s="11">
        <f t="shared" si="12"/>
        <v>2</v>
      </c>
      <c r="AH5" s="11">
        <f>'Core Indicators'!HJ5</f>
        <v>2</v>
      </c>
      <c r="AI5" s="11">
        <f>'Core Indicators'!HR5</f>
        <v>2</v>
      </c>
      <c r="AJ5" s="11">
        <f t="shared" si="13"/>
        <v>2</v>
      </c>
      <c r="AK5" s="11">
        <f>'Core Indicators'!HZ5</f>
        <v>2</v>
      </c>
      <c r="AL5" s="11">
        <f>'Core Indicators'!IH5</f>
        <v>2</v>
      </c>
      <c r="AM5" s="11">
        <f>'Core Indicators'!IP5</f>
        <v>2</v>
      </c>
      <c r="AN5" s="11">
        <f t="shared" si="14"/>
        <v>2</v>
      </c>
    </row>
    <row r="6" spans="1:40" x14ac:dyDescent="0.25">
      <c r="A6" s="236" t="str">
        <f>Lists!C:C</f>
        <v>AZE002</v>
      </c>
      <c r="B6" s="190">
        <f t="shared" si="0"/>
        <v>2.5</v>
      </c>
      <c r="C6" s="191">
        <f t="shared" si="1"/>
        <v>1</v>
      </c>
      <c r="D6" s="237">
        <f t="shared" si="2"/>
        <v>2.7</v>
      </c>
      <c r="E6" s="236">
        <f>'Core Indicators'!R6</f>
        <v>2</v>
      </c>
      <c r="F6" s="236">
        <f>'Core Indicators'!Z6</f>
        <v>3</v>
      </c>
      <c r="G6" s="191">
        <f t="shared" si="3"/>
        <v>2.5</v>
      </c>
      <c r="H6" s="236">
        <f>'Core Indicators'!AH6</f>
        <v>3</v>
      </c>
      <c r="I6" s="236">
        <f>'Core Indicators'!AP6</f>
        <v>3</v>
      </c>
      <c r="J6" s="236">
        <f>'Core Indicators'!BN6</f>
        <v>2</v>
      </c>
      <c r="K6" s="236">
        <f t="shared" si="4"/>
        <v>2.5</v>
      </c>
      <c r="L6" s="190">
        <f t="shared" si="5"/>
        <v>2.8</v>
      </c>
      <c r="M6" s="237">
        <f t="shared" si="6"/>
        <v>3</v>
      </c>
      <c r="N6" s="238">
        <f>'Core Indicators'!DJ6</f>
        <v>3</v>
      </c>
      <c r="O6" s="238">
        <f>'Core Indicators'!DR6</f>
        <v>3</v>
      </c>
      <c r="P6" s="238">
        <f>'Core Indicators'!DZ6</f>
        <v>3</v>
      </c>
      <c r="Q6" s="238">
        <f>'Core Indicators'!EH6</f>
        <v>3</v>
      </c>
      <c r="R6" s="238">
        <f>'Core Indicators'!EP6</f>
        <v>3</v>
      </c>
      <c r="S6" s="191">
        <f t="shared" si="7"/>
        <v>1.6</v>
      </c>
      <c r="T6" s="191">
        <f t="shared" si="8"/>
        <v>1.1666666666666667</v>
      </c>
      <c r="U6" s="236">
        <v>1</v>
      </c>
      <c r="V6" s="236">
        <v>1</v>
      </c>
      <c r="W6" s="236">
        <f>'Core Indicators'!EX6</f>
        <v>2</v>
      </c>
      <c r="X6" s="191">
        <f t="shared" si="9"/>
        <v>1.5</v>
      </c>
      <c r="Y6" s="236">
        <v>1</v>
      </c>
      <c r="Z6" s="191">
        <f t="shared" si="10"/>
        <v>2</v>
      </c>
      <c r="AA6" s="236" t="str">
        <f>'Core Indicators'!FF6</f>
        <v>x</v>
      </c>
      <c r="AB6" s="236">
        <f t="shared" si="11"/>
        <v>2</v>
      </c>
      <c r="AC6" s="11">
        <f>'Core Indicators'!GD6</f>
        <v>2</v>
      </c>
      <c r="AD6" s="11">
        <f>'Core Indicators'!GL6</f>
        <v>2</v>
      </c>
      <c r="AE6" s="11">
        <f>'Core Indicators'!GT6</f>
        <v>2</v>
      </c>
      <c r="AF6" s="11">
        <f>'Core Indicators'!HB6</f>
        <v>2</v>
      </c>
      <c r="AG6" s="11">
        <f t="shared" si="12"/>
        <v>2</v>
      </c>
      <c r="AH6" s="11">
        <f>'Core Indicators'!HJ6</f>
        <v>2</v>
      </c>
      <c r="AI6" s="11">
        <f>'Core Indicators'!HR6</f>
        <v>2</v>
      </c>
      <c r="AJ6" s="11">
        <f t="shared" si="13"/>
        <v>2</v>
      </c>
      <c r="AK6" s="11">
        <f>'Core Indicators'!HZ6</f>
        <v>2</v>
      </c>
      <c r="AL6" s="11">
        <f>'Core Indicators'!IH6</f>
        <v>2</v>
      </c>
      <c r="AM6" s="11">
        <f>'Core Indicators'!IP6</f>
        <v>2</v>
      </c>
      <c r="AN6" s="11">
        <f t="shared" si="14"/>
        <v>2</v>
      </c>
    </row>
    <row r="7" spans="1:40" x14ac:dyDescent="0.25">
      <c r="A7" s="236" t="str">
        <f>Lists!C:C</f>
        <v>BDI001</v>
      </c>
      <c r="B7" s="190">
        <f t="shared" si="0"/>
        <v>1.8</v>
      </c>
      <c r="C7" s="191">
        <f t="shared" si="1"/>
        <v>0</v>
      </c>
      <c r="D7" s="237">
        <f t="shared" si="2"/>
        <v>2</v>
      </c>
      <c r="E7" s="236">
        <f>'Core Indicators'!R7</f>
        <v>2</v>
      </c>
      <c r="F7" s="236">
        <f>'Core Indicators'!Z7</f>
        <v>2</v>
      </c>
      <c r="G7" s="191">
        <f t="shared" si="3"/>
        <v>2</v>
      </c>
      <c r="H7" s="236">
        <f>'Core Indicators'!AH7</f>
        <v>2</v>
      </c>
      <c r="I7" s="236">
        <f>'Core Indicators'!AP7</f>
        <v>2</v>
      </c>
      <c r="J7" s="236">
        <f>'Core Indicators'!BN7</f>
        <v>2</v>
      </c>
      <c r="K7" s="236">
        <f t="shared" si="4"/>
        <v>2</v>
      </c>
      <c r="L7" s="190">
        <f t="shared" si="5"/>
        <v>2</v>
      </c>
      <c r="M7" s="237">
        <f t="shared" si="6"/>
        <v>2</v>
      </c>
      <c r="N7" s="238">
        <f>'Core Indicators'!DJ7</f>
        <v>2</v>
      </c>
      <c r="O7" s="238">
        <f>'Core Indicators'!DR7</f>
        <v>2</v>
      </c>
      <c r="P7" s="238">
        <f>'Core Indicators'!DZ7</f>
        <v>2</v>
      </c>
      <c r="Q7" s="238">
        <f>'Core Indicators'!EH7</f>
        <v>2</v>
      </c>
      <c r="R7" s="238">
        <f>'Core Indicators'!EP7</f>
        <v>2</v>
      </c>
      <c r="S7" s="191">
        <f t="shared" si="7"/>
        <v>1.3</v>
      </c>
      <c r="T7" s="191">
        <f t="shared" si="8"/>
        <v>1.1666666666666667</v>
      </c>
      <c r="U7" s="236">
        <v>1</v>
      </c>
      <c r="V7" s="236">
        <v>1</v>
      </c>
      <c r="W7" s="236">
        <f>'Core Indicators'!EX7</f>
        <v>2</v>
      </c>
      <c r="X7" s="191">
        <f t="shared" si="9"/>
        <v>1.5</v>
      </c>
      <c r="Y7" s="236">
        <v>1</v>
      </c>
      <c r="Z7" s="191">
        <f t="shared" si="10"/>
        <v>1.5</v>
      </c>
      <c r="AA7" s="236">
        <f>'Core Indicators'!FF7</f>
        <v>1</v>
      </c>
      <c r="AB7" s="236">
        <f t="shared" si="11"/>
        <v>2</v>
      </c>
      <c r="AC7" s="11">
        <f>'Core Indicators'!GD7</f>
        <v>2</v>
      </c>
      <c r="AD7" s="11">
        <f>'Core Indicators'!GL7</f>
        <v>2</v>
      </c>
      <c r="AE7" s="11">
        <f>'Core Indicators'!GT7</f>
        <v>2</v>
      </c>
      <c r="AF7" s="11">
        <f>'Core Indicators'!HB7</f>
        <v>2</v>
      </c>
      <c r="AG7" s="11">
        <f t="shared" si="12"/>
        <v>2</v>
      </c>
      <c r="AH7" s="11">
        <f>'Core Indicators'!HJ7</f>
        <v>2</v>
      </c>
      <c r="AI7" s="11">
        <f>'Core Indicators'!HR7</f>
        <v>2</v>
      </c>
      <c r="AJ7" s="11">
        <f t="shared" si="13"/>
        <v>2</v>
      </c>
      <c r="AK7" s="11">
        <f>'Core Indicators'!HZ7</f>
        <v>2</v>
      </c>
      <c r="AL7" s="11">
        <f>'Core Indicators'!IH7</f>
        <v>2</v>
      </c>
      <c r="AM7" s="11">
        <f>'Core Indicators'!IP7</f>
        <v>2</v>
      </c>
      <c r="AN7" s="11">
        <f t="shared" si="14"/>
        <v>2</v>
      </c>
    </row>
    <row r="8" spans="1:40" x14ac:dyDescent="0.25">
      <c r="A8" s="236" t="str">
        <f>Lists!C:C</f>
        <v>BFA002</v>
      </c>
      <c r="B8" s="190">
        <f t="shared" si="0"/>
        <v>1.1000000000000001</v>
      </c>
      <c r="C8" s="191">
        <f t="shared" si="1"/>
        <v>0</v>
      </c>
      <c r="D8" s="237">
        <f t="shared" si="2"/>
        <v>1.2</v>
      </c>
      <c r="E8" s="236">
        <f>'Core Indicators'!R8</f>
        <v>2</v>
      </c>
      <c r="F8" s="236">
        <f>'Core Indicators'!Z8</f>
        <v>1</v>
      </c>
      <c r="G8" s="191">
        <f t="shared" si="3"/>
        <v>1.5</v>
      </c>
      <c r="H8" s="236">
        <f>'Core Indicators'!AH8</f>
        <v>1</v>
      </c>
      <c r="I8" s="236">
        <f>'Core Indicators'!AP8</f>
        <v>1</v>
      </c>
      <c r="J8" s="236">
        <f>'Core Indicators'!BN8</f>
        <v>1</v>
      </c>
      <c r="K8" s="236">
        <f t="shared" si="4"/>
        <v>1</v>
      </c>
      <c r="L8" s="190">
        <f t="shared" si="5"/>
        <v>1</v>
      </c>
      <c r="M8" s="237">
        <f t="shared" si="6"/>
        <v>1</v>
      </c>
      <c r="N8" s="238">
        <f>'Core Indicators'!DJ8</f>
        <v>1</v>
      </c>
      <c r="O8" s="238">
        <f>'Core Indicators'!DR8</f>
        <v>1</v>
      </c>
      <c r="P8" s="238">
        <f>'Core Indicators'!DZ8</f>
        <v>1</v>
      </c>
      <c r="Q8" s="238">
        <f>'Core Indicators'!EH8</f>
        <v>1</v>
      </c>
      <c r="R8" s="238">
        <f>'Core Indicators'!EP8</f>
        <v>1</v>
      </c>
      <c r="S8" s="191">
        <f t="shared" si="7"/>
        <v>1.3</v>
      </c>
      <c r="T8" s="191">
        <f t="shared" si="8"/>
        <v>1</v>
      </c>
      <c r="U8" s="236">
        <v>1</v>
      </c>
      <c r="V8" s="236">
        <v>1</v>
      </c>
      <c r="W8" s="236">
        <f>'Core Indicators'!EX8</f>
        <v>1</v>
      </c>
      <c r="X8" s="191">
        <f t="shared" si="9"/>
        <v>1</v>
      </c>
      <c r="Y8" s="236">
        <v>1</v>
      </c>
      <c r="Z8" s="191">
        <f t="shared" si="10"/>
        <v>1.5</v>
      </c>
      <c r="AA8" s="236">
        <f>'Core Indicators'!FF8</f>
        <v>1</v>
      </c>
      <c r="AB8" s="236">
        <f t="shared" si="11"/>
        <v>2</v>
      </c>
      <c r="AC8" s="11">
        <f>'Core Indicators'!GD8</f>
        <v>2</v>
      </c>
      <c r="AD8" s="11">
        <f>'Core Indicators'!GL8</f>
        <v>2</v>
      </c>
      <c r="AE8" s="11">
        <f>'Core Indicators'!GT8</f>
        <v>2</v>
      </c>
      <c r="AF8" s="11">
        <f>'Core Indicators'!HB8</f>
        <v>2</v>
      </c>
      <c r="AG8" s="11">
        <f t="shared" si="12"/>
        <v>2</v>
      </c>
      <c r="AH8" s="11">
        <f>'Core Indicators'!HJ8</f>
        <v>2</v>
      </c>
      <c r="AI8" s="11">
        <f>'Core Indicators'!HR8</f>
        <v>2</v>
      </c>
      <c r="AJ8" s="11">
        <f t="shared" si="13"/>
        <v>2</v>
      </c>
      <c r="AK8" s="11">
        <f>'Core Indicators'!HZ8</f>
        <v>2</v>
      </c>
      <c r="AL8" s="11">
        <f>'Core Indicators'!IH8</f>
        <v>2</v>
      </c>
      <c r="AM8" s="11">
        <f>'Core Indicators'!IP8</f>
        <v>2</v>
      </c>
      <c r="AN8" s="11">
        <f t="shared" si="14"/>
        <v>2</v>
      </c>
    </row>
    <row r="9" spans="1:40" x14ac:dyDescent="0.25">
      <c r="A9" s="236" t="str">
        <f>Lists!C:C</f>
        <v>BGD002</v>
      </c>
      <c r="B9" s="190">
        <f t="shared" si="0"/>
        <v>1.7</v>
      </c>
      <c r="C9" s="191">
        <f t="shared" si="1"/>
        <v>0</v>
      </c>
      <c r="D9" s="237">
        <f t="shared" si="2"/>
        <v>1.7</v>
      </c>
      <c r="E9" s="236">
        <f>'Core Indicators'!R9</f>
        <v>1</v>
      </c>
      <c r="F9" s="236">
        <f>'Core Indicators'!Z9</f>
        <v>2</v>
      </c>
      <c r="G9" s="191">
        <f t="shared" si="3"/>
        <v>1.5</v>
      </c>
      <c r="H9" s="236">
        <f>'Core Indicators'!AH9</f>
        <v>2</v>
      </c>
      <c r="I9" s="236">
        <f>'Core Indicators'!AP9</f>
        <v>1</v>
      </c>
      <c r="J9" s="236">
        <f>'Core Indicators'!BN9</f>
        <v>2</v>
      </c>
      <c r="K9" s="236">
        <f t="shared" si="4"/>
        <v>1.5</v>
      </c>
      <c r="L9" s="190">
        <f t="shared" si="5"/>
        <v>1.8</v>
      </c>
      <c r="M9" s="237">
        <f t="shared" si="6"/>
        <v>2</v>
      </c>
      <c r="N9" s="238">
        <f>'Core Indicators'!DJ9</f>
        <v>2</v>
      </c>
      <c r="O9" s="238">
        <f>'Core Indicators'!DR9</f>
        <v>2</v>
      </c>
      <c r="P9" s="238">
        <f>'Core Indicators'!DZ9</f>
        <v>2</v>
      </c>
      <c r="Q9" s="238">
        <f>'Core Indicators'!EH9</f>
        <v>2</v>
      </c>
      <c r="R9" s="238">
        <f>'Core Indicators'!EP9</f>
        <v>2</v>
      </c>
      <c r="S9" s="191">
        <f t="shared" si="7"/>
        <v>1.3</v>
      </c>
      <c r="T9" s="191">
        <f t="shared" si="8"/>
        <v>1.1666666666666667</v>
      </c>
      <c r="U9" s="236">
        <v>1</v>
      </c>
      <c r="V9" s="236">
        <v>1</v>
      </c>
      <c r="W9" s="236">
        <f>'Core Indicators'!EX9</f>
        <v>2</v>
      </c>
      <c r="X9" s="191">
        <f t="shared" si="9"/>
        <v>1.5</v>
      </c>
      <c r="Y9" s="236">
        <v>1</v>
      </c>
      <c r="Z9" s="191">
        <f t="shared" si="10"/>
        <v>1.5</v>
      </c>
      <c r="AA9" s="236">
        <f>'Core Indicators'!FF9</f>
        <v>1</v>
      </c>
      <c r="AB9" s="236">
        <f t="shared" si="11"/>
        <v>2</v>
      </c>
      <c r="AC9" s="11">
        <f>'Core Indicators'!GD9</f>
        <v>2</v>
      </c>
      <c r="AD9" s="11">
        <f>'Core Indicators'!GL9</f>
        <v>2</v>
      </c>
      <c r="AE9" s="11">
        <f>'Core Indicators'!GT9</f>
        <v>2</v>
      </c>
      <c r="AF9" s="11">
        <f>'Core Indicators'!HB9</f>
        <v>2</v>
      </c>
      <c r="AG9" s="11">
        <f t="shared" si="12"/>
        <v>2</v>
      </c>
      <c r="AH9" s="11">
        <f>'Core Indicators'!HJ9</f>
        <v>2</v>
      </c>
      <c r="AI9" s="11">
        <f>'Core Indicators'!HR9</f>
        <v>2</v>
      </c>
      <c r="AJ9" s="11">
        <f t="shared" si="13"/>
        <v>2</v>
      </c>
      <c r="AK9" s="11">
        <f>'Core Indicators'!HZ9</f>
        <v>2</v>
      </c>
      <c r="AL9" s="11">
        <f>'Core Indicators'!IH9</f>
        <v>2</v>
      </c>
      <c r="AM9" s="11">
        <f>'Core Indicators'!IP9</f>
        <v>2</v>
      </c>
      <c r="AN9" s="11">
        <f t="shared" si="14"/>
        <v>2</v>
      </c>
    </row>
    <row r="10" spans="1:40" x14ac:dyDescent="0.25">
      <c r="A10" s="236" t="str">
        <f>Lists!C:C</f>
        <v>BRA001</v>
      </c>
      <c r="B10" s="190">
        <f t="shared" si="0"/>
        <v>1.7</v>
      </c>
      <c r="C10" s="191">
        <f t="shared" si="1"/>
        <v>0</v>
      </c>
      <c r="D10" s="237">
        <f t="shared" si="2"/>
        <v>1.8</v>
      </c>
      <c r="E10" s="236">
        <f>'Core Indicators'!R10</f>
        <v>1</v>
      </c>
      <c r="F10" s="236">
        <f>'Core Indicators'!Z10</f>
        <v>2</v>
      </c>
      <c r="G10" s="191">
        <f t="shared" si="3"/>
        <v>1.5</v>
      </c>
      <c r="H10" s="236">
        <f>'Core Indicators'!AH10</f>
        <v>2</v>
      </c>
      <c r="I10" s="236">
        <f>'Core Indicators'!AP10</f>
        <v>2</v>
      </c>
      <c r="J10" s="236">
        <f>'Core Indicators'!BN10</f>
        <v>2</v>
      </c>
      <c r="K10" s="236">
        <f t="shared" si="4"/>
        <v>2</v>
      </c>
      <c r="L10" s="190">
        <f t="shared" si="5"/>
        <v>2</v>
      </c>
      <c r="M10" s="237">
        <f t="shared" si="6"/>
        <v>2</v>
      </c>
      <c r="N10" s="238">
        <f>'Core Indicators'!DJ10</f>
        <v>2</v>
      </c>
      <c r="O10" s="238">
        <f>'Core Indicators'!DR10</f>
        <v>2</v>
      </c>
      <c r="P10" s="238">
        <f>'Core Indicators'!DZ10</f>
        <v>2</v>
      </c>
      <c r="Q10" s="238" t="str">
        <f>'Core Indicators'!EH10</f>
        <v>x</v>
      </c>
      <c r="R10" s="238" t="str">
        <f>'Core Indicators'!EP10</f>
        <v>x</v>
      </c>
      <c r="S10" s="191">
        <f t="shared" si="7"/>
        <v>1.3</v>
      </c>
      <c r="T10" s="191">
        <f t="shared" si="8"/>
        <v>1.1666666666666667</v>
      </c>
      <c r="U10" s="236">
        <v>1</v>
      </c>
      <c r="V10" s="236">
        <v>1</v>
      </c>
      <c r="W10" s="236">
        <f>'Core Indicators'!EX10</f>
        <v>2</v>
      </c>
      <c r="X10" s="191">
        <f t="shared" si="9"/>
        <v>1.5</v>
      </c>
      <c r="Y10" s="236">
        <v>1</v>
      </c>
      <c r="Z10" s="191">
        <f t="shared" si="10"/>
        <v>1.5</v>
      </c>
      <c r="AA10" s="236">
        <f>'Core Indicators'!FF10</f>
        <v>1</v>
      </c>
      <c r="AB10" s="236">
        <f t="shared" si="11"/>
        <v>2</v>
      </c>
      <c r="AC10" s="11">
        <f>'Core Indicators'!GD10</f>
        <v>2</v>
      </c>
      <c r="AD10" s="11">
        <f>'Core Indicators'!GL10</f>
        <v>2</v>
      </c>
      <c r="AE10" s="11">
        <f>'Core Indicators'!GT10</f>
        <v>2</v>
      </c>
      <c r="AF10" s="11">
        <f>'Core Indicators'!HB10</f>
        <v>2</v>
      </c>
      <c r="AG10" s="11">
        <f t="shared" si="12"/>
        <v>2</v>
      </c>
      <c r="AH10" s="11">
        <f>'Core Indicators'!HJ10</f>
        <v>2</v>
      </c>
      <c r="AI10" s="11">
        <f>'Core Indicators'!HR10</f>
        <v>2</v>
      </c>
      <c r="AJ10" s="11">
        <f t="shared" si="13"/>
        <v>2</v>
      </c>
      <c r="AK10" s="11">
        <f>'Core Indicators'!HZ10</f>
        <v>2</v>
      </c>
      <c r="AL10" s="11">
        <f>'Core Indicators'!IH10</f>
        <v>2</v>
      </c>
      <c r="AM10" s="11">
        <f>'Core Indicators'!IP10</f>
        <v>2</v>
      </c>
      <c r="AN10" s="11">
        <f t="shared" si="14"/>
        <v>2</v>
      </c>
    </row>
    <row r="11" spans="1:40" x14ac:dyDescent="0.25">
      <c r="A11" s="236" t="str">
        <f>Lists!C:C</f>
        <v>BRA002</v>
      </c>
      <c r="B11" s="190">
        <f t="shared" si="0"/>
        <v>1.9</v>
      </c>
      <c r="C11" s="191">
        <f t="shared" si="1"/>
        <v>0</v>
      </c>
      <c r="D11" s="237">
        <f t="shared" si="2"/>
        <v>2.2000000000000002</v>
      </c>
      <c r="E11" s="236">
        <f>'Core Indicators'!R11</f>
        <v>2</v>
      </c>
      <c r="F11" s="236">
        <f>'Core Indicators'!Z11</f>
        <v>2</v>
      </c>
      <c r="G11" s="191">
        <f t="shared" si="3"/>
        <v>2</v>
      </c>
      <c r="H11" s="236">
        <f>'Core Indicators'!AH11</f>
        <v>2</v>
      </c>
      <c r="I11" s="236">
        <f>'Core Indicators'!AP11</f>
        <v>2</v>
      </c>
      <c r="J11" s="236">
        <f>'Core Indicators'!BN11</f>
        <v>3</v>
      </c>
      <c r="K11" s="236">
        <f t="shared" si="4"/>
        <v>2.5</v>
      </c>
      <c r="L11" s="190">
        <f t="shared" si="5"/>
        <v>2.2999999999999998</v>
      </c>
      <c r="M11" s="237">
        <f t="shared" si="6"/>
        <v>2</v>
      </c>
      <c r="N11" s="238">
        <f>'Core Indicators'!DJ11</f>
        <v>2</v>
      </c>
      <c r="O11" s="238">
        <f>'Core Indicators'!DR11</f>
        <v>2</v>
      </c>
      <c r="P11" s="238">
        <f>'Core Indicators'!DZ11</f>
        <v>2</v>
      </c>
      <c r="Q11" s="238" t="str">
        <f>'Core Indicators'!EH11</f>
        <v>x</v>
      </c>
      <c r="R11" s="238" t="str">
        <f>'Core Indicators'!EP11</f>
        <v>x</v>
      </c>
      <c r="S11" s="191">
        <f t="shared" si="7"/>
        <v>1.6</v>
      </c>
      <c r="T11" s="191">
        <f t="shared" si="8"/>
        <v>1.1666666666666667</v>
      </c>
      <c r="U11" s="236">
        <v>1</v>
      </c>
      <c r="V11" s="236">
        <v>1</v>
      </c>
      <c r="W11" s="236">
        <f>'Core Indicators'!EX11</f>
        <v>2</v>
      </c>
      <c r="X11" s="191">
        <f t="shared" si="9"/>
        <v>1.5</v>
      </c>
      <c r="Y11" s="236">
        <v>1</v>
      </c>
      <c r="Z11" s="191">
        <f t="shared" si="10"/>
        <v>2</v>
      </c>
      <c r="AA11" s="236">
        <f>'Core Indicators'!FF11</f>
        <v>2</v>
      </c>
      <c r="AB11" s="236">
        <f t="shared" si="11"/>
        <v>2</v>
      </c>
      <c r="AC11" s="11">
        <f>'Core Indicators'!GD11</f>
        <v>2</v>
      </c>
      <c r="AD11" s="11">
        <f>'Core Indicators'!GL11</f>
        <v>2</v>
      </c>
      <c r="AE11" s="11">
        <f>'Core Indicators'!GT11</f>
        <v>2</v>
      </c>
      <c r="AF11" s="11">
        <f>'Core Indicators'!HB11</f>
        <v>2</v>
      </c>
      <c r="AG11" s="11">
        <f t="shared" si="12"/>
        <v>2</v>
      </c>
      <c r="AH11" s="11">
        <f>'Core Indicators'!HJ11</f>
        <v>2</v>
      </c>
      <c r="AI11" s="11">
        <f>'Core Indicators'!HR11</f>
        <v>2</v>
      </c>
      <c r="AJ11" s="11">
        <f t="shared" si="13"/>
        <v>2</v>
      </c>
      <c r="AK11" s="11">
        <f>'Core Indicators'!HZ11</f>
        <v>2</v>
      </c>
      <c r="AL11" s="11">
        <f>'Core Indicators'!IH11</f>
        <v>2</v>
      </c>
      <c r="AM11" s="11">
        <f>'Core Indicators'!IP11</f>
        <v>2</v>
      </c>
      <c r="AN11" s="11">
        <f t="shared" si="14"/>
        <v>2</v>
      </c>
    </row>
    <row r="12" spans="1:40" x14ac:dyDescent="0.25">
      <c r="A12" s="236" t="str">
        <f>Lists!C:C</f>
        <v>BRA003</v>
      </c>
      <c r="B12" s="190">
        <f t="shared" si="0"/>
        <v>2.1</v>
      </c>
      <c r="C12" s="191">
        <f t="shared" si="1"/>
        <v>1</v>
      </c>
      <c r="D12" s="237">
        <f t="shared" si="2"/>
        <v>2.1</v>
      </c>
      <c r="E12" s="236">
        <f>'Core Indicators'!R12</f>
        <v>1</v>
      </c>
      <c r="F12" s="236">
        <f>'Core Indicators'!Z12</f>
        <v>1</v>
      </c>
      <c r="G12" s="191">
        <f t="shared" si="3"/>
        <v>1</v>
      </c>
      <c r="H12" s="236">
        <f>'Core Indicators'!AH12</f>
        <v>2</v>
      </c>
      <c r="I12" s="236">
        <f>'Core Indicators'!AP12</f>
        <v>3</v>
      </c>
      <c r="J12" s="236" t="str">
        <f>'Core Indicators'!BN12</f>
        <v>x</v>
      </c>
      <c r="K12" s="236">
        <f t="shared" si="4"/>
        <v>3</v>
      </c>
      <c r="L12" s="190">
        <f t="shared" si="5"/>
        <v>2.5</v>
      </c>
      <c r="M12" s="237">
        <f t="shared" si="6"/>
        <v>2.3333333333333335</v>
      </c>
      <c r="N12" s="238">
        <f>'Core Indicators'!DJ12</f>
        <v>2</v>
      </c>
      <c r="O12" s="238">
        <f>'Core Indicators'!DR12</f>
        <v>2</v>
      </c>
      <c r="P12" s="238">
        <f>'Core Indicators'!DZ12</f>
        <v>3</v>
      </c>
      <c r="Q12" s="238" t="str">
        <f>'Core Indicators'!EH12</f>
        <v>x</v>
      </c>
      <c r="R12" s="238" t="str">
        <f>'Core Indicators'!EP12</f>
        <v>x</v>
      </c>
      <c r="S12" s="191">
        <f t="shared" si="7"/>
        <v>1.9</v>
      </c>
      <c r="T12" s="191">
        <f t="shared" si="8"/>
        <v>1.1666666666666667</v>
      </c>
      <c r="U12" s="236">
        <v>1</v>
      </c>
      <c r="V12" s="236">
        <v>1</v>
      </c>
      <c r="W12" s="236">
        <f>'Core Indicators'!EX12</f>
        <v>2</v>
      </c>
      <c r="X12" s="191">
        <f t="shared" si="9"/>
        <v>1.5</v>
      </c>
      <c r="Y12" s="236">
        <v>1</v>
      </c>
      <c r="Z12" s="191">
        <f t="shared" si="10"/>
        <v>2.5</v>
      </c>
      <c r="AA12" s="236">
        <f>'Core Indicators'!FF12</f>
        <v>3</v>
      </c>
      <c r="AB12" s="236">
        <f t="shared" si="11"/>
        <v>2</v>
      </c>
      <c r="AC12" s="11">
        <f>'Core Indicators'!GD12</f>
        <v>2</v>
      </c>
      <c r="AD12" s="11">
        <f>'Core Indicators'!GL12</f>
        <v>2</v>
      </c>
      <c r="AE12" s="11">
        <f>'Core Indicators'!GT12</f>
        <v>2</v>
      </c>
      <c r="AF12" s="11">
        <f>'Core Indicators'!HB12</f>
        <v>2</v>
      </c>
      <c r="AG12" s="11">
        <f t="shared" si="12"/>
        <v>2</v>
      </c>
      <c r="AH12" s="11">
        <f>'Core Indicators'!HJ12</f>
        <v>2</v>
      </c>
      <c r="AI12" s="11">
        <f>'Core Indicators'!HR12</f>
        <v>2</v>
      </c>
      <c r="AJ12" s="11">
        <f t="shared" si="13"/>
        <v>2</v>
      </c>
      <c r="AK12" s="11">
        <f>'Core Indicators'!HZ12</f>
        <v>2</v>
      </c>
      <c r="AL12" s="11">
        <f>'Core Indicators'!IH12</f>
        <v>2</v>
      </c>
      <c r="AM12" s="11">
        <f>'Core Indicators'!IP12</f>
        <v>2</v>
      </c>
      <c r="AN12" s="11">
        <f t="shared" si="14"/>
        <v>2</v>
      </c>
    </row>
    <row r="13" spans="1:40" x14ac:dyDescent="0.25">
      <c r="A13" s="236" t="str">
        <f>Lists!C:C</f>
        <v>CAF001</v>
      </c>
      <c r="B13" s="190">
        <f t="shared" si="0"/>
        <v>1.7</v>
      </c>
      <c r="C13" s="191">
        <f t="shared" si="1"/>
        <v>0</v>
      </c>
      <c r="D13" s="237">
        <f t="shared" si="2"/>
        <v>1.7</v>
      </c>
      <c r="E13" s="236">
        <f>'Core Indicators'!R13</f>
        <v>2</v>
      </c>
      <c r="F13" s="236">
        <f>'Core Indicators'!Z13</f>
        <v>2</v>
      </c>
      <c r="G13" s="191">
        <f t="shared" si="3"/>
        <v>2</v>
      </c>
      <c r="H13" s="236">
        <f>'Core Indicators'!AH13</f>
        <v>2</v>
      </c>
      <c r="I13" s="236">
        <f>'Core Indicators'!AP13</f>
        <v>1</v>
      </c>
      <c r="J13" s="236">
        <f>'Core Indicators'!BN13</f>
        <v>1</v>
      </c>
      <c r="K13" s="236">
        <f t="shared" si="4"/>
        <v>1</v>
      </c>
      <c r="L13" s="190">
        <f t="shared" si="5"/>
        <v>1.5</v>
      </c>
      <c r="M13" s="237">
        <f t="shared" si="6"/>
        <v>2</v>
      </c>
      <c r="N13" s="238">
        <f>'Core Indicators'!DJ13</f>
        <v>2</v>
      </c>
      <c r="O13" s="238">
        <f>'Core Indicators'!DR13</f>
        <v>2</v>
      </c>
      <c r="P13" s="238">
        <f>'Core Indicators'!DZ13</f>
        <v>2</v>
      </c>
      <c r="Q13" s="238">
        <f>'Core Indicators'!EH13</f>
        <v>2</v>
      </c>
      <c r="R13" s="238">
        <f>'Core Indicators'!EP13</f>
        <v>2</v>
      </c>
      <c r="S13" s="191">
        <f t="shared" si="7"/>
        <v>1.3</v>
      </c>
      <c r="T13" s="191">
        <f t="shared" si="8"/>
        <v>1</v>
      </c>
      <c r="U13" s="236">
        <v>1</v>
      </c>
      <c r="V13" s="236">
        <v>1</v>
      </c>
      <c r="W13" s="236">
        <f>'Core Indicators'!EX13</f>
        <v>1</v>
      </c>
      <c r="X13" s="191">
        <f t="shared" si="9"/>
        <v>1</v>
      </c>
      <c r="Y13" s="236">
        <v>1</v>
      </c>
      <c r="Z13" s="191">
        <f t="shared" si="10"/>
        <v>1.5</v>
      </c>
      <c r="AA13" s="236">
        <f>'Core Indicators'!FF13</f>
        <v>1</v>
      </c>
      <c r="AB13" s="236">
        <f t="shared" si="11"/>
        <v>2</v>
      </c>
      <c r="AC13" s="11">
        <f>'Core Indicators'!GD13</f>
        <v>2</v>
      </c>
      <c r="AD13" s="11">
        <f>'Core Indicators'!GL13</f>
        <v>2</v>
      </c>
      <c r="AE13" s="11">
        <f>'Core Indicators'!GT13</f>
        <v>2</v>
      </c>
      <c r="AF13" s="11">
        <f>'Core Indicators'!HB13</f>
        <v>2</v>
      </c>
      <c r="AG13" s="11">
        <f t="shared" si="12"/>
        <v>2</v>
      </c>
      <c r="AH13" s="11">
        <f>'Core Indicators'!HJ13</f>
        <v>2</v>
      </c>
      <c r="AI13" s="11">
        <f>'Core Indicators'!HR13</f>
        <v>2</v>
      </c>
      <c r="AJ13" s="11">
        <f t="shared" si="13"/>
        <v>2</v>
      </c>
      <c r="AK13" s="11">
        <f>'Core Indicators'!HZ13</f>
        <v>2</v>
      </c>
      <c r="AL13" s="11">
        <f>'Core Indicators'!IH13</f>
        <v>2</v>
      </c>
      <c r="AM13" s="11">
        <f>'Core Indicators'!IP13</f>
        <v>2</v>
      </c>
      <c r="AN13" s="11">
        <f t="shared" si="14"/>
        <v>2</v>
      </c>
    </row>
    <row r="14" spans="1:40" x14ac:dyDescent="0.25">
      <c r="A14" s="236" t="str">
        <f>Lists!C:C</f>
        <v>CHL002</v>
      </c>
      <c r="B14" s="190">
        <f t="shared" si="0"/>
        <v>1.7</v>
      </c>
      <c r="C14" s="191">
        <f t="shared" si="1"/>
        <v>0</v>
      </c>
      <c r="D14" s="237">
        <f t="shared" si="2"/>
        <v>1.8</v>
      </c>
      <c r="E14" s="236">
        <f>'Core Indicators'!R14</f>
        <v>1</v>
      </c>
      <c r="F14" s="236">
        <f>'Core Indicators'!Z14</f>
        <v>2</v>
      </c>
      <c r="G14" s="191">
        <f t="shared" si="3"/>
        <v>1.5</v>
      </c>
      <c r="H14" s="236">
        <f>'Core Indicators'!AH14</f>
        <v>2</v>
      </c>
      <c r="I14" s="236">
        <f>'Core Indicators'!AP14</f>
        <v>2</v>
      </c>
      <c r="J14" s="236">
        <f>'Core Indicators'!BN14</f>
        <v>2</v>
      </c>
      <c r="K14" s="236">
        <f t="shared" si="4"/>
        <v>2</v>
      </c>
      <c r="L14" s="190">
        <f t="shared" si="5"/>
        <v>2</v>
      </c>
      <c r="M14" s="237">
        <f t="shared" si="6"/>
        <v>2</v>
      </c>
      <c r="N14" s="238">
        <f>'Core Indicators'!DJ14</f>
        <v>2</v>
      </c>
      <c r="O14" s="238">
        <f>'Core Indicators'!DR14</f>
        <v>2</v>
      </c>
      <c r="P14" s="238">
        <f>'Core Indicators'!DZ14</f>
        <v>2</v>
      </c>
      <c r="Q14" s="238" t="str">
        <f>'Core Indicators'!EH14</f>
        <v>x</v>
      </c>
      <c r="R14" s="238" t="str">
        <f>'Core Indicators'!EP14</f>
        <v>x</v>
      </c>
      <c r="S14" s="191">
        <f t="shared" si="7"/>
        <v>1.3</v>
      </c>
      <c r="T14" s="191">
        <f t="shared" si="8"/>
        <v>1</v>
      </c>
      <c r="U14" s="236">
        <v>1</v>
      </c>
      <c r="V14" s="236">
        <v>1</v>
      </c>
      <c r="W14" s="236">
        <f>'Core Indicators'!EX14</f>
        <v>1</v>
      </c>
      <c r="X14" s="191">
        <f t="shared" si="9"/>
        <v>1</v>
      </c>
      <c r="Y14" s="236">
        <v>1</v>
      </c>
      <c r="Z14" s="191">
        <f t="shared" si="10"/>
        <v>1.5</v>
      </c>
      <c r="AA14" s="236">
        <f>'Core Indicators'!FF14</f>
        <v>1</v>
      </c>
      <c r="AB14" s="236">
        <f t="shared" si="11"/>
        <v>2</v>
      </c>
      <c r="AC14" s="11">
        <f>'Core Indicators'!GD14</f>
        <v>2</v>
      </c>
      <c r="AD14" s="11">
        <f>'Core Indicators'!GL14</f>
        <v>2</v>
      </c>
      <c r="AE14" s="11">
        <f>'Core Indicators'!GT14</f>
        <v>2</v>
      </c>
      <c r="AF14" s="11">
        <f>'Core Indicators'!HB14</f>
        <v>2</v>
      </c>
      <c r="AG14" s="11">
        <f t="shared" si="12"/>
        <v>2</v>
      </c>
      <c r="AH14" s="11">
        <f>'Core Indicators'!HJ14</f>
        <v>2</v>
      </c>
      <c r="AI14" s="11">
        <f>'Core Indicators'!HR14</f>
        <v>2</v>
      </c>
      <c r="AJ14" s="11">
        <f t="shared" si="13"/>
        <v>2</v>
      </c>
      <c r="AK14" s="11">
        <f>'Core Indicators'!HZ14</f>
        <v>2</v>
      </c>
      <c r="AL14" s="11">
        <f>'Core Indicators'!IH14</f>
        <v>2</v>
      </c>
      <c r="AM14" s="11">
        <f>'Core Indicators'!IP14</f>
        <v>2</v>
      </c>
      <c r="AN14" s="11">
        <f t="shared" si="14"/>
        <v>2</v>
      </c>
    </row>
    <row r="15" spans="1:40" x14ac:dyDescent="0.25">
      <c r="A15" s="236" t="str">
        <f>Lists!C:C</f>
        <v>CMR001</v>
      </c>
      <c r="B15" s="190">
        <f t="shared" si="0"/>
        <v>1.2</v>
      </c>
      <c r="C15" s="191">
        <f t="shared" si="1"/>
        <v>0</v>
      </c>
      <c r="D15" s="237">
        <f t="shared" si="2"/>
        <v>1.4</v>
      </c>
      <c r="E15" s="236">
        <f>'Core Indicators'!R15</f>
        <v>3</v>
      </c>
      <c r="F15" s="236">
        <f>'Core Indicators'!Z15</f>
        <v>1</v>
      </c>
      <c r="G15" s="191">
        <f t="shared" si="3"/>
        <v>2.1</v>
      </c>
      <c r="H15" s="236">
        <f>'Core Indicators'!AH15</f>
        <v>1</v>
      </c>
      <c r="I15" s="236">
        <f>'Core Indicators'!AP15</f>
        <v>1</v>
      </c>
      <c r="J15" s="236">
        <f>'Core Indicators'!BN15</f>
        <v>1</v>
      </c>
      <c r="K15" s="236">
        <f t="shared" si="4"/>
        <v>1</v>
      </c>
      <c r="L15" s="190">
        <f t="shared" si="5"/>
        <v>1</v>
      </c>
      <c r="M15" s="237">
        <f t="shared" si="6"/>
        <v>1</v>
      </c>
      <c r="N15" s="238">
        <f>'Core Indicators'!DJ15</f>
        <v>1</v>
      </c>
      <c r="O15" s="238">
        <f>'Core Indicators'!DR15</f>
        <v>1</v>
      </c>
      <c r="P15" s="238">
        <f>'Core Indicators'!DZ15</f>
        <v>1</v>
      </c>
      <c r="Q15" s="238">
        <f>'Core Indicators'!EH15</f>
        <v>1</v>
      </c>
      <c r="R15" s="238">
        <f>'Core Indicators'!EP15</f>
        <v>1</v>
      </c>
      <c r="S15" s="191">
        <f t="shared" si="7"/>
        <v>1.3</v>
      </c>
      <c r="T15" s="191">
        <f t="shared" si="8"/>
        <v>1</v>
      </c>
      <c r="U15" s="236">
        <v>1</v>
      </c>
      <c r="V15" s="236">
        <v>1</v>
      </c>
      <c r="W15" s="236">
        <f>'Core Indicators'!EX15</f>
        <v>1</v>
      </c>
      <c r="X15" s="191">
        <f t="shared" si="9"/>
        <v>1</v>
      </c>
      <c r="Y15" s="236">
        <v>1</v>
      </c>
      <c r="Z15" s="191">
        <f t="shared" si="10"/>
        <v>1.5</v>
      </c>
      <c r="AA15" s="236">
        <f>'Core Indicators'!FF15</f>
        <v>1</v>
      </c>
      <c r="AB15" s="236">
        <f t="shared" si="11"/>
        <v>2</v>
      </c>
      <c r="AC15" s="11">
        <f>'Core Indicators'!GD15</f>
        <v>2</v>
      </c>
      <c r="AD15" s="11">
        <f>'Core Indicators'!GL15</f>
        <v>2</v>
      </c>
      <c r="AE15" s="11">
        <f>'Core Indicators'!GT15</f>
        <v>2</v>
      </c>
      <c r="AF15" s="11">
        <f>'Core Indicators'!HB15</f>
        <v>2</v>
      </c>
      <c r="AG15" s="11">
        <f t="shared" si="12"/>
        <v>2</v>
      </c>
      <c r="AH15" s="11">
        <f>'Core Indicators'!HJ15</f>
        <v>2</v>
      </c>
      <c r="AI15" s="11">
        <f>'Core Indicators'!HR15</f>
        <v>2</v>
      </c>
      <c r="AJ15" s="11">
        <f t="shared" si="13"/>
        <v>2</v>
      </c>
      <c r="AK15" s="11">
        <f>'Core Indicators'!HZ15</f>
        <v>2</v>
      </c>
      <c r="AL15" s="11">
        <f>'Core Indicators'!IH15</f>
        <v>2</v>
      </c>
      <c r="AM15" s="11">
        <f>'Core Indicators'!IP15</f>
        <v>2</v>
      </c>
      <c r="AN15" s="11">
        <f t="shared" si="14"/>
        <v>2</v>
      </c>
    </row>
    <row r="16" spans="1:40" x14ac:dyDescent="0.25">
      <c r="A16" s="236" t="str">
        <f>Lists!C:C</f>
        <v>CMR002</v>
      </c>
      <c r="B16" s="190">
        <f t="shared" si="0"/>
        <v>1.1000000000000001</v>
      </c>
      <c r="C16" s="191">
        <f t="shared" si="1"/>
        <v>0</v>
      </c>
      <c r="D16" s="237">
        <f t="shared" si="2"/>
        <v>1</v>
      </c>
      <c r="E16" s="236">
        <f>'Core Indicators'!R16</f>
        <v>1</v>
      </c>
      <c r="F16" s="236">
        <f>'Core Indicators'!Z16</f>
        <v>1</v>
      </c>
      <c r="G16" s="191">
        <f t="shared" si="3"/>
        <v>1</v>
      </c>
      <c r="H16" s="236">
        <f>'Core Indicators'!AH16</f>
        <v>1</v>
      </c>
      <c r="I16" s="236">
        <f>'Core Indicators'!AP16</f>
        <v>1</v>
      </c>
      <c r="J16" s="236">
        <f>'Core Indicators'!BN16</f>
        <v>1</v>
      </c>
      <c r="K16" s="236">
        <f t="shared" si="4"/>
        <v>1</v>
      </c>
      <c r="L16" s="190">
        <f t="shared" si="5"/>
        <v>1</v>
      </c>
      <c r="M16" s="237">
        <f t="shared" si="6"/>
        <v>1</v>
      </c>
      <c r="N16" s="238">
        <f>'Core Indicators'!DJ16</f>
        <v>1</v>
      </c>
      <c r="O16" s="238">
        <f>'Core Indicators'!DR16</f>
        <v>1</v>
      </c>
      <c r="P16" s="238">
        <f>'Core Indicators'!DZ16</f>
        <v>1</v>
      </c>
      <c r="Q16" s="238">
        <f>'Core Indicators'!EH16</f>
        <v>1</v>
      </c>
      <c r="R16" s="238">
        <f>'Core Indicators'!EP16</f>
        <v>1</v>
      </c>
      <c r="S16" s="191">
        <f t="shared" si="7"/>
        <v>1.3</v>
      </c>
      <c r="T16" s="191">
        <f t="shared" si="8"/>
        <v>1</v>
      </c>
      <c r="U16" s="236">
        <v>1</v>
      </c>
      <c r="V16" s="236">
        <v>1</v>
      </c>
      <c r="W16" s="236">
        <f>'Core Indicators'!EX16</f>
        <v>1</v>
      </c>
      <c r="X16" s="191">
        <f t="shared" si="9"/>
        <v>1</v>
      </c>
      <c r="Y16" s="236">
        <v>1</v>
      </c>
      <c r="Z16" s="191">
        <f t="shared" si="10"/>
        <v>1.5</v>
      </c>
      <c r="AA16" s="236">
        <f>'Core Indicators'!FF16</f>
        <v>1</v>
      </c>
      <c r="AB16" s="236">
        <f t="shared" si="11"/>
        <v>2</v>
      </c>
      <c r="AC16" s="11">
        <f>'Core Indicators'!GD16</f>
        <v>2</v>
      </c>
      <c r="AD16" s="11">
        <f>'Core Indicators'!GL16</f>
        <v>2</v>
      </c>
      <c r="AE16" s="11">
        <f>'Core Indicators'!GT16</f>
        <v>2</v>
      </c>
      <c r="AF16" s="11">
        <f>'Core Indicators'!HB16</f>
        <v>2</v>
      </c>
      <c r="AG16" s="11">
        <f t="shared" si="12"/>
        <v>2</v>
      </c>
      <c r="AH16" s="11">
        <f>'Core Indicators'!HJ16</f>
        <v>2</v>
      </c>
      <c r="AI16" s="11">
        <f>'Core Indicators'!HR16</f>
        <v>2</v>
      </c>
      <c r="AJ16" s="11">
        <f t="shared" si="13"/>
        <v>2</v>
      </c>
      <c r="AK16" s="11">
        <f>'Core Indicators'!HZ16</f>
        <v>2</v>
      </c>
      <c r="AL16" s="11">
        <f>'Core Indicators'!IH16</f>
        <v>2</v>
      </c>
      <c r="AM16" s="11">
        <f>'Core Indicators'!IP16</f>
        <v>2</v>
      </c>
      <c r="AN16" s="11">
        <f t="shared" si="14"/>
        <v>2</v>
      </c>
    </row>
    <row r="17" spans="1:40" x14ac:dyDescent="0.25">
      <c r="A17" s="236" t="str">
        <f>Lists!C:C</f>
        <v>CMR003</v>
      </c>
      <c r="B17" s="190">
        <f t="shared" si="0"/>
        <v>1.1000000000000001</v>
      </c>
      <c r="C17" s="191">
        <f t="shared" si="1"/>
        <v>0</v>
      </c>
      <c r="D17" s="237">
        <f t="shared" si="2"/>
        <v>1.2</v>
      </c>
      <c r="E17" s="236">
        <f>'Core Indicators'!R17</f>
        <v>2</v>
      </c>
      <c r="F17" s="236">
        <f>'Core Indicators'!Z17</f>
        <v>1</v>
      </c>
      <c r="G17" s="191">
        <f t="shared" si="3"/>
        <v>1.5</v>
      </c>
      <c r="H17" s="236">
        <f>'Core Indicators'!AH17</f>
        <v>1</v>
      </c>
      <c r="I17" s="236">
        <f>'Core Indicators'!AP17</f>
        <v>1</v>
      </c>
      <c r="J17" s="236">
        <f>'Core Indicators'!BN17</f>
        <v>1</v>
      </c>
      <c r="K17" s="236">
        <f t="shared" si="4"/>
        <v>1</v>
      </c>
      <c r="L17" s="190">
        <f t="shared" si="5"/>
        <v>1</v>
      </c>
      <c r="M17" s="237">
        <f t="shared" si="6"/>
        <v>1</v>
      </c>
      <c r="N17" s="238">
        <f>'Core Indicators'!DJ17</f>
        <v>1</v>
      </c>
      <c r="O17" s="238">
        <f>'Core Indicators'!DR17</f>
        <v>1</v>
      </c>
      <c r="P17" s="238">
        <f>'Core Indicators'!DZ17</f>
        <v>1</v>
      </c>
      <c r="Q17" s="238">
        <f>'Core Indicators'!EH17</f>
        <v>1</v>
      </c>
      <c r="R17" s="238">
        <f>'Core Indicators'!EP17</f>
        <v>1</v>
      </c>
      <c r="S17" s="191">
        <f t="shared" si="7"/>
        <v>1.3</v>
      </c>
      <c r="T17" s="191">
        <f t="shared" si="8"/>
        <v>1</v>
      </c>
      <c r="U17" s="236">
        <v>1</v>
      </c>
      <c r="V17" s="236">
        <v>1</v>
      </c>
      <c r="W17" s="236">
        <f>'Core Indicators'!EX17</f>
        <v>1</v>
      </c>
      <c r="X17" s="191">
        <f t="shared" si="9"/>
        <v>1</v>
      </c>
      <c r="Y17" s="236">
        <v>1</v>
      </c>
      <c r="Z17" s="191">
        <f t="shared" si="10"/>
        <v>1.5</v>
      </c>
      <c r="AA17" s="236">
        <f>'Core Indicators'!FF17</f>
        <v>1</v>
      </c>
      <c r="AB17" s="236">
        <f t="shared" si="11"/>
        <v>2</v>
      </c>
      <c r="AC17" s="11">
        <f>'Core Indicators'!GD17</f>
        <v>2</v>
      </c>
      <c r="AD17" s="11">
        <f>'Core Indicators'!GL17</f>
        <v>2</v>
      </c>
      <c r="AE17" s="11">
        <f>'Core Indicators'!GT17</f>
        <v>2</v>
      </c>
      <c r="AF17" s="11">
        <f>'Core Indicators'!HB17</f>
        <v>2</v>
      </c>
      <c r="AG17" s="11">
        <f t="shared" si="12"/>
        <v>2</v>
      </c>
      <c r="AH17" s="11">
        <f>'Core Indicators'!HJ17</f>
        <v>2</v>
      </c>
      <c r="AI17" s="11">
        <f>'Core Indicators'!HR17</f>
        <v>2</v>
      </c>
      <c r="AJ17" s="11">
        <f t="shared" si="13"/>
        <v>2</v>
      </c>
      <c r="AK17" s="11">
        <f>'Core Indicators'!HZ17</f>
        <v>2</v>
      </c>
      <c r="AL17" s="11">
        <f>'Core Indicators'!IH17</f>
        <v>2</v>
      </c>
      <c r="AM17" s="11">
        <f>'Core Indicators'!IP17</f>
        <v>2</v>
      </c>
      <c r="AN17" s="11">
        <f t="shared" si="14"/>
        <v>2</v>
      </c>
    </row>
    <row r="18" spans="1:40" x14ac:dyDescent="0.25">
      <c r="A18" s="236" t="str">
        <f>Lists!C:C</f>
        <v>CMR004</v>
      </c>
      <c r="B18" s="190">
        <f t="shared" si="0"/>
        <v>1.1000000000000001</v>
      </c>
      <c r="C18" s="191">
        <f t="shared" si="1"/>
        <v>0</v>
      </c>
      <c r="D18" s="237">
        <f t="shared" si="2"/>
        <v>1</v>
      </c>
      <c r="E18" s="236">
        <f>'Core Indicators'!R18</f>
        <v>1</v>
      </c>
      <c r="F18" s="236">
        <f>'Core Indicators'!Z18</f>
        <v>1</v>
      </c>
      <c r="G18" s="191">
        <f t="shared" si="3"/>
        <v>1</v>
      </c>
      <c r="H18" s="236">
        <f>'Core Indicators'!AH18</f>
        <v>1</v>
      </c>
      <c r="I18" s="236">
        <f>'Core Indicators'!AP18</f>
        <v>1</v>
      </c>
      <c r="J18" s="236">
        <f>'Core Indicators'!BN18</f>
        <v>1</v>
      </c>
      <c r="K18" s="236">
        <f t="shared" si="4"/>
        <v>1</v>
      </c>
      <c r="L18" s="190">
        <f t="shared" si="5"/>
        <v>1</v>
      </c>
      <c r="M18" s="237">
        <f t="shared" si="6"/>
        <v>1</v>
      </c>
      <c r="N18" s="238">
        <f>'Core Indicators'!DJ18</f>
        <v>1</v>
      </c>
      <c r="O18" s="238">
        <f>'Core Indicators'!DR18</f>
        <v>1</v>
      </c>
      <c r="P18" s="238">
        <f>'Core Indicators'!DZ18</f>
        <v>1</v>
      </c>
      <c r="Q18" s="238">
        <f>'Core Indicators'!EH18</f>
        <v>1</v>
      </c>
      <c r="R18" s="238">
        <f>'Core Indicators'!EP18</f>
        <v>1</v>
      </c>
      <c r="S18" s="191">
        <f t="shared" si="7"/>
        <v>1.3</v>
      </c>
      <c r="T18" s="191">
        <f t="shared" si="8"/>
        <v>1</v>
      </c>
      <c r="U18" s="236">
        <v>1</v>
      </c>
      <c r="V18" s="236">
        <v>1</v>
      </c>
      <c r="W18" s="236">
        <f>'Core Indicators'!EX18</f>
        <v>1</v>
      </c>
      <c r="X18" s="191">
        <f t="shared" si="9"/>
        <v>1</v>
      </c>
      <c r="Y18" s="236">
        <v>1</v>
      </c>
      <c r="Z18" s="191">
        <f t="shared" si="10"/>
        <v>1.5</v>
      </c>
      <c r="AA18" s="236">
        <f>'Core Indicators'!FF18</f>
        <v>1</v>
      </c>
      <c r="AB18" s="236">
        <f t="shared" si="11"/>
        <v>2</v>
      </c>
      <c r="AC18" s="11">
        <f>'Core Indicators'!GD18</f>
        <v>2</v>
      </c>
      <c r="AD18" s="11">
        <f>'Core Indicators'!GL18</f>
        <v>2</v>
      </c>
      <c r="AE18" s="11">
        <f>'Core Indicators'!GT18</f>
        <v>2</v>
      </c>
      <c r="AF18" s="11">
        <f>'Core Indicators'!HB18</f>
        <v>2</v>
      </c>
      <c r="AG18" s="11">
        <f t="shared" si="12"/>
        <v>2</v>
      </c>
      <c r="AH18" s="11">
        <f>'Core Indicators'!HJ18</f>
        <v>2</v>
      </c>
      <c r="AI18" s="11">
        <f>'Core Indicators'!HR18</f>
        <v>2</v>
      </c>
      <c r="AJ18" s="11">
        <f t="shared" si="13"/>
        <v>2</v>
      </c>
      <c r="AK18" s="11">
        <f>'Core Indicators'!HZ18</f>
        <v>2</v>
      </c>
      <c r="AL18" s="11">
        <f>'Core Indicators'!IH18</f>
        <v>2</v>
      </c>
      <c r="AM18" s="11">
        <f>'Core Indicators'!IP18</f>
        <v>2</v>
      </c>
      <c r="AN18" s="11">
        <f t="shared" si="14"/>
        <v>2</v>
      </c>
    </row>
    <row r="19" spans="1:40" x14ac:dyDescent="0.25">
      <c r="A19" s="236" t="str">
        <f>Lists!C:C</f>
        <v>COD001</v>
      </c>
      <c r="B19" s="190">
        <f t="shared" si="0"/>
        <v>1.1000000000000001</v>
      </c>
      <c r="C19" s="191">
        <f t="shared" si="1"/>
        <v>0</v>
      </c>
      <c r="D19" s="237">
        <f t="shared" si="2"/>
        <v>1.2</v>
      </c>
      <c r="E19" s="236">
        <f>'Core Indicators'!R19</f>
        <v>2</v>
      </c>
      <c r="F19" s="236">
        <f>'Core Indicators'!Z19</f>
        <v>1</v>
      </c>
      <c r="G19" s="191">
        <f t="shared" si="3"/>
        <v>1.5</v>
      </c>
      <c r="H19" s="236">
        <f>'Core Indicators'!AH19</f>
        <v>1</v>
      </c>
      <c r="I19" s="236">
        <f>'Core Indicators'!AP19</f>
        <v>1</v>
      </c>
      <c r="J19" s="236">
        <f>'Core Indicators'!BN19</f>
        <v>1</v>
      </c>
      <c r="K19" s="236">
        <f t="shared" si="4"/>
        <v>1</v>
      </c>
      <c r="L19" s="190">
        <f t="shared" si="5"/>
        <v>1</v>
      </c>
      <c r="M19" s="237">
        <f t="shared" si="6"/>
        <v>1</v>
      </c>
      <c r="N19" s="238">
        <f>'Core Indicators'!DJ19</f>
        <v>1</v>
      </c>
      <c r="O19" s="238">
        <f>'Core Indicators'!DR19</f>
        <v>1</v>
      </c>
      <c r="P19" s="238">
        <f>'Core Indicators'!DZ19</f>
        <v>1</v>
      </c>
      <c r="Q19" s="238">
        <f>'Core Indicators'!EH19</f>
        <v>1</v>
      </c>
      <c r="R19" s="238">
        <f>'Core Indicators'!EP19</f>
        <v>1</v>
      </c>
      <c r="S19" s="191">
        <f t="shared" si="7"/>
        <v>1.3</v>
      </c>
      <c r="T19" s="191">
        <f t="shared" si="8"/>
        <v>1</v>
      </c>
      <c r="U19" s="236">
        <v>1</v>
      </c>
      <c r="V19" s="236">
        <v>1</v>
      </c>
      <c r="W19" s="236">
        <f>'Core Indicators'!EX19</f>
        <v>1</v>
      </c>
      <c r="X19" s="191">
        <f t="shared" si="9"/>
        <v>1</v>
      </c>
      <c r="Y19" s="236">
        <v>1</v>
      </c>
      <c r="Z19" s="191">
        <f t="shared" si="10"/>
        <v>1.5</v>
      </c>
      <c r="AA19" s="236">
        <f>'Core Indicators'!FF19</f>
        <v>1</v>
      </c>
      <c r="AB19" s="236">
        <f t="shared" si="11"/>
        <v>2</v>
      </c>
      <c r="AC19" s="11">
        <f>'Core Indicators'!GD19</f>
        <v>2</v>
      </c>
      <c r="AD19" s="11">
        <f>'Core Indicators'!GL19</f>
        <v>2</v>
      </c>
      <c r="AE19" s="11">
        <f>'Core Indicators'!GT19</f>
        <v>2</v>
      </c>
      <c r="AF19" s="11">
        <f>'Core Indicators'!HB19</f>
        <v>2</v>
      </c>
      <c r="AG19" s="11">
        <f t="shared" si="12"/>
        <v>2</v>
      </c>
      <c r="AH19" s="11">
        <f>'Core Indicators'!HJ19</f>
        <v>2</v>
      </c>
      <c r="AI19" s="11">
        <f>'Core Indicators'!HR19</f>
        <v>2</v>
      </c>
      <c r="AJ19" s="11">
        <f t="shared" si="13"/>
        <v>2</v>
      </c>
      <c r="AK19" s="11">
        <f>'Core Indicators'!HZ19</f>
        <v>2</v>
      </c>
      <c r="AL19" s="11">
        <f>'Core Indicators'!IH19</f>
        <v>2</v>
      </c>
      <c r="AM19" s="11">
        <f>'Core Indicators'!IP19</f>
        <v>2</v>
      </c>
      <c r="AN19" s="11">
        <f t="shared" si="14"/>
        <v>2</v>
      </c>
    </row>
    <row r="20" spans="1:40" x14ac:dyDescent="0.25">
      <c r="A20" s="236" t="str">
        <f>Lists!C:C</f>
        <v>COG001</v>
      </c>
      <c r="B20" s="190">
        <f t="shared" si="0"/>
        <v>1.8</v>
      </c>
      <c r="C20" s="191">
        <f t="shared" si="1"/>
        <v>0</v>
      </c>
      <c r="D20" s="237">
        <f t="shared" si="2"/>
        <v>1.7</v>
      </c>
      <c r="E20" s="236">
        <f>'Core Indicators'!R20</f>
        <v>2</v>
      </c>
      <c r="F20" s="236">
        <f>'Core Indicators'!Z20</f>
        <v>1</v>
      </c>
      <c r="G20" s="191">
        <f t="shared" si="3"/>
        <v>1.5</v>
      </c>
      <c r="H20" s="236">
        <f>'Core Indicators'!AH20</f>
        <v>2</v>
      </c>
      <c r="I20" s="236">
        <f>'Core Indicators'!AP20</f>
        <v>2</v>
      </c>
      <c r="J20" s="236">
        <f>'Core Indicators'!BN20</f>
        <v>1</v>
      </c>
      <c r="K20" s="236">
        <f t="shared" si="4"/>
        <v>1.5</v>
      </c>
      <c r="L20" s="190">
        <f t="shared" si="5"/>
        <v>1.8</v>
      </c>
      <c r="M20" s="237">
        <f t="shared" si="6"/>
        <v>2</v>
      </c>
      <c r="N20" s="238">
        <f>'Core Indicators'!DJ20</f>
        <v>2</v>
      </c>
      <c r="O20" s="238">
        <f>'Core Indicators'!DR20</f>
        <v>2</v>
      </c>
      <c r="P20" s="238">
        <f>'Core Indicators'!DZ20</f>
        <v>2</v>
      </c>
      <c r="Q20" s="238">
        <f>'Core Indicators'!EH20</f>
        <v>2</v>
      </c>
      <c r="R20" s="238">
        <f>'Core Indicators'!EP20</f>
        <v>2</v>
      </c>
      <c r="S20" s="191">
        <f t="shared" si="7"/>
        <v>1.5</v>
      </c>
      <c r="T20" s="191">
        <f t="shared" si="8"/>
        <v>1</v>
      </c>
      <c r="U20" s="236">
        <v>1</v>
      </c>
      <c r="V20" s="236">
        <v>1</v>
      </c>
      <c r="W20" s="236">
        <f>'Core Indicators'!EX20</f>
        <v>1</v>
      </c>
      <c r="X20" s="191">
        <f t="shared" si="9"/>
        <v>1</v>
      </c>
      <c r="Y20" s="236">
        <v>1</v>
      </c>
      <c r="Z20" s="191">
        <f t="shared" si="10"/>
        <v>2</v>
      </c>
      <c r="AA20" s="236">
        <f>'Core Indicators'!FF20</f>
        <v>2</v>
      </c>
      <c r="AB20" s="236">
        <f t="shared" si="11"/>
        <v>2</v>
      </c>
      <c r="AC20" s="11">
        <f>'Core Indicators'!GD20</f>
        <v>2</v>
      </c>
      <c r="AD20" s="11">
        <f>'Core Indicators'!GL20</f>
        <v>2</v>
      </c>
      <c r="AE20" s="11">
        <f>'Core Indicators'!GT20</f>
        <v>2</v>
      </c>
      <c r="AF20" s="11">
        <f>'Core Indicators'!HB20</f>
        <v>2</v>
      </c>
      <c r="AG20" s="11">
        <f t="shared" si="12"/>
        <v>2</v>
      </c>
      <c r="AH20" s="11">
        <f>'Core Indicators'!HJ20</f>
        <v>2</v>
      </c>
      <c r="AI20" s="11">
        <f>'Core Indicators'!HR20</f>
        <v>2</v>
      </c>
      <c r="AJ20" s="11">
        <f t="shared" si="13"/>
        <v>2</v>
      </c>
      <c r="AK20" s="11">
        <f>'Core Indicators'!HZ20</f>
        <v>2</v>
      </c>
      <c r="AL20" s="11">
        <f>'Core Indicators'!IH20</f>
        <v>2</v>
      </c>
      <c r="AM20" s="11">
        <f>'Core Indicators'!IP20</f>
        <v>2</v>
      </c>
      <c r="AN20" s="11">
        <f t="shared" si="14"/>
        <v>2</v>
      </c>
    </row>
    <row r="21" spans="1:40" x14ac:dyDescent="0.25">
      <c r="A21" s="236" t="str">
        <f>Lists!C:C</f>
        <v>COL001</v>
      </c>
      <c r="B21" s="190">
        <f t="shared" si="0"/>
        <v>1.1000000000000001</v>
      </c>
      <c r="C21" s="191">
        <f t="shared" si="1"/>
        <v>0</v>
      </c>
      <c r="D21" s="237">
        <f t="shared" si="2"/>
        <v>1</v>
      </c>
      <c r="E21" s="236">
        <f>'Core Indicators'!R21</f>
        <v>1</v>
      </c>
      <c r="F21" s="236">
        <f>'Core Indicators'!Z21</f>
        <v>1</v>
      </c>
      <c r="G21" s="191">
        <f t="shared" si="3"/>
        <v>1</v>
      </c>
      <c r="H21" s="236">
        <f>'Core Indicators'!AH21</f>
        <v>1</v>
      </c>
      <c r="I21" s="236">
        <f>'Core Indicators'!AP21</f>
        <v>1</v>
      </c>
      <c r="J21" s="236">
        <f>'Core Indicators'!BN21</f>
        <v>1</v>
      </c>
      <c r="K21" s="236">
        <f t="shared" si="4"/>
        <v>1</v>
      </c>
      <c r="L21" s="190">
        <f t="shared" si="5"/>
        <v>1</v>
      </c>
      <c r="M21" s="237">
        <f t="shared" si="6"/>
        <v>1</v>
      </c>
      <c r="N21" s="238">
        <f>'Core Indicators'!DJ21</f>
        <v>1</v>
      </c>
      <c r="O21" s="238">
        <f>'Core Indicators'!DR21</f>
        <v>1</v>
      </c>
      <c r="P21" s="238">
        <f>'Core Indicators'!DZ21</f>
        <v>1</v>
      </c>
      <c r="Q21" s="238">
        <f>'Core Indicators'!EH21</f>
        <v>1</v>
      </c>
      <c r="R21" s="238">
        <f>'Core Indicators'!EP21</f>
        <v>1</v>
      </c>
      <c r="S21" s="191">
        <f t="shared" si="7"/>
        <v>1.3</v>
      </c>
      <c r="T21" s="191">
        <f t="shared" si="8"/>
        <v>1</v>
      </c>
      <c r="U21" s="236">
        <v>1</v>
      </c>
      <c r="V21" s="236">
        <v>1</v>
      </c>
      <c r="W21" s="236">
        <f>'Core Indicators'!EX21</f>
        <v>1</v>
      </c>
      <c r="X21" s="191">
        <f t="shared" si="9"/>
        <v>1</v>
      </c>
      <c r="Y21" s="236">
        <v>1</v>
      </c>
      <c r="Z21" s="191">
        <f t="shared" si="10"/>
        <v>1.5</v>
      </c>
      <c r="AA21" s="236">
        <f>'Core Indicators'!FF21</f>
        <v>1</v>
      </c>
      <c r="AB21" s="236">
        <f t="shared" si="11"/>
        <v>2</v>
      </c>
      <c r="AC21" s="11">
        <f>'Core Indicators'!GD21</f>
        <v>2</v>
      </c>
      <c r="AD21" s="11">
        <f>'Core Indicators'!GL21</f>
        <v>2</v>
      </c>
      <c r="AE21" s="11">
        <f>'Core Indicators'!GT21</f>
        <v>2</v>
      </c>
      <c r="AF21" s="11">
        <f>'Core Indicators'!HB21</f>
        <v>2</v>
      </c>
      <c r="AG21" s="11">
        <f t="shared" si="12"/>
        <v>2</v>
      </c>
      <c r="AH21" s="11">
        <f>'Core Indicators'!HJ21</f>
        <v>2</v>
      </c>
      <c r="AI21" s="11">
        <f>'Core Indicators'!HR21</f>
        <v>2</v>
      </c>
      <c r="AJ21" s="11">
        <f t="shared" si="13"/>
        <v>2</v>
      </c>
      <c r="AK21" s="11">
        <f>'Core Indicators'!HZ21</f>
        <v>2</v>
      </c>
      <c r="AL21" s="11">
        <f>'Core Indicators'!IH21</f>
        <v>2</v>
      </c>
      <c r="AM21" s="11">
        <f>'Core Indicators'!IP21</f>
        <v>2</v>
      </c>
      <c r="AN21" s="11">
        <f t="shared" si="14"/>
        <v>2</v>
      </c>
    </row>
    <row r="22" spans="1:40" x14ac:dyDescent="0.25">
      <c r="A22" s="236" t="str">
        <f>Lists!C:C</f>
        <v>COL002</v>
      </c>
      <c r="B22" s="190">
        <f t="shared" si="0"/>
        <v>1.8</v>
      </c>
      <c r="C22" s="191">
        <f t="shared" si="1"/>
        <v>0</v>
      </c>
      <c r="D22" s="237">
        <f t="shared" si="2"/>
        <v>1.9</v>
      </c>
      <c r="E22" s="236">
        <f>'Core Indicators'!R22</f>
        <v>1</v>
      </c>
      <c r="F22" s="236">
        <f>'Core Indicators'!Z22</f>
        <v>1</v>
      </c>
      <c r="G22" s="191">
        <f t="shared" si="3"/>
        <v>1</v>
      </c>
      <c r="H22" s="236">
        <f>'Core Indicators'!AH22</f>
        <v>2</v>
      </c>
      <c r="I22" s="236">
        <f>'Core Indicators'!AP22</f>
        <v>2</v>
      </c>
      <c r="J22" s="236">
        <f>'Core Indicators'!BN22</f>
        <v>3</v>
      </c>
      <c r="K22" s="236">
        <f t="shared" si="4"/>
        <v>2.5</v>
      </c>
      <c r="L22" s="190">
        <f t="shared" si="5"/>
        <v>2.2999999999999998</v>
      </c>
      <c r="M22" s="237">
        <f t="shared" si="6"/>
        <v>2</v>
      </c>
      <c r="N22" s="238">
        <f>'Core Indicators'!DJ22</f>
        <v>2</v>
      </c>
      <c r="O22" s="238">
        <f>'Core Indicators'!DR22</f>
        <v>2</v>
      </c>
      <c r="P22" s="238">
        <f>'Core Indicators'!DZ22</f>
        <v>2</v>
      </c>
      <c r="Q22" s="238" t="str">
        <f>'Core Indicators'!EH22</f>
        <v>x</v>
      </c>
      <c r="R22" s="238" t="str">
        <f>'Core Indicators'!EP22</f>
        <v>x</v>
      </c>
      <c r="S22" s="191">
        <f t="shared" si="7"/>
        <v>1.3</v>
      </c>
      <c r="T22" s="191">
        <f t="shared" si="8"/>
        <v>1</v>
      </c>
      <c r="U22" s="236">
        <v>1</v>
      </c>
      <c r="V22" s="236">
        <v>1</v>
      </c>
      <c r="W22" s="236">
        <f>'Core Indicators'!EX22</f>
        <v>1</v>
      </c>
      <c r="X22" s="191">
        <f t="shared" si="9"/>
        <v>1</v>
      </c>
      <c r="Y22" s="236">
        <v>1</v>
      </c>
      <c r="Z22" s="191">
        <f t="shared" si="10"/>
        <v>1.5</v>
      </c>
      <c r="AA22" s="236">
        <f>'Core Indicators'!FF22</f>
        <v>1</v>
      </c>
      <c r="AB22" s="236">
        <f t="shared" si="11"/>
        <v>2</v>
      </c>
      <c r="AC22" s="11">
        <f>'Core Indicators'!GD22</f>
        <v>2</v>
      </c>
      <c r="AD22" s="11">
        <f>'Core Indicators'!GL22</f>
        <v>2</v>
      </c>
      <c r="AE22" s="11">
        <f>'Core Indicators'!GT22</f>
        <v>2</v>
      </c>
      <c r="AF22" s="11">
        <f>'Core Indicators'!HB22</f>
        <v>2</v>
      </c>
      <c r="AG22" s="11">
        <f t="shared" si="12"/>
        <v>2</v>
      </c>
      <c r="AH22" s="11">
        <f>'Core Indicators'!HJ22</f>
        <v>2</v>
      </c>
      <c r="AI22" s="11">
        <f>'Core Indicators'!HR22</f>
        <v>2</v>
      </c>
      <c r="AJ22" s="11">
        <f t="shared" si="13"/>
        <v>2</v>
      </c>
      <c r="AK22" s="11">
        <f>'Core Indicators'!HZ22</f>
        <v>2</v>
      </c>
      <c r="AL22" s="11">
        <f>'Core Indicators'!IH22</f>
        <v>2</v>
      </c>
      <c r="AM22" s="11">
        <f>'Core Indicators'!IP22</f>
        <v>2</v>
      </c>
      <c r="AN22" s="11">
        <f t="shared" si="14"/>
        <v>2</v>
      </c>
    </row>
    <row r="23" spans="1:40" x14ac:dyDescent="0.25">
      <c r="A23" s="236" t="str">
        <f>Lists!C:C</f>
        <v>CRI002</v>
      </c>
      <c r="B23" s="190">
        <f t="shared" si="0"/>
        <v>1.9</v>
      </c>
      <c r="C23" s="191">
        <f t="shared" si="1"/>
        <v>2</v>
      </c>
      <c r="D23" s="237">
        <f t="shared" si="2"/>
        <v>2.2000000000000002</v>
      </c>
      <c r="E23" s="236">
        <f>'Core Indicators'!R23</f>
        <v>2</v>
      </c>
      <c r="F23" s="236">
        <f>'Core Indicators'!Z23</f>
        <v>3</v>
      </c>
      <c r="G23" s="191">
        <f t="shared" si="3"/>
        <v>2.5</v>
      </c>
      <c r="H23" s="236">
        <f>'Core Indicators'!AH23</f>
        <v>2</v>
      </c>
      <c r="I23" s="236">
        <f>'Core Indicators'!AP23</f>
        <v>2</v>
      </c>
      <c r="J23" s="236" t="str">
        <f>'Core Indicators'!BN23</f>
        <v>x</v>
      </c>
      <c r="K23" s="236">
        <f t="shared" si="4"/>
        <v>2</v>
      </c>
      <c r="L23" s="190">
        <f t="shared" si="5"/>
        <v>2</v>
      </c>
      <c r="M23" s="237">
        <f t="shared" si="6"/>
        <v>2</v>
      </c>
      <c r="N23" s="238">
        <f>'Core Indicators'!DJ23</f>
        <v>2</v>
      </c>
      <c r="O23" s="238">
        <f>'Core Indicators'!DR23</f>
        <v>2</v>
      </c>
      <c r="P23" s="238">
        <f>'Core Indicators'!DZ23</f>
        <v>2</v>
      </c>
      <c r="Q23" s="238" t="str">
        <f>'Core Indicators'!EH23</f>
        <v>x</v>
      </c>
      <c r="R23" s="238" t="str">
        <f>'Core Indicators'!EP23</f>
        <v>x</v>
      </c>
      <c r="S23" s="191">
        <f t="shared" si="7"/>
        <v>1.5</v>
      </c>
      <c r="T23" s="191">
        <f t="shared" si="8"/>
        <v>1</v>
      </c>
      <c r="U23" s="236">
        <v>1</v>
      </c>
      <c r="V23" s="236">
        <v>1</v>
      </c>
      <c r="W23" s="236" t="str">
        <f>'Core Indicators'!EX23</f>
        <v>x</v>
      </c>
      <c r="X23" s="191">
        <f t="shared" si="9"/>
        <v>1</v>
      </c>
      <c r="Y23" s="236">
        <v>1</v>
      </c>
      <c r="Z23" s="191">
        <f t="shared" si="10"/>
        <v>2</v>
      </c>
      <c r="AA23" s="236">
        <f>'Core Indicators'!FF23</f>
        <v>2</v>
      </c>
      <c r="AB23" s="236">
        <f t="shared" si="11"/>
        <v>2</v>
      </c>
      <c r="AC23" s="11">
        <f>'Core Indicators'!GD23</f>
        <v>2</v>
      </c>
      <c r="AD23" s="11">
        <f>'Core Indicators'!GL23</f>
        <v>2</v>
      </c>
      <c r="AE23" s="11">
        <f>'Core Indicators'!GT23</f>
        <v>2</v>
      </c>
      <c r="AF23" s="11">
        <f>'Core Indicators'!HB23</f>
        <v>2</v>
      </c>
      <c r="AG23" s="11">
        <f t="shared" si="12"/>
        <v>2</v>
      </c>
      <c r="AH23" s="11">
        <f>'Core Indicators'!HJ23</f>
        <v>2</v>
      </c>
      <c r="AI23" s="11">
        <f>'Core Indicators'!HR23</f>
        <v>2</v>
      </c>
      <c r="AJ23" s="11">
        <f t="shared" si="13"/>
        <v>2</v>
      </c>
      <c r="AK23" s="11">
        <f>'Core Indicators'!HZ23</f>
        <v>2</v>
      </c>
      <c r="AL23" s="11">
        <f>'Core Indicators'!IH23</f>
        <v>2</v>
      </c>
      <c r="AM23" s="11">
        <f>'Core Indicators'!IP23</f>
        <v>2</v>
      </c>
      <c r="AN23" s="11">
        <f t="shared" si="14"/>
        <v>2</v>
      </c>
    </row>
    <row r="24" spans="1:40" x14ac:dyDescent="0.25">
      <c r="A24" s="236" t="str">
        <f>Lists!C:C</f>
        <v>DJI001</v>
      </c>
      <c r="B24" s="190">
        <f t="shared" si="0"/>
        <v>1.9</v>
      </c>
      <c r="C24" s="191">
        <f t="shared" si="1"/>
        <v>0</v>
      </c>
      <c r="D24" s="237">
        <f t="shared" si="2"/>
        <v>2</v>
      </c>
      <c r="E24" s="236">
        <f>'Core Indicators'!R24</f>
        <v>2</v>
      </c>
      <c r="F24" s="236">
        <f>'Core Indicators'!Z24</f>
        <v>2</v>
      </c>
      <c r="G24" s="191">
        <f t="shared" si="3"/>
        <v>2</v>
      </c>
      <c r="H24" s="236">
        <f>'Core Indicators'!AH24</f>
        <v>2</v>
      </c>
      <c r="I24" s="236">
        <f>'Core Indicators'!AP24</f>
        <v>2</v>
      </c>
      <c r="J24" s="236">
        <f>'Core Indicators'!BN24</f>
        <v>2</v>
      </c>
      <c r="K24" s="236">
        <f t="shared" si="4"/>
        <v>2</v>
      </c>
      <c r="L24" s="190">
        <f t="shared" si="5"/>
        <v>2</v>
      </c>
      <c r="M24" s="237">
        <f t="shared" si="6"/>
        <v>2</v>
      </c>
      <c r="N24" s="238">
        <f>'Core Indicators'!DJ24</f>
        <v>2</v>
      </c>
      <c r="O24" s="238">
        <f>'Core Indicators'!DR24</f>
        <v>2</v>
      </c>
      <c r="P24" s="238">
        <f>'Core Indicators'!DZ24</f>
        <v>2</v>
      </c>
      <c r="Q24" s="238">
        <f>'Core Indicators'!EH24</f>
        <v>2</v>
      </c>
      <c r="R24" s="238">
        <f>'Core Indicators'!EP24</f>
        <v>2</v>
      </c>
      <c r="S24" s="191">
        <f t="shared" si="7"/>
        <v>1.6</v>
      </c>
      <c r="T24" s="191">
        <f t="shared" si="8"/>
        <v>1.1666666666666667</v>
      </c>
      <c r="U24" s="236">
        <v>1</v>
      </c>
      <c r="V24" s="236">
        <v>1</v>
      </c>
      <c r="W24" s="236">
        <f>'Core Indicators'!EX24</f>
        <v>2</v>
      </c>
      <c r="X24" s="191">
        <f t="shared" si="9"/>
        <v>1.5</v>
      </c>
      <c r="Y24" s="236">
        <v>1</v>
      </c>
      <c r="Z24" s="191">
        <f t="shared" si="10"/>
        <v>2</v>
      </c>
      <c r="AA24" s="236">
        <f>'Core Indicators'!FF24</f>
        <v>2</v>
      </c>
      <c r="AB24" s="236">
        <f t="shared" si="11"/>
        <v>2</v>
      </c>
      <c r="AC24" s="11">
        <f>'Core Indicators'!GD24</f>
        <v>2</v>
      </c>
      <c r="AD24" s="11">
        <f>'Core Indicators'!GL24</f>
        <v>2</v>
      </c>
      <c r="AE24" s="11">
        <f>'Core Indicators'!GT24</f>
        <v>2</v>
      </c>
      <c r="AF24" s="11">
        <f>'Core Indicators'!HB24</f>
        <v>2</v>
      </c>
      <c r="AG24" s="11">
        <f t="shared" si="12"/>
        <v>2</v>
      </c>
      <c r="AH24" s="11">
        <f>'Core Indicators'!HJ24</f>
        <v>2</v>
      </c>
      <c r="AI24" s="11">
        <f>'Core Indicators'!HR24</f>
        <v>2</v>
      </c>
      <c r="AJ24" s="11">
        <f t="shared" si="13"/>
        <v>2</v>
      </c>
      <c r="AK24" s="11">
        <f>'Core Indicators'!HZ24</f>
        <v>2</v>
      </c>
      <c r="AL24" s="11">
        <f>'Core Indicators'!IH24</f>
        <v>2</v>
      </c>
      <c r="AM24" s="11">
        <f>'Core Indicators'!IP24</f>
        <v>2</v>
      </c>
      <c r="AN24" s="11">
        <f t="shared" si="14"/>
        <v>2</v>
      </c>
    </row>
    <row r="25" spans="1:40" x14ac:dyDescent="0.25">
      <c r="A25" s="236" t="str">
        <f>Lists!C:C</f>
        <v>DJI002</v>
      </c>
      <c r="B25" s="190">
        <f t="shared" si="0"/>
        <v>1.8</v>
      </c>
      <c r="C25" s="191">
        <f t="shared" si="1"/>
        <v>0</v>
      </c>
      <c r="D25" s="237">
        <f t="shared" si="2"/>
        <v>1.8</v>
      </c>
      <c r="E25" s="236">
        <f>'Core Indicators'!R25</f>
        <v>1</v>
      </c>
      <c r="F25" s="236">
        <f>'Core Indicators'!Z25</f>
        <v>2</v>
      </c>
      <c r="G25" s="191">
        <f t="shared" si="3"/>
        <v>1.5</v>
      </c>
      <c r="H25" s="236">
        <f>'Core Indicators'!AH25</f>
        <v>2</v>
      </c>
      <c r="I25" s="236">
        <f>'Core Indicators'!AP25</f>
        <v>2</v>
      </c>
      <c r="J25" s="236">
        <f>'Core Indicators'!BN25</f>
        <v>2</v>
      </c>
      <c r="K25" s="236">
        <f t="shared" si="4"/>
        <v>2</v>
      </c>
      <c r="L25" s="190">
        <f t="shared" si="5"/>
        <v>2</v>
      </c>
      <c r="M25" s="237">
        <f t="shared" si="6"/>
        <v>2</v>
      </c>
      <c r="N25" s="238">
        <f>'Core Indicators'!DJ25</f>
        <v>2</v>
      </c>
      <c r="O25" s="238">
        <f>'Core Indicators'!DR25</f>
        <v>2</v>
      </c>
      <c r="P25" s="238">
        <f>'Core Indicators'!DZ25</f>
        <v>2</v>
      </c>
      <c r="Q25" s="238">
        <f>'Core Indicators'!EH25</f>
        <v>2</v>
      </c>
      <c r="R25" s="238">
        <f>'Core Indicators'!EP25</f>
        <v>2</v>
      </c>
      <c r="S25" s="191">
        <f t="shared" si="7"/>
        <v>1.6</v>
      </c>
      <c r="T25" s="191">
        <f t="shared" si="8"/>
        <v>1.1666666666666667</v>
      </c>
      <c r="U25" s="236">
        <v>1</v>
      </c>
      <c r="V25" s="236">
        <v>1</v>
      </c>
      <c r="W25" s="236">
        <f>'Core Indicators'!EX25</f>
        <v>2</v>
      </c>
      <c r="X25" s="191">
        <f t="shared" si="9"/>
        <v>1.5</v>
      </c>
      <c r="Y25" s="236">
        <v>1</v>
      </c>
      <c r="Z25" s="191">
        <f t="shared" si="10"/>
        <v>2</v>
      </c>
      <c r="AA25" s="236">
        <f>'Core Indicators'!FF25</f>
        <v>2</v>
      </c>
      <c r="AB25" s="236">
        <f t="shared" si="11"/>
        <v>2</v>
      </c>
      <c r="AC25" s="11">
        <f>'Core Indicators'!GD25</f>
        <v>2</v>
      </c>
      <c r="AD25" s="11">
        <f>'Core Indicators'!GL25</f>
        <v>2</v>
      </c>
      <c r="AE25" s="11">
        <f>'Core Indicators'!GT25</f>
        <v>2</v>
      </c>
      <c r="AF25" s="11">
        <f>'Core Indicators'!HB25</f>
        <v>2</v>
      </c>
      <c r="AG25" s="11">
        <f t="shared" si="12"/>
        <v>2</v>
      </c>
      <c r="AH25" s="11">
        <f>'Core Indicators'!HJ25</f>
        <v>2</v>
      </c>
      <c r="AI25" s="11">
        <f>'Core Indicators'!HR25</f>
        <v>2</v>
      </c>
      <c r="AJ25" s="11">
        <f t="shared" si="13"/>
        <v>2</v>
      </c>
      <c r="AK25" s="11">
        <f>'Core Indicators'!HZ25</f>
        <v>2</v>
      </c>
      <c r="AL25" s="11">
        <f>'Core Indicators'!IH25</f>
        <v>2</v>
      </c>
      <c r="AM25" s="11">
        <f>'Core Indicators'!IP25</f>
        <v>2</v>
      </c>
      <c r="AN25" s="11">
        <f t="shared" si="14"/>
        <v>2</v>
      </c>
    </row>
    <row r="26" spans="1:40" x14ac:dyDescent="0.25">
      <c r="A26" s="236" t="str">
        <f>Lists!C:C</f>
        <v>DJI003</v>
      </c>
      <c r="B26" s="190">
        <f t="shared" si="0"/>
        <v>1.9</v>
      </c>
      <c r="C26" s="191">
        <f t="shared" si="1"/>
        <v>0</v>
      </c>
      <c r="D26" s="237">
        <f t="shared" si="2"/>
        <v>2</v>
      </c>
      <c r="E26" s="236">
        <f>'Core Indicators'!R26</f>
        <v>2</v>
      </c>
      <c r="F26" s="236">
        <f>'Core Indicators'!Z26</f>
        <v>2</v>
      </c>
      <c r="G26" s="191">
        <f t="shared" si="3"/>
        <v>2</v>
      </c>
      <c r="H26" s="236">
        <f>'Core Indicators'!AH26</f>
        <v>2</v>
      </c>
      <c r="I26" s="236">
        <f>'Core Indicators'!AP26</f>
        <v>2</v>
      </c>
      <c r="J26" s="236">
        <f>'Core Indicators'!BN26</f>
        <v>2</v>
      </c>
      <c r="K26" s="236">
        <f t="shared" si="4"/>
        <v>2</v>
      </c>
      <c r="L26" s="190">
        <f t="shared" si="5"/>
        <v>2</v>
      </c>
      <c r="M26" s="237">
        <f t="shared" si="6"/>
        <v>2</v>
      </c>
      <c r="N26" s="238">
        <f>'Core Indicators'!DJ26</f>
        <v>2</v>
      </c>
      <c r="O26" s="238">
        <f>'Core Indicators'!DR26</f>
        <v>2</v>
      </c>
      <c r="P26" s="238">
        <f>'Core Indicators'!DZ26</f>
        <v>2</v>
      </c>
      <c r="Q26" s="238">
        <f>'Core Indicators'!EH26</f>
        <v>2</v>
      </c>
      <c r="R26" s="238">
        <f>'Core Indicators'!EP26</f>
        <v>2</v>
      </c>
      <c r="S26" s="191">
        <f t="shared" si="7"/>
        <v>1.6</v>
      </c>
      <c r="T26" s="191">
        <f t="shared" si="8"/>
        <v>1.1666666666666667</v>
      </c>
      <c r="U26" s="236">
        <v>1</v>
      </c>
      <c r="V26" s="236">
        <v>1</v>
      </c>
      <c r="W26" s="236">
        <f>'Core Indicators'!EX26</f>
        <v>2</v>
      </c>
      <c r="X26" s="191">
        <f t="shared" si="9"/>
        <v>1.5</v>
      </c>
      <c r="Y26" s="236">
        <v>1</v>
      </c>
      <c r="Z26" s="191">
        <f t="shared" si="10"/>
        <v>2</v>
      </c>
      <c r="AA26" s="236">
        <f>'Core Indicators'!FF26</f>
        <v>2</v>
      </c>
      <c r="AB26" s="236">
        <f t="shared" si="11"/>
        <v>2</v>
      </c>
      <c r="AC26" s="11">
        <f>'Core Indicators'!GD26</f>
        <v>2</v>
      </c>
      <c r="AD26" s="11">
        <f>'Core Indicators'!GL26</f>
        <v>2</v>
      </c>
      <c r="AE26" s="11">
        <f>'Core Indicators'!GT26</f>
        <v>2</v>
      </c>
      <c r="AF26" s="11">
        <f>'Core Indicators'!HB26</f>
        <v>2</v>
      </c>
      <c r="AG26" s="11">
        <f t="shared" si="12"/>
        <v>2</v>
      </c>
      <c r="AH26" s="11">
        <f>'Core Indicators'!HJ26</f>
        <v>2</v>
      </c>
      <c r="AI26" s="11">
        <f>'Core Indicators'!HR26</f>
        <v>2</v>
      </c>
      <c r="AJ26" s="11">
        <f t="shared" si="13"/>
        <v>2</v>
      </c>
      <c r="AK26" s="11">
        <f>'Core Indicators'!HZ26</f>
        <v>2</v>
      </c>
      <c r="AL26" s="11">
        <f>'Core Indicators'!IH26</f>
        <v>2</v>
      </c>
      <c r="AM26" s="11">
        <f>'Core Indicators'!IP26</f>
        <v>2</v>
      </c>
      <c r="AN26" s="11">
        <f t="shared" si="14"/>
        <v>2</v>
      </c>
    </row>
    <row r="27" spans="1:40" x14ac:dyDescent="0.25">
      <c r="A27" s="236" t="str">
        <f>Lists!C:C</f>
        <v>DOM002</v>
      </c>
      <c r="B27" s="190">
        <f t="shared" si="0"/>
        <v>1.9</v>
      </c>
      <c r="C27" s="191">
        <f t="shared" si="1"/>
        <v>2</v>
      </c>
      <c r="D27" s="237">
        <f t="shared" si="2"/>
        <v>2</v>
      </c>
      <c r="E27" s="236">
        <f>'Core Indicators'!R27</f>
        <v>2</v>
      </c>
      <c r="F27" s="236">
        <f>'Core Indicators'!Z27</f>
        <v>2</v>
      </c>
      <c r="G27" s="191">
        <f t="shared" si="3"/>
        <v>2</v>
      </c>
      <c r="H27" s="236">
        <f>'Core Indicators'!AH27</f>
        <v>2</v>
      </c>
      <c r="I27" s="236">
        <f>'Core Indicators'!AP27</f>
        <v>2</v>
      </c>
      <c r="J27" s="236" t="str">
        <f>'Core Indicators'!BN27</f>
        <v>x</v>
      </c>
      <c r="K27" s="236">
        <f t="shared" si="4"/>
        <v>2</v>
      </c>
      <c r="L27" s="190">
        <f t="shared" si="5"/>
        <v>2</v>
      </c>
      <c r="M27" s="237">
        <f t="shared" si="6"/>
        <v>2</v>
      </c>
      <c r="N27" s="238">
        <f>'Core Indicators'!DJ27</f>
        <v>2</v>
      </c>
      <c r="O27" s="238">
        <f>'Core Indicators'!DR27</f>
        <v>2</v>
      </c>
      <c r="P27" s="238">
        <f>'Core Indicators'!DZ27</f>
        <v>2</v>
      </c>
      <c r="Q27" s="238" t="str">
        <f>'Core Indicators'!EH27</f>
        <v>x</v>
      </c>
      <c r="R27" s="238" t="str">
        <f>'Core Indicators'!EP27</f>
        <v>x</v>
      </c>
      <c r="S27" s="191">
        <f t="shared" si="7"/>
        <v>1.5</v>
      </c>
      <c r="T27" s="191">
        <f t="shared" si="8"/>
        <v>1</v>
      </c>
      <c r="U27" s="236">
        <v>1</v>
      </c>
      <c r="V27" s="236">
        <v>1</v>
      </c>
      <c r="W27" s="236" t="str">
        <f>'Core Indicators'!EX27</f>
        <v>x</v>
      </c>
      <c r="X27" s="191">
        <f t="shared" si="9"/>
        <v>1</v>
      </c>
      <c r="Y27" s="236">
        <v>1</v>
      </c>
      <c r="Z27" s="191">
        <f t="shared" si="10"/>
        <v>2</v>
      </c>
      <c r="AA27" s="236">
        <f>'Core Indicators'!FF27</f>
        <v>2</v>
      </c>
      <c r="AB27" s="236">
        <f t="shared" si="11"/>
        <v>2</v>
      </c>
      <c r="AC27" s="11">
        <f>'Core Indicators'!GD27</f>
        <v>2</v>
      </c>
      <c r="AD27" s="11">
        <f>'Core Indicators'!GL27</f>
        <v>2</v>
      </c>
      <c r="AE27" s="11">
        <f>'Core Indicators'!GT27</f>
        <v>2</v>
      </c>
      <c r="AF27" s="11">
        <f>'Core Indicators'!HB27</f>
        <v>2</v>
      </c>
      <c r="AG27" s="11">
        <f t="shared" si="12"/>
        <v>2</v>
      </c>
      <c r="AH27" s="11">
        <f>'Core Indicators'!HJ27</f>
        <v>2</v>
      </c>
      <c r="AI27" s="11">
        <f>'Core Indicators'!HR27</f>
        <v>2</v>
      </c>
      <c r="AJ27" s="11">
        <f t="shared" si="13"/>
        <v>2</v>
      </c>
      <c r="AK27" s="11">
        <f>'Core Indicators'!HZ27</f>
        <v>2</v>
      </c>
      <c r="AL27" s="11">
        <f>'Core Indicators'!IH27</f>
        <v>2</v>
      </c>
      <c r="AM27" s="11">
        <f>'Core Indicators'!IP27</f>
        <v>2</v>
      </c>
      <c r="AN27" s="11">
        <f t="shared" si="14"/>
        <v>2</v>
      </c>
    </row>
    <row r="28" spans="1:40" x14ac:dyDescent="0.25">
      <c r="A28" s="236" t="str">
        <f>Lists!C:C</f>
        <v>DZA002</v>
      </c>
      <c r="B28" s="190">
        <f t="shared" si="0"/>
        <v>2</v>
      </c>
      <c r="C28" s="191">
        <f t="shared" si="1"/>
        <v>0</v>
      </c>
      <c r="D28" s="237">
        <f t="shared" si="2"/>
        <v>2.2000000000000002</v>
      </c>
      <c r="E28" s="236">
        <f>'Core Indicators'!R28</f>
        <v>2</v>
      </c>
      <c r="F28" s="236">
        <f>'Core Indicators'!Z28</f>
        <v>2</v>
      </c>
      <c r="G28" s="191">
        <f t="shared" si="3"/>
        <v>2</v>
      </c>
      <c r="H28" s="236">
        <f>'Core Indicators'!AH28</f>
        <v>2</v>
      </c>
      <c r="I28" s="236">
        <f>'Core Indicators'!AP28</f>
        <v>2</v>
      </c>
      <c r="J28" s="236">
        <f>'Core Indicators'!BN28</f>
        <v>3</v>
      </c>
      <c r="K28" s="236">
        <f t="shared" si="4"/>
        <v>2.5</v>
      </c>
      <c r="L28" s="190">
        <f t="shared" si="5"/>
        <v>2.2999999999999998</v>
      </c>
      <c r="M28" s="237">
        <f t="shared" si="6"/>
        <v>2</v>
      </c>
      <c r="N28" s="238">
        <f>'Core Indicators'!DJ28</f>
        <v>2</v>
      </c>
      <c r="O28" s="238">
        <f>'Core Indicators'!DR28</f>
        <v>2</v>
      </c>
      <c r="P28" s="238">
        <f>'Core Indicators'!DZ28</f>
        <v>2</v>
      </c>
      <c r="Q28" s="238">
        <f>'Core Indicators'!EH28</f>
        <v>2</v>
      </c>
      <c r="R28" s="238">
        <f>'Core Indicators'!EP28</f>
        <v>2</v>
      </c>
      <c r="S28" s="191">
        <f t="shared" si="7"/>
        <v>1.7</v>
      </c>
      <c r="T28" s="191">
        <f t="shared" si="8"/>
        <v>1.3333333333333333</v>
      </c>
      <c r="U28" s="236">
        <v>1</v>
      </c>
      <c r="V28" s="236">
        <v>1</v>
      </c>
      <c r="W28" s="236">
        <f>'Core Indicators'!EX28</f>
        <v>3</v>
      </c>
      <c r="X28" s="191">
        <f t="shared" si="9"/>
        <v>2</v>
      </c>
      <c r="Y28" s="236">
        <v>1</v>
      </c>
      <c r="Z28" s="191">
        <f t="shared" si="10"/>
        <v>2</v>
      </c>
      <c r="AA28" s="236">
        <f>'Core Indicators'!FF28</f>
        <v>2</v>
      </c>
      <c r="AB28" s="236">
        <f t="shared" si="11"/>
        <v>2</v>
      </c>
      <c r="AC28" s="11">
        <f>'Core Indicators'!GD28</f>
        <v>2</v>
      </c>
      <c r="AD28" s="11">
        <f>'Core Indicators'!GL28</f>
        <v>2</v>
      </c>
      <c r="AE28" s="11">
        <f>'Core Indicators'!GT28</f>
        <v>2</v>
      </c>
      <c r="AF28" s="11">
        <f>'Core Indicators'!HB28</f>
        <v>2</v>
      </c>
      <c r="AG28" s="11">
        <f t="shared" si="12"/>
        <v>2</v>
      </c>
      <c r="AH28" s="11">
        <f>'Core Indicators'!HJ28</f>
        <v>2</v>
      </c>
      <c r="AI28" s="11">
        <f>'Core Indicators'!HR28</f>
        <v>2</v>
      </c>
      <c r="AJ28" s="11">
        <f t="shared" si="13"/>
        <v>2</v>
      </c>
      <c r="AK28" s="11">
        <f>'Core Indicators'!HZ28</f>
        <v>2</v>
      </c>
      <c r="AL28" s="11">
        <f>'Core Indicators'!IH28</f>
        <v>2</v>
      </c>
      <c r="AM28" s="11">
        <f>'Core Indicators'!IP28</f>
        <v>2</v>
      </c>
      <c r="AN28" s="11">
        <f t="shared" si="14"/>
        <v>2</v>
      </c>
    </row>
    <row r="29" spans="1:40" x14ac:dyDescent="0.25">
      <c r="A29" s="236" t="str">
        <f>Lists!C:C</f>
        <v>DZA003</v>
      </c>
      <c r="B29" s="190">
        <f t="shared" si="0"/>
        <v>2.7</v>
      </c>
      <c r="C29" s="191">
        <f t="shared" si="1"/>
        <v>1</v>
      </c>
      <c r="D29" s="237">
        <f t="shared" si="2"/>
        <v>3</v>
      </c>
      <c r="E29" s="236">
        <f>'Core Indicators'!R29</f>
        <v>3</v>
      </c>
      <c r="F29" s="236">
        <f>'Core Indicators'!Z29</f>
        <v>3</v>
      </c>
      <c r="G29" s="191">
        <f t="shared" si="3"/>
        <v>3</v>
      </c>
      <c r="H29" s="236">
        <f>'Core Indicators'!AH29</f>
        <v>3</v>
      </c>
      <c r="I29" s="236" t="str">
        <f>'Core Indicators'!AP29</f>
        <v>x</v>
      </c>
      <c r="J29" s="236">
        <f>'Core Indicators'!BN29</f>
        <v>3</v>
      </c>
      <c r="K29" s="236">
        <f t="shared" si="4"/>
        <v>3</v>
      </c>
      <c r="L29" s="190">
        <f t="shared" si="5"/>
        <v>3</v>
      </c>
      <c r="M29" s="237">
        <f t="shared" si="6"/>
        <v>3</v>
      </c>
      <c r="N29" s="238">
        <f>'Core Indicators'!DJ29</f>
        <v>3</v>
      </c>
      <c r="O29" s="238">
        <f>'Core Indicators'!DR29</f>
        <v>3</v>
      </c>
      <c r="P29" s="238">
        <f>'Core Indicators'!DZ29</f>
        <v>3</v>
      </c>
      <c r="Q29" s="238">
        <f>'Core Indicators'!EH29</f>
        <v>3</v>
      </c>
      <c r="R29" s="238">
        <f>'Core Indicators'!EP29</f>
        <v>3</v>
      </c>
      <c r="S29" s="191">
        <f t="shared" si="7"/>
        <v>1.9</v>
      </c>
      <c r="T29" s="191">
        <f t="shared" si="8"/>
        <v>1.3333333333333333</v>
      </c>
      <c r="U29" s="236">
        <v>1</v>
      </c>
      <c r="V29" s="236">
        <v>1</v>
      </c>
      <c r="W29" s="236">
        <f>'Core Indicators'!EX29</f>
        <v>3</v>
      </c>
      <c r="X29" s="191">
        <f t="shared" si="9"/>
        <v>2</v>
      </c>
      <c r="Y29" s="236">
        <v>1</v>
      </c>
      <c r="Z29" s="191">
        <f t="shared" si="10"/>
        <v>2.5</v>
      </c>
      <c r="AA29" s="236">
        <f>'Core Indicators'!FF29</f>
        <v>3</v>
      </c>
      <c r="AB29" s="236">
        <f t="shared" si="11"/>
        <v>2</v>
      </c>
      <c r="AC29" s="11">
        <f>'Core Indicators'!GD29</f>
        <v>2</v>
      </c>
      <c r="AD29" s="11">
        <f>'Core Indicators'!GL29</f>
        <v>2</v>
      </c>
      <c r="AE29" s="11">
        <f>'Core Indicators'!GT29</f>
        <v>2</v>
      </c>
      <c r="AF29" s="11">
        <f>'Core Indicators'!HB29</f>
        <v>2</v>
      </c>
      <c r="AG29" s="11">
        <f t="shared" si="12"/>
        <v>2</v>
      </c>
      <c r="AH29" s="11">
        <f>'Core Indicators'!HJ29</f>
        <v>2</v>
      </c>
      <c r="AI29" s="11">
        <f>'Core Indicators'!HR29</f>
        <v>2</v>
      </c>
      <c r="AJ29" s="11">
        <f t="shared" si="13"/>
        <v>2</v>
      </c>
      <c r="AK29" s="11">
        <f>'Core Indicators'!HZ29</f>
        <v>2</v>
      </c>
      <c r="AL29" s="11">
        <f>'Core Indicators'!IH29</f>
        <v>2</v>
      </c>
      <c r="AM29" s="11">
        <f>'Core Indicators'!IP29</f>
        <v>2</v>
      </c>
      <c r="AN29" s="11">
        <f t="shared" si="14"/>
        <v>2</v>
      </c>
    </row>
    <row r="30" spans="1:40" x14ac:dyDescent="0.25">
      <c r="A30" s="236" t="str">
        <f>Lists!C:C</f>
        <v>DZA004</v>
      </c>
      <c r="B30" s="190">
        <f t="shared" si="0"/>
        <v>2.4</v>
      </c>
      <c r="C30" s="191">
        <f t="shared" si="1"/>
        <v>0</v>
      </c>
      <c r="D30" s="237">
        <f t="shared" si="2"/>
        <v>2.6</v>
      </c>
      <c r="E30" s="236">
        <f>'Core Indicators'!R30</f>
        <v>2</v>
      </c>
      <c r="F30" s="236">
        <f>'Core Indicators'!Z30</f>
        <v>2</v>
      </c>
      <c r="G30" s="191">
        <f t="shared" si="3"/>
        <v>2</v>
      </c>
      <c r="H30" s="236">
        <f>'Core Indicators'!AH30</f>
        <v>3</v>
      </c>
      <c r="I30" s="236">
        <f>'Core Indicators'!AP30</f>
        <v>2</v>
      </c>
      <c r="J30" s="236">
        <f>'Core Indicators'!BN30</f>
        <v>3</v>
      </c>
      <c r="K30" s="236">
        <f t="shared" si="4"/>
        <v>2.5</v>
      </c>
      <c r="L30" s="190">
        <f t="shared" si="5"/>
        <v>2.8</v>
      </c>
      <c r="M30" s="237">
        <f t="shared" si="6"/>
        <v>3</v>
      </c>
      <c r="N30" s="238">
        <f>'Core Indicators'!DJ30</f>
        <v>3</v>
      </c>
      <c r="O30" s="238">
        <f>'Core Indicators'!DR30</f>
        <v>3</v>
      </c>
      <c r="P30" s="238">
        <f>'Core Indicators'!DZ30</f>
        <v>3</v>
      </c>
      <c r="Q30" s="238">
        <f>'Core Indicators'!EH30</f>
        <v>3</v>
      </c>
      <c r="R30" s="238">
        <f>'Core Indicators'!EP30</f>
        <v>3</v>
      </c>
      <c r="S30" s="191">
        <f t="shared" si="7"/>
        <v>1.4</v>
      </c>
      <c r="T30" s="191">
        <f t="shared" si="8"/>
        <v>1.3333333333333333</v>
      </c>
      <c r="U30" s="236">
        <v>1</v>
      </c>
      <c r="V30" s="236">
        <v>1</v>
      </c>
      <c r="W30" s="236">
        <f>'Core Indicators'!EX30</f>
        <v>3</v>
      </c>
      <c r="X30" s="191">
        <f t="shared" si="9"/>
        <v>2</v>
      </c>
      <c r="Y30" s="236">
        <v>1</v>
      </c>
      <c r="Z30" s="191">
        <f t="shared" si="10"/>
        <v>1.5</v>
      </c>
      <c r="AA30" s="236">
        <f>'Core Indicators'!FF30</f>
        <v>1</v>
      </c>
      <c r="AB30" s="236">
        <f t="shared" si="11"/>
        <v>2</v>
      </c>
      <c r="AC30" s="11">
        <f>'Core Indicators'!GD30</f>
        <v>2</v>
      </c>
      <c r="AD30" s="11">
        <f>'Core Indicators'!GL30</f>
        <v>2</v>
      </c>
      <c r="AE30" s="11">
        <f>'Core Indicators'!GT30</f>
        <v>2</v>
      </c>
      <c r="AF30" s="11">
        <f>'Core Indicators'!HB30</f>
        <v>2</v>
      </c>
      <c r="AG30" s="11">
        <f t="shared" si="12"/>
        <v>2</v>
      </c>
      <c r="AH30" s="11">
        <f>'Core Indicators'!HJ30</f>
        <v>2</v>
      </c>
      <c r="AI30" s="11">
        <f>'Core Indicators'!HR30</f>
        <v>2</v>
      </c>
      <c r="AJ30" s="11">
        <f t="shared" si="13"/>
        <v>2</v>
      </c>
      <c r="AK30" s="11">
        <f>'Core Indicators'!HZ30</f>
        <v>2</v>
      </c>
      <c r="AL30" s="11">
        <f>'Core Indicators'!IH30</f>
        <v>2</v>
      </c>
      <c r="AM30" s="11">
        <f>'Core Indicators'!IP30</f>
        <v>2</v>
      </c>
      <c r="AN30" s="11">
        <f t="shared" si="14"/>
        <v>2</v>
      </c>
    </row>
    <row r="31" spans="1:40" x14ac:dyDescent="0.25">
      <c r="A31" s="236" t="str">
        <f>Lists!C:C</f>
        <v>ECU002</v>
      </c>
      <c r="B31" s="190">
        <f t="shared" si="0"/>
        <v>1.7</v>
      </c>
      <c r="C31" s="191">
        <f t="shared" si="1"/>
        <v>0</v>
      </c>
      <c r="D31" s="237">
        <f t="shared" si="2"/>
        <v>1.8</v>
      </c>
      <c r="E31" s="236">
        <f>'Core Indicators'!R31</f>
        <v>1</v>
      </c>
      <c r="F31" s="236">
        <f>'Core Indicators'!Z31</f>
        <v>2</v>
      </c>
      <c r="G31" s="191">
        <f t="shared" si="3"/>
        <v>1.5</v>
      </c>
      <c r="H31" s="236">
        <f>'Core Indicators'!AH31</f>
        <v>2</v>
      </c>
      <c r="I31" s="236">
        <f>'Core Indicators'!AP31</f>
        <v>2</v>
      </c>
      <c r="J31" s="236">
        <f>'Core Indicators'!BN31</f>
        <v>2</v>
      </c>
      <c r="K31" s="236">
        <f t="shared" si="4"/>
        <v>2</v>
      </c>
      <c r="L31" s="190">
        <f t="shared" si="5"/>
        <v>2</v>
      </c>
      <c r="M31" s="237">
        <f t="shared" si="6"/>
        <v>2</v>
      </c>
      <c r="N31" s="238">
        <f>'Core Indicators'!DJ31</f>
        <v>2</v>
      </c>
      <c r="O31" s="238">
        <f>'Core Indicators'!DR31</f>
        <v>2</v>
      </c>
      <c r="P31" s="238">
        <f>'Core Indicators'!DZ31</f>
        <v>2</v>
      </c>
      <c r="Q31" s="238" t="str">
        <f>'Core Indicators'!EH31</f>
        <v>x</v>
      </c>
      <c r="R31" s="238" t="str">
        <f>'Core Indicators'!EP31</f>
        <v>x</v>
      </c>
      <c r="S31" s="191">
        <f t="shared" si="7"/>
        <v>1.3</v>
      </c>
      <c r="T31" s="191">
        <f t="shared" si="8"/>
        <v>1.1666666666666667</v>
      </c>
      <c r="U31" s="236">
        <v>1</v>
      </c>
      <c r="V31" s="236">
        <v>1</v>
      </c>
      <c r="W31" s="236">
        <f>'Core Indicators'!EX31</f>
        <v>2</v>
      </c>
      <c r="X31" s="191">
        <f t="shared" si="9"/>
        <v>1.5</v>
      </c>
      <c r="Y31" s="236">
        <v>1</v>
      </c>
      <c r="Z31" s="191">
        <f t="shared" si="10"/>
        <v>1.5</v>
      </c>
      <c r="AA31" s="236">
        <f>'Core Indicators'!FF31</f>
        <v>1</v>
      </c>
      <c r="AB31" s="236">
        <f t="shared" si="11"/>
        <v>2</v>
      </c>
      <c r="AC31" s="11">
        <f>'Core Indicators'!GD31</f>
        <v>2</v>
      </c>
      <c r="AD31" s="11">
        <f>'Core Indicators'!GL31</f>
        <v>2</v>
      </c>
      <c r="AE31" s="11">
        <f>'Core Indicators'!GT31</f>
        <v>2</v>
      </c>
      <c r="AF31" s="11">
        <f>'Core Indicators'!HB31</f>
        <v>2</v>
      </c>
      <c r="AG31" s="11">
        <f t="shared" si="12"/>
        <v>2</v>
      </c>
      <c r="AH31" s="11">
        <f>'Core Indicators'!HJ31</f>
        <v>2</v>
      </c>
      <c r="AI31" s="11">
        <f>'Core Indicators'!HR31</f>
        <v>2</v>
      </c>
      <c r="AJ31" s="11">
        <f t="shared" si="13"/>
        <v>2</v>
      </c>
      <c r="AK31" s="11">
        <f>'Core Indicators'!HZ31</f>
        <v>2</v>
      </c>
      <c r="AL31" s="11">
        <f>'Core Indicators'!IH31</f>
        <v>2</v>
      </c>
      <c r="AM31" s="11">
        <f>'Core Indicators'!IP31</f>
        <v>2</v>
      </c>
      <c r="AN31" s="11">
        <f t="shared" si="14"/>
        <v>2</v>
      </c>
    </row>
    <row r="32" spans="1:40" x14ac:dyDescent="0.25">
      <c r="A32" s="236" t="str">
        <f>Lists!C:C</f>
        <v>EGY004</v>
      </c>
      <c r="B32" s="190">
        <f t="shared" si="0"/>
        <v>2</v>
      </c>
      <c r="C32" s="191">
        <f t="shared" si="1"/>
        <v>0</v>
      </c>
      <c r="D32" s="237">
        <f t="shared" si="2"/>
        <v>2.2000000000000002</v>
      </c>
      <c r="E32" s="236">
        <f>'Core Indicators'!R32</f>
        <v>2</v>
      </c>
      <c r="F32" s="236">
        <f>'Core Indicators'!Z32</f>
        <v>2</v>
      </c>
      <c r="G32" s="191">
        <f t="shared" si="3"/>
        <v>2</v>
      </c>
      <c r="H32" s="236">
        <f>'Core Indicators'!AH32</f>
        <v>2</v>
      </c>
      <c r="I32" s="236">
        <f>'Core Indicators'!AP32</f>
        <v>2</v>
      </c>
      <c r="J32" s="236">
        <f>'Core Indicators'!BN32</f>
        <v>3</v>
      </c>
      <c r="K32" s="236">
        <f t="shared" si="4"/>
        <v>2.5</v>
      </c>
      <c r="L32" s="190">
        <f t="shared" si="5"/>
        <v>2.2999999999999998</v>
      </c>
      <c r="M32" s="237">
        <f t="shared" si="6"/>
        <v>2</v>
      </c>
      <c r="N32" s="238">
        <f>'Core Indicators'!DJ32</f>
        <v>2</v>
      </c>
      <c r="O32" s="238">
        <f>'Core Indicators'!DR32</f>
        <v>2</v>
      </c>
      <c r="P32" s="238">
        <f>'Core Indicators'!DZ32</f>
        <v>2</v>
      </c>
      <c r="Q32" s="238">
        <f>'Core Indicators'!EH32</f>
        <v>2</v>
      </c>
      <c r="R32" s="238">
        <f>'Core Indicators'!EP32</f>
        <v>2</v>
      </c>
      <c r="S32" s="191">
        <f t="shared" si="7"/>
        <v>1.7</v>
      </c>
      <c r="T32" s="191">
        <f t="shared" si="8"/>
        <v>1.3333333333333333</v>
      </c>
      <c r="U32" s="236">
        <v>1</v>
      </c>
      <c r="V32" s="236">
        <v>1</v>
      </c>
      <c r="W32" s="236">
        <f>'Core Indicators'!EX32</f>
        <v>3</v>
      </c>
      <c r="X32" s="191">
        <f t="shared" si="9"/>
        <v>2</v>
      </c>
      <c r="Y32" s="236">
        <v>1</v>
      </c>
      <c r="Z32" s="191">
        <f t="shared" si="10"/>
        <v>2</v>
      </c>
      <c r="AA32" s="236">
        <f>'Core Indicators'!FF32</f>
        <v>2</v>
      </c>
      <c r="AB32" s="236">
        <f t="shared" si="11"/>
        <v>2</v>
      </c>
      <c r="AC32" s="11">
        <f>'Core Indicators'!GD32</f>
        <v>2</v>
      </c>
      <c r="AD32" s="11">
        <f>'Core Indicators'!GL32</f>
        <v>2</v>
      </c>
      <c r="AE32" s="11">
        <f>'Core Indicators'!GT32</f>
        <v>2</v>
      </c>
      <c r="AF32" s="11">
        <f>'Core Indicators'!HB32</f>
        <v>2</v>
      </c>
      <c r="AG32" s="11">
        <f t="shared" si="12"/>
        <v>2</v>
      </c>
      <c r="AH32" s="11">
        <f>'Core Indicators'!HJ32</f>
        <v>2</v>
      </c>
      <c r="AI32" s="11">
        <f>'Core Indicators'!HR32</f>
        <v>2</v>
      </c>
      <c r="AJ32" s="11">
        <f t="shared" si="13"/>
        <v>2</v>
      </c>
      <c r="AK32" s="11">
        <f>'Core Indicators'!HZ32</f>
        <v>2</v>
      </c>
      <c r="AL32" s="11">
        <f>'Core Indicators'!IH32</f>
        <v>2</v>
      </c>
      <c r="AM32" s="11">
        <f>'Core Indicators'!IP32</f>
        <v>2</v>
      </c>
      <c r="AN32" s="11">
        <f t="shared" si="14"/>
        <v>2</v>
      </c>
    </row>
    <row r="33" spans="1:40" x14ac:dyDescent="0.25">
      <c r="A33" s="236" t="str">
        <f>Lists!C:C</f>
        <v>ERI001</v>
      </c>
      <c r="B33" s="190">
        <f t="shared" si="0"/>
        <v>2.2000000000000002</v>
      </c>
      <c r="C33" s="191">
        <f t="shared" si="1"/>
        <v>0</v>
      </c>
      <c r="D33" s="237">
        <f t="shared" si="2"/>
        <v>2.7</v>
      </c>
      <c r="E33" s="236">
        <f>'Core Indicators'!R33</f>
        <v>2</v>
      </c>
      <c r="F33" s="236">
        <f>'Core Indicators'!Z33</f>
        <v>2</v>
      </c>
      <c r="G33" s="191">
        <f t="shared" si="3"/>
        <v>2</v>
      </c>
      <c r="H33" s="236">
        <f>'Core Indicators'!AH33</f>
        <v>3</v>
      </c>
      <c r="I33" s="236">
        <f>'Core Indicators'!AP33</f>
        <v>3</v>
      </c>
      <c r="J33" s="236">
        <f>'Core Indicators'!BN33</f>
        <v>3</v>
      </c>
      <c r="K33" s="236">
        <f t="shared" si="4"/>
        <v>3</v>
      </c>
      <c r="L33" s="190">
        <f t="shared" si="5"/>
        <v>3</v>
      </c>
      <c r="M33" s="237">
        <f t="shared" si="6"/>
        <v>2.3333333333333335</v>
      </c>
      <c r="N33" s="238">
        <f>'Core Indicators'!DJ33</f>
        <v>2</v>
      </c>
      <c r="O33" s="238">
        <f>'Core Indicators'!DR33</f>
        <v>2</v>
      </c>
      <c r="P33" s="238">
        <f>'Core Indicators'!DZ33</f>
        <v>3</v>
      </c>
      <c r="Q33" s="238" t="str">
        <f>'Core Indicators'!EH33</f>
        <v>x</v>
      </c>
      <c r="R33" s="238" t="str">
        <f>'Core Indicators'!EP33</f>
        <v>x</v>
      </c>
      <c r="S33" s="191">
        <f t="shared" si="7"/>
        <v>1.7</v>
      </c>
      <c r="T33" s="191">
        <f t="shared" si="8"/>
        <v>1.3333333333333333</v>
      </c>
      <c r="U33" s="236">
        <v>1</v>
      </c>
      <c r="V33" s="236">
        <v>1</v>
      </c>
      <c r="W33" s="236">
        <f>'Core Indicators'!EX33</f>
        <v>3</v>
      </c>
      <c r="X33" s="191">
        <f t="shared" si="9"/>
        <v>2</v>
      </c>
      <c r="Y33" s="236">
        <v>1</v>
      </c>
      <c r="Z33" s="191">
        <f t="shared" si="10"/>
        <v>2</v>
      </c>
      <c r="AA33" s="236">
        <f>'Core Indicators'!FF33</f>
        <v>2</v>
      </c>
      <c r="AB33" s="236">
        <f t="shared" si="11"/>
        <v>2</v>
      </c>
      <c r="AC33" s="11">
        <f>'Core Indicators'!GD33</f>
        <v>2</v>
      </c>
      <c r="AD33" s="11">
        <f>'Core Indicators'!GL33</f>
        <v>2</v>
      </c>
      <c r="AE33" s="11">
        <f>'Core Indicators'!GT33</f>
        <v>2</v>
      </c>
      <c r="AF33" s="11">
        <f>'Core Indicators'!HB33</f>
        <v>2</v>
      </c>
      <c r="AG33" s="11">
        <f t="shared" si="12"/>
        <v>2</v>
      </c>
      <c r="AH33" s="11">
        <f>'Core Indicators'!HJ33</f>
        <v>2</v>
      </c>
      <c r="AI33" s="11">
        <f>'Core Indicators'!HR33</f>
        <v>2</v>
      </c>
      <c r="AJ33" s="11">
        <f t="shared" si="13"/>
        <v>2</v>
      </c>
      <c r="AK33" s="11">
        <f>'Core Indicators'!HZ33</f>
        <v>2</v>
      </c>
      <c r="AL33" s="11">
        <f>'Core Indicators'!IH33</f>
        <v>2</v>
      </c>
      <c r="AM33" s="11">
        <f>'Core Indicators'!IP33</f>
        <v>2</v>
      </c>
      <c r="AN33" s="11">
        <f t="shared" si="14"/>
        <v>2</v>
      </c>
    </row>
    <row r="34" spans="1:40" x14ac:dyDescent="0.25">
      <c r="A34" s="236" t="str">
        <f>Lists!C:C</f>
        <v>ESP002</v>
      </c>
      <c r="B34" s="190">
        <f t="shared" si="0"/>
        <v>2</v>
      </c>
      <c r="C34" s="191">
        <f t="shared" si="1"/>
        <v>0</v>
      </c>
      <c r="D34" s="237">
        <f t="shared" si="2"/>
        <v>2.2000000000000002</v>
      </c>
      <c r="E34" s="236">
        <f>'Core Indicators'!R34</f>
        <v>2</v>
      </c>
      <c r="F34" s="236">
        <f>'Core Indicators'!Z34</f>
        <v>2</v>
      </c>
      <c r="G34" s="191">
        <f t="shared" si="3"/>
        <v>2</v>
      </c>
      <c r="H34" s="236">
        <f>'Core Indicators'!AH34</f>
        <v>2</v>
      </c>
      <c r="I34" s="236">
        <f>'Core Indicators'!AP34</f>
        <v>2</v>
      </c>
      <c r="J34" s="236">
        <f>'Core Indicators'!BN34</f>
        <v>3</v>
      </c>
      <c r="K34" s="236">
        <f t="shared" si="4"/>
        <v>2.5</v>
      </c>
      <c r="L34" s="190">
        <f t="shared" si="5"/>
        <v>2.2999999999999998</v>
      </c>
      <c r="M34" s="237">
        <f t="shared" si="6"/>
        <v>2</v>
      </c>
      <c r="N34" s="238">
        <f>'Core Indicators'!DJ34</f>
        <v>2</v>
      </c>
      <c r="O34" s="238">
        <f>'Core Indicators'!DR34</f>
        <v>2</v>
      </c>
      <c r="P34" s="238">
        <f>'Core Indicators'!DZ34</f>
        <v>2</v>
      </c>
      <c r="Q34" s="238">
        <f>'Core Indicators'!EH34</f>
        <v>2</v>
      </c>
      <c r="R34" s="238">
        <f>'Core Indicators'!EP34</f>
        <v>2</v>
      </c>
      <c r="S34" s="191">
        <f t="shared" si="7"/>
        <v>1.9</v>
      </c>
      <c r="T34" s="191">
        <f t="shared" si="8"/>
        <v>1.3333333333333333</v>
      </c>
      <c r="U34" s="236">
        <v>1</v>
      </c>
      <c r="V34" s="236">
        <v>1</v>
      </c>
      <c r="W34" s="236">
        <f>'Core Indicators'!EX34</f>
        <v>3</v>
      </c>
      <c r="X34" s="191">
        <f t="shared" si="9"/>
        <v>2</v>
      </c>
      <c r="Y34" s="236">
        <v>1</v>
      </c>
      <c r="Z34" s="191">
        <f t="shared" si="10"/>
        <v>2.5</v>
      </c>
      <c r="AA34" s="236">
        <f>'Core Indicators'!FF34</f>
        <v>3</v>
      </c>
      <c r="AB34" s="236">
        <f t="shared" si="11"/>
        <v>2</v>
      </c>
      <c r="AC34" s="11">
        <f>'Core Indicators'!GD34</f>
        <v>2</v>
      </c>
      <c r="AD34" s="11">
        <f>'Core Indicators'!GL34</f>
        <v>2</v>
      </c>
      <c r="AE34" s="11">
        <f>'Core Indicators'!GT34</f>
        <v>2</v>
      </c>
      <c r="AF34" s="11">
        <f>'Core Indicators'!HB34</f>
        <v>2</v>
      </c>
      <c r="AG34" s="11">
        <f t="shared" si="12"/>
        <v>2</v>
      </c>
      <c r="AH34" s="11">
        <f>'Core Indicators'!HJ34</f>
        <v>2</v>
      </c>
      <c r="AI34" s="11">
        <f>'Core Indicators'!HR34</f>
        <v>2</v>
      </c>
      <c r="AJ34" s="11">
        <f t="shared" si="13"/>
        <v>2</v>
      </c>
      <c r="AK34" s="11">
        <f>'Core Indicators'!HZ34</f>
        <v>2</v>
      </c>
      <c r="AL34" s="11">
        <f>'Core Indicators'!IH34</f>
        <v>2</v>
      </c>
      <c r="AM34" s="11">
        <f>'Core Indicators'!IP34</f>
        <v>2</v>
      </c>
      <c r="AN34" s="11">
        <f t="shared" si="14"/>
        <v>2</v>
      </c>
    </row>
    <row r="35" spans="1:40" x14ac:dyDescent="0.25">
      <c r="A35" s="236" t="str">
        <f>Lists!C:C</f>
        <v>ETH001</v>
      </c>
      <c r="B35" s="190">
        <f t="shared" ref="B35:B66" si="15">IF(OR(M35="x",D35="x"),"x",ROUND((5-GEOMEAN(((5-D35)/5*4+1),((5-M35)/5*4+1),((5-M35)/5*4+1)))/4*3.5+S35*0.3,1))</f>
        <v>1.6</v>
      </c>
      <c r="C35" s="191">
        <f t="shared" ref="C35:C66" si="16">COUNTIF(E35:F35,"x")+COUNTIF(H35:I35,"x")+COUNTIF(J35:J35,"x")+COUNTIF(M35,"x")+COUNTIF(U35:W35,"x")+COUNTIF(Y35:AB35,"x")</f>
        <v>0</v>
      </c>
      <c r="D35" s="237">
        <f t="shared" ref="D35:D66" si="17">IF(OR(L35="x",G35="x"),"x",ROUND((5-GEOMEAN(((5-L35)/5*4+1),((5-L35)/5*4+1),((5-G35)/5*4+1)))/4*5,1))</f>
        <v>2</v>
      </c>
      <c r="E35" s="236">
        <f>'Core Indicators'!R35</f>
        <v>2</v>
      </c>
      <c r="F35" s="236">
        <f>'Core Indicators'!Z35</f>
        <v>2</v>
      </c>
      <c r="G35" s="191">
        <f t="shared" ref="G35:G66" si="18">IF(AND(F35="x",E35="x"),"x",IF(OR(F35="x",E35="x"),AVERAGE(E35,F35),ROUND((10-GEOMEAN(((10-E35)/10*9+1),((10-F35)/10*9+1)))/9*10,1)))</f>
        <v>2</v>
      </c>
      <c r="H35" s="236">
        <f>'Core Indicators'!AH35</f>
        <v>2</v>
      </c>
      <c r="I35" s="236">
        <f>'Core Indicators'!AP35</f>
        <v>2</v>
      </c>
      <c r="J35" s="236">
        <f>'Core Indicators'!BN35</f>
        <v>2</v>
      </c>
      <c r="K35" s="236">
        <f t="shared" ref="K35:K66" si="19">IF(AND(J35="x",I35="x"),"x",IF(OR(J35="x",I35="x"),AVERAGE(I35,J35),ROUND((10-GEOMEAN(((10-I35)/10*9+1),((10-J35)/10*9+1)))/9*10,1)))</f>
        <v>2</v>
      </c>
      <c r="L35" s="190">
        <f t="shared" ref="L35:L66" si="20">IF(AND(H35="x",K35="x"),"x",IF(OR(H35="x",K35="x"),AVERAGE(H35,K35),ROUND((10-GEOMEAN(((10-H35)/10*9+1),((10-K35)/10*9+1)))/9*10,1)))</f>
        <v>2</v>
      </c>
      <c r="M35" s="237">
        <f t="shared" ref="M35:M66" si="21">IF(N35="x","x",AVERAGE(N35:R35))</f>
        <v>1.6</v>
      </c>
      <c r="N35" s="238">
        <f>'Core Indicators'!DJ35</f>
        <v>1</v>
      </c>
      <c r="O35" s="238">
        <f>'Core Indicators'!DR35</f>
        <v>1</v>
      </c>
      <c r="P35" s="238">
        <f>'Core Indicators'!DZ35</f>
        <v>2</v>
      </c>
      <c r="Q35" s="238">
        <f>'Core Indicators'!EH35</f>
        <v>2</v>
      </c>
      <c r="R35" s="238">
        <f>'Core Indicators'!EP35</f>
        <v>2</v>
      </c>
      <c r="S35" s="191">
        <f t="shared" ref="S35:S66" si="22">IF(OR(Z35="x",T35="x"),T35,ROUND((10-GEOMEAN(((10-T35)/10*9+1),((10-Z35)/10*9+1)))/9*10,1))</f>
        <v>1.3</v>
      </c>
      <c r="T35" s="191">
        <f t="shared" ref="T35:T66" si="23">AVERAGE(U35,X35,Y35)</f>
        <v>1.1666666666666667</v>
      </c>
      <c r="U35" s="236">
        <v>1</v>
      </c>
      <c r="V35" s="236">
        <v>1</v>
      </c>
      <c r="W35" s="236">
        <f>'Core Indicators'!EX35</f>
        <v>2</v>
      </c>
      <c r="X35" s="191">
        <f t="shared" ref="X35:X66" si="24">AVERAGE(V35:W35)</f>
        <v>1.5</v>
      </c>
      <c r="Y35" s="236">
        <v>1</v>
      </c>
      <c r="Z35" s="191">
        <f t="shared" ref="Z35:Z66" si="25">IF(AND(AA35="x",AB35="x"),"x",AVERAGE(AA35:AB35))</f>
        <v>1.5</v>
      </c>
      <c r="AA35" s="236">
        <f>'Core Indicators'!FF35</f>
        <v>1</v>
      </c>
      <c r="AB35" s="236">
        <f t="shared" ref="AB35:AB66" si="26">IF(AND(AJ35="x",AN35="x",AG35="x"),"x",(AVERAGE(AJ35,AN35,AG35)))</f>
        <v>2</v>
      </c>
      <c r="AC35" s="11">
        <f>'Core Indicators'!GD35</f>
        <v>2</v>
      </c>
      <c r="AD35" s="11">
        <f>'Core Indicators'!GL35</f>
        <v>2</v>
      </c>
      <c r="AE35" s="11">
        <f>'Core Indicators'!GT35</f>
        <v>2</v>
      </c>
      <c r="AF35" s="11">
        <f>'Core Indicators'!HB35</f>
        <v>2</v>
      </c>
      <c r="AG35" s="11">
        <f t="shared" ref="AG35:AG66" si="27">IF(AND(AC35="x",AD35="x",AE35="x",AF35="x"),"x",AVERAGE(AC35:AF35))</f>
        <v>2</v>
      </c>
      <c r="AH35" s="11">
        <f>'Core Indicators'!HJ35</f>
        <v>2</v>
      </c>
      <c r="AI35" s="11">
        <f>'Core Indicators'!HR35</f>
        <v>2</v>
      </c>
      <c r="AJ35" s="11">
        <f t="shared" ref="AJ35:AJ66" si="28">IF(AND(AH35="x",AI35="x"),"x",AVERAGE(AH35:AI35))</f>
        <v>2</v>
      </c>
      <c r="AK35" s="11">
        <f>'Core Indicators'!HZ35</f>
        <v>2</v>
      </c>
      <c r="AL35" s="11">
        <f>'Core Indicators'!IH35</f>
        <v>2</v>
      </c>
      <c r="AM35" s="11">
        <f>'Core Indicators'!IP35</f>
        <v>2</v>
      </c>
      <c r="AN35" s="11">
        <f t="shared" ref="AN35:AN66" si="29">IF(AND(AK35="x",AL35="x",AM35="x"),"x",AVERAGE(AK35:AM35))</f>
        <v>2</v>
      </c>
    </row>
    <row r="36" spans="1:40" x14ac:dyDescent="0.25">
      <c r="A36" s="236" t="str">
        <f>Lists!C:C</f>
        <v>ETH003</v>
      </c>
      <c r="B36" s="190">
        <f t="shared" si="15"/>
        <v>1.8</v>
      </c>
      <c r="C36" s="191">
        <f t="shared" si="16"/>
        <v>1</v>
      </c>
      <c r="D36" s="237">
        <f t="shared" si="17"/>
        <v>2</v>
      </c>
      <c r="E36" s="236">
        <f>'Core Indicators'!R36</f>
        <v>2</v>
      </c>
      <c r="F36" s="236">
        <f>'Core Indicators'!Z36</f>
        <v>2</v>
      </c>
      <c r="G36" s="191">
        <f t="shared" si="18"/>
        <v>2</v>
      </c>
      <c r="H36" s="236">
        <f>'Core Indicators'!AH36</f>
        <v>2</v>
      </c>
      <c r="I36" s="236">
        <f>'Core Indicators'!AP36</f>
        <v>2</v>
      </c>
      <c r="J36" s="236" t="str">
        <f>'Core Indicators'!BN36</f>
        <v>x</v>
      </c>
      <c r="K36" s="236">
        <f t="shared" si="19"/>
        <v>2</v>
      </c>
      <c r="L36" s="190">
        <f t="shared" si="20"/>
        <v>2</v>
      </c>
      <c r="M36" s="237">
        <f t="shared" si="21"/>
        <v>2</v>
      </c>
      <c r="N36" s="238">
        <f>'Core Indicators'!DJ36</f>
        <v>2</v>
      </c>
      <c r="O36" s="238">
        <f>'Core Indicators'!DR36</f>
        <v>2</v>
      </c>
      <c r="P36" s="238">
        <f>'Core Indicators'!DZ36</f>
        <v>2</v>
      </c>
      <c r="Q36" s="238">
        <f>'Core Indicators'!EH36</f>
        <v>2</v>
      </c>
      <c r="R36" s="238">
        <f>'Core Indicators'!EP36</f>
        <v>2</v>
      </c>
      <c r="S36" s="191">
        <f t="shared" si="22"/>
        <v>1.3</v>
      </c>
      <c r="T36" s="191">
        <f t="shared" si="23"/>
        <v>1.1666666666666667</v>
      </c>
      <c r="U36" s="236">
        <v>1</v>
      </c>
      <c r="V36" s="236">
        <v>1</v>
      </c>
      <c r="W36" s="236">
        <f>'Core Indicators'!EX36</f>
        <v>2</v>
      </c>
      <c r="X36" s="191">
        <f t="shared" si="24"/>
        <v>1.5</v>
      </c>
      <c r="Y36" s="236">
        <v>1</v>
      </c>
      <c r="Z36" s="191">
        <f t="shared" si="25"/>
        <v>1.5</v>
      </c>
      <c r="AA36" s="236">
        <f>'Core Indicators'!FF36</f>
        <v>1</v>
      </c>
      <c r="AB36" s="236">
        <f t="shared" si="26"/>
        <v>2</v>
      </c>
      <c r="AC36" s="11">
        <f>'Core Indicators'!GD36</f>
        <v>2</v>
      </c>
      <c r="AD36" s="11">
        <f>'Core Indicators'!GL36</f>
        <v>2</v>
      </c>
      <c r="AE36" s="11">
        <f>'Core Indicators'!GT36</f>
        <v>2</v>
      </c>
      <c r="AF36" s="11">
        <f>'Core Indicators'!HB36</f>
        <v>2</v>
      </c>
      <c r="AG36" s="11">
        <f t="shared" si="27"/>
        <v>2</v>
      </c>
      <c r="AH36" s="11">
        <f>'Core Indicators'!HJ36</f>
        <v>2</v>
      </c>
      <c r="AI36" s="11">
        <f>'Core Indicators'!HR36</f>
        <v>2</v>
      </c>
      <c r="AJ36" s="11">
        <f t="shared" si="28"/>
        <v>2</v>
      </c>
      <c r="AK36" s="11">
        <f>'Core Indicators'!HZ36</f>
        <v>2</v>
      </c>
      <c r="AL36" s="11">
        <f>'Core Indicators'!IH36</f>
        <v>2</v>
      </c>
      <c r="AM36" s="11">
        <f>'Core Indicators'!IP36</f>
        <v>2</v>
      </c>
      <c r="AN36" s="11">
        <f t="shared" si="29"/>
        <v>2</v>
      </c>
    </row>
    <row r="37" spans="1:40" x14ac:dyDescent="0.25">
      <c r="A37" s="236" t="str">
        <f>Lists!C:C</f>
        <v>ETH004</v>
      </c>
      <c r="B37" s="190">
        <f t="shared" si="15"/>
        <v>1.8</v>
      </c>
      <c r="C37" s="191">
        <f t="shared" si="16"/>
        <v>0</v>
      </c>
      <c r="D37" s="237">
        <f t="shared" si="17"/>
        <v>2.2000000000000002</v>
      </c>
      <c r="E37" s="236">
        <f>'Core Indicators'!R37</f>
        <v>3</v>
      </c>
      <c r="F37" s="236">
        <f>'Core Indicators'!Z37</f>
        <v>2</v>
      </c>
      <c r="G37" s="191">
        <f t="shared" si="18"/>
        <v>2.5</v>
      </c>
      <c r="H37" s="236">
        <f>'Core Indicators'!AH37</f>
        <v>2</v>
      </c>
      <c r="I37" s="236">
        <f>'Core Indicators'!AP37</f>
        <v>2</v>
      </c>
      <c r="J37" s="236">
        <f>'Core Indicators'!BN37</f>
        <v>2</v>
      </c>
      <c r="K37" s="236">
        <f t="shared" si="19"/>
        <v>2</v>
      </c>
      <c r="L37" s="190">
        <f t="shared" si="20"/>
        <v>2</v>
      </c>
      <c r="M37" s="237">
        <f t="shared" si="21"/>
        <v>2</v>
      </c>
      <c r="N37" s="238">
        <f>'Core Indicators'!DJ37</f>
        <v>2</v>
      </c>
      <c r="O37" s="238">
        <f>'Core Indicators'!DR37</f>
        <v>2</v>
      </c>
      <c r="P37" s="238">
        <f>'Core Indicators'!DZ37</f>
        <v>2</v>
      </c>
      <c r="Q37" s="238">
        <f>'Core Indicators'!EH37</f>
        <v>2</v>
      </c>
      <c r="R37" s="238">
        <f>'Core Indicators'!EP37</f>
        <v>2</v>
      </c>
      <c r="S37" s="191">
        <f t="shared" si="22"/>
        <v>1.3</v>
      </c>
      <c r="T37" s="191">
        <f t="shared" si="23"/>
        <v>1.1666666666666667</v>
      </c>
      <c r="U37" s="236">
        <v>1</v>
      </c>
      <c r="V37" s="236">
        <v>1</v>
      </c>
      <c r="W37" s="236">
        <f>'Core Indicators'!EX37</f>
        <v>2</v>
      </c>
      <c r="X37" s="191">
        <f t="shared" si="24"/>
        <v>1.5</v>
      </c>
      <c r="Y37" s="236">
        <v>1</v>
      </c>
      <c r="Z37" s="191">
        <f t="shared" si="25"/>
        <v>1.5</v>
      </c>
      <c r="AA37" s="236">
        <f>'Core Indicators'!FF37</f>
        <v>1</v>
      </c>
      <c r="AB37" s="236">
        <f t="shared" si="26"/>
        <v>2</v>
      </c>
      <c r="AC37" s="11">
        <f>'Core Indicators'!GD37</f>
        <v>2</v>
      </c>
      <c r="AD37" s="11">
        <f>'Core Indicators'!GL37</f>
        <v>2</v>
      </c>
      <c r="AE37" s="11">
        <f>'Core Indicators'!GT37</f>
        <v>2</v>
      </c>
      <c r="AF37" s="11">
        <f>'Core Indicators'!HB37</f>
        <v>2</v>
      </c>
      <c r="AG37" s="11">
        <f t="shared" si="27"/>
        <v>2</v>
      </c>
      <c r="AH37" s="11">
        <f>'Core Indicators'!HJ37</f>
        <v>2</v>
      </c>
      <c r="AI37" s="11">
        <f>'Core Indicators'!HR37</f>
        <v>2</v>
      </c>
      <c r="AJ37" s="11">
        <f t="shared" si="28"/>
        <v>2</v>
      </c>
      <c r="AK37" s="11">
        <f>'Core Indicators'!HZ37</f>
        <v>2</v>
      </c>
      <c r="AL37" s="11">
        <f>'Core Indicators'!IH37</f>
        <v>2</v>
      </c>
      <c r="AM37" s="11">
        <f>'Core Indicators'!IP37</f>
        <v>2</v>
      </c>
      <c r="AN37" s="11">
        <f t="shared" si="29"/>
        <v>2</v>
      </c>
    </row>
    <row r="38" spans="1:40" x14ac:dyDescent="0.25">
      <c r="A38" s="236" t="str">
        <f>Lists!C:C</f>
        <v>ETH005</v>
      </c>
      <c r="B38" s="190">
        <f t="shared" si="15"/>
        <v>1.9</v>
      </c>
      <c r="C38" s="191">
        <f t="shared" si="16"/>
        <v>0</v>
      </c>
      <c r="D38" s="237">
        <f t="shared" si="17"/>
        <v>2.2000000000000002</v>
      </c>
      <c r="E38" s="236">
        <f>'Core Indicators'!R38</f>
        <v>3</v>
      </c>
      <c r="F38" s="236">
        <f>'Core Indicators'!Z38</f>
        <v>2</v>
      </c>
      <c r="G38" s="191">
        <f t="shared" si="18"/>
        <v>2.5</v>
      </c>
      <c r="H38" s="236">
        <f>'Core Indicators'!AH38</f>
        <v>2</v>
      </c>
      <c r="I38" s="236">
        <f>'Core Indicators'!AP38</f>
        <v>2</v>
      </c>
      <c r="J38" s="236">
        <f>'Core Indicators'!BN38</f>
        <v>2</v>
      </c>
      <c r="K38" s="236">
        <f t="shared" si="19"/>
        <v>2</v>
      </c>
      <c r="L38" s="190">
        <f t="shared" si="20"/>
        <v>2</v>
      </c>
      <c r="M38" s="237">
        <f t="shared" si="21"/>
        <v>2</v>
      </c>
      <c r="N38" s="238">
        <f>'Core Indicators'!DJ38</f>
        <v>2</v>
      </c>
      <c r="O38" s="238">
        <f>'Core Indicators'!DR38</f>
        <v>2</v>
      </c>
      <c r="P38" s="238">
        <f>'Core Indicators'!DZ38</f>
        <v>2</v>
      </c>
      <c r="Q38" s="238">
        <f>'Core Indicators'!EH38</f>
        <v>2</v>
      </c>
      <c r="R38" s="238">
        <f>'Core Indicators'!EP38</f>
        <v>2</v>
      </c>
      <c r="S38" s="191">
        <f t="shared" si="22"/>
        <v>1.6</v>
      </c>
      <c r="T38" s="191">
        <f t="shared" si="23"/>
        <v>1.1666666666666667</v>
      </c>
      <c r="U38" s="236">
        <v>1</v>
      </c>
      <c r="V38" s="236">
        <v>1</v>
      </c>
      <c r="W38" s="236">
        <f>'Core Indicators'!EX38</f>
        <v>2</v>
      </c>
      <c r="X38" s="191">
        <f t="shared" si="24"/>
        <v>1.5</v>
      </c>
      <c r="Y38" s="236">
        <v>1</v>
      </c>
      <c r="Z38" s="191">
        <f t="shared" si="25"/>
        <v>2</v>
      </c>
      <c r="AA38" s="236">
        <f>'Core Indicators'!FF38</f>
        <v>2</v>
      </c>
      <c r="AB38" s="236">
        <f t="shared" si="26"/>
        <v>2</v>
      </c>
      <c r="AC38" s="11">
        <f>'Core Indicators'!GD38</f>
        <v>2</v>
      </c>
      <c r="AD38" s="11">
        <f>'Core Indicators'!GL38</f>
        <v>2</v>
      </c>
      <c r="AE38" s="11">
        <f>'Core Indicators'!GT38</f>
        <v>2</v>
      </c>
      <c r="AF38" s="11">
        <f>'Core Indicators'!HB38</f>
        <v>2</v>
      </c>
      <c r="AG38" s="11">
        <f t="shared" si="27"/>
        <v>2</v>
      </c>
      <c r="AH38" s="11">
        <f>'Core Indicators'!HJ38</f>
        <v>2</v>
      </c>
      <c r="AI38" s="11">
        <f>'Core Indicators'!HR38</f>
        <v>2</v>
      </c>
      <c r="AJ38" s="11">
        <f t="shared" si="28"/>
        <v>2</v>
      </c>
      <c r="AK38" s="11">
        <f>'Core Indicators'!HZ38</f>
        <v>2</v>
      </c>
      <c r="AL38" s="11">
        <f>'Core Indicators'!IH38</f>
        <v>2</v>
      </c>
      <c r="AM38" s="11">
        <f>'Core Indicators'!IP38</f>
        <v>2</v>
      </c>
      <c r="AN38" s="11">
        <f t="shared" si="29"/>
        <v>2</v>
      </c>
    </row>
    <row r="39" spans="1:40" x14ac:dyDescent="0.25">
      <c r="A39" s="236" t="str">
        <f>Lists!C:C</f>
        <v>GRC002</v>
      </c>
      <c r="B39" s="190">
        <f t="shared" si="15"/>
        <v>2.2999999999999998</v>
      </c>
      <c r="C39" s="191">
        <f t="shared" si="16"/>
        <v>0</v>
      </c>
      <c r="D39" s="237">
        <f t="shared" si="17"/>
        <v>1.8</v>
      </c>
      <c r="E39" s="236">
        <f>'Core Indicators'!R39</f>
        <v>1</v>
      </c>
      <c r="F39" s="236">
        <f>'Core Indicators'!Z39</f>
        <v>2</v>
      </c>
      <c r="G39" s="191">
        <f t="shared" si="18"/>
        <v>1.5</v>
      </c>
      <c r="H39" s="236">
        <f>'Core Indicators'!AH39</f>
        <v>2</v>
      </c>
      <c r="I39" s="236">
        <f>'Core Indicators'!AP39</f>
        <v>2</v>
      </c>
      <c r="J39" s="236">
        <f>'Core Indicators'!BN39</f>
        <v>2</v>
      </c>
      <c r="K39" s="236">
        <f t="shared" si="19"/>
        <v>2</v>
      </c>
      <c r="L39" s="190">
        <f t="shared" si="20"/>
        <v>2</v>
      </c>
      <c r="M39" s="237">
        <f t="shared" si="21"/>
        <v>3</v>
      </c>
      <c r="N39" s="238">
        <f>'Core Indicators'!DJ39</f>
        <v>3</v>
      </c>
      <c r="O39" s="238">
        <f>'Core Indicators'!DR39</f>
        <v>3</v>
      </c>
      <c r="P39" s="238">
        <f>'Core Indicators'!DZ39</f>
        <v>3</v>
      </c>
      <c r="Q39" s="238">
        <f>'Core Indicators'!EH39</f>
        <v>3</v>
      </c>
      <c r="R39" s="238">
        <f>'Core Indicators'!EP39</f>
        <v>3</v>
      </c>
      <c r="S39" s="191">
        <f t="shared" si="22"/>
        <v>1.6</v>
      </c>
      <c r="T39" s="191">
        <f t="shared" si="23"/>
        <v>1.1666666666666667</v>
      </c>
      <c r="U39" s="236">
        <v>1</v>
      </c>
      <c r="V39" s="236">
        <v>1</v>
      </c>
      <c r="W39" s="236">
        <f>'Core Indicators'!EX39</f>
        <v>2</v>
      </c>
      <c r="X39" s="191">
        <f t="shared" si="24"/>
        <v>1.5</v>
      </c>
      <c r="Y39" s="236">
        <v>1</v>
      </c>
      <c r="Z39" s="191">
        <f t="shared" si="25"/>
        <v>2</v>
      </c>
      <c r="AA39" s="236">
        <f>'Core Indicators'!FF39</f>
        <v>2</v>
      </c>
      <c r="AB39" s="236">
        <f t="shared" si="26"/>
        <v>2</v>
      </c>
      <c r="AC39" s="11">
        <f>'Core Indicators'!GD39</f>
        <v>2</v>
      </c>
      <c r="AD39" s="11">
        <f>'Core Indicators'!GL39</f>
        <v>2</v>
      </c>
      <c r="AE39" s="11">
        <f>'Core Indicators'!GT39</f>
        <v>2</v>
      </c>
      <c r="AF39" s="11">
        <f>'Core Indicators'!HB39</f>
        <v>2</v>
      </c>
      <c r="AG39" s="11">
        <f t="shared" si="27"/>
        <v>2</v>
      </c>
      <c r="AH39" s="11">
        <f>'Core Indicators'!HJ39</f>
        <v>2</v>
      </c>
      <c r="AI39" s="11">
        <f>'Core Indicators'!HR39</f>
        <v>2</v>
      </c>
      <c r="AJ39" s="11">
        <f t="shared" si="28"/>
        <v>2</v>
      </c>
      <c r="AK39" s="11">
        <f>'Core Indicators'!HZ39</f>
        <v>2</v>
      </c>
      <c r="AL39" s="11">
        <f>'Core Indicators'!IH39</f>
        <v>2</v>
      </c>
      <c r="AM39" s="11">
        <f>'Core Indicators'!IP39</f>
        <v>2</v>
      </c>
      <c r="AN39" s="11">
        <f t="shared" si="29"/>
        <v>2</v>
      </c>
    </row>
    <row r="40" spans="1:40" x14ac:dyDescent="0.25">
      <c r="A40" s="236" t="str">
        <f>Lists!C:C</f>
        <v>GTM001</v>
      </c>
      <c r="B40" s="190">
        <f t="shared" si="15"/>
        <v>1.9</v>
      </c>
      <c r="C40" s="191">
        <f t="shared" si="16"/>
        <v>0</v>
      </c>
      <c r="D40" s="237">
        <f t="shared" si="17"/>
        <v>2</v>
      </c>
      <c r="E40" s="236">
        <f>'Core Indicators'!R40</f>
        <v>2</v>
      </c>
      <c r="F40" s="236">
        <f>'Core Indicators'!Z40</f>
        <v>2</v>
      </c>
      <c r="G40" s="191">
        <f t="shared" si="18"/>
        <v>2</v>
      </c>
      <c r="H40" s="236">
        <f>'Core Indicators'!AH40</f>
        <v>2</v>
      </c>
      <c r="I40" s="236">
        <f>'Core Indicators'!AP40</f>
        <v>2</v>
      </c>
      <c r="J40" s="236">
        <f>'Core Indicators'!BN40</f>
        <v>2</v>
      </c>
      <c r="K40" s="236">
        <f t="shared" si="19"/>
        <v>2</v>
      </c>
      <c r="L40" s="190">
        <f t="shared" si="20"/>
        <v>2</v>
      </c>
      <c r="M40" s="237">
        <f t="shared" si="21"/>
        <v>2</v>
      </c>
      <c r="N40" s="238">
        <f>'Core Indicators'!DJ40</f>
        <v>2</v>
      </c>
      <c r="O40" s="238">
        <f>'Core Indicators'!DR40</f>
        <v>2</v>
      </c>
      <c r="P40" s="238">
        <f>'Core Indicators'!DZ40</f>
        <v>2</v>
      </c>
      <c r="Q40" s="238">
        <f>'Core Indicators'!EH40</f>
        <v>2</v>
      </c>
      <c r="R40" s="238">
        <f>'Core Indicators'!EP40</f>
        <v>2</v>
      </c>
      <c r="S40" s="191">
        <f t="shared" si="22"/>
        <v>1.6</v>
      </c>
      <c r="T40" s="191">
        <f t="shared" si="23"/>
        <v>1.1666666666666667</v>
      </c>
      <c r="U40" s="236">
        <v>1</v>
      </c>
      <c r="V40" s="236">
        <v>1</v>
      </c>
      <c r="W40" s="236">
        <f>'Core Indicators'!EX40</f>
        <v>2</v>
      </c>
      <c r="X40" s="191">
        <f t="shared" si="24"/>
        <v>1.5</v>
      </c>
      <c r="Y40" s="236">
        <v>1</v>
      </c>
      <c r="Z40" s="191">
        <f t="shared" si="25"/>
        <v>2</v>
      </c>
      <c r="AA40" s="236">
        <f>'Core Indicators'!FF40</f>
        <v>2</v>
      </c>
      <c r="AB40" s="236">
        <f t="shared" si="26"/>
        <v>2</v>
      </c>
      <c r="AC40" s="11">
        <f>'Core Indicators'!GD40</f>
        <v>2</v>
      </c>
      <c r="AD40" s="11">
        <f>'Core Indicators'!GL40</f>
        <v>2</v>
      </c>
      <c r="AE40" s="11">
        <f>'Core Indicators'!GT40</f>
        <v>2</v>
      </c>
      <c r="AF40" s="11">
        <f>'Core Indicators'!HB40</f>
        <v>2</v>
      </c>
      <c r="AG40" s="11">
        <f t="shared" si="27"/>
        <v>2</v>
      </c>
      <c r="AH40" s="11">
        <f>'Core Indicators'!HJ40</f>
        <v>2</v>
      </c>
      <c r="AI40" s="11">
        <f>'Core Indicators'!HR40</f>
        <v>2</v>
      </c>
      <c r="AJ40" s="11">
        <f t="shared" si="28"/>
        <v>2</v>
      </c>
      <c r="AK40" s="11">
        <f>'Core Indicators'!HZ40</f>
        <v>2</v>
      </c>
      <c r="AL40" s="11">
        <f>'Core Indicators'!IH40</f>
        <v>2</v>
      </c>
      <c r="AM40" s="11">
        <f>'Core Indicators'!IP40</f>
        <v>2</v>
      </c>
      <c r="AN40" s="11">
        <f t="shared" si="29"/>
        <v>2</v>
      </c>
    </row>
    <row r="41" spans="1:40" x14ac:dyDescent="0.25">
      <c r="A41" s="236" t="str">
        <f>Lists!C:C</f>
        <v>HND001</v>
      </c>
      <c r="B41" s="190">
        <f t="shared" si="15"/>
        <v>1.9</v>
      </c>
      <c r="C41" s="191">
        <f t="shared" si="16"/>
        <v>0</v>
      </c>
      <c r="D41" s="237">
        <f t="shared" si="17"/>
        <v>2</v>
      </c>
      <c r="E41" s="236">
        <f>'Core Indicators'!R41</f>
        <v>2</v>
      </c>
      <c r="F41" s="236">
        <f>'Core Indicators'!Z41</f>
        <v>2</v>
      </c>
      <c r="G41" s="191">
        <f t="shared" si="18"/>
        <v>2</v>
      </c>
      <c r="H41" s="236">
        <f>'Core Indicators'!AH41</f>
        <v>2</v>
      </c>
      <c r="I41" s="236">
        <f>'Core Indicators'!AP41</f>
        <v>2</v>
      </c>
      <c r="J41" s="236">
        <f>'Core Indicators'!BN41</f>
        <v>2</v>
      </c>
      <c r="K41" s="236">
        <f t="shared" si="19"/>
        <v>2</v>
      </c>
      <c r="L41" s="190">
        <f t="shared" si="20"/>
        <v>2</v>
      </c>
      <c r="M41" s="237">
        <f t="shared" si="21"/>
        <v>2</v>
      </c>
      <c r="N41" s="238">
        <f>'Core Indicators'!DJ41</f>
        <v>2</v>
      </c>
      <c r="O41" s="238">
        <f>'Core Indicators'!DR41</f>
        <v>2</v>
      </c>
      <c r="P41" s="238">
        <f>'Core Indicators'!DZ41</f>
        <v>2</v>
      </c>
      <c r="Q41" s="238">
        <f>'Core Indicators'!EH41</f>
        <v>2</v>
      </c>
      <c r="R41" s="238">
        <f>'Core Indicators'!EP41</f>
        <v>2</v>
      </c>
      <c r="S41" s="191">
        <f t="shared" si="22"/>
        <v>1.6</v>
      </c>
      <c r="T41" s="191">
        <f t="shared" si="23"/>
        <v>1.1666666666666667</v>
      </c>
      <c r="U41" s="236">
        <v>1</v>
      </c>
      <c r="V41" s="236">
        <v>1</v>
      </c>
      <c r="W41" s="236">
        <f>'Core Indicators'!EX41</f>
        <v>2</v>
      </c>
      <c r="X41" s="191">
        <f t="shared" si="24"/>
        <v>1.5</v>
      </c>
      <c r="Y41" s="236">
        <v>1</v>
      </c>
      <c r="Z41" s="191">
        <f t="shared" si="25"/>
        <v>2</v>
      </c>
      <c r="AA41" s="236">
        <f>'Core Indicators'!FF41</f>
        <v>2</v>
      </c>
      <c r="AB41" s="236">
        <f t="shared" si="26"/>
        <v>2</v>
      </c>
      <c r="AC41" s="11">
        <f>'Core Indicators'!GD41</f>
        <v>2</v>
      </c>
      <c r="AD41" s="11">
        <f>'Core Indicators'!GL41</f>
        <v>2</v>
      </c>
      <c r="AE41" s="11">
        <f>'Core Indicators'!GT41</f>
        <v>2</v>
      </c>
      <c r="AF41" s="11">
        <f>'Core Indicators'!HB41</f>
        <v>2</v>
      </c>
      <c r="AG41" s="11">
        <f t="shared" si="27"/>
        <v>2</v>
      </c>
      <c r="AH41" s="11">
        <f>'Core Indicators'!HJ41</f>
        <v>2</v>
      </c>
      <c r="AI41" s="11">
        <f>'Core Indicators'!HR41</f>
        <v>2</v>
      </c>
      <c r="AJ41" s="11">
        <f t="shared" si="28"/>
        <v>2</v>
      </c>
      <c r="AK41" s="11">
        <f>'Core Indicators'!HZ41</f>
        <v>2</v>
      </c>
      <c r="AL41" s="11">
        <f>'Core Indicators'!IH41</f>
        <v>2</v>
      </c>
      <c r="AM41" s="11">
        <f>'Core Indicators'!IP41</f>
        <v>2</v>
      </c>
      <c r="AN41" s="11">
        <f t="shared" si="29"/>
        <v>2</v>
      </c>
    </row>
    <row r="42" spans="1:40" x14ac:dyDescent="0.25">
      <c r="A42" s="236" t="str">
        <f>Lists!C:C</f>
        <v>HTI001</v>
      </c>
      <c r="B42" s="190">
        <f t="shared" si="15"/>
        <v>1.1000000000000001</v>
      </c>
      <c r="C42" s="191">
        <f t="shared" si="16"/>
        <v>0</v>
      </c>
      <c r="D42" s="237">
        <f t="shared" si="17"/>
        <v>1.2</v>
      </c>
      <c r="E42" s="236">
        <f>'Core Indicators'!R42</f>
        <v>2</v>
      </c>
      <c r="F42" s="236">
        <f>'Core Indicators'!Z42</f>
        <v>1</v>
      </c>
      <c r="G42" s="191">
        <f t="shared" si="18"/>
        <v>1.5</v>
      </c>
      <c r="H42" s="236">
        <f>'Core Indicators'!AH42</f>
        <v>1</v>
      </c>
      <c r="I42" s="236">
        <f>'Core Indicators'!AP42</f>
        <v>1</v>
      </c>
      <c r="J42" s="236">
        <f>'Core Indicators'!BN42</f>
        <v>1</v>
      </c>
      <c r="K42" s="236">
        <f t="shared" si="19"/>
        <v>1</v>
      </c>
      <c r="L42" s="190">
        <f t="shared" si="20"/>
        <v>1</v>
      </c>
      <c r="M42" s="237">
        <f t="shared" si="21"/>
        <v>1</v>
      </c>
      <c r="N42" s="238">
        <f>'Core Indicators'!DJ42</f>
        <v>1</v>
      </c>
      <c r="O42" s="238">
        <f>'Core Indicators'!DR42</f>
        <v>1</v>
      </c>
      <c r="P42" s="238">
        <f>'Core Indicators'!DZ42</f>
        <v>1</v>
      </c>
      <c r="Q42" s="238">
        <f>'Core Indicators'!EH42</f>
        <v>1</v>
      </c>
      <c r="R42" s="238">
        <f>'Core Indicators'!EP42</f>
        <v>1</v>
      </c>
      <c r="S42" s="191">
        <f t="shared" si="22"/>
        <v>1.3</v>
      </c>
      <c r="T42" s="191">
        <f t="shared" si="23"/>
        <v>1</v>
      </c>
      <c r="U42" s="236">
        <v>1</v>
      </c>
      <c r="V42" s="236">
        <v>1</v>
      </c>
      <c r="W42" s="236">
        <f>'Core Indicators'!EX42</f>
        <v>1</v>
      </c>
      <c r="X42" s="191">
        <f t="shared" si="24"/>
        <v>1</v>
      </c>
      <c r="Y42" s="236">
        <v>1</v>
      </c>
      <c r="Z42" s="191">
        <f t="shared" si="25"/>
        <v>1.5</v>
      </c>
      <c r="AA42" s="236">
        <f>'Core Indicators'!FF42</f>
        <v>1</v>
      </c>
      <c r="AB42" s="236">
        <f t="shared" si="26"/>
        <v>2</v>
      </c>
      <c r="AC42" s="11">
        <f>'Core Indicators'!GD42</f>
        <v>2</v>
      </c>
      <c r="AD42" s="11">
        <f>'Core Indicators'!GL42</f>
        <v>2</v>
      </c>
      <c r="AE42" s="11">
        <f>'Core Indicators'!GT42</f>
        <v>2</v>
      </c>
      <c r="AF42" s="11">
        <f>'Core Indicators'!HB42</f>
        <v>2</v>
      </c>
      <c r="AG42" s="11">
        <f t="shared" si="27"/>
        <v>2</v>
      </c>
      <c r="AH42" s="11">
        <f>'Core Indicators'!HJ42</f>
        <v>2</v>
      </c>
      <c r="AI42" s="11">
        <f>'Core Indicators'!HR42</f>
        <v>2</v>
      </c>
      <c r="AJ42" s="11">
        <f t="shared" si="28"/>
        <v>2</v>
      </c>
      <c r="AK42" s="11">
        <f>'Core Indicators'!HZ42</f>
        <v>2</v>
      </c>
      <c r="AL42" s="11">
        <f>'Core Indicators'!IH42</f>
        <v>2</v>
      </c>
      <c r="AM42" s="11">
        <f>'Core Indicators'!IP42</f>
        <v>2</v>
      </c>
      <c r="AN42" s="11">
        <f t="shared" si="29"/>
        <v>2</v>
      </c>
    </row>
    <row r="43" spans="1:40" x14ac:dyDescent="0.25">
      <c r="A43" s="236" t="str">
        <f>Lists!C:C</f>
        <v>HTI002</v>
      </c>
      <c r="B43" s="190">
        <f t="shared" si="15"/>
        <v>1.9</v>
      </c>
      <c r="C43" s="191">
        <f t="shared" si="16"/>
        <v>0</v>
      </c>
      <c r="D43" s="237">
        <f t="shared" si="17"/>
        <v>2</v>
      </c>
      <c r="E43" s="236">
        <f>'Core Indicators'!R43</f>
        <v>2</v>
      </c>
      <c r="F43" s="236">
        <f>'Core Indicators'!Z43</f>
        <v>2</v>
      </c>
      <c r="G43" s="191">
        <f t="shared" si="18"/>
        <v>2</v>
      </c>
      <c r="H43" s="236">
        <f>'Core Indicators'!AH43</f>
        <v>2</v>
      </c>
      <c r="I43" s="236">
        <f>'Core Indicators'!AP43</f>
        <v>2</v>
      </c>
      <c r="J43" s="236">
        <f>'Core Indicators'!BN43</f>
        <v>2</v>
      </c>
      <c r="K43" s="236">
        <f t="shared" si="19"/>
        <v>2</v>
      </c>
      <c r="L43" s="190">
        <f t="shared" si="20"/>
        <v>2</v>
      </c>
      <c r="M43" s="237">
        <f t="shared" si="21"/>
        <v>2</v>
      </c>
      <c r="N43" s="238">
        <f>'Core Indicators'!DJ43</f>
        <v>2</v>
      </c>
      <c r="O43" s="238">
        <f>'Core Indicators'!DR43</f>
        <v>2</v>
      </c>
      <c r="P43" s="238">
        <f>'Core Indicators'!DZ43</f>
        <v>2</v>
      </c>
      <c r="Q43" s="238" t="str">
        <f>'Core Indicators'!EH43</f>
        <v>x</v>
      </c>
      <c r="R43" s="238" t="str">
        <f>'Core Indicators'!EP43</f>
        <v>x</v>
      </c>
      <c r="S43" s="191">
        <f t="shared" si="22"/>
        <v>1.6</v>
      </c>
      <c r="T43" s="191">
        <f t="shared" si="23"/>
        <v>1.1666666666666667</v>
      </c>
      <c r="U43" s="236">
        <v>1</v>
      </c>
      <c r="V43" s="236">
        <v>1</v>
      </c>
      <c r="W43" s="236">
        <f>'Core Indicators'!EX43</f>
        <v>2</v>
      </c>
      <c r="X43" s="191">
        <f t="shared" si="24"/>
        <v>1.5</v>
      </c>
      <c r="Y43" s="236">
        <v>1</v>
      </c>
      <c r="Z43" s="191">
        <f t="shared" si="25"/>
        <v>2</v>
      </c>
      <c r="AA43" s="236">
        <f>'Core Indicators'!FF43</f>
        <v>2</v>
      </c>
      <c r="AB43" s="236">
        <f t="shared" si="26"/>
        <v>2</v>
      </c>
      <c r="AC43" s="11">
        <f>'Core Indicators'!GD43</f>
        <v>2</v>
      </c>
      <c r="AD43" s="11">
        <f>'Core Indicators'!GL43</f>
        <v>2</v>
      </c>
      <c r="AE43" s="11">
        <f>'Core Indicators'!GT43</f>
        <v>2</v>
      </c>
      <c r="AF43" s="11">
        <f>'Core Indicators'!HB43</f>
        <v>2</v>
      </c>
      <c r="AG43" s="11">
        <f t="shared" si="27"/>
        <v>2</v>
      </c>
      <c r="AH43" s="11">
        <f>'Core Indicators'!HJ43</f>
        <v>2</v>
      </c>
      <c r="AI43" s="11">
        <f>'Core Indicators'!HR43</f>
        <v>2</v>
      </c>
      <c r="AJ43" s="11">
        <f t="shared" si="28"/>
        <v>2</v>
      </c>
      <c r="AK43" s="11">
        <f>'Core Indicators'!HZ43</f>
        <v>2</v>
      </c>
      <c r="AL43" s="11">
        <f>'Core Indicators'!IH43</f>
        <v>2</v>
      </c>
      <c r="AM43" s="11">
        <f>'Core Indicators'!IP43</f>
        <v>2</v>
      </c>
      <c r="AN43" s="11">
        <f t="shared" si="29"/>
        <v>2</v>
      </c>
    </row>
    <row r="44" spans="1:40" x14ac:dyDescent="0.25">
      <c r="A44" s="236" t="str">
        <f>Lists!C:C</f>
        <v>HUN002</v>
      </c>
      <c r="B44" s="190">
        <f t="shared" si="15"/>
        <v>1.9</v>
      </c>
      <c r="C44" s="191">
        <f t="shared" si="16"/>
        <v>0</v>
      </c>
      <c r="D44" s="237">
        <f t="shared" si="17"/>
        <v>2</v>
      </c>
      <c r="E44" s="236">
        <f>'Core Indicators'!R44</f>
        <v>2</v>
      </c>
      <c r="F44" s="236">
        <f>'Core Indicators'!Z44</f>
        <v>2</v>
      </c>
      <c r="G44" s="191">
        <f t="shared" si="18"/>
        <v>2</v>
      </c>
      <c r="H44" s="236">
        <f>'Core Indicators'!AH44</f>
        <v>2</v>
      </c>
      <c r="I44" s="236">
        <f>'Core Indicators'!AP44</f>
        <v>2</v>
      </c>
      <c r="J44" s="236">
        <f>'Core Indicators'!BN44</f>
        <v>2</v>
      </c>
      <c r="K44" s="236">
        <f t="shared" si="19"/>
        <v>2</v>
      </c>
      <c r="L44" s="190">
        <f t="shared" si="20"/>
        <v>2</v>
      </c>
      <c r="M44" s="237">
        <f t="shared" si="21"/>
        <v>2</v>
      </c>
      <c r="N44" s="238">
        <f>'Core Indicators'!DJ44</f>
        <v>2</v>
      </c>
      <c r="O44" s="238">
        <f>'Core Indicators'!DR44</f>
        <v>2</v>
      </c>
      <c r="P44" s="238">
        <f>'Core Indicators'!DZ44</f>
        <v>2</v>
      </c>
      <c r="Q44" s="238">
        <f>'Core Indicators'!EH44</f>
        <v>2</v>
      </c>
      <c r="R44" s="238">
        <f>'Core Indicators'!EP44</f>
        <v>2</v>
      </c>
      <c r="S44" s="191">
        <f t="shared" si="22"/>
        <v>1.6</v>
      </c>
      <c r="T44" s="191">
        <f t="shared" si="23"/>
        <v>1.1666666666666667</v>
      </c>
      <c r="U44" s="236">
        <v>1</v>
      </c>
      <c r="V44" s="236">
        <v>1</v>
      </c>
      <c r="W44" s="236">
        <f>'Core Indicators'!EX44</f>
        <v>2</v>
      </c>
      <c r="X44" s="191">
        <f t="shared" si="24"/>
        <v>1.5</v>
      </c>
      <c r="Y44" s="236">
        <v>1</v>
      </c>
      <c r="Z44" s="191">
        <f t="shared" si="25"/>
        <v>2</v>
      </c>
      <c r="AA44" s="236">
        <f>'Core Indicators'!FF44</f>
        <v>2</v>
      </c>
      <c r="AB44" s="236">
        <f t="shared" si="26"/>
        <v>2</v>
      </c>
      <c r="AC44" s="11">
        <f>'Core Indicators'!GD44</f>
        <v>2</v>
      </c>
      <c r="AD44" s="11">
        <f>'Core Indicators'!GL44</f>
        <v>2</v>
      </c>
      <c r="AE44" s="11">
        <f>'Core Indicators'!GT44</f>
        <v>2</v>
      </c>
      <c r="AF44" s="11">
        <f>'Core Indicators'!HB44</f>
        <v>2</v>
      </c>
      <c r="AG44" s="11">
        <f t="shared" si="27"/>
        <v>2</v>
      </c>
      <c r="AH44" s="11">
        <f>'Core Indicators'!HJ44</f>
        <v>2</v>
      </c>
      <c r="AI44" s="11">
        <f>'Core Indicators'!HR44</f>
        <v>2</v>
      </c>
      <c r="AJ44" s="11">
        <f t="shared" si="28"/>
        <v>2</v>
      </c>
      <c r="AK44" s="11">
        <f>'Core Indicators'!HZ44</f>
        <v>2</v>
      </c>
      <c r="AL44" s="11">
        <f>'Core Indicators'!IH44</f>
        <v>2</v>
      </c>
      <c r="AM44" s="11">
        <f>'Core Indicators'!IP44</f>
        <v>2</v>
      </c>
      <c r="AN44" s="11">
        <f t="shared" si="29"/>
        <v>2</v>
      </c>
    </row>
    <row r="45" spans="1:40" x14ac:dyDescent="0.25">
      <c r="A45" s="236" t="str">
        <f>Lists!C:C</f>
        <v>IDN002</v>
      </c>
      <c r="B45" s="190">
        <f t="shared" si="15"/>
        <v>2.4</v>
      </c>
      <c r="C45" s="191">
        <f t="shared" si="16"/>
        <v>0</v>
      </c>
      <c r="D45" s="237">
        <f t="shared" si="17"/>
        <v>2.2000000000000002</v>
      </c>
      <c r="E45" s="236">
        <f>'Core Indicators'!R45</f>
        <v>1</v>
      </c>
      <c r="F45" s="236">
        <f>'Core Indicators'!Z45</f>
        <v>2</v>
      </c>
      <c r="G45" s="191">
        <f t="shared" si="18"/>
        <v>1.5</v>
      </c>
      <c r="H45" s="236">
        <f>'Core Indicators'!AH45</f>
        <v>2</v>
      </c>
      <c r="I45" s="236">
        <f>'Core Indicators'!AP45</f>
        <v>3</v>
      </c>
      <c r="J45" s="236">
        <f>'Core Indicators'!BN45</f>
        <v>3</v>
      </c>
      <c r="K45" s="236">
        <f t="shared" si="19"/>
        <v>3</v>
      </c>
      <c r="L45" s="190">
        <f t="shared" si="20"/>
        <v>2.5</v>
      </c>
      <c r="M45" s="237">
        <f t="shared" si="21"/>
        <v>2.8</v>
      </c>
      <c r="N45" s="238">
        <f>'Core Indicators'!DJ45</f>
        <v>3</v>
      </c>
      <c r="O45" s="238">
        <f>'Core Indicators'!DR45</f>
        <v>2</v>
      </c>
      <c r="P45" s="238">
        <f>'Core Indicators'!DZ45</f>
        <v>3</v>
      </c>
      <c r="Q45" s="238">
        <f>'Core Indicators'!EH45</f>
        <v>3</v>
      </c>
      <c r="R45" s="238">
        <f>'Core Indicators'!EP45</f>
        <v>3</v>
      </c>
      <c r="S45" s="191">
        <f t="shared" si="22"/>
        <v>1.9</v>
      </c>
      <c r="T45" s="191">
        <f t="shared" si="23"/>
        <v>1.3333333333333333</v>
      </c>
      <c r="U45" s="236">
        <v>1</v>
      </c>
      <c r="V45" s="236">
        <v>1</v>
      </c>
      <c r="W45" s="236">
        <f>'Core Indicators'!EX45</f>
        <v>3</v>
      </c>
      <c r="X45" s="191">
        <f t="shared" si="24"/>
        <v>2</v>
      </c>
      <c r="Y45" s="236">
        <v>1</v>
      </c>
      <c r="Z45" s="191">
        <f t="shared" si="25"/>
        <v>2.5</v>
      </c>
      <c r="AA45" s="236">
        <f>'Core Indicators'!FF45</f>
        <v>3</v>
      </c>
      <c r="AB45" s="236">
        <f t="shared" si="26"/>
        <v>2</v>
      </c>
      <c r="AC45" s="11">
        <f>'Core Indicators'!GD45</f>
        <v>2</v>
      </c>
      <c r="AD45" s="11">
        <f>'Core Indicators'!GL45</f>
        <v>2</v>
      </c>
      <c r="AE45" s="11">
        <f>'Core Indicators'!GT45</f>
        <v>2</v>
      </c>
      <c r="AF45" s="11">
        <f>'Core Indicators'!HB45</f>
        <v>2</v>
      </c>
      <c r="AG45" s="11">
        <f t="shared" si="27"/>
        <v>2</v>
      </c>
      <c r="AH45" s="11">
        <f>'Core Indicators'!HJ45</f>
        <v>2</v>
      </c>
      <c r="AI45" s="11">
        <f>'Core Indicators'!HR45</f>
        <v>2</v>
      </c>
      <c r="AJ45" s="11">
        <f t="shared" si="28"/>
        <v>2</v>
      </c>
      <c r="AK45" s="11">
        <f>'Core Indicators'!HZ45</f>
        <v>2</v>
      </c>
      <c r="AL45" s="11">
        <f>'Core Indicators'!IH45</f>
        <v>2</v>
      </c>
      <c r="AM45" s="11">
        <f>'Core Indicators'!IP45</f>
        <v>2</v>
      </c>
      <c r="AN45" s="11">
        <f t="shared" si="29"/>
        <v>2</v>
      </c>
    </row>
    <row r="46" spans="1:40" x14ac:dyDescent="0.25">
      <c r="A46" s="236" t="str">
        <f>Lists!C:C</f>
        <v>IDN007</v>
      </c>
      <c r="B46" s="190">
        <f t="shared" si="15"/>
        <v>2.2999999999999998</v>
      </c>
      <c r="C46" s="191">
        <f t="shared" si="16"/>
        <v>0</v>
      </c>
      <c r="D46" s="237">
        <f t="shared" si="17"/>
        <v>2.2000000000000002</v>
      </c>
      <c r="E46" s="236">
        <f>'Core Indicators'!R46</f>
        <v>1</v>
      </c>
      <c r="F46" s="236">
        <f>'Core Indicators'!Z46</f>
        <v>2</v>
      </c>
      <c r="G46" s="191">
        <f t="shared" si="18"/>
        <v>1.5</v>
      </c>
      <c r="H46" s="236">
        <f>'Core Indicators'!AH46</f>
        <v>2</v>
      </c>
      <c r="I46" s="236">
        <f>'Core Indicators'!AP46</f>
        <v>3</v>
      </c>
      <c r="J46" s="236">
        <f>'Core Indicators'!BN46</f>
        <v>3</v>
      </c>
      <c r="K46" s="236">
        <f t="shared" si="19"/>
        <v>3</v>
      </c>
      <c r="L46" s="190">
        <f t="shared" si="20"/>
        <v>2.5</v>
      </c>
      <c r="M46" s="237">
        <f t="shared" si="21"/>
        <v>2.8</v>
      </c>
      <c r="N46" s="238">
        <f>'Core Indicators'!DJ46</f>
        <v>3</v>
      </c>
      <c r="O46" s="238">
        <f>'Core Indicators'!DR46</f>
        <v>2</v>
      </c>
      <c r="P46" s="238">
        <f>'Core Indicators'!DZ46</f>
        <v>3</v>
      </c>
      <c r="Q46" s="238">
        <f>'Core Indicators'!EH46</f>
        <v>3</v>
      </c>
      <c r="R46" s="238">
        <f>'Core Indicators'!EP46</f>
        <v>3</v>
      </c>
      <c r="S46" s="191">
        <f t="shared" si="22"/>
        <v>1.7</v>
      </c>
      <c r="T46" s="191">
        <f t="shared" si="23"/>
        <v>1.3333333333333333</v>
      </c>
      <c r="U46" s="236">
        <v>1</v>
      </c>
      <c r="V46" s="236">
        <v>1</v>
      </c>
      <c r="W46" s="236">
        <f>'Core Indicators'!EX46</f>
        <v>3</v>
      </c>
      <c r="X46" s="191">
        <f t="shared" si="24"/>
        <v>2</v>
      </c>
      <c r="Y46" s="236">
        <v>1</v>
      </c>
      <c r="Z46" s="191">
        <f t="shared" si="25"/>
        <v>2</v>
      </c>
      <c r="AA46" s="236">
        <f>'Core Indicators'!FF46</f>
        <v>2</v>
      </c>
      <c r="AB46" s="236">
        <f t="shared" si="26"/>
        <v>2</v>
      </c>
      <c r="AC46" s="11">
        <f>'Core Indicators'!GD46</f>
        <v>2</v>
      </c>
      <c r="AD46" s="11">
        <f>'Core Indicators'!GL46</f>
        <v>2</v>
      </c>
      <c r="AE46" s="11">
        <f>'Core Indicators'!GT46</f>
        <v>2</v>
      </c>
      <c r="AF46" s="11">
        <f>'Core Indicators'!HB46</f>
        <v>2</v>
      </c>
      <c r="AG46" s="11">
        <f t="shared" si="27"/>
        <v>2</v>
      </c>
      <c r="AH46" s="11">
        <f>'Core Indicators'!HJ46</f>
        <v>2</v>
      </c>
      <c r="AI46" s="11">
        <f>'Core Indicators'!HR46</f>
        <v>2</v>
      </c>
      <c r="AJ46" s="11">
        <f t="shared" si="28"/>
        <v>2</v>
      </c>
      <c r="AK46" s="11">
        <f>'Core Indicators'!HZ46</f>
        <v>2</v>
      </c>
      <c r="AL46" s="11">
        <f>'Core Indicators'!IH46</f>
        <v>2</v>
      </c>
      <c r="AM46" s="11">
        <f>'Core Indicators'!IP46</f>
        <v>2</v>
      </c>
      <c r="AN46" s="11">
        <f t="shared" si="29"/>
        <v>2</v>
      </c>
    </row>
    <row r="47" spans="1:40" x14ac:dyDescent="0.25">
      <c r="A47" s="236" t="str">
        <f>Lists!C:C</f>
        <v>IDN008</v>
      </c>
      <c r="B47" s="190">
        <f t="shared" si="15"/>
        <v>1.9</v>
      </c>
      <c r="C47" s="191">
        <f t="shared" si="16"/>
        <v>0</v>
      </c>
      <c r="D47" s="237">
        <f t="shared" si="17"/>
        <v>1.8</v>
      </c>
      <c r="E47" s="236">
        <f>'Core Indicators'!R47</f>
        <v>1</v>
      </c>
      <c r="F47" s="236">
        <f>'Core Indicators'!Z47</f>
        <v>2</v>
      </c>
      <c r="G47" s="191">
        <f t="shared" si="18"/>
        <v>1.5</v>
      </c>
      <c r="H47" s="236">
        <f>'Core Indicators'!AH47</f>
        <v>2</v>
      </c>
      <c r="I47" s="236">
        <f>'Core Indicators'!AP47</f>
        <v>2</v>
      </c>
      <c r="J47" s="236">
        <f>'Core Indicators'!BN47</f>
        <v>2</v>
      </c>
      <c r="K47" s="236">
        <f t="shared" si="19"/>
        <v>2</v>
      </c>
      <c r="L47" s="190">
        <f t="shared" si="20"/>
        <v>2</v>
      </c>
      <c r="M47" s="237">
        <f t="shared" si="21"/>
        <v>2</v>
      </c>
      <c r="N47" s="238">
        <f>'Core Indicators'!DJ47</f>
        <v>2</v>
      </c>
      <c r="O47" s="238">
        <f>'Core Indicators'!DR47</f>
        <v>2</v>
      </c>
      <c r="P47" s="238">
        <f>'Core Indicators'!DZ47</f>
        <v>2</v>
      </c>
      <c r="Q47" s="238" t="str">
        <f>'Core Indicators'!EH47</f>
        <v>x</v>
      </c>
      <c r="R47" s="238" t="str">
        <f>'Core Indicators'!EP47</f>
        <v>x</v>
      </c>
      <c r="S47" s="191">
        <f t="shared" si="22"/>
        <v>1.7</v>
      </c>
      <c r="T47" s="191">
        <f t="shared" si="23"/>
        <v>1.3333333333333333</v>
      </c>
      <c r="U47" s="236">
        <v>1</v>
      </c>
      <c r="V47" s="236">
        <v>1</v>
      </c>
      <c r="W47" s="236">
        <f>'Core Indicators'!EX47</f>
        <v>3</v>
      </c>
      <c r="X47" s="191">
        <f t="shared" si="24"/>
        <v>2</v>
      </c>
      <c r="Y47" s="236">
        <v>1</v>
      </c>
      <c r="Z47" s="191">
        <f t="shared" si="25"/>
        <v>2</v>
      </c>
      <c r="AA47" s="236">
        <f>'Core Indicators'!FF47</f>
        <v>2</v>
      </c>
      <c r="AB47" s="236">
        <f t="shared" si="26"/>
        <v>2</v>
      </c>
      <c r="AC47" s="11">
        <f>'Core Indicators'!GD47</f>
        <v>2</v>
      </c>
      <c r="AD47" s="11">
        <f>'Core Indicators'!GL47</f>
        <v>2</v>
      </c>
      <c r="AE47" s="11">
        <f>'Core Indicators'!GT47</f>
        <v>2</v>
      </c>
      <c r="AF47" s="11">
        <f>'Core Indicators'!HB47</f>
        <v>2</v>
      </c>
      <c r="AG47" s="11">
        <f t="shared" si="27"/>
        <v>2</v>
      </c>
      <c r="AH47" s="11">
        <f>'Core Indicators'!HJ47</f>
        <v>2</v>
      </c>
      <c r="AI47" s="11">
        <f>'Core Indicators'!HR47</f>
        <v>2</v>
      </c>
      <c r="AJ47" s="11">
        <f t="shared" si="28"/>
        <v>2</v>
      </c>
      <c r="AK47" s="11">
        <f>'Core Indicators'!HZ47</f>
        <v>2</v>
      </c>
      <c r="AL47" s="11">
        <f>'Core Indicators'!IH47</f>
        <v>2</v>
      </c>
      <c r="AM47" s="11">
        <f>'Core Indicators'!IP47</f>
        <v>2</v>
      </c>
      <c r="AN47" s="11">
        <f t="shared" si="29"/>
        <v>2</v>
      </c>
    </row>
    <row r="48" spans="1:40" x14ac:dyDescent="0.25">
      <c r="A48" s="236" t="str">
        <f>Lists!C:C</f>
        <v>IND002</v>
      </c>
      <c r="B48" s="190">
        <f t="shared" si="15"/>
        <v>2</v>
      </c>
      <c r="C48" s="191">
        <f t="shared" si="16"/>
        <v>2</v>
      </c>
      <c r="D48" s="237">
        <f t="shared" si="17"/>
        <v>2.2999999999999998</v>
      </c>
      <c r="E48" s="236">
        <f>'Core Indicators'!R48</f>
        <v>2</v>
      </c>
      <c r="F48" s="236">
        <f>'Core Indicators'!Z48</f>
        <v>2</v>
      </c>
      <c r="G48" s="191">
        <f t="shared" si="18"/>
        <v>2</v>
      </c>
      <c r="H48" s="236" t="str">
        <f>'Core Indicators'!AH48</f>
        <v>x</v>
      </c>
      <c r="I48" s="236">
        <f>'Core Indicators'!AP48</f>
        <v>3</v>
      </c>
      <c r="J48" s="236">
        <f>'Core Indicators'!BN48</f>
        <v>2</v>
      </c>
      <c r="K48" s="236">
        <f t="shared" si="19"/>
        <v>2.5</v>
      </c>
      <c r="L48" s="190">
        <f t="shared" si="20"/>
        <v>2.5</v>
      </c>
      <c r="M48" s="237">
        <f t="shared" si="21"/>
        <v>2</v>
      </c>
      <c r="N48" s="238">
        <f>'Core Indicators'!DJ48</f>
        <v>2</v>
      </c>
      <c r="O48" s="238" t="str">
        <f>'Core Indicators'!DR48</f>
        <v>x</v>
      </c>
      <c r="P48" s="238" t="str">
        <f>'Core Indicators'!DZ48</f>
        <v>x</v>
      </c>
      <c r="Q48" s="238" t="str">
        <f>'Core Indicators'!EH48</f>
        <v>x</v>
      </c>
      <c r="R48" s="238" t="str">
        <f>'Core Indicators'!EP48</f>
        <v>x</v>
      </c>
      <c r="S48" s="191">
        <f t="shared" si="22"/>
        <v>1.6</v>
      </c>
      <c r="T48" s="191">
        <f t="shared" si="23"/>
        <v>1.1666666666666667</v>
      </c>
      <c r="U48" s="236">
        <v>1</v>
      </c>
      <c r="V48" s="236">
        <v>1</v>
      </c>
      <c r="W48" s="236">
        <f>'Core Indicators'!EX48</f>
        <v>2</v>
      </c>
      <c r="X48" s="191">
        <f t="shared" si="24"/>
        <v>1.5</v>
      </c>
      <c r="Y48" s="236">
        <v>1</v>
      </c>
      <c r="Z48" s="191">
        <f t="shared" si="25"/>
        <v>2</v>
      </c>
      <c r="AA48" s="236" t="str">
        <f>'Core Indicators'!FF48</f>
        <v>x</v>
      </c>
      <c r="AB48" s="236">
        <f t="shared" si="26"/>
        <v>2</v>
      </c>
      <c r="AC48" s="11">
        <f>'Core Indicators'!GD48</f>
        <v>2</v>
      </c>
      <c r="AD48" s="11">
        <f>'Core Indicators'!GL48</f>
        <v>2</v>
      </c>
      <c r="AE48" s="11">
        <f>'Core Indicators'!GT48</f>
        <v>2</v>
      </c>
      <c r="AF48" s="11">
        <f>'Core Indicators'!HB48</f>
        <v>2</v>
      </c>
      <c r="AG48" s="11">
        <f t="shared" si="27"/>
        <v>2</v>
      </c>
      <c r="AH48" s="11">
        <f>'Core Indicators'!HJ48</f>
        <v>2</v>
      </c>
      <c r="AI48" s="11">
        <f>'Core Indicators'!HR48</f>
        <v>2</v>
      </c>
      <c r="AJ48" s="11">
        <f t="shared" si="28"/>
        <v>2</v>
      </c>
      <c r="AK48" s="11">
        <f>'Core Indicators'!HZ48</f>
        <v>2</v>
      </c>
      <c r="AL48" s="11">
        <f>'Core Indicators'!IH48</f>
        <v>2</v>
      </c>
      <c r="AM48" s="11">
        <f>'Core Indicators'!IP48</f>
        <v>2</v>
      </c>
      <c r="AN48" s="11">
        <f t="shared" si="29"/>
        <v>2</v>
      </c>
    </row>
    <row r="49" spans="1:40" x14ac:dyDescent="0.25">
      <c r="A49" s="236" t="str">
        <f>Lists!C:C</f>
        <v>IRN004</v>
      </c>
      <c r="B49" s="190">
        <f t="shared" si="15"/>
        <v>2.6</v>
      </c>
      <c r="C49" s="191">
        <f t="shared" si="16"/>
        <v>2</v>
      </c>
      <c r="D49" s="237">
        <f t="shared" si="17"/>
        <v>3</v>
      </c>
      <c r="E49" s="236">
        <f>'Core Indicators'!R49</f>
        <v>3</v>
      </c>
      <c r="F49" s="236">
        <f>'Core Indicators'!Z49</f>
        <v>3</v>
      </c>
      <c r="G49" s="191">
        <f t="shared" si="18"/>
        <v>3</v>
      </c>
      <c r="H49" s="236">
        <f>'Core Indicators'!AH49</f>
        <v>3</v>
      </c>
      <c r="I49" s="236">
        <f>'Core Indicators'!AP49</f>
        <v>3</v>
      </c>
      <c r="J49" s="236" t="str">
        <f>'Core Indicators'!BN49</f>
        <v>x</v>
      </c>
      <c r="K49" s="236">
        <f t="shared" si="19"/>
        <v>3</v>
      </c>
      <c r="L49" s="190">
        <f t="shared" si="20"/>
        <v>3</v>
      </c>
      <c r="M49" s="237">
        <f t="shared" si="21"/>
        <v>3</v>
      </c>
      <c r="N49" s="238">
        <f>'Core Indicators'!DJ49</f>
        <v>3</v>
      </c>
      <c r="O49" s="238">
        <f>'Core Indicators'!DR49</f>
        <v>3</v>
      </c>
      <c r="P49" s="238">
        <f>'Core Indicators'!DZ49</f>
        <v>3</v>
      </c>
      <c r="Q49" s="238">
        <f>'Core Indicators'!EH49</f>
        <v>3</v>
      </c>
      <c r="R49" s="238">
        <f>'Core Indicators'!EP49</f>
        <v>3</v>
      </c>
      <c r="S49" s="191">
        <f t="shared" si="22"/>
        <v>1.8</v>
      </c>
      <c r="T49" s="191">
        <f t="shared" si="23"/>
        <v>1</v>
      </c>
      <c r="U49" s="236">
        <v>1</v>
      </c>
      <c r="V49" s="236">
        <v>1</v>
      </c>
      <c r="W49" s="236" t="str">
        <f>'Core Indicators'!EX49</f>
        <v>x</v>
      </c>
      <c r="X49" s="191">
        <f t="shared" si="24"/>
        <v>1</v>
      </c>
      <c r="Y49" s="236">
        <v>1</v>
      </c>
      <c r="Z49" s="191">
        <f t="shared" si="25"/>
        <v>2.5</v>
      </c>
      <c r="AA49" s="236">
        <f>'Core Indicators'!FF49</f>
        <v>3</v>
      </c>
      <c r="AB49" s="236">
        <f t="shared" si="26"/>
        <v>2</v>
      </c>
      <c r="AC49" s="11">
        <f>'Core Indicators'!GD49</f>
        <v>2</v>
      </c>
      <c r="AD49" s="11">
        <f>'Core Indicators'!GL49</f>
        <v>2</v>
      </c>
      <c r="AE49" s="11">
        <f>'Core Indicators'!GT49</f>
        <v>2</v>
      </c>
      <c r="AF49" s="11">
        <f>'Core Indicators'!HB49</f>
        <v>2</v>
      </c>
      <c r="AG49" s="11">
        <f t="shared" si="27"/>
        <v>2</v>
      </c>
      <c r="AH49" s="11">
        <f>'Core Indicators'!HJ49</f>
        <v>2</v>
      </c>
      <c r="AI49" s="11">
        <f>'Core Indicators'!HR49</f>
        <v>2</v>
      </c>
      <c r="AJ49" s="11">
        <f t="shared" si="28"/>
        <v>2</v>
      </c>
      <c r="AK49" s="11">
        <f>'Core Indicators'!HZ49</f>
        <v>2</v>
      </c>
      <c r="AL49" s="11">
        <f>'Core Indicators'!IH49</f>
        <v>2</v>
      </c>
      <c r="AM49" s="11">
        <f>'Core Indicators'!IP49</f>
        <v>2</v>
      </c>
      <c r="AN49" s="11">
        <f t="shared" si="29"/>
        <v>2</v>
      </c>
    </row>
    <row r="50" spans="1:40" x14ac:dyDescent="0.25">
      <c r="A50" s="236" t="str">
        <f>Lists!C:C</f>
        <v>IRQ001</v>
      </c>
      <c r="B50" s="190">
        <f t="shared" si="15"/>
        <v>1.8</v>
      </c>
      <c r="C50" s="191">
        <f t="shared" si="16"/>
        <v>0</v>
      </c>
      <c r="D50" s="237">
        <f t="shared" si="17"/>
        <v>2</v>
      </c>
      <c r="E50" s="236">
        <f>'Core Indicators'!R50</f>
        <v>2</v>
      </c>
      <c r="F50" s="236">
        <f>'Core Indicators'!Z50</f>
        <v>2</v>
      </c>
      <c r="G50" s="191">
        <f t="shared" si="18"/>
        <v>2</v>
      </c>
      <c r="H50" s="236">
        <f>'Core Indicators'!AH50</f>
        <v>2</v>
      </c>
      <c r="I50" s="236">
        <f>'Core Indicators'!AP50</f>
        <v>2</v>
      </c>
      <c r="J50" s="236">
        <f>'Core Indicators'!BN50</f>
        <v>2</v>
      </c>
      <c r="K50" s="236">
        <f t="shared" si="19"/>
        <v>2</v>
      </c>
      <c r="L50" s="190">
        <f t="shared" si="20"/>
        <v>2</v>
      </c>
      <c r="M50" s="237">
        <f t="shared" si="21"/>
        <v>2</v>
      </c>
      <c r="N50" s="238">
        <f>'Core Indicators'!DJ50</f>
        <v>2</v>
      </c>
      <c r="O50" s="238">
        <f>'Core Indicators'!DR50</f>
        <v>2</v>
      </c>
      <c r="P50" s="238">
        <f>'Core Indicators'!DZ50</f>
        <v>2</v>
      </c>
      <c r="Q50" s="238">
        <f>'Core Indicators'!EH50</f>
        <v>2</v>
      </c>
      <c r="R50" s="238">
        <f>'Core Indicators'!EP50</f>
        <v>2</v>
      </c>
      <c r="S50" s="191">
        <f t="shared" si="22"/>
        <v>1.3</v>
      </c>
      <c r="T50" s="191">
        <f t="shared" si="23"/>
        <v>1.1666666666666667</v>
      </c>
      <c r="U50" s="236">
        <v>1</v>
      </c>
      <c r="V50" s="236">
        <v>1</v>
      </c>
      <c r="W50" s="236">
        <f>'Core Indicators'!EX50</f>
        <v>2</v>
      </c>
      <c r="X50" s="191">
        <f t="shared" si="24"/>
        <v>1.5</v>
      </c>
      <c r="Y50" s="236">
        <v>1</v>
      </c>
      <c r="Z50" s="191">
        <f t="shared" si="25"/>
        <v>1.5</v>
      </c>
      <c r="AA50" s="236">
        <f>'Core Indicators'!FF50</f>
        <v>1</v>
      </c>
      <c r="AB50" s="236">
        <f t="shared" si="26"/>
        <v>2</v>
      </c>
      <c r="AC50" s="11">
        <f>'Core Indicators'!GD50</f>
        <v>2</v>
      </c>
      <c r="AD50" s="11">
        <f>'Core Indicators'!GL50</f>
        <v>2</v>
      </c>
      <c r="AE50" s="11">
        <f>'Core Indicators'!GT50</f>
        <v>2</v>
      </c>
      <c r="AF50" s="11">
        <f>'Core Indicators'!HB50</f>
        <v>2</v>
      </c>
      <c r="AG50" s="11">
        <f t="shared" si="27"/>
        <v>2</v>
      </c>
      <c r="AH50" s="11">
        <f>'Core Indicators'!HJ50</f>
        <v>2</v>
      </c>
      <c r="AI50" s="11">
        <f>'Core Indicators'!HR50</f>
        <v>2</v>
      </c>
      <c r="AJ50" s="11">
        <f t="shared" si="28"/>
        <v>2</v>
      </c>
      <c r="AK50" s="11">
        <f>'Core Indicators'!HZ50</f>
        <v>2</v>
      </c>
      <c r="AL50" s="11">
        <f>'Core Indicators'!IH50</f>
        <v>2</v>
      </c>
      <c r="AM50" s="11">
        <f>'Core Indicators'!IP50</f>
        <v>2</v>
      </c>
      <c r="AN50" s="11">
        <f t="shared" si="29"/>
        <v>2</v>
      </c>
    </row>
    <row r="51" spans="1:40" x14ac:dyDescent="0.25">
      <c r="A51" s="236" t="str">
        <f>Lists!C:C</f>
        <v>IRQ002</v>
      </c>
      <c r="B51" s="190">
        <f t="shared" si="15"/>
        <v>1.9</v>
      </c>
      <c r="C51" s="191">
        <f t="shared" si="16"/>
        <v>0</v>
      </c>
      <c r="D51" s="237">
        <f t="shared" si="17"/>
        <v>2.5</v>
      </c>
      <c r="E51" s="236">
        <f>'Core Indicators'!R51</f>
        <v>2</v>
      </c>
      <c r="F51" s="236">
        <f>'Core Indicators'!Z51</f>
        <v>3</v>
      </c>
      <c r="G51" s="191">
        <f t="shared" si="18"/>
        <v>2.5</v>
      </c>
      <c r="H51" s="236">
        <f>'Core Indicators'!AH51</f>
        <v>3</v>
      </c>
      <c r="I51" s="236">
        <f>'Core Indicators'!AP51</f>
        <v>2</v>
      </c>
      <c r="J51" s="236">
        <f>'Core Indicators'!BN51</f>
        <v>2</v>
      </c>
      <c r="K51" s="236">
        <f t="shared" si="19"/>
        <v>2</v>
      </c>
      <c r="L51" s="190">
        <f t="shared" si="20"/>
        <v>2.5</v>
      </c>
      <c r="M51" s="237">
        <f t="shared" si="21"/>
        <v>2</v>
      </c>
      <c r="N51" s="238">
        <f>'Core Indicators'!DJ51</f>
        <v>2</v>
      </c>
      <c r="O51" s="238">
        <f>'Core Indicators'!DR51</f>
        <v>2</v>
      </c>
      <c r="P51" s="238">
        <f>'Core Indicators'!DZ51</f>
        <v>2</v>
      </c>
      <c r="Q51" s="238">
        <f>'Core Indicators'!EH51</f>
        <v>2</v>
      </c>
      <c r="R51" s="238">
        <f>'Core Indicators'!EP51</f>
        <v>2</v>
      </c>
      <c r="S51" s="191">
        <f t="shared" si="22"/>
        <v>1.3</v>
      </c>
      <c r="T51" s="191">
        <f t="shared" si="23"/>
        <v>1.1666666666666667</v>
      </c>
      <c r="U51" s="236">
        <v>1</v>
      </c>
      <c r="V51" s="236">
        <v>1</v>
      </c>
      <c r="W51" s="236">
        <f>'Core Indicators'!EX51</f>
        <v>2</v>
      </c>
      <c r="X51" s="191">
        <f t="shared" si="24"/>
        <v>1.5</v>
      </c>
      <c r="Y51" s="236">
        <v>1</v>
      </c>
      <c r="Z51" s="191">
        <f t="shared" si="25"/>
        <v>1.5</v>
      </c>
      <c r="AA51" s="236">
        <f>'Core Indicators'!FF51</f>
        <v>1</v>
      </c>
      <c r="AB51" s="236">
        <f t="shared" si="26"/>
        <v>2</v>
      </c>
      <c r="AC51" s="11">
        <f>'Core Indicators'!GD51</f>
        <v>2</v>
      </c>
      <c r="AD51" s="11">
        <f>'Core Indicators'!GL51</f>
        <v>2</v>
      </c>
      <c r="AE51" s="11">
        <f>'Core Indicators'!GT51</f>
        <v>2</v>
      </c>
      <c r="AF51" s="11">
        <f>'Core Indicators'!HB51</f>
        <v>2</v>
      </c>
      <c r="AG51" s="11">
        <f t="shared" si="27"/>
        <v>2</v>
      </c>
      <c r="AH51" s="11">
        <f>'Core Indicators'!HJ51</f>
        <v>2</v>
      </c>
      <c r="AI51" s="11">
        <f>'Core Indicators'!HR51</f>
        <v>2</v>
      </c>
      <c r="AJ51" s="11">
        <f t="shared" si="28"/>
        <v>2</v>
      </c>
      <c r="AK51" s="11">
        <f>'Core Indicators'!HZ51</f>
        <v>2</v>
      </c>
      <c r="AL51" s="11">
        <f>'Core Indicators'!IH51</f>
        <v>2</v>
      </c>
      <c r="AM51" s="11">
        <f>'Core Indicators'!IP51</f>
        <v>2</v>
      </c>
      <c r="AN51" s="11">
        <f t="shared" si="29"/>
        <v>2</v>
      </c>
    </row>
    <row r="52" spans="1:40" x14ac:dyDescent="0.25">
      <c r="A52" s="236" t="str">
        <f>Lists!C:C</f>
        <v>IRQ003</v>
      </c>
      <c r="B52" s="190">
        <f t="shared" si="15"/>
        <v>1.8</v>
      </c>
      <c r="C52" s="191">
        <f t="shared" si="16"/>
        <v>0</v>
      </c>
      <c r="D52" s="237">
        <f t="shared" si="17"/>
        <v>1.8</v>
      </c>
      <c r="E52" s="236">
        <f>'Core Indicators'!R52</f>
        <v>1</v>
      </c>
      <c r="F52" s="236">
        <f>'Core Indicators'!Z52</f>
        <v>2</v>
      </c>
      <c r="G52" s="191">
        <f t="shared" si="18"/>
        <v>1.5</v>
      </c>
      <c r="H52" s="236">
        <f>'Core Indicators'!AH52</f>
        <v>2</v>
      </c>
      <c r="I52" s="236">
        <f>'Core Indicators'!AP52</f>
        <v>2</v>
      </c>
      <c r="J52" s="236">
        <f>'Core Indicators'!BN52</f>
        <v>2</v>
      </c>
      <c r="K52" s="236">
        <f t="shared" si="19"/>
        <v>2</v>
      </c>
      <c r="L52" s="190">
        <f t="shared" si="20"/>
        <v>2</v>
      </c>
      <c r="M52" s="237">
        <f t="shared" si="21"/>
        <v>2</v>
      </c>
      <c r="N52" s="238">
        <f>'Core Indicators'!DJ52</f>
        <v>2</v>
      </c>
      <c r="O52" s="238">
        <f>'Core Indicators'!DR52</f>
        <v>2</v>
      </c>
      <c r="P52" s="238">
        <f>'Core Indicators'!DZ52</f>
        <v>2</v>
      </c>
      <c r="Q52" s="238">
        <f>'Core Indicators'!EH52</f>
        <v>2</v>
      </c>
      <c r="R52" s="238">
        <f>'Core Indicators'!EP52</f>
        <v>2</v>
      </c>
      <c r="S52" s="191">
        <f t="shared" si="22"/>
        <v>1.6</v>
      </c>
      <c r="T52" s="191">
        <f t="shared" si="23"/>
        <v>1.1666666666666667</v>
      </c>
      <c r="U52" s="236">
        <v>1</v>
      </c>
      <c r="V52" s="236">
        <v>1</v>
      </c>
      <c r="W52" s="236">
        <f>'Core Indicators'!EX52</f>
        <v>2</v>
      </c>
      <c r="X52" s="191">
        <f t="shared" si="24"/>
        <v>1.5</v>
      </c>
      <c r="Y52" s="236">
        <v>1</v>
      </c>
      <c r="Z52" s="191">
        <f t="shared" si="25"/>
        <v>2</v>
      </c>
      <c r="AA52" s="236">
        <f>'Core Indicators'!FF52</f>
        <v>2</v>
      </c>
      <c r="AB52" s="236">
        <f t="shared" si="26"/>
        <v>2</v>
      </c>
      <c r="AC52" s="11">
        <f>'Core Indicators'!GD52</f>
        <v>2</v>
      </c>
      <c r="AD52" s="11">
        <f>'Core Indicators'!GL52</f>
        <v>2</v>
      </c>
      <c r="AE52" s="11">
        <f>'Core Indicators'!GT52</f>
        <v>2</v>
      </c>
      <c r="AF52" s="11">
        <f>'Core Indicators'!HB52</f>
        <v>2</v>
      </c>
      <c r="AG52" s="11">
        <f t="shared" si="27"/>
        <v>2</v>
      </c>
      <c r="AH52" s="11">
        <f>'Core Indicators'!HJ52</f>
        <v>2</v>
      </c>
      <c r="AI52" s="11">
        <f>'Core Indicators'!HR52</f>
        <v>2</v>
      </c>
      <c r="AJ52" s="11">
        <f t="shared" si="28"/>
        <v>2</v>
      </c>
      <c r="AK52" s="11">
        <f>'Core Indicators'!HZ52</f>
        <v>2</v>
      </c>
      <c r="AL52" s="11">
        <f>'Core Indicators'!IH52</f>
        <v>2</v>
      </c>
      <c r="AM52" s="11">
        <f>'Core Indicators'!IP52</f>
        <v>2</v>
      </c>
      <c r="AN52" s="11">
        <f t="shared" si="29"/>
        <v>2</v>
      </c>
    </row>
    <row r="53" spans="1:40" x14ac:dyDescent="0.25">
      <c r="A53" s="236" t="str">
        <f>Lists!C:C</f>
        <v>ITA002</v>
      </c>
      <c r="B53" s="190">
        <f t="shared" si="15"/>
        <v>1.9</v>
      </c>
      <c r="C53" s="191">
        <f t="shared" si="16"/>
        <v>0</v>
      </c>
      <c r="D53" s="237">
        <f t="shared" si="17"/>
        <v>2</v>
      </c>
      <c r="E53" s="236">
        <f>'Core Indicators'!R53</f>
        <v>2</v>
      </c>
      <c r="F53" s="236">
        <f>'Core Indicators'!Z53</f>
        <v>2</v>
      </c>
      <c r="G53" s="191">
        <f t="shared" si="18"/>
        <v>2</v>
      </c>
      <c r="H53" s="236">
        <f>'Core Indicators'!AH53</f>
        <v>2</v>
      </c>
      <c r="I53" s="236">
        <f>'Core Indicators'!AP53</f>
        <v>2</v>
      </c>
      <c r="J53" s="236">
        <f>'Core Indicators'!BN53</f>
        <v>2</v>
      </c>
      <c r="K53" s="236">
        <f t="shared" si="19"/>
        <v>2</v>
      </c>
      <c r="L53" s="190">
        <f t="shared" si="20"/>
        <v>2</v>
      </c>
      <c r="M53" s="237">
        <f t="shared" si="21"/>
        <v>2</v>
      </c>
      <c r="N53" s="238">
        <f>'Core Indicators'!DJ53</f>
        <v>2</v>
      </c>
      <c r="O53" s="238">
        <f>'Core Indicators'!DR53</f>
        <v>2</v>
      </c>
      <c r="P53" s="238">
        <f>'Core Indicators'!DZ53</f>
        <v>2</v>
      </c>
      <c r="Q53" s="238">
        <f>'Core Indicators'!EH53</f>
        <v>2</v>
      </c>
      <c r="R53" s="238">
        <f>'Core Indicators'!EP53</f>
        <v>2</v>
      </c>
      <c r="S53" s="191">
        <f t="shared" si="22"/>
        <v>1.6</v>
      </c>
      <c r="T53" s="191">
        <f t="shared" si="23"/>
        <v>1.1666666666666667</v>
      </c>
      <c r="U53" s="236">
        <v>1</v>
      </c>
      <c r="V53" s="236">
        <v>1</v>
      </c>
      <c r="W53" s="236">
        <f>'Core Indicators'!EX53</f>
        <v>2</v>
      </c>
      <c r="X53" s="191">
        <f t="shared" si="24"/>
        <v>1.5</v>
      </c>
      <c r="Y53" s="236">
        <v>1</v>
      </c>
      <c r="Z53" s="191">
        <f t="shared" si="25"/>
        <v>2</v>
      </c>
      <c r="AA53" s="236">
        <f>'Core Indicators'!FF53</f>
        <v>2</v>
      </c>
      <c r="AB53" s="236">
        <f t="shared" si="26"/>
        <v>2</v>
      </c>
      <c r="AC53" s="11">
        <f>'Core Indicators'!GD53</f>
        <v>2</v>
      </c>
      <c r="AD53" s="11">
        <f>'Core Indicators'!GL53</f>
        <v>2</v>
      </c>
      <c r="AE53" s="11">
        <f>'Core Indicators'!GT53</f>
        <v>2</v>
      </c>
      <c r="AF53" s="11">
        <f>'Core Indicators'!HB53</f>
        <v>2</v>
      </c>
      <c r="AG53" s="11">
        <f t="shared" si="27"/>
        <v>2</v>
      </c>
      <c r="AH53" s="11">
        <f>'Core Indicators'!HJ53</f>
        <v>2</v>
      </c>
      <c r="AI53" s="11">
        <f>'Core Indicators'!HR53</f>
        <v>2</v>
      </c>
      <c r="AJ53" s="11">
        <f t="shared" si="28"/>
        <v>2</v>
      </c>
      <c r="AK53" s="11">
        <f>'Core Indicators'!HZ53</f>
        <v>2</v>
      </c>
      <c r="AL53" s="11">
        <f>'Core Indicators'!IH53</f>
        <v>2</v>
      </c>
      <c r="AM53" s="11">
        <f>'Core Indicators'!IP53</f>
        <v>2</v>
      </c>
      <c r="AN53" s="11">
        <f t="shared" si="29"/>
        <v>2</v>
      </c>
    </row>
    <row r="54" spans="1:40" x14ac:dyDescent="0.25">
      <c r="A54" s="236" t="str">
        <f>Lists!C:C</f>
        <v>JOR002</v>
      </c>
      <c r="B54" s="190">
        <f t="shared" si="15"/>
        <v>2.4</v>
      </c>
      <c r="C54" s="191">
        <f t="shared" si="16"/>
        <v>0</v>
      </c>
      <c r="D54" s="237">
        <f t="shared" si="17"/>
        <v>2.4</v>
      </c>
      <c r="E54" s="236">
        <f>'Core Indicators'!R54</f>
        <v>1</v>
      </c>
      <c r="F54" s="236">
        <f>'Core Indicators'!Z54</f>
        <v>2</v>
      </c>
      <c r="G54" s="191">
        <f t="shared" si="18"/>
        <v>1.5</v>
      </c>
      <c r="H54" s="236">
        <f>'Core Indicators'!AH54</f>
        <v>3</v>
      </c>
      <c r="I54" s="236">
        <f>'Core Indicators'!AP54</f>
        <v>3</v>
      </c>
      <c r="J54" s="236">
        <f>'Core Indicators'!BN54</f>
        <v>2</v>
      </c>
      <c r="K54" s="236">
        <f t="shared" si="19"/>
        <v>2.5</v>
      </c>
      <c r="L54" s="190">
        <f t="shared" si="20"/>
        <v>2.8</v>
      </c>
      <c r="M54" s="237">
        <f t="shared" si="21"/>
        <v>3</v>
      </c>
      <c r="N54" s="238">
        <f>'Core Indicators'!DJ54</f>
        <v>3</v>
      </c>
      <c r="O54" s="238">
        <f>'Core Indicators'!DR54</f>
        <v>3</v>
      </c>
      <c r="P54" s="238">
        <f>'Core Indicators'!DZ54</f>
        <v>3</v>
      </c>
      <c r="Q54" s="238">
        <f>'Core Indicators'!EH54</f>
        <v>3</v>
      </c>
      <c r="R54" s="238">
        <f>'Core Indicators'!EP54</f>
        <v>3</v>
      </c>
      <c r="S54" s="191">
        <f t="shared" si="22"/>
        <v>1.6</v>
      </c>
      <c r="T54" s="191">
        <f t="shared" si="23"/>
        <v>1.1666666666666667</v>
      </c>
      <c r="U54" s="236">
        <v>1</v>
      </c>
      <c r="V54" s="236">
        <v>1</v>
      </c>
      <c r="W54" s="236">
        <f>'Core Indicators'!EX54</f>
        <v>2</v>
      </c>
      <c r="X54" s="191">
        <f t="shared" si="24"/>
        <v>1.5</v>
      </c>
      <c r="Y54" s="236">
        <v>1</v>
      </c>
      <c r="Z54" s="191">
        <f t="shared" si="25"/>
        <v>2</v>
      </c>
      <c r="AA54" s="236">
        <f>'Core Indicators'!FF54</f>
        <v>2</v>
      </c>
      <c r="AB54" s="236">
        <f t="shared" si="26"/>
        <v>2</v>
      </c>
      <c r="AC54" s="11">
        <f>'Core Indicators'!GD54</f>
        <v>2</v>
      </c>
      <c r="AD54" s="11">
        <f>'Core Indicators'!GL54</f>
        <v>2</v>
      </c>
      <c r="AE54" s="11">
        <f>'Core Indicators'!GT54</f>
        <v>2</v>
      </c>
      <c r="AF54" s="11">
        <f>'Core Indicators'!HB54</f>
        <v>2</v>
      </c>
      <c r="AG54" s="11">
        <f t="shared" si="27"/>
        <v>2</v>
      </c>
      <c r="AH54" s="11">
        <f>'Core Indicators'!HJ54</f>
        <v>2</v>
      </c>
      <c r="AI54" s="11">
        <f>'Core Indicators'!HR54</f>
        <v>2</v>
      </c>
      <c r="AJ54" s="11">
        <f t="shared" si="28"/>
        <v>2</v>
      </c>
      <c r="AK54" s="11">
        <f>'Core Indicators'!HZ54</f>
        <v>2</v>
      </c>
      <c r="AL54" s="11">
        <f>'Core Indicators'!IH54</f>
        <v>2</v>
      </c>
      <c r="AM54" s="11">
        <f>'Core Indicators'!IP54</f>
        <v>2</v>
      </c>
      <c r="AN54" s="11">
        <f t="shared" si="29"/>
        <v>2</v>
      </c>
    </row>
    <row r="55" spans="1:40" x14ac:dyDescent="0.25">
      <c r="A55" s="236" t="str">
        <f>Lists!C:C</f>
        <v>KEN001</v>
      </c>
      <c r="B55" s="190">
        <f t="shared" si="15"/>
        <v>2.5</v>
      </c>
      <c r="C55" s="191">
        <f t="shared" si="16"/>
        <v>2</v>
      </c>
      <c r="D55" s="237">
        <f t="shared" si="17"/>
        <v>2.7</v>
      </c>
      <c r="E55" s="236">
        <f>'Core Indicators'!R55</f>
        <v>1</v>
      </c>
      <c r="F55" s="236">
        <f>'Core Indicators'!Z55</f>
        <v>3</v>
      </c>
      <c r="G55" s="191">
        <f t="shared" si="18"/>
        <v>2.1</v>
      </c>
      <c r="H55" s="236">
        <f>'Core Indicators'!AH55</f>
        <v>3</v>
      </c>
      <c r="I55" s="236">
        <f>'Core Indicators'!AP55</f>
        <v>3</v>
      </c>
      <c r="J55" s="236" t="str">
        <f>'Core Indicators'!BN55</f>
        <v>x</v>
      </c>
      <c r="K55" s="236">
        <f t="shared" si="19"/>
        <v>3</v>
      </c>
      <c r="L55" s="190">
        <f t="shared" si="20"/>
        <v>3</v>
      </c>
      <c r="M55" s="237">
        <f t="shared" si="21"/>
        <v>3</v>
      </c>
      <c r="N55" s="238">
        <f>'Core Indicators'!DJ55</f>
        <v>3</v>
      </c>
      <c r="O55" s="238">
        <f>'Core Indicators'!DR55</f>
        <v>3</v>
      </c>
      <c r="P55" s="238">
        <f>'Core Indicators'!DZ55</f>
        <v>3</v>
      </c>
      <c r="Q55" s="238">
        <f>'Core Indicators'!EH55</f>
        <v>3</v>
      </c>
      <c r="R55" s="238">
        <f>'Core Indicators'!EP55</f>
        <v>3</v>
      </c>
      <c r="S55" s="191">
        <f t="shared" si="22"/>
        <v>1.5</v>
      </c>
      <c r="T55" s="191">
        <f t="shared" si="23"/>
        <v>1</v>
      </c>
      <c r="U55" s="236">
        <v>1</v>
      </c>
      <c r="V55" s="236">
        <v>1</v>
      </c>
      <c r="W55" s="236" t="str">
        <f>'Core Indicators'!EX55</f>
        <v>x</v>
      </c>
      <c r="X55" s="191">
        <f t="shared" si="24"/>
        <v>1</v>
      </c>
      <c r="Y55" s="236">
        <v>1</v>
      </c>
      <c r="Z55" s="191">
        <f t="shared" si="25"/>
        <v>2</v>
      </c>
      <c r="AA55" s="236">
        <f>'Core Indicators'!FF55</f>
        <v>2</v>
      </c>
      <c r="AB55" s="236">
        <f t="shared" si="26"/>
        <v>2</v>
      </c>
      <c r="AC55" s="11">
        <f>'Core Indicators'!GD55</f>
        <v>2</v>
      </c>
      <c r="AD55" s="11">
        <f>'Core Indicators'!GL55</f>
        <v>2</v>
      </c>
      <c r="AE55" s="11">
        <f>'Core Indicators'!GT55</f>
        <v>2</v>
      </c>
      <c r="AF55" s="11">
        <f>'Core Indicators'!HB55</f>
        <v>2</v>
      </c>
      <c r="AG55" s="11">
        <f t="shared" si="27"/>
        <v>2</v>
      </c>
      <c r="AH55" s="11">
        <f>'Core Indicators'!HJ55</f>
        <v>2</v>
      </c>
      <c r="AI55" s="11">
        <f>'Core Indicators'!HR55</f>
        <v>2</v>
      </c>
      <c r="AJ55" s="11">
        <f t="shared" si="28"/>
        <v>2</v>
      </c>
      <c r="AK55" s="11">
        <f>'Core Indicators'!HZ55</f>
        <v>2</v>
      </c>
      <c r="AL55" s="11">
        <f>'Core Indicators'!IH55</f>
        <v>2</v>
      </c>
      <c r="AM55" s="11">
        <f>'Core Indicators'!IP55</f>
        <v>2</v>
      </c>
      <c r="AN55" s="11">
        <f t="shared" si="29"/>
        <v>2</v>
      </c>
    </row>
    <row r="56" spans="1:40" x14ac:dyDescent="0.25">
      <c r="A56" s="236" t="str">
        <f>Lists!C:C</f>
        <v>KEN002</v>
      </c>
      <c r="B56" s="190">
        <f t="shared" si="15"/>
        <v>1.8</v>
      </c>
      <c r="C56" s="191">
        <f t="shared" si="16"/>
        <v>2</v>
      </c>
      <c r="D56" s="237">
        <f t="shared" si="17"/>
        <v>2</v>
      </c>
      <c r="E56" s="236">
        <f>'Core Indicators'!R56</f>
        <v>2</v>
      </c>
      <c r="F56" s="236">
        <f>'Core Indicators'!Z56</f>
        <v>2</v>
      </c>
      <c r="G56" s="191">
        <f t="shared" si="18"/>
        <v>2</v>
      </c>
      <c r="H56" s="236">
        <f>'Core Indicators'!AH56</f>
        <v>2</v>
      </c>
      <c r="I56" s="236">
        <f>'Core Indicators'!AP56</f>
        <v>2</v>
      </c>
      <c r="J56" s="236" t="str">
        <f>'Core Indicators'!BN56</f>
        <v>x</v>
      </c>
      <c r="K56" s="236">
        <f t="shared" si="19"/>
        <v>2</v>
      </c>
      <c r="L56" s="190">
        <f t="shared" si="20"/>
        <v>2</v>
      </c>
      <c r="M56" s="237">
        <f t="shared" si="21"/>
        <v>2</v>
      </c>
      <c r="N56" s="238">
        <f>'Core Indicators'!DJ56</f>
        <v>2</v>
      </c>
      <c r="O56" s="238">
        <f>'Core Indicators'!DR56</f>
        <v>2</v>
      </c>
      <c r="P56" s="238">
        <f>'Core Indicators'!DZ56</f>
        <v>2</v>
      </c>
      <c r="Q56" s="238">
        <f>'Core Indicators'!EH56</f>
        <v>2</v>
      </c>
      <c r="R56" s="238">
        <f>'Core Indicators'!EP56</f>
        <v>2</v>
      </c>
      <c r="S56" s="191">
        <f t="shared" si="22"/>
        <v>1.3</v>
      </c>
      <c r="T56" s="191">
        <f t="shared" si="23"/>
        <v>1</v>
      </c>
      <c r="U56" s="236">
        <v>1</v>
      </c>
      <c r="V56" s="236">
        <v>1</v>
      </c>
      <c r="W56" s="236" t="str">
        <f>'Core Indicators'!EX56</f>
        <v>x</v>
      </c>
      <c r="X56" s="191">
        <f t="shared" si="24"/>
        <v>1</v>
      </c>
      <c r="Y56" s="236">
        <v>1</v>
      </c>
      <c r="Z56" s="191">
        <f t="shared" si="25"/>
        <v>1.5</v>
      </c>
      <c r="AA56" s="236">
        <f>'Core Indicators'!FF56</f>
        <v>1</v>
      </c>
      <c r="AB56" s="236">
        <f t="shared" si="26"/>
        <v>2</v>
      </c>
      <c r="AC56" s="11">
        <f>'Core Indicators'!GD56</f>
        <v>2</v>
      </c>
      <c r="AD56" s="11">
        <f>'Core Indicators'!GL56</f>
        <v>2</v>
      </c>
      <c r="AE56" s="11">
        <f>'Core Indicators'!GT56</f>
        <v>2</v>
      </c>
      <c r="AF56" s="11">
        <f>'Core Indicators'!HB56</f>
        <v>2</v>
      </c>
      <c r="AG56" s="11">
        <f t="shared" si="27"/>
        <v>2</v>
      </c>
      <c r="AH56" s="11">
        <f>'Core Indicators'!HJ56</f>
        <v>2</v>
      </c>
      <c r="AI56" s="11">
        <f>'Core Indicators'!HR56</f>
        <v>2</v>
      </c>
      <c r="AJ56" s="11">
        <f t="shared" si="28"/>
        <v>2</v>
      </c>
      <c r="AK56" s="11">
        <f>'Core Indicators'!HZ56</f>
        <v>2</v>
      </c>
      <c r="AL56" s="11">
        <f>'Core Indicators'!IH56</f>
        <v>2</v>
      </c>
      <c r="AM56" s="11">
        <f>'Core Indicators'!IP56</f>
        <v>2</v>
      </c>
      <c r="AN56" s="11">
        <f t="shared" si="29"/>
        <v>2</v>
      </c>
    </row>
    <row r="57" spans="1:40" x14ac:dyDescent="0.25">
      <c r="A57" s="236" t="str">
        <f>Lists!C:C</f>
        <v>KEN003</v>
      </c>
      <c r="B57" s="190">
        <f t="shared" si="15"/>
        <v>1.8</v>
      </c>
      <c r="C57" s="191">
        <f t="shared" si="16"/>
        <v>3</v>
      </c>
      <c r="D57" s="237">
        <f t="shared" si="17"/>
        <v>2</v>
      </c>
      <c r="E57" s="236">
        <f>'Core Indicators'!R57</f>
        <v>2</v>
      </c>
      <c r="F57" s="236">
        <f>'Core Indicators'!Z57</f>
        <v>2</v>
      </c>
      <c r="G57" s="191">
        <f t="shared" si="18"/>
        <v>2</v>
      </c>
      <c r="H57" s="236">
        <f>'Core Indicators'!AH57</f>
        <v>2</v>
      </c>
      <c r="I57" s="236" t="str">
        <f>'Core Indicators'!AP57</f>
        <v>x</v>
      </c>
      <c r="J57" s="236" t="str">
        <f>'Core Indicators'!BN57</f>
        <v>x</v>
      </c>
      <c r="K57" s="236" t="str">
        <f t="shared" si="19"/>
        <v>x</v>
      </c>
      <c r="L57" s="190">
        <f t="shared" si="20"/>
        <v>2</v>
      </c>
      <c r="M57" s="237">
        <f t="shared" si="21"/>
        <v>2</v>
      </c>
      <c r="N57" s="238">
        <f>'Core Indicators'!DJ57</f>
        <v>2</v>
      </c>
      <c r="O57" s="238">
        <f>'Core Indicators'!DR57</f>
        <v>2</v>
      </c>
      <c r="P57" s="238">
        <f>'Core Indicators'!DZ57</f>
        <v>2</v>
      </c>
      <c r="Q57" s="238">
        <f>'Core Indicators'!EH57</f>
        <v>2</v>
      </c>
      <c r="R57" s="238">
        <f>'Core Indicators'!EP57</f>
        <v>2</v>
      </c>
      <c r="S57" s="191">
        <f t="shared" si="22"/>
        <v>1.3</v>
      </c>
      <c r="T57" s="191">
        <f t="shared" si="23"/>
        <v>1</v>
      </c>
      <c r="U57" s="236">
        <v>1</v>
      </c>
      <c r="V57" s="236">
        <v>1</v>
      </c>
      <c r="W57" s="236" t="str">
        <f>'Core Indicators'!EX57</f>
        <v>x</v>
      </c>
      <c r="X57" s="191">
        <f t="shared" si="24"/>
        <v>1</v>
      </c>
      <c r="Y57" s="236">
        <v>1</v>
      </c>
      <c r="Z57" s="191">
        <f t="shared" si="25"/>
        <v>1.5</v>
      </c>
      <c r="AA57" s="236">
        <f>'Core Indicators'!FF57</f>
        <v>1</v>
      </c>
      <c r="AB57" s="236">
        <f t="shared" si="26"/>
        <v>2</v>
      </c>
      <c r="AC57" s="11">
        <f>'Core Indicators'!GD57</f>
        <v>2</v>
      </c>
      <c r="AD57" s="11">
        <f>'Core Indicators'!GL57</f>
        <v>2</v>
      </c>
      <c r="AE57" s="11">
        <f>'Core Indicators'!GT57</f>
        <v>2</v>
      </c>
      <c r="AF57" s="11">
        <f>'Core Indicators'!HB57</f>
        <v>2</v>
      </c>
      <c r="AG57" s="11">
        <f t="shared" si="27"/>
        <v>2</v>
      </c>
      <c r="AH57" s="11">
        <f>'Core Indicators'!HJ57</f>
        <v>2</v>
      </c>
      <c r="AI57" s="11">
        <f>'Core Indicators'!HR57</f>
        <v>2</v>
      </c>
      <c r="AJ57" s="11">
        <f t="shared" si="28"/>
        <v>2</v>
      </c>
      <c r="AK57" s="11">
        <f>'Core Indicators'!HZ57</f>
        <v>2</v>
      </c>
      <c r="AL57" s="11">
        <f>'Core Indicators'!IH57</f>
        <v>2</v>
      </c>
      <c r="AM57" s="11">
        <f>'Core Indicators'!IP57</f>
        <v>2</v>
      </c>
      <c r="AN57" s="11">
        <f t="shared" si="29"/>
        <v>2</v>
      </c>
    </row>
    <row r="58" spans="1:40" x14ac:dyDescent="0.25">
      <c r="A58" s="236" t="str">
        <f>Lists!C:C</f>
        <v>LBN002</v>
      </c>
      <c r="B58" s="190">
        <f t="shared" si="15"/>
        <v>1.8</v>
      </c>
      <c r="C58" s="191">
        <f t="shared" si="16"/>
        <v>0</v>
      </c>
      <c r="D58" s="237">
        <f t="shared" si="17"/>
        <v>2</v>
      </c>
      <c r="E58" s="236">
        <f>'Core Indicators'!R58</f>
        <v>2</v>
      </c>
      <c r="F58" s="236">
        <f>'Core Indicators'!Z58</f>
        <v>2</v>
      </c>
      <c r="G58" s="191">
        <f t="shared" si="18"/>
        <v>2</v>
      </c>
      <c r="H58" s="236">
        <f>'Core Indicators'!AH58</f>
        <v>2</v>
      </c>
      <c r="I58" s="236">
        <f>'Core Indicators'!AP58</f>
        <v>2</v>
      </c>
      <c r="J58" s="236">
        <f>'Core Indicators'!BN58</f>
        <v>2</v>
      </c>
      <c r="K58" s="236">
        <f t="shared" si="19"/>
        <v>2</v>
      </c>
      <c r="L58" s="190">
        <f t="shared" si="20"/>
        <v>2</v>
      </c>
      <c r="M58" s="237">
        <f t="shared" si="21"/>
        <v>2</v>
      </c>
      <c r="N58" s="238">
        <f>'Core Indicators'!DJ58</f>
        <v>2</v>
      </c>
      <c r="O58" s="238">
        <f>'Core Indicators'!DR58</f>
        <v>2</v>
      </c>
      <c r="P58" s="238">
        <f>'Core Indicators'!DZ58</f>
        <v>2</v>
      </c>
      <c r="Q58" s="238">
        <f>'Core Indicators'!EH58</f>
        <v>2</v>
      </c>
      <c r="R58" s="238">
        <f>'Core Indicators'!EP58</f>
        <v>2</v>
      </c>
      <c r="S58" s="191">
        <f t="shared" si="22"/>
        <v>1.3</v>
      </c>
      <c r="T58" s="191">
        <f t="shared" si="23"/>
        <v>1.1666666666666667</v>
      </c>
      <c r="U58" s="236">
        <v>1</v>
      </c>
      <c r="V58" s="236">
        <v>1</v>
      </c>
      <c r="W58" s="236">
        <f>'Core Indicators'!EX58</f>
        <v>2</v>
      </c>
      <c r="X58" s="191">
        <f t="shared" si="24"/>
        <v>1.5</v>
      </c>
      <c r="Y58" s="236">
        <v>1</v>
      </c>
      <c r="Z58" s="191">
        <f t="shared" si="25"/>
        <v>1.5</v>
      </c>
      <c r="AA58" s="236">
        <f>'Core Indicators'!FF58</f>
        <v>1</v>
      </c>
      <c r="AB58" s="236">
        <f t="shared" si="26"/>
        <v>2</v>
      </c>
      <c r="AC58" s="11">
        <f>'Core Indicators'!GD58</f>
        <v>2</v>
      </c>
      <c r="AD58" s="11">
        <f>'Core Indicators'!GL58</f>
        <v>2</v>
      </c>
      <c r="AE58" s="11">
        <f>'Core Indicators'!GT58</f>
        <v>2</v>
      </c>
      <c r="AF58" s="11">
        <f>'Core Indicators'!HB58</f>
        <v>2</v>
      </c>
      <c r="AG58" s="11">
        <f t="shared" si="27"/>
        <v>2</v>
      </c>
      <c r="AH58" s="11">
        <f>'Core Indicators'!HJ58</f>
        <v>2</v>
      </c>
      <c r="AI58" s="11">
        <f>'Core Indicators'!HR58</f>
        <v>2</v>
      </c>
      <c r="AJ58" s="11">
        <f t="shared" si="28"/>
        <v>2</v>
      </c>
      <c r="AK58" s="11">
        <f>'Core Indicators'!HZ58</f>
        <v>2</v>
      </c>
      <c r="AL58" s="11">
        <f>'Core Indicators'!IH58</f>
        <v>2</v>
      </c>
      <c r="AM58" s="11">
        <f>'Core Indicators'!IP58</f>
        <v>2</v>
      </c>
      <c r="AN58" s="11">
        <f t="shared" si="29"/>
        <v>2</v>
      </c>
    </row>
    <row r="59" spans="1:40" x14ac:dyDescent="0.25">
      <c r="A59" s="236" t="str">
        <f>Lists!C:C</f>
        <v>LBN004</v>
      </c>
      <c r="B59" s="190">
        <f t="shared" si="15"/>
        <v>1.8</v>
      </c>
      <c r="C59" s="191">
        <f t="shared" si="16"/>
        <v>0</v>
      </c>
      <c r="D59" s="237">
        <f t="shared" si="17"/>
        <v>2</v>
      </c>
      <c r="E59" s="236">
        <f>'Core Indicators'!R59</f>
        <v>2</v>
      </c>
      <c r="F59" s="236">
        <f>'Core Indicators'!Z59</f>
        <v>2</v>
      </c>
      <c r="G59" s="191">
        <f t="shared" si="18"/>
        <v>2</v>
      </c>
      <c r="H59" s="236">
        <f>'Core Indicators'!AH59</f>
        <v>2</v>
      </c>
      <c r="I59" s="236">
        <f>'Core Indicators'!AP59</f>
        <v>2</v>
      </c>
      <c r="J59" s="236">
        <f>'Core Indicators'!BN59</f>
        <v>2</v>
      </c>
      <c r="K59" s="236">
        <f t="shared" si="19"/>
        <v>2</v>
      </c>
      <c r="L59" s="190">
        <f t="shared" si="20"/>
        <v>2</v>
      </c>
      <c r="M59" s="237">
        <f t="shared" si="21"/>
        <v>2</v>
      </c>
      <c r="N59" s="238">
        <f>'Core Indicators'!DJ59</f>
        <v>2</v>
      </c>
      <c r="O59" s="238">
        <f>'Core Indicators'!DR59</f>
        <v>2</v>
      </c>
      <c r="P59" s="238">
        <f>'Core Indicators'!DZ59</f>
        <v>2</v>
      </c>
      <c r="Q59" s="238">
        <f>'Core Indicators'!EH59</f>
        <v>2</v>
      </c>
      <c r="R59" s="238">
        <f>'Core Indicators'!EP59</f>
        <v>2</v>
      </c>
      <c r="S59" s="191">
        <f t="shared" si="22"/>
        <v>1.3</v>
      </c>
      <c r="T59" s="191">
        <f t="shared" si="23"/>
        <v>1.1666666666666667</v>
      </c>
      <c r="U59" s="236">
        <v>1</v>
      </c>
      <c r="V59" s="236">
        <v>1</v>
      </c>
      <c r="W59" s="236">
        <f>'Core Indicators'!EX59</f>
        <v>2</v>
      </c>
      <c r="X59" s="191">
        <f t="shared" si="24"/>
        <v>1.5</v>
      </c>
      <c r="Y59" s="236">
        <v>1</v>
      </c>
      <c r="Z59" s="191">
        <f t="shared" si="25"/>
        <v>1.5</v>
      </c>
      <c r="AA59" s="236">
        <f>'Core Indicators'!FF59</f>
        <v>1</v>
      </c>
      <c r="AB59" s="236">
        <f t="shared" si="26"/>
        <v>2</v>
      </c>
      <c r="AC59" s="11">
        <f>'Core Indicators'!GD59</f>
        <v>2</v>
      </c>
      <c r="AD59" s="11">
        <f>'Core Indicators'!GL59</f>
        <v>2</v>
      </c>
      <c r="AE59" s="11">
        <f>'Core Indicators'!GT59</f>
        <v>2</v>
      </c>
      <c r="AF59" s="11">
        <f>'Core Indicators'!HB59</f>
        <v>2</v>
      </c>
      <c r="AG59" s="11">
        <f t="shared" si="27"/>
        <v>2</v>
      </c>
      <c r="AH59" s="11">
        <f>'Core Indicators'!HJ59</f>
        <v>2</v>
      </c>
      <c r="AI59" s="11">
        <f>'Core Indicators'!HR59</f>
        <v>2</v>
      </c>
      <c r="AJ59" s="11">
        <f t="shared" si="28"/>
        <v>2</v>
      </c>
      <c r="AK59" s="11">
        <f>'Core Indicators'!HZ59</f>
        <v>2</v>
      </c>
      <c r="AL59" s="11">
        <f>'Core Indicators'!IH59</f>
        <v>2</v>
      </c>
      <c r="AM59" s="11">
        <f>'Core Indicators'!IP59</f>
        <v>2</v>
      </c>
      <c r="AN59" s="11">
        <f t="shared" si="29"/>
        <v>2</v>
      </c>
    </row>
    <row r="60" spans="1:40" x14ac:dyDescent="0.25">
      <c r="A60" s="236" t="str">
        <f>Lists!C:C</f>
        <v>LBY001</v>
      </c>
      <c r="B60" s="190">
        <f t="shared" si="15"/>
        <v>1.4</v>
      </c>
      <c r="C60" s="191">
        <f t="shared" si="16"/>
        <v>0</v>
      </c>
      <c r="D60" s="237">
        <f t="shared" si="17"/>
        <v>1.7</v>
      </c>
      <c r="E60" s="236">
        <f>'Core Indicators'!R60</f>
        <v>1</v>
      </c>
      <c r="F60" s="236">
        <f>'Core Indicators'!Z60</f>
        <v>2</v>
      </c>
      <c r="G60" s="191">
        <f t="shared" si="18"/>
        <v>1.5</v>
      </c>
      <c r="H60" s="236">
        <f>'Core Indicators'!AH60</f>
        <v>1</v>
      </c>
      <c r="I60" s="236">
        <f>'Core Indicators'!AP60</f>
        <v>2</v>
      </c>
      <c r="J60" s="236">
        <f>'Core Indicators'!BN60</f>
        <v>3</v>
      </c>
      <c r="K60" s="236">
        <f t="shared" si="19"/>
        <v>2.5</v>
      </c>
      <c r="L60" s="190">
        <f t="shared" si="20"/>
        <v>1.8</v>
      </c>
      <c r="M60" s="237">
        <f t="shared" si="21"/>
        <v>1</v>
      </c>
      <c r="N60" s="238">
        <f>'Core Indicators'!DJ60</f>
        <v>1</v>
      </c>
      <c r="O60" s="238">
        <f>'Core Indicators'!DR60</f>
        <v>1</v>
      </c>
      <c r="P60" s="238">
        <f>'Core Indicators'!DZ60</f>
        <v>1</v>
      </c>
      <c r="Q60" s="238">
        <f>'Core Indicators'!EH60</f>
        <v>1</v>
      </c>
      <c r="R60" s="238">
        <f>'Core Indicators'!EP60</f>
        <v>1</v>
      </c>
      <c r="S60" s="191">
        <f t="shared" si="22"/>
        <v>1.9</v>
      </c>
      <c r="T60" s="191">
        <f t="shared" si="23"/>
        <v>1.3333333333333333</v>
      </c>
      <c r="U60" s="236">
        <v>1</v>
      </c>
      <c r="V60" s="236">
        <v>1</v>
      </c>
      <c r="W60" s="236">
        <f>'Core Indicators'!EX60</f>
        <v>3</v>
      </c>
      <c r="X60" s="191">
        <f t="shared" si="24"/>
        <v>2</v>
      </c>
      <c r="Y60" s="236">
        <v>1</v>
      </c>
      <c r="Z60" s="191">
        <f t="shared" si="25"/>
        <v>2.5</v>
      </c>
      <c r="AA60" s="236">
        <f>'Core Indicators'!FF60</f>
        <v>3</v>
      </c>
      <c r="AB60" s="236">
        <f t="shared" si="26"/>
        <v>2</v>
      </c>
      <c r="AC60" s="11">
        <f>'Core Indicators'!GD60</f>
        <v>2</v>
      </c>
      <c r="AD60" s="11">
        <f>'Core Indicators'!GL60</f>
        <v>2</v>
      </c>
      <c r="AE60" s="11">
        <f>'Core Indicators'!GT60</f>
        <v>2</v>
      </c>
      <c r="AF60" s="11">
        <f>'Core Indicators'!HB60</f>
        <v>2</v>
      </c>
      <c r="AG60" s="11">
        <f t="shared" si="27"/>
        <v>2</v>
      </c>
      <c r="AH60" s="11">
        <f>'Core Indicators'!HJ60</f>
        <v>2</v>
      </c>
      <c r="AI60" s="11">
        <f>'Core Indicators'!HR60</f>
        <v>2</v>
      </c>
      <c r="AJ60" s="11">
        <f t="shared" si="28"/>
        <v>2</v>
      </c>
      <c r="AK60" s="11">
        <f>'Core Indicators'!HZ60</f>
        <v>2</v>
      </c>
      <c r="AL60" s="11">
        <f>'Core Indicators'!IH60</f>
        <v>2</v>
      </c>
      <c r="AM60" s="11">
        <f>'Core Indicators'!IP60</f>
        <v>2</v>
      </c>
      <c r="AN60" s="11">
        <f t="shared" si="29"/>
        <v>2</v>
      </c>
    </row>
    <row r="61" spans="1:40" x14ac:dyDescent="0.25">
      <c r="A61" s="236" t="str">
        <f>Lists!C:C</f>
        <v>LBY002</v>
      </c>
      <c r="B61" s="190">
        <f t="shared" si="15"/>
        <v>1.8</v>
      </c>
      <c r="C61" s="191">
        <f t="shared" si="16"/>
        <v>0</v>
      </c>
      <c r="D61" s="237">
        <f t="shared" si="17"/>
        <v>2</v>
      </c>
      <c r="E61" s="236">
        <f>'Core Indicators'!R61</f>
        <v>1</v>
      </c>
      <c r="F61" s="236">
        <f>'Core Indicators'!Z61</f>
        <v>2</v>
      </c>
      <c r="G61" s="191">
        <f t="shared" si="18"/>
        <v>1.5</v>
      </c>
      <c r="H61" s="236">
        <f>'Core Indicators'!AH61</f>
        <v>2</v>
      </c>
      <c r="I61" s="236">
        <f>'Core Indicators'!AP61</f>
        <v>2</v>
      </c>
      <c r="J61" s="236">
        <f>'Core Indicators'!BN61</f>
        <v>3</v>
      </c>
      <c r="K61" s="236">
        <f t="shared" si="19"/>
        <v>2.5</v>
      </c>
      <c r="L61" s="190">
        <f t="shared" si="20"/>
        <v>2.2999999999999998</v>
      </c>
      <c r="M61" s="237">
        <f t="shared" si="21"/>
        <v>2</v>
      </c>
      <c r="N61" s="238">
        <f>'Core Indicators'!DJ61</f>
        <v>2</v>
      </c>
      <c r="O61" s="238">
        <f>'Core Indicators'!DR61</f>
        <v>2</v>
      </c>
      <c r="P61" s="238">
        <f>'Core Indicators'!DZ61</f>
        <v>2</v>
      </c>
      <c r="Q61" s="238">
        <f>'Core Indicators'!EH61</f>
        <v>2</v>
      </c>
      <c r="R61" s="238">
        <f>'Core Indicators'!EP61</f>
        <v>2</v>
      </c>
      <c r="S61" s="191">
        <f t="shared" si="22"/>
        <v>1.4</v>
      </c>
      <c r="T61" s="191">
        <f t="shared" si="23"/>
        <v>1.3333333333333333</v>
      </c>
      <c r="U61" s="236">
        <v>1</v>
      </c>
      <c r="V61" s="236">
        <v>1</v>
      </c>
      <c r="W61" s="236">
        <f>'Core Indicators'!EX61</f>
        <v>3</v>
      </c>
      <c r="X61" s="191">
        <f t="shared" si="24"/>
        <v>2</v>
      </c>
      <c r="Y61" s="236">
        <v>1</v>
      </c>
      <c r="Z61" s="191">
        <f t="shared" si="25"/>
        <v>1.5</v>
      </c>
      <c r="AA61" s="236">
        <f>'Core Indicators'!FF61</f>
        <v>1</v>
      </c>
      <c r="AB61" s="236">
        <f t="shared" si="26"/>
        <v>2</v>
      </c>
      <c r="AC61" s="11">
        <f>'Core Indicators'!GD61</f>
        <v>2</v>
      </c>
      <c r="AD61" s="11">
        <f>'Core Indicators'!GL61</f>
        <v>2</v>
      </c>
      <c r="AE61" s="11">
        <f>'Core Indicators'!GT61</f>
        <v>2</v>
      </c>
      <c r="AF61" s="11">
        <f>'Core Indicators'!HB61</f>
        <v>2</v>
      </c>
      <c r="AG61" s="11">
        <f t="shared" si="27"/>
        <v>2</v>
      </c>
      <c r="AH61" s="11">
        <f>'Core Indicators'!HJ61</f>
        <v>2</v>
      </c>
      <c r="AI61" s="11">
        <f>'Core Indicators'!HR61</f>
        <v>2</v>
      </c>
      <c r="AJ61" s="11">
        <f t="shared" si="28"/>
        <v>2</v>
      </c>
      <c r="AK61" s="11">
        <f>'Core Indicators'!HZ61</f>
        <v>2</v>
      </c>
      <c r="AL61" s="11">
        <f>'Core Indicators'!IH61</f>
        <v>2</v>
      </c>
      <c r="AM61" s="11">
        <f>'Core Indicators'!IP61</f>
        <v>2</v>
      </c>
      <c r="AN61" s="11">
        <f t="shared" si="29"/>
        <v>2</v>
      </c>
    </row>
    <row r="62" spans="1:40" x14ac:dyDescent="0.25">
      <c r="A62" s="236" t="str">
        <f>Lists!C:C</f>
        <v>LKA002</v>
      </c>
      <c r="B62" s="190">
        <f t="shared" si="15"/>
        <v>1.6</v>
      </c>
      <c r="C62" s="191">
        <f t="shared" si="16"/>
        <v>1</v>
      </c>
      <c r="D62" s="237">
        <f t="shared" si="17"/>
        <v>1.3</v>
      </c>
      <c r="E62" s="236">
        <f>'Core Indicators'!R62</f>
        <v>1</v>
      </c>
      <c r="F62" s="236">
        <f>'Core Indicators'!Z62</f>
        <v>1</v>
      </c>
      <c r="G62" s="191">
        <f t="shared" si="18"/>
        <v>1</v>
      </c>
      <c r="H62" s="236">
        <f>'Core Indicators'!AH62</f>
        <v>1</v>
      </c>
      <c r="I62" s="236" t="str">
        <f>'Core Indicators'!AP62</f>
        <v>x</v>
      </c>
      <c r="J62" s="236">
        <f>'Core Indicators'!BN62</f>
        <v>2</v>
      </c>
      <c r="K62" s="236">
        <f t="shared" si="19"/>
        <v>2</v>
      </c>
      <c r="L62" s="190">
        <f t="shared" si="20"/>
        <v>1.5</v>
      </c>
      <c r="M62" s="237">
        <f t="shared" si="21"/>
        <v>2</v>
      </c>
      <c r="N62" s="238">
        <f>'Core Indicators'!DJ62</f>
        <v>2</v>
      </c>
      <c r="O62" s="238">
        <f>'Core Indicators'!DR62</f>
        <v>2</v>
      </c>
      <c r="P62" s="238">
        <f>'Core Indicators'!DZ62</f>
        <v>2</v>
      </c>
      <c r="Q62" s="238">
        <f>'Core Indicators'!EH62</f>
        <v>2</v>
      </c>
      <c r="R62" s="238">
        <f>'Core Indicators'!EP62</f>
        <v>2</v>
      </c>
      <c r="S62" s="191">
        <f t="shared" si="22"/>
        <v>1.3</v>
      </c>
      <c r="T62" s="191">
        <f t="shared" si="23"/>
        <v>1.1666666666666667</v>
      </c>
      <c r="U62" s="236">
        <v>1</v>
      </c>
      <c r="V62" s="236">
        <v>1</v>
      </c>
      <c r="W62" s="236">
        <f>'Core Indicators'!EX62</f>
        <v>2</v>
      </c>
      <c r="X62" s="191">
        <f t="shared" si="24"/>
        <v>1.5</v>
      </c>
      <c r="Y62" s="236">
        <v>1</v>
      </c>
      <c r="Z62" s="191">
        <f t="shared" si="25"/>
        <v>1.5</v>
      </c>
      <c r="AA62" s="236">
        <f>'Core Indicators'!FF62</f>
        <v>1</v>
      </c>
      <c r="AB62" s="236">
        <f t="shared" si="26"/>
        <v>2</v>
      </c>
      <c r="AC62" s="11">
        <f>'Core Indicators'!GD62</f>
        <v>2</v>
      </c>
      <c r="AD62" s="11">
        <f>'Core Indicators'!GL62</f>
        <v>2</v>
      </c>
      <c r="AE62" s="11">
        <f>'Core Indicators'!GT62</f>
        <v>2</v>
      </c>
      <c r="AF62" s="11">
        <f>'Core Indicators'!HB62</f>
        <v>2</v>
      </c>
      <c r="AG62" s="11">
        <f t="shared" si="27"/>
        <v>2</v>
      </c>
      <c r="AH62" s="11">
        <f>'Core Indicators'!HJ62</f>
        <v>2</v>
      </c>
      <c r="AI62" s="11">
        <f>'Core Indicators'!HR62</f>
        <v>2</v>
      </c>
      <c r="AJ62" s="11">
        <f t="shared" si="28"/>
        <v>2</v>
      </c>
      <c r="AK62" s="11">
        <f>'Core Indicators'!HZ62</f>
        <v>2</v>
      </c>
      <c r="AL62" s="11">
        <f>'Core Indicators'!IH62</f>
        <v>2</v>
      </c>
      <c r="AM62" s="11">
        <f>'Core Indicators'!IP62</f>
        <v>2</v>
      </c>
      <c r="AN62" s="11">
        <f t="shared" si="29"/>
        <v>2</v>
      </c>
    </row>
    <row r="63" spans="1:40" x14ac:dyDescent="0.25">
      <c r="A63" s="236" t="str">
        <f>Lists!C:C</f>
        <v>MAR002</v>
      </c>
      <c r="B63" s="190">
        <f t="shared" si="15"/>
        <v>2.6</v>
      </c>
      <c r="C63" s="191">
        <f t="shared" si="16"/>
        <v>0</v>
      </c>
      <c r="D63" s="237">
        <f t="shared" si="17"/>
        <v>2.7</v>
      </c>
      <c r="E63" s="236">
        <f>'Core Indicators'!R63</f>
        <v>2</v>
      </c>
      <c r="F63" s="236">
        <f>'Core Indicators'!Z63</f>
        <v>2</v>
      </c>
      <c r="G63" s="191">
        <f t="shared" si="18"/>
        <v>2</v>
      </c>
      <c r="H63" s="236">
        <f>'Core Indicators'!AH63</f>
        <v>3</v>
      </c>
      <c r="I63" s="236">
        <f>'Core Indicators'!AP63</f>
        <v>3</v>
      </c>
      <c r="J63" s="236">
        <f>'Core Indicators'!BN63</f>
        <v>3</v>
      </c>
      <c r="K63" s="236">
        <f t="shared" si="19"/>
        <v>3</v>
      </c>
      <c r="L63" s="190">
        <f t="shared" si="20"/>
        <v>3</v>
      </c>
      <c r="M63" s="237">
        <f t="shared" si="21"/>
        <v>3</v>
      </c>
      <c r="N63" s="238">
        <f>'Core Indicators'!DJ63</f>
        <v>3</v>
      </c>
      <c r="O63" s="238">
        <f>'Core Indicators'!DR63</f>
        <v>3</v>
      </c>
      <c r="P63" s="238">
        <f>'Core Indicators'!DZ63</f>
        <v>3</v>
      </c>
      <c r="Q63" s="238">
        <f>'Core Indicators'!EH63</f>
        <v>3</v>
      </c>
      <c r="R63" s="238">
        <f>'Core Indicators'!EP63</f>
        <v>3</v>
      </c>
      <c r="S63" s="191">
        <f t="shared" si="22"/>
        <v>1.9</v>
      </c>
      <c r="T63" s="191">
        <f t="shared" si="23"/>
        <v>1.3333333333333333</v>
      </c>
      <c r="U63" s="236">
        <v>1</v>
      </c>
      <c r="V63" s="236">
        <v>1</v>
      </c>
      <c r="W63" s="236">
        <f>'Core Indicators'!EX63</f>
        <v>3</v>
      </c>
      <c r="X63" s="191">
        <f t="shared" si="24"/>
        <v>2</v>
      </c>
      <c r="Y63" s="236">
        <v>1</v>
      </c>
      <c r="Z63" s="191">
        <f t="shared" si="25"/>
        <v>2.5</v>
      </c>
      <c r="AA63" s="236">
        <f>'Core Indicators'!FF63</f>
        <v>3</v>
      </c>
      <c r="AB63" s="236">
        <f t="shared" si="26"/>
        <v>2</v>
      </c>
      <c r="AC63" s="11">
        <f>'Core Indicators'!GD63</f>
        <v>2</v>
      </c>
      <c r="AD63" s="11">
        <f>'Core Indicators'!GL63</f>
        <v>2</v>
      </c>
      <c r="AE63" s="11">
        <f>'Core Indicators'!GT63</f>
        <v>2</v>
      </c>
      <c r="AF63" s="11">
        <f>'Core Indicators'!HB63</f>
        <v>2</v>
      </c>
      <c r="AG63" s="11">
        <f t="shared" si="27"/>
        <v>2</v>
      </c>
      <c r="AH63" s="11">
        <f>'Core Indicators'!HJ63</f>
        <v>2</v>
      </c>
      <c r="AI63" s="11">
        <f>'Core Indicators'!HR63</f>
        <v>2</v>
      </c>
      <c r="AJ63" s="11">
        <f t="shared" si="28"/>
        <v>2</v>
      </c>
      <c r="AK63" s="11">
        <f>'Core Indicators'!HZ63</f>
        <v>2</v>
      </c>
      <c r="AL63" s="11">
        <f>'Core Indicators'!IH63</f>
        <v>2</v>
      </c>
      <c r="AM63" s="11">
        <f>'Core Indicators'!IP63</f>
        <v>2</v>
      </c>
      <c r="AN63" s="11">
        <f t="shared" si="29"/>
        <v>2</v>
      </c>
    </row>
    <row r="64" spans="1:40" x14ac:dyDescent="0.25">
      <c r="A64" s="236" t="str">
        <f>Lists!C:C</f>
        <v>MDA002</v>
      </c>
      <c r="B64" s="190">
        <f t="shared" si="15"/>
        <v>1.9</v>
      </c>
      <c r="C64" s="191">
        <f t="shared" si="16"/>
        <v>0</v>
      </c>
      <c r="D64" s="237">
        <f t="shared" si="17"/>
        <v>2</v>
      </c>
      <c r="E64" s="236">
        <f>'Core Indicators'!R64</f>
        <v>2</v>
      </c>
      <c r="F64" s="236">
        <f>'Core Indicators'!Z64</f>
        <v>2</v>
      </c>
      <c r="G64" s="191">
        <f t="shared" si="18"/>
        <v>2</v>
      </c>
      <c r="H64" s="236">
        <f>'Core Indicators'!AH64</f>
        <v>2</v>
      </c>
      <c r="I64" s="236">
        <f>'Core Indicators'!AP64</f>
        <v>2</v>
      </c>
      <c r="J64" s="236">
        <f>'Core Indicators'!BN64</f>
        <v>2</v>
      </c>
      <c r="K64" s="236">
        <f t="shared" si="19"/>
        <v>2</v>
      </c>
      <c r="L64" s="190">
        <f t="shared" si="20"/>
        <v>2</v>
      </c>
      <c r="M64" s="237">
        <f t="shared" si="21"/>
        <v>2</v>
      </c>
      <c r="N64" s="238">
        <f>'Core Indicators'!DJ64</f>
        <v>2</v>
      </c>
      <c r="O64" s="238">
        <f>'Core Indicators'!DR64</f>
        <v>2</v>
      </c>
      <c r="P64" s="238">
        <f>'Core Indicators'!DZ64</f>
        <v>2</v>
      </c>
      <c r="Q64" s="238">
        <f>'Core Indicators'!EH64</f>
        <v>2</v>
      </c>
      <c r="R64" s="238">
        <f>'Core Indicators'!EP64</f>
        <v>2</v>
      </c>
      <c r="S64" s="191">
        <f t="shared" si="22"/>
        <v>1.6</v>
      </c>
      <c r="T64" s="191">
        <f t="shared" si="23"/>
        <v>1.1666666666666667</v>
      </c>
      <c r="U64" s="236">
        <v>1</v>
      </c>
      <c r="V64" s="236">
        <v>1</v>
      </c>
      <c r="W64" s="236">
        <f>'Core Indicators'!EX64</f>
        <v>2</v>
      </c>
      <c r="X64" s="191">
        <f t="shared" si="24"/>
        <v>1.5</v>
      </c>
      <c r="Y64" s="236">
        <v>1</v>
      </c>
      <c r="Z64" s="191">
        <f t="shared" si="25"/>
        <v>2</v>
      </c>
      <c r="AA64" s="236">
        <f>'Core Indicators'!FF64</f>
        <v>2</v>
      </c>
      <c r="AB64" s="236">
        <f t="shared" si="26"/>
        <v>2</v>
      </c>
      <c r="AC64" s="11">
        <f>'Core Indicators'!GD64</f>
        <v>2</v>
      </c>
      <c r="AD64" s="11">
        <f>'Core Indicators'!GL64</f>
        <v>2</v>
      </c>
      <c r="AE64" s="11">
        <f>'Core Indicators'!GT64</f>
        <v>2</v>
      </c>
      <c r="AF64" s="11">
        <f>'Core Indicators'!HB64</f>
        <v>2</v>
      </c>
      <c r="AG64" s="11">
        <f t="shared" si="27"/>
        <v>2</v>
      </c>
      <c r="AH64" s="11">
        <f>'Core Indicators'!HJ64</f>
        <v>2</v>
      </c>
      <c r="AI64" s="11">
        <f>'Core Indicators'!HR64</f>
        <v>2</v>
      </c>
      <c r="AJ64" s="11">
        <f t="shared" si="28"/>
        <v>2</v>
      </c>
      <c r="AK64" s="11">
        <f>'Core Indicators'!HZ64</f>
        <v>2</v>
      </c>
      <c r="AL64" s="11">
        <f>'Core Indicators'!IH64</f>
        <v>2</v>
      </c>
      <c r="AM64" s="11">
        <f>'Core Indicators'!IP64</f>
        <v>2</v>
      </c>
      <c r="AN64" s="11">
        <f t="shared" si="29"/>
        <v>2</v>
      </c>
    </row>
    <row r="65" spans="1:40" x14ac:dyDescent="0.25">
      <c r="A65" s="236" t="str">
        <f>Lists!C:C</f>
        <v>MDG001</v>
      </c>
      <c r="B65" s="190">
        <f t="shared" si="15"/>
        <v>1.7</v>
      </c>
      <c r="C65" s="191">
        <f t="shared" si="16"/>
        <v>0</v>
      </c>
      <c r="D65" s="237">
        <f t="shared" si="17"/>
        <v>1.9</v>
      </c>
      <c r="E65" s="236">
        <f>'Core Indicators'!R65</f>
        <v>2</v>
      </c>
      <c r="F65" s="236">
        <f>'Core Indicators'!Z65</f>
        <v>2</v>
      </c>
      <c r="G65" s="191">
        <f t="shared" si="18"/>
        <v>2</v>
      </c>
      <c r="H65" s="236">
        <f>'Core Indicators'!AH65</f>
        <v>2</v>
      </c>
      <c r="I65" s="236">
        <f>'Core Indicators'!AP65</f>
        <v>1</v>
      </c>
      <c r="J65" s="236">
        <f>'Core Indicators'!BN65</f>
        <v>2</v>
      </c>
      <c r="K65" s="236">
        <f t="shared" si="19"/>
        <v>1.5</v>
      </c>
      <c r="L65" s="190">
        <f t="shared" si="20"/>
        <v>1.8</v>
      </c>
      <c r="M65" s="237">
        <f t="shared" si="21"/>
        <v>1.6</v>
      </c>
      <c r="N65" s="238">
        <f>'Core Indicators'!DJ65</f>
        <v>2</v>
      </c>
      <c r="O65" s="238">
        <f>'Core Indicators'!DR65</f>
        <v>2</v>
      </c>
      <c r="P65" s="238">
        <f>'Core Indicators'!DZ65</f>
        <v>2</v>
      </c>
      <c r="Q65" s="238">
        <f>'Core Indicators'!EH65</f>
        <v>1</v>
      </c>
      <c r="R65" s="238">
        <f>'Core Indicators'!EP65</f>
        <v>1</v>
      </c>
      <c r="S65" s="191">
        <f t="shared" si="22"/>
        <v>1.6</v>
      </c>
      <c r="T65" s="191">
        <f t="shared" si="23"/>
        <v>1.1666666666666667</v>
      </c>
      <c r="U65" s="236">
        <v>1</v>
      </c>
      <c r="V65" s="236">
        <v>1</v>
      </c>
      <c r="W65" s="236">
        <f>'Core Indicators'!EX65</f>
        <v>2</v>
      </c>
      <c r="X65" s="191">
        <f t="shared" si="24"/>
        <v>1.5</v>
      </c>
      <c r="Y65" s="236">
        <v>1</v>
      </c>
      <c r="Z65" s="191">
        <f t="shared" si="25"/>
        <v>2</v>
      </c>
      <c r="AA65" s="236">
        <f>'Core Indicators'!FF65</f>
        <v>2</v>
      </c>
      <c r="AB65" s="236">
        <f t="shared" si="26"/>
        <v>2</v>
      </c>
      <c r="AC65" s="11">
        <f>'Core Indicators'!GD65</f>
        <v>2</v>
      </c>
      <c r="AD65" s="11">
        <f>'Core Indicators'!GL65</f>
        <v>2</v>
      </c>
      <c r="AE65" s="11">
        <f>'Core Indicators'!GT65</f>
        <v>2</v>
      </c>
      <c r="AF65" s="11">
        <f>'Core Indicators'!HB65</f>
        <v>2</v>
      </c>
      <c r="AG65" s="11">
        <f t="shared" si="27"/>
        <v>2</v>
      </c>
      <c r="AH65" s="11">
        <f>'Core Indicators'!HJ65</f>
        <v>2</v>
      </c>
      <c r="AI65" s="11">
        <f>'Core Indicators'!HR65</f>
        <v>2</v>
      </c>
      <c r="AJ65" s="11">
        <f t="shared" si="28"/>
        <v>2</v>
      </c>
      <c r="AK65" s="11">
        <f>'Core Indicators'!HZ65</f>
        <v>2</v>
      </c>
      <c r="AL65" s="11">
        <f>'Core Indicators'!IH65</f>
        <v>2</v>
      </c>
      <c r="AM65" s="11">
        <f>'Core Indicators'!IP65</f>
        <v>2</v>
      </c>
      <c r="AN65" s="11">
        <f t="shared" si="29"/>
        <v>2</v>
      </c>
    </row>
    <row r="66" spans="1:40" x14ac:dyDescent="0.25">
      <c r="A66" s="236" t="str">
        <f>Lists!C:C</f>
        <v>MDG002</v>
      </c>
      <c r="B66" s="190">
        <f t="shared" si="15"/>
        <v>1.3</v>
      </c>
      <c r="C66" s="191">
        <f t="shared" si="16"/>
        <v>1</v>
      </c>
      <c r="D66" s="237">
        <f t="shared" si="17"/>
        <v>1.5</v>
      </c>
      <c r="E66" s="236">
        <f>'Core Indicators'!R66</f>
        <v>2</v>
      </c>
      <c r="F66" s="236">
        <f>'Core Indicators'!Z66</f>
        <v>1</v>
      </c>
      <c r="G66" s="191">
        <f t="shared" si="18"/>
        <v>1.5</v>
      </c>
      <c r="H66" s="236">
        <f>'Core Indicators'!AH66</f>
        <v>1</v>
      </c>
      <c r="I66" s="236">
        <f>'Core Indicators'!AP66</f>
        <v>2</v>
      </c>
      <c r="J66" s="236" t="str">
        <f>'Core Indicators'!BN66</f>
        <v>x</v>
      </c>
      <c r="K66" s="236">
        <f t="shared" si="19"/>
        <v>2</v>
      </c>
      <c r="L66" s="190">
        <f t="shared" si="20"/>
        <v>1.5</v>
      </c>
      <c r="M66" s="237">
        <f t="shared" si="21"/>
        <v>1</v>
      </c>
      <c r="N66" s="238">
        <f>'Core Indicators'!DJ66</f>
        <v>1</v>
      </c>
      <c r="O66" s="238">
        <f>'Core Indicators'!DR66</f>
        <v>1</v>
      </c>
      <c r="P66" s="238">
        <f>'Core Indicators'!DZ66</f>
        <v>1</v>
      </c>
      <c r="Q66" s="238">
        <f>'Core Indicators'!EH66</f>
        <v>1</v>
      </c>
      <c r="R66" s="238">
        <f>'Core Indicators'!EP66</f>
        <v>1</v>
      </c>
      <c r="S66" s="191">
        <f t="shared" si="22"/>
        <v>1.6</v>
      </c>
      <c r="T66" s="191">
        <f t="shared" si="23"/>
        <v>1.1666666666666667</v>
      </c>
      <c r="U66" s="236">
        <v>1</v>
      </c>
      <c r="V66" s="236">
        <v>1</v>
      </c>
      <c r="W66" s="236">
        <f>'Core Indicators'!EX66</f>
        <v>2</v>
      </c>
      <c r="X66" s="191">
        <f t="shared" si="24"/>
        <v>1.5</v>
      </c>
      <c r="Y66" s="236">
        <v>1</v>
      </c>
      <c r="Z66" s="191">
        <f t="shared" si="25"/>
        <v>2</v>
      </c>
      <c r="AA66" s="236">
        <f>'Core Indicators'!FF66</f>
        <v>2</v>
      </c>
      <c r="AB66" s="236">
        <f t="shared" si="26"/>
        <v>2</v>
      </c>
      <c r="AC66" s="11">
        <f>'Core Indicators'!GD66</f>
        <v>2</v>
      </c>
      <c r="AD66" s="11">
        <f>'Core Indicators'!GL66</f>
        <v>2</v>
      </c>
      <c r="AE66" s="11">
        <f>'Core Indicators'!GT66</f>
        <v>2</v>
      </c>
      <c r="AF66" s="11">
        <f>'Core Indicators'!HB66</f>
        <v>2</v>
      </c>
      <c r="AG66" s="11">
        <f t="shared" si="27"/>
        <v>2</v>
      </c>
      <c r="AH66" s="11">
        <f>'Core Indicators'!HJ66</f>
        <v>2</v>
      </c>
      <c r="AI66" s="11">
        <f>'Core Indicators'!HR66</f>
        <v>2</v>
      </c>
      <c r="AJ66" s="11">
        <f t="shared" si="28"/>
        <v>2</v>
      </c>
      <c r="AK66" s="11">
        <f>'Core Indicators'!HZ66</f>
        <v>2</v>
      </c>
      <c r="AL66" s="11">
        <f>'Core Indicators'!IH66</f>
        <v>2</v>
      </c>
      <c r="AM66" s="11">
        <f>'Core Indicators'!IP66</f>
        <v>2</v>
      </c>
      <c r="AN66" s="11">
        <f t="shared" si="29"/>
        <v>2</v>
      </c>
    </row>
    <row r="67" spans="1:40" x14ac:dyDescent="0.25">
      <c r="A67" s="236" t="str">
        <f>Lists!C:C</f>
        <v>MDG008</v>
      </c>
      <c r="B67" s="190">
        <f t="shared" ref="B67:B98" si="30">IF(OR(M67="x",D67="x"),"x",ROUND((5-GEOMEAN(((5-D67)/5*4+1),((5-M67)/5*4+1),((5-M67)/5*4+1)))/4*3.5+S67*0.3,1))</f>
        <v>1.9</v>
      </c>
      <c r="C67" s="191">
        <f t="shared" ref="C67:C98" si="31">COUNTIF(E67:F67,"x")+COUNTIF(H67:I67,"x")+COUNTIF(J67:J67,"x")+COUNTIF(M67,"x")+COUNTIF(U67:W67,"x")+COUNTIF(Y67:AB67,"x")</f>
        <v>0</v>
      </c>
      <c r="D67" s="237">
        <f t="shared" ref="D67:D98" si="32">IF(OR(L67="x",G67="x"),"x",ROUND((5-GEOMEAN(((5-L67)/5*4+1),((5-L67)/5*4+1),((5-G67)/5*4+1)))/4*5,1))</f>
        <v>2</v>
      </c>
      <c r="E67" s="236">
        <f>'Core Indicators'!R67</f>
        <v>2</v>
      </c>
      <c r="F67" s="236">
        <f>'Core Indicators'!Z67</f>
        <v>2</v>
      </c>
      <c r="G67" s="191">
        <f t="shared" ref="G67:G98" si="33">IF(AND(F67="x",E67="x"),"x",IF(OR(F67="x",E67="x"),AVERAGE(E67,F67),ROUND((10-GEOMEAN(((10-E67)/10*9+1),((10-F67)/10*9+1)))/9*10,1)))</f>
        <v>2</v>
      </c>
      <c r="H67" s="236">
        <f>'Core Indicators'!AH67</f>
        <v>2</v>
      </c>
      <c r="I67" s="236">
        <f>'Core Indicators'!AP67</f>
        <v>2</v>
      </c>
      <c r="J67" s="236">
        <f>'Core Indicators'!BN67</f>
        <v>2</v>
      </c>
      <c r="K67" s="236">
        <f t="shared" ref="K67:K98" si="34">IF(AND(J67="x",I67="x"),"x",IF(OR(J67="x",I67="x"),AVERAGE(I67,J67),ROUND((10-GEOMEAN(((10-I67)/10*9+1),((10-J67)/10*9+1)))/9*10,1)))</f>
        <v>2</v>
      </c>
      <c r="L67" s="190">
        <f t="shared" ref="L67:L98" si="35">IF(AND(H67="x",K67="x"),"x",IF(OR(H67="x",K67="x"),AVERAGE(H67,K67),ROUND((10-GEOMEAN(((10-H67)/10*9+1),((10-K67)/10*9+1)))/9*10,1)))</f>
        <v>2</v>
      </c>
      <c r="M67" s="237">
        <f t="shared" ref="M67:M98" si="36">IF(N67="x","x",AVERAGE(N67:R67))</f>
        <v>2</v>
      </c>
      <c r="N67" s="238">
        <f>'Core Indicators'!DJ67</f>
        <v>2</v>
      </c>
      <c r="O67" s="238">
        <f>'Core Indicators'!DR67</f>
        <v>2</v>
      </c>
      <c r="P67" s="238">
        <f>'Core Indicators'!DZ67</f>
        <v>2</v>
      </c>
      <c r="Q67" s="238">
        <f>'Core Indicators'!EH67</f>
        <v>2</v>
      </c>
      <c r="R67" s="238">
        <f>'Core Indicators'!EP67</f>
        <v>2</v>
      </c>
      <c r="S67" s="191">
        <f t="shared" ref="S67:S98" si="37">IF(OR(Z67="x",T67="x"),T67,ROUND((10-GEOMEAN(((10-T67)/10*9+1),((10-Z67)/10*9+1)))/9*10,1))</f>
        <v>1.6</v>
      </c>
      <c r="T67" s="191">
        <f t="shared" ref="T67:T98" si="38">AVERAGE(U67,X67,Y67)</f>
        <v>1.1666666666666667</v>
      </c>
      <c r="U67" s="236">
        <v>1</v>
      </c>
      <c r="V67" s="236">
        <v>1</v>
      </c>
      <c r="W67" s="236">
        <f>'Core Indicators'!EX67</f>
        <v>2</v>
      </c>
      <c r="X67" s="191">
        <f t="shared" ref="X67:X98" si="39">AVERAGE(V67:W67)</f>
        <v>1.5</v>
      </c>
      <c r="Y67" s="236">
        <v>1</v>
      </c>
      <c r="Z67" s="191">
        <f t="shared" ref="Z67:Z98" si="40">IF(AND(AA67="x",AB67="x"),"x",AVERAGE(AA67:AB67))</f>
        <v>2</v>
      </c>
      <c r="AA67" s="236">
        <f>'Core Indicators'!FF67</f>
        <v>2</v>
      </c>
      <c r="AB67" s="236">
        <f t="shared" ref="AB67:AB98" si="41">IF(AND(AJ67="x",AN67="x",AG67="x"),"x",(AVERAGE(AJ67,AN67,AG67)))</f>
        <v>2</v>
      </c>
      <c r="AC67" s="11">
        <f>'Core Indicators'!GD67</f>
        <v>2</v>
      </c>
      <c r="AD67" s="11">
        <f>'Core Indicators'!GL67</f>
        <v>2</v>
      </c>
      <c r="AE67" s="11">
        <f>'Core Indicators'!GT67</f>
        <v>2</v>
      </c>
      <c r="AF67" s="11">
        <f>'Core Indicators'!HB67</f>
        <v>2</v>
      </c>
      <c r="AG67" s="11">
        <f t="shared" ref="AG67:AG98" si="42">IF(AND(AC67="x",AD67="x",AE67="x",AF67="x"),"x",AVERAGE(AC67:AF67))</f>
        <v>2</v>
      </c>
      <c r="AH67" s="11">
        <f>'Core Indicators'!HJ67</f>
        <v>2</v>
      </c>
      <c r="AI67" s="11">
        <f>'Core Indicators'!HR67</f>
        <v>2</v>
      </c>
      <c r="AJ67" s="11">
        <f t="shared" ref="AJ67:AJ98" si="43">IF(AND(AH67="x",AI67="x"),"x",AVERAGE(AH67:AI67))</f>
        <v>2</v>
      </c>
      <c r="AK67" s="11">
        <f>'Core Indicators'!HZ67</f>
        <v>2</v>
      </c>
      <c r="AL67" s="11">
        <f>'Core Indicators'!IH67</f>
        <v>2</v>
      </c>
      <c r="AM67" s="11">
        <f>'Core Indicators'!IP67</f>
        <v>2</v>
      </c>
      <c r="AN67" s="11">
        <f t="shared" ref="AN67:AN98" si="44">IF(AND(AK67="x",AL67="x",AM67="x"),"x",AVERAGE(AK67:AM67))</f>
        <v>2</v>
      </c>
    </row>
    <row r="68" spans="1:40" x14ac:dyDescent="0.25">
      <c r="A68" s="236" t="str">
        <f>Lists!C:C</f>
        <v>MEX001</v>
      </c>
      <c r="B68" s="190">
        <f t="shared" si="30"/>
        <v>2.6</v>
      </c>
      <c r="C68" s="191">
        <f t="shared" si="31"/>
        <v>0</v>
      </c>
      <c r="D68" s="237">
        <f t="shared" si="32"/>
        <v>2.7</v>
      </c>
      <c r="E68" s="236">
        <f>'Core Indicators'!R68</f>
        <v>2</v>
      </c>
      <c r="F68" s="236">
        <f>'Core Indicators'!Z68</f>
        <v>3</v>
      </c>
      <c r="G68" s="191">
        <f t="shared" si="33"/>
        <v>2.5</v>
      </c>
      <c r="H68" s="236">
        <f>'Core Indicators'!AH68</f>
        <v>3</v>
      </c>
      <c r="I68" s="236">
        <f>'Core Indicators'!AP68</f>
        <v>3</v>
      </c>
      <c r="J68" s="236">
        <f>'Core Indicators'!BN68</f>
        <v>2</v>
      </c>
      <c r="K68" s="236">
        <f t="shared" si="34"/>
        <v>2.5</v>
      </c>
      <c r="L68" s="190">
        <f t="shared" si="35"/>
        <v>2.8</v>
      </c>
      <c r="M68" s="237">
        <f t="shared" si="36"/>
        <v>3</v>
      </c>
      <c r="N68" s="238">
        <f>'Core Indicators'!DJ68</f>
        <v>3</v>
      </c>
      <c r="O68" s="238">
        <f>'Core Indicators'!DR68</f>
        <v>3</v>
      </c>
      <c r="P68" s="238">
        <f>'Core Indicators'!DZ68</f>
        <v>3</v>
      </c>
      <c r="Q68" s="238" t="str">
        <f>'Core Indicators'!EH68</f>
        <v>x</v>
      </c>
      <c r="R68" s="238" t="str">
        <f>'Core Indicators'!EP68</f>
        <v>x</v>
      </c>
      <c r="S68" s="191">
        <f t="shared" si="37"/>
        <v>1.9</v>
      </c>
      <c r="T68" s="191">
        <f t="shared" si="38"/>
        <v>1.1666666666666667</v>
      </c>
      <c r="U68" s="236">
        <v>1</v>
      </c>
      <c r="V68" s="236">
        <v>1</v>
      </c>
      <c r="W68" s="236">
        <f>'Core Indicators'!EX68</f>
        <v>2</v>
      </c>
      <c r="X68" s="191">
        <f t="shared" si="39"/>
        <v>1.5</v>
      </c>
      <c r="Y68" s="236">
        <v>1</v>
      </c>
      <c r="Z68" s="191">
        <f t="shared" si="40"/>
        <v>2.5</v>
      </c>
      <c r="AA68" s="236">
        <f>'Core Indicators'!FF68</f>
        <v>3</v>
      </c>
      <c r="AB68" s="236">
        <f t="shared" si="41"/>
        <v>2</v>
      </c>
      <c r="AC68" s="11">
        <f>'Core Indicators'!GD68</f>
        <v>2</v>
      </c>
      <c r="AD68" s="11">
        <f>'Core Indicators'!GL68</f>
        <v>2</v>
      </c>
      <c r="AE68" s="11">
        <f>'Core Indicators'!GT68</f>
        <v>2</v>
      </c>
      <c r="AF68" s="11">
        <f>'Core Indicators'!HB68</f>
        <v>2</v>
      </c>
      <c r="AG68" s="11">
        <f t="shared" si="42"/>
        <v>2</v>
      </c>
      <c r="AH68" s="11">
        <f>'Core Indicators'!HJ68</f>
        <v>2</v>
      </c>
      <c r="AI68" s="11">
        <f>'Core Indicators'!HR68</f>
        <v>2</v>
      </c>
      <c r="AJ68" s="11">
        <f t="shared" si="43"/>
        <v>2</v>
      </c>
      <c r="AK68" s="11">
        <f>'Core Indicators'!HZ68</f>
        <v>2</v>
      </c>
      <c r="AL68" s="11">
        <f>'Core Indicators'!IH68</f>
        <v>2</v>
      </c>
      <c r="AM68" s="11">
        <f>'Core Indicators'!IP68</f>
        <v>2</v>
      </c>
      <c r="AN68" s="11">
        <f t="shared" si="44"/>
        <v>2</v>
      </c>
    </row>
    <row r="69" spans="1:40" x14ac:dyDescent="0.25">
      <c r="A69" s="236" t="str">
        <f>Lists!C:C</f>
        <v>MEX002</v>
      </c>
      <c r="B69" s="190">
        <f t="shared" si="30"/>
        <v>2.5</v>
      </c>
      <c r="C69" s="191">
        <f t="shared" si="31"/>
        <v>0</v>
      </c>
      <c r="D69" s="237">
        <f t="shared" si="32"/>
        <v>2.7</v>
      </c>
      <c r="E69" s="236">
        <f>'Core Indicators'!R69</f>
        <v>2</v>
      </c>
      <c r="F69" s="236">
        <f>'Core Indicators'!Z69</f>
        <v>3</v>
      </c>
      <c r="G69" s="191">
        <f t="shared" si="33"/>
        <v>2.5</v>
      </c>
      <c r="H69" s="236">
        <f>'Core Indicators'!AH69</f>
        <v>3</v>
      </c>
      <c r="I69" s="236">
        <f>'Core Indicators'!AP69</f>
        <v>3</v>
      </c>
      <c r="J69" s="236">
        <f>'Core Indicators'!BN69</f>
        <v>2</v>
      </c>
      <c r="K69" s="236">
        <f t="shared" si="34"/>
        <v>2.5</v>
      </c>
      <c r="L69" s="190">
        <f t="shared" si="35"/>
        <v>2.8</v>
      </c>
      <c r="M69" s="237">
        <f t="shared" si="36"/>
        <v>3</v>
      </c>
      <c r="N69" s="238">
        <f>'Core Indicators'!DJ69</f>
        <v>3</v>
      </c>
      <c r="O69" s="238">
        <f>'Core Indicators'!DR69</f>
        <v>3</v>
      </c>
      <c r="P69" s="238" t="str">
        <f>'Core Indicators'!DZ69</f>
        <v>x</v>
      </c>
      <c r="Q69" s="238" t="str">
        <f>'Core Indicators'!EH69</f>
        <v>x</v>
      </c>
      <c r="R69" s="238" t="str">
        <f>'Core Indicators'!EP69</f>
        <v>x</v>
      </c>
      <c r="S69" s="191">
        <f t="shared" si="37"/>
        <v>1.6</v>
      </c>
      <c r="T69" s="191">
        <f t="shared" si="38"/>
        <v>1.1666666666666667</v>
      </c>
      <c r="U69" s="236">
        <v>1</v>
      </c>
      <c r="V69" s="236">
        <v>1</v>
      </c>
      <c r="W69" s="236">
        <f>'Core Indicators'!EX69</f>
        <v>2</v>
      </c>
      <c r="X69" s="191">
        <f t="shared" si="39"/>
        <v>1.5</v>
      </c>
      <c r="Y69" s="236">
        <v>1</v>
      </c>
      <c r="Z69" s="191">
        <f t="shared" si="40"/>
        <v>2</v>
      </c>
      <c r="AA69" s="236">
        <f>'Core Indicators'!FF69</f>
        <v>2</v>
      </c>
      <c r="AB69" s="236">
        <f t="shared" si="41"/>
        <v>2</v>
      </c>
      <c r="AC69" s="11">
        <f>'Core Indicators'!GD69</f>
        <v>2</v>
      </c>
      <c r="AD69" s="11">
        <f>'Core Indicators'!GL69</f>
        <v>2</v>
      </c>
      <c r="AE69" s="11">
        <f>'Core Indicators'!GT69</f>
        <v>2</v>
      </c>
      <c r="AF69" s="11">
        <f>'Core Indicators'!HB69</f>
        <v>2</v>
      </c>
      <c r="AG69" s="11">
        <f t="shared" si="42"/>
        <v>2</v>
      </c>
      <c r="AH69" s="11">
        <f>'Core Indicators'!HJ69</f>
        <v>2</v>
      </c>
      <c r="AI69" s="11">
        <f>'Core Indicators'!HR69</f>
        <v>2</v>
      </c>
      <c r="AJ69" s="11">
        <f t="shared" si="43"/>
        <v>2</v>
      </c>
      <c r="AK69" s="11">
        <f>'Core Indicators'!HZ69</f>
        <v>2</v>
      </c>
      <c r="AL69" s="11">
        <f>'Core Indicators'!IH69</f>
        <v>2</v>
      </c>
      <c r="AM69" s="11">
        <f>'Core Indicators'!IP69</f>
        <v>2</v>
      </c>
      <c r="AN69" s="11">
        <f t="shared" si="44"/>
        <v>2</v>
      </c>
    </row>
    <row r="70" spans="1:40" x14ac:dyDescent="0.25">
      <c r="A70" s="236" t="str">
        <f>Lists!C:C</f>
        <v>MEX003</v>
      </c>
      <c r="B70" s="190">
        <f t="shared" si="30"/>
        <v>2.5</v>
      </c>
      <c r="C70" s="191">
        <f t="shared" si="31"/>
        <v>0</v>
      </c>
      <c r="D70" s="237">
        <f t="shared" si="32"/>
        <v>2.7</v>
      </c>
      <c r="E70" s="236">
        <f>'Core Indicators'!R70</f>
        <v>2</v>
      </c>
      <c r="F70" s="236">
        <f>'Core Indicators'!Z70</f>
        <v>2</v>
      </c>
      <c r="G70" s="191">
        <f t="shared" si="33"/>
        <v>2</v>
      </c>
      <c r="H70" s="236">
        <f>'Core Indicators'!AH70</f>
        <v>3</v>
      </c>
      <c r="I70" s="236">
        <f>'Core Indicators'!AP70</f>
        <v>3</v>
      </c>
      <c r="J70" s="236">
        <f>'Core Indicators'!BN70</f>
        <v>3</v>
      </c>
      <c r="K70" s="236">
        <f t="shared" si="34"/>
        <v>3</v>
      </c>
      <c r="L70" s="190">
        <f t="shared" si="35"/>
        <v>3</v>
      </c>
      <c r="M70" s="237">
        <f t="shared" si="36"/>
        <v>3</v>
      </c>
      <c r="N70" s="238">
        <f>'Core Indicators'!DJ70</f>
        <v>3</v>
      </c>
      <c r="O70" s="238">
        <f>'Core Indicators'!DR70</f>
        <v>3</v>
      </c>
      <c r="P70" s="238">
        <f>'Core Indicators'!DZ70</f>
        <v>3</v>
      </c>
      <c r="Q70" s="238" t="str">
        <f>'Core Indicators'!EH70</f>
        <v>x</v>
      </c>
      <c r="R70" s="238" t="str">
        <f>'Core Indicators'!EP70</f>
        <v>x</v>
      </c>
      <c r="S70" s="191">
        <f t="shared" si="37"/>
        <v>1.6</v>
      </c>
      <c r="T70" s="191">
        <f t="shared" si="38"/>
        <v>1.1666666666666667</v>
      </c>
      <c r="U70" s="236">
        <v>1</v>
      </c>
      <c r="V70" s="236">
        <v>1</v>
      </c>
      <c r="W70" s="236">
        <f>'Core Indicators'!EX70</f>
        <v>2</v>
      </c>
      <c r="X70" s="191">
        <f t="shared" si="39"/>
        <v>1.5</v>
      </c>
      <c r="Y70" s="236">
        <v>1</v>
      </c>
      <c r="Z70" s="191">
        <f t="shared" si="40"/>
        <v>2</v>
      </c>
      <c r="AA70" s="236">
        <f>'Core Indicators'!FF70</f>
        <v>2</v>
      </c>
      <c r="AB70" s="236">
        <f t="shared" si="41"/>
        <v>2</v>
      </c>
      <c r="AC70" s="11">
        <f>'Core Indicators'!GD70</f>
        <v>2</v>
      </c>
      <c r="AD70" s="11">
        <f>'Core Indicators'!GL70</f>
        <v>2</v>
      </c>
      <c r="AE70" s="11">
        <f>'Core Indicators'!GT70</f>
        <v>2</v>
      </c>
      <c r="AF70" s="11">
        <f>'Core Indicators'!HB70</f>
        <v>2</v>
      </c>
      <c r="AG70" s="11">
        <f t="shared" si="42"/>
        <v>2</v>
      </c>
      <c r="AH70" s="11">
        <f>'Core Indicators'!HJ70</f>
        <v>2</v>
      </c>
      <c r="AI70" s="11">
        <f>'Core Indicators'!HR70</f>
        <v>2</v>
      </c>
      <c r="AJ70" s="11">
        <f t="shared" si="43"/>
        <v>2</v>
      </c>
      <c r="AK70" s="11">
        <f>'Core Indicators'!HZ70</f>
        <v>2</v>
      </c>
      <c r="AL70" s="11">
        <f>'Core Indicators'!IH70</f>
        <v>2</v>
      </c>
      <c r="AM70" s="11">
        <f>'Core Indicators'!IP70</f>
        <v>2</v>
      </c>
      <c r="AN70" s="11">
        <f t="shared" si="44"/>
        <v>2</v>
      </c>
    </row>
    <row r="71" spans="1:40" x14ac:dyDescent="0.25">
      <c r="A71" s="236" t="str">
        <f>Lists!C:C</f>
        <v>MLI001</v>
      </c>
      <c r="B71" s="190">
        <f t="shared" si="30"/>
        <v>1.2</v>
      </c>
      <c r="C71" s="191">
        <f t="shared" si="31"/>
        <v>0</v>
      </c>
      <c r="D71" s="237">
        <f t="shared" si="32"/>
        <v>1.4</v>
      </c>
      <c r="E71" s="236">
        <f>'Core Indicators'!R71</f>
        <v>3</v>
      </c>
      <c r="F71" s="236">
        <f>'Core Indicators'!Z71</f>
        <v>1</v>
      </c>
      <c r="G71" s="191">
        <f t="shared" si="33"/>
        <v>2.1</v>
      </c>
      <c r="H71" s="236">
        <f>'Core Indicators'!AH71</f>
        <v>1</v>
      </c>
      <c r="I71" s="236">
        <f>'Core Indicators'!AP71</f>
        <v>1</v>
      </c>
      <c r="J71" s="236">
        <f>'Core Indicators'!BN71</f>
        <v>1</v>
      </c>
      <c r="K71" s="236">
        <f t="shared" si="34"/>
        <v>1</v>
      </c>
      <c r="L71" s="190">
        <f t="shared" si="35"/>
        <v>1</v>
      </c>
      <c r="M71" s="237">
        <f t="shared" si="36"/>
        <v>1</v>
      </c>
      <c r="N71" s="238">
        <f>'Core Indicators'!DJ71</f>
        <v>1</v>
      </c>
      <c r="O71" s="238">
        <f>'Core Indicators'!DR71</f>
        <v>1</v>
      </c>
      <c r="P71" s="238">
        <f>'Core Indicators'!DZ71</f>
        <v>1</v>
      </c>
      <c r="Q71" s="238">
        <f>'Core Indicators'!EH71</f>
        <v>1</v>
      </c>
      <c r="R71" s="238">
        <f>'Core Indicators'!EP71</f>
        <v>1</v>
      </c>
      <c r="S71" s="191">
        <f t="shared" si="37"/>
        <v>1.3</v>
      </c>
      <c r="T71" s="191">
        <f t="shared" si="38"/>
        <v>1</v>
      </c>
      <c r="U71" s="236">
        <v>1</v>
      </c>
      <c r="V71" s="236">
        <v>1</v>
      </c>
      <c r="W71" s="236">
        <f>'Core Indicators'!EX71</f>
        <v>1</v>
      </c>
      <c r="X71" s="191">
        <f t="shared" si="39"/>
        <v>1</v>
      </c>
      <c r="Y71" s="236">
        <v>1</v>
      </c>
      <c r="Z71" s="191">
        <f t="shared" si="40"/>
        <v>1.5</v>
      </c>
      <c r="AA71" s="236">
        <f>'Core Indicators'!FF71</f>
        <v>1</v>
      </c>
      <c r="AB71" s="236">
        <f t="shared" si="41"/>
        <v>2</v>
      </c>
      <c r="AC71" s="11">
        <f>'Core Indicators'!GD71</f>
        <v>2</v>
      </c>
      <c r="AD71" s="11">
        <f>'Core Indicators'!GL71</f>
        <v>2</v>
      </c>
      <c r="AE71" s="11">
        <f>'Core Indicators'!GT71</f>
        <v>2</v>
      </c>
      <c r="AF71" s="11">
        <f>'Core Indicators'!HB71</f>
        <v>2</v>
      </c>
      <c r="AG71" s="11">
        <f t="shared" si="42"/>
        <v>2</v>
      </c>
      <c r="AH71" s="11">
        <f>'Core Indicators'!HJ71</f>
        <v>2</v>
      </c>
      <c r="AI71" s="11">
        <f>'Core Indicators'!HR71</f>
        <v>2</v>
      </c>
      <c r="AJ71" s="11">
        <f t="shared" si="43"/>
        <v>2</v>
      </c>
      <c r="AK71" s="11">
        <f>'Core Indicators'!HZ71</f>
        <v>2</v>
      </c>
      <c r="AL71" s="11">
        <f>'Core Indicators'!IH71</f>
        <v>2</v>
      </c>
      <c r="AM71" s="11">
        <f>'Core Indicators'!IP71</f>
        <v>2</v>
      </c>
      <c r="AN71" s="11">
        <f t="shared" si="44"/>
        <v>2</v>
      </c>
    </row>
    <row r="72" spans="1:40" x14ac:dyDescent="0.25">
      <c r="A72" s="236" t="str">
        <f>Lists!C:C</f>
        <v>MMR001</v>
      </c>
      <c r="B72" s="190">
        <f t="shared" si="30"/>
        <v>1.8</v>
      </c>
      <c r="C72" s="191">
        <f t="shared" si="31"/>
        <v>0</v>
      </c>
      <c r="D72" s="237">
        <f t="shared" si="32"/>
        <v>2</v>
      </c>
      <c r="E72" s="236">
        <f>'Core Indicators'!R72</f>
        <v>1</v>
      </c>
      <c r="F72" s="236">
        <f>'Core Indicators'!Z72</f>
        <v>2</v>
      </c>
      <c r="G72" s="191">
        <f t="shared" si="33"/>
        <v>1.5</v>
      </c>
      <c r="H72" s="236">
        <f>'Core Indicators'!AH72</f>
        <v>2</v>
      </c>
      <c r="I72" s="236">
        <f>'Core Indicators'!AP72</f>
        <v>2</v>
      </c>
      <c r="J72" s="236">
        <f>'Core Indicators'!BN72</f>
        <v>3</v>
      </c>
      <c r="K72" s="236">
        <f t="shared" si="34"/>
        <v>2.5</v>
      </c>
      <c r="L72" s="190">
        <f t="shared" si="35"/>
        <v>2.2999999999999998</v>
      </c>
      <c r="M72" s="237">
        <f t="shared" si="36"/>
        <v>2</v>
      </c>
      <c r="N72" s="238">
        <f>'Core Indicators'!DJ72</f>
        <v>2</v>
      </c>
      <c r="O72" s="238">
        <f>'Core Indicators'!DR72</f>
        <v>2</v>
      </c>
      <c r="P72" s="238">
        <f>'Core Indicators'!DZ72</f>
        <v>2</v>
      </c>
      <c r="Q72" s="238">
        <f>'Core Indicators'!EH72</f>
        <v>2</v>
      </c>
      <c r="R72" s="238">
        <f>'Core Indicators'!EP72</f>
        <v>2</v>
      </c>
      <c r="S72" s="191">
        <f t="shared" si="37"/>
        <v>1.4</v>
      </c>
      <c r="T72" s="191">
        <f t="shared" si="38"/>
        <v>1.3333333333333333</v>
      </c>
      <c r="U72" s="236">
        <v>1</v>
      </c>
      <c r="V72" s="236">
        <v>1</v>
      </c>
      <c r="W72" s="236">
        <f>'Core Indicators'!EX72</f>
        <v>3</v>
      </c>
      <c r="X72" s="191">
        <f t="shared" si="39"/>
        <v>2</v>
      </c>
      <c r="Y72" s="236">
        <v>1</v>
      </c>
      <c r="Z72" s="191">
        <f t="shared" si="40"/>
        <v>1.5</v>
      </c>
      <c r="AA72" s="236">
        <f>'Core Indicators'!FF72</f>
        <v>1</v>
      </c>
      <c r="AB72" s="236">
        <f t="shared" si="41"/>
        <v>2</v>
      </c>
      <c r="AC72" s="11">
        <f>'Core Indicators'!GD72</f>
        <v>2</v>
      </c>
      <c r="AD72" s="11">
        <f>'Core Indicators'!GL72</f>
        <v>2</v>
      </c>
      <c r="AE72" s="11">
        <f>'Core Indicators'!GT72</f>
        <v>2</v>
      </c>
      <c r="AF72" s="11">
        <f>'Core Indicators'!HB72</f>
        <v>2</v>
      </c>
      <c r="AG72" s="11">
        <f t="shared" si="42"/>
        <v>2</v>
      </c>
      <c r="AH72" s="11">
        <f>'Core Indicators'!HJ72</f>
        <v>2</v>
      </c>
      <c r="AI72" s="11">
        <f>'Core Indicators'!HR72</f>
        <v>2</v>
      </c>
      <c r="AJ72" s="11">
        <f t="shared" si="43"/>
        <v>2</v>
      </c>
      <c r="AK72" s="11">
        <f>'Core Indicators'!HZ72</f>
        <v>2</v>
      </c>
      <c r="AL72" s="11">
        <f>'Core Indicators'!IH72</f>
        <v>2</v>
      </c>
      <c r="AM72" s="11">
        <f>'Core Indicators'!IP72</f>
        <v>2</v>
      </c>
      <c r="AN72" s="11">
        <f t="shared" si="44"/>
        <v>2</v>
      </c>
    </row>
    <row r="73" spans="1:40" x14ac:dyDescent="0.25">
      <c r="A73" s="236" t="str">
        <f>Lists!C:C</f>
        <v>MMR002</v>
      </c>
      <c r="B73" s="190">
        <f t="shared" si="30"/>
        <v>1.8</v>
      </c>
      <c r="C73" s="191">
        <f t="shared" si="31"/>
        <v>0</v>
      </c>
      <c r="D73" s="237">
        <f t="shared" si="32"/>
        <v>1.9</v>
      </c>
      <c r="E73" s="236">
        <f>'Core Indicators'!R73</f>
        <v>1</v>
      </c>
      <c r="F73" s="236">
        <f>'Core Indicators'!Z73</f>
        <v>1</v>
      </c>
      <c r="G73" s="191">
        <f t="shared" si="33"/>
        <v>1</v>
      </c>
      <c r="H73" s="236">
        <f>'Core Indicators'!AH73</f>
        <v>2</v>
      </c>
      <c r="I73" s="236">
        <f>'Core Indicators'!AP73</f>
        <v>2</v>
      </c>
      <c r="J73" s="236">
        <f>'Core Indicators'!BN73</f>
        <v>3</v>
      </c>
      <c r="K73" s="236">
        <f t="shared" si="34"/>
        <v>2.5</v>
      </c>
      <c r="L73" s="190">
        <f t="shared" si="35"/>
        <v>2.2999999999999998</v>
      </c>
      <c r="M73" s="237">
        <f t="shared" si="36"/>
        <v>2</v>
      </c>
      <c r="N73" s="238">
        <f>'Core Indicators'!DJ73</f>
        <v>2</v>
      </c>
      <c r="O73" s="238">
        <f>'Core Indicators'!DR73</f>
        <v>2</v>
      </c>
      <c r="P73" s="238">
        <f>'Core Indicators'!DZ73</f>
        <v>2</v>
      </c>
      <c r="Q73" s="238">
        <f>'Core Indicators'!EH73</f>
        <v>2</v>
      </c>
      <c r="R73" s="238">
        <f>'Core Indicators'!EP73</f>
        <v>2</v>
      </c>
      <c r="S73" s="191">
        <f t="shared" si="37"/>
        <v>1.4</v>
      </c>
      <c r="T73" s="191">
        <f t="shared" si="38"/>
        <v>1.3333333333333333</v>
      </c>
      <c r="U73" s="236">
        <v>1</v>
      </c>
      <c r="V73" s="236">
        <v>1</v>
      </c>
      <c r="W73" s="236">
        <f>'Core Indicators'!EX73</f>
        <v>3</v>
      </c>
      <c r="X73" s="191">
        <f t="shared" si="39"/>
        <v>2</v>
      </c>
      <c r="Y73" s="236">
        <v>1</v>
      </c>
      <c r="Z73" s="191">
        <f t="shared" si="40"/>
        <v>1.5</v>
      </c>
      <c r="AA73" s="236">
        <f>'Core Indicators'!FF73</f>
        <v>1</v>
      </c>
      <c r="AB73" s="236">
        <f t="shared" si="41"/>
        <v>2</v>
      </c>
      <c r="AC73" s="11">
        <f>'Core Indicators'!GD73</f>
        <v>2</v>
      </c>
      <c r="AD73" s="11">
        <f>'Core Indicators'!GL73</f>
        <v>2</v>
      </c>
      <c r="AE73" s="11">
        <f>'Core Indicators'!GT73</f>
        <v>2</v>
      </c>
      <c r="AF73" s="11">
        <f>'Core Indicators'!HB73</f>
        <v>2</v>
      </c>
      <c r="AG73" s="11">
        <f t="shared" si="42"/>
        <v>2</v>
      </c>
      <c r="AH73" s="11">
        <f>'Core Indicators'!HJ73</f>
        <v>2</v>
      </c>
      <c r="AI73" s="11">
        <f>'Core Indicators'!HR73</f>
        <v>2</v>
      </c>
      <c r="AJ73" s="11">
        <f t="shared" si="43"/>
        <v>2</v>
      </c>
      <c r="AK73" s="11">
        <f>'Core Indicators'!HZ73</f>
        <v>2</v>
      </c>
      <c r="AL73" s="11">
        <f>'Core Indicators'!IH73</f>
        <v>2</v>
      </c>
      <c r="AM73" s="11">
        <f>'Core Indicators'!IP73</f>
        <v>2</v>
      </c>
      <c r="AN73" s="11">
        <f t="shared" si="44"/>
        <v>2</v>
      </c>
    </row>
    <row r="74" spans="1:40" x14ac:dyDescent="0.25">
      <c r="A74" s="236" t="str">
        <f>Lists!C:C</f>
        <v>MMR003</v>
      </c>
      <c r="B74" s="190">
        <f t="shared" si="30"/>
        <v>1.8</v>
      </c>
      <c r="C74" s="191">
        <f t="shared" si="31"/>
        <v>0</v>
      </c>
      <c r="D74" s="237">
        <f t="shared" si="32"/>
        <v>1.8</v>
      </c>
      <c r="E74" s="236">
        <f>'Core Indicators'!R74</f>
        <v>1</v>
      </c>
      <c r="F74" s="236">
        <f>'Core Indicators'!Z74</f>
        <v>2</v>
      </c>
      <c r="G74" s="191">
        <f t="shared" si="33"/>
        <v>1.5</v>
      </c>
      <c r="H74" s="236">
        <f>'Core Indicators'!AH74</f>
        <v>2</v>
      </c>
      <c r="I74" s="236">
        <f>'Core Indicators'!AP74</f>
        <v>2</v>
      </c>
      <c r="J74" s="236">
        <f>'Core Indicators'!BN74</f>
        <v>2</v>
      </c>
      <c r="K74" s="236">
        <f t="shared" si="34"/>
        <v>2</v>
      </c>
      <c r="L74" s="190">
        <f t="shared" si="35"/>
        <v>2</v>
      </c>
      <c r="M74" s="237">
        <f t="shared" si="36"/>
        <v>2</v>
      </c>
      <c r="N74" s="238">
        <f>'Core Indicators'!DJ74</f>
        <v>2</v>
      </c>
      <c r="O74" s="238">
        <f>'Core Indicators'!DR74</f>
        <v>2</v>
      </c>
      <c r="P74" s="238">
        <f>'Core Indicators'!DZ74</f>
        <v>2</v>
      </c>
      <c r="Q74" s="238">
        <f>'Core Indicators'!EH74</f>
        <v>2</v>
      </c>
      <c r="R74" s="238">
        <f>'Core Indicators'!EP74</f>
        <v>2</v>
      </c>
      <c r="S74" s="191">
        <f t="shared" si="37"/>
        <v>1.4</v>
      </c>
      <c r="T74" s="191">
        <f t="shared" si="38"/>
        <v>1.3333333333333333</v>
      </c>
      <c r="U74" s="236">
        <v>1</v>
      </c>
      <c r="V74" s="236">
        <v>1</v>
      </c>
      <c r="W74" s="236">
        <f>'Core Indicators'!EX74</f>
        <v>3</v>
      </c>
      <c r="X74" s="191">
        <f t="shared" si="39"/>
        <v>2</v>
      </c>
      <c r="Y74" s="236">
        <v>1</v>
      </c>
      <c r="Z74" s="191">
        <f t="shared" si="40"/>
        <v>1.5</v>
      </c>
      <c r="AA74" s="236">
        <f>'Core Indicators'!FF74</f>
        <v>1</v>
      </c>
      <c r="AB74" s="236">
        <f t="shared" si="41"/>
        <v>2</v>
      </c>
      <c r="AC74" s="11">
        <f>'Core Indicators'!GD74</f>
        <v>2</v>
      </c>
      <c r="AD74" s="11">
        <f>'Core Indicators'!GL74</f>
        <v>2</v>
      </c>
      <c r="AE74" s="11">
        <f>'Core Indicators'!GT74</f>
        <v>2</v>
      </c>
      <c r="AF74" s="11">
        <f>'Core Indicators'!HB74</f>
        <v>2</v>
      </c>
      <c r="AG74" s="11">
        <f t="shared" si="42"/>
        <v>2</v>
      </c>
      <c r="AH74" s="11">
        <f>'Core Indicators'!HJ74</f>
        <v>2</v>
      </c>
      <c r="AI74" s="11">
        <f>'Core Indicators'!HR74</f>
        <v>2</v>
      </c>
      <c r="AJ74" s="11">
        <f t="shared" si="43"/>
        <v>2</v>
      </c>
      <c r="AK74" s="11">
        <f>'Core Indicators'!HZ74</f>
        <v>2</v>
      </c>
      <c r="AL74" s="11">
        <f>'Core Indicators'!IH74</f>
        <v>2</v>
      </c>
      <c r="AM74" s="11">
        <f>'Core Indicators'!IP74</f>
        <v>2</v>
      </c>
      <c r="AN74" s="11">
        <f t="shared" si="44"/>
        <v>2</v>
      </c>
    </row>
    <row r="75" spans="1:40" x14ac:dyDescent="0.25">
      <c r="A75" s="236" t="str">
        <f>Lists!C:C</f>
        <v>MMR004</v>
      </c>
      <c r="B75" s="190">
        <f t="shared" si="30"/>
        <v>1.9</v>
      </c>
      <c r="C75" s="191">
        <f t="shared" si="31"/>
        <v>0</v>
      </c>
      <c r="D75" s="237">
        <f t="shared" si="32"/>
        <v>2</v>
      </c>
      <c r="E75" s="236">
        <f>'Core Indicators'!R75</f>
        <v>1</v>
      </c>
      <c r="F75" s="236">
        <f>'Core Indicators'!Z75</f>
        <v>2</v>
      </c>
      <c r="G75" s="191">
        <f t="shared" si="33"/>
        <v>1.5</v>
      </c>
      <c r="H75" s="236">
        <f>'Core Indicators'!AH75</f>
        <v>2</v>
      </c>
      <c r="I75" s="236">
        <f>'Core Indicators'!AP75</f>
        <v>2</v>
      </c>
      <c r="J75" s="236">
        <f>'Core Indicators'!BN75</f>
        <v>3</v>
      </c>
      <c r="K75" s="236">
        <f t="shared" si="34"/>
        <v>2.5</v>
      </c>
      <c r="L75" s="190">
        <f t="shared" si="35"/>
        <v>2.2999999999999998</v>
      </c>
      <c r="M75" s="237">
        <f t="shared" si="36"/>
        <v>2</v>
      </c>
      <c r="N75" s="238">
        <f>'Core Indicators'!DJ75</f>
        <v>2</v>
      </c>
      <c r="O75" s="238">
        <f>'Core Indicators'!DR75</f>
        <v>2</v>
      </c>
      <c r="P75" s="238">
        <f>'Core Indicators'!DZ75</f>
        <v>2</v>
      </c>
      <c r="Q75" s="238">
        <f>'Core Indicators'!EH75</f>
        <v>2</v>
      </c>
      <c r="R75" s="238">
        <f>'Core Indicators'!EP75</f>
        <v>2</v>
      </c>
      <c r="S75" s="191">
        <f t="shared" si="37"/>
        <v>1.7</v>
      </c>
      <c r="T75" s="191">
        <f t="shared" si="38"/>
        <v>1.3333333333333333</v>
      </c>
      <c r="U75" s="236">
        <v>1</v>
      </c>
      <c r="V75" s="236">
        <v>1</v>
      </c>
      <c r="W75" s="236">
        <f>'Core Indicators'!EX75</f>
        <v>3</v>
      </c>
      <c r="X75" s="191">
        <f t="shared" si="39"/>
        <v>2</v>
      </c>
      <c r="Y75" s="236">
        <v>1</v>
      </c>
      <c r="Z75" s="191">
        <f t="shared" si="40"/>
        <v>2</v>
      </c>
      <c r="AA75" s="236">
        <f>'Core Indicators'!FF75</f>
        <v>2</v>
      </c>
      <c r="AB75" s="236">
        <f t="shared" si="41"/>
        <v>2</v>
      </c>
      <c r="AC75" s="11">
        <f>'Core Indicators'!GD75</f>
        <v>2</v>
      </c>
      <c r="AD75" s="11">
        <f>'Core Indicators'!GL75</f>
        <v>2</v>
      </c>
      <c r="AE75" s="11">
        <f>'Core Indicators'!GT75</f>
        <v>2</v>
      </c>
      <c r="AF75" s="11">
        <f>'Core Indicators'!HB75</f>
        <v>2</v>
      </c>
      <c r="AG75" s="11">
        <f t="shared" si="42"/>
        <v>2</v>
      </c>
      <c r="AH75" s="11">
        <f>'Core Indicators'!HJ75</f>
        <v>2</v>
      </c>
      <c r="AI75" s="11">
        <f>'Core Indicators'!HR75</f>
        <v>2</v>
      </c>
      <c r="AJ75" s="11">
        <f t="shared" si="43"/>
        <v>2</v>
      </c>
      <c r="AK75" s="11">
        <f>'Core Indicators'!HZ75</f>
        <v>2</v>
      </c>
      <c r="AL75" s="11">
        <f>'Core Indicators'!IH75</f>
        <v>2</v>
      </c>
      <c r="AM75" s="11">
        <f>'Core Indicators'!IP75</f>
        <v>2</v>
      </c>
      <c r="AN75" s="11">
        <f t="shared" si="44"/>
        <v>2</v>
      </c>
    </row>
    <row r="76" spans="1:40" x14ac:dyDescent="0.25">
      <c r="A76" s="236" t="str">
        <f>Lists!C:C</f>
        <v>MMR005</v>
      </c>
      <c r="B76" s="190">
        <f t="shared" si="30"/>
        <v>2</v>
      </c>
      <c r="C76" s="191">
        <f t="shared" si="31"/>
        <v>1</v>
      </c>
      <c r="D76" s="237">
        <f t="shared" si="32"/>
        <v>2.2999999999999998</v>
      </c>
      <c r="E76" s="236">
        <f>'Core Indicators'!R76</f>
        <v>2</v>
      </c>
      <c r="F76" s="236">
        <f>'Core Indicators'!Z76</f>
        <v>2</v>
      </c>
      <c r="G76" s="191">
        <f t="shared" si="33"/>
        <v>2</v>
      </c>
      <c r="H76" s="236">
        <f>'Core Indicators'!AH76</f>
        <v>2</v>
      </c>
      <c r="I76" s="236" t="str">
        <f>'Core Indicators'!AP76</f>
        <v>x</v>
      </c>
      <c r="J76" s="236">
        <f>'Core Indicators'!BN76</f>
        <v>3</v>
      </c>
      <c r="K76" s="236">
        <f t="shared" si="34"/>
        <v>3</v>
      </c>
      <c r="L76" s="190">
        <f t="shared" si="35"/>
        <v>2.5</v>
      </c>
      <c r="M76" s="237">
        <f t="shared" si="36"/>
        <v>2</v>
      </c>
      <c r="N76" s="238">
        <f>'Core Indicators'!DJ76</f>
        <v>2</v>
      </c>
      <c r="O76" s="238">
        <f>'Core Indicators'!DR76</f>
        <v>2</v>
      </c>
      <c r="P76" s="238">
        <f>'Core Indicators'!DZ76</f>
        <v>2</v>
      </c>
      <c r="Q76" s="238">
        <f>'Core Indicators'!EH76</f>
        <v>2</v>
      </c>
      <c r="R76" s="238">
        <f>'Core Indicators'!EP76</f>
        <v>2</v>
      </c>
      <c r="S76" s="191">
        <f t="shared" si="37"/>
        <v>1.7</v>
      </c>
      <c r="T76" s="191">
        <f t="shared" si="38"/>
        <v>1.3333333333333333</v>
      </c>
      <c r="U76" s="236">
        <v>1</v>
      </c>
      <c r="V76" s="236">
        <v>1</v>
      </c>
      <c r="W76" s="236">
        <f>'Core Indicators'!EX76</f>
        <v>3</v>
      </c>
      <c r="X76" s="191">
        <f t="shared" si="39"/>
        <v>2</v>
      </c>
      <c r="Y76" s="236">
        <v>1</v>
      </c>
      <c r="Z76" s="191">
        <f t="shared" si="40"/>
        <v>2</v>
      </c>
      <c r="AA76" s="236">
        <f>'Core Indicators'!FF76</f>
        <v>2</v>
      </c>
      <c r="AB76" s="236">
        <f t="shared" si="41"/>
        <v>2</v>
      </c>
      <c r="AC76" s="11">
        <f>'Core Indicators'!GD76</f>
        <v>2</v>
      </c>
      <c r="AD76" s="11">
        <f>'Core Indicators'!GL76</f>
        <v>2</v>
      </c>
      <c r="AE76" s="11">
        <f>'Core Indicators'!GT76</f>
        <v>2</v>
      </c>
      <c r="AF76" s="11">
        <f>'Core Indicators'!HB76</f>
        <v>2</v>
      </c>
      <c r="AG76" s="11">
        <f t="shared" si="42"/>
        <v>2</v>
      </c>
      <c r="AH76" s="11">
        <f>'Core Indicators'!HJ76</f>
        <v>2</v>
      </c>
      <c r="AI76" s="11">
        <f>'Core Indicators'!HR76</f>
        <v>2</v>
      </c>
      <c r="AJ76" s="11">
        <f t="shared" si="43"/>
        <v>2</v>
      </c>
      <c r="AK76" s="11">
        <f>'Core Indicators'!HZ76</f>
        <v>2</v>
      </c>
      <c r="AL76" s="11">
        <f>'Core Indicators'!IH76</f>
        <v>2</v>
      </c>
      <c r="AM76" s="11">
        <f>'Core Indicators'!IP76</f>
        <v>2</v>
      </c>
      <c r="AN76" s="11">
        <f t="shared" si="44"/>
        <v>2</v>
      </c>
    </row>
    <row r="77" spans="1:40" x14ac:dyDescent="0.25">
      <c r="A77" s="236" t="str">
        <f>Lists!C:C</f>
        <v>MNG001</v>
      </c>
      <c r="B77" s="190">
        <f t="shared" si="30"/>
        <v>1.8</v>
      </c>
      <c r="C77" s="191">
        <f t="shared" si="31"/>
        <v>0</v>
      </c>
      <c r="D77" s="237">
        <f t="shared" si="32"/>
        <v>2</v>
      </c>
      <c r="E77" s="236">
        <f>'Core Indicators'!R77</f>
        <v>1</v>
      </c>
      <c r="F77" s="236">
        <f>'Core Indicators'!Z77</f>
        <v>2</v>
      </c>
      <c r="G77" s="191">
        <f t="shared" si="33"/>
        <v>1.5</v>
      </c>
      <c r="H77" s="236">
        <f>'Core Indicators'!AH77</f>
        <v>2</v>
      </c>
      <c r="I77" s="236">
        <f>'Core Indicators'!AP77</f>
        <v>2</v>
      </c>
      <c r="J77" s="236">
        <f>'Core Indicators'!BN77</f>
        <v>3</v>
      </c>
      <c r="K77" s="236">
        <f t="shared" si="34"/>
        <v>2.5</v>
      </c>
      <c r="L77" s="190">
        <f t="shared" si="35"/>
        <v>2.2999999999999998</v>
      </c>
      <c r="M77" s="237">
        <f t="shared" si="36"/>
        <v>2</v>
      </c>
      <c r="N77" s="238">
        <f>'Core Indicators'!DJ77</f>
        <v>2</v>
      </c>
      <c r="O77" s="238">
        <f>'Core Indicators'!DR77</f>
        <v>2</v>
      </c>
      <c r="P77" s="238">
        <f>'Core Indicators'!DZ77</f>
        <v>2</v>
      </c>
      <c r="Q77" s="238" t="str">
        <f>'Core Indicators'!EH77</f>
        <v>x</v>
      </c>
      <c r="R77" s="238" t="str">
        <f>'Core Indicators'!EP77</f>
        <v>x</v>
      </c>
      <c r="S77" s="191">
        <f t="shared" si="37"/>
        <v>1.4</v>
      </c>
      <c r="T77" s="191">
        <f t="shared" si="38"/>
        <v>1.3333333333333333</v>
      </c>
      <c r="U77" s="236">
        <v>1</v>
      </c>
      <c r="V77" s="236">
        <v>1</v>
      </c>
      <c r="W77" s="236">
        <f>'Core Indicators'!EX77</f>
        <v>3</v>
      </c>
      <c r="X77" s="191">
        <f t="shared" si="39"/>
        <v>2</v>
      </c>
      <c r="Y77" s="236">
        <v>1</v>
      </c>
      <c r="Z77" s="191">
        <f t="shared" si="40"/>
        <v>1.5</v>
      </c>
      <c r="AA77" s="236">
        <f>'Core Indicators'!FF77</f>
        <v>1</v>
      </c>
      <c r="AB77" s="236">
        <f t="shared" si="41"/>
        <v>2</v>
      </c>
      <c r="AC77" s="11">
        <f>'Core Indicators'!GD77</f>
        <v>2</v>
      </c>
      <c r="AD77" s="11">
        <f>'Core Indicators'!GL77</f>
        <v>2</v>
      </c>
      <c r="AE77" s="11">
        <f>'Core Indicators'!GT77</f>
        <v>2</v>
      </c>
      <c r="AF77" s="11">
        <f>'Core Indicators'!HB77</f>
        <v>2</v>
      </c>
      <c r="AG77" s="11">
        <f t="shared" si="42"/>
        <v>2</v>
      </c>
      <c r="AH77" s="11">
        <f>'Core Indicators'!HJ77</f>
        <v>2</v>
      </c>
      <c r="AI77" s="11">
        <f>'Core Indicators'!HR77</f>
        <v>2</v>
      </c>
      <c r="AJ77" s="11">
        <f t="shared" si="43"/>
        <v>2</v>
      </c>
      <c r="AK77" s="11">
        <f>'Core Indicators'!HZ77</f>
        <v>2</v>
      </c>
      <c r="AL77" s="11">
        <f>'Core Indicators'!IH77</f>
        <v>2</v>
      </c>
      <c r="AM77" s="11">
        <f>'Core Indicators'!IP77</f>
        <v>2</v>
      </c>
      <c r="AN77" s="11">
        <f t="shared" si="44"/>
        <v>2</v>
      </c>
    </row>
    <row r="78" spans="1:40" x14ac:dyDescent="0.25">
      <c r="A78" s="236" t="str">
        <f>Lists!C:C</f>
        <v>MNG002</v>
      </c>
      <c r="B78" s="190">
        <f t="shared" si="30"/>
        <v>1.9</v>
      </c>
      <c r="C78" s="191">
        <f t="shared" si="31"/>
        <v>1</v>
      </c>
      <c r="D78" s="237">
        <f t="shared" si="32"/>
        <v>2.2000000000000002</v>
      </c>
      <c r="E78" s="236">
        <f>'Core Indicators'!R78</f>
        <v>1</v>
      </c>
      <c r="F78" s="236">
        <f>'Core Indicators'!Z78</f>
        <v>2</v>
      </c>
      <c r="G78" s="191">
        <f t="shared" si="33"/>
        <v>1.5</v>
      </c>
      <c r="H78" s="236">
        <f>'Core Indicators'!AH78</f>
        <v>2</v>
      </c>
      <c r="I78" s="236" t="str">
        <f>'Core Indicators'!AP78</f>
        <v>x</v>
      </c>
      <c r="J78" s="236">
        <f>'Core Indicators'!BN78</f>
        <v>3</v>
      </c>
      <c r="K78" s="236">
        <f t="shared" si="34"/>
        <v>3</v>
      </c>
      <c r="L78" s="190">
        <f t="shared" si="35"/>
        <v>2.5</v>
      </c>
      <c r="M78" s="237">
        <f t="shared" si="36"/>
        <v>2</v>
      </c>
      <c r="N78" s="238">
        <f>'Core Indicators'!DJ78</f>
        <v>2</v>
      </c>
      <c r="O78" s="238">
        <f>'Core Indicators'!DR78</f>
        <v>2</v>
      </c>
      <c r="P78" s="238">
        <f>'Core Indicators'!DZ78</f>
        <v>2</v>
      </c>
      <c r="Q78" s="238">
        <f>'Core Indicators'!EH78</f>
        <v>2</v>
      </c>
      <c r="R78" s="238" t="str">
        <f>'Core Indicators'!EP78</f>
        <v>x</v>
      </c>
      <c r="S78" s="191">
        <f t="shared" si="37"/>
        <v>1.4</v>
      </c>
      <c r="T78" s="191">
        <f t="shared" si="38"/>
        <v>1.3333333333333333</v>
      </c>
      <c r="U78" s="236">
        <v>1</v>
      </c>
      <c r="V78" s="236">
        <v>1</v>
      </c>
      <c r="W78" s="236">
        <f>'Core Indicators'!EX78</f>
        <v>3</v>
      </c>
      <c r="X78" s="191">
        <f t="shared" si="39"/>
        <v>2</v>
      </c>
      <c r="Y78" s="236">
        <v>1</v>
      </c>
      <c r="Z78" s="191">
        <f t="shared" si="40"/>
        <v>1.5</v>
      </c>
      <c r="AA78" s="236">
        <f>'Core Indicators'!FF78</f>
        <v>1</v>
      </c>
      <c r="AB78" s="236">
        <f t="shared" si="41"/>
        <v>2</v>
      </c>
      <c r="AC78" s="11">
        <f>'Core Indicators'!GD78</f>
        <v>2</v>
      </c>
      <c r="AD78" s="11">
        <f>'Core Indicators'!GL78</f>
        <v>2</v>
      </c>
      <c r="AE78" s="11">
        <f>'Core Indicators'!GT78</f>
        <v>2</v>
      </c>
      <c r="AF78" s="11">
        <f>'Core Indicators'!HB78</f>
        <v>2</v>
      </c>
      <c r="AG78" s="11">
        <f t="shared" si="42"/>
        <v>2</v>
      </c>
      <c r="AH78" s="11">
        <f>'Core Indicators'!HJ78</f>
        <v>2</v>
      </c>
      <c r="AI78" s="11">
        <f>'Core Indicators'!HR78</f>
        <v>2</v>
      </c>
      <c r="AJ78" s="11">
        <f t="shared" si="43"/>
        <v>2</v>
      </c>
      <c r="AK78" s="11">
        <f>'Core Indicators'!HZ78</f>
        <v>2</v>
      </c>
      <c r="AL78" s="11">
        <f>'Core Indicators'!IH78</f>
        <v>2</v>
      </c>
      <c r="AM78" s="11">
        <f>'Core Indicators'!IP78</f>
        <v>2</v>
      </c>
      <c r="AN78" s="11">
        <f t="shared" si="44"/>
        <v>2</v>
      </c>
    </row>
    <row r="79" spans="1:40" x14ac:dyDescent="0.25">
      <c r="A79" s="236" t="str">
        <f>Lists!C:C</f>
        <v>MNG003</v>
      </c>
      <c r="B79" s="190">
        <f t="shared" si="30"/>
        <v>1.8</v>
      </c>
      <c r="C79" s="191">
        <f t="shared" si="31"/>
        <v>0</v>
      </c>
      <c r="D79" s="237">
        <f t="shared" si="32"/>
        <v>2</v>
      </c>
      <c r="E79" s="236">
        <f>'Core Indicators'!R79</f>
        <v>1</v>
      </c>
      <c r="F79" s="236">
        <f>'Core Indicators'!Z79</f>
        <v>2</v>
      </c>
      <c r="G79" s="191">
        <f t="shared" si="33"/>
        <v>1.5</v>
      </c>
      <c r="H79" s="236">
        <f>'Core Indicators'!AH79</f>
        <v>2</v>
      </c>
      <c r="I79" s="236">
        <f>'Core Indicators'!AP79</f>
        <v>2</v>
      </c>
      <c r="J79" s="236">
        <f>'Core Indicators'!BN79</f>
        <v>3</v>
      </c>
      <c r="K79" s="236">
        <f t="shared" si="34"/>
        <v>2.5</v>
      </c>
      <c r="L79" s="190">
        <f t="shared" si="35"/>
        <v>2.2999999999999998</v>
      </c>
      <c r="M79" s="237">
        <f t="shared" si="36"/>
        <v>2</v>
      </c>
      <c r="N79" s="238">
        <f>'Core Indicators'!DJ79</f>
        <v>2</v>
      </c>
      <c r="O79" s="238">
        <f>'Core Indicators'!DR79</f>
        <v>2</v>
      </c>
      <c r="P79" s="238">
        <f>'Core Indicators'!DZ79</f>
        <v>2</v>
      </c>
      <c r="Q79" s="238" t="str">
        <f>'Core Indicators'!EH79</f>
        <v>x</v>
      </c>
      <c r="R79" s="238" t="str">
        <f>'Core Indicators'!EP79</f>
        <v>x</v>
      </c>
      <c r="S79" s="191">
        <f t="shared" si="37"/>
        <v>1.4</v>
      </c>
      <c r="T79" s="191">
        <f t="shared" si="38"/>
        <v>1.3333333333333333</v>
      </c>
      <c r="U79" s="236">
        <v>1</v>
      </c>
      <c r="V79" s="236">
        <v>1</v>
      </c>
      <c r="W79" s="236">
        <f>'Core Indicators'!EX79</f>
        <v>3</v>
      </c>
      <c r="X79" s="191">
        <f t="shared" si="39"/>
        <v>2</v>
      </c>
      <c r="Y79" s="236">
        <v>1</v>
      </c>
      <c r="Z79" s="191">
        <f t="shared" si="40"/>
        <v>1.5</v>
      </c>
      <c r="AA79" s="236">
        <f>'Core Indicators'!FF79</f>
        <v>1</v>
      </c>
      <c r="AB79" s="236">
        <f t="shared" si="41"/>
        <v>2</v>
      </c>
      <c r="AC79" s="11">
        <f>'Core Indicators'!GD79</f>
        <v>2</v>
      </c>
      <c r="AD79" s="11">
        <f>'Core Indicators'!GL79</f>
        <v>2</v>
      </c>
      <c r="AE79" s="11">
        <f>'Core Indicators'!GT79</f>
        <v>2</v>
      </c>
      <c r="AF79" s="11">
        <f>'Core Indicators'!HB79</f>
        <v>2</v>
      </c>
      <c r="AG79" s="11">
        <f t="shared" si="42"/>
        <v>2</v>
      </c>
      <c r="AH79" s="11">
        <f>'Core Indicators'!HJ79</f>
        <v>2</v>
      </c>
      <c r="AI79" s="11">
        <f>'Core Indicators'!HR79</f>
        <v>2</v>
      </c>
      <c r="AJ79" s="11">
        <f t="shared" si="43"/>
        <v>2</v>
      </c>
      <c r="AK79" s="11">
        <f>'Core Indicators'!HZ79</f>
        <v>2</v>
      </c>
      <c r="AL79" s="11">
        <f>'Core Indicators'!IH79</f>
        <v>2</v>
      </c>
      <c r="AM79" s="11">
        <f>'Core Indicators'!IP79</f>
        <v>2</v>
      </c>
      <c r="AN79" s="11">
        <f t="shared" si="44"/>
        <v>2</v>
      </c>
    </row>
    <row r="80" spans="1:40" x14ac:dyDescent="0.25">
      <c r="A80" s="236" t="str">
        <f>Lists!C:C</f>
        <v>MOZ001</v>
      </c>
      <c r="B80" s="190">
        <f t="shared" si="30"/>
        <v>1.9</v>
      </c>
      <c r="C80" s="191">
        <f t="shared" si="31"/>
        <v>0</v>
      </c>
      <c r="D80" s="237">
        <f t="shared" si="32"/>
        <v>2</v>
      </c>
      <c r="E80" s="236">
        <f>'Core Indicators'!R80</f>
        <v>2</v>
      </c>
      <c r="F80" s="236">
        <f>'Core Indicators'!Z80</f>
        <v>2</v>
      </c>
      <c r="G80" s="191">
        <f t="shared" si="33"/>
        <v>2</v>
      </c>
      <c r="H80" s="236">
        <f>'Core Indicators'!AH80</f>
        <v>2</v>
      </c>
      <c r="I80" s="236">
        <f>'Core Indicators'!AP80</f>
        <v>2</v>
      </c>
      <c r="J80" s="236">
        <f>'Core Indicators'!BN80</f>
        <v>2</v>
      </c>
      <c r="K80" s="236">
        <f t="shared" si="34"/>
        <v>2</v>
      </c>
      <c r="L80" s="190">
        <f t="shared" si="35"/>
        <v>2</v>
      </c>
      <c r="M80" s="237">
        <f t="shared" si="36"/>
        <v>2</v>
      </c>
      <c r="N80" s="238">
        <f>'Core Indicators'!DJ80</f>
        <v>2</v>
      </c>
      <c r="O80" s="238">
        <f>'Core Indicators'!DR80</f>
        <v>2</v>
      </c>
      <c r="P80" s="238">
        <f>'Core Indicators'!DZ80</f>
        <v>2</v>
      </c>
      <c r="Q80" s="238">
        <f>'Core Indicators'!EH80</f>
        <v>2</v>
      </c>
      <c r="R80" s="238">
        <f>'Core Indicators'!EP80</f>
        <v>2</v>
      </c>
      <c r="S80" s="191">
        <f t="shared" si="37"/>
        <v>1.6</v>
      </c>
      <c r="T80" s="191">
        <f t="shared" si="38"/>
        <v>1.1666666666666667</v>
      </c>
      <c r="U80" s="236">
        <v>1</v>
      </c>
      <c r="V80" s="236">
        <v>1</v>
      </c>
      <c r="W80" s="236">
        <f>'Core Indicators'!EX80</f>
        <v>2</v>
      </c>
      <c r="X80" s="191">
        <f t="shared" si="39"/>
        <v>1.5</v>
      </c>
      <c r="Y80" s="236">
        <v>1</v>
      </c>
      <c r="Z80" s="191">
        <f t="shared" si="40"/>
        <v>2</v>
      </c>
      <c r="AA80" s="236">
        <f>'Core Indicators'!FF80</f>
        <v>2</v>
      </c>
      <c r="AB80" s="236">
        <f t="shared" si="41"/>
        <v>2</v>
      </c>
      <c r="AC80" s="11">
        <f>'Core Indicators'!GD80</f>
        <v>2</v>
      </c>
      <c r="AD80" s="11">
        <f>'Core Indicators'!GL80</f>
        <v>2</v>
      </c>
      <c r="AE80" s="11">
        <f>'Core Indicators'!GT80</f>
        <v>2</v>
      </c>
      <c r="AF80" s="11">
        <f>'Core Indicators'!HB80</f>
        <v>2</v>
      </c>
      <c r="AG80" s="11">
        <f t="shared" si="42"/>
        <v>2</v>
      </c>
      <c r="AH80" s="11">
        <f>'Core Indicators'!HJ80</f>
        <v>2</v>
      </c>
      <c r="AI80" s="11">
        <f>'Core Indicators'!HR80</f>
        <v>2</v>
      </c>
      <c r="AJ80" s="11">
        <f t="shared" si="43"/>
        <v>2</v>
      </c>
      <c r="AK80" s="11">
        <f>'Core Indicators'!HZ80</f>
        <v>2</v>
      </c>
      <c r="AL80" s="11">
        <f>'Core Indicators'!IH80</f>
        <v>2</v>
      </c>
      <c r="AM80" s="11">
        <f>'Core Indicators'!IP80</f>
        <v>2</v>
      </c>
      <c r="AN80" s="11">
        <f t="shared" si="44"/>
        <v>2</v>
      </c>
    </row>
    <row r="81" spans="1:40" x14ac:dyDescent="0.25">
      <c r="A81" s="236" t="str">
        <f>Lists!C:C</f>
        <v>MOZ004</v>
      </c>
      <c r="B81" s="190">
        <f t="shared" si="30"/>
        <v>2.2000000000000002</v>
      </c>
      <c r="C81" s="191">
        <f t="shared" si="31"/>
        <v>0</v>
      </c>
      <c r="D81" s="237">
        <f t="shared" si="32"/>
        <v>2.4</v>
      </c>
      <c r="E81" s="236">
        <f>'Core Indicators'!R81</f>
        <v>1</v>
      </c>
      <c r="F81" s="236">
        <f>'Core Indicators'!Z81</f>
        <v>3</v>
      </c>
      <c r="G81" s="191">
        <f t="shared" si="33"/>
        <v>2.1</v>
      </c>
      <c r="H81" s="236">
        <f>'Core Indicators'!AH81</f>
        <v>3</v>
      </c>
      <c r="I81" s="236">
        <f>'Core Indicators'!AP81</f>
        <v>2</v>
      </c>
      <c r="J81" s="236">
        <f>'Core Indicators'!BN81</f>
        <v>2</v>
      </c>
      <c r="K81" s="236">
        <f t="shared" si="34"/>
        <v>2</v>
      </c>
      <c r="L81" s="190">
        <f t="shared" si="35"/>
        <v>2.5</v>
      </c>
      <c r="M81" s="237">
        <f t="shared" si="36"/>
        <v>2.4</v>
      </c>
      <c r="N81" s="238">
        <f>'Core Indicators'!DJ81</f>
        <v>2</v>
      </c>
      <c r="O81" s="238">
        <f>'Core Indicators'!DR81</f>
        <v>2</v>
      </c>
      <c r="P81" s="238">
        <f>'Core Indicators'!DZ81</f>
        <v>2</v>
      </c>
      <c r="Q81" s="238">
        <f>'Core Indicators'!EH81</f>
        <v>3</v>
      </c>
      <c r="R81" s="238">
        <f>'Core Indicators'!EP81</f>
        <v>3</v>
      </c>
      <c r="S81" s="191">
        <f t="shared" si="37"/>
        <v>1.6</v>
      </c>
      <c r="T81" s="191">
        <f t="shared" si="38"/>
        <v>1.1666666666666667</v>
      </c>
      <c r="U81" s="236">
        <v>1</v>
      </c>
      <c r="V81" s="236">
        <v>1</v>
      </c>
      <c r="W81" s="236">
        <f>'Core Indicators'!EX81</f>
        <v>2</v>
      </c>
      <c r="X81" s="191">
        <f t="shared" si="39"/>
        <v>1.5</v>
      </c>
      <c r="Y81" s="236">
        <v>1</v>
      </c>
      <c r="Z81" s="191">
        <f t="shared" si="40"/>
        <v>2</v>
      </c>
      <c r="AA81" s="236">
        <f>'Core Indicators'!FF81</f>
        <v>2</v>
      </c>
      <c r="AB81" s="236">
        <f t="shared" si="41"/>
        <v>2</v>
      </c>
      <c r="AC81" s="11">
        <f>'Core Indicators'!GD81</f>
        <v>2</v>
      </c>
      <c r="AD81" s="11">
        <f>'Core Indicators'!GL81</f>
        <v>2</v>
      </c>
      <c r="AE81" s="11">
        <f>'Core Indicators'!GT81</f>
        <v>2</v>
      </c>
      <c r="AF81" s="11">
        <f>'Core Indicators'!HB81</f>
        <v>2</v>
      </c>
      <c r="AG81" s="11">
        <f t="shared" si="42"/>
        <v>2</v>
      </c>
      <c r="AH81" s="11">
        <f>'Core Indicators'!HJ81</f>
        <v>2</v>
      </c>
      <c r="AI81" s="11">
        <f>'Core Indicators'!HR81</f>
        <v>2</v>
      </c>
      <c r="AJ81" s="11">
        <f t="shared" si="43"/>
        <v>2</v>
      </c>
      <c r="AK81" s="11">
        <f>'Core Indicators'!HZ81</f>
        <v>2</v>
      </c>
      <c r="AL81" s="11">
        <f>'Core Indicators'!IH81</f>
        <v>2</v>
      </c>
      <c r="AM81" s="11">
        <f>'Core Indicators'!IP81</f>
        <v>2</v>
      </c>
      <c r="AN81" s="11">
        <f t="shared" si="44"/>
        <v>2</v>
      </c>
    </row>
    <row r="82" spans="1:40" x14ac:dyDescent="0.25">
      <c r="A82" s="236" t="str">
        <f>Lists!C:C</f>
        <v>MOZ009</v>
      </c>
      <c r="B82" s="190">
        <f t="shared" si="30"/>
        <v>1.9</v>
      </c>
      <c r="C82" s="191">
        <f t="shared" si="31"/>
        <v>0</v>
      </c>
      <c r="D82" s="237">
        <f t="shared" si="32"/>
        <v>2</v>
      </c>
      <c r="E82" s="236">
        <f>'Core Indicators'!R82</f>
        <v>2</v>
      </c>
      <c r="F82" s="236">
        <f>'Core Indicators'!Z82</f>
        <v>2</v>
      </c>
      <c r="G82" s="191">
        <f t="shared" si="33"/>
        <v>2</v>
      </c>
      <c r="H82" s="236">
        <f>'Core Indicators'!AH82</f>
        <v>2</v>
      </c>
      <c r="I82" s="236">
        <f>'Core Indicators'!AP82</f>
        <v>2</v>
      </c>
      <c r="J82" s="236">
        <f>'Core Indicators'!BN82</f>
        <v>2</v>
      </c>
      <c r="K82" s="236">
        <f t="shared" si="34"/>
        <v>2</v>
      </c>
      <c r="L82" s="190">
        <f t="shared" si="35"/>
        <v>2</v>
      </c>
      <c r="M82" s="237">
        <f t="shared" si="36"/>
        <v>2</v>
      </c>
      <c r="N82" s="238">
        <f>'Core Indicators'!DJ82</f>
        <v>2</v>
      </c>
      <c r="O82" s="238">
        <f>'Core Indicators'!DR82</f>
        <v>2</v>
      </c>
      <c r="P82" s="238">
        <f>'Core Indicators'!DZ82</f>
        <v>2</v>
      </c>
      <c r="Q82" s="238">
        <f>'Core Indicators'!EH82</f>
        <v>2</v>
      </c>
      <c r="R82" s="238">
        <f>'Core Indicators'!EP82</f>
        <v>2</v>
      </c>
      <c r="S82" s="191">
        <f t="shared" si="37"/>
        <v>1.6</v>
      </c>
      <c r="T82" s="191">
        <f t="shared" si="38"/>
        <v>1.1666666666666667</v>
      </c>
      <c r="U82" s="236">
        <v>1</v>
      </c>
      <c r="V82" s="236">
        <v>1</v>
      </c>
      <c r="W82" s="236">
        <f>'Core Indicators'!EX82</f>
        <v>2</v>
      </c>
      <c r="X82" s="191">
        <f t="shared" si="39"/>
        <v>1.5</v>
      </c>
      <c r="Y82" s="236">
        <v>1</v>
      </c>
      <c r="Z82" s="191">
        <f t="shared" si="40"/>
        <v>2</v>
      </c>
      <c r="AA82" s="236">
        <f>'Core Indicators'!FF82</f>
        <v>2</v>
      </c>
      <c r="AB82" s="236">
        <f t="shared" si="41"/>
        <v>2</v>
      </c>
      <c r="AC82" s="11">
        <f>'Core Indicators'!GD82</f>
        <v>2</v>
      </c>
      <c r="AD82" s="11">
        <f>'Core Indicators'!GL82</f>
        <v>2</v>
      </c>
      <c r="AE82" s="11">
        <f>'Core Indicators'!GT82</f>
        <v>2</v>
      </c>
      <c r="AF82" s="11">
        <f>'Core Indicators'!HB82</f>
        <v>2</v>
      </c>
      <c r="AG82" s="11">
        <f t="shared" si="42"/>
        <v>2</v>
      </c>
      <c r="AH82" s="11">
        <f>'Core Indicators'!HJ82</f>
        <v>2</v>
      </c>
      <c r="AI82" s="11">
        <f>'Core Indicators'!HR82</f>
        <v>2</v>
      </c>
      <c r="AJ82" s="11">
        <f t="shared" si="43"/>
        <v>2</v>
      </c>
      <c r="AK82" s="11">
        <f>'Core Indicators'!HZ82</f>
        <v>2</v>
      </c>
      <c r="AL82" s="11">
        <f>'Core Indicators'!IH82</f>
        <v>2</v>
      </c>
      <c r="AM82" s="11">
        <f>'Core Indicators'!IP82</f>
        <v>2</v>
      </c>
      <c r="AN82" s="11">
        <f t="shared" si="44"/>
        <v>2</v>
      </c>
    </row>
    <row r="83" spans="1:40" x14ac:dyDescent="0.25">
      <c r="A83" s="236" t="str">
        <f>Lists!C:C</f>
        <v>MOZ010</v>
      </c>
      <c r="B83" s="190">
        <f t="shared" si="30"/>
        <v>1.9</v>
      </c>
      <c r="C83" s="191">
        <f t="shared" si="31"/>
        <v>0</v>
      </c>
      <c r="D83" s="237">
        <f t="shared" si="32"/>
        <v>2</v>
      </c>
      <c r="E83" s="236">
        <f>'Core Indicators'!R83</f>
        <v>2</v>
      </c>
      <c r="F83" s="236">
        <f>'Core Indicators'!Z83</f>
        <v>2</v>
      </c>
      <c r="G83" s="191">
        <f t="shared" si="33"/>
        <v>2</v>
      </c>
      <c r="H83" s="236">
        <f>'Core Indicators'!AH83</f>
        <v>2</v>
      </c>
      <c r="I83" s="236">
        <f>'Core Indicators'!AP83</f>
        <v>2</v>
      </c>
      <c r="J83" s="236">
        <f>'Core Indicators'!BN83</f>
        <v>2</v>
      </c>
      <c r="K83" s="236">
        <f t="shared" si="34"/>
        <v>2</v>
      </c>
      <c r="L83" s="190">
        <f t="shared" si="35"/>
        <v>2</v>
      </c>
      <c r="M83" s="237">
        <f t="shared" si="36"/>
        <v>2</v>
      </c>
      <c r="N83" s="238">
        <f>'Core Indicators'!DJ83</f>
        <v>2</v>
      </c>
      <c r="O83" s="238">
        <f>'Core Indicators'!DR83</f>
        <v>2</v>
      </c>
      <c r="P83" s="238">
        <f>'Core Indicators'!DZ83</f>
        <v>2</v>
      </c>
      <c r="Q83" s="238">
        <f>'Core Indicators'!EH83</f>
        <v>2</v>
      </c>
      <c r="R83" s="238">
        <f>'Core Indicators'!EP83</f>
        <v>2</v>
      </c>
      <c r="S83" s="191">
        <f t="shared" si="37"/>
        <v>1.6</v>
      </c>
      <c r="T83" s="191">
        <f t="shared" si="38"/>
        <v>1.1666666666666667</v>
      </c>
      <c r="U83" s="236">
        <v>1</v>
      </c>
      <c r="V83" s="236">
        <v>1</v>
      </c>
      <c r="W83" s="236">
        <f>'Core Indicators'!EX83</f>
        <v>2</v>
      </c>
      <c r="X83" s="191">
        <f t="shared" si="39"/>
        <v>1.5</v>
      </c>
      <c r="Y83" s="236">
        <v>1</v>
      </c>
      <c r="Z83" s="191">
        <f t="shared" si="40"/>
        <v>2</v>
      </c>
      <c r="AA83" s="236">
        <f>'Core Indicators'!FF83</f>
        <v>2</v>
      </c>
      <c r="AB83" s="236">
        <f t="shared" si="41"/>
        <v>2</v>
      </c>
      <c r="AC83" s="11">
        <f>'Core Indicators'!GD83</f>
        <v>2</v>
      </c>
      <c r="AD83" s="11">
        <f>'Core Indicators'!GL83</f>
        <v>2</v>
      </c>
      <c r="AE83" s="11">
        <f>'Core Indicators'!GT83</f>
        <v>2</v>
      </c>
      <c r="AF83" s="11">
        <f>'Core Indicators'!HB83</f>
        <v>2</v>
      </c>
      <c r="AG83" s="11">
        <f t="shared" si="42"/>
        <v>2</v>
      </c>
      <c r="AH83" s="11">
        <f>'Core Indicators'!HJ83</f>
        <v>2</v>
      </c>
      <c r="AI83" s="11">
        <f>'Core Indicators'!HR83</f>
        <v>2</v>
      </c>
      <c r="AJ83" s="11">
        <f t="shared" si="43"/>
        <v>2</v>
      </c>
      <c r="AK83" s="11">
        <f>'Core Indicators'!HZ83</f>
        <v>2</v>
      </c>
      <c r="AL83" s="11">
        <f>'Core Indicators'!IH83</f>
        <v>2</v>
      </c>
      <c r="AM83" s="11">
        <f>'Core Indicators'!IP83</f>
        <v>2</v>
      </c>
      <c r="AN83" s="11">
        <f t="shared" si="44"/>
        <v>2</v>
      </c>
    </row>
    <row r="84" spans="1:40" x14ac:dyDescent="0.25">
      <c r="A84" s="236" t="str">
        <f>Lists!C:C</f>
        <v>MRT002</v>
      </c>
      <c r="B84" s="190">
        <f t="shared" si="30"/>
        <v>1.6</v>
      </c>
      <c r="C84" s="191">
        <f t="shared" si="31"/>
        <v>0</v>
      </c>
      <c r="D84" s="237">
        <f t="shared" si="32"/>
        <v>1.9</v>
      </c>
      <c r="E84" s="236">
        <f>'Core Indicators'!R84</f>
        <v>2</v>
      </c>
      <c r="F84" s="236">
        <f>'Core Indicators'!Z84</f>
        <v>2</v>
      </c>
      <c r="G84" s="191">
        <f t="shared" si="33"/>
        <v>2</v>
      </c>
      <c r="H84" s="236">
        <f>'Core Indicators'!AH84</f>
        <v>2</v>
      </c>
      <c r="I84" s="236">
        <f>'Core Indicators'!AP84</f>
        <v>1</v>
      </c>
      <c r="J84" s="236">
        <f>'Core Indicators'!BN84</f>
        <v>2</v>
      </c>
      <c r="K84" s="236">
        <f t="shared" si="34"/>
        <v>1.5</v>
      </c>
      <c r="L84" s="190">
        <f t="shared" si="35"/>
        <v>1.8</v>
      </c>
      <c r="M84" s="237">
        <f t="shared" si="36"/>
        <v>1.4</v>
      </c>
      <c r="N84" s="238">
        <f>'Core Indicators'!DJ84</f>
        <v>2</v>
      </c>
      <c r="O84" s="238">
        <f>'Core Indicators'!DR84</f>
        <v>2</v>
      </c>
      <c r="P84" s="238">
        <f>'Core Indicators'!DZ84</f>
        <v>1</v>
      </c>
      <c r="Q84" s="238">
        <f>'Core Indicators'!EH84</f>
        <v>1</v>
      </c>
      <c r="R84" s="238">
        <f>'Core Indicators'!EP84</f>
        <v>1</v>
      </c>
      <c r="S84" s="191">
        <f t="shared" si="37"/>
        <v>1.6</v>
      </c>
      <c r="T84" s="191">
        <f t="shared" si="38"/>
        <v>1.1666666666666667</v>
      </c>
      <c r="U84" s="236">
        <v>1</v>
      </c>
      <c r="V84" s="236">
        <v>1</v>
      </c>
      <c r="W84" s="236">
        <f>'Core Indicators'!EX84</f>
        <v>2</v>
      </c>
      <c r="X84" s="191">
        <f t="shared" si="39"/>
        <v>1.5</v>
      </c>
      <c r="Y84" s="236">
        <v>1</v>
      </c>
      <c r="Z84" s="191">
        <f t="shared" si="40"/>
        <v>2</v>
      </c>
      <c r="AA84" s="236">
        <f>'Core Indicators'!FF84</f>
        <v>2</v>
      </c>
      <c r="AB84" s="236">
        <f t="shared" si="41"/>
        <v>2</v>
      </c>
      <c r="AC84" s="11">
        <f>'Core Indicators'!GD84</f>
        <v>2</v>
      </c>
      <c r="AD84" s="11">
        <f>'Core Indicators'!GL84</f>
        <v>2</v>
      </c>
      <c r="AE84" s="11">
        <f>'Core Indicators'!GT84</f>
        <v>2</v>
      </c>
      <c r="AF84" s="11">
        <f>'Core Indicators'!HB84</f>
        <v>2</v>
      </c>
      <c r="AG84" s="11">
        <f t="shared" si="42"/>
        <v>2</v>
      </c>
      <c r="AH84" s="11">
        <f>'Core Indicators'!HJ84</f>
        <v>2</v>
      </c>
      <c r="AI84" s="11">
        <f>'Core Indicators'!HR84</f>
        <v>2</v>
      </c>
      <c r="AJ84" s="11">
        <f t="shared" si="43"/>
        <v>2</v>
      </c>
      <c r="AK84" s="11">
        <f>'Core Indicators'!HZ84</f>
        <v>2</v>
      </c>
      <c r="AL84" s="11">
        <f>'Core Indicators'!IH84</f>
        <v>2</v>
      </c>
      <c r="AM84" s="11">
        <f>'Core Indicators'!IP84</f>
        <v>2</v>
      </c>
      <c r="AN84" s="11">
        <f t="shared" si="44"/>
        <v>2</v>
      </c>
    </row>
    <row r="85" spans="1:40" x14ac:dyDescent="0.25">
      <c r="A85" s="236" t="str">
        <f>Lists!C:C</f>
        <v>MRT003</v>
      </c>
      <c r="B85" s="190">
        <f t="shared" si="30"/>
        <v>1.3</v>
      </c>
      <c r="C85" s="191">
        <f t="shared" si="31"/>
        <v>1</v>
      </c>
      <c r="D85" s="237">
        <f t="shared" si="32"/>
        <v>1.5</v>
      </c>
      <c r="E85" s="236">
        <f>'Core Indicators'!R85</f>
        <v>2</v>
      </c>
      <c r="F85" s="236">
        <f>'Core Indicators'!Z85</f>
        <v>1</v>
      </c>
      <c r="G85" s="191">
        <f t="shared" si="33"/>
        <v>1.5</v>
      </c>
      <c r="H85" s="236">
        <f>'Core Indicators'!AH85</f>
        <v>1</v>
      </c>
      <c r="I85" s="236" t="str">
        <f>'Core Indicators'!AP85</f>
        <v>x</v>
      </c>
      <c r="J85" s="236">
        <f>'Core Indicators'!BN85</f>
        <v>2</v>
      </c>
      <c r="K85" s="236">
        <f t="shared" si="34"/>
        <v>2</v>
      </c>
      <c r="L85" s="190">
        <f t="shared" si="35"/>
        <v>1.5</v>
      </c>
      <c r="M85" s="237">
        <f t="shared" si="36"/>
        <v>1</v>
      </c>
      <c r="N85" s="238">
        <f>'Core Indicators'!DJ85</f>
        <v>1</v>
      </c>
      <c r="O85" s="238">
        <f>'Core Indicators'!DR85</f>
        <v>1</v>
      </c>
      <c r="P85" s="238">
        <f>'Core Indicators'!DZ85</f>
        <v>1</v>
      </c>
      <c r="Q85" s="238">
        <f>'Core Indicators'!EH85</f>
        <v>1</v>
      </c>
      <c r="R85" s="238">
        <f>'Core Indicators'!EP85</f>
        <v>1</v>
      </c>
      <c r="S85" s="191">
        <f t="shared" si="37"/>
        <v>1.6</v>
      </c>
      <c r="T85" s="191">
        <f t="shared" si="38"/>
        <v>1.1666666666666667</v>
      </c>
      <c r="U85" s="236">
        <v>1</v>
      </c>
      <c r="V85" s="236">
        <v>1</v>
      </c>
      <c r="W85" s="236">
        <f>'Core Indicators'!EX85</f>
        <v>2</v>
      </c>
      <c r="X85" s="191">
        <f t="shared" si="39"/>
        <v>1.5</v>
      </c>
      <c r="Y85" s="236">
        <v>1</v>
      </c>
      <c r="Z85" s="191">
        <f t="shared" si="40"/>
        <v>2</v>
      </c>
      <c r="AA85" s="236">
        <f>'Core Indicators'!FF85</f>
        <v>2</v>
      </c>
      <c r="AB85" s="236">
        <f t="shared" si="41"/>
        <v>2</v>
      </c>
      <c r="AC85" s="11">
        <f>'Core Indicators'!GD85</f>
        <v>2</v>
      </c>
      <c r="AD85" s="11">
        <f>'Core Indicators'!GL85</f>
        <v>2</v>
      </c>
      <c r="AE85" s="11">
        <f>'Core Indicators'!GT85</f>
        <v>2</v>
      </c>
      <c r="AF85" s="11">
        <f>'Core Indicators'!HB85</f>
        <v>2</v>
      </c>
      <c r="AG85" s="11">
        <f t="shared" si="42"/>
        <v>2</v>
      </c>
      <c r="AH85" s="11">
        <f>'Core Indicators'!HJ85</f>
        <v>2</v>
      </c>
      <c r="AI85" s="11">
        <f>'Core Indicators'!HR85</f>
        <v>2</v>
      </c>
      <c r="AJ85" s="11">
        <f t="shared" si="43"/>
        <v>2</v>
      </c>
      <c r="AK85" s="11">
        <f>'Core Indicators'!HZ85</f>
        <v>2</v>
      </c>
      <c r="AL85" s="11">
        <f>'Core Indicators'!IH85</f>
        <v>2</v>
      </c>
      <c r="AM85" s="11">
        <f>'Core Indicators'!IP85</f>
        <v>2</v>
      </c>
      <c r="AN85" s="11">
        <f t="shared" si="44"/>
        <v>2</v>
      </c>
    </row>
    <row r="86" spans="1:40" x14ac:dyDescent="0.25">
      <c r="A86" s="236" t="str">
        <f>Lists!C:C</f>
        <v>MWI002</v>
      </c>
      <c r="B86" s="190">
        <f t="shared" si="30"/>
        <v>1.9</v>
      </c>
      <c r="C86" s="191">
        <f t="shared" si="31"/>
        <v>0</v>
      </c>
      <c r="D86" s="237">
        <f t="shared" si="32"/>
        <v>2</v>
      </c>
      <c r="E86" s="236">
        <f>'Core Indicators'!R86</f>
        <v>2</v>
      </c>
      <c r="F86" s="236">
        <f>'Core Indicators'!Z86</f>
        <v>2</v>
      </c>
      <c r="G86" s="191">
        <f t="shared" si="33"/>
        <v>2</v>
      </c>
      <c r="H86" s="236">
        <f>'Core Indicators'!AH86</f>
        <v>2</v>
      </c>
      <c r="I86" s="236">
        <f>'Core Indicators'!AP86</f>
        <v>2</v>
      </c>
      <c r="J86" s="236">
        <f>'Core Indicators'!BN86</f>
        <v>2</v>
      </c>
      <c r="K86" s="236">
        <f t="shared" si="34"/>
        <v>2</v>
      </c>
      <c r="L86" s="190">
        <f t="shared" si="35"/>
        <v>2</v>
      </c>
      <c r="M86" s="237">
        <f t="shared" si="36"/>
        <v>2</v>
      </c>
      <c r="N86" s="238">
        <f>'Core Indicators'!DJ86</f>
        <v>2</v>
      </c>
      <c r="O86" s="238">
        <f>'Core Indicators'!DR86</f>
        <v>2</v>
      </c>
      <c r="P86" s="238">
        <f>'Core Indicators'!DZ86</f>
        <v>2</v>
      </c>
      <c r="Q86" s="238">
        <f>'Core Indicators'!EH86</f>
        <v>2</v>
      </c>
      <c r="R86" s="238">
        <f>'Core Indicators'!EP86</f>
        <v>2</v>
      </c>
      <c r="S86" s="191">
        <f t="shared" si="37"/>
        <v>1.6</v>
      </c>
      <c r="T86" s="191">
        <f t="shared" si="38"/>
        <v>1.1666666666666667</v>
      </c>
      <c r="U86" s="236">
        <v>1</v>
      </c>
      <c r="V86" s="236">
        <v>1</v>
      </c>
      <c r="W86" s="236">
        <f>'Core Indicators'!EX86</f>
        <v>2</v>
      </c>
      <c r="X86" s="191">
        <f t="shared" si="39"/>
        <v>1.5</v>
      </c>
      <c r="Y86" s="236">
        <v>1</v>
      </c>
      <c r="Z86" s="191">
        <f t="shared" si="40"/>
        <v>2</v>
      </c>
      <c r="AA86" s="236">
        <f>'Core Indicators'!FF86</f>
        <v>2</v>
      </c>
      <c r="AB86" s="236">
        <f t="shared" si="41"/>
        <v>2</v>
      </c>
      <c r="AC86" s="11">
        <f>'Core Indicators'!GD86</f>
        <v>2</v>
      </c>
      <c r="AD86" s="11">
        <f>'Core Indicators'!GL86</f>
        <v>2</v>
      </c>
      <c r="AE86" s="11">
        <f>'Core Indicators'!GT86</f>
        <v>2</v>
      </c>
      <c r="AF86" s="11">
        <f>'Core Indicators'!HB86</f>
        <v>2</v>
      </c>
      <c r="AG86" s="11">
        <f t="shared" si="42"/>
        <v>2</v>
      </c>
      <c r="AH86" s="11">
        <f>'Core Indicators'!HJ86</f>
        <v>2</v>
      </c>
      <c r="AI86" s="11">
        <f>'Core Indicators'!HR86</f>
        <v>2</v>
      </c>
      <c r="AJ86" s="11">
        <f t="shared" si="43"/>
        <v>2</v>
      </c>
      <c r="AK86" s="11">
        <f>'Core Indicators'!HZ86</f>
        <v>2</v>
      </c>
      <c r="AL86" s="11">
        <f>'Core Indicators'!IH86</f>
        <v>2</v>
      </c>
      <c r="AM86" s="11">
        <f>'Core Indicators'!IP86</f>
        <v>2</v>
      </c>
      <c r="AN86" s="11">
        <f t="shared" si="44"/>
        <v>2</v>
      </c>
    </row>
    <row r="87" spans="1:40" x14ac:dyDescent="0.25">
      <c r="A87" s="236" t="str">
        <f>Lists!C:C</f>
        <v>MWI005</v>
      </c>
      <c r="B87" s="190">
        <f t="shared" si="30"/>
        <v>1.8</v>
      </c>
      <c r="C87" s="191">
        <f t="shared" si="31"/>
        <v>0</v>
      </c>
      <c r="D87" s="237">
        <f t="shared" si="32"/>
        <v>2</v>
      </c>
      <c r="E87" s="236">
        <f>'Core Indicators'!R87</f>
        <v>2</v>
      </c>
      <c r="F87" s="236">
        <f>'Core Indicators'!Z87</f>
        <v>2</v>
      </c>
      <c r="G87" s="191">
        <f t="shared" si="33"/>
        <v>2</v>
      </c>
      <c r="H87" s="236">
        <f>'Core Indicators'!AH87</f>
        <v>2</v>
      </c>
      <c r="I87" s="236">
        <f>'Core Indicators'!AP87</f>
        <v>2</v>
      </c>
      <c r="J87" s="236">
        <f>'Core Indicators'!BN87</f>
        <v>2</v>
      </c>
      <c r="K87" s="236">
        <f t="shared" si="34"/>
        <v>2</v>
      </c>
      <c r="L87" s="190">
        <f t="shared" si="35"/>
        <v>2</v>
      </c>
      <c r="M87" s="237">
        <f t="shared" si="36"/>
        <v>2</v>
      </c>
      <c r="N87" s="238">
        <f>'Core Indicators'!DJ87</f>
        <v>2</v>
      </c>
      <c r="O87" s="238">
        <f>'Core Indicators'!DR87</f>
        <v>2</v>
      </c>
      <c r="P87" s="238">
        <f>'Core Indicators'!DZ87</f>
        <v>2</v>
      </c>
      <c r="Q87" s="238">
        <f>'Core Indicators'!EH87</f>
        <v>2</v>
      </c>
      <c r="R87" s="238">
        <f>'Core Indicators'!EP87</f>
        <v>2</v>
      </c>
      <c r="S87" s="191">
        <f t="shared" si="37"/>
        <v>1.3</v>
      </c>
      <c r="T87" s="191">
        <f t="shared" si="38"/>
        <v>1.1666666666666667</v>
      </c>
      <c r="U87" s="236">
        <v>1</v>
      </c>
      <c r="V87" s="236">
        <v>1</v>
      </c>
      <c r="W87" s="236">
        <f>'Core Indicators'!EX87</f>
        <v>2</v>
      </c>
      <c r="X87" s="191">
        <f t="shared" si="39"/>
        <v>1.5</v>
      </c>
      <c r="Y87" s="236">
        <v>1</v>
      </c>
      <c r="Z87" s="191">
        <f t="shared" si="40"/>
        <v>1.5</v>
      </c>
      <c r="AA87" s="236">
        <f>'Core Indicators'!FF87</f>
        <v>1</v>
      </c>
      <c r="AB87" s="236">
        <f t="shared" si="41"/>
        <v>2</v>
      </c>
      <c r="AC87" s="11">
        <f>'Core Indicators'!GD87</f>
        <v>2</v>
      </c>
      <c r="AD87" s="11">
        <f>'Core Indicators'!GL87</f>
        <v>2</v>
      </c>
      <c r="AE87" s="11">
        <f>'Core Indicators'!GT87</f>
        <v>2</v>
      </c>
      <c r="AF87" s="11">
        <f>'Core Indicators'!HB87</f>
        <v>2</v>
      </c>
      <c r="AG87" s="11">
        <f t="shared" si="42"/>
        <v>2</v>
      </c>
      <c r="AH87" s="11">
        <f>'Core Indicators'!HJ87</f>
        <v>2</v>
      </c>
      <c r="AI87" s="11">
        <f>'Core Indicators'!HR87</f>
        <v>2</v>
      </c>
      <c r="AJ87" s="11">
        <f t="shared" si="43"/>
        <v>2</v>
      </c>
      <c r="AK87" s="11">
        <f>'Core Indicators'!HZ87</f>
        <v>2</v>
      </c>
      <c r="AL87" s="11">
        <f>'Core Indicators'!IH87</f>
        <v>2</v>
      </c>
      <c r="AM87" s="11">
        <f>'Core Indicators'!IP87</f>
        <v>2</v>
      </c>
      <c r="AN87" s="11">
        <f t="shared" si="44"/>
        <v>2</v>
      </c>
    </row>
    <row r="88" spans="1:40" x14ac:dyDescent="0.25">
      <c r="A88" s="236" t="str">
        <f>Lists!C:C</f>
        <v>MYS001</v>
      </c>
      <c r="B88" s="190">
        <f t="shared" si="30"/>
        <v>2.1</v>
      </c>
      <c r="C88" s="191">
        <f t="shared" si="31"/>
        <v>0</v>
      </c>
      <c r="D88" s="237">
        <f t="shared" si="32"/>
        <v>2.9</v>
      </c>
      <c r="E88" s="236">
        <f>'Core Indicators'!R88</f>
        <v>3</v>
      </c>
      <c r="F88" s="236">
        <f>'Core Indicators'!Z88</f>
        <v>3</v>
      </c>
      <c r="G88" s="191">
        <f t="shared" si="33"/>
        <v>3</v>
      </c>
      <c r="H88" s="236">
        <f>'Core Indicators'!AH88</f>
        <v>3</v>
      </c>
      <c r="I88" s="236">
        <f>'Core Indicators'!AP88</f>
        <v>2</v>
      </c>
      <c r="J88" s="236">
        <f>'Core Indicators'!BN88</f>
        <v>3</v>
      </c>
      <c r="K88" s="236">
        <f t="shared" si="34"/>
        <v>2.5</v>
      </c>
      <c r="L88" s="190">
        <f t="shared" si="35"/>
        <v>2.8</v>
      </c>
      <c r="M88" s="237">
        <f t="shared" si="36"/>
        <v>2</v>
      </c>
      <c r="N88" s="238">
        <f>'Core Indicators'!DJ88</f>
        <v>2</v>
      </c>
      <c r="O88" s="238">
        <f>'Core Indicators'!DR88</f>
        <v>2</v>
      </c>
      <c r="P88" s="238">
        <f>'Core Indicators'!DZ88</f>
        <v>2</v>
      </c>
      <c r="Q88" s="238">
        <f>'Core Indicators'!EH88</f>
        <v>2</v>
      </c>
      <c r="R88" s="238">
        <f>'Core Indicators'!EP88</f>
        <v>2</v>
      </c>
      <c r="S88" s="191">
        <f t="shared" si="37"/>
        <v>1.7</v>
      </c>
      <c r="T88" s="191">
        <f t="shared" si="38"/>
        <v>1.3333333333333333</v>
      </c>
      <c r="U88" s="236">
        <v>1</v>
      </c>
      <c r="V88" s="236">
        <v>1</v>
      </c>
      <c r="W88" s="236">
        <f>'Core Indicators'!EX88</f>
        <v>3</v>
      </c>
      <c r="X88" s="191">
        <f t="shared" si="39"/>
        <v>2</v>
      </c>
      <c r="Y88" s="236">
        <v>1</v>
      </c>
      <c r="Z88" s="191">
        <f t="shared" si="40"/>
        <v>2</v>
      </c>
      <c r="AA88" s="236">
        <f>'Core Indicators'!FF88</f>
        <v>2</v>
      </c>
      <c r="AB88" s="236">
        <f t="shared" si="41"/>
        <v>2</v>
      </c>
      <c r="AC88" s="11">
        <f>'Core Indicators'!GD88</f>
        <v>2</v>
      </c>
      <c r="AD88" s="11">
        <f>'Core Indicators'!GL88</f>
        <v>2</v>
      </c>
      <c r="AE88" s="11">
        <f>'Core Indicators'!GT88</f>
        <v>2</v>
      </c>
      <c r="AF88" s="11">
        <f>'Core Indicators'!HB88</f>
        <v>2</v>
      </c>
      <c r="AG88" s="11">
        <f t="shared" si="42"/>
        <v>2</v>
      </c>
      <c r="AH88" s="11">
        <f>'Core Indicators'!HJ88</f>
        <v>2</v>
      </c>
      <c r="AI88" s="11">
        <f>'Core Indicators'!HR88</f>
        <v>2</v>
      </c>
      <c r="AJ88" s="11">
        <f t="shared" si="43"/>
        <v>2</v>
      </c>
      <c r="AK88" s="11">
        <f>'Core Indicators'!HZ88</f>
        <v>2</v>
      </c>
      <c r="AL88" s="11">
        <f>'Core Indicators'!IH88</f>
        <v>2</v>
      </c>
      <c r="AM88" s="11">
        <f>'Core Indicators'!IP88</f>
        <v>2</v>
      </c>
      <c r="AN88" s="11">
        <f t="shared" si="44"/>
        <v>2</v>
      </c>
    </row>
    <row r="89" spans="1:40" x14ac:dyDescent="0.25">
      <c r="A89" s="236" t="str">
        <f>Lists!C:C</f>
        <v>NAM002</v>
      </c>
      <c r="B89" s="190">
        <f t="shared" si="30"/>
        <v>1.2</v>
      </c>
      <c r="C89" s="191">
        <f t="shared" si="31"/>
        <v>1</v>
      </c>
      <c r="D89" s="237">
        <f t="shared" si="32"/>
        <v>1.5</v>
      </c>
      <c r="E89" s="236">
        <f>'Core Indicators'!R89</f>
        <v>2</v>
      </c>
      <c r="F89" s="236">
        <f>'Core Indicators'!Z89</f>
        <v>1</v>
      </c>
      <c r="G89" s="191">
        <f t="shared" si="33"/>
        <v>1.5</v>
      </c>
      <c r="H89" s="236">
        <f>'Core Indicators'!AH89</f>
        <v>1</v>
      </c>
      <c r="I89" s="236" t="str">
        <f>'Core Indicators'!AP89</f>
        <v>x</v>
      </c>
      <c r="J89" s="236">
        <f>'Core Indicators'!BN89</f>
        <v>2</v>
      </c>
      <c r="K89" s="236">
        <f t="shared" si="34"/>
        <v>2</v>
      </c>
      <c r="L89" s="190">
        <f t="shared" si="35"/>
        <v>1.5</v>
      </c>
      <c r="M89" s="237">
        <f t="shared" si="36"/>
        <v>1</v>
      </c>
      <c r="N89" s="238">
        <f>'Core Indicators'!DJ89</f>
        <v>1</v>
      </c>
      <c r="O89" s="238">
        <f>'Core Indicators'!DR89</f>
        <v>1</v>
      </c>
      <c r="P89" s="238">
        <f>'Core Indicators'!DZ89</f>
        <v>1</v>
      </c>
      <c r="Q89" s="238">
        <f>'Core Indicators'!EH89</f>
        <v>1</v>
      </c>
      <c r="R89" s="238">
        <f>'Core Indicators'!EP89</f>
        <v>1</v>
      </c>
      <c r="S89" s="191">
        <f t="shared" si="37"/>
        <v>1.3</v>
      </c>
      <c r="T89" s="191">
        <f t="shared" si="38"/>
        <v>1.1666666666666667</v>
      </c>
      <c r="U89" s="236">
        <v>1</v>
      </c>
      <c r="V89" s="236">
        <v>1</v>
      </c>
      <c r="W89" s="236">
        <f>'Core Indicators'!EX89</f>
        <v>2</v>
      </c>
      <c r="X89" s="191">
        <f t="shared" si="39"/>
        <v>1.5</v>
      </c>
      <c r="Y89" s="236">
        <v>1</v>
      </c>
      <c r="Z89" s="191">
        <f t="shared" si="40"/>
        <v>1.5</v>
      </c>
      <c r="AA89" s="236">
        <f>'Core Indicators'!FF89</f>
        <v>1</v>
      </c>
      <c r="AB89" s="236">
        <f t="shared" si="41"/>
        <v>2</v>
      </c>
      <c r="AC89" s="11">
        <f>'Core Indicators'!GD89</f>
        <v>2</v>
      </c>
      <c r="AD89" s="11">
        <f>'Core Indicators'!GL89</f>
        <v>2</v>
      </c>
      <c r="AE89" s="11">
        <f>'Core Indicators'!GT89</f>
        <v>2</v>
      </c>
      <c r="AF89" s="11">
        <f>'Core Indicators'!HB89</f>
        <v>2</v>
      </c>
      <c r="AG89" s="11">
        <f t="shared" si="42"/>
        <v>2</v>
      </c>
      <c r="AH89" s="11">
        <f>'Core Indicators'!HJ89</f>
        <v>2</v>
      </c>
      <c r="AI89" s="11">
        <f>'Core Indicators'!HR89</f>
        <v>2</v>
      </c>
      <c r="AJ89" s="11">
        <f t="shared" si="43"/>
        <v>2</v>
      </c>
      <c r="AK89" s="11">
        <f>'Core Indicators'!HZ89</f>
        <v>2</v>
      </c>
      <c r="AL89" s="11">
        <f>'Core Indicators'!IH89</f>
        <v>2</v>
      </c>
      <c r="AM89" s="11">
        <f>'Core Indicators'!IP89</f>
        <v>2</v>
      </c>
      <c r="AN89" s="11">
        <f t="shared" si="44"/>
        <v>2</v>
      </c>
    </row>
    <row r="90" spans="1:40" x14ac:dyDescent="0.25">
      <c r="A90" s="236" t="str">
        <f>Lists!C:C</f>
        <v>NER001</v>
      </c>
      <c r="B90" s="190">
        <f t="shared" si="30"/>
        <v>1.1000000000000001</v>
      </c>
      <c r="C90" s="191">
        <f t="shared" si="31"/>
        <v>0</v>
      </c>
      <c r="D90" s="237">
        <f t="shared" si="32"/>
        <v>1.2</v>
      </c>
      <c r="E90" s="236">
        <f>'Core Indicators'!R90</f>
        <v>2</v>
      </c>
      <c r="F90" s="236">
        <f>'Core Indicators'!Z90</f>
        <v>1</v>
      </c>
      <c r="G90" s="191">
        <f t="shared" si="33"/>
        <v>1.5</v>
      </c>
      <c r="H90" s="236">
        <f>'Core Indicators'!AH90</f>
        <v>1</v>
      </c>
      <c r="I90" s="236">
        <f>'Core Indicators'!AP90</f>
        <v>1</v>
      </c>
      <c r="J90" s="236">
        <f>'Core Indicators'!BN90</f>
        <v>1</v>
      </c>
      <c r="K90" s="236">
        <f t="shared" si="34"/>
        <v>1</v>
      </c>
      <c r="L90" s="190">
        <f t="shared" si="35"/>
        <v>1</v>
      </c>
      <c r="M90" s="237">
        <f t="shared" si="36"/>
        <v>1</v>
      </c>
      <c r="N90" s="238">
        <f>'Core Indicators'!DJ90</f>
        <v>1</v>
      </c>
      <c r="O90" s="238">
        <f>'Core Indicators'!DR90</f>
        <v>1</v>
      </c>
      <c r="P90" s="238">
        <f>'Core Indicators'!DZ90</f>
        <v>1</v>
      </c>
      <c r="Q90" s="238">
        <f>'Core Indicators'!EH90</f>
        <v>1</v>
      </c>
      <c r="R90" s="238">
        <f>'Core Indicators'!EP90</f>
        <v>1</v>
      </c>
      <c r="S90" s="191">
        <f t="shared" si="37"/>
        <v>1.3</v>
      </c>
      <c r="T90" s="191">
        <f t="shared" si="38"/>
        <v>1</v>
      </c>
      <c r="U90" s="236">
        <v>1</v>
      </c>
      <c r="V90" s="236">
        <v>1</v>
      </c>
      <c r="W90" s="236">
        <f>'Core Indicators'!EX90</f>
        <v>1</v>
      </c>
      <c r="X90" s="191">
        <f t="shared" si="39"/>
        <v>1</v>
      </c>
      <c r="Y90" s="236">
        <v>1</v>
      </c>
      <c r="Z90" s="191">
        <f t="shared" si="40"/>
        <v>1.5</v>
      </c>
      <c r="AA90" s="236">
        <f>'Core Indicators'!FF90</f>
        <v>1</v>
      </c>
      <c r="AB90" s="236">
        <f t="shared" si="41"/>
        <v>2</v>
      </c>
      <c r="AC90" s="11">
        <f>'Core Indicators'!GD90</f>
        <v>2</v>
      </c>
      <c r="AD90" s="11">
        <f>'Core Indicators'!GL90</f>
        <v>2</v>
      </c>
      <c r="AE90" s="11">
        <f>'Core Indicators'!GT90</f>
        <v>2</v>
      </c>
      <c r="AF90" s="11">
        <f>'Core Indicators'!HB90</f>
        <v>2</v>
      </c>
      <c r="AG90" s="11">
        <f t="shared" si="42"/>
        <v>2</v>
      </c>
      <c r="AH90" s="11">
        <f>'Core Indicators'!HJ90</f>
        <v>2</v>
      </c>
      <c r="AI90" s="11">
        <f>'Core Indicators'!HR90</f>
        <v>2</v>
      </c>
      <c r="AJ90" s="11">
        <f t="shared" si="43"/>
        <v>2</v>
      </c>
      <c r="AK90" s="11">
        <f>'Core Indicators'!HZ90</f>
        <v>2</v>
      </c>
      <c r="AL90" s="11">
        <f>'Core Indicators'!IH90</f>
        <v>2</v>
      </c>
      <c r="AM90" s="11">
        <f>'Core Indicators'!IP90</f>
        <v>2</v>
      </c>
      <c r="AN90" s="11">
        <f t="shared" si="44"/>
        <v>2</v>
      </c>
    </row>
    <row r="91" spans="1:40" x14ac:dyDescent="0.25">
      <c r="A91" s="236" t="str">
        <f>Lists!C:C</f>
        <v>NER002</v>
      </c>
      <c r="B91" s="190">
        <f t="shared" si="30"/>
        <v>1.1000000000000001</v>
      </c>
      <c r="C91" s="191">
        <f t="shared" si="31"/>
        <v>0</v>
      </c>
      <c r="D91" s="237">
        <f t="shared" si="32"/>
        <v>1.2</v>
      </c>
      <c r="E91" s="236">
        <f>'Core Indicators'!R91</f>
        <v>2</v>
      </c>
      <c r="F91" s="236">
        <f>'Core Indicators'!Z91</f>
        <v>1</v>
      </c>
      <c r="G91" s="191">
        <f t="shared" si="33"/>
        <v>1.5</v>
      </c>
      <c r="H91" s="236">
        <f>'Core Indicators'!AH91</f>
        <v>1</v>
      </c>
      <c r="I91" s="236">
        <f>'Core Indicators'!AP91</f>
        <v>1</v>
      </c>
      <c r="J91" s="236">
        <f>'Core Indicators'!BN91</f>
        <v>1</v>
      </c>
      <c r="K91" s="236">
        <f t="shared" si="34"/>
        <v>1</v>
      </c>
      <c r="L91" s="190">
        <f t="shared" si="35"/>
        <v>1</v>
      </c>
      <c r="M91" s="237">
        <f t="shared" si="36"/>
        <v>1</v>
      </c>
      <c r="N91" s="238">
        <f>'Core Indicators'!DJ91</f>
        <v>1</v>
      </c>
      <c r="O91" s="238">
        <f>'Core Indicators'!DR91</f>
        <v>1</v>
      </c>
      <c r="P91" s="238">
        <f>'Core Indicators'!DZ91</f>
        <v>1</v>
      </c>
      <c r="Q91" s="238">
        <f>'Core Indicators'!EH91</f>
        <v>1</v>
      </c>
      <c r="R91" s="238">
        <f>'Core Indicators'!EP91</f>
        <v>1</v>
      </c>
      <c r="S91" s="191">
        <f t="shared" si="37"/>
        <v>1.3</v>
      </c>
      <c r="T91" s="191">
        <f t="shared" si="38"/>
        <v>1</v>
      </c>
      <c r="U91" s="236">
        <v>1</v>
      </c>
      <c r="V91" s="236">
        <v>1</v>
      </c>
      <c r="W91" s="236">
        <f>'Core Indicators'!EX91</f>
        <v>1</v>
      </c>
      <c r="X91" s="191">
        <f t="shared" si="39"/>
        <v>1</v>
      </c>
      <c r="Y91" s="236">
        <v>1</v>
      </c>
      <c r="Z91" s="191">
        <f t="shared" si="40"/>
        <v>1.5</v>
      </c>
      <c r="AA91" s="236">
        <f>'Core Indicators'!FF91</f>
        <v>1</v>
      </c>
      <c r="AB91" s="236">
        <f t="shared" si="41"/>
        <v>2</v>
      </c>
      <c r="AC91" s="11">
        <f>'Core Indicators'!GD91</f>
        <v>2</v>
      </c>
      <c r="AD91" s="11">
        <f>'Core Indicators'!GL91</f>
        <v>2</v>
      </c>
      <c r="AE91" s="11">
        <f>'Core Indicators'!GT91</f>
        <v>2</v>
      </c>
      <c r="AF91" s="11">
        <f>'Core Indicators'!HB91</f>
        <v>2</v>
      </c>
      <c r="AG91" s="11">
        <f t="shared" si="42"/>
        <v>2</v>
      </c>
      <c r="AH91" s="11">
        <f>'Core Indicators'!HJ91</f>
        <v>2</v>
      </c>
      <c r="AI91" s="11">
        <f>'Core Indicators'!HR91</f>
        <v>2</v>
      </c>
      <c r="AJ91" s="11">
        <f t="shared" si="43"/>
        <v>2</v>
      </c>
      <c r="AK91" s="11">
        <f>'Core Indicators'!HZ91</f>
        <v>2</v>
      </c>
      <c r="AL91" s="11">
        <f>'Core Indicators'!IH91</f>
        <v>2</v>
      </c>
      <c r="AM91" s="11">
        <f>'Core Indicators'!IP91</f>
        <v>2</v>
      </c>
      <c r="AN91" s="11">
        <f t="shared" si="44"/>
        <v>2</v>
      </c>
    </row>
    <row r="92" spans="1:40" x14ac:dyDescent="0.25">
      <c r="A92" s="236" t="str">
        <f>Lists!C:C</f>
        <v>NER003</v>
      </c>
      <c r="B92" s="190">
        <f t="shared" si="30"/>
        <v>1.1000000000000001</v>
      </c>
      <c r="C92" s="191">
        <f t="shared" si="31"/>
        <v>0</v>
      </c>
      <c r="D92" s="237">
        <f t="shared" si="32"/>
        <v>1</v>
      </c>
      <c r="E92" s="236">
        <f>'Core Indicators'!R92</f>
        <v>1</v>
      </c>
      <c r="F92" s="236">
        <f>'Core Indicators'!Z92</f>
        <v>1</v>
      </c>
      <c r="G92" s="191">
        <f t="shared" si="33"/>
        <v>1</v>
      </c>
      <c r="H92" s="236">
        <f>'Core Indicators'!AH92</f>
        <v>1</v>
      </c>
      <c r="I92" s="236">
        <f>'Core Indicators'!AP92</f>
        <v>1</v>
      </c>
      <c r="J92" s="236">
        <f>'Core Indicators'!BN92</f>
        <v>1</v>
      </c>
      <c r="K92" s="236">
        <f t="shared" si="34"/>
        <v>1</v>
      </c>
      <c r="L92" s="190">
        <f t="shared" si="35"/>
        <v>1</v>
      </c>
      <c r="M92" s="237">
        <f t="shared" si="36"/>
        <v>1</v>
      </c>
      <c r="N92" s="238">
        <f>'Core Indicators'!DJ92</f>
        <v>1</v>
      </c>
      <c r="O92" s="238">
        <f>'Core Indicators'!DR92</f>
        <v>1</v>
      </c>
      <c r="P92" s="238">
        <f>'Core Indicators'!DZ92</f>
        <v>1</v>
      </c>
      <c r="Q92" s="238">
        <f>'Core Indicators'!EH92</f>
        <v>1</v>
      </c>
      <c r="R92" s="238">
        <f>'Core Indicators'!EP92</f>
        <v>1</v>
      </c>
      <c r="S92" s="191">
        <f t="shared" si="37"/>
        <v>1.3</v>
      </c>
      <c r="T92" s="191">
        <f t="shared" si="38"/>
        <v>1</v>
      </c>
      <c r="U92" s="236">
        <v>1</v>
      </c>
      <c r="V92" s="236">
        <v>1</v>
      </c>
      <c r="W92" s="236">
        <f>'Core Indicators'!EX92</f>
        <v>1</v>
      </c>
      <c r="X92" s="191">
        <f t="shared" si="39"/>
        <v>1</v>
      </c>
      <c r="Y92" s="236">
        <v>1</v>
      </c>
      <c r="Z92" s="191">
        <f t="shared" si="40"/>
        <v>1.5</v>
      </c>
      <c r="AA92" s="236">
        <f>'Core Indicators'!FF92</f>
        <v>1</v>
      </c>
      <c r="AB92" s="236">
        <f t="shared" si="41"/>
        <v>2</v>
      </c>
      <c r="AC92" s="11">
        <f>'Core Indicators'!GD92</f>
        <v>2</v>
      </c>
      <c r="AD92" s="11">
        <f>'Core Indicators'!GL92</f>
        <v>2</v>
      </c>
      <c r="AE92" s="11">
        <f>'Core Indicators'!GT92</f>
        <v>2</v>
      </c>
      <c r="AF92" s="11">
        <f>'Core Indicators'!HB92</f>
        <v>2</v>
      </c>
      <c r="AG92" s="11">
        <f t="shared" si="42"/>
        <v>2</v>
      </c>
      <c r="AH92" s="11">
        <f>'Core Indicators'!HJ92</f>
        <v>2</v>
      </c>
      <c r="AI92" s="11">
        <f>'Core Indicators'!HR92</f>
        <v>2</v>
      </c>
      <c r="AJ92" s="11">
        <f t="shared" si="43"/>
        <v>2</v>
      </c>
      <c r="AK92" s="11">
        <f>'Core Indicators'!HZ92</f>
        <v>2</v>
      </c>
      <c r="AL92" s="11">
        <f>'Core Indicators'!IH92</f>
        <v>2</v>
      </c>
      <c r="AM92" s="11">
        <f>'Core Indicators'!IP92</f>
        <v>2</v>
      </c>
      <c r="AN92" s="11">
        <f t="shared" si="44"/>
        <v>2</v>
      </c>
    </row>
    <row r="93" spans="1:40" x14ac:dyDescent="0.25">
      <c r="A93" s="236" t="str">
        <f>Lists!C:C</f>
        <v>NER004</v>
      </c>
      <c r="B93" s="190">
        <f t="shared" si="30"/>
        <v>1.1000000000000001</v>
      </c>
      <c r="C93" s="191">
        <f t="shared" si="31"/>
        <v>0</v>
      </c>
      <c r="D93" s="237">
        <f t="shared" si="32"/>
        <v>1</v>
      </c>
      <c r="E93" s="236">
        <f>'Core Indicators'!R93</f>
        <v>1</v>
      </c>
      <c r="F93" s="236">
        <f>'Core Indicators'!Z93</f>
        <v>1</v>
      </c>
      <c r="G93" s="191">
        <f t="shared" si="33"/>
        <v>1</v>
      </c>
      <c r="H93" s="236">
        <f>'Core Indicators'!AH93</f>
        <v>1</v>
      </c>
      <c r="I93" s="236">
        <f>'Core Indicators'!AP93</f>
        <v>1</v>
      </c>
      <c r="J93" s="236">
        <f>'Core Indicators'!BN93</f>
        <v>1</v>
      </c>
      <c r="K93" s="236">
        <f t="shared" si="34"/>
        <v>1</v>
      </c>
      <c r="L93" s="190">
        <f t="shared" si="35"/>
        <v>1</v>
      </c>
      <c r="M93" s="237">
        <f t="shared" si="36"/>
        <v>1</v>
      </c>
      <c r="N93" s="238">
        <f>'Core Indicators'!DJ93</f>
        <v>1</v>
      </c>
      <c r="O93" s="238">
        <f>'Core Indicators'!DR93</f>
        <v>1</v>
      </c>
      <c r="P93" s="238">
        <f>'Core Indicators'!DZ93</f>
        <v>1</v>
      </c>
      <c r="Q93" s="238">
        <f>'Core Indicators'!EH93</f>
        <v>1</v>
      </c>
      <c r="R93" s="238">
        <f>'Core Indicators'!EP93</f>
        <v>1</v>
      </c>
      <c r="S93" s="191">
        <f t="shared" si="37"/>
        <v>1.3</v>
      </c>
      <c r="T93" s="191">
        <f t="shared" si="38"/>
        <v>1</v>
      </c>
      <c r="U93" s="236">
        <v>1</v>
      </c>
      <c r="V93" s="236">
        <v>1</v>
      </c>
      <c r="W93" s="236">
        <f>'Core Indicators'!EX93</f>
        <v>1</v>
      </c>
      <c r="X93" s="191">
        <f t="shared" si="39"/>
        <v>1</v>
      </c>
      <c r="Y93" s="236">
        <v>1</v>
      </c>
      <c r="Z93" s="191">
        <f t="shared" si="40"/>
        <v>1.5</v>
      </c>
      <c r="AA93" s="236">
        <f>'Core Indicators'!FF93</f>
        <v>1</v>
      </c>
      <c r="AB93" s="236">
        <f t="shared" si="41"/>
        <v>2</v>
      </c>
      <c r="AC93" s="11">
        <f>'Core Indicators'!GD93</f>
        <v>2</v>
      </c>
      <c r="AD93" s="11">
        <f>'Core Indicators'!GL93</f>
        <v>2</v>
      </c>
      <c r="AE93" s="11">
        <f>'Core Indicators'!GT93</f>
        <v>2</v>
      </c>
      <c r="AF93" s="11">
        <f>'Core Indicators'!HB93</f>
        <v>2</v>
      </c>
      <c r="AG93" s="11">
        <f t="shared" si="42"/>
        <v>2</v>
      </c>
      <c r="AH93" s="11">
        <f>'Core Indicators'!HJ93</f>
        <v>2</v>
      </c>
      <c r="AI93" s="11">
        <f>'Core Indicators'!HR93</f>
        <v>2</v>
      </c>
      <c r="AJ93" s="11">
        <f t="shared" si="43"/>
        <v>2</v>
      </c>
      <c r="AK93" s="11">
        <f>'Core Indicators'!HZ93</f>
        <v>2</v>
      </c>
      <c r="AL93" s="11">
        <f>'Core Indicators'!IH93</f>
        <v>2</v>
      </c>
      <c r="AM93" s="11">
        <f>'Core Indicators'!IP93</f>
        <v>2</v>
      </c>
      <c r="AN93" s="11">
        <f t="shared" si="44"/>
        <v>2</v>
      </c>
    </row>
    <row r="94" spans="1:40" x14ac:dyDescent="0.25">
      <c r="A94" s="236" t="str">
        <f>Lists!C:C</f>
        <v>NGA001</v>
      </c>
      <c r="B94" s="190">
        <f t="shared" si="30"/>
        <v>2.5</v>
      </c>
      <c r="C94" s="191">
        <f t="shared" si="31"/>
        <v>0</v>
      </c>
      <c r="D94" s="237">
        <f t="shared" si="32"/>
        <v>2.6</v>
      </c>
      <c r="E94" s="236">
        <f>'Core Indicators'!R94</f>
        <v>2</v>
      </c>
      <c r="F94" s="236">
        <f>'Core Indicators'!Z94</f>
        <v>2</v>
      </c>
      <c r="G94" s="191">
        <f t="shared" si="33"/>
        <v>2</v>
      </c>
      <c r="H94" s="236">
        <f>'Core Indicators'!AH94</f>
        <v>3</v>
      </c>
      <c r="I94" s="236">
        <f>'Core Indicators'!AP94</f>
        <v>3</v>
      </c>
      <c r="J94" s="236">
        <f>'Core Indicators'!BN94</f>
        <v>2</v>
      </c>
      <c r="K94" s="236">
        <f t="shared" si="34"/>
        <v>2.5</v>
      </c>
      <c r="L94" s="190">
        <f t="shared" si="35"/>
        <v>2.8</v>
      </c>
      <c r="M94" s="237">
        <f t="shared" si="36"/>
        <v>3</v>
      </c>
      <c r="N94" s="238">
        <f>'Core Indicators'!DJ94</f>
        <v>3</v>
      </c>
      <c r="O94" s="238">
        <f>'Core Indicators'!DR94</f>
        <v>3</v>
      </c>
      <c r="P94" s="238">
        <f>'Core Indicators'!DZ94</f>
        <v>3</v>
      </c>
      <c r="Q94" s="238">
        <f>'Core Indicators'!EH94</f>
        <v>3</v>
      </c>
      <c r="R94" s="238">
        <f>'Core Indicators'!EP94</f>
        <v>3</v>
      </c>
      <c r="S94" s="191">
        <f t="shared" si="37"/>
        <v>1.6</v>
      </c>
      <c r="T94" s="191">
        <f t="shared" si="38"/>
        <v>1.1666666666666667</v>
      </c>
      <c r="U94" s="236">
        <v>1</v>
      </c>
      <c r="V94" s="236">
        <v>1</v>
      </c>
      <c r="W94" s="236">
        <f>'Core Indicators'!EX94</f>
        <v>2</v>
      </c>
      <c r="X94" s="191">
        <f t="shared" si="39"/>
        <v>1.5</v>
      </c>
      <c r="Y94" s="236">
        <v>1</v>
      </c>
      <c r="Z94" s="191">
        <f t="shared" si="40"/>
        <v>2</v>
      </c>
      <c r="AA94" s="236">
        <f>'Core Indicators'!FF94</f>
        <v>2</v>
      </c>
      <c r="AB94" s="236">
        <f t="shared" si="41"/>
        <v>2</v>
      </c>
      <c r="AC94" s="11">
        <f>'Core Indicators'!GD94</f>
        <v>2</v>
      </c>
      <c r="AD94" s="11">
        <f>'Core Indicators'!GL94</f>
        <v>2</v>
      </c>
      <c r="AE94" s="11">
        <f>'Core Indicators'!GT94</f>
        <v>2</v>
      </c>
      <c r="AF94" s="11">
        <f>'Core Indicators'!HB94</f>
        <v>2</v>
      </c>
      <c r="AG94" s="11">
        <f t="shared" si="42"/>
        <v>2</v>
      </c>
      <c r="AH94" s="11">
        <f>'Core Indicators'!HJ94</f>
        <v>2</v>
      </c>
      <c r="AI94" s="11">
        <f>'Core Indicators'!HR94</f>
        <v>2</v>
      </c>
      <c r="AJ94" s="11">
        <f t="shared" si="43"/>
        <v>2</v>
      </c>
      <c r="AK94" s="11">
        <f>'Core Indicators'!HZ94</f>
        <v>2</v>
      </c>
      <c r="AL94" s="11">
        <f>'Core Indicators'!IH94</f>
        <v>2</v>
      </c>
      <c r="AM94" s="11">
        <f>'Core Indicators'!IP94</f>
        <v>2</v>
      </c>
      <c r="AN94" s="11">
        <f t="shared" si="44"/>
        <v>2</v>
      </c>
    </row>
    <row r="95" spans="1:40" x14ac:dyDescent="0.25">
      <c r="A95" s="236" t="str">
        <f>Lists!C:C</f>
        <v>NGA003</v>
      </c>
      <c r="B95" s="190">
        <f t="shared" si="30"/>
        <v>2.5</v>
      </c>
      <c r="C95" s="191">
        <f t="shared" si="31"/>
        <v>0</v>
      </c>
      <c r="D95" s="237">
        <f t="shared" si="32"/>
        <v>2.7</v>
      </c>
      <c r="E95" s="236">
        <f>'Core Indicators'!R95</f>
        <v>2</v>
      </c>
      <c r="F95" s="236">
        <f>'Core Indicators'!Z95</f>
        <v>3</v>
      </c>
      <c r="G95" s="191">
        <f t="shared" si="33"/>
        <v>2.5</v>
      </c>
      <c r="H95" s="236">
        <f>'Core Indicators'!AH95</f>
        <v>3</v>
      </c>
      <c r="I95" s="236">
        <f>'Core Indicators'!AP95</f>
        <v>3</v>
      </c>
      <c r="J95" s="236">
        <f>'Core Indicators'!BN95</f>
        <v>2</v>
      </c>
      <c r="K95" s="236">
        <f t="shared" si="34"/>
        <v>2.5</v>
      </c>
      <c r="L95" s="190">
        <f t="shared" si="35"/>
        <v>2.8</v>
      </c>
      <c r="M95" s="237">
        <f t="shared" si="36"/>
        <v>3</v>
      </c>
      <c r="N95" s="238">
        <f>'Core Indicators'!DJ95</f>
        <v>3</v>
      </c>
      <c r="O95" s="238">
        <f>'Core Indicators'!DR95</f>
        <v>3</v>
      </c>
      <c r="P95" s="238">
        <f>'Core Indicators'!DZ95</f>
        <v>3</v>
      </c>
      <c r="Q95" s="238">
        <f>'Core Indicators'!EH95</f>
        <v>3</v>
      </c>
      <c r="R95" s="238">
        <f>'Core Indicators'!EP95</f>
        <v>3</v>
      </c>
      <c r="S95" s="191">
        <f t="shared" si="37"/>
        <v>1.6</v>
      </c>
      <c r="T95" s="191">
        <f t="shared" si="38"/>
        <v>1.1666666666666667</v>
      </c>
      <c r="U95" s="236">
        <v>1</v>
      </c>
      <c r="V95" s="236">
        <v>1</v>
      </c>
      <c r="W95" s="236">
        <f>'Core Indicators'!EX95</f>
        <v>2</v>
      </c>
      <c r="X95" s="191">
        <f t="shared" si="39"/>
        <v>1.5</v>
      </c>
      <c r="Y95" s="236">
        <v>1</v>
      </c>
      <c r="Z95" s="191">
        <f t="shared" si="40"/>
        <v>2</v>
      </c>
      <c r="AA95" s="236">
        <f>'Core Indicators'!FF95</f>
        <v>2</v>
      </c>
      <c r="AB95" s="236">
        <f t="shared" si="41"/>
        <v>2</v>
      </c>
      <c r="AC95" s="11">
        <f>'Core Indicators'!GD95</f>
        <v>2</v>
      </c>
      <c r="AD95" s="11">
        <f>'Core Indicators'!GL95</f>
        <v>2</v>
      </c>
      <c r="AE95" s="11">
        <f>'Core Indicators'!GT95</f>
        <v>2</v>
      </c>
      <c r="AF95" s="11">
        <f>'Core Indicators'!HB95</f>
        <v>2</v>
      </c>
      <c r="AG95" s="11">
        <f t="shared" si="42"/>
        <v>2</v>
      </c>
      <c r="AH95" s="11">
        <f>'Core Indicators'!HJ95</f>
        <v>2</v>
      </c>
      <c r="AI95" s="11">
        <f>'Core Indicators'!HR95</f>
        <v>2</v>
      </c>
      <c r="AJ95" s="11">
        <f t="shared" si="43"/>
        <v>2</v>
      </c>
      <c r="AK95" s="11">
        <f>'Core Indicators'!HZ95</f>
        <v>2</v>
      </c>
      <c r="AL95" s="11">
        <f>'Core Indicators'!IH95</f>
        <v>2</v>
      </c>
      <c r="AM95" s="11">
        <f>'Core Indicators'!IP95</f>
        <v>2</v>
      </c>
      <c r="AN95" s="11">
        <f t="shared" si="44"/>
        <v>2</v>
      </c>
    </row>
    <row r="96" spans="1:40" x14ac:dyDescent="0.25">
      <c r="A96" s="236" t="str">
        <f>Lists!C:C</f>
        <v>NGA004</v>
      </c>
      <c r="B96" s="190">
        <f t="shared" si="30"/>
        <v>1.9</v>
      </c>
      <c r="C96" s="191">
        <f t="shared" si="31"/>
        <v>1</v>
      </c>
      <c r="D96" s="237">
        <f t="shared" si="32"/>
        <v>2</v>
      </c>
      <c r="E96" s="236">
        <f>'Core Indicators'!R96</f>
        <v>2</v>
      </c>
      <c r="F96" s="236">
        <f>'Core Indicators'!Z96</f>
        <v>2</v>
      </c>
      <c r="G96" s="191">
        <f t="shared" si="33"/>
        <v>2</v>
      </c>
      <c r="H96" s="236">
        <f>'Core Indicators'!AH96</f>
        <v>2</v>
      </c>
      <c r="I96" s="236">
        <f>'Core Indicators'!AP96</f>
        <v>2</v>
      </c>
      <c r="J96" s="236">
        <f>'Core Indicators'!BN96</f>
        <v>2</v>
      </c>
      <c r="K96" s="236">
        <f t="shared" si="34"/>
        <v>2</v>
      </c>
      <c r="L96" s="190">
        <f t="shared" si="35"/>
        <v>2</v>
      </c>
      <c r="M96" s="237">
        <f t="shared" si="36"/>
        <v>2</v>
      </c>
      <c r="N96" s="238">
        <f>'Core Indicators'!DJ96</f>
        <v>2</v>
      </c>
      <c r="O96" s="238">
        <f>'Core Indicators'!DR96</f>
        <v>2</v>
      </c>
      <c r="P96" s="238">
        <f>'Core Indicators'!DZ96</f>
        <v>2</v>
      </c>
      <c r="Q96" s="238">
        <f>'Core Indicators'!EH96</f>
        <v>2</v>
      </c>
      <c r="R96" s="238">
        <f>'Core Indicators'!EP96</f>
        <v>2</v>
      </c>
      <c r="S96" s="191">
        <f t="shared" si="37"/>
        <v>1.6</v>
      </c>
      <c r="T96" s="191">
        <f t="shared" si="38"/>
        <v>1.1666666666666667</v>
      </c>
      <c r="U96" s="236">
        <v>1</v>
      </c>
      <c r="V96" s="236">
        <v>1</v>
      </c>
      <c r="W96" s="236">
        <f>'Core Indicators'!EX96</f>
        <v>2</v>
      </c>
      <c r="X96" s="191">
        <f t="shared" si="39"/>
        <v>1.5</v>
      </c>
      <c r="Y96" s="236">
        <v>1</v>
      </c>
      <c r="Z96" s="191">
        <f t="shared" si="40"/>
        <v>2</v>
      </c>
      <c r="AA96" s="236" t="str">
        <f>'Core Indicators'!FF96</f>
        <v>x</v>
      </c>
      <c r="AB96" s="236">
        <f t="shared" si="41"/>
        <v>2</v>
      </c>
      <c r="AC96" s="11">
        <f>'Core Indicators'!GD96</f>
        <v>2</v>
      </c>
      <c r="AD96" s="11">
        <f>'Core Indicators'!GL96</f>
        <v>2</v>
      </c>
      <c r="AE96" s="11">
        <f>'Core Indicators'!GT96</f>
        <v>2</v>
      </c>
      <c r="AF96" s="11">
        <f>'Core Indicators'!HB96</f>
        <v>2</v>
      </c>
      <c r="AG96" s="11">
        <f t="shared" si="42"/>
        <v>2</v>
      </c>
      <c r="AH96" s="11">
        <f>'Core Indicators'!HJ96</f>
        <v>2</v>
      </c>
      <c r="AI96" s="11">
        <f>'Core Indicators'!HR96</f>
        <v>2</v>
      </c>
      <c r="AJ96" s="11">
        <f t="shared" si="43"/>
        <v>2</v>
      </c>
      <c r="AK96" s="11">
        <f>'Core Indicators'!HZ96</f>
        <v>2</v>
      </c>
      <c r="AL96" s="11">
        <f>'Core Indicators'!IH96</f>
        <v>2</v>
      </c>
      <c r="AM96" s="11">
        <f>'Core Indicators'!IP96</f>
        <v>2</v>
      </c>
      <c r="AN96" s="11">
        <f t="shared" si="44"/>
        <v>2</v>
      </c>
    </row>
    <row r="97" spans="1:40" x14ac:dyDescent="0.25">
      <c r="A97" s="236" t="str">
        <f>Lists!C:C</f>
        <v>NGA007</v>
      </c>
      <c r="B97" s="190">
        <f t="shared" si="30"/>
        <v>2.4</v>
      </c>
      <c r="C97" s="191">
        <f t="shared" si="31"/>
        <v>0</v>
      </c>
      <c r="D97" s="237">
        <f t="shared" si="32"/>
        <v>2.6</v>
      </c>
      <c r="E97" s="236">
        <f>'Core Indicators'!R97</f>
        <v>2</v>
      </c>
      <c r="F97" s="236">
        <f>'Core Indicators'!Z97</f>
        <v>2</v>
      </c>
      <c r="G97" s="191">
        <f t="shared" si="33"/>
        <v>2</v>
      </c>
      <c r="H97" s="236">
        <f>'Core Indicators'!AH97</f>
        <v>3</v>
      </c>
      <c r="I97" s="236">
        <f>'Core Indicators'!AP97</f>
        <v>3</v>
      </c>
      <c r="J97" s="236">
        <f>'Core Indicators'!BN97</f>
        <v>2</v>
      </c>
      <c r="K97" s="236">
        <f t="shared" si="34"/>
        <v>2.5</v>
      </c>
      <c r="L97" s="190">
        <f t="shared" si="35"/>
        <v>2.8</v>
      </c>
      <c r="M97" s="237">
        <f t="shared" si="36"/>
        <v>3</v>
      </c>
      <c r="N97" s="238">
        <f>'Core Indicators'!DJ97</f>
        <v>3</v>
      </c>
      <c r="O97" s="238">
        <f>'Core Indicators'!DR97</f>
        <v>3</v>
      </c>
      <c r="P97" s="238">
        <f>'Core Indicators'!DZ97</f>
        <v>3</v>
      </c>
      <c r="Q97" s="238">
        <f>'Core Indicators'!EH97</f>
        <v>3</v>
      </c>
      <c r="R97" s="238">
        <f>'Core Indicators'!EP97</f>
        <v>3</v>
      </c>
      <c r="S97" s="191">
        <f t="shared" si="37"/>
        <v>1.3</v>
      </c>
      <c r="T97" s="191">
        <f t="shared" si="38"/>
        <v>1.1666666666666667</v>
      </c>
      <c r="U97" s="236">
        <v>1</v>
      </c>
      <c r="V97" s="236">
        <v>1</v>
      </c>
      <c r="W97" s="236">
        <f>'Core Indicators'!EX97</f>
        <v>2</v>
      </c>
      <c r="X97" s="191">
        <f t="shared" si="39"/>
        <v>1.5</v>
      </c>
      <c r="Y97" s="236">
        <v>1</v>
      </c>
      <c r="Z97" s="191">
        <f t="shared" si="40"/>
        <v>1.5</v>
      </c>
      <c r="AA97" s="236">
        <f>'Core Indicators'!FF97</f>
        <v>1</v>
      </c>
      <c r="AB97" s="236">
        <f t="shared" si="41"/>
        <v>2</v>
      </c>
      <c r="AC97" s="11">
        <f>'Core Indicators'!GD97</f>
        <v>2</v>
      </c>
      <c r="AD97" s="11">
        <f>'Core Indicators'!GL97</f>
        <v>2</v>
      </c>
      <c r="AE97" s="11">
        <f>'Core Indicators'!GT97</f>
        <v>2</v>
      </c>
      <c r="AF97" s="11">
        <f>'Core Indicators'!HB97</f>
        <v>2</v>
      </c>
      <c r="AG97" s="11">
        <f t="shared" si="42"/>
        <v>2</v>
      </c>
      <c r="AH97" s="11">
        <f>'Core Indicators'!HJ97</f>
        <v>2</v>
      </c>
      <c r="AI97" s="11">
        <f>'Core Indicators'!HR97</f>
        <v>2</v>
      </c>
      <c r="AJ97" s="11">
        <f t="shared" si="43"/>
        <v>2</v>
      </c>
      <c r="AK97" s="11">
        <f>'Core Indicators'!HZ97</f>
        <v>2</v>
      </c>
      <c r="AL97" s="11">
        <f>'Core Indicators'!IH97</f>
        <v>2</v>
      </c>
      <c r="AM97" s="11">
        <f>'Core Indicators'!IP97</f>
        <v>2</v>
      </c>
      <c r="AN97" s="11">
        <f t="shared" si="44"/>
        <v>2</v>
      </c>
    </row>
    <row r="98" spans="1:40" x14ac:dyDescent="0.25">
      <c r="A98" s="236" t="str">
        <f>Lists!C:C</f>
        <v>NGA008</v>
      </c>
      <c r="B98" s="190">
        <f t="shared" si="30"/>
        <v>1.9</v>
      </c>
      <c r="C98" s="191">
        <f t="shared" si="31"/>
        <v>1</v>
      </c>
      <c r="D98" s="237">
        <f t="shared" si="32"/>
        <v>2.2000000000000002</v>
      </c>
      <c r="E98" s="236">
        <f>'Core Indicators'!R98</f>
        <v>2</v>
      </c>
      <c r="F98" s="236">
        <f>'Core Indicators'!Z98</f>
        <v>3</v>
      </c>
      <c r="G98" s="191">
        <f t="shared" si="33"/>
        <v>2.5</v>
      </c>
      <c r="H98" s="236">
        <f>'Core Indicators'!AH98</f>
        <v>2</v>
      </c>
      <c r="I98" s="236">
        <f>'Core Indicators'!AP98</f>
        <v>2</v>
      </c>
      <c r="J98" s="236" t="str">
        <f>'Core Indicators'!BN98</f>
        <v>x</v>
      </c>
      <c r="K98" s="236">
        <f t="shared" si="34"/>
        <v>2</v>
      </c>
      <c r="L98" s="190">
        <f t="shared" si="35"/>
        <v>2</v>
      </c>
      <c r="M98" s="237">
        <f t="shared" si="36"/>
        <v>2</v>
      </c>
      <c r="N98" s="238">
        <f>'Core Indicators'!DJ98</f>
        <v>2</v>
      </c>
      <c r="O98" s="238">
        <f>'Core Indicators'!DR98</f>
        <v>2</v>
      </c>
      <c r="P98" s="238">
        <f>'Core Indicators'!DZ98</f>
        <v>2</v>
      </c>
      <c r="Q98" s="238" t="str">
        <f>'Core Indicators'!EH98</f>
        <v>x</v>
      </c>
      <c r="R98" s="238" t="str">
        <f>'Core Indicators'!EP98</f>
        <v>x</v>
      </c>
      <c r="S98" s="191">
        <f t="shared" si="37"/>
        <v>1.6</v>
      </c>
      <c r="T98" s="191">
        <f t="shared" si="38"/>
        <v>1.1666666666666667</v>
      </c>
      <c r="U98" s="236">
        <v>1</v>
      </c>
      <c r="V98" s="236">
        <v>1</v>
      </c>
      <c r="W98" s="236">
        <f>'Core Indicators'!EX98</f>
        <v>2</v>
      </c>
      <c r="X98" s="191">
        <f t="shared" si="39"/>
        <v>1.5</v>
      </c>
      <c r="Y98" s="236">
        <v>1</v>
      </c>
      <c r="Z98" s="191">
        <f t="shared" si="40"/>
        <v>2</v>
      </c>
      <c r="AA98" s="236">
        <f>'Core Indicators'!FF98</f>
        <v>2</v>
      </c>
      <c r="AB98" s="236">
        <f t="shared" si="41"/>
        <v>2</v>
      </c>
      <c r="AC98" s="11">
        <f>'Core Indicators'!GD98</f>
        <v>2</v>
      </c>
      <c r="AD98" s="11">
        <f>'Core Indicators'!GL98</f>
        <v>2</v>
      </c>
      <c r="AE98" s="11">
        <f>'Core Indicators'!GT98</f>
        <v>2</v>
      </c>
      <c r="AF98" s="11">
        <f>'Core Indicators'!HB98</f>
        <v>2</v>
      </c>
      <c r="AG98" s="11">
        <f t="shared" si="42"/>
        <v>2</v>
      </c>
      <c r="AH98" s="11">
        <f>'Core Indicators'!HJ98</f>
        <v>2</v>
      </c>
      <c r="AI98" s="11">
        <f>'Core Indicators'!HR98</f>
        <v>2</v>
      </c>
      <c r="AJ98" s="11">
        <f t="shared" si="43"/>
        <v>2</v>
      </c>
      <c r="AK98" s="11">
        <f>'Core Indicators'!HZ98</f>
        <v>2</v>
      </c>
      <c r="AL98" s="11">
        <f>'Core Indicators'!IH98</f>
        <v>2</v>
      </c>
      <c r="AM98" s="11">
        <f>'Core Indicators'!IP98</f>
        <v>2</v>
      </c>
      <c r="AN98" s="11">
        <f t="shared" si="44"/>
        <v>2</v>
      </c>
    </row>
    <row r="99" spans="1:40" x14ac:dyDescent="0.25">
      <c r="A99" s="236" t="str">
        <f>Lists!C:C</f>
        <v>NIC001</v>
      </c>
      <c r="B99" s="190">
        <f t="shared" ref="B99:B130" si="45">IF(OR(M99="x",D99="x"),"x",ROUND((5-GEOMEAN(((5-D99)/5*4+1),((5-M99)/5*4+1),((5-M99)/5*4+1)))/4*3.5+S99*0.3,1))</f>
        <v>1.9</v>
      </c>
      <c r="C99" s="191">
        <f t="shared" ref="C99:C130" si="46">COUNTIF(E99:F99,"x")+COUNTIF(H99:I99,"x")+COUNTIF(J99:J99,"x")+COUNTIF(M99,"x")+COUNTIF(U99:W99,"x")+COUNTIF(Y99:AB99,"x")</f>
        <v>1</v>
      </c>
      <c r="D99" s="237">
        <f t="shared" ref="D99:D130" si="47">IF(OR(L99="x",G99="x"),"x",ROUND((5-GEOMEAN(((5-L99)/5*4+1),((5-L99)/5*4+1),((5-G99)/5*4+1)))/4*5,1))</f>
        <v>2</v>
      </c>
      <c r="E99" s="236">
        <f>'Core Indicators'!R99</f>
        <v>2</v>
      </c>
      <c r="F99" s="236">
        <f>'Core Indicators'!Z99</f>
        <v>2</v>
      </c>
      <c r="G99" s="191">
        <f t="shared" ref="G99:G130" si="48">IF(AND(F99="x",E99="x"),"x",IF(OR(F99="x",E99="x"),AVERAGE(E99,F99),ROUND((10-GEOMEAN(((10-E99)/10*9+1),((10-F99)/10*9+1)))/9*10,1)))</f>
        <v>2</v>
      </c>
      <c r="H99" s="236">
        <f>'Core Indicators'!AH99</f>
        <v>2</v>
      </c>
      <c r="I99" s="236">
        <f>'Core Indicators'!AP99</f>
        <v>2</v>
      </c>
      <c r="J99" s="236">
        <f>'Core Indicators'!BN99</f>
        <v>2</v>
      </c>
      <c r="K99" s="236">
        <f t="shared" ref="K99:K130" si="49">IF(AND(J99="x",I99="x"),"x",IF(OR(J99="x",I99="x"),AVERAGE(I99,J99),ROUND((10-GEOMEAN(((10-I99)/10*9+1),((10-J99)/10*9+1)))/9*10,1)))</f>
        <v>2</v>
      </c>
      <c r="L99" s="190">
        <f t="shared" ref="L99:L130" si="50">IF(AND(H99="x",K99="x"),"x",IF(OR(H99="x",K99="x"),AVERAGE(H99,K99),ROUND((10-GEOMEAN(((10-H99)/10*9+1),((10-K99)/10*9+1)))/9*10,1)))</f>
        <v>2</v>
      </c>
      <c r="M99" s="237">
        <f t="shared" ref="M99:M130" si="51">IF(N99="x","x",AVERAGE(N99:R99))</f>
        <v>2</v>
      </c>
      <c r="N99" s="238">
        <f>'Core Indicators'!DJ99</f>
        <v>2</v>
      </c>
      <c r="O99" s="238">
        <f>'Core Indicators'!DR99</f>
        <v>2</v>
      </c>
      <c r="P99" s="238" t="str">
        <f>'Core Indicators'!DZ99</f>
        <v>x</v>
      </c>
      <c r="Q99" s="238" t="str">
        <f>'Core Indicators'!EH99</f>
        <v>x</v>
      </c>
      <c r="R99" s="238" t="str">
        <f>'Core Indicators'!EP99</f>
        <v>x</v>
      </c>
      <c r="S99" s="191">
        <f t="shared" ref="S99:S130" si="52">IF(OR(Z99="x",T99="x"),T99,ROUND((10-GEOMEAN(((10-T99)/10*9+1),((10-Z99)/10*9+1)))/9*10,1))</f>
        <v>1.6</v>
      </c>
      <c r="T99" s="191">
        <f t="shared" ref="T99:T130" si="53">AVERAGE(U99,X99,Y99)</f>
        <v>1.1666666666666667</v>
      </c>
      <c r="U99" s="236">
        <v>1</v>
      </c>
      <c r="V99" s="236">
        <v>1</v>
      </c>
      <c r="W99" s="236">
        <f>'Core Indicators'!EX99</f>
        <v>2</v>
      </c>
      <c r="X99" s="191">
        <f t="shared" ref="X99:X130" si="54">AVERAGE(V99:W99)</f>
        <v>1.5</v>
      </c>
      <c r="Y99" s="236">
        <v>1</v>
      </c>
      <c r="Z99" s="191">
        <f t="shared" ref="Z99:Z130" si="55">IF(AND(AA99="x",AB99="x"),"x",AVERAGE(AA99:AB99))</f>
        <v>2</v>
      </c>
      <c r="AA99" s="236" t="str">
        <f>'Core Indicators'!FF99</f>
        <v>x</v>
      </c>
      <c r="AB99" s="236">
        <f t="shared" ref="AB99:AB130" si="56">IF(AND(AJ99="x",AN99="x",AG99="x"),"x",(AVERAGE(AJ99,AN99,AG99)))</f>
        <v>2</v>
      </c>
      <c r="AC99" s="11">
        <f>'Core Indicators'!GD99</f>
        <v>2</v>
      </c>
      <c r="AD99" s="11">
        <f>'Core Indicators'!GL99</f>
        <v>2</v>
      </c>
      <c r="AE99" s="11">
        <f>'Core Indicators'!GT99</f>
        <v>2</v>
      </c>
      <c r="AF99" s="11">
        <f>'Core Indicators'!HB99</f>
        <v>2</v>
      </c>
      <c r="AG99" s="11">
        <f t="shared" ref="AG99:AG130" si="57">IF(AND(AC99="x",AD99="x",AE99="x",AF99="x"),"x",AVERAGE(AC99:AF99))</f>
        <v>2</v>
      </c>
      <c r="AH99" s="11">
        <f>'Core Indicators'!HJ99</f>
        <v>2</v>
      </c>
      <c r="AI99" s="11">
        <f>'Core Indicators'!HR99</f>
        <v>2</v>
      </c>
      <c r="AJ99" s="11">
        <f t="shared" ref="AJ99:AJ130" si="58">IF(AND(AH99="x",AI99="x"),"x",AVERAGE(AH99:AI99))</f>
        <v>2</v>
      </c>
      <c r="AK99" s="11">
        <f>'Core Indicators'!HZ99</f>
        <v>2</v>
      </c>
      <c r="AL99" s="11">
        <f>'Core Indicators'!IH99</f>
        <v>2</v>
      </c>
      <c r="AM99" s="11">
        <f>'Core Indicators'!IP99</f>
        <v>2</v>
      </c>
      <c r="AN99" s="11">
        <f t="shared" ref="AN99:AN130" si="59">IF(AND(AK99="x",AL99="x",AM99="x"),"x",AVERAGE(AK99:AM99))</f>
        <v>2</v>
      </c>
    </row>
    <row r="100" spans="1:40" x14ac:dyDescent="0.25">
      <c r="A100" s="236" t="str">
        <f>Lists!C:C</f>
        <v>PAK001</v>
      </c>
      <c r="B100" s="190">
        <f t="shared" si="45"/>
        <v>1.7</v>
      </c>
      <c r="C100" s="191">
        <f t="shared" si="46"/>
        <v>0</v>
      </c>
      <c r="D100" s="237">
        <f t="shared" si="47"/>
        <v>1.8</v>
      </c>
      <c r="E100" s="236">
        <f>'Core Indicators'!R100</f>
        <v>1</v>
      </c>
      <c r="F100" s="236">
        <f>'Core Indicators'!Z100</f>
        <v>2</v>
      </c>
      <c r="G100" s="191">
        <f t="shared" si="48"/>
        <v>1.5</v>
      </c>
      <c r="H100" s="236">
        <f>'Core Indicators'!AH100</f>
        <v>2</v>
      </c>
      <c r="I100" s="236">
        <f>'Core Indicators'!AP100</f>
        <v>2</v>
      </c>
      <c r="J100" s="236">
        <f>'Core Indicators'!BN100</f>
        <v>2</v>
      </c>
      <c r="K100" s="236">
        <f t="shared" si="49"/>
        <v>2</v>
      </c>
      <c r="L100" s="190">
        <f t="shared" si="50"/>
        <v>2</v>
      </c>
      <c r="M100" s="237">
        <f t="shared" si="51"/>
        <v>2</v>
      </c>
      <c r="N100" s="238">
        <f>'Core Indicators'!DJ100</f>
        <v>2</v>
      </c>
      <c r="O100" s="238">
        <f>'Core Indicators'!DR100</f>
        <v>2</v>
      </c>
      <c r="P100" s="238">
        <f>'Core Indicators'!DZ100</f>
        <v>2</v>
      </c>
      <c r="Q100" s="238">
        <f>'Core Indicators'!EH100</f>
        <v>2</v>
      </c>
      <c r="R100" s="238">
        <f>'Core Indicators'!EP100</f>
        <v>2</v>
      </c>
      <c r="S100" s="191">
        <f t="shared" si="52"/>
        <v>1.3</v>
      </c>
      <c r="T100" s="191">
        <f t="shared" si="53"/>
        <v>1.1666666666666667</v>
      </c>
      <c r="U100" s="236">
        <v>1</v>
      </c>
      <c r="V100" s="236">
        <v>1</v>
      </c>
      <c r="W100" s="236">
        <f>'Core Indicators'!EX100</f>
        <v>2</v>
      </c>
      <c r="X100" s="191">
        <f t="shared" si="54"/>
        <v>1.5</v>
      </c>
      <c r="Y100" s="236">
        <v>1</v>
      </c>
      <c r="Z100" s="191">
        <f t="shared" si="55"/>
        <v>1.5</v>
      </c>
      <c r="AA100" s="236">
        <f>'Core Indicators'!FF100</f>
        <v>1</v>
      </c>
      <c r="AB100" s="236">
        <f t="shared" si="56"/>
        <v>2</v>
      </c>
      <c r="AC100" s="11">
        <f>'Core Indicators'!GD100</f>
        <v>2</v>
      </c>
      <c r="AD100" s="11">
        <f>'Core Indicators'!GL100</f>
        <v>2</v>
      </c>
      <c r="AE100" s="11">
        <f>'Core Indicators'!GT100</f>
        <v>2</v>
      </c>
      <c r="AF100" s="11">
        <f>'Core Indicators'!HB100</f>
        <v>2</v>
      </c>
      <c r="AG100" s="11">
        <f t="shared" si="57"/>
        <v>2</v>
      </c>
      <c r="AH100" s="11">
        <f>'Core Indicators'!HJ100</f>
        <v>2</v>
      </c>
      <c r="AI100" s="11">
        <f>'Core Indicators'!HR100</f>
        <v>2</v>
      </c>
      <c r="AJ100" s="11">
        <f t="shared" si="58"/>
        <v>2</v>
      </c>
      <c r="AK100" s="11">
        <f>'Core Indicators'!HZ100</f>
        <v>2</v>
      </c>
      <c r="AL100" s="11">
        <f>'Core Indicators'!IH100</f>
        <v>2</v>
      </c>
      <c r="AM100" s="11">
        <f>'Core Indicators'!IP100</f>
        <v>2</v>
      </c>
      <c r="AN100" s="11">
        <f t="shared" si="59"/>
        <v>2</v>
      </c>
    </row>
    <row r="101" spans="1:40" x14ac:dyDescent="0.25">
      <c r="A101" s="236" t="str">
        <f>Lists!C:C</f>
        <v>PAK004</v>
      </c>
      <c r="B101" s="190">
        <f t="shared" si="45"/>
        <v>1.5</v>
      </c>
      <c r="C101" s="191">
        <f t="shared" si="46"/>
        <v>2</v>
      </c>
      <c r="D101" s="237">
        <f t="shared" si="47"/>
        <v>2.4</v>
      </c>
      <c r="E101" s="236">
        <f>'Core Indicators'!R101</f>
        <v>1</v>
      </c>
      <c r="F101" s="236">
        <f>'Core Indicators'!Z101</f>
        <v>1</v>
      </c>
      <c r="G101" s="191">
        <f t="shared" si="48"/>
        <v>1</v>
      </c>
      <c r="H101" s="236" t="str">
        <f>'Core Indicators'!AH101</f>
        <v>x</v>
      </c>
      <c r="I101" s="236" t="str">
        <f>'Core Indicators'!AP101</f>
        <v>x</v>
      </c>
      <c r="J101" s="236">
        <f>'Core Indicators'!BN101</f>
        <v>3</v>
      </c>
      <c r="K101" s="236">
        <f t="shared" si="49"/>
        <v>3</v>
      </c>
      <c r="L101" s="190">
        <f t="shared" si="50"/>
        <v>3</v>
      </c>
      <c r="M101" s="237">
        <f t="shared" si="51"/>
        <v>1</v>
      </c>
      <c r="N101" s="238">
        <f>'Core Indicators'!DJ101</f>
        <v>1</v>
      </c>
      <c r="O101" s="238" t="str">
        <f>'Core Indicators'!DR101</f>
        <v>x</v>
      </c>
      <c r="P101" s="238" t="str">
        <f>'Core Indicators'!DZ101</f>
        <v>x</v>
      </c>
      <c r="Q101" s="238" t="str">
        <f>'Core Indicators'!EH101</f>
        <v>x</v>
      </c>
      <c r="R101" s="238" t="str">
        <f>'Core Indicators'!EP101</f>
        <v>x</v>
      </c>
      <c r="S101" s="191">
        <f t="shared" si="52"/>
        <v>1.6</v>
      </c>
      <c r="T101" s="191">
        <f t="shared" si="53"/>
        <v>1.1666666666666667</v>
      </c>
      <c r="U101" s="236">
        <v>1</v>
      </c>
      <c r="V101" s="236">
        <v>1</v>
      </c>
      <c r="W101" s="236">
        <f>'Core Indicators'!EX101</f>
        <v>2</v>
      </c>
      <c r="X101" s="191">
        <f t="shared" si="54"/>
        <v>1.5</v>
      </c>
      <c r="Y101" s="236">
        <v>1</v>
      </c>
      <c r="Z101" s="191">
        <f t="shared" si="55"/>
        <v>2</v>
      </c>
      <c r="AA101" s="236">
        <f>'Core Indicators'!FF101</f>
        <v>2</v>
      </c>
      <c r="AB101" s="236">
        <f t="shared" si="56"/>
        <v>2</v>
      </c>
      <c r="AC101" s="11">
        <f>'Core Indicators'!GD101</f>
        <v>2</v>
      </c>
      <c r="AD101" s="11">
        <f>'Core Indicators'!GL101</f>
        <v>2</v>
      </c>
      <c r="AE101" s="11">
        <f>'Core Indicators'!GT101</f>
        <v>2</v>
      </c>
      <c r="AF101" s="11">
        <f>'Core Indicators'!HB101</f>
        <v>2</v>
      </c>
      <c r="AG101" s="11">
        <f t="shared" si="57"/>
        <v>2</v>
      </c>
      <c r="AH101" s="11">
        <f>'Core Indicators'!HJ101</f>
        <v>2</v>
      </c>
      <c r="AI101" s="11">
        <f>'Core Indicators'!HR101</f>
        <v>2</v>
      </c>
      <c r="AJ101" s="11">
        <f t="shared" si="58"/>
        <v>2</v>
      </c>
      <c r="AK101" s="11">
        <f>'Core Indicators'!HZ101</f>
        <v>2</v>
      </c>
      <c r="AL101" s="11">
        <f>'Core Indicators'!IH101</f>
        <v>2</v>
      </c>
      <c r="AM101" s="11">
        <f>'Core Indicators'!IP101</f>
        <v>2</v>
      </c>
      <c r="AN101" s="11">
        <f t="shared" si="59"/>
        <v>2</v>
      </c>
    </row>
    <row r="102" spans="1:40" x14ac:dyDescent="0.25">
      <c r="A102" s="236" t="str">
        <f>Lists!C:C</f>
        <v>PAK005</v>
      </c>
      <c r="B102" s="190">
        <f t="shared" si="45"/>
        <v>2</v>
      </c>
      <c r="C102" s="191">
        <f t="shared" si="46"/>
        <v>0</v>
      </c>
      <c r="D102" s="237">
        <f t="shared" si="47"/>
        <v>2</v>
      </c>
      <c r="E102" s="236">
        <f>'Core Indicators'!R102</f>
        <v>3</v>
      </c>
      <c r="F102" s="236">
        <f>'Core Indicators'!Z102</f>
        <v>2</v>
      </c>
      <c r="G102" s="191">
        <f t="shared" si="48"/>
        <v>2.5</v>
      </c>
      <c r="H102" s="236">
        <f>'Core Indicators'!AH102</f>
        <v>2</v>
      </c>
      <c r="I102" s="236">
        <f>'Core Indicators'!AP102</f>
        <v>1</v>
      </c>
      <c r="J102" s="236">
        <f>'Core Indicators'!BN102</f>
        <v>2</v>
      </c>
      <c r="K102" s="236">
        <f t="shared" si="49"/>
        <v>1.5</v>
      </c>
      <c r="L102" s="190">
        <f t="shared" si="50"/>
        <v>1.8</v>
      </c>
      <c r="M102" s="237">
        <f t="shared" si="51"/>
        <v>2.2000000000000002</v>
      </c>
      <c r="N102" s="238">
        <f>'Core Indicators'!DJ102</f>
        <v>2</v>
      </c>
      <c r="O102" s="238">
        <f>'Core Indicators'!DR102</f>
        <v>2</v>
      </c>
      <c r="P102" s="238">
        <f>'Core Indicators'!DZ102</f>
        <v>2</v>
      </c>
      <c r="Q102" s="238">
        <f>'Core Indicators'!EH102</f>
        <v>2</v>
      </c>
      <c r="R102" s="238">
        <f>'Core Indicators'!EP102</f>
        <v>3</v>
      </c>
      <c r="S102" s="191">
        <f t="shared" si="52"/>
        <v>1.6</v>
      </c>
      <c r="T102" s="191">
        <f t="shared" si="53"/>
        <v>1.1666666666666667</v>
      </c>
      <c r="U102" s="236">
        <v>1</v>
      </c>
      <c r="V102" s="236">
        <v>1</v>
      </c>
      <c r="W102" s="236">
        <f>'Core Indicators'!EX102</f>
        <v>2</v>
      </c>
      <c r="X102" s="191">
        <f t="shared" si="54"/>
        <v>1.5</v>
      </c>
      <c r="Y102" s="236">
        <v>1</v>
      </c>
      <c r="Z102" s="191">
        <f t="shared" si="55"/>
        <v>2</v>
      </c>
      <c r="AA102" s="236">
        <f>'Core Indicators'!FF102</f>
        <v>2</v>
      </c>
      <c r="AB102" s="236">
        <f t="shared" si="56"/>
        <v>2</v>
      </c>
      <c r="AC102" s="11">
        <f>'Core Indicators'!GD102</f>
        <v>2</v>
      </c>
      <c r="AD102" s="11">
        <f>'Core Indicators'!GL102</f>
        <v>2</v>
      </c>
      <c r="AE102" s="11">
        <f>'Core Indicators'!GT102</f>
        <v>2</v>
      </c>
      <c r="AF102" s="11">
        <f>'Core Indicators'!HB102</f>
        <v>2</v>
      </c>
      <c r="AG102" s="11">
        <f t="shared" si="57"/>
        <v>2</v>
      </c>
      <c r="AH102" s="11">
        <f>'Core Indicators'!HJ102</f>
        <v>2</v>
      </c>
      <c r="AI102" s="11">
        <f>'Core Indicators'!HR102</f>
        <v>2</v>
      </c>
      <c r="AJ102" s="11">
        <f t="shared" si="58"/>
        <v>2</v>
      </c>
      <c r="AK102" s="11">
        <f>'Core Indicators'!HZ102</f>
        <v>2</v>
      </c>
      <c r="AL102" s="11">
        <f>'Core Indicators'!IH102</f>
        <v>2</v>
      </c>
      <c r="AM102" s="11">
        <f>'Core Indicators'!IP102</f>
        <v>2</v>
      </c>
      <c r="AN102" s="11">
        <f t="shared" si="59"/>
        <v>2</v>
      </c>
    </row>
    <row r="103" spans="1:40" x14ac:dyDescent="0.25">
      <c r="A103" s="236" t="str">
        <f>Lists!C:C</f>
        <v>PAN002</v>
      </c>
      <c r="B103" s="190">
        <f t="shared" si="45"/>
        <v>2</v>
      </c>
      <c r="C103" s="191">
        <f t="shared" si="46"/>
        <v>0</v>
      </c>
      <c r="D103" s="237">
        <f t="shared" si="47"/>
        <v>2.2000000000000002</v>
      </c>
      <c r="E103" s="236">
        <f>'Core Indicators'!R103</f>
        <v>2</v>
      </c>
      <c r="F103" s="236">
        <f>'Core Indicators'!Z103</f>
        <v>2</v>
      </c>
      <c r="G103" s="191">
        <f t="shared" si="48"/>
        <v>2</v>
      </c>
      <c r="H103" s="236">
        <f>'Core Indicators'!AH103</f>
        <v>2</v>
      </c>
      <c r="I103" s="236">
        <f>'Core Indicators'!AP103</f>
        <v>2</v>
      </c>
      <c r="J103" s="236">
        <f>'Core Indicators'!BN103</f>
        <v>3</v>
      </c>
      <c r="K103" s="236">
        <f t="shared" si="49"/>
        <v>2.5</v>
      </c>
      <c r="L103" s="190">
        <f t="shared" si="50"/>
        <v>2.2999999999999998</v>
      </c>
      <c r="M103" s="237">
        <f t="shared" si="51"/>
        <v>2</v>
      </c>
      <c r="N103" s="238">
        <f>'Core Indicators'!DJ103</f>
        <v>2</v>
      </c>
      <c r="O103" s="238">
        <f>'Core Indicators'!DR103</f>
        <v>2</v>
      </c>
      <c r="P103" s="238">
        <f>'Core Indicators'!DZ103</f>
        <v>2</v>
      </c>
      <c r="Q103" s="238">
        <f>'Core Indicators'!EH103</f>
        <v>2</v>
      </c>
      <c r="R103" s="238">
        <f>'Core Indicators'!EP103</f>
        <v>2</v>
      </c>
      <c r="S103" s="191">
        <f t="shared" si="52"/>
        <v>1.7</v>
      </c>
      <c r="T103" s="191">
        <f t="shared" si="53"/>
        <v>1.3333333333333333</v>
      </c>
      <c r="U103" s="236">
        <v>1</v>
      </c>
      <c r="V103" s="236">
        <v>1</v>
      </c>
      <c r="W103" s="236">
        <f>'Core Indicators'!EX103</f>
        <v>3</v>
      </c>
      <c r="X103" s="191">
        <f t="shared" si="54"/>
        <v>2</v>
      </c>
      <c r="Y103" s="236">
        <v>1</v>
      </c>
      <c r="Z103" s="191">
        <f t="shared" si="55"/>
        <v>2</v>
      </c>
      <c r="AA103" s="236">
        <f>'Core Indicators'!FF103</f>
        <v>2</v>
      </c>
      <c r="AB103" s="236">
        <f t="shared" si="56"/>
        <v>2</v>
      </c>
      <c r="AC103" s="11">
        <f>'Core Indicators'!GD103</f>
        <v>2</v>
      </c>
      <c r="AD103" s="11">
        <f>'Core Indicators'!GL103</f>
        <v>2</v>
      </c>
      <c r="AE103" s="11">
        <f>'Core Indicators'!GT103</f>
        <v>2</v>
      </c>
      <c r="AF103" s="11">
        <f>'Core Indicators'!HB103</f>
        <v>2</v>
      </c>
      <c r="AG103" s="11">
        <f t="shared" si="57"/>
        <v>2</v>
      </c>
      <c r="AH103" s="11">
        <f>'Core Indicators'!HJ103</f>
        <v>2</v>
      </c>
      <c r="AI103" s="11">
        <f>'Core Indicators'!HR103</f>
        <v>2</v>
      </c>
      <c r="AJ103" s="11">
        <f t="shared" si="58"/>
        <v>2</v>
      </c>
      <c r="AK103" s="11">
        <f>'Core Indicators'!HZ103</f>
        <v>2</v>
      </c>
      <c r="AL103" s="11">
        <f>'Core Indicators'!IH103</f>
        <v>2</v>
      </c>
      <c r="AM103" s="11">
        <f>'Core Indicators'!IP103</f>
        <v>2</v>
      </c>
      <c r="AN103" s="11">
        <f t="shared" si="59"/>
        <v>2</v>
      </c>
    </row>
    <row r="104" spans="1:40" x14ac:dyDescent="0.25">
      <c r="A104" s="236" t="str">
        <f>Lists!C:C</f>
        <v>PER002</v>
      </c>
      <c r="B104" s="190">
        <f t="shared" si="45"/>
        <v>1.7</v>
      </c>
      <c r="C104" s="191">
        <f t="shared" si="46"/>
        <v>0</v>
      </c>
      <c r="D104" s="237">
        <f t="shared" si="47"/>
        <v>1.8</v>
      </c>
      <c r="E104" s="236">
        <f>'Core Indicators'!R104</f>
        <v>1</v>
      </c>
      <c r="F104" s="236">
        <f>'Core Indicators'!Z104</f>
        <v>2</v>
      </c>
      <c r="G104" s="191">
        <f t="shared" si="48"/>
        <v>1.5</v>
      </c>
      <c r="H104" s="236">
        <f>'Core Indicators'!AH104</f>
        <v>2</v>
      </c>
      <c r="I104" s="236">
        <f>'Core Indicators'!AP104</f>
        <v>2</v>
      </c>
      <c r="J104" s="236">
        <f>'Core Indicators'!BN104</f>
        <v>2</v>
      </c>
      <c r="K104" s="236">
        <f t="shared" si="49"/>
        <v>2</v>
      </c>
      <c r="L104" s="190">
        <f t="shared" si="50"/>
        <v>2</v>
      </c>
      <c r="M104" s="237">
        <f t="shared" si="51"/>
        <v>2</v>
      </c>
      <c r="N104" s="238">
        <f>'Core Indicators'!DJ104</f>
        <v>2</v>
      </c>
      <c r="O104" s="238">
        <f>'Core Indicators'!DR104</f>
        <v>2</v>
      </c>
      <c r="P104" s="238">
        <f>'Core Indicators'!DZ104</f>
        <v>2</v>
      </c>
      <c r="Q104" s="238" t="str">
        <f>'Core Indicators'!EH104</f>
        <v>x</v>
      </c>
      <c r="R104" s="238" t="str">
        <f>'Core Indicators'!EP104</f>
        <v>x</v>
      </c>
      <c r="S104" s="191">
        <f t="shared" si="52"/>
        <v>1.3</v>
      </c>
      <c r="T104" s="191">
        <f t="shared" si="53"/>
        <v>1.1666666666666667</v>
      </c>
      <c r="U104" s="236">
        <v>1</v>
      </c>
      <c r="V104" s="236">
        <v>1</v>
      </c>
      <c r="W104" s="236">
        <f>'Core Indicators'!EX104</f>
        <v>2</v>
      </c>
      <c r="X104" s="191">
        <f t="shared" si="54"/>
        <v>1.5</v>
      </c>
      <c r="Y104" s="236">
        <v>1</v>
      </c>
      <c r="Z104" s="191">
        <f t="shared" si="55"/>
        <v>1.5</v>
      </c>
      <c r="AA104" s="236">
        <f>'Core Indicators'!FF104</f>
        <v>1</v>
      </c>
      <c r="AB104" s="236">
        <f t="shared" si="56"/>
        <v>2</v>
      </c>
      <c r="AC104" s="11">
        <f>'Core Indicators'!GD104</f>
        <v>2</v>
      </c>
      <c r="AD104" s="11">
        <f>'Core Indicators'!GL104</f>
        <v>2</v>
      </c>
      <c r="AE104" s="11">
        <f>'Core Indicators'!GT104</f>
        <v>2</v>
      </c>
      <c r="AF104" s="11">
        <f>'Core Indicators'!HB104</f>
        <v>2</v>
      </c>
      <c r="AG104" s="11">
        <f t="shared" si="57"/>
        <v>2</v>
      </c>
      <c r="AH104" s="11">
        <f>'Core Indicators'!HJ104</f>
        <v>2</v>
      </c>
      <c r="AI104" s="11">
        <f>'Core Indicators'!HR104</f>
        <v>2</v>
      </c>
      <c r="AJ104" s="11">
        <f t="shared" si="58"/>
        <v>2</v>
      </c>
      <c r="AK104" s="11">
        <f>'Core Indicators'!HZ104</f>
        <v>2</v>
      </c>
      <c r="AL104" s="11">
        <f>'Core Indicators'!IH104</f>
        <v>2</v>
      </c>
      <c r="AM104" s="11">
        <f>'Core Indicators'!IP104</f>
        <v>2</v>
      </c>
      <c r="AN104" s="11">
        <f t="shared" si="59"/>
        <v>2</v>
      </c>
    </row>
    <row r="105" spans="1:40" x14ac:dyDescent="0.25">
      <c r="A105" s="236" t="str">
        <f>Lists!C:C</f>
        <v>PHL001</v>
      </c>
      <c r="B105" s="190">
        <f t="shared" si="45"/>
        <v>2.2999999999999998</v>
      </c>
      <c r="C105" s="191">
        <f t="shared" si="46"/>
        <v>0</v>
      </c>
      <c r="D105" s="237">
        <f t="shared" si="47"/>
        <v>1.8</v>
      </c>
      <c r="E105" s="236">
        <f>'Core Indicators'!R105</f>
        <v>1</v>
      </c>
      <c r="F105" s="236">
        <f>'Core Indicators'!Z105</f>
        <v>2</v>
      </c>
      <c r="G105" s="191">
        <f t="shared" si="48"/>
        <v>1.5</v>
      </c>
      <c r="H105" s="236">
        <f>'Core Indicators'!AH105</f>
        <v>2</v>
      </c>
      <c r="I105" s="236">
        <f>'Core Indicators'!AP105</f>
        <v>2</v>
      </c>
      <c r="J105" s="236">
        <f>'Core Indicators'!BN105</f>
        <v>2</v>
      </c>
      <c r="K105" s="236">
        <f t="shared" si="49"/>
        <v>2</v>
      </c>
      <c r="L105" s="190">
        <f t="shared" si="50"/>
        <v>2</v>
      </c>
      <c r="M105" s="237">
        <f t="shared" si="51"/>
        <v>3</v>
      </c>
      <c r="N105" s="238">
        <f>'Core Indicators'!DJ105</f>
        <v>3</v>
      </c>
      <c r="O105" s="238">
        <f>'Core Indicators'!DR105</f>
        <v>3</v>
      </c>
      <c r="P105" s="238">
        <f>'Core Indicators'!DZ105</f>
        <v>3</v>
      </c>
      <c r="Q105" s="238">
        <f>'Core Indicators'!EH105</f>
        <v>3</v>
      </c>
      <c r="R105" s="238">
        <f>'Core Indicators'!EP105</f>
        <v>3</v>
      </c>
      <c r="S105" s="191">
        <f t="shared" si="52"/>
        <v>1.6</v>
      </c>
      <c r="T105" s="191">
        <f t="shared" si="53"/>
        <v>1.1666666666666667</v>
      </c>
      <c r="U105" s="236">
        <v>1</v>
      </c>
      <c r="V105" s="236">
        <v>1</v>
      </c>
      <c r="W105" s="236">
        <f>'Core Indicators'!EX105</f>
        <v>2</v>
      </c>
      <c r="X105" s="191">
        <f t="shared" si="54"/>
        <v>1.5</v>
      </c>
      <c r="Y105" s="236">
        <v>1</v>
      </c>
      <c r="Z105" s="191">
        <f t="shared" si="55"/>
        <v>2</v>
      </c>
      <c r="AA105" s="236">
        <f>'Core Indicators'!FF105</f>
        <v>2</v>
      </c>
      <c r="AB105" s="236">
        <f t="shared" si="56"/>
        <v>2</v>
      </c>
      <c r="AC105" s="11">
        <f>'Core Indicators'!GD105</f>
        <v>2</v>
      </c>
      <c r="AD105" s="11">
        <f>'Core Indicators'!GL105</f>
        <v>2</v>
      </c>
      <c r="AE105" s="11">
        <f>'Core Indicators'!GT105</f>
        <v>2</v>
      </c>
      <c r="AF105" s="11">
        <f>'Core Indicators'!HB105</f>
        <v>2</v>
      </c>
      <c r="AG105" s="11">
        <f t="shared" si="57"/>
        <v>2</v>
      </c>
      <c r="AH105" s="11">
        <f>'Core Indicators'!HJ105</f>
        <v>2</v>
      </c>
      <c r="AI105" s="11">
        <f>'Core Indicators'!HR105</f>
        <v>2</v>
      </c>
      <c r="AJ105" s="11">
        <f t="shared" si="58"/>
        <v>2</v>
      </c>
      <c r="AK105" s="11">
        <f>'Core Indicators'!HZ105</f>
        <v>2</v>
      </c>
      <c r="AL105" s="11">
        <f>'Core Indicators'!IH105</f>
        <v>2</v>
      </c>
      <c r="AM105" s="11">
        <f>'Core Indicators'!IP105</f>
        <v>2</v>
      </c>
      <c r="AN105" s="11">
        <f t="shared" si="59"/>
        <v>2</v>
      </c>
    </row>
    <row r="106" spans="1:40" x14ac:dyDescent="0.25">
      <c r="A106" s="236" t="str">
        <f>Lists!C:C</f>
        <v>PHL003</v>
      </c>
      <c r="B106" s="190">
        <f t="shared" si="45"/>
        <v>2.5</v>
      </c>
      <c r="C106" s="191">
        <f t="shared" si="46"/>
        <v>0</v>
      </c>
      <c r="D106" s="237">
        <f t="shared" si="47"/>
        <v>2.6</v>
      </c>
      <c r="E106" s="236">
        <f>'Core Indicators'!R106</f>
        <v>2</v>
      </c>
      <c r="F106" s="236">
        <f>'Core Indicators'!Z106</f>
        <v>2</v>
      </c>
      <c r="G106" s="191">
        <f t="shared" si="48"/>
        <v>2</v>
      </c>
      <c r="H106" s="236">
        <f>'Core Indicators'!AH106</f>
        <v>3</v>
      </c>
      <c r="I106" s="236">
        <f>'Core Indicators'!AP106</f>
        <v>2</v>
      </c>
      <c r="J106" s="236">
        <f>'Core Indicators'!BN106</f>
        <v>3</v>
      </c>
      <c r="K106" s="236">
        <f t="shared" si="49"/>
        <v>2.5</v>
      </c>
      <c r="L106" s="190">
        <f t="shared" si="50"/>
        <v>2.8</v>
      </c>
      <c r="M106" s="237">
        <f t="shared" si="51"/>
        <v>3</v>
      </c>
      <c r="N106" s="238">
        <f>'Core Indicators'!DJ106</f>
        <v>3</v>
      </c>
      <c r="O106" s="238">
        <f>'Core Indicators'!DR106</f>
        <v>3</v>
      </c>
      <c r="P106" s="238">
        <f>'Core Indicators'!DZ106</f>
        <v>3</v>
      </c>
      <c r="Q106" s="238">
        <f>'Core Indicators'!EH106</f>
        <v>3</v>
      </c>
      <c r="R106" s="238">
        <f>'Core Indicators'!EP106</f>
        <v>3</v>
      </c>
      <c r="S106" s="191">
        <f t="shared" si="52"/>
        <v>1.6</v>
      </c>
      <c r="T106" s="191">
        <f t="shared" si="53"/>
        <v>1.1666666666666667</v>
      </c>
      <c r="U106" s="236">
        <v>1</v>
      </c>
      <c r="V106" s="236">
        <v>1</v>
      </c>
      <c r="W106" s="236">
        <f>'Core Indicators'!EX106</f>
        <v>2</v>
      </c>
      <c r="X106" s="191">
        <f t="shared" si="54"/>
        <v>1.5</v>
      </c>
      <c r="Y106" s="236">
        <v>1</v>
      </c>
      <c r="Z106" s="191">
        <f t="shared" si="55"/>
        <v>2</v>
      </c>
      <c r="AA106" s="236">
        <f>'Core Indicators'!FF106</f>
        <v>2</v>
      </c>
      <c r="AB106" s="236">
        <f t="shared" si="56"/>
        <v>2</v>
      </c>
      <c r="AC106" s="11">
        <f>'Core Indicators'!GD106</f>
        <v>2</v>
      </c>
      <c r="AD106" s="11">
        <f>'Core Indicators'!GL106</f>
        <v>2</v>
      </c>
      <c r="AE106" s="11">
        <f>'Core Indicators'!GT106</f>
        <v>2</v>
      </c>
      <c r="AF106" s="11">
        <f>'Core Indicators'!HB106</f>
        <v>2</v>
      </c>
      <c r="AG106" s="11">
        <f t="shared" si="57"/>
        <v>2</v>
      </c>
      <c r="AH106" s="11">
        <f>'Core Indicators'!HJ106</f>
        <v>2</v>
      </c>
      <c r="AI106" s="11">
        <f>'Core Indicators'!HR106</f>
        <v>2</v>
      </c>
      <c r="AJ106" s="11">
        <f t="shared" si="58"/>
        <v>2</v>
      </c>
      <c r="AK106" s="11">
        <f>'Core Indicators'!HZ106</f>
        <v>2</v>
      </c>
      <c r="AL106" s="11">
        <f>'Core Indicators'!IH106</f>
        <v>2</v>
      </c>
      <c r="AM106" s="11">
        <f>'Core Indicators'!IP106</f>
        <v>2</v>
      </c>
      <c r="AN106" s="11">
        <f t="shared" si="59"/>
        <v>2</v>
      </c>
    </row>
    <row r="107" spans="1:40" x14ac:dyDescent="0.25">
      <c r="A107" s="236" t="str">
        <f>Lists!C:C</f>
        <v>PHL012</v>
      </c>
      <c r="B107" s="190">
        <f t="shared" si="45"/>
        <v>1.8</v>
      </c>
      <c r="C107" s="191">
        <f t="shared" si="46"/>
        <v>0</v>
      </c>
      <c r="D107" s="237">
        <f t="shared" si="47"/>
        <v>1.7</v>
      </c>
      <c r="E107" s="236">
        <f>'Core Indicators'!R107</f>
        <v>1</v>
      </c>
      <c r="F107" s="236">
        <f>'Core Indicators'!Z107</f>
        <v>2</v>
      </c>
      <c r="G107" s="191">
        <f t="shared" si="48"/>
        <v>1.5</v>
      </c>
      <c r="H107" s="236">
        <f>'Core Indicators'!AH107</f>
        <v>2</v>
      </c>
      <c r="I107" s="236">
        <f>'Core Indicators'!AP107</f>
        <v>1</v>
      </c>
      <c r="J107" s="236">
        <f>'Core Indicators'!BN107</f>
        <v>2</v>
      </c>
      <c r="K107" s="236">
        <f t="shared" si="49"/>
        <v>1.5</v>
      </c>
      <c r="L107" s="190">
        <f t="shared" si="50"/>
        <v>1.8</v>
      </c>
      <c r="M107" s="237">
        <f t="shared" si="51"/>
        <v>2</v>
      </c>
      <c r="N107" s="238">
        <f>'Core Indicators'!DJ107</f>
        <v>2</v>
      </c>
      <c r="O107" s="238">
        <f>'Core Indicators'!DR107</f>
        <v>2</v>
      </c>
      <c r="P107" s="238">
        <f>'Core Indicators'!DZ107</f>
        <v>2</v>
      </c>
      <c r="Q107" s="238" t="str">
        <f>'Core Indicators'!EH107</f>
        <v>x</v>
      </c>
      <c r="R107" s="238" t="str">
        <f>'Core Indicators'!EP107</f>
        <v>x</v>
      </c>
      <c r="S107" s="191">
        <f t="shared" si="52"/>
        <v>1.6</v>
      </c>
      <c r="T107" s="191">
        <f t="shared" si="53"/>
        <v>1.1666666666666667</v>
      </c>
      <c r="U107" s="236">
        <v>1</v>
      </c>
      <c r="V107" s="236">
        <v>1</v>
      </c>
      <c r="W107" s="236">
        <f>'Core Indicators'!EX107</f>
        <v>2</v>
      </c>
      <c r="X107" s="191">
        <f t="shared" si="54"/>
        <v>1.5</v>
      </c>
      <c r="Y107" s="236">
        <v>1</v>
      </c>
      <c r="Z107" s="191">
        <f t="shared" si="55"/>
        <v>2</v>
      </c>
      <c r="AA107" s="236">
        <f>'Core Indicators'!FF107</f>
        <v>2</v>
      </c>
      <c r="AB107" s="236">
        <f t="shared" si="56"/>
        <v>2</v>
      </c>
      <c r="AC107" s="11">
        <f>'Core Indicators'!GD107</f>
        <v>2</v>
      </c>
      <c r="AD107" s="11">
        <f>'Core Indicators'!GL107</f>
        <v>2</v>
      </c>
      <c r="AE107" s="11">
        <f>'Core Indicators'!GT107</f>
        <v>2</v>
      </c>
      <c r="AF107" s="11">
        <f>'Core Indicators'!HB107</f>
        <v>2</v>
      </c>
      <c r="AG107" s="11">
        <f t="shared" si="57"/>
        <v>2</v>
      </c>
      <c r="AH107" s="11">
        <f>'Core Indicators'!HJ107</f>
        <v>2</v>
      </c>
      <c r="AI107" s="11">
        <f>'Core Indicators'!HR107</f>
        <v>2</v>
      </c>
      <c r="AJ107" s="11">
        <f t="shared" si="58"/>
        <v>2</v>
      </c>
      <c r="AK107" s="11">
        <f>'Core Indicators'!HZ107</f>
        <v>2</v>
      </c>
      <c r="AL107" s="11">
        <f>'Core Indicators'!IH107</f>
        <v>2</v>
      </c>
      <c r="AM107" s="11">
        <f>'Core Indicators'!IP107</f>
        <v>2</v>
      </c>
      <c r="AN107" s="11">
        <f t="shared" si="59"/>
        <v>2</v>
      </c>
    </row>
    <row r="108" spans="1:40" x14ac:dyDescent="0.25">
      <c r="A108" s="236" t="str">
        <f>Lists!C:C</f>
        <v>PNG003</v>
      </c>
      <c r="B108" s="190">
        <f t="shared" si="45"/>
        <v>1.7</v>
      </c>
      <c r="C108" s="191">
        <f t="shared" si="46"/>
        <v>1</v>
      </c>
      <c r="D108" s="237">
        <f t="shared" si="47"/>
        <v>1.9</v>
      </c>
      <c r="E108" s="236">
        <f>'Core Indicators'!R108</f>
        <v>2</v>
      </c>
      <c r="F108" s="236">
        <f>'Core Indicators'!Z108</f>
        <v>2</v>
      </c>
      <c r="G108" s="191">
        <f t="shared" si="48"/>
        <v>2</v>
      </c>
      <c r="H108" s="236">
        <f>'Core Indicators'!AH108</f>
        <v>2</v>
      </c>
      <c r="I108" s="236">
        <f>'Core Indicators'!AP108</f>
        <v>1</v>
      </c>
      <c r="J108" s="236">
        <f>'Core Indicators'!BN108</f>
        <v>2</v>
      </c>
      <c r="K108" s="236">
        <f t="shared" si="49"/>
        <v>1.5</v>
      </c>
      <c r="L108" s="190">
        <f t="shared" si="50"/>
        <v>1.8</v>
      </c>
      <c r="M108" s="237">
        <f t="shared" si="51"/>
        <v>1.6666666666666667</v>
      </c>
      <c r="N108" s="238">
        <f>'Core Indicators'!DJ108</f>
        <v>2</v>
      </c>
      <c r="O108" s="238" t="str">
        <f>'Core Indicators'!DR108</f>
        <v>x</v>
      </c>
      <c r="P108" s="238">
        <f>'Core Indicators'!DZ108</f>
        <v>2</v>
      </c>
      <c r="Q108" s="238">
        <f>'Core Indicators'!EH108</f>
        <v>1</v>
      </c>
      <c r="R108" s="238" t="str">
        <f>'Core Indicators'!EP108</f>
        <v>x</v>
      </c>
      <c r="S108" s="191">
        <f t="shared" si="52"/>
        <v>1.6</v>
      </c>
      <c r="T108" s="191">
        <f t="shared" si="53"/>
        <v>1.1666666666666667</v>
      </c>
      <c r="U108" s="236">
        <v>1</v>
      </c>
      <c r="V108" s="236">
        <v>1</v>
      </c>
      <c r="W108" s="236">
        <f>'Core Indicators'!EX108</f>
        <v>2</v>
      </c>
      <c r="X108" s="191">
        <f t="shared" si="54"/>
        <v>1.5</v>
      </c>
      <c r="Y108" s="236">
        <v>1</v>
      </c>
      <c r="Z108" s="191">
        <f t="shared" si="55"/>
        <v>2</v>
      </c>
      <c r="AA108" s="236" t="str">
        <f>'Core Indicators'!FF108</f>
        <v>x</v>
      </c>
      <c r="AB108" s="236">
        <f t="shared" si="56"/>
        <v>2</v>
      </c>
      <c r="AC108" s="11">
        <f>'Core Indicators'!GD108</f>
        <v>2</v>
      </c>
      <c r="AD108" s="11">
        <f>'Core Indicators'!GL108</f>
        <v>2</v>
      </c>
      <c r="AE108" s="11">
        <f>'Core Indicators'!GT108</f>
        <v>2</v>
      </c>
      <c r="AF108" s="11">
        <f>'Core Indicators'!HB108</f>
        <v>2</v>
      </c>
      <c r="AG108" s="11">
        <f t="shared" si="57"/>
        <v>2</v>
      </c>
      <c r="AH108" s="11">
        <f>'Core Indicators'!HJ108</f>
        <v>2</v>
      </c>
      <c r="AI108" s="11">
        <f>'Core Indicators'!HR108</f>
        <v>2</v>
      </c>
      <c r="AJ108" s="11">
        <f t="shared" si="58"/>
        <v>2</v>
      </c>
      <c r="AK108" s="11">
        <f>'Core Indicators'!HZ108</f>
        <v>2</v>
      </c>
      <c r="AL108" s="11">
        <f>'Core Indicators'!IH108</f>
        <v>2</v>
      </c>
      <c r="AM108" s="11">
        <f>'Core Indicators'!IP108</f>
        <v>2</v>
      </c>
      <c r="AN108" s="11">
        <f t="shared" si="59"/>
        <v>2</v>
      </c>
    </row>
    <row r="109" spans="1:40" x14ac:dyDescent="0.25">
      <c r="A109" s="236" t="str">
        <f>Lists!C:C</f>
        <v>POL002</v>
      </c>
      <c r="B109" s="190">
        <f t="shared" si="45"/>
        <v>1.8</v>
      </c>
      <c r="C109" s="191">
        <f t="shared" si="46"/>
        <v>0</v>
      </c>
      <c r="D109" s="237">
        <f t="shared" si="47"/>
        <v>1.7</v>
      </c>
      <c r="E109" s="236">
        <f>'Core Indicators'!R109</f>
        <v>1</v>
      </c>
      <c r="F109" s="236">
        <f>'Core Indicators'!Z109</f>
        <v>1</v>
      </c>
      <c r="G109" s="191">
        <f t="shared" si="48"/>
        <v>1</v>
      </c>
      <c r="H109" s="236">
        <f>'Core Indicators'!AH109</f>
        <v>2</v>
      </c>
      <c r="I109" s="236">
        <f>'Core Indicators'!AP109</f>
        <v>2</v>
      </c>
      <c r="J109" s="236">
        <f>'Core Indicators'!BN109</f>
        <v>2</v>
      </c>
      <c r="K109" s="236">
        <f t="shared" si="49"/>
        <v>2</v>
      </c>
      <c r="L109" s="190">
        <f t="shared" si="50"/>
        <v>2</v>
      </c>
      <c r="M109" s="237">
        <f t="shared" si="51"/>
        <v>2</v>
      </c>
      <c r="N109" s="238">
        <f>'Core Indicators'!DJ109</f>
        <v>2</v>
      </c>
      <c r="O109" s="238">
        <f>'Core Indicators'!DR109</f>
        <v>2</v>
      </c>
      <c r="P109" s="238">
        <f>'Core Indicators'!DZ109</f>
        <v>2</v>
      </c>
      <c r="Q109" s="238">
        <f>'Core Indicators'!EH109</f>
        <v>2</v>
      </c>
      <c r="R109" s="238">
        <f>'Core Indicators'!EP109</f>
        <v>2</v>
      </c>
      <c r="S109" s="191">
        <f t="shared" si="52"/>
        <v>1.6</v>
      </c>
      <c r="T109" s="191">
        <f t="shared" si="53"/>
        <v>1.1666666666666667</v>
      </c>
      <c r="U109" s="236">
        <v>1</v>
      </c>
      <c r="V109" s="236">
        <v>1</v>
      </c>
      <c r="W109" s="236">
        <f>'Core Indicators'!EX109</f>
        <v>2</v>
      </c>
      <c r="X109" s="191">
        <f t="shared" si="54"/>
        <v>1.5</v>
      </c>
      <c r="Y109" s="236">
        <v>1</v>
      </c>
      <c r="Z109" s="191">
        <f t="shared" si="55"/>
        <v>2</v>
      </c>
      <c r="AA109" s="236">
        <f>'Core Indicators'!FF109</f>
        <v>2</v>
      </c>
      <c r="AB109" s="236">
        <f t="shared" si="56"/>
        <v>2</v>
      </c>
      <c r="AC109" s="11">
        <f>'Core Indicators'!GD109</f>
        <v>2</v>
      </c>
      <c r="AD109" s="11">
        <f>'Core Indicators'!GL109</f>
        <v>2</v>
      </c>
      <c r="AE109" s="11">
        <f>'Core Indicators'!GT109</f>
        <v>2</v>
      </c>
      <c r="AF109" s="11">
        <f>'Core Indicators'!HB109</f>
        <v>2</v>
      </c>
      <c r="AG109" s="11">
        <f t="shared" si="57"/>
        <v>2</v>
      </c>
      <c r="AH109" s="11">
        <f>'Core Indicators'!HJ109</f>
        <v>2</v>
      </c>
      <c r="AI109" s="11">
        <f>'Core Indicators'!HR109</f>
        <v>2</v>
      </c>
      <c r="AJ109" s="11">
        <f t="shared" si="58"/>
        <v>2</v>
      </c>
      <c r="AK109" s="11">
        <f>'Core Indicators'!HZ109</f>
        <v>2</v>
      </c>
      <c r="AL109" s="11">
        <f>'Core Indicators'!IH109</f>
        <v>2</v>
      </c>
      <c r="AM109" s="11">
        <f>'Core Indicators'!IP109</f>
        <v>2</v>
      </c>
      <c r="AN109" s="11">
        <f t="shared" si="59"/>
        <v>2</v>
      </c>
    </row>
    <row r="110" spans="1:40" x14ac:dyDescent="0.25">
      <c r="A110" s="236" t="str">
        <f>Lists!C:C</f>
        <v>PRK001</v>
      </c>
      <c r="B110" s="190">
        <f t="shared" si="45"/>
        <v>2.4</v>
      </c>
      <c r="C110" s="191">
        <f t="shared" si="46"/>
        <v>0</v>
      </c>
      <c r="D110" s="237">
        <f t="shared" si="47"/>
        <v>2.2000000000000002</v>
      </c>
      <c r="E110" s="236">
        <f>'Core Indicators'!R110</f>
        <v>2</v>
      </c>
      <c r="F110" s="236">
        <f>'Core Indicators'!Z110</f>
        <v>2</v>
      </c>
      <c r="G110" s="191">
        <f t="shared" si="48"/>
        <v>2</v>
      </c>
      <c r="H110" s="236">
        <f>'Core Indicators'!AH110</f>
        <v>2</v>
      </c>
      <c r="I110" s="236">
        <f>'Core Indicators'!AP110</f>
        <v>2</v>
      </c>
      <c r="J110" s="236">
        <f>'Core Indicators'!BN110</f>
        <v>3</v>
      </c>
      <c r="K110" s="236">
        <f t="shared" si="49"/>
        <v>2.5</v>
      </c>
      <c r="L110" s="190">
        <f t="shared" si="50"/>
        <v>2.2999999999999998</v>
      </c>
      <c r="M110" s="237">
        <f t="shared" si="51"/>
        <v>3</v>
      </c>
      <c r="N110" s="238">
        <f>'Core Indicators'!DJ110</f>
        <v>3</v>
      </c>
      <c r="O110" s="238">
        <f>'Core Indicators'!DR110</f>
        <v>3</v>
      </c>
      <c r="P110" s="238">
        <f>'Core Indicators'!DZ110</f>
        <v>3</v>
      </c>
      <c r="Q110" s="238">
        <f>'Core Indicators'!EH110</f>
        <v>3</v>
      </c>
      <c r="R110" s="238">
        <f>'Core Indicators'!EP110</f>
        <v>3</v>
      </c>
      <c r="S110" s="191">
        <f t="shared" si="52"/>
        <v>1.7</v>
      </c>
      <c r="T110" s="191">
        <f t="shared" si="53"/>
        <v>1.3333333333333333</v>
      </c>
      <c r="U110" s="236">
        <v>1</v>
      </c>
      <c r="V110" s="236">
        <v>1</v>
      </c>
      <c r="W110" s="236">
        <f>'Core Indicators'!EX110</f>
        <v>3</v>
      </c>
      <c r="X110" s="191">
        <f t="shared" si="54"/>
        <v>2</v>
      </c>
      <c r="Y110" s="236">
        <v>1</v>
      </c>
      <c r="Z110" s="191">
        <f t="shared" si="55"/>
        <v>2</v>
      </c>
      <c r="AA110" s="236">
        <f>'Core Indicators'!FF110</f>
        <v>2</v>
      </c>
      <c r="AB110" s="236">
        <f t="shared" si="56"/>
        <v>2</v>
      </c>
      <c r="AC110" s="11">
        <f>'Core Indicators'!GD110</f>
        <v>2</v>
      </c>
      <c r="AD110" s="11">
        <f>'Core Indicators'!GL110</f>
        <v>2</v>
      </c>
      <c r="AE110" s="11">
        <f>'Core Indicators'!GT110</f>
        <v>2</v>
      </c>
      <c r="AF110" s="11">
        <f>'Core Indicators'!HB110</f>
        <v>2</v>
      </c>
      <c r="AG110" s="11">
        <f t="shared" si="57"/>
        <v>2</v>
      </c>
      <c r="AH110" s="11">
        <f>'Core Indicators'!HJ110</f>
        <v>2</v>
      </c>
      <c r="AI110" s="11">
        <f>'Core Indicators'!HR110</f>
        <v>2</v>
      </c>
      <c r="AJ110" s="11">
        <f t="shared" si="58"/>
        <v>2</v>
      </c>
      <c r="AK110" s="11">
        <f>'Core Indicators'!HZ110</f>
        <v>2</v>
      </c>
      <c r="AL110" s="11">
        <f>'Core Indicators'!IH110</f>
        <v>2</v>
      </c>
      <c r="AM110" s="11">
        <f>'Core Indicators'!IP110</f>
        <v>2</v>
      </c>
      <c r="AN110" s="11">
        <f t="shared" si="59"/>
        <v>2</v>
      </c>
    </row>
    <row r="111" spans="1:40" x14ac:dyDescent="0.25">
      <c r="A111" s="236" t="str">
        <f>Lists!C:C</f>
        <v>PSE002</v>
      </c>
      <c r="B111" s="190">
        <f t="shared" si="45"/>
        <v>1.3</v>
      </c>
      <c r="C111" s="191">
        <f t="shared" si="46"/>
        <v>0</v>
      </c>
      <c r="D111" s="237">
        <f t="shared" si="47"/>
        <v>1.5</v>
      </c>
      <c r="E111" s="236">
        <f>'Core Indicators'!R111</f>
        <v>1</v>
      </c>
      <c r="F111" s="236">
        <f>'Core Indicators'!Z111</f>
        <v>1</v>
      </c>
      <c r="G111" s="191">
        <f t="shared" si="48"/>
        <v>1</v>
      </c>
      <c r="H111" s="236">
        <f>'Core Indicators'!AH111</f>
        <v>1</v>
      </c>
      <c r="I111" s="236">
        <f>'Core Indicators'!AP111</f>
        <v>3</v>
      </c>
      <c r="J111" s="236">
        <f>'Core Indicators'!BN111</f>
        <v>2</v>
      </c>
      <c r="K111" s="236">
        <f t="shared" si="49"/>
        <v>2.5</v>
      </c>
      <c r="L111" s="190">
        <f t="shared" si="50"/>
        <v>1.8</v>
      </c>
      <c r="M111" s="237">
        <f t="shared" si="51"/>
        <v>1</v>
      </c>
      <c r="N111" s="238">
        <f>'Core Indicators'!DJ111</f>
        <v>1</v>
      </c>
      <c r="O111" s="238">
        <f>'Core Indicators'!DR111</f>
        <v>1</v>
      </c>
      <c r="P111" s="238">
        <f>'Core Indicators'!DZ111</f>
        <v>1</v>
      </c>
      <c r="Q111" s="238">
        <f>'Core Indicators'!EH111</f>
        <v>1</v>
      </c>
      <c r="R111" s="238">
        <f>'Core Indicators'!EP111</f>
        <v>1</v>
      </c>
      <c r="S111" s="191">
        <f t="shared" si="52"/>
        <v>1.6</v>
      </c>
      <c r="T111" s="191">
        <f t="shared" si="53"/>
        <v>1.1666666666666667</v>
      </c>
      <c r="U111" s="236">
        <v>1</v>
      </c>
      <c r="V111" s="236">
        <v>1</v>
      </c>
      <c r="W111" s="236">
        <f>'Core Indicators'!EX111</f>
        <v>2</v>
      </c>
      <c r="X111" s="191">
        <f t="shared" si="54"/>
        <v>1.5</v>
      </c>
      <c r="Y111" s="236">
        <v>1</v>
      </c>
      <c r="Z111" s="191">
        <f t="shared" si="55"/>
        <v>2</v>
      </c>
      <c r="AA111" s="236">
        <f>'Core Indicators'!FF111</f>
        <v>2</v>
      </c>
      <c r="AB111" s="236">
        <f t="shared" si="56"/>
        <v>2</v>
      </c>
      <c r="AC111" s="11">
        <f>'Core Indicators'!GD111</f>
        <v>2</v>
      </c>
      <c r="AD111" s="11">
        <f>'Core Indicators'!GL111</f>
        <v>2</v>
      </c>
      <c r="AE111" s="11">
        <f>'Core Indicators'!GT111</f>
        <v>2</v>
      </c>
      <c r="AF111" s="11">
        <f>'Core Indicators'!HB111</f>
        <v>2</v>
      </c>
      <c r="AG111" s="11">
        <f t="shared" si="57"/>
        <v>2</v>
      </c>
      <c r="AH111" s="11">
        <f>'Core Indicators'!HJ111</f>
        <v>2</v>
      </c>
      <c r="AI111" s="11">
        <f>'Core Indicators'!HR111</f>
        <v>2</v>
      </c>
      <c r="AJ111" s="11">
        <f t="shared" si="58"/>
        <v>2</v>
      </c>
      <c r="AK111" s="11">
        <f>'Core Indicators'!HZ111</f>
        <v>2</v>
      </c>
      <c r="AL111" s="11">
        <f>'Core Indicators'!IH111</f>
        <v>2</v>
      </c>
      <c r="AM111" s="11">
        <f>'Core Indicators'!IP111</f>
        <v>2</v>
      </c>
      <c r="AN111" s="11">
        <f t="shared" si="59"/>
        <v>2</v>
      </c>
    </row>
    <row r="112" spans="1:40" x14ac:dyDescent="0.25">
      <c r="A112" s="236" t="str">
        <f>Lists!C:C</f>
        <v>REG001</v>
      </c>
      <c r="B112" s="190">
        <f t="shared" si="45"/>
        <v>1.1000000000000001</v>
      </c>
      <c r="C112" s="191">
        <f t="shared" si="46"/>
        <v>0</v>
      </c>
      <c r="D112" s="237">
        <f t="shared" si="47"/>
        <v>1.2</v>
      </c>
      <c r="E112" s="236">
        <f>'Core Indicators'!R112</f>
        <v>2</v>
      </c>
      <c r="F112" s="236">
        <f>'Core Indicators'!Z112</f>
        <v>1</v>
      </c>
      <c r="G112" s="191">
        <f t="shared" si="48"/>
        <v>1.5</v>
      </c>
      <c r="H112" s="236">
        <f>'Core Indicators'!AH112</f>
        <v>1</v>
      </c>
      <c r="I112" s="236">
        <f>'Core Indicators'!AP112</f>
        <v>1</v>
      </c>
      <c r="J112" s="236">
        <f>'Core Indicators'!BN112</f>
        <v>1</v>
      </c>
      <c r="K112" s="236">
        <f t="shared" si="49"/>
        <v>1</v>
      </c>
      <c r="L112" s="190">
        <f t="shared" si="50"/>
        <v>1</v>
      </c>
      <c r="M112" s="237">
        <f t="shared" si="51"/>
        <v>1</v>
      </c>
      <c r="N112" s="238">
        <f>'Core Indicators'!DJ112</f>
        <v>1</v>
      </c>
      <c r="O112" s="238">
        <f>'Core Indicators'!DR112</f>
        <v>1</v>
      </c>
      <c r="P112" s="238">
        <f>'Core Indicators'!DZ112</f>
        <v>1</v>
      </c>
      <c r="Q112" s="238">
        <f>'Core Indicators'!EH112</f>
        <v>1</v>
      </c>
      <c r="R112" s="238">
        <f>'Core Indicators'!EP112</f>
        <v>1</v>
      </c>
      <c r="S112" s="191">
        <f t="shared" si="52"/>
        <v>1.3</v>
      </c>
      <c r="T112" s="191">
        <f t="shared" si="53"/>
        <v>1</v>
      </c>
      <c r="U112" s="236">
        <v>1</v>
      </c>
      <c r="V112" s="236">
        <v>1</v>
      </c>
      <c r="W112" s="236">
        <f>'Core Indicators'!EX112</f>
        <v>1</v>
      </c>
      <c r="X112" s="191">
        <f t="shared" si="54"/>
        <v>1</v>
      </c>
      <c r="Y112" s="236">
        <v>1</v>
      </c>
      <c r="Z112" s="191">
        <f t="shared" si="55"/>
        <v>1.5</v>
      </c>
      <c r="AA112" s="236">
        <f>'Core Indicators'!FF112</f>
        <v>1</v>
      </c>
      <c r="AB112" s="236">
        <f t="shared" si="56"/>
        <v>2</v>
      </c>
      <c r="AC112" s="11">
        <f>'Core Indicators'!GD112</f>
        <v>2</v>
      </c>
      <c r="AD112" s="11">
        <f>'Core Indicators'!GL112</f>
        <v>2</v>
      </c>
      <c r="AE112" s="11">
        <f>'Core Indicators'!GT112</f>
        <v>2</v>
      </c>
      <c r="AF112" s="11">
        <f>'Core Indicators'!HB112</f>
        <v>2</v>
      </c>
      <c r="AG112" s="11">
        <f t="shared" si="57"/>
        <v>2</v>
      </c>
      <c r="AH112" s="11">
        <f>'Core Indicators'!HJ112</f>
        <v>2</v>
      </c>
      <c r="AI112" s="11">
        <f>'Core Indicators'!HR112</f>
        <v>2</v>
      </c>
      <c r="AJ112" s="11">
        <f t="shared" si="58"/>
        <v>2</v>
      </c>
      <c r="AK112" s="11">
        <f>'Core Indicators'!HZ112</f>
        <v>2</v>
      </c>
      <c r="AL112" s="11">
        <f>'Core Indicators'!IH112</f>
        <v>2</v>
      </c>
      <c r="AM112" s="11">
        <f>'Core Indicators'!IP112</f>
        <v>2</v>
      </c>
      <c r="AN112" s="11">
        <f t="shared" si="59"/>
        <v>2</v>
      </c>
    </row>
    <row r="113" spans="1:40" x14ac:dyDescent="0.25">
      <c r="A113" s="236" t="str">
        <f>Lists!C:C</f>
        <v>REG002</v>
      </c>
      <c r="B113" s="190">
        <f t="shared" si="45"/>
        <v>2.1</v>
      </c>
      <c r="C113" s="191">
        <f t="shared" si="46"/>
        <v>0</v>
      </c>
      <c r="D113" s="237">
        <f t="shared" si="47"/>
        <v>2</v>
      </c>
      <c r="E113" s="236">
        <f>'Core Indicators'!R113</f>
        <v>2</v>
      </c>
      <c r="F113" s="236">
        <f>'Core Indicators'!Z113</f>
        <v>2</v>
      </c>
      <c r="G113" s="191">
        <f t="shared" si="48"/>
        <v>2</v>
      </c>
      <c r="H113" s="236">
        <f>'Core Indicators'!AH113</f>
        <v>2</v>
      </c>
      <c r="I113" s="236">
        <f>'Core Indicators'!AP113</f>
        <v>2</v>
      </c>
      <c r="J113" s="236">
        <f>'Core Indicators'!BN113</f>
        <v>2</v>
      </c>
      <c r="K113" s="236">
        <f t="shared" si="49"/>
        <v>2</v>
      </c>
      <c r="L113" s="190">
        <f t="shared" si="50"/>
        <v>2</v>
      </c>
      <c r="M113" s="237">
        <f t="shared" si="51"/>
        <v>2.4</v>
      </c>
      <c r="N113" s="238">
        <f>'Core Indicators'!DJ113</f>
        <v>2</v>
      </c>
      <c r="O113" s="238">
        <f>'Core Indicators'!DR113</f>
        <v>2</v>
      </c>
      <c r="P113" s="238">
        <f>'Core Indicators'!DZ113</f>
        <v>2</v>
      </c>
      <c r="Q113" s="238">
        <f>'Core Indicators'!EH113</f>
        <v>3</v>
      </c>
      <c r="R113" s="238">
        <f>'Core Indicators'!EP113</f>
        <v>3</v>
      </c>
      <c r="S113" s="191">
        <f t="shared" si="52"/>
        <v>1.6</v>
      </c>
      <c r="T113" s="191">
        <f t="shared" si="53"/>
        <v>1.1666666666666667</v>
      </c>
      <c r="U113" s="236">
        <v>1</v>
      </c>
      <c r="V113" s="236">
        <v>1</v>
      </c>
      <c r="W113" s="236">
        <f>'Core Indicators'!EX113</f>
        <v>2</v>
      </c>
      <c r="X113" s="191">
        <f t="shared" si="54"/>
        <v>1.5</v>
      </c>
      <c r="Y113" s="236">
        <v>1</v>
      </c>
      <c r="Z113" s="191">
        <f t="shared" si="55"/>
        <v>2</v>
      </c>
      <c r="AA113" s="236">
        <f>'Core Indicators'!FF113</f>
        <v>2</v>
      </c>
      <c r="AB113" s="236">
        <f t="shared" si="56"/>
        <v>2</v>
      </c>
      <c r="AC113" s="11">
        <f>'Core Indicators'!GD113</f>
        <v>2</v>
      </c>
      <c r="AD113" s="11">
        <f>'Core Indicators'!GL113</f>
        <v>2</v>
      </c>
      <c r="AE113" s="11">
        <f>'Core Indicators'!GT113</f>
        <v>2</v>
      </c>
      <c r="AF113" s="11">
        <f>'Core Indicators'!HB113</f>
        <v>2</v>
      </c>
      <c r="AG113" s="11">
        <f t="shared" si="57"/>
        <v>2</v>
      </c>
      <c r="AH113" s="11">
        <f>'Core Indicators'!HJ113</f>
        <v>2</v>
      </c>
      <c r="AI113" s="11">
        <f>'Core Indicators'!HR113</f>
        <v>2</v>
      </c>
      <c r="AJ113" s="11">
        <f t="shared" si="58"/>
        <v>2</v>
      </c>
      <c r="AK113" s="11">
        <f>'Core Indicators'!HZ113</f>
        <v>2</v>
      </c>
      <c r="AL113" s="11">
        <f>'Core Indicators'!IH113</f>
        <v>2</v>
      </c>
      <c r="AM113" s="11">
        <f>'Core Indicators'!IP113</f>
        <v>2</v>
      </c>
      <c r="AN113" s="11">
        <f t="shared" si="59"/>
        <v>2</v>
      </c>
    </row>
    <row r="114" spans="1:40" x14ac:dyDescent="0.25">
      <c r="A114" s="236" t="str">
        <f>Lists!C:C</f>
        <v>REG003</v>
      </c>
      <c r="B114" s="190">
        <f t="shared" si="45"/>
        <v>2.4</v>
      </c>
      <c r="C114" s="191">
        <f t="shared" si="46"/>
        <v>0</v>
      </c>
      <c r="D114" s="237">
        <f t="shared" si="47"/>
        <v>2.2999999999999998</v>
      </c>
      <c r="E114" s="236">
        <f>'Core Indicators'!R114</f>
        <v>2</v>
      </c>
      <c r="F114" s="236">
        <f>'Core Indicators'!Z114</f>
        <v>2</v>
      </c>
      <c r="G114" s="191">
        <f t="shared" si="48"/>
        <v>2</v>
      </c>
      <c r="H114" s="236">
        <f>'Core Indicators'!AH114</f>
        <v>2</v>
      </c>
      <c r="I114" s="236">
        <f>'Core Indicators'!AP114</f>
        <v>3</v>
      </c>
      <c r="J114" s="236">
        <f>'Core Indicators'!BN114</f>
        <v>3</v>
      </c>
      <c r="K114" s="236">
        <f t="shared" si="49"/>
        <v>3</v>
      </c>
      <c r="L114" s="190">
        <f t="shared" si="50"/>
        <v>2.5</v>
      </c>
      <c r="M114" s="237">
        <f t="shared" si="51"/>
        <v>2.8</v>
      </c>
      <c r="N114" s="238">
        <f>'Core Indicators'!DJ114</f>
        <v>2</v>
      </c>
      <c r="O114" s="238">
        <f>'Core Indicators'!DR114</f>
        <v>3</v>
      </c>
      <c r="P114" s="238">
        <f>'Core Indicators'!DZ114</f>
        <v>3</v>
      </c>
      <c r="Q114" s="238">
        <f>'Core Indicators'!EH114</f>
        <v>3</v>
      </c>
      <c r="R114" s="238">
        <f>'Core Indicators'!EP114</f>
        <v>3</v>
      </c>
      <c r="S114" s="191">
        <f t="shared" si="52"/>
        <v>1.7</v>
      </c>
      <c r="T114" s="191">
        <f t="shared" si="53"/>
        <v>1.3333333333333333</v>
      </c>
      <c r="U114" s="236">
        <v>1</v>
      </c>
      <c r="V114" s="236">
        <v>1</v>
      </c>
      <c r="W114" s="236">
        <f>'Core Indicators'!EX114</f>
        <v>3</v>
      </c>
      <c r="X114" s="191">
        <f t="shared" si="54"/>
        <v>2</v>
      </c>
      <c r="Y114" s="236">
        <v>1</v>
      </c>
      <c r="Z114" s="191">
        <f t="shared" si="55"/>
        <v>2</v>
      </c>
      <c r="AA114" s="236">
        <f>'Core Indicators'!FF114</f>
        <v>2</v>
      </c>
      <c r="AB114" s="236">
        <f t="shared" si="56"/>
        <v>2</v>
      </c>
      <c r="AC114" s="11">
        <f>'Core Indicators'!GD114</f>
        <v>2</v>
      </c>
      <c r="AD114" s="11">
        <f>'Core Indicators'!GL114</f>
        <v>2</v>
      </c>
      <c r="AE114" s="11">
        <f>'Core Indicators'!GT114</f>
        <v>2</v>
      </c>
      <c r="AF114" s="11">
        <f>'Core Indicators'!HB114</f>
        <v>2</v>
      </c>
      <c r="AG114" s="11">
        <f t="shared" si="57"/>
        <v>2</v>
      </c>
      <c r="AH114" s="11">
        <f>'Core Indicators'!HJ114</f>
        <v>2</v>
      </c>
      <c r="AI114" s="11">
        <f>'Core Indicators'!HR114</f>
        <v>2</v>
      </c>
      <c r="AJ114" s="11">
        <f t="shared" si="58"/>
        <v>2</v>
      </c>
      <c r="AK114" s="11">
        <f>'Core Indicators'!HZ114</f>
        <v>2</v>
      </c>
      <c r="AL114" s="11">
        <f>'Core Indicators'!IH114</f>
        <v>2</v>
      </c>
      <c r="AM114" s="11">
        <f>'Core Indicators'!IP114</f>
        <v>2</v>
      </c>
      <c r="AN114" s="11">
        <f t="shared" si="59"/>
        <v>2</v>
      </c>
    </row>
    <row r="115" spans="1:40" x14ac:dyDescent="0.25">
      <c r="A115" s="236" t="str">
        <f>Lists!C:C</f>
        <v>REG004</v>
      </c>
      <c r="B115" s="190">
        <f t="shared" si="45"/>
        <v>2</v>
      </c>
      <c r="C115" s="191">
        <f t="shared" si="46"/>
        <v>0</v>
      </c>
      <c r="D115" s="237">
        <f t="shared" si="47"/>
        <v>2.2999999999999998</v>
      </c>
      <c r="E115" s="236">
        <f>'Core Indicators'!R115</f>
        <v>2</v>
      </c>
      <c r="F115" s="236">
        <f>'Core Indicators'!Z115</f>
        <v>2</v>
      </c>
      <c r="G115" s="191">
        <f t="shared" si="48"/>
        <v>2</v>
      </c>
      <c r="H115" s="236">
        <f>'Core Indicators'!AH115</f>
        <v>2</v>
      </c>
      <c r="I115" s="236">
        <f>'Core Indicators'!AP115</f>
        <v>3</v>
      </c>
      <c r="J115" s="236">
        <f>'Core Indicators'!BN115</f>
        <v>3</v>
      </c>
      <c r="K115" s="236">
        <f t="shared" si="49"/>
        <v>3</v>
      </c>
      <c r="L115" s="190">
        <f t="shared" si="50"/>
        <v>2.5</v>
      </c>
      <c r="M115" s="237">
        <f t="shared" si="51"/>
        <v>2</v>
      </c>
      <c r="N115" s="238">
        <f>'Core Indicators'!DJ115</f>
        <v>2</v>
      </c>
      <c r="O115" s="238">
        <f>'Core Indicators'!DR115</f>
        <v>2</v>
      </c>
      <c r="P115" s="238">
        <f>'Core Indicators'!DZ115</f>
        <v>2</v>
      </c>
      <c r="Q115" s="238">
        <f>'Core Indicators'!EH115</f>
        <v>2</v>
      </c>
      <c r="R115" s="238">
        <f>'Core Indicators'!EP115</f>
        <v>2</v>
      </c>
      <c r="S115" s="191">
        <f t="shared" si="52"/>
        <v>1.7</v>
      </c>
      <c r="T115" s="191">
        <f t="shared" si="53"/>
        <v>1.3333333333333333</v>
      </c>
      <c r="U115" s="236">
        <v>1</v>
      </c>
      <c r="V115" s="236">
        <v>1</v>
      </c>
      <c r="W115" s="236">
        <f>'Core Indicators'!EX115</f>
        <v>3</v>
      </c>
      <c r="X115" s="191">
        <f t="shared" si="54"/>
        <v>2</v>
      </c>
      <c r="Y115" s="236">
        <v>1</v>
      </c>
      <c r="Z115" s="191">
        <f t="shared" si="55"/>
        <v>2</v>
      </c>
      <c r="AA115" s="236">
        <f>'Core Indicators'!FF115</f>
        <v>2</v>
      </c>
      <c r="AB115" s="236">
        <f t="shared" si="56"/>
        <v>2</v>
      </c>
      <c r="AC115" s="11">
        <f>'Core Indicators'!GD115</f>
        <v>2</v>
      </c>
      <c r="AD115" s="11">
        <f>'Core Indicators'!GL115</f>
        <v>2</v>
      </c>
      <c r="AE115" s="11">
        <f>'Core Indicators'!GT115</f>
        <v>2</v>
      </c>
      <c r="AF115" s="11">
        <f>'Core Indicators'!HB115</f>
        <v>2</v>
      </c>
      <c r="AG115" s="11">
        <f t="shared" si="57"/>
        <v>2</v>
      </c>
      <c r="AH115" s="11">
        <f>'Core Indicators'!HJ115</f>
        <v>2</v>
      </c>
      <c r="AI115" s="11">
        <f>'Core Indicators'!HR115</f>
        <v>2</v>
      </c>
      <c r="AJ115" s="11">
        <f t="shared" si="58"/>
        <v>2</v>
      </c>
      <c r="AK115" s="11">
        <f>'Core Indicators'!HZ115</f>
        <v>2</v>
      </c>
      <c r="AL115" s="11">
        <f>'Core Indicators'!IH115</f>
        <v>2</v>
      </c>
      <c r="AM115" s="11">
        <f>'Core Indicators'!IP115</f>
        <v>2</v>
      </c>
      <c r="AN115" s="11">
        <f t="shared" si="59"/>
        <v>2</v>
      </c>
    </row>
    <row r="116" spans="1:40" x14ac:dyDescent="0.25">
      <c r="A116" s="236" t="str">
        <f>Lists!C:C</f>
        <v>REG006</v>
      </c>
      <c r="B116" s="190">
        <f t="shared" si="45"/>
        <v>2.4</v>
      </c>
      <c r="C116" s="191">
        <f t="shared" si="46"/>
        <v>1</v>
      </c>
      <c r="D116" s="237">
        <f t="shared" si="47"/>
        <v>2.2000000000000002</v>
      </c>
      <c r="E116" s="236">
        <f>'Core Indicators'!R116</f>
        <v>2</v>
      </c>
      <c r="F116" s="236">
        <f>'Core Indicators'!Z116</f>
        <v>2</v>
      </c>
      <c r="G116" s="191">
        <f t="shared" si="48"/>
        <v>2</v>
      </c>
      <c r="H116" s="236">
        <f>'Core Indicators'!AH116</f>
        <v>2</v>
      </c>
      <c r="I116" s="236">
        <f>'Core Indicators'!AP116</f>
        <v>2</v>
      </c>
      <c r="J116" s="236">
        <f>'Core Indicators'!BN116</f>
        <v>3</v>
      </c>
      <c r="K116" s="236">
        <f t="shared" si="49"/>
        <v>2.5</v>
      </c>
      <c r="L116" s="190">
        <f t="shared" si="50"/>
        <v>2.2999999999999998</v>
      </c>
      <c r="M116" s="237">
        <f t="shared" si="51"/>
        <v>3</v>
      </c>
      <c r="N116" s="238">
        <f>'Core Indicators'!DJ116</f>
        <v>3</v>
      </c>
      <c r="O116" s="238">
        <f>'Core Indicators'!DR116</f>
        <v>3</v>
      </c>
      <c r="P116" s="238">
        <f>'Core Indicators'!DZ116</f>
        <v>3</v>
      </c>
      <c r="Q116" s="238">
        <f>'Core Indicators'!EH116</f>
        <v>3</v>
      </c>
      <c r="R116" s="238">
        <f>'Core Indicators'!EP116</f>
        <v>3</v>
      </c>
      <c r="S116" s="191">
        <f t="shared" si="52"/>
        <v>1.7</v>
      </c>
      <c r="T116" s="191">
        <f t="shared" si="53"/>
        <v>1.3333333333333333</v>
      </c>
      <c r="U116" s="236">
        <v>1</v>
      </c>
      <c r="V116" s="236">
        <v>1</v>
      </c>
      <c r="W116" s="236">
        <f>'Core Indicators'!EX116</f>
        <v>3</v>
      </c>
      <c r="X116" s="191">
        <f t="shared" si="54"/>
        <v>2</v>
      </c>
      <c r="Y116" s="236">
        <v>1</v>
      </c>
      <c r="Z116" s="191">
        <f t="shared" si="55"/>
        <v>2</v>
      </c>
      <c r="AA116" s="236" t="str">
        <f>'Core Indicators'!FF116</f>
        <v>x</v>
      </c>
      <c r="AB116" s="236">
        <f t="shared" si="56"/>
        <v>2</v>
      </c>
      <c r="AC116" s="11">
        <f>'Core Indicators'!GD116</f>
        <v>2</v>
      </c>
      <c r="AD116" s="11">
        <f>'Core Indicators'!GL116</f>
        <v>2</v>
      </c>
      <c r="AE116" s="11">
        <f>'Core Indicators'!GT116</f>
        <v>2</v>
      </c>
      <c r="AF116" s="11">
        <f>'Core Indicators'!HB116</f>
        <v>2</v>
      </c>
      <c r="AG116" s="11">
        <f t="shared" si="57"/>
        <v>2</v>
      </c>
      <c r="AH116" s="11">
        <f>'Core Indicators'!HJ116</f>
        <v>2</v>
      </c>
      <c r="AI116" s="11">
        <f>'Core Indicators'!HR116</f>
        <v>2</v>
      </c>
      <c r="AJ116" s="11">
        <f t="shared" si="58"/>
        <v>2</v>
      </c>
      <c r="AK116" s="11">
        <f>'Core Indicators'!HZ116</f>
        <v>2</v>
      </c>
      <c r="AL116" s="11">
        <f>'Core Indicators'!IH116</f>
        <v>2</v>
      </c>
      <c r="AM116" s="11">
        <f>'Core Indicators'!IP116</f>
        <v>2</v>
      </c>
      <c r="AN116" s="11">
        <f t="shared" si="59"/>
        <v>2</v>
      </c>
    </row>
    <row r="117" spans="1:40" x14ac:dyDescent="0.25">
      <c r="A117" s="236" t="str">
        <f>Lists!C:C</f>
        <v>REG007</v>
      </c>
      <c r="B117" s="190">
        <f t="shared" si="45"/>
        <v>1.9</v>
      </c>
      <c r="C117" s="191">
        <f t="shared" si="46"/>
        <v>0</v>
      </c>
      <c r="D117" s="237">
        <f t="shared" si="47"/>
        <v>2.2000000000000002</v>
      </c>
      <c r="E117" s="236">
        <f>'Core Indicators'!R117</f>
        <v>2</v>
      </c>
      <c r="F117" s="236">
        <f>'Core Indicators'!Z117</f>
        <v>2</v>
      </c>
      <c r="G117" s="191">
        <f t="shared" si="48"/>
        <v>2</v>
      </c>
      <c r="H117" s="236">
        <f>'Core Indicators'!AH117</f>
        <v>2</v>
      </c>
      <c r="I117" s="236">
        <f>'Core Indicators'!AP117</f>
        <v>2</v>
      </c>
      <c r="J117" s="236">
        <f>'Core Indicators'!BN117</f>
        <v>3</v>
      </c>
      <c r="K117" s="236">
        <f t="shared" si="49"/>
        <v>2.5</v>
      </c>
      <c r="L117" s="190">
        <f t="shared" si="50"/>
        <v>2.2999999999999998</v>
      </c>
      <c r="M117" s="237">
        <f t="shared" si="51"/>
        <v>2</v>
      </c>
      <c r="N117" s="238">
        <f>'Core Indicators'!DJ117</f>
        <v>2</v>
      </c>
      <c r="O117" s="238">
        <f>'Core Indicators'!DR117</f>
        <v>2</v>
      </c>
      <c r="P117" s="238">
        <f>'Core Indicators'!DZ117</f>
        <v>2</v>
      </c>
      <c r="Q117" s="238">
        <f>'Core Indicators'!EH117</f>
        <v>2</v>
      </c>
      <c r="R117" s="238">
        <f>'Core Indicators'!EP117</f>
        <v>2</v>
      </c>
      <c r="S117" s="191">
        <f t="shared" si="52"/>
        <v>1.4</v>
      </c>
      <c r="T117" s="191">
        <f t="shared" si="53"/>
        <v>1.3333333333333333</v>
      </c>
      <c r="U117" s="236">
        <v>1</v>
      </c>
      <c r="V117" s="236">
        <v>1</v>
      </c>
      <c r="W117" s="236">
        <f>'Core Indicators'!EX117</f>
        <v>3</v>
      </c>
      <c r="X117" s="191">
        <f t="shared" si="54"/>
        <v>2</v>
      </c>
      <c r="Y117" s="236">
        <v>1</v>
      </c>
      <c r="Z117" s="191">
        <f t="shared" si="55"/>
        <v>1.5</v>
      </c>
      <c r="AA117" s="236">
        <f>'Core Indicators'!FF117</f>
        <v>1</v>
      </c>
      <c r="AB117" s="236">
        <f t="shared" si="56"/>
        <v>2</v>
      </c>
      <c r="AC117" s="11">
        <f>'Core Indicators'!GD117</f>
        <v>2</v>
      </c>
      <c r="AD117" s="11">
        <f>'Core Indicators'!GL117</f>
        <v>2</v>
      </c>
      <c r="AE117" s="11">
        <f>'Core Indicators'!GT117</f>
        <v>2</v>
      </c>
      <c r="AF117" s="11">
        <f>'Core Indicators'!HB117</f>
        <v>2</v>
      </c>
      <c r="AG117" s="11">
        <f t="shared" si="57"/>
        <v>2</v>
      </c>
      <c r="AH117" s="11">
        <f>'Core Indicators'!HJ117</f>
        <v>2</v>
      </c>
      <c r="AI117" s="11">
        <f>'Core Indicators'!HR117</f>
        <v>2</v>
      </c>
      <c r="AJ117" s="11">
        <f t="shared" si="58"/>
        <v>2</v>
      </c>
      <c r="AK117" s="11">
        <f>'Core Indicators'!HZ117</f>
        <v>2</v>
      </c>
      <c r="AL117" s="11">
        <f>'Core Indicators'!IH117</f>
        <v>2</v>
      </c>
      <c r="AM117" s="11">
        <f>'Core Indicators'!IP117</f>
        <v>2</v>
      </c>
      <c r="AN117" s="11">
        <f t="shared" si="59"/>
        <v>2</v>
      </c>
    </row>
    <row r="118" spans="1:40" x14ac:dyDescent="0.25">
      <c r="A118" s="236" t="str">
        <f>Lists!C:C</f>
        <v>REG008</v>
      </c>
      <c r="B118" s="190">
        <f t="shared" si="45"/>
        <v>1.9</v>
      </c>
      <c r="C118" s="191">
        <f t="shared" si="46"/>
        <v>0</v>
      </c>
      <c r="D118" s="237">
        <f t="shared" si="47"/>
        <v>2.2000000000000002</v>
      </c>
      <c r="E118" s="236">
        <f>'Core Indicators'!R118</f>
        <v>2</v>
      </c>
      <c r="F118" s="236">
        <f>'Core Indicators'!Z118</f>
        <v>2</v>
      </c>
      <c r="G118" s="191">
        <f t="shared" si="48"/>
        <v>2</v>
      </c>
      <c r="H118" s="236">
        <f>'Core Indicators'!AH118</f>
        <v>2</v>
      </c>
      <c r="I118" s="236">
        <f>'Core Indicators'!AP118</f>
        <v>2</v>
      </c>
      <c r="J118" s="236">
        <f>'Core Indicators'!BN118</f>
        <v>3</v>
      </c>
      <c r="K118" s="236">
        <f t="shared" si="49"/>
        <v>2.5</v>
      </c>
      <c r="L118" s="190">
        <f t="shared" si="50"/>
        <v>2.2999999999999998</v>
      </c>
      <c r="M118" s="237">
        <f t="shared" si="51"/>
        <v>2</v>
      </c>
      <c r="N118" s="238">
        <f>'Core Indicators'!DJ118</f>
        <v>2</v>
      </c>
      <c r="O118" s="238">
        <f>'Core Indicators'!DR118</f>
        <v>2</v>
      </c>
      <c r="P118" s="238">
        <f>'Core Indicators'!DZ118</f>
        <v>2</v>
      </c>
      <c r="Q118" s="238">
        <f>'Core Indicators'!EH118</f>
        <v>2</v>
      </c>
      <c r="R118" s="238">
        <f>'Core Indicators'!EP118</f>
        <v>2</v>
      </c>
      <c r="S118" s="191">
        <f t="shared" si="52"/>
        <v>1.4</v>
      </c>
      <c r="T118" s="191">
        <f t="shared" si="53"/>
        <v>1.3333333333333333</v>
      </c>
      <c r="U118" s="236">
        <v>1</v>
      </c>
      <c r="V118" s="236">
        <v>1</v>
      </c>
      <c r="W118" s="236">
        <f>'Core Indicators'!EX118</f>
        <v>3</v>
      </c>
      <c r="X118" s="191">
        <f t="shared" si="54"/>
        <v>2</v>
      </c>
      <c r="Y118" s="236">
        <v>1</v>
      </c>
      <c r="Z118" s="191">
        <f t="shared" si="55"/>
        <v>1.5</v>
      </c>
      <c r="AA118" s="236">
        <f>'Core Indicators'!FF118</f>
        <v>1</v>
      </c>
      <c r="AB118" s="236">
        <f t="shared" si="56"/>
        <v>2</v>
      </c>
      <c r="AC118" s="11">
        <f>'Core Indicators'!GD118</f>
        <v>2</v>
      </c>
      <c r="AD118" s="11">
        <f>'Core Indicators'!GL118</f>
        <v>2</v>
      </c>
      <c r="AE118" s="11">
        <f>'Core Indicators'!GT118</f>
        <v>2</v>
      </c>
      <c r="AF118" s="11">
        <f>'Core Indicators'!HB118</f>
        <v>2</v>
      </c>
      <c r="AG118" s="11">
        <f t="shared" si="57"/>
        <v>2</v>
      </c>
      <c r="AH118" s="11">
        <f>'Core Indicators'!HJ118</f>
        <v>2</v>
      </c>
      <c r="AI118" s="11">
        <f>'Core Indicators'!HR118</f>
        <v>2</v>
      </c>
      <c r="AJ118" s="11">
        <f t="shared" si="58"/>
        <v>2</v>
      </c>
      <c r="AK118" s="11">
        <f>'Core Indicators'!HZ118</f>
        <v>2</v>
      </c>
      <c r="AL118" s="11">
        <f>'Core Indicators'!IH118</f>
        <v>2</v>
      </c>
      <c r="AM118" s="11">
        <f>'Core Indicators'!IP118</f>
        <v>2</v>
      </c>
      <c r="AN118" s="11">
        <f t="shared" si="59"/>
        <v>2</v>
      </c>
    </row>
    <row r="119" spans="1:40" x14ac:dyDescent="0.25">
      <c r="A119" s="236" t="str">
        <f>Lists!C:C</f>
        <v>REG011</v>
      </c>
      <c r="B119" s="190">
        <f t="shared" si="45"/>
        <v>1.7</v>
      </c>
      <c r="C119" s="191">
        <f t="shared" si="46"/>
        <v>0</v>
      </c>
      <c r="D119" s="237">
        <f t="shared" si="47"/>
        <v>1.8</v>
      </c>
      <c r="E119" s="236">
        <f>'Core Indicators'!R119</f>
        <v>1</v>
      </c>
      <c r="F119" s="236">
        <f>'Core Indicators'!Z119</f>
        <v>2</v>
      </c>
      <c r="G119" s="191">
        <f t="shared" si="48"/>
        <v>1.5</v>
      </c>
      <c r="H119" s="236">
        <f>'Core Indicators'!AH119</f>
        <v>2</v>
      </c>
      <c r="I119" s="236">
        <f>'Core Indicators'!AP119</f>
        <v>2</v>
      </c>
      <c r="J119" s="236">
        <f>'Core Indicators'!BN119</f>
        <v>2</v>
      </c>
      <c r="K119" s="236">
        <f t="shared" si="49"/>
        <v>2</v>
      </c>
      <c r="L119" s="190">
        <f t="shared" si="50"/>
        <v>2</v>
      </c>
      <c r="M119" s="237">
        <f t="shared" si="51"/>
        <v>2</v>
      </c>
      <c r="N119" s="238">
        <f>'Core Indicators'!DJ119</f>
        <v>2</v>
      </c>
      <c r="O119" s="238">
        <f>'Core Indicators'!DR119</f>
        <v>2</v>
      </c>
      <c r="P119" s="238">
        <f>'Core Indicators'!DZ119</f>
        <v>2</v>
      </c>
      <c r="Q119" s="238">
        <f>'Core Indicators'!EH119</f>
        <v>2</v>
      </c>
      <c r="R119" s="238">
        <f>'Core Indicators'!EP119</f>
        <v>2</v>
      </c>
      <c r="S119" s="191">
        <f t="shared" si="52"/>
        <v>1.3</v>
      </c>
      <c r="T119" s="191">
        <f t="shared" si="53"/>
        <v>1.1666666666666667</v>
      </c>
      <c r="U119" s="236">
        <v>1</v>
      </c>
      <c r="V119" s="236">
        <v>1</v>
      </c>
      <c r="W119" s="236">
        <f>'Core Indicators'!EX119</f>
        <v>2</v>
      </c>
      <c r="X119" s="191">
        <f t="shared" si="54"/>
        <v>1.5</v>
      </c>
      <c r="Y119" s="236">
        <v>1</v>
      </c>
      <c r="Z119" s="191">
        <f t="shared" si="55"/>
        <v>1.5</v>
      </c>
      <c r="AA119" s="236">
        <f>'Core Indicators'!FF119</f>
        <v>1</v>
      </c>
      <c r="AB119" s="236">
        <f t="shared" si="56"/>
        <v>2</v>
      </c>
      <c r="AC119" s="11">
        <f>'Core Indicators'!GD119</f>
        <v>2</v>
      </c>
      <c r="AD119" s="11">
        <f>'Core Indicators'!GL119</f>
        <v>2</v>
      </c>
      <c r="AE119" s="11">
        <f>'Core Indicators'!GT119</f>
        <v>2</v>
      </c>
      <c r="AF119" s="11">
        <f>'Core Indicators'!HB119</f>
        <v>2</v>
      </c>
      <c r="AG119" s="11">
        <f t="shared" si="57"/>
        <v>2</v>
      </c>
      <c r="AH119" s="11">
        <f>'Core Indicators'!HJ119</f>
        <v>2</v>
      </c>
      <c r="AI119" s="11">
        <f>'Core Indicators'!HR119</f>
        <v>2</v>
      </c>
      <c r="AJ119" s="11">
        <f t="shared" si="58"/>
        <v>2</v>
      </c>
      <c r="AK119" s="11">
        <f>'Core Indicators'!HZ119</f>
        <v>2</v>
      </c>
      <c r="AL119" s="11">
        <f>'Core Indicators'!IH119</f>
        <v>2</v>
      </c>
      <c r="AM119" s="11">
        <f>'Core Indicators'!IP119</f>
        <v>2</v>
      </c>
      <c r="AN119" s="11">
        <f t="shared" si="59"/>
        <v>2</v>
      </c>
    </row>
    <row r="120" spans="1:40" x14ac:dyDescent="0.25">
      <c r="A120" s="236" t="str">
        <f>Lists!C:C</f>
        <v>REG012</v>
      </c>
      <c r="B120" s="190">
        <f t="shared" si="45"/>
        <v>1.5</v>
      </c>
      <c r="C120" s="191">
        <f t="shared" si="46"/>
        <v>0</v>
      </c>
      <c r="D120" s="237">
        <f t="shared" si="47"/>
        <v>1.7</v>
      </c>
      <c r="E120" s="236">
        <f>'Core Indicators'!R120</f>
        <v>2</v>
      </c>
      <c r="F120" s="236">
        <f>'Core Indicators'!Z120</f>
        <v>2</v>
      </c>
      <c r="G120" s="191">
        <f t="shared" si="48"/>
        <v>2</v>
      </c>
      <c r="H120" s="236">
        <f>'Core Indicators'!AH120</f>
        <v>1</v>
      </c>
      <c r="I120" s="236">
        <f>'Core Indicators'!AP120</f>
        <v>2</v>
      </c>
      <c r="J120" s="236">
        <f>'Core Indicators'!BN120</f>
        <v>2</v>
      </c>
      <c r="K120" s="236">
        <f t="shared" si="49"/>
        <v>2</v>
      </c>
      <c r="L120" s="190">
        <f t="shared" si="50"/>
        <v>1.5</v>
      </c>
      <c r="M120" s="237">
        <f t="shared" si="51"/>
        <v>1.6</v>
      </c>
      <c r="N120" s="238">
        <f>'Core Indicators'!DJ120</f>
        <v>2</v>
      </c>
      <c r="O120" s="238">
        <f>'Core Indicators'!DR120</f>
        <v>2</v>
      </c>
      <c r="P120" s="238">
        <f>'Core Indicators'!DZ120</f>
        <v>2</v>
      </c>
      <c r="Q120" s="238">
        <f>'Core Indicators'!EH120</f>
        <v>1</v>
      </c>
      <c r="R120" s="238">
        <f>'Core Indicators'!EP120</f>
        <v>1</v>
      </c>
      <c r="S120" s="191">
        <f t="shared" si="52"/>
        <v>1.3</v>
      </c>
      <c r="T120" s="191">
        <f t="shared" si="53"/>
        <v>1.1666666666666667</v>
      </c>
      <c r="U120" s="236">
        <v>1</v>
      </c>
      <c r="V120" s="236">
        <v>1</v>
      </c>
      <c r="W120" s="236">
        <f>'Core Indicators'!EX120</f>
        <v>2</v>
      </c>
      <c r="X120" s="191">
        <f t="shared" si="54"/>
        <v>1.5</v>
      </c>
      <c r="Y120" s="236">
        <v>1</v>
      </c>
      <c r="Z120" s="191">
        <f t="shared" si="55"/>
        <v>1.5</v>
      </c>
      <c r="AA120" s="236">
        <f>'Core Indicators'!FF120</f>
        <v>1</v>
      </c>
      <c r="AB120" s="236">
        <f t="shared" si="56"/>
        <v>2</v>
      </c>
      <c r="AC120" s="11">
        <f>'Core Indicators'!GD120</f>
        <v>2</v>
      </c>
      <c r="AD120" s="11">
        <f>'Core Indicators'!GL120</f>
        <v>2</v>
      </c>
      <c r="AE120" s="11">
        <f>'Core Indicators'!GT120</f>
        <v>2</v>
      </c>
      <c r="AF120" s="11">
        <f>'Core Indicators'!HB120</f>
        <v>2</v>
      </c>
      <c r="AG120" s="11">
        <f t="shared" si="57"/>
        <v>2</v>
      </c>
      <c r="AH120" s="11">
        <f>'Core Indicators'!HJ120</f>
        <v>2</v>
      </c>
      <c r="AI120" s="11">
        <f>'Core Indicators'!HR120</f>
        <v>2</v>
      </c>
      <c r="AJ120" s="11">
        <f t="shared" si="58"/>
        <v>2</v>
      </c>
      <c r="AK120" s="11">
        <f>'Core Indicators'!HZ120</f>
        <v>2</v>
      </c>
      <c r="AL120" s="11">
        <f>'Core Indicators'!IH120</f>
        <v>2</v>
      </c>
      <c r="AM120" s="11">
        <f>'Core Indicators'!IP120</f>
        <v>2</v>
      </c>
      <c r="AN120" s="11">
        <f t="shared" si="59"/>
        <v>2</v>
      </c>
    </row>
    <row r="121" spans="1:40" x14ac:dyDescent="0.25">
      <c r="A121" s="236" t="str">
        <f>Lists!C:C</f>
        <v>REG013</v>
      </c>
      <c r="B121" s="190">
        <f t="shared" si="45"/>
        <v>2.2000000000000002</v>
      </c>
      <c r="C121" s="191">
        <f t="shared" si="46"/>
        <v>0</v>
      </c>
      <c r="D121" s="237">
        <f t="shared" si="47"/>
        <v>2.6</v>
      </c>
      <c r="E121" s="236">
        <f>'Core Indicators'!R121</f>
        <v>2</v>
      </c>
      <c r="F121" s="236">
        <f>'Core Indicators'!Z121</f>
        <v>2</v>
      </c>
      <c r="G121" s="191">
        <f t="shared" si="48"/>
        <v>2</v>
      </c>
      <c r="H121" s="236">
        <f>'Core Indicators'!AH121</f>
        <v>3</v>
      </c>
      <c r="I121" s="236">
        <f>'Core Indicators'!AP121</f>
        <v>3</v>
      </c>
      <c r="J121" s="236">
        <f>'Core Indicators'!BN121</f>
        <v>2</v>
      </c>
      <c r="K121" s="236">
        <f t="shared" si="49"/>
        <v>2.5</v>
      </c>
      <c r="L121" s="190">
        <f t="shared" si="50"/>
        <v>2.8</v>
      </c>
      <c r="M121" s="237">
        <f t="shared" si="51"/>
        <v>2.2000000000000002</v>
      </c>
      <c r="N121" s="238">
        <f>'Core Indicators'!DJ121</f>
        <v>2</v>
      </c>
      <c r="O121" s="238">
        <f>'Core Indicators'!DR121</f>
        <v>3</v>
      </c>
      <c r="P121" s="238">
        <f>'Core Indicators'!DZ121</f>
        <v>2</v>
      </c>
      <c r="Q121" s="238">
        <f>'Core Indicators'!EH121</f>
        <v>2</v>
      </c>
      <c r="R121" s="238">
        <f>'Core Indicators'!EP121</f>
        <v>2</v>
      </c>
      <c r="S121" s="191">
        <f t="shared" si="52"/>
        <v>1.9</v>
      </c>
      <c r="T121" s="191">
        <f t="shared" si="53"/>
        <v>1.1666666666666667</v>
      </c>
      <c r="U121" s="236">
        <v>1</v>
      </c>
      <c r="V121" s="236">
        <v>1</v>
      </c>
      <c r="W121" s="236">
        <f>'Core Indicators'!EX121</f>
        <v>2</v>
      </c>
      <c r="X121" s="191">
        <f t="shared" si="54"/>
        <v>1.5</v>
      </c>
      <c r="Y121" s="236">
        <v>1</v>
      </c>
      <c r="Z121" s="191">
        <f t="shared" si="55"/>
        <v>2.5</v>
      </c>
      <c r="AA121" s="236">
        <f>'Core Indicators'!FF121</f>
        <v>3</v>
      </c>
      <c r="AB121" s="236">
        <f t="shared" si="56"/>
        <v>2</v>
      </c>
      <c r="AC121" s="11">
        <f>'Core Indicators'!GD121</f>
        <v>2</v>
      </c>
      <c r="AD121" s="11">
        <f>'Core Indicators'!GL121</f>
        <v>2</v>
      </c>
      <c r="AE121" s="11">
        <f>'Core Indicators'!GT121</f>
        <v>2</v>
      </c>
      <c r="AF121" s="11">
        <f>'Core Indicators'!HB121</f>
        <v>2</v>
      </c>
      <c r="AG121" s="11">
        <f t="shared" si="57"/>
        <v>2</v>
      </c>
      <c r="AH121" s="11">
        <f>'Core Indicators'!HJ121</f>
        <v>2</v>
      </c>
      <c r="AI121" s="11">
        <f>'Core Indicators'!HR121</f>
        <v>2</v>
      </c>
      <c r="AJ121" s="11">
        <f t="shared" si="58"/>
        <v>2</v>
      </c>
      <c r="AK121" s="11">
        <f>'Core Indicators'!HZ121</f>
        <v>2</v>
      </c>
      <c r="AL121" s="11">
        <f>'Core Indicators'!IH121</f>
        <v>2</v>
      </c>
      <c r="AM121" s="11">
        <f>'Core Indicators'!IP121</f>
        <v>2</v>
      </c>
      <c r="AN121" s="11">
        <f t="shared" si="59"/>
        <v>2</v>
      </c>
    </row>
    <row r="122" spans="1:40" x14ac:dyDescent="0.25">
      <c r="A122" s="236" t="str">
        <f>Lists!C:C</f>
        <v>REG014</v>
      </c>
      <c r="B122" s="190">
        <f t="shared" si="45"/>
        <v>1.9</v>
      </c>
      <c r="C122" s="191">
        <f t="shared" si="46"/>
        <v>0</v>
      </c>
      <c r="D122" s="237">
        <f t="shared" si="47"/>
        <v>2</v>
      </c>
      <c r="E122" s="236">
        <f>'Core Indicators'!R122</f>
        <v>2</v>
      </c>
      <c r="F122" s="236">
        <f>'Core Indicators'!Z122</f>
        <v>2</v>
      </c>
      <c r="G122" s="191">
        <f t="shared" si="48"/>
        <v>2</v>
      </c>
      <c r="H122" s="236">
        <f>'Core Indicators'!AH122</f>
        <v>2</v>
      </c>
      <c r="I122" s="236">
        <f>'Core Indicators'!AP122</f>
        <v>2</v>
      </c>
      <c r="J122" s="236">
        <f>'Core Indicators'!BN122</f>
        <v>2</v>
      </c>
      <c r="K122" s="236">
        <f t="shared" si="49"/>
        <v>2</v>
      </c>
      <c r="L122" s="190">
        <f t="shared" si="50"/>
        <v>2</v>
      </c>
      <c r="M122" s="237">
        <f t="shared" si="51"/>
        <v>2</v>
      </c>
      <c r="N122" s="238">
        <f>'Core Indicators'!DJ122</f>
        <v>2</v>
      </c>
      <c r="O122" s="238">
        <f>'Core Indicators'!DR122</f>
        <v>2</v>
      </c>
      <c r="P122" s="238">
        <f>'Core Indicators'!DZ122</f>
        <v>2</v>
      </c>
      <c r="Q122" s="238">
        <f>'Core Indicators'!EH122</f>
        <v>2</v>
      </c>
      <c r="R122" s="238">
        <f>'Core Indicators'!EP122</f>
        <v>2</v>
      </c>
      <c r="S122" s="191">
        <f t="shared" si="52"/>
        <v>1.6</v>
      </c>
      <c r="T122" s="191">
        <f t="shared" si="53"/>
        <v>1.1666666666666667</v>
      </c>
      <c r="U122" s="236">
        <v>1</v>
      </c>
      <c r="V122" s="236">
        <v>1</v>
      </c>
      <c r="W122" s="236">
        <f>'Core Indicators'!EX122</f>
        <v>2</v>
      </c>
      <c r="X122" s="191">
        <f t="shared" si="54"/>
        <v>1.5</v>
      </c>
      <c r="Y122" s="236">
        <v>1</v>
      </c>
      <c r="Z122" s="191">
        <f t="shared" si="55"/>
        <v>2</v>
      </c>
      <c r="AA122" s="236">
        <f>'Core Indicators'!FF122</f>
        <v>2</v>
      </c>
      <c r="AB122" s="236">
        <f t="shared" si="56"/>
        <v>2</v>
      </c>
      <c r="AC122" s="11">
        <f>'Core Indicators'!GD122</f>
        <v>2</v>
      </c>
      <c r="AD122" s="11">
        <f>'Core Indicators'!GL122</f>
        <v>2</v>
      </c>
      <c r="AE122" s="11">
        <f>'Core Indicators'!GT122</f>
        <v>2</v>
      </c>
      <c r="AF122" s="11">
        <f>'Core Indicators'!HB122</f>
        <v>2</v>
      </c>
      <c r="AG122" s="11">
        <f t="shared" si="57"/>
        <v>2</v>
      </c>
      <c r="AH122" s="11">
        <f>'Core Indicators'!HJ122</f>
        <v>2</v>
      </c>
      <c r="AI122" s="11">
        <f>'Core Indicators'!HR122</f>
        <v>2</v>
      </c>
      <c r="AJ122" s="11">
        <f t="shared" si="58"/>
        <v>2</v>
      </c>
      <c r="AK122" s="11">
        <f>'Core Indicators'!HZ122</f>
        <v>2</v>
      </c>
      <c r="AL122" s="11">
        <f>'Core Indicators'!IH122</f>
        <v>2</v>
      </c>
      <c r="AM122" s="11">
        <f>'Core Indicators'!IP122</f>
        <v>2</v>
      </c>
      <c r="AN122" s="11">
        <f t="shared" si="59"/>
        <v>2</v>
      </c>
    </row>
    <row r="123" spans="1:40" x14ac:dyDescent="0.25">
      <c r="A123" s="236" t="str">
        <f>Lists!C:C</f>
        <v>REG015</v>
      </c>
      <c r="B123" s="190">
        <f t="shared" si="45"/>
        <v>2.6</v>
      </c>
      <c r="C123" s="191">
        <f t="shared" si="46"/>
        <v>0</v>
      </c>
      <c r="D123" s="237">
        <f t="shared" si="47"/>
        <v>2.6</v>
      </c>
      <c r="E123" s="236">
        <f>'Core Indicators'!R123</f>
        <v>1</v>
      </c>
      <c r="F123" s="236">
        <f>'Core Indicators'!Z123</f>
        <v>2</v>
      </c>
      <c r="G123" s="191">
        <f t="shared" si="48"/>
        <v>1.5</v>
      </c>
      <c r="H123" s="236">
        <f>'Core Indicators'!AH123</f>
        <v>3</v>
      </c>
      <c r="I123" s="236">
        <f>'Core Indicators'!AP123</f>
        <v>3</v>
      </c>
      <c r="J123" s="236">
        <f>'Core Indicators'!BN123</f>
        <v>3</v>
      </c>
      <c r="K123" s="236">
        <f t="shared" si="49"/>
        <v>3</v>
      </c>
      <c r="L123" s="190">
        <f t="shared" si="50"/>
        <v>3</v>
      </c>
      <c r="M123" s="237">
        <f t="shared" si="51"/>
        <v>3</v>
      </c>
      <c r="N123" s="238">
        <f>'Core Indicators'!DJ123</f>
        <v>3</v>
      </c>
      <c r="O123" s="238">
        <f>'Core Indicators'!DR123</f>
        <v>3</v>
      </c>
      <c r="P123" s="238">
        <f>'Core Indicators'!DZ123</f>
        <v>3</v>
      </c>
      <c r="Q123" s="238">
        <f>'Core Indicators'!EH123</f>
        <v>3</v>
      </c>
      <c r="R123" s="238">
        <f>'Core Indicators'!EP123</f>
        <v>3</v>
      </c>
      <c r="S123" s="191">
        <f t="shared" si="52"/>
        <v>1.9</v>
      </c>
      <c r="T123" s="191">
        <f t="shared" si="53"/>
        <v>1.3333333333333333</v>
      </c>
      <c r="U123" s="236">
        <v>1</v>
      </c>
      <c r="V123" s="236">
        <v>1</v>
      </c>
      <c r="W123" s="236">
        <f>'Core Indicators'!EX123</f>
        <v>3</v>
      </c>
      <c r="X123" s="191">
        <f t="shared" si="54"/>
        <v>2</v>
      </c>
      <c r="Y123" s="236">
        <v>1</v>
      </c>
      <c r="Z123" s="191">
        <f t="shared" si="55"/>
        <v>2.5</v>
      </c>
      <c r="AA123" s="236">
        <f>'Core Indicators'!FF123</f>
        <v>3</v>
      </c>
      <c r="AB123" s="236">
        <f t="shared" si="56"/>
        <v>2</v>
      </c>
      <c r="AC123" s="11">
        <f>'Core Indicators'!GD123</f>
        <v>2</v>
      </c>
      <c r="AD123" s="11">
        <f>'Core Indicators'!GL123</f>
        <v>2</v>
      </c>
      <c r="AE123" s="11">
        <f>'Core Indicators'!GT123</f>
        <v>2</v>
      </c>
      <c r="AF123" s="11">
        <f>'Core Indicators'!HB123</f>
        <v>2</v>
      </c>
      <c r="AG123" s="11">
        <f t="shared" si="57"/>
        <v>2</v>
      </c>
      <c r="AH123" s="11">
        <f>'Core Indicators'!HJ123</f>
        <v>2</v>
      </c>
      <c r="AI123" s="11">
        <f>'Core Indicators'!HR123</f>
        <v>2</v>
      </c>
      <c r="AJ123" s="11">
        <f t="shared" si="58"/>
        <v>2</v>
      </c>
      <c r="AK123" s="11">
        <f>'Core Indicators'!HZ123</f>
        <v>2</v>
      </c>
      <c r="AL123" s="11">
        <f>'Core Indicators'!IH123</f>
        <v>2</v>
      </c>
      <c r="AM123" s="11">
        <f>'Core Indicators'!IP123</f>
        <v>2</v>
      </c>
      <c r="AN123" s="11">
        <f t="shared" si="59"/>
        <v>2</v>
      </c>
    </row>
    <row r="124" spans="1:40" x14ac:dyDescent="0.25">
      <c r="A124" s="236" t="str">
        <f>Lists!C:C</f>
        <v>ROU002</v>
      </c>
      <c r="B124" s="190">
        <f t="shared" si="45"/>
        <v>1.9</v>
      </c>
      <c r="C124" s="191">
        <f t="shared" si="46"/>
        <v>0</v>
      </c>
      <c r="D124" s="237">
        <f t="shared" si="47"/>
        <v>2</v>
      </c>
      <c r="E124" s="236">
        <f>'Core Indicators'!R124</f>
        <v>2</v>
      </c>
      <c r="F124" s="236">
        <f>'Core Indicators'!Z124</f>
        <v>2</v>
      </c>
      <c r="G124" s="191">
        <f t="shared" si="48"/>
        <v>2</v>
      </c>
      <c r="H124" s="236">
        <f>'Core Indicators'!AH124</f>
        <v>2</v>
      </c>
      <c r="I124" s="236">
        <f>'Core Indicators'!AP124</f>
        <v>2</v>
      </c>
      <c r="J124" s="236">
        <f>'Core Indicators'!BN124</f>
        <v>2</v>
      </c>
      <c r="K124" s="236">
        <f t="shared" si="49"/>
        <v>2</v>
      </c>
      <c r="L124" s="190">
        <f t="shared" si="50"/>
        <v>2</v>
      </c>
      <c r="M124" s="237">
        <f t="shared" si="51"/>
        <v>2</v>
      </c>
      <c r="N124" s="238">
        <f>'Core Indicators'!DJ124</f>
        <v>2</v>
      </c>
      <c r="O124" s="238">
        <f>'Core Indicators'!DR124</f>
        <v>2</v>
      </c>
      <c r="P124" s="238">
        <f>'Core Indicators'!DZ124</f>
        <v>2</v>
      </c>
      <c r="Q124" s="238">
        <f>'Core Indicators'!EH124</f>
        <v>2</v>
      </c>
      <c r="R124" s="238">
        <f>'Core Indicators'!EP124</f>
        <v>2</v>
      </c>
      <c r="S124" s="191">
        <f t="shared" si="52"/>
        <v>1.6</v>
      </c>
      <c r="T124" s="191">
        <f t="shared" si="53"/>
        <v>1.1666666666666667</v>
      </c>
      <c r="U124" s="236">
        <v>1</v>
      </c>
      <c r="V124" s="236">
        <v>1</v>
      </c>
      <c r="W124" s="236">
        <f>'Core Indicators'!EX124</f>
        <v>2</v>
      </c>
      <c r="X124" s="191">
        <f t="shared" si="54"/>
        <v>1.5</v>
      </c>
      <c r="Y124" s="236">
        <v>1</v>
      </c>
      <c r="Z124" s="191">
        <f t="shared" si="55"/>
        <v>2</v>
      </c>
      <c r="AA124" s="236">
        <f>'Core Indicators'!FF124</f>
        <v>2</v>
      </c>
      <c r="AB124" s="236">
        <f t="shared" si="56"/>
        <v>2</v>
      </c>
      <c r="AC124" s="11">
        <f>'Core Indicators'!GD124</f>
        <v>2</v>
      </c>
      <c r="AD124" s="11">
        <f>'Core Indicators'!GL124</f>
        <v>2</v>
      </c>
      <c r="AE124" s="11">
        <f>'Core Indicators'!GT124</f>
        <v>2</v>
      </c>
      <c r="AF124" s="11">
        <f>'Core Indicators'!HB124</f>
        <v>2</v>
      </c>
      <c r="AG124" s="11">
        <f t="shared" si="57"/>
        <v>2</v>
      </c>
      <c r="AH124" s="11">
        <f>'Core Indicators'!HJ124</f>
        <v>2</v>
      </c>
      <c r="AI124" s="11">
        <f>'Core Indicators'!HR124</f>
        <v>2</v>
      </c>
      <c r="AJ124" s="11">
        <f t="shared" si="58"/>
        <v>2</v>
      </c>
      <c r="AK124" s="11">
        <f>'Core Indicators'!HZ124</f>
        <v>2</v>
      </c>
      <c r="AL124" s="11">
        <f>'Core Indicators'!IH124</f>
        <v>2</v>
      </c>
      <c r="AM124" s="11">
        <f>'Core Indicators'!IP124</f>
        <v>2</v>
      </c>
      <c r="AN124" s="11">
        <f t="shared" si="59"/>
        <v>2</v>
      </c>
    </row>
    <row r="125" spans="1:40" x14ac:dyDescent="0.25">
      <c r="A125" s="236" t="str">
        <f>Lists!C:C</f>
        <v>RUS002</v>
      </c>
      <c r="B125" s="190">
        <f t="shared" si="45"/>
        <v>2.1</v>
      </c>
      <c r="C125" s="191">
        <f t="shared" si="46"/>
        <v>0</v>
      </c>
      <c r="D125" s="237">
        <f t="shared" si="47"/>
        <v>3</v>
      </c>
      <c r="E125" s="236">
        <f>'Core Indicators'!R125</f>
        <v>3</v>
      </c>
      <c r="F125" s="236">
        <f>'Core Indicators'!Z125</f>
        <v>3</v>
      </c>
      <c r="G125" s="191">
        <f t="shared" si="48"/>
        <v>3</v>
      </c>
      <c r="H125" s="236">
        <f>'Core Indicators'!AH125</f>
        <v>3</v>
      </c>
      <c r="I125" s="236">
        <f>'Core Indicators'!AP125</f>
        <v>3</v>
      </c>
      <c r="J125" s="236">
        <f>'Core Indicators'!BN125</f>
        <v>3</v>
      </c>
      <c r="K125" s="236">
        <f t="shared" si="49"/>
        <v>3</v>
      </c>
      <c r="L125" s="190">
        <f t="shared" si="50"/>
        <v>3</v>
      </c>
      <c r="M125" s="237">
        <f t="shared" si="51"/>
        <v>1.6666666666666667</v>
      </c>
      <c r="N125" s="238">
        <f>'Core Indicators'!DJ125</f>
        <v>1</v>
      </c>
      <c r="O125" s="238">
        <f>'Core Indicators'!DR125</f>
        <v>1</v>
      </c>
      <c r="P125" s="238">
        <f>'Core Indicators'!DZ125</f>
        <v>3</v>
      </c>
      <c r="Q125" s="238" t="str">
        <f>'Core Indicators'!EH125</f>
        <v>x</v>
      </c>
      <c r="R125" s="238" t="str">
        <f>'Core Indicators'!EP125</f>
        <v>x</v>
      </c>
      <c r="S125" s="191">
        <f t="shared" si="52"/>
        <v>1.9</v>
      </c>
      <c r="T125" s="191">
        <f t="shared" si="53"/>
        <v>1.3333333333333333</v>
      </c>
      <c r="U125" s="236">
        <v>1</v>
      </c>
      <c r="V125" s="236">
        <v>1</v>
      </c>
      <c r="W125" s="236">
        <f>'Core Indicators'!EX125</f>
        <v>3</v>
      </c>
      <c r="X125" s="191">
        <f t="shared" si="54"/>
        <v>2</v>
      </c>
      <c r="Y125" s="236">
        <v>1</v>
      </c>
      <c r="Z125" s="191">
        <f t="shared" si="55"/>
        <v>2.5</v>
      </c>
      <c r="AA125" s="236">
        <f>'Core Indicators'!FF125</f>
        <v>3</v>
      </c>
      <c r="AB125" s="236">
        <f t="shared" si="56"/>
        <v>2</v>
      </c>
      <c r="AC125" s="11">
        <f>'Core Indicators'!GD125</f>
        <v>2</v>
      </c>
      <c r="AD125" s="11">
        <f>'Core Indicators'!GL125</f>
        <v>2</v>
      </c>
      <c r="AE125" s="11">
        <f>'Core Indicators'!GT125</f>
        <v>2</v>
      </c>
      <c r="AF125" s="11">
        <f>'Core Indicators'!HB125</f>
        <v>2</v>
      </c>
      <c r="AG125" s="11">
        <f t="shared" si="57"/>
        <v>2</v>
      </c>
      <c r="AH125" s="11">
        <f>'Core Indicators'!HJ125</f>
        <v>2</v>
      </c>
      <c r="AI125" s="11">
        <f>'Core Indicators'!HR125</f>
        <v>2</v>
      </c>
      <c r="AJ125" s="11">
        <f t="shared" si="58"/>
        <v>2</v>
      </c>
      <c r="AK125" s="11">
        <f>'Core Indicators'!HZ125</f>
        <v>2</v>
      </c>
      <c r="AL125" s="11">
        <f>'Core Indicators'!IH125</f>
        <v>2</v>
      </c>
      <c r="AM125" s="11">
        <f>'Core Indicators'!IP125</f>
        <v>2</v>
      </c>
      <c r="AN125" s="11">
        <f t="shared" si="59"/>
        <v>2</v>
      </c>
    </row>
    <row r="126" spans="1:40" x14ac:dyDescent="0.25">
      <c r="A126" s="236" t="str">
        <f>Lists!C:C</f>
        <v>RWA002</v>
      </c>
      <c r="B126" s="190">
        <f t="shared" si="45"/>
        <v>2.1</v>
      </c>
      <c r="C126" s="191">
        <f t="shared" si="46"/>
        <v>2</v>
      </c>
      <c r="D126" s="237">
        <f t="shared" si="47"/>
        <v>2.4</v>
      </c>
      <c r="E126" s="236">
        <f>'Core Indicators'!R126</f>
        <v>3</v>
      </c>
      <c r="F126" s="236">
        <f>'Core Indicators'!Z126</f>
        <v>3</v>
      </c>
      <c r="G126" s="191">
        <f t="shared" si="48"/>
        <v>3</v>
      </c>
      <c r="H126" s="236">
        <f>'Core Indicators'!AH126</f>
        <v>2</v>
      </c>
      <c r="I126" s="236">
        <f>'Core Indicators'!AP126</f>
        <v>2</v>
      </c>
      <c r="J126" s="236" t="str">
        <f>'Core Indicators'!BN126</f>
        <v>x</v>
      </c>
      <c r="K126" s="236">
        <f t="shared" si="49"/>
        <v>2</v>
      </c>
      <c r="L126" s="190">
        <f t="shared" si="50"/>
        <v>2</v>
      </c>
      <c r="M126" s="237">
        <f t="shared" si="51"/>
        <v>2.4</v>
      </c>
      <c r="N126" s="238">
        <f>'Core Indicators'!DJ126</f>
        <v>2</v>
      </c>
      <c r="O126" s="238">
        <f>'Core Indicators'!DR126</f>
        <v>2</v>
      </c>
      <c r="P126" s="238">
        <f>'Core Indicators'!DZ126</f>
        <v>2</v>
      </c>
      <c r="Q126" s="238">
        <f>'Core Indicators'!EH126</f>
        <v>3</v>
      </c>
      <c r="R126" s="238">
        <f>'Core Indicators'!EP126</f>
        <v>3</v>
      </c>
      <c r="S126" s="191">
        <f t="shared" si="52"/>
        <v>1.5</v>
      </c>
      <c r="T126" s="191">
        <f t="shared" si="53"/>
        <v>1</v>
      </c>
      <c r="U126" s="236">
        <v>1</v>
      </c>
      <c r="V126" s="236">
        <v>1</v>
      </c>
      <c r="W126" s="236" t="str">
        <f>'Core Indicators'!EX126</f>
        <v>x</v>
      </c>
      <c r="X126" s="191">
        <f t="shared" si="54"/>
        <v>1</v>
      </c>
      <c r="Y126" s="236">
        <v>1</v>
      </c>
      <c r="Z126" s="191">
        <f t="shared" si="55"/>
        <v>2</v>
      </c>
      <c r="AA126" s="236">
        <f>'Core Indicators'!FF126</f>
        <v>2</v>
      </c>
      <c r="AB126" s="236">
        <f t="shared" si="56"/>
        <v>2</v>
      </c>
      <c r="AC126" s="11">
        <f>'Core Indicators'!GD126</f>
        <v>2</v>
      </c>
      <c r="AD126" s="11">
        <f>'Core Indicators'!GL126</f>
        <v>2</v>
      </c>
      <c r="AE126" s="11">
        <f>'Core Indicators'!GT126</f>
        <v>2</v>
      </c>
      <c r="AF126" s="11">
        <f>'Core Indicators'!HB126</f>
        <v>2</v>
      </c>
      <c r="AG126" s="11">
        <f t="shared" si="57"/>
        <v>2</v>
      </c>
      <c r="AH126" s="11">
        <f>'Core Indicators'!HJ126</f>
        <v>2</v>
      </c>
      <c r="AI126" s="11">
        <f>'Core Indicators'!HR126</f>
        <v>2</v>
      </c>
      <c r="AJ126" s="11">
        <f t="shared" si="58"/>
        <v>2</v>
      </c>
      <c r="AK126" s="11">
        <f>'Core Indicators'!HZ126</f>
        <v>2</v>
      </c>
      <c r="AL126" s="11">
        <f>'Core Indicators'!IH126</f>
        <v>2</v>
      </c>
      <c r="AM126" s="11">
        <f>'Core Indicators'!IP126</f>
        <v>2</v>
      </c>
      <c r="AN126" s="11">
        <f t="shared" si="59"/>
        <v>2</v>
      </c>
    </row>
    <row r="127" spans="1:40" x14ac:dyDescent="0.25">
      <c r="A127" s="236" t="str">
        <f>Lists!C:C</f>
        <v>SDN001</v>
      </c>
      <c r="B127" s="190">
        <f t="shared" si="45"/>
        <v>1.3</v>
      </c>
      <c r="C127" s="191">
        <f t="shared" si="46"/>
        <v>0</v>
      </c>
      <c r="D127" s="237">
        <f t="shared" si="47"/>
        <v>1.5</v>
      </c>
      <c r="E127" s="236">
        <f>'Core Indicators'!R127</f>
        <v>2</v>
      </c>
      <c r="F127" s="236">
        <f>'Core Indicators'!Z127</f>
        <v>1</v>
      </c>
      <c r="G127" s="191">
        <f t="shared" si="48"/>
        <v>1.5</v>
      </c>
      <c r="H127" s="236">
        <f>'Core Indicators'!AH127</f>
        <v>1</v>
      </c>
      <c r="I127" s="236">
        <f>'Core Indicators'!AP127</f>
        <v>2</v>
      </c>
      <c r="J127" s="236">
        <f>'Core Indicators'!BN127</f>
        <v>2</v>
      </c>
      <c r="K127" s="236">
        <f t="shared" si="49"/>
        <v>2</v>
      </c>
      <c r="L127" s="190">
        <f t="shared" si="50"/>
        <v>1.5</v>
      </c>
      <c r="M127" s="237">
        <f t="shared" si="51"/>
        <v>1</v>
      </c>
      <c r="N127" s="238">
        <f>'Core Indicators'!DJ127</f>
        <v>1</v>
      </c>
      <c r="O127" s="238">
        <f>'Core Indicators'!DR127</f>
        <v>1</v>
      </c>
      <c r="P127" s="238">
        <f>'Core Indicators'!DZ127</f>
        <v>1</v>
      </c>
      <c r="Q127" s="238">
        <f>'Core Indicators'!EH127</f>
        <v>1</v>
      </c>
      <c r="R127" s="238">
        <f>'Core Indicators'!EP127</f>
        <v>1</v>
      </c>
      <c r="S127" s="191">
        <f t="shared" si="52"/>
        <v>1.6</v>
      </c>
      <c r="T127" s="191">
        <f t="shared" si="53"/>
        <v>1.1666666666666667</v>
      </c>
      <c r="U127" s="236">
        <v>1</v>
      </c>
      <c r="V127" s="236">
        <v>1</v>
      </c>
      <c r="W127" s="236">
        <f>'Core Indicators'!EX127</f>
        <v>2</v>
      </c>
      <c r="X127" s="191">
        <f t="shared" si="54"/>
        <v>1.5</v>
      </c>
      <c r="Y127" s="236">
        <v>1</v>
      </c>
      <c r="Z127" s="191">
        <f t="shared" si="55"/>
        <v>2</v>
      </c>
      <c r="AA127" s="236">
        <f>'Core Indicators'!FF127</f>
        <v>2</v>
      </c>
      <c r="AB127" s="236">
        <f t="shared" si="56"/>
        <v>2</v>
      </c>
      <c r="AC127" s="11">
        <f>'Core Indicators'!GD127</f>
        <v>2</v>
      </c>
      <c r="AD127" s="11">
        <f>'Core Indicators'!GL127</f>
        <v>2</v>
      </c>
      <c r="AE127" s="11">
        <f>'Core Indicators'!GT127</f>
        <v>2</v>
      </c>
      <c r="AF127" s="11">
        <f>'Core Indicators'!HB127</f>
        <v>2</v>
      </c>
      <c r="AG127" s="11">
        <f t="shared" si="57"/>
        <v>2</v>
      </c>
      <c r="AH127" s="11">
        <f>'Core Indicators'!HJ127</f>
        <v>2</v>
      </c>
      <c r="AI127" s="11">
        <f>'Core Indicators'!HR127</f>
        <v>2</v>
      </c>
      <c r="AJ127" s="11">
        <f t="shared" si="58"/>
        <v>2</v>
      </c>
      <c r="AK127" s="11">
        <f>'Core Indicators'!HZ127</f>
        <v>2</v>
      </c>
      <c r="AL127" s="11">
        <f>'Core Indicators'!IH127</f>
        <v>2</v>
      </c>
      <c r="AM127" s="11">
        <f>'Core Indicators'!IP127</f>
        <v>2</v>
      </c>
      <c r="AN127" s="11">
        <f t="shared" si="59"/>
        <v>2</v>
      </c>
    </row>
    <row r="128" spans="1:40" x14ac:dyDescent="0.25">
      <c r="A128" s="236" t="str">
        <f>Lists!C:C</f>
        <v>SDN005</v>
      </c>
      <c r="B128" s="190">
        <f t="shared" si="45"/>
        <v>1.6</v>
      </c>
      <c r="C128" s="191">
        <f t="shared" si="46"/>
        <v>0</v>
      </c>
      <c r="D128" s="237">
        <f t="shared" si="47"/>
        <v>2</v>
      </c>
      <c r="E128" s="236">
        <f>'Core Indicators'!R128</f>
        <v>2</v>
      </c>
      <c r="F128" s="236">
        <f>'Core Indicators'!Z128</f>
        <v>2</v>
      </c>
      <c r="G128" s="191">
        <f t="shared" si="48"/>
        <v>2</v>
      </c>
      <c r="H128" s="236">
        <f>'Core Indicators'!AH128</f>
        <v>2</v>
      </c>
      <c r="I128" s="236">
        <f>'Core Indicators'!AP128</f>
        <v>2</v>
      </c>
      <c r="J128" s="236">
        <f>'Core Indicators'!BN128</f>
        <v>2</v>
      </c>
      <c r="K128" s="236">
        <f t="shared" si="49"/>
        <v>2</v>
      </c>
      <c r="L128" s="190">
        <f t="shared" si="50"/>
        <v>2</v>
      </c>
      <c r="M128" s="237">
        <f t="shared" si="51"/>
        <v>1.4</v>
      </c>
      <c r="N128" s="238">
        <f>'Core Indicators'!DJ128</f>
        <v>2</v>
      </c>
      <c r="O128" s="238">
        <f>'Core Indicators'!DR128</f>
        <v>2</v>
      </c>
      <c r="P128" s="238">
        <f>'Core Indicators'!DZ128</f>
        <v>1</v>
      </c>
      <c r="Q128" s="238">
        <f>'Core Indicators'!EH128</f>
        <v>1</v>
      </c>
      <c r="R128" s="238">
        <f>'Core Indicators'!EP128</f>
        <v>1</v>
      </c>
      <c r="S128" s="191">
        <f t="shared" si="52"/>
        <v>1.6</v>
      </c>
      <c r="T128" s="191">
        <f t="shared" si="53"/>
        <v>1.1666666666666667</v>
      </c>
      <c r="U128" s="236">
        <v>1</v>
      </c>
      <c r="V128" s="236">
        <v>1</v>
      </c>
      <c r="W128" s="236">
        <f>'Core Indicators'!EX128</f>
        <v>2</v>
      </c>
      <c r="X128" s="191">
        <f t="shared" si="54"/>
        <v>1.5</v>
      </c>
      <c r="Y128" s="236">
        <v>1</v>
      </c>
      <c r="Z128" s="191">
        <f t="shared" si="55"/>
        <v>2</v>
      </c>
      <c r="AA128" s="236">
        <f>'Core Indicators'!FF128</f>
        <v>2</v>
      </c>
      <c r="AB128" s="236">
        <f t="shared" si="56"/>
        <v>2</v>
      </c>
      <c r="AC128" s="11">
        <f>'Core Indicators'!GD128</f>
        <v>2</v>
      </c>
      <c r="AD128" s="11">
        <f>'Core Indicators'!GL128</f>
        <v>2</v>
      </c>
      <c r="AE128" s="11">
        <f>'Core Indicators'!GT128</f>
        <v>2</v>
      </c>
      <c r="AF128" s="11">
        <f>'Core Indicators'!HB128</f>
        <v>2</v>
      </c>
      <c r="AG128" s="11">
        <f t="shared" si="57"/>
        <v>2</v>
      </c>
      <c r="AH128" s="11">
        <f>'Core Indicators'!HJ128</f>
        <v>2</v>
      </c>
      <c r="AI128" s="11">
        <f>'Core Indicators'!HR128</f>
        <v>2</v>
      </c>
      <c r="AJ128" s="11">
        <f t="shared" si="58"/>
        <v>2</v>
      </c>
      <c r="AK128" s="11">
        <f>'Core Indicators'!HZ128</f>
        <v>2</v>
      </c>
      <c r="AL128" s="11">
        <f>'Core Indicators'!IH128</f>
        <v>2</v>
      </c>
      <c r="AM128" s="11">
        <f>'Core Indicators'!IP128</f>
        <v>2</v>
      </c>
      <c r="AN128" s="11">
        <f t="shared" si="59"/>
        <v>2</v>
      </c>
    </row>
    <row r="129" spans="1:40" x14ac:dyDescent="0.25">
      <c r="A129" s="236" t="str">
        <f>Lists!C:C</f>
        <v>SDN008</v>
      </c>
      <c r="B129" s="190">
        <f t="shared" si="45"/>
        <v>1.7</v>
      </c>
      <c r="C129" s="191">
        <f t="shared" si="46"/>
        <v>0</v>
      </c>
      <c r="D129" s="237">
        <f t="shared" si="47"/>
        <v>2</v>
      </c>
      <c r="E129" s="236">
        <f>'Core Indicators'!R129</f>
        <v>2</v>
      </c>
      <c r="F129" s="236">
        <f>'Core Indicators'!Z129</f>
        <v>2</v>
      </c>
      <c r="G129" s="191">
        <f t="shared" si="48"/>
        <v>2</v>
      </c>
      <c r="H129" s="236">
        <f>'Core Indicators'!AH129</f>
        <v>2</v>
      </c>
      <c r="I129" s="236">
        <f>'Core Indicators'!AP129</f>
        <v>2</v>
      </c>
      <c r="J129" s="236">
        <f>'Core Indicators'!BN129</f>
        <v>2</v>
      </c>
      <c r="K129" s="236">
        <f t="shared" si="49"/>
        <v>2</v>
      </c>
      <c r="L129" s="190">
        <f t="shared" si="50"/>
        <v>2</v>
      </c>
      <c r="M129" s="237">
        <f t="shared" si="51"/>
        <v>1.6</v>
      </c>
      <c r="N129" s="238">
        <f>'Core Indicators'!DJ129</f>
        <v>2</v>
      </c>
      <c r="O129" s="238">
        <f>'Core Indicators'!DR129</f>
        <v>2</v>
      </c>
      <c r="P129" s="238">
        <f>'Core Indicators'!DZ129</f>
        <v>1</v>
      </c>
      <c r="Q129" s="238">
        <f>'Core Indicators'!EH129</f>
        <v>1</v>
      </c>
      <c r="R129" s="238">
        <f>'Core Indicators'!EP129</f>
        <v>2</v>
      </c>
      <c r="S129" s="191">
        <f t="shared" si="52"/>
        <v>1.6</v>
      </c>
      <c r="T129" s="191">
        <f t="shared" si="53"/>
        <v>1.1666666666666667</v>
      </c>
      <c r="U129" s="236">
        <v>1</v>
      </c>
      <c r="V129" s="236">
        <v>1</v>
      </c>
      <c r="W129" s="236">
        <f>'Core Indicators'!EX129</f>
        <v>2</v>
      </c>
      <c r="X129" s="191">
        <f t="shared" si="54"/>
        <v>1.5</v>
      </c>
      <c r="Y129" s="236">
        <v>1</v>
      </c>
      <c r="Z129" s="191">
        <f t="shared" si="55"/>
        <v>2</v>
      </c>
      <c r="AA129" s="236">
        <f>'Core Indicators'!FF129</f>
        <v>2</v>
      </c>
      <c r="AB129" s="236">
        <f t="shared" si="56"/>
        <v>2</v>
      </c>
      <c r="AC129" s="11">
        <f>'Core Indicators'!GD129</f>
        <v>2</v>
      </c>
      <c r="AD129" s="11">
        <f>'Core Indicators'!GL129</f>
        <v>2</v>
      </c>
      <c r="AE129" s="11">
        <f>'Core Indicators'!GT129</f>
        <v>2</v>
      </c>
      <c r="AF129" s="11">
        <f>'Core Indicators'!HB129</f>
        <v>2</v>
      </c>
      <c r="AG129" s="11">
        <f t="shared" si="57"/>
        <v>2</v>
      </c>
      <c r="AH129" s="11">
        <f>'Core Indicators'!HJ129</f>
        <v>2</v>
      </c>
      <c r="AI129" s="11">
        <f>'Core Indicators'!HR129</f>
        <v>2</v>
      </c>
      <c r="AJ129" s="11">
        <f t="shared" si="58"/>
        <v>2</v>
      </c>
      <c r="AK129" s="11">
        <f>'Core Indicators'!HZ129</f>
        <v>2</v>
      </c>
      <c r="AL129" s="11">
        <f>'Core Indicators'!IH129</f>
        <v>2</v>
      </c>
      <c r="AM129" s="11">
        <f>'Core Indicators'!IP129</f>
        <v>2</v>
      </c>
      <c r="AN129" s="11">
        <f t="shared" si="59"/>
        <v>2</v>
      </c>
    </row>
    <row r="130" spans="1:40" x14ac:dyDescent="0.25">
      <c r="A130" s="236" t="str">
        <f>Lists!C:C</f>
        <v>SEN002</v>
      </c>
      <c r="B130" s="190">
        <f t="shared" si="45"/>
        <v>1.1000000000000001</v>
      </c>
      <c r="C130" s="191">
        <f t="shared" si="46"/>
        <v>0</v>
      </c>
      <c r="D130" s="237">
        <f t="shared" si="47"/>
        <v>1</v>
      </c>
      <c r="E130" s="236">
        <f>'Core Indicators'!R130</f>
        <v>1</v>
      </c>
      <c r="F130" s="236">
        <f>'Core Indicators'!Z130</f>
        <v>1</v>
      </c>
      <c r="G130" s="191">
        <f t="shared" si="48"/>
        <v>1</v>
      </c>
      <c r="H130" s="236">
        <f>'Core Indicators'!AH130</f>
        <v>1</v>
      </c>
      <c r="I130" s="236">
        <f>'Core Indicators'!AP130</f>
        <v>1</v>
      </c>
      <c r="J130" s="236">
        <f>'Core Indicators'!BN130</f>
        <v>1</v>
      </c>
      <c r="K130" s="236">
        <f t="shared" si="49"/>
        <v>1</v>
      </c>
      <c r="L130" s="190">
        <f t="shared" si="50"/>
        <v>1</v>
      </c>
      <c r="M130" s="237">
        <f t="shared" si="51"/>
        <v>1</v>
      </c>
      <c r="N130" s="238">
        <f>'Core Indicators'!DJ130</f>
        <v>1</v>
      </c>
      <c r="O130" s="238">
        <f>'Core Indicators'!DR130</f>
        <v>1</v>
      </c>
      <c r="P130" s="238">
        <f>'Core Indicators'!DZ130</f>
        <v>1</v>
      </c>
      <c r="Q130" s="238">
        <f>'Core Indicators'!EH130</f>
        <v>1</v>
      </c>
      <c r="R130" s="238">
        <f>'Core Indicators'!EP130</f>
        <v>1</v>
      </c>
      <c r="S130" s="191">
        <f t="shared" si="52"/>
        <v>1.3</v>
      </c>
      <c r="T130" s="191">
        <f t="shared" si="53"/>
        <v>1</v>
      </c>
      <c r="U130" s="236">
        <v>1</v>
      </c>
      <c r="V130" s="236">
        <v>1</v>
      </c>
      <c r="W130" s="236">
        <f>'Core Indicators'!EX130</f>
        <v>1</v>
      </c>
      <c r="X130" s="191">
        <f t="shared" si="54"/>
        <v>1</v>
      </c>
      <c r="Y130" s="236">
        <v>1</v>
      </c>
      <c r="Z130" s="191">
        <f t="shared" si="55"/>
        <v>1.5</v>
      </c>
      <c r="AA130" s="236">
        <f>'Core Indicators'!FF130</f>
        <v>1</v>
      </c>
      <c r="AB130" s="236">
        <f t="shared" si="56"/>
        <v>2</v>
      </c>
      <c r="AC130" s="11">
        <f>'Core Indicators'!GD130</f>
        <v>2</v>
      </c>
      <c r="AD130" s="11">
        <f>'Core Indicators'!GL130</f>
        <v>2</v>
      </c>
      <c r="AE130" s="11">
        <f>'Core Indicators'!GT130</f>
        <v>2</v>
      </c>
      <c r="AF130" s="11">
        <f>'Core Indicators'!HB130</f>
        <v>2</v>
      </c>
      <c r="AG130" s="11">
        <f t="shared" si="57"/>
        <v>2</v>
      </c>
      <c r="AH130" s="11">
        <f>'Core Indicators'!HJ130</f>
        <v>2</v>
      </c>
      <c r="AI130" s="11">
        <f>'Core Indicators'!HR130</f>
        <v>2</v>
      </c>
      <c r="AJ130" s="11">
        <f t="shared" si="58"/>
        <v>2</v>
      </c>
      <c r="AK130" s="11">
        <f>'Core Indicators'!HZ130</f>
        <v>2</v>
      </c>
      <c r="AL130" s="11">
        <f>'Core Indicators'!IH130</f>
        <v>2</v>
      </c>
      <c r="AM130" s="11">
        <f>'Core Indicators'!IP130</f>
        <v>2</v>
      </c>
      <c r="AN130" s="11">
        <f t="shared" si="59"/>
        <v>2</v>
      </c>
    </row>
    <row r="131" spans="1:40" x14ac:dyDescent="0.25">
      <c r="A131" s="236" t="str">
        <f>Lists!C:C</f>
        <v>SLV001</v>
      </c>
      <c r="B131" s="190">
        <f t="shared" ref="B131:B163" si="60">IF(OR(M131="x",D131="x"),"x",ROUND((5-GEOMEAN(((5-D131)/5*4+1),((5-M131)/5*4+1),((5-M131)/5*4+1)))/4*3.5+S131*0.3,1))</f>
        <v>1.9</v>
      </c>
      <c r="C131" s="191">
        <f t="shared" ref="C131:C163" si="61">COUNTIF(E131:F131,"x")+COUNTIF(H131:I131,"x")+COUNTIF(J131:J131,"x")+COUNTIF(M131,"x")+COUNTIF(U131:W131,"x")+COUNTIF(Y131:AB131,"x")</f>
        <v>0</v>
      </c>
      <c r="D131" s="237">
        <f t="shared" ref="D131:D163" si="62">IF(OR(L131="x",G131="x"),"x",ROUND((5-GEOMEAN(((5-L131)/5*4+1),((5-L131)/5*4+1),((5-G131)/5*4+1)))/4*5,1))</f>
        <v>2.2000000000000002</v>
      </c>
      <c r="E131" s="236">
        <f>'Core Indicators'!R131</f>
        <v>2</v>
      </c>
      <c r="F131" s="236">
        <f>'Core Indicators'!Z131</f>
        <v>2</v>
      </c>
      <c r="G131" s="191">
        <f t="shared" ref="G131:G162" si="63">IF(AND(F131="x",E131="x"),"x",IF(OR(F131="x",E131="x"),AVERAGE(E131,F131),ROUND((10-GEOMEAN(((10-E131)/10*9+1),((10-F131)/10*9+1)))/9*10,1)))</f>
        <v>2</v>
      </c>
      <c r="H131" s="236">
        <f>'Core Indicators'!AH131</f>
        <v>2</v>
      </c>
      <c r="I131" s="236">
        <f>'Core Indicators'!AP131</f>
        <v>3</v>
      </c>
      <c r="J131" s="236">
        <f>'Core Indicators'!BN131</f>
        <v>2</v>
      </c>
      <c r="K131" s="236">
        <f t="shared" ref="K131:K162" si="64">IF(AND(J131="x",I131="x"),"x",IF(OR(J131="x",I131="x"),AVERAGE(I131,J131),ROUND((10-GEOMEAN(((10-I131)/10*9+1),((10-J131)/10*9+1)))/9*10,1)))</f>
        <v>2.5</v>
      </c>
      <c r="L131" s="190">
        <f t="shared" ref="L131:L162" si="65">IF(AND(H131="x",K131="x"),"x",IF(OR(H131="x",K131="x"),AVERAGE(H131,K131),ROUND((10-GEOMEAN(((10-H131)/10*9+1),((10-K131)/10*9+1)))/9*10,1)))</f>
        <v>2.2999999999999998</v>
      </c>
      <c r="M131" s="237">
        <f t="shared" ref="M131:M162" si="66">IF(N131="x","x",AVERAGE(N131:R131))</f>
        <v>2</v>
      </c>
      <c r="N131" s="238">
        <f>'Core Indicators'!DJ131</f>
        <v>2</v>
      </c>
      <c r="O131" s="238">
        <f>'Core Indicators'!DR131</f>
        <v>2</v>
      </c>
      <c r="P131" s="238">
        <f>'Core Indicators'!DZ131</f>
        <v>2</v>
      </c>
      <c r="Q131" s="238">
        <f>'Core Indicators'!EH131</f>
        <v>2</v>
      </c>
      <c r="R131" s="238">
        <f>'Core Indicators'!EP131</f>
        <v>2</v>
      </c>
      <c r="S131" s="191">
        <f t="shared" ref="S131:S162" si="67">IF(OR(Z131="x",T131="x"),T131,ROUND((10-GEOMEAN(((10-T131)/10*9+1),((10-Z131)/10*9+1)))/9*10,1))</f>
        <v>1.6</v>
      </c>
      <c r="T131" s="191">
        <f t="shared" ref="T131:T162" si="68">AVERAGE(U131,X131,Y131)</f>
        <v>1.1666666666666667</v>
      </c>
      <c r="U131" s="236">
        <v>1</v>
      </c>
      <c r="V131" s="236">
        <v>1</v>
      </c>
      <c r="W131" s="236">
        <f>'Core Indicators'!EX131</f>
        <v>2</v>
      </c>
      <c r="X131" s="191">
        <f t="shared" ref="X131:X162" si="69">AVERAGE(V131:W131)</f>
        <v>1.5</v>
      </c>
      <c r="Y131" s="236">
        <v>1</v>
      </c>
      <c r="Z131" s="191">
        <f t="shared" ref="Z131:Z162" si="70">IF(AND(AA131="x",AB131="x"),"x",AVERAGE(AA131:AB131))</f>
        <v>2</v>
      </c>
      <c r="AA131" s="236">
        <f>'Core Indicators'!FF131</f>
        <v>2</v>
      </c>
      <c r="AB131" s="236">
        <f t="shared" ref="AB131:AB163" si="71">IF(AND(AJ131="x",AN131="x",AG131="x"),"x",(AVERAGE(AJ131,AN131,AG131)))</f>
        <v>2</v>
      </c>
      <c r="AC131" s="11">
        <f>'Core Indicators'!GD131</f>
        <v>2</v>
      </c>
      <c r="AD131" s="11">
        <f>'Core Indicators'!GL131</f>
        <v>2</v>
      </c>
      <c r="AE131" s="11">
        <f>'Core Indicators'!GT131</f>
        <v>2</v>
      </c>
      <c r="AF131" s="11">
        <f>'Core Indicators'!HB131</f>
        <v>2</v>
      </c>
      <c r="AG131" s="11">
        <f t="shared" ref="AG131:AG162" si="72">IF(AND(AC131="x",AD131="x",AE131="x",AF131="x"),"x",AVERAGE(AC131:AF131))</f>
        <v>2</v>
      </c>
      <c r="AH131" s="11">
        <f>'Core Indicators'!HJ131</f>
        <v>2</v>
      </c>
      <c r="AI131" s="11">
        <f>'Core Indicators'!HR131</f>
        <v>2</v>
      </c>
      <c r="AJ131" s="11">
        <f t="shared" ref="AJ131:AJ162" si="73">IF(AND(AH131="x",AI131="x"),"x",AVERAGE(AH131:AI131))</f>
        <v>2</v>
      </c>
      <c r="AK131" s="11">
        <f>'Core Indicators'!HZ131</f>
        <v>2</v>
      </c>
      <c r="AL131" s="11">
        <f>'Core Indicators'!IH131</f>
        <v>2</v>
      </c>
      <c r="AM131" s="11">
        <f>'Core Indicators'!IP131</f>
        <v>2</v>
      </c>
      <c r="AN131" s="11">
        <f t="shared" ref="AN131:AN162" si="74">IF(AND(AK131="x",AL131="x",AM131="x"),"x",AVERAGE(AK131:AM131))</f>
        <v>2</v>
      </c>
    </row>
    <row r="132" spans="1:40" x14ac:dyDescent="0.25">
      <c r="A132" s="236" t="str">
        <f>Lists!C:C</f>
        <v>SOM001</v>
      </c>
      <c r="B132" s="190">
        <f t="shared" si="60"/>
        <v>1.8</v>
      </c>
      <c r="C132" s="191">
        <f t="shared" si="61"/>
        <v>0</v>
      </c>
      <c r="D132" s="237">
        <f t="shared" si="62"/>
        <v>2</v>
      </c>
      <c r="E132" s="236">
        <f>'Core Indicators'!R132</f>
        <v>1</v>
      </c>
      <c r="F132" s="236">
        <f>'Core Indicators'!Z132</f>
        <v>2</v>
      </c>
      <c r="G132" s="191">
        <f t="shared" si="63"/>
        <v>1.5</v>
      </c>
      <c r="H132" s="236">
        <f>'Core Indicators'!AH132</f>
        <v>2</v>
      </c>
      <c r="I132" s="236">
        <f>'Core Indicators'!AP132</f>
        <v>3</v>
      </c>
      <c r="J132" s="236">
        <f>'Core Indicators'!BN132</f>
        <v>2</v>
      </c>
      <c r="K132" s="236">
        <f t="shared" si="64"/>
        <v>2.5</v>
      </c>
      <c r="L132" s="190">
        <f t="shared" si="65"/>
        <v>2.2999999999999998</v>
      </c>
      <c r="M132" s="237">
        <f t="shared" si="66"/>
        <v>2</v>
      </c>
      <c r="N132" s="238">
        <f>'Core Indicators'!DJ132</f>
        <v>2</v>
      </c>
      <c r="O132" s="238">
        <f>'Core Indicators'!DR132</f>
        <v>2</v>
      </c>
      <c r="P132" s="238">
        <f>'Core Indicators'!DZ132</f>
        <v>2</v>
      </c>
      <c r="Q132" s="238">
        <f>'Core Indicators'!EH132</f>
        <v>2</v>
      </c>
      <c r="R132" s="238">
        <f>'Core Indicators'!EP132</f>
        <v>2</v>
      </c>
      <c r="S132" s="191">
        <f t="shared" si="67"/>
        <v>1.3</v>
      </c>
      <c r="T132" s="191">
        <f t="shared" si="68"/>
        <v>1.1666666666666667</v>
      </c>
      <c r="U132" s="236">
        <v>1</v>
      </c>
      <c r="V132" s="236">
        <v>1</v>
      </c>
      <c r="W132" s="236">
        <f>'Core Indicators'!EX132</f>
        <v>2</v>
      </c>
      <c r="X132" s="191">
        <f t="shared" si="69"/>
        <v>1.5</v>
      </c>
      <c r="Y132" s="236">
        <v>1</v>
      </c>
      <c r="Z132" s="191">
        <f t="shared" si="70"/>
        <v>1.5</v>
      </c>
      <c r="AA132" s="236">
        <f>'Core Indicators'!FF132</f>
        <v>1</v>
      </c>
      <c r="AB132" s="236">
        <f t="shared" si="71"/>
        <v>2</v>
      </c>
      <c r="AC132" s="11">
        <f>'Core Indicators'!GD132</f>
        <v>2</v>
      </c>
      <c r="AD132" s="11">
        <f>'Core Indicators'!GL132</f>
        <v>2</v>
      </c>
      <c r="AE132" s="11">
        <f>'Core Indicators'!GT132</f>
        <v>2</v>
      </c>
      <c r="AF132" s="11">
        <f>'Core Indicators'!HB132</f>
        <v>2</v>
      </c>
      <c r="AG132" s="11">
        <f t="shared" si="72"/>
        <v>2</v>
      </c>
      <c r="AH132" s="11">
        <f>'Core Indicators'!HJ132</f>
        <v>2</v>
      </c>
      <c r="AI132" s="11">
        <f>'Core Indicators'!HR132</f>
        <v>2</v>
      </c>
      <c r="AJ132" s="11">
        <f t="shared" si="73"/>
        <v>2</v>
      </c>
      <c r="AK132" s="11">
        <f>'Core Indicators'!HZ132</f>
        <v>2</v>
      </c>
      <c r="AL132" s="11">
        <f>'Core Indicators'!IH132</f>
        <v>2</v>
      </c>
      <c r="AM132" s="11">
        <f>'Core Indicators'!IP132</f>
        <v>2</v>
      </c>
      <c r="AN132" s="11">
        <f t="shared" si="74"/>
        <v>2</v>
      </c>
    </row>
    <row r="133" spans="1:40" x14ac:dyDescent="0.25">
      <c r="A133" s="236" t="str">
        <f>Lists!C:C</f>
        <v>SOM002</v>
      </c>
      <c r="B133" s="190">
        <f t="shared" si="60"/>
        <v>2</v>
      </c>
      <c r="C133" s="191">
        <f t="shared" si="61"/>
        <v>0</v>
      </c>
      <c r="D133" s="237">
        <f t="shared" si="62"/>
        <v>2.4</v>
      </c>
      <c r="E133" s="236">
        <f>'Core Indicators'!R133</f>
        <v>2</v>
      </c>
      <c r="F133" s="236">
        <f>'Core Indicators'!Z133</f>
        <v>3</v>
      </c>
      <c r="G133" s="191">
        <f t="shared" si="63"/>
        <v>2.5</v>
      </c>
      <c r="H133" s="236">
        <f>'Core Indicators'!AH133</f>
        <v>2</v>
      </c>
      <c r="I133" s="236">
        <f>'Core Indicators'!AP133</f>
        <v>2</v>
      </c>
      <c r="J133" s="236">
        <f>'Core Indicators'!BN133</f>
        <v>3</v>
      </c>
      <c r="K133" s="236">
        <f t="shared" si="64"/>
        <v>2.5</v>
      </c>
      <c r="L133" s="190">
        <f t="shared" si="65"/>
        <v>2.2999999999999998</v>
      </c>
      <c r="M133" s="237">
        <f t="shared" si="66"/>
        <v>2</v>
      </c>
      <c r="N133" s="238">
        <f>'Core Indicators'!DJ133</f>
        <v>2</v>
      </c>
      <c r="O133" s="238">
        <f>'Core Indicators'!DR133</f>
        <v>2</v>
      </c>
      <c r="P133" s="238">
        <f>'Core Indicators'!DZ133</f>
        <v>2</v>
      </c>
      <c r="Q133" s="238">
        <f>'Core Indicators'!EH133</f>
        <v>2</v>
      </c>
      <c r="R133" s="238">
        <f>'Core Indicators'!EP133</f>
        <v>2</v>
      </c>
      <c r="S133" s="191">
        <f t="shared" si="67"/>
        <v>1.6</v>
      </c>
      <c r="T133" s="191">
        <f t="shared" si="68"/>
        <v>1.1666666666666667</v>
      </c>
      <c r="U133" s="236">
        <v>1</v>
      </c>
      <c r="V133" s="236">
        <v>1</v>
      </c>
      <c r="W133" s="236">
        <f>'Core Indicators'!EX133</f>
        <v>2</v>
      </c>
      <c r="X133" s="191">
        <f t="shared" si="69"/>
        <v>1.5</v>
      </c>
      <c r="Y133" s="236">
        <v>1</v>
      </c>
      <c r="Z133" s="191">
        <f t="shared" si="70"/>
        <v>2</v>
      </c>
      <c r="AA133" s="236">
        <f>'Core Indicators'!FF133</f>
        <v>2</v>
      </c>
      <c r="AB133" s="236">
        <f t="shared" si="71"/>
        <v>2</v>
      </c>
      <c r="AC133" s="11">
        <f>'Core Indicators'!GD133</f>
        <v>2</v>
      </c>
      <c r="AD133" s="11">
        <f>'Core Indicators'!GL133</f>
        <v>2</v>
      </c>
      <c r="AE133" s="11">
        <f>'Core Indicators'!GT133</f>
        <v>2</v>
      </c>
      <c r="AF133" s="11">
        <f>'Core Indicators'!HB133</f>
        <v>2</v>
      </c>
      <c r="AG133" s="11">
        <f t="shared" si="72"/>
        <v>2</v>
      </c>
      <c r="AH133" s="11">
        <f>'Core Indicators'!HJ133</f>
        <v>2</v>
      </c>
      <c r="AI133" s="11">
        <f>'Core Indicators'!HR133</f>
        <v>2</v>
      </c>
      <c r="AJ133" s="11">
        <f t="shared" si="73"/>
        <v>2</v>
      </c>
      <c r="AK133" s="11">
        <f>'Core Indicators'!HZ133</f>
        <v>2</v>
      </c>
      <c r="AL133" s="11">
        <f>'Core Indicators'!IH133</f>
        <v>2</v>
      </c>
      <c r="AM133" s="11">
        <f>'Core Indicators'!IP133</f>
        <v>2</v>
      </c>
      <c r="AN133" s="11">
        <f t="shared" si="74"/>
        <v>2</v>
      </c>
    </row>
    <row r="134" spans="1:40" x14ac:dyDescent="0.25">
      <c r="A134" s="236" t="str">
        <f>Lists!C:C</f>
        <v>SSD001</v>
      </c>
      <c r="B134" s="190">
        <f t="shared" si="60"/>
        <v>2</v>
      </c>
      <c r="C134" s="191">
        <f t="shared" si="61"/>
        <v>0</v>
      </c>
      <c r="D134" s="237">
        <f t="shared" si="62"/>
        <v>2.5</v>
      </c>
      <c r="E134" s="236">
        <f>'Core Indicators'!R134</f>
        <v>3</v>
      </c>
      <c r="F134" s="236">
        <f>'Core Indicators'!Z134</f>
        <v>2</v>
      </c>
      <c r="G134" s="191">
        <f t="shared" si="63"/>
        <v>2.5</v>
      </c>
      <c r="H134" s="236">
        <f>'Core Indicators'!AH134</f>
        <v>2</v>
      </c>
      <c r="I134" s="236">
        <f>'Core Indicators'!AP134</f>
        <v>3</v>
      </c>
      <c r="J134" s="236">
        <f>'Core Indicators'!BN134</f>
        <v>3</v>
      </c>
      <c r="K134" s="236">
        <f t="shared" si="64"/>
        <v>3</v>
      </c>
      <c r="L134" s="190">
        <f t="shared" si="65"/>
        <v>2.5</v>
      </c>
      <c r="M134" s="237">
        <f t="shared" si="66"/>
        <v>2</v>
      </c>
      <c r="N134" s="238">
        <f>'Core Indicators'!DJ134</f>
        <v>2</v>
      </c>
      <c r="O134" s="238">
        <f>'Core Indicators'!DR134</f>
        <v>2</v>
      </c>
      <c r="P134" s="238">
        <f>'Core Indicators'!DZ134</f>
        <v>2</v>
      </c>
      <c r="Q134" s="238">
        <f>'Core Indicators'!EH134</f>
        <v>2</v>
      </c>
      <c r="R134" s="238">
        <f>'Core Indicators'!EP134</f>
        <v>2</v>
      </c>
      <c r="S134" s="191">
        <f t="shared" si="67"/>
        <v>1.7</v>
      </c>
      <c r="T134" s="191">
        <f t="shared" si="68"/>
        <v>1.3333333333333333</v>
      </c>
      <c r="U134" s="236">
        <v>1</v>
      </c>
      <c r="V134" s="236">
        <v>1</v>
      </c>
      <c r="W134" s="236">
        <f>'Core Indicators'!EX134</f>
        <v>3</v>
      </c>
      <c r="X134" s="191">
        <f t="shared" si="69"/>
        <v>2</v>
      </c>
      <c r="Y134" s="236">
        <v>1</v>
      </c>
      <c r="Z134" s="191">
        <f t="shared" si="70"/>
        <v>2</v>
      </c>
      <c r="AA134" s="236">
        <f>'Core Indicators'!FF134</f>
        <v>2</v>
      </c>
      <c r="AB134" s="236">
        <f t="shared" si="71"/>
        <v>2</v>
      </c>
      <c r="AC134" s="11">
        <f>'Core Indicators'!GD134</f>
        <v>2</v>
      </c>
      <c r="AD134" s="11">
        <f>'Core Indicators'!GL134</f>
        <v>2</v>
      </c>
      <c r="AE134" s="11">
        <f>'Core Indicators'!GT134</f>
        <v>2</v>
      </c>
      <c r="AF134" s="11">
        <f>'Core Indicators'!HB134</f>
        <v>2</v>
      </c>
      <c r="AG134" s="11">
        <f t="shared" si="72"/>
        <v>2</v>
      </c>
      <c r="AH134" s="11">
        <f>'Core Indicators'!HJ134</f>
        <v>2</v>
      </c>
      <c r="AI134" s="11">
        <f>'Core Indicators'!HR134</f>
        <v>2</v>
      </c>
      <c r="AJ134" s="11">
        <f t="shared" si="73"/>
        <v>2</v>
      </c>
      <c r="AK134" s="11">
        <f>'Core Indicators'!HZ134</f>
        <v>2</v>
      </c>
      <c r="AL134" s="11">
        <f>'Core Indicators'!IH134</f>
        <v>2</v>
      </c>
      <c r="AM134" s="11">
        <f>'Core Indicators'!IP134</f>
        <v>2</v>
      </c>
      <c r="AN134" s="11">
        <f t="shared" si="74"/>
        <v>2</v>
      </c>
    </row>
    <row r="135" spans="1:40" x14ac:dyDescent="0.25">
      <c r="A135" s="236" t="str">
        <f>Lists!C:C</f>
        <v>SVK002</v>
      </c>
      <c r="B135" s="190">
        <f t="shared" si="60"/>
        <v>1.9</v>
      </c>
      <c r="C135" s="191">
        <f t="shared" si="61"/>
        <v>0</v>
      </c>
      <c r="D135" s="237">
        <f t="shared" si="62"/>
        <v>2</v>
      </c>
      <c r="E135" s="236">
        <f>'Core Indicators'!R135</f>
        <v>2</v>
      </c>
      <c r="F135" s="236">
        <f>'Core Indicators'!Z135</f>
        <v>2</v>
      </c>
      <c r="G135" s="191">
        <f t="shared" si="63"/>
        <v>2</v>
      </c>
      <c r="H135" s="236">
        <f>'Core Indicators'!AH135</f>
        <v>2</v>
      </c>
      <c r="I135" s="236">
        <f>'Core Indicators'!AP135</f>
        <v>2</v>
      </c>
      <c r="J135" s="236">
        <f>'Core Indicators'!BN135</f>
        <v>2</v>
      </c>
      <c r="K135" s="236">
        <f t="shared" si="64"/>
        <v>2</v>
      </c>
      <c r="L135" s="190">
        <f t="shared" si="65"/>
        <v>2</v>
      </c>
      <c r="M135" s="237">
        <f t="shared" si="66"/>
        <v>2</v>
      </c>
      <c r="N135" s="238">
        <f>'Core Indicators'!DJ135</f>
        <v>2</v>
      </c>
      <c r="O135" s="238">
        <f>'Core Indicators'!DR135</f>
        <v>2</v>
      </c>
      <c r="P135" s="238">
        <f>'Core Indicators'!DZ135</f>
        <v>2</v>
      </c>
      <c r="Q135" s="238">
        <f>'Core Indicators'!EH135</f>
        <v>2</v>
      </c>
      <c r="R135" s="238">
        <f>'Core Indicators'!EP135</f>
        <v>2</v>
      </c>
      <c r="S135" s="191">
        <f t="shared" si="67"/>
        <v>1.6</v>
      </c>
      <c r="T135" s="191">
        <f t="shared" si="68"/>
        <v>1.1666666666666667</v>
      </c>
      <c r="U135" s="236">
        <v>1</v>
      </c>
      <c r="V135" s="236">
        <v>1</v>
      </c>
      <c r="W135" s="236">
        <f>'Core Indicators'!EX135</f>
        <v>2</v>
      </c>
      <c r="X135" s="191">
        <f t="shared" si="69"/>
        <v>1.5</v>
      </c>
      <c r="Y135" s="236">
        <v>1</v>
      </c>
      <c r="Z135" s="191">
        <f t="shared" si="70"/>
        <v>2</v>
      </c>
      <c r="AA135" s="236">
        <f>'Core Indicators'!FF135</f>
        <v>2</v>
      </c>
      <c r="AB135" s="236">
        <f t="shared" si="71"/>
        <v>2</v>
      </c>
      <c r="AC135" s="11">
        <f>'Core Indicators'!GD135</f>
        <v>2</v>
      </c>
      <c r="AD135" s="11">
        <f>'Core Indicators'!GL135</f>
        <v>2</v>
      </c>
      <c r="AE135" s="11">
        <f>'Core Indicators'!GT135</f>
        <v>2</v>
      </c>
      <c r="AF135" s="11">
        <f>'Core Indicators'!HB135</f>
        <v>2</v>
      </c>
      <c r="AG135" s="11">
        <f t="shared" si="72"/>
        <v>2</v>
      </c>
      <c r="AH135" s="11">
        <f>'Core Indicators'!HJ135</f>
        <v>2</v>
      </c>
      <c r="AI135" s="11">
        <f>'Core Indicators'!HR135</f>
        <v>2</v>
      </c>
      <c r="AJ135" s="11">
        <f t="shared" si="73"/>
        <v>2</v>
      </c>
      <c r="AK135" s="11">
        <f>'Core Indicators'!HZ135</f>
        <v>2</v>
      </c>
      <c r="AL135" s="11">
        <f>'Core Indicators'!IH135</f>
        <v>2</v>
      </c>
      <c r="AM135" s="11">
        <f>'Core Indicators'!IP135</f>
        <v>2</v>
      </c>
      <c r="AN135" s="11">
        <f t="shared" si="74"/>
        <v>2</v>
      </c>
    </row>
    <row r="136" spans="1:40" x14ac:dyDescent="0.25">
      <c r="A136" s="236" t="str">
        <f>Lists!C:C</f>
        <v>SWZ001</v>
      </c>
      <c r="B136" s="190">
        <f t="shared" si="60"/>
        <v>1.3</v>
      </c>
      <c r="C136" s="191">
        <f t="shared" si="61"/>
        <v>1</v>
      </c>
      <c r="D136" s="237">
        <f t="shared" si="62"/>
        <v>1.3</v>
      </c>
      <c r="E136" s="236">
        <f>'Core Indicators'!R136</f>
        <v>1</v>
      </c>
      <c r="F136" s="236">
        <f>'Core Indicators'!Z136</f>
        <v>1</v>
      </c>
      <c r="G136" s="191">
        <f t="shared" si="63"/>
        <v>1</v>
      </c>
      <c r="H136" s="236">
        <f>'Core Indicators'!AH136</f>
        <v>1</v>
      </c>
      <c r="I136" s="236" t="str">
        <f>'Core Indicators'!AP136</f>
        <v>x</v>
      </c>
      <c r="J136" s="236">
        <f>'Core Indicators'!BN136</f>
        <v>2</v>
      </c>
      <c r="K136" s="236">
        <f t="shared" si="64"/>
        <v>2</v>
      </c>
      <c r="L136" s="190">
        <f t="shared" si="65"/>
        <v>1.5</v>
      </c>
      <c r="M136" s="237">
        <f t="shared" si="66"/>
        <v>1</v>
      </c>
      <c r="N136" s="238">
        <f>'Core Indicators'!DJ136</f>
        <v>1</v>
      </c>
      <c r="O136" s="238">
        <f>'Core Indicators'!DR136</f>
        <v>1</v>
      </c>
      <c r="P136" s="238">
        <f>'Core Indicators'!DZ136</f>
        <v>1</v>
      </c>
      <c r="Q136" s="238">
        <f>'Core Indicators'!EH136</f>
        <v>1</v>
      </c>
      <c r="R136" s="238">
        <f>'Core Indicators'!EP136</f>
        <v>1</v>
      </c>
      <c r="S136" s="191">
        <f t="shared" si="67"/>
        <v>1.6</v>
      </c>
      <c r="T136" s="191">
        <f t="shared" si="68"/>
        <v>1.1666666666666667</v>
      </c>
      <c r="U136" s="236">
        <v>1</v>
      </c>
      <c r="V136" s="236">
        <v>1</v>
      </c>
      <c r="W136" s="236">
        <f>'Core Indicators'!EX136</f>
        <v>2</v>
      </c>
      <c r="X136" s="191">
        <f t="shared" si="69"/>
        <v>1.5</v>
      </c>
      <c r="Y136" s="236">
        <v>1</v>
      </c>
      <c r="Z136" s="191">
        <f t="shared" si="70"/>
        <v>2</v>
      </c>
      <c r="AA136" s="236">
        <f>'Core Indicators'!FF136</f>
        <v>2</v>
      </c>
      <c r="AB136" s="236">
        <f t="shared" si="71"/>
        <v>2</v>
      </c>
      <c r="AC136" s="11">
        <f>'Core Indicators'!GD136</f>
        <v>2</v>
      </c>
      <c r="AD136" s="11">
        <f>'Core Indicators'!GL136</f>
        <v>2</v>
      </c>
      <c r="AE136" s="11">
        <f>'Core Indicators'!GT136</f>
        <v>2</v>
      </c>
      <c r="AF136" s="11">
        <f>'Core Indicators'!HB136</f>
        <v>2</v>
      </c>
      <c r="AG136" s="11">
        <f t="shared" si="72"/>
        <v>2</v>
      </c>
      <c r="AH136" s="11">
        <f>'Core Indicators'!HJ136</f>
        <v>2</v>
      </c>
      <c r="AI136" s="11">
        <f>'Core Indicators'!HR136</f>
        <v>2</v>
      </c>
      <c r="AJ136" s="11">
        <f t="shared" si="73"/>
        <v>2</v>
      </c>
      <c r="AK136" s="11">
        <f>'Core Indicators'!HZ136</f>
        <v>2</v>
      </c>
      <c r="AL136" s="11">
        <f>'Core Indicators'!IH136</f>
        <v>2</v>
      </c>
      <c r="AM136" s="11">
        <f>'Core Indicators'!IP136</f>
        <v>2</v>
      </c>
      <c r="AN136" s="11">
        <f t="shared" si="74"/>
        <v>2</v>
      </c>
    </row>
    <row r="137" spans="1:40" x14ac:dyDescent="0.25">
      <c r="A137" s="236" t="str">
        <f>Lists!C:C</f>
        <v>SYR001</v>
      </c>
      <c r="B137" s="190">
        <f t="shared" si="60"/>
        <v>1.3</v>
      </c>
      <c r="C137" s="191">
        <f t="shared" si="61"/>
        <v>0</v>
      </c>
      <c r="D137" s="237">
        <f t="shared" si="62"/>
        <v>1.9</v>
      </c>
      <c r="E137" s="236">
        <f>'Core Indicators'!R137</f>
        <v>2</v>
      </c>
      <c r="F137" s="236">
        <f>'Core Indicators'!Z137</f>
        <v>1</v>
      </c>
      <c r="G137" s="191">
        <f t="shared" si="63"/>
        <v>1.5</v>
      </c>
      <c r="H137" s="236">
        <f>'Core Indicators'!AH137</f>
        <v>1</v>
      </c>
      <c r="I137" s="236">
        <f>'Core Indicators'!AP137</f>
        <v>3</v>
      </c>
      <c r="J137" s="236">
        <f>'Core Indicators'!BN137</f>
        <v>3</v>
      </c>
      <c r="K137" s="236">
        <f t="shared" si="64"/>
        <v>3</v>
      </c>
      <c r="L137" s="190">
        <f t="shared" si="65"/>
        <v>2.1</v>
      </c>
      <c r="M137" s="237">
        <f t="shared" si="66"/>
        <v>1</v>
      </c>
      <c r="N137" s="238">
        <f>'Core Indicators'!DJ137</f>
        <v>1</v>
      </c>
      <c r="O137" s="238">
        <f>'Core Indicators'!DR137</f>
        <v>1</v>
      </c>
      <c r="P137" s="238">
        <f>'Core Indicators'!DZ137</f>
        <v>1</v>
      </c>
      <c r="Q137" s="238">
        <f>'Core Indicators'!EH137</f>
        <v>1</v>
      </c>
      <c r="R137" s="238">
        <f>'Core Indicators'!EP137</f>
        <v>1</v>
      </c>
      <c r="S137" s="191">
        <f t="shared" si="67"/>
        <v>1.4</v>
      </c>
      <c r="T137" s="191">
        <f t="shared" si="68"/>
        <v>1.3333333333333333</v>
      </c>
      <c r="U137" s="236">
        <v>1</v>
      </c>
      <c r="V137" s="236">
        <v>1</v>
      </c>
      <c r="W137" s="236">
        <f>'Core Indicators'!EX137</f>
        <v>3</v>
      </c>
      <c r="X137" s="191">
        <f t="shared" si="69"/>
        <v>2</v>
      </c>
      <c r="Y137" s="236">
        <v>1</v>
      </c>
      <c r="Z137" s="191">
        <f t="shared" si="70"/>
        <v>1.5</v>
      </c>
      <c r="AA137" s="236">
        <f>'Core Indicators'!FF137</f>
        <v>1</v>
      </c>
      <c r="AB137" s="236">
        <f t="shared" si="71"/>
        <v>2</v>
      </c>
      <c r="AC137" s="11">
        <f>'Core Indicators'!GD137</f>
        <v>2</v>
      </c>
      <c r="AD137" s="11">
        <f>'Core Indicators'!GL137</f>
        <v>2</v>
      </c>
      <c r="AE137" s="11">
        <f>'Core Indicators'!GT137</f>
        <v>2</v>
      </c>
      <c r="AF137" s="11">
        <f>'Core Indicators'!HB137</f>
        <v>2</v>
      </c>
      <c r="AG137" s="11">
        <f t="shared" si="72"/>
        <v>2</v>
      </c>
      <c r="AH137" s="11">
        <f>'Core Indicators'!HJ137</f>
        <v>2</v>
      </c>
      <c r="AI137" s="11">
        <f>'Core Indicators'!HR137</f>
        <v>2</v>
      </c>
      <c r="AJ137" s="11">
        <f t="shared" si="73"/>
        <v>2</v>
      </c>
      <c r="AK137" s="11">
        <f>'Core Indicators'!HZ137</f>
        <v>2</v>
      </c>
      <c r="AL137" s="11">
        <f>'Core Indicators'!IH137</f>
        <v>2</v>
      </c>
      <c r="AM137" s="11">
        <f>'Core Indicators'!IP137</f>
        <v>2</v>
      </c>
      <c r="AN137" s="11">
        <f t="shared" si="74"/>
        <v>2</v>
      </c>
    </row>
    <row r="138" spans="1:40" x14ac:dyDescent="0.25">
      <c r="A138" s="236" t="str">
        <f>Lists!C:C</f>
        <v>SYR002</v>
      </c>
      <c r="B138" s="190">
        <f t="shared" si="60"/>
        <v>2.5</v>
      </c>
      <c r="C138" s="191">
        <f t="shared" si="61"/>
        <v>0</v>
      </c>
      <c r="D138" s="237">
        <f t="shared" si="62"/>
        <v>2.2000000000000002</v>
      </c>
      <c r="E138" s="236">
        <f>'Core Indicators'!R138</f>
        <v>1</v>
      </c>
      <c r="F138" s="236">
        <f>'Core Indicators'!Z138</f>
        <v>2</v>
      </c>
      <c r="G138" s="191">
        <f t="shared" si="63"/>
        <v>1.5</v>
      </c>
      <c r="H138" s="236">
        <f>'Core Indicators'!AH138</f>
        <v>2</v>
      </c>
      <c r="I138" s="236">
        <f>'Core Indicators'!AP138</f>
        <v>3</v>
      </c>
      <c r="J138" s="236">
        <f>'Core Indicators'!BN138</f>
        <v>3</v>
      </c>
      <c r="K138" s="236">
        <f t="shared" si="64"/>
        <v>3</v>
      </c>
      <c r="L138" s="190">
        <f t="shared" si="65"/>
        <v>2.5</v>
      </c>
      <c r="M138" s="237">
        <f t="shared" si="66"/>
        <v>3</v>
      </c>
      <c r="N138" s="238">
        <f>'Core Indicators'!DJ138</f>
        <v>3</v>
      </c>
      <c r="O138" s="238">
        <f>'Core Indicators'!DR138</f>
        <v>3</v>
      </c>
      <c r="P138" s="238">
        <f>'Core Indicators'!DZ138</f>
        <v>3</v>
      </c>
      <c r="Q138" s="238">
        <f>'Core Indicators'!EH138</f>
        <v>3</v>
      </c>
      <c r="R138" s="238">
        <f>'Core Indicators'!EP138</f>
        <v>3</v>
      </c>
      <c r="S138" s="191">
        <f t="shared" si="67"/>
        <v>1.9</v>
      </c>
      <c r="T138" s="191">
        <f t="shared" si="68"/>
        <v>1.3333333333333333</v>
      </c>
      <c r="U138" s="236">
        <v>1</v>
      </c>
      <c r="V138" s="236">
        <v>1</v>
      </c>
      <c r="W138" s="236">
        <f>'Core Indicators'!EX138</f>
        <v>3</v>
      </c>
      <c r="X138" s="191">
        <f t="shared" si="69"/>
        <v>2</v>
      </c>
      <c r="Y138" s="236">
        <v>1</v>
      </c>
      <c r="Z138" s="191">
        <f t="shared" si="70"/>
        <v>2.5</v>
      </c>
      <c r="AA138" s="236">
        <f>'Core Indicators'!FF138</f>
        <v>3</v>
      </c>
      <c r="AB138" s="236">
        <f t="shared" si="71"/>
        <v>2</v>
      </c>
      <c r="AC138" s="11">
        <f>'Core Indicators'!GD138</f>
        <v>2</v>
      </c>
      <c r="AD138" s="11">
        <f>'Core Indicators'!GL138</f>
        <v>2</v>
      </c>
      <c r="AE138" s="11">
        <f>'Core Indicators'!GT138</f>
        <v>2</v>
      </c>
      <c r="AF138" s="11">
        <f>'Core Indicators'!HB138</f>
        <v>2</v>
      </c>
      <c r="AG138" s="11">
        <f t="shared" si="72"/>
        <v>2</v>
      </c>
      <c r="AH138" s="11">
        <f>'Core Indicators'!HJ138</f>
        <v>2</v>
      </c>
      <c r="AI138" s="11">
        <f>'Core Indicators'!HR138</f>
        <v>2</v>
      </c>
      <c r="AJ138" s="11">
        <f t="shared" si="73"/>
        <v>2</v>
      </c>
      <c r="AK138" s="11">
        <f>'Core Indicators'!HZ138</f>
        <v>2</v>
      </c>
      <c r="AL138" s="11">
        <f>'Core Indicators'!IH138</f>
        <v>2</v>
      </c>
      <c r="AM138" s="11">
        <f>'Core Indicators'!IP138</f>
        <v>2</v>
      </c>
      <c r="AN138" s="11">
        <f t="shared" si="74"/>
        <v>2</v>
      </c>
    </row>
    <row r="139" spans="1:40" x14ac:dyDescent="0.25">
      <c r="A139" s="236" t="str">
        <f>Lists!C:C</f>
        <v>TCD001</v>
      </c>
      <c r="B139" s="190">
        <f t="shared" si="60"/>
        <v>1.1000000000000001</v>
      </c>
      <c r="C139" s="191">
        <f t="shared" si="61"/>
        <v>0</v>
      </c>
      <c r="D139" s="237">
        <f t="shared" si="62"/>
        <v>1</v>
      </c>
      <c r="E139" s="236">
        <f>'Core Indicators'!R139</f>
        <v>1</v>
      </c>
      <c r="F139" s="236">
        <f>'Core Indicators'!Z139</f>
        <v>1</v>
      </c>
      <c r="G139" s="191">
        <f t="shared" si="63"/>
        <v>1</v>
      </c>
      <c r="H139" s="236">
        <f>'Core Indicators'!AH139</f>
        <v>1</v>
      </c>
      <c r="I139" s="236">
        <f>'Core Indicators'!AP139</f>
        <v>1</v>
      </c>
      <c r="J139" s="236">
        <f>'Core Indicators'!BN139</f>
        <v>1</v>
      </c>
      <c r="K139" s="236">
        <f t="shared" si="64"/>
        <v>1</v>
      </c>
      <c r="L139" s="190">
        <f t="shared" si="65"/>
        <v>1</v>
      </c>
      <c r="M139" s="237">
        <f t="shared" si="66"/>
        <v>1</v>
      </c>
      <c r="N139" s="238">
        <f>'Core Indicators'!DJ139</f>
        <v>1</v>
      </c>
      <c r="O139" s="238">
        <f>'Core Indicators'!DR139</f>
        <v>1</v>
      </c>
      <c r="P139" s="238">
        <f>'Core Indicators'!DZ139</f>
        <v>1</v>
      </c>
      <c r="Q139" s="238">
        <f>'Core Indicators'!EH139</f>
        <v>1</v>
      </c>
      <c r="R139" s="238">
        <f>'Core Indicators'!EP139</f>
        <v>1</v>
      </c>
      <c r="S139" s="191">
        <f t="shared" si="67"/>
        <v>1.3</v>
      </c>
      <c r="T139" s="191">
        <f t="shared" si="68"/>
        <v>1</v>
      </c>
      <c r="U139" s="236">
        <v>1</v>
      </c>
      <c r="V139" s="236">
        <v>1</v>
      </c>
      <c r="W139" s="236">
        <f>'Core Indicators'!EX139</f>
        <v>1</v>
      </c>
      <c r="X139" s="191">
        <f t="shared" si="69"/>
        <v>1</v>
      </c>
      <c r="Y139" s="236">
        <v>1</v>
      </c>
      <c r="Z139" s="191">
        <f t="shared" si="70"/>
        <v>1.5</v>
      </c>
      <c r="AA139" s="236">
        <f>'Core Indicators'!FF139</f>
        <v>1</v>
      </c>
      <c r="AB139" s="236">
        <f t="shared" si="71"/>
        <v>2</v>
      </c>
      <c r="AC139" s="11">
        <f>'Core Indicators'!GD139</f>
        <v>2</v>
      </c>
      <c r="AD139" s="11">
        <f>'Core Indicators'!GL139</f>
        <v>2</v>
      </c>
      <c r="AE139" s="11">
        <f>'Core Indicators'!GT139</f>
        <v>2</v>
      </c>
      <c r="AF139" s="11">
        <f>'Core Indicators'!HB139</f>
        <v>2</v>
      </c>
      <c r="AG139" s="11">
        <f t="shared" si="72"/>
        <v>2</v>
      </c>
      <c r="AH139" s="11">
        <f>'Core Indicators'!HJ139</f>
        <v>2</v>
      </c>
      <c r="AI139" s="11">
        <f>'Core Indicators'!HR139</f>
        <v>2</v>
      </c>
      <c r="AJ139" s="11">
        <f t="shared" si="73"/>
        <v>2</v>
      </c>
      <c r="AK139" s="11">
        <f>'Core Indicators'!HZ139</f>
        <v>2</v>
      </c>
      <c r="AL139" s="11">
        <f>'Core Indicators'!IH139</f>
        <v>2</v>
      </c>
      <c r="AM139" s="11">
        <f>'Core Indicators'!IP139</f>
        <v>2</v>
      </c>
      <c r="AN139" s="11">
        <f t="shared" si="74"/>
        <v>2</v>
      </c>
    </row>
    <row r="140" spans="1:40" x14ac:dyDescent="0.25">
      <c r="A140" s="236" t="str">
        <f>Lists!C:C</f>
        <v>TCD003</v>
      </c>
      <c r="B140" s="190">
        <f t="shared" si="60"/>
        <v>1.1000000000000001</v>
      </c>
      <c r="C140" s="191">
        <f t="shared" si="61"/>
        <v>0</v>
      </c>
      <c r="D140" s="237">
        <f t="shared" si="62"/>
        <v>1.2</v>
      </c>
      <c r="E140" s="236">
        <f>'Core Indicators'!R140</f>
        <v>2</v>
      </c>
      <c r="F140" s="236">
        <f>'Core Indicators'!Z140</f>
        <v>1</v>
      </c>
      <c r="G140" s="191">
        <f t="shared" si="63"/>
        <v>1.5</v>
      </c>
      <c r="H140" s="236">
        <f>'Core Indicators'!AH140</f>
        <v>1</v>
      </c>
      <c r="I140" s="236">
        <f>'Core Indicators'!AP140</f>
        <v>1</v>
      </c>
      <c r="J140" s="236">
        <f>'Core Indicators'!BN140</f>
        <v>1</v>
      </c>
      <c r="K140" s="236">
        <f t="shared" si="64"/>
        <v>1</v>
      </c>
      <c r="L140" s="190">
        <f t="shared" si="65"/>
        <v>1</v>
      </c>
      <c r="M140" s="237">
        <f t="shared" si="66"/>
        <v>1</v>
      </c>
      <c r="N140" s="238">
        <f>'Core Indicators'!DJ140</f>
        <v>1</v>
      </c>
      <c r="O140" s="238">
        <f>'Core Indicators'!DR140</f>
        <v>1</v>
      </c>
      <c r="P140" s="238">
        <f>'Core Indicators'!DZ140</f>
        <v>1</v>
      </c>
      <c r="Q140" s="238">
        <f>'Core Indicators'!EH140</f>
        <v>1</v>
      </c>
      <c r="R140" s="238">
        <f>'Core Indicators'!EP140</f>
        <v>1</v>
      </c>
      <c r="S140" s="191">
        <f t="shared" si="67"/>
        <v>1.3</v>
      </c>
      <c r="T140" s="191">
        <f t="shared" si="68"/>
        <v>1</v>
      </c>
      <c r="U140" s="236">
        <v>1</v>
      </c>
      <c r="V140" s="236">
        <v>1</v>
      </c>
      <c r="W140" s="236">
        <f>'Core Indicators'!EX140</f>
        <v>1</v>
      </c>
      <c r="X140" s="191">
        <f t="shared" si="69"/>
        <v>1</v>
      </c>
      <c r="Y140" s="236">
        <v>1</v>
      </c>
      <c r="Z140" s="191">
        <f t="shared" si="70"/>
        <v>1.5</v>
      </c>
      <c r="AA140" s="236">
        <f>'Core Indicators'!FF140</f>
        <v>1</v>
      </c>
      <c r="AB140" s="236">
        <f t="shared" si="71"/>
        <v>2</v>
      </c>
      <c r="AC140" s="11">
        <f>'Core Indicators'!GD140</f>
        <v>2</v>
      </c>
      <c r="AD140" s="11">
        <f>'Core Indicators'!GL140</f>
        <v>2</v>
      </c>
      <c r="AE140" s="11">
        <f>'Core Indicators'!GT140</f>
        <v>2</v>
      </c>
      <c r="AF140" s="11">
        <f>'Core Indicators'!HB140</f>
        <v>2</v>
      </c>
      <c r="AG140" s="11">
        <f t="shared" si="72"/>
        <v>2</v>
      </c>
      <c r="AH140" s="11">
        <f>'Core Indicators'!HJ140</f>
        <v>2</v>
      </c>
      <c r="AI140" s="11">
        <f>'Core Indicators'!HR140</f>
        <v>2</v>
      </c>
      <c r="AJ140" s="11">
        <f t="shared" si="73"/>
        <v>2</v>
      </c>
      <c r="AK140" s="11">
        <f>'Core Indicators'!HZ140</f>
        <v>2</v>
      </c>
      <c r="AL140" s="11">
        <f>'Core Indicators'!IH140</f>
        <v>2</v>
      </c>
      <c r="AM140" s="11">
        <f>'Core Indicators'!IP140</f>
        <v>2</v>
      </c>
      <c r="AN140" s="11">
        <f t="shared" si="74"/>
        <v>2</v>
      </c>
    </row>
    <row r="141" spans="1:40" x14ac:dyDescent="0.25">
      <c r="A141" s="236" t="str">
        <f>Lists!C:C</f>
        <v>TCD004</v>
      </c>
      <c r="B141" s="190">
        <f t="shared" si="60"/>
        <v>1.1000000000000001</v>
      </c>
      <c r="C141" s="191">
        <f t="shared" si="61"/>
        <v>0</v>
      </c>
      <c r="D141" s="237">
        <f t="shared" si="62"/>
        <v>1</v>
      </c>
      <c r="E141" s="236">
        <f>'Core Indicators'!R141</f>
        <v>1</v>
      </c>
      <c r="F141" s="236">
        <f>'Core Indicators'!Z141</f>
        <v>1</v>
      </c>
      <c r="G141" s="191">
        <f t="shared" si="63"/>
        <v>1</v>
      </c>
      <c r="H141" s="236">
        <f>'Core Indicators'!AH141</f>
        <v>1</v>
      </c>
      <c r="I141" s="236">
        <f>'Core Indicators'!AP141</f>
        <v>1</v>
      </c>
      <c r="J141" s="236">
        <f>'Core Indicators'!BN141</f>
        <v>1</v>
      </c>
      <c r="K141" s="236">
        <f t="shared" si="64"/>
        <v>1</v>
      </c>
      <c r="L141" s="190">
        <f t="shared" si="65"/>
        <v>1</v>
      </c>
      <c r="M141" s="237">
        <f t="shared" si="66"/>
        <v>1</v>
      </c>
      <c r="N141" s="238">
        <f>'Core Indicators'!DJ141</f>
        <v>1</v>
      </c>
      <c r="O141" s="238">
        <f>'Core Indicators'!DR141</f>
        <v>1</v>
      </c>
      <c r="P141" s="238">
        <f>'Core Indicators'!DZ141</f>
        <v>1</v>
      </c>
      <c r="Q141" s="238">
        <f>'Core Indicators'!EH141</f>
        <v>1</v>
      </c>
      <c r="R141" s="238">
        <f>'Core Indicators'!EP141</f>
        <v>1</v>
      </c>
      <c r="S141" s="191">
        <f t="shared" si="67"/>
        <v>1.3</v>
      </c>
      <c r="T141" s="191">
        <f t="shared" si="68"/>
        <v>1</v>
      </c>
      <c r="U141" s="236">
        <v>1</v>
      </c>
      <c r="V141" s="236">
        <v>1</v>
      </c>
      <c r="W141" s="236">
        <f>'Core Indicators'!EX141</f>
        <v>1</v>
      </c>
      <c r="X141" s="191">
        <f t="shared" si="69"/>
        <v>1</v>
      </c>
      <c r="Y141" s="236">
        <v>1</v>
      </c>
      <c r="Z141" s="191">
        <f t="shared" si="70"/>
        <v>1.5</v>
      </c>
      <c r="AA141" s="236">
        <f>'Core Indicators'!FF141</f>
        <v>1</v>
      </c>
      <c r="AB141" s="236">
        <f t="shared" si="71"/>
        <v>2</v>
      </c>
      <c r="AC141" s="11">
        <f>'Core Indicators'!GD141</f>
        <v>2</v>
      </c>
      <c r="AD141" s="11">
        <f>'Core Indicators'!GL141</f>
        <v>2</v>
      </c>
      <c r="AE141" s="11">
        <f>'Core Indicators'!GT141</f>
        <v>2</v>
      </c>
      <c r="AF141" s="11">
        <f>'Core Indicators'!HB141</f>
        <v>2</v>
      </c>
      <c r="AG141" s="11">
        <f t="shared" si="72"/>
        <v>2</v>
      </c>
      <c r="AH141" s="11">
        <f>'Core Indicators'!HJ141</f>
        <v>2</v>
      </c>
      <c r="AI141" s="11">
        <f>'Core Indicators'!HR141</f>
        <v>2</v>
      </c>
      <c r="AJ141" s="11">
        <f t="shared" si="73"/>
        <v>2</v>
      </c>
      <c r="AK141" s="11">
        <f>'Core Indicators'!HZ141</f>
        <v>2</v>
      </c>
      <c r="AL141" s="11">
        <f>'Core Indicators'!IH141</f>
        <v>2</v>
      </c>
      <c r="AM141" s="11">
        <f>'Core Indicators'!IP141</f>
        <v>2</v>
      </c>
      <c r="AN141" s="11">
        <f t="shared" si="74"/>
        <v>2</v>
      </c>
    </row>
    <row r="142" spans="1:40" x14ac:dyDescent="0.25">
      <c r="A142" s="236" t="str">
        <f>Lists!C:C</f>
        <v>TCD005</v>
      </c>
      <c r="B142" s="190">
        <f t="shared" si="60"/>
        <v>1.1000000000000001</v>
      </c>
      <c r="C142" s="191">
        <f t="shared" si="61"/>
        <v>0</v>
      </c>
      <c r="D142" s="237">
        <f t="shared" si="62"/>
        <v>1</v>
      </c>
      <c r="E142" s="236">
        <f>'Core Indicators'!R142</f>
        <v>1</v>
      </c>
      <c r="F142" s="236">
        <f>'Core Indicators'!Z142</f>
        <v>1</v>
      </c>
      <c r="G142" s="191">
        <f t="shared" si="63"/>
        <v>1</v>
      </c>
      <c r="H142" s="236">
        <f>'Core Indicators'!AH142</f>
        <v>1</v>
      </c>
      <c r="I142" s="236">
        <f>'Core Indicators'!AP142</f>
        <v>1</v>
      </c>
      <c r="J142" s="236">
        <f>'Core Indicators'!BN142</f>
        <v>1</v>
      </c>
      <c r="K142" s="236">
        <f t="shared" si="64"/>
        <v>1</v>
      </c>
      <c r="L142" s="190">
        <f t="shared" si="65"/>
        <v>1</v>
      </c>
      <c r="M142" s="237">
        <f t="shared" si="66"/>
        <v>1</v>
      </c>
      <c r="N142" s="238">
        <f>'Core Indicators'!DJ142</f>
        <v>1</v>
      </c>
      <c r="O142" s="238">
        <f>'Core Indicators'!DR142</f>
        <v>1</v>
      </c>
      <c r="P142" s="238">
        <f>'Core Indicators'!DZ142</f>
        <v>1</v>
      </c>
      <c r="Q142" s="238">
        <f>'Core Indicators'!EH142</f>
        <v>1</v>
      </c>
      <c r="R142" s="238">
        <f>'Core Indicators'!EP142</f>
        <v>1</v>
      </c>
      <c r="S142" s="191">
        <f t="shared" si="67"/>
        <v>1.3</v>
      </c>
      <c r="T142" s="191">
        <f t="shared" si="68"/>
        <v>1</v>
      </c>
      <c r="U142" s="236">
        <v>1</v>
      </c>
      <c r="V142" s="236">
        <v>1</v>
      </c>
      <c r="W142" s="236">
        <f>'Core Indicators'!EX142</f>
        <v>1</v>
      </c>
      <c r="X142" s="191">
        <f t="shared" si="69"/>
        <v>1</v>
      </c>
      <c r="Y142" s="236">
        <v>1</v>
      </c>
      <c r="Z142" s="191">
        <f t="shared" si="70"/>
        <v>1.5</v>
      </c>
      <c r="AA142" s="236">
        <f>'Core Indicators'!FF142</f>
        <v>1</v>
      </c>
      <c r="AB142" s="236">
        <f t="shared" si="71"/>
        <v>2</v>
      </c>
      <c r="AC142" s="11">
        <f>'Core Indicators'!GD142</f>
        <v>2</v>
      </c>
      <c r="AD142" s="11">
        <f>'Core Indicators'!GL142</f>
        <v>2</v>
      </c>
      <c r="AE142" s="11">
        <f>'Core Indicators'!GT142</f>
        <v>2</v>
      </c>
      <c r="AF142" s="11">
        <f>'Core Indicators'!HB142</f>
        <v>2</v>
      </c>
      <c r="AG142" s="11">
        <f t="shared" si="72"/>
        <v>2</v>
      </c>
      <c r="AH142" s="11">
        <f>'Core Indicators'!HJ142</f>
        <v>2</v>
      </c>
      <c r="AI142" s="11">
        <f>'Core Indicators'!HR142</f>
        <v>2</v>
      </c>
      <c r="AJ142" s="11">
        <f t="shared" si="73"/>
        <v>2</v>
      </c>
      <c r="AK142" s="11">
        <f>'Core Indicators'!HZ142</f>
        <v>2</v>
      </c>
      <c r="AL142" s="11">
        <f>'Core Indicators'!IH142</f>
        <v>2</v>
      </c>
      <c r="AM142" s="11">
        <f>'Core Indicators'!IP142</f>
        <v>2</v>
      </c>
      <c r="AN142" s="11">
        <f t="shared" si="74"/>
        <v>2</v>
      </c>
    </row>
    <row r="143" spans="1:40" x14ac:dyDescent="0.25">
      <c r="A143" s="236" t="str">
        <f>Lists!C:C</f>
        <v>THA001</v>
      </c>
      <c r="B143" s="190">
        <f t="shared" si="60"/>
        <v>2.1</v>
      </c>
      <c r="C143" s="191">
        <f t="shared" si="61"/>
        <v>0</v>
      </c>
      <c r="D143" s="237">
        <f t="shared" si="62"/>
        <v>2.6</v>
      </c>
      <c r="E143" s="236">
        <f>'Core Indicators'!R143</f>
        <v>2</v>
      </c>
      <c r="F143" s="236">
        <f>'Core Indicators'!Z143</f>
        <v>2</v>
      </c>
      <c r="G143" s="191">
        <f t="shared" si="63"/>
        <v>2</v>
      </c>
      <c r="H143" s="236">
        <f>'Core Indicators'!AH143</f>
        <v>3</v>
      </c>
      <c r="I143" s="236">
        <f>'Core Indicators'!AP143</f>
        <v>3</v>
      </c>
      <c r="J143" s="236">
        <f>'Core Indicators'!BN143</f>
        <v>2</v>
      </c>
      <c r="K143" s="236">
        <f t="shared" si="64"/>
        <v>2.5</v>
      </c>
      <c r="L143" s="190">
        <f t="shared" si="65"/>
        <v>2.8</v>
      </c>
      <c r="M143" s="237">
        <f t="shared" si="66"/>
        <v>2.2000000000000002</v>
      </c>
      <c r="N143" s="238">
        <f>'Core Indicators'!DJ143</f>
        <v>2</v>
      </c>
      <c r="O143" s="238">
        <f>'Core Indicators'!DR143</f>
        <v>2</v>
      </c>
      <c r="P143" s="238">
        <f>'Core Indicators'!DZ143</f>
        <v>3</v>
      </c>
      <c r="Q143" s="238">
        <f>'Core Indicators'!EH143</f>
        <v>2</v>
      </c>
      <c r="R143" s="238">
        <f>'Core Indicators'!EP143</f>
        <v>2</v>
      </c>
      <c r="S143" s="191">
        <f t="shared" si="67"/>
        <v>1.6</v>
      </c>
      <c r="T143" s="191">
        <f t="shared" si="68"/>
        <v>1.1666666666666667</v>
      </c>
      <c r="U143" s="236">
        <v>1</v>
      </c>
      <c r="V143" s="236">
        <v>1</v>
      </c>
      <c r="W143" s="236">
        <f>'Core Indicators'!EX143</f>
        <v>2</v>
      </c>
      <c r="X143" s="191">
        <f t="shared" si="69"/>
        <v>1.5</v>
      </c>
      <c r="Y143" s="236">
        <v>1</v>
      </c>
      <c r="Z143" s="191">
        <f t="shared" si="70"/>
        <v>2</v>
      </c>
      <c r="AA143" s="236">
        <f>'Core Indicators'!FF143</f>
        <v>2</v>
      </c>
      <c r="AB143" s="236">
        <f t="shared" si="71"/>
        <v>2</v>
      </c>
      <c r="AC143" s="11">
        <f>'Core Indicators'!GD143</f>
        <v>2</v>
      </c>
      <c r="AD143" s="11">
        <f>'Core Indicators'!GL143</f>
        <v>2</v>
      </c>
      <c r="AE143" s="11">
        <f>'Core Indicators'!GT143</f>
        <v>2</v>
      </c>
      <c r="AF143" s="11">
        <f>'Core Indicators'!HB143</f>
        <v>2</v>
      </c>
      <c r="AG143" s="11">
        <f t="shared" si="72"/>
        <v>2</v>
      </c>
      <c r="AH143" s="11">
        <f>'Core Indicators'!HJ143</f>
        <v>2</v>
      </c>
      <c r="AI143" s="11">
        <f>'Core Indicators'!HR143</f>
        <v>2</v>
      </c>
      <c r="AJ143" s="11">
        <f t="shared" si="73"/>
        <v>2</v>
      </c>
      <c r="AK143" s="11">
        <f>'Core Indicators'!HZ143</f>
        <v>2</v>
      </c>
      <c r="AL143" s="11">
        <f>'Core Indicators'!IH143</f>
        <v>2</v>
      </c>
      <c r="AM143" s="11">
        <f>'Core Indicators'!IP143</f>
        <v>2</v>
      </c>
      <c r="AN143" s="11">
        <f t="shared" si="74"/>
        <v>2</v>
      </c>
    </row>
    <row r="144" spans="1:40" x14ac:dyDescent="0.25">
      <c r="A144" s="236" t="str">
        <f>Lists!C:C</f>
        <v>THA002</v>
      </c>
      <c r="B144" s="190">
        <f t="shared" si="60"/>
        <v>2</v>
      </c>
      <c r="C144" s="191">
        <f t="shared" si="61"/>
        <v>2</v>
      </c>
      <c r="D144" s="237">
        <f t="shared" si="62"/>
        <v>2.4</v>
      </c>
      <c r="E144" s="236">
        <f>'Core Indicators'!R144</f>
        <v>3</v>
      </c>
      <c r="F144" s="236">
        <f>'Core Indicators'!Z144</f>
        <v>3</v>
      </c>
      <c r="G144" s="191">
        <f t="shared" si="63"/>
        <v>3</v>
      </c>
      <c r="H144" s="236" t="str">
        <f>'Core Indicators'!AH144</f>
        <v>x</v>
      </c>
      <c r="I144" s="236" t="str">
        <f>'Core Indicators'!AP144</f>
        <v>x</v>
      </c>
      <c r="J144" s="236">
        <f>'Core Indicators'!BN144</f>
        <v>2</v>
      </c>
      <c r="K144" s="236">
        <f t="shared" si="64"/>
        <v>2</v>
      </c>
      <c r="L144" s="190">
        <f t="shared" si="65"/>
        <v>2</v>
      </c>
      <c r="M144" s="237">
        <f t="shared" si="66"/>
        <v>2</v>
      </c>
      <c r="N144" s="238">
        <f>'Core Indicators'!DJ144</f>
        <v>2</v>
      </c>
      <c r="O144" s="238" t="str">
        <f>'Core Indicators'!DR144</f>
        <v>x</v>
      </c>
      <c r="P144" s="238" t="str">
        <f>'Core Indicators'!DZ144</f>
        <v>x</v>
      </c>
      <c r="Q144" s="238" t="str">
        <f>'Core Indicators'!EH144</f>
        <v>x</v>
      </c>
      <c r="R144" s="238" t="str">
        <f>'Core Indicators'!EP144</f>
        <v>x</v>
      </c>
      <c r="S144" s="191">
        <f t="shared" si="67"/>
        <v>1.6</v>
      </c>
      <c r="T144" s="191">
        <f t="shared" si="68"/>
        <v>1.1666666666666667</v>
      </c>
      <c r="U144" s="236">
        <v>1</v>
      </c>
      <c r="V144" s="236">
        <v>1</v>
      </c>
      <c r="W144" s="236">
        <f>'Core Indicators'!EX144</f>
        <v>2</v>
      </c>
      <c r="X144" s="191">
        <f t="shared" si="69"/>
        <v>1.5</v>
      </c>
      <c r="Y144" s="236">
        <v>1</v>
      </c>
      <c r="Z144" s="191">
        <f t="shared" si="70"/>
        <v>2</v>
      </c>
      <c r="AA144" s="236">
        <f>'Core Indicators'!FF144</f>
        <v>2</v>
      </c>
      <c r="AB144" s="236">
        <f t="shared" si="71"/>
        <v>2</v>
      </c>
      <c r="AC144" s="11">
        <f>'Core Indicators'!GD144</f>
        <v>2</v>
      </c>
      <c r="AD144" s="11">
        <f>'Core Indicators'!GL144</f>
        <v>2</v>
      </c>
      <c r="AE144" s="11">
        <f>'Core Indicators'!GT144</f>
        <v>2</v>
      </c>
      <c r="AF144" s="11">
        <f>'Core Indicators'!HB144</f>
        <v>2</v>
      </c>
      <c r="AG144" s="11">
        <f t="shared" si="72"/>
        <v>2</v>
      </c>
      <c r="AH144" s="11">
        <f>'Core Indicators'!HJ144</f>
        <v>2</v>
      </c>
      <c r="AI144" s="11">
        <f>'Core Indicators'!HR144</f>
        <v>2</v>
      </c>
      <c r="AJ144" s="11">
        <f t="shared" si="73"/>
        <v>2</v>
      </c>
      <c r="AK144" s="11">
        <f>'Core Indicators'!HZ144</f>
        <v>2</v>
      </c>
      <c r="AL144" s="11">
        <f>'Core Indicators'!IH144</f>
        <v>2</v>
      </c>
      <c r="AM144" s="11">
        <f>'Core Indicators'!IP144</f>
        <v>2</v>
      </c>
      <c r="AN144" s="11">
        <f t="shared" si="74"/>
        <v>2</v>
      </c>
    </row>
    <row r="145" spans="1:40" x14ac:dyDescent="0.25">
      <c r="A145" s="236" t="str">
        <f>Lists!C:C</f>
        <v>THA003</v>
      </c>
      <c r="B145" s="190">
        <f t="shared" si="60"/>
        <v>2.1</v>
      </c>
      <c r="C145" s="191">
        <f t="shared" si="61"/>
        <v>0</v>
      </c>
      <c r="D145" s="237">
        <f t="shared" si="62"/>
        <v>2.6</v>
      </c>
      <c r="E145" s="236">
        <f>'Core Indicators'!R145</f>
        <v>2</v>
      </c>
      <c r="F145" s="236">
        <f>'Core Indicators'!Z145</f>
        <v>2</v>
      </c>
      <c r="G145" s="191">
        <f t="shared" si="63"/>
        <v>2</v>
      </c>
      <c r="H145" s="236">
        <f>'Core Indicators'!AH145</f>
        <v>3</v>
      </c>
      <c r="I145" s="236">
        <f>'Core Indicators'!AP145</f>
        <v>3</v>
      </c>
      <c r="J145" s="236">
        <f>'Core Indicators'!BN145</f>
        <v>2</v>
      </c>
      <c r="K145" s="236">
        <f t="shared" si="64"/>
        <v>2.5</v>
      </c>
      <c r="L145" s="190">
        <f t="shared" si="65"/>
        <v>2.8</v>
      </c>
      <c r="M145" s="237">
        <f t="shared" si="66"/>
        <v>2.2000000000000002</v>
      </c>
      <c r="N145" s="238">
        <f>'Core Indicators'!DJ145</f>
        <v>2</v>
      </c>
      <c r="O145" s="238">
        <f>'Core Indicators'!DR145</f>
        <v>2</v>
      </c>
      <c r="P145" s="238">
        <f>'Core Indicators'!DZ145</f>
        <v>3</v>
      </c>
      <c r="Q145" s="238">
        <f>'Core Indicators'!EH145</f>
        <v>2</v>
      </c>
      <c r="R145" s="238">
        <f>'Core Indicators'!EP145</f>
        <v>2</v>
      </c>
      <c r="S145" s="191">
        <f t="shared" si="67"/>
        <v>1.6</v>
      </c>
      <c r="T145" s="191">
        <f t="shared" si="68"/>
        <v>1.1666666666666667</v>
      </c>
      <c r="U145" s="236">
        <v>1</v>
      </c>
      <c r="V145" s="236">
        <v>1</v>
      </c>
      <c r="W145" s="236">
        <f>'Core Indicators'!EX145</f>
        <v>2</v>
      </c>
      <c r="X145" s="191">
        <f t="shared" si="69"/>
        <v>1.5</v>
      </c>
      <c r="Y145" s="236">
        <v>1</v>
      </c>
      <c r="Z145" s="191">
        <f t="shared" si="70"/>
        <v>2</v>
      </c>
      <c r="AA145" s="236">
        <f>'Core Indicators'!FF145</f>
        <v>2</v>
      </c>
      <c r="AB145" s="236">
        <f t="shared" si="71"/>
        <v>2</v>
      </c>
      <c r="AC145" s="11">
        <f>'Core Indicators'!GD145</f>
        <v>2</v>
      </c>
      <c r="AD145" s="11">
        <f>'Core Indicators'!GL145</f>
        <v>2</v>
      </c>
      <c r="AE145" s="11">
        <f>'Core Indicators'!GT145</f>
        <v>2</v>
      </c>
      <c r="AF145" s="11">
        <f>'Core Indicators'!HB145</f>
        <v>2</v>
      </c>
      <c r="AG145" s="11">
        <f t="shared" si="72"/>
        <v>2</v>
      </c>
      <c r="AH145" s="11">
        <f>'Core Indicators'!HJ145</f>
        <v>2</v>
      </c>
      <c r="AI145" s="11">
        <f>'Core Indicators'!HR145</f>
        <v>2</v>
      </c>
      <c r="AJ145" s="11">
        <f t="shared" si="73"/>
        <v>2</v>
      </c>
      <c r="AK145" s="11">
        <f>'Core Indicators'!HZ145</f>
        <v>2</v>
      </c>
      <c r="AL145" s="11">
        <f>'Core Indicators'!IH145</f>
        <v>2</v>
      </c>
      <c r="AM145" s="11">
        <f>'Core Indicators'!IP145</f>
        <v>2</v>
      </c>
      <c r="AN145" s="11">
        <f t="shared" si="74"/>
        <v>2</v>
      </c>
    </row>
    <row r="146" spans="1:40" x14ac:dyDescent="0.25">
      <c r="A146" s="236" t="str">
        <f>Lists!C:C</f>
        <v>TTO002</v>
      </c>
      <c r="B146" s="190">
        <f t="shared" si="60"/>
        <v>1.7</v>
      </c>
      <c r="C146" s="191">
        <f t="shared" si="61"/>
        <v>0</v>
      </c>
      <c r="D146" s="237">
        <f t="shared" si="62"/>
        <v>1.8</v>
      </c>
      <c r="E146" s="236">
        <f>'Core Indicators'!R146</f>
        <v>1</v>
      </c>
      <c r="F146" s="236">
        <f>'Core Indicators'!Z146</f>
        <v>2</v>
      </c>
      <c r="G146" s="191">
        <f t="shared" si="63"/>
        <v>1.5</v>
      </c>
      <c r="H146" s="236">
        <f>'Core Indicators'!AH146</f>
        <v>2</v>
      </c>
      <c r="I146" s="236">
        <f>'Core Indicators'!AP146</f>
        <v>2</v>
      </c>
      <c r="J146" s="236">
        <f>'Core Indicators'!BN146</f>
        <v>2</v>
      </c>
      <c r="K146" s="236">
        <f t="shared" si="64"/>
        <v>2</v>
      </c>
      <c r="L146" s="190">
        <f t="shared" si="65"/>
        <v>2</v>
      </c>
      <c r="M146" s="237">
        <f t="shared" si="66"/>
        <v>1.6666666666666667</v>
      </c>
      <c r="N146" s="238">
        <f>'Core Indicators'!DJ146</f>
        <v>2</v>
      </c>
      <c r="O146" s="238">
        <f>'Core Indicators'!DR146</f>
        <v>2</v>
      </c>
      <c r="P146" s="238">
        <f>'Core Indicators'!DZ146</f>
        <v>1</v>
      </c>
      <c r="Q146" s="238" t="str">
        <f>'Core Indicators'!EH146</f>
        <v>x</v>
      </c>
      <c r="R146" s="238" t="str">
        <f>'Core Indicators'!EP146</f>
        <v>x</v>
      </c>
      <c r="S146" s="191">
        <f t="shared" si="67"/>
        <v>1.6</v>
      </c>
      <c r="T146" s="191">
        <f t="shared" si="68"/>
        <v>1.1666666666666667</v>
      </c>
      <c r="U146" s="236">
        <v>1</v>
      </c>
      <c r="V146" s="236">
        <v>1</v>
      </c>
      <c r="W146" s="236">
        <f>'Core Indicators'!EX146</f>
        <v>2</v>
      </c>
      <c r="X146" s="191">
        <f t="shared" si="69"/>
        <v>1.5</v>
      </c>
      <c r="Y146" s="236">
        <v>1</v>
      </c>
      <c r="Z146" s="191">
        <f t="shared" si="70"/>
        <v>2</v>
      </c>
      <c r="AA146" s="236">
        <f>'Core Indicators'!FF146</f>
        <v>2</v>
      </c>
      <c r="AB146" s="236">
        <f t="shared" si="71"/>
        <v>2</v>
      </c>
      <c r="AC146" s="11">
        <f>'Core Indicators'!GD146</f>
        <v>2</v>
      </c>
      <c r="AD146" s="11">
        <f>'Core Indicators'!GL146</f>
        <v>2</v>
      </c>
      <c r="AE146" s="11">
        <f>'Core Indicators'!GT146</f>
        <v>2</v>
      </c>
      <c r="AF146" s="11">
        <f>'Core Indicators'!HB146</f>
        <v>2</v>
      </c>
      <c r="AG146" s="11">
        <f t="shared" si="72"/>
        <v>2</v>
      </c>
      <c r="AH146" s="11">
        <f>'Core Indicators'!HJ146</f>
        <v>2</v>
      </c>
      <c r="AI146" s="11">
        <f>'Core Indicators'!HR146</f>
        <v>2</v>
      </c>
      <c r="AJ146" s="11">
        <f t="shared" si="73"/>
        <v>2</v>
      </c>
      <c r="AK146" s="11">
        <f>'Core Indicators'!HZ146</f>
        <v>2</v>
      </c>
      <c r="AL146" s="11">
        <f>'Core Indicators'!IH146</f>
        <v>2</v>
      </c>
      <c r="AM146" s="11">
        <f>'Core Indicators'!IP146</f>
        <v>2</v>
      </c>
      <c r="AN146" s="11">
        <f t="shared" si="74"/>
        <v>2</v>
      </c>
    </row>
    <row r="147" spans="1:40" x14ac:dyDescent="0.25">
      <c r="A147" s="236" t="str">
        <f>Lists!C:C</f>
        <v>TUN002</v>
      </c>
      <c r="B147" s="190">
        <f t="shared" si="60"/>
        <v>2</v>
      </c>
      <c r="C147" s="191">
        <f t="shared" si="61"/>
        <v>0</v>
      </c>
      <c r="D147" s="237">
        <f t="shared" si="62"/>
        <v>2</v>
      </c>
      <c r="E147" s="236">
        <f>'Core Indicators'!R147</f>
        <v>2</v>
      </c>
      <c r="F147" s="236">
        <f>'Core Indicators'!Z147</f>
        <v>1</v>
      </c>
      <c r="G147" s="191">
        <f t="shared" si="63"/>
        <v>1.5</v>
      </c>
      <c r="H147" s="236">
        <f>'Core Indicators'!AH147</f>
        <v>2</v>
      </c>
      <c r="I147" s="236">
        <f>'Core Indicators'!AP147</f>
        <v>2</v>
      </c>
      <c r="J147" s="236">
        <f>'Core Indicators'!BN147</f>
        <v>3</v>
      </c>
      <c r="K147" s="236">
        <f t="shared" si="64"/>
        <v>2.5</v>
      </c>
      <c r="L147" s="190">
        <f t="shared" si="65"/>
        <v>2.2999999999999998</v>
      </c>
      <c r="M147" s="237">
        <f t="shared" si="66"/>
        <v>2</v>
      </c>
      <c r="N147" s="238">
        <f>'Core Indicators'!DJ147</f>
        <v>2</v>
      </c>
      <c r="O147" s="238">
        <f>'Core Indicators'!DR147</f>
        <v>2</v>
      </c>
      <c r="P147" s="238">
        <f>'Core Indicators'!DZ147</f>
        <v>2</v>
      </c>
      <c r="Q147" s="238">
        <f>'Core Indicators'!EH147</f>
        <v>2</v>
      </c>
      <c r="R147" s="238">
        <f>'Core Indicators'!EP147</f>
        <v>2</v>
      </c>
      <c r="S147" s="191">
        <f t="shared" si="67"/>
        <v>1.9</v>
      </c>
      <c r="T147" s="191">
        <f t="shared" si="68"/>
        <v>1.3333333333333333</v>
      </c>
      <c r="U147" s="236">
        <v>1</v>
      </c>
      <c r="V147" s="236">
        <v>1</v>
      </c>
      <c r="W147" s="236">
        <f>'Core Indicators'!EX147</f>
        <v>3</v>
      </c>
      <c r="X147" s="191">
        <f t="shared" si="69"/>
        <v>2</v>
      </c>
      <c r="Y147" s="236">
        <v>1</v>
      </c>
      <c r="Z147" s="191">
        <f t="shared" si="70"/>
        <v>2.5</v>
      </c>
      <c r="AA147" s="236">
        <f>'Core Indicators'!FF147</f>
        <v>3</v>
      </c>
      <c r="AB147" s="236">
        <f t="shared" si="71"/>
        <v>2</v>
      </c>
      <c r="AC147" s="11">
        <f>'Core Indicators'!GD147</f>
        <v>2</v>
      </c>
      <c r="AD147" s="11">
        <f>'Core Indicators'!GL147</f>
        <v>2</v>
      </c>
      <c r="AE147" s="11">
        <f>'Core Indicators'!GT147</f>
        <v>2</v>
      </c>
      <c r="AF147" s="11">
        <f>'Core Indicators'!HB147</f>
        <v>2</v>
      </c>
      <c r="AG147" s="11">
        <f t="shared" si="72"/>
        <v>2</v>
      </c>
      <c r="AH147" s="11">
        <f>'Core Indicators'!HJ147</f>
        <v>2</v>
      </c>
      <c r="AI147" s="11">
        <f>'Core Indicators'!HR147</f>
        <v>2</v>
      </c>
      <c r="AJ147" s="11">
        <f t="shared" si="73"/>
        <v>2</v>
      </c>
      <c r="AK147" s="11">
        <f>'Core Indicators'!HZ147</f>
        <v>2</v>
      </c>
      <c r="AL147" s="11">
        <f>'Core Indicators'!IH147</f>
        <v>2</v>
      </c>
      <c r="AM147" s="11">
        <f>'Core Indicators'!IP147</f>
        <v>2</v>
      </c>
      <c r="AN147" s="11">
        <f t="shared" si="74"/>
        <v>2</v>
      </c>
    </row>
    <row r="148" spans="1:40" x14ac:dyDescent="0.25">
      <c r="A148" s="236" t="str">
        <f>Lists!C:C</f>
        <v>TUR001</v>
      </c>
      <c r="B148" s="190">
        <f t="shared" si="60"/>
        <v>2</v>
      </c>
      <c r="C148" s="191">
        <f t="shared" si="61"/>
        <v>0</v>
      </c>
      <c r="D148" s="237">
        <f t="shared" si="62"/>
        <v>2.2000000000000002</v>
      </c>
      <c r="E148" s="236">
        <f>'Core Indicators'!R148</f>
        <v>2</v>
      </c>
      <c r="F148" s="236">
        <f>'Core Indicators'!Z148</f>
        <v>2</v>
      </c>
      <c r="G148" s="191">
        <f t="shared" si="63"/>
        <v>2</v>
      </c>
      <c r="H148" s="236">
        <f>'Core Indicators'!AH148</f>
        <v>2</v>
      </c>
      <c r="I148" s="236">
        <f>'Core Indicators'!AP148</f>
        <v>2</v>
      </c>
      <c r="J148" s="236">
        <f>'Core Indicators'!BN148</f>
        <v>3</v>
      </c>
      <c r="K148" s="236">
        <f t="shared" si="64"/>
        <v>2.5</v>
      </c>
      <c r="L148" s="190">
        <f t="shared" si="65"/>
        <v>2.2999999999999998</v>
      </c>
      <c r="M148" s="237">
        <f t="shared" si="66"/>
        <v>2</v>
      </c>
      <c r="N148" s="238">
        <f>'Core Indicators'!DJ148</f>
        <v>2</v>
      </c>
      <c r="O148" s="238">
        <f>'Core Indicators'!DR148</f>
        <v>2</v>
      </c>
      <c r="P148" s="238">
        <f>'Core Indicators'!DZ148</f>
        <v>2</v>
      </c>
      <c r="Q148" s="238">
        <f>'Core Indicators'!EH148</f>
        <v>2</v>
      </c>
      <c r="R148" s="238">
        <f>'Core Indicators'!EP148</f>
        <v>2</v>
      </c>
      <c r="S148" s="191">
        <f t="shared" si="67"/>
        <v>1.7</v>
      </c>
      <c r="T148" s="191">
        <f t="shared" si="68"/>
        <v>1.3333333333333333</v>
      </c>
      <c r="U148" s="236">
        <v>1</v>
      </c>
      <c r="V148" s="236">
        <v>1</v>
      </c>
      <c r="W148" s="236">
        <f>'Core Indicators'!EX148</f>
        <v>3</v>
      </c>
      <c r="X148" s="191">
        <f t="shared" si="69"/>
        <v>2</v>
      </c>
      <c r="Y148" s="236">
        <v>1</v>
      </c>
      <c r="Z148" s="191">
        <f t="shared" si="70"/>
        <v>2</v>
      </c>
      <c r="AA148" s="236">
        <f>'Core Indicators'!FF148</f>
        <v>2</v>
      </c>
      <c r="AB148" s="236">
        <f t="shared" si="71"/>
        <v>2</v>
      </c>
      <c r="AC148" s="11">
        <f>'Core Indicators'!GD148</f>
        <v>2</v>
      </c>
      <c r="AD148" s="11">
        <f>'Core Indicators'!GL148</f>
        <v>2</v>
      </c>
      <c r="AE148" s="11">
        <f>'Core Indicators'!GT148</f>
        <v>2</v>
      </c>
      <c r="AF148" s="11">
        <f>'Core Indicators'!HB148</f>
        <v>2</v>
      </c>
      <c r="AG148" s="11">
        <f t="shared" si="72"/>
        <v>2</v>
      </c>
      <c r="AH148" s="11">
        <f>'Core Indicators'!HJ148</f>
        <v>2</v>
      </c>
      <c r="AI148" s="11">
        <f>'Core Indicators'!HR148</f>
        <v>2</v>
      </c>
      <c r="AJ148" s="11">
        <f t="shared" si="73"/>
        <v>2</v>
      </c>
      <c r="AK148" s="11">
        <f>'Core Indicators'!HZ148</f>
        <v>2</v>
      </c>
      <c r="AL148" s="11">
        <f>'Core Indicators'!IH148</f>
        <v>2</v>
      </c>
      <c r="AM148" s="11">
        <f>'Core Indicators'!IP148</f>
        <v>2</v>
      </c>
      <c r="AN148" s="11">
        <f t="shared" si="74"/>
        <v>2</v>
      </c>
    </row>
    <row r="149" spans="1:40" x14ac:dyDescent="0.25">
      <c r="A149" s="236" t="str">
        <f>Lists!C:C</f>
        <v>TUR002</v>
      </c>
      <c r="B149" s="190">
        <f t="shared" si="60"/>
        <v>1.9</v>
      </c>
      <c r="C149" s="191">
        <f t="shared" si="61"/>
        <v>1</v>
      </c>
      <c r="D149" s="237">
        <f t="shared" si="62"/>
        <v>2</v>
      </c>
      <c r="E149" s="236">
        <f>'Core Indicators'!R149</f>
        <v>2</v>
      </c>
      <c r="F149" s="236">
        <f>'Core Indicators'!Z149</f>
        <v>2</v>
      </c>
      <c r="G149" s="191">
        <f t="shared" si="63"/>
        <v>2</v>
      </c>
      <c r="H149" s="236">
        <f>'Core Indicators'!AH149</f>
        <v>2</v>
      </c>
      <c r="I149" s="236">
        <f>'Core Indicators'!AP149</f>
        <v>2</v>
      </c>
      <c r="J149" s="236" t="str">
        <f>'Core Indicators'!BN149</f>
        <v>x</v>
      </c>
      <c r="K149" s="236">
        <f t="shared" si="64"/>
        <v>2</v>
      </c>
      <c r="L149" s="190">
        <f t="shared" si="65"/>
        <v>2</v>
      </c>
      <c r="M149" s="237">
        <f t="shared" si="66"/>
        <v>2</v>
      </c>
      <c r="N149" s="238">
        <f>'Core Indicators'!DJ149</f>
        <v>2</v>
      </c>
      <c r="O149" s="238">
        <f>'Core Indicators'!DR149</f>
        <v>2</v>
      </c>
      <c r="P149" s="238">
        <f>'Core Indicators'!DZ149</f>
        <v>2</v>
      </c>
      <c r="Q149" s="238">
        <f>'Core Indicators'!EH149</f>
        <v>2</v>
      </c>
      <c r="R149" s="238">
        <f>'Core Indicators'!EP149</f>
        <v>2</v>
      </c>
      <c r="S149" s="191">
        <f t="shared" si="67"/>
        <v>1.7</v>
      </c>
      <c r="T149" s="191">
        <f t="shared" si="68"/>
        <v>1.3333333333333333</v>
      </c>
      <c r="U149" s="236">
        <v>1</v>
      </c>
      <c r="V149" s="236">
        <v>1</v>
      </c>
      <c r="W149" s="236">
        <f>'Core Indicators'!EX149</f>
        <v>3</v>
      </c>
      <c r="X149" s="191">
        <f t="shared" si="69"/>
        <v>2</v>
      </c>
      <c r="Y149" s="236">
        <v>1</v>
      </c>
      <c r="Z149" s="191">
        <f t="shared" si="70"/>
        <v>2</v>
      </c>
      <c r="AA149" s="236">
        <f>'Core Indicators'!FF149</f>
        <v>2</v>
      </c>
      <c r="AB149" s="236">
        <f t="shared" si="71"/>
        <v>2</v>
      </c>
      <c r="AC149" s="11">
        <f>'Core Indicators'!GD149</f>
        <v>2</v>
      </c>
      <c r="AD149" s="11">
        <f>'Core Indicators'!GL149</f>
        <v>2</v>
      </c>
      <c r="AE149" s="11">
        <f>'Core Indicators'!GT149</f>
        <v>2</v>
      </c>
      <c r="AF149" s="11">
        <f>'Core Indicators'!HB149</f>
        <v>2</v>
      </c>
      <c r="AG149" s="11">
        <f t="shared" si="72"/>
        <v>2</v>
      </c>
      <c r="AH149" s="11">
        <f>'Core Indicators'!HJ149</f>
        <v>2</v>
      </c>
      <c r="AI149" s="11">
        <f>'Core Indicators'!HR149</f>
        <v>2</v>
      </c>
      <c r="AJ149" s="11">
        <f t="shared" si="73"/>
        <v>2</v>
      </c>
      <c r="AK149" s="11">
        <f>'Core Indicators'!HZ149</f>
        <v>2</v>
      </c>
      <c r="AL149" s="11">
        <f>'Core Indicators'!IH149</f>
        <v>2</v>
      </c>
      <c r="AM149" s="11">
        <f>'Core Indicators'!IP149</f>
        <v>2</v>
      </c>
      <c r="AN149" s="11">
        <f t="shared" si="74"/>
        <v>2</v>
      </c>
    </row>
    <row r="150" spans="1:40" x14ac:dyDescent="0.25">
      <c r="A150" s="236" t="str">
        <f>Lists!C:C</f>
        <v>TUR003</v>
      </c>
      <c r="B150" s="190">
        <f t="shared" si="60"/>
        <v>2</v>
      </c>
      <c r="C150" s="191">
        <f t="shared" si="61"/>
        <v>0</v>
      </c>
      <c r="D150" s="237">
        <f t="shared" si="62"/>
        <v>2.2000000000000002</v>
      </c>
      <c r="E150" s="236">
        <f>'Core Indicators'!R150</f>
        <v>2</v>
      </c>
      <c r="F150" s="236">
        <f>'Core Indicators'!Z150</f>
        <v>2</v>
      </c>
      <c r="G150" s="191">
        <f t="shared" si="63"/>
        <v>2</v>
      </c>
      <c r="H150" s="236">
        <f>'Core Indicators'!AH150</f>
        <v>2</v>
      </c>
      <c r="I150" s="236">
        <f>'Core Indicators'!AP150</f>
        <v>2</v>
      </c>
      <c r="J150" s="236">
        <f>'Core Indicators'!BN150</f>
        <v>3</v>
      </c>
      <c r="K150" s="236">
        <f t="shared" si="64"/>
        <v>2.5</v>
      </c>
      <c r="L150" s="190">
        <f t="shared" si="65"/>
        <v>2.2999999999999998</v>
      </c>
      <c r="M150" s="237">
        <f t="shared" si="66"/>
        <v>2</v>
      </c>
      <c r="N150" s="238">
        <f>'Core Indicators'!DJ150</f>
        <v>2</v>
      </c>
      <c r="O150" s="238">
        <f>'Core Indicators'!DR150</f>
        <v>2</v>
      </c>
      <c r="P150" s="238">
        <f>'Core Indicators'!DZ150</f>
        <v>2</v>
      </c>
      <c r="Q150" s="238">
        <f>'Core Indicators'!EH150</f>
        <v>2</v>
      </c>
      <c r="R150" s="238">
        <f>'Core Indicators'!EP150</f>
        <v>2</v>
      </c>
      <c r="S150" s="191">
        <f t="shared" si="67"/>
        <v>1.7</v>
      </c>
      <c r="T150" s="191">
        <f t="shared" si="68"/>
        <v>1.3333333333333333</v>
      </c>
      <c r="U150" s="236">
        <v>1</v>
      </c>
      <c r="V150" s="236">
        <v>1</v>
      </c>
      <c r="W150" s="236">
        <f>'Core Indicators'!EX150</f>
        <v>3</v>
      </c>
      <c r="X150" s="191">
        <f t="shared" si="69"/>
        <v>2</v>
      </c>
      <c r="Y150" s="236">
        <v>1</v>
      </c>
      <c r="Z150" s="191">
        <f t="shared" si="70"/>
        <v>2</v>
      </c>
      <c r="AA150" s="236">
        <f>'Core Indicators'!FF150</f>
        <v>2</v>
      </c>
      <c r="AB150" s="236">
        <f t="shared" si="71"/>
        <v>2</v>
      </c>
      <c r="AC150" s="11">
        <f>'Core Indicators'!GD150</f>
        <v>2</v>
      </c>
      <c r="AD150" s="11">
        <f>'Core Indicators'!GL150</f>
        <v>2</v>
      </c>
      <c r="AE150" s="11">
        <f>'Core Indicators'!GT150</f>
        <v>2</v>
      </c>
      <c r="AF150" s="11">
        <f>'Core Indicators'!HB150</f>
        <v>2</v>
      </c>
      <c r="AG150" s="11">
        <f t="shared" si="72"/>
        <v>2</v>
      </c>
      <c r="AH150" s="11">
        <f>'Core Indicators'!HJ150</f>
        <v>2</v>
      </c>
      <c r="AI150" s="11">
        <f>'Core Indicators'!HR150</f>
        <v>2</v>
      </c>
      <c r="AJ150" s="11">
        <f t="shared" si="73"/>
        <v>2</v>
      </c>
      <c r="AK150" s="11">
        <f>'Core Indicators'!HZ150</f>
        <v>2</v>
      </c>
      <c r="AL150" s="11">
        <f>'Core Indicators'!IH150</f>
        <v>2</v>
      </c>
      <c r="AM150" s="11">
        <f>'Core Indicators'!IP150</f>
        <v>2</v>
      </c>
      <c r="AN150" s="11">
        <f t="shared" si="74"/>
        <v>2</v>
      </c>
    </row>
    <row r="151" spans="1:40" x14ac:dyDescent="0.25">
      <c r="A151" s="236" t="str">
        <f>Lists!C:C</f>
        <v>TUR004</v>
      </c>
      <c r="B151" s="190" t="str">
        <f t="shared" si="60"/>
        <v>x</v>
      </c>
      <c r="C151" s="191">
        <f t="shared" si="61"/>
        <v>2</v>
      </c>
      <c r="D151" s="237">
        <f t="shared" si="62"/>
        <v>2.7</v>
      </c>
      <c r="E151" s="236">
        <f>'Core Indicators'!R151</f>
        <v>2</v>
      </c>
      <c r="F151" s="236">
        <f>'Core Indicators'!Z151</f>
        <v>2</v>
      </c>
      <c r="G151" s="191">
        <f t="shared" si="63"/>
        <v>2</v>
      </c>
      <c r="H151" s="236" t="str">
        <f>'Core Indicators'!AH151</f>
        <v>x</v>
      </c>
      <c r="I151" s="236">
        <f>'Core Indicators'!AP151</f>
        <v>3</v>
      </c>
      <c r="J151" s="236">
        <f>'Core Indicators'!BN151</f>
        <v>3</v>
      </c>
      <c r="K151" s="236">
        <f t="shared" si="64"/>
        <v>3</v>
      </c>
      <c r="L151" s="190">
        <f t="shared" si="65"/>
        <v>3</v>
      </c>
      <c r="M151" s="237" t="str">
        <f t="shared" si="66"/>
        <v>x</v>
      </c>
      <c r="N151" s="238" t="str">
        <f>'Core Indicators'!DJ151</f>
        <v>x</v>
      </c>
      <c r="O151" s="238" t="str">
        <f>'Core Indicators'!DR151</f>
        <v>x</v>
      </c>
      <c r="P151" s="238" t="str">
        <f>'Core Indicators'!DZ151</f>
        <v>x</v>
      </c>
      <c r="Q151" s="238" t="str">
        <f>'Core Indicators'!EH151</f>
        <v>x</v>
      </c>
      <c r="R151" s="238" t="str">
        <f>'Core Indicators'!EP151</f>
        <v>x</v>
      </c>
      <c r="S151" s="191">
        <f t="shared" si="67"/>
        <v>1.7</v>
      </c>
      <c r="T151" s="191">
        <f t="shared" si="68"/>
        <v>1.3333333333333333</v>
      </c>
      <c r="U151" s="236">
        <v>1</v>
      </c>
      <c r="V151" s="236">
        <v>1</v>
      </c>
      <c r="W151" s="236">
        <f>'Core Indicators'!EX151</f>
        <v>3</v>
      </c>
      <c r="X151" s="191">
        <f t="shared" si="69"/>
        <v>2</v>
      </c>
      <c r="Y151" s="236">
        <v>1</v>
      </c>
      <c r="Z151" s="191">
        <f t="shared" si="70"/>
        <v>2</v>
      </c>
      <c r="AA151" s="236">
        <f>'Core Indicators'!FF151</f>
        <v>2</v>
      </c>
      <c r="AB151" s="236">
        <f t="shared" si="71"/>
        <v>2</v>
      </c>
      <c r="AC151" s="11">
        <f>'Core Indicators'!GD151</f>
        <v>2</v>
      </c>
      <c r="AD151" s="11">
        <f>'Core Indicators'!GL151</f>
        <v>2</v>
      </c>
      <c r="AE151" s="11">
        <f>'Core Indicators'!GT151</f>
        <v>2</v>
      </c>
      <c r="AF151" s="11">
        <f>'Core Indicators'!HB151</f>
        <v>2</v>
      </c>
      <c r="AG151" s="11">
        <f t="shared" si="72"/>
        <v>2</v>
      </c>
      <c r="AH151" s="11">
        <f>'Core Indicators'!HJ151</f>
        <v>2</v>
      </c>
      <c r="AI151" s="11">
        <f>'Core Indicators'!HR151</f>
        <v>2</v>
      </c>
      <c r="AJ151" s="11">
        <f t="shared" si="73"/>
        <v>2</v>
      </c>
      <c r="AK151" s="11">
        <f>'Core Indicators'!HZ151</f>
        <v>2</v>
      </c>
      <c r="AL151" s="11">
        <f>'Core Indicators'!IH151</f>
        <v>2</v>
      </c>
      <c r="AM151" s="11">
        <f>'Core Indicators'!IP151</f>
        <v>2</v>
      </c>
      <c r="AN151" s="11">
        <f t="shared" si="74"/>
        <v>2</v>
      </c>
    </row>
    <row r="152" spans="1:40" x14ac:dyDescent="0.25">
      <c r="A152" s="236" t="str">
        <f>Lists!C:C</f>
        <v>TUR005</v>
      </c>
      <c r="B152" s="190">
        <f t="shared" si="60"/>
        <v>2.6</v>
      </c>
      <c r="C152" s="191">
        <f t="shared" si="61"/>
        <v>0</v>
      </c>
      <c r="D152" s="237">
        <f t="shared" si="62"/>
        <v>2.8</v>
      </c>
      <c r="E152" s="236">
        <f>'Core Indicators'!R152</f>
        <v>2</v>
      </c>
      <c r="F152" s="236">
        <f>'Core Indicators'!Z152</f>
        <v>3</v>
      </c>
      <c r="G152" s="191">
        <f t="shared" si="63"/>
        <v>2.5</v>
      </c>
      <c r="H152" s="236">
        <f>'Core Indicators'!AH152</f>
        <v>3</v>
      </c>
      <c r="I152" s="236">
        <f>'Core Indicators'!AP152</f>
        <v>3</v>
      </c>
      <c r="J152" s="236">
        <f>'Core Indicators'!BN152</f>
        <v>3</v>
      </c>
      <c r="K152" s="236">
        <f t="shared" si="64"/>
        <v>3</v>
      </c>
      <c r="L152" s="190">
        <f t="shared" si="65"/>
        <v>3</v>
      </c>
      <c r="M152" s="237">
        <f t="shared" si="66"/>
        <v>3</v>
      </c>
      <c r="N152" s="238">
        <f>'Core Indicators'!DJ152</f>
        <v>3</v>
      </c>
      <c r="O152" s="238">
        <f>'Core Indicators'!DR152</f>
        <v>3</v>
      </c>
      <c r="P152" s="238">
        <f>'Core Indicators'!DZ152</f>
        <v>3</v>
      </c>
      <c r="Q152" s="238">
        <f>'Core Indicators'!EH152</f>
        <v>3</v>
      </c>
      <c r="R152" s="238">
        <f>'Core Indicators'!EP152</f>
        <v>3</v>
      </c>
      <c r="S152" s="191">
        <f t="shared" si="67"/>
        <v>1.9</v>
      </c>
      <c r="T152" s="191">
        <f t="shared" si="68"/>
        <v>1.3333333333333333</v>
      </c>
      <c r="U152" s="236">
        <v>1</v>
      </c>
      <c r="V152" s="236">
        <v>1</v>
      </c>
      <c r="W152" s="236">
        <f>'Core Indicators'!EX152</f>
        <v>3</v>
      </c>
      <c r="X152" s="191">
        <f t="shared" si="69"/>
        <v>2</v>
      </c>
      <c r="Y152" s="236">
        <v>1</v>
      </c>
      <c r="Z152" s="191">
        <f t="shared" si="70"/>
        <v>2.5</v>
      </c>
      <c r="AA152" s="236">
        <f>'Core Indicators'!FF152</f>
        <v>3</v>
      </c>
      <c r="AB152" s="236">
        <f t="shared" si="71"/>
        <v>2</v>
      </c>
      <c r="AC152" s="11">
        <f>'Core Indicators'!GD152</f>
        <v>2</v>
      </c>
      <c r="AD152" s="11">
        <f>'Core Indicators'!GL152</f>
        <v>2</v>
      </c>
      <c r="AE152" s="11">
        <f>'Core Indicators'!GT152</f>
        <v>2</v>
      </c>
      <c r="AF152" s="11">
        <f>'Core Indicators'!HB152</f>
        <v>2</v>
      </c>
      <c r="AG152" s="11">
        <f t="shared" si="72"/>
        <v>2</v>
      </c>
      <c r="AH152" s="11">
        <f>'Core Indicators'!HJ152</f>
        <v>2</v>
      </c>
      <c r="AI152" s="11">
        <f>'Core Indicators'!HR152</f>
        <v>2</v>
      </c>
      <c r="AJ152" s="11">
        <f t="shared" si="73"/>
        <v>2</v>
      </c>
      <c r="AK152" s="11">
        <f>'Core Indicators'!HZ152</f>
        <v>2</v>
      </c>
      <c r="AL152" s="11">
        <f>'Core Indicators'!IH152</f>
        <v>2</v>
      </c>
      <c r="AM152" s="11">
        <f>'Core Indicators'!IP152</f>
        <v>2</v>
      </c>
      <c r="AN152" s="11">
        <f t="shared" si="74"/>
        <v>2</v>
      </c>
    </row>
    <row r="153" spans="1:40" x14ac:dyDescent="0.25">
      <c r="A153" s="236" t="str">
        <f>Lists!C:C</f>
        <v>TZA001</v>
      </c>
      <c r="B153" s="190">
        <f t="shared" si="60"/>
        <v>1.6</v>
      </c>
      <c r="C153" s="191">
        <f t="shared" si="61"/>
        <v>0</v>
      </c>
      <c r="D153" s="237">
        <f t="shared" si="62"/>
        <v>1.9</v>
      </c>
      <c r="E153" s="236">
        <f>'Core Indicators'!R153</f>
        <v>2</v>
      </c>
      <c r="F153" s="236">
        <f>'Core Indicators'!Z153</f>
        <v>2</v>
      </c>
      <c r="G153" s="191">
        <f t="shared" si="63"/>
        <v>2</v>
      </c>
      <c r="H153" s="236">
        <f>'Core Indicators'!AH153</f>
        <v>2</v>
      </c>
      <c r="I153" s="236">
        <f>'Core Indicators'!AP153</f>
        <v>1</v>
      </c>
      <c r="J153" s="236">
        <f>'Core Indicators'!BN153</f>
        <v>2</v>
      </c>
      <c r="K153" s="236">
        <f t="shared" si="64"/>
        <v>1.5</v>
      </c>
      <c r="L153" s="190">
        <f t="shared" si="65"/>
        <v>1.8</v>
      </c>
      <c r="M153" s="237">
        <f t="shared" si="66"/>
        <v>1.4</v>
      </c>
      <c r="N153" s="238">
        <f>'Core Indicators'!DJ153</f>
        <v>2</v>
      </c>
      <c r="O153" s="238">
        <f>'Core Indicators'!DR153</f>
        <v>2</v>
      </c>
      <c r="P153" s="238">
        <f>'Core Indicators'!DZ153</f>
        <v>1</v>
      </c>
      <c r="Q153" s="238">
        <f>'Core Indicators'!EH153</f>
        <v>1</v>
      </c>
      <c r="R153" s="238">
        <f>'Core Indicators'!EP153</f>
        <v>1</v>
      </c>
      <c r="S153" s="191">
        <f t="shared" si="67"/>
        <v>1.6</v>
      </c>
      <c r="T153" s="191">
        <f t="shared" si="68"/>
        <v>1.1666666666666667</v>
      </c>
      <c r="U153" s="236">
        <v>1</v>
      </c>
      <c r="V153" s="236">
        <v>1</v>
      </c>
      <c r="W153" s="236">
        <f>'Core Indicators'!EX153</f>
        <v>2</v>
      </c>
      <c r="X153" s="191">
        <f t="shared" si="69"/>
        <v>1.5</v>
      </c>
      <c r="Y153" s="236">
        <v>1</v>
      </c>
      <c r="Z153" s="191">
        <f t="shared" si="70"/>
        <v>2</v>
      </c>
      <c r="AA153" s="236">
        <f>'Core Indicators'!FF153</f>
        <v>2</v>
      </c>
      <c r="AB153" s="236">
        <f t="shared" si="71"/>
        <v>2</v>
      </c>
      <c r="AC153" s="11">
        <f>'Core Indicators'!GD153</f>
        <v>2</v>
      </c>
      <c r="AD153" s="11">
        <f>'Core Indicators'!GL153</f>
        <v>2</v>
      </c>
      <c r="AE153" s="11">
        <f>'Core Indicators'!GT153</f>
        <v>2</v>
      </c>
      <c r="AF153" s="11">
        <f>'Core Indicators'!HB153</f>
        <v>2</v>
      </c>
      <c r="AG153" s="11">
        <f t="shared" si="72"/>
        <v>2</v>
      </c>
      <c r="AH153" s="11">
        <f>'Core Indicators'!HJ153</f>
        <v>2</v>
      </c>
      <c r="AI153" s="11">
        <f>'Core Indicators'!HR153</f>
        <v>2</v>
      </c>
      <c r="AJ153" s="11">
        <f t="shared" si="73"/>
        <v>2</v>
      </c>
      <c r="AK153" s="11">
        <f>'Core Indicators'!HZ153</f>
        <v>2</v>
      </c>
      <c r="AL153" s="11">
        <f>'Core Indicators'!IH153</f>
        <v>2</v>
      </c>
      <c r="AM153" s="11">
        <f>'Core Indicators'!IP153</f>
        <v>2</v>
      </c>
      <c r="AN153" s="11">
        <f t="shared" si="74"/>
        <v>2</v>
      </c>
    </row>
    <row r="154" spans="1:40" x14ac:dyDescent="0.25">
      <c r="A154" s="236" t="str">
        <f>Lists!C:C</f>
        <v>TZA002</v>
      </c>
      <c r="B154" s="190">
        <f t="shared" si="60"/>
        <v>1.8</v>
      </c>
      <c r="C154" s="191">
        <f t="shared" si="61"/>
        <v>0</v>
      </c>
      <c r="D154" s="237">
        <f t="shared" si="62"/>
        <v>1.8</v>
      </c>
      <c r="E154" s="236">
        <f>'Core Indicators'!R154</f>
        <v>1</v>
      </c>
      <c r="F154" s="236">
        <f>'Core Indicators'!Z154</f>
        <v>2</v>
      </c>
      <c r="G154" s="191">
        <f t="shared" si="63"/>
        <v>1.5</v>
      </c>
      <c r="H154" s="236">
        <f>'Core Indicators'!AH154</f>
        <v>2</v>
      </c>
      <c r="I154" s="236">
        <f>'Core Indicators'!AP154</f>
        <v>2</v>
      </c>
      <c r="J154" s="236">
        <f>'Core Indicators'!BN154</f>
        <v>2</v>
      </c>
      <c r="K154" s="236">
        <f t="shared" si="64"/>
        <v>2</v>
      </c>
      <c r="L154" s="190">
        <f t="shared" si="65"/>
        <v>2</v>
      </c>
      <c r="M154" s="237">
        <f t="shared" si="66"/>
        <v>2</v>
      </c>
      <c r="N154" s="238">
        <f>'Core Indicators'!DJ154</f>
        <v>2</v>
      </c>
      <c r="O154" s="238">
        <f>'Core Indicators'!DR154</f>
        <v>2</v>
      </c>
      <c r="P154" s="238">
        <f>'Core Indicators'!DZ154</f>
        <v>2</v>
      </c>
      <c r="Q154" s="238">
        <f>'Core Indicators'!EH154</f>
        <v>2</v>
      </c>
      <c r="R154" s="238">
        <f>'Core Indicators'!EP154</f>
        <v>2</v>
      </c>
      <c r="S154" s="191">
        <f t="shared" si="67"/>
        <v>1.6</v>
      </c>
      <c r="T154" s="191">
        <f t="shared" si="68"/>
        <v>1.1666666666666667</v>
      </c>
      <c r="U154" s="236">
        <v>1</v>
      </c>
      <c r="V154" s="236">
        <v>1</v>
      </c>
      <c r="W154" s="236">
        <f>'Core Indicators'!EX154</f>
        <v>2</v>
      </c>
      <c r="X154" s="191">
        <f t="shared" si="69"/>
        <v>1.5</v>
      </c>
      <c r="Y154" s="236">
        <v>1</v>
      </c>
      <c r="Z154" s="191">
        <f t="shared" si="70"/>
        <v>2</v>
      </c>
      <c r="AA154" s="236">
        <f>'Core Indicators'!FF154</f>
        <v>2</v>
      </c>
      <c r="AB154" s="236">
        <f t="shared" si="71"/>
        <v>2</v>
      </c>
      <c r="AC154" s="11">
        <f>'Core Indicators'!GD154</f>
        <v>2</v>
      </c>
      <c r="AD154" s="11">
        <f>'Core Indicators'!GL154</f>
        <v>2</v>
      </c>
      <c r="AE154" s="11">
        <f>'Core Indicators'!GT154</f>
        <v>2</v>
      </c>
      <c r="AF154" s="11">
        <f>'Core Indicators'!HB154</f>
        <v>2</v>
      </c>
      <c r="AG154" s="11">
        <f t="shared" si="72"/>
        <v>2</v>
      </c>
      <c r="AH154" s="11">
        <f>'Core Indicators'!HJ154</f>
        <v>2</v>
      </c>
      <c r="AI154" s="11">
        <f>'Core Indicators'!HR154</f>
        <v>2</v>
      </c>
      <c r="AJ154" s="11">
        <f t="shared" si="73"/>
        <v>2</v>
      </c>
      <c r="AK154" s="11">
        <f>'Core Indicators'!HZ154</f>
        <v>2</v>
      </c>
      <c r="AL154" s="11">
        <f>'Core Indicators'!IH154</f>
        <v>2</v>
      </c>
      <c r="AM154" s="11">
        <f>'Core Indicators'!IP154</f>
        <v>2</v>
      </c>
      <c r="AN154" s="11">
        <f t="shared" si="74"/>
        <v>2</v>
      </c>
    </row>
    <row r="155" spans="1:40" x14ac:dyDescent="0.25">
      <c r="A155" s="236" t="str">
        <f>Lists!C:C</f>
        <v>TZA003</v>
      </c>
      <c r="B155" s="190">
        <f t="shared" si="60"/>
        <v>1.4</v>
      </c>
      <c r="C155" s="191">
        <f t="shared" si="61"/>
        <v>0</v>
      </c>
      <c r="D155" s="237">
        <f t="shared" si="62"/>
        <v>1.7</v>
      </c>
      <c r="E155" s="236">
        <f>'Core Indicators'!R155</f>
        <v>2</v>
      </c>
      <c r="F155" s="236">
        <f>'Core Indicators'!Z155</f>
        <v>1</v>
      </c>
      <c r="G155" s="191">
        <f t="shared" si="63"/>
        <v>1.5</v>
      </c>
      <c r="H155" s="236">
        <f>'Core Indicators'!AH155</f>
        <v>1</v>
      </c>
      <c r="I155" s="236">
        <f>'Core Indicators'!AP155</f>
        <v>3</v>
      </c>
      <c r="J155" s="236">
        <f>'Core Indicators'!BN155</f>
        <v>2</v>
      </c>
      <c r="K155" s="236">
        <f t="shared" si="64"/>
        <v>2.5</v>
      </c>
      <c r="L155" s="190">
        <f t="shared" si="65"/>
        <v>1.8</v>
      </c>
      <c r="M155" s="237">
        <f t="shared" si="66"/>
        <v>1</v>
      </c>
      <c r="N155" s="238">
        <f>'Core Indicators'!DJ155</f>
        <v>1</v>
      </c>
      <c r="O155" s="238">
        <f>'Core Indicators'!DR155</f>
        <v>1</v>
      </c>
      <c r="P155" s="238">
        <f>'Core Indicators'!DZ155</f>
        <v>1</v>
      </c>
      <c r="Q155" s="238">
        <f>'Core Indicators'!EH155</f>
        <v>1</v>
      </c>
      <c r="R155" s="238">
        <f>'Core Indicators'!EP155</f>
        <v>1</v>
      </c>
      <c r="S155" s="191">
        <f t="shared" si="67"/>
        <v>1.9</v>
      </c>
      <c r="T155" s="191">
        <f t="shared" si="68"/>
        <v>1.1666666666666667</v>
      </c>
      <c r="U155" s="236">
        <v>1</v>
      </c>
      <c r="V155" s="236">
        <v>1</v>
      </c>
      <c r="W155" s="236">
        <f>'Core Indicators'!EX155</f>
        <v>2</v>
      </c>
      <c r="X155" s="191">
        <f t="shared" si="69"/>
        <v>1.5</v>
      </c>
      <c r="Y155" s="236">
        <v>1</v>
      </c>
      <c r="Z155" s="191">
        <f t="shared" si="70"/>
        <v>2.5</v>
      </c>
      <c r="AA155" s="236">
        <f>'Core Indicators'!FF155</f>
        <v>3</v>
      </c>
      <c r="AB155" s="236">
        <f t="shared" si="71"/>
        <v>2</v>
      </c>
      <c r="AC155" s="11">
        <f>'Core Indicators'!GD155</f>
        <v>2</v>
      </c>
      <c r="AD155" s="11">
        <f>'Core Indicators'!GL155</f>
        <v>2</v>
      </c>
      <c r="AE155" s="11">
        <f>'Core Indicators'!GT155</f>
        <v>2</v>
      </c>
      <c r="AF155" s="11">
        <f>'Core Indicators'!HB155</f>
        <v>2</v>
      </c>
      <c r="AG155" s="11">
        <f t="shared" si="72"/>
        <v>2</v>
      </c>
      <c r="AH155" s="11">
        <f>'Core Indicators'!HJ155</f>
        <v>2</v>
      </c>
      <c r="AI155" s="11">
        <f>'Core Indicators'!HR155</f>
        <v>2</v>
      </c>
      <c r="AJ155" s="11">
        <f t="shared" si="73"/>
        <v>2</v>
      </c>
      <c r="AK155" s="11">
        <f>'Core Indicators'!HZ155</f>
        <v>2</v>
      </c>
      <c r="AL155" s="11">
        <f>'Core Indicators'!IH155</f>
        <v>2</v>
      </c>
      <c r="AM155" s="11">
        <f>'Core Indicators'!IP155</f>
        <v>2</v>
      </c>
      <c r="AN155" s="11">
        <f t="shared" si="74"/>
        <v>2</v>
      </c>
    </row>
    <row r="156" spans="1:40" x14ac:dyDescent="0.25">
      <c r="A156" s="236" t="str">
        <f>Lists!C:C</f>
        <v>UGA005</v>
      </c>
      <c r="B156" s="190">
        <f t="shared" si="60"/>
        <v>2.1</v>
      </c>
      <c r="C156" s="191">
        <f t="shared" si="61"/>
        <v>1</v>
      </c>
      <c r="D156" s="237">
        <f t="shared" si="62"/>
        <v>2.2000000000000002</v>
      </c>
      <c r="E156" s="236">
        <f>'Core Indicators'!R156</f>
        <v>2</v>
      </c>
      <c r="F156" s="236">
        <f>'Core Indicators'!Z156</f>
        <v>3</v>
      </c>
      <c r="G156" s="191">
        <f t="shared" si="63"/>
        <v>2.5</v>
      </c>
      <c r="H156" s="236">
        <f>'Core Indicators'!AH156</f>
        <v>2</v>
      </c>
      <c r="I156" s="236">
        <f>'Core Indicators'!AP156</f>
        <v>2</v>
      </c>
      <c r="J156" s="236" t="str">
        <f>'Core Indicators'!BN156</f>
        <v>x</v>
      </c>
      <c r="K156" s="236">
        <f t="shared" si="64"/>
        <v>2</v>
      </c>
      <c r="L156" s="190">
        <f t="shared" si="65"/>
        <v>2</v>
      </c>
      <c r="M156" s="237">
        <f t="shared" si="66"/>
        <v>2.4</v>
      </c>
      <c r="N156" s="238">
        <f>'Core Indicators'!DJ156</f>
        <v>2</v>
      </c>
      <c r="O156" s="238">
        <f>'Core Indicators'!DR156</f>
        <v>2</v>
      </c>
      <c r="P156" s="238">
        <f>'Core Indicators'!DZ156</f>
        <v>2</v>
      </c>
      <c r="Q156" s="238">
        <f>'Core Indicators'!EH156</f>
        <v>3</v>
      </c>
      <c r="R156" s="238">
        <f>'Core Indicators'!EP156</f>
        <v>3</v>
      </c>
      <c r="S156" s="191">
        <f t="shared" si="67"/>
        <v>1.6</v>
      </c>
      <c r="T156" s="191">
        <f t="shared" si="68"/>
        <v>1.1666666666666667</v>
      </c>
      <c r="U156" s="236">
        <v>1</v>
      </c>
      <c r="V156" s="236">
        <v>1</v>
      </c>
      <c r="W156" s="236">
        <f>'Core Indicators'!EX156</f>
        <v>2</v>
      </c>
      <c r="X156" s="191">
        <f t="shared" si="69"/>
        <v>1.5</v>
      </c>
      <c r="Y156" s="236">
        <v>1</v>
      </c>
      <c r="Z156" s="191">
        <f t="shared" si="70"/>
        <v>2</v>
      </c>
      <c r="AA156" s="236">
        <f>'Core Indicators'!FF156</f>
        <v>2</v>
      </c>
      <c r="AB156" s="236">
        <f t="shared" si="71"/>
        <v>2</v>
      </c>
      <c r="AC156" s="11">
        <f>'Core Indicators'!GD156</f>
        <v>2</v>
      </c>
      <c r="AD156" s="11">
        <f>'Core Indicators'!GL156</f>
        <v>2</v>
      </c>
      <c r="AE156" s="11">
        <f>'Core Indicators'!GT156</f>
        <v>2</v>
      </c>
      <c r="AF156" s="11">
        <f>'Core Indicators'!HB156</f>
        <v>2</v>
      </c>
      <c r="AG156" s="11">
        <f t="shared" si="72"/>
        <v>2</v>
      </c>
      <c r="AH156" s="11">
        <f>'Core Indicators'!HJ156</f>
        <v>2</v>
      </c>
      <c r="AI156" s="11">
        <f>'Core Indicators'!HR156</f>
        <v>2</v>
      </c>
      <c r="AJ156" s="11">
        <f t="shared" si="73"/>
        <v>2</v>
      </c>
      <c r="AK156" s="11">
        <f>'Core Indicators'!HZ156</f>
        <v>2</v>
      </c>
      <c r="AL156" s="11">
        <f>'Core Indicators'!IH156</f>
        <v>2</v>
      </c>
      <c r="AM156" s="11">
        <f>'Core Indicators'!IP156</f>
        <v>2</v>
      </c>
      <c r="AN156" s="11">
        <f t="shared" si="74"/>
        <v>2</v>
      </c>
    </row>
    <row r="157" spans="1:40" x14ac:dyDescent="0.25">
      <c r="A157" s="236" t="str">
        <f>Lists!C:C</f>
        <v>UKR002</v>
      </c>
      <c r="B157" s="190">
        <f t="shared" si="60"/>
        <v>1.7</v>
      </c>
      <c r="C157" s="191">
        <f t="shared" si="61"/>
        <v>0</v>
      </c>
      <c r="D157" s="237">
        <f t="shared" si="62"/>
        <v>1.7</v>
      </c>
      <c r="E157" s="236">
        <f>'Core Indicators'!R157</f>
        <v>1</v>
      </c>
      <c r="F157" s="236">
        <f>'Core Indicators'!Z157</f>
        <v>1</v>
      </c>
      <c r="G157" s="191">
        <f t="shared" si="63"/>
        <v>1</v>
      </c>
      <c r="H157" s="236">
        <f>'Core Indicators'!AH157</f>
        <v>2</v>
      </c>
      <c r="I157" s="236">
        <f>'Core Indicators'!AP157</f>
        <v>2</v>
      </c>
      <c r="J157" s="236">
        <f>'Core Indicators'!BN157</f>
        <v>2</v>
      </c>
      <c r="K157" s="236">
        <f t="shared" si="64"/>
        <v>2</v>
      </c>
      <c r="L157" s="190">
        <f t="shared" si="65"/>
        <v>2</v>
      </c>
      <c r="M157" s="237">
        <f t="shared" si="66"/>
        <v>2</v>
      </c>
      <c r="N157" s="238">
        <f>'Core Indicators'!DJ157</f>
        <v>2</v>
      </c>
      <c r="O157" s="238">
        <f>'Core Indicators'!DR157</f>
        <v>2</v>
      </c>
      <c r="P157" s="238">
        <f>'Core Indicators'!DZ157</f>
        <v>2</v>
      </c>
      <c r="Q157" s="238">
        <f>'Core Indicators'!EH157</f>
        <v>2</v>
      </c>
      <c r="R157" s="238">
        <f>'Core Indicators'!EP157</f>
        <v>2</v>
      </c>
      <c r="S157" s="191">
        <f t="shared" si="67"/>
        <v>1.3</v>
      </c>
      <c r="T157" s="191">
        <f t="shared" si="68"/>
        <v>1.1666666666666667</v>
      </c>
      <c r="U157" s="236">
        <v>1</v>
      </c>
      <c r="V157" s="236">
        <v>1</v>
      </c>
      <c r="W157" s="236">
        <f>'Core Indicators'!EX157</f>
        <v>2</v>
      </c>
      <c r="X157" s="191">
        <f t="shared" si="69"/>
        <v>1.5</v>
      </c>
      <c r="Y157" s="236">
        <v>1</v>
      </c>
      <c r="Z157" s="191">
        <f t="shared" si="70"/>
        <v>1.5</v>
      </c>
      <c r="AA157" s="236">
        <f>'Core Indicators'!FF157</f>
        <v>1</v>
      </c>
      <c r="AB157" s="236">
        <f t="shared" si="71"/>
        <v>2</v>
      </c>
      <c r="AC157" s="11">
        <f>'Core Indicators'!GD157</f>
        <v>2</v>
      </c>
      <c r="AD157" s="11">
        <f>'Core Indicators'!GL157</f>
        <v>2</v>
      </c>
      <c r="AE157" s="11">
        <f>'Core Indicators'!GT157</f>
        <v>2</v>
      </c>
      <c r="AF157" s="11">
        <f>'Core Indicators'!HB157</f>
        <v>2</v>
      </c>
      <c r="AG157" s="11">
        <f t="shared" si="72"/>
        <v>2</v>
      </c>
      <c r="AH157" s="11">
        <f>'Core Indicators'!HJ157</f>
        <v>2</v>
      </c>
      <c r="AI157" s="11">
        <f>'Core Indicators'!HR157</f>
        <v>2</v>
      </c>
      <c r="AJ157" s="11">
        <f t="shared" si="73"/>
        <v>2</v>
      </c>
      <c r="AK157" s="11">
        <f>'Core Indicators'!HZ157</f>
        <v>2</v>
      </c>
      <c r="AL157" s="11">
        <f>'Core Indicators'!IH157</f>
        <v>2</v>
      </c>
      <c r="AM157" s="11">
        <f>'Core Indicators'!IP157</f>
        <v>2</v>
      </c>
      <c r="AN157" s="11">
        <f t="shared" si="74"/>
        <v>2</v>
      </c>
    </row>
    <row r="158" spans="1:40" x14ac:dyDescent="0.25">
      <c r="A158" s="236" t="str">
        <f>Lists!C:C</f>
        <v>VEN001</v>
      </c>
      <c r="B158" s="190">
        <f t="shared" si="60"/>
        <v>1.8</v>
      </c>
      <c r="C158" s="191">
        <f t="shared" si="61"/>
        <v>0</v>
      </c>
      <c r="D158" s="237">
        <f t="shared" si="62"/>
        <v>2.2000000000000002</v>
      </c>
      <c r="E158" s="236">
        <f>'Core Indicators'!R158</f>
        <v>2</v>
      </c>
      <c r="F158" s="236">
        <f>'Core Indicators'!Z158</f>
        <v>2</v>
      </c>
      <c r="G158" s="191">
        <f t="shared" si="63"/>
        <v>2</v>
      </c>
      <c r="H158" s="236">
        <f>'Core Indicators'!AH158</f>
        <v>3</v>
      </c>
      <c r="I158" s="236">
        <f>'Core Indicators'!AP158</f>
        <v>2</v>
      </c>
      <c r="J158" s="236">
        <f>'Core Indicators'!BN158</f>
        <v>1</v>
      </c>
      <c r="K158" s="236">
        <f t="shared" si="64"/>
        <v>1.5</v>
      </c>
      <c r="L158" s="190">
        <f t="shared" si="65"/>
        <v>2.2999999999999998</v>
      </c>
      <c r="M158" s="237">
        <f t="shared" si="66"/>
        <v>2</v>
      </c>
      <c r="N158" s="238">
        <f>'Core Indicators'!DJ158</f>
        <v>2</v>
      </c>
      <c r="O158" s="238">
        <f>'Core Indicators'!DR158</f>
        <v>2</v>
      </c>
      <c r="P158" s="238">
        <f>'Core Indicators'!DZ158</f>
        <v>2</v>
      </c>
      <c r="Q158" s="238">
        <f>'Core Indicators'!EH158</f>
        <v>2</v>
      </c>
      <c r="R158" s="238" t="str">
        <f>'Core Indicators'!EP158</f>
        <v>x</v>
      </c>
      <c r="S158" s="191">
        <f t="shared" si="67"/>
        <v>1.3</v>
      </c>
      <c r="T158" s="191">
        <f t="shared" si="68"/>
        <v>1</v>
      </c>
      <c r="U158" s="236">
        <v>1</v>
      </c>
      <c r="V158" s="236">
        <v>1</v>
      </c>
      <c r="W158" s="236">
        <f>'Core Indicators'!EX158</f>
        <v>1</v>
      </c>
      <c r="X158" s="191">
        <f t="shared" si="69"/>
        <v>1</v>
      </c>
      <c r="Y158" s="236">
        <v>1</v>
      </c>
      <c r="Z158" s="191">
        <f t="shared" si="70"/>
        <v>1.5</v>
      </c>
      <c r="AA158" s="236">
        <f>'Core Indicators'!FF158</f>
        <v>1</v>
      </c>
      <c r="AB158" s="236">
        <f t="shared" si="71"/>
        <v>2</v>
      </c>
      <c r="AC158" s="11">
        <f>'Core Indicators'!GD158</f>
        <v>2</v>
      </c>
      <c r="AD158" s="11">
        <f>'Core Indicators'!GL158</f>
        <v>2</v>
      </c>
      <c r="AE158" s="11">
        <f>'Core Indicators'!GT158</f>
        <v>2</v>
      </c>
      <c r="AF158" s="11">
        <f>'Core Indicators'!HB158</f>
        <v>2</v>
      </c>
      <c r="AG158" s="11">
        <f t="shared" si="72"/>
        <v>2</v>
      </c>
      <c r="AH158" s="11">
        <f>'Core Indicators'!HJ158</f>
        <v>2</v>
      </c>
      <c r="AI158" s="11">
        <f>'Core Indicators'!HR158</f>
        <v>2</v>
      </c>
      <c r="AJ158" s="11">
        <f t="shared" si="73"/>
        <v>2</v>
      </c>
      <c r="AK158" s="11">
        <f>'Core Indicators'!HZ158</f>
        <v>2</v>
      </c>
      <c r="AL158" s="11">
        <f>'Core Indicators'!IH158</f>
        <v>2</v>
      </c>
      <c r="AM158" s="11">
        <f>'Core Indicators'!IP158</f>
        <v>2</v>
      </c>
      <c r="AN158" s="11">
        <f t="shared" si="74"/>
        <v>2</v>
      </c>
    </row>
    <row r="159" spans="1:40" x14ac:dyDescent="0.25">
      <c r="A159" s="236" t="str">
        <f>Lists!C:C</f>
        <v>VUT003</v>
      </c>
      <c r="B159" s="190">
        <f t="shared" si="60"/>
        <v>2.1</v>
      </c>
      <c r="C159" s="191">
        <f t="shared" si="61"/>
        <v>2</v>
      </c>
      <c r="D159" s="237">
        <f t="shared" si="62"/>
        <v>2</v>
      </c>
      <c r="E159" s="236">
        <f>'Core Indicators'!R159</f>
        <v>2</v>
      </c>
      <c r="F159" s="236">
        <f>'Core Indicators'!Z159</f>
        <v>2</v>
      </c>
      <c r="G159" s="191">
        <f t="shared" si="63"/>
        <v>2</v>
      </c>
      <c r="H159" s="236">
        <f>'Core Indicators'!AH159</f>
        <v>2</v>
      </c>
      <c r="I159" s="236">
        <f>'Core Indicators'!AP159</f>
        <v>2</v>
      </c>
      <c r="J159" s="236" t="str">
        <f>'Core Indicators'!BN159</f>
        <v>x</v>
      </c>
      <c r="K159" s="236">
        <f t="shared" si="64"/>
        <v>2</v>
      </c>
      <c r="L159" s="190">
        <f t="shared" si="65"/>
        <v>2</v>
      </c>
      <c r="M159" s="237">
        <f t="shared" si="66"/>
        <v>2.6</v>
      </c>
      <c r="N159" s="238">
        <f>'Core Indicators'!DJ159</f>
        <v>3</v>
      </c>
      <c r="O159" s="238">
        <f>'Core Indicators'!DR159</f>
        <v>3</v>
      </c>
      <c r="P159" s="238">
        <f>'Core Indicators'!DZ159</f>
        <v>2</v>
      </c>
      <c r="Q159" s="238">
        <f>'Core Indicators'!EH159</f>
        <v>2</v>
      </c>
      <c r="R159" s="238">
        <f>'Core Indicators'!EP159</f>
        <v>3</v>
      </c>
      <c r="S159" s="191">
        <f t="shared" si="67"/>
        <v>1.5</v>
      </c>
      <c r="T159" s="191">
        <f t="shared" si="68"/>
        <v>1</v>
      </c>
      <c r="U159" s="236">
        <v>1</v>
      </c>
      <c r="V159" s="236">
        <v>1</v>
      </c>
      <c r="W159" s="236" t="str">
        <f>'Core Indicators'!EX159</f>
        <v>x</v>
      </c>
      <c r="X159" s="191">
        <f t="shared" si="69"/>
        <v>1</v>
      </c>
      <c r="Y159" s="236">
        <v>1</v>
      </c>
      <c r="Z159" s="191">
        <f t="shared" si="70"/>
        <v>2</v>
      </c>
      <c r="AA159" s="236">
        <f>'Core Indicators'!FF159</f>
        <v>2</v>
      </c>
      <c r="AB159" s="236">
        <f t="shared" si="71"/>
        <v>2</v>
      </c>
      <c r="AC159" s="11">
        <f>'Core Indicators'!GD159</f>
        <v>2</v>
      </c>
      <c r="AD159" s="11">
        <f>'Core Indicators'!GL159</f>
        <v>2</v>
      </c>
      <c r="AE159" s="11">
        <f>'Core Indicators'!GT159</f>
        <v>2</v>
      </c>
      <c r="AF159" s="11">
        <f>'Core Indicators'!HB159</f>
        <v>2</v>
      </c>
      <c r="AG159" s="11">
        <f t="shared" si="72"/>
        <v>2</v>
      </c>
      <c r="AH159" s="11">
        <f>'Core Indicators'!HJ159</f>
        <v>2</v>
      </c>
      <c r="AI159" s="11">
        <f>'Core Indicators'!HR159</f>
        <v>2</v>
      </c>
      <c r="AJ159" s="11">
        <f t="shared" si="73"/>
        <v>2</v>
      </c>
      <c r="AK159" s="11">
        <f>'Core Indicators'!HZ159</f>
        <v>2</v>
      </c>
      <c r="AL159" s="11">
        <f>'Core Indicators'!IH159</f>
        <v>2</v>
      </c>
      <c r="AM159" s="11">
        <f>'Core Indicators'!IP159</f>
        <v>2</v>
      </c>
      <c r="AN159" s="11">
        <f t="shared" si="74"/>
        <v>2</v>
      </c>
    </row>
    <row r="160" spans="1:40" x14ac:dyDescent="0.25">
      <c r="A160" s="236" t="str">
        <f>Lists!C:C</f>
        <v>YEM001</v>
      </c>
      <c r="B160" s="190">
        <f t="shared" si="60"/>
        <v>1.3</v>
      </c>
      <c r="C160" s="191">
        <f t="shared" si="61"/>
        <v>0</v>
      </c>
      <c r="D160" s="237">
        <f t="shared" si="62"/>
        <v>1.3</v>
      </c>
      <c r="E160" s="236">
        <f>'Core Indicators'!R160</f>
        <v>1</v>
      </c>
      <c r="F160" s="236">
        <f>'Core Indicators'!Z160</f>
        <v>1</v>
      </c>
      <c r="G160" s="191">
        <f t="shared" si="63"/>
        <v>1</v>
      </c>
      <c r="H160" s="236">
        <f>'Core Indicators'!AH160</f>
        <v>1</v>
      </c>
      <c r="I160" s="236">
        <f>'Core Indicators'!AP160</f>
        <v>2</v>
      </c>
      <c r="J160" s="236">
        <f>'Core Indicators'!BN160</f>
        <v>2</v>
      </c>
      <c r="K160" s="236">
        <f t="shared" si="64"/>
        <v>2</v>
      </c>
      <c r="L160" s="190">
        <f t="shared" si="65"/>
        <v>1.5</v>
      </c>
      <c r="M160" s="237">
        <f t="shared" si="66"/>
        <v>1</v>
      </c>
      <c r="N160" s="238">
        <f>'Core Indicators'!DJ160</f>
        <v>1</v>
      </c>
      <c r="O160" s="238">
        <f>'Core Indicators'!DR160</f>
        <v>1</v>
      </c>
      <c r="P160" s="238">
        <f>'Core Indicators'!DZ160</f>
        <v>1</v>
      </c>
      <c r="Q160" s="238">
        <f>'Core Indicators'!EH160</f>
        <v>1</v>
      </c>
      <c r="R160" s="238">
        <f>'Core Indicators'!EP160</f>
        <v>1</v>
      </c>
      <c r="S160" s="191">
        <f t="shared" si="67"/>
        <v>1.6</v>
      </c>
      <c r="T160" s="191">
        <f t="shared" si="68"/>
        <v>1.1666666666666667</v>
      </c>
      <c r="U160" s="236">
        <v>1</v>
      </c>
      <c r="V160" s="236">
        <v>1</v>
      </c>
      <c r="W160" s="236">
        <f>'Core Indicators'!EX160</f>
        <v>2</v>
      </c>
      <c r="X160" s="191">
        <f t="shared" si="69"/>
        <v>1.5</v>
      </c>
      <c r="Y160" s="236">
        <v>1</v>
      </c>
      <c r="Z160" s="191">
        <f t="shared" si="70"/>
        <v>2</v>
      </c>
      <c r="AA160" s="236">
        <f>'Core Indicators'!FF160</f>
        <v>2</v>
      </c>
      <c r="AB160" s="236">
        <f t="shared" si="71"/>
        <v>2</v>
      </c>
      <c r="AC160" s="11">
        <f>'Core Indicators'!GD160</f>
        <v>2</v>
      </c>
      <c r="AD160" s="11">
        <f>'Core Indicators'!GL160</f>
        <v>2</v>
      </c>
      <c r="AE160" s="11">
        <f>'Core Indicators'!GT160</f>
        <v>2</v>
      </c>
      <c r="AF160" s="11">
        <f>'Core Indicators'!HB160</f>
        <v>2</v>
      </c>
      <c r="AG160" s="11">
        <f t="shared" si="72"/>
        <v>2</v>
      </c>
      <c r="AH160" s="11">
        <f>'Core Indicators'!HJ160</f>
        <v>2</v>
      </c>
      <c r="AI160" s="11">
        <f>'Core Indicators'!HR160</f>
        <v>2</v>
      </c>
      <c r="AJ160" s="11">
        <f t="shared" si="73"/>
        <v>2</v>
      </c>
      <c r="AK160" s="11">
        <f>'Core Indicators'!HZ160</f>
        <v>2</v>
      </c>
      <c r="AL160" s="11">
        <f>'Core Indicators'!IH160</f>
        <v>2</v>
      </c>
      <c r="AM160" s="11">
        <f>'Core Indicators'!IP160</f>
        <v>2</v>
      </c>
      <c r="AN160" s="11">
        <f t="shared" si="74"/>
        <v>2</v>
      </c>
    </row>
    <row r="161" spans="1:40" x14ac:dyDescent="0.25">
      <c r="A161" s="236" t="str">
        <f>Lists!C:C</f>
        <v>YEM002</v>
      </c>
      <c r="B161" s="190">
        <f t="shared" si="60"/>
        <v>2</v>
      </c>
      <c r="C161" s="191">
        <f t="shared" si="61"/>
        <v>0</v>
      </c>
      <c r="D161" s="237">
        <f t="shared" si="62"/>
        <v>2</v>
      </c>
      <c r="E161" s="236">
        <f>'Core Indicators'!R161</f>
        <v>2</v>
      </c>
      <c r="F161" s="236">
        <f>'Core Indicators'!Z161</f>
        <v>2</v>
      </c>
      <c r="G161" s="191">
        <f t="shared" si="63"/>
        <v>2</v>
      </c>
      <c r="H161" s="236">
        <f>'Core Indicators'!AH161</f>
        <v>2</v>
      </c>
      <c r="I161" s="236">
        <f>'Core Indicators'!AP161</f>
        <v>2</v>
      </c>
      <c r="J161" s="236">
        <f>'Core Indicators'!BN161</f>
        <v>2</v>
      </c>
      <c r="K161" s="236">
        <f t="shared" si="64"/>
        <v>2</v>
      </c>
      <c r="L161" s="190">
        <f t="shared" si="65"/>
        <v>2</v>
      </c>
      <c r="M161" s="237">
        <f t="shared" si="66"/>
        <v>2.2000000000000002</v>
      </c>
      <c r="N161" s="238">
        <f>'Core Indicators'!DJ161</f>
        <v>3</v>
      </c>
      <c r="O161" s="238">
        <f>'Core Indicators'!DR161</f>
        <v>2</v>
      </c>
      <c r="P161" s="238">
        <f>'Core Indicators'!DZ161</f>
        <v>2</v>
      </c>
      <c r="Q161" s="238">
        <f>'Core Indicators'!EH161</f>
        <v>2</v>
      </c>
      <c r="R161" s="238">
        <f>'Core Indicators'!EP161</f>
        <v>2</v>
      </c>
      <c r="S161" s="191">
        <f t="shared" si="67"/>
        <v>1.6</v>
      </c>
      <c r="T161" s="191">
        <f t="shared" si="68"/>
        <v>1.1666666666666667</v>
      </c>
      <c r="U161" s="236">
        <v>1</v>
      </c>
      <c r="V161" s="236">
        <v>1</v>
      </c>
      <c r="W161" s="236">
        <f>'Core Indicators'!EX161</f>
        <v>2</v>
      </c>
      <c r="X161" s="191">
        <f t="shared" si="69"/>
        <v>1.5</v>
      </c>
      <c r="Y161" s="236">
        <v>1</v>
      </c>
      <c r="Z161" s="191">
        <f t="shared" si="70"/>
        <v>2</v>
      </c>
      <c r="AA161" s="236">
        <f>'Core Indicators'!FF161</f>
        <v>2</v>
      </c>
      <c r="AB161" s="236">
        <f t="shared" si="71"/>
        <v>2</v>
      </c>
      <c r="AC161" s="11">
        <f>'Core Indicators'!GD161</f>
        <v>2</v>
      </c>
      <c r="AD161" s="11">
        <f>'Core Indicators'!GL161</f>
        <v>2</v>
      </c>
      <c r="AE161" s="11">
        <f>'Core Indicators'!GT161</f>
        <v>2</v>
      </c>
      <c r="AF161" s="11">
        <f>'Core Indicators'!HB161</f>
        <v>2</v>
      </c>
      <c r="AG161" s="11">
        <f t="shared" si="72"/>
        <v>2</v>
      </c>
      <c r="AH161" s="11">
        <f>'Core Indicators'!HJ161</f>
        <v>2</v>
      </c>
      <c r="AI161" s="11">
        <f>'Core Indicators'!HR161</f>
        <v>2</v>
      </c>
      <c r="AJ161" s="11">
        <f t="shared" si="73"/>
        <v>2</v>
      </c>
      <c r="AK161" s="11">
        <f>'Core Indicators'!HZ161</f>
        <v>2</v>
      </c>
      <c r="AL161" s="11">
        <f>'Core Indicators'!IH161</f>
        <v>2</v>
      </c>
      <c r="AM161" s="11">
        <f>'Core Indicators'!IP161</f>
        <v>2</v>
      </c>
      <c r="AN161" s="11">
        <f t="shared" si="74"/>
        <v>2</v>
      </c>
    </row>
    <row r="162" spans="1:40" x14ac:dyDescent="0.25">
      <c r="A162" s="236" t="str">
        <f>Lists!C:C</f>
        <v>ZMB002</v>
      </c>
      <c r="B162" s="190">
        <f t="shared" si="60"/>
        <v>1.2</v>
      </c>
      <c r="C162" s="191">
        <f t="shared" si="61"/>
        <v>0</v>
      </c>
      <c r="D162" s="237">
        <f t="shared" si="62"/>
        <v>1.5</v>
      </c>
      <c r="E162" s="236">
        <f>'Core Indicators'!R162</f>
        <v>2</v>
      </c>
      <c r="F162" s="236">
        <f>'Core Indicators'!Z162</f>
        <v>1</v>
      </c>
      <c r="G162" s="191">
        <f t="shared" si="63"/>
        <v>1.5</v>
      </c>
      <c r="H162" s="236">
        <f>'Core Indicators'!AH162</f>
        <v>1</v>
      </c>
      <c r="I162" s="236">
        <f>'Core Indicators'!AP162</f>
        <v>2</v>
      </c>
      <c r="J162" s="236">
        <f>'Core Indicators'!BN162</f>
        <v>2</v>
      </c>
      <c r="K162" s="236">
        <f t="shared" si="64"/>
        <v>2</v>
      </c>
      <c r="L162" s="190">
        <f t="shared" si="65"/>
        <v>1.5</v>
      </c>
      <c r="M162" s="237">
        <f t="shared" si="66"/>
        <v>1</v>
      </c>
      <c r="N162" s="238">
        <f>'Core Indicators'!DJ162</f>
        <v>1</v>
      </c>
      <c r="O162" s="238">
        <f>'Core Indicators'!DR162</f>
        <v>1</v>
      </c>
      <c r="P162" s="238">
        <f>'Core Indicators'!DZ162</f>
        <v>1</v>
      </c>
      <c r="Q162" s="238">
        <f>'Core Indicators'!EH162</f>
        <v>1</v>
      </c>
      <c r="R162" s="238">
        <f>'Core Indicators'!EP162</f>
        <v>1</v>
      </c>
      <c r="S162" s="191">
        <f t="shared" si="67"/>
        <v>1.3</v>
      </c>
      <c r="T162" s="191">
        <f t="shared" si="68"/>
        <v>1.1666666666666667</v>
      </c>
      <c r="U162" s="236">
        <v>1</v>
      </c>
      <c r="V162" s="236">
        <v>1</v>
      </c>
      <c r="W162" s="236">
        <f>'Core Indicators'!EX162</f>
        <v>2</v>
      </c>
      <c r="X162" s="191">
        <f t="shared" si="69"/>
        <v>1.5</v>
      </c>
      <c r="Y162" s="236">
        <v>1</v>
      </c>
      <c r="Z162" s="191">
        <f t="shared" si="70"/>
        <v>1.5</v>
      </c>
      <c r="AA162" s="236">
        <f>'Core Indicators'!FF162</f>
        <v>1</v>
      </c>
      <c r="AB162" s="236">
        <f t="shared" si="71"/>
        <v>2</v>
      </c>
      <c r="AC162" s="11">
        <f>'Core Indicators'!GD162</f>
        <v>2</v>
      </c>
      <c r="AD162" s="11">
        <f>'Core Indicators'!GL162</f>
        <v>2</v>
      </c>
      <c r="AE162" s="11">
        <f>'Core Indicators'!GT162</f>
        <v>2</v>
      </c>
      <c r="AF162" s="11">
        <f>'Core Indicators'!HB162</f>
        <v>2</v>
      </c>
      <c r="AG162" s="11">
        <f t="shared" si="72"/>
        <v>2</v>
      </c>
      <c r="AH162" s="11">
        <f>'Core Indicators'!HJ162</f>
        <v>2</v>
      </c>
      <c r="AI162" s="11">
        <f>'Core Indicators'!HR162</f>
        <v>2</v>
      </c>
      <c r="AJ162" s="11">
        <f t="shared" si="73"/>
        <v>2</v>
      </c>
      <c r="AK162" s="11">
        <f>'Core Indicators'!HZ162</f>
        <v>2</v>
      </c>
      <c r="AL162" s="11">
        <f>'Core Indicators'!IH162</f>
        <v>2</v>
      </c>
      <c r="AM162" s="11">
        <f>'Core Indicators'!IP162</f>
        <v>2</v>
      </c>
      <c r="AN162" s="11">
        <f t="shared" si="74"/>
        <v>2</v>
      </c>
    </row>
    <row r="163" spans="1:40" x14ac:dyDescent="0.25">
      <c r="A163" s="236" t="str">
        <f>Lists!C:C</f>
        <v>ZWE001</v>
      </c>
      <c r="B163" s="190">
        <f t="shared" si="60"/>
        <v>1.6</v>
      </c>
      <c r="C163" s="191">
        <f t="shared" si="61"/>
        <v>0</v>
      </c>
      <c r="D163" s="237">
        <f t="shared" si="62"/>
        <v>1.8</v>
      </c>
      <c r="E163" s="236">
        <f>'Core Indicators'!R163</f>
        <v>1</v>
      </c>
      <c r="F163" s="236">
        <f>'Core Indicators'!Z163</f>
        <v>2</v>
      </c>
      <c r="G163" s="191">
        <f t="shared" ref="G163" si="75">IF(AND(F163="x",E163="x"),"x",IF(OR(F163="x",E163="x"),AVERAGE(E163,F163),ROUND((10-GEOMEAN(((10-E163)/10*9+1),((10-F163)/10*9+1)))/9*10,1)))</f>
        <v>1.5</v>
      </c>
      <c r="H163" s="236">
        <f>'Core Indicators'!AH163</f>
        <v>2</v>
      </c>
      <c r="I163" s="236">
        <f>'Core Indicators'!AP163</f>
        <v>2</v>
      </c>
      <c r="J163" s="236">
        <f>'Core Indicators'!BN163</f>
        <v>2</v>
      </c>
      <c r="K163" s="236">
        <f t="shared" ref="K163" si="76">IF(AND(J163="x",I163="x"),"x",IF(OR(J163="x",I163="x"),AVERAGE(I163,J163),ROUND((10-GEOMEAN(((10-I163)/10*9+1),((10-J163)/10*9+1)))/9*10,1)))</f>
        <v>2</v>
      </c>
      <c r="L163" s="190">
        <f t="shared" ref="L163" si="77">IF(AND(H163="x",K163="x"),"x",IF(OR(H163="x",K163="x"),AVERAGE(H163,K163),ROUND((10-GEOMEAN(((10-H163)/10*9+1),((10-K163)/10*9+1)))/9*10,1)))</f>
        <v>2</v>
      </c>
      <c r="M163" s="237">
        <f t="shared" ref="M163" si="78">IF(N163="x","x",AVERAGE(N163:R163))</f>
        <v>1.4</v>
      </c>
      <c r="N163" s="238">
        <f>'Core Indicators'!DJ163</f>
        <v>2</v>
      </c>
      <c r="O163" s="238">
        <f>'Core Indicators'!DR163</f>
        <v>2</v>
      </c>
      <c r="P163" s="238">
        <f>'Core Indicators'!DZ163</f>
        <v>1</v>
      </c>
      <c r="Q163" s="238">
        <f>'Core Indicators'!EH163</f>
        <v>1</v>
      </c>
      <c r="R163" s="238">
        <f>'Core Indicators'!EP163</f>
        <v>1</v>
      </c>
      <c r="S163" s="191">
        <f t="shared" ref="S163" si="79">IF(OR(Z163="x",T163="x"),T163,ROUND((10-GEOMEAN(((10-T163)/10*9+1),((10-Z163)/10*9+1)))/9*10,1))</f>
        <v>1.6</v>
      </c>
      <c r="T163" s="191">
        <f t="shared" ref="T163" si="80">AVERAGE(U163,X163,Y163)</f>
        <v>1.1666666666666667</v>
      </c>
      <c r="U163" s="236">
        <v>1</v>
      </c>
      <c r="V163" s="236">
        <v>1</v>
      </c>
      <c r="W163" s="236">
        <f>'Core Indicators'!EX163</f>
        <v>2</v>
      </c>
      <c r="X163" s="191">
        <f t="shared" ref="X163" si="81">AVERAGE(V163:W163)</f>
        <v>1.5</v>
      </c>
      <c r="Y163" s="236">
        <v>1</v>
      </c>
      <c r="Z163" s="191">
        <f t="shared" ref="Z163" si="82">IF(AND(AA163="x",AB163="x"),"x",AVERAGE(AA163:AB163))</f>
        <v>2</v>
      </c>
      <c r="AA163" s="236">
        <f>'Core Indicators'!FF163</f>
        <v>2</v>
      </c>
      <c r="AB163" s="236">
        <f t="shared" si="71"/>
        <v>2</v>
      </c>
      <c r="AC163" s="11">
        <f>'Core Indicators'!GD163</f>
        <v>2</v>
      </c>
      <c r="AD163" s="11">
        <f>'Core Indicators'!GL163</f>
        <v>2</v>
      </c>
      <c r="AE163" s="11">
        <f>'Core Indicators'!GT163</f>
        <v>2</v>
      </c>
      <c r="AF163" s="11">
        <f>'Core Indicators'!HB163</f>
        <v>2</v>
      </c>
      <c r="AG163" s="11">
        <f t="shared" ref="AG163" si="83">IF(AND(AC163="x",AD163="x",AE163="x",AF163="x"),"x",AVERAGE(AC163:AF163))</f>
        <v>2</v>
      </c>
      <c r="AH163" s="11">
        <f>'Core Indicators'!HJ163</f>
        <v>2</v>
      </c>
      <c r="AI163" s="11">
        <f>'Core Indicators'!HR163</f>
        <v>2</v>
      </c>
      <c r="AJ163" s="11">
        <f t="shared" ref="AJ163" si="84">IF(AND(AH163="x",AI163="x"),"x",AVERAGE(AH163:AI163))</f>
        <v>2</v>
      </c>
      <c r="AK163" s="11">
        <f>'Core Indicators'!HZ163</f>
        <v>2</v>
      </c>
      <c r="AL163" s="11">
        <f>'Core Indicators'!IH163</f>
        <v>2</v>
      </c>
      <c r="AM163" s="11">
        <f>'Core Indicators'!IP163</f>
        <v>2</v>
      </c>
      <c r="AN163" s="11">
        <f t="shared" ref="AN163" si="85">IF(AND(AK163="x",AL163="x",AM163="x"),"x",AVERAGE(AK163:AM163))</f>
        <v>2</v>
      </c>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17283"/>
  </sheetPr>
  <dimension ref="A1:X166"/>
  <sheetViews>
    <sheetView topLeftCell="C287" workbookViewId="0">
      <selection activeCell="I308" sqref="I308"/>
    </sheetView>
  </sheetViews>
  <sheetFormatPr defaultRowHeight="15" x14ac:dyDescent="0.25"/>
  <cols>
    <col min="2" max="2" width="10.5703125" bestFit="1" customWidth="1"/>
    <col min="3" max="3" width="9.5703125" customWidth="1"/>
  </cols>
  <sheetData>
    <row r="1" spans="1:22" x14ac:dyDescent="0.25">
      <c r="A1" s="317"/>
      <c r="B1" s="297"/>
      <c r="C1" s="297"/>
      <c r="D1" s="297"/>
      <c r="E1" s="297"/>
      <c r="F1" s="297"/>
      <c r="G1" s="297"/>
      <c r="H1" s="297"/>
      <c r="I1" s="297"/>
      <c r="J1" s="297"/>
      <c r="K1" s="297"/>
      <c r="L1" s="297"/>
      <c r="M1" s="297"/>
      <c r="N1" s="297"/>
      <c r="O1" s="297"/>
      <c r="P1" s="297"/>
      <c r="Q1" s="297"/>
      <c r="R1" s="297"/>
      <c r="S1" s="297"/>
      <c r="T1" s="297"/>
      <c r="U1" s="297"/>
      <c r="V1" s="297"/>
    </row>
    <row r="2" spans="1:22" x14ac:dyDescent="0.25">
      <c r="A2" s="239" t="s">
        <v>1</v>
      </c>
      <c r="B2" s="240" t="s">
        <v>9598</v>
      </c>
      <c r="C2" s="240" t="s">
        <v>9220</v>
      </c>
      <c r="D2" s="240" t="s">
        <v>9221</v>
      </c>
      <c r="E2" s="240" t="s">
        <v>9222</v>
      </c>
      <c r="F2" s="240" t="s">
        <v>9225</v>
      </c>
      <c r="G2" s="240" t="s">
        <v>9230</v>
      </c>
      <c r="H2" s="240" t="s">
        <v>9231</v>
      </c>
      <c r="I2" s="240" t="s">
        <v>9232</v>
      </c>
      <c r="J2" s="240" t="s">
        <v>9233</v>
      </c>
      <c r="K2" s="240" t="s">
        <v>9234</v>
      </c>
      <c r="L2" s="240" t="s">
        <v>9176</v>
      </c>
      <c r="M2" s="240" t="s">
        <v>2567</v>
      </c>
      <c r="N2" s="240" t="s">
        <v>2573</v>
      </c>
      <c r="O2" s="240" t="s">
        <v>2569</v>
      </c>
      <c r="P2" s="240" t="s">
        <v>2642</v>
      </c>
      <c r="Q2" s="240" t="s">
        <v>2564</v>
      </c>
      <c r="R2" s="240" t="s">
        <v>2571</v>
      </c>
      <c r="S2" s="240" t="s">
        <v>2634</v>
      </c>
      <c r="T2" s="240" t="s">
        <v>9180</v>
      </c>
      <c r="U2" s="240" t="s">
        <v>2636</v>
      </c>
      <c r="V2" s="240" t="s">
        <v>9599</v>
      </c>
    </row>
    <row r="3" spans="1:22" x14ac:dyDescent="0.25">
      <c r="A3" s="240" t="str">
        <f>Lists!C:C</f>
        <v>AFG001</v>
      </c>
      <c r="B3" s="241">
        <f>_xlfn.DAYS(About!$A$3,'Core Indicators'!U3)</f>
        <v>207</v>
      </c>
      <c r="C3" s="241">
        <f>_xlfn.DAYS(About!$A$3,'Core Indicators'!AC3)</f>
        <v>26</v>
      </c>
      <c r="D3" s="241">
        <f>_xlfn.DAYS(About!$A$3,'Core Indicators'!AK3)</f>
        <v>26</v>
      </c>
      <c r="E3" s="241">
        <f>_xlfn.DAYS(About!$A$3,'Core Indicators'!AS3)</f>
        <v>26</v>
      </c>
      <c r="F3" s="241">
        <f>_xlfn.DAYS(About!$A$3,'Core Indicators'!BQ3)</f>
        <v>26</v>
      </c>
      <c r="G3" s="241">
        <f>_xlfn.DAYS(About!$A$3,'Core Indicators'!DM3)</f>
        <v>25</v>
      </c>
      <c r="H3" s="241">
        <f>_xlfn.DAYS(About!$A$3,'Core Indicators'!DU3)</f>
        <v>25</v>
      </c>
      <c r="I3" s="241">
        <f>_xlfn.DAYS(About!$A$3,'Core Indicators'!EC3)</f>
        <v>25</v>
      </c>
      <c r="J3" s="241">
        <f>_xlfn.DAYS(About!$A$3,'Core Indicators'!EK3)</f>
        <v>25</v>
      </c>
      <c r="K3" s="241">
        <f>_xlfn.DAYS(About!$A$3,'Core Indicators'!ES3)</f>
        <v>60</v>
      </c>
      <c r="L3" s="241">
        <f>_xlfn.DAYS(About!$A$3,'Core Indicators'!FI3)</f>
        <v>940</v>
      </c>
      <c r="M3" s="241">
        <f>_xlfn.DAYS(About!$A$3,'Core Indicators'!GG3)</f>
        <v>108</v>
      </c>
      <c r="N3" s="241">
        <f>_xlfn.DAYS(About!$A$3,'Core Indicators'!GO3)</f>
        <v>108</v>
      </c>
      <c r="O3" s="241">
        <f>_xlfn.DAYS(About!$A$3,'Core Indicators'!GW3)</f>
        <v>108</v>
      </c>
      <c r="P3" s="241">
        <f>_xlfn.DAYS(About!$A$3,'Core Indicators'!HE3)</f>
        <v>102</v>
      </c>
      <c r="Q3" s="241">
        <f>_xlfn.DAYS(About!$A$3,'Core Indicators'!HM3)</f>
        <v>108</v>
      </c>
      <c r="R3" s="241">
        <f>_xlfn.DAYS(About!$A$3,'Core Indicators'!HU3)</f>
        <v>108</v>
      </c>
      <c r="S3" s="241">
        <f>_xlfn.DAYS(About!$A$3,'Core Indicators'!IC3)</f>
        <v>102</v>
      </c>
      <c r="T3" s="241">
        <f>_xlfn.DAYS(About!$A$3,'Core Indicators'!IK3)</f>
        <v>102</v>
      </c>
      <c r="U3" s="241">
        <f>_xlfn.DAYS(About!$A$3,'Core Indicators'!IS3)</f>
        <v>102</v>
      </c>
      <c r="V3" s="241">
        <f t="shared" ref="V3:V34" si="0">AVERAGE(D3:M3)</f>
        <v>128.6</v>
      </c>
    </row>
    <row r="4" spans="1:22" x14ac:dyDescent="0.25">
      <c r="A4" s="240" t="str">
        <f>Lists!C:C</f>
        <v>AGO002</v>
      </c>
      <c r="B4" s="241">
        <f>_xlfn.DAYS(About!$A$3,'Core Indicators'!U4)</f>
        <v>359</v>
      </c>
      <c r="C4" s="241">
        <f>_xlfn.DAYS(About!$A$3,'Core Indicators'!AC4)</f>
        <v>421</v>
      </c>
      <c r="D4" s="241">
        <f>_xlfn.DAYS(About!$A$3,'Core Indicators'!AK4)</f>
        <v>421</v>
      </c>
      <c r="E4" s="241">
        <f>_xlfn.DAYS(About!$A$3,'Core Indicators'!AS4)</f>
        <v>30</v>
      </c>
      <c r="F4" s="241">
        <f>_xlfn.DAYS(About!$A$3,'Core Indicators'!BQ4)</f>
        <v>617</v>
      </c>
      <c r="G4" s="241">
        <f>_xlfn.DAYS(About!$A$3,'Core Indicators'!DM4)</f>
        <v>421</v>
      </c>
      <c r="H4" s="241">
        <f>_xlfn.DAYS(About!$A$3,'Core Indicators'!DU4)</f>
        <v>421</v>
      </c>
      <c r="I4" s="241">
        <f>_xlfn.DAYS(About!$A$3,'Core Indicators'!EC4)</f>
        <v>421</v>
      </c>
      <c r="J4" s="241">
        <f>_xlfn.DAYS(About!$A$3,'Core Indicators'!EK4)</f>
        <v>421</v>
      </c>
      <c r="K4" s="241">
        <f>_xlfn.DAYS(About!$A$3,'Core Indicators'!ES4)</f>
        <v>421</v>
      </c>
      <c r="L4" s="241">
        <f>_xlfn.DAYS(About!$A$3,'Core Indicators'!FI4)</f>
        <v>30</v>
      </c>
      <c r="M4" s="241">
        <f>_xlfn.DAYS(About!$A$3,'Core Indicators'!GG4)</f>
        <v>100</v>
      </c>
      <c r="N4" s="241">
        <f>_xlfn.DAYS(About!$A$3,'Core Indicators'!GO4)</f>
        <v>100</v>
      </c>
      <c r="O4" s="241">
        <f>_xlfn.DAYS(About!$A$3,'Core Indicators'!GW4)</f>
        <v>100</v>
      </c>
      <c r="P4" s="241">
        <f>_xlfn.DAYS(About!$A$3,'Core Indicators'!HE4)</f>
        <v>100</v>
      </c>
      <c r="Q4" s="241">
        <f>_xlfn.DAYS(About!$A$3,'Core Indicators'!HM4)</f>
        <v>100</v>
      </c>
      <c r="R4" s="241">
        <f>_xlfn.DAYS(About!$A$3,'Core Indicators'!HU4)</f>
        <v>100</v>
      </c>
      <c r="S4" s="241">
        <f>_xlfn.DAYS(About!$A$3,'Core Indicators'!IC4)</f>
        <v>100</v>
      </c>
      <c r="T4" s="241">
        <f>_xlfn.DAYS(About!$A$3,'Core Indicators'!IK4)</f>
        <v>100</v>
      </c>
      <c r="U4" s="241">
        <f>_xlfn.DAYS(About!$A$3,'Core Indicators'!IS4)</f>
        <v>100</v>
      </c>
      <c r="V4" s="241">
        <f t="shared" si="0"/>
        <v>330.3</v>
      </c>
    </row>
    <row r="5" spans="1:22" x14ac:dyDescent="0.25">
      <c r="A5" s="240" t="str">
        <f>Lists!C:C</f>
        <v>ARM002</v>
      </c>
      <c r="B5" s="241">
        <f>_xlfn.DAYS(About!$A$3,'Core Indicators'!U5)</f>
        <v>37</v>
      </c>
      <c r="C5" s="241">
        <f>_xlfn.DAYS(About!$A$3,'Core Indicators'!AC5)</f>
        <v>37</v>
      </c>
      <c r="D5" s="241">
        <f>_xlfn.DAYS(About!$A$3,'Core Indicators'!AK5)</f>
        <v>37</v>
      </c>
      <c r="E5" s="241">
        <f>_xlfn.DAYS(About!$A$3,'Core Indicators'!AS5)</f>
        <v>37</v>
      </c>
      <c r="F5" s="241">
        <f>_xlfn.DAYS(About!$A$3,'Core Indicators'!BQ5)</f>
        <v>37</v>
      </c>
      <c r="G5" s="241">
        <f>_xlfn.DAYS(About!$A$3,'Core Indicators'!DM5)</f>
        <v>37</v>
      </c>
      <c r="H5" s="241">
        <f>_xlfn.DAYS(About!$A$3,'Core Indicators'!DU5)</f>
        <v>37</v>
      </c>
      <c r="I5" s="241">
        <f>_xlfn.DAYS(About!$A$3,'Core Indicators'!EC5)</f>
        <v>37</v>
      </c>
      <c r="J5" s="241">
        <f>_xlfn.DAYS(About!$A$3,'Core Indicators'!EK5)</f>
        <v>37</v>
      </c>
      <c r="K5" s="241">
        <f>_xlfn.DAYS(About!$A$3,'Core Indicators'!ES5)</f>
        <v>37</v>
      </c>
      <c r="L5" s="241">
        <f>_xlfn.DAYS(About!$A$3,'Core Indicators'!FI5)</f>
        <v>37</v>
      </c>
      <c r="M5" s="241">
        <f>_xlfn.DAYS(About!$A$3,'Core Indicators'!GG5)</f>
        <v>99</v>
      </c>
      <c r="N5" s="241">
        <f>_xlfn.DAYS(About!$A$3,'Core Indicators'!GO5)</f>
        <v>99</v>
      </c>
      <c r="O5" s="241">
        <f>_xlfn.DAYS(About!$A$3,'Core Indicators'!GW5)</f>
        <v>99</v>
      </c>
      <c r="P5" s="241">
        <f>_xlfn.DAYS(About!$A$3,'Core Indicators'!HE5)</f>
        <v>99</v>
      </c>
      <c r="Q5" s="241">
        <f>_xlfn.DAYS(About!$A$3,'Core Indicators'!HM5)</f>
        <v>99</v>
      </c>
      <c r="R5" s="241">
        <f>_xlfn.DAYS(About!$A$3,'Core Indicators'!HU5)</f>
        <v>99</v>
      </c>
      <c r="S5" s="241">
        <f>_xlfn.DAYS(About!$A$3,'Core Indicators'!IC5)</f>
        <v>99</v>
      </c>
      <c r="T5" s="241">
        <f>_xlfn.DAYS(About!$A$3,'Core Indicators'!IK5)</f>
        <v>99</v>
      </c>
      <c r="U5" s="241">
        <f>_xlfn.DAYS(About!$A$3,'Core Indicators'!IS5)</f>
        <v>99</v>
      </c>
      <c r="V5" s="241">
        <f t="shared" si="0"/>
        <v>43.2</v>
      </c>
    </row>
    <row r="6" spans="1:22" x14ac:dyDescent="0.25">
      <c r="A6" s="240" t="str">
        <f>Lists!C:C</f>
        <v>AZE002</v>
      </c>
      <c r="B6" s="241">
        <f>_xlfn.DAYS(About!$A$3,'Core Indicators'!U6)</f>
        <v>36</v>
      </c>
      <c r="C6" s="241">
        <f>_xlfn.DAYS(About!$A$3,'Core Indicators'!AC6)</f>
        <v>36</v>
      </c>
      <c r="D6" s="241">
        <f>_xlfn.DAYS(About!$A$3,'Core Indicators'!AK6)</f>
        <v>36</v>
      </c>
      <c r="E6" s="241">
        <f>_xlfn.DAYS(About!$A$3,'Core Indicators'!AS6)</f>
        <v>36</v>
      </c>
      <c r="F6" s="241">
        <f>_xlfn.DAYS(About!$A$3,'Core Indicators'!BQ6)</f>
        <v>36</v>
      </c>
      <c r="G6" s="241">
        <f>_xlfn.DAYS(About!$A$3,'Core Indicators'!DM6)</f>
        <v>36</v>
      </c>
      <c r="H6" s="241">
        <f>_xlfn.DAYS(About!$A$3,'Core Indicators'!DU6)</f>
        <v>36</v>
      </c>
      <c r="I6" s="241">
        <f>_xlfn.DAYS(About!$A$3,'Core Indicators'!EC6)</f>
        <v>36</v>
      </c>
      <c r="J6" s="241">
        <f>_xlfn.DAYS(About!$A$3,'Core Indicators'!EK6)</f>
        <v>36</v>
      </c>
      <c r="K6" s="241">
        <f>_xlfn.DAYS(About!$A$3,'Core Indicators'!ES6)</f>
        <v>36</v>
      </c>
      <c r="L6" s="241">
        <f>_xlfn.DAYS(About!$A$3,'Core Indicators'!FI6)</f>
        <v>1024</v>
      </c>
      <c r="M6" s="241">
        <f>_xlfn.DAYS(About!$A$3,'Core Indicators'!GG6)</f>
        <v>99</v>
      </c>
      <c r="N6" s="241">
        <f>_xlfn.DAYS(About!$A$3,'Core Indicators'!GO6)</f>
        <v>99</v>
      </c>
      <c r="O6" s="241">
        <f>_xlfn.DAYS(About!$A$3,'Core Indicators'!GW6)</f>
        <v>99</v>
      </c>
      <c r="P6" s="241">
        <f>_xlfn.DAYS(About!$A$3,'Core Indicators'!HE6)</f>
        <v>99</v>
      </c>
      <c r="Q6" s="241">
        <f>_xlfn.DAYS(About!$A$3,'Core Indicators'!HM6)</f>
        <v>99</v>
      </c>
      <c r="R6" s="241">
        <f>_xlfn.DAYS(About!$A$3,'Core Indicators'!HU6)</f>
        <v>99</v>
      </c>
      <c r="S6" s="241">
        <f>_xlfn.DAYS(About!$A$3,'Core Indicators'!IC6)</f>
        <v>99</v>
      </c>
      <c r="T6" s="241">
        <f>_xlfn.DAYS(About!$A$3,'Core Indicators'!IK6)</f>
        <v>99</v>
      </c>
      <c r="U6" s="241">
        <f>_xlfn.DAYS(About!$A$3,'Core Indicators'!IS6)</f>
        <v>99</v>
      </c>
      <c r="V6" s="241">
        <f t="shared" si="0"/>
        <v>141.1</v>
      </c>
    </row>
    <row r="7" spans="1:22" x14ac:dyDescent="0.25">
      <c r="A7" s="240" t="str">
        <f>Lists!C:C</f>
        <v>BDI001</v>
      </c>
      <c r="B7" s="241">
        <f>_xlfn.DAYS(About!$A$3,'Core Indicators'!U7)</f>
        <v>37</v>
      </c>
      <c r="C7" s="241">
        <f>_xlfn.DAYS(About!$A$3,'Core Indicators'!AC7)</f>
        <v>37</v>
      </c>
      <c r="D7" s="241">
        <f>_xlfn.DAYS(About!$A$3,'Core Indicators'!AK7)</f>
        <v>37</v>
      </c>
      <c r="E7" s="241">
        <f>_xlfn.DAYS(About!$A$3,'Core Indicators'!AS7)</f>
        <v>37</v>
      </c>
      <c r="F7" s="241">
        <f>_xlfn.DAYS(About!$A$3,'Core Indicators'!BQ7)</f>
        <v>37</v>
      </c>
      <c r="G7" s="241">
        <f>_xlfn.DAYS(About!$A$3,'Core Indicators'!DM7)</f>
        <v>37</v>
      </c>
      <c r="H7" s="241">
        <f>_xlfn.DAYS(About!$A$3,'Core Indicators'!DU7)</f>
        <v>37</v>
      </c>
      <c r="I7" s="241">
        <f>_xlfn.DAYS(About!$A$3,'Core Indicators'!EC7)</f>
        <v>37</v>
      </c>
      <c r="J7" s="241">
        <f>_xlfn.DAYS(About!$A$3,'Core Indicators'!EK7)</f>
        <v>37</v>
      </c>
      <c r="K7" s="241">
        <f>_xlfn.DAYS(About!$A$3,'Core Indicators'!ES7)</f>
        <v>37</v>
      </c>
      <c r="L7" s="241">
        <f>_xlfn.DAYS(About!$A$3,'Core Indicators'!FI7)</f>
        <v>37</v>
      </c>
      <c r="M7" s="241">
        <f>_xlfn.DAYS(About!$A$3,'Core Indicators'!GG7)</f>
        <v>100</v>
      </c>
      <c r="N7" s="241">
        <f>_xlfn.DAYS(About!$A$3,'Core Indicators'!GO7)</f>
        <v>100</v>
      </c>
      <c r="O7" s="241">
        <f>_xlfn.DAYS(About!$A$3,'Core Indicators'!GW7)</f>
        <v>100</v>
      </c>
      <c r="P7" s="241">
        <f>_xlfn.DAYS(About!$A$3,'Core Indicators'!HE7)</f>
        <v>100</v>
      </c>
      <c r="Q7" s="241">
        <f>_xlfn.DAYS(About!$A$3,'Core Indicators'!HM7)</f>
        <v>100</v>
      </c>
      <c r="R7" s="241">
        <f>_xlfn.DAYS(About!$A$3,'Core Indicators'!HU7)</f>
        <v>100</v>
      </c>
      <c r="S7" s="241">
        <f>_xlfn.DAYS(About!$A$3,'Core Indicators'!IC7)</f>
        <v>100</v>
      </c>
      <c r="T7" s="241">
        <f>_xlfn.DAYS(About!$A$3,'Core Indicators'!IK7)</f>
        <v>100</v>
      </c>
      <c r="U7" s="241">
        <f>_xlfn.DAYS(About!$A$3,'Core Indicators'!IS7)</f>
        <v>100</v>
      </c>
      <c r="V7" s="241">
        <f t="shared" si="0"/>
        <v>43.3</v>
      </c>
    </row>
    <row r="8" spans="1:22" x14ac:dyDescent="0.25">
      <c r="A8" s="240" t="str">
        <f>Lists!C:C</f>
        <v>BFA002</v>
      </c>
      <c r="B8" s="241">
        <f>_xlfn.DAYS(About!$A$3,'Core Indicators'!U8)</f>
        <v>178</v>
      </c>
      <c r="C8" s="241">
        <f>_xlfn.DAYS(About!$A$3,'Core Indicators'!AC8)</f>
        <v>51</v>
      </c>
      <c r="D8" s="241">
        <f>_xlfn.DAYS(About!$A$3,'Core Indicators'!AK8)</f>
        <v>51</v>
      </c>
      <c r="E8" s="241">
        <f>_xlfn.DAYS(About!$A$3,'Core Indicators'!AS8)</f>
        <v>30</v>
      </c>
      <c r="F8" s="241">
        <f>_xlfn.DAYS(About!$A$3,'Core Indicators'!BQ8)</f>
        <v>30</v>
      </c>
      <c r="G8" s="241">
        <f>_xlfn.DAYS(About!$A$3,'Core Indicators'!DM8)</f>
        <v>51</v>
      </c>
      <c r="H8" s="241">
        <f>_xlfn.DAYS(About!$A$3,'Core Indicators'!DU8)</f>
        <v>51</v>
      </c>
      <c r="I8" s="241">
        <f>_xlfn.DAYS(About!$A$3,'Core Indicators'!EC8)</f>
        <v>51</v>
      </c>
      <c r="J8" s="241">
        <f>_xlfn.DAYS(About!$A$3,'Core Indicators'!EK8)</f>
        <v>51</v>
      </c>
      <c r="K8" s="241">
        <f>_xlfn.DAYS(About!$A$3,'Core Indicators'!ES8)</f>
        <v>51</v>
      </c>
      <c r="L8" s="241">
        <f>_xlfn.DAYS(About!$A$3,'Core Indicators'!FI8)</f>
        <v>30</v>
      </c>
      <c r="M8" s="241">
        <f>_xlfn.DAYS(About!$A$3,'Core Indicators'!GG8)</f>
        <v>102</v>
      </c>
      <c r="N8" s="241">
        <f>_xlfn.DAYS(About!$A$3,'Core Indicators'!GO8)</f>
        <v>102</v>
      </c>
      <c r="O8" s="241">
        <f>_xlfn.DAYS(About!$A$3,'Core Indicators'!GW8)</f>
        <v>102</v>
      </c>
      <c r="P8" s="241">
        <f>_xlfn.DAYS(About!$A$3,'Core Indicators'!HE8)</f>
        <v>102</v>
      </c>
      <c r="Q8" s="241">
        <f>_xlfn.DAYS(About!$A$3,'Core Indicators'!HM8)</f>
        <v>102</v>
      </c>
      <c r="R8" s="241">
        <f>_xlfn.DAYS(About!$A$3,'Core Indicators'!HU8)</f>
        <v>102</v>
      </c>
      <c r="S8" s="241">
        <f>_xlfn.DAYS(About!$A$3,'Core Indicators'!IC8)</f>
        <v>102</v>
      </c>
      <c r="T8" s="241">
        <f>_xlfn.DAYS(About!$A$3,'Core Indicators'!IK8)</f>
        <v>102</v>
      </c>
      <c r="U8" s="241">
        <f>_xlfn.DAYS(About!$A$3,'Core Indicators'!IS8)</f>
        <v>102</v>
      </c>
      <c r="V8" s="241">
        <f t="shared" si="0"/>
        <v>49.8</v>
      </c>
    </row>
    <row r="9" spans="1:22" x14ac:dyDescent="0.25">
      <c r="A9" s="240" t="str">
        <f>Lists!C:C</f>
        <v>BGD002</v>
      </c>
      <c r="B9" s="241">
        <f>_xlfn.DAYS(About!$A$3,'Core Indicators'!U9)</f>
        <v>37</v>
      </c>
      <c r="C9" s="241">
        <f>_xlfn.DAYS(About!$A$3,'Core Indicators'!AC9)</f>
        <v>37</v>
      </c>
      <c r="D9" s="241">
        <f>_xlfn.DAYS(About!$A$3,'Core Indicators'!AK9)</f>
        <v>37</v>
      </c>
      <c r="E9" s="241">
        <f>_xlfn.DAYS(About!$A$3,'Core Indicators'!AS9)</f>
        <v>37</v>
      </c>
      <c r="F9" s="241">
        <f>_xlfn.DAYS(About!$A$3,'Core Indicators'!BQ9)</f>
        <v>37</v>
      </c>
      <c r="G9" s="241">
        <f>_xlfn.DAYS(About!$A$3,'Core Indicators'!DM9)</f>
        <v>37</v>
      </c>
      <c r="H9" s="241">
        <f>_xlfn.DAYS(About!$A$3,'Core Indicators'!DU9)</f>
        <v>37</v>
      </c>
      <c r="I9" s="241">
        <f>_xlfn.DAYS(About!$A$3,'Core Indicators'!EC9)</f>
        <v>37</v>
      </c>
      <c r="J9" s="241">
        <f>_xlfn.DAYS(About!$A$3,'Core Indicators'!EK9)</f>
        <v>37</v>
      </c>
      <c r="K9" s="241">
        <f>_xlfn.DAYS(About!$A$3,'Core Indicators'!ES9)</f>
        <v>37</v>
      </c>
      <c r="L9" s="241">
        <f>_xlfn.DAYS(About!$A$3,'Core Indicators'!FI9)</f>
        <v>37</v>
      </c>
      <c r="M9" s="241">
        <f>_xlfn.DAYS(About!$A$3,'Core Indicators'!GG9)</f>
        <v>100</v>
      </c>
      <c r="N9" s="241">
        <f>_xlfn.DAYS(About!$A$3,'Core Indicators'!GO9)</f>
        <v>100</v>
      </c>
      <c r="O9" s="241">
        <f>_xlfn.DAYS(About!$A$3,'Core Indicators'!GW9)</f>
        <v>100</v>
      </c>
      <c r="P9" s="241">
        <f>_xlfn.DAYS(About!$A$3,'Core Indicators'!HE9)</f>
        <v>100</v>
      </c>
      <c r="Q9" s="241">
        <f>_xlfn.DAYS(About!$A$3,'Core Indicators'!HM9)</f>
        <v>100</v>
      </c>
      <c r="R9" s="241">
        <f>_xlfn.DAYS(About!$A$3,'Core Indicators'!HU9)</f>
        <v>100</v>
      </c>
      <c r="S9" s="241">
        <f>_xlfn.DAYS(About!$A$3,'Core Indicators'!IC9)</f>
        <v>100</v>
      </c>
      <c r="T9" s="241">
        <f>_xlfn.DAYS(About!$A$3,'Core Indicators'!IK9)</f>
        <v>100</v>
      </c>
      <c r="U9" s="241">
        <f>_xlfn.DAYS(About!$A$3,'Core Indicators'!IS9)</f>
        <v>100</v>
      </c>
      <c r="V9" s="241">
        <f t="shared" si="0"/>
        <v>43.3</v>
      </c>
    </row>
    <row r="10" spans="1:22" x14ac:dyDescent="0.25">
      <c r="A10" s="240" t="str">
        <f>Lists!C:C</f>
        <v>BRA001</v>
      </c>
      <c r="B10" s="241">
        <f>_xlfn.DAYS(About!$A$3,'Core Indicators'!U10)</f>
        <v>25</v>
      </c>
      <c r="C10" s="241">
        <f>_xlfn.DAYS(About!$A$3,'Core Indicators'!AC10)</f>
        <v>25</v>
      </c>
      <c r="D10" s="241">
        <f>_xlfn.DAYS(About!$A$3,'Core Indicators'!AK10)</f>
        <v>25</v>
      </c>
      <c r="E10" s="241">
        <f>_xlfn.DAYS(About!$A$3,'Core Indicators'!AS10)</f>
        <v>25</v>
      </c>
      <c r="F10" s="241">
        <f>_xlfn.DAYS(About!$A$3,'Core Indicators'!BQ10)</f>
        <v>25</v>
      </c>
      <c r="G10" s="241">
        <f>_xlfn.DAYS(About!$A$3,'Core Indicators'!DM10)</f>
        <v>25</v>
      </c>
      <c r="H10" s="241">
        <f>_xlfn.DAYS(About!$A$3,'Core Indicators'!DU10)</f>
        <v>25</v>
      </c>
      <c r="I10" s="241">
        <f>_xlfn.DAYS(About!$A$3,'Core Indicators'!EC10)</f>
        <v>25</v>
      </c>
      <c r="J10" s="241">
        <f>_xlfn.DAYS(About!$A$3,'Core Indicators'!EK10)</f>
        <v>25</v>
      </c>
      <c r="K10" s="241">
        <f>_xlfn.DAYS(About!$A$3,'Core Indicators'!ES10)</f>
        <v>25</v>
      </c>
      <c r="L10" s="241">
        <f>_xlfn.DAYS(About!$A$3,'Core Indicators'!FI10)</f>
        <v>25</v>
      </c>
      <c r="M10" s="241">
        <f>_xlfn.DAYS(About!$A$3,'Core Indicators'!GG10)</f>
        <v>100</v>
      </c>
      <c r="N10" s="241">
        <f>_xlfn.DAYS(About!$A$3,'Core Indicators'!GO10)</f>
        <v>100</v>
      </c>
      <c r="O10" s="241">
        <f>_xlfn.DAYS(About!$A$3,'Core Indicators'!GW10)</f>
        <v>100</v>
      </c>
      <c r="P10" s="241">
        <f>_xlfn.DAYS(About!$A$3,'Core Indicators'!HE10)</f>
        <v>100</v>
      </c>
      <c r="Q10" s="241">
        <f>_xlfn.DAYS(About!$A$3,'Core Indicators'!HM10)</f>
        <v>100</v>
      </c>
      <c r="R10" s="241">
        <f>_xlfn.DAYS(About!$A$3,'Core Indicators'!HU10)</f>
        <v>100</v>
      </c>
      <c r="S10" s="241">
        <f>_xlfn.DAYS(About!$A$3,'Core Indicators'!IC10)</f>
        <v>100</v>
      </c>
      <c r="T10" s="241">
        <f>_xlfn.DAYS(About!$A$3,'Core Indicators'!IK10)</f>
        <v>100</v>
      </c>
      <c r="U10" s="241">
        <f>_xlfn.DAYS(About!$A$3,'Core Indicators'!IS10)</f>
        <v>100</v>
      </c>
      <c r="V10" s="241">
        <f t="shared" si="0"/>
        <v>32.5</v>
      </c>
    </row>
    <row r="11" spans="1:22" x14ac:dyDescent="0.25">
      <c r="A11" s="240" t="str">
        <f>Lists!C:C</f>
        <v>BRA002</v>
      </c>
      <c r="B11" s="241">
        <f>_xlfn.DAYS(About!$A$3,'Core Indicators'!U11)</f>
        <v>25</v>
      </c>
      <c r="C11" s="241">
        <f>_xlfn.DAYS(About!$A$3,'Core Indicators'!AC11)</f>
        <v>25</v>
      </c>
      <c r="D11" s="241">
        <f>_xlfn.DAYS(About!$A$3,'Core Indicators'!AK11)</f>
        <v>25</v>
      </c>
      <c r="E11" s="241">
        <f>_xlfn.DAYS(About!$A$3,'Core Indicators'!AS11)</f>
        <v>25</v>
      </c>
      <c r="F11" s="241">
        <f>_xlfn.DAYS(About!$A$3,'Core Indicators'!BQ11)</f>
        <v>25</v>
      </c>
      <c r="G11" s="241">
        <f>_xlfn.DAYS(About!$A$3,'Core Indicators'!DM11)</f>
        <v>25</v>
      </c>
      <c r="H11" s="241">
        <f>_xlfn.DAYS(About!$A$3,'Core Indicators'!DU11)</f>
        <v>25</v>
      </c>
      <c r="I11" s="241">
        <f>_xlfn.DAYS(About!$A$3,'Core Indicators'!EC11)</f>
        <v>25</v>
      </c>
      <c r="J11" s="241">
        <f>_xlfn.DAYS(About!$A$3,'Core Indicators'!EK11)</f>
        <v>25</v>
      </c>
      <c r="K11" s="241">
        <f>_xlfn.DAYS(About!$A$3,'Core Indicators'!ES11)</f>
        <v>25</v>
      </c>
      <c r="L11" s="241">
        <f>_xlfn.DAYS(About!$A$3,'Core Indicators'!FI11)</f>
        <v>25</v>
      </c>
      <c r="M11" s="241">
        <f>_xlfn.DAYS(About!$A$3,'Core Indicators'!GG11)</f>
        <v>100</v>
      </c>
      <c r="N11" s="241">
        <f>_xlfn.DAYS(About!$A$3,'Core Indicators'!GO11)</f>
        <v>100</v>
      </c>
      <c r="O11" s="241">
        <f>_xlfn.DAYS(About!$A$3,'Core Indicators'!GW11)</f>
        <v>100</v>
      </c>
      <c r="P11" s="241">
        <f>_xlfn.DAYS(About!$A$3,'Core Indicators'!HE11)</f>
        <v>100</v>
      </c>
      <c r="Q11" s="241">
        <f>_xlfn.DAYS(About!$A$3,'Core Indicators'!HM11)</f>
        <v>100</v>
      </c>
      <c r="R11" s="241">
        <f>_xlfn.DAYS(About!$A$3,'Core Indicators'!HU11)</f>
        <v>100</v>
      </c>
      <c r="S11" s="241">
        <f>_xlfn.DAYS(About!$A$3,'Core Indicators'!IC11)</f>
        <v>100</v>
      </c>
      <c r="T11" s="241">
        <f>_xlfn.DAYS(About!$A$3,'Core Indicators'!IK11)</f>
        <v>100</v>
      </c>
      <c r="U11" s="241">
        <f>_xlfn.DAYS(About!$A$3,'Core Indicators'!IS11)</f>
        <v>100</v>
      </c>
      <c r="V11" s="241">
        <f t="shared" si="0"/>
        <v>32.5</v>
      </c>
    </row>
    <row r="12" spans="1:22" x14ac:dyDescent="0.25">
      <c r="A12" s="240" t="str">
        <f>Lists!C:C</f>
        <v>BRA003</v>
      </c>
      <c r="B12" s="241">
        <f>_xlfn.DAYS(About!$A$3,'Core Indicators'!U12)</f>
        <v>25</v>
      </c>
      <c r="C12" s="241">
        <f>_xlfn.DAYS(About!$A$3,'Core Indicators'!AC12)</f>
        <v>25</v>
      </c>
      <c r="D12" s="241">
        <f>_xlfn.DAYS(About!$A$3,'Core Indicators'!AK12)</f>
        <v>25</v>
      </c>
      <c r="E12" s="241">
        <f>_xlfn.DAYS(About!$A$3,'Core Indicators'!AS12)</f>
        <v>25</v>
      </c>
      <c r="F12" s="241">
        <f>_xlfn.DAYS(About!$A$3,'Core Indicators'!BQ12)</f>
        <v>25</v>
      </c>
      <c r="G12" s="241">
        <f>_xlfn.DAYS(About!$A$3,'Core Indicators'!DM12)</f>
        <v>25</v>
      </c>
      <c r="H12" s="241">
        <f>_xlfn.DAYS(About!$A$3,'Core Indicators'!DU12)</f>
        <v>25</v>
      </c>
      <c r="I12" s="241">
        <f>_xlfn.DAYS(About!$A$3,'Core Indicators'!EC12)</f>
        <v>25</v>
      </c>
      <c r="J12" s="241">
        <f>_xlfn.DAYS(About!$A$3,'Core Indicators'!EK12)</f>
        <v>25</v>
      </c>
      <c r="K12" s="241">
        <f>_xlfn.DAYS(About!$A$3,'Core Indicators'!ES12)</f>
        <v>25</v>
      </c>
      <c r="L12" s="241">
        <f>_xlfn.DAYS(About!$A$3,'Core Indicators'!FI12)</f>
        <v>25</v>
      </c>
      <c r="M12" s="241">
        <f>_xlfn.DAYS(About!$A$3,'Core Indicators'!GG12)</f>
        <v>100</v>
      </c>
      <c r="N12" s="241">
        <f>_xlfn.DAYS(About!$A$3,'Core Indicators'!GO12)</f>
        <v>100</v>
      </c>
      <c r="O12" s="241">
        <f>_xlfn.DAYS(About!$A$3,'Core Indicators'!GW12)</f>
        <v>100</v>
      </c>
      <c r="P12" s="241">
        <f>_xlfn.DAYS(About!$A$3,'Core Indicators'!HE12)</f>
        <v>100</v>
      </c>
      <c r="Q12" s="241">
        <f>_xlfn.DAYS(About!$A$3,'Core Indicators'!HM12)</f>
        <v>100</v>
      </c>
      <c r="R12" s="241">
        <f>_xlfn.DAYS(About!$A$3,'Core Indicators'!HU12)</f>
        <v>100</v>
      </c>
      <c r="S12" s="241">
        <f>_xlfn.DAYS(About!$A$3,'Core Indicators'!IC12)</f>
        <v>100</v>
      </c>
      <c r="T12" s="241">
        <f>_xlfn.DAYS(About!$A$3,'Core Indicators'!IK12)</f>
        <v>100</v>
      </c>
      <c r="U12" s="241">
        <f>_xlfn.DAYS(About!$A$3,'Core Indicators'!IS12)</f>
        <v>100</v>
      </c>
      <c r="V12" s="241">
        <f t="shared" si="0"/>
        <v>32.5</v>
      </c>
    </row>
    <row r="13" spans="1:22" x14ac:dyDescent="0.25">
      <c r="A13" s="240" t="str">
        <f>Lists!C:C</f>
        <v>CAF001</v>
      </c>
      <c r="B13" s="241">
        <f>_xlfn.DAYS(About!$A$3,'Core Indicators'!U13)</f>
        <v>178</v>
      </c>
      <c r="C13" s="241">
        <f>_xlfn.DAYS(About!$A$3,'Core Indicators'!AC13)</f>
        <v>178</v>
      </c>
      <c r="D13" s="241">
        <f>_xlfn.DAYS(About!$A$3,'Core Indicators'!AK13)</f>
        <v>178</v>
      </c>
      <c r="E13" s="241">
        <f>_xlfn.DAYS(About!$A$3,'Core Indicators'!AS13)</f>
        <v>30</v>
      </c>
      <c r="F13" s="241">
        <f>_xlfn.DAYS(About!$A$3,'Core Indicators'!BQ13)</f>
        <v>30</v>
      </c>
      <c r="G13" s="241">
        <f>_xlfn.DAYS(About!$A$3,'Core Indicators'!DM13)</f>
        <v>178</v>
      </c>
      <c r="H13" s="241">
        <f>_xlfn.DAYS(About!$A$3,'Core Indicators'!DU13)</f>
        <v>178</v>
      </c>
      <c r="I13" s="241">
        <f>_xlfn.DAYS(About!$A$3,'Core Indicators'!EC13)</f>
        <v>178</v>
      </c>
      <c r="J13" s="241">
        <f>_xlfn.DAYS(About!$A$3,'Core Indicators'!EK13)</f>
        <v>178</v>
      </c>
      <c r="K13" s="241">
        <f>_xlfn.DAYS(About!$A$3,'Core Indicators'!ES13)</f>
        <v>178</v>
      </c>
      <c r="L13" s="241">
        <f>_xlfn.DAYS(About!$A$3,'Core Indicators'!FI13)</f>
        <v>30</v>
      </c>
      <c r="M13" s="241">
        <f>_xlfn.DAYS(About!$A$3,'Core Indicators'!GG13)</f>
        <v>102</v>
      </c>
      <c r="N13" s="241">
        <f>_xlfn.DAYS(About!$A$3,'Core Indicators'!GO13)</f>
        <v>102</v>
      </c>
      <c r="O13" s="241">
        <f>_xlfn.DAYS(About!$A$3,'Core Indicators'!GW13)</f>
        <v>102</v>
      </c>
      <c r="P13" s="241">
        <f>_xlfn.DAYS(About!$A$3,'Core Indicators'!HE13)</f>
        <v>102</v>
      </c>
      <c r="Q13" s="241">
        <f>_xlfn.DAYS(About!$A$3,'Core Indicators'!HM13)</f>
        <v>102</v>
      </c>
      <c r="R13" s="241">
        <f>_xlfn.DAYS(About!$A$3,'Core Indicators'!HU13)</f>
        <v>102</v>
      </c>
      <c r="S13" s="241">
        <f>_xlfn.DAYS(About!$A$3,'Core Indicators'!IC13)</f>
        <v>102</v>
      </c>
      <c r="T13" s="241">
        <f>_xlfn.DAYS(About!$A$3,'Core Indicators'!IK13)</f>
        <v>102</v>
      </c>
      <c r="U13" s="241">
        <f>_xlfn.DAYS(About!$A$3,'Core Indicators'!IS13)</f>
        <v>102</v>
      </c>
      <c r="V13" s="241">
        <f t="shared" si="0"/>
        <v>126</v>
      </c>
    </row>
    <row r="14" spans="1:22" x14ac:dyDescent="0.25">
      <c r="A14" s="240" t="str">
        <f>Lists!C:C</f>
        <v>CHL002</v>
      </c>
      <c r="B14" s="241">
        <f>_xlfn.DAYS(About!$A$3,'Core Indicators'!U14)</f>
        <v>25</v>
      </c>
      <c r="C14" s="241">
        <f>_xlfn.DAYS(About!$A$3,'Core Indicators'!AC14)</f>
        <v>25</v>
      </c>
      <c r="D14" s="241">
        <f>_xlfn.DAYS(About!$A$3,'Core Indicators'!AK14)</f>
        <v>25</v>
      </c>
      <c r="E14" s="241">
        <f>_xlfn.DAYS(About!$A$3,'Core Indicators'!AS14)</f>
        <v>25</v>
      </c>
      <c r="F14" s="241">
        <f>_xlfn.DAYS(About!$A$3,'Core Indicators'!BQ14)</f>
        <v>25</v>
      </c>
      <c r="G14" s="241">
        <f>_xlfn.DAYS(About!$A$3,'Core Indicators'!DM14)</f>
        <v>25</v>
      </c>
      <c r="H14" s="241">
        <f>_xlfn.DAYS(About!$A$3,'Core Indicators'!DU14)</f>
        <v>25</v>
      </c>
      <c r="I14" s="241">
        <f>_xlfn.DAYS(About!$A$3,'Core Indicators'!EC14)</f>
        <v>25</v>
      </c>
      <c r="J14" s="241">
        <f>_xlfn.DAYS(About!$A$3,'Core Indicators'!EK14)</f>
        <v>25</v>
      </c>
      <c r="K14" s="241">
        <f>_xlfn.DAYS(About!$A$3,'Core Indicators'!ES14)</f>
        <v>25</v>
      </c>
      <c r="L14" s="241">
        <f>_xlfn.DAYS(About!$A$3,'Core Indicators'!FI14)</f>
        <v>25</v>
      </c>
      <c r="M14" s="241">
        <f>_xlfn.DAYS(About!$A$3,'Core Indicators'!GG14)</f>
        <v>101</v>
      </c>
      <c r="N14" s="241">
        <f>_xlfn.DAYS(About!$A$3,'Core Indicators'!GO14)</f>
        <v>101</v>
      </c>
      <c r="O14" s="241">
        <f>_xlfn.DAYS(About!$A$3,'Core Indicators'!GW14)</f>
        <v>101</v>
      </c>
      <c r="P14" s="241">
        <f>_xlfn.DAYS(About!$A$3,'Core Indicators'!HE14)</f>
        <v>101</v>
      </c>
      <c r="Q14" s="241">
        <f>_xlfn.DAYS(About!$A$3,'Core Indicators'!HM14)</f>
        <v>101</v>
      </c>
      <c r="R14" s="241">
        <f>_xlfn.DAYS(About!$A$3,'Core Indicators'!HU14)</f>
        <v>101</v>
      </c>
      <c r="S14" s="241">
        <f>_xlfn.DAYS(About!$A$3,'Core Indicators'!IC14)</f>
        <v>101</v>
      </c>
      <c r="T14" s="241">
        <f>_xlfn.DAYS(About!$A$3,'Core Indicators'!IK14)</f>
        <v>101</v>
      </c>
      <c r="U14" s="241">
        <f>_xlfn.DAYS(About!$A$3,'Core Indicators'!IS14)</f>
        <v>101</v>
      </c>
      <c r="V14" s="241">
        <f t="shared" si="0"/>
        <v>32.6</v>
      </c>
    </row>
    <row r="15" spans="1:22" x14ac:dyDescent="0.25">
      <c r="A15" s="240" t="str">
        <f>Lists!C:C</f>
        <v>CMR001</v>
      </c>
      <c r="B15" s="241">
        <f>_xlfn.DAYS(About!$A$3,'Core Indicators'!U15)</f>
        <v>51</v>
      </c>
      <c r="C15" s="241">
        <f>_xlfn.DAYS(About!$A$3,'Core Indicators'!AC15)</f>
        <v>51</v>
      </c>
      <c r="D15" s="241">
        <f>_xlfn.DAYS(About!$A$3,'Core Indicators'!AK15)</f>
        <v>51</v>
      </c>
      <c r="E15" s="241">
        <f>_xlfn.DAYS(About!$A$3,'Core Indicators'!AS15)</f>
        <v>30</v>
      </c>
      <c r="F15" s="241">
        <f>_xlfn.DAYS(About!$A$3,'Core Indicators'!BQ15)</f>
        <v>30</v>
      </c>
      <c r="G15" s="241">
        <f>_xlfn.DAYS(About!$A$3,'Core Indicators'!DM15)</f>
        <v>51</v>
      </c>
      <c r="H15" s="241">
        <f>_xlfn.DAYS(About!$A$3,'Core Indicators'!DU15)</f>
        <v>51</v>
      </c>
      <c r="I15" s="241">
        <f>_xlfn.DAYS(About!$A$3,'Core Indicators'!EC15)</f>
        <v>51</v>
      </c>
      <c r="J15" s="241">
        <f>_xlfn.DAYS(About!$A$3,'Core Indicators'!EK15)</f>
        <v>51</v>
      </c>
      <c r="K15" s="241">
        <f>_xlfn.DAYS(About!$A$3,'Core Indicators'!ES15)</f>
        <v>51</v>
      </c>
      <c r="L15" s="241">
        <f>_xlfn.DAYS(About!$A$3,'Core Indicators'!FI15)</f>
        <v>30</v>
      </c>
      <c r="M15" s="241">
        <f>_xlfn.DAYS(About!$A$3,'Core Indicators'!GG15)</f>
        <v>100</v>
      </c>
      <c r="N15" s="241">
        <f>_xlfn.DAYS(About!$A$3,'Core Indicators'!GO15)</f>
        <v>100</v>
      </c>
      <c r="O15" s="241">
        <f>_xlfn.DAYS(About!$A$3,'Core Indicators'!GW15)</f>
        <v>100</v>
      </c>
      <c r="P15" s="241">
        <f>_xlfn.DAYS(About!$A$3,'Core Indicators'!HE15)</f>
        <v>100</v>
      </c>
      <c r="Q15" s="241">
        <f>_xlfn.DAYS(About!$A$3,'Core Indicators'!HM15)</f>
        <v>100</v>
      </c>
      <c r="R15" s="241">
        <f>_xlfn.DAYS(About!$A$3,'Core Indicators'!HU15)</f>
        <v>100</v>
      </c>
      <c r="S15" s="241">
        <f>_xlfn.DAYS(About!$A$3,'Core Indicators'!IC15)</f>
        <v>100</v>
      </c>
      <c r="T15" s="241">
        <f>_xlfn.DAYS(About!$A$3,'Core Indicators'!IK15)</f>
        <v>100</v>
      </c>
      <c r="U15" s="241">
        <f>_xlfn.DAYS(About!$A$3,'Core Indicators'!IS15)</f>
        <v>100</v>
      </c>
      <c r="V15" s="241">
        <f t="shared" si="0"/>
        <v>49.6</v>
      </c>
    </row>
    <row r="16" spans="1:22" x14ac:dyDescent="0.25">
      <c r="A16" s="240" t="str">
        <f>Lists!C:C</f>
        <v>CMR002</v>
      </c>
      <c r="B16" s="241">
        <f>_xlfn.DAYS(About!$A$3,'Core Indicators'!U16)</f>
        <v>51</v>
      </c>
      <c r="C16" s="241">
        <f>_xlfn.DAYS(About!$A$3,'Core Indicators'!AC16)</f>
        <v>51</v>
      </c>
      <c r="D16" s="241">
        <f>_xlfn.DAYS(About!$A$3,'Core Indicators'!AK16)</f>
        <v>51</v>
      </c>
      <c r="E16" s="241">
        <f>_xlfn.DAYS(About!$A$3,'Core Indicators'!AS16)</f>
        <v>30</v>
      </c>
      <c r="F16" s="241">
        <f>_xlfn.DAYS(About!$A$3,'Core Indicators'!BQ16)</f>
        <v>30</v>
      </c>
      <c r="G16" s="241">
        <f>_xlfn.DAYS(About!$A$3,'Core Indicators'!DM16)</f>
        <v>51</v>
      </c>
      <c r="H16" s="241">
        <f>_xlfn.DAYS(About!$A$3,'Core Indicators'!DU16)</f>
        <v>51</v>
      </c>
      <c r="I16" s="241">
        <f>_xlfn.DAYS(About!$A$3,'Core Indicators'!EC16)</f>
        <v>51</v>
      </c>
      <c r="J16" s="241">
        <f>_xlfn.DAYS(About!$A$3,'Core Indicators'!EK16)</f>
        <v>51</v>
      </c>
      <c r="K16" s="241">
        <f>_xlfn.DAYS(About!$A$3,'Core Indicators'!ES16)</f>
        <v>51</v>
      </c>
      <c r="L16" s="241">
        <f>_xlfn.DAYS(About!$A$3,'Core Indicators'!FI16)</f>
        <v>30</v>
      </c>
      <c r="M16" s="241">
        <f>_xlfn.DAYS(About!$A$3,'Core Indicators'!GG16)</f>
        <v>100</v>
      </c>
      <c r="N16" s="241">
        <f>_xlfn.DAYS(About!$A$3,'Core Indicators'!GO16)</f>
        <v>100</v>
      </c>
      <c r="O16" s="241">
        <f>_xlfn.DAYS(About!$A$3,'Core Indicators'!GW16)</f>
        <v>100</v>
      </c>
      <c r="P16" s="241">
        <f>_xlfn.DAYS(About!$A$3,'Core Indicators'!HE16)</f>
        <v>100</v>
      </c>
      <c r="Q16" s="241">
        <f>_xlfn.DAYS(About!$A$3,'Core Indicators'!HM16)</f>
        <v>100</v>
      </c>
      <c r="R16" s="241">
        <f>_xlfn.DAYS(About!$A$3,'Core Indicators'!HU16)</f>
        <v>100</v>
      </c>
      <c r="S16" s="241">
        <f>_xlfn.DAYS(About!$A$3,'Core Indicators'!IC16)</f>
        <v>100</v>
      </c>
      <c r="T16" s="241">
        <f>_xlfn.DAYS(About!$A$3,'Core Indicators'!IK16)</f>
        <v>100</v>
      </c>
      <c r="U16" s="241">
        <f>_xlfn.DAYS(About!$A$3,'Core Indicators'!IS16)</f>
        <v>100</v>
      </c>
      <c r="V16" s="241">
        <f t="shared" si="0"/>
        <v>49.6</v>
      </c>
    </row>
    <row r="17" spans="1:22" x14ac:dyDescent="0.25">
      <c r="A17" s="240" t="str">
        <f>Lists!C:C</f>
        <v>CMR003</v>
      </c>
      <c r="B17" s="241">
        <f>_xlfn.DAYS(About!$A$3,'Core Indicators'!U17)</f>
        <v>51</v>
      </c>
      <c r="C17" s="241">
        <f>_xlfn.DAYS(About!$A$3,'Core Indicators'!AC17)</f>
        <v>51</v>
      </c>
      <c r="D17" s="241">
        <f>_xlfn.DAYS(About!$A$3,'Core Indicators'!AK17)</f>
        <v>51</v>
      </c>
      <c r="E17" s="241">
        <f>_xlfn.DAYS(About!$A$3,'Core Indicators'!AS17)</f>
        <v>30</v>
      </c>
      <c r="F17" s="241">
        <f>_xlfn.DAYS(About!$A$3,'Core Indicators'!BQ17)</f>
        <v>30</v>
      </c>
      <c r="G17" s="241">
        <f>_xlfn.DAYS(About!$A$3,'Core Indicators'!DM17)</f>
        <v>51</v>
      </c>
      <c r="H17" s="241">
        <f>_xlfn.DAYS(About!$A$3,'Core Indicators'!DU17)</f>
        <v>51</v>
      </c>
      <c r="I17" s="241">
        <f>_xlfn.DAYS(About!$A$3,'Core Indicators'!EC17)</f>
        <v>51</v>
      </c>
      <c r="J17" s="241">
        <f>_xlfn.DAYS(About!$A$3,'Core Indicators'!EK17)</f>
        <v>51</v>
      </c>
      <c r="K17" s="241">
        <f>_xlfn.DAYS(About!$A$3,'Core Indicators'!ES17)</f>
        <v>51</v>
      </c>
      <c r="L17" s="241">
        <f>_xlfn.DAYS(About!$A$3,'Core Indicators'!FI17)</f>
        <v>30</v>
      </c>
      <c r="M17" s="241">
        <f>_xlfn.DAYS(About!$A$3,'Core Indicators'!GG17)</f>
        <v>100</v>
      </c>
      <c r="N17" s="241">
        <f>_xlfn.DAYS(About!$A$3,'Core Indicators'!GO17)</f>
        <v>100</v>
      </c>
      <c r="O17" s="241">
        <f>_xlfn.DAYS(About!$A$3,'Core Indicators'!GW17)</f>
        <v>100</v>
      </c>
      <c r="P17" s="241">
        <f>_xlfn.DAYS(About!$A$3,'Core Indicators'!HE17)</f>
        <v>100</v>
      </c>
      <c r="Q17" s="241">
        <f>_xlfn.DAYS(About!$A$3,'Core Indicators'!HM17)</f>
        <v>100</v>
      </c>
      <c r="R17" s="241">
        <f>_xlfn.DAYS(About!$A$3,'Core Indicators'!HU17)</f>
        <v>100</v>
      </c>
      <c r="S17" s="241">
        <f>_xlfn.DAYS(About!$A$3,'Core Indicators'!IC17)</f>
        <v>100</v>
      </c>
      <c r="T17" s="241">
        <f>_xlfn.DAYS(About!$A$3,'Core Indicators'!IK17)</f>
        <v>100</v>
      </c>
      <c r="U17" s="241">
        <f>_xlfn.DAYS(About!$A$3,'Core Indicators'!IS17)</f>
        <v>100</v>
      </c>
      <c r="V17" s="241">
        <f t="shared" si="0"/>
        <v>49.6</v>
      </c>
    </row>
    <row r="18" spans="1:22" x14ac:dyDescent="0.25">
      <c r="A18" s="240" t="str">
        <f>Lists!C:C</f>
        <v>CMR004</v>
      </c>
      <c r="B18" s="241">
        <f>_xlfn.DAYS(About!$A$3,'Core Indicators'!U18)</f>
        <v>51</v>
      </c>
      <c r="C18" s="241">
        <f>_xlfn.DAYS(About!$A$3,'Core Indicators'!AC18)</f>
        <v>51</v>
      </c>
      <c r="D18" s="241">
        <f>_xlfn.DAYS(About!$A$3,'Core Indicators'!AK18)</f>
        <v>51</v>
      </c>
      <c r="E18" s="241">
        <f>_xlfn.DAYS(About!$A$3,'Core Indicators'!AS18)</f>
        <v>30</v>
      </c>
      <c r="F18" s="241">
        <f>_xlfn.DAYS(About!$A$3,'Core Indicators'!BQ18)</f>
        <v>30</v>
      </c>
      <c r="G18" s="241">
        <f>_xlfn.DAYS(About!$A$3,'Core Indicators'!DM18)</f>
        <v>51</v>
      </c>
      <c r="H18" s="241">
        <f>_xlfn.DAYS(About!$A$3,'Core Indicators'!DU18)</f>
        <v>51</v>
      </c>
      <c r="I18" s="241">
        <f>_xlfn.DAYS(About!$A$3,'Core Indicators'!EC18)</f>
        <v>51</v>
      </c>
      <c r="J18" s="241">
        <f>_xlfn.DAYS(About!$A$3,'Core Indicators'!EK18)</f>
        <v>51</v>
      </c>
      <c r="K18" s="241">
        <f>_xlfn.DAYS(About!$A$3,'Core Indicators'!ES18)</f>
        <v>51</v>
      </c>
      <c r="L18" s="241">
        <f>_xlfn.DAYS(About!$A$3,'Core Indicators'!FI18)</f>
        <v>30</v>
      </c>
      <c r="M18" s="241">
        <f>_xlfn.DAYS(About!$A$3,'Core Indicators'!GG18)</f>
        <v>100</v>
      </c>
      <c r="N18" s="241">
        <f>_xlfn.DAYS(About!$A$3,'Core Indicators'!GO18)</f>
        <v>100</v>
      </c>
      <c r="O18" s="241">
        <f>_xlfn.DAYS(About!$A$3,'Core Indicators'!GW18)</f>
        <v>100</v>
      </c>
      <c r="P18" s="241">
        <f>_xlfn.DAYS(About!$A$3,'Core Indicators'!HE18)</f>
        <v>100</v>
      </c>
      <c r="Q18" s="241">
        <f>_xlfn.DAYS(About!$A$3,'Core Indicators'!HM18)</f>
        <v>100</v>
      </c>
      <c r="R18" s="241">
        <f>_xlfn.DAYS(About!$A$3,'Core Indicators'!HU18)</f>
        <v>100</v>
      </c>
      <c r="S18" s="241">
        <f>_xlfn.DAYS(About!$A$3,'Core Indicators'!IC18)</f>
        <v>100</v>
      </c>
      <c r="T18" s="241">
        <f>_xlfn.DAYS(About!$A$3,'Core Indicators'!IK18)</f>
        <v>100</v>
      </c>
      <c r="U18" s="241">
        <f>_xlfn.DAYS(About!$A$3,'Core Indicators'!IS18)</f>
        <v>100</v>
      </c>
      <c r="V18" s="241">
        <f t="shared" si="0"/>
        <v>49.6</v>
      </c>
    </row>
    <row r="19" spans="1:22" x14ac:dyDescent="0.25">
      <c r="A19" s="240" t="str">
        <f>Lists!C:C</f>
        <v>COD001</v>
      </c>
      <c r="B19" s="241">
        <f>_xlfn.DAYS(About!$A$3,'Core Indicators'!U19)</f>
        <v>178</v>
      </c>
      <c r="C19" s="241">
        <f>_xlfn.DAYS(About!$A$3,'Core Indicators'!AC19)</f>
        <v>0</v>
      </c>
      <c r="D19" s="241">
        <f>_xlfn.DAYS(About!$A$3,'Core Indicators'!AK19)</f>
        <v>0</v>
      </c>
      <c r="E19" s="241">
        <f>_xlfn.DAYS(About!$A$3,'Core Indicators'!AS19)</f>
        <v>30</v>
      </c>
      <c r="F19" s="241">
        <f>_xlfn.DAYS(About!$A$3,'Core Indicators'!BQ19)</f>
        <v>30</v>
      </c>
      <c r="G19" s="241">
        <f>_xlfn.DAYS(About!$A$3,'Core Indicators'!DM19)</f>
        <v>0</v>
      </c>
      <c r="H19" s="241">
        <f>_xlfn.DAYS(About!$A$3,'Core Indicators'!DU19)</f>
        <v>0</v>
      </c>
      <c r="I19" s="241">
        <f>_xlfn.DAYS(About!$A$3,'Core Indicators'!EC19)</f>
        <v>0</v>
      </c>
      <c r="J19" s="241">
        <f>_xlfn.DAYS(About!$A$3,'Core Indicators'!EK19)</f>
        <v>0</v>
      </c>
      <c r="K19" s="241">
        <f>_xlfn.DAYS(About!$A$3,'Core Indicators'!ES19)</f>
        <v>0</v>
      </c>
      <c r="L19" s="241">
        <f>_xlfn.DAYS(About!$A$3,'Core Indicators'!FI19)</f>
        <v>30</v>
      </c>
      <c r="M19" s="241">
        <f>_xlfn.DAYS(About!$A$3,'Core Indicators'!GG19)</f>
        <v>102</v>
      </c>
      <c r="N19" s="241">
        <f>_xlfn.DAYS(About!$A$3,'Core Indicators'!GO19)</f>
        <v>102</v>
      </c>
      <c r="O19" s="241">
        <f>_xlfn.DAYS(About!$A$3,'Core Indicators'!GW19)</f>
        <v>102</v>
      </c>
      <c r="P19" s="241">
        <f>_xlfn.DAYS(About!$A$3,'Core Indicators'!HE19)</f>
        <v>102</v>
      </c>
      <c r="Q19" s="241">
        <f>_xlfn.DAYS(About!$A$3,'Core Indicators'!HM19)</f>
        <v>102</v>
      </c>
      <c r="R19" s="241">
        <f>_xlfn.DAYS(About!$A$3,'Core Indicators'!HU19)</f>
        <v>102</v>
      </c>
      <c r="S19" s="241">
        <f>_xlfn.DAYS(About!$A$3,'Core Indicators'!IC19)</f>
        <v>102</v>
      </c>
      <c r="T19" s="241">
        <f>_xlfn.DAYS(About!$A$3,'Core Indicators'!IK19)</f>
        <v>102</v>
      </c>
      <c r="U19" s="241">
        <f>_xlfn.DAYS(About!$A$3,'Core Indicators'!IS19)</f>
        <v>102</v>
      </c>
      <c r="V19" s="241">
        <f t="shared" si="0"/>
        <v>19.2</v>
      </c>
    </row>
    <row r="20" spans="1:22" x14ac:dyDescent="0.25">
      <c r="A20" s="240" t="str">
        <f>Lists!C:C</f>
        <v>COG001</v>
      </c>
      <c r="B20" s="241">
        <f>_xlfn.DAYS(About!$A$3,'Core Indicators'!U20)</f>
        <v>120</v>
      </c>
      <c r="C20" s="241">
        <f>_xlfn.DAYS(About!$A$3,'Core Indicators'!AC20)</f>
        <v>109</v>
      </c>
      <c r="D20" s="241">
        <f>_xlfn.DAYS(About!$A$3,'Core Indicators'!AK20)</f>
        <v>109</v>
      </c>
      <c r="E20" s="241">
        <f>_xlfn.DAYS(About!$A$3,'Core Indicators'!AS20)</f>
        <v>109</v>
      </c>
      <c r="F20" s="241">
        <f>_xlfn.DAYS(About!$A$3,'Core Indicators'!BQ20)</f>
        <v>30</v>
      </c>
      <c r="G20" s="241">
        <f>_xlfn.DAYS(About!$A$3,'Core Indicators'!DM20)</f>
        <v>109</v>
      </c>
      <c r="H20" s="241">
        <f>_xlfn.DAYS(About!$A$3,'Core Indicators'!DU20)</f>
        <v>109</v>
      </c>
      <c r="I20" s="241">
        <f>_xlfn.DAYS(About!$A$3,'Core Indicators'!EC20)</f>
        <v>109</v>
      </c>
      <c r="J20" s="241">
        <f>_xlfn.DAYS(About!$A$3,'Core Indicators'!EK20)</f>
        <v>109</v>
      </c>
      <c r="K20" s="241">
        <f>_xlfn.DAYS(About!$A$3,'Core Indicators'!ES20)</f>
        <v>109</v>
      </c>
      <c r="L20" s="241">
        <f>_xlfn.DAYS(About!$A$3,'Core Indicators'!FI20)</f>
        <v>120</v>
      </c>
      <c r="M20" s="241">
        <f>_xlfn.DAYS(About!$A$3,'Core Indicators'!GG20)</f>
        <v>102</v>
      </c>
      <c r="N20" s="241">
        <f>_xlfn.DAYS(About!$A$3,'Core Indicators'!GO20)</f>
        <v>102</v>
      </c>
      <c r="O20" s="241">
        <f>_xlfn.DAYS(About!$A$3,'Core Indicators'!GW20)</f>
        <v>102</v>
      </c>
      <c r="P20" s="241">
        <f>_xlfn.DAYS(About!$A$3,'Core Indicators'!HE20)</f>
        <v>102</v>
      </c>
      <c r="Q20" s="241">
        <f>_xlfn.DAYS(About!$A$3,'Core Indicators'!HM20)</f>
        <v>102</v>
      </c>
      <c r="R20" s="241">
        <f>_xlfn.DAYS(About!$A$3,'Core Indicators'!HU20)</f>
        <v>102</v>
      </c>
      <c r="S20" s="241">
        <f>_xlfn.DAYS(About!$A$3,'Core Indicators'!IC20)</f>
        <v>102</v>
      </c>
      <c r="T20" s="241">
        <f>_xlfn.DAYS(About!$A$3,'Core Indicators'!IK20)</f>
        <v>102</v>
      </c>
      <c r="U20" s="241">
        <f>_xlfn.DAYS(About!$A$3,'Core Indicators'!IS20)</f>
        <v>102</v>
      </c>
      <c r="V20" s="241">
        <f t="shared" si="0"/>
        <v>101.5</v>
      </c>
    </row>
    <row r="21" spans="1:22" x14ac:dyDescent="0.25">
      <c r="A21" s="240" t="str">
        <f>Lists!C:C</f>
        <v>COL001</v>
      </c>
      <c r="B21" s="241">
        <f>_xlfn.DAYS(About!$A$3,'Core Indicators'!U21)</f>
        <v>25</v>
      </c>
      <c r="C21" s="241">
        <f>_xlfn.DAYS(About!$A$3,'Core Indicators'!AC21)</f>
        <v>25</v>
      </c>
      <c r="D21" s="241">
        <f>_xlfn.DAYS(About!$A$3,'Core Indicators'!AK21)</f>
        <v>25</v>
      </c>
      <c r="E21" s="241">
        <f>_xlfn.DAYS(About!$A$3,'Core Indicators'!AS21)</f>
        <v>25</v>
      </c>
      <c r="F21" s="241">
        <f>_xlfn.DAYS(About!$A$3,'Core Indicators'!BQ21)</f>
        <v>25</v>
      </c>
      <c r="G21" s="241">
        <f>_xlfn.DAYS(About!$A$3,'Core Indicators'!DM21)</f>
        <v>25</v>
      </c>
      <c r="H21" s="241">
        <f>_xlfn.DAYS(About!$A$3,'Core Indicators'!DU21)</f>
        <v>25</v>
      </c>
      <c r="I21" s="241">
        <f>_xlfn.DAYS(About!$A$3,'Core Indicators'!EC21)</f>
        <v>25</v>
      </c>
      <c r="J21" s="241">
        <f>_xlfn.DAYS(About!$A$3,'Core Indicators'!EK21)</f>
        <v>25</v>
      </c>
      <c r="K21" s="241">
        <f>_xlfn.DAYS(About!$A$3,'Core Indicators'!ES21)</f>
        <v>25</v>
      </c>
      <c r="L21" s="241">
        <f>_xlfn.DAYS(About!$A$3,'Core Indicators'!FI21)</f>
        <v>25</v>
      </c>
      <c r="M21" s="241">
        <f>_xlfn.DAYS(About!$A$3,'Core Indicators'!GG21)</f>
        <v>100</v>
      </c>
      <c r="N21" s="241">
        <f>_xlfn.DAYS(About!$A$3,'Core Indicators'!GO21)</f>
        <v>100</v>
      </c>
      <c r="O21" s="241">
        <f>_xlfn.DAYS(About!$A$3,'Core Indicators'!GW21)</f>
        <v>100</v>
      </c>
      <c r="P21" s="241">
        <f>_xlfn.DAYS(About!$A$3,'Core Indicators'!HE21)</f>
        <v>100</v>
      </c>
      <c r="Q21" s="241">
        <f>_xlfn.DAYS(About!$A$3,'Core Indicators'!HM21)</f>
        <v>100</v>
      </c>
      <c r="R21" s="241">
        <f>_xlfn.DAYS(About!$A$3,'Core Indicators'!HU21)</f>
        <v>100</v>
      </c>
      <c r="S21" s="241">
        <f>_xlfn.DAYS(About!$A$3,'Core Indicators'!IC21)</f>
        <v>100</v>
      </c>
      <c r="T21" s="241">
        <f>_xlfn.DAYS(About!$A$3,'Core Indicators'!IK21)</f>
        <v>100</v>
      </c>
      <c r="U21" s="241">
        <f>_xlfn.DAYS(About!$A$3,'Core Indicators'!IS21)</f>
        <v>100</v>
      </c>
      <c r="V21" s="241">
        <f t="shared" si="0"/>
        <v>32.5</v>
      </c>
    </row>
    <row r="22" spans="1:22" x14ac:dyDescent="0.25">
      <c r="A22" s="240" t="str">
        <f>Lists!C:C</f>
        <v>COL002</v>
      </c>
      <c r="B22" s="241">
        <f>_xlfn.DAYS(About!$A$3,'Core Indicators'!U22)</f>
        <v>25</v>
      </c>
      <c r="C22" s="241">
        <f>_xlfn.DAYS(About!$A$3,'Core Indicators'!AC22)</f>
        <v>25</v>
      </c>
      <c r="D22" s="241">
        <f>_xlfn.DAYS(About!$A$3,'Core Indicators'!AK22)</f>
        <v>25</v>
      </c>
      <c r="E22" s="241">
        <f>_xlfn.DAYS(About!$A$3,'Core Indicators'!AS22)</f>
        <v>25</v>
      </c>
      <c r="F22" s="241">
        <f>_xlfn.DAYS(About!$A$3,'Core Indicators'!BQ22)</f>
        <v>25</v>
      </c>
      <c r="G22" s="241">
        <f>_xlfn.DAYS(About!$A$3,'Core Indicators'!DM22)</f>
        <v>25</v>
      </c>
      <c r="H22" s="241">
        <f>_xlfn.DAYS(About!$A$3,'Core Indicators'!DU22)</f>
        <v>25</v>
      </c>
      <c r="I22" s="241">
        <f>_xlfn.DAYS(About!$A$3,'Core Indicators'!EC22)</f>
        <v>25</v>
      </c>
      <c r="J22" s="241">
        <f>_xlfn.DAYS(About!$A$3,'Core Indicators'!EK22)</f>
        <v>25</v>
      </c>
      <c r="K22" s="241">
        <f>_xlfn.DAYS(About!$A$3,'Core Indicators'!ES22)</f>
        <v>25</v>
      </c>
      <c r="L22" s="241">
        <f>_xlfn.DAYS(About!$A$3,'Core Indicators'!FI22)</f>
        <v>25</v>
      </c>
      <c r="M22" s="241">
        <f>_xlfn.DAYS(About!$A$3,'Core Indicators'!GG22)</f>
        <v>100</v>
      </c>
      <c r="N22" s="241">
        <f>_xlfn.DAYS(About!$A$3,'Core Indicators'!GO22)</f>
        <v>100</v>
      </c>
      <c r="O22" s="241">
        <f>_xlfn.DAYS(About!$A$3,'Core Indicators'!GW22)</f>
        <v>100</v>
      </c>
      <c r="P22" s="241">
        <f>_xlfn.DAYS(About!$A$3,'Core Indicators'!HE22)</f>
        <v>100</v>
      </c>
      <c r="Q22" s="241">
        <f>_xlfn.DAYS(About!$A$3,'Core Indicators'!HM22)</f>
        <v>100</v>
      </c>
      <c r="R22" s="241">
        <f>_xlfn.DAYS(About!$A$3,'Core Indicators'!HU22)</f>
        <v>100</v>
      </c>
      <c r="S22" s="241">
        <f>_xlfn.DAYS(About!$A$3,'Core Indicators'!IC22)</f>
        <v>100</v>
      </c>
      <c r="T22" s="241">
        <f>_xlfn.DAYS(About!$A$3,'Core Indicators'!IK22)</f>
        <v>100</v>
      </c>
      <c r="U22" s="241">
        <f>_xlfn.DAYS(About!$A$3,'Core Indicators'!IS22)</f>
        <v>100</v>
      </c>
      <c r="V22" s="241">
        <f t="shared" si="0"/>
        <v>32.5</v>
      </c>
    </row>
    <row r="23" spans="1:22" x14ac:dyDescent="0.25">
      <c r="A23" s="240" t="str">
        <f>Lists!C:C</f>
        <v>CRI002</v>
      </c>
      <c r="B23" s="241">
        <f>_xlfn.DAYS(About!$A$3,'Core Indicators'!U23)</f>
        <v>117</v>
      </c>
      <c r="C23" s="241">
        <f>_xlfn.DAYS(About!$A$3,'Core Indicators'!AC23)</f>
        <v>25</v>
      </c>
      <c r="D23" s="241">
        <f>_xlfn.DAYS(About!$A$3,'Core Indicators'!AK23)</f>
        <v>25</v>
      </c>
      <c r="E23" s="241">
        <f>_xlfn.DAYS(About!$A$3,'Core Indicators'!AS23)</f>
        <v>117</v>
      </c>
      <c r="F23" s="241">
        <f>_xlfn.DAYS(About!$A$3,'Core Indicators'!BQ23)</f>
        <v>117</v>
      </c>
      <c r="G23" s="241">
        <f>_xlfn.DAYS(About!$A$3,'Core Indicators'!DM23)</f>
        <v>25</v>
      </c>
      <c r="H23" s="241">
        <f>_xlfn.DAYS(About!$A$3,'Core Indicators'!DU23)</f>
        <v>25</v>
      </c>
      <c r="I23" s="241">
        <f>_xlfn.DAYS(About!$A$3,'Core Indicators'!EC23)</f>
        <v>25</v>
      </c>
      <c r="J23" s="241">
        <f>_xlfn.DAYS(About!$A$3,'Core Indicators'!EK23)</f>
        <v>117</v>
      </c>
      <c r="K23" s="241">
        <f>_xlfn.DAYS(About!$A$3,'Core Indicators'!ES23)</f>
        <v>117</v>
      </c>
      <c r="L23" s="241">
        <f>_xlfn.DAYS(About!$A$3,'Core Indicators'!FI23)</f>
        <v>117</v>
      </c>
      <c r="M23" s="241">
        <f>_xlfn.DAYS(About!$A$3,'Core Indicators'!GG23)</f>
        <v>100</v>
      </c>
      <c r="N23" s="241">
        <f>_xlfn.DAYS(About!$A$3,'Core Indicators'!GO23)</f>
        <v>100</v>
      </c>
      <c r="O23" s="241">
        <f>_xlfn.DAYS(About!$A$3,'Core Indicators'!GW23)</f>
        <v>100</v>
      </c>
      <c r="P23" s="241">
        <f>_xlfn.DAYS(About!$A$3,'Core Indicators'!HE23)</f>
        <v>100</v>
      </c>
      <c r="Q23" s="241">
        <f>_xlfn.DAYS(About!$A$3,'Core Indicators'!HM23)</f>
        <v>100</v>
      </c>
      <c r="R23" s="241">
        <f>_xlfn.DAYS(About!$A$3,'Core Indicators'!HU23)</f>
        <v>100</v>
      </c>
      <c r="S23" s="241">
        <f>_xlfn.DAYS(About!$A$3,'Core Indicators'!IC23)</f>
        <v>100</v>
      </c>
      <c r="T23" s="241">
        <f>_xlfn.DAYS(About!$A$3,'Core Indicators'!IK23)</f>
        <v>100</v>
      </c>
      <c r="U23" s="241">
        <f>_xlfn.DAYS(About!$A$3,'Core Indicators'!IS23)</f>
        <v>100</v>
      </c>
      <c r="V23" s="241">
        <f t="shared" si="0"/>
        <v>78.5</v>
      </c>
    </row>
    <row r="24" spans="1:22" x14ac:dyDescent="0.25">
      <c r="A24" s="240" t="str">
        <f>Lists!C:C</f>
        <v>DJI001</v>
      </c>
      <c r="B24" s="241">
        <f>_xlfn.DAYS(About!$A$3,'Core Indicators'!U24)</f>
        <v>270</v>
      </c>
      <c r="C24" s="241">
        <f>_xlfn.DAYS(About!$A$3,'Core Indicators'!AC24)</f>
        <v>25</v>
      </c>
      <c r="D24" s="241">
        <f>_xlfn.DAYS(About!$A$3,'Core Indicators'!AK24)</f>
        <v>25</v>
      </c>
      <c r="E24" s="241">
        <f>_xlfn.DAYS(About!$A$3,'Core Indicators'!AS24)</f>
        <v>25</v>
      </c>
      <c r="F24" s="241">
        <f>_xlfn.DAYS(About!$A$3,'Core Indicators'!BQ24)</f>
        <v>25</v>
      </c>
      <c r="G24" s="241">
        <f>_xlfn.DAYS(About!$A$3,'Core Indicators'!DM24)</f>
        <v>25</v>
      </c>
      <c r="H24" s="241">
        <f>_xlfn.DAYS(About!$A$3,'Core Indicators'!DU24)</f>
        <v>25</v>
      </c>
      <c r="I24" s="241">
        <f>_xlfn.DAYS(About!$A$3,'Core Indicators'!EC24)</f>
        <v>25</v>
      </c>
      <c r="J24" s="241">
        <f>_xlfn.DAYS(About!$A$3,'Core Indicators'!EK24)</f>
        <v>25</v>
      </c>
      <c r="K24" s="241">
        <f>_xlfn.DAYS(About!$A$3,'Core Indicators'!ES24)</f>
        <v>25</v>
      </c>
      <c r="L24" s="241">
        <f>_xlfn.DAYS(About!$A$3,'Core Indicators'!FI24)</f>
        <v>270</v>
      </c>
      <c r="M24" s="241">
        <f>_xlfn.DAYS(About!$A$3,'Core Indicators'!GG24)</f>
        <v>101</v>
      </c>
      <c r="N24" s="241">
        <f>_xlfn.DAYS(About!$A$3,'Core Indicators'!GO24)</f>
        <v>101</v>
      </c>
      <c r="O24" s="241">
        <f>_xlfn.DAYS(About!$A$3,'Core Indicators'!GW24)</f>
        <v>101</v>
      </c>
      <c r="P24" s="241">
        <f>_xlfn.DAYS(About!$A$3,'Core Indicators'!HE24)</f>
        <v>101</v>
      </c>
      <c r="Q24" s="241">
        <f>_xlfn.DAYS(About!$A$3,'Core Indicators'!HM24)</f>
        <v>101</v>
      </c>
      <c r="R24" s="241">
        <f>_xlfn.DAYS(About!$A$3,'Core Indicators'!HU24)</f>
        <v>101</v>
      </c>
      <c r="S24" s="241">
        <f>_xlfn.DAYS(About!$A$3,'Core Indicators'!IC24)</f>
        <v>101</v>
      </c>
      <c r="T24" s="241">
        <f>_xlfn.DAYS(About!$A$3,'Core Indicators'!IK24)</f>
        <v>101</v>
      </c>
      <c r="U24" s="241">
        <f>_xlfn.DAYS(About!$A$3,'Core Indicators'!IS24)</f>
        <v>101</v>
      </c>
      <c r="V24" s="241">
        <f t="shared" si="0"/>
        <v>57.1</v>
      </c>
    </row>
    <row r="25" spans="1:22" x14ac:dyDescent="0.25">
      <c r="A25" s="240" t="str">
        <f>Lists!C:C</f>
        <v>DJI002</v>
      </c>
      <c r="B25" s="241">
        <f>_xlfn.DAYS(About!$A$3,'Core Indicators'!U25)</f>
        <v>270</v>
      </c>
      <c r="C25" s="241">
        <f>_xlfn.DAYS(About!$A$3,'Core Indicators'!AC25)</f>
        <v>25</v>
      </c>
      <c r="D25" s="241">
        <f>_xlfn.DAYS(About!$A$3,'Core Indicators'!AK25)</f>
        <v>25</v>
      </c>
      <c r="E25" s="241">
        <f>_xlfn.DAYS(About!$A$3,'Core Indicators'!AS25)</f>
        <v>25</v>
      </c>
      <c r="F25" s="241">
        <f>_xlfn.DAYS(About!$A$3,'Core Indicators'!BQ25)</f>
        <v>25</v>
      </c>
      <c r="G25" s="241">
        <f>_xlfn.DAYS(About!$A$3,'Core Indicators'!DM25)</f>
        <v>25</v>
      </c>
      <c r="H25" s="241">
        <f>_xlfn.DAYS(About!$A$3,'Core Indicators'!DU25)</f>
        <v>25</v>
      </c>
      <c r="I25" s="241">
        <f>_xlfn.DAYS(About!$A$3,'Core Indicators'!EC25)</f>
        <v>25</v>
      </c>
      <c r="J25" s="241">
        <f>_xlfn.DAYS(About!$A$3,'Core Indicators'!EK25)</f>
        <v>25</v>
      </c>
      <c r="K25" s="241">
        <f>_xlfn.DAYS(About!$A$3,'Core Indicators'!ES25)</f>
        <v>25</v>
      </c>
      <c r="L25" s="241">
        <f>_xlfn.DAYS(About!$A$3,'Core Indicators'!FI25)</f>
        <v>270</v>
      </c>
      <c r="M25" s="241">
        <f>_xlfn.DAYS(About!$A$3,'Core Indicators'!GG25)</f>
        <v>101</v>
      </c>
      <c r="N25" s="241">
        <f>_xlfn.DAYS(About!$A$3,'Core Indicators'!GO25)</f>
        <v>101</v>
      </c>
      <c r="O25" s="241">
        <f>_xlfn.DAYS(About!$A$3,'Core Indicators'!GW25)</f>
        <v>101</v>
      </c>
      <c r="P25" s="241">
        <f>_xlfn.DAYS(About!$A$3,'Core Indicators'!HE25)</f>
        <v>101</v>
      </c>
      <c r="Q25" s="241">
        <f>_xlfn.DAYS(About!$A$3,'Core Indicators'!HM25)</f>
        <v>101</v>
      </c>
      <c r="R25" s="241">
        <f>_xlfn.DAYS(About!$A$3,'Core Indicators'!HU25)</f>
        <v>101</v>
      </c>
      <c r="S25" s="241">
        <f>_xlfn.DAYS(About!$A$3,'Core Indicators'!IC25)</f>
        <v>101</v>
      </c>
      <c r="T25" s="241">
        <f>_xlfn.DAYS(About!$A$3,'Core Indicators'!IK25)</f>
        <v>101</v>
      </c>
      <c r="U25" s="241">
        <f>_xlfn.DAYS(About!$A$3,'Core Indicators'!IS25)</f>
        <v>101</v>
      </c>
      <c r="V25" s="241">
        <f t="shared" si="0"/>
        <v>57.1</v>
      </c>
    </row>
    <row r="26" spans="1:22" x14ac:dyDescent="0.25">
      <c r="A26" s="240" t="str">
        <f>Lists!C:C</f>
        <v>DJI003</v>
      </c>
      <c r="B26" s="241">
        <f>_xlfn.DAYS(About!$A$3,'Core Indicators'!U26)</f>
        <v>270</v>
      </c>
      <c r="C26" s="241">
        <f>_xlfn.DAYS(About!$A$3,'Core Indicators'!AC26)</f>
        <v>25</v>
      </c>
      <c r="D26" s="241">
        <f>_xlfn.DAYS(About!$A$3,'Core Indicators'!AK26)</f>
        <v>25</v>
      </c>
      <c r="E26" s="241">
        <f>_xlfn.DAYS(About!$A$3,'Core Indicators'!AS26)</f>
        <v>25</v>
      </c>
      <c r="F26" s="241">
        <f>_xlfn.DAYS(About!$A$3,'Core Indicators'!BQ26)</f>
        <v>25</v>
      </c>
      <c r="G26" s="241">
        <f>_xlfn.DAYS(About!$A$3,'Core Indicators'!DM26)</f>
        <v>25</v>
      </c>
      <c r="H26" s="241">
        <f>_xlfn.DAYS(About!$A$3,'Core Indicators'!DU26)</f>
        <v>25</v>
      </c>
      <c r="I26" s="241">
        <f>_xlfn.DAYS(About!$A$3,'Core Indicators'!EC26)</f>
        <v>25</v>
      </c>
      <c r="J26" s="241">
        <f>_xlfn.DAYS(About!$A$3,'Core Indicators'!EK26)</f>
        <v>25</v>
      </c>
      <c r="K26" s="241">
        <f>_xlfn.DAYS(About!$A$3,'Core Indicators'!ES26)</f>
        <v>25</v>
      </c>
      <c r="L26" s="241">
        <f>_xlfn.DAYS(About!$A$3,'Core Indicators'!FI26)</f>
        <v>270</v>
      </c>
      <c r="M26" s="241">
        <f>_xlfn.DAYS(About!$A$3,'Core Indicators'!GG26)</f>
        <v>101</v>
      </c>
      <c r="N26" s="241">
        <f>_xlfn.DAYS(About!$A$3,'Core Indicators'!GO26)</f>
        <v>101</v>
      </c>
      <c r="O26" s="241">
        <f>_xlfn.DAYS(About!$A$3,'Core Indicators'!GW26)</f>
        <v>101</v>
      </c>
      <c r="P26" s="241">
        <f>_xlfn.DAYS(About!$A$3,'Core Indicators'!HE26)</f>
        <v>101</v>
      </c>
      <c r="Q26" s="241">
        <f>_xlfn.DAYS(About!$A$3,'Core Indicators'!HM26)</f>
        <v>101</v>
      </c>
      <c r="R26" s="241">
        <f>_xlfn.DAYS(About!$A$3,'Core Indicators'!HU26)</f>
        <v>101</v>
      </c>
      <c r="S26" s="241">
        <f>_xlfn.DAYS(About!$A$3,'Core Indicators'!IC26)</f>
        <v>101</v>
      </c>
      <c r="T26" s="241">
        <f>_xlfn.DAYS(About!$A$3,'Core Indicators'!IK26)</f>
        <v>101</v>
      </c>
      <c r="U26" s="241">
        <f>_xlfn.DAYS(About!$A$3,'Core Indicators'!IS26)</f>
        <v>101</v>
      </c>
      <c r="V26" s="241">
        <f t="shared" si="0"/>
        <v>57.1</v>
      </c>
    </row>
    <row r="27" spans="1:22" x14ac:dyDescent="0.25">
      <c r="A27" s="240" t="str">
        <f>Lists!C:C</f>
        <v>DOM002</v>
      </c>
      <c r="B27" s="241">
        <f>_xlfn.DAYS(About!$A$3,'Core Indicators'!U27)</f>
        <v>121</v>
      </c>
      <c r="C27" s="241">
        <f>_xlfn.DAYS(About!$A$3,'Core Indicators'!AC27)</f>
        <v>25</v>
      </c>
      <c r="D27" s="241">
        <f>_xlfn.DAYS(About!$A$3,'Core Indicators'!AK27)</f>
        <v>25</v>
      </c>
      <c r="E27" s="241">
        <f>_xlfn.DAYS(About!$A$3,'Core Indicators'!AS27)</f>
        <v>121</v>
      </c>
      <c r="F27" s="241">
        <f>_xlfn.DAYS(About!$A$3,'Core Indicators'!BQ27)</f>
        <v>121</v>
      </c>
      <c r="G27" s="241">
        <f>_xlfn.DAYS(About!$A$3,'Core Indicators'!DM27)</f>
        <v>25</v>
      </c>
      <c r="H27" s="241">
        <f>_xlfn.DAYS(About!$A$3,'Core Indicators'!DU27)</f>
        <v>25</v>
      </c>
      <c r="I27" s="241">
        <f>_xlfn.DAYS(About!$A$3,'Core Indicators'!EC27)</f>
        <v>25</v>
      </c>
      <c r="J27" s="241">
        <f>_xlfn.DAYS(About!$A$3,'Core Indicators'!EK27)</f>
        <v>121</v>
      </c>
      <c r="K27" s="241">
        <f>_xlfn.DAYS(About!$A$3,'Core Indicators'!ES27)</f>
        <v>121</v>
      </c>
      <c r="L27" s="241">
        <f>_xlfn.DAYS(About!$A$3,'Core Indicators'!FI27)</f>
        <v>121</v>
      </c>
      <c r="M27" s="241">
        <f>_xlfn.DAYS(About!$A$3,'Core Indicators'!GG27)</f>
        <v>101</v>
      </c>
      <c r="N27" s="241">
        <f>_xlfn.DAYS(About!$A$3,'Core Indicators'!GO27)</f>
        <v>101</v>
      </c>
      <c r="O27" s="241">
        <f>_xlfn.DAYS(About!$A$3,'Core Indicators'!GW27)</f>
        <v>101</v>
      </c>
      <c r="P27" s="241">
        <f>_xlfn.DAYS(About!$A$3,'Core Indicators'!HE27)</f>
        <v>101</v>
      </c>
      <c r="Q27" s="241">
        <f>_xlfn.DAYS(About!$A$3,'Core Indicators'!HM27)</f>
        <v>101</v>
      </c>
      <c r="R27" s="241">
        <f>_xlfn.DAYS(About!$A$3,'Core Indicators'!HU27)</f>
        <v>101</v>
      </c>
      <c r="S27" s="241">
        <f>_xlfn.DAYS(About!$A$3,'Core Indicators'!IC27)</f>
        <v>101</v>
      </c>
      <c r="T27" s="241">
        <f>_xlfn.DAYS(About!$A$3,'Core Indicators'!IK27)</f>
        <v>101</v>
      </c>
      <c r="U27" s="241">
        <f>_xlfn.DAYS(About!$A$3,'Core Indicators'!IS27)</f>
        <v>101</v>
      </c>
      <c r="V27" s="241">
        <f t="shared" si="0"/>
        <v>80.599999999999994</v>
      </c>
    </row>
    <row r="28" spans="1:22" x14ac:dyDescent="0.25">
      <c r="A28" s="240" t="str">
        <f>Lists!C:C</f>
        <v>DZA002</v>
      </c>
      <c r="B28" s="241">
        <f>_xlfn.DAYS(About!$A$3,'Core Indicators'!U28)</f>
        <v>56</v>
      </c>
      <c r="C28" s="241">
        <f>_xlfn.DAYS(About!$A$3,'Core Indicators'!AC28)</f>
        <v>34</v>
      </c>
      <c r="D28" s="241">
        <f>_xlfn.DAYS(About!$A$3,'Core Indicators'!AK28)</f>
        <v>34</v>
      </c>
      <c r="E28" s="241">
        <f>_xlfn.DAYS(About!$A$3,'Core Indicators'!AS28)</f>
        <v>34</v>
      </c>
      <c r="F28" s="241">
        <f>_xlfn.DAYS(About!$A$3,'Core Indicators'!BQ28)</f>
        <v>34</v>
      </c>
      <c r="G28" s="241">
        <f>_xlfn.DAYS(About!$A$3,'Core Indicators'!DM28)</f>
        <v>34</v>
      </c>
      <c r="H28" s="241">
        <f>_xlfn.DAYS(About!$A$3,'Core Indicators'!DU28)</f>
        <v>56</v>
      </c>
      <c r="I28" s="241">
        <f>_xlfn.DAYS(About!$A$3,'Core Indicators'!EC28)</f>
        <v>56</v>
      </c>
      <c r="J28" s="241">
        <f>_xlfn.DAYS(About!$A$3,'Core Indicators'!EK28)</f>
        <v>56</v>
      </c>
      <c r="K28" s="241">
        <f>_xlfn.DAYS(About!$A$3,'Core Indicators'!ES28)</f>
        <v>56</v>
      </c>
      <c r="L28" s="241">
        <f>_xlfn.DAYS(About!$A$3,'Core Indicators'!FI28)</f>
        <v>390</v>
      </c>
      <c r="M28" s="241">
        <f>_xlfn.DAYS(About!$A$3,'Core Indicators'!GG28)</f>
        <v>103</v>
      </c>
      <c r="N28" s="241">
        <f>_xlfn.DAYS(About!$A$3,'Core Indicators'!GO28)</f>
        <v>103</v>
      </c>
      <c r="O28" s="241">
        <f>_xlfn.DAYS(About!$A$3,'Core Indicators'!GW28)</f>
        <v>103</v>
      </c>
      <c r="P28" s="241">
        <f>_xlfn.DAYS(About!$A$3,'Core Indicators'!HE28)</f>
        <v>103</v>
      </c>
      <c r="Q28" s="241">
        <f>_xlfn.DAYS(About!$A$3,'Core Indicators'!HM28)</f>
        <v>103</v>
      </c>
      <c r="R28" s="241">
        <f>_xlfn.DAYS(About!$A$3,'Core Indicators'!HU28)</f>
        <v>103</v>
      </c>
      <c r="S28" s="241">
        <f>_xlfn.DAYS(About!$A$3,'Core Indicators'!IC28)</f>
        <v>103</v>
      </c>
      <c r="T28" s="241">
        <f>_xlfn.DAYS(About!$A$3,'Core Indicators'!IK28)</f>
        <v>103</v>
      </c>
      <c r="U28" s="241">
        <f>_xlfn.DAYS(About!$A$3,'Core Indicators'!IS28)</f>
        <v>103</v>
      </c>
      <c r="V28" s="241">
        <f t="shared" si="0"/>
        <v>85.3</v>
      </c>
    </row>
    <row r="29" spans="1:22" x14ac:dyDescent="0.25">
      <c r="A29" s="240" t="str">
        <f>Lists!C:C</f>
        <v>DZA003</v>
      </c>
      <c r="B29" s="241">
        <f>_xlfn.DAYS(About!$A$3,'Core Indicators'!U29)</f>
        <v>56</v>
      </c>
      <c r="C29" s="241">
        <f>_xlfn.DAYS(About!$A$3,'Core Indicators'!AC29)</f>
        <v>56</v>
      </c>
      <c r="D29" s="241">
        <f>_xlfn.DAYS(About!$A$3,'Core Indicators'!AK29)</f>
        <v>56</v>
      </c>
      <c r="E29" s="241">
        <f>_xlfn.DAYS(About!$A$3,'Core Indicators'!AS29)</f>
        <v>366</v>
      </c>
      <c r="F29" s="241">
        <f>_xlfn.DAYS(About!$A$3,'Core Indicators'!BQ29)</f>
        <v>34</v>
      </c>
      <c r="G29" s="241">
        <f>_xlfn.DAYS(About!$A$3,'Core Indicators'!DM29)</f>
        <v>56</v>
      </c>
      <c r="H29" s="241">
        <f>_xlfn.DAYS(About!$A$3,'Core Indicators'!DU29)</f>
        <v>56</v>
      </c>
      <c r="I29" s="241">
        <f>_xlfn.DAYS(About!$A$3,'Core Indicators'!EC29)</f>
        <v>56</v>
      </c>
      <c r="J29" s="241">
        <f>_xlfn.DAYS(About!$A$3,'Core Indicators'!EK29)</f>
        <v>56</v>
      </c>
      <c r="K29" s="241">
        <f>_xlfn.DAYS(About!$A$3,'Core Indicators'!ES29)</f>
        <v>56</v>
      </c>
      <c r="L29" s="241">
        <f>_xlfn.DAYS(About!$A$3,'Core Indicators'!FI29)</f>
        <v>390</v>
      </c>
      <c r="M29" s="241">
        <f>_xlfn.DAYS(About!$A$3,'Core Indicators'!GG29)</f>
        <v>103</v>
      </c>
      <c r="N29" s="241">
        <f>_xlfn.DAYS(About!$A$3,'Core Indicators'!GO29)</f>
        <v>103</v>
      </c>
      <c r="O29" s="241">
        <f>_xlfn.DAYS(About!$A$3,'Core Indicators'!GW29)</f>
        <v>103</v>
      </c>
      <c r="P29" s="241">
        <f>_xlfn.DAYS(About!$A$3,'Core Indicators'!HE29)</f>
        <v>103</v>
      </c>
      <c r="Q29" s="241">
        <f>_xlfn.DAYS(About!$A$3,'Core Indicators'!HM29)</f>
        <v>103</v>
      </c>
      <c r="R29" s="241">
        <f>_xlfn.DAYS(About!$A$3,'Core Indicators'!HU29)</f>
        <v>103</v>
      </c>
      <c r="S29" s="241">
        <f>_xlfn.DAYS(About!$A$3,'Core Indicators'!IC29)</f>
        <v>103</v>
      </c>
      <c r="T29" s="241">
        <f>_xlfn.DAYS(About!$A$3,'Core Indicators'!IK29)</f>
        <v>103</v>
      </c>
      <c r="U29" s="241">
        <f>_xlfn.DAYS(About!$A$3,'Core Indicators'!IS29)</f>
        <v>103</v>
      </c>
      <c r="V29" s="241">
        <f t="shared" si="0"/>
        <v>122.9</v>
      </c>
    </row>
    <row r="30" spans="1:22" x14ac:dyDescent="0.25">
      <c r="A30" s="240" t="str">
        <f>Lists!C:C</f>
        <v>DZA004</v>
      </c>
      <c r="B30" s="241">
        <f>_xlfn.DAYS(About!$A$3,'Core Indicators'!U30)</f>
        <v>56</v>
      </c>
      <c r="C30" s="241">
        <f>_xlfn.DAYS(About!$A$3,'Core Indicators'!AC30)</f>
        <v>34</v>
      </c>
      <c r="D30" s="241">
        <f>_xlfn.DAYS(About!$A$3,'Core Indicators'!AK30)</f>
        <v>34</v>
      </c>
      <c r="E30" s="241">
        <f>_xlfn.DAYS(About!$A$3,'Core Indicators'!AS30)</f>
        <v>56</v>
      </c>
      <c r="F30" s="241">
        <f>_xlfn.DAYS(About!$A$3,'Core Indicators'!BQ30)</f>
        <v>34</v>
      </c>
      <c r="G30" s="241">
        <f>_xlfn.DAYS(About!$A$3,'Core Indicators'!DM30)</f>
        <v>34</v>
      </c>
      <c r="H30" s="241">
        <f>_xlfn.DAYS(About!$A$3,'Core Indicators'!DU30)</f>
        <v>34</v>
      </c>
      <c r="I30" s="241">
        <f>_xlfn.DAYS(About!$A$3,'Core Indicators'!EC30)</f>
        <v>34</v>
      </c>
      <c r="J30" s="241">
        <f>_xlfn.DAYS(About!$A$3,'Core Indicators'!EK30)</f>
        <v>34</v>
      </c>
      <c r="K30" s="241">
        <f>_xlfn.DAYS(About!$A$3,'Core Indicators'!ES30)</f>
        <v>34</v>
      </c>
      <c r="L30" s="241">
        <f>_xlfn.DAYS(About!$A$3,'Core Indicators'!FI30)</f>
        <v>467</v>
      </c>
      <c r="M30" s="241">
        <f>_xlfn.DAYS(About!$A$3,'Core Indicators'!GG30)</f>
        <v>103</v>
      </c>
      <c r="N30" s="241">
        <f>_xlfn.DAYS(About!$A$3,'Core Indicators'!GO30)</f>
        <v>103</v>
      </c>
      <c r="O30" s="241">
        <f>_xlfn.DAYS(About!$A$3,'Core Indicators'!GW30)</f>
        <v>103</v>
      </c>
      <c r="P30" s="241">
        <f>_xlfn.DAYS(About!$A$3,'Core Indicators'!HE30)</f>
        <v>103</v>
      </c>
      <c r="Q30" s="241">
        <f>_xlfn.DAYS(About!$A$3,'Core Indicators'!HM30)</f>
        <v>103</v>
      </c>
      <c r="R30" s="241">
        <f>_xlfn.DAYS(About!$A$3,'Core Indicators'!HU30)</f>
        <v>103</v>
      </c>
      <c r="S30" s="241">
        <f>_xlfn.DAYS(About!$A$3,'Core Indicators'!IC30)</f>
        <v>103</v>
      </c>
      <c r="T30" s="241">
        <f>_xlfn.DAYS(About!$A$3,'Core Indicators'!IK30)</f>
        <v>103</v>
      </c>
      <c r="U30" s="241">
        <f>_xlfn.DAYS(About!$A$3,'Core Indicators'!IS30)</f>
        <v>103</v>
      </c>
      <c r="V30" s="241">
        <f t="shared" si="0"/>
        <v>86.4</v>
      </c>
    </row>
    <row r="31" spans="1:22" x14ac:dyDescent="0.25">
      <c r="A31" s="240" t="str">
        <f>Lists!C:C</f>
        <v>ECU002</v>
      </c>
      <c r="B31" s="241">
        <f>_xlfn.DAYS(About!$A$3,'Core Indicators'!U31)</f>
        <v>25</v>
      </c>
      <c r="C31" s="241">
        <f>_xlfn.DAYS(About!$A$3,'Core Indicators'!AC31)</f>
        <v>25</v>
      </c>
      <c r="D31" s="241">
        <f>_xlfn.DAYS(About!$A$3,'Core Indicators'!AK31)</f>
        <v>25</v>
      </c>
      <c r="E31" s="241">
        <f>_xlfn.DAYS(About!$A$3,'Core Indicators'!AS31)</f>
        <v>25</v>
      </c>
      <c r="F31" s="241">
        <f>_xlfn.DAYS(About!$A$3,'Core Indicators'!BQ31)</f>
        <v>25</v>
      </c>
      <c r="G31" s="241">
        <f>_xlfn.DAYS(About!$A$3,'Core Indicators'!DM31)</f>
        <v>25</v>
      </c>
      <c r="H31" s="241">
        <f>_xlfn.DAYS(About!$A$3,'Core Indicators'!DU31)</f>
        <v>25</v>
      </c>
      <c r="I31" s="241">
        <f>_xlfn.DAYS(About!$A$3,'Core Indicators'!EC31)</f>
        <v>25</v>
      </c>
      <c r="J31" s="241">
        <f>_xlfn.DAYS(About!$A$3,'Core Indicators'!EK31)</f>
        <v>25</v>
      </c>
      <c r="K31" s="241">
        <f>_xlfn.DAYS(About!$A$3,'Core Indicators'!ES31)</f>
        <v>25</v>
      </c>
      <c r="L31" s="241">
        <f>_xlfn.DAYS(About!$A$3,'Core Indicators'!FI31)</f>
        <v>25</v>
      </c>
      <c r="M31" s="241">
        <f>_xlfn.DAYS(About!$A$3,'Core Indicators'!GG31)</f>
        <v>100</v>
      </c>
      <c r="N31" s="241">
        <f>_xlfn.DAYS(About!$A$3,'Core Indicators'!GO31)</f>
        <v>100</v>
      </c>
      <c r="O31" s="241">
        <f>_xlfn.DAYS(About!$A$3,'Core Indicators'!GW31)</f>
        <v>100</v>
      </c>
      <c r="P31" s="241">
        <f>_xlfn.DAYS(About!$A$3,'Core Indicators'!HE31)</f>
        <v>100</v>
      </c>
      <c r="Q31" s="241">
        <f>_xlfn.DAYS(About!$A$3,'Core Indicators'!HM31)</f>
        <v>100</v>
      </c>
      <c r="R31" s="241">
        <f>_xlfn.DAYS(About!$A$3,'Core Indicators'!HU31)</f>
        <v>100</v>
      </c>
      <c r="S31" s="241">
        <f>_xlfn.DAYS(About!$A$3,'Core Indicators'!IC31)</f>
        <v>100</v>
      </c>
      <c r="T31" s="241">
        <f>_xlfn.DAYS(About!$A$3,'Core Indicators'!IK31)</f>
        <v>100</v>
      </c>
      <c r="U31" s="241">
        <f>_xlfn.DAYS(About!$A$3,'Core Indicators'!IS31)</f>
        <v>100</v>
      </c>
      <c r="V31" s="241">
        <f t="shared" si="0"/>
        <v>32.5</v>
      </c>
    </row>
    <row r="32" spans="1:22" x14ac:dyDescent="0.25">
      <c r="A32" s="240" t="str">
        <f>Lists!C:C</f>
        <v>EGY004</v>
      </c>
      <c r="B32" s="241">
        <f>_xlfn.DAYS(About!$A$3,'Core Indicators'!U32)</f>
        <v>30</v>
      </c>
      <c r="C32" s="241">
        <f>_xlfn.DAYS(About!$A$3,'Core Indicators'!AC32)</f>
        <v>30</v>
      </c>
      <c r="D32" s="241">
        <f>_xlfn.DAYS(About!$A$3,'Core Indicators'!AK32)</f>
        <v>30</v>
      </c>
      <c r="E32" s="241">
        <f>_xlfn.DAYS(About!$A$3,'Core Indicators'!AS32)</f>
        <v>30</v>
      </c>
      <c r="F32" s="241">
        <f>_xlfn.DAYS(About!$A$3,'Core Indicators'!BQ32)</f>
        <v>30</v>
      </c>
      <c r="G32" s="241">
        <f>_xlfn.DAYS(About!$A$3,'Core Indicators'!DM32)</f>
        <v>30</v>
      </c>
      <c r="H32" s="241">
        <f>_xlfn.DAYS(About!$A$3,'Core Indicators'!DU32)</f>
        <v>30</v>
      </c>
      <c r="I32" s="241">
        <f>_xlfn.DAYS(About!$A$3,'Core Indicators'!EC32)</f>
        <v>30</v>
      </c>
      <c r="J32" s="241">
        <f>_xlfn.DAYS(About!$A$3,'Core Indicators'!EK32)</f>
        <v>30</v>
      </c>
      <c r="K32" s="241">
        <f>_xlfn.DAYS(About!$A$3,'Core Indicators'!ES32)</f>
        <v>30</v>
      </c>
      <c r="L32" s="241">
        <f>_xlfn.DAYS(About!$A$3,'Core Indicators'!FI32)</f>
        <v>30</v>
      </c>
      <c r="M32" s="241">
        <f>_xlfn.DAYS(About!$A$3,'Core Indicators'!GG32)</f>
        <v>30</v>
      </c>
      <c r="N32" s="241">
        <f>_xlfn.DAYS(About!$A$3,'Core Indicators'!GO32)</f>
        <v>30</v>
      </c>
      <c r="O32" s="241">
        <f>_xlfn.DAYS(About!$A$3,'Core Indicators'!GW32)</f>
        <v>30</v>
      </c>
      <c r="P32" s="241">
        <f>_xlfn.DAYS(About!$A$3,'Core Indicators'!HE32)</f>
        <v>30</v>
      </c>
      <c r="Q32" s="241">
        <f>_xlfn.DAYS(About!$A$3,'Core Indicators'!HM32)</f>
        <v>30</v>
      </c>
      <c r="R32" s="241">
        <f>_xlfn.DAYS(About!$A$3,'Core Indicators'!HU32)</f>
        <v>30</v>
      </c>
      <c r="S32" s="241">
        <f>_xlfn.DAYS(About!$A$3,'Core Indicators'!IC32)</f>
        <v>30</v>
      </c>
      <c r="T32" s="241">
        <f>_xlfn.DAYS(About!$A$3,'Core Indicators'!IK32)</f>
        <v>30</v>
      </c>
      <c r="U32" s="241">
        <f>_xlfn.DAYS(About!$A$3,'Core Indicators'!IS32)</f>
        <v>30</v>
      </c>
      <c r="V32" s="241">
        <f t="shared" si="0"/>
        <v>30</v>
      </c>
    </row>
    <row r="33" spans="1:22" x14ac:dyDescent="0.25">
      <c r="A33" s="240" t="str">
        <f>Lists!C:C</f>
        <v>ERI001</v>
      </c>
      <c r="B33" s="241">
        <f>_xlfn.DAYS(About!$A$3,'Core Indicators'!U33)</f>
        <v>37</v>
      </c>
      <c r="C33" s="241">
        <f>_xlfn.DAYS(About!$A$3,'Core Indicators'!AC33)</f>
        <v>37</v>
      </c>
      <c r="D33" s="241">
        <f>_xlfn.DAYS(About!$A$3,'Core Indicators'!AK33)</f>
        <v>37</v>
      </c>
      <c r="E33" s="241">
        <f>_xlfn.DAYS(About!$A$3,'Core Indicators'!AS33)</f>
        <v>37</v>
      </c>
      <c r="F33" s="241">
        <f>_xlfn.DAYS(About!$A$3,'Core Indicators'!BQ33)</f>
        <v>37</v>
      </c>
      <c r="G33" s="241">
        <f>_xlfn.DAYS(About!$A$3,'Core Indicators'!DM33)</f>
        <v>37</v>
      </c>
      <c r="H33" s="241">
        <f>_xlfn.DAYS(About!$A$3,'Core Indicators'!DU33)</f>
        <v>37</v>
      </c>
      <c r="I33" s="241">
        <f>_xlfn.DAYS(About!$A$3,'Core Indicators'!EC33)</f>
        <v>37</v>
      </c>
      <c r="J33" s="241">
        <f>_xlfn.DAYS(About!$A$3,'Core Indicators'!EK33)</f>
        <v>37</v>
      </c>
      <c r="K33" s="241">
        <f>_xlfn.DAYS(About!$A$3,'Core Indicators'!ES33)</f>
        <v>37</v>
      </c>
      <c r="L33" s="241">
        <f>_xlfn.DAYS(About!$A$3,'Core Indicators'!FI33)</f>
        <v>464</v>
      </c>
      <c r="M33" s="241">
        <f>_xlfn.DAYS(About!$A$3,'Core Indicators'!GG33)</f>
        <v>100</v>
      </c>
      <c r="N33" s="241">
        <f>_xlfn.DAYS(About!$A$3,'Core Indicators'!GO33)</f>
        <v>100</v>
      </c>
      <c r="O33" s="241">
        <f>_xlfn.DAYS(About!$A$3,'Core Indicators'!GW33)</f>
        <v>100</v>
      </c>
      <c r="P33" s="241">
        <f>_xlfn.DAYS(About!$A$3,'Core Indicators'!HE33)</f>
        <v>100</v>
      </c>
      <c r="Q33" s="241">
        <f>_xlfn.DAYS(About!$A$3,'Core Indicators'!HM33)</f>
        <v>100</v>
      </c>
      <c r="R33" s="241">
        <f>_xlfn.DAYS(About!$A$3,'Core Indicators'!HU33)</f>
        <v>100</v>
      </c>
      <c r="S33" s="241">
        <f>_xlfn.DAYS(About!$A$3,'Core Indicators'!IC33)</f>
        <v>100</v>
      </c>
      <c r="T33" s="241">
        <f>_xlfn.DAYS(About!$A$3,'Core Indicators'!IK33)</f>
        <v>100</v>
      </c>
      <c r="U33" s="241">
        <f>_xlfn.DAYS(About!$A$3,'Core Indicators'!IS33)</f>
        <v>100</v>
      </c>
      <c r="V33" s="241">
        <f t="shared" si="0"/>
        <v>86</v>
      </c>
    </row>
    <row r="34" spans="1:22" x14ac:dyDescent="0.25">
      <c r="A34" s="240" t="str">
        <f>Lists!C:C</f>
        <v>ESP002</v>
      </c>
      <c r="B34" s="241">
        <f>_xlfn.DAYS(About!$A$3,'Core Indicators'!U34)</f>
        <v>390</v>
      </c>
      <c r="C34" s="241">
        <f>_xlfn.DAYS(About!$A$3,'Core Indicators'!AC34)</f>
        <v>34</v>
      </c>
      <c r="D34" s="241">
        <f>_xlfn.DAYS(About!$A$3,'Core Indicators'!AK34)</f>
        <v>34</v>
      </c>
      <c r="E34" s="241">
        <f>_xlfn.DAYS(About!$A$3,'Core Indicators'!AS34)</f>
        <v>34</v>
      </c>
      <c r="F34" s="241">
        <f>_xlfn.DAYS(About!$A$3,'Core Indicators'!BQ34)</f>
        <v>34</v>
      </c>
      <c r="G34" s="241">
        <f>_xlfn.DAYS(About!$A$3,'Core Indicators'!DM34)</f>
        <v>34</v>
      </c>
      <c r="H34" s="241">
        <f>_xlfn.DAYS(About!$A$3,'Core Indicators'!DU34)</f>
        <v>34</v>
      </c>
      <c r="I34" s="241">
        <f>_xlfn.DAYS(About!$A$3,'Core Indicators'!EC34)</f>
        <v>34</v>
      </c>
      <c r="J34" s="241">
        <f>_xlfn.DAYS(About!$A$3,'Core Indicators'!EK34)</f>
        <v>34</v>
      </c>
      <c r="K34" s="241">
        <f>_xlfn.DAYS(About!$A$3,'Core Indicators'!ES34)</f>
        <v>34</v>
      </c>
      <c r="L34" s="241">
        <f>_xlfn.DAYS(About!$A$3,'Core Indicators'!FI34)</f>
        <v>390</v>
      </c>
      <c r="M34" s="241">
        <f>_xlfn.DAYS(About!$A$3,'Core Indicators'!GG34)</f>
        <v>101</v>
      </c>
      <c r="N34" s="241">
        <f>_xlfn.DAYS(About!$A$3,'Core Indicators'!GO34)</f>
        <v>101</v>
      </c>
      <c r="O34" s="241">
        <f>_xlfn.DAYS(About!$A$3,'Core Indicators'!GW34)</f>
        <v>101</v>
      </c>
      <c r="P34" s="241">
        <f>_xlfn.DAYS(About!$A$3,'Core Indicators'!HE34)</f>
        <v>101</v>
      </c>
      <c r="Q34" s="241">
        <f>_xlfn.DAYS(About!$A$3,'Core Indicators'!HM34)</f>
        <v>101</v>
      </c>
      <c r="R34" s="241">
        <f>_xlfn.DAYS(About!$A$3,'Core Indicators'!HU34)</f>
        <v>101</v>
      </c>
      <c r="S34" s="241">
        <f>_xlfn.DAYS(About!$A$3,'Core Indicators'!IC34)</f>
        <v>101</v>
      </c>
      <c r="T34" s="241">
        <f>_xlfn.DAYS(About!$A$3,'Core Indicators'!IK34)</f>
        <v>101</v>
      </c>
      <c r="U34" s="241">
        <f>_xlfn.DAYS(About!$A$3,'Core Indicators'!IS34)</f>
        <v>101</v>
      </c>
      <c r="V34" s="241">
        <f t="shared" si="0"/>
        <v>76.3</v>
      </c>
    </row>
    <row r="35" spans="1:22" x14ac:dyDescent="0.25">
      <c r="A35" s="240" t="str">
        <f>Lists!C:C</f>
        <v>ETH001</v>
      </c>
      <c r="B35" s="241">
        <f>_xlfn.DAYS(About!$A$3,'Core Indicators'!U35)</f>
        <v>185</v>
      </c>
      <c r="C35" s="241">
        <f>_xlfn.DAYS(About!$A$3,'Core Indicators'!AC35)</f>
        <v>25</v>
      </c>
      <c r="D35" s="241">
        <f>_xlfn.DAYS(About!$A$3,'Core Indicators'!AK35)</f>
        <v>0</v>
      </c>
      <c r="E35" s="241">
        <f>_xlfn.DAYS(About!$A$3,'Core Indicators'!AS35)</f>
        <v>25</v>
      </c>
      <c r="F35" s="241">
        <f>_xlfn.DAYS(About!$A$3,'Core Indicators'!BQ35)</f>
        <v>25</v>
      </c>
      <c r="G35" s="241">
        <f>_xlfn.DAYS(About!$A$3,'Core Indicators'!DM35)</f>
        <v>25</v>
      </c>
      <c r="H35" s="241">
        <f>_xlfn.DAYS(About!$A$3,'Core Indicators'!DU35)</f>
        <v>25</v>
      </c>
      <c r="I35" s="241">
        <f>_xlfn.DAYS(About!$A$3,'Core Indicators'!EC35)</f>
        <v>0</v>
      </c>
      <c r="J35" s="241">
        <f>_xlfn.DAYS(About!$A$3,'Core Indicators'!EK35)</f>
        <v>0</v>
      </c>
      <c r="K35" s="241">
        <f>_xlfn.DAYS(About!$A$3,'Core Indicators'!ES35)</f>
        <v>0</v>
      </c>
      <c r="L35" s="241">
        <f>_xlfn.DAYS(About!$A$3,'Core Indicators'!FI35)</f>
        <v>427</v>
      </c>
      <c r="M35" s="241">
        <f>_xlfn.DAYS(About!$A$3,'Core Indicators'!GG35)</f>
        <v>99</v>
      </c>
      <c r="N35" s="241">
        <f>_xlfn.DAYS(About!$A$3,'Core Indicators'!GO35)</f>
        <v>99</v>
      </c>
      <c r="O35" s="241">
        <f>_xlfn.DAYS(About!$A$3,'Core Indicators'!GW35)</f>
        <v>99</v>
      </c>
      <c r="P35" s="241">
        <f>_xlfn.DAYS(About!$A$3,'Core Indicators'!HE35)</f>
        <v>99</v>
      </c>
      <c r="Q35" s="241">
        <f>_xlfn.DAYS(About!$A$3,'Core Indicators'!HM35)</f>
        <v>99</v>
      </c>
      <c r="R35" s="241">
        <f>_xlfn.DAYS(About!$A$3,'Core Indicators'!HU35)</f>
        <v>99</v>
      </c>
      <c r="S35" s="241">
        <f>_xlfn.DAYS(About!$A$3,'Core Indicators'!IC35)</f>
        <v>99</v>
      </c>
      <c r="T35" s="241">
        <f>_xlfn.DAYS(About!$A$3,'Core Indicators'!IK35)</f>
        <v>99</v>
      </c>
      <c r="U35" s="241">
        <f>_xlfn.DAYS(About!$A$3,'Core Indicators'!IS35)</f>
        <v>99</v>
      </c>
      <c r="V35" s="241">
        <f t="shared" ref="V35:V66" si="1">AVERAGE(D35:M35)</f>
        <v>62.6</v>
      </c>
    </row>
    <row r="36" spans="1:22" x14ac:dyDescent="0.25">
      <c r="A36" s="240" t="str">
        <f>Lists!C:C</f>
        <v>ETH003</v>
      </c>
      <c r="B36" s="241">
        <f>_xlfn.DAYS(About!$A$3,'Core Indicators'!U36)</f>
        <v>185</v>
      </c>
      <c r="C36" s="241">
        <f>_xlfn.DAYS(About!$A$3,'Core Indicators'!AC36)</f>
        <v>25</v>
      </c>
      <c r="D36" s="241">
        <f>_xlfn.DAYS(About!$A$3,'Core Indicators'!AK36)</f>
        <v>25</v>
      </c>
      <c r="E36" s="241">
        <f>_xlfn.DAYS(About!$A$3,'Core Indicators'!AS36)</f>
        <v>25</v>
      </c>
      <c r="F36" s="241">
        <f>_xlfn.DAYS(About!$A$3,'Core Indicators'!BQ36)</f>
        <v>248</v>
      </c>
      <c r="G36" s="241">
        <f>_xlfn.DAYS(About!$A$3,'Core Indicators'!DM36)</f>
        <v>25</v>
      </c>
      <c r="H36" s="241">
        <f>_xlfn.DAYS(About!$A$3,'Core Indicators'!DU36)</f>
        <v>25</v>
      </c>
      <c r="I36" s="241">
        <f>_xlfn.DAYS(About!$A$3,'Core Indicators'!EC36)</f>
        <v>25</v>
      </c>
      <c r="J36" s="241">
        <f>_xlfn.DAYS(About!$A$3,'Core Indicators'!EK36)</f>
        <v>25</v>
      </c>
      <c r="K36" s="241">
        <f>_xlfn.DAYS(About!$A$3,'Core Indicators'!ES36)</f>
        <v>25</v>
      </c>
      <c r="L36" s="241">
        <f>_xlfn.DAYS(About!$A$3,'Core Indicators'!FI36)</f>
        <v>800</v>
      </c>
      <c r="M36" s="241">
        <f>_xlfn.DAYS(About!$A$3,'Core Indicators'!GG36)</f>
        <v>99</v>
      </c>
      <c r="N36" s="241">
        <f>_xlfn.DAYS(About!$A$3,'Core Indicators'!GO36)</f>
        <v>99</v>
      </c>
      <c r="O36" s="241">
        <f>_xlfn.DAYS(About!$A$3,'Core Indicators'!GW36)</f>
        <v>99</v>
      </c>
      <c r="P36" s="241">
        <f>_xlfn.DAYS(About!$A$3,'Core Indicators'!HE36)</f>
        <v>99</v>
      </c>
      <c r="Q36" s="241">
        <f>_xlfn.DAYS(About!$A$3,'Core Indicators'!HM36)</f>
        <v>99</v>
      </c>
      <c r="R36" s="241">
        <f>_xlfn.DAYS(About!$A$3,'Core Indicators'!HU36)</f>
        <v>99</v>
      </c>
      <c r="S36" s="241">
        <f>_xlfn.DAYS(About!$A$3,'Core Indicators'!IC36)</f>
        <v>99</v>
      </c>
      <c r="T36" s="241">
        <f>_xlfn.DAYS(About!$A$3,'Core Indicators'!IK36)</f>
        <v>99</v>
      </c>
      <c r="U36" s="241">
        <f>_xlfn.DAYS(About!$A$3,'Core Indicators'!IS36)</f>
        <v>99</v>
      </c>
      <c r="V36" s="241">
        <f t="shared" si="1"/>
        <v>132.19999999999999</v>
      </c>
    </row>
    <row r="37" spans="1:22" x14ac:dyDescent="0.25">
      <c r="A37" s="240" t="str">
        <f>Lists!C:C</f>
        <v>ETH004</v>
      </c>
      <c r="B37" s="241">
        <f>_xlfn.DAYS(About!$A$3,'Core Indicators'!U37)</f>
        <v>331</v>
      </c>
      <c r="C37" s="241">
        <f>_xlfn.DAYS(About!$A$3,'Core Indicators'!AC37)</f>
        <v>25</v>
      </c>
      <c r="D37" s="241">
        <f>_xlfn.DAYS(About!$A$3,'Core Indicators'!AK37)</f>
        <v>25</v>
      </c>
      <c r="E37" s="241">
        <f>_xlfn.DAYS(About!$A$3,'Core Indicators'!AS37)</f>
        <v>25</v>
      </c>
      <c r="F37" s="241">
        <f>_xlfn.DAYS(About!$A$3,'Core Indicators'!BQ37)</f>
        <v>25</v>
      </c>
      <c r="G37" s="241">
        <f>_xlfn.DAYS(About!$A$3,'Core Indicators'!DM37)</f>
        <v>25</v>
      </c>
      <c r="H37" s="241">
        <f>_xlfn.DAYS(About!$A$3,'Core Indicators'!DU37)</f>
        <v>25</v>
      </c>
      <c r="I37" s="241">
        <f>_xlfn.DAYS(About!$A$3,'Core Indicators'!EC37)</f>
        <v>25</v>
      </c>
      <c r="J37" s="241">
        <f>_xlfn.DAYS(About!$A$3,'Core Indicators'!EK37)</f>
        <v>25</v>
      </c>
      <c r="K37" s="241">
        <f>_xlfn.DAYS(About!$A$3,'Core Indicators'!ES37)</f>
        <v>25</v>
      </c>
      <c r="L37" s="241">
        <f>_xlfn.DAYS(About!$A$3,'Core Indicators'!FI37)</f>
        <v>649</v>
      </c>
      <c r="M37" s="241">
        <f>_xlfn.DAYS(About!$A$3,'Core Indicators'!GG37)</f>
        <v>99</v>
      </c>
      <c r="N37" s="241">
        <f>_xlfn.DAYS(About!$A$3,'Core Indicators'!GO37)</f>
        <v>99</v>
      </c>
      <c r="O37" s="241">
        <f>_xlfn.DAYS(About!$A$3,'Core Indicators'!GW37)</f>
        <v>99</v>
      </c>
      <c r="P37" s="241">
        <f>_xlfn.DAYS(About!$A$3,'Core Indicators'!HE37)</f>
        <v>99</v>
      </c>
      <c r="Q37" s="241">
        <f>_xlfn.DAYS(About!$A$3,'Core Indicators'!HM37)</f>
        <v>99</v>
      </c>
      <c r="R37" s="241">
        <f>_xlfn.DAYS(About!$A$3,'Core Indicators'!HU37)</f>
        <v>99</v>
      </c>
      <c r="S37" s="241">
        <f>_xlfn.DAYS(About!$A$3,'Core Indicators'!IC37)</f>
        <v>99</v>
      </c>
      <c r="T37" s="241">
        <f>_xlfn.DAYS(About!$A$3,'Core Indicators'!IK37)</f>
        <v>99</v>
      </c>
      <c r="U37" s="241">
        <f>_xlfn.DAYS(About!$A$3,'Core Indicators'!IS37)</f>
        <v>99</v>
      </c>
      <c r="V37" s="241">
        <f t="shared" si="1"/>
        <v>94.8</v>
      </c>
    </row>
    <row r="38" spans="1:22" x14ac:dyDescent="0.25">
      <c r="A38" s="240" t="str">
        <f>Lists!C:C</f>
        <v>ETH005</v>
      </c>
      <c r="B38" s="241">
        <f>_xlfn.DAYS(About!$A$3,'Core Indicators'!U38)</f>
        <v>331</v>
      </c>
      <c r="C38" s="241">
        <f>_xlfn.DAYS(About!$A$3,'Core Indicators'!AC38)</f>
        <v>25</v>
      </c>
      <c r="D38" s="241">
        <f>_xlfn.DAYS(About!$A$3,'Core Indicators'!AK38)</f>
        <v>25</v>
      </c>
      <c r="E38" s="241">
        <f>_xlfn.DAYS(About!$A$3,'Core Indicators'!AS38)</f>
        <v>25</v>
      </c>
      <c r="F38" s="241">
        <f>_xlfn.DAYS(About!$A$3,'Core Indicators'!BQ38)</f>
        <v>248</v>
      </c>
      <c r="G38" s="241">
        <f>_xlfn.DAYS(About!$A$3,'Core Indicators'!DM38)</f>
        <v>25</v>
      </c>
      <c r="H38" s="241">
        <f>_xlfn.DAYS(About!$A$3,'Core Indicators'!DU38)</f>
        <v>25</v>
      </c>
      <c r="I38" s="241">
        <f>_xlfn.DAYS(About!$A$3,'Core Indicators'!EC38)</f>
        <v>25</v>
      </c>
      <c r="J38" s="241">
        <f>_xlfn.DAYS(About!$A$3,'Core Indicators'!EK38)</f>
        <v>25</v>
      </c>
      <c r="K38" s="241">
        <f>_xlfn.DAYS(About!$A$3,'Core Indicators'!ES38)</f>
        <v>25</v>
      </c>
      <c r="L38" s="241">
        <f>_xlfn.DAYS(About!$A$3,'Core Indicators'!FI38)</f>
        <v>563</v>
      </c>
      <c r="M38" s="241">
        <f>_xlfn.DAYS(About!$A$3,'Core Indicators'!GG38)</f>
        <v>99</v>
      </c>
      <c r="N38" s="241">
        <f>_xlfn.DAYS(About!$A$3,'Core Indicators'!GO38)</f>
        <v>99</v>
      </c>
      <c r="O38" s="241">
        <f>_xlfn.DAYS(About!$A$3,'Core Indicators'!GW38)</f>
        <v>99</v>
      </c>
      <c r="P38" s="241">
        <f>_xlfn.DAYS(About!$A$3,'Core Indicators'!HE38)</f>
        <v>99</v>
      </c>
      <c r="Q38" s="241">
        <f>_xlfn.DAYS(About!$A$3,'Core Indicators'!HM38)</f>
        <v>99</v>
      </c>
      <c r="R38" s="241">
        <f>_xlfn.DAYS(About!$A$3,'Core Indicators'!HU38)</f>
        <v>99</v>
      </c>
      <c r="S38" s="241">
        <f>_xlfn.DAYS(About!$A$3,'Core Indicators'!IC38)</f>
        <v>99</v>
      </c>
      <c r="T38" s="241">
        <f>_xlfn.DAYS(About!$A$3,'Core Indicators'!IK38)</f>
        <v>99</v>
      </c>
      <c r="U38" s="241">
        <f>_xlfn.DAYS(About!$A$3,'Core Indicators'!IS38)</f>
        <v>99</v>
      </c>
      <c r="V38" s="241">
        <f t="shared" si="1"/>
        <v>108.5</v>
      </c>
    </row>
    <row r="39" spans="1:22" x14ac:dyDescent="0.25">
      <c r="A39" s="240" t="str">
        <f>Lists!C:C</f>
        <v>GRC002</v>
      </c>
      <c r="B39" s="241">
        <f>_xlfn.DAYS(About!$A$3,'Core Indicators'!U39)</f>
        <v>63</v>
      </c>
      <c r="C39" s="241">
        <f>_xlfn.DAYS(About!$A$3,'Core Indicators'!AC39)</f>
        <v>63</v>
      </c>
      <c r="D39" s="241">
        <f>_xlfn.DAYS(About!$A$3,'Core Indicators'!AK39)</f>
        <v>63</v>
      </c>
      <c r="E39" s="241">
        <f>_xlfn.DAYS(About!$A$3,'Core Indicators'!AS39)</f>
        <v>37</v>
      </c>
      <c r="F39" s="241">
        <f>_xlfn.DAYS(About!$A$3,'Core Indicators'!BQ39)</f>
        <v>37</v>
      </c>
      <c r="G39" s="241">
        <f>_xlfn.DAYS(About!$A$3,'Core Indicators'!DM39)</f>
        <v>63</v>
      </c>
      <c r="H39" s="241">
        <f>_xlfn.DAYS(About!$A$3,'Core Indicators'!DU39)</f>
        <v>63</v>
      </c>
      <c r="I39" s="241">
        <f>_xlfn.DAYS(About!$A$3,'Core Indicators'!EC39)</f>
        <v>63</v>
      </c>
      <c r="J39" s="241">
        <f>_xlfn.DAYS(About!$A$3,'Core Indicators'!EK39)</f>
        <v>63</v>
      </c>
      <c r="K39" s="241">
        <f>_xlfn.DAYS(About!$A$3,'Core Indicators'!ES39)</f>
        <v>63</v>
      </c>
      <c r="L39" s="241">
        <f>_xlfn.DAYS(About!$A$3,'Core Indicators'!FI39)</f>
        <v>1662</v>
      </c>
      <c r="M39" s="241">
        <f>_xlfn.DAYS(About!$A$3,'Core Indicators'!GG39)</f>
        <v>99</v>
      </c>
      <c r="N39" s="241">
        <f>_xlfn.DAYS(About!$A$3,'Core Indicators'!GO39)</f>
        <v>99</v>
      </c>
      <c r="O39" s="241">
        <f>_xlfn.DAYS(About!$A$3,'Core Indicators'!GW39)</f>
        <v>99</v>
      </c>
      <c r="P39" s="241">
        <f>_xlfn.DAYS(About!$A$3,'Core Indicators'!HE39)</f>
        <v>99</v>
      </c>
      <c r="Q39" s="241">
        <f>_xlfn.DAYS(About!$A$3,'Core Indicators'!HM39)</f>
        <v>99</v>
      </c>
      <c r="R39" s="241">
        <f>_xlfn.DAYS(About!$A$3,'Core Indicators'!HU39)</f>
        <v>99</v>
      </c>
      <c r="S39" s="241">
        <f>_xlfn.DAYS(About!$A$3,'Core Indicators'!IC39)</f>
        <v>99</v>
      </c>
      <c r="T39" s="241">
        <f>_xlfn.DAYS(About!$A$3,'Core Indicators'!IK39)</f>
        <v>99</v>
      </c>
      <c r="U39" s="241">
        <f>_xlfn.DAYS(About!$A$3,'Core Indicators'!IS39)</f>
        <v>99</v>
      </c>
      <c r="V39" s="241">
        <f t="shared" si="1"/>
        <v>221.3</v>
      </c>
    </row>
    <row r="40" spans="1:22" x14ac:dyDescent="0.25">
      <c r="A40" s="240" t="str">
        <f>Lists!C:C</f>
        <v>GTM001</v>
      </c>
      <c r="B40" s="241">
        <f>_xlfn.DAYS(About!$A$3,'Core Indicators'!U40)</f>
        <v>86</v>
      </c>
      <c r="C40" s="241">
        <f>_xlfn.DAYS(About!$A$3,'Core Indicators'!AC40)</f>
        <v>57</v>
      </c>
      <c r="D40" s="241">
        <f>_xlfn.DAYS(About!$A$3,'Core Indicators'!AK40)</f>
        <v>57</v>
      </c>
      <c r="E40" s="241">
        <f>_xlfn.DAYS(About!$A$3,'Core Indicators'!AS40)</f>
        <v>37</v>
      </c>
      <c r="F40" s="241">
        <f>_xlfn.DAYS(About!$A$3,'Core Indicators'!BQ40)</f>
        <v>86</v>
      </c>
      <c r="G40" s="241">
        <f>_xlfn.DAYS(About!$A$3,'Core Indicators'!DM40)</f>
        <v>57</v>
      </c>
      <c r="H40" s="241">
        <f>_xlfn.DAYS(About!$A$3,'Core Indicators'!DU40)</f>
        <v>57</v>
      </c>
      <c r="I40" s="241">
        <f>_xlfn.DAYS(About!$A$3,'Core Indicators'!EC40)</f>
        <v>57</v>
      </c>
      <c r="J40" s="241">
        <f>_xlfn.DAYS(About!$A$3,'Core Indicators'!EK40)</f>
        <v>57</v>
      </c>
      <c r="K40" s="241">
        <f>_xlfn.DAYS(About!$A$3,'Core Indicators'!ES40)</f>
        <v>57</v>
      </c>
      <c r="L40" s="241">
        <f>_xlfn.DAYS(About!$A$3,'Core Indicators'!FI40)</f>
        <v>86</v>
      </c>
      <c r="M40" s="241">
        <f>_xlfn.DAYS(About!$A$3,'Core Indicators'!GG40)</f>
        <v>101</v>
      </c>
      <c r="N40" s="241">
        <f>_xlfn.DAYS(About!$A$3,'Core Indicators'!GO40)</f>
        <v>101</v>
      </c>
      <c r="O40" s="241">
        <f>_xlfn.DAYS(About!$A$3,'Core Indicators'!GW40)</f>
        <v>101</v>
      </c>
      <c r="P40" s="241">
        <f>_xlfn.DAYS(About!$A$3,'Core Indicators'!HE40)</f>
        <v>101</v>
      </c>
      <c r="Q40" s="241">
        <f>_xlfn.DAYS(About!$A$3,'Core Indicators'!HM40)</f>
        <v>101</v>
      </c>
      <c r="R40" s="241">
        <f>_xlfn.DAYS(About!$A$3,'Core Indicators'!HU40)</f>
        <v>101</v>
      </c>
      <c r="S40" s="241">
        <f>_xlfn.DAYS(About!$A$3,'Core Indicators'!IC40)</f>
        <v>101</v>
      </c>
      <c r="T40" s="241">
        <f>_xlfn.DAYS(About!$A$3,'Core Indicators'!IK40)</f>
        <v>101</v>
      </c>
      <c r="U40" s="241">
        <f>_xlfn.DAYS(About!$A$3,'Core Indicators'!IS40)</f>
        <v>101</v>
      </c>
      <c r="V40" s="241">
        <f t="shared" si="1"/>
        <v>65.2</v>
      </c>
    </row>
    <row r="41" spans="1:22" x14ac:dyDescent="0.25">
      <c r="A41" s="240" t="str">
        <f>Lists!C:C</f>
        <v>HND001</v>
      </c>
      <c r="B41" s="241">
        <f>_xlfn.DAYS(About!$A$3,'Core Indicators'!U41)</f>
        <v>86</v>
      </c>
      <c r="C41" s="241">
        <f>_xlfn.DAYS(About!$A$3,'Core Indicators'!AC41)</f>
        <v>57</v>
      </c>
      <c r="D41" s="241">
        <f>_xlfn.DAYS(About!$A$3,'Core Indicators'!AK41)</f>
        <v>37</v>
      </c>
      <c r="E41" s="241">
        <f>_xlfn.DAYS(About!$A$3,'Core Indicators'!AS41)</f>
        <v>86</v>
      </c>
      <c r="F41" s="241">
        <f>_xlfn.DAYS(About!$A$3,'Core Indicators'!BQ41)</f>
        <v>37</v>
      </c>
      <c r="G41" s="241">
        <f>_xlfn.DAYS(About!$A$3,'Core Indicators'!DM41)</f>
        <v>37</v>
      </c>
      <c r="H41" s="241">
        <f>_xlfn.DAYS(About!$A$3,'Core Indicators'!DU41)</f>
        <v>37</v>
      </c>
      <c r="I41" s="241">
        <f>_xlfn.DAYS(About!$A$3,'Core Indicators'!EC41)</f>
        <v>57</v>
      </c>
      <c r="J41" s="241">
        <f>_xlfn.DAYS(About!$A$3,'Core Indicators'!EK41)</f>
        <v>57</v>
      </c>
      <c r="K41" s="241">
        <f>_xlfn.DAYS(About!$A$3,'Core Indicators'!ES41)</f>
        <v>57</v>
      </c>
      <c r="L41" s="241">
        <f>_xlfn.DAYS(About!$A$3,'Core Indicators'!FI41)</f>
        <v>86</v>
      </c>
      <c r="M41" s="241">
        <f>_xlfn.DAYS(About!$A$3,'Core Indicators'!GG41)</f>
        <v>100</v>
      </c>
      <c r="N41" s="241">
        <f>_xlfn.DAYS(About!$A$3,'Core Indicators'!GO41)</f>
        <v>100</v>
      </c>
      <c r="O41" s="241">
        <f>_xlfn.DAYS(About!$A$3,'Core Indicators'!GW41)</f>
        <v>100</v>
      </c>
      <c r="P41" s="241">
        <f>_xlfn.DAYS(About!$A$3,'Core Indicators'!HE41)</f>
        <v>100</v>
      </c>
      <c r="Q41" s="241">
        <f>_xlfn.DAYS(About!$A$3,'Core Indicators'!HM41)</f>
        <v>100</v>
      </c>
      <c r="R41" s="241">
        <f>_xlfn.DAYS(About!$A$3,'Core Indicators'!HU41)</f>
        <v>100</v>
      </c>
      <c r="S41" s="241">
        <f>_xlfn.DAYS(About!$A$3,'Core Indicators'!IC41)</f>
        <v>100</v>
      </c>
      <c r="T41" s="241">
        <f>_xlfn.DAYS(About!$A$3,'Core Indicators'!IK41)</f>
        <v>100</v>
      </c>
      <c r="U41" s="241">
        <f>_xlfn.DAYS(About!$A$3,'Core Indicators'!IS41)</f>
        <v>100</v>
      </c>
      <c r="V41" s="241">
        <f t="shared" si="1"/>
        <v>59.1</v>
      </c>
    </row>
    <row r="42" spans="1:22" x14ac:dyDescent="0.25">
      <c r="A42" s="240" t="str">
        <f>Lists!C:C</f>
        <v>HTI001</v>
      </c>
      <c r="B42" s="241">
        <f>_xlfn.DAYS(About!$A$3,'Core Indicators'!U42)</f>
        <v>114</v>
      </c>
      <c r="C42" s="241">
        <f>_xlfn.DAYS(About!$A$3,'Core Indicators'!AC42)</f>
        <v>114</v>
      </c>
      <c r="D42" s="241">
        <f>_xlfn.DAYS(About!$A$3,'Core Indicators'!AK42)</f>
        <v>114</v>
      </c>
      <c r="E42" s="241">
        <f>_xlfn.DAYS(About!$A$3,'Core Indicators'!AS42)</f>
        <v>114</v>
      </c>
      <c r="F42" s="241">
        <f>_xlfn.DAYS(About!$A$3,'Core Indicators'!BQ42)</f>
        <v>114</v>
      </c>
      <c r="G42" s="241">
        <f>_xlfn.DAYS(About!$A$3,'Core Indicators'!DM42)</f>
        <v>114</v>
      </c>
      <c r="H42" s="241">
        <f>_xlfn.DAYS(About!$A$3,'Core Indicators'!DU42)</f>
        <v>114</v>
      </c>
      <c r="I42" s="241">
        <f>_xlfn.DAYS(About!$A$3,'Core Indicators'!EC42)</f>
        <v>114</v>
      </c>
      <c r="J42" s="241">
        <f>_xlfn.DAYS(About!$A$3,'Core Indicators'!EK42)</f>
        <v>114</v>
      </c>
      <c r="K42" s="241">
        <f>_xlfn.DAYS(About!$A$3,'Core Indicators'!ES42)</f>
        <v>114</v>
      </c>
      <c r="L42" s="241">
        <f>_xlfn.DAYS(About!$A$3,'Core Indicators'!FI42)</f>
        <v>114</v>
      </c>
      <c r="M42" s="241">
        <f>_xlfn.DAYS(About!$A$3,'Core Indicators'!GG42)</f>
        <v>100</v>
      </c>
      <c r="N42" s="241">
        <f>_xlfn.DAYS(About!$A$3,'Core Indicators'!GO42)</f>
        <v>100</v>
      </c>
      <c r="O42" s="241">
        <f>_xlfn.DAYS(About!$A$3,'Core Indicators'!GW42)</f>
        <v>100</v>
      </c>
      <c r="P42" s="241">
        <f>_xlfn.DAYS(About!$A$3,'Core Indicators'!HE42)</f>
        <v>100</v>
      </c>
      <c r="Q42" s="241">
        <f>_xlfn.DAYS(About!$A$3,'Core Indicators'!HM42)</f>
        <v>100</v>
      </c>
      <c r="R42" s="241">
        <f>_xlfn.DAYS(About!$A$3,'Core Indicators'!HU42)</f>
        <v>100</v>
      </c>
      <c r="S42" s="241">
        <f>_xlfn.DAYS(About!$A$3,'Core Indicators'!IC42)</f>
        <v>100</v>
      </c>
      <c r="T42" s="241">
        <f>_xlfn.DAYS(About!$A$3,'Core Indicators'!IK42)</f>
        <v>100</v>
      </c>
      <c r="U42" s="241">
        <f>_xlfn.DAYS(About!$A$3,'Core Indicators'!IS42)</f>
        <v>100</v>
      </c>
      <c r="V42" s="241">
        <f t="shared" si="1"/>
        <v>112.6</v>
      </c>
    </row>
    <row r="43" spans="1:22" x14ac:dyDescent="0.25">
      <c r="A43" s="240" t="str">
        <f>Lists!C:C</f>
        <v>HTI002</v>
      </c>
      <c r="B43" s="241">
        <f>_xlfn.DAYS(About!$A$3,'Core Indicators'!U43)</f>
        <v>106</v>
      </c>
      <c r="C43" s="241">
        <f>_xlfn.DAYS(About!$A$3,'Core Indicators'!AC43)</f>
        <v>106</v>
      </c>
      <c r="D43" s="241">
        <f>_xlfn.DAYS(About!$A$3,'Core Indicators'!AK43)</f>
        <v>106</v>
      </c>
      <c r="E43" s="241">
        <f>_xlfn.DAYS(About!$A$3,'Core Indicators'!AS43)</f>
        <v>106</v>
      </c>
      <c r="F43" s="241">
        <f>_xlfn.DAYS(About!$A$3,'Core Indicators'!BQ43)</f>
        <v>106</v>
      </c>
      <c r="G43" s="241">
        <f>_xlfn.DAYS(About!$A$3,'Core Indicators'!DM43)</f>
        <v>106</v>
      </c>
      <c r="H43" s="241">
        <f>_xlfn.DAYS(About!$A$3,'Core Indicators'!DU43)</f>
        <v>106</v>
      </c>
      <c r="I43" s="241">
        <f>_xlfn.DAYS(About!$A$3,'Core Indicators'!EC43)</f>
        <v>106</v>
      </c>
      <c r="J43" s="241">
        <f>_xlfn.DAYS(About!$A$3,'Core Indicators'!EK43)</f>
        <v>106</v>
      </c>
      <c r="K43" s="241">
        <f>_xlfn.DAYS(About!$A$3,'Core Indicators'!ES43)</f>
        <v>106</v>
      </c>
      <c r="L43" s="241">
        <f>_xlfn.DAYS(About!$A$3,'Core Indicators'!FI43)</f>
        <v>106</v>
      </c>
      <c r="M43" s="241">
        <f>_xlfn.DAYS(About!$A$3,'Core Indicators'!GG43)</f>
        <v>100</v>
      </c>
      <c r="N43" s="241">
        <f>_xlfn.DAYS(About!$A$3,'Core Indicators'!GO43)</f>
        <v>100</v>
      </c>
      <c r="O43" s="241">
        <f>_xlfn.DAYS(About!$A$3,'Core Indicators'!GW43)</f>
        <v>100</v>
      </c>
      <c r="P43" s="241">
        <f>_xlfn.DAYS(About!$A$3,'Core Indicators'!HE43)</f>
        <v>100</v>
      </c>
      <c r="Q43" s="241">
        <f>_xlfn.DAYS(About!$A$3,'Core Indicators'!HM43)</f>
        <v>100</v>
      </c>
      <c r="R43" s="241">
        <f>_xlfn.DAYS(About!$A$3,'Core Indicators'!HU43)</f>
        <v>100</v>
      </c>
      <c r="S43" s="241">
        <f>_xlfn.DAYS(About!$A$3,'Core Indicators'!IC43)</f>
        <v>100</v>
      </c>
      <c r="T43" s="241">
        <f>_xlfn.DAYS(About!$A$3,'Core Indicators'!IK43)</f>
        <v>100</v>
      </c>
      <c r="U43" s="241">
        <f>_xlfn.DAYS(About!$A$3,'Core Indicators'!IS43)</f>
        <v>100</v>
      </c>
      <c r="V43" s="241">
        <f t="shared" si="1"/>
        <v>105.4</v>
      </c>
    </row>
    <row r="44" spans="1:22" x14ac:dyDescent="0.25">
      <c r="A44" s="240" t="str">
        <f>Lists!C:C</f>
        <v>HUN002</v>
      </c>
      <c r="B44" s="241">
        <f>_xlfn.DAYS(About!$A$3,'Core Indicators'!U44)</f>
        <v>163</v>
      </c>
      <c r="C44" s="241">
        <f>_xlfn.DAYS(About!$A$3,'Core Indicators'!AC44)</f>
        <v>34</v>
      </c>
      <c r="D44" s="241">
        <f>_xlfn.DAYS(About!$A$3,'Core Indicators'!AK44)</f>
        <v>34</v>
      </c>
      <c r="E44" s="241">
        <f>_xlfn.DAYS(About!$A$3,'Core Indicators'!AS44)</f>
        <v>34</v>
      </c>
      <c r="F44" s="241">
        <f>_xlfn.DAYS(About!$A$3,'Core Indicators'!BQ44)</f>
        <v>34</v>
      </c>
      <c r="G44" s="241">
        <f>_xlfn.DAYS(About!$A$3,'Core Indicators'!DM44)</f>
        <v>34</v>
      </c>
      <c r="H44" s="241">
        <f>_xlfn.DAYS(About!$A$3,'Core Indicators'!DU44)</f>
        <v>34</v>
      </c>
      <c r="I44" s="241">
        <f>_xlfn.DAYS(About!$A$3,'Core Indicators'!EC44)</f>
        <v>34</v>
      </c>
      <c r="J44" s="241">
        <f>_xlfn.DAYS(About!$A$3,'Core Indicators'!EK44)</f>
        <v>34</v>
      </c>
      <c r="K44" s="241">
        <f>_xlfn.DAYS(About!$A$3,'Core Indicators'!ES44)</f>
        <v>34</v>
      </c>
      <c r="L44" s="241">
        <f>_xlfn.DAYS(About!$A$3,'Core Indicators'!FI44)</f>
        <v>390</v>
      </c>
      <c r="M44" s="241">
        <f>_xlfn.DAYS(About!$A$3,'Core Indicators'!GG44)</f>
        <v>103</v>
      </c>
      <c r="N44" s="241">
        <f>_xlfn.DAYS(About!$A$3,'Core Indicators'!GO44)</f>
        <v>103</v>
      </c>
      <c r="O44" s="241">
        <f>_xlfn.DAYS(About!$A$3,'Core Indicators'!GW44)</f>
        <v>103</v>
      </c>
      <c r="P44" s="241">
        <f>_xlfn.DAYS(About!$A$3,'Core Indicators'!HE44)</f>
        <v>103</v>
      </c>
      <c r="Q44" s="241">
        <f>_xlfn.DAYS(About!$A$3,'Core Indicators'!HM44)</f>
        <v>103</v>
      </c>
      <c r="R44" s="241">
        <f>_xlfn.DAYS(About!$A$3,'Core Indicators'!HU44)</f>
        <v>103</v>
      </c>
      <c r="S44" s="241">
        <f>_xlfn.DAYS(About!$A$3,'Core Indicators'!IC44)</f>
        <v>103</v>
      </c>
      <c r="T44" s="241">
        <f>_xlfn.DAYS(About!$A$3,'Core Indicators'!IK44)</f>
        <v>103</v>
      </c>
      <c r="U44" s="241">
        <f>_xlfn.DAYS(About!$A$3,'Core Indicators'!IS44)</f>
        <v>103</v>
      </c>
      <c r="V44" s="241">
        <f t="shared" si="1"/>
        <v>76.5</v>
      </c>
    </row>
    <row r="45" spans="1:22" x14ac:dyDescent="0.25">
      <c r="A45" s="240" t="str">
        <f>Lists!C:C</f>
        <v>IDN002</v>
      </c>
      <c r="B45" s="241">
        <f>_xlfn.DAYS(About!$A$3,'Core Indicators'!U45)</f>
        <v>37</v>
      </c>
      <c r="C45" s="241">
        <f>_xlfn.DAYS(About!$A$3,'Core Indicators'!AC45)</f>
        <v>37</v>
      </c>
      <c r="D45" s="241">
        <f>_xlfn.DAYS(About!$A$3,'Core Indicators'!AK45)</f>
        <v>37</v>
      </c>
      <c r="E45" s="241">
        <f>_xlfn.DAYS(About!$A$3,'Core Indicators'!AS45)</f>
        <v>37</v>
      </c>
      <c r="F45" s="241">
        <f>_xlfn.DAYS(About!$A$3,'Core Indicators'!BQ45)</f>
        <v>37</v>
      </c>
      <c r="G45" s="241">
        <f>_xlfn.DAYS(About!$A$3,'Core Indicators'!DM45)</f>
        <v>37</v>
      </c>
      <c r="H45" s="241">
        <f>_xlfn.DAYS(About!$A$3,'Core Indicators'!DU45)</f>
        <v>37</v>
      </c>
      <c r="I45" s="241">
        <f>_xlfn.DAYS(About!$A$3,'Core Indicators'!EC45)</f>
        <v>37</v>
      </c>
      <c r="J45" s="241">
        <f>_xlfn.DAYS(About!$A$3,'Core Indicators'!EK45)</f>
        <v>37</v>
      </c>
      <c r="K45" s="241">
        <f>_xlfn.DAYS(About!$A$3,'Core Indicators'!ES45)</f>
        <v>37</v>
      </c>
      <c r="L45" s="241">
        <f>_xlfn.DAYS(About!$A$3,'Core Indicators'!FI45)</f>
        <v>37</v>
      </c>
      <c r="M45" s="241">
        <f>_xlfn.DAYS(About!$A$3,'Core Indicators'!GG45)</f>
        <v>100</v>
      </c>
      <c r="N45" s="241">
        <f>_xlfn.DAYS(About!$A$3,'Core Indicators'!GO45)</f>
        <v>100</v>
      </c>
      <c r="O45" s="241">
        <f>_xlfn.DAYS(About!$A$3,'Core Indicators'!GW45)</f>
        <v>100</v>
      </c>
      <c r="P45" s="241">
        <f>_xlfn.DAYS(About!$A$3,'Core Indicators'!HE45)</f>
        <v>100</v>
      </c>
      <c r="Q45" s="241">
        <f>_xlfn.DAYS(About!$A$3,'Core Indicators'!HM45)</f>
        <v>100</v>
      </c>
      <c r="R45" s="241">
        <f>_xlfn.DAYS(About!$A$3,'Core Indicators'!HU45)</f>
        <v>100</v>
      </c>
      <c r="S45" s="241">
        <f>_xlfn.DAYS(About!$A$3,'Core Indicators'!IC45)</f>
        <v>100</v>
      </c>
      <c r="T45" s="241">
        <f>_xlfn.DAYS(About!$A$3,'Core Indicators'!IK45)</f>
        <v>100</v>
      </c>
      <c r="U45" s="241">
        <f>_xlfn.DAYS(About!$A$3,'Core Indicators'!IS45)</f>
        <v>100</v>
      </c>
      <c r="V45" s="241">
        <f t="shared" si="1"/>
        <v>43.3</v>
      </c>
    </row>
    <row r="46" spans="1:22" x14ac:dyDescent="0.25">
      <c r="A46" s="240" t="str">
        <f>Lists!C:C</f>
        <v>IDN007</v>
      </c>
      <c r="B46" s="241">
        <f>_xlfn.DAYS(About!$A$3,'Core Indicators'!U46)</f>
        <v>37</v>
      </c>
      <c r="C46" s="241">
        <f>_xlfn.DAYS(About!$A$3,'Core Indicators'!AC46)</f>
        <v>37</v>
      </c>
      <c r="D46" s="241">
        <f>_xlfn.DAYS(About!$A$3,'Core Indicators'!AK46)</f>
        <v>37</v>
      </c>
      <c r="E46" s="241">
        <f>_xlfn.DAYS(About!$A$3,'Core Indicators'!AS46)</f>
        <v>37</v>
      </c>
      <c r="F46" s="241">
        <f>_xlfn.DAYS(About!$A$3,'Core Indicators'!BQ46)</f>
        <v>37</v>
      </c>
      <c r="G46" s="241">
        <f>_xlfn.DAYS(About!$A$3,'Core Indicators'!DM46)</f>
        <v>37</v>
      </c>
      <c r="H46" s="241">
        <f>_xlfn.DAYS(About!$A$3,'Core Indicators'!DU46)</f>
        <v>37</v>
      </c>
      <c r="I46" s="241">
        <f>_xlfn.DAYS(About!$A$3,'Core Indicators'!EC46)</f>
        <v>37</v>
      </c>
      <c r="J46" s="241">
        <f>_xlfn.DAYS(About!$A$3,'Core Indicators'!EK46)</f>
        <v>37</v>
      </c>
      <c r="K46" s="241">
        <f>_xlfn.DAYS(About!$A$3,'Core Indicators'!ES46)</f>
        <v>37</v>
      </c>
      <c r="L46" s="241">
        <f>_xlfn.DAYS(About!$A$3,'Core Indicators'!FI46)</f>
        <v>37</v>
      </c>
      <c r="M46" s="241">
        <f>_xlfn.DAYS(About!$A$3,'Core Indicators'!GG46)</f>
        <v>100</v>
      </c>
      <c r="N46" s="241">
        <f>_xlfn.DAYS(About!$A$3,'Core Indicators'!GO46)</f>
        <v>100</v>
      </c>
      <c r="O46" s="241">
        <f>_xlfn.DAYS(About!$A$3,'Core Indicators'!GW46)</f>
        <v>100</v>
      </c>
      <c r="P46" s="241">
        <f>_xlfn.DAYS(About!$A$3,'Core Indicators'!HE46)</f>
        <v>100</v>
      </c>
      <c r="Q46" s="241">
        <f>_xlfn.DAYS(About!$A$3,'Core Indicators'!HM46)</f>
        <v>100</v>
      </c>
      <c r="R46" s="241">
        <f>_xlfn.DAYS(About!$A$3,'Core Indicators'!HU46)</f>
        <v>100</v>
      </c>
      <c r="S46" s="241">
        <f>_xlfn.DAYS(About!$A$3,'Core Indicators'!IC46)</f>
        <v>100</v>
      </c>
      <c r="T46" s="241">
        <f>_xlfn.DAYS(About!$A$3,'Core Indicators'!IK46)</f>
        <v>100</v>
      </c>
      <c r="U46" s="241">
        <f>_xlfn.DAYS(About!$A$3,'Core Indicators'!IS46)</f>
        <v>100</v>
      </c>
      <c r="V46" s="241">
        <f t="shared" si="1"/>
        <v>43.3</v>
      </c>
    </row>
    <row r="47" spans="1:22" x14ac:dyDescent="0.25">
      <c r="A47" s="240" t="str">
        <f>Lists!C:C</f>
        <v>IDN008</v>
      </c>
      <c r="B47" s="241">
        <f>_xlfn.DAYS(About!$A$3,'Core Indicators'!U47)</f>
        <v>37</v>
      </c>
      <c r="C47" s="241">
        <f>_xlfn.DAYS(About!$A$3,'Core Indicators'!AC47)</f>
        <v>37</v>
      </c>
      <c r="D47" s="241">
        <f>_xlfn.DAYS(About!$A$3,'Core Indicators'!AK47)</f>
        <v>37</v>
      </c>
      <c r="E47" s="241">
        <f>_xlfn.DAYS(About!$A$3,'Core Indicators'!AS47)</f>
        <v>37</v>
      </c>
      <c r="F47" s="241">
        <f>_xlfn.DAYS(About!$A$3,'Core Indicators'!BQ47)</f>
        <v>37</v>
      </c>
      <c r="G47" s="241">
        <f>_xlfn.DAYS(About!$A$3,'Core Indicators'!DM47)</f>
        <v>37</v>
      </c>
      <c r="H47" s="241">
        <f>_xlfn.DAYS(About!$A$3,'Core Indicators'!DU47)</f>
        <v>37</v>
      </c>
      <c r="I47" s="241">
        <f>_xlfn.DAYS(About!$A$3,'Core Indicators'!EC47)</f>
        <v>37</v>
      </c>
      <c r="J47" s="241">
        <f>_xlfn.DAYS(About!$A$3,'Core Indicators'!EK47)</f>
        <v>37</v>
      </c>
      <c r="K47" s="241">
        <f>_xlfn.DAYS(About!$A$3,'Core Indicators'!ES47)</f>
        <v>37</v>
      </c>
      <c r="L47" s="241">
        <f>_xlfn.DAYS(About!$A$3,'Core Indicators'!FI47)</f>
        <v>37</v>
      </c>
      <c r="M47" s="241">
        <f>_xlfn.DAYS(About!$A$3,'Core Indicators'!GG47)</f>
        <v>100</v>
      </c>
      <c r="N47" s="241">
        <f>_xlfn.DAYS(About!$A$3,'Core Indicators'!GO47)</f>
        <v>100</v>
      </c>
      <c r="O47" s="241">
        <f>_xlfn.DAYS(About!$A$3,'Core Indicators'!GW47)</f>
        <v>100</v>
      </c>
      <c r="P47" s="241">
        <f>_xlfn.DAYS(About!$A$3,'Core Indicators'!HE47)</f>
        <v>100</v>
      </c>
      <c r="Q47" s="241">
        <f>_xlfn.DAYS(About!$A$3,'Core Indicators'!HM47)</f>
        <v>100</v>
      </c>
      <c r="R47" s="241">
        <f>_xlfn.DAYS(About!$A$3,'Core Indicators'!HU47)</f>
        <v>100</v>
      </c>
      <c r="S47" s="241">
        <f>_xlfn.DAYS(About!$A$3,'Core Indicators'!IC47)</f>
        <v>100</v>
      </c>
      <c r="T47" s="241">
        <f>_xlfn.DAYS(About!$A$3,'Core Indicators'!IK47)</f>
        <v>100</v>
      </c>
      <c r="U47" s="241">
        <f>_xlfn.DAYS(About!$A$3,'Core Indicators'!IS47)</f>
        <v>100</v>
      </c>
      <c r="V47" s="241">
        <f t="shared" si="1"/>
        <v>43.3</v>
      </c>
    </row>
    <row r="48" spans="1:22" x14ac:dyDescent="0.25">
      <c r="A48" s="240" t="str">
        <f>Lists!C:C</f>
        <v>IND002</v>
      </c>
      <c r="B48" s="241">
        <f>_xlfn.DAYS(About!$A$3,'Core Indicators'!U48)</f>
        <v>940</v>
      </c>
      <c r="C48" s="241">
        <f>_xlfn.DAYS(About!$A$3,'Core Indicators'!AC48)</f>
        <v>87</v>
      </c>
      <c r="D48" s="241">
        <f>_xlfn.DAYS(About!$A$3,'Core Indicators'!AK48)</f>
        <v>940</v>
      </c>
      <c r="E48" s="241">
        <f>_xlfn.DAYS(About!$A$3,'Core Indicators'!AS48)</f>
        <v>60</v>
      </c>
      <c r="F48" s="241">
        <f>_xlfn.DAYS(About!$A$3,'Core Indicators'!BQ48)</f>
        <v>26</v>
      </c>
      <c r="G48" s="241">
        <f>_xlfn.DAYS(About!$A$3,'Core Indicators'!DM48)</f>
        <v>85</v>
      </c>
      <c r="H48" s="241">
        <f>_xlfn.DAYS(About!$A$3,'Core Indicators'!DU48)</f>
        <v>940</v>
      </c>
      <c r="I48" s="241">
        <f>_xlfn.DAYS(About!$A$3,'Core Indicators'!EC48)</f>
        <v>940</v>
      </c>
      <c r="J48" s="241">
        <f>_xlfn.DAYS(About!$A$3,'Core Indicators'!EK48)</f>
        <v>940</v>
      </c>
      <c r="K48" s="241">
        <f>_xlfn.DAYS(About!$A$3,'Core Indicators'!ES48)</f>
        <v>940</v>
      </c>
      <c r="L48" s="241">
        <f>_xlfn.DAYS(About!$A$3,'Core Indicators'!FI48)</f>
        <v>1367</v>
      </c>
      <c r="M48" s="241">
        <f>_xlfn.DAYS(About!$A$3,'Core Indicators'!GG48)</f>
        <v>100</v>
      </c>
      <c r="N48" s="241">
        <f>_xlfn.DAYS(About!$A$3,'Core Indicators'!GO48)</f>
        <v>100</v>
      </c>
      <c r="O48" s="241">
        <f>_xlfn.DAYS(About!$A$3,'Core Indicators'!GW48)</f>
        <v>100</v>
      </c>
      <c r="P48" s="241">
        <f>_xlfn.DAYS(About!$A$3,'Core Indicators'!HE48)</f>
        <v>100</v>
      </c>
      <c r="Q48" s="241">
        <f>_xlfn.DAYS(About!$A$3,'Core Indicators'!HM48)</f>
        <v>100</v>
      </c>
      <c r="R48" s="241">
        <f>_xlfn.DAYS(About!$A$3,'Core Indicators'!HU48)</f>
        <v>100</v>
      </c>
      <c r="S48" s="241">
        <f>_xlfn.DAYS(About!$A$3,'Core Indicators'!IC48)</f>
        <v>100</v>
      </c>
      <c r="T48" s="241">
        <f>_xlfn.DAYS(About!$A$3,'Core Indicators'!IK48)</f>
        <v>100</v>
      </c>
      <c r="U48" s="241">
        <f>_xlfn.DAYS(About!$A$3,'Core Indicators'!IS48)</f>
        <v>100</v>
      </c>
      <c r="V48" s="241">
        <f t="shared" si="1"/>
        <v>633.79999999999995</v>
      </c>
    </row>
    <row r="49" spans="1:22" x14ac:dyDescent="0.25">
      <c r="A49" s="240" t="str">
        <f>Lists!C:C</f>
        <v>IRN004</v>
      </c>
      <c r="B49" s="241">
        <f>_xlfn.DAYS(About!$A$3,'Core Indicators'!U49)</f>
        <v>893</v>
      </c>
      <c r="C49" s="241">
        <f>_xlfn.DAYS(About!$A$3,'Core Indicators'!AC49)</f>
        <v>893</v>
      </c>
      <c r="D49" s="241">
        <f>_xlfn.DAYS(About!$A$3,'Core Indicators'!AK49)</f>
        <v>178</v>
      </c>
      <c r="E49" s="241">
        <f>_xlfn.DAYS(About!$A$3,'Core Indicators'!AS49)</f>
        <v>178</v>
      </c>
      <c r="F49" s="241">
        <f>_xlfn.DAYS(About!$A$3,'Core Indicators'!BQ49)</f>
        <v>117</v>
      </c>
      <c r="G49" s="241">
        <f>_xlfn.DAYS(About!$A$3,'Core Indicators'!DM49)</f>
        <v>178</v>
      </c>
      <c r="H49" s="241">
        <f>_xlfn.DAYS(About!$A$3,'Core Indicators'!DU49)</f>
        <v>178</v>
      </c>
      <c r="I49" s="241">
        <f>_xlfn.DAYS(About!$A$3,'Core Indicators'!EC49)</f>
        <v>178</v>
      </c>
      <c r="J49" s="241">
        <f>_xlfn.DAYS(About!$A$3,'Core Indicators'!EK49)</f>
        <v>178</v>
      </c>
      <c r="K49" s="241">
        <f>_xlfn.DAYS(About!$A$3,'Core Indicators'!ES49)</f>
        <v>178</v>
      </c>
      <c r="L49" s="241">
        <f>_xlfn.DAYS(About!$A$3,'Core Indicators'!FI49)</f>
        <v>893</v>
      </c>
      <c r="M49" s="241">
        <f>_xlfn.DAYS(About!$A$3,'Core Indicators'!GG49)</f>
        <v>100</v>
      </c>
      <c r="N49" s="241">
        <f>_xlfn.DAYS(About!$A$3,'Core Indicators'!GO49)</f>
        <v>100</v>
      </c>
      <c r="O49" s="241">
        <f>_xlfn.DAYS(About!$A$3,'Core Indicators'!GW49)</f>
        <v>100</v>
      </c>
      <c r="P49" s="241">
        <f>_xlfn.DAYS(About!$A$3,'Core Indicators'!HE49)</f>
        <v>100</v>
      </c>
      <c r="Q49" s="241">
        <f>_xlfn.DAYS(About!$A$3,'Core Indicators'!HM49)</f>
        <v>100</v>
      </c>
      <c r="R49" s="241">
        <f>_xlfn.DAYS(About!$A$3,'Core Indicators'!HU49)</f>
        <v>100</v>
      </c>
      <c r="S49" s="241">
        <f>_xlfn.DAYS(About!$A$3,'Core Indicators'!IC49)</f>
        <v>100</v>
      </c>
      <c r="T49" s="241">
        <f>_xlfn.DAYS(About!$A$3,'Core Indicators'!IK49)</f>
        <v>100</v>
      </c>
      <c r="U49" s="241">
        <f>_xlfn.DAYS(About!$A$3,'Core Indicators'!IS49)</f>
        <v>100</v>
      </c>
      <c r="V49" s="241">
        <f t="shared" si="1"/>
        <v>235.6</v>
      </c>
    </row>
    <row r="50" spans="1:22" x14ac:dyDescent="0.25">
      <c r="A50" s="240" t="str">
        <f>Lists!C:C</f>
        <v>IRQ001</v>
      </c>
      <c r="B50" s="241">
        <f>_xlfn.DAYS(About!$A$3,'Core Indicators'!U50)</f>
        <v>25</v>
      </c>
      <c r="C50" s="241">
        <f>_xlfn.DAYS(About!$A$3,'Core Indicators'!AC50)</f>
        <v>25</v>
      </c>
      <c r="D50" s="241">
        <f>_xlfn.DAYS(About!$A$3,'Core Indicators'!AK50)</f>
        <v>25</v>
      </c>
      <c r="E50" s="241">
        <f>_xlfn.DAYS(About!$A$3,'Core Indicators'!AS50)</f>
        <v>25</v>
      </c>
      <c r="F50" s="241">
        <f>_xlfn.DAYS(About!$A$3,'Core Indicators'!BQ50)</f>
        <v>25</v>
      </c>
      <c r="G50" s="241">
        <f>_xlfn.DAYS(About!$A$3,'Core Indicators'!DM50)</f>
        <v>25</v>
      </c>
      <c r="H50" s="241">
        <f>_xlfn.DAYS(About!$A$3,'Core Indicators'!DU50)</f>
        <v>25</v>
      </c>
      <c r="I50" s="241">
        <f>_xlfn.DAYS(About!$A$3,'Core Indicators'!EC50)</f>
        <v>25</v>
      </c>
      <c r="J50" s="241">
        <f>_xlfn.DAYS(About!$A$3,'Core Indicators'!EK50)</f>
        <v>25</v>
      </c>
      <c r="K50" s="241">
        <f>_xlfn.DAYS(About!$A$3,'Core Indicators'!ES50)</f>
        <v>25</v>
      </c>
      <c r="L50" s="241">
        <f>_xlfn.DAYS(About!$A$3,'Core Indicators'!FI50)</f>
        <v>1213</v>
      </c>
      <c r="M50" s="241">
        <f>_xlfn.DAYS(About!$A$3,'Core Indicators'!GG50)</f>
        <v>99</v>
      </c>
      <c r="N50" s="241">
        <f>_xlfn.DAYS(About!$A$3,'Core Indicators'!GO50)</f>
        <v>99</v>
      </c>
      <c r="O50" s="241">
        <f>_xlfn.DAYS(About!$A$3,'Core Indicators'!GW50)</f>
        <v>99</v>
      </c>
      <c r="P50" s="241">
        <f>_xlfn.DAYS(About!$A$3,'Core Indicators'!HE50)</f>
        <v>99</v>
      </c>
      <c r="Q50" s="241">
        <f>_xlfn.DAYS(About!$A$3,'Core Indicators'!HM50)</f>
        <v>99</v>
      </c>
      <c r="R50" s="241">
        <f>_xlfn.DAYS(About!$A$3,'Core Indicators'!HU50)</f>
        <v>99</v>
      </c>
      <c r="S50" s="241">
        <f>_xlfn.DAYS(About!$A$3,'Core Indicators'!IC50)</f>
        <v>99</v>
      </c>
      <c r="T50" s="241">
        <f>_xlfn.DAYS(About!$A$3,'Core Indicators'!IK50)</f>
        <v>99</v>
      </c>
      <c r="U50" s="241">
        <f>_xlfn.DAYS(About!$A$3,'Core Indicators'!IS50)</f>
        <v>99</v>
      </c>
      <c r="V50" s="241">
        <f t="shared" si="1"/>
        <v>151.19999999999999</v>
      </c>
    </row>
    <row r="51" spans="1:22" x14ac:dyDescent="0.25">
      <c r="A51" s="240" t="str">
        <f>Lists!C:C</f>
        <v>IRQ002</v>
      </c>
      <c r="B51" s="241">
        <f>_xlfn.DAYS(About!$A$3,'Core Indicators'!U51)</f>
        <v>25</v>
      </c>
      <c r="C51" s="241">
        <f>_xlfn.DAYS(About!$A$3,'Core Indicators'!AC51)</f>
        <v>25</v>
      </c>
      <c r="D51" s="241">
        <f>_xlfn.DAYS(About!$A$3,'Core Indicators'!AK51)</f>
        <v>25</v>
      </c>
      <c r="E51" s="241">
        <f>_xlfn.DAYS(About!$A$3,'Core Indicators'!AS51)</f>
        <v>25</v>
      </c>
      <c r="F51" s="241">
        <f>_xlfn.DAYS(About!$A$3,'Core Indicators'!BQ51)</f>
        <v>25</v>
      </c>
      <c r="G51" s="241">
        <f>_xlfn.DAYS(About!$A$3,'Core Indicators'!DM51)</f>
        <v>25</v>
      </c>
      <c r="H51" s="241">
        <f>_xlfn.DAYS(About!$A$3,'Core Indicators'!DU51)</f>
        <v>25</v>
      </c>
      <c r="I51" s="241">
        <f>_xlfn.DAYS(About!$A$3,'Core Indicators'!EC51)</f>
        <v>25</v>
      </c>
      <c r="J51" s="241">
        <f>_xlfn.DAYS(About!$A$3,'Core Indicators'!EK51)</f>
        <v>25</v>
      </c>
      <c r="K51" s="241">
        <f>_xlfn.DAYS(About!$A$3,'Core Indicators'!ES51)</f>
        <v>25</v>
      </c>
      <c r="L51" s="241">
        <f>_xlfn.DAYS(About!$A$3,'Core Indicators'!FI51)</f>
        <v>1296</v>
      </c>
      <c r="M51" s="241">
        <f>_xlfn.DAYS(About!$A$3,'Core Indicators'!GG51)</f>
        <v>99</v>
      </c>
      <c r="N51" s="241">
        <f>_xlfn.DAYS(About!$A$3,'Core Indicators'!GO51)</f>
        <v>99</v>
      </c>
      <c r="O51" s="241">
        <f>_xlfn.DAYS(About!$A$3,'Core Indicators'!GW51)</f>
        <v>99</v>
      </c>
      <c r="P51" s="241">
        <f>_xlfn.DAYS(About!$A$3,'Core Indicators'!HE51)</f>
        <v>99</v>
      </c>
      <c r="Q51" s="241">
        <f>_xlfn.DAYS(About!$A$3,'Core Indicators'!HM51)</f>
        <v>99</v>
      </c>
      <c r="R51" s="241">
        <f>_xlfn.DAYS(About!$A$3,'Core Indicators'!HU51)</f>
        <v>99</v>
      </c>
      <c r="S51" s="241">
        <f>_xlfn.DAYS(About!$A$3,'Core Indicators'!IC51)</f>
        <v>99</v>
      </c>
      <c r="T51" s="241">
        <f>_xlfn.DAYS(About!$A$3,'Core Indicators'!IK51)</f>
        <v>99</v>
      </c>
      <c r="U51" s="241">
        <f>_xlfn.DAYS(About!$A$3,'Core Indicators'!IS51)</f>
        <v>99</v>
      </c>
      <c r="V51" s="241">
        <f t="shared" si="1"/>
        <v>159.5</v>
      </c>
    </row>
    <row r="52" spans="1:22" x14ac:dyDescent="0.25">
      <c r="A52" s="240" t="str">
        <f>Lists!C:C</f>
        <v>IRQ003</v>
      </c>
      <c r="B52" s="241">
        <f>_xlfn.DAYS(About!$A$3,'Core Indicators'!U52)</f>
        <v>25</v>
      </c>
      <c r="C52" s="241">
        <f>_xlfn.DAYS(About!$A$3,'Core Indicators'!AC52)</f>
        <v>25</v>
      </c>
      <c r="D52" s="241">
        <f>_xlfn.DAYS(About!$A$3,'Core Indicators'!AK52)</f>
        <v>25</v>
      </c>
      <c r="E52" s="241">
        <f>_xlfn.DAYS(About!$A$3,'Core Indicators'!AS52)</f>
        <v>25</v>
      </c>
      <c r="F52" s="241">
        <f>_xlfn.DAYS(About!$A$3,'Core Indicators'!BQ52)</f>
        <v>25</v>
      </c>
      <c r="G52" s="241">
        <f>_xlfn.DAYS(About!$A$3,'Core Indicators'!DM52)</f>
        <v>25</v>
      </c>
      <c r="H52" s="241">
        <f>_xlfn.DAYS(About!$A$3,'Core Indicators'!DU52)</f>
        <v>25</v>
      </c>
      <c r="I52" s="241">
        <f>_xlfn.DAYS(About!$A$3,'Core Indicators'!EC52)</f>
        <v>25</v>
      </c>
      <c r="J52" s="241">
        <f>_xlfn.DAYS(About!$A$3,'Core Indicators'!EK52)</f>
        <v>25</v>
      </c>
      <c r="K52" s="241">
        <f>_xlfn.DAYS(About!$A$3,'Core Indicators'!ES52)</f>
        <v>25</v>
      </c>
      <c r="L52" s="241">
        <f>_xlfn.DAYS(About!$A$3,'Core Indicators'!FI52)</f>
        <v>1652</v>
      </c>
      <c r="M52" s="241">
        <f>_xlfn.DAYS(About!$A$3,'Core Indicators'!GG52)</f>
        <v>99</v>
      </c>
      <c r="N52" s="241">
        <f>_xlfn.DAYS(About!$A$3,'Core Indicators'!GO52)</f>
        <v>99</v>
      </c>
      <c r="O52" s="241">
        <f>_xlfn.DAYS(About!$A$3,'Core Indicators'!GW52)</f>
        <v>99</v>
      </c>
      <c r="P52" s="241">
        <f>_xlfn.DAYS(About!$A$3,'Core Indicators'!HE52)</f>
        <v>99</v>
      </c>
      <c r="Q52" s="241">
        <f>_xlfn.DAYS(About!$A$3,'Core Indicators'!HM52)</f>
        <v>99</v>
      </c>
      <c r="R52" s="241">
        <f>_xlfn.DAYS(About!$A$3,'Core Indicators'!HU52)</f>
        <v>99</v>
      </c>
      <c r="S52" s="241">
        <f>_xlfn.DAYS(About!$A$3,'Core Indicators'!IC52)</f>
        <v>99</v>
      </c>
      <c r="T52" s="241">
        <f>_xlfn.DAYS(About!$A$3,'Core Indicators'!IK52)</f>
        <v>99</v>
      </c>
      <c r="U52" s="241">
        <f>_xlfn.DAYS(About!$A$3,'Core Indicators'!IS52)</f>
        <v>99</v>
      </c>
      <c r="V52" s="241">
        <f t="shared" si="1"/>
        <v>195.1</v>
      </c>
    </row>
    <row r="53" spans="1:22" x14ac:dyDescent="0.25">
      <c r="A53" s="240" t="str">
        <f>Lists!C:C</f>
        <v>ITA002</v>
      </c>
      <c r="B53" s="241">
        <f>_xlfn.DAYS(About!$A$3,'Core Indicators'!U53)</f>
        <v>390</v>
      </c>
      <c r="C53" s="241">
        <f>_xlfn.DAYS(About!$A$3,'Core Indicators'!AC53)</f>
        <v>34</v>
      </c>
      <c r="D53" s="241">
        <f>_xlfn.DAYS(About!$A$3,'Core Indicators'!AK53)</f>
        <v>34</v>
      </c>
      <c r="E53" s="241">
        <f>_xlfn.DAYS(About!$A$3,'Core Indicators'!AS53)</f>
        <v>34</v>
      </c>
      <c r="F53" s="241">
        <f>_xlfn.DAYS(About!$A$3,'Core Indicators'!BQ53)</f>
        <v>34</v>
      </c>
      <c r="G53" s="241">
        <f>_xlfn.DAYS(About!$A$3,'Core Indicators'!DM53)</f>
        <v>34</v>
      </c>
      <c r="H53" s="241">
        <f>_xlfn.DAYS(About!$A$3,'Core Indicators'!DU53)</f>
        <v>34</v>
      </c>
      <c r="I53" s="241">
        <f>_xlfn.DAYS(About!$A$3,'Core Indicators'!EC53)</f>
        <v>34</v>
      </c>
      <c r="J53" s="241">
        <f>_xlfn.DAYS(About!$A$3,'Core Indicators'!EK53)</f>
        <v>34</v>
      </c>
      <c r="K53" s="241">
        <f>_xlfn.DAYS(About!$A$3,'Core Indicators'!ES53)</f>
        <v>34</v>
      </c>
      <c r="L53" s="241">
        <f>_xlfn.DAYS(About!$A$3,'Core Indicators'!FI53)</f>
        <v>390</v>
      </c>
      <c r="M53" s="241">
        <f>_xlfn.DAYS(About!$A$3,'Core Indicators'!GG53)</f>
        <v>103</v>
      </c>
      <c r="N53" s="241">
        <f>_xlfn.DAYS(About!$A$3,'Core Indicators'!GO53)</f>
        <v>103</v>
      </c>
      <c r="O53" s="241">
        <f>_xlfn.DAYS(About!$A$3,'Core Indicators'!GW53)</f>
        <v>103</v>
      </c>
      <c r="P53" s="241">
        <f>_xlfn.DAYS(About!$A$3,'Core Indicators'!HE53)</f>
        <v>103</v>
      </c>
      <c r="Q53" s="241">
        <f>_xlfn.DAYS(About!$A$3,'Core Indicators'!HM53)</f>
        <v>103</v>
      </c>
      <c r="R53" s="241">
        <f>_xlfn.DAYS(About!$A$3,'Core Indicators'!HU53)</f>
        <v>103</v>
      </c>
      <c r="S53" s="241">
        <f>_xlfn.DAYS(About!$A$3,'Core Indicators'!IC53)</f>
        <v>103</v>
      </c>
      <c r="T53" s="241">
        <f>_xlfn.DAYS(About!$A$3,'Core Indicators'!IK53)</f>
        <v>103</v>
      </c>
      <c r="U53" s="241">
        <f>_xlfn.DAYS(About!$A$3,'Core Indicators'!IS53)</f>
        <v>103</v>
      </c>
      <c r="V53" s="241">
        <f t="shared" si="1"/>
        <v>76.5</v>
      </c>
    </row>
    <row r="54" spans="1:22" x14ac:dyDescent="0.25">
      <c r="A54" s="240" t="str">
        <f>Lists!C:C</f>
        <v>JOR002</v>
      </c>
      <c r="B54" s="241">
        <f>_xlfn.DAYS(About!$A$3,'Core Indicators'!U54)</f>
        <v>63</v>
      </c>
      <c r="C54" s="241">
        <f>_xlfn.DAYS(About!$A$3,'Core Indicators'!AC54)</f>
        <v>36</v>
      </c>
      <c r="D54" s="241">
        <f>_xlfn.DAYS(About!$A$3,'Core Indicators'!AK54)</f>
        <v>36</v>
      </c>
      <c r="E54" s="241">
        <f>_xlfn.DAYS(About!$A$3,'Core Indicators'!AS54)</f>
        <v>36</v>
      </c>
      <c r="F54" s="241">
        <f>_xlfn.DAYS(About!$A$3,'Core Indicators'!BQ54)</f>
        <v>36</v>
      </c>
      <c r="G54" s="241">
        <f>_xlfn.DAYS(About!$A$3,'Core Indicators'!DM54)</f>
        <v>36</v>
      </c>
      <c r="H54" s="241">
        <f>_xlfn.DAYS(About!$A$3,'Core Indicators'!DU54)</f>
        <v>36</v>
      </c>
      <c r="I54" s="241">
        <f>_xlfn.DAYS(About!$A$3,'Core Indicators'!EC54)</f>
        <v>36</v>
      </c>
      <c r="J54" s="241">
        <f>_xlfn.DAYS(About!$A$3,'Core Indicators'!EK54)</f>
        <v>36</v>
      </c>
      <c r="K54" s="241">
        <f>_xlfn.DAYS(About!$A$3,'Core Indicators'!ES54)</f>
        <v>36</v>
      </c>
      <c r="L54" s="241">
        <f>_xlfn.DAYS(About!$A$3,'Core Indicators'!FI54)</f>
        <v>1148</v>
      </c>
      <c r="M54" s="241">
        <f>_xlfn.DAYS(About!$A$3,'Core Indicators'!GG54)</f>
        <v>99</v>
      </c>
      <c r="N54" s="241">
        <f>_xlfn.DAYS(About!$A$3,'Core Indicators'!GO54)</f>
        <v>99</v>
      </c>
      <c r="O54" s="241">
        <f>_xlfn.DAYS(About!$A$3,'Core Indicators'!GW54)</f>
        <v>99</v>
      </c>
      <c r="P54" s="241">
        <f>_xlfn.DAYS(About!$A$3,'Core Indicators'!HE54)</f>
        <v>99</v>
      </c>
      <c r="Q54" s="241">
        <f>_xlfn.DAYS(About!$A$3,'Core Indicators'!HM54)</f>
        <v>99</v>
      </c>
      <c r="R54" s="241">
        <f>_xlfn.DAYS(About!$A$3,'Core Indicators'!HU54)</f>
        <v>99</v>
      </c>
      <c r="S54" s="241">
        <f>_xlfn.DAYS(About!$A$3,'Core Indicators'!IC54)</f>
        <v>99</v>
      </c>
      <c r="T54" s="241">
        <f>_xlfn.DAYS(About!$A$3,'Core Indicators'!IK54)</f>
        <v>99</v>
      </c>
      <c r="U54" s="241">
        <f>_xlfn.DAYS(About!$A$3,'Core Indicators'!IS54)</f>
        <v>99</v>
      </c>
      <c r="V54" s="241">
        <f t="shared" si="1"/>
        <v>153.5</v>
      </c>
    </row>
    <row r="55" spans="1:22" x14ac:dyDescent="0.25">
      <c r="A55" s="240" t="str">
        <f>Lists!C:C</f>
        <v>KEN001</v>
      </c>
      <c r="B55" s="241">
        <f>_xlfn.DAYS(About!$A$3,'Core Indicators'!U55)</f>
        <v>36</v>
      </c>
      <c r="C55" s="241">
        <f>_xlfn.DAYS(About!$A$3,'Core Indicators'!AC55)</f>
        <v>36</v>
      </c>
      <c r="D55" s="241">
        <f>_xlfn.DAYS(About!$A$3,'Core Indicators'!AK55)</f>
        <v>36</v>
      </c>
      <c r="E55" s="241">
        <f>_xlfn.DAYS(About!$A$3,'Core Indicators'!AS55)</f>
        <v>36</v>
      </c>
      <c r="F55" s="241">
        <f>_xlfn.DAYS(About!$A$3,'Core Indicators'!BQ55)</f>
        <v>151</v>
      </c>
      <c r="G55" s="241">
        <f>_xlfn.DAYS(About!$A$3,'Core Indicators'!DM55)</f>
        <v>36</v>
      </c>
      <c r="H55" s="241">
        <f>_xlfn.DAYS(About!$A$3,'Core Indicators'!DU55)</f>
        <v>36</v>
      </c>
      <c r="I55" s="241">
        <f>_xlfn.DAYS(About!$A$3,'Core Indicators'!EC55)</f>
        <v>36</v>
      </c>
      <c r="J55" s="241">
        <f>_xlfn.DAYS(About!$A$3,'Core Indicators'!EK55)</f>
        <v>36</v>
      </c>
      <c r="K55" s="241">
        <f>_xlfn.DAYS(About!$A$3,'Core Indicators'!ES55)</f>
        <v>36</v>
      </c>
      <c r="L55" s="241">
        <f>_xlfn.DAYS(About!$A$3,'Core Indicators'!FI55)</f>
        <v>427</v>
      </c>
      <c r="M55" s="241">
        <f>_xlfn.DAYS(About!$A$3,'Core Indicators'!GG55)</f>
        <v>100</v>
      </c>
      <c r="N55" s="241">
        <f>_xlfn.DAYS(About!$A$3,'Core Indicators'!GO55)</f>
        <v>100</v>
      </c>
      <c r="O55" s="241">
        <f>_xlfn.DAYS(About!$A$3,'Core Indicators'!GW55)</f>
        <v>100</v>
      </c>
      <c r="P55" s="241">
        <f>_xlfn.DAYS(About!$A$3,'Core Indicators'!HE55)</f>
        <v>100</v>
      </c>
      <c r="Q55" s="241">
        <f>_xlfn.DAYS(About!$A$3,'Core Indicators'!HM55)</f>
        <v>100</v>
      </c>
      <c r="R55" s="241">
        <f>_xlfn.DAYS(About!$A$3,'Core Indicators'!HU55)</f>
        <v>100</v>
      </c>
      <c r="S55" s="241">
        <f>_xlfn.DAYS(About!$A$3,'Core Indicators'!IC55)</f>
        <v>100</v>
      </c>
      <c r="T55" s="241">
        <f>_xlfn.DAYS(About!$A$3,'Core Indicators'!IK55)</f>
        <v>100</v>
      </c>
      <c r="U55" s="241">
        <f>_xlfn.DAYS(About!$A$3,'Core Indicators'!IS55)</f>
        <v>100</v>
      </c>
      <c r="V55" s="241">
        <f t="shared" si="1"/>
        <v>93</v>
      </c>
    </row>
    <row r="56" spans="1:22" x14ac:dyDescent="0.25">
      <c r="A56" s="240" t="str">
        <f>Lists!C:C</f>
        <v>KEN002</v>
      </c>
      <c r="B56" s="241">
        <f>_xlfn.DAYS(About!$A$3,'Core Indicators'!U56)</f>
        <v>36</v>
      </c>
      <c r="C56" s="241">
        <f>_xlfn.DAYS(About!$A$3,'Core Indicators'!AC56)</f>
        <v>36</v>
      </c>
      <c r="D56" s="241">
        <f>_xlfn.DAYS(About!$A$3,'Core Indicators'!AK56)</f>
        <v>36</v>
      </c>
      <c r="E56" s="241">
        <f>_xlfn.DAYS(About!$A$3,'Core Indicators'!AS56)</f>
        <v>36</v>
      </c>
      <c r="F56" s="241">
        <f>_xlfn.DAYS(About!$A$3,'Core Indicators'!BQ56)</f>
        <v>427</v>
      </c>
      <c r="G56" s="241">
        <f>_xlfn.DAYS(About!$A$3,'Core Indicators'!DM56)</f>
        <v>36</v>
      </c>
      <c r="H56" s="241">
        <f>_xlfn.DAYS(About!$A$3,'Core Indicators'!DU56)</f>
        <v>36</v>
      </c>
      <c r="I56" s="241">
        <f>_xlfn.DAYS(About!$A$3,'Core Indicators'!EC56)</f>
        <v>36</v>
      </c>
      <c r="J56" s="241">
        <f>_xlfn.DAYS(About!$A$3,'Core Indicators'!EK56)</f>
        <v>36</v>
      </c>
      <c r="K56" s="241">
        <f>_xlfn.DAYS(About!$A$3,'Core Indicators'!ES56)</f>
        <v>36</v>
      </c>
      <c r="L56" s="241">
        <f>_xlfn.DAYS(About!$A$3,'Core Indicators'!FI56)</f>
        <v>36</v>
      </c>
      <c r="M56" s="241">
        <f>_xlfn.DAYS(About!$A$3,'Core Indicators'!GG56)</f>
        <v>100</v>
      </c>
      <c r="N56" s="241">
        <f>_xlfn.DAYS(About!$A$3,'Core Indicators'!GO56)</f>
        <v>100</v>
      </c>
      <c r="O56" s="241">
        <f>_xlfn.DAYS(About!$A$3,'Core Indicators'!GW56)</f>
        <v>100</v>
      </c>
      <c r="P56" s="241">
        <f>_xlfn.DAYS(About!$A$3,'Core Indicators'!HE56)</f>
        <v>100</v>
      </c>
      <c r="Q56" s="241">
        <f>_xlfn.DAYS(About!$A$3,'Core Indicators'!HM56)</f>
        <v>100</v>
      </c>
      <c r="R56" s="241">
        <f>_xlfn.DAYS(About!$A$3,'Core Indicators'!HU56)</f>
        <v>100</v>
      </c>
      <c r="S56" s="241">
        <f>_xlfn.DAYS(About!$A$3,'Core Indicators'!IC56)</f>
        <v>100</v>
      </c>
      <c r="T56" s="241">
        <f>_xlfn.DAYS(About!$A$3,'Core Indicators'!IK56)</f>
        <v>100</v>
      </c>
      <c r="U56" s="241">
        <f>_xlfn.DAYS(About!$A$3,'Core Indicators'!IS56)</f>
        <v>100</v>
      </c>
      <c r="V56" s="241">
        <f t="shared" si="1"/>
        <v>81.5</v>
      </c>
    </row>
    <row r="57" spans="1:22" x14ac:dyDescent="0.25">
      <c r="A57" s="240" t="str">
        <f>Lists!C:C</f>
        <v>KEN003</v>
      </c>
      <c r="B57" s="241">
        <f>_xlfn.DAYS(About!$A$3,'Core Indicators'!U57)</f>
        <v>36</v>
      </c>
      <c r="C57" s="241">
        <f>_xlfn.DAYS(About!$A$3,'Core Indicators'!AC57)</f>
        <v>36</v>
      </c>
      <c r="D57" s="241">
        <f>_xlfn.DAYS(About!$A$3,'Core Indicators'!AK57)</f>
        <v>36</v>
      </c>
      <c r="E57" s="241">
        <f>_xlfn.DAYS(About!$A$3,'Core Indicators'!AS57)</f>
        <v>427</v>
      </c>
      <c r="F57" s="241">
        <f>_xlfn.DAYS(About!$A$3,'Core Indicators'!BQ57)</f>
        <v>354</v>
      </c>
      <c r="G57" s="241">
        <f>_xlfn.DAYS(About!$A$3,'Core Indicators'!DM57)</f>
        <v>36</v>
      </c>
      <c r="H57" s="241">
        <f>_xlfn.DAYS(About!$A$3,'Core Indicators'!DU57)</f>
        <v>36</v>
      </c>
      <c r="I57" s="241">
        <f>_xlfn.DAYS(About!$A$3,'Core Indicators'!EC57)</f>
        <v>36</v>
      </c>
      <c r="J57" s="241">
        <f>_xlfn.DAYS(About!$A$3,'Core Indicators'!EK57)</f>
        <v>36</v>
      </c>
      <c r="K57" s="241">
        <f>_xlfn.DAYS(About!$A$3,'Core Indicators'!ES57)</f>
        <v>36</v>
      </c>
      <c r="L57" s="241">
        <f>_xlfn.DAYS(About!$A$3,'Core Indicators'!FI57)</f>
        <v>427</v>
      </c>
      <c r="M57" s="241">
        <f>_xlfn.DAYS(About!$A$3,'Core Indicators'!GG57)</f>
        <v>101</v>
      </c>
      <c r="N57" s="241">
        <f>_xlfn.DAYS(About!$A$3,'Core Indicators'!GO57)</f>
        <v>101</v>
      </c>
      <c r="O57" s="241">
        <f>_xlfn.DAYS(About!$A$3,'Core Indicators'!GW57)</f>
        <v>101</v>
      </c>
      <c r="P57" s="241">
        <f>_xlfn.DAYS(About!$A$3,'Core Indicators'!HE57)</f>
        <v>101</v>
      </c>
      <c r="Q57" s="241">
        <f>_xlfn.DAYS(About!$A$3,'Core Indicators'!HM57)</f>
        <v>101</v>
      </c>
      <c r="R57" s="241">
        <f>_xlfn.DAYS(About!$A$3,'Core Indicators'!HU57)</f>
        <v>101</v>
      </c>
      <c r="S57" s="241">
        <f>_xlfn.DAYS(About!$A$3,'Core Indicators'!IC57)</f>
        <v>101</v>
      </c>
      <c r="T57" s="241">
        <f>_xlfn.DAYS(About!$A$3,'Core Indicators'!IK57)</f>
        <v>101</v>
      </c>
      <c r="U57" s="241">
        <f>_xlfn.DAYS(About!$A$3,'Core Indicators'!IS57)</f>
        <v>101</v>
      </c>
      <c r="V57" s="241">
        <f t="shared" si="1"/>
        <v>152.5</v>
      </c>
    </row>
    <row r="58" spans="1:22" x14ac:dyDescent="0.25">
      <c r="A58" s="240" t="str">
        <f>Lists!C:C</f>
        <v>LBN002</v>
      </c>
      <c r="B58" s="241">
        <f>_xlfn.DAYS(About!$A$3,'Core Indicators'!U58)</f>
        <v>51</v>
      </c>
      <c r="C58" s="241">
        <f>_xlfn.DAYS(About!$A$3,'Core Indicators'!AC58)</f>
        <v>51</v>
      </c>
      <c r="D58" s="241">
        <f>_xlfn.DAYS(About!$A$3,'Core Indicators'!AK58)</f>
        <v>51</v>
      </c>
      <c r="E58" s="241">
        <f>_xlfn.DAYS(About!$A$3,'Core Indicators'!AS58)</f>
        <v>51</v>
      </c>
      <c r="F58" s="241">
        <f>_xlfn.DAYS(About!$A$3,'Core Indicators'!BQ58)</f>
        <v>51</v>
      </c>
      <c r="G58" s="241">
        <f>_xlfn.DAYS(About!$A$3,'Core Indicators'!DM58)</f>
        <v>51</v>
      </c>
      <c r="H58" s="241">
        <f>_xlfn.DAYS(About!$A$3,'Core Indicators'!DU58)</f>
        <v>51</v>
      </c>
      <c r="I58" s="241">
        <f>_xlfn.DAYS(About!$A$3,'Core Indicators'!EC58)</f>
        <v>51</v>
      </c>
      <c r="J58" s="241">
        <f>_xlfn.DAYS(About!$A$3,'Core Indicators'!EK58)</f>
        <v>51</v>
      </c>
      <c r="K58" s="241">
        <f>_xlfn.DAYS(About!$A$3,'Core Indicators'!ES58)</f>
        <v>51</v>
      </c>
      <c r="L58" s="241">
        <f>_xlfn.DAYS(About!$A$3,'Core Indicators'!FI58)</f>
        <v>1176</v>
      </c>
      <c r="M58" s="241">
        <f>_xlfn.DAYS(About!$A$3,'Core Indicators'!GG58)</f>
        <v>99</v>
      </c>
      <c r="N58" s="241">
        <f>_xlfn.DAYS(About!$A$3,'Core Indicators'!GO58)</f>
        <v>99</v>
      </c>
      <c r="O58" s="241">
        <f>_xlfn.DAYS(About!$A$3,'Core Indicators'!GW58)</f>
        <v>99</v>
      </c>
      <c r="P58" s="241">
        <f>_xlfn.DAYS(About!$A$3,'Core Indicators'!HE58)</f>
        <v>99</v>
      </c>
      <c r="Q58" s="241">
        <f>_xlfn.DAYS(About!$A$3,'Core Indicators'!HM58)</f>
        <v>99</v>
      </c>
      <c r="R58" s="241">
        <f>_xlfn.DAYS(About!$A$3,'Core Indicators'!HU58)</f>
        <v>99</v>
      </c>
      <c r="S58" s="241">
        <f>_xlfn.DAYS(About!$A$3,'Core Indicators'!IC58)</f>
        <v>99</v>
      </c>
      <c r="T58" s="241">
        <f>_xlfn.DAYS(About!$A$3,'Core Indicators'!IK58)</f>
        <v>99</v>
      </c>
      <c r="U58" s="241">
        <f>_xlfn.DAYS(About!$A$3,'Core Indicators'!IS58)</f>
        <v>99</v>
      </c>
      <c r="V58" s="241">
        <f t="shared" si="1"/>
        <v>168.3</v>
      </c>
    </row>
    <row r="59" spans="1:22" x14ac:dyDescent="0.25">
      <c r="A59" s="240" t="str">
        <f>Lists!C:C</f>
        <v>LBN004</v>
      </c>
      <c r="B59" s="241">
        <f>_xlfn.DAYS(About!$A$3,'Core Indicators'!U59)</f>
        <v>51</v>
      </c>
      <c r="C59" s="241">
        <f>_xlfn.DAYS(About!$A$3,'Core Indicators'!AC59)</f>
        <v>51</v>
      </c>
      <c r="D59" s="241">
        <f>_xlfn.DAYS(About!$A$3,'Core Indicators'!AK59)</f>
        <v>51</v>
      </c>
      <c r="E59" s="241">
        <f>_xlfn.DAYS(About!$A$3,'Core Indicators'!AS59)</f>
        <v>51</v>
      </c>
      <c r="F59" s="241">
        <f>_xlfn.DAYS(About!$A$3,'Core Indicators'!BQ59)</f>
        <v>51</v>
      </c>
      <c r="G59" s="241">
        <f>_xlfn.DAYS(About!$A$3,'Core Indicators'!DM59)</f>
        <v>51</v>
      </c>
      <c r="H59" s="241">
        <f>_xlfn.DAYS(About!$A$3,'Core Indicators'!DU59)</f>
        <v>51</v>
      </c>
      <c r="I59" s="241">
        <f>_xlfn.DAYS(About!$A$3,'Core Indicators'!EC59)</f>
        <v>51</v>
      </c>
      <c r="J59" s="241">
        <f>_xlfn.DAYS(About!$A$3,'Core Indicators'!EK59)</f>
        <v>51</v>
      </c>
      <c r="K59" s="241">
        <f>_xlfn.DAYS(About!$A$3,'Core Indicators'!ES59)</f>
        <v>51</v>
      </c>
      <c r="L59" s="241">
        <f>_xlfn.DAYS(About!$A$3,'Core Indicators'!FI59)</f>
        <v>1213</v>
      </c>
      <c r="M59" s="241">
        <f>_xlfn.DAYS(About!$A$3,'Core Indicators'!GG59)</f>
        <v>99</v>
      </c>
      <c r="N59" s="241">
        <f>_xlfn.DAYS(About!$A$3,'Core Indicators'!GO59)</f>
        <v>99</v>
      </c>
      <c r="O59" s="241">
        <f>_xlfn.DAYS(About!$A$3,'Core Indicators'!GW59)</f>
        <v>99</v>
      </c>
      <c r="P59" s="241">
        <f>_xlfn.DAYS(About!$A$3,'Core Indicators'!HE59)</f>
        <v>99</v>
      </c>
      <c r="Q59" s="241">
        <f>_xlfn.DAYS(About!$A$3,'Core Indicators'!HM59)</f>
        <v>99</v>
      </c>
      <c r="R59" s="241">
        <f>_xlfn.DAYS(About!$A$3,'Core Indicators'!HU59)</f>
        <v>99</v>
      </c>
      <c r="S59" s="241">
        <f>_xlfn.DAYS(About!$A$3,'Core Indicators'!IC59)</f>
        <v>99</v>
      </c>
      <c r="T59" s="241">
        <f>_xlfn.DAYS(About!$A$3,'Core Indicators'!IK59)</f>
        <v>99</v>
      </c>
      <c r="U59" s="241">
        <f>_xlfn.DAYS(About!$A$3,'Core Indicators'!IS59)</f>
        <v>99</v>
      </c>
      <c r="V59" s="241">
        <f t="shared" si="1"/>
        <v>172</v>
      </c>
    </row>
    <row r="60" spans="1:22" x14ac:dyDescent="0.25">
      <c r="A60" s="240" t="str">
        <f>Lists!C:C</f>
        <v>LBY001</v>
      </c>
      <c r="B60" s="241">
        <f>_xlfn.DAYS(About!$A$3,'Core Indicators'!U60)</f>
        <v>56</v>
      </c>
      <c r="C60" s="241">
        <f>_xlfn.DAYS(About!$A$3,'Core Indicators'!AC60)</f>
        <v>34</v>
      </c>
      <c r="D60" s="241">
        <f>_xlfn.DAYS(About!$A$3,'Core Indicators'!AK60)</f>
        <v>34</v>
      </c>
      <c r="E60" s="241">
        <f>_xlfn.DAYS(About!$A$3,'Core Indicators'!AS60)</f>
        <v>34</v>
      </c>
      <c r="F60" s="241">
        <f>_xlfn.DAYS(About!$A$3,'Core Indicators'!BQ60)</f>
        <v>34</v>
      </c>
      <c r="G60" s="241">
        <f>_xlfn.DAYS(About!$A$3,'Core Indicators'!DM60)</f>
        <v>34</v>
      </c>
      <c r="H60" s="241">
        <f>_xlfn.DAYS(About!$A$3,'Core Indicators'!DU60)</f>
        <v>34</v>
      </c>
      <c r="I60" s="241">
        <f>_xlfn.DAYS(About!$A$3,'Core Indicators'!EC60)</f>
        <v>34</v>
      </c>
      <c r="J60" s="241">
        <f>_xlfn.DAYS(About!$A$3,'Core Indicators'!EK60)</f>
        <v>34</v>
      </c>
      <c r="K60" s="241">
        <f>_xlfn.DAYS(About!$A$3,'Core Indicators'!ES60)</f>
        <v>34</v>
      </c>
      <c r="L60" s="241">
        <f>_xlfn.DAYS(About!$A$3,'Core Indicators'!FI60)</f>
        <v>390</v>
      </c>
      <c r="M60" s="241">
        <f>_xlfn.DAYS(About!$A$3,'Core Indicators'!GG60)</f>
        <v>100</v>
      </c>
      <c r="N60" s="241">
        <f>_xlfn.DAYS(About!$A$3,'Core Indicators'!GO60)</f>
        <v>100</v>
      </c>
      <c r="O60" s="241">
        <f>_xlfn.DAYS(About!$A$3,'Core Indicators'!GW60)</f>
        <v>100</v>
      </c>
      <c r="P60" s="241">
        <f>_xlfn.DAYS(About!$A$3,'Core Indicators'!HE60)</f>
        <v>100</v>
      </c>
      <c r="Q60" s="241">
        <f>_xlfn.DAYS(About!$A$3,'Core Indicators'!HM60)</f>
        <v>100</v>
      </c>
      <c r="R60" s="241">
        <f>_xlfn.DAYS(About!$A$3,'Core Indicators'!HU60)</f>
        <v>100</v>
      </c>
      <c r="S60" s="241">
        <f>_xlfn.DAYS(About!$A$3,'Core Indicators'!IC60)</f>
        <v>100</v>
      </c>
      <c r="T60" s="241">
        <f>_xlfn.DAYS(About!$A$3,'Core Indicators'!IK60)</f>
        <v>100</v>
      </c>
      <c r="U60" s="241">
        <f>_xlfn.DAYS(About!$A$3,'Core Indicators'!IS60)</f>
        <v>100</v>
      </c>
      <c r="V60" s="241">
        <f t="shared" si="1"/>
        <v>76.2</v>
      </c>
    </row>
    <row r="61" spans="1:22" x14ac:dyDescent="0.25">
      <c r="A61" s="240" t="str">
        <f>Lists!C:C</f>
        <v>LBY002</v>
      </c>
      <c r="B61" s="241">
        <f>_xlfn.DAYS(About!$A$3,'Core Indicators'!U61)</f>
        <v>56</v>
      </c>
      <c r="C61" s="241">
        <f>_xlfn.DAYS(About!$A$3,'Core Indicators'!AC61)</f>
        <v>34</v>
      </c>
      <c r="D61" s="241">
        <f>_xlfn.DAYS(About!$A$3,'Core Indicators'!AK61)</f>
        <v>34</v>
      </c>
      <c r="E61" s="241">
        <f>_xlfn.DAYS(About!$A$3,'Core Indicators'!AS61)</f>
        <v>34</v>
      </c>
      <c r="F61" s="241">
        <f>_xlfn.DAYS(About!$A$3,'Core Indicators'!BQ61)</f>
        <v>34</v>
      </c>
      <c r="G61" s="241">
        <f>_xlfn.DAYS(About!$A$3,'Core Indicators'!DM61)</f>
        <v>34</v>
      </c>
      <c r="H61" s="241">
        <f>_xlfn.DAYS(About!$A$3,'Core Indicators'!DU61)</f>
        <v>34</v>
      </c>
      <c r="I61" s="241">
        <f>_xlfn.DAYS(About!$A$3,'Core Indicators'!EC61)</f>
        <v>34</v>
      </c>
      <c r="J61" s="241">
        <f>_xlfn.DAYS(About!$A$3,'Core Indicators'!EK61)</f>
        <v>34</v>
      </c>
      <c r="K61" s="241">
        <f>_xlfn.DAYS(About!$A$3,'Core Indicators'!ES61)</f>
        <v>34</v>
      </c>
      <c r="L61" s="241">
        <f>_xlfn.DAYS(About!$A$3,'Core Indicators'!FI61)</f>
        <v>390</v>
      </c>
      <c r="M61" s="241">
        <f>_xlfn.DAYS(About!$A$3,'Core Indicators'!GG61)</f>
        <v>100</v>
      </c>
      <c r="N61" s="241">
        <f>_xlfn.DAYS(About!$A$3,'Core Indicators'!GO61)</f>
        <v>100</v>
      </c>
      <c r="O61" s="241">
        <f>_xlfn.DAYS(About!$A$3,'Core Indicators'!GW61)</f>
        <v>100</v>
      </c>
      <c r="P61" s="241">
        <f>_xlfn.DAYS(About!$A$3,'Core Indicators'!HE61)</f>
        <v>100</v>
      </c>
      <c r="Q61" s="241">
        <f>_xlfn.DAYS(About!$A$3,'Core Indicators'!HM61)</f>
        <v>100</v>
      </c>
      <c r="R61" s="241">
        <f>_xlfn.DAYS(About!$A$3,'Core Indicators'!HU61)</f>
        <v>100</v>
      </c>
      <c r="S61" s="241">
        <f>_xlfn.DAYS(About!$A$3,'Core Indicators'!IC61)</f>
        <v>100</v>
      </c>
      <c r="T61" s="241">
        <f>_xlfn.DAYS(About!$A$3,'Core Indicators'!IK61)</f>
        <v>100</v>
      </c>
      <c r="U61" s="241">
        <f>_xlfn.DAYS(About!$A$3,'Core Indicators'!IS61)</f>
        <v>100</v>
      </c>
      <c r="V61" s="241">
        <f t="shared" si="1"/>
        <v>76.2</v>
      </c>
    </row>
    <row r="62" spans="1:22" x14ac:dyDescent="0.25">
      <c r="A62" s="240" t="str">
        <f>Lists!C:C</f>
        <v>LKA002</v>
      </c>
      <c r="B62" s="241">
        <f>_xlfn.DAYS(About!$A$3,'Core Indicators'!U62)</f>
        <v>37</v>
      </c>
      <c r="C62" s="241">
        <f>_xlfn.DAYS(About!$A$3,'Core Indicators'!AC62)</f>
        <v>37</v>
      </c>
      <c r="D62" s="241">
        <f>_xlfn.DAYS(About!$A$3,'Core Indicators'!AK62)</f>
        <v>37</v>
      </c>
      <c r="E62" s="241">
        <f>_xlfn.DAYS(About!$A$3,'Core Indicators'!AS62)</f>
        <v>37</v>
      </c>
      <c r="F62" s="241">
        <f>_xlfn.DAYS(About!$A$3,'Core Indicators'!BQ62)</f>
        <v>37</v>
      </c>
      <c r="G62" s="241">
        <f>_xlfn.DAYS(About!$A$3,'Core Indicators'!DM62)</f>
        <v>37</v>
      </c>
      <c r="H62" s="241">
        <f>_xlfn.DAYS(About!$A$3,'Core Indicators'!DU62)</f>
        <v>37</v>
      </c>
      <c r="I62" s="241">
        <f>_xlfn.DAYS(About!$A$3,'Core Indicators'!EC62)</f>
        <v>37</v>
      </c>
      <c r="J62" s="241">
        <f>_xlfn.DAYS(About!$A$3,'Core Indicators'!EK62)</f>
        <v>37</v>
      </c>
      <c r="K62" s="241">
        <f>_xlfn.DAYS(About!$A$3,'Core Indicators'!ES62)</f>
        <v>37</v>
      </c>
      <c r="L62" s="241">
        <f>_xlfn.DAYS(About!$A$3,'Core Indicators'!FI62)</f>
        <v>37</v>
      </c>
      <c r="M62" s="241">
        <f>_xlfn.DAYS(About!$A$3,'Core Indicators'!GG62)</f>
        <v>100</v>
      </c>
      <c r="N62" s="241">
        <f>_xlfn.DAYS(About!$A$3,'Core Indicators'!GO62)</f>
        <v>100</v>
      </c>
      <c r="O62" s="241">
        <f>_xlfn.DAYS(About!$A$3,'Core Indicators'!GW62)</f>
        <v>100</v>
      </c>
      <c r="P62" s="241">
        <f>_xlfn.DAYS(About!$A$3,'Core Indicators'!HE62)</f>
        <v>100</v>
      </c>
      <c r="Q62" s="241">
        <f>_xlfn.DAYS(About!$A$3,'Core Indicators'!HM62)</f>
        <v>100</v>
      </c>
      <c r="R62" s="241">
        <f>_xlfn.DAYS(About!$A$3,'Core Indicators'!HU62)</f>
        <v>100</v>
      </c>
      <c r="S62" s="241">
        <f>_xlfn.DAYS(About!$A$3,'Core Indicators'!IC62)</f>
        <v>100</v>
      </c>
      <c r="T62" s="241">
        <f>_xlfn.DAYS(About!$A$3,'Core Indicators'!IK62)</f>
        <v>100</v>
      </c>
      <c r="U62" s="241">
        <f>_xlfn.DAYS(About!$A$3,'Core Indicators'!IS62)</f>
        <v>100</v>
      </c>
      <c r="V62" s="241">
        <f t="shared" si="1"/>
        <v>43.3</v>
      </c>
    </row>
    <row r="63" spans="1:22" x14ac:dyDescent="0.25">
      <c r="A63" s="240" t="str">
        <f>Lists!C:C</f>
        <v>MAR002</v>
      </c>
      <c r="B63" s="241">
        <f>_xlfn.DAYS(About!$A$3,'Core Indicators'!U63)</f>
        <v>390</v>
      </c>
      <c r="C63" s="241">
        <f>_xlfn.DAYS(About!$A$3,'Core Indicators'!AC63)</f>
        <v>34</v>
      </c>
      <c r="D63" s="241">
        <f>_xlfn.DAYS(About!$A$3,'Core Indicators'!AK63)</f>
        <v>34</v>
      </c>
      <c r="E63" s="241">
        <f>_xlfn.DAYS(About!$A$3,'Core Indicators'!AS63)</f>
        <v>34</v>
      </c>
      <c r="F63" s="241">
        <f>_xlfn.DAYS(About!$A$3,'Core Indicators'!BQ63)</f>
        <v>34</v>
      </c>
      <c r="G63" s="241">
        <f>_xlfn.DAYS(About!$A$3,'Core Indicators'!DM63)</f>
        <v>34</v>
      </c>
      <c r="H63" s="241">
        <f>_xlfn.DAYS(About!$A$3,'Core Indicators'!DU63)</f>
        <v>34</v>
      </c>
      <c r="I63" s="241">
        <f>_xlfn.DAYS(About!$A$3,'Core Indicators'!EC63)</f>
        <v>34</v>
      </c>
      <c r="J63" s="241">
        <f>_xlfn.DAYS(About!$A$3,'Core Indicators'!EK63)</f>
        <v>34</v>
      </c>
      <c r="K63" s="241">
        <f>_xlfn.DAYS(About!$A$3,'Core Indicators'!ES63)</f>
        <v>34</v>
      </c>
      <c r="L63" s="241">
        <f>_xlfn.DAYS(About!$A$3,'Core Indicators'!FI63)</f>
        <v>390</v>
      </c>
      <c r="M63" s="241">
        <f>_xlfn.DAYS(About!$A$3,'Core Indicators'!GG63)</f>
        <v>100</v>
      </c>
      <c r="N63" s="241">
        <f>_xlfn.DAYS(About!$A$3,'Core Indicators'!GO63)</f>
        <v>100</v>
      </c>
      <c r="O63" s="241">
        <f>_xlfn.DAYS(About!$A$3,'Core Indicators'!GW63)</f>
        <v>100</v>
      </c>
      <c r="P63" s="241">
        <f>_xlfn.DAYS(About!$A$3,'Core Indicators'!HE63)</f>
        <v>100</v>
      </c>
      <c r="Q63" s="241">
        <f>_xlfn.DAYS(About!$A$3,'Core Indicators'!HM63)</f>
        <v>100</v>
      </c>
      <c r="R63" s="241">
        <f>_xlfn.DAYS(About!$A$3,'Core Indicators'!HU63)</f>
        <v>100</v>
      </c>
      <c r="S63" s="241">
        <f>_xlfn.DAYS(About!$A$3,'Core Indicators'!IC63)</f>
        <v>100</v>
      </c>
      <c r="T63" s="241">
        <f>_xlfn.DAYS(About!$A$3,'Core Indicators'!IK63)</f>
        <v>100</v>
      </c>
      <c r="U63" s="241">
        <f>_xlfn.DAYS(About!$A$3,'Core Indicators'!IS63)</f>
        <v>100</v>
      </c>
      <c r="V63" s="241">
        <f t="shared" si="1"/>
        <v>76.2</v>
      </c>
    </row>
    <row r="64" spans="1:22" x14ac:dyDescent="0.25">
      <c r="A64" s="240" t="str">
        <f>Lists!C:C</f>
        <v>MDA002</v>
      </c>
      <c r="B64" s="241">
        <f>_xlfn.DAYS(About!$A$3,'Core Indicators'!U64)</f>
        <v>163</v>
      </c>
      <c r="C64" s="241">
        <f>_xlfn.DAYS(About!$A$3,'Core Indicators'!AC64)</f>
        <v>34</v>
      </c>
      <c r="D64" s="241">
        <f>_xlfn.DAYS(About!$A$3,'Core Indicators'!AK64)</f>
        <v>34</v>
      </c>
      <c r="E64" s="241">
        <f>_xlfn.DAYS(About!$A$3,'Core Indicators'!AS64)</f>
        <v>34</v>
      </c>
      <c r="F64" s="241">
        <f>_xlfn.DAYS(About!$A$3,'Core Indicators'!BQ64)</f>
        <v>34</v>
      </c>
      <c r="G64" s="241">
        <f>_xlfn.DAYS(About!$A$3,'Core Indicators'!DM64)</f>
        <v>34</v>
      </c>
      <c r="H64" s="241">
        <f>_xlfn.DAYS(About!$A$3,'Core Indicators'!DU64)</f>
        <v>34</v>
      </c>
      <c r="I64" s="241">
        <f>_xlfn.DAYS(About!$A$3,'Core Indicators'!EC64)</f>
        <v>34</v>
      </c>
      <c r="J64" s="241">
        <f>_xlfn.DAYS(About!$A$3,'Core Indicators'!EK64)</f>
        <v>34</v>
      </c>
      <c r="K64" s="241">
        <f>_xlfn.DAYS(About!$A$3,'Core Indicators'!ES64)</f>
        <v>34</v>
      </c>
      <c r="L64" s="241">
        <f>_xlfn.DAYS(About!$A$3,'Core Indicators'!FI64)</f>
        <v>390</v>
      </c>
      <c r="M64" s="241">
        <f>_xlfn.DAYS(About!$A$3,'Core Indicators'!GG64)</f>
        <v>103</v>
      </c>
      <c r="N64" s="241">
        <f>_xlfn.DAYS(About!$A$3,'Core Indicators'!GO64)</f>
        <v>103</v>
      </c>
      <c r="O64" s="241">
        <f>_xlfn.DAYS(About!$A$3,'Core Indicators'!GW64)</f>
        <v>103</v>
      </c>
      <c r="P64" s="241">
        <f>_xlfn.DAYS(About!$A$3,'Core Indicators'!HE64)</f>
        <v>103</v>
      </c>
      <c r="Q64" s="241">
        <f>_xlfn.DAYS(About!$A$3,'Core Indicators'!HM64)</f>
        <v>103</v>
      </c>
      <c r="R64" s="241">
        <f>_xlfn.DAYS(About!$A$3,'Core Indicators'!HU64)</f>
        <v>103</v>
      </c>
      <c r="S64" s="241">
        <f>_xlfn.DAYS(About!$A$3,'Core Indicators'!IC64)</f>
        <v>103</v>
      </c>
      <c r="T64" s="241">
        <f>_xlfn.DAYS(About!$A$3,'Core Indicators'!IK64)</f>
        <v>103</v>
      </c>
      <c r="U64" s="241">
        <f>_xlfn.DAYS(About!$A$3,'Core Indicators'!IS64)</f>
        <v>103</v>
      </c>
      <c r="V64" s="241">
        <f t="shared" si="1"/>
        <v>76.5</v>
      </c>
    </row>
    <row r="65" spans="1:22" x14ac:dyDescent="0.25">
      <c r="A65" s="240" t="str">
        <f>Lists!C:C</f>
        <v>MDG001</v>
      </c>
      <c r="B65" s="241">
        <f>_xlfn.DAYS(About!$A$3,'Core Indicators'!U65)</f>
        <v>86</v>
      </c>
      <c r="C65" s="241">
        <f>_xlfn.DAYS(About!$A$3,'Core Indicators'!AC65)</f>
        <v>86</v>
      </c>
      <c r="D65" s="241">
        <f>_xlfn.DAYS(About!$A$3,'Core Indicators'!AK65)</f>
        <v>86</v>
      </c>
      <c r="E65" s="241">
        <f>_xlfn.DAYS(About!$A$3,'Core Indicators'!AS65)</f>
        <v>147</v>
      </c>
      <c r="F65" s="241">
        <f>_xlfn.DAYS(About!$A$3,'Core Indicators'!BQ65)</f>
        <v>25</v>
      </c>
      <c r="G65" s="241">
        <f>_xlfn.DAYS(About!$A$3,'Core Indicators'!DM65)</f>
        <v>86</v>
      </c>
      <c r="H65" s="241">
        <f>_xlfn.DAYS(About!$A$3,'Core Indicators'!DU65)</f>
        <v>86</v>
      </c>
      <c r="I65" s="241">
        <f>_xlfn.DAYS(About!$A$3,'Core Indicators'!EC65)</f>
        <v>86</v>
      </c>
      <c r="J65" s="241">
        <f>_xlfn.DAYS(About!$A$3,'Core Indicators'!EK65)</f>
        <v>86</v>
      </c>
      <c r="K65" s="241">
        <f>_xlfn.DAYS(About!$A$3,'Core Indicators'!ES65)</f>
        <v>86</v>
      </c>
      <c r="L65" s="241">
        <f>_xlfn.DAYS(About!$A$3,'Core Indicators'!FI65)</f>
        <v>86</v>
      </c>
      <c r="M65" s="241">
        <f>_xlfn.DAYS(About!$A$3,'Core Indicators'!GG65)</f>
        <v>100</v>
      </c>
      <c r="N65" s="241">
        <f>_xlfn.DAYS(About!$A$3,'Core Indicators'!GO65)</f>
        <v>100</v>
      </c>
      <c r="O65" s="241">
        <f>_xlfn.DAYS(About!$A$3,'Core Indicators'!GW65)</f>
        <v>100</v>
      </c>
      <c r="P65" s="241">
        <f>_xlfn.DAYS(About!$A$3,'Core Indicators'!HE65)</f>
        <v>100</v>
      </c>
      <c r="Q65" s="241">
        <f>_xlfn.DAYS(About!$A$3,'Core Indicators'!HM65)</f>
        <v>100</v>
      </c>
      <c r="R65" s="241">
        <f>_xlfn.DAYS(About!$A$3,'Core Indicators'!HU65)</f>
        <v>100</v>
      </c>
      <c r="S65" s="241">
        <f>_xlfn.DAYS(About!$A$3,'Core Indicators'!IC65)</f>
        <v>100</v>
      </c>
      <c r="T65" s="241">
        <f>_xlfn.DAYS(About!$A$3,'Core Indicators'!IK65)</f>
        <v>100</v>
      </c>
      <c r="U65" s="241">
        <f>_xlfn.DAYS(About!$A$3,'Core Indicators'!IS65)</f>
        <v>100</v>
      </c>
      <c r="V65" s="241">
        <f t="shared" si="1"/>
        <v>87.4</v>
      </c>
    </row>
    <row r="66" spans="1:22" x14ac:dyDescent="0.25">
      <c r="A66" s="240" t="str">
        <f>Lists!C:C</f>
        <v>MDG002</v>
      </c>
      <c r="B66" s="241">
        <f>_xlfn.DAYS(About!$A$3,'Core Indicators'!U66)</f>
        <v>198</v>
      </c>
      <c r="C66" s="241">
        <f>_xlfn.DAYS(About!$A$3,'Core Indicators'!AC66)</f>
        <v>86</v>
      </c>
      <c r="D66" s="241">
        <f>_xlfn.DAYS(About!$A$3,'Core Indicators'!AK66)</f>
        <v>86</v>
      </c>
      <c r="E66" s="241">
        <f>_xlfn.DAYS(About!$A$3,'Core Indicators'!AS66)</f>
        <v>150</v>
      </c>
      <c r="F66" s="241">
        <f>_xlfn.DAYS(About!$A$3,'Core Indicators'!BQ66)</f>
        <v>198</v>
      </c>
      <c r="G66" s="241">
        <f>_xlfn.DAYS(About!$A$3,'Core Indicators'!DM66)</f>
        <v>86</v>
      </c>
      <c r="H66" s="241">
        <f>_xlfn.DAYS(About!$A$3,'Core Indicators'!DU66)</f>
        <v>86</v>
      </c>
      <c r="I66" s="241">
        <f>_xlfn.DAYS(About!$A$3,'Core Indicators'!EC66)</f>
        <v>86</v>
      </c>
      <c r="J66" s="241">
        <f>_xlfn.DAYS(About!$A$3,'Core Indicators'!EK66)</f>
        <v>86</v>
      </c>
      <c r="K66" s="241">
        <f>_xlfn.DAYS(About!$A$3,'Core Indicators'!ES66)</f>
        <v>86</v>
      </c>
      <c r="L66" s="241">
        <f>_xlfn.DAYS(About!$A$3,'Core Indicators'!FI66)</f>
        <v>86</v>
      </c>
      <c r="M66" s="241">
        <f>_xlfn.DAYS(About!$A$3,'Core Indicators'!GG66)</f>
        <v>100</v>
      </c>
      <c r="N66" s="241">
        <f>_xlfn.DAYS(About!$A$3,'Core Indicators'!GO66)</f>
        <v>100</v>
      </c>
      <c r="O66" s="241">
        <f>_xlfn.DAYS(About!$A$3,'Core Indicators'!GW66)</f>
        <v>100</v>
      </c>
      <c r="P66" s="241">
        <f>_xlfn.DAYS(About!$A$3,'Core Indicators'!HE66)</f>
        <v>100</v>
      </c>
      <c r="Q66" s="241">
        <f>_xlfn.DAYS(About!$A$3,'Core Indicators'!HM66)</f>
        <v>100</v>
      </c>
      <c r="R66" s="241">
        <f>_xlfn.DAYS(About!$A$3,'Core Indicators'!HU66)</f>
        <v>100</v>
      </c>
      <c r="S66" s="241">
        <f>_xlfn.DAYS(About!$A$3,'Core Indicators'!IC66)</f>
        <v>100</v>
      </c>
      <c r="T66" s="241">
        <f>_xlfn.DAYS(About!$A$3,'Core Indicators'!IK66)</f>
        <v>100</v>
      </c>
      <c r="U66" s="241">
        <f>_xlfn.DAYS(About!$A$3,'Core Indicators'!IS66)</f>
        <v>100</v>
      </c>
      <c r="V66" s="241">
        <f t="shared" si="1"/>
        <v>105</v>
      </c>
    </row>
    <row r="67" spans="1:22" x14ac:dyDescent="0.25">
      <c r="A67" s="240" t="str">
        <f>Lists!C:C</f>
        <v>MDG008</v>
      </c>
      <c r="B67" s="241">
        <f>_xlfn.DAYS(About!$A$3,'Core Indicators'!U67)</f>
        <v>86</v>
      </c>
      <c r="C67" s="241">
        <f>_xlfn.DAYS(About!$A$3,'Core Indicators'!AC67)</f>
        <v>86</v>
      </c>
      <c r="D67" s="241">
        <f>_xlfn.DAYS(About!$A$3,'Core Indicators'!AK67)</f>
        <v>86</v>
      </c>
      <c r="E67" s="241">
        <f>_xlfn.DAYS(About!$A$3,'Core Indicators'!AS67)</f>
        <v>86</v>
      </c>
      <c r="F67" s="241">
        <f>_xlfn.DAYS(About!$A$3,'Core Indicators'!BQ67)</f>
        <v>25</v>
      </c>
      <c r="G67" s="241">
        <f>_xlfn.DAYS(About!$A$3,'Core Indicators'!DM67)</f>
        <v>86</v>
      </c>
      <c r="H67" s="241">
        <f>_xlfn.DAYS(About!$A$3,'Core Indicators'!DU67)</f>
        <v>86</v>
      </c>
      <c r="I67" s="241">
        <f>_xlfn.DAYS(About!$A$3,'Core Indicators'!EC67)</f>
        <v>86</v>
      </c>
      <c r="J67" s="241">
        <f>_xlfn.DAYS(About!$A$3,'Core Indicators'!EK67)</f>
        <v>86</v>
      </c>
      <c r="K67" s="241">
        <f>_xlfn.DAYS(About!$A$3,'Core Indicators'!ES67)</f>
        <v>86</v>
      </c>
      <c r="L67" s="241">
        <f>_xlfn.DAYS(About!$A$3,'Core Indicators'!FI67)</f>
        <v>86</v>
      </c>
      <c r="M67" s="241">
        <f>_xlfn.DAYS(About!$A$3,'Core Indicators'!GG67)</f>
        <v>100</v>
      </c>
      <c r="N67" s="241">
        <f>_xlfn.DAYS(About!$A$3,'Core Indicators'!GO67)</f>
        <v>100</v>
      </c>
      <c r="O67" s="241">
        <f>_xlfn.DAYS(About!$A$3,'Core Indicators'!GW67)</f>
        <v>100</v>
      </c>
      <c r="P67" s="241">
        <f>_xlfn.DAYS(About!$A$3,'Core Indicators'!HE67)</f>
        <v>100</v>
      </c>
      <c r="Q67" s="241">
        <f>_xlfn.DAYS(About!$A$3,'Core Indicators'!HM67)</f>
        <v>100</v>
      </c>
      <c r="R67" s="241">
        <f>_xlfn.DAYS(About!$A$3,'Core Indicators'!HU67)</f>
        <v>100</v>
      </c>
      <c r="S67" s="241">
        <f>_xlfn.DAYS(About!$A$3,'Core Indicators'!IC67)</f>
        <v>100</v>
      </c>
      <c r="T67" s="241">
        <f>_xlfn.DAYS(About!$A$3,'Core Indicators'!IK67)</f>
        <v>100</v>
      </c>
      <c r="U67" s="241">
        <f>_xlfn.DAYS(About!$A$3,'Core Indicators'!IS67)</f>
        <v>100</v>
      </c>
      <c r="V67" s="241">
        <f t="shared" ref="V67:V98" si="2">AVERAGE(D67:M67)</f>
        <v>81.3</v>
      </c>
    </row>
    <row r="68" spans="1:22" x14ac:dyDescent="0.25">
      <c r="A68" s="240" t="str">
        <f>Lists!C:C</f>
        <v>MEX001</v>
      </c>
      <c r="B68" s="241">
        <f>_xlfn.DAYS(About!$A$3,'Core Indicators'!U68)</f>
        <v>150</v>
      </c>
      <c r="C68" s="241">
        <f>_xlfn.DAYS(About!$A$3,'Core Indicators'!AC68)</f>
        <v>150</v>
      </c>
      <c r="D68" s="241">
        <f>_xlfn.DAYS(About!$A$3,'Core Indicators'!AK68)</f>
        <v>150</v>
      </c>
      <c r="E68" s="241">
        <f>_xlfn.DAYS(About!$A$3,'Core Indicators'!AS68)</f>
        <v>150</v>
      </c>
      <c r="F68" s="241">
        <f>_xlfn.DAYS(About!$A$3,'Core Indicators'!BQ68)</f>
        <v>37</v>
      </c>
      <c r="G68" s="241">
        <f>_xlfn.DAYS(About!$A$3,'Core Indicators'!DM68)</f>
        <v>57</v>
      </c>
      <c r="H68" s="241">
        <f>_xlfn.DAYS(About!$A$3,'Core Indicators'!DU68)</f>
        <v>37</v>
      </c>
      <c r="I68" s="241">
        <f>_xlfn.DAYS(About!$A$3,'Core Indicators'!EC68)</f>
        <v>37</v>
      </c>
      <c r="J68" s="241">
        <f>_xlfn.DAYS(About!$A$3,'Core Indicators'!EK68)</f>
        <v>150</v>
      </c>
      <c r="K68" s="241">
        <f>_xlfn.DAYS(About!$A$3,'Core Indicators'!ES68)</f>
        <v>150</v>
      </c>
      <c r="L68" s="241">
        <f>_xlfn.DAYS(About!$A$3,'Core Indicators'!FI68)</f>
        <v>150</v>
      </c>
      <c r="M68" s="241">
        <f>_xlfn.DAYS(About!$A$3,'Core Indicators'!GG68)</f>
        <v>100</v>
      </c>
      <c r="N68" s="241">
        <f>_xlfn.DAYS(About!$A$3,'Core Indicators'!GO68)</f>
        <v>100</v>
      </c>
      <c r="O68" s="241">
        <f>_xlfn.DAYS(About!$A$3,'Core Indicators'!GW68)</f>
        <v>100</v>
      </c>
      <c r="P68" s="241">
        <f>_xlfn.DAYS(About!$A$3,'Core Indicators'!HE68)</f>
        <v>100</v>
      </c>
      <c r="Q68" s="241">
        <f>_xlfn.DAYS(About!$A$3,'Core Indicators'!HM68)</f>
        <v>100</v>
      </c>
      <c r="R68" s="241">
        <f>_xlfn.DAYS(About!$A$3,'Core Indicators'!HU68)</f>
        <v>100</v>
      </c>
      <c r="S68" s="241">
        <f>_xlfn.DAYS(About!$A$3,'Core Indicators'!IC68)</f>
        <v>100</v>
      </c>
      <c r="T68" s="241">
        <f>_xlfn.DAYS(About!$A$3,'Core Indicators'!IK68)</f>
        <v>100</v>
      </c>
      <c r="U68" s="241">
        <f>_xlfn.DAYS(About!$A$3,'Core Indicators'!IS68)</f>
        <v>100</v>
      </c>
      <c r="V68" s="241">
        <f t="shared" si="2"/>
        <v>101.8</v>
      </c>
    </row>
    <row r="69" spans="1:22" x14ac:dyDescent="0.25">
      <c r="A69" s="240" t="str">
        <f>Lists!C:C</f>
        <v>MEX002</v>
      </c>
      <c r="B69" s="241">
        <f>_xlfn.DAYS(About!$A$3,'Core Indicators'!U69)</f>
        <v>150</v>
      </c>
      <c r="C69" s="241">
        <f>_xlfn.DAYS(About!$A$3,'Core Indicators'!AC69)</f>
        <v>150</v>
      </c>
      <c r="D69" s="241">
        <f>_xlfn.DAYS(About!$A$3,'Core Indicators'!AK69)</f>
        <v>150</v>
      </c>
      <c r="E69" s="241">
        <f>_xlfn.DAYS(About!$A$3,'Core Indicators'!AS69)</f>
        <v>150</v>
      </c>
      <c r="F69" s="241">
        <f>_xlfn.DAYS(About!$A$3,'Core Indicators'!BQ69)</f>
        <v>37</v>
      </c>
      <c r="G69" s="241">
        <f>_xlfn.DAYS(About!$A$3,'Core Indicators'!DM69)</f>
        <v>150</v>
      </c>
      <c r="H69" s="241">
        <f>_xlfn.DAYS(About!$A$3,'Core Indicators'!DU69)</f>
        <v>150</v>
      </c>
      <c r="I69" s="241">
        <f>_xlfn.DAYS(About!$A$3,'Core Indicators'!EC69)</f>
        <v>150</v>
      </c>
      <c r="J69" s="241">
        <f>_xlfn.DAYS(About!$A$3,'Core Indicators'!EK69)</f>
        <v>150</v>
      </c>
      <c r="K69" s="241">
        <f>_xlfn.DAYS(About!$A$3,'Core Indicators'!ES69)</f>
        <v>150</v>
      </c>
      <c r="L69" s="241">
        <f>_xlfn.DAYS(About!$A$3,'Core Indicators'!FI69)</f>
        <v>150</v>
      </c>
      <c r="M69" s="241">
        <f>_xlfn.DAYS(About!$A$3,'Core Indicators'!GG69)</f>
        <v>100</v>
      </c>
      <c r="N69" s="241">
        <f>_xlfn.DAYS(About!$A$3,'Core Indicators'!GO69)</f>
        <v>100</v>
      </c>
      <c r="O69" s="241">
        <f>_xlfn.DAYS(About!$A$3,'Core Indicators'!GW69)</f>
        <v>100</v>
      </c>
      <c r="P69" s="241">
        <f>_xlfn.DAYS(About!$A$3,'Core Indicators'!HE69)</f>
        <v>100</v>
      </c>
      <c r="Q69" s="241">
        <f>_xlfn.DAYS(About!$A$3,'Core Indicators'!HM69)</f>
        <v>100</v>
      </c>
      <c r="R69" s="241">
        <f>_xlfn.DAYS(About!$A$3,'Core Indicators'!HU69)</f>
        <v>100</v>
      </c>
      <c r="S69" s="241">
        <f>_xlfn.DAYS(About!$A$3,'Core Indicators'!IC69)</f>
        <v>100</v>
      </c>
      <c r="T69" s="241">
        <f>_xlfn.DAYS(About!$A$3,'Core Indicators'!IK69)</f>
        <v>100</v>
      </c>
      <c r="U69" s="241">
        <f>_xlfn.DAYS(About!$A$3,'Core Indicators'!IS69)</f>
        <v>100</v>
      </c>
      <c r="V69" s="241">
        <f t="shared" si="2"/>
        <v>133.69999999999999</v>
      </c>
    </row>
    <row r="70" spans="1:22" x14ac:dyDescent="0.25">
      <c r="A70" s="240" t="str">
        <f>Lists!C:C</f>
        <v>MEX003</v>
      </c>
      <c r="B70" s="241">
        <f>_xlfn.DAYS(About!$A$3,'Core Indicators'!U70)</f>
        <v>150</v>
      </c>
      <c r="C70" s="241">
        <f>_xlfn.DAYS(About!$A$3,'Core Indicators'!AC70)</f>
        <v>37</v>
      </c>
      <c r="D70" s="241">
        <f>_xlfn.DAYS(About!$A$3,'Core Indicators'!AK70)</f>
        <v>37</v>
      </c>
      <c r="E70" s="241">
        <f>_xlfn.DAYS(About!$A$3,'Core Indicators'!AS70)</f>
        <v>37</v>
      </c>
      <c r="F70" s="241">
        <f>_xlfn.DAYS(About!$A$3,'Core Indicators'!BQ70)</f>
        <v>37</v>
      </c>
      <c r="G70" s="241">
        <f>_xlfn.DAYS(About!$A$3,'Core Indicators'!DM70)</f>
        <v>37</v>
      </c>
      <c r="H70" s="241">
        <f>_xlfn.DAYS(About!$A$3,'Core Indicators'!DU70)</f>
        <v>37</v>
      </c>
      <c r="I70" s="241">
        <f>_xlfn.DAYS(About!$A$3,'Core Indicators'!EC70)</f>
        <v>37</v>
      </c>
      <c r="J70" s="241">
        <f>_xlfn.DAYS(About!$A$3,'Core Indicators'!EK70)</f>
        <v>150</v>
      </c>
      <c r="K70" s="241">
        <f>_xlfn.DAYS(About!$A$3,'Core Indicators'!ES70)</f>
        <v>150</v>
      </c>
      <c r="L70" s="241">
        <f>_xlfn.DAYS(About!$A$3,'Core Indicators'!FI70)</f>
        <v>150</v>
      </c>
      <c r="M70" s="241">
        <f>_xlfn.DAYS(About!$A$3,'Core Indicators'!GG70)</f>
        <v>100</v>
      </c>
      <c r="N70" s="241">
        <f>_xlfn.DAYS(About!$A$3,'Core Indicators'!GO70)</f>
        <v>100</v>
      </c>
      <c r="O70" s="241">
        <f>_xlfn.DAYS(About!$A$3,'Core Indicators'!GW70)</f>
        <v>100</v>
      </c>
      <c r="P70" s="241">
        <f>_xlfn.DAYS(About!$A$3,'Core Indicators'!HE70)</f>
        <v>100</v>
      </c>
      <c r="Q70" s="241">
        <f>_xlfn.DAYS(About!$A$3,'Core Indicators'!HM70)</f>
        <v>100</v>
      </c>
      <c r="R70" s="241">
        <f>_xlfn.DAYS(About!$A$3,'Core Indicators'!HU70)</f>
        <v>100</v>
      </c>
      <c r="S70" s="241">
        <f>_xlfn.DAYS(About!$A$3,'Core Indicators'!IC70)</f>
        <v>100</v>
      </c>
      <c r="T70" s="241">
        <f>_xlfn.DAYS(About!$A$3,'Core Indicators'!IK70)</f>
        <v>100</v>
      </c>
      <c r="U70" s="241">
        <f>_xlfn.DAYS(About!$A$3,'Core Indicators'!IS70)</f>
        <v>100</v>
      </c>
      <c r="V70" s="241">
        <f t="shared" si="2"/>
        <v>77.2</v>
      </c>
    </row>
    <row r="71" spans="1:22" x14ac:dyDescent="0.25">
      <c r="A71" s="240" t="str">
        <f>Lists!C:C</f>
        <v>MLI001</v>
      </c>
      <c r="B71" s="241">
        <f>_xlfn.DAYS(About!$A$3,'Core Indicators'!U71)</f>
        <v>359</v>
      </c>
      <c r="C71" s="241">
        <f>_xlfn.DAYS(About!$A$3,'Core Indicators'!AC71)</f>
        <v>210</v>
      </c>
      <c r="D71" s="241">
        <f>_xlfn.DAYS(About!$A$3,'Core Indicators'!AK71)</f>
        <v>210</v>
      </c>
      <c r="E71" s="241">
        <f>_xlfn.DAYS(About!$A$3,'Core Indicators'!AS71)</f>
        <v>30</v>
      </c>
      <c r="F71" s="241">
        <f>_xlfn.DAYS(About!$A$3,'Core Indicators'!BQ71)</f>
        <v>30</v>
      </c>
      <c r="G71" s="241">
        <f>_xlfn.DAYS(About!$A$3,'Core Indicators'!DM71)</f>
        <v>210</v>
      </c>
      <c r="H71" s="241">
        <f>_xlfn.DAYS(About!$A$3,'Core Indicators'!DU71)</f>
        <v>210</v>
      </c>
      <c r="I71" s="241">
        <f>_xlfn.DAYS(About!$A$3,'Core Indicators'!EC71)</f>
        <v>210</v>
      </c>
      <c r="J71" s="241">
        <f>_xlfn.DAYS(About!$A$3,'Core Indicators'!EK71)</f>
        <v>210</v>
      </c>
      <c r="K71" s="241">
        <f>_xlfn.DAYS(About!$A$3,'Core Indicators'!ES71)</f>
        <v>210</v>
      </c>
      <c r="L71" s="241">
        <f>_xlfn.DAYS(About!$A$3,'Core Indicators'!FI71)</f>
        <v>30</v>
      </c>
      <c r="M71" s="241">
        <f>_xlfn.DAYS(About!$A$3,'Core Indicators'!GG71)</f>
        <v>102</v>
      </c>
      <c r="N71" s="241">
        <f>_xlfn.DAYS(About!$A$3,'Core Indicators'!GO71)</f>
        <v>102</v>
      </c>
      <c r="O71" s="241">
        <f>_xlfn.DAYS(About!$A$3,'Core Indicators'!GW71)</f>
        <v>102</v>
      </c>
      <c r="P71" s="241">
        <f>_xlfn.DAYS(About!$A$3,'Core Indicators'!HE71)</f>
        <v>102</v>
      </c>
      <c r="Q71" s="241">
        <f>_xlfn.DAYS(About!$A$3,'Core Indicators'!HM71)</f>
        <v>102</v>
      </c>
      <c r="R71" s="241">
        <f>_xlfn.DAYS(About!$A$3,'Core Indicators'!HU71)</f>
        <v>102</v>
      </c>
      <c r="S71" s="241">
        <f>_xlfn.DAYS(About!$A$3,'Core Indicators'!IC71)</f>
        <v>102</v>
      </c>
      <c r="T71" s="241">
        <f>_xlfn.DAYS(About!$A$3,'Core Indicators'!IK71)</f>
        <v>102</v>
      </c>
      <c r="U71" s="241">
        <f>_xlfn.DAYS(About!$A$3,'Core Indicators'!IS71)</f>
        <v>102</v>
      </c>
      <c r="V71" s="241">
        <f t="shared" si="2"/>
        <v>145.19999999999999</v>
      </c>
    </row>
    <row r="72" spans="1:22" x14ac:dyDescent="0.25">
      <c r="A72" s="240" t="str">
        <f>Lists!C:C</f>
        <v>MMR001</v>
      </c>
      <c r="B72" s="241">
        <f>_xlfn.DAYS(About!$A$3,'Core Indicators'!U72)</f>
        <v>37</v>
      </c>
      <c r="C72" s="241">
        <f>_xlfn.DAYS(About!$A$3,'Core Indicators'!AC72)</f>
        <v>37</v>
      </c>
      <c r="D72" s="241">
        <f>_xlfn.DAYS(About!$A$3,'Core Indicators'!AK72)</f>
        <v>37</v>
      </c>
      <c r="E72" s="241">
        <f>_xlfn.DAYS(About!$A$3,'Core Indicators'!AS72)</f>
        <v>37</v>
      </c>
      <c r="F72" s="241">
        <f>_xlfn.DAYS(About!$A$3,'Core Indicators'!BQ72)</f>
        <v>37</v>
      </c>
      <c r="G72" s="241">
        <f>_xlfn.DAYS(About!$A$3,'Core Indicators'!DM72)</f>
        <v>37</v>
      </c>
      <c r="H72" s="241">
        <f>_xlfn.DAYS(About!$A$3,'Core Indicators'!DU72)</f>
        <v>37</v>
      </c>
      <c r="I72" s="241">
        <f>_xlfn.DAYS(About!$A$3,'Core Indicators'!EC72)</f>
        <v>37</v>
      </c>
      <c r="J72" s="241">
        <f>_xlfn.DAYS(About!$A$3,'Core Indicators'!EK72)</f>
        <v>37</v>
      </c>
      <c r="K72" s="241">
        <f>_xlfn.DAYS(About!$A$3,'Core Indicators'!ES72)</f>
        <v>37</v>
      </c>
      <c r="L72" s="241">
        <f>_xlfn.DAYS(About!$A$3,'Core Indicators'!FI72)</f>
        <v>37</v>
      </c>
      <c r="M72" s="241">
        <f>_xlfn.DAYS(About!$A$3,'Core Indicators'!GG72)</f>
        <v>100</v>
      </c>
      <c r="N72" s="241">
        <f>_xlfn.DAYS(About!$A$3,'Core Indicators'!GO72)</f>
        <v>100</v>
      </c>
      <c r="O72" s="241">
        <f>_xlfn.DAYS(About!$A$3,'Core Indicators'!GW72)</f>
        <v>100</v>
      </c>
      <c r="P72" s="241">
        <f>_xlfn.DAYS(About!$A$3,'Core Indicators'!HE72)</f>
        <v>100</v>
      </c>
      <c r="Q72" s="241">
        <f>_xlfn.DAYS(About!$A$3,'Core Indicators'!HM72)</f>
        <v>100</v>
      </c>
      <c r="R72" s="241">
        <f>_xlfn.DAYS(About!$A$3,'Core Indicators'!HU72)</f>
        <v>100</v>
      </c>
      <c r="S72" s="241">
        <f>_xlfn.DAYS(About!$A$3,'Core Indicators'!IC72)</f>
        <v>100</v>
      </c>
      <c r="T72" s="241">
        <f>_xlfn.DAYS(About!$A$3,'Core Indicators'!IK72)</f>
        <v>100</v>
      </c>
      <c r="U72" s="241">
        <f>_xlfn.DAYS(About!$A$3,'Core Indicators'!IS72)</f>
        <v>100</v>
      </c>
      <c r="V72" s="241">
        <f t="shared" si="2"/>
        <v>43.3</v>
      </c>
    </row>
    <row r="73" spans="1:22" x14ac:dyDescent="0.25">
      <c r="A73" s="240" t="str">
        <f>Lists!C:C</f>
        <v>MMR002</v>
      </c>
      <c r="B73" s="241">
        <f>_xlfn.DAYS(About!$A$3,'Core Indicators'!U73)</f>
        <v>37</v>
      </c>
      <c r="C73" s="241">
        <f>_xlfn.DAYS(About!$A$3,'Core Indicators'!AC73)</f>
        <v>37</v>
      </c>
      <c r="D73" s="241">
        <f>_xlfn.DAYS(About!$A$3,'Core Indicators'!AK73)</f>
        <v>37</v>
      </c>
      <c r="E73" s="241">
        <f>_xlfn.DAYS(About!$A$3,'Core Indicators'!AS73)</f>
        <v>37</v>
      </c>
      <c r="F73" s="241">
        <f>_xlfn.DAYS(About!$A$3,'Core Indicators'!BQ73)</f>
        <v>37</v>
      </c>
      <c r="G73" s="241">
        <f>_xlfn.DAYS(About!$A$3,'Core Indicators'!DM73)</f>
        <v>37</v>
      </c>
      <c r="H73" s="241">
        <f>_xlfn.DAYS(About!$A$3,'Core Indicators'!DU73)</f>
        <v>37</v>
      </c>
      <c r="I73" s="241">
        <f>_xlfn.DAYS(About!$A$3,'Core Indicators'!EC73)</f>
        <v>37</v>
      </c>
      <c r="J73" s="241">
        <f>_xlfn.DAYS(About!$A$3,'Core Indicators'!EK73)</f>
        <v>37</v>
      </c>
      <c r="K73" s="241">
        <f>_xlfn.DAYS(About!$A$3,'Core Indicators'!ES73)</f>
        <v>37</v>
      </c>
      <c r="L73" s="241">
        <f>_xlfn.DAYS(About!$A$3,'Core Indicators'!FI73)</f>
        <v>37</v>
      </c>
      <c r="M73" s="241">
        <f>_xlfn.DAYS(About!$A$3,'Core Indicators'!GG73)</f>
        <v>100</v>
      </c>
      <c r="N73" s="241">
        <f>_xlfn.DAYS(About!$A$3,'Core Indicators'!GO73)</f>
        <v>100</v>
      </c>
      <c r="O73" s="241">
        <f>_xlfn.DAYS(About!$A$3,'Core Indicators'!GW73)</f>
        <v>100</v>
      </c>
      <c r="P73" s="241">
        <f>_xlfn.DAYS(About!$A$3,'Core Indicators'!HE73)</f>
        <v>100</v>
      </c>
      <c r="Q73" s="241">
        <f>_xlfn.DAYS(About!$A$3,'Core Indicators'!HM73)</f>
        <v>100</v>
      </c>
      <c r="R73" s="241">
        <f>_xlfn.DAYS(About!$A$3,'Core Indicators'!HU73)</f>
        <v>100</v>
      </c>
      <c r="S73" s="241">
        <f>_xlfn.DAYS(About!$A$3,'Core Indicators'!IC73)</f>
        <v>100</v>
      </c>
      <c r="T73" s="241">
        <f>_xlfn.DAYS(About!$A$3,'Core Indicators'!IK73)</f>
        <v>100</v>
      </c>
      <c r="U73" s="241">
        <f>_xlfn.DAYS(About!$A$3,'Core Indicators'!IS73)</f>
        <v>100</v>
      </c>
      <c r="V73" s="241">
        <f t="shared" si="2"/>
        <v>43.3</v>
      </c>
    </row>
    <row r="74" spans="1:22" x14ac:dyDescent="0.25">
      <c r="A74" s="240" t="str">
        <f>Lists!C:C</f>
        <v>MMR003</v>
      </c>
      <c r="B74" s="241">
        <f>_xlfn.DAYS(About!$A$3,'Core Indicators'!U74)</f>
        <v>37</v>
      </c>
      <c r="C74" s="241">
        <f>_xlfn.DAYS(About!$A$3,'Core Indicators'!AC74)</f>
        <v>37</v>
      </c>
      <c r="D74" s="241">
        <f>_xlfn.DAYS(About!$A$3,'Core Indicators'!AK74)</f>
        <v>37</v>
      </c>
      <c r="E74" s="241">
        <f>_xlfn.DAYS(About!$A$3,'Core Indicators'!AS74)</f>
        <v>37</v>
      </c>
      <c r="F74" s="241">
        <f>_xlfn.DAYS(About!$A$3,'Core Indicators'!BQ74)</f>
        <v>37</v>
      </c>
      <c r="G74" s="241">
        <f>_xlfn.DAYS(About!$A$3,'Core Indicators'!DM74)</f>
        <v>37</v>
      </c>
      <c r="H74" s="241">
        <f>_xlfn.DAYS(About!$A$3,'Core Indicators'!DU74)</f>
        <v>37</v>
      </c>
      <c r="I74" s="241">
        <f>_xlfn.DAYS(About!$A$3,'Core Indicators'!EC74)</f>
        <v>37</v>
      </c>
      <c r="J74" s="241">
        <f>_xlfn.DAYS(About!$A$3,'Core Indicators'!EK74)</f>
        <v>37</v>
      </c>
      <c r="K74" s="241">
        <f>_xlfn.DAYS(About!$A$3,'Core Indicators'!ES74)</f>
        <v>37</v>
      </c>
      <c r="L74" s="241">
        <f>_xlfn.DAYS(About!$A$3,'Core Indicators'!FI74)</f>
        <v>37</v>
      </c>
      <c r="M74" s="241">
        <f>_xlfn.DAYS(About!$A$3,'Core Indicators'!GG74)</f>
        <v>100</v>
      </c>
      <c r="N74" s="241">
        <f>_xlfn.DAYS(About!$A$3,'Core Indicators'!GO74)</f>
        <v>100</v>
      </c>
      <c r="O74" s="241">
        <f>_xlfn.DAYS(About!$A$3,'Core Indicators'!GW74)</f>
        <v>100</v>
      </c>
      <c r="P74" s="241">
        <f>_xlfn.DAYS(About!$A$3,'Core Indicators'!HE74)</f>
        <v>100</v>
      </c>
      <c r="Q74" s="241">
        <f>_xlfn.DAYS(About!$A$3,'Core Indicators'!HM74)</f>
        <v>100</v>
      </c>
      <c r="R74" s="241">
        <f>_xlfn.DAYS(About!$A$3,'Core Indicators'!HU74)</f>
        <v>100</v>
      </c>
      <c r="S74" s="241">
        <f>_xlfn.DAYS(About!$A$3,'Core Indicators'!IC74)</f>
        <v>100</v>
      </c>
      <c r="T74" s="241">
        <f>_xlfn.DAYS(About!$A$3,'Core Indicators'!IK74)</f>
        <v>100</v>
      </c>
      <c r="U74" s="241">
        <f>_xlfn.DAYS(About!$A$3,'Core Indicators'!IS74)</f>
        <v>100</v>
      </c>
      <c r="V74" s="241">
        <f t="shared" si="2"/>
        <v>43.3</v>
      </c>
    </row>
    <row r="75" spans="1:22" x14ac:dyDescent="0.25">
      <c r="A75" s="240" t="str">
        <f>Lists!C:C</f>
        <v>MMR004</v>
      </c>
      <c r="B75" s="241">
        <f>_xlfn.DAYS(About!$A$3,'Core Indicators'!U75)</f>
        <v>37</v>
      </c>
      <c r="C75" s="241">
        <f>_xlfn.DAYS(About!$A$3,'Core Indicators'!AC75)</f>
        <v>37</v>
      </c>
      <c r="D75" s="241">
        <f>_xlfn.DAYS(About!$A$3,'Core Indicators'!AK75)</f>
        <v>37</v>
      </c>
      <c r="E75" s="241">
        <f>_xlfn.DAYS(About!$A$3,'Core Indicators'!AS75)</f>
        <v>37</v>
      </c>
      <c r="F75" s="241">
        <f>_xlfn.DAYS(About!$A$3,'Core Indicators'!BQ75)</f>
        <v>37</v>
      </c>
      <c r="G75" s="241">
        <f>_xlfn.DAYS(About!$A$3,'Core Indicators'!DM75)</f>
        <v>37</v>
      </c>
      <c r="H75" s="241">
        <f>_xlfn.DAYS(About!$A$3,'Core Indicators'!DU75)</f>
        <v>37</v>
      </c>
      <c r="I75" s="241">
        <f>_xlfn.DAYS(About!$A$3,'Core Indicators'!EC75)</f>
        <v>37</v>
      </c>
      <c r="J75" s="241">
        <f>_xlfn.DAYS(About!$A$3,'Core Indicators'!EK75)</f>
        <v>37</v>
      </c>
      <c r="K75" s="241">
        <f>_xlfn.DAYS(About!$A$3,'Core Indicators'!ES75)</f>
        <v>37</v>
      </c>
      <c r="L75" s="241">
        <f>_xlfn.DAYS(About!$A$3,'Core Indicators'!FI75)</f>
        <v>37</v>
      </c>
      <c r="M75" s="241">
        <f>_xlfn.DAYS(About!$A$3,'Core Indicators'!GG75)</f>
        <v>100</v>
      </c>
      <c r="N75" s="241">
        <f>_xlfn.DAYS(About!$A$3,'Core Indicators'!GO75)</f>
        <v>100</v>
      </c>
      <c r="O75" s="241">
        <f>_xlfn.DAYS(About!$A$3,'Core Indicators'!GW75)</f>
        <v>100</v>
      </c>
      <c r="P75" s="241">
        <f>_xlfn.DAYS(About!$A$3,'Core Indicators'!HE75)</f>
        <v>100</v>
      </c>
      <c r="Q75" s="241">
        <f>_xlfn.DAYS(About!$A$3,'Core Indicators'!HM75)</f>
        <v>100</v>
      </c>
      <c r="R75" s="241">
        <f>_xlfn.DAYS(About!$A$3,'Core Indicators'!HU75)</f>
        <v>100</v>
      </c>
      <c r="S75" s="241">
        <f>_xlfn.DAYS(About!$A$3,'Core Indicators'!IC75)</f>
        <v>100</v>
      </c>
      <c r="T75" s="241">
        <f>_xlfn.DAYS(About!$A$3,'Core Indicators'!IK75)</f>
        <v>100</v>
      </c>
      <c r="U75" s="241">
        <f>_xlfn.DAYS(About!$A$3,'Core Indicators'!IS75)</f>
        <v>100</v>
      </c>
      <c r="V75" s="241">
        <f t="shared" si="2"/>
        <v>43.3</v>
      </c>
    </row>
    <row r="76" spans="1:22" x14ac:dyDescent="0.25">
      <c r="A76" s="240" t="str">
        <f>Lists!C:C</f>
        <v>MMR005</v>
      </c>
      <c r="B76" s="241">
        <f>_xlfn.DAYS(About!$A$3,'Core Indicators'!U76)</f>
        <v>37</v>
      </c>
      <c r="C76" s="241">
        <f>_xlfn.DAYS(About!$A$3,'Core Indicators'!AC76)</f>
        <v>37</v>
      </c>
      <c r="D76" s="241">
        <f>_xlfn.DAYS(About!$A$3,'Core Indicators'!AK76)</f>
        <v>37</v>
      </c>
      <c r="E76" s="241">
        <f>_xlfn.DAYS(About!$A$3,'Core Indicators'!AS76)</f>
        <v>87</v>
      </c>
      <c r="F76" s="241">
        <f>_xlfn.DAYS(About!$A$3,'Core Indicators'!BQ76)</f>
        <v>37</v>
      </c>
      <c r="G76" s="241">
        <f>_xlfn.DAYS(About!$A$3,'Core Indicators'!DM76)</f>
        <v>37</v>
      </c>
      <c r="H76" s="241">
        <f>_xlfn.DAYS(About!$A$3,'Core Indicators'!DU76)</f>
        <v>37</v>
      </c>
      <c r="I76" s="241">
        <f>_xlfn.DAYS(About!$A$3,'Core Indicators'!EC76)</f>
        <v>37</v>
      </c>
      <c r="J76" s="241">
        <f>_xlfn.DAYS(About!$A$3,'Core Indicators'!EK76)</f>
        <v>87</v>
      </c>
      <c r="K76" s="241">
        <f>_xlfn.DAYS(About!$A$3,'Core Indicators'!ES76)</f>
        <v>87</v>
      </c>
      <c r="L76" s="241">
        <f>_xlfn.DAYS(About!$A$3,'Core Indicators'!FI76)</f>
        <v>37</v>
      </c>
      <c r="M76" s="241">
        <f>_xlfn.DAYS(About!$A$3,'Core Indicators'!GG76)</f>
        <v>86</v>
      </c>
      <c r="N76" s="241">
        <f>_xlfn.DAYS(About!$A$3,'Core Indicators'!GO76)</f>
        <v>86</v>
      </c>
      <c r="O76" s="241">
        <f>_xlfn.DAYS(About!$A$3,'Core Indicators'!GW76)</f>
        <v>86</v>
      </c>
      <c r="P76" s="241">
        <f>_xlfn.DAYS(About!$A$3,'Core Indicators'!HE76)</f>
        <v>86</v>
      </c>
      <c r="Q76" s="241">
        <f>_xlfn.DAYS(About!$A$3,'Core Indicators'!HM76)</f>
        <v>86</v>
      </c>
      <c r="R76" s="241">
        <f>_xlfn.DAYS(About!$A$3,'Core Indicators'!HU76)</f>
        <v>86</v>
      </c>
      <c r="S76" s="241">
        <f>_xlfn.DAYS(About!$A$3,'Core Indicators'!IC76)</f>
        <v>86</v>
      </c>
      <c r="T76" s="241">
        <f>_xlfn.DAYS(About!$A$3,'Core Indicators'!IK76)</f>
        <v>86</v>
      </c>
      <c r="U76" s="241">
        <f>_xlfn.DAYS(About!$A$3,'Core Indicators'!IS76)</f>
        <v>86</v>
      </c>
      <c r="V76" s="241">
        <f t="shared" si="2"/>
        <v>56.9</v>
      </c>
    </row>
    <row r="77" spans="1:22" x14ac:dyDescent="0.25">
      <c r="A77" s="240" t="str">
        <f>Lists!C:C</f>
        <v>MNG001</v>
      </c>
      <c r="B77" s="241">
        <f>_xlfn.DAYS(About!$A$3,'Core Indicators'!U77)</f>
        <v>36</v>
      </c>
      <c r="C77" s="241">
        <f>_xlfn.DAYS(About!$A$3,'Core Indicators'!AC77)</f>
        <v>36</v>
      </c>
      <c r="D77" s="241">
        <f>_xlfn.DAYS(About!$A$3,'Core Indicators'!AK77)</f>
        <v>36</v>
      </c>
      <c r="E77" s="241">
        <f>_xlfn.DAYS(About!$A$3,'Core Indicators'!AS77)</f>
        <v>36</v>
      </c>
      <c r="F77" s="241">
        <f>_xlfn.DAYS(About!$A$3,'Core Indicators'!BQ77)</f>
        <v>36</v>
      </c>
      <c r="G77" s="241">
        <f>_xlfn.DAYS(About!$A$3,'Core Indicators'!DM77)</f>
        <v>36</v>
      </c>
      <c r="H77" s="241">
        <f>_xlfn.DAYS(About!$A$3,'Core Indicators'!DU77)</f>
        <v>36</v>
      </c>
      <c r="I77" s="241">
        <f>_xlfn.DAYS(About!$A$3,'Core Indicators'!EC77)</f>
        <v>36</v>
      </c>
      <c r="J77" s="241">
        <f>_xlfn.DAYS(About!$A$3,'Core Indicators'!EK77)</f>
        <v>36</v>
      </c>
      <c r="K77" s="241">
        <f>_xlfn.DAYS(About!$A$3,'Core Indicators'!ES77)</f>
        <v>36</v>
      </c>
      <c r="L77" s="241">
        <f>_xlfn.DAYS(About!$A$3,'Core Indicators'!FI77)</f>
        <v>36</v>
      </c>
      <c r="M77" s="241">
        <f>_xlfn.DAYS(About!$A$3,'Core Indicators'!GG77)</f>
        <v>36</v>
      </c>
      <c r="N77" s="241">
        <f>_xlfn.DAYS(About!$A$3,'Core Indicators'!GO77)</f>
        <v>36</v>
      </c>
      <c r="O77" s="241">
        <f>_xlfn.DAYS(About!$A$3,'Core Indicators'!GW77)</f>
        <v>36</v>
      </c>
      <c r="P77" s="241">
        <f>_xlfn.DAYS(About!$A$3,'Core Indicators'!HE77)</f>
        <v>36</v>
      </c>
      <c r="Q77" s="241">
        <f>_xlfn.DAYS(About!$A$3,'Core Indicators'!HM77)</f>
        <v>36</v>
      </c>
      <c r="R77" s="241">
        <f>_xlfn.DAYS(About!$A$3,'Core Indicators'!HU77)</f>
        <v>36</v>
      </c>
      <c r="S77" s="241">
        <f>_xlfn.DAYS(About!$A$3,'Core Indicators'!IC77)</f>
        <v>36</v>
      </c>
      <c r="T77" s="241">
        <f>_xlfn.DAYS(About!$A$3,'Core Indicators'!IK77)</f>
        <v>36</v>
      </c>
      <c r="U77" s="241">
        <f>_xlfn.DAYS(About!$A$3,'Core Indicators'!IS77)</f>
        <v>36</v>
      </c>
      <c r="V77" s="241">
        <f t="shared" si="2"/>
        <v>36</v>
      </c>
    </row>
    <row r="78" spans="1:22" x14ac:dyDescent="0.25">
      <c r="A78" s="240" t="str">
        <f>Lists!C:C</f>
        <v>MNG002</v>
      </c>
      <c r="B78" s="241">
        <f>_xlfn.DAYS(About!$A$3,'Core Indicators'!U78)</f>
        <v>37</v>
      </c>
      <c r="C78" s="241">
        <f>_xlfn.DAYS(About!$A$3,'Core Indicators'!AC78)</f>
        <v>37</v>
      </c>
      <c r="D78" s="241">
        <f>_xlfn.DAYS(About!$A$3,'Core Indicators'!AK78)</f>
        <v>37</v>
      </c>
      <c r="E78" s="241">
        <f>_xlfn.DAYS(About!$A$3,'Core Indicators'!AS78)</f>
        <v>37</v>
      </c>
      <c r="F78" s="241">
        <f>_xlfn.DAYS(About!$A$3,'Core Indicators'!BQ78)</f>
        <v>37</v>
      </c>
      <c r="G78" s="241">
        <f>_xlfn.DAYS(About!$A$3,'Core Indicators'!DM78)</f>
        <v>37</v>
      </c>
      <c r="H78" s="241">
        <f>_xlfn.DAYS(About!$A$3,'Core Indicators'!DU78)</f>
        <v>37</v>
      </c>
      <c r="I78" s="241">
        <f>_xlfn.DAYS(About!$A$3,'Core Indicators'!EC78)</f>
        <v>37</v>
      </c>
      <c r="J78" s="241">
        <f>_xlfn.DAYS(About!$A$3,'Core Indicators'!EK78)</f>
        <v>37</v>
      </c>
      <c r="K78" s="241">
        <f>_xlfn.DAYS(About!$A$3,'Core Indicators'!ES78)</f>
        <v>37</v>
      </c>
      <c r="L78" s="241">
        <f>_xlfn.DAYS(About!$A$3,'Core Indicators'!FI78)</f>
        <v>37</v>
      </c>
      <c r="M78" s="241">
        <f>_xlfn.DAYS(About!$A$3,'Core Indicators'!GG78)</f>
        <v>100</v>
      </c>
      <c r="N78" s="241">
        <f>_xlfn.DAYS(About!$A$3,'Core Indicators'!GO78)</f>
        <v>100</v>
      </c>
      <c r="O78" s="241">
        <f>_xlfn.DAYS(About!$A$3,'Core Indicators'!GW78)</f>
        <v>100</v>
      </c>
      <c r="P78" s="241">
        <f>_xlfn.DAYS(About!$A$3,'Core Indicators'!HE78)</f>
        <v>100</v>
      </c>
      <c r="Q78" s="241">
        <f>_xlfn.DAYS(About!$A$3,'Core Indicators'!HM78)</f>
        <v>100</v>
      </c>
      <c r="R78" s="241">
        <f>_xlfn.DAYS(About!$A$3,'Core Indicators'!HU78)</f>
        <v>100</v>
      </c>
      <c r="S78" s="241">
        <f>_xlfn.DAYS(About!$A$3,'Core Indicators'!IC78)</f>
        <v>100</v>
      </c>
      <c r="T78" s="241">
        <f>_xlfn.DAYS(About!$A$3,'Core Indicators'!IK78)</f>
        <v>100</v>
      </c>
      <c r="U78" s="241">
        <f>_xlfn.DAYS(About!$A$3,'Core Indicators'!IS78)</f>
        <v>100</v>
      </c>
      <c r="V78" s="241">
        <f t="shared" si="2"/>
        <v>43.3</v>
      </c>
    </row>
    <row r="79" spans="1:22" x14ac:dyDescent="0.25">
      <c r="A79" s="240" t="str">
        <f>Lists!C:C</f>
        <v>MNG003</v>
      </c>
      <c r="B79" s="241">
        <f>_xlfn.DAYS(About!$A$3,'Core Indicators'!U79)</f>
        <v>36</v>
      </c>
      <c r="C79" s="241">
        <f>_xlfn.DAYS(About!$A$3,'Core Indicators'!AC79)</f>
        <v>36</v>
      </c>
      <c r="D79" s="241">
        <f>_xlfn.DAYS(About!$A$3,'Core Indicators'!AK79)</f>
        <v>36</v>
      </c>
      <c r="E79" s="241">
        <f>_xlfn.DAYS(About!$A$3,'Core Indicators'!AS79)</f>
        <v>36</v>
      </c>
      <c r="F79" s="241">
        <f>_xlfn.DAYS(About!$A$3,'Core Indicators'!BQ79)</f>
        <v>36</v>
      </c>
      <c r="G79" s="241">
        <f>_xlfn.DAYS(About!$A$3,'Core Indicators'!DM79)</f>
        <v>36</v>
      </c>
      <c r="H79" s="241">
        <f>_xlfn.DAYS(About!$A$3,'Core Indicators'!DU79)</f>
        <v>36</v>
      </c>
      <c r="I79" s="241">
        <f>_xlfn.DAYS(About!$A$3,'Core Indicators'!EC79)</f>
        <v>36</v>
      </c>
      <c r="J79" s="241">
        <f>_xlfn.DAYS(About!$A$3,'Core Indicators'!EK79)</f>
        <v>36</v>
      </c>
      <c r="K79" s="241">
        <f>_xlfn.DAYS(About!$A$3,'Core Indicators'!ES79)</f>
        <v>36</v>
      </c>
      <c r="L79" s="241">
        <f>_xlfn.DAYS(About!$A$3,'Core Indicators'!FI79)</f>
        <v>36</v>
      </c>
      <c r="M79" s="241">
        <f>_xlfn.DAYS(About!$A$3,'Core Indicators'!GG79)</f>
        <v>36</v>
      </c>
      <c r="N79" s="241">
        <f>_xlfn.DAYS(About!$A$3,'Core Indicators'!GO79)</f>
        <v>36</v>
      </c>
      <c r="O79" s="241">
        <f>_xlfn.DAYS(About!$A$3,'Core Indicators'!GW79)</f>
        <v>36</v>
      </c>
      <c r="P79" s="241">
        <f>_xlfn.DAYS(About!$A$3,'Core Indicators'!HE79)</f>
        <v>36</v>
      </c>
      <c r="Q79" s="241">
        <f>_xlfn.DAYS(About!$A$3,'Core Indicators'!HM79)</f>
        <v>36</v>
      </c>
      <c r="R79" s="241">
        <f>_xlfn.DAYS(About!$A$3,'Core Indicators'!HU79)</f>
        <v>36</v>
      </c>
      <c r="S79" s="241">
        <f>_xlfn.DAYS(About!$A$3,'Core Indicators'!IC79)</f>
        <v>36</v>
      </c>
      <c r="T79" s="241">
        <f>_xlfn.DAYS(About!$A$3,'Core Indicators'!IK79)</f>
        <v>36</v>
      </c>
      <c r="U79" s="241">
        <f>_xlfn.DAYS(About!$A$3,'Core Indicators'!IS79)</f>
        <v>36</v>
      </c>
      <c r="V79" s="241">
        <f t="shared" si="2"/>
        <v>36</v>
      </c>
    </row>
    <row r="80" spans="1:22" x14ac:dyDescent="0.25">
      <c r="A80" s="240" t="str">
        <f>Lists!C:C</f>
        <v>MOZ001</v>
      </c>
      <c r="B80" s="241">
        <f>_xlfn.DAYS(About!$A$3,'Core Indicators'!U80)</f>
        <v>86</v>
      </c>
      <c r="C80" s="241">
        <f>_xlfn.DAYS(About!$A$3,'Core Indicators'!AC80)</f>
        <v>25</v>
      </c>
      <c r="D80" s="241">
        <f>_xlfn.DAYS(About!$A$3,'Core Indicators'!AK80)</f>
        <v>25</v>
      </c>
      <c r="E80" s="241">
        <f>_xlfn.DAYS(About!$A$3,'Core Indicators'!AS80)</f>
        <v>25</v>
      </c>
      <c r="F80" s="241">
        <f>_xlfn.DAYS(About!$A$3,'Core Indicators'!BQ80)</f>
        <v>25</v>
      </c>
      <c r="G80" s="241">
        <f>_xlfn.DAYS(About!$A$3,'Core Indicators'!DM80)</f>
        <v>25</v>
      </c>
      <c r="H80" s="241">
        <f>_xlfn.DAYS(About!$A$3,'Core Indicators'!DU80)</f>
        <v>25</v>
      </c>
      <c r="I80" s="241">
        <f>_xlfn.DAYS(About!$A$3,'Core Indicators'!EC80)</f>
        <v>25</v>
      </c>
      <c r="J80" s="241">
        <f>_xlfn.DAYS(About!$A$3,'Core Indicators'!EK80)</f>
        <v>25</v>
      </c>
      <c r="K80" s="241">
        <f>_xlfn.DAYS(About!$A$3,'Core Indicators'!ES80)</f>
        <v>25</v>
      </c>
      <c r="L80" s="241">
        <f>_xlfn.DAYS(About!$A$3,'Core Indicators'!FI80)</f>
        <v>86</v>
      </c>
      <c r="M80" s="241">
        <f>_xlfn.DAYS(About!$A$3,'Core Indicators'!GG80)</f>
        <v>100</v>
      </c>
      <c r="N80" s="241">
        <f>_xlfn.DAYS(About!$A$3,'Core Indicators'!GO80)</f>
        <v>100</v>
      </c>
      <c r="O80" s="241">
        <f>_xlfn.DAYS(About!$A$3,'Core Indicators'!GW80)</f>
        <v>100</v>
      </c>
      <c r="P80" s="241">
        <f>_xlfn.DAYS(About!$A$3,'Core Indicators'!HE80)</f>
        <v>100</v>
      </c>
      <c r="Q80" s="241">
        <f>_xlfn.DAYS(About!$A$3,'Core Indicators'!HM80)</f>
        <v>100</v>
      </c>
      <c r="R80" s="241">
        <f>_xlfn.DAYS(About!$A$3,'Core Indicators'!HU80)</f>
        <v>100</v>
      </c>
      <c r="S80" s="241">
        <f>_xlfn.DAYS(About!$A$3,'Core Indicators'!IC80)</f>
        <v>100</v>
      </c>
      <c r="T80" s="241">
        <f>_xlfn.DAYS(About!$A$3,'Core Indicators'!IK80)</f>
        <v>100</v>
      </c>
      <c r="U80" s="241">
        <f>_xlfn.DAYS(About!$A$3,'Core Indicators'!IS80)</f>
        <v>100</v>
      </c>
      <c r="V80" s="241">
        <f t="shared" si="2"/>
        <v>38.6</v>
      </c>
    </row>
    <row r="81" spans="1:22" x14ac:dyDescent="0.25">
      <c r="A81" s="240" t="str">
        <f>Lists!C:C</f>
        <v>MOZ004</v>
      </c>
      <c r="B81" s="241">
        <f>_xlfn.DAYS(About!$A$3,'Core Indicators'!U81)</f>
        <v>86</v>
      </c>
      <c r="C81" s="241">
        <f>_xlfn.DAYS(About!$A$3,'Core Indicators'!AC81)</f>
        <v>25</v>
      </c>
      <c r="D81" s="241">
        <f>_xlfn.DAYS(About!$A$3,'Core Indicators'!AK81)</f>
        <v>25</v>
      </c>
      <c r="E81" s="241">
        <f>_xlfn.DAYS(About!$A$3,'Core Indicators'!AS81)</f>
        <v>25</v>
      </c>
      <c r="F81" s="241">
        <f>_xlfn.DAYS(About!$A$3,'Core Indicators'!BQ81)</f>
        <v>25</v>
      </c>
      <c r="G81" s="241">
        <f>_xlfn.DAYS(About!$A$3,'Core Indicators'!DM81)</f>
        <v>25</v>
      </c>
      <c r="H81" s="241">
        <f>_xlfn.DAYS(About!$A$3,'Core Indicators'!DU81)</f>
        <v>25</v>
      </c>
      <c r="I81" s="241">
        <f>_xlfn.DAYS(About!$A$3,'Core Indicators'!EC81)</f>
        <v>25</v>
      </c>
      <c r="J81" s="241">
        <f>_xlfn.DAYS(About!$A$3,'Core Indicators'!EK81)</f>
        <v>25</v>
      </c>
      <c r="K81" s="241">
        <f>_xlfn.DAYS(About!$A$3,'Core Indicators'!ES81)</f>
        <v>25</v>
      </c>
      <c r="L81" s="241">
        <f>_xlfn.DAYS(About!$A$3,'Core Indicators'!FI81)</f>
        <v>86</v>
      </c>
      <c r="M81" s="241">
        <f>_xlfn.DAYS(About!$A$3,'Core Indicators'!GG81)</f>
        <v>100</v>
      </c>
      <c r="N81" s="241">
        <f>_xlfn.DAYS(About!$A$3,'Core Indicators'!GO81)</f>
        <v>100</v>
      </c>
      <c r="O81" s="241">
        <f>_xlfn.DAYS(About!$A$3,'Core Indicators'!GW81)</f>
        <v>100</v>
      </c>
      <c r="P81" s="241">
        <f>_xlfn.DAYS(About!$A$3,'Core Indicators'!HE81)</f>
        <v>100</v>
      </c>
      <c r="Q81" s="241">
        <f>_xlfn.DAYS(About!$A$3,'Core Indicators'!HM81)</f>
        <v>100</v>
      </c>
      <c r="R81" s="241">
        <f>_xlfn.DAYS(About!$A$3,'Core Indicators'!HU81)</f>
        <v>100</v>
      </c>
      <c r="S81" s="241">
        <f>_xlfn.DAYS(About!$A$3,'Core Indicators'!IC81)</f>
        <v>100</v>
      </c>
      <c r="T81" s="241">
        <f>_xlfn.DAYS(About!$A$3,'Core Indicators'!IK81)</f>
        <v>100</v>
      </c>
      <c r="U81" s="241">
        <f>_xlfn.DAYS(About!$A$3,'Core Indicators'!IS81)</f>
        <v>100</v>
      </c>
      <c r="V81" s="241">
        <f t="shared" si="2"/>
        <v>38.6</v>
      </c>
    </row>
    <row r="82" spans="1:22" x14ac:dyDescent="0.25">
      <c r="A82" s="240" t="str">
        <f>Lists!C:C</f>
        <v>MOZ009</v>
      </c>
      <c r="B82" s="241">
        <f>_xlfn.DAYS(About!$A$3,'Core Indicators'!U82)</f>
        <v>86</v>
      </c>
      <c r="C82" s="241">
        <f>_xlfn.DAYS(About!$A$3,'Core Indicators'!AC82)</f>
        <v>86</v>
      </c>
      <c r="D82" s="241">
        <f>_xlfn.DAYS(About!$A$3,'Core Indicators'!AK82)</f>
        <v>86</v>
      </c>
      <c r="E82" s="241">
        <f>_xlfn.DAYS(About!$A$3,'Core Indicators'!AS82)</f>
        <v>56</v>
      </c>
      <c r="F82" s="241">
        <f>_xlfn.DAYS(About!$A$3,'Core Indicators'!BQ82)</f>
        <v>56</v>
      </c>
      <c r="G82" s="241">
        <f>_xlfn.DAYS(About!$A$3,'Core Indicators'!DM82)</f>
        <v>86</v>
      </c>
      <c r="H82" s="241">
        <f>_xlfn.DAYS(About!$A$3,'Core Indicators'!DU82)</f>
        <v>86</v>
      </c>
      <c r="I82" s="241">
        <f>_xlfn.DAYS(About!$A$3,'Core Indicators'!EC82)</f>
        <v>86</v>
      </c>
      <c r="J82" s="241">
        <f>_xlfn.DAYS(About!$A$3,'Core Indicators'!EK82)</f>
        <v>86</v>
      </c>
      <c r="K82" s="241">
        <f>_xlfn.DAYS(About!$A$3,'Core Indicators'!ES82)</f>
        <v>86</v>
      </c>
      <c r="L82" s="241">
        <f>_xlfn.DAYS(About!$A$3,'Core Indicators'!FI82)</f>
        <v>86</v>
      </c>
      <c r="M82" s="241">
        <f>_xlfn.DAYS(About!$A$3,'Core Indicators'!GG82)</f>
        <v>100</v>
      </c>
      <c r="N82" s="241">
        <f>_xlfn.DAYS(About!$A$3,'Core Indicators'!GO82)</f>
        <v>100</v>
      </c>
      <c r="O82" s="241">
        <f>_xlfn.DAYS(About!$A$3,'Core Indicators'!GW82)</f>
        <v>100</v>
      </c>
      <c r="P82" s="241">
        <f>_xlfn.DAYS(About!$A$3,'Core Indicators'!HE82)</f>
        <v>100</v>
      </c>
      <c r="Q82" s="241">
        <f>_xlfn.DAYS(About!$A$3,'Core Indicators'!HM82)</f>
        <v>100</v>
      </c>
      <c r="R82" s="241">
        <f>_xlfn.DAYS(About!$A$3,'Core Indicators'!HU82)</f>
        <v>100</v>
      </c>
      <c r="S82" s="241">
        <f>_xlfn.DAYS(About!$A$3,'Core Indicators'!IC82)</f>
        <v>100</v>
      </c>
      <c r="T82" s="241">
        <f>_xlfn.DAYS(About!$A$3,'Core Indicators'!IK82)</f>
        <v>100</v>
      </c>
      <c r="U82" s="241">
        <f>_xlfn.DAYS(About!$A$3,'Core Indicators'!IS82)</f>
        <v>100</v>
      </c>
      <c r="V82" s="241">
        <f t="shared" si="2"/>
        <v>81.400000000000006</v>
      </c>
    </row>
    <row r="83" spans="1:22" x14ac:dyDescent="0.25">
      <c r="A83" s="240" t="str">
        <f>Lists!C:C</f>
        <v>MOZ010</v>
      </c>
      <c r="B83" s="241">
        <f>_xlfn.DAYS(About!$A$3,'Core Indicators'!U83)</f>
        <v>86</v>
      </c>
      <c r="C83" s="241">
        <f>_xlfn.DAYS(About!$A$3,'Core Indicators'!AC83)</f>
        <v>86</v>
      </c>
      <c r="D83" s="241">
        <f>_xlfn.DAYS(About!$A$3,'Core Indicators'!AK83)</f>
        <v>86</v>
      </c>
      <c r="E83" s="241">
        <f>_xlfn.DAYS(About!$A$3,'Core Indicators'!AS83)</f>
        <v>86</v>
      </c>
      <c r="F83" s="241">
        <f>_xlfn.DAYS(About!$A$3,'Core Indicators'!BQ83)</f>
        <v>25</v>
      </c>
      <c r="G83" s="241">
        <f>_xlfn.DAYS(About!$A$3,'Core Indicators'!DM83)</f>
        <v>86</v>
      </c>
      <c r="H83" s="241">
        <f>_xlfn.DAYS(About!$A$3,'Core Indicators'!DU83)</f>
        <v>86</v>
      </c>
      <c r="I83" s="241">
        <f>_xlfn.DAYS(About!$A$3,'Core Indicators'!EC83)</f>
        <v>86</v>
      </c>
      <c r="J83" s="241">
        <f>_xlfn.DAYS(About!$A$3,'Core Indicators'!EK83)</f>
        <v>86</v>
      </c>
      <c r="K83" s="241">
        <f>_xlfn.DAYS(About!$A$3,'Core Indicators'!ES83)</f>
        <v>86</v>
      </c>
      <c r="L83" s="241">
        <f>_xlfn.DAYS(About!$A$3,'Core Indicators'!FI83)</f>
        <v>86</v>
      </c>
      <c r="M83" s="241">
        <f>_xlfn.DAYS(About!$A$3,'Core Indicators'!GG83)</f>
        <v>100</v>
      </c>
      <c r="N83" s="241">
        <f>_xlfn.DAYS(About!$A$3,'Core Indicators'!GO83)</f>
        <v>100</v>
      </c>
      <c r="O83" s="241">
        <f>_xlfn.DAYS(About!$A$3,'Core Indicators'!GW83)</f>
        <v>100</v>
      </c>
      <c r="P83" s="241">
        <f>_xlfn.DAYS(About!$A$3,'Core Indicators'!HE83)</f>
        <v>100</v>
      </c>
      <c r="Q83" s="241">
        <f>_xlfn.DAYS(About!$A$3,'Core Indicators'!HM83)</f>
        <v>100</v>
      </c>
      <c r="R83" s="241">
        <f>_xlfn.DAYS(About!$A$3,'Core Indicators'!HU83)</f>
        <v>100</v>
      </c>
      <c r="S83" s="241">
        <f>_xlfn.DAYS(About!$A$3,'Core Indicators'!IC83)</f>
        <v>100</v>
      </c>
      <c r="T83" s="241">
        <f>_xlfn.DAYS(About!$A$3,'Core Indicators'!IK83)</f>
        <v>100</v>
      </c>
      <c r="U83" s="241">
        <f>_xlfn.DAYS(About!$A$3,'Core Indicators'!IS83)</f>
        <v>100</v>
      </c>
      <c r="V83" s="241">
        <f t="shared" si="2"/>
        <v>81.3</v>
      </c>
    </row>
    <row r="84" spans="1:22" x14ac:dyDescent="0.25">
      <c r="A84" s="240" t="str">
        <f>Lists!C:C</f>
        <v>MRT002</v>
      </c>
      <c r="B84" s="241">
        <f>_xlfn.DAYS(About!$A$3,'Core Indicators'!U84)</f>
        <v>117</v>
      </c>
      <c r="C84" s="241">
        <f>_xlfn.DAYS(About!$A$3,'Core Indicators'!AC84)</f>
        <v>117</v>
      </c>
      <c r="D84" s="241">
        <f>_xlfn.DAYS(About!$A$3,'Core Indicators'!AK84)</f>
        <v>117</v>
      </c>
      <c r="E84" s="241">
        <f>_xlfn.DAYS(About!$A$3,'Core Indicators'!AS84)</f>
        <v>34</v>
      </c>
      <c r="F84" s="241">
        <f>_xlfn.DAYS(About!$A$3,'Core Indicators'!BQ84)</f>
        <v>34</v>
      </c>
      <c r="G84" s="241">
        <f>_xlfn.DAYS(About!$A$3,'Core Indicators'!DM84)</f>
        <v>117</v>
      </c>
      <c r="H84" s="241">
        <f>_xlfn.DAYS(About!$A$3,'Core Indicators'!DU84)</f>
        <v>117</v>
      </c>
      <c r="I84" s="241">
        <f>_xlfn.DAYS(About!$A$3,'Core Indicators'!EC84)</f>
        <v>117</v>
      </c>
      <c r="J84" s="241">
        <f>_xlfn.DAYS(About!$A$3,'Core Indicators'!EK84)</f>
        <v>117</v>
      </c>
      <c r="K84" s="241">
        <f>_xlfn.DAYS(About!$A$3,'Core Indicators'!ES84)</f>
        <v>117</v>
      </c>
      <c r="L84" s="241">
        <f>_xlfn.DAYS(About!$A$3,'Core Indicators'!FI84)</f>
        <v>117</v>
      </c>
      <c r="M84" s="241">
        <f>_xlfn.DAYS(About!$A$3,'Core Indicators'!GG84)</f>
        <v>100</v>
      </c>
      <c r="N84" s="241">
        <f>_xlfn.DAYS(About!$A$3,'Core Indicators'!GO84)</f>
        <v>100</v>
      </c>
      <c r="O84" s="241">
        <f>_xlfn.DAYS(About!$A$3,'Core Indicators'!GW84)</f>
        <v>100</v>
      </c>
      <c r="P84" s="241">
        <f>_xlfn.DAYS(About!$A$3,'Core Indicators'!HE84)</f>
        <v>100</v>
      </c>
      <c r="Q84" s="241">
        <f>_xlfn.DAYS(About!$A$3,'Core Indicators'!HM84)</f>
        <v>100</v>
      </c>
      <c r="R84" s="241">
        <f>_xlfn.DAYS(About!$A$3,'Core Indicators'!HU84)</f>
        <v>100</v>
      </c>
      <c r="S84" s="241">
        <f>_xlfn.DAYS(About!$A$3,'Core Indicators'!IC84)</f>
        <v>100</v>
      </c>
      <c r="T84" s="241">
        <f>_xlfn.DAYS(About!$A$3,'Core Indicators'!IK84)</f>
        <v>100</v>
      </c>
      <c r="U84" s="241">
        <f>_xlfn.DAYS(About!$A$3,'Core Indicators'!IS84)</f>
        <v>100</v>
      </c>
      <c r="V84" s="241">
        <f t="shared" si="2"/>
        <v>98.7</v>
      </c>
    </row>
    <row r="85" spans="1:22" x14ac:dyDescent="0.25">
      <c r="A85" s="240" t="str">
        <f>Lists!C:C</f>
        <v>MRT003</v>
      </c>
      <c r="B85" s="241">
        <f>_xlfn.DAYS(About!$A$3,'Core Indicators'!U85)</f>
        <v>1061</v>
      </c>
      <c r="C85" s="241">
        <f>_xlfn.DAYS(About!$A$3,'Core Indicators'!AC85)</f>
        <v>34</v>
      </c>
      <c r="D85" s="241">
        <f>_xlfn.DAYS(About!$A$3,'Core Indicators'!AK85)</f>
        <v>34</v>
      </c>
      <c r="E85" s="241">
        <f>_xlfn.DAYS(About!$A$3,'Core Indicators'!AS85)</f>
        <v>1094</v>
      </c>
      <c r="F85" s="241">
        <f>_xlfn.DAYS(About!$A$3,'Core Indicators'!BQ85)</f>
        <v>34</v>
      </c>
      <c r="G85" s="241">
        <f>_xlfn.DAYS(About!$A$3,'Core Indicators'!DM85)</f>
        <v>34</v>
      </c>
      <c r="H85" s="241">
        <f>_xlfn.DAYS(About!$A$3,'Core Indicators'!DU85)</f>
        <v>34</v>
      </c>
      <c r="I85" s="241">
        <f>_xlfn.DAYS(About!$A$3,'Core Indicators'!EC85)</f>
        <v>34</v>
      </c>
      <c r="J85" s="241">
        <f>_xlfn.DAYS(About!$A$3,'Core Indicators'!EK85)</f>
        <v>34</v>
      </c>
      <c r="K85" s="241">
        <f>_xlfn.DAYS(About!$A$3,'Core Indicators'!ES85)</f>
        <v>34</v>
      </c>
      <c r="L85" s="241">
        <f>_xlfn.DAYS(About!$A$3,'Core Indicators'!FI85)</f>
        <v>225</v>
      </c>
      <c r="M85" s="241">
        <f>_xlfn.DAYS(About!$A$3,'Core Indicators'!GG85)</f>
        <v>100</v>
      </c>
      <c r="N85" s="241">
        <f>_xlfn.DAYS(About!$A$3,'Core Indicators'!GO85)</f>
        <v>100</v>
      </c>
      <c r="O85" s="241">
        <f>_xlfn.DAYS(About!$A$3,'Core Indicators'!GW85)</f>
        <v>100</v>
      </c>
      <c r="P85" s="241">
        <f>_xlfn.DAYS(About!$A$3,'Core Indicators'!HE85)</f>
        <v>100</v>
      </c>
      <c r="Q85" s="241">
        <f>_xlfn.DAYS(About!$A$3,'Core Indicators'!HM85)</f>
        <v>100</v>
      </c>
      <c r="R85" s="241">
        <f>_xlfn.DAYS(About!$A$3,'Core Indicators'!HU85)</f>
        <v>100</v>
      </c>
      <c r="S85" s="241">
        <f>_xlfn.DAYS(About!$A$3,'Core Indicators'!IC85)</f>
        <v>100</v>
      </c>
      <c r="T85" s="241">
        <f>_xlfn.DAYS(About!$A$3,'Core Indicators'!IK85)</f>
        <v>100</v>
      </c>
      <c r="U85" s="241">
        <f>_xlfn.DAYS(About!$A$3,'Core Indicators'!IS85)</f>
        <v>100</v>
      </c>
      <c r="V85" s="241">
        <f t="shared" si="2"/>
        <v>165.7</v>
      </c>
    </row>
    <row r="86" spans="1:22" x14ac:dyDescent="0.25">
      <c r="A86" s="240" t="str">
        <f>Lists!C:C</f>
        <v>MWI002</v>
      </c>
      <c r="B86" s="241">
        <f>_xlfn.DAYS(About!$A$3,'Core Indicators'!U86)</f>
        <v>25</v>
      </c>
      <c r="C86" s="241">
        <f>_xlfn.DAYS(About!$A$3,'Core Indicators'!AC86)</f>
        <v>25</v>
      </c>
      <c r="D86" s="241">
        <f>_xlfn.DAYS(About!$A$3,'Core Indicators'!AK86)</f>
        <v>25</v>
      </c>
      <c r="E86" s="241">
        <f>_xlfn.DAYS(About!$A$3,'Core Indicators'!AS86)</f>
        <v>25</v>
      </c>
      <c r="F86" s="241">
        <f>_xlfn.DAYS(About!$A$3,'Core Indicators'!BQ86)</f>
        <v>25</v>
      </c>
      <c r="G86" s="241">
        <f>_xlfn.DAYS(About!$A$3,'Core Indicators'!DM86)</f>
        <v>25</v>
      </c>
      <c r="H86" s="241">
        <f>_xlfn.DAYS(About!$A$3,'Core Indicators'!DU86)</f>
        <v>25</v>
      </c>
      <c r="I86" s="241">
        <f>_xlfn.DAYS(About!$A$3,'Core Indicators'!EC86)</f>
        <v>25</v>
      </c>
      <c r="J86" s="241">
        <f>_xlfn.DAYS(About!$A$3,'Core Indicators'!EK86)</f>
        <v>25</v>
      </c>
      <c r="K86" s="241">
        <f>_xlfn.DAYS(About!$A$3,'Core Indicators'!ES86)</f>
        <v>25</v>
      </c>
      <c r="L86" s="241">
        <f>_xlfn.DAYS(About!$A$3,'Core Indicators'!FI86)</f>
        <v>119</v>
      </c>
      <c r="M86" s="241">
        <f>_xlfn.DAYS(About!$A$3,'Core Indicators'!GG86)</f>
        <v>100</v>
      </c>
      <c r="N86" s="241">
        <f>_xlfn.DAYS(About!$A$3,'Core Indicators'!GO86)</f>
        <v>100</v>
      </c>
      <c r="O86" s="241">
        <f>_xlfn.DAYS(About!$A$3,'Core Indicators'!GW86)</f>
        <v>100</v>
      </c>
      <c r="P86" s="241">
        <f>_xlfn.DAYS(About!$A$3,'Core Indicators'!HE86)</f>
        <v>100</v>
      </c>
      <c r="Q86" s="241">
        <f>_xlfn.DAYS(About!$A$3,'Core Indicators'!HM86)</f>
        <v>100</v>
      </c>
      <c r="R86" s="241">
        <f>_xlfn.DAYS(About!$A$3,'Core Indicators'!HU86)</f>
        <v>100</v>
      </c>
      <c r="S86" s="241">
        <f>_xlfn.DAYS(About!$A$3,'Core Indicators'!IC86)</f>
        <v>100</v>
      </c>
      <c r="T86" s="241">
        <f>_xlfn.DAYS(About!$A$3,'Core Indicators'!IK86)</f>
        <v>100</v>
      </c>
      <c r="U86" s="241">
        <f>_xlfn.DAYS(About!$A$3,'Core Indicators'!IS86)</f>
        <v>100</v>
      </c>
      <c r="V86" s="241">
        <f t="shared" si="2"/>
        <v>41.9</v>
      </c>
    </row>
    <row r="87" spans="1:22" x14ac:dyDescent="0.25">
      <c r="A87" s="240" t="str">
        <f>Lists!C:C</f>
        <v>MWI005</v>
      </c>
      <c r="B87" s="241">
        <f>_xlfn.DAYS(About!$A$3,'Core Indicators'!U87)</f>
        <v>25</v>
      </c>
      <c r="C87" s="241">
        <f>_xlfn.DAYS(About!$A$3,'Core Indicators'!AC87)</f>
        <v>25</v>
      </c>
      <c r="D87" s="241">
        <f>_xlfn.DAYS(About!$A$3,'Core Indicators'!AK87)</f>
        <v>25</v>
      </c>
      <c r="E87" s="241">
        <f>_xlfn.DAYS(About!$A$3,'Core Indicators'!AS87)</f>
        <v>25</v>
      </c>
      <c r="F87" s="241">
        <f>_xlfn.DAYS(About!$A$3,'Core Indicators'!BQ87)</f>
        <v>25</v>
      </c>
      <c r="G87" s="241">
        <f>_xlfn.DAYS(About!$A$3,'Core Indicators'!DM87)</f>
        <v>25</v>
      </c>
      <c r="H87" s="241">
        <f>_xlfn.DAYS(About!$A$3,'Core Indicators'!DU87)</f>
        <v>25</v>
      </c>
      <c r="I87" s="241">
        <f>_xlfn.DAYS(About!$A$3,'Core Indicators'!EC87)</f>
        <v>25</v>
      </c>
      <c r="J87" s="241">
        <f>_xlfn.DAYS(About!$A$3,'Core Indicators'!EK87)</f>
        <v>25</v>
      </c>
      <c r="K87" s="241">
        <f>_xlfn.DAYS(About!$A$3,'Core Indicators'!ES87)</f>
        <v>25</v>
      </c>
      <c r="L87" s="241">
        <f>_xlfn.DAYS(About!$A$3,'Core Indicators'!FI87)</f>
        <v>119</v>
      </c>
      <c r="M87" s="241">
        <f>_xlfn.DAYS(About!$A$3,'Core Indicators'!GG87)</f>
        <v>100</v>
      </c>
      <c r="N87" s="241">
        <f>_xlfn.DAYS(About!$A$3,'Core Indicators'!GO87)</f>
        <v>100</v>
      </c>
      <c r="O87" s="241">
        <f>_xlfn.DAYS(About!$A$3,'Core Indicators'!GW87)</f>
        <v>100</v>
      </c>
      <c r="P87" s="241">
        <f>_xlfn.DAYS(About!$A$3,'Core Indicators'!HE87)</f>
        <v>100</v>
      </c>
      <c r="Q87" s="241">
        <f>_xlfn.DAYS(About!$A$3,'Core Indicators'!HM87)</f>
        <v>100</v>
      </c>
      <c r="R87" s="241">
        <f>_xlfn.DAYS(About!$A$3,'Core Indicators'!HU87)</f>
        <v>100</v>
      </c>
      <c r="S87" s="241">
        <f>_xlfn.DAYS(About!$A$3,'Core Indicators'!IC87)</f>
        <v>100</v>
      </c>
      <c r="T87" s="241">
        <f>_xlfn.DAYS(About!$A$3,'Core Indicators'!IK87)</f>
        <v>100</v>
      </c>
      <c r="U87" s="241">
        <f>_xlfn.DAYS(About!$A$3,'Core Indicators'!IS87)</f>
        <v>100</v>
      </c>
      <c r="V87" s="241">
        <f t="shared" si="2"/>
        <v>41.9</v>
      </c>
    </row>
    <row r="88" spans="1:22" x14ac:dyDescent="0.25">
      <c r="A88" s="240" t="str">
        <f>Lists!C:C</f>
        <v>MYS001</v>
      </c>
      <c r="B88" s="241">
        <f>_xlfn.DAYS(About!$A$3,'Core Indicators'!U88)</f>
        <v>37</v>
      </c>
      <c r="C88" s="241">
        <f>_xlfn.DAYS(About!$A$3,'Core Indicators'!AC88)</f>
        <v>37</v>
      </c>
      <c r="D88" s="241">
        <f>_xlfn.DAYS(About!$A$3,'Core Indicators'!AK88)</f>
        <v>37</v>
      </c>
      <c r="E88" s="241">
        <f>_xlfn.DAYS(About!$A$3,'Core Indicators'!AS88)</f>
        <v>37</v>
      </c>
      <c r="F88" s="241">
        <f>_xlfn.DAYS(About!$A$3,'Core Indicators'!BQ88)</f>
        <v>37</v>
      </c>
      <c r="G88" s="241">
        <f>_xlfn.DAYS(About!$A$3,'Core Indicators'!DM88)</f>
        <v>37</v>
      </c>
      <c r="H88" s="241">
        <f>_xlfn.DAYS(About!$A$3,'Core Indicators'!DU88)</f>
        <v>37</v>
      </c>
      <c r="I88" s="241">
        <f>_xlfn.DAYS(About!$A$3,'Core Indicators'!EC88)</f>
        <v>37</v>
      </c>
      <c r="J88" s="241">
        <f>_xlfn.DAYS(About!$A$3,'Core Indicators'!EK88)</f>
        <v>499</v>
      </c>
      <c r="K88" s="241">
        <f>_xlfn.DAYS(About!$A$3,'Core Indicators'!ES88)</f>
        <v>499</v>
      </c>
      <c r="L88" s="241">
        <f>_xlfn.DAYS(About!$A$3,'Core Indicators'!FI88)</f>
        <v>879</v>
      </c>
      <c r="M88" s="241">
        <f>_xlfn.DAYS(About!$A$3,'Core Indicators'!GG88)</f>
        <v>100</v>
      </c>
      <c r="N88" s="241">
        <f>_xlfn.DAYS(About!$A$3,'Core Indicators'!GO88)</f>
        <v>100</v>
      </c>
      <c r="O88" s="241">
        <f>_xlfn.DAYS(About!$A$3,'Core Indicators'!GW88)</f>
        <v>100</v>
      </c>
      <c r="P88" s="241">
        <f>_xlfn.DAYS(About!$A$3,'Core Indicators'!HE88)</f>
        <v>100</v>
      </c>
      <c r="Q88" s="241">
        <f>_xlfn.DAYS(About!$A$3,'Core Indicators'!HM88)</f>
        <v>100</v>
      </c>
      <c r="R88" s="241">
        <f>_xlfn.DAYS(About!$A$3,'Core Indicators'!HU88)</f>
        <v>100</v>
      </c>
      <c r="S88" s="241">
        <f>_xlfn.DAYS(About!$A$3,'Core Indicators'!IC88)</f>
        <v>100</v>
      </c>
      <c r="T88" s="241">
        <f>_xlfn.DAYS(About!$A$3,'Core Indicators'!IK88)</f>
        <v>100</v>
      </c>
      <c r="U88" s="241">
        <f>_xlfn.DAYS(About!$A$3,'Core Indicators'!IS88)</f>
        <v>100</v>
      </c>
      <c r="V88" s="241">
        <f t="shared" si="2"/>
        <v>219.9</v>
      </c>
    </row>
    <row r="89" spans="1:22" x14ac:dyDescent="0.25">
      <c r="A89" s="240" t="str">
        <f>Lists!C:C</f>
        <v>NAM002</v>
      </c>
      <c r="B89" s="241">
        <f>_xlfn.DAYS(About!$A$3,'Core Indicators'!U89)</f>
        <v>340</v>
      </c>
      <c r="C89" s="241">
        <f>_xlfn.DAYS(About!$A$3,'Core Indicators'!AC89)</f>
        <v>124</v>
      </c>
      <c r="D89" s="241">
        <f>_xlfn.DAYS(About!$A$3,'Core Indicators'!AK89)</f>
        <v>124</v>
      </c>
      <c r="E89" s="241">
        <f>_xlfn.DAYS(About!$A$3,'Core Indicators'!AS89)</f>
        <v>1295</v>
      </c>
      <c r="F89" s="241">
        <f>_xlfn.DAYS(About!$A$3,'Core Indicators'!BQ89)</f>
        <v>25</v>
      </c>
      <c r="G89" s="241">
        <f>_xlfn.DAYS(About!$A$3,'Core Indicators'!DM89)</f>
        <v>124</v>
      </c>
      <c r="H89" s="241">
        <f>_xlfn.DAYS(About!$A$3,'Core Indicators'!DU89)</f>
        <v>124</v>
      </c>
      <c r="I89" s="241">
        <f>_xlfn.DAYS(About!$A$3,'Core Indicators'!EC89)</f>
        <v>124</v>
      </c>
      <c r="J89" s="241">
        <f>_xlfn.DAYS(About!$A$3,'Core Indicators'!EK89)</f>
        <v>124</v>
      </c>
      <c r="K89" s="241">
        <f>_xlfn.DAYS(About!$A$3,'Core Indicators'!ES89)</f>
        <v>124</v>
      </c>
      <c r="L89" s="241">
        <f>_xlfn.DAYS(About!$A$3,'Core Indicators'!FI89)</f>
        <v>775</v>
      </c>
      <c r="M89" s="241">
        <f>_xlfn.DAYS(About!$A$3,'Core Indicators'!GG89)</f>
        <v>101</v>
      </c>
      <c r="N89" s="241">
        <f>_xlfn.DAYS(About!$A$3,'Core Indicators'!GO89)</f>
        <v>101</v>
      </c>
      <c r="O89" s="241">
        <f>_xlfn.DAYS(About!$A$3,'Core Indicators'!GW89)</f>
        <v>101</v>
      </c>
      <c r="P89" s="241">
        <f>_xlfn.DAYS(About!$A$3,'Core Indicators'!HE89)</f>
        <v>101</v>
      </c>
      <c r="Q89" s="241">
        <f>_xlfn.DAYS(About!$A$3,'Core Indicators'!HM89)</f>
        <v>101</v>
      </c>
      <c r="R89" s="241">
        <f>_xlfn.DAYS(About!$A$3,'Core Indicators'!HU89)</f>
        <v>101</v>
      </c>
      <c r="S89" s="241">
        <f>_xlfn.DAYS(About!$A$3,'Core Indicators'!IC89)</f>
        <v>101</v>
      </c>
      <c r="T89" s="241">
        <f>_xlfn.DAYS(About!$A$3,'Core Indicators'!IK89)</f>
        <v>101</v>
      </c>
      <c r="U89" s="241">
        <f>_xlfn.DAYS(About!$A$3,'Core Indicators'!IS89)</f>
        <v>101</v>
      </c>
      <c r="V89" s="241">
        <f t="shared" si="2"/>
        <v>294</v>
      </c>
    </row>
    <row r="90" spans="1:22" x14ac:dyDescent="0.25">
      <c r="A90" s="240" t="str">
        <f>Lists!C:C</f>
        <v>NER001</v>
      </c>
      <c r="B90" s="241">
        <f>_xlfn.DAYS(About!$A$3,'Core Indicators'!U90)</f>
        <v>52</v>
      </c>
      <c r="C90" s="241">
        <f>_xlfn.DAYS(About!$A$3,'Core Indicators'!AC90)</f>
        <v>52</v>
      </c>
      <c r="D90" s="241">
        <f>_xlfn.DAYS(About!$A$3,'Core Indicators'!AK90)</f>
        <v>52</v>
      </c>
      <c r="E90" s="241">
        <f>_xlfn.DAYS(About!$A$3,'Core Indicators'!AS90)</f>
        <v>30</v>
      </c>
      <c r="F90" s="241">
        <f>_xlfn.DAYS(About!$A$3,'Core Indicators'!BQ90)</f>
        <v>30</v>
      </c>
      <c r="G90" s="241">
        <f>_xlfn.DAYS(About!$A$3,'Core Indicators'!DM90)</f>
        <v>52</v>
      </c>
      <c r="H90" s="241">
        <f>_xlfn.DAYS(About!$A$3,'Core Indicators'!DU90)</f>
        <v>52</v>
      </c>
      <c r="I90" s="241">
        <f>_xlfn.DAYS(About!$A$3,'Core Indicators'!EC90)</f>
        <v>52</v>
      </c>
      <c r="J90" s="241">
        <f>_xlfn.DAYS(About!$A$3,'Core Indicators'!EK90)</f>
        <v>52</v>
      </c>
      <c r="K90" s="241">
        <f>_xlfn.DAYS(About!$A$3,'Core Indicators'!ES90)</f>
        <v>52</v>
      </c>
      <c r="L90" s="241">
        <f>_xlfn.DAYS(About!$A$3,'Core Indicators'!FI90)</f>
        <v>30</v>
      </c>
      <c r="M90" s="241">
        <f>_xlfn.DAYS(About!$A$3,'Core Indicators'!GG90)</f>
        <v>100</v>
      </c>
      <c r="N90" s="241">
        <f>_xlfn.DAYS(About!$A$3,'Core Indicators'!GO90)</f>
        <v>100</v>
      </c>
      <c r="O90" s="241">
        <f>_xlfn.DAYS(About!$A$3,'Core Indicators'!GW90)</f>
        <v>100</v>
      </c>
      <c r="P90" s="241">
        <f>_xlfn.DAYS(About!$A$3,'Core Indicators'!HE90)</f>
        <v>100</v>
      </c>
      <c r="Q90" s="241">
        <f>_xlfn.DAYS(About!$A$3,'Core Indicators'!HM90)</f>
        <v>100</v>
      </c>
      <c r="R90" s="241">
        <f>_xlfn.DAYS(About!$A$3,'Core Indicators'!HU90)</f>
        <v>100</v>
      </c>
      <c r="S90" s="241">
        <f>_xlfn.DAYS(About!$A$3,'Core Indicators'!IC90)</f>
        <v>100</v>
      </c>
      <c r="T90" s="241">
        <f>_xlfn.DAYS(About!$A$3,'Core Indicators'!IK90)</f>
        <v>100</v>
      </c>
      <c r="U90" s="241">
        <f>_xlfn.DAYS(About!$A$3,'Core Indicators'!IS90)</f>
        <v>100</v>
      </c>
      <c r="V90" s="241">
        <f t="shared" si="2"/>
        <v>50.2</v>
      </c>
    </row>
    <row r="91" spans="1:22" x14ac:dyDescent="0.25">
      <c r="A91" s="240" t="str">
        <f>Lists!C:C</f>
        <v>NER002</v>
      </c>
      <c r="B91" s="241">
        <f>_xlfn.DAYS(About!$A$3,'Core Indicators'!U91)</f>
        <v>52</v>
      </c>
      <c r="C91" s="241">
        <f>_xlfn.DAYS(About!$A$3,'Core Indicators'!AC91)</f>
        <v>52</v>
      </c>
      <c r="D91" s="241">
        <f>_xlfn.DAYS(About!$A$3,'Core Indicators'!AK91)</f>
        <v>52</v>
      </c>
      <c r="E91" s="241">
        <f>_xlfn.DAYS(About!$A$3,'Core Indicators'!AS91)</f>
        <v>30</v>
      </c>
      <c r="F91" s="241">
        <f>_xlfn.DAYS(About!$A$3,'Core Indicators'!BQ91)</f>
        <v>30</v>
      </c>
      <c r="G91" s="241">
        <f>_xlfn.DAYS(About!$A$3,'Core Indicators'!DM91)</f>
        <v>52</v>
      </c>
      <c r="H91" s="241">
        <f>_xlfn.DAYS(About!$A$3,'Core Indicators'!DU91)</f>
        <v>52</v>
      </c>
      <c r="I91" s="241">
        <f>_xlfn.DAYS(About!$A$3,'Core Indicators'!EC91)</f>
        <v>52</v>
      </c>
      <c r="J91" s="241">
        <f>_xlfn.DAYS(About!$A$3,'Core Indicators'!EK91)</f>
        <v>52</v>
      </c>
      <c r="K91" s="241">
        <f>_xlfn.DAYS(About!$A$3,'Core Indicators'!ES91)</f>
        <v>52</v>
      </c>
      <c r="L91" s="241">
        <f>_xlfn.DAYS(About!$A$3,'Core Indicators'!FI91)</f>
        <v>30</v>
      </c>
      <c r="M91" s="241">
        <f>_xlfn.DAYS(About!$A$3,'Core Indicators'!GG91)</f>
        <v>100</v>
      </c>
      <c r="N91" s="241">
        <f>_xlfn.DAYS(About!$A$3,'Core Indicators'!GO91)</f>
        <v>100</v>
      </c>
      <c r="O91" s="241">
        <f>_xlfn.DAYS(About!$A$3,'Core Indicators'!GW91)</f>
        <v>100</v>
      </c>
      <c r="P91" s="241">
        <f>_xlfn.DAYS(About!$A$3,'Core Indicators'!HE91)</f>
        <v>100</v>
      </c>
      <c r="Q91" s="241">
        <f>_xlfn.DAYS(About!$A$3,'Core Indicators'!HM91)</f>
        <v>100</v>
      </c>
      <c r="R91" s="241">
        <f>_xlfn.DAYS(About!$A$3,'Core Indicators'!HU91)</f>
        <v>100</v>
      </c>
      <c r="S91" s="241">
        <f>_xlfn.DAYS(About!$A$3,'Core Indicators'!IC91)</f>
        <v>100</v>
      </c>
      <c r="T91" s="241">
        <f>_xlfn.DAYS(About!$A$3,'Core Indicators'!IK91)</f>
        <v>100</v>
      </c>
      <c r="U91" s="241">
        <f>_xlfn.DAYS(About!$A$3,'Core Indicators'!IS91)</f>
        <v>100</v>
      </c>
      <c r="V91" s="241">
        <f t="shared" si="2"/>
        <v>50.2</v>
      </c>
    </row>
    <row r="92" spans="1:22" x14ac:dyDescent="0.25">
      <c r="A92" s="240" t="str">
        <f>Lists!C:C</f>
        <v>NER003</v>
      </c>
      <c r="B92" s="241">
        <f>_xlfn.DAYS(About!$A$3,'Core Indicators'!U92)</f>
        <v>52</v>
      </c>
      <c r="C92" s="241">
        <f>_xlfn.DAYS(About!$A$3,'Core Indicators'!AC92)</f>
        <v>52</v>
      </c>
      <c r="D92" s="241">
        <f>_xlfn.DAYS(About!$A$3,'Core Indicators'!AK92)</f>
        <v>52</v>
      </c>
      <c r="E92" s="241">
        <f>_xlfn.DAYS(About!$A$3,'Core Indicators'!AS92)</f>
        <v>30</v>
      </c>
      <c r="F92" s="241">
        <f>_xlfn.DAYS(About!$A$3,'Core Indicators'!BQ92)</f>
        <v>30</v>
      </c>
      <c r="G92" s="241">
        <f>_xlfn.DAYS(About!$A$3,'Core Indicators'!DM92)</f>
        <v>52</v>
      </c>
      <c r="H92" s="241">
        <f>_xlfn.DAYS(About!$A$3,'Core Indicators'!DU92)</f>
        <v>52</v>
      </c>
      <c r="I92" s="241">
        <f>_xlfn.DAYS(About!$A$3,'Core Indicators'!EC92)</f>
        <v>52</v>
      </c>
      <c r="J92" s="241">
        <f>_xlfn.DAYS(About!$A$3,'Core Indicators'!EK92)</f>
        <v>52</v>
      </c>
      <c r="K92" s="241">
        <f>_xlfn.DAYS(About!$A$3,'Core Indicators'!ES92)</f>
        <v>52</v>
      </c>
      <c r="L92" s="241">
        <f>_xlfn.DAYS(About!$A$3,'Core Indicators'!FI92)</f>
        <v>30</v>
      </c>
      <c r="M92" s="241">
        <f>_xlfn.DAYS(About!$A$3,'Core Indicators'!GG92)</f>
        <v>100</v>
      </c>
      <c r="N92" s="241">
        <f>_xlfn.DAYS(About!$A$3,'Core Indicators'!GO92)</f>
        <v>100</v>
      </c>
      <c r="O92" s="241">
        <f>_xlfn.DAYS(About!$A$3,'Core Indicators'!GW92)</f>
        <v>100</v>
      </c>
      <c r="P92" s="241">
        <f>_xlfn.DAYS(About!$A$3,'Core Indicators'!HE92)</f>
        <v>100</v>
      </c>
      <c r="Q92" s="241">
        <f>_xlfn.DAYS(About!$A$3,'Core Indicators'!HM92)</f>
        <v>100</v>
      </c>
      <c r="R92" s="241">
        <f>_xlfn.DAYS(About!$A$3,'Core Indicators'!HU92)</f>
        <v>100</v>
      </c>
      <c r="S92" s="241">
        <f>_xlfn.DAYS(About!$A$3,'Core Indicators'!IC92)</f>
        <v>100</v>
      </c>
      <c r="T92" s="241">
        <f>_xlfn.DAYS(About!$A$3,'Core Indicators'!IK92)</f>
        <v>100</v>
      </c>
      <c r="U92" s="241">
        <f>_xlfn.DAYS(About!$A$3,'Core Indicators'!IS92)</f>
        <v>100</v>
      </c>
      <c r="V92" s="241">
        <f t="shared" si="2"/>
        <v>50.2</v>
      </c>
    </row>
    <row r="93" spans="1:22" x14ac:dyDescent="0.25">
      <c r="A93" s="240" t="str">
        <f>Lists!C:C</f>
        <v>NER004</v>
      </c>
      <c r="B93" s="241">
        <f>_xlfn.DAYS(About!$A$3,'Core Indicators'!U93)</f>
        <v>52</v>
      </c>
      <c r="C93" s="241">
        <f>_xlfn.DAYS(About!$A$3,'Core Indicators'!AC93)</f>
        <v>52</v>
      </c>
      <c r="D93" s="241">
        <f>_xlfn.DAYS(About!$A$3,'Core Indicators'!AK93)</f>
        <v>52</v>
      </c>
      <c r="E93" s="241">
        <f>_xlfn.DAYS(About!$A$3,'Core Indicators'!AS93)</f>
        <v>30</v>
      </c>
      <c r="F93" s="241">
        <f>_xlfn.DAYS(About!$A$3,'Core Indicators'!BQ93)</f>
        <v>30</v>
      </c>
      <c r="G93" s="241">
        <f>_xlfn.DAYS(About!$A$3,'Core Indicators'!DM93)</f>
        <v>52</v>
      </c>
      <c r="H93" s="241">
        <f>_xlfn.DAYS(About!$A$3,'Core Indicators'!DU93)</f>
        <v>52</v>
      </c>
      <c r="I93" s="241">
        <f>_xlfn.DAYS(About!$A$3,'Core Indicators'!EC93)</f>
        <v>52</v>
      </c>
      <c r="J93" s="241">
        <f>_xlfn.DAYS(About!$A$3,'Core Indicators'!EK93)</f>
        <v>52</v>
      </c>
      <c r="K93" s="241">
        <f>_xlfn.DAYS(About!$A$3,'Core Indicators'!ES93)</f>
        <v>52</v>
      </c>
      <c r="L93" s="241">
        <f>_xlfn.DAYS(About!$A$3,'Core Indicators'!FI93)</f>
        <v>30</v>
      </c>
      <c r="M93" s="241">
        <f>_xlfn.DAYS(About!$A$3,'Core Indicators'!GG93)</f>
        <v>100</v>
      </c>
      <c r="N93" s="241">
        <f>_xlfn.DAYS(About!$A$3,'Core Indicators'!GO93)</f>
        <v>100</v>
      </c>
      <c r="O93" s="241">
        <f>_xlfn.DAYS(About!$A$3,'Core Indicators'!GW93)</f>
        <v>100</v>
      </c>
      <c r="P93" s="241">
        <f>_xlfn.DAYS(About!$A$3,'Core Indicators'!HE93)</f>
        <v>100</v>
      </c>
      <c r="Q93" s="241">
        <f>_xlfn.DAYS(About!$A$3,'Core Indicators'!HM93)</f>
        <v>100</v>
      </c>
      <c r="R93" s="241">
        <f>_xlfn.DAYS(About!$A$3,'Core Indicators'!HU93)</f>
        <v>100</v>
      </c>
      <c r="S93" s="241">
        <f>_xlfn.DAYS(About!$A$3,'Core Indicators'!IC93)</f>
        <v>100</v>
      </c>
      <c r="T93" s="241">
        <f>_xlfn.DAYS(About!$A$3,'Core Indicators'!IK93)</f>
        <v>100</v>
      </c>
      <c r="U93" s="241">
        <f>_xlfn.DAYS(About!$A$3,'Core Indicators'!IS93)</f>
        <v>100</v>
      </c>
      <c r="V93" s="241">
        <f t="shared" si="2"/>
        <v>50.2</v>
      </c>
    </row>
    <row r="94" spans="1:22" x14ac:dyDescent="0.25">
      <c r="A94" s="240" t="str">
        <f>Lists!C:C</f>
        <v>NGA001</v>
      </c>
      <c r="B94" s="241">
        <f>_xlfn.DAYS(About!$A$3,'Core Indicators'!U94)</f>
        <v>36</v>
      </c>
      <c r="C94" s="241">
        <f>_xlfn.DAYS(About!$A$3,'Core Indicators'!AC94)</f>
        <v>36</v>
      </c>
      <c r="D94" s="241">
        <f>_xlfn.DAYS(About!$A$3,'Core Indicators'!AK94)</f>
        <v>36</v>
      </c>
      <c r="E94" s="241">
        <f>_xlfn.DAYS(About!$A$3,'Core Indicators'!AS94)</f>
        <v>36</v>
      </c>
      <c r="F94" s="241">
        <f>_xlfn.DAYS(About!$A$3,'Core Indicators'!BQ94)</f>
        <v>36</v>
      </c>
      <c r="G94" s="241">
        <f>_xlfn.DAYS(About!$A$3,'Core Indicators'!DM94)</f>
        <v>36</v>
      </c>
      <c r="H94" s="241">
        <f>_xlfn.DAYS(About!$A$3,'Core Indicators'!DU94)</f>
        <v>36</v>
      </c>
      <c r="I94" s="241">
        <f>_xlfn.DAYS(About!$A$3,'Core Indicators'!EC94)</f>
        <v>36</v>
      </c>
      <c r="J94" s="241">
        <f>_xlfn.DAYS(About!$A$3,'Core Indicators'!EK94)</f>
        <v>36</v>
      </c>
      <c r="K94" s="241">
        <f>_xlfn.DAYS(About!$A$3,'Core Indicators'!ES94)</f>
        <v>36</v>
      </c>
      <c r="L94" s="241">
        <f>_xlfn.DAYS(About!$A$3,'Core Indicators'!FI94)</f>
        <v>1514</v>
      </c>
      <c r="M94" s="241">
        <f>_xlfn.DAYS(About!$A$3,'Core Indicators'!GG94)</f>
        <v>100</v>
      </c>
      <c r="N94" s="241">
        <f>_xlfn.DAYS(About!$A$3,'Core Indicators'!GO94)</f>
        <v>100</v>
      </c>
      <c r="O94" s="241">
        <f>_xlfn.DAYS(About!$A$3,'Core Indicators'!GW94)</f>
        <v>100</v>
      </c>
      <c r="P94" s="241">
        <f>_xlfn.DAYS(About!$A$3,'Core Indicators'!HE94)</f>
        <v>100</v>
      </c>
      <c r="Q94" s="241">
        <f>_xlfn.DAYS(About!$A$3,'Core Indicators'!HM94)</f>
        <v>100</v>
      </c>
      <c r="R94" s="241">
        <f>_xlfn.DAYS(About!$A$3,'Core Indicators'!HU94)</f>
        <v>100</v>
      </c>
      <c r="S94" s="241">
        <f>_xlfn.DAYS(About!$A$3,'Core Indicators'!IC94)</f>
        <v>100</v>
      </c>
      <c r="T94" s="241">
        <f>_xlfn.DAYS(About!$A$3,'Core Indicators'!IK94)</f>
        <v>100</v>
      </c>
      <c r="U94" s="241">
        <f>_xlfn.DAYS(About!$A$3,'Core Indicators'!IS94)</f>
        <v>100</v>
      </c>
      <c r="V94" s="241">
        <f t="shared" si="2"/>
        <v>190.2</v>
      </c>
    </row>
    <row r="95" spans="1:22" x14ac:dyDescent="0.25">
      <c r="A95" s="240" t="str">
        <f>Lists!C:C</f>
        <v>NGA003</v>
      </c>
      <c r="B95" s="241">
        <f>_xlfn.DAYS(About!$A$3,'Core Indicators'!U95)</f>
        <v>36</v>
      </c>
      <c r="C95" s="241">
        <f>_xlfn.DAYS(About!$A$3,'Core Indicators'!AC95)</f>
        <v>36</v>
      </c>
      <c r="D95" s="241">
        <f>_xlfn.DAYS(About!$A$3,'Core Indicators'!AK95)</f>
        <v>36</v>
      </c>
      <c r="E95" s="241">
        <f>_xlfn.DAYS(About!$A$3,'Core Indicators'!AS95)</f>
        <v>36</v>
      </c>
      <c r="F95" s="241">
        <f>_xlfn.DAYS(About!$A$3,'Core Indicators'!BQ95)</f>
        <v>36</v>
      </c>
      <c r="G95" s="241">
        <f>_xlfn.DAYS(About!$A$3,'Core Indicators'!DM95)</f>
        <v>36</v>
      </c>
      <c r="H95" s="241">
        <f>_xlfn.DAYS(About!$A$3,'Core Indicators'!DU95)</f>
        <v>36</v>
      </c>
      <c r="I95" s="241">
        <f>_xlfn.DAYS(About!$A$3,'Core Indicators'!EC95)</f>
        <v>36</v>
      </c>
      <c r="J95" s="241">
        <f>_xlfn.DAYS(About!$A$3,'Core Indicators'!EK95)</f>
        <v>36</v>
      </c>
      <c r="K95" s="241">
        <f>_xlfn.DAYS(About!$A$3,'Core Indicators'!ES95)</f>
        <v>36</v>
      </c>
      <c r="L95" s="241">
        <f>_xlfn.DAYS(About!$A$3,'Core Indicators'!FI95)</f>
        <v>1515</v>
      </c>
      <c r="M95" s="241">
        <f>_xlfn.DAYS(About!$A$3,'Core Indicators'!GG95)</f>
        <v>100</v>
      </c>
      <c r="N95" s="241">
        <f>_xlfn.DAYS(About!$A$3,'Core Indicators'!GO95)</f>
        <v>100</v>
      </c>
      <c r="O95" s="241">
        <f>_xlfn.DAYS(About!$A$3,'Core Indicators'!GW95)</f>
        <v>100</v>
      </c>
      <c r="P95" s="241">
        <f>_xlfn.DAYS(About!$A$3,'Core Indicators'!HE95)</f>
        <v>100</v>
      </c>
      <c r="Q95" s="241">
        <f>_xlfn.DAYS(About!$A$3,'Core Indicators'!HM95)</f>
        <v>100</v>
      </c>
      <c r="R95" s="241">
        <f>_xlfn.DAYS(About!$A$3,'Core Indicators'!HU95)</f>
        <v>100</v>
      </c>
      <c r="S95" s="241">
        <f>_xlfn.DAYS(About!$A$3,'Core Indicators'!IC95)</f>
        <v>100</v>
      </c>
      <c r="T95" s="241">
        <f>_xlfn.DAYS(About!$A$3,'Core Indicators'!IK95)</f>
        <v>100</v>
      </c>
      <c r="U95" s="241">
        <f>_xlfn.DAYS(About!$A$3,'Core Indicators'!IS95)</f>
        <v>100</v>
      </c>
      <c r="V95" s="241">
        <f t="shared" si="2"/>
        <v>190.3</v>
      </c>
    </row>
    <row r="96" spans="1:22" x14ac:dyDescent="0.25">
      <c r="A96" s="240" t="str">
        <f>Lists!C:C</f>
        <v>NGA004</v>
      </c>
      <c r="B96" s="241">
        <f>_xlfn.DAYS(About!$A$3,'Core Indicators'!U96)</f>
        <v>36</v>
      </c>
      <c r="C96" s="241">
        <f>_xlfn.DAYS(About!$A$3,'Core Indicators'!AC96)</f>
        <v>36</v>
      </c>
      <c r="D96" s="241">
        <f>_xlfn.DAYS(About!$A$3,'Core Indicators'!AK96)</f>
        <v>36</v>
      </c>
      <c r="E96" s="241">
        <f>_xlfn.DAYS(About!$A$3,'Core Indicators'!AS96)</f>
        <v>36</v>
      </c>
      <c r="F96" s="241">
        <f>_xlfn.DAYS(About!$A$3,'Core Indicators'!BQ96)</f>
        <v>36</v>
      </c>
      <c r="G96" s="241">
        <f>_xlfn.DAYS(About!$A$3,'Core Indicators'!DM96)</f>
        <v>36</v>
      </c>
      <c r="H96" s="241">
        <f>_xlfn.DAYS(About!$A$3,'Core Indicators'!DU96)</f>
        <v>36</v>
      </c>
      <c r="I96" s="241">
        <f>_xlfn.DAYS(About!$A$3,'Core Indicators'!EC96)</f>
        <v>36</v>
      </c>
      <c r="J96" s="241">
        <f>_xlfn.DAYS(About!$A$3,'Core Indicators'!EK96)</f>
        <v>36</v>
      </c>
      <c r="K96" s="241">
        <f>_xlfn.DAYS(About!$A$3,'Core Indicators'!ES96)</f>
        <v>36</v>
      </c>
      <c r="L96" s="241">
        <f>_xlfn.DAYS(About!$A$3,'Core Indicators'!FI96)</f>
        <v>1516</v>
      </c>
      <c r="M96" s="241">
        <f>_xlfn.DAYS(About!$A$3,'Core Indicators'!GG96)</f>
        <v>100</v>
      </c>
      <c r="N96" s="241">
        <f>_xlfn.DAYS(About!$A$3,'Core Indicators'!GO96)</f>
        <v>100</v>
      </c>
      <c r="O96" s="241">
        <f>_xlfn.DAYS(About!$A$3,'Core Indicators'!GW96)</f>
        <v>100</v>
      </c>
      <c r="P96" s="241">
        <f>_xlfn.DAYS(About!$A$3,'Core Indicators'!HE96)</f>
        <v>100</v>
      </c>
      <c r="Q96" s="241">
        <f>_xlfn.DAYS(About!$A$3,'Core Indicators'!HM96)</f>
        <v>100</v>
      </c>
      <c r="R96" s="241">
        <f>_xlfn.DAYS(About!$A$3,'Core Indicators'!HU96)</f>
        <v>100</v>
      </c>
      <c r="S96" s="241">
        <f>_xlfn.DAYS(About!$A$3,'Core Indicators'!IC96)</f>
        <v>100</v>
      </c>
      <c r="T96" s="241">
        <f>_xlfn.DAYS(About!$A$3,'Core Indicators'!IK96)</f>
        <v>100</v>
      </c>
      <c r="U96" s="241">
        <f>_xlfn.DAYS(About!$A$3,'Core Indicators'!IS96)</f>
        <v>100</v>
      </c>
      <c r="V96" s="241">
        <f t="shared" si="2"/>
        <v>190.4</v>
      </c>
    </row>
    <row r="97" spans="1:22" x14ac:dyDescent="0.25">
      <c r="A97" s="240" t="str">
        <f>Lists!C:C</f>
        <v>NGA007</v>
      </c>
      <c r="B97" s="241">
        <f>_xlfn.DAYS(About!$A$3,'Core Indicators'!U97)</f>
        <v>36</v>
      </c>
      <c r="C97" s="241">
        <f>_xlfn.DAYS(About!$A$3,'Core Indicators'!AC97)</f>
        <v>36</v>
      </c>
      <c r="D97" s="241">
        <f>_xlfn.DAYS(About!$A$3,'Core Indicators'!AK97)</f>
        <v>36</v>
      </c>
      <c r="E97" s="241">
        <f>_xlfn.DAYS(About!$A$3,'Core Indicators'!AS97)</f>
        <v>36</v>
      </c>
      <c r="F97" s="241">
        <f>_xlfn.DAYS(About!$A$3,'Core Indicators'!BQ97)</f>
        <v>36</v>
      </c>
      <c r="G97" s="241">
        <f>_xlfn.DAYS(About!$A$3,'Core Indicators'!DM97)</f>
        <v>36</v>
      </c>
      <c r="H97" s="241">
        <f>_xlfn.DAYS(About!$A$3,'Core Indicators'!DU97)</f>
        <v>36</v>
      </c>
      <c r="I97" s="241">
        <f>_xlfn.DAYS(About!$A$3,'Core Indicators'!EC97)</f>
        <v>36</v>
      </c>
      <c r="J97" s="241">
        <f>_xlfn.DAYS(About!$A$3,'Core Indicators'!EK97)</f>
        <v>36</v>
      </c>
      <c r="K97" s="241">
        <f>_xlfn.DAYS(About!$A$3,'Core Indicators'!ES97)</f>
        <v>36</v>
      </c>
      <c r="L97" s="241">
        <f>_xlfn.DAYS(About!$A$3,'Core Indicators'!FI97)</f>
        <v>1348</v>
      </c>
      <c r="M97" s="241">
        <f>_xlfn.DAYS(About!$A$3,'Core Indicators'!GG97)</f>
        <v>100</v>
      </c>
      <c r="N97" s="241">
        <f>_xlfn.DAYS(About!$A$3,'Core Indicators'!GO97)</f>
        <v>100</v>
      </c>
      <c r="O97" s="241">
        <f>_xlfn.DAYS(About!$A$3,'Core Indicators'!GW97)</f>
        <v>100</v>
      </c>
      <c r="P97" s="241">
        <f>_xlfn.DAYS(About!$A$3,'Core Indicators'!HE97)</f>
        <v>100</v>
      </c>
      <c r="Q97" s="241">
        <f>_xlfn.DAYS(About!$A$3,'Core Indicators'!HM97)</f>
        <v>100</v>
      </c>
      <c r="R97" s="241">
        <f>_xlfn.DAYS(About!$A$3,'Core Indicators'!HU97)</f>
        <v>100</v>
      </c>
      <c r="S97" s="241">
        <f>_xlfn.DAYS(About!$A$3,'Core Indicators'!IC97)</f>
        <v>100</v>
      </c>
      <c r="T97" s="241">
        <f>_xlfn.DAYS(About!$A$3,'Core Indicators'!IK97)</f>
        <v>100</v>
      </c>
      <c r="U97" s="241">
        <f>_xlfn.DAYS(About!$A$3,'Core Indicators'!IS97)</f>
        <v>100</v>
      </c>
      <c r="V97" s="241">
        <f t="shared" si="2"/>
        <v>173.6</v>
      </c>
    </row>
    <row r="98" spans="1:22" x14ac:dyDescent="0.25">
      <c r="A98" s="240" t="str">
        <f>Lists!C:C</f>
        <v>NGA008</v>
      </c>
      <c r="B98" s="241">
        <f>_xlfn.DAYS(About!$A$3,'Core Indicators'!U98)</f>
        <v>36</v>
      </c>
      <c r="C98" s="241">
        <f>_xlfn.DAYS(About!$A$3,'Core Indicators'!AC98)</f>
        <v>36</v>
      </c>
      <c r="D98" s="241">
        <f>_xlfn.DAYS(About!$A$3,'Core Indicators'!AK98)</f>
        <v>36</v>
      </c>
      <c r="E98" s="241">
        <f>_xlfn.DAYS(About!$A$3,'Core Indicators'!AS98)</f>
        <v>36</v>
      </c>
      <c r="F98" s="241">
        <f>_xlfn.DAYS(About!$A$3,'Core Indicators'!BQ98)</f>
        <v>396</v>
      </c>
      <c r="G98" s="241">
        <f>_xlfn.DAYS(About!$A$3,'Core Indicators'!DM98)</f>
        <v>36</v>
      </c>
      <c r="H98" s="241">
        <f>_xlfn.DAYS(About!$A$3,'Core Indicators'!DU98)</f>
        <v>36</v>
      </c>
      <c r="I98" s="241">
        <f>_xlfn.DAYS(About!$A$3,'Core Indicators'!EC98)</f>
        <v>36</v>
      </c>
      <c r="J98" s="241">
        <f>_xlfn.DAYS(About!$A$3,'Core Indicators'!EK98)</f>
        <v>36</v>
      </c>
      <c r="K98" s="241">
        <f>_xlfn.DAYS(About!$A$3,'Core Indicators'!ES98)</f>
        <v>36</v>
      </c>
      <c r="L98" s="241">
        <f>_xlfn.DAYS(About!$A$3,'Core Indicators'!FI98)</f>
        <v>1304</v>
      </c>
      <c r="M98" s="241">
        <f>_xlfn.DAYS(About!$A$3,'Core Indicators'!GG98)</f>
        <v>100</v>
      </c>
      <c r="N98" s="241">
        <f>_xlfn.DAYS(About!$A$3,'Core Indicators'!GO98)</f>
        <v>100</v>
      </c>
      <c r="O98" s="241">
        <f>_xlfn.DAYS(About!$A$3,'Core Indicators'!GW98)</f>
        <v>100</v>
      </c>
      <c r="P98" s="241">
        <f>_xlfn.DAYS(About!$A$3,'Core Indicators'!HE98)</f>
        <v>100</v>
      </c>
      <c r="Q98" s="241">
        <f>_xlfn.DAYS(About!$A$3,'Core Indicators'!HM98)</f>
        <v>100</v>
      </c>
      <c r="R98" s="241">
        <f>_xlfn.DAYS(About!$A$3,'Core Indicators'!HU98)</f>
        <v>100</v>
      </c>
      <c r="S98" s="241">
        <f>_xlfn.DAYS(About!$A$3,'Core Indicators'!IC98)</f>
        <v>100</v>
      </c>
      <c r="T98" s="241">
        <f>_xlfn.DAYS(About!$A$3,'Core Indicators'!IK98)</f>
        <v>100</v>
      </c>
      <c r="U98" s="241">
        <f>_xlfn.DAYS(About!$A$3,'Core Indicators'!IS98)</f>
        <v>100</v>
      </c>
      <c r="V98" s="241">
        <f t="shared" si="2"/>
        <v>205.2</v>
      </c>
    </row>
    <row r="99" spans="1:22" x14ac:dyDescent="0.25">
      <c r="A99" s="240" t="str">
        <f>Lists!C:C</f>
        <v>NIC001</v>
      </c>
      <c r="B99" s="241">
        <f>_xlfn.DAYS(About!$A$3,'Core Indicators'!U99)</f>
        <v>242</v>
      </c>
      <c r="C99" s="241">
        <f>_xlfn.DAYS(About!$A$3,'Core Indicators'!AC99)</f>
        <v>242</v>
      </c>
      <c r="D99" s="241">
        <f>_xlfn.DAYS(About!$A$3,'Core Indicators'!AK99)</f>
        <v>57</v>
      </c>
      <c r="E99" s="241">
        <f>_xlfn.DAYS(About!$A$3,'Core Indicators'!AS99)</f>
        <v>57</v>
      </c>
      <c r="F99" s="241">
        <f>_xlfn.DAYS(About!$A$3,'Core Indicators'!BQ99)</f>
        <v>37</v>
      </c>
      <c r="G99" s="241">
        <f>_xlfn.DAYS(About!$A$3,'Core Indicators'!DM99)</f>
        <v>57</v>
      </c>
      <c r="H99" s="241">
        <f>_xlfn.DAYS(About!$A$3,'Core Indicators'!DU99)</f>
        <v>57</v>
      </c>
      <c r="I99" s="241">
        <f>_xlfn.DAYS(About!$A$3,'Core Indicators'!EC99)</f>
        <v>242</v>
      </c>
      <c r="J99" s="241">
        <f>_xlfn.DAYS(About!$A$3,'Core Indicators'!EK99)</f>
        <v>242</v>
      </c>
      <c r="K99" s="241">
        <f>_xlfn.DAYS(About!$A$3,'Core Indicators'!ES99)</f>
        <v>242</v>
      </c>
      <c r="L99" s="241">
        <f>_xlfn.DAYS(About!$A$3,'Core Indicators'!FI99)</f>
        <v>242</v>
      </c>
      <c r="M99" s="241">
        <f>_xlfn.DAYS(About!$A$3,'Core Indicators'!GG99)</f>
        <v>100</v>
      </c>
      <c r="N99" s="241">
        <f>_xlfn.DAYS(About!$A$3,'Core Indicators'!GO99)</f>
        <v>100</v>
      </c>
      <c r="O99" s="241">
        <f>_xlfn.DAYS(About!$A$3,'Core Indicators'!GW99)</f>
        <v>100</v>
      </c>
      <c r="P99" s="241">
        <f>_xlfn.DAYS(About!$A$3,'Core Indicators'!HE99)</f>
        <v>100</v>
      </c>
      <c r="Q99" s="241">
        <f>_xlfn.DAYS(About!$A$3,'Core Indicators'!HM99)</f>
        <v>100</v>
      </c>
      <c r="R99" s="241">
        <f>_xlfn.DAYS(About!$A$3,'Core Indicators'!HU99)</f>
        <v>100</v>
      </c>
      <c r="S99" s="241">
        <f>_xlfn.DAYS(About!$A$3,'Core Indicators'!IC99)</f>
        <v>100</v>
      </c>
      <c r="T99" s="241">
        <f>_xlfn.DAYS(About!$A$3,'Core Indicators'!IK99)</f>
        <v>100</v>
      </c>
      <c r="U99" s="241">
        <f>_xlfn.DAYS(About!$A$3,'Core Indicators'!IS99)</f>
        <v>100</v>
      </c>
      <c r="V99" s="241">
        <f t="shared" ref="V99:V130" si="3">AVERAGE(D99:M99)</f>
        <v>133.30000000000001</v>
      </c>
    </row>
    <row r="100" spans="1:22" x14ac:dyDescent="0.25">
      <c r="A100" s="240" t="str">
        <f>Lists!C:C</f>
        <v>PAK001</v>
      </c>
      <c r="B100" s="241">
        <f>_xlfn.DAYS(About!$A$3,'Core Indicators'!U100)</f>
        <v>605</v>
      </c>
      <c r="C100" s="241">
        <f>_xlfn.DAYS(About!$A$3,'Core Indicators'!AC100)</f>
        <v>117</v>
      </c>
      <c r="D100" s="241">
        <f>_xlfn.DAYS(About!$A$3,'Core Indicators'!AK100)</f>
        <v>117</v>
      </c>
      <c r="E100" s="241">
        <f>_xlfn.DAYS(About!$A$3,'Core Indicators'!AS100)</f>
        <v>60</v>
      </c>
      <c r="F100" s="241">
        <f>_xlfn.DAYS(About!$A$3,'Core Indicators'!BQ100)</f>
        <v>26</v>
      </c>
      <c r="G100" s="241">
        <f>_xlfn.DAYS(About!$A$3,'Core Indicators'!DM100)</f>
        <v>117</v>
      </c>
      <c r="H100" s="241">
        <f>_xlfn.DAYS(About!$A$3,'Core Indicators'!DU100)</f>
        <v>117</v>
      </c>
      <c r="I100" s="241">
        <f>_xlfn.DAYS(About!$A$3,'Core Indicators'!EC100)</f>
        <v>60</v>
      </c>
      <c r="J100" s="241">
        <f>_xlfn.DAYS(About!$A$3,'Core Indicators'!EK100)</f>
        <v>60</v>
      </c>
      <c r="K100" s="241">
        <f>_xlfn.DAYS(About!$A$3,'Core Indicators'!ES100)</f>
        <v>117</v>
      </c>
      <c r="L100" s="241">
        <f>_xlfn.DAYS(About!$A$3,'Core Indicators'!FI100)</f>
        <v>1660</v>
      </c>
      <c r="M100" s="241">
        <f>_xlfn.DAYS(About!$A$3,'Core Indicators'!GG100)</f>
        <v>100</v>
      </c>
      <c r="N100" s="241">
        <f>_xlfn.DAYS(About!$A$3,'Core Indicators'!GO100)</f>
        <v>100</v>
      </c>
      <c r="O100" s="241">
        <f>_xlfn.DAYS(About!$A$3,'Core Indicators'!GW100)</f>
        <v>100</v>
      </c>
      <c r="P100" s="241">
        <f>_xlfn.DAYS(About!$A$3,'Core Indicators'!HE100)</f>
        <v>100</v>
      </c>
      <c r="Q100" s="241">
        <f>_xlfn.DAYS(About!$A$3,'Core Indicators'!HM100)</f>
        <v>100</v>
      </c>
      <c r="R100" s="241">
        <f>_xlfn.DAYS(About!$A$3,'Core Indicators'!HU100)</f>
        <v>100</v>
      </c>
      <c r="S100" s="241">
        <f>_xlfn.DAYS(About!$A$3,'Core Indicators'!IC100)</f>
        <v>100</v>
      </c>
      <c r="T100" s="241">
        <f>_xlfn.DAYS(About!$A$3,'Core Indicators'!IK100)</f>
        <v>100</v>
      </c>
      <c r="U100" s="241">
        <f>_xlfn.DAYS(About!$A$3,'Core Indicators'!IS100)</f>
        <v>100</v>
      </c>
      <c r="V100" s="241">
        <f t="shared" si="3"/>
        <v>243.4</v>
      </c>
    </row>
    <row r="101" spans="1:22" x14ac:dyDescent="0.25">
      <c r="A101" s="240" t="str">
        <f>Lists!C:C</f>
        <v>PAK004</v>
      </c>
      <c r="B101" s="241">
        <f>_xlfn.DAYS(About!$A$3,'Core Indicators'!U101)</f>
        <v>363</v>
      </c>
      <c r="C101" s="241">
        <f>_xlfn.DAYS(About!$A$3,'Core Indicators'!AC101)</f>
        <v>86</v>
      </c>
      <c r="D101" s="241">
        <f>_xlfn.DAYS(About!$A$3,'Core Indicators'!AK101)</f>
        <v>605</v>
      </c>
      <c r="E101" s="241">
        <f>_xlfn.DAYS(About!$A$3,'Core Indicators'!AS101)</f>
        <v>605</v>
      </c>
      <c r="F101" s="241">
        <f>_xlfn.DAYS(About!$A$3,'Core Indicators'!BQ101)</f>
        <v>26</v>
      </c>
      <c r="G101" s="241">
        <f>_xlfn.DAYS(About!$A$3,'Core Indicators'!DM101)</f>
        <v>86</v>
      </c>
      <c r="H101" s="241">
        <f>_xlfn.DAYS(About!$A$3,'Core Indicators'!DU101)</f>
        <v>605</v>
      </c>
      <c r="I101" s="241">
        <f>_xlfn.DAYS(About!$A$3,'Core Indicators'!EC101)</f>
        <v>605</v>
      </c>
      <c r="J101" s="241">
        <f>_xlfn.DAYS(About!$A$3,'Core Indicators'!EK101)</f>
        <v>605</v>
      </c>
      <c r="K101" s="241">
        <f>_xlfn.DAYS(About!$A$3,'Core Indicators'!ES101)</f>
        <v>605</v>
      </c>
      <c r="L101" s="241">
        <f>_xlfn.DAYS(About!$A$3,'Core Indicators'!FI101)</f>
        <v>1640</v>
      </c>
      <c r="M101" s="241">
        <f>_xlfn.DAYS(About!$A$3,'Core Indicators'!GG101)</f>
        <v>100</v>
      </c>
      <c r="N101" s="241">
        <f>_xlfn.DAYS(About!$A$3,'Core Indicators'!GO101)</f>
        <v>100</v>
      </c>
      <c r="O101" s="241">
        <f>_xlfn.DAYS(About!$A$3,'Core Indicators'!GW101)</f>
        <v>100</v>
      </c>
      <c r="P101" s="241">
        <f>_xlfn.DAYS(About!$A$3,'Core Indicators'!HE101)</f>
        <v>100</v>
      </c>
      <c r="Q101" s="241">
        <f>_xlfn.DAYS(About!$A$3,'Core Indicators'!HM101)</f>
        <v>100</v>
      </c>
      <c r="R101" s="241">
        <f>_xlfn.DAYS(About!$A$3,'Core Indicators'!HU101)</f>
        <v>100</v>
      </c>
      <c r="S101" s="241">
        <f>_xlfn.DAYS(About!$A$3,'Core Indicators'!IC101)</f>
        <v>100</v>
      </c>
      <c r="T101" s="241">
        <f>_xlfn.DAYS(About!$A$3,'Core Indicators'!IK101)</f>
        <v>100</v>
      </c>
      <c r="U101" s="241">
        <f>_xlfn.DAYS(About!$A$3,'Core Indicators'!IS101)</f>
        <v>100</v>
      </c>
      <c r="V101" s="241">
        <f t="shared" si="3"/>
        <v>548.20000000000005</v>
      </c>
    </row>
    <row r="102" spans="1:22" x14ac:dyDescent="0.25">
      <c r="A102" s="240" t="str">
        <f>Lists!C:C</f>
        <v>PAK005</v>
      </c>
      <c r="B102" s="241">
        <f>_xlfn.DAYS(About!$A$3,'Core Indicators'!U102)</f>
        <v>178</v>
      </c>
      <c r="C102" s="241">
        <f>_xlfn.DAYS(About!$A$3,'Core Indicators'!AC102)</f>
        <v>60</v>
      </c>
      <c r="D102" s="241">
        <f>_xlfn.DAYS(About!$A$3,'Core Indicators'!AK102)</f>
        <v>60</v>
      </c>
      <c r="E102" s="241">
        <f>_xlfn.DAYS(About!$A$3,'Core Indicators'!AS102)</f>
        <v>60</v>
      </c>
      <c r="F102" s="241">
        <f>_xlfn.DAYS(About!$A$3,'Core Indicators'!BQ102)</f>
        <v>268</v>
      </c>
      <c r="G102" s="241">
        <f>_xlfn.DAYS(About!$A$3,'Core Indicators'!DM102)</f>
        <v>60</v>
      </c>
      <c r="H102" s="241">
        <f>_xlfn.DAYS(About!$A$3,'Core Indicators'!DU102)</f>
        <v>60</v>
      </c>
      <c r="I102" s="241">
        <f>_xlfn.DAYS(About!$A$3,'Core Indicators'!EC102)</f>
        <v>60</v>
      </c>
      <c r="J102" s="241">
        <f>_xlfn.DAYS(About!$A$3,'Core Indicators'!EK102)</f>
        <v>60</v>
      </c>
      <c r="K102" s="241">
        <f>_xlfn.DAYS(About!$A$3,'Core Indicators'!ES102)</f>
        <v>60</v>
      </c>
      <c r="L102" s="241">
        <f>_xlfn.DAYS(About!$A$3,'Core Indicators'!FI102)</f>
        <v>393</v>
      </c>
      <c r="M102" s="241">
        <f>_xlfn.DAYS(About!$A$3,'Core Indicators'!GG102)</f>
        <v>100</v>
      </c>
      <c r="N102" s="241">
        <f>_xlfn.DAYS(About!$A$3,'Core Indicators'!GO102)</f>
        <v>100</v>
      </c>
      <c r="O102" s="241">
        <f>_xlfn.DAYS(About!$A$3,'Core Indicators'!GW102)</f>
        <v>100</v>
      </c>
      <c r="P102" s="241">
        <f>_xlfn.DAYS(About!$A$3,'Core Indicators'!HE102)</f>
        <v>100</v>
      </c>
      <c r="Q102" s="241">
        <f>_xlfn.DAYS(About!$A$3,'Core Indicators'!HM102)</f>
        <v>100</v>
      </c>
      <c r="R102" s="241">
        <f>_xlfn.DAYS(About!$A$3,'Core Indicators'!HU102)</f>
        <v>100</v>
      </c>
      <c r="S102" s="241">
        <f>_xlfn.DAYS(About!$A$3,'Core Indicators'!IC102)</f>
        <v>100</v>
      </c>
      <c r="T102" s="241">
        <f>_xlfn.DAYS(About!$A$3,'Core Indicators'!IK102)</f>
        <v>100</v>
      </c>
      <c r="U102" s="241">
        <f>_xlfn.DAYS(About!$A$3,'Core Indicators'!IS102)</f>
        <v>100</v>
      </c>
      <c r="V102" s="241">
        <f t="shared" si="3"/>
        <v>118.1</v>
      </c>
    </row>
    <row r="103" spans="1:22" x14ac:dyDescent="0.25">
      <c r="A103" s="240" t="str">
        <f>Lists!C:C</f>
        <v>PAN002</v>
      </c>
      <c r="B103" s="241">
        <f>_xlfn.DAYS(About!$A$3,'Core Indicators'!U103)</f>
        <v>87</v>
      </c>
      <c r="C103" s="241">
        <f>_xlfn.DAYS(About!$A$3,'Core Indicators'!AC103)</f>
        <v>87</v>
      </c>
      <c r="D103" s="241">
        <f>_xlfn.DAYS(About!$A$3,'Core Indicators'!AK103)</f>
        <v>87</v>
      </c>
      <c r="E103" s="241">
        <f>_xlfn.DAYS(About!$A$3,'Core Indicators'!AS103)</f>
        <v>87</v>
      </c>
      <c r="F103" s="241">
        <f>_xlfn.DAYS(About!$A$3,'Core Indicators'!BQ103)</f>
        <v>87</v>
      </c>
      <c r="G103" s="241">
        <f>_xlfn.DAYS(About!$A$3,'Core Indicators'!DM103)</f>
        <v>87</v>
      </c>
      <c r="H103" s="241">
        <f>_xlfn.DAYS(About!$A$3,'Core Indicators'!DU103)</f>
        <v>87</v>
      </c>
      <c r="I103" s="241">
        <f>_xlfn.DAYS(About!$A$3,'Core Indicators'!EC103)</f>
        <v>87</v>
      </c>
      <c r="J103" s="241">
        <f>_xlfn.DAYS(About!$A$3,'Core Indicators'!EK103)</f>
        <v>87</v>
      </c>
      <c r="K103" s="241">
        <f>_xlfn.DAYS(About!$A$3,'Core Indicators'!ES103)</f>
        <v>87</v>
      </c>
      <c r="L103" s="241">
        <f>_xlfn.DAYS(About!$A$3,'Core Indicators'!FI103)</f>
        <v>87</v>
      </c>
      <c r="M103" s="241">
        <f>_xlfn.DAYS(About!$A$3,'Core Indicators'!GG103)</f>
        <v>100</v>
      </c>
      <c r="N103" s="241">
        <f>_xlfn.DAYS(About!$A$3,'Core Indicators'!GO103)</f>
        <v>100</v>
      </c>
      <c r="O103" s="241">
        <f>_xlfn.DAYS(About!$A$3,'Core Indicators'!GW103)</f>
        <v>100</v>
      </c>
      <c r="P103" s="241">
        <f>_xlfn.DAYS(About!$A$3,'Core Indicators'!HE103)</f>
        <v>100</v>
      </c>
      <c r="Q103" s="241">
        <f>_xlfn.DAYS(About!$A$3,'Core Indicators'!HM103)</f>
        <v>100</v>
      </c>
      <c r="R103" s="241">
        <f>_xlfn.DAYS(About!$A$3,'Core Indicators'!HU103)</f>
        <v>100</v>
      </c>
      <c r="S103" s="241">
        <f>_xlfn.DAYS(About!$A$3,'Core Indicators'!IC103)</f>
        <v>100</v>
      </c>
      <c r="T103" s="241">
        <f>_xlfn.DAYS(About!$A$3,'Core Indicators'!IK103)</f>
        <v>100</v>
      </c>
      <c r="U103" s="241">
        <f>_xlfn.DAYS(About!$A$3,'Core Indicators'!IS103)</f>
        <v>100</v>
      </c>
      <c r="V103" s="241">
        <f t="shared" si="3"/>
        <v>88.3</v>
      </c>
    </row>
    <row r="104" spans="1:22" x14ac:dyDescent="0.25">
      <c r="A104" s="240" t="str">
        <f>Lists!C:C</f>
        <v>PER002</v>
      </c>
      <c r="B104" s="241">
        <f>_xlfn.DAYS(About!$A$3,'Core Indicators'!U104)</f>
        <v>25</v>
      </c>
      <c r="C104" s="241">
        <f>_xlfn.DAYS(About!$A$3,'Core Indicators'!AC104)</f>
        <v>25</v>
      </c>
      <c r="D104" s="241">
        <f>_xlfn.DAYS(About!$A$3,'Core Indicators'!AK104)</f>
        <v>25</v>
      </c>
      <c r="E104" s="241">
        <f>_xlfn.DAYS(About!$A$3,'Core Indicators'!AS104)</f>
        <v>25</v>
      </c>
      <c r="F104" s="241">
        <f>_xlfn.DAYS(About!$A$3,'Core Indicators'!BQ104)</f>
        <v>25</v>
      </c>
      <c r="G104" s="241">
        <f>_xlfn.DAYS(About!$A$3,'Core Indicators'!DM104)</f>
        <v>25</v>
      </c>
      <c r="H104" s="241">
        <f>_xlfn.DAYS(About!$A$3,'Core Indicators'!DU104)</f>
        <v>25</v>
      </c>
      <c r="I104" s="241">
        <f>_xlfn.DAYS(About!$A$3,'Core Indicators'!EC104)</f>
        <v>25</v>
      </c>
      <c r="J104" s="241">
        <f>_xlfn.DAYS(About!$A$3,'Core Indicators'!EK104)</f>
        <v>25</v>
      </c>
      <c r="K104" s="241">
        <f>_xlfn.DAYS(About!$A$3,'Core Indicators'!ES104)</f>
        <v>25</v>
      </c>
      <c r="L104" s="241">
        <f>_xlfn.DAYS(About!$A$3,'Core Indicators'!FI104)</f>
        <v>25</v>
      </c>
      <c r="M104" s="241">
        <f>_xlfn.DAYS(About!$A$3,'Core Indicators'!GG104)</f>
        <v>101</v>
      </c>
      <c r="N104" s="241">
        <f>_xlfn.DAYS(About!$A$3,'Core Indicators'!GO104)</f>
        <v>101</v>
      </c>
      <c r="O104" s="241">
        <f>_xlfn.DAYS(About!$A$3,'Core Indicators'!GW104)</f>
        <v>101</v>
      </c>
      <c r="P104" s="241">
        <f>_xlfn.DAYS(About!$A$3,'Core Indicators'!HE104)</f>
        <v>101</v>
      </c>
      <c r="Q104" s="241">
        <f>_xlfn.DAYS(About!$A$3,'Core Indicators'!HM104)</f>
        <v>101</v>
      </c>
      <c r="R104" s="241">
        <f>_xlfn.DAYS(About!$A$3,'Core Indicators'!HU104)</f>
        <v>101</v>
      </c>
      <c r="S104" s="241">
        <f>_xlfn.DAYS(About!$A$3,'Core Indicators'!IC104)</f>
        <v>101</v>
      </c>
      <c r="T104" s="241">
        <f>_xlfn.DAYS(About!$A$3,'Core Indicators'!IK104)</f>
        <v>101</v>
      </c>
      <c r="U104" s="241">
        <f>_xlfn.DAYS(About!$A$3,'Core Indicators'!IS104)</f>
        <v>101</v>
      </c>
      <c r="V104" s="241">
        <f t="shared" si="3"/>
        <v>32.6</v>
      </c>
    </row>
    <row r="105" spans="1:22" x14ac:dyDescent="0.25">
      <c r="A105" s="240" t="str">
        <f>Lists!C:C</f>
        <v>PHL001</v>
      </c>
      <c r="B105" s="241">
        <f>_xlfn.DAYS(About!$A$3,'Core Indicators'!U105)</f>
        <v>37</v>
      </c>
      <c r="C105" s="241">
        <f>_xlfn.DAYS(About!$A$3,'Core Indicators'!AC105)</f>
        <v>37</v>
      </c>
      <c r="D105" s="241">
        <f>_xlfn.DAYS(About!$A$3,'Core Indicators'!AK105)</f>
        <v>37</v>
      </c>
      <c r="E105" s="241">
        <f>_xlfn.DAYS(About!$A$3,'Core Indicators'!AS105)</f>
        <v>37</v>
      </c>
      <c r="F105" s="241">
        <f>_xlfn.DAYS(About!$A$3,'Core Indicators'!BQ105)</f>
        <v>37</v>
      </c>
      <c r="G105" s="241">
        <f>_xlfn.DAYS(About!$A$3,'Core Indicators'!DM105)</f>
        <v>37</v>
      </c>
      <c r="H105" s="241">
        <f>_xlfn.DAYS(About!$A$3,'Core Indicators'!DU105)</f>
        <v>37</v>
      </c>
      <c r="I105" s="241">
        <f>_xlfn.DAYS(About!$A$3,'Core Indicators'!EC105)</f>
        <v>62</v>
      </c>
      <c r="J105" s="241">
        <f>_xlfn.DAYS(About!$A$3,'Core Indicators'!EK105)</f>
        <v>37</v>
      </c>
      <c r="K105" s="241">
        <f>_xlfn.DAYS(About!$A$3,'Core Indicators'!ES105)</f>
        <v>37</v>
      </c>
      <c r="L105" s="241">
        <f>_xlfn.DAYS(About!$A$3,'Core Indicators'!FI105)</f>
        <v>37</v>
      </c>
      <c r="M105" s="241">
        <f>_xlfn.DAYS(About!$A$3,'Core Indicators'!GG105)</f>
        <v>100</v>
      </c>
      <c r="N105" s="241">
        <f>_xlfn.DAYS(About!$A$3,'Core Indicators'!GO105)</f>
        <v>100</v>
      </c>
      <c r="O105" s="241">
        <f>_xlfn.DAYS(About!$A$3,'Core Indicators'!GW105)</f>
        <v>100</v>
      </c>
      <c r="P105" s="241">
        <f>_xlfn.DAYS(About!$A$3,'Core Indicators'!HE105)</f>
        <v>100</v>
      </c>
      <c r="Q105" s="241">
        <f>_xlfn.DAYS(About!$A$3,'Core Indicators'!HM105)</f>
        <v>100</v>
      </c>
      <c r="R105" s="241">
        <f>_xlfn.DAYS(About!$A$3,'Core Indicators'!HU105)</f>
        <v>100</v>
      </c>
      <c r="S105" s="241">
        <f>_xlfn.DAYS(About!$A$3,'Core Indicators'!IC105)</f>
        <v>100</v>
      </c>
      <c r="T105" s="241">
        <f>_xlfn.DAYS(About!$A$3,'Core Indicators'!IK105)</f>
        <v>100</v>
      </c>
      <c r="U105" s="241">
        <f>_xlfn.DAYS(About!$A$3,'Core Indicators'!IS105)</f>
        <v>100</v>
      </c>
      <c r="V105" s="241">
        <f t="shared" si="3"/>
        <v>45.8</v>
      </c>
    </row>
    <row r="106" spans="1:22" x14ac:dyDescent="0.25">
      <c r="A106" s="240" t="str">
        <f>Lists!C:C</f>
        <v>PHL003</v>
      </c>
      <c r="B106" s="241">
        <f>_xlfn.DAYS(About!$A$3,'Core Indicators'!U106)</f>
        <v>37</v>
      </c>
      <c r="C106" s="241">
        <f>_xlfn.DAYS(About!$A$3,'Core Indicators'!AC106)</f>
        <v>37</v>
      </c>
      <c r="D106" s="241">
        <f>_xlfn.DAYS(About!$A$3,'Core Indicators'!AK106)</f>
        <v>37</v>
      </c>
      <c r="E106" s="241">
        <f>_xlfn.DAYS(About!$A$3,'Core Indicators'!AS106)</f>
        <v>37</v>
      </c>
      <c r="F106" s="241">
        <f>_xlfn.DAYS(About!$A$3,'Core Indicators'!BQ106)</f>
        <v>37</v>
      </c>
      <c r="G106" s="241">
        <f>_xlfn.DAYS(About!$A$3,'Core Indicators'!DM106)</f>
        <v>37</v>
      </c>
      <c r="H106" s="241">
        <f>_xlfn.DAYS(About!$A$3,'Core Indicators'!DU106)</f>
        <v>37</v>
      </c>
      <c r="I106" s="241">
        <f>_xlfn.DAYS(About!$A$3,'Core Indicators'!EC106)</f>
        <v>37</v>
      </c>
      <c r="J106" s="241">
        <f>_xlfn.DAYS(About!$A$3,'Core Indicators'!EK106)</f>
        <v>37</v>
      </c>
      <c r="K106" s="241">
        <f>_xlfn.DAYS(About!$A$3,'Core Indicators'!ES106)</f>
        <v>37</v>
      </c>
      <c r="L106" s="241">
        <f>_xlfn.DAYS(About!$A$3,'Core Indicators'!FI106)</f>
        <v>1365</v>
      </c>
      <c r="M106" s="241">
        <f>_xlfn.DAYS(About!$A$3,'Core Indicators'!GG106)</f>
        <v>100</v>
      </c>
      <c r="N106" s="241">
        <f>_xlfn.DAYS(About!$A$3,'Core Indicators'!GO106)</f>
        <v>100</v>
      </c>
      <c r="O106" s="241">
        <f>_xlfn.DAYS(About!$A$3,'Core Indicators'!GW106)</f>
        <v>100</v>
      </c>
      <c r="P106" s="241">
        <f>_xlfn.DAYS(About!$A$3,'Core Indicators'!HE106)</f>
        <v>100</v>
      </c>
      <c r="Q106" s="241">
        <f>_xlfn.DAYS(About!$A$3,'Core Indicators'!HM106)</f>
        <v>100</v>
      </c>
      <c r="R106" s="241">
        <f>_xlfn.DAYS(About!$A$3,'Core Indicators'!HU106)</f>
        <v>100</v>
      </c>
      <c r="S106" s="241">
        <f>_xlfn.DAYS(About!$A$3,'Core Indicators'!IC106)</f>
        <v>100</v>
      </c>
      <c r="T106" s="241">
        <f>_xlfn.DAYS(About!$A$3,'Core Indicators'!IK106)</f>
        <v>100</v>
      </c>
      <c r="U106" s="241">
        <f>_xlfn.DAYS(About!$A$3,'Core Indicators'!IS106)</f>
        <v>100</v>
      </c>
      <c r="V106" s="241">
        <f t="shared" si="3"/>
        <v>176.1</v>
      </c>
    </row>
    <row r="107" spans="1:22" x14ac:dyDescent="0.25">
      <c r="A107" s="240" t="str">
        <f>Lists!C:C</f>
        <v>PHL012</v>
      </c>
      <c r="B107" s="241">
        <f>_xlfn.DAYS(About!$A$3,'Core Indicators'!U107)</f>
        <v>37</v>
      </c>
      <c r="C107" s="241">
        <f>_xlfn.DAYS(About!$A$3,'Core Indicators'!AC107)</f>
        <v>37</v>
      </c>
      <c r="D107" s="241">
        <f>_xlfn.DAYS(About!$A$3,'Core Indicators'!AK107)</f>
        <v>37</v>
      </c>
      <c r="E107" s="241">
        <f>_xlfn.DAYS(About!$A$3,'Core Indicators'!AS107)</f>
        <v>37</v>
      </c>
      <c r="F107" s="241">
        <f>_xlfn.DAYS(About!$A$3,'Core Indicators'!BQ107)</f>
        <v>62</v>
      </c>
      <c r="G107" s="241">
        <f>_xlfn.DAYS(About!$A$3,'Core Indicators'!DM107)</f>
        <v>37</v>
      </c>
      <c r="H107" s="241">
        <f>_xlfn.DAYS(About!$A$3,'Core Indicators'!DU107)</f>
        <v>37</v>
      </c>
      <c r="I107" s="241">
        <f>_xlfn.DAYS(About!$A$3,'Core Indicators'!EC107)</f>
        <v>37</v>
      </c>
      <c r="J107" s="241">
        <f>_xlfn.DAYS(About!$A$3,'Core Indicators'!EK107)</f>
        <v>178</v>
      </c>
      <c r="K107" s="241">
        <f>_xlfn.DAYS(About!$A$3,'Core Indicators'!ES107)</f>
        <v>178</v>
      </c>
      <c r="L107" s="241">
        <f>_xlfn.DAYS(About!$A$3,'Core Indicators'!FI107)</f>
        <v>37</v>
      </c>
      <c r="M107" s="241">
        <f>_xlfn.DAYS(About!$A$3,'Core Indicators'!GG107)</f>
        <v>100</v>
      </c>
      <c r="N107" s="241">
        <f>_xlfn.DAYS(About!$A$3,'Core Indicators'!GO107)</f>
        <v>100</v>
      </c>
      <c r="O107" s="241">
        <f>_xlfn.DAYS(About!$A$3,'Core Indicators'!GW107)</f>
        <v>100</v>
      </c>
      <c r="P107" s="241">
        <f>_xlfn.DAYS(About!$A$3,'Core Indicators'!HE107)</f>
        <v>100</v>
      </c>
      <c r="Q107" s="241">
        <f>_xlfn.DAYS(About!$A$3,'Core Indicators'!HM107)</f>
        <v>100</v>
      </c>
      <c r="R107" s="241">
        <f>_xlfn.DAYS(About!$A$3,'Core Indicators'!HU107)</f>
        <v>100</v>
      </c>
      <c r="S107" s="241">
        <f>_xlfn.DAYS(About!$A$3,'Core Indicators'!IC107)</f>
        <v>100</v>
      </c>
      <c r="T107" s="241">
        <f>_xlfn.DAYS(About!$A$3,'Core Indicators'!IK107)</f>
        <v>100</v>
      </c>
      <c r="U107" s="241">
        <f>_xlfn.DAYS(About!$A$3,'Core Indicators'!IS107)</f>
        <v>100</v>
      </c>
      <c r="V107" s="241">
        <f t="shared" si="3"/>
        <v>74</v>
      </c>
    </row>
    <row r="108" spans="1:22" x14ac:dyDescent="0.25">
      <c r="A108" s="240" t="str">
        <f>Lists!C:C</f>
        <v>PNG003</v>
      </c>
      <c r="B108" s="241">
        <f>_xlfn.DAYS(About!$A$3,'Core Indicators'!U108)</f>
        <v>37</v>
      </c>
      <c r="C108" s="241">
        <f>_xlfn.DAYS(About!$A$3,'Core Indicators'!AC108)</f>
        <v>37</v>
      </c>
      <c r="D108" s="241">
        <f>_xlfn.DAYS(About!$A$3,'Core Indicators'!AK108)</f>
        <v>37</v>
      </c>
      <c r="E108" s="241">
        <f>_xlfn.DAYS(About!$A$3,'Core Indicators'!AS108)</f>
        <v>37</v>
      </c>
      <c r="F108" s="241">
        <f>_xlfn.DAYS(About!$A$3,'Core Indicators'!BQ108)</f>
        <v>37</v>
      </c>
      <c r="G108" s="241">
        <f>_xlfn.DAYS(About!$A$3,'Core Indicators'!DM108)</f>
        <v>37</v>
      </c>
      <c r="H108" s="241">
        <f>_xlfn.DAYS(About!$A$3,'Core Indicators'!DU108)</f>
        <v>37</v>
      </c>
      <c r="I108" s="241">
        <f>_xlfn.DAYS(About!$A$3,'Core Indicators'!EC108)</f>
        <v>37</v>
      </c>
      <c r="J108" s="241">
        <f>_xlfn.DAYS(About!$A$3,'Core Indicators'!EK108)</f>
        <v>37</v>
      </c>
      <c r="K108" s="241">
        <f>_xlfn.DAYS(About!$A$3,'Core Indicators'!ES108)</f>
        <v>37</v>
      </c>
      <c r="L108" s="241">
        <f>_xlfn.DAYS(About!$A$3,'Core Indicators'!FI108)</f>
        <v>37</v>
      </c>
      <c r="M108" s="241">
        <f>_xlfn.DAYS(About!$A$3,'Core Indicators'!GG108)</f>
        <v>100</v>
      </c>
      <c r="N108" s="241">
        <f>_xlfn.DAYS(About!$A$3,'Core Indicators'!GO108)</f>
        <v>100</v>
      </c>
      <c r="O108" s="241">
        <f>_xlfn.DAYS(About!$A$3,'Core Indicators'!GW108)</f>
        <v>100</v>
      </c>
      <c r="P108" s="241">
        <f>_xlfn.DAYS(About!$A$3,'Core Indicators'!HE108)</f>
        <v>100</v>
      </c>
      <c r="Q108" s="241">
        <f>_xlfn.DAYS(About!$A$3,'Core Indicators'!HM108)</f>
        <v>100</v>
      </c>
      <c r="R108" s="241">
        <f>_xlfn.DAYS(About!$A$3,'Core Indicators'!HU108)</f>
        <v>100</v>
      </c>
      <c r="S108" s="241">
        <f>_xlfn.DAYS(About!$A$3,'Core Indicators'!IC108)</f>
        <v>100</v>
      </c>
      <c r="T108" s="241">
        <f>_xlfn.DAYS(About!$A$3,'Core Indicators'!IK108)</f>
        <v>100</v>
      </c>
      <c r="U108" s="241">
        <f>_xlfn.DAYS(About!$A$3,'Core Indicators'!IS108)</f>
        <v>100</v>
      </c>
      <c r="V108" s="241">
        <f t="shared" si="3"/>
        <v>43.3</v>
      </c>
    </row>
    <row r="109" spans="1:22" x14ac:dyDescent="0.25">
      <c r="A109" s="240" t="str">
        <f>Lists!C:C</f>
        <v>POL002</v>
      </c>
      <c r="B109" s="241">
        <f>_xlfn.DAYS(About!$A$3,'Core Indicators'!U109)</f>
        <v>390</v>
      </c>
      <c r="C109" s="241">
        <f>_xlfn.DAYS(About!$A$3,'Core Indicators'!AC109)</f>
        <v>34</v>
      </c>
      <c r="D109" s="241">
        <f>_xlfn.DAYS(About!$A$3,'Core Indicators'!AK109)</f>
        <v>34</v>
      </c>
      <c r="E109" s="241">
        <f>_xlfn.DAYS(About!$A$3,'Core Indicators'!AS109)</f>
        <v>34</v>
      </c>
      <c r="F109" s="241">
        <f>_xlfn.DAYS(About!$A$3,'Core Indicators'!BQ109)</f>
        <v>34</v>
      </c>
      <c r="G109" s="241">
        <f>_xlfn.DAYS(About!$A$3,'Core Indicators'!DM109)</f>
        <v>34</v>
      </c>
      <c r="H109" s="241">
        <f>_xlfn.DAYS(About!$A$3,'Core Indicators'!DU109)</f>
        <v>34</v>
      </c>
      <c r="I109" s="241">
        <f>_xlfn.DAYS(About!$A$3,'Core Indicators'!EC109)</f>
        <v>34</v>
      </c>
      <c r="J109" s="241">
        <f>_xlfn.DAYS(About!$A$3,'Core Indicators'!EK109)</f>
        <v>34</v>
      </c>
      <c r="K109" s="241">
        <f>_xlfn.DAYS(About!$A$3,'Core Indicators'!ES109)</f>
        <v>34</v>
      </c>
      <c r="L109" s="241">
        <f>_xlfn.DAYS(About!$A$3,'Core Indicators'!FI109)</f>
        <v>390</v>
      </c>
      <c r="M109" s="241">
        <f>_xlfn.DAYS(About!$A$3,'Core Indicators'!GG109)</f>
        <v>100</v>
      </c>
      <c r="N109" s="241">
        <f>_xlfn.DAYS(About!$A$3,'Core Indicators'!GO109)</f>
        <v>100</v>
      </c>
      <c r="O109" s="241">
        <f>_xlfn.DAYS(About!$A$3,'Core Indicators'!GW109)</f>
        <v>100</v>
      </c>
      <c r="P109" s="241">
        <f>_xlfn.DAYS(About!$A$3,'Core Indicators'!HE109)</f>
        <v>100</v>
      </c>
      <c r="Q109" s="241">
        <f>_xlfn.DAYS(About!$A$3,'Core Indicators'!HM109)</f>
        <v>100</v>
      </c>
      <c r="R109" s="241">
        <f>_xlfn.DAYS(About!$A$3,'Core Indicators'!HU109)</f>
        <v>100</v>
      </c>
      <c r="S109" s="241">
        <f>_xlfn.DAYS(About!$A$3,'Core Indicators'!IC109)</f>
        <v>100</v>
      </c>
      <c r="T109" s="241">
        <f>_xlfn.DAYS(About!$A$3,'Core Indicators'!IK109)</f>
        <v>100</v>
      </c>
      <c r="U109" s="241">
        <f>_xlfn.DAYS(About!$A$3,'Core Indicators'!IS109)</f>
        <v>100</v>
      </c>
      <c r="V109" s="241">
        <f t="shared" si="3"/>
        <v>76.2</v>
      </c>
    </row>
    <row r="110" spans="1:22" x14ac:dyDescent="0.25">
      <c r="A110" s="240" t="str">
        <f>Lists!C:C</f>
        <v>PRK001</v>
      </c>
      <c r="B110" s="241">
        <f>_xlfn.DAYS(About!$A$3,'Core Indicators'!U110)</f>
        <v>885</v>
      </c>
      <c r="C110" s="241">
        <f>_xlfn.DAYS(About!$A$3,'Core Indicators'!AC110)</f>
        <v>60</v>
      </c>
      <c r="D110" s="241">
        <f>_xlfn.DAYS(About!$A$3,'Core Indicators'!AK110)</f>
        <v>60</v>
      </c>
      <c r="E110" s="241">
        <f>_xlfn.DAYS(About!$A$3,'Core Indicators'!AS110)</f>
        <v>60</v>
      </c>
      <c r="F110" s="241">
        <f>_xlfn.DAYS(About!$A$3,'Core Indicators'!BQ110)</f>
        <v>26</v>
      </c>
      <c r="G110" s="241">
        <f>_xlfn.DAYS(About!$A$3,'Core Indicators'!DM110)</f>
        <v>178</v>
      </c>
      <c r="H110" s="241">
        <f>_xlfn.DAYS(About!$A$3,'Core Indicators'!DU110)</f>
        <v>60</v>
      </c>
      <c r="I110" s="241">
        <f>_xlfn.DAYS(About!$A$3,'Core Indicators'!EC110)</f>
        <v>117</v>
      </c>
      <c r="J110" s="241">
        <f>_xlfn.DAYS(About!$A$3,'Core Indicators'!EK110)</f>
        <v>178</v>
      </c>
      <c r="K110" s="241">
        <f>_xlfn.DAYS(About!$A$3,'Core Indicators'!ES110)</f>
        <v>178</v>
      </c>
      <c r="L110" s="241">
        <f>_xlfn.DAYS(About!$A$3,'Core Indicators'!FI110)</f>
        <v>1670</v>
      </c>
      <c r="M110" s="241">
        <f>_xlfn.DAYS(About!$A$3,'Core Indicators'!GG110)</f>
        <v>100</v>
      </c>
      <c r="N110" s="241">
        <f>_xlfn.DAYS(About!$A$3,'Core Indicators'!GO110)</f>
        <v>100</v>
      </c>
      <c r="O110" s="241">
        <f>_xlfn.DAYS(About!$A$3,'Core Indicators'!GW110)</f>
        <v>100</v>
      </c>
      <c r="P110" s="241">
        <f>_xlfn.DAYS(About!$A$3,'Core Indicators'!HE110)</f>
        <v>100</v>
      </c>
      <c r="Q110" s="241">
        <f>_xlfn.DAYS(About!$A$3,'Core Indicators'!HM110)</f>
        <v>100</v>
      </c>
      <c r="R110" s="241">
        <f>_xlfn.DAYS(About!$A$3,'Core Indicators'!HU110)</f>
        <v>100</v>
      </c>
      <c r="S110" s="241">
        <f>_xlfn.DAYS(About!$A$3,'Core Indicators'!IC110)</f>
        <v>100</v>
      </c>
      <c r="T110" s="241">
        <f>_xlfn.DAYS(About!$A$3,'Core Indicators'!IK110)</f>
        <v>100</v>
      </c>
      <c r="U110" s="241">
        <f>_xlfn.DAYS(About!$A$3,'Core Indicators'!IS110)</f>
        <v>100</v>
      </c>
      <c r="V110" s="241">
        <f t="shared" si="3"/>
        <v>262.7</v>
      </c>
    </row>
    <row r="111" spans="1:22" x14ac:dyDescent="0.25">
      <c r="A111" s="240" t="str">
        <f>Lists!C:C</f>
        <v>PSE002</v>
      </c>
      <c r="B111" s="241">
        <f>_xlfn.DAYS(About!$A$3,'Core Indicators'!U111)</f>
        <v>63</v>
      </c>
      <c r="C111" s="241">
        <f>_xlfn.DAYS(About!$A$3,'Core Indicators'!AC111)</f>
        <v>63</v>
      </c>
      <c r="D111" s="241">
        <f>_xlfn.DAYS(About!$A$3,'Core Indicators'!AK111)</f>
        <v>63</v>
      </c>
      <c r="E111" s="241">
        <f>_xlfn.DAYS(About!$A$3,'Core Indicators'!AS111)</f>
        <v>37</v>
      </c>
      <c r="F111" s="241">
        <f>_xlfn.DAYS(About!$A$3,'Core Indicators'!BQ111)</f>
        <v>37</v>
      </c>
      <c r="G111" s="241">
        <f>_xlfn.DAYS(About!$A$3,'Core Indicators'!DM111)</f>
        <v>63</v>
      </c>
      <c r="H111" s="241">
        <f>_xlfn.DAYS(About!$A$3,'Core Indicators'!DU111)</f>
        <v>63</v>
      </c>
      <c r="I111" s="241">
        <f>_xlfn.DAYS(About!$A$3,'Core Indicators'!EC111)</f>
        <v>63</v>
      </c>
      <c r="J111" s="241">
        <f>_xlfn.DAYS(About!$A$3,'Core Indicators'!EK111)</f>
        <v>63</v>
      </c>
      <c r="K111" s="241">
        <f>_xlfn.DAYS(About!$A$3,'Core Indicators'!ES111)</f>
        <v>63</v>
      </c>
      <c r="L111" s="241">
        <f>_xlfn.DAYS(About!$A$3,'Core Indicators'!FI111)</f>
        <v>1660</v>
      </c>
      <c r="M111" s="241">
        <f>_xlfn.DAYS(About!$A$3,'Core Indicators'!GG111)</f>
        <v>103</v>
      </c>
      <c r="N111" s="241">
        <f>_xlfn.DAYS(About!$A$3,'Core Indicators'!GO111)</f>
        <v>103</v>
      </c>
      <c r="O111" s="241">
        <f>_xlfn.DAYS(About!$A$3,'Core Indicators'!GW111)</f>
        <v>103</v>
      </c>
      <c r="P111" s="241">
        <f>_xlfn.DAYS(About!$A$3,'Core Indicators'!HE111)</f>
        <v>103</v>
      </c>
      <c r="Q111" s="241">
        <f>_xlfn.DAYS(About!$A$3,'Core Indicators'!HM111)</f>
        <v>103</v>
      </c>
      <c r="R111" s="241">
        <f>_xlfn.DAYS(About!$A$3,'Core Indicators'!HU111)</f>
        <v>103</v>
      </c>
      <c r="S111" s="241">
        <f>_xlfn.DAYS(About!$A$3,'Core Indicators'!IC111)</f>
        <v>103</v>
      </c>
      <c r="T111" s="241">
        <f>_xlfn.DAYS(About!$A$3,'Core Indicators'!IK111)</f>
        <v>103</v>
      </c>
      <c r="U111" s="241">
        <f>_xlfn.DAYS(About!$A$3,'Core Indicators'!IS111)</f>
        <v>103</v>
      </c>
      <c r="V111" s="241">
        <f t="shared" si="3"/>
        <v>221.5</v>
      </c>
    </row>
    <row r="112" spans="1:22" x14ac:dyDescent="0.25">
      <c r="A112" s="240" t="str">
        <f>Lists!C:C</f>
        <v>REG001</v>
      </c>
      <c r="B112" s="241">
        <f>_xlfn.DAYS(About!$A$3,'Core Indicators'!U112)</f>
        <v>50</v>
      </c>
      <c r="C112" s="241">
        <f>_xlfn.DAYS(About!$A$3,'Core Indicators'!AC112)</f>
        <v>50</v>
      </c>
      <c r="D112" s="241">
        <f>_xlfn.DAYS(About!$A$3,'Core Indicators'!AK112)</f>
        <v>50</v>
      </c>
      <c r="E112" s="241">
        <f>_xlfn.DAYS(About!$A$3,'Core Indicators'!AS112)</f>
        <v>30</v>
      </c>
      <c r="F112" s="241">
        <f>_xlfn.DAYS(About!$A$3,'Core Indicators'!BQ112)</f>
        <v>30</v>
      </c>
      <c r="G112" s="241">
        <f>_xlfn.DAYS(About!$A$3,'Core Indicators'!DM112)</f>
        <v>50</v>
      </c>
      <c r="H112" s="241">
        <f>_xlfn.DAYS(About!$A$3,'Core Indicators'!DU112)</f>
        <v>50</v>
      </c>
      <c r="I112" s="241">
        <f>_xlfn.DAYS(About!$A$3,'Core Indicators'!EC112)</f>
        <v>50</v>
      </c>
      <c r="J112" s="241">
        <f>_xlfn.DAYS(About!$A$3,'Core Indicators'!EK112)</f>
        <v>50</v>
      </c>
      <c r="K112" s="241">
        <f>_xlfn.DAYS(About!$A$3,'Core Indicators'!ES112)</f>
        <v>50</v>
      </c>
      <c r="L112" s="241">
        <f>_xlfn.DAYS(About!$A$3,'Core Indicators'!FI112)</f>
        <v>30</v>
      </c>
      <c r="M112" s="241">
        <f>_xlfn.DAYS(About!$A$3,'Core Indicators'!GG112)</f>
        <v>100</v>
      </c>
      <c r="N112" s="241">
        <f>_xlfn.DAYS(About!$A$3,'Core Indicators'!GO112)</f>
        <v>100</v>
      </c>
      <c r="O112" s="241">
        <f>_xlfn.DAYS(About!$A$3,'Core Indicators'!GW112)</f>
        <v>100</v>
      </c>
      <c r="P112" s="241">
        <f>_xlfn.DAYS(About!$A$3,'Core Indicators'!HE112)</f>
        <v>100</v>
      </c>
      <c r="Q112" s="241">
        <f>_xlfn.DAYS(About!$A$3,'Core Indicators'!HM112)</f>
        <v>100</v>
      </c>
      <c r="R112" s="241">
        <f>_xlfn.DAYS(About!$A$3,'Core Indicators'!HU112)</f>
        <v>100</v>
      </c>
      <c r="S112" s="241">
        <f>_xlfn.DAYS(About!$A$3,'Core Indicators'!IC112)</f>
        <v>100</v>
      </c>
      <c r="T112" s="241">
        <f>_xlfn.DAYS(About!$A$3,'Core Indicators'!IK112)</f>
        <v>100</v>
      </c>
      <c r="U112" s="241">
        <f>_xlfn.DAYS(About!$A$3,'Core Indicators'!IS112)</f>
        <v>100</v>
      </c>
      <c r="V112" s="241">
        <f t="shared" si="3"/>
        <v>49</v>
      </c>
    </row>
    <row r="113" spans="1:22" x14ac:dyDescent="0.25">
      <c r="A113" s="240" t="str">
        <f>Lists!C:C</f>
        <v>REG002</v>
      </c>
      <c r="B113" s="241">
        <f>_xlfn.DAYS(About!$A$3,'Core Indicators'!U113)</f>
        <v>361</v>
      </c>
      <c r="C113" s="241">
        <f>_xlfn.DAYS(About!$A$3,'Core Indicators'!AC113)</f>
        <v>361</v>
      </c>
      <c r="D113" s="241">
        <f>_xlfn.DAYS(About!$A$3,'Core Indicators'!AK113)</f>
        <v>361</v>
      </c>
      <c r="E113" s="241">
        <f>_xlfn.DAYS(About!$A$3,'Core Indicators'!AS113)</f>
        <v>361</v>
      </c>
      <c r="F113" s="241">
        <f>_xlfn.DAYS(About!$A$3,'Core Indicators'!BQ113)</f>
        <v>361</v>
      </c>
      <c r="G113" s="241">
        <f>_xlfn.DAYS(About!$A$3,'Core Indicators'!DM113)</f>
        <v>361</v>
      </c>
      <c r="H113" s="241">
        <f>_xlfn.DAYS(About!$A$3,'Core Indicators'!DU113)</f>
        <v>361</v>
      </c>
      <c r="I113" s="241">
        <f>_xlfn.DAYS(About!$A$3,'Core Indicators'!EC113)</f>
        <v>361</v>
      </c>
      <c r="J113" s="241">
        <f>_xlfn.DAYS(About!$A$3,'Core Indicators'!EK113)</f>
        <v>361</v>
      </c>
      <c r="K113" s="241">
        <f>_xlfn.DAYS(About!$A$3,'Core Indicators'!ES113)</f>
        <v>529</v>
      </c>
      <c r="L113" s="241">
        <f>_xlfn.DAYS(About!$A$3,'Core Indicators'!FI113)</f>
        <v>361</v>
      </c>
      <c r="M113" s="241">
        <f>_xlfn.DAYS(About!$A$3,'Core Indicators'!GG113)</f>
        <v>100</v>
      </c>
      <c r="N113" s="241">
        <f>_xlfn.DAYS(About!$A$3,'Core Indicators'!GO113)</f>
        <v>100</v>
      </c>
      <c r="O113" s="241">
        <f>_xlfn.DAYS(About!$A$3,'Core Indicators'!GW113)</f>
        <v>100</v>
      </c>
      <c r="P113" s="241">
        <f>_xlfn.DAYS(About!$A$3,'Core Indicators'!HE113)</f>
        <v>100</v>
      </c>
      <c r="Q113" s="241">
        <f>_xlfn.DAYS(About!$A$3,'Core Indicators'!HM113)</f>
        <v>100</v>
      </c>
      <c r="R113" s="241">
        <f>_xlfn.DAYS(About!$A$3,'Core Indicators'!HU113)</f>
        <v>100</v>
      </c>
      <c r="S113" s="241">
        <f>_xlfn.DAYS(About!$A$3,'Core Indicators'!IC113)</f>
        <v>100</v>
      </c>
      <c r="T113" s="241">
        <f>_xlfn.DAYS(About!$A$3,'Core Indicators'!IK113)</f>
        <v>100</v>
      </c>
      <c r="U113" s="241">
        <f>_xlfn.DAYS(About!$A$3,'Core Indicators'!IS113)</f>
        <v>100</v>
      </c>
      <c r="V113" s="241">
        <f t="shared" si="3"/>
        <v>351.7</v>
      </c>
    </row>
    <row r="114" spans="1:22" x14ac:dyDescent="0.25">
      <c r="A114" s="240" t="str">
        <f>Lists!C:C</f>
        <v>REG003</v>
      </c>
      <c r="B114" s="241">
        <f>_xlfn.DAYS(About!$A$3,'Core Indicators'!U114)</f>
        <v>363</v>
      </c>
      <c r="C114" s="241">
        <f>_xlfn.DAYS(About!$A$3,'Core Indicators'!AC114)</f>
        <v>87</v>
      </c>
      <c r="D114" s="241">
        <f>_xlfn.DAYS(About!$A$3,'Core Indicators'!AK114)</f>
        <v>1053</v>
      </c>
      <c r="E114" s="241">
        <f>_xlfn.DAYS(About!$A$3,'Core Indicators'!AS114)</f>
        <v>25</v>
      </c>
      <c r="F114" s="241">
        <f>_xlfn.DAYS(About!$A$3,'Core Indicators'!BQ114)</f>
        <v>25</v>
      </c>
      <c r="G114" s="241">
        <f>_xlfn.DAYS(About!$A$3,'Core Indicators'!DM114)</f>
        <v>86</v>
      </c>
      <c r="H114" s="241">
        <f>_xlfn.DAYS(About!$A$3,'Core Indicators'!DU114)</f>
        <v>1583</v>
      </c>
      <c r="I114" s="241">
        <f>_xlfn.DAYS(About!$A$3,'Core Indicators'!EC114)</f>
        <v>1583</v>
      </c>
      <c r="J114" s="241">
        <f>_xlfn.DAYS(About!$A$3,'Core Indicators'!EK114)</f>
        <v>1583</v>
      </c>
      <c r="K114" s="241">
        <f>_xlfn.DAYS(About!$A$3,'Core Indicators'!ES114)</f>
        <v>1583</v>
      </c>
      <c r="L114" s="241">
        <f>_xlfn.DAYS(About!$A$3,'Core Indicators'!FI114)</f>
        <v>1583</v>
      </c>
      <c r="M114" s="241">
        <f>_xlfn.DAYS(About!$A$3,'Core Indicators'!GG114)</f>
        <v>100</v>
      </c>
      <c r="N114" s="241">
        <f>_xlfn.DAYS(About!$A$3,'Core Indicators'!GO114)</f>
        <v>100</v>
      </c>
      <c r="O114" s="241">
        <f>_xlfn.DAYS(About!$A$3,'Core Indicators'!GW114)</f>
        <v>100</v>
      </c>
      <c r="P114" s="241">
        <f>_xlfn.DAYS(About!$A$3,'Core Indicators'!HE114)</f>
        <v>100</v>
      </c>
      <c r="Q114" s="241">
        <f>_xlfn.DAYS(About!$A$3,'Core Indicators'!HM114)</f>
        <v>100</v>
      </c>
      <c r="R114" s="241">
        <f>_xlfn.DAYS(About!$A$3,'Core Indicators'!HU114)</f>
        <v>100</v>
      </c>
      <c r="S114" s="241">
        <f>_xlfn.DAYS(About!$A$3,'Core Indicators'!IC114)</f>
        <v>100</v>
      </c>
      <c r="T114" s="241">
        <f>_xlfn.DAYS(About!$A$3,'Core Indicators'!IK114)</f>
        <v>100</v>
      </c>
      <c r="U114" s="241">
        <f>_xlfn.DAYS(About!$A$3,'Core Indicators'!IS114)</f>
        <v>100</v>
      </c>
      <c r="V114" s="241">
        <f t="shared" si="3"/>
        <v>920.4</v>
      </c>
    </row>
    <row r="115" spans="1:22" x14ac:dyDescent="0.25">
      <c r="A115" s="240" t="str">
        <f>Lists!C:C</f>
        <v>REG004</v>
      </c>
      <c r="B115" s="241">
        <f>_xlfn.DAYS(About!$A$3,'Core Indicators'!U115)</f>
        <v>58</v>
      </c>
      <c r="C115" s="241">
        <f>_xlfn.DAYS(About!$A$3,'Core Indicators'!AC115)</f>
        <v>58</v>
      </c>
      <c r="D115" s="241">
        <f>_xlfn.DAYS(About!$A$3,'Core Indicators'!AK115)</f>
        <v>58</v>
      </c>
      <c r="E115" s="241">
        <f>_xlfn.DAYS(About!$A$3,'Core Indicators'!AS115)</f>
        <v>58</v>
      </c>
      <c r="F115" s="241">
        <f>_xlfn.DAYS(About!$A$3,'Core Indicators'!BQ115)</f>
        <v>58</v>
      </c>
      <c r="G115" s="241">
        <f>_xlfn.DAYS(About!$A$3,'Core Indicators'!DM115)</f>
        <v>58</v>
      </c>
      <c r="H115" s="241">
        <f>_xlfn.DAYS(About!$A$3,'Core Indicators'!DU115)</f>
        <v>58</v>
      </c>
      <c r="I115" s="241">
        <f>_xlfn.DAYS(About!$A$3,'Core Indicators'!EC115)</f>
        <v>58</v>
      </c>
      <c r="J115" s="241">
        <f>_xlfn.DAYS(About!$A$3,'Core Indicators'!EK115)</f>
        <v>58</v>
      </c>
      <c r="K115" s="241">
        <f>_xlfn.DAYS(About!$A$3,'Core Indicators'!ES115)</f>
        <v>58</v>
      </c>
      <c r="L115" s="241">
        <f>_xlfn.DAYS(About!$A$3,'Core Indicators'!FI115)</f>
        <v>1557</v>
      </c>
      <c r="M115" s="241">
        <f>_xlfn.DAYS(About!$A$3,'Core Indicators'!GG115)</f>
        <v>99</v>
      </c>
      <c r="N115" s="241">
        <f>_xlfn.DAYS(About!$A$3,'Core Indicators'!GO115)</f>
        <v>99</v>
      </c>
      <c r="O115" s="241">
        <f>_xlfn.DAYS(About!$A$3,'Core Indicators'!GW115)</f>
        <v>99</v>
      </c>
      <c r="P115" s="241">
        <f>_xlfn.DAYS(About!$A$3,'Core Indicators'!HE115)</f>
        <v>99</v>
      </c>
      <c r="Q115" s="241">
        <f>_xlfn.DAYS(About!$A$3,'Core Indicators'!HM115)</f>
        <v>99</v>
      </c>
      <c r="R115" s="241">
        <f>_xlfn.DAYS(About!$A$3,'Core Indicators'!HU115)</f>
        <v>99</v>
      </c>
      <c r="S115" s="241">
        <f>_xlfn.DAYS(About!$A$3,'Core Indicators'!IC115)</f>
        <v>99</v>
      </c>
      <c r="T115" s="241">
        <f>_xlfn.DAYS(About!$A$3,'Core Indicators'!IK115)</f>
        <v>99</v>
      </c>
      <c r="U115" s="241">
        <f>_xlfn.DAYS(About!$A$3,'Core Indicators'!IS115)</f>
        <v>99</v>
      </c>
      <c r="V115" s="241">
        <f t="shared" si="3"/>
        <v>212</v>
      </c>
    </row>
    <row r="116" spans="1:22" x14ac:dyDescent="0.25">
      <c r="A116" s="240" t="str">
        <f>Lists!C:C</f>
        <v>REG006</v>
      </c>
      <c r="B116" s="241">
        <f>_xlfn.DAYS(About!$A$3,'Core Indicators'!U116)</f>
        <v>25</v>
      </c>
      <c r="C116" s="241">
        <f>_xlfn.DAYS(About!$A$3,'Core Indicators'!AC116)</f>
        <v>25</v>
      </c>
      <c r="D116" s="241">
        <f>_xlfn.DAYS(About!$A$3,'Core Indicators'!AK116)</f>
        <v>25</v>
      </c>
      <c r="E116" s="241">
        <f>_xlfn.DAYS(About!$A$3,'Core Indicators'!AS116)</f>
        <v>25</v>
      </c>
      <c r="F116" s="241">
        <f>_xlfn.DAYS(About!$A$3,'Core Indicators'!BQ116)</f>
        <v>25</v>
      </c>
      <c r="G116" s="241">
        <f>_xlfn.DAYS(About!$A$3,'Core Indicators'!DM116)</f>
        <v>25</v>
      </c>
      <c r="H116" s="241">
        <f>_xlfn.DAYS(About!$A$3,'Core Indicators'!DU116)</f>
        <v>25</v>
      </c>
      <c r="I116" s="241">
        <f>_xlfn.DAYS(About!$A$3,'Core Indicators'!EC116)</f>
        <v>25</v>
      </c>
      <c r="J116" s="241">
        <f>_xlfn.DAYS(About!$A$3,'Core Indicators'!EK116)</f>
        <v>25</v>
      </c>
      <c r="K116" s="241">
        <f>_xlfn.DAYS(About!$A$3,'Core Indicators'!ES116)</f>
        <v>25</v>
      </c>
      <c r="L116" s="241">
        <f>_xlfn.DAYS(About!$A$3,'Core Indicators'!FI116)</f>
        <v>1560</v>
      </c>
      <c r="M116" s="241">
        <f>_xlfn.DAYS(About!$A$3,'Core Indicators'!GG116)</f>
        <v>99</v>
      </c>
      <c r="N116" s="241">
        <f>_xlfn.DAYS(About!$A$3,'Core Indicators'!GO116)</f>
        <v>99</v>
      </c>
      <c r="O116" s="241">
        <f>_xlfn.DAYS(About!$A$3,'Core Indicators'!GW116)</f>
        <v>99</v>
      </c>
      <c r="P116" s="241">
        <f>_xlfn.DAYS(About!$A$3,'Core Indicators'!HE116)</f>
        <v>99</v>
      </c>
      <c r="Q116" s="241">
        <f>_xlfn.DAYS(About!$A$3,'Core Indicators'!HM116)</f>
        <v>99</v>
      </c>
      <c r="R116" s="241">
        <f>_xlfn.DAYS(About!$A$3,'Core Indicators'!HU116)</f>
        <v>99</v>
      </c>
      <c r="S116" s="241">
        <f>_xlfn.DAYS(About!$A$3,'Core Indicators'!IC116)</f>
        <v>99</v>
      </c>
      <c r="T116" s="241">
        <f>_xlfn.DAYS(About!$A$3,'Core Indicators'!IK116)</f>
        <v>99</v>
      </c>
      <c r="U116" s="241">
        <f>_xlfn.DAYS(About!$A$3,'Core Indicators'!IS116)</f>
        <v>99</v>
      </c>
      <c r="V116" s="241">
        <f t="shared" si="3"/>
        <v>185.9</v>
      </c>
    </row>
    <row r="117" spans="1:22" x14ac:dyDescent="0.25">
      <c r="A117" s="240" t="str">
        <f>Lists!C:C</f>
        <v>REG007</v>
      </c>
      <c r="B117" s="241">
        <f>_xlfn.DAYS(About!$A$3,'Core Indicators'!U117)</f>
        <v>34</v>
      </c>
      <c r="C117" s="241">
        <f>_xlfn.DAYS(About!$A$3,'Core Indicators'!AC117)</f>
        <v>34</v>
      </c>
      <c r="D117" s="241">
        <f>_xlfn.DAYS(About!$A$3,'Core Indicators'!AK117)</f>
        <v>34</v>
      </c>
      <c r="E117" s="241">
        <f>_xlfn.DAYS(About!$A$3,'Core Indicators'!AS117)</f>
        <v>34</v>
      </c>
      <c r="F117" s="241">
        <f>_xlfn.DAYS(About!$A$3,'Core Indicators'!BQ117)</f>
        <v>34</v>
      </c>
      <c r="G117" s="241">
        <f>_xlfn.DAYS(About!$A$3,'Core Indicators'!DM117)</f>
        <v>34</v>
      </c>
      <c r="H117" s="241">
        <f>_xlfn.DAYS(About!$A$3,'Core Indicators'!DU117)</f>
        <v>34</v>
      </c>
      <c r="I117" s="241">
        <f>_xlfn.DAYS(About!$A$3,'Core Indicators'!EC117)</f>
        <v>34</v>
      </c>
      <c r="J117" s="241">
        <f>_xlfn.DAYS(About!$A$3,'Core Indicators'!EK117)</f>
        <v>34</v>
      </c>
      <c r="K117" s="241">
        <f>_xlfn.DAYS(About!$A$3,'Core Indicators'!ES117)</f>
        <v>34</v>
      </c>
      <c r="L117" s="241">
        <f>_xlfn.DAYS(About!$A$3,'Core Indicators'!FI117)</f>
        <v>362</v>
      </c>
      <c r="M117" s="241">
        <f>_xlfn.DAYS(About!$A$3,'Core Indicators'!GG117)</f>
        <v>100</v>
      </c>
      <c r="N117" s="241">
        <f>_xlfn.DAYS(About!$A$3,'Core Indicators'!GO117)</f>
        <v>100</v>
      </c>
      <c r="O117" s="241">
        <f>_xlfn.DAYS(About!$A$3,'Core Indicators'!GW117)</f>
        <v>100</v>
      </c>
      <c r="P117" s="241">
        <f>_xlfn.DAYS(About!$A$3,'Core Indicators'!HE117)</f>
        <v>100</v>
      </c>
      <c r="Q117" s="241">
        <f>_xlfn.DAYS(About!$A$3,'Core Indicators'!HM117)</f>
        <v>100</v>
      </c>
      <c r="R117" s="241">
        <f>_xlfn.DAYS(About!$A$3,'Core Indicators'!HU117)</f>
        <v>100</v>
      </c>
      <c r="S117" s="241">
        <f>_xlfn.DAYS(About!$A$3,'Core Indicators'!IC117)</f>
        <v>100</v>
      </c>
      <c r="T117" s="241">
        <f>_xlfn.DAYS(About!$A$3,'Core Indicators'!IK117)</f>
        <v>100</v>
      </c>
      <c r="U117" s="241">
        <f>_xlfn.DAYS(About!$A$3,'Core Indicators'!IS117)</f>
        <v>100</v>
      </c>
      <c r="V117" s="241">
        <f t="shared" si="3"/>
        <v>73.400000000000006</v>
      </c>
    </row>
    <row r="118" spans="1:22" x14ac:dyDescent="0.25">
      <c r="A118" s="240" t="str">
        <f>Lists!C:C</f>
        <v>REG008</v>
      </c>
      <c r="B118" s="241">
        <f>_xlfn.DAYS(About!$A$3,'Core Indicators'!U118)</f>
        <v>34</v>
      </c>
      <c r="C118" s="241">
        <f>_xlfn.DAYS(About!$A$3,'Core Indicators'!AC118)</f>
        <v>34</v>
      </c>
      <c r="D118" s="241">
        <f>_xlfn.DAYS(About!$A$3,'Core Indicators'!AK118)</f>
        <v>34</v>
      </c>
      <c r="E118" s="241">
        <f>_xlfn.DAYS(About!$A$3,'Core Indicators'!AS118)</f>
        <v>34</v>
      </c>
      <c r="F118" s="241">
        <f>_xlfn.DAYS(About!$A$3,'Core Indicators'!BQ118)</f>
        <v>34</v>
      </c>
      <c r="G118" s="241">
        <f>_xlfn.DAYS(About!$A$3,'Core Indicators'!DM118)</f>
        <v>34</v>
      </c>
      <c r="H118" s="241">
        <f>_xlfn.DAYS(About!$A$3,'Core Indicators'!DU118)</f>
        <v>34</v>
      </c>
      <c r="I118" s="241">
        <f>_xlfn.DAYS(About!$A$3,'Core Indicators'!EC118)</f>
        <v>34</v>
      </c>
      <c r="J118" s="241">
        <f>_xlfn.DAYS(About!$A$3,'Core Indicators'!EK118)</f>
        <v>34</v>
      </c>
      <c r="K118" s="241">
        <f>_xlfn.DAYS(About!$A$3,'Core Indicators'!ES118)</f>
        <v>34</v>
      </c>
      <c r="L118" s="241">
        <f>_xlfn.DAYS(About!$A$3,'Core Indicators'!FI118)</f>
        <v>362</v>
      </c>
      <c r="M118" s="241">
        <f>_xlfn.DAYS(About!$A$3,'Core Indicators'!GG118)</f>
        <v>100</v>
      </c>
      <c r="N118" s="241">
        <f>_xlfn.DAYS(About!$A$3,'Core Indicators'!GO118)</f>
        <v>100</v>
      </c>
      <c r="O118" s="241">
        <f>_xlfn.DAYS(About!$A$3,'Core Indicators'!GW118)</f>
        <v>100</v>
      </c>
      <c r="P118" s="241">
        <f>_xlfn.DAYS(About!$A$3,'Core Indicators'!HE118)</f>
        <v>100</v>
      </c>
      <c r="Q118" s="241">
        <f>_xlfn.DAYS(About!$A$3,'Core Indicators'!HM118)</f>
        <v>100</v>
      </c>
      <c r="R118" s="241">
        <f>_xlfn.DAYS(About!$A$3,'Core Indicators'!HU118)</f>
        <v>100</v>
      </c>
      <c r="S118" s="241">
        <f>_xlfn.DAYS(About!$A$3,'Core Indicators'!IC118)</f>
        <v>100</v>
      </c>
      <c r="T118" s="241">
        <f>_xlfn.DAYS(About!$A$3,'Core Indicators'!IK118)</f>
        <v>100</v>
      </c>
      <c r="U118" s="241">
        <f>_xlfn.DAYS(About!$A$3,'Core Indicators'!IS118)</f>
        <v>100</v>
      </c>
      <c r="V118" s="241">
        <f t="shared" si="3"/>
        <v>73.400000000000006</v>
      </c>
    </row>
    <row r="119" spans="1:22" x14ac:dyDescent="0.25">
      <c r="A119" s="240" t="str">
        <f>Lists!C:C</f>
        <v>REG011</v>
      </c>
      <c r="B119" s="241">
        <f>_xlfn.DAYS(About!$A$3,'Core Indicators'!U119)</f>
        <v>37</v>
      </c>
      <c r="C119" s="241">
        <f>_xlfn.DAYS(About!$A$3,'Core Indicators'!AC119)</f>
        <v>37</v>
      </c>
      <c r="D119" s="241">
        <f>_xlfn.DAYS(About!$A$3,'Core Indicators'!AK119)</f>
        <v>37</v>
      </c>
      <c r="E119" s="241">
        <f>_xlfn.DAYS(About!$A$3,'Core Indicators'!AS119)</f>
        <v>37</v>
      </c>
      <c r="F119" s="241">
        <f>_xlfn.DAYS(About!$A$3,'Core Indicators'!BQ119)</f>
        <v>37</v>
      </c>
      <c r="G119" s="241">
        <f>_xlfn.DAYS(About!$A$3,'Core Indicators'!DM119)</f>
        <v>37</v>
      </c>
      <c r="H119" s="241">
        <f>_xlfn.DAYS(About!$A$3,'Core Indicators'!DU119)</f>
        <v>37</v>
      </c>
      <c r="I119" s="241">
        <f>_xlfn.DAYS(About!$A$3,'Core Indicators'!EC119)</f>
        <v>37</v>
      </c>
      <c r="J119" s="241">
        <f>_xlfn.DAYS(About!$A$3,'Core Indicators'!EK119)</f>
        <v>37</v>
      </c>
      <c r="K119" s="241">
        <f>_xlfn.DAYS(About!$A$3,'Core Indicators'!ES119)</f>
        <v>37</v>
      </c>
      <c r="L119" s="241">
        <f>_xlfn.DAYS(About!$A$3,'Core Indicators'!FI119)</f>
        <v>37</v>
      </c>
      <c r="M119" s="241">
        <f>_xlfn.DAYS(About!$A$3,'Core Indicators'!GG119)</f>
        <v>100</v>
      </c>
      <c r="N119" s="241">
        <f>_xlfn.DAYS(About!$A$3,'Core Indicators'!GO119)</f>
        <v>100</v>
      </c>
      <c r="O119" s="241">
        <f>_xlfn.DAYS(About!$A$3,'Core Indicators'!GW119)</f>
        <v>100</v>
      </c>
      <c r="P119" s="241">
        <f>_xlfn.DAYS(About!$A$3,'Core Indicators'!HE119)</f>
        <v>100</v>
      </c>
      <c r="Q119" s="241">
        <f>_xlfn.DAYS(About!$A$3,'Core Indicators'!HM119)</f>
        <v>100</v>
      </c>
      <c r="R119" s="241">
        <f>_xlfn.DAYS(About!$A$3,'Core Indicators'!HU119)</f>
        <v>100</v>
      </c>
      <c r="S119" s="241">
        <f>_xlfn.DAYS(About!$A$3,'Core Indicators'!IC119)</f>
        <v>100</v>
      </c>
      <c r="T119" s="241">
        <f>_xlfn.DAYS(About!$A$3,'Core Indicators'!IK119)</f>
        <v>100</v>
      </c>
      <c r="U119" s="241">
        <f>_xlfn.DAYS(About!$A$3,'Core Indicators'!IS119)</f>
        <v>100</v>
      </c>
      <c r="V119" s="241">
        <f t="shared" si="3"/>
        <v>43.3</v>
      </c>
    </row>
    <row r="120" spans="1:22" x14ac:dyDescent="0.25">
      <c r="A120" s="240" t="str">
        <f>Lists!C:C</f>
        <v>REG012</v>
      </c>
      <c r="B120" s="241">
        <f>_xlfn.DAYS(About!$A$3,'Core Indicators'!U120)</f>
        <v>25</v>
      </c>
      <c r="C120" s="241">
        <f>_xlfn.DAYS(About!$A$3,'Core Indicators'!AC120)</f>
        <v>25</v>
      </c>
      <c r="D120" s="241">
        <f>_xlfn.DAYS(About!$A$3,'Core Indicators'!AK120)</f>
        <v>25</v>
      </c>
      <c r="E120" s="241">
        <f>_xlfn.DAYS(About!$A$3,'Core Indicators'!AS120)</f>
        <v>25</v>
      </c>
      <c r="F120" s="241">
        <f>_xlfn.DAYS(About!$A$3,'Core Indicators'!BQ120)</f>
        <v>25</v>
      </c>
      <c r="G120" s="241">
        <f>_xlfn.DAYS(About!$A$3,'Core Indicators'!DM120)</f>
        <v>25</v>
      </c>
      <c r="H120" s="241">
        <f>_xlfn.DAYS(About!$A$3,'Core Indicators'!DU120)</f>
        <v>25</v>
      </c>
      <c r="I120" s="241">
        <f>_xlfn.DAYS(About!$A$3,'Core Indicators'!EC120)</f>
        <v>25</v>
      </c>
      <c r="J120" s="241">
        <f>_xlfn.DAYS(About!$A$3,'Core Indicators'!EK120)</f>
        <v>25</v>
      </c>
      <c r="K120" s="241">
        <f>_xlfn.DAYS(About!$A$3,'Core Indicators'!ES120)</f>
        <v>25</v>
      </c>
      <c r="L120" s="241">
        <f>_xlfn.DAYS(About!$A$3,'Core Indicators'!FI120)</f>
        <v>25</v>
      </c>
      <c r="M120" s="241">
        <f>_xlfn.DAYS(About!$A$3,'Core Indicators'!GG120)</f>
        <v>100</v>
      </c>
      <c r="N120" s="241">
        <f>_xlfn.DAYS(About!$A$3,'Core Indicators'!GO120)</f>
        <v>100</v>
      </c>
      <c r="O120" s="241">
        <f>_xlfn.DAYS(About!$A$3,'Core Indicators'!GW120)</f>
        <v>100</v>
      </c>
      <c r="P120" s="241">
        <f>_xlfn.DAYS(About!$A$3,'Core Indicators'!HE120)</f>
        <v>100</v>
      </c>
      <c r="Q120" s="241">
        <f>_xlfn.DAYS(About!$A$3,'Core Indicators'!HM120)</f>
        <v>100</v>
      </c>
      <c r="R120" s="241">
        <f>_xlfn.DAYS(About!$A$3,'Core Indicators'!HU120)</f>
        <v>100</v>
      </c>
      <c r="S120" s="241">
        <f>_xlfn.DAYS(About!$A$3,'Core Indicators'!IC120)</f>
        <v>100</v>
      </c>
      <c r="T120" s="241">
        <f>_xlfn.DAYS(About!$A$3,'Core Indicators'!IK120)</f>
        <v>100</v>
      </c>
      <c r="U120" s="241">
        <f>_xlfn.DAYS(About!$A$3,'Core Indicators'!IS120)</f>
        <v>100</v>
      </c>
      <c r="V120" s="241">
        <f t="shared" si="3"/>
        <v>32.5</v>
      </c>
    </row>
    <row r="121" spans="1:22" x14ac:dyDescent="0.25">
      <c r="A121" s="240" t="str">
        <f>Lists!C:C</f>
        <v>REG013</v>
      </c>
      <c r="B121" s="241">
        <f>_xlfn.DAYS(About!$A$3,'Core Indicators'!U121)</f>
        <v>28</v>
      </c>
      <c r="C121" s="241">
        <f>_xlfn.DAYS(About!$A$3,'Core Indicators'!AC121)</f>
        <v>28</v>
      </c>
      <c r="D121" s="241">
        <f>_xlfn.DAYS(About!$A$3,'Core Indicators'!AK121)</f>
        <v>28</v>
      </c>
      <c r="E121" s="241">
        <f>_xlfn.DAYS(About!$A$3,'Core Indicators'!AS121)</f>
        <v>28</v>
      </c>
      <c r="F121" s="241">
        <f>_xlfn.DAYS(About!$A$3,'Core Indicators'!BQ121)</f>
        <v>28</v>
      </c>
      <c r="G121" s="241">
        <f>_xlfn.DAYS(About!$A$3,'Core Indicators'!DM121)</f>
        <v>28</v>
      </c>
      <c r="H121" s="241">
        <f>_xlfn.DAYS(About!$A$3,'Core Indicators'!DU121)</f>
        <v>28</v>
      </c>
      <c r="I121" s="241">
        <f>_xlfn.DAYS(About!$A$3,'Core Indicators'!EC121)</f>
        <v>28</v>
      </c>
      <c r="J121" s="241">
        <f>_xlfn.DAYS(About!$A$3,'Core Indicators'!EK121)</f>
        <v>28</v>
      </c>
      <c r="K121" s="241">
        <f>_xlfn.DAYS(About!$A$3,'Core Indicators'!ES121)</f>
        <v>28</v>
      </c>
      <c r="L121" s="241">
        <f>_xlfn.DAYS(About!$A$3,'Core Indicators'!FI121)</f>
        <v>28</v>
      </c>
      <c r="M121" s="241">
        <f>_xlfn.DAYS(About!$A$3,'Core Indicators'!GG121)</f>
        <v>99</v>
      </c>
      <c r="N121" s="241">
        <f>_xlfn.DAYS(About!$A$3,'Core Indicators'!GO121)</f>
        <v>99</v>
      </c>
      <c r="O121" s="241">
        <f>_xlfn.DAYS(About!$A$3,'Core Indicators'!GW121)</f>
        <v>99</v>
      </c>
      <c r="P121" s="241">
        <f>_xlfn.DAYS(About!$A$3,'Core Indicators'!HE121)</f>
        <v>99</v>
      </c>
      <c r="Q121" s="241">
        <f>_xlfn.DAYS(About!$A$3,'Core Indicators'!HM121)</f>
        <v>99</v>
      </c>
      <c r="R121" s="241">
        <f>_xlfn.DAYS(About!$A$3,'Core Indicators'!HU121)</f>
        <v>99</v>
      </c>
      <c r="S121" s="241">
        <f>_xlfn.DAYS(About!$A$3,'Core Indicators'!IC121)</f>
        <v>99</v>
      </c>
      <c r="T121" s="241">
        <f>_xlfn.DAYS(About!$A$3,'Core Indicators'!IK121)</f>
        <v>99</v>
      </c>
      <c r="U121" s="241">
        <f>_xlfn.DAYS(About!$A$3,'Core Indicators'!IS121)</f>
        <v>99</v>
      </c>
      <c r="V121" s="241">
        <f t="shared" si="3"/>
        <v>35.1</v>
      </c>
    </row>
    <row r="122" spans="1:22" x14ac:dyDescent="0.25">
      <c r="A122" s="240" t="str">
        <f>Lists!C:C</f>
        <v>REG014</v>
      </c>
      <c r="B122" s="241">
        <f>_xlfn.DAYS(About!$A$3,'Core Indicators'!U122)</f>
        <v>36</v>
      </c>
      <c r="C122" s="241">
        <f>_xlfn.DAYS(About!$A$3,'Core Indicators'!AC122)</f>
        <v>36</v>
      </c>
      <c r="D122" s="241">
        <f>_xlfn.DAYS(About!$A$3,'Core Indicators'!AK122)</f>
        <v>36</v>
      </c>
      <c r="E122" s="241">
        <f>_xlfn.DAYS(About!$A$3,'Core Indicators'!AS122)</f>
        <v>36</v>
      </c>
      <c r="F122" s="241">
        <f>_xlfn.DAYS(About!$A$3,'Core Indicators'!BQ122)</f>
        <v>36</v>
      </c>
      <c r="G122" s="241">
        <f>_xlfn.DAYS(About!$A$3,'Core Indicators'!DM122)</f>
        <v>36</v>
      </c>
      <c r="H122" s="241">
        <f>_xlfn.DAYS(About!$A$3,'Core Indicators'!DU122)</f>
        <v>36</v>
      </c>
      <c r="I122" s="241">
        <f>_xlfn.DAYS(About!$A$3,'Core Indicators'!EC122)</f>
        <v>36</v>
      </c>
      <c r="J122" s="241">
        <f>_xlfn.DAYS(About!$A$3,'Core Indicators'!EK122)</f>
        <v>36</v>
      </c>
      <c r="K122" s="241">
        <f>_xlfn.DAYS(About!$A$3,'Core Indicators'!ES122)</f>
        <v>36</v>
      </c>
      <c r="L122" s="241">
        <f>_xlfn.DAYS(About!$A$3,'Core Indicators'!FI122)</f>
        <v>541</v>
      </c>
      <c r="M122" s="241">
        <f>_xlfn.DAYS(About!$A$3,'Core Indicators'!GG122)</f>
        <v>99</v>
      </c>
      <c r="N122" s="241">
        <f>_xlfn.DAYS(About!$A$3,'Core Indicators'!GO122)</f>
        <v>99</v>
      </c>
      <c r="O122" s="241">
        <f>_xlfn.DAYS(About!$A$3,'Core Indicators'!GW122)</f>
        <v>99</v>
      </c>
      <c r="P122" s="241">
        <f>_xlfn.DAYS(About!$A$3,'Core Indicators'!HE122)</f>
        <v>99</v>
      </c>
      <c r="Q122" s="241">
        <f>_xlfn.DAYS(About!$A$3,'Core Indicators'!HM122)</f>
        <v>99</v>
      </c>
      <c r="R122" s="241">
        <f>_xlfn.DAYS(About!$A$3,'Core Indicators'!HU122)</f>
        <v>99</v>
      </c>
      <c r="S122" s="241">
        <f>_xlfn.DAYS(About!$A$3,'Core Indicators'!IC122)</f>
        <v>99</v>
      </c>
      <c r="T122" s="241">
        <f>_xlfn.DAYS(About!$A$3,'Core Indicators'!IK122)</f>
        <v>99</v>
      </c>
      <c r="U122" s="241">
        <f>_xlfn.DAYS(About!$A$3,'Core Indicators'!IS122)</f>
        <v>99</v>
      </c>
      <c r="V122" s="241">
        <f t="shared" si="3"/>
        <v>92.8</v>
      </c>
    </row>
    <row r="123" spans="1:22" x14ac:dyDescent="0.25">
      <c r="A123" s="240" t="str">
        <f>Lists!C:C</f>
        <v>REG015</v>
      </c>
      <c r="B123" s="241">
        <f>_xlfn.DAYS(About!$A$3,'Core Indicators'!U123)</f>
        <v>58</v>
      </c>
      <c r="C123" s="241">
        <f>_xlfn.DAYS(About!$A$3,'Core Indicators'!AC123)</f>
        <v>58</v>
      </c>
      <c r="D123" s="241">
        <f>_xlfn.DAYS(About!$A$3,'Core Indicators'!AK123)</f>
        <v>58</v>
      </c>
      <c r="E123" s="241">
        <f>_xlfn.DAYS(About!$A$3,'Core Indicators'!AS123)</f>
        <v>58</v>
      </c>
      <c r="F123" s="241">
        <f>_xlfn.DAYS(About!$A$3,'Core Indicators'!BQ123)</f>
        <v>58</v>
      </c>
      <c r="G123" s="241">
        <f>_xlfn.DAYS(About!$A$3,'Core Indicators'!DM123)</f>
        <v>58</v>
      </c>
      <c r="H123" s="241">
        <f>_xlfn.DAYS(About!$A$3,'Core Indicators'!DU123)</f>
        <v>58</v>
      </c>
      <c r="I123" s="241">
        <f>_xlfn.DAYS(About!$A$3,'Core Indicators'!EC123)</f>
        <v>58</v>
      </c>
      <c r="J123" s="241">
        <f>_xlfn.DAYS(About!$A$3,'Core Indicators'!EK123)</f>
        <v>58</v>
      </c>
      <c r="K123" s="241">
        <f>_xlfn.DAYS(About!$A$3,'Core Indicators'!ES123)</f>
        <v>58</v>
      </c>
      <c r="L123" s="241">
        <f>_xlfn.DAYS(About!$A$3,'Core Indicators'!FI123)</f>
        <v>58</v>
      </c>
      <c r="M123" s="241">
        <f>_xlfn.DAYS(About!$A$3,'Core Indicators'!GG123)</f>
        <v>95</v>
      </c>
      <c r="N123" s="241">
        <f>_xlfn.DAYS(About!$A$3,'Core Indicators'!GO123)</f>
        <v>95</v>
      </c>
      <c r="O123" s="241">
        <f>_xlfn.DAYS(About!$A$3,'Core Indicators'!GW123)</f>
        <v>95</v>
      </c>
      <c r="P123" s="241">
        <f>_xlfn.DAYS(About!$A$3,'Core Indicators'!HE123)</f>
        <v>95</v>
      </c>
      <c r="Q123" s="241">
        <f>_xlfn.DAYS(About!$A$3,'Core Indicators'!HM123)</f>
        <v>95</v>
      </c>
      <c r="R123" s="241">
        <f>_xlfn.DAYS(About!$A$3,'Core Indicators'!HU123)</f>
        <v>95</v>
      </c>
      <c r="S123" s="241">
        <f>_xlfn.DAYS(About!$A$3,'Core Indicators'!IC123)</f>
        <v>95</v>
      </c>
      <c r="T123" s="241">
        <f>_xlfn.DAYS(About!$A$3,'Core Indicators'!IK123)</f>
        <v>95</v>
      </c>
      <c r="U123" s="241">
        <f>_xlfn.DAYS(About!$A$3,'Core Indicators'!IS123)</f>
        <v>95</v>
      </c>
      <c r="V123" s="241">
        <f t="shared" si="3"/>
        <v>61.7</v>
      </c>
    </row>
    <row r="124" spans="1:22" x14ac:dyDescent="0.25">
      <c r="A124" s="240" t="str">
        <f>Lists!C:C</f>
        <v>ROU002</v>
      </c>
      <c r="B124" s="241">
        <f>_xlfn.DAYS(About!$A$3,'Core Indicators'!U124)</f>
        <v>390</v>
      </c>
      <c r="C124" s="241">
        <f>_xlfn.DAYS(About!$A$3,'Core Indicators'!AC124)</f>
        <v>34</v>
      </c>
      <c r="D124" s="241">
        <f>_xlfn.DAYS(About!$A$3,'Core Indicators'!AK124)</f>
        <v>34</v>
      </c>
      <c r="E124" s="241">
        <f>_xlfn.DAYS(About!$A$3,'Core Indicators'!AS124)</f>
        <v>34</v>
      </c>
      <c r="F124" s="241">
        <f>_xlfn.DAYS(About!$A$3,'Core Indicators'!BQ124)</f>
        <v>34</v>
      </c>
      <c r="G124" s="241">
        <f>_xlfn.DAYS(About!$A$3,'Core Indicators'!DM124)</f>
        <v>34</v>
      </c>
      <c r="H124" s="241">
        <f>_xlfn.DAYS(About!$A$3,'Core Indicators'!DU124)</f>
        <v>34</v>
      </c>
      <c r="I124" s="241">
        <f>_xlfn.DAYS(About!$A$3,'Core Indicators'!EC124)</f>
        <v>34</v>
      </c>
      <c r="J124" s="241">
        <f>_xlfn.DAYS(About!$A$3,'Core Indicators'!EK124)</f>
        <v>34</v>
      </c>
      <c r="K124" s="241">
        <f>_xlfn.DAYS(About!$A$3,'Core Indicators'!ES124)</f>
        <v>34</v>
      </c>
      <c r="L124" s="241">
        <f>_xlfn.DAYS(About!$A$3,'Core Indicators'!FI124)</f>
        <v>390</v>
      </c>
      <c r="M124" s="241">
        <f>_xlfn.DAYS(About!$A$3,'Core Indicators'!GG124)</f>
        <v>101</v>
      </c>
      <c r="N124" s="241">
        <f>_xlfn.DAYS(About!$A$3,'Core Indicators'!GO124)</f>
        <v>101</v>
      </c>
      <c r="O124" s="241">
        <f>_xlfn.DAYS(About!$A$3,'Core Indicators'!GW124)</f>
        <v>101</v>
      </c>
      <c r="P124" s="241">
        <f>_xlfn.DAYS(About!$A$3,'Core Indicators'!HE124)</f>
        <v>101</v>
      </c>
      <c r="Q124" s="241">
        <f>_xlfn.DAYS(About!$A$3,'Core Indicators'!HM124)</f>
        <v>101</v>
      </c>
      <c r="R124" s="241">
        <f>_xlfn.DAYS(About!$A$3,'Core Indicators'!HU124)</f>
        <v>101</v>
      </c>
      <c r="S124" s="241">
        <f>_xlfn.DAYS(About!$A$3,'Core Indicators'!IC124)</f>
        <v>101</v>
      </c>
      <c r="T124" s="241">
        <f>_xlfn.DAYS(About!$A$3,'Core Indicators'!IK124)</f>
        <v>101</v>
      </c>
      <c r="U124" s="241">
        <f>_xlfn.DAYS(About!$A$3,'Core Indicators'!IS124)</f>
        <v>101</v>
      </c>
      <c r="V124" s="241">
        <f t="shared" si="3"/>
        <v>76.3</v>
      </c>
    </row>
    <row r="125" spans="1:22" x14ac:dyDescent="0.25">
      <c r="A125" s="240" t="str">
        <f>Lists!C:C</f>
        <v>RUS002</v>
      </c>
      <c r="B125" s="241">
        <f>_xlfn.DAYS(About!$A$3,'Core Indicators'!U125)</f>
        <v>10</v>
      </c>
      <c r="C125" s="241">
        <f>_xlfn.DAYS(About!$A$3,'Core Indicators'!AC125)</f>
        <v>10</v>
      </c>
      <c r="D125" s="241">
        <f>_xlfn.DAYS(About!$A$3,'Core Indicators'!AK125)</f>
        <v>10</v>
      </c>
      <c r="E125" s="241">
        <f>_xlfn.DAYS(About!$A$3,'Core Indicators'!AS125)</f>
        <v>10</v>
      </c>
      <c r="F125" s="241">
        <f>_xlfn.DAYS(About!$A$3,'Core Indicators'!BQ125)</f>
        <v>10</v>
      </c>
      <c r="G125" s="241">
        <f>_xlfn.DAYS(About!$A$3,'Core Indicators'!DM125)</f>
        <v>10</v>
      </c>
      <c r="H125" s="241">
        <f>_xlfn.DAYS(About!$A$3,'Core Indicators'!DU125)</f>
        <v>10</v>
      </c>
      <c r="I125" s="241">
        <f>_xlfn.DAYS(About!$A$3,'Core Indicators'!EC125)</f>
        <v>10</v>
      </c>
      <c r="J125" s="241">
        <f>_xlfn.DAYS(About!$A$3,'Core Indicators'!EK125)</f>
        <v>10</v>
      </c>
      <c r="K125" s="241">
        <f>_xlfn.DAYS(About!$A$3,'Core Indicators'!ES125)</f>
        <v>10</v>
      </c>
      <c r="L125" s="241">
        <f>_xlfn.DAYS(About!$A$3,'Core Indicators'!FI125)</f>
        <v>10</v>
      </c>
      <c r="M125" s="241">
        <f>_xlfn.DAYS(About!$A$3,'Core Indicators'!GG125)</f>
        <v>7</v>
      </c>
      <c r="N125" s="241">
        <f>_xlfn.DAYS(About!$A$3,'Core Indicators'!GO125)</f>
        <v>7</v>
      </c>
      <c r="O125" s="241">
        <f>_xlfn.DAYS(About!$A$3,'Core Indicators'!GW125)</f>
        <v>7</v>
      </c>
      <c r="P125" s="241">
        <f>_xlfn.DAYS(About!$A$3,'Core Indicators'!HE125)</f>
        <v>7</v>
      </c>
      <c r="Q125" s="241">
        <f>_xlfn.DAYS(About!$A$3,'Core Indicators'!HM125)</f>
        <v>7</v>
      </c>
      <c r="R125" s="241">
        <f>_xlfn.DAYS(About!$A$3,'Core Indicators'!HU125)</f>
        <v>7</v>
      </c>
      <c r="S125" s="241">
        <f>_xlfn.DAYS(About!$A$3,'Core Indicators'!IC125)</f>
        <v>7</v>
      </c>
      <c r="T125" s="241">
        <f>_xlfn.DAYS(About!$A$3,'Core Indicators'!IK125)</f>
        <v>7</v>
      </c>
      <c r="U125" s="241">
        <f>_xlfn.DAYS(About!$A$3,'Core Indicators'!IS125)</f>
        <v>7</v>
      </c>
      <c r="V125" s="241">
        <f t="shared" si="3"/>
        <v>9.6999999999999993</v>
      </c>
    </row>
    <row r="126" spans="1:22" x14ac:dyDescent="0.25">
      <c r="A126" s="240" t="str">
        <f>Lists!C:C</f>
        <v>RWA002</v>
      </c>
      <c r="B126" s="241">
        <f>_xlfn.DAYS(About!$A$3,'Core Indicators'!U126)</f>
        <v>37</v>
      </c>
      <c r="C126" s="241">
        <f>_xlfn.DAYS(About!$A$3,'Core Indicators'!AC126)</f>
        <v>37</v>
      </c>
      <c r="D126" s="241">
        <f>_xlfn.DAYS(About!$A$3,'Core Indicators'!AK126)</f>
        <v>37</v>
      </c>
      <c r="E126" s="241">
        <f>_xlfn.DAYS(About!$A$3,'Core Indicators'!AS126)</f>
        <v>37</v>
      </c>
      <c r="F126" s="241">
        <f>_xlfn.DAYS(About!$A$3,'Core Indicators'!BQ126)</f>
        <v>1029</v>
      </c>
      <c r="G126" s="241">
        <f>_xlfn.DAYS(About!$A$3,'Core Indicators'!DM126)</f>
        <v>37</v>
      </c>
      <c r="H126" s="241">
        <f>_xlfn.DAYS(About!$A$3,'Core Indicators'!DU126)</f>
        <v>37</v>
      </c>
      <c r="I126" s="241">
        <f>_xlfn.DAYS(About!$A$3,'Core Indicators'!EC126)</f>
        <v>37</v>
      </c>
      <c r="J126" s="241">
        <f>_xlfn.DAYS(About!$A$3,'Core Indicators'!EK126)</f>
        <v>37</v>
      </c>
      <c r="K126" s="241">
        <f>_xlfn.DAYS(About!$A$3,'Core Indicators'!ES126)</f>
        <v>37</v>
      </c>
      <c r="L126" s="241">
        <f>_xlfn.DAYS(About!$A$3,'Core Indicators'!FI126)</f>
        <v>37</v>
      </c>
      <c r="M126" s="241">
        <f>_xlfn.DAYS(About!$A$3,'Core Indicators'!GG126)</f>
        <v>100</v>
      </c>
      <c r="N126" s="241">
        <f>_xlfn.DAYS(About!$A$3,'Core Indicators'!GO126)</f>
        <v>100</v>
      </c>
      <c r="O126" s="241">
        <f>_xlfn.DAYS(About!$A$3,'Core Indicators'!GW126)</f>
        <v>100</v>
      </c>
      <c r="P126" s="241">
        <f>_xlfn.DAYS(About!$A$3,'Core Indicators'!HE126)</f>
        <v>100</v>
      </c>
      <c r="Q126" s="241">
        <f>_xlfn.DAYS(About!$A$3,'Core Indicators'!HM126)</f>
        <v>100</v>
      </c>
      <c r="R126" s="241">
        <f>_xlfn.DAYS(About!$A$3,'Core Indicators'!HU126)</f>
        <v>100</v>
      </c>
      <c r="S126" s="241">
        <f>_xlfn.DAYS(About!$A$3,'Core Indicators'!IC126)</f>
        <v>100</v>
      </c>
      <c r="T126" s="241">
        <f>_xlfn.DAYS(About!$A$3,'Core Indicators'!IK126)</f>
        <v>100</v>
      </c>
      <c r="U126" s="241">
        <f>_xlfn.DAYS(About!$A$3,'Core Indicators'!IS126)</f>
        <v>100</v>
      </c>
      <c r="V126" s="241">
        <f t="shared" si="3"/>
        <v>142.5</v>
      </c>
    </row>
    <row r="127" spans="1:22" x14ac:dyDescent="0.25">
      <c r="A127" s="240" t="str">
        <f>Lists!C:C</f>
        <v>SDN001</v>
      </c>
      <c r="B127" s="241">
        <f>_xlfn.DAYS(About!$A$3,'Core Indicators'!U127)</f>
        <v>56</v>
      </c>
      <c r="C127" s="241">
        <f>_xlfn.DAYS(About!$A$3,'Core Indicators'!AC127)</f>
        <v>56</v>
      </c>
      <c r="D127" s="241">
        <f>_xlfn.DAYS(About!$A$3,'Core Indicators'!AK127)</f>
        <v>56</v>
      </c>
      <c r="E127" s="241">
        <f>_xlfn.DAYS(About!$A$3,'Core Indicators'!AS127)</f>
        <v>34</v>
      </c>
      <c r="F127" s="241">
        <f>_xlfn.DAYS(About!$A$3,'Core Indicators'!BQ127)</f>
        <v>34</v>
      </c>
      <c r="G127" s="241">
        <f>_xlfn.DAYS(About!$A$3,'Core Indicators'!DM127)</f>
        <v>56</v>
      </c>
      <c r="H127" s="241">
        <f>_xlfn.DAYS(About!$A$3,'Core Indicators'!DU127)</f>
        <v>56</v>
      </c>
      <c r="I127" s="241">
        <f>_xlfn.DAYS(About!$A$3,'Core Indicators'!EC127)</f>
        <v>56</v>
      </c>
      <c r="J127" s="241">
        <f>_xlfn.DAYS(About!$A$3,'Core Indicators'!EK127)</f>
        <v>56</v>
      </c>
      <c r="K127" s="241">
        <f>_xlfn.DAYS(About!$A$3,'Core Indicators'!ES127)</f>
        <v>56</v>
      </c>
      <c r="L127" s="241">
        <f>_xlfn.DAYS(About!$A$3,'Core Indicators'!FI127)</f>
        <v>86</v>
      </c>
      <c r="M127" s="241">
        <f>_xlfn.DAYS(About!$A$3,'Core Indicators'!GG127)</f>
        <v>100</v>
      </c>
      <c r="N127" s="241">
        <f>_xlfn.DAYS(About!$A$3,'Core Indicators'!GO127)</f>
        <v>100</v>
      </c>
      <c r="O127" s="241">
        <f>_xlfn.DAYS(About!$A$3,'Core Indicators'!GW127)</f>
        <v>100</v>
      </c>
      <c r="P127" s="241">
        <f>_xlfn.DAYS(About!$A$3,'Core Indicators'!HE127)</f>
        <v>100</v>
      </c>
      <c r="Q127" s="241">
        <f>_xlfn.DAYS(About!$A$3,'Core Indicators'!HM127)</f>
        <v>100</v>
      </c>
      <c r="R127" s="241">
        <f>_xlfn.DAYS(About!$A$3,'Core Indicators'!HU127)</f>
        <v>100</v>
      </c>
      <c r="S127" s="241">
        <f>_xlfn.DAYS(About!$A$3,'Core Indicators'!IC127)</f>
        <v>100</v>
      </c>
      <c r="T127" s="241">
        <f>_xlfn.DAYS(About!$A$3,'Core Indicators'!IK127)</f>
        <v>100</v>
      </c>
      <c r="U127" s="241">
        <f>_xlfn.DAYS(About!$A$3,'Core Indicators'!IS127)</f>
        <v>100</v>
      </c>
      <c r="V127" s="241">
        <f t="shared" si="3"/>
        <v>59</v>
      </c>
    </row>
    <row r="128" spans="1:22" x14ac:dyDescent="0.25">
      <c r="A128" s="240" t="str">
        <f>Lists!C:C</f>
        <v>SDN005</v>
      </c>
      <c r="B128" s="241">
        <f>_xlfn.DAYS(About!$A$3,'Core Indicators'!U128)</f>
        <v>56</v>
      </c>
      <c r="C128" s="241">
        <f>_xlfn.DAYS(About!$A$3,'Core Indicators'!AC128)</f>
        <v>56</v>
      </c>
      <c r="D128" s="241">
        <f>_xlfn.DAYS(About!$A$3,'Core Indicators'!AK128)</f>
        <v>56</v>
      </c>
      <c r="E128" s="241">
        <f>_xlfn.DAYS(About!$A$3,'Core Indicators'!AS128)</f>
        <v>34</v>
      </c>
      <c r="F128" s="241">
        <f>_xlfn.DAYS(About!$A$3,'Core Indicators'!BQ128)</f>
        <v>34</v>
      </c>
      <c r="G128" s="241">
        <f>_xlfn.DAYS(About!$A$3,'Core Indicators'!DM128)</f>
        <v>56</v>
      </c>
      <c r="H128" s="241">
        <f>_xlfn.DAYS(About!$A$3,'Core Indicators'!DU128)</f>
        <v>56</v>
      </c>
      <c r="I128" s="241">
        <f>_xlfn.DAYS(About!$A$3,'Core Indicators'!EC128)</f>
        <v>56</v>
      </c>
      <c r="J128" s="241">
        <f>_xlfn.DAYS(About!$A$3,'Core Indicators'!EK128)</f>
        <v>56</v>
      </c>
      <c r="K128" s="241">
        <f>_xlfn.DAYS(About!$A$3,'Core Indicators'!ES128)</f>
        <v>56</v>
      </c>
      <c r="L128" s="241">
        <f>_xlfn.DAYS(About!$A$3,'Core Indicators'!FI128)</f>
        <v>711</v>
      </c>
      <c r="M128" s="241">
        <f>_xlfn.DAYS(About!$A$3,'Core Indicators'!GG128)</f>
        <v>100</v>
      </c>
      <c r="N128" s="241">
        <f>_xlfn.DAYS(About!$A$3,'Core Indicators'!GO128)</f>
        <v>100</v>
      </c>
      <c r="O128" s="241">
        <f>_xlfn.DAYS(About!$A$3,'Core Indicators'!GW128)</f>
        <v>100</v>
      </c>
      <c r="P128" s="241">
        <f>_xlfn.DAYS(About!$A$3,'Core Indicators'!HE128)</f>
        <v>100</v>
      </c>
      <c r="Q128" s="241">
        <f>_xlfn.DAYS(About!$A$3,'Core Indicators'!HM128)</f>
        <v>100</v>
      </c>
      <c r="R128" s="241">
        <f>_xlfn.DAYS(About!$A$3,'Core Indicators'!HU128)</f>
        <v>100</v>
      </c>
      <c r="S128" s="241">
        <f>_xlfn.DAYS(About!$A$3,'Core Indicators'!IC128)</f>
        <v>100</v>
      </c>
      <c r="T128" s="241">
        <f>_xlfn.DAYS(About!$A$3,'Core Indicators'!IK128)</f>
        <v>100</v>
      </c>
      <c r="U128" s="241">
        <f>_xlfn.DAYS(About!$A$3,'Core Indicators'!IS128)</f>
        <v>100</v>
      </c>
      <c r="V128" s="241">
        <f t="shared" si="3"/>
        <v>121.5</v>
      </c>
    </row>
    <row r="129" spans="1:22" x14ac:dyDescent="0.25">
      <c r="A129" s="240" t="str">
        <f>Lists!C:C</f>
        <v>SDN008</v>
      </c>
      <c r="B129" s="241">
        <f>_xlfn.DAYS(About!$A$3,'Core Indicators'!U129)</f>
        <v>56</v>
      </c>
      <c r="C129" s="241">
        <f>_xlfn.DAYS(About!$A$3,'Core Indicators'!AC129)</f>
        <v>56</v>
      </c>
      <c r="D129" s="241">
        <f>_xlfn.DAYS(About!$A$3,'Core Indicators'!AK129)</f>
        <v>56</v>
      </c>
      <c r="E129" s="241">
        <f>_xlfn.DAYS(About!$A$3,'Core Indicators'!AS129)</f>
        <v>34</v>
      </c>
      <c r="F129" s="241">
        <f>_xlfn.DAYS(About!$A$3,'Core Indicators'!BQ129)</f>
        <v>34</v>
      </c>
      <c r="G129" s="241">
        <f>_xlfn.DAYS(About!$A$3,'Core Indicators'!DM129)</f>
        <v>56</v>
      </c>
      <c r="H129" s="241">
        <f>_xlfn.DAYS(About!$A$3,'Core Indicators'!DU129)</f>
        <v>56</v>
      </c>
      <c r="I129" s="241">
        <f>_xlfn.DAYS(About!$A$3,'Core Indicators'!EC129)</f>
        <v>56</v>
      </c>
      <c r="J129" s="241">
        <f>_xlfn.DAYS(About!$A$3,'Core Indicators'!EK129)</f>
        <v>56</v>
      </c>
      <c r="K129" s="241">
        <f>_xlfn.DAYS(About!$A$3,'Core Indicators'!ES129)</f>
        <v>56</v>
      </c>
      <c r="L129" s="241">
        <f>_xlfn.DAYS(About!$A$3,'Core Indicators'!FI129)</f>
        <v>847</v>
      </c>
      <c r="M129" s="241">
        <f>_xlfn.DAYS(About!$A$3,'Core Indicators'!GG129)</f>
        <v>100</v>
      </c>
      <c r="N129" s="241">
        <f>_xlfn.DAYS(About!$A$3,'Core Indicators'!GO129)</f>
        <v>100</v>
      </c>
      <c r="O129" s="241">
        <f>_xlfn.DAYS(About!$A$3,'Core Indicators'!GW129)</f>
        <v>100</v>
      </c>
      <c r="P129" s="241">
        <f>_xlfn.DAYS(About!$A$3,'Core Indicators'!HE129)</f>
        <v>100</v>
      </c>
      <c r="Q129" s="241">
        <f>_xlfn.DAYS(About!$A$3,'Core Indicators'!HM129)</f>
        <v>100</v>
      </c>
      <c r="R129" s="241">
        <f>_xlfn.DAYS(About!$A$3,'Core Indicators'!HU129)</f>
        <v>100</v>
      </c>
      <c r="S129" s="241">
        <f>_xlfn.DAYS(About!$A$3,'Core Indicators'!IC129)</f>
        <v>100</v>
      </c>
      <c r="T129" s="241">
        <f>_xlfn.DAYS(About!$A$3,'Core Indicators'!IK129)</f>
        <v>100</v>
      </c>
      <c r="U129" s="241">
        <f>_xlfn.DAYS(About!$A$3,'Core Indicators'!IS129)</f>
        <v>100</v>
      </c>
      <c r="V129" s="241">
        <f t="shared" si="3"/>
        <v>135.1</v>
      </c>
    </row>
    <row r="130" spans="1:22" x14ac:dyDescent="0.25">
      <c r="A130" s="240" t="str">
        <f>Lists!C:C</f>
        <v>SEN002</v>
      </c>
      <c r="B130" s="241">
        <f>_xlfn.DAYS(About!$A$3,'Core Indicators'!U130)</f>
        <v>56</v>
      </c>
      <c r="C130" s="241">
        <f>_xlfn.DAYS(About!$A$3,'Core Indicators'!AC130)</f>
        <v>30</v>
      </c>
      <c r="D130" s="241">
        <f>_xlfn.DAYS(About!$A$3,'Core Indicators'!AK130)</f>
        <v>30</v>
      </c>
      <c r="E130" s="241">
        <f>_xlfn.DAYS(About!$A$3,'Core Indicators'!AS130)</f>
        <v>294</v>
      </c>
      <c r="F130" s="241">
        <f>_xlfn.DAYS(About!$A$3,'Core Indicators'!BQ130)</f>
        <v>359</v>
      </c>
      <c r="G130" s="241">
        <f>_xlfn.DAYS(About!$A$3,'Core Indicators'!DM130)</f>
        <v>30</v>
      </c>
      <c r="H130" s="241">
        <f>_xlfn.DAYS(About!$A$3,'Core Indicators'!DU130)</f>
        <v>30</v>
      </c>
      <c r="I130" s="241">
        <f>_xlfn.DAYS(About!$A$3,'Core Indicators'!EC130)</f>
        <v>30</v>
      </c>
      <c r="J130" s="241">
        <f>_xlfn.DAYS(About!$A$3,'Core Indicators'!EK130)</f>
        <v>30</v>
      </c>
      <c r="K130" s="241">
        <f>_xlfn.DAYS(About!$A$3,'Core Indicators'!ES130)</f>
        <v>30</v>
      </c>
      <c r="L130" s="241">
        <f>_xlfn.DAYS(About!$A$3,'Core Indicators'!FI130)</f>
        <v>294</v>
      </c>
      <c r="M130" s="241">
        <f>_xlfn.DAYS(About!$A$3,'Core Indicators'!GG130)</f>
        <v>102</v>
      </c>
      <c r="N130" s="241">
        <f>_xlfn.DAYS(About!$A$3,'Core Indicators'!GO130)</f>
        <v>102</v>
      </c>
      <c r="O130" s="241">
        <f>_xlfn.DAYS(About!$A$3,'Core Indicators'!GW130)</f>
        <v>102</v>
      </c>
      <c r="P130" s="241">
        <f>_xlfn.DAYS(About!$A$3,'Core Indicators'!HE130)</f>
        <v>102</v>
      </c>
      <c r="Q130" s="241">
        <f>_xlfn.DAYS(About!$A$3,'Core Indicators'!HM130)</f>
        <v>102</v>
      </c>
      <c r="R130" s="241">
        <f>_xlfn.DAYS(About!$A$3,'Core Indicators'!HU130)</f>
        <v>102</v>
      </c>
      <c r="S130" s="241">
        <f>_xlfn.DAYS(About!$A$3,'Core Indicators'!IC130)</f>
        <v>102</v>
      </c>
      <c r="T130" s="241">
        <f>_xlfn.DAYS(About!$A$3,'Core Indicators'!IK130)</f>
        <v>102</v>
      </c>
      <c r="U130" s="241">
        <f>_xlfn.DAYS(About!$A$3,'Core Indicators'!IS130)</f>
        <v>102</v>
      </c>
      <c r="V130" s="241">
        <f t="shared" si="3"/>
        <v>122.9</v>
      </c>
    </row>
    <row r="131" spans="1:22" x14ac:dyDescent="0.25">
      <c r="A131" s="240" t="str">
        <f>Lists!C:C</f>
        <v>SLV001</v>
      </c>
      <c r="B131" s="241">
        <f>_xlfn.DAYS(About!$A$3,'Core Indicators'!U131)</f>
        <v>87</v>
      </c>
      <c r="C131" s="241">
        <f>_xlfn.DAYS(About!$A$3,'Core Indicators'!AC131)</f>
        <v>87</v>
      </c>
      <c r="D131" s="241">
        <f>_xlfn.DAYS(About!$A$3,'Core Indicators'!AK131)</f>
        <v>87</v>
      </c>
      <c r="E131" s="241">
        <f>_xlfn.DAYS(About!$A$3,'Core Indicators'!AS131)</f>
        <v>87</v>
      </c>
      <c r="F131" s="241">
        <f>_xlfn.DAYS(About!$A$3,'Core Indicators'!BQ131)</f>
        <v>37</v>
      </c>
      <c r="G131" s="241">
        <f>_xlfn.DAYS(About!$A$3,'Core Indicators'!DM131)</f>
        <v>87</v>
      </c>
      <c r="H131" s="241">
        <f>_xlfn.DAYS(About!$A$3,'Core Indicators'!DU131)</f>
        <v>87</v>
      </c>
      <c r="I131" s="241">
        <f>_xlfn.DAYS(About!$A$3,'Core Indicators'!EC131)</f>
        <v>87</v>
      </c>
      <c r="J131" s="241">
        <f>_xlfn.DAYS(About!$A$3,'Core Indicators'!EK131)</f>
        <v>87</v>
      </c>
      <c r="K131" s="241">
        <f>_xlfn.DAYS(About!$A$3,'Core Indicators'!ES131)</f>
        <v>87</v>
      </c>
      <c r="L131" s="241">
        <f>_xlfn.DAYS(About!$A$3,'Core Indicators'!FI131)</f>
        <v>87</v>
      </c>
      <c r="M131" s="241">
        <f>_xlfn.DAYS(About!$A$3,'Core Indicators'!GG131)</f>
        <v>100</v>
      </c>
      <c r="N131" s="241">
        <f>_xlfn.DAYS(About!$A$3,'Core Indicators'!GO131)</f>
        <v>100</v>
      </c>
      <c r="O131" s="241">
        <f>_xlfn.DAYS(About!$A$3,'Core Indicators'!GW131)</f>
        <v>100</v>
      </c>
      <c r="P131" s="241">
        <f>_xlfn.DAYS(About!$A$3,'Core Indicators'!HE131)</f>
        <v>100</v>
      </c>
      <c r="Q131" s="241">
        <f>_xlfn.DAYS(About!$A$3,'Core Indicators'!HM131)</f>
        <v>100</v>
      </c>
      <c r="R131" s="241">
        <f>_xlfn.DAYS(About!$A$3,'Core Indicators'!HU131)</f>
        <v>100</v>
      </c>
      <c r="S131" s="241">
        <f>_xlfn.DAYS(About!$A$3,'Core Indicators'!IC131)</f>
        <v>100</v>
      </c>
      <c r="T131" s="241">
        <f>_xlfn.DAYS(About!$A$3,'Core Indicators'!IK131)</f>
        <v>100</v>
      </c>
      <c r="U131" s="241">
        <f>_xlfn.DAYS(About!$A$3,'Core Indicators'!IS131)</f>
        <v>100</v>
      </c>
      <c r="V131" s="241">
        <f t="shared" ref="V131:V163" si="4">AVERAGE(D131:M131)</f>
        <v>83.3</v>
      </c>
    </row>
    <row r="132" spans="1:22" x14ac:dyDescent="0.25">
      <c r="A132" s="240" t="str">
        <f>Lists!C:C</f>
        <v>SOM001</v>
      </c>
      <c r="B132" s="241">
        <f>_xlfn.DAYS(About!$A$3,'Core Indicators'!U132)</f>
        <v>36</v>
      </c>
      <c r="C132" s="241">
        <f>_xlfn.DAYS(About!$A$3,'Core Indicators'!AC132)</f>
        <v>36</v>
      </c>
      <c r="D132" s="241">
        <f>_xlfn.DAYS(About!$A$3,'Core Indicators'!AK132)</f>
        <v>36</v>
      </c>
      <c r="E132" s="241">
        <f>_xlfn.DAYS(About!$A$3,'Core Indicators'!AS132)</f>
        <v>36</v>
      </c>
      <c r="F132" s="241">
        <f>_xlfn.DAYS(About!$A$3,'Core Indicators'!BQ132)</f>
        <v>36</v>
      </c>
      <c r="G132" s="241">
        <f>_xlfn.DAYS(About!$A$3,'Core Indicators'!DM132)</f>
        <v>36</v>
      </c>
      <c r="H132" s="241">
        <f>_xlfn.DAYS(About!$A$3,'Core Indicators'!DU132)</f>
        <v>36</v>
      </c>
      <c r="I132" s="241">
        <f>_xlfn.DAYS(About!$A$3,'Core Indicators'!EC132)</f>
        <v>36</v>
      </c>
      <c r="J132" s="241">
        <f>_xlfn.DAYS(About!$A$3,'Core Indicators'!EK132)</f>
        <v>36</v>
      </c>
      <c r="K132" s="241">
        <f>_xlfn.DAYS(About!$A$3,'Core Indicators'!ES132)</f>
        <v>36</v>
      </c>
      <c r="L132" s="241">
        <f>_xlfn.DAYS(About!$A$3,'Core Indicators'!FI132)</f>
        <v>36</v>
      </c>
      <c r="M132" s="241">
        <f>_xlfn.DAYS(About!$A$3,'Core Indicators'!GG132)</f>
        <v>100</v>
      </c>
      <c r="N132" s="241">
        <f>_xlfn.DAYS(About!$A$3,'Core Indicators'!GO132)</f>
        <v>100</v>
      </c>
      <c r="O132" s="241">
        <f>_xlfn.DAYS(About!$A$3,'Core Indicators'!GW132)</f>
        <v>100</v>
      </c>
      <c r="P132" s="241">
        <f>_xlfn.DAYS(About!$A$3,'Core Indicators'!HE132)</f>
        <v>100</v>
      </c>
      <c r="Q132" s="241">
        <f>_xlfn.DAYS(About!$A$3,'Core Indicators'!HM132)</f>
        <v>100</v>
      </c>
      <c r="R132" s="241">
        <f>_xlfn.DAYS(About!$A$3,'Core Indicators'!HU132)</f>
        <v>100</v>
      </c>
      <c r="S132" s="241">
        <f>_xlfn.DAYS(About!$A$3,'Core Indicators'!IC132)</f>
        <v>100</v>
      </c>
      <c r="T132" s="241">
        <f>_xlfn.DAYS(About!$A$3,'Core Indicators'!IK132)</f>
        <v>100</v>
      </c>
      <c r="U132" s="241">
        <f>_xlfn.DAYS(About!$A$3,'Core Indicators'!IS132)</f>
        <v>100</v>
      </c>
      <c r="V132" s="241">
        <f t="shared" si="4"/>
        <v>42.4</v>
      </c>
    </row>
    <row r="133" spans="1:22" x14ac:dyDescent="0.25">
      <c r="A133" s="240" t="str">
        <f>Lists!C:C</f>
        <v>SOM002</v>
      </c>
      <c r="B133" s="241">
        <f>_xlfn.DAYS(About!$A$3,'Core Indicators'!U133)</f>
        <v>36</v>
      </c>
      <c r="C133" s="241">
        <f>_xlfn.DAYS(About!$A$3,'Core Indicators'!AC133)</f>
        <v>36</v>
      </c>
      <c r="D133" s="241">
        <f>_xlfn.DAYS(About!$A$3,'Core Indicators'!AK133)</f>
        <v>36</v>
      </c>
      <c r="E133" s="241">
        <f>_xlfn.DAYS(About!$A$3,'Core Indicators'!AS133)</f>
        <v>36</v>
      </c>
      <c r="F133" s="241">
        <f>_xlfn.DAYS(About!$A$3,'Core Indicators'!BQ133)</f>
        <v>36</v>
      </c>
      <c r="G133" s="241">
        <f>_xlfn.DAYS(About!$A$3,'Core Indicators'!DM133)</f>
        <v>36</v>
      </c>
      <c r="H133" s="241">
        <f>_xlfn.DAYS(About!$A$3,'Core Indicators'!DU133)</f>
        <v>36</v>
      </c>
      <c r="I133" s="241">
        <f>_xlfn.DAYS(About!$A$3,'Core Indicators'!EC133)</f>
        <v>36</v>
      </c>
      <c r="J133" s="241">
        <f>_xlfn.DAYS(About!$A$3,'Core Indicators'!EK133)</f>
        <v>36</v>
      </c>
      <c r="K133" s="241">
        <f>_xlfn.DAYS(About!$A$3,'Core Indicators'!ES133)</f>
        <v>36</v>
      </c>
      <c r="L133" s="241">
        <f>_xlfn.DAYS(About!$A$3,'Core Indicators'!FI133)</f>
        <v>823</v>
      </c>
      <c r="M133" s="241">
        <f>_xlfn.DAYS(About!$A$3,'Core Indicators'!GG133)</f>
        <v>100</v>
      </c>
      <c r="N133" s="241">
        <f>_xlfn.DAYS(About!$A$3,'Core Indicators'!GO133)</f>
        <v>100</v>
      </c>
      <c r="O133" s="241">
        <f>_xlfn.DAYS(About!$A$3,'Core Indicators'!GW133)</f>
        <v>100</v>
      </c>
      <c r="P133" s="241">
        <f>_xlfn.DAYS(About!$A$3,'Core Indicators'!HE133)</f>
        <v>100</v>
      </c>
      <c r="Q133" s="241">
        <f>_xlfn.DAYS(About!$A$3,'Core Indicators'!HM133)</f>
        <v>100</v>
      </c>
      <c r="R133" s="241">
        <f>_xlfn.DAYS(About!$A$3,'Core Indicators'!HU133)</f>
        <v>100</v>
      </c>
      <c r="S133" s="241">
        <f>_xlfn.DAYS(About!$A$3,'Core Indicators'!IC133)</f>
        <v>100</v>
      </c>
      <c r="T133" s="241">
        <f>_xlfn.DAYS(About!$A$3,'Core Indicators'!IK133)</f>
        <v>100</v>
      </c>
      <c r="U133" s="241">
        <f>_xlfn.DAYS(About!$A$3,'Core Indicators'!IS133)</f>
        <v>100</v>
      </c>
      <c r="V133" s="241">
        <f t="shared" si="4"/>
        <v>121.1</v>
      </c>
    </row>
    <row r="134" spans="1:22" x14ac:dyDescent="0.25">
      <c r="A134" s="240" t="str">
        <f>Lists!C:C</f>
        <v>SSD001</v>
      </c>
      <c r="B134" s="241">
        <f>_xlfn.DAYS(About!$A$3,'Core Indicators'!U134)</f>
        <v>39</v>
      </c>
      <c r="C134" s="241">
        <f>_xlfn.DAYS(About!$A$3,'Core Indicators'!AC134)</f>
        <v>39</v>
      </c>
      <c r="D134" s="241">
        <f>_xlfn.DAYS(About!$A$3,'Core Indicators'!AK134)</f>
        <v>39</v>
      </c>
      <c r="E134" s="241">
        <f>_xlfn.DAYS(About!$A$3,'Core Indicators'!AS134)</f>
        <v>39</v>
      </c>
      <c r="F134" s="241">
        <f>_xlfn.DAYS(About!$A$3,'Core Indicators'!BQ134)</f>
        <v>39</v>
      </c>
      <c r="G134" s="241">
        <f>_xlfn.DAYS(About!$A$3,'Core Indicators'!DM134)</f>
        <v>39</v>
      </c>
      <c r="H134" s="241">
        <f>_xlfn.DAYS(About!$A$3,'Core Indicators'!DU134)</f>
        <v>39</v>
      </c>
      <c r="I134" s="241">
        <f>_xlfn.DAYS(About!$A$3,'Core Indicators'!EC134)</f>
        <v>39</v>
      </c>
      <c r="J134" s="241">
        <f>_xlfn.DAYS(About!$A$3,'Core Indicators'!EK134)</f>
        <v>39</v>
      </c>
      <c r="K134" s="241">
        <f>_xlfn.DAYS(About!$A$3,'Core Indicators'!ES134)</f>
        <v>39</v>
      </c>
      <c r="L134" s="241">
        <f>_xlfn.DAYS(About!$A$3,'Core Indicators'!FI134)</f>
        <v>39</v>
      </c>
      <c r="M134" s="241">
        <f>_xlfn.DAYS(About!$A$3,'Core Indicators'!GG134)</f>
        <v>100</v>
      </c>
      <c r="N134" s="241">
        <f>_xlfn.DAYS(About!$A$3,'Core Indicators'!GO134)</f>
        <v>100</v>
      </c>
      <c r="O134" s="241">
        <f>_xlfn.DAYS(About!$A$3,'Core Indicators'!GW134)</f>
        <v>100</v>
      </c>
      <c r="P134" s="241">
        <f>_xlfn.DAYS(About!$A$3,'Core Indicators'!HE134)</f>
        <v>100</v>
      </c>
      <c r="Q134" s="241">
        <f>_xlfn.DAYS(About!$A$3,'Core Indicators'!HM134)</f>
        <v>100</v>
      </c>
      <c r="R134" s="241">
        <f>_xlfn.DAYS(About!$A$3,'Core Indicators'!HU134)</f>
        <v>100</v>
      </c>
      <c r="S134" s="241">
        <f>_xlfn.DAYS(About!$A$3,'Core Indicators'!IC134)</f>
        <v>100</v>
      </c>
      <c r="T134" s="241">
        <f>_xlfn.DAYS(About!$A$3,'Core Indicators'!IK134)</f>
        <v>100</v>
      </c>
      <c r="U134" s="241">
        <f>_xlfn.DAYS(About!$A$3,'Core Indicators'!IS134)</f>
        <v>100</v>
      </c>
      <c r="V134" s="241">
        <f t="shared" si="4"/>
        <v>45.1</v>
      </c>
    </row>
    <row r="135" spans="1:22" x14ac:dyDescent="0.25">
      <c r="A135" s="240" t="str">
        <f>Lists!C:C</f>
        <v>SVK002</v>
      </c>
      <c r="B135" s="241">
        <f>_xlfn.DAYS(About!$A$3,'Core Indicators'!U135)</f>
        <v>163</v>
      </c>
      <c r="C135" s="241">
        <f>_xlfn.DAYS(About!$A$3,'Core Indicators'!AC135)</f>
        <v>34</v>
      </c>
      <c r="D135" s="241">
        <f>_xlfn.DAYS(About!$A$3,'Core Indicators'!AK135)</f>
        <v>34</v>
      </c>
      <c r="E135" s="241">
        <f>_xlfn.DAYS(About!$A$3,'Core Indicators'!AS135)</f>
        <v>34</v>
      </c>
      <c r="F135" s="241">
        <f>_xlfn.DAYS(About!$A$3,'Core Indicators'!BQ135)</f>
        <v>34</v>
      </c>
      <c r="G135" s="241">
        <f>_xlfn.DAYS(About!$A$3,'Core Indicators'!DM135)</f>
        <v>34</v>
      </c>
      <c r="H135" s="241">
        <f>_xlfn.DAYS(About!$A$3,'Core Indicators'!DU135)</f>
        <v>34</v>
      </c>
      <c r="I135" s="241">
        <f>_xlfn.DAYS(About!$A$3,'Core Indicators'!EC135)</f>
        <v>34</v>
      </c>
      <c r="J135" s="241">
        <f>_xlfn.DAYS(About!$A$3,'Core Indicators'!EK135)</f>
        <v>34</v>
      </c>
      <c r="K135" s="241">
        <f>_xlfn.DAYS(About!$A$3,'Core Indicators'!ES135)</f>
        <v>34</v>
      </c>
      <c r="L135" s="241">
        <f>_xlfn.DAYS(About!$A$3,'Core Indicators'!FI135)</f>
        <v>390</v>
      </c>
      <c r="M135" s="241">
        <f>_xlfn.DAYS(About!$A$3,'Core Indicators'!GG135)</f>
        <v>101</v>
      </c>
      <c r="N135" s="241">
        <f>_xlfn.DAYS(About!$A$3,'Core Indicators'!GO135)</f>
        <v>101</v>
      </c>
      <c r="O135" s="241">
        <f>_xlfn.DAYS(About!$A$3,'Core Indicators'!GW135)</f>
        <v>101</v>
      </c>
      <c r="P135" s="241">
        <f>_xlfn.DAYS(About!$A$3,'Core Indicators'!HE135)</f>
        <v>101</v>
      </c>
      <c r="Q135" s="241">
        <f>_xlfn.DAYS(About!$A$3,'Core Indicators'!HM135)</f>
        <v>101</v>
      </c>
      <c r="R135" s="241">
        <f>_xlfn.DAYS(About!$A$3,'Core Indicators'!HU135)</f>
        <v>101</v>
      </c>
      <c r="S135" s="241">
        <f>_xlfn.DAYS(About!$A$3,'Core Indicators'!IC135)</f>
        <v>101</v>
      </c>
      <c r="T135" s="241">
        <f>_xlfn.DAYS(About!$A$3,'Core Indicators'!IK135)</f>
        <v>101</v>
      </c>
      <c r="U135" s="241">
        <f>_xlfn.DAYS(About!$A$3,'Core Indicators'!IS135)</f>
        <v>101</v>
      </c>
      <c r="V135" s="241">
        <f t="shared" si="4"/>
        <v>76.3</v>
      </c>
    </row>
    <row r="136" spans="1:22" x14ac:dyDescent="0.25">
      <c r="A136" s="240" t="str">
        <f>Lists!C:C</f>
        <v>SWZ001</v>
      </c>
      <c r="B136" s="241">
        <f>_xlfn.DAYS(About!$A$3,'Core Indicators'!U136)</f>
        <v>340</v>
      </c>
      <c r="C136" s="241">
        <f>_xlfn.DAYS(About!$A$3,'Core Indicators'!AC136)</f>
        <v>316</v>
      </c>
      <c r="D136" s="241">
        <f>_xlfn.DAYS(About!$A$3,'Core Indicators'!AK136)</f>
        <v>316</v>
      </c>
      <c r="E136" s="241">
        <f>_xlfn.DAYS(About!$A$3,'Core Indicators'!AS136)</f>
        <v>1289</v>
      </c>
      <c r="F136" s="241">
        <f>_xlfn.DAYS(About!$A$3,'Core Indicators'!BQ136)</f>
        <v>124</v>
      </c>
      <c r="G136" s="241">
        <f>_xlfn.DAYS(About!$A$3,'Core Indicators'!DM136)</f>
        <v>316</v>
      </c>
      <c r="H136" s="241">
        <f>_xlfn.DAYS(About!$A$3,'Core Indicators'!DU136)</f>
        <v>316</v>
      </c>
      <c r="I136" s="241">
        <f>_xlfn.DAYS(About!$A$3,'Core Indicators'!EC136)</f>
        <v>316</v>
      </c>
      <c r="J136" s="241">
        <f>_xlfn.DAYS(About!$A$3,'Core Indicators'!EK136)</f>
        <v>316</v>
      </c>
      <c r="K136" s="241">
        <f>_xlfn.DAYS(About!$A$3,'Core Indicators'!ES136)</f>
        <v>316</v>
      </c>
      <c r="L136" s="241">
        <f>_xlfn.DAYS(About!$A$3,'Core Indicators'!FI136)</f>
        <v>316</v>
      </c>
      <c r="M136" s="241">
        <f>_xlfn.DAYS(About!$A$3,'Core Indicators'!GG136)</f>
        <v>101</v>
      </c>
      <c r="N136" s="241">
        <f>_xlfn.DAYS(About!$A$3,'Core Indicators'!GO136)</f>
        <v>101</v>
      </c>
      <c r="O136" s="241">
        <f>_xlfn.DAYS(About!$A$3,'Core Indicators'!GW136)</f>
        <v>101</v>
      </c>
      <c r="P136" s="241">
        <f>_xlfn.DAYS(About!$A$3,'Core Indicators'!HE136)</f>
        <v>101</v>
      </c>
      <c r="Q136" s="241">
        <f>_xlfn.DAYS(About!$A$3,'Core Indicators'!HM136)</f>
        <v>101</v>
      </c>
      <c r="R136" s="241">
        <f>_xlfn.DAYS(About!$A$3,'Core Indicators'!HU136)</f>
        <v>101</v>
      </c>
      <c r="S136" s="241">
        <f>_xlfn.DAYS(About!$A$3,'Core Indicators'!IC136)</f>
        <v>101</v>
      </c>
      <c r="T136" s="241">
        <f>_xlfn.DAYS(About!$A$3,'Core Indicators'!IK136)</f>
        <v>101</v>
      </c>
      <c r="U136" s="241">
        <f>_xlfn.DAYS(About!$A$3,'Core Indicators'!IS136)</f>
        <v>101</v>
      </c>
      <c r="V136" s="241">
        <f t="shared" si="4"/>
        <v>372.6</v>
      </c>
    </row>
    <row r="137" spans="1:22" x14ac:dyDescent="0.25">
      <c r="A137" s="240" t="str">
        <f>Lists!C:C</f>
        <v>SYR001</v>
      </c>
      <c r="B137" s="241">
        <f>_xlfn.DAYS(About!$A$3,'Core Indicators'!U137)</f>
        <v>25</v>
      </c>
      <c r="C137" s="241">
        <f>_xlfn.DAYS(About!$A$3,'Core Indicators'!AC137)</f>
        <v>25</v>
      </c>
      <c r="D137" s="241">
        <f>_xlfn.DAYS(About!$A$3,'Core Indicators'!AK137)</f>
        <v>25</v>
      </c>
      <c r="E137" s="241">
        <f>_xlfn.DAYS(About!$A$3,'Core Indicators'!AS137)</f>
        <v>25</v>
      </c>
      <c r="F137" s="241">
        <f>_xlfn.DAYS(About!$A$3,'Core Indicators'!BQ137)</f>
        <v>25</v>
      </c>
      <c r="G137" s="241">
        <f>_xlfn.DAYS(About!$A$3,'Core Indicators'!DM137)</f>
        <v>25</v>
      </c>
      <c r="H137" s="241">
        <f>_xlfn.DAYS(About!$A$3,'Core Indicators'!DU137)</f>
        <v>25</v>
      </c>
      <c r="I137" s="241">
        <f>_xlfn.DAYS(About!$A$3,'Core Indicators'!EC137)</f>
        <v>25</v>
      </c>
      <c r="J137" s="241">
        <f>_xlfn.DAYS(About!$A$3,'Core Indicators'!EK137)</f>
        <v>25</v>
      </c>
      <c r="K137" s="241">
        <f>_xlfn.DAYS(About!$A$3,'Core Indicators'!ES137)</f>
        <v>25</v>
      </c>
      <c r="L137" s="241">
        <f>_xlfn.DAYS(About!$A$3,'Core Indicators'!FI137)</f>
        <v>1668</v>
      </c>
      <c r="M137" s="241">
        <f>_xlfn.DAYS(About!$A$3,'Core Indicators'!GG137)</f>
        <v>99</v>
      </c>
      <c r="N137" s="241">
        <f>_xlfn.DAYS(About!$A$3,'Core Indicators'!GO137)</f>
        <v>99</v>
      </c>
      <c r="O137" s="241">
        <f>_xlfn.DAYS(About!$A$3,'Core Indicators'!GW137)</f>
        <v>99</v>
      </c>
      <c r="P137" s="241">
        <f>_xlfn.DAYS(About!$A$3,'Core Indicators'!HE137)</f>
        <v>99</v>
      </c>
      <c r="Q137" s="241">
        <f>_xlfn.DAYS(About!$A$3,'Core Indicators'!HM137)</f>
        <v>99</v>
      </c>
      <c r="R137" s="241">
        <f>_xlfn.DAYS(About!$A$3,'Core Indicators'!HU137)</f>
        <v>99</v>
      </c>
      <c r="S137" s="241">
        <f>_xlfn.DAYS(About!$A$3,'Core Indicators'!IC137)</f>
        <v>99</v>
      </c>
      <c r="T137" s="241">
        <f>_xlfn.DAYS(About!$A$3,'Core Indicators'!IK137)</f>
        <v>99</v>
      </c>
      <c r="U137" s="241">
        <f>_xlfn.DAYS(About!$A$3,'Core Indicators'!IS137)</f>
        <v>99</v>
      </c>
      <c r="V137" s="241">
        <f t="shared" si="4"/>
        <v>196.7</v>
      </c>
    </row>
    <row r="138" spans="1:22" x14ac:dyDescent="0.25">
      <c r="A138" s="240" t="str">
        <f>Lists!C:C</f>
        <v>SYR002</v>
      </c>
      <c r="B138" s="241">
        <f>_xlfn.DAYS(About!$A$3,'Core Indicators'!U138)</f>
        <v>25</v>
      </c>
      <c r="C138" s="241">
        <f>_xlfn.DAYS(About!$A$3,'Core Indicators'!AC138)</f>
        <v>25</v>
      </c>
      <c r="D138" s="241">
        <f>_xlfn.DAYS(About!$A$3,'Core Indicators'!AK138)</f>
        <v>25</v>
      </c>
      <c r="E138" s="241">
        <f>_xlfn.DAYS(About!$A$3,'Core Indicators'!AS138)</f>
        <v>25</v>
      </c>
      <c r="F138" s="241">
        <f>_xlfn.DAYS(About!$A$3,'Core Indicators'!BQ138)</f>
        <v>25</v>
      </c>
      <c r="G138" s="241">
        <f>_xlfn.DAYS(About!$A$3,'Core Indicators'!DM138)</f>
        <v>25</v>
      </c>
      <c r="H138" s="241">
        <f>_xlfn.DAYS(About!$A$3,'Core Indicators'!DU138)</f>
        <v>25</v>
      </c>
      <c r="I138" s="241">
        <f>_xlfn.DAYS(About!$A$3,'Core Indicators'!EC138)</f>
        <v>25</v>
      </c>
      <c r="J138" s="241">
        <f>_xlfn.DAYS(About!$A$3,'Core Indicators'!EK138)</f>
        <v>25</v>
      </c>
      <c r="K138" s="241">
        <f>_xlfn.DAYS(About!$A$3,'Core Indicators'!ES138)</f>
        <v>25</v>
      </c>
      <c r="L138" s="241">
        <f>_xlfn.DAYS(About!$A$3,'Core Indicators'!FI138)</f>
        <v>25</v>
      </c>
      <c r="M138" s="241">
        <f>_xlfn.DAYS(About!$A$3,'Core Indicators'!GG138)</f>
        <v>99</v>
      </c>
      <c r="N138" s="241">
        <f>_xlfn.DAYS(About!$A$3,'Core Indicators'!GO138)</f>
        <v>99</v>
      </c>
      <c r="O138" s="241">
        <f>_xlfn.DAYS(About!$A$3,'Core Indicators'!GW138)</f>
        <v>99</v>
      </c>
      <c r="P138" s="241">
        <f>_xlfn.DAYS(About!$A$3,'Core Indicators'!HE138)</f>
        <v>99</v>
      </c>
      <c r="Q138" s="241">
        <f>_xlfn.DAYS(About!$A$3,'Core Indicators'!HM138)</f>
        <v>99</v>
      </c>
      <c r="R138" s="241">
        <f>_xlfn.DAYS(About!$A$3,'Core Indicators'!HU138)</f>
        <v>99</v>
      </c>
      <c r="S138" s="241">
        <f>_xlfn.DAYS(About!$A$3,'Core Indicators'!IC138)</f>
        <v>99</v>
      </c>
      <c r="T138" s="241">
        <f>_xlfn.DAYS(About!$A$3,'Core Indicators'!IK138)</f>
        <v>99</v>
      </c>
      <c r="U138" s="241">
        <f>_xlfn.DAYS(About!$A$3,'Core Indicators'!IS138)</f>
        <v>99</v>
      </c>
      <c r="V138" s="241">
        <f t="shared" si="4"/>
        <v>32.4</v>
      </c>
    </row>
    <row r="139" spans="1:22" x14ac:dyDescent="0.25">
      <c r="A139" s="240" t="str">
        <f>Lists!C:C</f>
        <v>TCD001</v>
      </c>
      <c r="B139" s="241">
        <f>_xlfn.DAYS(About!$A$3,'Core Indicators'!U139)</f>
        <v>51</v>
      </c>
      <c r="C139" s="241">
        <f>_xlfn.DAYS(About!$A$3,'Core Indicators'!AC139)</f>
        <v>51</v>
      </c>
      <c r="D139" s="241">
        <f>_xlfn.DAYS(About!$A$3,'Core Indicators'!AK139)</f>
        <v>0</v>
      </c>
      <c r="E139" s="241">
        <f>_xlfn.DAYS(About!$A$3,'Core Indicators'!AS139)</f>
        <v>30</v>
      </c>
      <c r="F139" s="241">
        <f>_xlfn.DAYS(About!$A$3,'Core Indicators'!BQ139)</f>
        <v>30</v>
      </c>
      <c r="G139" s="241">
        <f>_xlfn.DAYS(About!$A$3,'Core Indicators'!DM139)</f>
        <v>0</v>
      </c>
      <c r="H139" s="241">
        <f>_xlfn.DAYS(About!$A$3,'Core Indicators'!DU139)</f>
        <v>51</v>
      </c>
      <c r="I139" s="241">
        <f>_xlfn.DAYS(About!$A$3,'Core Indicators'!EC139)</f>
        <v>0</v>
      </c>
      <c r="J139" s="241">
        <f>_xlfn.DAYS(About!$A$3,'Core Indicators'!EK139)</f>
        <v>0</v>
      </c>
      <c r="K139" s="241">
        <f>_xlfn.DAYS(About!$A$3,'Core Indicators'!ES139)</f>
        <v>0</v>
      </c>
      <c r="L139" s="241">
        <f>_xlfn.DAYS(About!$A$3,'Core Indicators'!FI139)</f>
        <v>30</v>
      </c>
      <c r="M139" s="241">
        <f>_xlfn.DAYS(About!$A$3,'Core Indicators'!GG139)</f>
        <v>100</v>
      </c>
      <c r="N139" s="241">
        <f>_xlfn.DAYS(About!$A$3,'Core Indicators'!GO139)</f>
        <v>100</v>
      </c>
      <c r="O139" s="241">
        <f>_xlfn.DAYS(About!$A$3,'Core Indicators'!GW139)</f>
        <v>100</v>
      </c>
      <c r="P139" s="241">
        <f>_xlfn.DAYS(About!$A$3,'Core Indicators'!HE139)</f>
        <v>100</v>
      </c>
      <c r="Q139" s="241">
        <f>_xlfn.DAYS(About!$A$3,'Core Indicators'!HM139)</f>
        <v>100</v>
      </c>
      <c r="R139" s="241">
        <f>_xlfn.DAYS(About!$A$3,'Core Indicators'!HU139)</f>
        <v>100</v>
      </c>
      <c r="S139" s="241">
        <f>_xlfn.DAYS(About!$A$3,'Core Indicators'!IC139)</f>
        <v>100</v>
      </c>
      <c r="T139" s="241">
        <f>_xlfn.DAYS(About!$A$3,'Core Indicators'!IK139)</f>
        <v>100</v>
      </c>
      <c r="U139" s="241">
        <f>_xlfn.DAYS(About!$A$3,'Core Indicators'!IS139)</f>
        <v>100</v>
      </c>
      <c r="V139" s="241">
        <f t="shared" si="4"/>
        <v>24.1</v>
      </c>
    </row>
    <row r="140" spans="1:22" x14ac:dyDescent="0.25">
      <c r="A140" s="240" t="str">
        <f>Lists!C:C</f>
        <v>TCD003</v>
      </c>
      <c r="B140" s="241">
        <f>_xlfn.DAYS(About!$A$3,'Core Indicators'!U140)</f>
        <v>51</v>
      </c>
      <c r="C140" s="241">
        <f>_xlfn.DAYS(About!$A$3,'Core Indicators'!AC140)</f>
        <v>51</v>
      </c>
      <c r="D140" s="241">
        <f>_xlfn.DAYS(About!$A$3,'Core Indicators'!AK140)</f>
        <v>51</v>
      </c>
      <c r="E140" s="241">
        <f>_xlfn.DAYS(About!$A$3,'Core Indicators'!AS140)</f>
        <v>30</v>
      </c>
      <c r="F140" s="241">
        <f>_xlfn.DAYS(About!$A$3,'Core Indicators'!BQ140)</f>
        <v>30</v>
      </c>
      <c r="G140" s="241">
        <f>_xlfn.DAYS(About!$A$3,'Core Indicators'!DM140)</f>
        <v>51</v>
      </c>
      <c r="H140" s="241">
        <f>_xlfn.DAYS(About!$A$3,'Core Indicators'!DU140)</f>
        <v>51</v>
      </c>
      <c r="I140" s="241">
        <f>_xlfn.DAYS(About!$A$3,'Core Indicators'!EC140)</f>
        <v>51</v>
      </c>
      <c r="J140" s="241">
        <f>_xlfn.DAYS(About!$A$3,'Core Indicators'!EK140)</f>
        <v>51</v>
      </c>
      <c r="K140" s="241">
        <f>_xlfn.DAYS(About!$A$3,'Core Indicators'!ES140)</f>
        <v>51</v>
      </c>
      <c r="L140" s="241">
        <f>_xlfn.DAYS(About!$A$3,'Core Indicators'!FI140)</f>
        <v>30</v>
      </c>
      <c r="M140" s="241">
        <f>_xlfn.DAYS(About!$A$3,'Core Indicators'!GG140)</f>
        <v>100</v>
      </c>
      <c r="N140" s="241">
        <f>_xlfn.DAYS(About!$A$3,'Core Indicators'!GO140)</f>
        <v>100</v>
      </c>
      <c r="O140" s="241">
        <f>_xlfn.DAYS(About!$A$3,'Core Indicators'!GW140)</f>
        <v>100</v>
      </c>
      <c r="P140" s="241">
        <f>_xlfn.DAYS(About!$A$3,'Core Indicators'!HE140)</f>
        <v>100</v>
      </c>
      <c r="Q140" s="241">
        <f>_xlfn.DAYS(About!$A$3,'Core Indicators'!HM140)</f>
        <v>100</v>
      </c>
      <c r="R140" s="241">
        <f>_xlfn.DAYS(About!$A$3,'Core Indicators'!HU140)</f>
        <v>100</v>
      </c>
      <c r="S140" s="241">
        <f>_xlfn.DAYS(About!$A$3,'Core Indicators'!IC140)</f>
        <v>100</v>
      </c>
      <c r="T140" s="241">
        <f>_xlfn.DAYS(About!$A$3,'Core Indicators'!IK140)</f>
        <v>100</v>
      </c>
      <c r="U140" s="241">
        <f>_xlfn.DAYS(About!$A$3,'Core Indicators'!IS140)</f>
        <v>100</v>
      </c>
      <c r="V140" s="241">
        <f t="shared" si="4"/>
        <v>49.6</v>
      </c>
    </row>
    <row r="141" spans="1:22" x14ac:dyDescent="0.25">
      <c r="A141" s="240" t="str">
        <f>Lists!C:C</f>
        <v>TCD004</v>
      </c>
      <c r="B141" s="241">
        <f>_xlfn.DAYS(About!$A$3,'Core Indicators'!U141)</f>
        <v>51</v>
      </c>
      <c r="C141" s="241">
        <f>_xlfn.DAYS(About!$A$3,'Core Indicators'!AC141)</f>
        <v>51</v>
      </c>
      <c r="D141" s="241">
        <f>_xlfn.DAYS(About!$A$3,'Core Indicators'!AK141)</f>
        <v>51</v>
      </c>
      <c r="E141" s="241">
        <f>_xlfn.DAYS(About!$A$3,'Core Indicators'!AS141)</f>
        <v>30</v>
      </c>
      <c r="F141" s="241">
        <f>_xlfn.DAYS(About!$A$3,'Core Indicators'!BQ141)</f>
        <v>30</v>
      </c>
      <c r="G141" s="241">
        <f>_xlfn.DAYS(About!$A$3,'Core Indicators'!DM141)</f>
        <v>51</v>
      </c>
      <c r="H141" s="241">
        <f>_xlfn.DAYS(About!$A$3,'Core Indicators'!DU141)</f>
        <v>51</v>
      </c>
      <c r="I141" s="241">
        <f>_xlfn.DAYS(About!$A$3,'Core Indicators'!EC141)</f>
        <v>51</v>
      </c>
      <c r="J141" s="241">
        <f>_xlfn.DAYS(About!$A$3,'Core Indicators'!EK141)</f>
        <v>51</v>
      </c>
      <c r="K141" s="241">
        <f>_xlfn.DAYS(About!$A$3,'Core Indicators'!ES141)</f>
        <v>51</v>
      </c>
      <c r="L141" s="241">
        <f>_xlfn.DAYS(About!$A$3,'Core Indicators'!FI141)</f>
        <v>30</v>
      </c>
      <c r="M141" s="241">
        <f>_xlfn.DAYS(About!$A$3,'Core Indicators'!GG141)</f>
        <v>100</v>
      </c>
      <c r="N141" s="241">
        <f>_xlfn.DAYS(About!$A$3,'Core Indicators'!GO141)</f>
        <v>100</v>
      </c>
      <c r="O141" s="241">
        <f>_xlfn.DAYS(About!$A$3,'Core Indicators'!GW141)</f>
        <v>100</v>
      </c>
      <c r="P141" s="241">
        <f>_xlfn.DAYS(About!$A$3,'Core Indicators'!HE141)</f>
        <v>100</v>
      </c>
      <c r="Q141" s="241">
        <f>_xlfn.DAYS(About!$A$3,'Core Indicators'!HM141)</f>
        <v>100</v>
      </c>
      <c r="R141" s="241">
        <f>_xlfn.DAYS(About!$A$3,'Core Indicators'!HU141)</f>
        <v>100</v>
      </c>
      <c r="S141" s="241">
        <f>_xlfn.DAYS(About!$A$3,'Core Indicators'!IC141)</f>
        <v>100</v>
      </c>
      <c r="T141" s="241">
        <f>_xlfn.DAYS(About!$A$3,'Core Indicators'!IK141)</f>
        <v>100</v>
      </c>
      <c r="U141" s="241">
        <f>_xlfn.DAYS(About!$A$3,'Core Indicators'!IS141)</f>
        <v>100</v>
      </c>
      <c r="V141" s="241">
        <f t="shared" si="4"/>
        <v>49.6</v>
      </c>
    </row>
    <row r="142" spans="1:22" x14ac:dyDescent="0.25">
      <c r="A142" s="240" t="str">
        <f>Lists!C:C</f>
        <v>TCD005</v>
      </c>
      <c r="B142" s="241">
        <f>_xlfn.DAYS(About!$A$3,'Core Indicators'!U142)</f>
        <v>51</v>
      </c>
      <c r="C142" s="241">
        <f>_xlfn.DAYS(About!$A$3,'Core Indicators'!AC142)</f>
        <v>51</v>
      </c>
      <c r="D142" s="241">
        <f>_xlfn.DAYS(About!$A$3,'Core Indicators'!AK142)</f>
        <v>51</v>
      </c>
      <c r="E142" s="241">
        <f>_xlfn.DAYS(About!$A$3,'Core Indicators'!AS142)</f>
        <v>30</v>
      </c>
      <c r="F142" s="241">
        <f>_xlfn.DAYS(About!$A$3,'Core Indicators'!BQ142)</f>
        <v>30</v>
      </c>
      <c r="G142" s="241">
        <f>_xlfn.DAYS(About!$A$3,'Core Indicators'!DM142)</f>
        <v>51</v>
      </c>
      <c r="H142" s="241">
        <f>_xlfn.DAYS(About!$A$3,'Core Indicators'!DU142)</f>
        <v>51</v>
      </c>
      <c r="I142" s="241">
        <f>_xlfn.DAYS(About!$A$3,'Core Indicators'!EC142)</f>
        <v>51</v>
      </c>
      <c r="J142" s="241">
        <f>_xlfn.DAYS(About!$A$3,'Core Indicators'!EK142)</f>
        <v>51</v>
      </c>
      <c r="K142" s="241">
        <f>_xlfn.DAYS(About!$A$3,'Core Indicators'!ES142)</f>
        <v>51</v>
      </c>
      <c r="L142" s="241">
        <f>_xlfn.DAYS(About!$A$3,'Core Indicators'!FI142)</f>
        <v>30</v>
      </c>
      <c r="M142" s="241">
        <f>_xlfn.DAYS(About!$A$3,'Core Indicators'!GG142)</f>
        <v>100</v>
      </c>
      <c r="N142" s="241">
        <f>_xlfn.DAYS(About!$A$3,'Core Indicators'!GO142)</f>
        <v>100</v>
      </c>
      <c r="O142" s="241">
        <f>_xlfn.DAYS(About!$A$3,'Core Indicators'!GW142)</f>
        <v>100</v>
      </c>
      <c r="P142" s="241">
        <f>_xlfn.DAYS(About!$A$3,'Core Indicators'!HE142)</f>
        <v>100</v>
      </c>
      <c r="Q142" s="241">
        <f>_xlfn.DAYS(About!$A$3,'Core Indicators'!HM142)</f>
        <v>100</v>
      </c>
      <c r="R142" s="241">
        <f>_xlfn.DAYS(About!$A$3,'Core Indicators'!HU142)</f>
        <v>100</v>
      </c>
      <c r="S142" s="241">
        <f>_xlfn.DAYS(About!$A$3,'Core Indicators'!IC142)</f>
        <v>100</v>
      </c>
      <c r="T142" s="241">
        <f>_xlfn.DAYS(About!$A$3,'Core Indicators'!IK142)</f>
        <v>100</v>
      </c>
      <c r="U142" s="241">
        <f>_xlfn.DAYS(About!$A$3,'Core Indicators'!IS142)</f>
        <v>100</v>
      </c>
      <c r="V142" s="241">
        <f t="shared" si="4"/>
        <v>49.6</v>
      </c>
    </row>
    <row r="143" spans="1:22" x14ac:dyDescent="0.25">
      <c r="A143" s="240" t="str">
        <f>Lists!C:C</f>
        <v>THA001</v>
      </c>
      <c r="B143" s="241">
        <f>_xlfn.DAYS(About!$A$3,'Core Indicators'!U143)</f>
        <v>37</v>
      </c>
      <c r="C143" s="241">
        <f>_xlfn.DAYS(About!$A$3,'Core Indicators'!AC143)</f>
        <v>37</v>
      </c>
      <c r="D143" s="241">
        <f>_xlfn.DAYS(About!$A$3,'Core Indicators'!AK143)</f>
        <v>37</v>
      </c>
      <c r="E143" s="241">
        <f>_xlfn.DAYS(About!$A$3,'Core Indicators'!AS143)</f>
        <v>37</v>
      </c>
      <c r="F143" s="241">
        <f>_xlfn.DAYS(About!$A$3,'Core Indicators'!BQ143)</f>
        <v>37</v>
      </c>
      <c r="G143" s="241">
        <f>_xlfn.DAYS(About!$A$3,'Core Indicators'!DM143)</f>
        <v>37</v>
      </c>
      <c r="H143" s="241">
        <f>_xlfn.DAYS(About!$A$3,'Core Indicators'!DU143)</f>
        <v>37</v>
      </c>
      <c r="I143" s="241">
        <f>_xlfn.DAYS(About!$A$3,'Core Indicators'!EC143)</f>
        <v>37</v>
      </c>
      <c r="J143" s="241">
        <f>_xlfn.DAYS(About!$A$3,'Core Indicators'!EK143)</f>
        <v>37</v>
      </c>
      <c r="K143" s="241">
        <f>_xlfn.DAYS(About!$A$3,'Core Indicators'!ES143)</f>
        <v>37</v>
      </c>
      <c r="L143" s="241">
        <f>_xlfn.DAYS(About!$A$3,'Core Indicators'!FI143)</f>
        <v>1654</v>
      </c>
      <c r="M143" s="241">
        <f>_xlfn.DAYS(About!$A$3,'Core Indicators'!GG143)</f>
        <v>100</v>
      </c>
      <c r="N143" s="241">
        <f>_xlfn.DAYS(About!$A$3,'Core Indicators'!GO143)</f>
        <v>100</v>
      </c>
      <c r="O143" s="241">
        <f>_xlfn.DAYS(About!$A$3,'Core Indicators'!GW143)</f>
        <v>100</v>
      </c>
      <c r="P143" s="241">
        <f>_xlfn.DAYS(About!$A$3,'Core Indicators'!HE143)</f>
        <v>100</v>
      </c>
      <c r="Q143" s="241">
        <f>_xlfn.DAYS(About!$A$3,'Core Indicators'!HM143)</f>
        <v>100</v>
      </c>
      <c r="R143" s="241">
        <f>_xlfn.DAYS(About!$A$3,'Core Indicators'!HU143)</f>
        <v>100</v>
      </c>
      <c r="S143" s="241">
        <f>_xlfn.DAYS(About!$A$3,'Core Indicators'!IC143)</f>
        <v>100</v>
      </c>
      <c r="T143" s="241">
        <f>_xlfn.DAYS(About!$A$3,'Core Indicators'!IK143)</f>
        <v>100</v>
      </c>
      <c r="U143" s="241">
        <f>_xlfn.DAYS(About!$A$3,'Core Indicators'!IS143)</f>
        <v>100</v>
      </c>
      <c r="V143" s="241">
        <f t="shared" si="4"/>
        <v>205</v>
      </c>
    </row>
    <row r="144" spans="1:22" x14ac:dyDescent="0.25">
      <c r="A144" s="240" t="str">
        <f>Lists!C:C</f>
        <v>THA002</v>
      </c>
      <c r="B144" s="241">
        <f>_xlfn.DAYS(About!$A$3,'Core Indicators'!U144)</f>
        <v>37</v>
      </c>
      <c r="C144" s="241">
        <f>_xlfn.DAYS(About!$A$3,'Core Indicators'!AC144)</f>
        <v>37</v>
      </c>
      <c r="D144" s="241">
        <f>_xlfn.DAYS(About!$A$3,'Core Indicators'!AK144)</f>
        <v>37</v>
      </c>
      <c r="E144" s="241">
        <f>_xlfn.DAYS(About!$A$3,'Core Indicators'!AS144)</f>
        <v>37</v>
      </c>
      <c r="F144" s="241">
        <f>_xlfn.DAYS(About!$A$3,'Core Indicators'!BQ144)</f>
        <v>37</v>
      </c>
      <c r="G144" s="241">
        <f>_xlfn.DAYS(About!$A$3,'Core Indicators'!DM144)</f>
        <v>37</v>
      </c>
      <c r="H144" s="241">
        <f>_xlfn.DAYS(About!$A$3,'Core Indicators'!DU144)</f>
        <v>37</v>
      </c>
      <c r="I144" s="241">
        <f>_xlfn.DAYS(About!$A$3,'Core Indicators'!EC144)</f>
        <v>37</v>
      </c>
      <c r="J144" s="241">
        <f>_xlfn.DAYS(About!$A$3,'Core Indicators'!EK144)</f>
        <v>37</v>
      </c>
      <c r="K144" s="241">
        <f>_xlfn.DAYS(About!$A$3,'Core Indicators'!ES144)</f>
        <v>37</v>
      </c>
      <c r="L144" s="241">
        <f>_xlfn.DAYS(About!$A$3,'Core Indicators'!FI144)</f>
        <v>1654</v>
      </c>
      <c r="M144" s="241">
        <f>_xlfn.DAYS(About!$A$3,'Core Indicators'!GG144)</f>
        <v>100</v>
      </c>
      <c r="N144" s="241">
        <f>_xlfn.DAYS(About!$A$3,'Core Indicators'!GO144)</f>
        <v>100</v>
      </c>
      <c r="O144" s="241">
        <f>_xlfn.DAYS(About!$A$3,'Core Indicators'!GW144)</f>
        <v>100</v>
      </c>
      <c r="P144" s="241">
        <f>_xlfn.DAYS(About!$A$3,'Core Indicators'!HE144)</f>
        <v>100</v>
      </c>
      <c r="Q144" s="241">
        <f>_xlfn.DAYS(About!$A$3,'Core Indicators'!HM144)</f>
        <v>100</v>
      </c>
      <c r="R144" s="241">
        <f>_xlfn.DAYS(About!$A$3,'Core Indicators'!HU144)</f>
        <v>100</v>
      </c>
      <c r="S144" s="241">
        <f>_xlfn.DAYS(About!$A$3,'Core Indicators'!IC144)</f>
        <v>100</v>
      </c>
      <c r="T144" s="241">
        <f>_xlfn.DAYS(About!$A$3,'Core Indicators'!IK144)</f>
        <v>100</v>
      </c>
      <c r="U144" s="241">
        <f>_xlfn.DAYS(About!$A$3,'Core Indicators'!IS144)</f>
        <v>100</v>
      </c>
      <c r="V144" s="241">
        <f t="shared" si="4"/>
        <v>205</v>
      </c>
    </row>
    <row r="145" spans="1:22" x14ac:dyDescent="0.25">
      <c r="A145" s="240" t="str">
        <f>Lists!C:C</f>
        <v>THA003</v>
      </c>
      <c r="B145" s="241">
        <f>_xlfn.DAYS(About!$A$3,'Core Indicators'!U145)</f>
        <v>37</v>
      </c>
      <c r="C145" s="241">
        <f>_xlfn.DAYS(About!$A$3,'Core Indicators'!AC145)</f>
        <v>37</v>
      </c>
      <c r="D145" s="241">
        <f>_xlfn.DAYS(About!$A$3,'Core Indicators'!AK145)</f>
        <v>37</v>
      </c>
      <c r="E145" s="241">
        <f>_xlfn.DAYS(About!$A$3,'Core Indicators'!AS145)</f>
        <v>37</v>
      </c>
      <c r="F145" s="241">
        <f>_xlfn.DAYS(About!$A$3,'Core Indicators'!BQ145)</f>
        <v>37</v>
      </c>
      <c r="G145" s="241">
        <f>_xlfn.DAYS(About!$A$3,'Core Indicators'!DM145)</f>
        <v>37</v>
      </c>
      <c r="H145" s="241">
        <f>_xlfn.DAYS(About!$A$3,'Core Indicators'!DU145)</f>
        <v>37</v>
      </c>
      <c r="I145" s="241">
        <f>_xlfn.DAYS(About!$A$3,'Core Indicators'!EC145)</f>
        <v>37</v>
      </c>
      <c r="J145" s="241">
        <f>_xlfn.DAYS(About!$A$3,'Core Indicators'!EK145)</f>
        <v>37</v>
      </c>
      <c r="K145" s="241">
        <f>_xlfn.DAYS(About!$A$3,'Core Indicators'!ES145)</f>
        <v>37</v>
      </c>
      <c r="L145" s="241">
        <f>_xlfn.DAYS(About!$A$3,'Core Indicators'!FI145)</f>
        <v>1654</v>
      </c>
      <c r="M145" s="241">
        <f>_xlfn.DAYS(About!$A$3,'Core Indicators'!GG145)</f>
        <v>100</v>
      </c>
      <c r="N145" s="241">
        <f>_xlfn.DAYS(About!$A$3,'Core Indicators'!GO145)</f>
        <v>100</v>
      </c>
      <c r="O145" s="241">
        <f>_xlfn.DAYS(About!$A$3,'Core Indicators'!GW145)</f>
        <v>100</v>
      </c>
      <c r="P145" s="241">
        <f>_xlfn.DAYS(About!$A$3,'Core Indicators'!HE145)</f>
        <v>100</v>
      </c>
      <c r="Q145" s="241">
        <f>_xlfn.DAYS(About!$A$3,'Core Indicators'!HM145)</f>
        <v>100</v>
      </c>
      <c r="R145" s="241">
        <f>_xlfn.DAYS(About!$A$3,'Core Indicators'!HU145)</f>
        <v>100</v>
      </c>
      <c r="S145" s="241">
        <f>_xlfn.DAYS(About!$A$3,'Core Indicators'!IC145)</f>
        <v>100</v>
      </c>
      <c r="T145" s="241">
        <f>_xlfn.DAYS(About!$A$3,'Core Indicators'!IK145)</f>
        <v>100</v>
      </c>
      <c r="U145" s="241">
        <f>_xlfn.DAYS(About!$A$3,'Core Indicators'!IS145)</f>
        <v>100</v>
      </c>
      <c r="V145" s="241">
        <f t="shared" si="4"/>
        <v>205</v>
      </c>
    </row>
    <row r="146" spans="1:22" x14ac:dyDescent="0.25">
      <c r="A146" s="240" t="str">
        <f>Lists!C:C</f>
        <v>TTO002</v>
      </c>
      <c r="B146" s="241">
        <f>_xlfn.DAYS(About!$A$3,'Core Indicators'!U146)</f>
        <v>25</v>
      </c>
      <c r="C146" s="241">
        <f>_xlfn.DAYS(About!$A$3,'Core Indicators'!AC146)</f>
        <v>25</v>
      </c>
      <c r="D146" s="241">
        <f>_xlfn.DAYS(About!$A$3,'Core Indicators'!AK146)</f>
        <v>25</v>
      </c>
      <c r="E146" s="241">
        <f>_xlfn.DAYS(About!$A$3,'Core Indicators'!AS146)</f>
        <v>25</v>
      </c>
      <c r="F146" s="241">
        <f>_xlfn.DAYS(About!$A$3,'Core Indicators'!BQ146)</f>
        <v>25</v>
      </c>
      <c r="G146" s="241">
        <f>_xlfn.DAYS(About!$A$3,'Core Indicators'!DM146)</f>
        <v>25</v>
      </c>
      <c r="H146" s="241">
        <f>_xlfn.DAYS(About!$A$3,'Core Indicators'!DU146)</f>
        <v>25</v>
      </c>
      <c r="I146" s="241">
        <f>_xlfn.DAYS(About!$A$3,'Core Indicators'!EC146)</f>
        <v>25</v>
      </c>
      <c r="J146" s="241">
        <f>_xlfn.DAYS(About!$A$3,'Core Indicators'!EK146)</f>
        <v>25</v>
      </c>
      <c r="K146" s="241">
        <f>_xlfn.DAYS(About!$A$3,'Core Indicators'!ES146)</f>
        <v>25</v>
      </c>
      <c r="L146" s="241">
        <f>_xlfn.DAYS(About!$A$3,'Core Indicators'!FI146)</f>
        <v>25</v>
      </c>
      <c r="M146" s="241">
        <f>_xlfn.DAYS(About!$A$3,'Core Indicators'!GG146)</f>
        <v>101</v>
      </c>
      <c r="N146" s="241">
        <f>_xlfn.DAYS(About!$A$3,'Core Indicators'!GO146)</f>
        <v>101</v>
      </c>
      <c r="O146" s="241">
        <f>_xlfn.DAYS(About!$A$3,'Core Indicators'!GW146)</f>
        <v>101</v>
      </c>
      <c r="P146" s="241">
        <f>_xlfn.DAYS(About!$A$3,'Core Indicators'!HE146)</f>
        <v>101</v>
      </c>
      <c r="Q146" s="241">
        <f>_xlfn.DAYS(About!$A$3,'Core Indicators'!HM146)</f>
        <v>101</v>
      </c>
      <c r="R146" s="241">
        <f>_xlfn.DAYS(About!$A$3,'Core Indicators'!HU146)</f>
        <v>101</v>
      </c>
      <c r="S146" s="241">
        <f>_xlfn.DAYS(About!$A$3,'Core Indicators'!IC146)</f>
        <v>101</v>
      </c>
      <c r="T146" s="241">
        <f>_xlfn.DAYS(About!$A$3,'Core Indicators'!IK146)</f>
        <v>101</v>
      </c>
      <c r="U146" s="241">
        <f>_xlfn.DAYS(About!$A$3,'Core Indicators'!IS146)</f>
        <v>101</v>
      </c>
      <c r="V146" s="241">
        <f t="shared" si="4"/>
        <v>32.6</v>
      </c>
    </row>
    <row r="147" spans="1:22" x14ac:dyDescent="0.25">
      <c r="A147" s="240" t="str">
        <f>Lists!C:C</f>
        <v>TUN002</v>
      </c>
      <c r="B147" s="241">
        <f>_xlfn.DAYS(About!$A$3,'Core Indicators'!U147)</f>
        <v>390</v>
      </c>
      <c r="C147" s="241">
        <f>_xlfn.DAYS(About!$A$3,'Core Indicators'!AC147)</f>
        <v>34</v>
      </c>
      <c r="D147" s="241">
        <f>_xlfn.DAYS(About!$A$3,'Core Indicators'!AK147)</f>
        <v>34</v>
      </c>
      <c r="E147" s="241">
        <f>_xlfn.DAYS(About!$A$3,'Core Indicators'!AS147)</f>
        <v>34</v>
      </c>
      <c r="F147" s="241">
        <f>_xlfn.DAYS(About!$A$3,'Core Indicators'!BQ147)</f>
        <v>34</v>
      </c>
      <c r="G147" s="241">
        <f>_xlfn.DAYS(About!$A$3,'Core Indicators'!DM147)</f>
        <v>34</v>
      </c>
      <c r="H147" s="241">
        <f>_xlfn.DAYS(About!$A$3,'Core Indicators'!DU147)</f>
        <v>34</v>
      </c>
      <c r="I147" s="241">
        <f>_xlfn.DAYS(About!$A$3,'Core Indicators'!EC147)</f>
        <v>34</v>
      </c>
      <c r="J147" s="241">
        <f>_xlfn.DAYS(About!$A$3,'Core Indicators'!EK147)</f>
        <v>34</v>
      </c>
      <c r="K147" s="241">
        <f>_xlfn.DAYS(About!$A$3,'Core Indicators'!ES147)</f>
        <v>34</v>
      </c>
      <c r="L147" s="241">
        <f>_xlfn.DAYS(About!$A$3,'Core Indicators'!FI147)</f>
        <v>390</v>
      </c>
      <c r="M147" s="241">
        <f>_xlfn.DAYS(About!$A$3,'Core Indicators'!GG147)</f>
        <v>101</v>
      </c>
      <c r="N147" s="241">
        <f>_xlfn.DAYS(About!$A$3,'Core Indicators'!GO147)</f>
        <v>101</v>
      </c>
      <c r="O147" s="241">
        <f>_xlfn.DAYS(About!$A$3,'Core Indicators'!GW147)</f>
        <v>101</v>
      </c>
      <c r="P147" s="241">
        <f>_xlfn.DAYS(About!$A$3,'Core Indicators'!HE147)</f>
        <v>101</v>
      </c>
      <c r="Q147" s="241">
        <f>_xlfn.DAYS(About!$A$3,'Core Indicators'!HM147)</f>
        <v>101</v>
      </c>
      <c r="R147" s="241">
        <f>_xlfn.DAYS(About!$A$3,'Core Indicators'!HU147)</f>
        <v>101</v>
      </c>
      <c r="S147" s="241">
        <f>_xlfn.DAYS(About!$A$3,'Core Indicators'!IC147)</f>
        <v>101</v>
      </c>
      <c r="T147" s="241">
        <f>_xlfn.DAYS(About!$A$3,'Core Indicators'!IK147)</f>
        <v>101</v>
      </c>
      <c r="U147" s="241">
        <f>_xlfn.DAYS(About!$A$3,'Core Indicators'!IS147)</f>
        <v>101</v>
      </c>
      <c r="V147" s="241">
        <f t="shared" si="4"/>
        <v>76.3</v>
      </c>
    </row>
    <row r="148" spans="1:22" x14ac:dyDescent="0.25">
      <c r="A148" s="240" t="str">
        <f>Lists!C:C</f>
        <v>TUR001</v>
      </c>
      <c r="B148" s="241">
        <f>_xlfn.DAYS(About!$A$3,'Core Indicators'!U148)</f>
        <v>25</v>
      </c>
      <c r="C148" s="241">
        <f>_xlfn.DAYS(About!$A$3,'Core Indicators'!AC148)</f>
        <v>25</v>
      </c>
      <c r="D148" s="241">
        <f>_xlfn.DAYS(About!$A$3,'Core Indicators'!AK148)</f>
        <v>25</v>
      </c>
      <c r="E148" s="241">
        <f>_xlfn.DAYS(About!$A$3,'Core Indicators'!AS148)</f>
        <v>25</v>
      </c>
      <c r="F148" s="241">
        <f>_xlfn.DAYS(About!$A$3,'Core Indicators'!BQ148)</f>
        <v>25</v>
      </c>
      <c r="G148" s="241">
        <f>_xlfn.DAYS(About!$A$3,'Core Indicators'!DM148)</f>
        <v>25</v>
      </c>
      <c r="H148" s="241">
        <f>_xlfn.DAYS(About!$A$3,'Core Indicators'!DU148)</f>
        <v>25</v>
      </c>
      <c r="I148" s="241">
        <f>_xlfn.DAYS(About!$A$3,'Core Indicators'!EC148)</f>
        <v>25</v>
      </c>
      <c r="J148" s="241">
        <f>_xlfn.DAYS(About!$A$3,'Core Indicators'!EK148)</f>
        <v>25</v>
      </c>
      <c r="K148" s="241">
        <f>_xlfn.DAYS(About!$A$3,'Core Indicators'!ES148)</f>
        <v>25</v>
      </c>
      <c r="L148" s="241">
        <f>_xlfn.DAYS(About!$A$3,'Core Indicators'!FI148)</f>
        <v>1652</v>
      </c>
      <c r="M148" s="241">
        <f>_xlfn.DAYS(About!$A$3,'Core Indicators'!GG148)</f>
        <v>99</v>
      </c>
      <c r="N148" s="241">
        <f>_xlfn.DAYS(About!$A$3,'Core Indicators'!GO148)</f>
        <v>99</v>
      </c>
      <c r="O148" s="241">
        <f>_xlfn.DAYS(About!$A$3,'Core Indicators'!GW148)</f>
        <v>99</v>
      </c>
      <c r="P148" s="241">
        <f>_xlfn.DAYS(About!$A$3,'Core Indicators'!HE148)</f>
        <v>99</v>
      </c>
      <c r="Q148" s="241">
        <f>_xlfn.DAYS(About!$A$3,'Core Indicators'!HM148)</f>
        <v>99</v>
      </c>
      <c r="R148" s="241">
        <f>_xlfn.DAYS(About!$A$3,'Core Indicators'!HU148)</f>
        <v>99</v>
      </c>
      <c r="S148" s="241">
        <f>_xlfn.DAYS(About!$A$3,'Core Indicators'!IC148)</f>
        <v>99</v>
      </c>
      <c r="T148" s="241">
        <f>_xlfn.DAYS(About!$A$3,'Core Indicators'!IK148)</f>
        <v>99</v>
      </c>
      <c r="U148" s="241">
        <f>_xlfn.DAYS(About!$A$3,'Core Indicators'!IS148)</f>
        <v>99</v>
      </c>
      <c r="V148" s="241">
        <f t="shared" si="4"/>
        <v>195.1</v>
      </c>
    </row>
    <row r="149" spans="1:22" x14ac:dyDescent="0.25">
      <c r="A149" s="240" t="str">
        <f>Lists!C:C</f>
        <v>TUR002</v>
      </c>
      <c r="B149" s="241">
        <f>_xlfn.DAYS(About!$A$3,'Core Indicators'!U149)</f>
        <v>25</v>
      </c>
      <c r="C149" s="241">
        <f>_xlfn.DAYS(About!$A$3,'Core Indicators'!AC149)</f>
        <v>25</v>
      </c>
      <c r="D149" s="241">
        <f>_xlfn.DAYS(About!$A$3,'Core Indicators'!AK149)</f>
        <v>25</v>
      </c>
      <c r="E149" s="241">
        <f>_xlfn.DAYS(About!$A$3,'Core Indicators'!AS149)</f>
        <v>25</v>
      </c>
      <c r="F149" s="241">
        <f>_xlfn.DAYS(About!$A$3,'Core Indicators'!BQ149)</f>
        <v>25</v>
      </c>
      <c r="G149" s="241">
        <f>_xlfn.DAYS(About!$A$3,'Core Indicators'!DM149)</f>
        <v>25</v>
      </c>
      <c r="H149" s="241">
        <f>_xlfn.DAYS(About!$A$3,'Core Indicators'!DU149)</f>
        <v>25</v>
      </c>
      <c r="I149" s="241">
        <f>_xlfn.DAYS(About!$A$3,'Core Indicators'!EC149)</f>
        <v>25</v>
      </c>
      <c r="J149" s="241">
        <f>_xlfn.DAYS(About!$A$3,'Core Indicators'!EK149)</f>
        <v>25</v>
      </c>
      <c r="K149" s="241">
        <f>_xlfn.DAYS(About!$A$3,'Core Indicators'!ES149)</f>
        <v>25</v>
      </c>
      <c r="L149" s="241">
        <f>_xlfn.DAYS(About!$A$3,'Core Indicators'!FI149)</f>
        <v>1652</v>
      </c>
      <c r="M149" s="241">
        <f>_xlfn.DAYS(About!$A$3,'Core Indicators'!GG149)</f>
        <v>99</v>
      </c>
      <c r="N149" s="241">
        <f>_xlfn.DAYS(About!$A$3,'Core Indicators'!GO149)</f>
        <v>99</v>
      </c>
      <c r="O149" s="241">
        <f>_xlfn.DAYS(About!$A$3,'Core Indicators'!GW149)</f>
        <v>99</v>
      </c>
      <c r="P149" s="241">
        <f>_xlfn.DAYS(About!$A$3,'Core Indicators'!HE149)</f>
        <v>99</v>
      </c>
      <c r="Q149" s="241">
        <f>_xlfn.DAYS(About!$A$3,'Core Indicators'!HM149)</f>
        <v>99</v>
      </c>
      <c r="R149" s="241">
        <f>_xlfn.DAYS(About!$A$3,'Core Indicators'!HU149)</f>
        <v>99</v>
      </c>
      <c r="S149" s="241">
        <f>_xlfn.DAYS(About!$A$3,'Core Indicators'!IC149)</f>
        <v>99</v>
      </c>
      <c r="T149" s="241">
        <f>_xlfn.DAYS(About!$A$3,'Core Indicators'!IK149)</f>
        <v>99</v>
      </c>
      <c r="U149" s="241">
        <f>_xlfn.DAYS(About!$A$3,'Core Indicators'!IS149)</f>
        <v>99</v>
      </c>
      <c r="V149" s="241">
        <f t="shared" si="4"/>
        <v>195.1</v>
      </c>
    </row>
    <row r="150" spans="1:22" x14ac:dyDescent="0.25">
      <c r="A150" s="240" t="str">
        <f>Lists!C:C</f>
        <v>TUR003</v>
      </c>
      <c r="B150" s="241">
        <f>_xlfn.DAYS(About!$A$3,'Core Indicators'!U150)</f>
        <v>25</v>
      </c>
      <c r="C150" s="241">
        <f>_xlfn.DAYS(About!$A$3,'Core Indicators'!AC150)</f>
        <v>25</v>
      </c>
      <c r="D150" s="241">
        <f>_xlfn.DAYS(About!$A$3,'Core Indicators'!AK150)</f>
        <v>25</v>
      </c>
      <c r="E150" s="241">
        <f>_xlfn.DAYS(About!$A$3,'Core Indicators'!AS150)</f>
        <v>25</v>
      </c>
      <c r="F150" s="241">
        <f>_xlfn.DAYS(About!$A$3,'Core Indicators'!BQ150)</f>
        <v>25</v>
      </c>
      <c r="G150" s="241">
        <f>_xlfn.DAYS(About!$A$3,'Core Indicators'!DM150)</f>
        <v>25</v>
      </c>
      <c r="H150" s="241">
        <f>_xlfn.DAYS(About!$A$3,'Core Indicators'!DU150)</f>
        <v>25</v>
      </c>
      <c r="I150" s="241">
        <f>_xlfn.DAYS(About!$A$3,'Core Indicators'!EC150)</f>
        <v>25</v>
      </c>
      <c r="J150" s="241">
        <f>_xlfn.DAYS(About!$A$3,'Core Indicators'!EK150)</f>
        <v>25</v>
      </c>
      <c r="K150" s="241">
        <f>_xlfn.DAYS(About!$A$3,'Core Indicators'!ES150)</f>
        <v>25</v>
      </c>
      <c r="L150" s="241">
        <f>_xlfn.DAYS(About!$A$3,'Core Indicators'!FI150)</f>
        <v>1652</v>
      </c>
      <c r="M150" s="241">
        <f>_xlfn.DAYS(About!$A$3,'Core Indicators'!GG150)</f>
        <v>99</v>
      </c>
      <c r="N150" s="241">
        <f>_xlfn.DAYS(About!$A$3,'Core Indicators'!GO150)</f>
        <v>99</v>
      </c>
      <c r="O150" s="241">
        <f>_xlfn.DAYS(About!$A$3,'Core Indicators'!GW150)</f>
        <v>99</v>
      </c>
      <c r="P150" s="241">
        <f>_xlfn.DAYS(About!$A$3,'Core Indicators'!HE150)</f>
        <v>99</v>
      </c>
      <c r="Q150" s="241">
        <f>_xlfn.DAYS(About!$A$3,'Core Indicators'!HM150)</f>
        <v>99</v>
      </c>
      <c r="R150" s="241">
        <f>_xlfn.DAYS(About!$A$3,'Core Indicators'!HU150)</f>
        <v>99</v>
      </c>
      <c r="S150" s="241">
        <f>_xlfn.DAYS(About!$A$3,'Core Indicators'!IC150)</f>
        <v>99</v>
      </c>
      <c r="T150" s="241">
        <f>_xlfn.DAYS(About!$A$3,'Core Indicators'!IK150)</f>
        <v>99</v>
      </c>
      <c r="U150" s="241">
        <f>_xlfn.DAYS(About!$A$3,'Core Indicators'!IS150)</f>
        <v>99</v>
      </c>
      <c r="V150" s="241">
        <f t="shared" si="4"/>
        <v>195.1</v>
      </c>
    </row>
    <row r="151" spans="1:22" x14ac:dyDescent="0.25">
      <c r="A151" s="240" t="str">
        <f>Lists!C:C</f>
        <v>TUR004</v>
      </c>
      <c r="B151" s="241">
        <f>_xlfn.DAYS(About!$A$3,'Core Indicators'!U151)</f>
        <v>25</v>
      </c>
      <c r="C151" s="241">
        <f>_xlfn.DAYS(About!$A$3,'Core Indicators'!AC151)</f>
        <v>25</v>
      </c>
      <c r="D151" s="241">
        <f>_xlfn.DAYS(About!$A$3,'Core Indicators'!AK151)</f>
        <v>25</v>
      </c>
      <c r="E151" s="241">
        <f>_xlfn.DAYS(About!$A$3,'Core Indicators'!AS151)</f>
        <v>25</v>
      </c>
      <c r="F151" s="241">
        <f>_xlfn.DAYS(About!$A$3,'Core Indicators'!BQ151)</f>
        <v>25</v>
      </c>
      <c r="G151" s="241">
        <f>_xlfn.DAYS(About!$A$3,'Core Indicators'!DM151)</f>
        <v>25</v>
      </c>
      <c r="H151" s="241">
        <f>_xlfn.DAYS(About!$A$3,'Core Indicators'!DU151)</f>
        <v>25</v>
      </c>
      <c r="I151" s="241">
        <f>_xlfn.DAYS(About!$A$3,'Core Indicators'!EC151)</f>
        <v>25</v>
      </c>
      <c r="J151" s="241">
        <f>_xlfn.DAYS(About!$A$3,'Core Indicators'!EK151)</f>
        <v>25</v>
      </c>
      <c r="K151" s="241">
        <f>_xlfn.DAYS(About!$A$3,'Core Indicators'!ES151)</f>
        <v>25</v>
      </c>
      <c r="L151" s="241">
        <f>_xlfn.DAYS(About!$A$3,'Core Indicators'!FI151)</f>
        <v>1652</v>
      </c>
      <c r="M151" s="241">
        <f>_xlfn.DAYS(About!$A$3,'Core Indicators'!GG151)</f>
        <v>99</v>
      </c>
      <c r="N151" s="241">
        <f>_xlfn.DAYS(About!$A$3,'Core Indicators'!GO151)</f>
        <v>99</v>
      </c>
      <c r="O151" s="241">
        <f>_xlfn.DAYS(About!$A$3,'Core Indicators'!GW151)</f>
        <v>99</v>
      </c>
      <c r="P151" s="241">
        <f>_xlfn.DAYS(About!$A$3,'Core Indicators'!HE151)</f>
        <v>99</v>
      </c>
      <c r="Q151" s="241">
        <f>_xlfn.DAYS(About!$A$3,'Core Indicators'!HM151)</f>
        <v>99</v>
      </c>
      <c r="R151" s="241">
        <f>_xlfn.DAYS(About!$A$3,'Core Indicators'!HU151)</f>
        <v>99</v>
      </c>
      <c r="S151" s="241">
        <f>_xlfn.DAYS(About!$A$3,'Core Indicators'!IC151)</f>
        <v>99</v>
      </c>
      <c r="T151" s="241">
        <f>_xlfn.DAYS(About!$A$3,'Core Indicators'!IK151)</f>
        <v>99</v>
      </c>
      <c r="U151" s="241">
        <f>_xlfn.DAYS(About!$A$3,'Core Indicators'!IS151)</f>
        <v>99</v>
      </c>
      <c r="V151" s="241">
        <f t="shared" si="4"/>
        <v>195.1</v>
      </c>
    </row>
    <row r="152" spans="1:22" x14ac:dyDescent="0.25">
      <c r="A152" s="240" t="str">
        <f>Lists!C:C</f>
        <v>TUR005</v>
      </c>
      <c r="B152" s="241">
        <f>_xlfn.DAYS(About!$A$3,'Core Indicators'!U152)</f>
        <v>25</v>
      </c>
      <c r="C152" s="241">
        <f>_xlfn.DAYS(About!$A$3,'Core Indicators'!AC152)</f>
        <v>25</v>
      </c>
      <c r="D152" s="241">
        <f>_xlfn.DAYS(About!$A$3,'Core Indicators'!AK152)</f>
        <v>25</v>
      </c>
      <c r="E152" s="241">
        <f>_xlfn.DAYS(About!$A$3,'Core Indicators'!AS152)</f>
        <v>25</v>
      </c>
      <c r="F152" s="241">
        <f>_xlfn.DAYS(About!$A$3,'Core Indicators'!BQ152)</f>
        <v>25</v>
      </c>
      <c r="G152" s="241">
        <f>_xlfn.DAYS(About!$A$3,'Core Indicators'!DM152)</f>
        <v>25</v>
      </c>
      <c r="H152" s="241">
        <f>_xlfn.DAYS(About!$A$3,'Core Indicators'!DU152)</f>
        <v>25</v>
      </c>
      <c r="I152" s="241">
        <f>_xlfn.DAYS(About!$A$3,'Core Indicators'!EC152)</f>
        <v>25</v>
      </c>
      <c r="J152" s="241">
        <f>_xlfn.DAYS(About!$A$3,'Core Indicators'!EK152)</f>
        <v>25</v>
      </c>
      <c r="K152" s="241">
        <f>_xlfn.DAYS(About!$A$3,'Core Indicators'!ES152)</f>
        <v>25</v>
      </c>
      <c r="L152" s="241">
        <f>_xlfn.DAYS(About!$A$3,'Core Indicators'!FI152)</f>
        <v>25</v>
      </c>
      <c r="M152" s="241">
        <f>_xlfn.DAYS(About!$A$3,'Core Indicators'!GG152)</f>
        <v>99</v>
      </c>
      <c r="N152" s="241">
        <f>_xlfn.DAYS(About!$A$3,'Core Indicators'!GO152)</f>
        <v>99</v>
      </c>
      <c r="O152" s="241">
        <f>_xlfn.DAYS(About!$A$3,'Core Indicators'!GW152)</f>
        <v>99</v>
      </c>
      <c r="P152" s="241">
        <f>_xlfn.DAYS(About!$A$3,'Core Indicators'!HE152)</f>
        <v>99</v>
      </c>
      <c r="Q152" s="241">
        <f>_xlfn.DAYS(About!$A$3,'Core Indicators'!HM152)</f>
        <v>99</v>
      </c>
      <c r="R152" s="241">
        <f>_xlfn.DAYS(About!$A$3,'Core Indicators'!HU152)</f>
        <v>99</v>
      </c>
      <c r="S152" s="241">
        <f>_xlfn.DAYS(About!$A$3,'Core Indicators'!IC152)</f>
        <v>99</v>
      </c>
      <c r="T152" s="241">
        <f>_xlfn.DAYS(About!$A$3,'Core Indicators'!IK152)</f>
        <v>99</v>
      </c>
      <c r="U152" s="241">
        <f>_xlfn.DAYS(About!$A$3,'Core Indicators'!IS152)</f>
        <v>99</v>
      </c>
      <c r="V152" s="241">
        <f t="shared" si="4"/>
        <v>32.4</v>
      </c>
    </row>
    <row r="153" spans="1:22" x14ac:dyDescent="0.25">
      <c r="A153" s="240" t="str">
        <f>Lists!C:C</f>
        <v>TZA001</v>
      </c>
      <c r="B153" s="241">
        <f>_xlfn.DAYS(About!$A$3,'Core Indicators'!U153)</f>
        <v>117</v>
      </c>
      <c r="C153" s="241">
        <f>_xlfn.DAYS(About!$A$3,'Core Indicators'!AC153)</f>
        <v>25</v>
      </c>
      <c r="D153" s="241">
        <f>_xlfn.DAYS(About!$A$3,'Core Indicators'!AK153)</f>
        <v>25</v>
      </c>
      <c r="E153" s="241">
        <f>_xlfn.DAYS(About!$A$3,'Core Indicators'!AS153)</f>
        <v>25</v>
      </c>
      <c r="F153" s="241">
        <f>_xlfn.DAYS(About!$A$3,'Core Indicators'!BQ153)</f>
        <v>25</v>
      </c>
      <c r="G153" s="241">
        <f>_xlfn.DAYS(About!$A$3,'Core Indicators'!DM153)</f>
        <v>25</v>
      </c>
      <c r="H153" s="241">
        <f>_xlfn.DAYS(About!$A$3,'Core Indicators'!DU153)</f>
        <v>25</v>
      </c>
      <c r="I153" s="241">
        <f>_xlfn.DAYS(About!$A$3,'Core Indicators'!EC153)</f>
        <v>25</v>
      </c>
      <c r="J153" s="241">
        <f>_xlfn.DAYS(About!$A$3,'Core Indicators'!EK153)</f>
        <v>25</v>
      </c>
      <c r="K153" s="241">
        <f>_xlfn.DAYS(About!$A$3,'Core Indicators'!ES153)</f>
        <v>25</v>
      </c>
      <c r="L153" s="241">
        <f>_xlfn.DAYS(About!$A$3,'Core Indicators'!FI153)</f>
        <v>117</v>
      </c>
      <c r="M153" s="241">
        <f>_xlfn.DAYS(About!$A$3,'Core Indicators'!GG153)</f>
        <v>99</v>
      </c>
      <c r="N153" s="241">
        <f>_xlfn.DAYS(About!$A$3,'Core Indicators'!GO153)</f>
        <v>99</v>
      </c>
      <c r="O153" s="241">
        <f>_xlfn.DAYS(About!$A$3,'Core Indicators'!GW153)</f>
        <v>99</v>
      </c>
      <c r="P153" s="241">
        <f>_xlfn.DAYS(About!$A$3,'Core Indicators'!HE153)</f>
        <v>99</v>
      </c>
      <c r="Q153" s="241">
        <f>_xlfn.DAYS(About!$A$3,'Core Indicators'!HM153)</f>
        <v>99</v>
      </c>
      <c r="R153" s="241">
        <f>_xlfn.DAYS(About!$A$3,'Core Indicators'!HU153)</f>
        <v>99</v>
      </c>
      <c r="S153" s="241">
        <f>_xlfn.DAYS(About!$A$3,'Core Indicators'!IC153)</f>
        <v>99</v>
      </c>
      <c r="T153" s="241">
        <f>_xlfn.DAYS(About!$A$3,'Core Indicators'!IK153)</f>
        <v>99</v>
      </c>
      <c r="U153" s="241">
        <f>_xlfn.DAYS(About!$A$3,'Core Indicators'!IS153)</f>
        <v>99</v>
      </c>
      <c r="V153" s="241">
        <f t="shared" si="4"/>
        <v>41.6</v>
      </c>
    </row>
    <row r="154" spans="1:22" x14ac:dyDescent="0.25">
      <c r="A154" s="240" t="str">
        <f>Lists!C:C</f>
        <v>TZA002</v>
      </c>
      <c r="B154" s="241">
        <f>_xlfn.DAYS(About!$A$3,'Core Indicators'!U154)</f>
        <v>117</v>
      </c>
      <c r="C154" s="241">
        <f>_xlfn.DAYS(About!$A$3,'Core Indicators'!AC154)</f>
        <v>25</v>
      </c>
      <c r="D154" s="241">
        <f>_xlfn.DAYS(About!$A$3,'Core Indicators'!AK154)</f>
        <v>25</v>
      </c>
      <c r="E154" s="241">
        <f>_xlfn.DAYS(About!$A$3,'Core Indicators'!AS154)</f>
        <v>25</v>
      </c>
      <c r="F154" s="241">
        <f>_xlfn.DAYS(About!$A$3,'Core Indicators'!BQ154)</f>
        <v>25</v>
      </c>
      <c r="G154" s="241">
        <f>_xlfn.DAYS(About!$A$3,'Core Indicators'!DM154)</f>
        <v>25</v>
      </c>
      <c r="H154" s="241">
        <f>_xlfn.DAYS(About!$A$3,'Core Indicators'!DU154)</f>
        <v>25</v>
      </c>
      <c r="I154" s="241">
        <f>_xlfn.DAYS(About!$A$3,'Core Indicators'!EC154)</f>
        <v>25</v>
      </c>
      <c r="J154" s="241">
        <f>_xlfn.DAYS(About!$A$3,'Core Indicators'!EK154)</f>
        <v>25</v>
      </c>
      <c r="K154" s="241">
        <f>_xlfn.DAYS(About!$A$3,'Core Indicators'!ES154)</f>
        <v>25</v>
      </c>
      <c r="L154" s="241">
        <f>_xlfn.DAYS(About!$A$3,'Core Indicators'!FI154)</f>
        <v>117</v>
      </c>
      <c r="M154" s="241">
        <f>_xlfn.DAYS(About!$A$3,'Core Indicators'!GG154)</f>
        <v>99</v>
      </c>
      <c r="N154" s="241">
        <f>_xlfn.DAYS(About!$A$3,'Core Indicators'!GO154)</f>
        <v>99</v>
      </c>
      <c r="O154" s="241">
        <f>_xlfn.DAYS(About!$A$3,'Core Indicators'!GW154)</f>
        <v>99</v>
      </c>
      <c r="P154" s="241">
        <f>_xlfn.DAYS(About!$A$3,'Core Indicators'!HE154)</f>
        <v>99</v>
      </c>
      <c r="Q154" s="241">
        <f>_xlfn.DAYS(About!$A$3,'Core Indicators'!HM154)</f>
        <v>99</v>
      </c>
      <c r="R154" s="241">
        <f>_xlfn.DAYS(About!$A$3,'Core Indicators'!HU154)</f>
        <v>99</v>
      </c>
      <c r="S154" s="241">
        <f>_xlfn.DAYS(About!$A$3,'Core Indicators'!IC154)</f>
        <v>99</v>
      </c>
      <c r="T154" s="241">
        <f>_xlfn.DAYS(About!$A$3,'Core Indicators'!IK154)</f>
        <v>99</v>
      </c>
      <c r="U154" s="241">
        <f>_xlfn.DAYS(About!$A$3,'Core Indicators'!IS154)</f>
        <v>99</v>
      </c>
      <c r="V154" s="241">
        <f t="shared" si="4"/>
        <v>41.6</v>
      </c>
    </row>
    <row r="155" spans="1:22" x14ac:dyDescent="0.25">
      <c r="A155" s="240" t="str">
        <f>Lists!C:C</f>
        <v>TZA003</v>
      </c>
      <c r="B155" s="241">
        <f>_xlfn.DAYS(About!$A$3,'Core Indicators'!U155)</f>
        <v>151</v>
      </c>
      <c r="C155" s="241">
        <f>_xlfn.DAYS(About!$A$3,'Core Indicators'!AC155)</f>
        <v>151</v>
      </c>
      <c r="D155" s="241">
        <f>_xlfn.DAYS(About!$A$3,'Core Indicators'!AK155)</f>
        <v>151</v>
      </c>
      <c r="E155" s="241">
        <f>_xlfn.DAYS(About!$A$3,'Core Indicators'!AS155)</f>
        <v>528</v>
      </c>
      <c r="F155" s="241">
        <f>_xlfn.DAYS(About!$A$3,'Core Indicators'!BQ155)</f>
        <v>25</v>
      </c>
      <c r="G155" s="241">
        <f>_xlfn.DAYS(About!$A$3,'Core Indicators'!DM155)</f>
        <v>151</v>
      </c>
      <c r="H155" s="241">
        <f>_xlfn.DAYS(About!$A$3,'Core Indicators'!DU155)</f>
        <v>151</v>
      </c>
      <c r="I155" s="241">
        <f>_xlfn.DAYS(About!$A$3,'Core Indicators'!EC155)</f>
        <v>151</v>
      </c>
      <c r="J155" s="241">
        <f>_xlfn.DAYS(About!$A$3,'Core Indicators'!EK155)</f>
        <v>151</v>
      </c>
      <c r="K155" s="241">
        <f>_xlfn.DAYS(About!$A$3,'Core Indicators'!ES155)</f>
        <v>151</v>
      </c>
      <c r="L155" s="241">
        <f>_xlfn.DAYS(About!$A$3,'Core Indicators'!FI155)</f>
        <v>528</v>
      </c>
      <c r="M155" s="241">
        <f>_xlfn.DAYS(About!$A$3,'Core Indicators'!GG155)</f>
        <v>99</v>
      </c>
      <c r="N155" s="241">
        <f>_xlfn.DAYS(About!$A$3,'Core Indicators'!GO155)</f>
        <v>99</v>
      </c>
      <c r="O155" s="241">
        <f>_xlfn.DAYS(About!$A$3,'Core Indicators'!GW155)</f>
        <v>99</v>
      </c>
      <c r="P155" s="241">
        <f>_xlfn.DAYS(About!$A$3,'Core Indicators'!HE155)</f>
        <v>99</v>
      </c>
      <c r="Q155" s="241">
        <f>_xlfn.DAYS(About!$A$3,'Core Indicators'!HM155)</f>
        <v>99</v>
      </c>
      <c r="R155" s="241">
        <f>_xlfn.DAYS(About!$A$3,'Core Indicators'!HU155)</f>
        <v>99</v>
      </c>
      <c r="S155" s="241">
        <f>_xlfn.DAYS(About!$A$3,'Core Indicators'!IC155)</f>
        <v>99</v>
      </c>
      <c r="T155" s="241">
        <f>_xlfn.DAYS(About!$A$3,'Core Indicators'!IK155)</f>
        <v>99</v>
      </c>
      <c r="U155" s="241">
        <f>_xlfn.DAYS(About!$A$3,'Core Indicators'!IS155)</f>
        <v>99</v>
      </c>
      <c r="V155" s="241">
        <f t="shared" si="4"/>
        <v>208.6</v>
      </c>
    </row>
    <row r="156" spans="1:22" x14ac:dyDescent="0.25">
      <c r="A156" s="240" t="str">
        <f>Lists!C:C</f>
        <v>UGA005</v>
      </c>
      <c r="B156" s="241">
        <f>_xlfn.DAYS(About!$A$3,'Core Indicators'!U156)</f>
        <v>39</v>
      </c>
      <c r="C156" s="241">
        <f>_xlfn.DAYS(About!$A$3,'Core Indicators'!AC156)</f>
        <v>39</v>
      </c>
      <c r="D156" s="241">
        <f>_xlfn.DAYS(About!$A$3,'Core Indicators'!AK156)</f>
        <v>39</v>
      </c>
      <c r="E156" s="241">
        <f>_xlfn.DAYS(About!$A$3,'Core Indicators'!AS156)</f>
        <v>39</v>
      </c>
      <c r="F156" s="241">
        <f>_xlfn.DAYS(About!$A$3,'Core Indicators'!BQ156)</f>
        <v>1176</v>
      </c>
      <c r="G156" s="241">
        <f>_xlfn.DAYS(About!$A$3,'Core Indicators'!DM156)</f>
        <v>39</v>
      </c>
      <c r="H156" s="241">
        <f>_xlfn.DAYS(About!$A$3,'Core Indicators'!DU156)</f>
        <v>39</v>
      </c>
      <c r="I156" s="241">
        <f>_xlfn.DAYS(About!$A$3,'Core Indicators'!EC156)</f>
        <v>39</v>
      </c>
      <c r="J156" s="241">
        <f>_xlfn.DAYS(About!$A$3,'Core Indicators'!EK156)</f>
        <v>39</v>
      </c>
      <c r="K156" s="241">
        <f>_xlfn.DAYS(About!$A$3,'Core Indicators'!ES156)</f>
        <v>39</v>
      </c>
      <c r="L156" s="241">
        <f>_xlfn.DAYS(About!$A$3,'Core Indicators'!FI156)</f>
        <v>39</v>
      </c>
      <c r="M156" s="241">
        <f>_xlfn.DAYS(About!$A$3,'Core Indicators'!GG156)</f>
        <v>100</v>
      </c>
      <c r="N156" s="241">
        <f>_xlfn.DAYS(About!$A$3,'Core Indicators'!GO156)</f>
        <v>100</v>
      </c>
      <c r="O156" s="241">
        <f>_xlfn.DAYS(About!$A$3,'Core Indicators'!GW156)</f>
        <v>100</v>
      </c>
      <c r="P156" s="241">
        <f>_xlfn.DAYS(About!$A$3,'Core Indicators'!HE156)</f>
        <v>100</v>
      </c>
      <c r="Q156" s="241">
        <f>_xlfn.DAYS(About!$A$3,'Core Indicators'!HM156)</f>
        <v>100</v>
      </c>
      <c r="R156" s="241">
        <f>_xlfn.DAYS(About!$A$3,'Core Indicators'!HU156)</f>
        <v>100</v>
      </c>
      <c r="S156" s="241">
        <f>_xlfn.DAYS(About!$A$3,'Core Indicators'!IC156)</f>
        <v>100</v>
      </c>
      <c r="T156" s="241">
        <f>_xlfn.DAYS(About!$A$3,'Core Indicators'!IK156)</f>
        <v>100</v>
      </c>
      <c r="U156" s="241">
        <f>_xlfn.DAYS(About!$A$3,'Core Indicators'!IS156)</f>
        <v>100</v>
      </c>
      <c r="V156" s="241">
        <f t="shared" si="4"/>
        <v>158.80000000000001</v>
      </c>
    </row>
    <row r="157" spans="1:22" x14ac:dyDescent="0.25">
      <c r="A157" s="240" t="str">
        <f>Lists!C:C</f>
        <v>UKR002</v>
      </c>
      <c r="B157" s="241">
        <f>_xlfn.DAYS(About!$A$3,'Core Indicators'!U157)</f>
        <v>30</v>
      </c>
      <c r="C157" s="241">
        <f>_xlfn.DAYS(About!$A$3,'Core Indicators'!AC157)</f>
        <v>30</v>
      </c>
      <c r="D157" s="241">
        <f>_xlfn.DAYS(About!$A$3,'Core Indicators'!AK157)</f>
        <v>30</v>
      </c>
      <c r="E157" s="241">
        <f>_xlfn.DAYS(About!$A$3,'Core Indicators'!AS157)</f>
        <v>30</v>
      </c>
      <c r="F157" s="241">
        <f>_xlfn.DAYS(About!$A$3,'Core Indicators'!BQ157)</f>
        <v>30</v>
      </c>
      <c r="G157" s="241">
        <f>_xlfn.DAYS(About!$A$3,'Core Indicators'!DM157)</f>
        <v>30</v>
      </c>
      <c r="H157" s="241">
        <f>_xlfn.DAYS(About!$A$3,'Core Indicators'!DU157)</f>
        <v>30</v>
      </c>
      <c r="I157" s="241">
        <f>_xlfn.DAYS(About!$A$3,'Core Indicators'!EC157)</f>
        <v>30</v>
      </c>
      <c r="J157" s="241">
        <f>_xlfn.DAYS(About!$A$3,'Core Indicators'!EK157)</f>
        <v>30</v>
      </c>
      <c r="K157" s="241">
        <f>_xlfn.DAYS(About!$A$3,'Core Indicators'!ES157)</f>
        <v>30</v>
      </c>
      <c r="L157" s="241">
        <f>_xlfn.DAYS(About!$A$3,'Core Indicators'!FI157)</f>
        <v>30</v>
      </c>
      <c r="M157" s="241">
        <f>_xlfn.DAYS(About!$A$3,'Core Indicators'!GG157)</f>
        <v>102</v>
      </c>
      <c r="N157" s="241">
        <f>_xlfn.DAYS(About!$A$3,'Core Indicators'!GO157)</f>
        <v>102</v>
      </c>
      <c r="O157" s="241">
        <f>_xlfn.DAYS(About!$A$3,'Core Indicators'!GW157)</f>
        <v>102</v>
      </c>
      <c r="P157" s="241">
        <f>_xlfn.DAYS(About!$A$3,'Core Indicators'!HE157)</f>
        <v>102</v>
      </c>
      <c r="Q157" s="241">
        <f>_xlfn.DAYS(About!$A$3,'Core Indicators'!HM157)</f>
        <v>102</v>
      </c>
      <c r="R157" s="241">
        <f>_xlfn.DAYS(About!$A$3,'Core Indicators'!HU157)</f>
        <v>102</v>
      </c>
      <c r="S157" s="241">
        <f>_xlfn.DAYS(About!$A$3,'Core Indicators'!IC157)</f>
        <v>102</v>
      </c>
      <c r="T157" s="241">
        <f>_xlfn.DAYS(About!$A$3,'Core Indicators'!IK157)</f>
        <v>102</v>
      </c>
      <c r="U157" s="241">
        <f>_xlfn.DAYS(About!$A$3,'Core Indicators'!IS157)</f>
        <v>102</v>
      </c>
      <c r="V157" s="241">
        <f t="shared" si="4"/>
        <v>37.200000000000003</v>
      </c>
    </row>
    <row r="158" spans="1:22" x14ac:dyDescent="0.25">
      <c r="A158" s="240" t="str">
        <f>Lists!C:C</f>
        <v>VEN001</v>
      </c>
      <c r="B158" s="241">
        <f>_xlfn.DAYS(About!$A$3,'Core Indicators'!U158)</f>
        <v>25</v>
      </c>
      <c r="C158" s="241">
        <f>_xlfn.DAYS(About!$A$3,'Core Indicators'!AC158)</f>
        <v>25</v>
      </c>
      <c r="D158" s="241">
        <f>_xlfn.DAYS(About!$A$3,'Core Indicators'!AK158)</f>
        <v>25</v>
      </c>
      <c r="E158" s="241">
        <f>_xlfn.DAYS(About!$A$3,'Core Indicators'!AS158)</f>
        <v>25</v>
      </c>
      <c r="F158" s="241">
        <f>_xlfn.DAYS(About!$A$3,'Core Indicators'!BQ158)</f>
        <v>25</v>
      </c>
      <c r="G158" s="241">
        <f>_xlfn.DAYS(About!$A$3,'Core Indicators'!DM158)</f>
        <v>25</v>
      </c>
      <c r="H158" s="241">
        <f>_xlfn.DAYS(About!$A$3,'Core Indicators'!DU158)</f>
        <v>25</v>
      </c>
      <c r="I158" s="241">
        <f>_xlfn.DAYS(About!$A$3,'Core Indicators'!EC158)</f>
        <v>25</v>
      </c>
      <c r="J158" s="241">
        <f>_xlfn.DAYS(About!$A$3,'Core Indicators'!EK158)</f>
        <v>25</v>
      </c>
      <c r="K158" s="241">
        <f>_xlfn.DAYS(About!$A$3,'Core Indicators'!ES158)</f>
        <v>25</v>
      </c>
      <c r="L158" s="241">
        <f>_xlfn.DAYS(About!$A$3,'Core Indicators'!FI158)</f>
        <v>25</v>
      </c>
      <c r="M158" s="241">
        <f>_xlfn.DAYS(About!$A$3,'Core Indicators'!GG158)</f>
        <v>101</v>
      </c>
      <c r="N158" s="241">
        <f>_xlfn.DAYS(About!$A$3,'Core Indicators'!GO158)</f>
        <v>101</v>
      </c>
      <c r="O158" s="241">
        <f>_xlfn.DAYS(About!$A$3,'Core Indicators'!GW158)</f>
        <v>101</v>
      </c>
      <c r="P158" s="241">
        <f>_xlfn.DAYS(About!$A$3,'Core Indicators'!HE158)</f>
        <v>101</v>
      </c>
      <c r="Q158" s="241">
        <f>_xlfn.DAYS(About!$A$3,'Core Indicators'!HM158)</f>
        <v>101</v>
      </c>
      <c r="R158" s="241">
        <f>_xlfn.DAYS(About!$A$3,'Core Indicators'!HU158)</f>
        <v>101</v>
      </c>
      <c r="S158" s="241">
        <f>_xlfn.DAYS(About!$A$3,'Core Indicators'!IC158)</f>
        <v>101</v>
      </c>
      <c r="T158" s="241">
        <f>_xlfn.DAYS(About!$A$3,'Core Indicators'!IK158)</f>
        <v>101</v>
      </c>
      <c r="U158" s="241">
        <f>_xlfn.DAYS(About!$A$3,'Core Indicators'!IS158)</f>
        <v>101</v>
      </c>
      <c r="V158" s="241">
        <f t="shared" si="4"/>
        <v>32.6</v>
      </c>
    </row>
    <row r="159" spans="1:22" x14ac:dyDescent="0.25">
      <c r="A159" s="240" t="str">
        <f>Lists!C:C</f>
        <v>VUT003</v>
      </c>
      <c r="B159" s="241">
        <f>_xlfn.DAYS(About!$A$3,'Core Indicators'!U159)</f>
        <v>158</v>
      </c>
      <c r="C159" s="241">
        <f>_xlfn.DAYS(About!$A$3,'Core Indicators'!AC159)</f>
        <v>158</v>
      </c>
      <c r="D159" s="241">
        <f>_xlfn.DAYS(About!$A$3,'Core Indicators'!AK159)</f>
        <v>158</v>
      </c>
      <c r="E159" s="241">
        <f>_xlfn.DAYS(About!$A$3,'Core Indicators'!AS159)</f>
        <v>26</v>
      </c>
      <c r="F159" s="241">
        <f>_xlfn.DAYS(About!$A$3,'Core Indicators'!BQ159)</f>
        <v>158</v>
      </c>
      <c r="G159" s="241">
        <f>_xlfn.DAYS(About!$A$3,'Core Indicators'!DM159)</f>
        <v>117</v>
      </c>
      <c r="H159" s="241">
        <f>_xlfn.DAYS(About!$A$3,'Core Indicators'!DU159)</f>
        <v>117</v>
      </c>
      <c r="I159" s="241">
        <f>_xlfn.DAYS(About!$A$3,'Core Indicators'!EC159)</f>
        <v>117</v>
      </c>
      <c r="J159" s="241">
        <f>_xlfn.DAYS(About!$A$3,'Core Indicators'!EK159)</f>
        <v>117</v>
      </c>
      <c r="K159" s="241">
        <f>_xlfn.DAYS(About!$A$3,'Core Indicators'!ES159)</f>
        <v>117</v>
      </c>
      <c r="L159" s="241">
        <f>_xlfn.DAYS(About!$A$3,'Core Indicators'!FI159)</f>
        <v>158</v>
      </c>
      <c r="M159" s="241">
        <f>_xlfn.DAYS(About!$A$3,'Core Indicators'!GG159)</f>
        <v>100</v>
      </c>
      <c r="N159" s="241">
        <f>_xlfn.DAYS(About!$A$3,'Core Indicators'!GO159)</f>
        <v>100</v>
      </c>
      <c r="O159" s="241">
        <f>_xlfn.DAYS(About!$A$3,'Core Indicators'!GW159)</f>
        <v>100</v>
      </c>
      <c r="P159" s="241">
        <f>_xlfn.DAYS(About!$A$3,'Core Indicators'!HE159)</f>
        <v>100</v>
      </c>
      <c r="Q159" s="241">
        <f>_xlfn.DAYS(About!$A$3,'Core Indicators'!HM159)</f>
        <v>100</v>
      </c>
      <c r="R159" s="241">
        <f>_xlfn.DAYS(About!$A$3,'Core Indicators'!HU159)</f>
        <v>100</v>
      </c>
      <c r="S159" s="241">
        <f>_xlfn.DAYS(About!$A$3,'Core Indicators'!IC159)</f>
        <v>100</v>
      </c>
      <c r="T159" s="241">
        <f>_xlfn.DAYS(About!$A$3,'Core Indicators'!IK159)</f>
        <v>100</v>
      </c>
      <c r="U159" s="241">
        <f>_xlfn.DAYS(About!$A$3,'Core Indicators'!IS159)</f>
        <v>100</v>
      </c>
      <c r="V159" s="241">
        <f t="shared" si="4"/>
        <v>118.5</v>
      </c>
    </row>
    <row r="160" spans="1:22" x14ac:dyDescent="0.25">
      <c r="A160" s="240" t="str">
        <f>Lists!C:C</f>
        <v>YEM001</v>
      </c>
      <c r="B160" s="241">
        <f>_xlfn.DAYS(About!$A$3,'Core Indicators'!U160)</f>
        <v>63</v>
      </c>
      <c r="C160" s="241">
        <f>_xlfn.DAYS(About!$A$3,'Core Indicators'!AC160)</f>
        <v>25</v>
      </c>
      <c r="D160" s="241">
        <f>_xlfn.DAYS(About!$A$3,'Core Indicators'!AK160)</f>
        <v>25</v>
      </c>
      <c r="E160" s="241">
        <f>_xlfn.DAYS(About!$A$3,'Core Indicators'!AS160)</f>
        <v>25</v>
      </c>
      <c r="F160" s="241">
        <f>_xlfn.DAYS(About!$A$3,'Core Indicators'!BQ160)</f>
        <v>25</v>
      </c>
      <c r="G160" s="241">
        <f>_xlfn.DAYS(About!$A$3,'Core Indicators'!DM160)</f>
        <v>25</v>
      </c>
      <c r="H160" s="241">
        <f>_xlfn.DAYS(About!$A$3,'Core Indicators'!DU160)</f>
        <v>25</v>
      </c>
      <c r="I160" s="241">
        <f>_xlfn.DAYS(About!$A$3,'Core Indicators'!EC160)</f>
        <v>25</v>
      </c>
      <c r="J160" s="241">
        <f>_xlfn.DAYS(About!$A$3,'Core Indicators'!EK160)</f>
        <v>25</v>
      </c>
      <c r="K160" s="241">
        <f>_xlfn.DAYS(About!$A$3,'Core Indicators'!ES160)</f>
        <v>25</v>
      </c>
      <c r="L160" s="241">
        <f>_xlfn.DAYS(About!$A$3,'Core Indicators'!FI160)</f>
        <v>330</v>
      </c>
      <c r="M160" s="241">
        <f>_xlfn.DAYS(About!$A$3,'Core Indicators'!GG160)</f>
        <v>103</v>
      </c>
      <c r="N160" s="241">
        <f>_xlfn.DAYS(About!$A$3,'Core Indicators'!GO160)</f>
        <v>103</v>
      </c>
      <c r="O160" s="241">
        <f>_xlfn.DAYS(About!$A$3,'Core Indicators'!GW160)</f>
        <v>103</v>
      </c>
      <c r="P160" s="241">
        <f>_xlfn.DAYS(About!$A$3,'Core Indicators'!HE160)</f>
        <v>103</v>
      </c>
      <c r="Q160" s="241">
        <f>_xlfn.DAYS(About!$A$3,'Core Indicators'!HM160)</f>
        <v>103</v>
      </c>
      <c r="R160" s="241">
        <f>_xlfn.DAYS(About!$A$3,'Core Indicators'!HU160)</f>
        <v>103</v>
      </c>
      <c r="S160" s="241">
        <f>_xlfn.DAYS(About!$A$3,'Core Indicators'!IC160)</f>
        <v>103</v>
      </c>
      <c r="T160" s="241">
        <f>_xlfn.DAYS(About!$A$3,'Core Indicators'!IK160)</f>
        <v>103</v>
      </c>
      <c r="U160" s="241">
        <f>_xlfn.DAYS(About!$A$3,'Core Indicators'!IS160)</f>
        <v>103</v>
      </c>
      <c r="V160" s="241">
        <f t="shared" si="4"/>
        <v>63.3</v>
      </c>
    </row>
    <row r="161" spans="1:24" x14ac:dyDescent="0.25">
      <c r="A161" s="240" t="str">
        <f>Lists!C:C</f>
        <v>YEM002</v>
      </c>
      <c r="B161" s="241">
        <f>_xlfn.DAYS(About!$A$3,'Core Indicators'!U161)</f>
        <v>63</v>
      </c>
      <c r="C161" s="241">
        <f>_xlfn.DAYS(About!$A$3,'Core Indicators'!AC161)</f>
        <v>25</v>
      </c>
      <c r="D161" s="241">
        <f>_xlfn.DAYS(About!$A$3,'Core Indicators'!AK161)</f>
        <v>25</v>
      </c>
      <c r="E161" s="241">
        <f>_xlfn.DAYS(About!$A$3,'Core Indicators'!AS161)</f>
        <v>25</v>
      </c>
      <c r="F161" s="241">
        <f>_xlfn.DAYS(About!$A$3,'Core Indicators'!BQ161)</f>
        <v>25</v>
      </c>
      <c r="G161" s="241">
        <f>_xlfn.DAYS(About!$A$3,'Core Indicators'!DM161)</f>
        <v>25</v>
      </c>
      <c r="H161" s="241">
        <f>_xlfn.DAYS(About!$A$3,'Core Indicators'!DU161)</f>
        <v>25</v>
      </c>
      <c r="I161" s="241">
        <f>_xlfn.DAYS(About!$A$3,'Core Indicators'!EC161)</f>
        <v>25</v>
      </c>
      <c r="J161" s="241">
        <f>_xlfn.DAYS(About!$A$3,'Core Indicators'!EK161)</f>
        <v>25</v>
      </c>
      <c r="K161" s="241">
        <f>_xlfn.DAYS(About!$A$3,'Core Indicators'!ES161)</f>
        <v>25</v>
      </c>
      <c r="L161" s="241">
        <f>_xlfn.DAYS(About!$A$3,'Core Indicators'!FI161)</f>
        <v>148</v>
      </c>
      <c r="M161" s="241">
        <f>_xlfn.DAYS(About!$A$3,'Core Indicators'!GG161)</f>
        <v>103</v>
      </c>
      <c r="N161" s="241">
        <f>_xlfn.DAYS(About!$A$3,'Core Indicators'!GO161)</f>
        <v>103</v>
      </c>
      <c r="O161" s="241">
        <f>_xlfn.DAYS(About!$A$3,'Core Indicators'!GW161)</f>
        <v>103</v>
      </c>
      <c r="P161" s="241">
        <f>_xlfn.DAYS(About!$A$3,'Core Indicators'!HE161)</f>
        <v>103</v>
      </c>
      <c r="Q161" s="241">
        <f>_xlfn.DAYS(About!$A$3,'Core Indicators'!HM161)</f>
        <v>103</v>
      </c>
      <c r="R161" s="241">
        <f>_xlfn.DAYS(About!$A$3,'Core Indicators'!HU161)</f>
        <v>103</v>
      </c>
      <c r="S161" s="241">
        <f>_xlfn.DAYS(About!$A$3,'Core Indicators'!IC161)</f>
        <v>103</v>
      </c>
      <c r="T161" s="241">
        <f>_xlfn.DAYS(About!$A$3,'Core Indicators'!IK161)</f>
        <v>103</v>
      </c>
      <c r="U161" s="241">
        <f>_xlfn.DAYS(About!$A$3,'Core Indicators'!IS161)</f>
        <v>103</v>
      </c>
      <c r="V161" s="241">
        <f t="shared" si="4"/>
        <v>45.1</v>
      </c>
    </row>
    <row r="162" spans="1:24" x14ac:dyDescent="0.25">
      <c r="A162" s="240" t="str">
        <f>Lists!C:C</f>
        <v>ZMB002</v>
      </c>
      <c r="B162" s="241">
        <f>_xlfn.DAYS(About!$A$3,'Core Indicators'!U162)</f>
        <v>712</v>
      </c>
      <c r="C162" s="241">
        <f>_xlfn.DAYS(About!$A$3,'Core Indicators'!AC162)</f>
        <v>310</v>
      </c>
      <c r="D162" s="241">
        <f>_xlfn.DAYS(About!$A$3,'Core Indicators'!AK162)</f>
        <v>310</v>
      </c>
      <c r="E162" s="241">
        <f>_xlfn.DAYS(About!$A$3,'Core Indicators'!AS162)</f>
        <v>1456</v>
      </c>
      <c r="F162" s="241">
        <f>_xlfn.DAYS(About!$A$3,'Core Indicators'!BQ162)</f>
        <v>25</v>
      </c>
      <c r="G162" s="241">
        <f>_xlfn.DAYS(About!$A$3,'Core Indicators'!DM162)</f>
        <v>310</v>
      </c>
      <c r="H162" s="241">
        <f>_xlfn.DAYS(About!$A$3,'Core Indicators'!DU162)</f>
        <v>310</v>
      </c>
      <c r="I162" s="241">
        <f>_xlfn.DAYS(About!$A$3,'Core Indicators'!EC162)</f>
        <v>310</v>
      </c>
      <c r="J162" s="241">
        <f>_xlfn.DAYS(About!$A$3,'Core Indicators'!EK162)</f>
        <v>310</v>
      </c>
      <c r="K162" s="241">
        <f>_xlfn.DAYS(About!$A$3,'Core Indicators'!ES162)</f>
        <v>310</v>
      </c>
      <c r="L162" s="241">
        <f>_xlfn.DAYS(About!$A$3,'Core Indicators'!FI162)</f>
        <v>712</v>
      </c>
      <c r="M162" s="241">
        <f>_xlfn.DAYS(About!$A$3,'Core Indicators'!GG162)</f>
        <v>101</v>
      </c>
      <c r="N162" s="241">
        <f>_xlfn.DAYS(About!$A$3,'Core Indicators'!GO162)</f>
        <v>101</v>
      </c>
      <c r="O162" s="241">
        <f>_xlfn.DAYS(About!$A$3,'Core Indicators'!GW162)</f>
        <v>101</v>
      </c>
      <c r="P162" s="241">
        <f>_xlfn.DAYS(About!$A$3,'Core Indicators'!HE162)</f>
        <v>101</v>
      </c>
      <c r="Q162" s="241">
        <f>_xlfn.DAYS(About!$A$3,'Core Indicators'!HM162)</f>
        <v>101</v>
      </c>
      <c r="R162" s="241">
        <f>_xlfn.DAYS(About!$A$3,'Core Indicators'!HU162)</f>
        <v>101</v>
      </c>
      <c r="S162" s="241">
        <f>_xlfn.DAYS(About!$A$3,'Core Indicators'!IC162)</f>
        <v>101</v>
      </c>
      <c r="T162" s="241">
        <f>_xlfn.DAYS(About!$A$3,'Core Indicators'!IK162)</f>
        <v>101</v>
      </c>
      <c r="U162" s="241">
        <f>_xlfn.DAYS(About!$A$3,'Core Indicators'!IS162)</f>
        <v>101</v>
      </c>
      <c r="V162" s="241">
        <f t="shared" si="4"/>
        <v>415.4</v>
      </c>
    </row>
    <row r="163" spans="1:24" x14ac:dyDescent="0.25">
      <c r="A163" s="240" t="str">
        <f>Lists!C:C</f>
        <v>ZWE001</v>
      </c>
      <c r="B163" s="241">
        <f>_xlfn.DAYS(About!$A$3,'Core Indicators'!U163)</f>
        <v>345</v>
      </c>
      <c r="C163" s="241">
        <f>_xlfn.DAYS(About!$A$3,'Core Indicators'!AC163)</f>
        <v>25</v>
      </c>
      <c r="D163" s="241">
        <f>_xlfn.DAYS(About!$A$3,'Core Indicators'!AK163)</f>
        <v>25</v>
      </c>
      <c r="E163" s="241">
        <f>_xlfn.DAYS(About!$A$3,'Core Indicators'!AS163)</f>
        <v>25</v>
      </c>
      <c r="F163" s="241">
        <f>_xlfn.DAYS(About!$A$3,'Core Indicators'!BQ163)</f>
        <v>25</v>
      </c>
      <c r="G163" s="241">
        <f>_xlfn.DAYS(About!$A$3,'Core Indicators'!DM163)</f>
        <v>25</v>
      </c>
      <c r="H163" s="241">
        <f>_xlfn.DAYS(About!$A$3,'Core Indicators'!DU163)</f>
        <v>25</v>
      </c>
      <c r="I163" s="241">
        <f>_xlfn.DAYS(About!$A$3,'Core Indicators'!EC163)</f>
        <v>25</v>
      </c>
      <c r="J163" s="241">
        <f>_xlfn.DAYS(About!$A$3,'Core Indicators'!EK163)</f>
        <v>25</v>
      </c>
      <c r="K163" s="241">
        <f>_xlfn.DAYS(About!$A$3,'Core Indicators'!ES163)</f>
        <v>25</v>
      </c>
      <c r="L163" s="241">
        <f>_xlfn.DAYS(About!$A$3,'Core Indicators'!FI163)</f>
        <v>503</v>
      </c>
      <c r="M163" s="241">
        <f>_xlfn.DAYS(About!$A$3,'Core Indicators'!GG163)</f>
        <v>101</v>
      </c>
      <c r="N163" s="241">
        <f>_xlfn.DAYS(About!$A$3,'Core Indicators'!GO163)</f>
        <v>101</v>
      </c>
      <c r="O163" s="241">
        <f>_xlfn.DAYS(About!$A$3,'Core Indicators'!GW163)</f>
        <v>101</v>
      </c>
      <c r="P163" s="241">
        <f>_xlfn.DAYS(About!$A$3,'Core Indicators'!HE163)</f>
        <v>101</v>
      </c>
      <c r="Q163" s="241">
        <f>_xlfn.DAYS(About!$A$3,'Core Indicators'!HM163)</f>
        <v>101</v>
      </c>
      <c r="R163" s="241">
        <f>_xlfn.DAYS(About!$A$3,'Core Indicators'!HU163)</f>
        <v>101</v>
      </c>
      <c r="S163" s="241">
        <f>_xlfn.DAYS(About!$A$3,'Core Indicators'!IC163)</f>
        <v>101</v>
      </c>
      <c r="T163" s="241">
        <f>_xlfn.DAYS(About!$A$3,'Core Indicators'!IK163)</f>
        <v>101</v>
      </c>
      <c r="U163" s="241">
        <f>_xlfn.DAYS(About!$A$3,'Core Indicators'!IS163)</f>
        <v>101</v>
      </c>
      <c r="V163" s="241">
        <f t="shared" si="4"/>
        <v>80.400000000000006</v>
      </c>
    </row>
    <row r="165" spans="1:24" x14ac:dyDescent="0.25">
      <c r="W165" t="s">
        <v>9146</v>
      </c>
      <c r="X165">
        <f>MIN(V3:V300)</f>
        <v>9.6999999999999993</v>
      </c>
    </row>
    <row r="166" spans="1:24" x14ac:dyDescent="0.25">
      <c r="W166" t="s">
        <v>9145</v>
      </c>
      <c r="X166">
        <f>MAX(V3:V300)</f>
        <v>920.4</v>
      </c>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J44"/>
  <sheetViews>
    <sheetView workbookViewId="0">
      <selection sqref="A1:J1"/>
    </sheetView>
  </sheetViews>
  <sheetFormatPr defaultColWidth="9.42578125" defaultRowHeight="15" x14ac:dyDescent="0.25"/>
  <cols>
    <col min="1" max="1" width="16.5703125" style="36" customWidth="1"/>
    <col min="2" max="2" width="18.42578125" style="36" customWidth="1"/>
    <col min="3" max="3" width="17.42578125" style="36" customWidth="1"/>
    <col min="4" max="4" width="25.5703125" style="36" customWidth="1"/>
    <col min="5" max="5" width="57.42578125" style="36" customWidth="1"/>
    <col min="6" max="6" width="74.42578125" style="36" customWidth="1"/>
    <col min="7" max="7" width="32.42578125" style="36" hidden="1" customWidth="1"/>
    <col min="8" max="9" width="33.42578125" style="36" customWidth="1"/>
    <col min="10" max="10" width="64.42578125" style="36" customWidth="1"/>
    <col min="11" max="11" width="9.42578125" style="36" customWidth="1"/>
    <col min="12" max="16384" width="9.42578125" style="36"/>
  </cols>
  <sheetData>
    <row r="1" spans="1:10" s="1" customFormat="1" ht="15" customHeight="1" x14ac:dyDescent="0.3">
      <c r="A1" s="294"/>
      <c r="B1" s="318"/>
      <c r="C1" s="318"/>
      <c r="D1" s="318"/>
      <c r="E1" s="318"/>
      <c r="F1" s="318"/>
      <c r="G1" s="318"/>
      <c r="H1" s="318"/>
      <c r="I1" s="318"/>
      <c r="J1" s="318"/>
    </row>
    <row r="2" spans="1:10" ht="15.75" customHeight="1" thickBot="1" x14ac:dyDescent="0.3">
      <c r="A2" s="125" t="s">
        <v>9600</v>
      </c>
      <c r="B2" s="125" t="s">
        <v>9601</v>
      </c>
      <c r="C2" s="125" t="s">
        <v>9602</v>
      </c>
      <c r="D2" s="125" t="s">
        <v>9603</v>
      </c>
      <c r="E2" s="125" t="s">
        <v>9604</v>
      </c>
      <c r="F2" s="125" t="s">
        <v>9605</v>
      </c>
      <c r="G2" s="125" t="s">
        <v>9606</v>
      </c>
      <c r="H2" s="125" t="s">
        <v>9607</v>
      </c>
      <c r="I2" s="125" t="s">
        <v>9608</v>
      </c>
      <c r="J2" s="125" t="s">
        <v>9609</v>
      </c>
    </row>
    <row r="3" spans="1:10" ht="63.75" customHeight="1" x14ac:dyDescent="0.25">
      <c r="A3" s="121" t="s">
        <v>9610</v>
      </c>
      <c r="B3" s="37" t="s">
        <v>9109</v>
      </c>
      <c r="C3" s="37" t="s">
        <v>9129</v>
      </c>
      <c r="D3" s="37" t="s">
        <v>9598</v>
      </c>
      <c r="E3" s="37" t="s">
        <v>9611</v>
      </c>
      <c r="F3" s="37" t="s">
        <v>9612</v>
      </c>
      <c r="G3" s="37"/>
      <c r="H3" s="37" t="s">
        <v>9613</v>
      </c>
      <c r="I3" s="37"/>
      <c r="J3" s="126"/>
    </row>
    <row r="4" spans="1:10" ht="63.75" customHeight="1" x14ac:dyDescent="0.25">
      <c r="A4" s="121" t="s">
        <v>9610</v>
      </c>
      <c r="B4" s="37" t="s">
        <v>9109</v>
      </c>
      <c r="C4" s="37" t="s">
        <v>9129</v>
      </c>
      <c r="D4" s="37" t="s">
        <v>9614</v>
      </c>
      <c r="E4" s="126" t="s">
        <v>9615</v>
      </c>
      <c r="F4" s="37" t="s">
        <v>9612</v>
      </c>
      <c r="G4" s="37"/>
      <c r="H4" s="37" t="s">
        <v>9613</v>
      </c>
      <c r="I4" s="37"/>
      <c r="J4" s="126"/>
    </row>
    <row r="5" spans="1:10" ht="63.75" customHeight="1" x14ac:dyDescent="0.25">
      <c r="A5" s="121" t="s">
        <v>9610</v>
      </c>
      <c r="B5" s="37" t="s">
        <v>9109</v>
      </c>
      <c r="C5" s="37" t="s">
        <v>9133</v>
      </c>
      <c r="D5" s="126" t="s">
        <v>9220</v>
      </c>
      <c r="E5" s="126" t="s">
        <v>9616</v>
      </c>
      <c r="F5" s="37" t="s">
        <v>9612</v>
      </c>
      <c r="G5" s="37"/>
      <c r="H5" s="37" t="s">
        <v>9617</v>
      </c>
      <c r="I5" s="37"/>
      <c r="J5" s="126"/>
    </row>
    <row r="6" spans="1:10" ht="63.75" customHeight="1" x14ac:dyDescent="0.25">
      <c r="A6" s="121" t="s">
        <v>9610</v>
      </c>
      <c r="B6" s="37" t="s">
        <v>9109</v>
      </c>
      <c r="C6" s="37" t="s">
        <v>9133</v>
      </c>
      <c r="D6" s="126" t="s">
        <v>9618</v>
      </c>
      <c r="E6" s="126" t="s">
        <v>9619</v>
      </c>
      <c r="F6" s="37" t="s">
        <v>9612</v>
      </c>
      <c r="G6" s="37"/>
      <c r="H6" s="37" t="s">
        <v>9617</v>
      </c>
      <c r="I6" s="37"/>
      <c r="J6" s="126"/>
    </row>
    <row r="7" spans="1:10" ht="63.75" customHeight="1" x14ac:dyDescent="0.25">
      <c r="A7" s="121" t="s">
        <v>9610</v>
      </c>
      <c r="B7" s="126" t="s">
        <v>9620</v>
      </c>
      <c r="C7" s="126" t="s">
        <v>1050</v>
      </c>
      <c r="D7" s="126" t="s">
        <v>1050</v>
      </c>
      <c r="E7" s="126" t="s">
        <v>9221</v>
      </c>
      <c r="F7" s="37" t="s">
        <v>9612</v>
      </c>
      <c r="G7" s="37"/>
      <c r="H7" s="37" t="s">
        <v>9621</v>
      </c>
      <c r="I7" s="37"/>
      <c r="J7" s="126"/>
    </row>
    <row r="8" spans="1:10" ht="63.75" customHeight="1" x14ac:dyDescent="0.25">
      <c r="A8" s="121" t="s">
        <v>9610</v>
      </c>
      <c r="B8" s="126" t="s">
        <v>9620</v>
      </c>
      <c r="C8" s="126" t="s">
        <v>1050</v>
      </c>
      <c r="D8" s="126" t="s">
        <v>9622</v>
      </c>
      <c r="E8" s="126" t="s">
        <v>9623</v>
      </c>
      <c r="F8" s="37" t="s">
        <v>9612</v>
      </c>
      <c r="G8" s="37"/>
      <c r="H8" s="37" t="s">
        <v>9621</v>
      </c>
      <c r="I8" s="37"/>
      <c r="J8" s="126"/>
    </row>
    <row r="9" spans="1:10" ht="63.75" customHeight="1" x14ac:dyDescent="0.25">
      <c r="A9" s="121" t="s">
        <v>9610</v>
      </c>
      <c r="B9" s="126" t="s">
        <v>9620</v>
      </c>
      <c r="C9" s="126" t="s">
        <v>9144</v>
      </c>
      <c r="D9" s="126" t="s">
        <v>776</v>
      </c>
      <c r="E9" s="126" t="s">
        <v>9222</v>
      </c>
      <c r="F9" s="37" t="s">
        <v>9612</v>
      </c>
      <c r="G9" s="37"/>
      <c r="H9" s="37" t="s">
        <v>9624</v>
      </c>
      <c r="I9" s="37"/>
      <c r="J9" s="126"/>
    </row>
    <row r="10" spans="1:10" ht="63.75" customHeight="1" x14ac:dyDescent="0.25">
      <c r="A10" s="121" t="s">
        <v>9610</v>
      </c>
      <c r="B10" s="126" t="s">
        <v>9620</v>
      </c>
      <c r="C10" s="126" t="s">
        <v>9144</v>
      </c>
      <c r="D10" s="126" t="s">
        <v>9625</v>
      </c>
      <c r="E10" s="126" t="s">
        <v>9626</v>
      </c>
      <c r="F10" s="37" t="s">
        <v>9612</v>
      </c>
      <c r="G10" s="37"/>
      <c r="H10" s="37" t="s">
        <v>9624</v>
      </c>
      <c r="I10" s="37"/>
      <c r="J10" s="126"/>
    </row>
    <row r="11" spans="1:10" ht="25.5" hidden="1" customHeight="1" x14ac:dyDescent="0.25">
      <c r="A11" s="121" t="s">
        <v>9610</v>
      </c>
      <c r="B11" s="126" t="s">
        <v>9620</v>
      </c>
      <c r="C11" s="126" t="s">
        <v>9144</v>
      </c>
      <c r="D11" s="126" t="s">
        <v>9627</v>
      </c>
      <c r="E11" s="126" t="s">
        <v>9628</v>
      </c>
      <c r="F11" s="126"/>
      <c r="G11" s="37"/>
      <c r="H11" s="37" t="s">
        <v>9629</v>
      </c>
      <c r="I11" s="37"/>
      <c r="J11" s="126"/>
    </row>
    <row r="12" spans="1:10" ht="63.75" customHeight="1" x14ac:dyDescent="0.25">
      <c r="A12" s="121" t="s">
        <v>9610</v>
      </c>
      <c r="B12" s="126" t="s">
        <v>9620</v>
      </c>
      <c r="C12" s="126" t="s">
        <v>9144</v>
      </c>
      <c r="D12" s="126" t="s">
        <v>9630</v>
      </c>
      <c r="E12" s="126" t="s">
        <v>9225</v>
      </c>
      <c r="F12" s="37" t="s">
        <v>9612</v>
      </c>
      <c r="G12" s="37"/>
      <c r="H12" s="37" t="s">
        <v>9629</v>
      </c>
      <c r="I12" s="37"/>
      <c r="J12" s="126"/>
    </row>
    <row r="13" spans="1:10" ht="63.75" customHeight="1" x14ac:dyDescent="0.25">
      <c r="A13" s="121" t="s">
        <v>9610</v>
      </c>
      <c r="B13" s="126" t="s">
        <v>9620</v>
      </c>
      <c r="C13" s="126" t="s">
        <v>9144</v>
      </c>
      <c r="D13" s="126" t="s">
        <v>9142</v>
      </c>
      <c r="E13" s="126" t="s">
        <v>9631</v>
      </c>
      <c r="F13" s="37" t="s">
        <v>9612</v>
      </c>
      <c r="G13" s="37"/>
      <c r="H13" s="37" t="s">
        <v>9629</v>
      </c>
      <c r="I13" s="37"/>
      <c r="J13" s="126"/>
    </row>
    <row r="14" spans="1:10" ht="25.5" hidden="1" customHeight="1" x14ac:dyDescent="0.25">
      <c r="A14" s="121" t="s">
        <v>9610</v>
      </c>
      <c r="B14" s="126" t="s">
        <v>9632</v>
      </c>
      <c r="C14" s="126" t="s">
        <v>9633</v>
      </c>
      <c r="D14" s="126" t="s">
        <v>9226</v>
      </c>
      <c r="E14" s="126" t="s">
        <v>9634</v>
      </c>
      <c r="F14" s="126"/>
      <c r="G14" s="37"/>
      <c r="H14" s="37" t="s">
        <v>9635</v>
      </c>
      <c r="I14" s="37"/>
      <c r="J14" s="126"/>
    </row>
    <row r="15" spans="1:10" ht="25.5" hidden="1" customHeight="1" x14ac:dyDescent="0.25">
      <c r="A15" s="121" t="s">
        <v>9610</v>
      </c>
      <c r="B15" s="126" t="s">
        <v>9632</v>
      </c>
      <c r="C15" s="126" t="s">
        <v>9633</v>
      </c>
      <c r="D15" s="126" t="s">
        <v>9227</v>
      </c>
      <c r="E15" s="126" t="s">
        <v>9636</v>
      </c>
      <c r="F15" s="126"/>
      <c r="G15" s="37"/>
      <c r="H15" s="37" t="s">
        <v>9635</v>
      </c>
      <c r="I15" s="37"/>
      <c r="J15" s="126"/>
    </row>
    <row r="16" spans="1:10" ht="25.5" hidden="1" customHeight="1" x14ac:dyDescent="0.25">
      <c r="A16" s="121" t="s">
        <v>9610</v>
      </c>
      <c r="B16" s="126" t="s">
        <v>9632</v>
      </c>
      <c r="C16" s="126" t="s">
        <v>9637</v>
      </c>
      <c r="D16" s="126" t="s">
        <v>9638</v>
      </c>
      <c r="E16" s="126" t="s">
        <v>9639</v>
      </c>
      <c r="F16" s="126"/>
      <c r="G16" s="37"/>
      <c r="H16" s="37"/>
      <c r="I16" s="37"/>
      <c r="J16" s="126"/>
    </row>
    <row r="17" spans="1:10" ht="25.5" customHeight="1" x14ac:dyDescent="0.25">
      <c r="A17" s="127" t="s">
        <v>9111</v>
      </c>
      <c r="B17" s="126" t="s">
        <v>9112</v>
      </c>
      <c r="C17" s="126"/>
      <c r="D17" s="126" t="s">
        <v>9640</v>
      </c>
      <c r="E17" s="126"/>
      <c r="F17" s="126" t="s">
        <v>9641</v>
      </c>
      <c r="G17" s="126"/>
      <c r="H17" s="126" t="s">
        <v>9642</v>
      </c>
      <c r="I17" s="126"/>
      <c r="J17" s="126"/>
    </row>
    <row r="18" spans="1:10" ht="51" customHeight="1" x14ac:dyDescent="0.25">
      <c r="A18" s="127" t="s">
        <v>9111</v>
      </c>
      <c r="B18" s="126" t="s">
        <v>9113</v>
      </c>
      <c r="C18" s="126" t="s">
        <v>9643</v>
      </c>
      <c r="D18" s="126" t="s">
        <v>9153</v>
      </c>
      <c r="E18" s="126" t="s">
        <v>9644</v>
      </c>
      <c r="F18" s="126" t="s">
        <v>9641</v>
      </c>
      <c r="G18" s="126"/>
      <c r="H18" s="126" t="s">
        <v>9642</v>
      </c>
      <c r="I18" s="126"/>
      <c r="J18" s="126"/>
    </row>
    <row r="19" spans="1:10" ht="76.5" customHeight="1" x14ac:dyDescent="0.25">
      <c r="A19" s="127" t="s">
        <v>9111</v>
      </c>
      <c r="B19" s="126" t="s">
        <v>9113</v>
      </c>
      <c r="C19" s="126" t="s">
        <v>9645</v>
      </c>
      <c r="D19" s="126" t="s">
        <v>9154</v>
      </c>
      <c r="E19" s="126" t="s">
        <v>9646</v>
      </c>
      <c r="F19" s="126" t="s">
        <v>9641</v>
      </c>
      <c r="G19" s="126"/>
      <c r="H19" s="126" t="s">
        <v>9642</v>
      </c>
      <c r="I19" s="126"/>
      <c r="J19" s="126"/>
    </row>
    <row r="20" spans="1:10" ht="127.5" customHeight="1" x14ac:dyDescent="0.25">
      <c r="A20" s="127" t="s">
        <v>9111</v>
      </c>
      <c r="B20" s="126" t="s">
        <v>9113</v>
      </c>
      <c r="C20" s="126" t="s">
        <v>9647</v>
      </c>
      <c r="D20" s="126" t="s">
        <v>9155</v>
      </c>
      <c r="E20" s="126" t="s">
        <v>9648</v>
      </c>
      <c r="F20" s="126" t="s">
        <v>9641</v>
      </c>
      <c r="G20" s="126"/>
      <c r="H20" s="126" t="s">
        <v>9642</v>
      </c>
      <c r="I20" s="126"/>
      <c r="J20" s="126"/>
    </row>
    <row r="21" spans="1:10" ht="114.75" customHeight="1" x14ac:dyDescent="0.25">
      <c r="A21" s="127" t="s">
        <v>9111</v>
      </c>
      <c r="B21" s="126" t="s">
        <v>9113</v>
      </c>
      <c r="C21" s="126" t="s">
        <v>9649</v>
      </c>
      <c r="D21" s="126" t="s">
        <v>9156</v>
      </c>
      <c r="E21" s="126" t="s">
        <v>9650</v>
      </c>
      <c r="F21" s="126" t="s">
        <v>9641</v>
      </c>
      <c r="G21" s="126"/>
      <c r="H21" s="126" t="s">
        <v>9642</v>
      </c>
      <c r="I21" s="126"/>
      <c r="J21" s="126"/>
    </row>
    <row r="22" spans="1:10" ht="89.25" customHeight="1" x14ac:dyDescent="0.25">
      <c r="A22" s="127" t="s">
        <v>9111</v>
      </c>
      <c r="B22" s="126" t="s">
        <v>9113</v>
      </c>
      <c r="C22" s="126" t="s">
        <v>9651</v>
      </c>
      <c r="D22" s="126" t="s">
        <v>9157</v>
      </c>
      <c r="E22" s="126" t="s">
        <v>9652</v>
      </c>
      <c r="F22" s="126" t="s">
        <v>9641</v>
      </c>
      <c r="G22" s="126"/>
      <c r="H22" s="126" t="s">
        <v>9642</v>
      </c>
      <c r="I22" s="126"/>
      <c r="J22" s="126"/>
    </row>
    <row r="23" spans="1:10" ht="102" customHeight="1" x14ac:dyDescent="0.25">
      <c r="A23" s="128" t="s">
        <v>9114</v>
      </c>
      <c r="B23" s="126" t="s">
        <v>9115</v>
      </c>
      <c r="C23" s="126" t="s">
        <v>9653</v>
      </c>
      <c r="D23" s="126" t="s">
        <v>9163</v>
      </c>
      <c r="E23" s="126" t="s">
        <v>9654</v>
      </c>
      <c r="F23" s="126"/>
      <c r="G23" s="126"/>
      <c r="H23" s="126" t="s">
        <v>9655</v>
      </c>
      <c r="I23" s="126" t="s">
        <v>9656</v>
      </c>
      <c r="J23" s="126" t="s">
        <v>9657</v>
      </c>
    </row>
    <row r="24" spans="1:10" ht="89.25" customHeight="1" x14ac:dyDescent="0.25">
      <c r="A24" s="128" t="s">
        <v>9114</v>
      </c>
      <c r="B24" s="126" t="s">
        <v>9115</v>
      </c>
      <c r="C24" s="126" t="s">
        <v>9653</v>
      </c>
      <c r="D24" s="126" t="s">
        <v>9658</v>
      </c>
      <c r="E24" s="126" t="s">
        <v>9659</v>
      </c>
      <c r="F24" s="126"/>
      <c r="G24" s="126"/>
      <c r="H24" s="126" t="s">
        <v>9660</v>
      </c>
      <c r="I24" s="126" t="s">
        <v>9661</v>
      </c>
      <c r="J24" s="129" t="s">
        <v>9662</v>
      </c>
    </row>
    <row r="25" spans="1:10" ht="76.5" customHeight="1" x14ac:dyDescent="0.25">
      <c r="A25" s="128" t="s">
        <v>9114</v>
      </c>
      <c r="B25" s="126" t="s">
        <v>9115</v>
      </c>
      <c r="C25" s="126" t="s">
        <v>9663</v>
      </c>
      <c r="D25" s="126" t="s">
        <v>9248</v>
      </c>
      <c r="E25" s="126" t="s">
        <v>9664</v>
      </c>
      <c r="F25" s="126"/>
      <c r="G25" s="126"/>
      <c r="H25" s="126" t="s">
        <v>9665</v>
      </c>
      <c r="I25" s="126" t="s">
        <v>9666</v>
      </c>
      <c r="J25" s="126" t="s">
        <v>9667</v>
      </c>
    </row>
    <row r="26" spans="1:10" ht="102" customHeight="1" x14ac:dyDescent="0.25">
      <c r="A26" s="128" t="s">
        <v>9114</v>
      </c>
      <c r="B26" s="126" t="s">
        <v>9115</v>
      </c>
      <c r="C26" s="126" t="s">
        <v>9663</v>
      </c>
      <c r="D26" s="126" t="s">
        <v>9159</v>
      </c>
      <c r="E26" s="126" t="s">
        <v>9668</v>
      </c>
      <c r="F26" s="126"/>
      <c r="G26" s="126"/>
      <c r="H26" s="126" t="s">
        <v>9669</v>
      </c>
      <c r="I26" s="126"/>
      <c r="J26" s="126" t="s">
        <v>9670</v>
      </c>
    </row>
    <row r="27" spans="1:10" ht="76.5" customHeight="1" x14ac:dyDescent="0.25">
      <c r="A27" s="128" t="s">
        <v>9114</v>
      </c>
      <c r="B27" s="126" t="s">
        <v>9115</v>
      </c>
      <c r="C27" s="126" t="s">
        <v>9671</v>
      </c>
      <c r="D27" s="126" t="s">
        <v>9249</v>
      </c>
      <c r="E27" s="126" t="s">
        <v>9672</v>
      </c>
      <c r="F27" s="126" t="s">
        <v>9673</v>
      </c>
      <c r="G27" s="126"/>
      <c r="H27" s="126" t="s">
        <v>9674</v>
      </c>
      <c r="I27" s="126"/>
      <c r="J27" s="126" t="s">
        <v>9675</v>
      </c>
    </row>
    <row r="28" spans="1:10" ht="63.75" customHeight="1" x14ac:dyDescent="0.25">
      <c r="A28" s="128" t="s">
        <v>9114</v>
      </c>
      <c r="B28" s="126" t="s">
        <v>9115</v>
      </c>
      <c r="C28" s="126" t="s">
        <v>9671</v>
      </c>
      <c r="D28" s="126" t="s">
        <v>9165</v>
      </c>
      <c r="E28" s="126" t="s">
        <v>9676</v>
      </c>
      <c r="F28" s="126" t="s">
        <v>9677</v>
      </c>
      <c r="G28" s="126"/>
      <c r="H28" s="126" t="s">
        <v>321</v>
      </c>
      <c r="I28" s="126"/>
      <c r="J28" s="126" t="s">
        <v>9678</v>
      </c>
    </row>
    <row r="29" spans="1:10" ht="38.25" customHeight="1" x14ac:dyDescent="0.25">
      <c r="A29" s="128" t="s">
        <v>9114</v>
      </c>
      <c r="B29" s="126" t="s">
        <v>9115</v>
      </c>
      <c r="C29" s="126" t="s">
        <v>9170</v>
      </c>
      <c r="D29" s="126" t="s">
        <v>9679</v>
      </c>
      <c r="E29" s="126" t="s">
        <v>9680</v>
      </c>
      <c r="F29" s="126"/>
      <c r="G29" s="126"/>
      <c r="H29" s="126" t="s">
        <v>9681</v>
      </c>
      <c r="I29" s="126" t="s">
        <v>9682</v>
      </c>
      <c r="J29" s="126" t="s">
        <v>9683</v>
      </c>
    </row>
    <row r="30" spans="1:10" ht="25.5" customHeight="1" x14ac:dyDescent="0.25">
      <c r="A30" s="128" t="s">
        <v>9114</v>
      </c>
      <c r="B30" s="126" t="s">
        <v>9115</v>
      </c>
      <c r="C30" s="126" t="s">
        <v>9170</v>
      </c>
      <c r="D30" s="126" t="s">
        <v>9684</v>
      </c>
      <c r="E30" s="126" t="s">
        <v>9685</v>
      </c>
      <c r="F30" s="126"/>
      <c r="G30" s="126"/>
      <c r="H30" s="126" t="s">
        <v>9686</v>
      </c>
      <c r="I30" s="126"/>
      <c r="J30" s="126"/>
    </row>
    <row r="31" spans="1:10" ht="63.75" customHeight="1" x14ac:dyDescent="0.25">
      <c r="A31" s="128" t="s">
        <v>9114</v>
      </c>
      <c r="B31" s="126" t="s">
        <v>9115</v>
      </c>
      <c r="C31" s="126" t="s">
        <v>9175</v>
      </c>
      <c r="D31" s="126" t="s">
        <v>9687</v>
      </c>
      <c r="E31" s="126" t="s">
        <v>9688</v>
      </c>
      <c r="F31" s="126"/>
      <c r="G31" s="126"/>
      <c r="H31" s="126" t="s">
        <v>9689</v>
      </c>
      <c r="I31" s="126"/>
      <c r="J31" s="126" t="s">
        <v>9690</v>
      </c>
    </row>
    <row r="32" spans="1:10" ht="102" customHeight="1" x14ac:dyDescent="0.25">
      <c r="A32" s="128" t="s">
        <v>9114</v>
      </c>
      <c r="B32" s="126" t="s">
        <v>9115</v>
      </c>
      <c r="C32" s="126" t="s">
        <v>9175</v>
      </c>
      <c r="D32" s="126" t="s">
        <v>9691</v>
      </c>
      <c r="E32" s="126" t="s">
        <v>9668</v>
      </c>
      <c r="F32" s="126"/>
      <c r="G32" s="126"/>
      <c r="H32" s="126" t="s">
        <v>9669</v>
      </c>
      <c r="I32" s="126"/>
      <c r="J32" s="126" t="s">
        <v>9670</v>
      </c>
    </row>
    <row r="33" spans="1:10" ht="51" customHeight="1" x14ac:dyDescent="0.25">
      <c r="A33" s="128" t="s">
        <v>9114</v>
      </c>
      <c r="B33" s="126" t="s">
        <v>9115</v>
      </c>
      <c r="C33" s="126" t="s">
        <v>9175</v>
      </c>
      <c r="D33" s="126" t="s">
        <v>9252</v>
      </c>
      <c r="E33" s="126" t="s">
        <v>9692</v>
      </c>
      <c r="F33" s="126"/>
      <c r="G33" s="126"/>
      <c r="H33" s="126" t="s">
        <v>9693</v>
      </c>
      <c r="I33" s="126"/>
      <c r="J33" s="126" t="s">
        <v>9694</v>
      </c>
    </row>
    <row r="34" spans="1:10" ht="51" customHeight="1" x14ac:dyDescent="0.25">
      <c r="A34" s="128" t="s">
        <v>9114</v>
      </c>
      <c r="B34" s="126" t="s">
        <v>9115</v>
      </c>
      <c r="C34" s="126" t="s">
        <v>9175</v>
      </c>
      <c r="D34" s="126" t="s">
        <v>9695</v>
      </c>
      <c r="E34" s="126" t="s">
        <v>9696</v>
      </c>
      <c r="F34" s="126" t="s">
        <v>9697</v>
      </c>
      <c r="G34" s="126"/>
      <c r="H34" s="126" t="s">
        <v>9698</v>
      </c>
      <c r="I34" s="126"/>
      <c r="J34" s="126" t="s">
        <v>9699</v>
      </c>
    </row>
    <row r="35" spans="1:10" ht="51" customHeight="1" x14ac:dyDescent="0.25">
      <c r="A35" s="128" t="s">
        <v>9114</v>
      </c>
      <c r="B35" s="126" t="s">
        <v>9116</v>
      </c>
      <c r="C35" s="126" t="s">
        <v>9177</v>
      </c>
      <c r="D35" s="126" t="s">
        <v>9700</v>
      </c>
      <c r="E35" s="126" t="s">
        <v>9701</v>
      </c>
      <c r="F35" s="126" t="s">
        <v>9702</v>
      </c>
      <c r="G35" s="126"/>
      <c r="H35" s="126" t="s">
        <v>9703</v>
      </c>
      <c r="I35" s="126"/>
      <c r="J35" s="126" t="s">
        <v>9704</v>
      </c>
    </row>
    <row r="36" spans="1:10" ht="89.25" customHeight="1" x14ac:dyDescent="0.25">
      <c r="A36" s="128" t="s">
        <v>9114</v>
      </c>
      <c r="B36" s="126" t="s">
        <v>9116</v>
      </c>
      <c r="C36" s="126" t="s">
        <v>9182</v>
      </c>
      <c r="D36" s="126" t="s">
        <v>2567</v>
      </c>
      <c r="E36" s="126" t="s">
        <v>9705</v>
      </c>
      <c r="F36" s="126"/>
      <c r="G36" s="126"/>
      <c r="H36" s="126" t="s">
        <v>9704</v>
      </c>
      <c r="I36" s="126" t="s">
        <v>9706</v>
      </c>
      <c r="J36" s="126" t="s">
        <v>9707</v>
      </c>
    </row>
    <row r="37" spans="1:10" ht="76.5" customHeight="1" x14ac:dyDescent="0.25">
      <c r="A37" s="128" t="s">
        <v>9114</v>
      </c>
      <c r="B37" s="126" t="s">
        <v>9116</v>
      </c>
      <c r="C37" s="126" t="s">
        <v>9182</v>
      </c>
      <c r="D37" s="126" t="s">
        <v>2573</v>
      </c>
      <c r="E37" s="126" t="s">
        <v>9708</v>
      </c>
      <c r="F37" s="126"/>
      <c r="G37" s="126"/>
      <c r="H37" s="126" t="s">
        <v>9704</v>
      </c>
      <c r="I37" s="126" t="s">
        <v>9706</v>
      </c>
      <c r="J37" s="126" t="s">
        <v>9707</v>
      </c>
    </row>
    <row r="38" spans="1:10" ht="51" customHeight="1" x14ac:dyDescent="0.25">
      <c r="A38" s="128" t="s">
        <v>9114</v>
      </c>
      <c r="B38" s="126" t="s">
        <v>9116</v>
      </c>
      <c r="C38" s="126" t="s">
        <v>9182</v>
      </c>
      <c r="D38" s="126" t="s">
        <v>2569</v>
      </c>
      <c r="E38" s="126" t="s">
        <v>9709</v>
      </c>
      <c r="F38" s="126"/>
      <c r="G38" s="126"/>
      <c r="H38" s="126" t="s">
        <v>9704</v>
      </c>
      <c r="I38" s="126" t="s">
        <v>9706</v>
      </c>
      <c r="J38" s="126" t="s">
        <v>9707</v>
      </c>
    </row>
    <row r="39" spans="1:10" ht="63.75" customHeight="1" x14ac:dyDescent="0.25">
      <c r="A39" s="128" t="s">
        <v>9114</v>
      </c>
      <c r="B39" s="126" t="s">
        <v>9116</v>
      </c>
      <c r="C39" s="126" t="s">
        <v>9182</v>
      </c>
      <c r="D39" s="126" t="s">
        <v>2642</v>
      </c>
      <c r="E39" s="126" t="s">
        <v>9710</v>
      </c>
      <c r="F39" s="126"/>
      <c r="G39" s="126"/>
      <c r="H39" s="126" t="s">
        <v>9704</v>
      </c>
      <c r="I39" s="126" t="s">
        <v>9706</v>
      </c>
      <c r="J39" s="126" t="s">
        <v>9707</v>
      </c>
    </row>
    <row r="40" spans="1:10" ht="51" customHeight="1" x14ac:dyDescent="0.25">
      <c r="A40" s="128" t="s">
        <v>9114</v>
      </c>
      <c r="B40" s="126" t="s">
        <v>9116</v>
      </c>
      <c r="C40" s="126" t="s">
        <v>9182</v>
      </c>
      <c r="D40" s="126" t="s">
        <v>2564</v>
      </c>
      <c r="E40" s="126" t="s">
        <v>9711</v>
      </c>
      <c r="F40" s="126"/>
      <c r="G40" s="126"/>
      <c r="H40" s="126" t="s">
        <v>9704</v>
      </c>
      <c r="I40" s="126" t="s">
        <v>9706</v>
      </c>
      <c r="J40" s="126" t="s">
        <v>9707</v>
      </c>
    </row>
    <row r="41" spans="1:10" ht="76.5" customHeight="1" x14ac:dyDescent="0.25">
      <c r="A41" s="128" t="s">
        <v>9114</v>
      </c>
      <c r="B41" s="126" t="s">
        <v>9116</v>
      </c>
      <c r="C41" s="126" t="s">
        <v>9182</v>
      </c>
      <c r="D41" s="126" t="s">
        <v>2571</v>
      </c>
      <c r="E41" s="126" t="s">
        <v>9712</v>
      </c>
      <c r="F41" s="126"/>
      <c r="G41" s="126"/>
      <c r="H41" s="126" t="s">
        <v>9704</v>
      </c>
      <c r="I41" s="126" t="s">
        <v>9706</v>
      </c>
      <c r="J41" s="126" t="s">
        <v>9707</v>
      </c>
    </row>
    <row r="42" spans="1:10" ht="51" customHeight="1" x14ac:dyDescent="0.25">
      <c r="A42" s="128" t="s">
        <v>9114</v>
      </c>
      <c r="B42" s="126" t="s">
        <v>9116</v>
      </c>
      <c r="C42" s="126" t="s">
        <v>9182</v>
      </c>
      <c r="D42" s="126" t="s">
        <v>2634</v>
      </c>
      <c r="E42" s="126" t="s">
        <v>9713</v>
      </c>
      <c r="F42" s="126"/>
      <c r="G42" s="126"/>
      <c r="H42" s="126" t="s">
        <v>9704</v>
      </c>
      <c r="I42" s="126" t="s">
        <v>9706</v>
      </c>
      <c r="J42" s="126" t="s">
        <v>9707</v>
      </c>
    </row>
    <row r="43" spans="1:10" ht="38.25" customHeight="1" x14ac:dyDescent="0.25">
      <c r="A43" s="128" t="s">
        <v>9114</v>
      </c>
      <c r="B43" s="126" t="s">
        <v>9116</v>
      </c>
      <c r="C43" s="126" t="s">
        <v>9182</v>
      </c>
      <c r="D43" s="126" t="s">
        <v>9180</v>
      </c>
      <c r="E43" s="126" t="s">
        <v>9714</v>
      </c>
      <c r="F43" s="126"/>
      <c r="G43" s="126"/>
      <c r="H43" s="126" t="s">
        <v>9704</v>
      </c>
      <c r="I43" s="126" t="s">
        <v>9706</v>
      </c>
      <c r="J43" s="126" t="s">
        <v>9707</v>
      </c>
    </row>
    <row r="44" spans="1:10" ht="76.5" customHeight="1" x14ac:dyDescent="0.25">
      <c r="A44" s="128" t="s">
        <v>9114</v>
      </c>
      <c r="B44" s="126" t="s">
        <v>9116</v>
      </c>
      <c r="C44" s="126" t="s">
        <v>9182</v>
      </c>
      <c r="D44" s="126" t="s">
        <v>2636</v>
      </c>
      <c r="E44" s="126" t="s">
        <v>9715</v>
      </c>
      <c r="F44" s="126"/>
      <c r="G44" s="126"/>
      <c r="H44" s="126" t="s">
        <v>9704</v>
      </c>
      <c r="I44" s="126" t="s">
        <v>9706</v>
      </c>
      <c r="J44" s="126" t="s">
        <v>9707</v>
      </c>
    </row>
  </sheetData>
  <mergeCells count="1">
    <mergeCell ref="A1:J1"/>
  </mergeCells>
  <hyperlinks>
    <hyperlink ref="J24" r:id="rId1"/>
  </hyperlink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00"/>
  </sheetPr>
  <dimension ref="A1:BH275"/>
  <sheetViews>
    <sheetView workbookViewId="0">
      <pane xSplit="3" topLeftCell="D1" activePane="topRight" state="frozen"/>
      <selection pane="topRight"/>
    </sheetView>
  </sheetViews>
  <sheetFormatPr defaultRowHeight="15" x14ac:dyDescent="0.25"/>
  <cols>
    <col min="1" max="1" width="25" hidden="1" customWidth="1"/>
    <col min="2" max="2" width="40" hidden="1" customWidth="1"/>
    <col min="3" max="3" width="10" customWidth="1"/>
    <col min="4" max="4" width="12" customWidth="1"/>
    <col min="5" max="60" width="10" customWidth="1"/>
  </cols>
  <sheetData>
    <row r="1" spans="1:60" x14ac:dyDescent="0.25">
      <c r="A1" s="286"/>
      <c r="B1" s="286"/>
      <c r="C1" s="286"/>
      <c r="D1" s="286"/>
      <c r="E1" s="286"/>
      <c r="F1" s="286"/>
      <c r="G1" s="286"/>
      <c r="H1" s="286"/>
      <c r="I1" s="286"/>
      <c r="J1" s="286"/>
      <c r="K1" s="286"/>
      <c r="L1" s="286"/>
      <c r="M1" s="286"/>
      <c r="N1" s="286"/>
      <c r="O1" s="286"/>
      <c r="P1" s="286"/>
      <c r="Q1" s="286"/>
      <c r="R1" s="286"/>
      <c r="S1" s="286"/>
      <c r="T1" s="286"/>
      <c r="U1" s="286"/>
      <c r="V1" s="286"/>
      <c r="W1" s="286"/>
      <c r="X1" s="286"/>
      <c r="Y1" s="286"/>
      <c r="Z1" s="286"/>
      <c r="AA1" s="286"/>
      <c r="AB1" s="286"/>
      <c r="AC1" s="286"/>
      <c r="AD1" s="286"/>
      <c r="AE1" s="286"/>
      <c r="AF1" s="286"/>
      <c r="AG1" s="286"/>
      <c r="AH1" s="286"/>
      <c r="AI1" s="286"/>
      <c r="AJ1" s="286"/>
      <c r="AK1" s="286"/>
      <c r="AL1" s="286"/>
      <c r="AM1" s="286"/>
      <c r="AN1" s="286"/>
      <c r="AO1" s="286"/>
      <c r="AP1" s="286"/>
      <c r="AQ1" s="286"/>
      <c r="AR1" s="286"/>
      <c r="AS1" s="286"/>
      <c r="AT1" s="286"/>
      <c r="AU1" s="286"/>
      <c r="AV1" s="286"/>
      <c r="AW1" s="286"/>
      <c r="AX1" s="286"/>
      <c r="AY1" s="286"/>
      <c r="AZ1" s="286"/>
      <c r="BA1" s="286"/>
      <c r="BB1" s="286"/>
      <c r="BC1" s="286"/>
      <c r="BD1" s="286"/>
      <c r="BE1" s="286"/>
      <c r="BF1" s="286"/>
      <c r="BG1" s="286"/>
      <c r="BH1" s="286"/>
    </row>
    <row r="2" spans="1:60" x14ac:dyDescent="0.25">
      <c r="A2" s="287" t="s">
        <v>2</v>
      </c>
      <c r="B2" s="287" t="s">
        <v>0</v>
      </c>
      <c r="C2" s="287" t="s">
        <v>1</v>
      </c>
      <c r="D2" s="287" t="s">
        <v>9716</v>
      </c>
      <c r="E2" s="288">
        <v>43466</v>
      </c>
      <c r="F2" s="288">
        <v>43497</v>
      </c>
      <c r="G2" s="288">
        <v>43525</v>
      </c>
      <c r="H2" s="288">
        <v>43556</v>
      </c>
      <c r="I2" s="288">
        <v>43586</v>
      </c>
      <c r="J2" s="288">
        <v>43617</v>
      </c>
      <c r="K2" s="288">
        <v>43647</v>
      </c>
      <c r="L2" s="288">
        <v>43678</v>
      </c>
      <c r="M2" s="288">
        <v>43709</v>
      </c>
      <c r="N2" s="288">
        <v>43739</v>
      </c>
      <c r="O2" s="288">
        <v>43770</v>
      </c>
      <c r="P2" s="288">
        <v>43800</v>
      </c>
      <c r="Q2" s="288">
        <v>43831</v>
      </c>
      <c r="R2" s="288">
        <v>43862</v>
      </c>
      <c r="S2" s="288">
        <v>43891</v>
      </c>
      <c r="T2" s="288">
        <v>43922</v>
      </c>
      <c r="U2" s="288">
        <v>43952</v>
      </c>
      <c r="V2" s="288">
        <v>43983</v>
      </c>
      <c r="W2" s="288">
        <v>44013</v>
      </c>
      <c r="X2" s="288">
        <v>44044</v>
      </c>
      <c r="Y2" s="288">
        <v>44075</v>
      </c>
      <c r="Z2" s="288">
        <v>44105</v>
      </c>
      <c r="AA2" s="288">
        <v>44136</v>
      </c>
      <c r="AB2" s="288">
        <v>44166</v>
      </c>
      <c r="AC2" s="288">
        <v>44197</v>
      </c>
      <c r="AD2" s="288">
        <v>44228</v>
      </c>
      <c r="AE2" s="288">
        <v>44256</v>
      </c>
      <c r="AF2" s="288">
        <v>44287</v>
      </c>
      <c r="AG2" s="288">
        <v>44317</v>
      </c>
      <c r="AH2" s="288">
        <v>44348</v>
      </c>
      <c r="AI2" s="288">
        <v>44378</v>
      </c>
      <c r="AJ2" s="288">
        <v>44409</v>
      </c>
      <c r="AK2" s="288">
        <v>44440</v>
      </c>
      <c r="AL2" s="288">
        <v>44470</v>
      </c>
      <c r="AM2" s="288">
        <v>44501</v>
      </c>
      <c r="AN2" s="288">
        <v>44531</v>
      </c>
      <c r="AO2" s="288">
        <v>44562</v>
      </c>
      <c r="AP2" s="288">
        <v>44593</v>
      </c>
      <c r="AQ2" s="288">
        <v>44621</v>
      </c>
      <c r="AR2" s="288">
        <v>44652</v>
      </c>
      <c r="AS2" s="288">
        <v>44682</v>
      </c>
      <c r="AT2" s="288">
        <v>44713</v>
      </c>
      <c r="AU2" s="288">
        <v>44743</v>
      </c>
      <c r="AV2" s="288">
        <v>44774</v>
      </c>
      <c r="AW2" s="288">
        <v>44805</v>
      </c>
      <c r="AX2" s="288">
        <v>44835</v>
      </c>
      <c r="AY2" s="288">
        <v>44866</v>
      </c>
      <c r="AZ2" s="288">
        <v>44896</v>
      </c>
      <c r="BA2" s="288">
        <v>44927</v>
      </c>
      <c r="BB2" s="288">
        <v>44958</v>
      </c>
      <c r="BC2" s="288">
        <v>44986</v>
      </c>
      <c r="BD2" s="288">
        <v>45017</v>
      </c>
      <c r="BE2" s="288">
        <v>45047</v>
      </c>
      <c r="BF2" s="288">
        <v>45078</v>
      </c>
      <c r="BG2" s="288">
        <v>45108</v>
      </c>
      <c r="BH2" s="288">
        <v>45139</v>
      </c>
    </row>
    <row r="3" spans="1:60" x14ac:dyDescent="0.25">
      <c r="A3" t="s">
        <v>65</v>
      </c>
      <c r="B3" t="s">
        <v>63</v>
      </c>
      <c r="C3" t="s">
        <v>64</v>
      </c>
      <c r="D3" s="289" t="str">
        <f t="shared" ref="D3:D66" si="0">IF(BH3="-","-",IFERROR(IF(ROUND(AVERAGE(BF3:BH3),1)=ROUND(AVERAGE(BC3:BE3),1),"Stable",IF(ROUND(AVERAGE(BF3:BH3),1)&lt;ROUND(AVERAGE(BC3:BE3),1),"Decreasing",IF(ROUND(AVERAGE(BF3:BH3),1)&gt;ROUND(AVERAGE(BC3:BE3),1),"Increasing"))),"-"))</f>
        <v>Increasing</v>
      </c>
      <c r="E3" s="289">
        <v>4.4000000000000004</v>
      </c>
      <c r="F3" s="289">
        <v>4.4000000000000004</v>
      </c>
      <c r="G3" s="289">
        <v>4.4000000000000004</v>
      </c>
      <c r="H3" s="289">
        <v>4.5</v>
      </c>
      <c r="I3" s="289">
        <v>4.5</v>
      </c>
      <c r="J3" s="289">
        <v>4.5</v>
      </c>
      <c r="K3" s="289">
        <v>4.5</v>
      </c>
      <c r="L3" s="289">
        <v>4.5</v>
      </c>
      <c r="M3" s="289">
        <v>4.5</v>
      </c>
      <c r="N3" s="289">
        <v>4.4000000000000004</v>
      </c>
      <c r="O3" s="289">
        <v>4.4000000000000004</v>
      </c>
      <c r="P3" s="289">
        <v>4.4000000000000004</v>
      </c>
      <c r="Q3" s="289">
        <v>4.4000000000000004</v>
      </c>
      <c r="R3" s="289">
        <v>4.4000000000000004</v>
      </c>
      <c r="S3" s="289">
        <v>4.5</v>
      </c>
      <c r="T3" s="289">
        <v>4.5</v>
      </c>
      <c r="U3" s="289">
        <v>4.5</v>
      </c>
      <c r="V3" s="289">
        <v>4.5</v>
      </c>
      <c r="W3" s="289">
        <v>4.5</v>
      </c>
      <c r="X3" s="289">
        <v>4.5</v>
      </c>
      <c r="Y3" s="289">
        <v>4.5999999999999996</v>
      </c>
      <c r="Z3" s="289">
        <v>4.5999999999999996</v>
      </c>
      <c r="AA3" s="289">
        <v>4.5999999999999996</v>
      </c>
      <c r="AB3" s="289">
        <v>4.5999999999999996</v>
      </c>
      <c r="AC3" s="289">
        <v>4.5999999999999996</v>
      </c>
      <c r="AD3" s="289">
        <v>4.5999999999999996</v>
      </c>
      <c r="AE3" s="289">
        <v>4.5999999999999996</v>
      </c>
      <c r="AF3" s="289">
        <v>4.5999999999999996</v>
      </c>
      <c r="AG3" s="289">
        <v>4.5999999999999996</v>
      </c>
      <c r="AH3" s="289">
        <v>4.7</v>
      </c>
      <c r="AI3" s="289">
        <v>4.7</v>
      </c>
      <c r="AJ3" s="289">
        <v>4.7</v>
      </c>
      <c r="AK3" s="289">
        <v>4.7</v>
      </c>
      <c r="AL3" s="289">
        <v>4.7</v>
      </c>
      <c r="AM3" s="289">
        <v>4.7</v>
      </c>
      <c r="AN3" s="289">
        <v>4.7</v>
      </c>
      <c r="AO3" s="289">
        <v>4.5999999999999996</v>
      </c>
      <c r="AP3" s="289">
        <v>4.5999999999999996</v>
      </c>
      <c r="AQ3" s="289">
        <v>4.5999999999999996</v>
      </c>
      <c r="AR3" s="289">
        <v>4.5</v>
      </c>
      <c r="AS3" s="289">
        <v>4.4000000000000004</v>
      </c>
      <c r="AT3" s="289">
        <v>4.5</v>
      </c>
      <c r="AU3" s="289">
        <v>4.5</v>
      </c>
      <c r="AV3" s="289">
        <v>4.5</v>
      </c>
      <c r="AW3" s="289">
        <v>4.5</v>
      </c>
      <c r="AX3" s="289">
        <v>4.5</v>
      </c>
      <c r="AY3" s="289">
        <v>4.5</v>
      </c>
      <c r="AZ3" s="289">
        <v>4.5</v>
      </c>
      <c r="BA3" s="289">
        <v>4.5</v>
      </c>
      <c r="BB3" s="289">
        <v>4.5</v>
      </c>
      <c r="BC3" s="289">
        <v>4.5</v>
      </c>
      <c r="BD3" s="289">
        <v>4.4000000000000004</v>
      </c>
      <c r="BE3" s="289">
        <v>4.4000000000000004</v>
      </c>
      <c r="BF3" s="289">
        <v>4.5</v>
      </c>
      <c r="BG3" s="289">
        <v>4.5</v>
      </c>
      <c r="BH3" s="289">
        <f>_xlfn.IFNA(VLOOKUP(C3,'INFORM Severity - hidden'!$C$5:$G$300,5,FALSE),"-")</f>
        <v>4.5</v>
      </c>
    </row>
    <row r="4" spans="1:60" x14ac:dyDescent="0.25">
      <c r="C4" t="s">
        <v>9717</v>
      </c>
      <c r="D4" s="289" t="str">
        <f t="shared" si="0"/>
        <v>-</v>
      </c>
      <c r="E4" s="289">
        <v>4.0999999999999996</v>
      </c>
      <c r="F4" s="289" t="s">
        <v>9718</v>
      </c>
      <c r="G4" s="289" t="s">
        <v>9718</v>
      </c>
      <c r="H4" s="289" t="s">
        <v>9718</v>
      </c>
      <c r="I4" s="289" t="s">
        <v>9718</v>
      </c>
      <c r="J4" s="289" t="s">
        <v>9718</v>
      </c>
      <c r="K4" s="289" t="s">
        <v>9718</v>
      </c>
      <c r="L4" s="289" t="s">
        <v>9718</v>
      </c>
      <c r="M4" s="289" t="s">
        <v>9718</v>
      </c>
      <c r="N4" s="289" t="s">
        <v>9718</v>
      </c>
      <c r="O4" s="289" t="s">
        <v>9718</v>
      </c>
      <c r="P4" s="289" t="s">
        <v>9718</v>
      </c>
      <c r="Q4" s="289" t="s">
        <v>9718</v>
      </c>
      <c r="R4" s="289" t="s">
        <v>9718</v>
      </c>
      <c r="S4" s="289" t="s">
        <v>9718</v>
      </c>
      <c r="T4" s="289" t="s">
        <v>9718</v>
      </c>
      <c r="U4" s="289" t="s">
        <v>9718</v>
      </c>
      <c r="V4" s="289" t="s">
        <v>9718</v>
      </c>
      <c r="W4" s="289" t="s">
        <v>9718</v>
      </c>
      <c r="X4" s="289" t="s">
        <v>9718</v>
      </c>
      <c r="Y4" s="289" t="s">
        <v>9718</v>
      </c>
      <c r="Z4" s="289" t="s">
        <v>9718</v>
      </c>
      <c r="AA4" s="289" t="s">
        <v>9718</v>
      </c>
      <c r="AB4" s="289" t="s">
        <v>9718</v>
      </c>
      <c r="AC4" s="289" t="s">
        <v>9718</v>
      </c>
      <c r="AD4" s="289" t="s">
        <v>9718</v>
      </c>
      <c r="AE4" s="289" t="s">
        <v>9718</v>
      </c>
      <c r="AF4" s="289" t="s">
        <v>9718</v>
      </c>
      <c r="AG4" s="289" t="s">
        <v>9718</v>
      </c>
      <c r="AH4" s="289" t="s">
        <v>9718</v>
      </c>
      <c r="AI4" s="289" t="s">
        <v>9718</v>
      </c>
      <c r="AJ4" s="289" t="s">
        <v>9718</v>
      </c>
      <c r="AK4" s="289" t="s">
        <v>9718</v>
      </c>
      <c r="AL4" s="289" t="s">
        <v>9718</v>
      </c>
      <c r="AM4" s="289" t="s">
        <v>9718</v>
      </c>
      <c r="AN4" s="289" t="s">
        <v>9718</v>
      </c>
      <c r="AO4" s="289" t="s">
        <v>9718</v>
      </c>
      <c r="AP4" s="289" t="s">
        <v>9718</v>
      </c>
      <c r="AQ4" s="289" t="s">
        <v>9718</v>
      </c>
      <c r="AR4" s="289" t="s">
        <v>9718</v>
      </c>
      <c r="AS4" s="289" t="s">
        <v>9718</v>
      </c>
      <c r="AT4" s="289" t="s">
        <v>9718</v>
      </c>
      <c r="AU4" s="289" t="s">
        <v>9718</v>
      </c>
      <c r="AV4" s="289" t="s">
        <v>9718</v>
      </c>
      <c r="AW4" s="289" t="s">
        <v>9718</v>
      </c>
      <c r="AX4" s="289" t="s">
        <v>9718</v>
      </c>
      <c r="AY4" s="289" t="s">
        <v>9718</v>
      </c>
      <c r="AZ4" s="289" t="s">
        <v>9718</v>
      </c>
      <c r="BA4" s="289" t="s">
        <v>9718</v>
      </c>
      <c r="BB4" s="289" t="s">
        <v>9718</v>
      </c>
      <c r="BC4" s="289" t="s">
        <v>9718</v>
      </c>
      <c r="BD4" s="289" t="s">
        <v>9718</v>
      </c>
      <c r="BE4" s="289" t="s">
        <v>9718</v>
      </c>
      <c r="BF4" s="289" t="s">
        <v>9718</v>
      </c>
      <c r="BG4" s="289" t="s">
        <v>9718</v>
      </c>
      <c r="BH4" s="289" t="str">
        <f>_xlfn.IFNA(VLOOKUP(C4,'INFORM Severity - hidden'!$C$5:$G$300,5,FALSE),"-")</f>
        <v>-</v>
      </c>
    </row>
    <row r="5" spans="1:60" x14ac:dyDescent="0.25">
      <c r="C5" t="s">
        <v>9719</v>
      </c>
      <c r="D5" s="289" t="str">
        <f t="shared" si="0"/>
        <v>-</v>
      </c>
      <c r="E5" s="289">
        <v>3.9</v>
      </c>
      <c r="F5" s="289" t="s">
        <v>9718</v>
      </c>
      <c r="G5" s="289" t="s">
        <v>9718</v>
      </c>
      <c r="H5" s="289" t="s">
        <v>9718</v>
      </c>
      <c r="I5" s="289" t="s">
        <v>9718</v>
      </c>
      <c r="J5" s="289" t="s">
        <v>9718</v>
      </c>
      <c r="K5" s="289" t="s">
        <v>9718</v>
      </c>
      <c r="L5" s="289" t="s">
        <v>9718</v>
      </c>
      <c r="M5" s="289" t="s">
        <v>9718</v>
      </c>
      <c r="N5" s="289" t="s">
        <v>9718</v>
      </c>
      <c r="O5" s="289" t="s">
        <v>9718</v>
      </c>
      <c r="P5" s="289" t="s">
        <v>9718</v>
      </c>
      <c r="Q5" s="289" t="s">
        <v>9718</v>
      </c>
      <c r="R5" s="289" t="s">
        <v>9718</v>
      </c>
      <c r="S5" s="289" t="s">
        <v>9718</v>
      </c>
      <c r="T5" s="289" t="s">
        <v>9718</v>
      </c>
      <c r="U5" s="289" t="s">
        <v>9718</v>
      </c>
      <c r="V5" s="289" t="s">
        <v>9718</v>
      </c>
      <c r="W5" s="289" t="s">
        <v>9718</v>
      </c>
      <c r="X5" s="289" t="s">
        <v>9718</v>
      </c>
      <c r="Y5" s="289" t="s">
        <v>9718</v>
      </c>
      <c r="Z5" s="289" t="s">
        <v>9718</v>
      </c>
      <c r="AA5" s="289" t="s">
        <v>9718</v>
      </c>
      <c r="AB5" s="289" t="s">
        <v>9718</v>
      </c>
      <c r="AC5" s="289" t="s">
        <v>9718</v>
      </c>
      <c r="AD5" s="289" t="s">
        <v>9718</v>
      </c>
      <c r="AE5" s="289" t="s">
        <v>9718</v>
      </c>
      <c r="AF5" s="289" t="s">
        <v>9718</v>
      </c>
      <c r="AG5" s="289" t="s">
        <v>9718</v>
      </c>
      <c r="AH5" s="289" t="s">
        <v>9718</v>
      </c>
      <c r="AI5" s="289" t="s">
        <v>9718</v>
      </c>
      <c r="AJ5" s="289" t="s">
        <v>9718</v>
      </c>
      <c r="AK5" s="289" t="s">
        <v>9718</v>
      </c>
      <c r="AL5" s="289" t="s">
        <v>9718</v>
      </c>
      <c r="AM5" s="289" t="s">
        <v>9718</v>
      </c>
      <c r="AN5" s="289" t="s">
        <v>9718</v>
      </c>
      <c r="AO5" s="289" t="s">
        <v>9718</v>
      </c>
      <c r="AP5" s="289" t="s">
        <v>9718</v>
      </c>
      <c r="AQ5" s="289" t="s">
        <v>9718</v>
      </c>
      <c r="AR5" s="289" t="s">
        <v>9718</v>
      </c>
      <c r="AS5" s="289" t="s">
        <v>9718</v>
      </c>
      <c r="AT5" s="289" t="s">
        <v>9718</v>
      </c>
      <c r="AU5" s="289" t="s">
        <v>9718</v>
      </c>
      <c r="AV5" s="289" t="s">
        <v>9718</v>
      </c>
      <c r="AW5" s="289" t="s">
        <v>9718</v>
      </c>
      <c r="AX5" s="289" t="s">
        <v>9718</v>
      </c>
      <c r="AY5" s="289" t="s">
        <v>9718</v>
      </c>
      <c r="AZ5" s="289" t="s">
        <v>9718</v>
      </c>
      <c r="BA5" s="289" t="s">
        <v>9718</v>
      </c>
      <c r="BB5" s="289" t="s">
        <v>9718</v>
      </c>
      <c r="BC5" s="289" t="s">
        <v>9718</v>
      </c>
      <c r="BD5" s="289" t="s">
        <v>9718</v>
      </c>
      <c r="BE5" s="289" t="s">
        <v>9718</v>
      </c>
      <c r="BF5" s="289" t="s">
        <v>9718</v>
      </c>
      <c r="BG5" s="289" t="s">
        <v>9718</v>
      </c>
      <c r="BH5" s="289" t="str">
        <f>_xlfn.IFNA(VLOOKUP(C5,'INFORM Severity - hidden'!$C$5:$G$300,5,FALSE),"-")</f>
        <v>-</v>
      </c>
    </row>
    <row r="6" spans="1:60" x14ac:dyDescent="0.25">
      <c r="C6" t="s">
        <v>9720</v>
      </c>
      <c r="D6" s="289" t="str">
        <f t="shared" si="0"/>
        <v>-</v>
      </c>
      <c r="E6" s="289" t="s">
        <v>9718</v>
      </c>
      <c r="F6" s="289" t="s">
        <v>9718</v>
      </c>
      <c r="G6" s="289">
        <v>2.1</v>
      </c>
      <c r="H6" s="289">
        <v>2.2000000000000002</v>
      </c>
      <c r="I6" s="289" t="s">
        <v>9718</v>
      </c>
      <c r="J6" s="289" t="s">
        <v>9718</v>
      </c>
      <c r="K6" s="289" t="s">
        <v>9718</v>
      </c>
      <c r="L6" s="289" t="s">
        <v>9718</v>
      </c>
      <c r="M6" s="289" t="s">
        <v>9718</v>
      </c>
      <c r="N6" s="289" t="s">
        <v>9718</v>
      </c>
      <c r="O6" s="289" t="s">
        <v>9718</v>
      </c>
      <c r="P6" s="289" t="s">
        <v>9718</v>
      </c>
      <c r="Q6" s="289" t="s">
        <v>9718</v>
      </c>
      <c r="R6" s="289" t="s">
        <v>9718</v>
      </c>
      <c r="S6" s="289" t="s">
        <v>9718</v>
      </c>
      <c r="T6" s="289" t="s">
        <v>9718</v>
      </c>
      <c r="U6" s="289" t="s">
        <v>9718</v>
      </c>
      <c r="V6" s="289" t="s">
        <v>9718</v>
      </c>
      <c r="W6" s="289" t="s">
        <v>9718</v>
      </c>
      <c r="X6" s="289" t="s">
        <v>9718</v>
      </c>
      <c r="Y6" s="289" t="s">
        <v>9718</v>
      </c>
      <c r="Z6" s="289" t="s">
        <v>9718</v>
      </c>
      <c r="AA6" s="289" t="s">
        <v>9718</v>
      </c>
      <c r="AB6" s="289" t="s">
        <v>9718</v>
      </c>
      <c r="AC6" s="289" t="s">
        <v>9718</v>
      </c>
      <c r="AD6" s="289" t="s">
        <v>9718</v>
      </c>
      <c r="AE6" s="289" t="s">
        <v>9718</v>
      </c>
      <c r="AF6" s="289" t="s">
        <v>9718</v>
      </c>
      <c r="AG6" s="289" t="s">
        <v>9718</v>
      </c>
      <c r="AH6" s="289" t="s">
        <v>9718</v>
      </c>
      <c r="AI6" s="289" t="s">
        <v>9718</v>
      </c>
      <c r="AJ6" s="289" t="s">
        <v>9718</v>
      </c>
      <c r="AK6" s="289" t="s">
        <v>9718</v>
      </c>
      <c r="AL6" s="289" t="s">
        <v>9718</v>
      </c>
      <c r="AM6" s="289" t="s">
        <v>9718</v>
      </c>
      <c r="AN6" s="289" t="s">
        <v>9718</v>
      </c>
      <c r="AO6" s="289" t="s">
        <v>9718</v>
      </c>
      <c r="AP6" s="289" t="s">
        <v>9718</v>
      </c>
      <c r="AQ6" s="289" t="s">
        <v>9718</v>
      </c>
      <c r="AR6" s="289" t="s">
        <v>9718</v>
      </c>
      <c r="AS6" s="289" t="s">
        <v>9718</v>
      </c>
      <c r="AT6" s="289" t="s">
        <v>9718</v>
      </c>
      <c r="AU6" s="289" t="s">
        <v>9718</v>
      </c>
      <c r="AV6" s="289" t="s">
        <v>9718</v>
      </c>
      <c r="AW6" s="289" t="s">
        <v>9718</v>
      </c>
      <c r="AX6" s="289" t="s">
        <v>9718</v>
      </c>
      <c r="AY6" s="289" t="s">
        <v>9718</v>
      </c>
      <c r="AZ6" s="289" t="s">
        <v>9718</v>
      </c>
      <c r="BA6" s="289" t="s">
        <v>9718</v>
      </c>
      <c r="BB6" s="289" t="s">
        <v>9718</v>
      </c>
      <c r="BC6" s="289" t="s">
        <v>9718</v>
      </c>
      <c r="BD6" s="289" t="s">
        <v>9718</v>
      </c>
      <c r="BE6" s="289" t="s">
        <v>9718</v>
      </c>
      <c r="BF6" s="289" t="s">
        <v>9718</v>
      </c>
      <c r="BG6" s="289" t="s">
        <v>9718</v>
      </c>
      <c r="BH6" s="289" t="str">
        <f>_xlfn.IFNA(VLOOKUP(C6,'INFORM Severity - hidden'!$C$5:$G$300,5,FALSE),"-")</f>
        <v>-</v>
      </c>
    </row>
    <row r="7" spans="1:60" x14ac:dyDescent="0.25">
      <c r="C7" t="s">
        <v>9721</v>
      </c>
      <c r="D7" s="289" t="str">
        <f t="shared" si="0"/>
        <v>-</v>
      </c>
      <c r="E7" s="289" t="s">
        <v>9718</v>
      </c>
      <c r="F7" s="289" t="s">
        <v>9718</v>
      </c>
      <c r="G7" s="289" t="s">
        <v>9718</v>
      </c>
      <c r="H7" s="289" t="s">
        <v>9718</v>
      </c>
      <c r="I7" s="289" t="s">
        <v>9718</v>
      </c>
      <c r="J7" s="289" t="s">
        <v>9718</v>
      </c>
      <c r="K7" s="289" t="s">
        <v>9718</v>
      </c>
      <c r="L7" s="289" t="s">
        <v>9718</v>
      </c>
      <c r="M7" s="289" t="s">
        <v>9718</v>
      </c>
      <c r="N7" s="289" t="s">
        <v>9718</v>
      </c>
      <c r="O7" s="289" t="s">
        <v>9718</v>
      </c>
      <c r="P7" s="289" t="s">
        <v>9718</v>
      </c>
      <c r="Q7" s="289" t="s">
        <v>9718</v>
      </c>
      <c r="R7" s="289" t="s">
        <v>9718</v>
      </c>
      <c r="S7" s="289" t="s">
        <v>9718</v>
      </c>
      <c r="T7" s="289" t="s">
        <v>9718</v>
      </c>
      <c r="U7" s="289" t="s">
        <v>9718</v>
      </c>
      <c r="V7" s="289" t="s">
        <v>9718</v>
      </c>
      <c r="W7" s="289" t="s">
        <v>9718</v>
      </c>
      <c r="X7" s="289" t="s">
        <v>9718</v>
      </c>
      <c r="Y7" s="289" t="s">
        <v>9718</v>
      </c>
      <c r="Z7" s="289" t="s">
        <v>9718</v>
      </c>
      <c r="AA7" s="289" t="s">
        <v>9718</v>
      </c>
      <c r="AB7" s="289" t="s">
        <v>9718</v>
      </c>
      <c r="AC7" s="289" t="s">
        <v>9718</v>
      </c>
      <c r="AD7" s="289" t="s">
        <v>9718</v>
      </c>
      <c r="AE7" s="289" t="s">
        <v>9718</v>
      </c>
      <c r="AF7" s="289" t="s">
        <v>9718</v>
      </c>
      <c r="AG7" s="289" t="s">
        <v>9718</v>
      </c>
      <c r="AH7" s="289" t="s">
        <v>9718</v>
      </c>
      <c r="AI7" s="289" t="s">
        <v>9718</v>
      </c>
      <c r="AJ7" s="289" t="s">
        <v>9718</v>
      </c>
      <c r="AK7" s="289" t="s">
        <v>9718</v>
      </c>
      <c r="AL7" s="289" t="s">
        <v>9718</v>
      </c>
      <c r="AM7" s="289" t="s">
        <v>9718</v>
      </c>
      <c r="AN7" s="289" t="s">
        <v>9718</v>
      </c>
      <c r="AO7" s="289" t="s">
        <v>9718</v>
      </c>
      <c r="AP7" s="289" t="s">
        <v>9718</v>
      </c>
      <c r="AQ7" s="289" t="s">
        <v>9718</v>
      </c>
      <c r="AR7" s="289" t="s">
        <v>9718</v>
      </c>
      <c r="AS7" s="289" t="s">
        <v>9718</v>
      </c>
      <c r="AT7" s="289">
        <v>3</v>
      </c>
      <c r="AU7" s="289">
        <v>3</v>
      </c>
      <c r="AV7" s="289">
        <v>3</v>
      </c>
      <c r="AW7" s="289">
        <v>3</v>
      </c>
      <c r="AX7" s="289">
        <v>3</v>
      </c>
      <c r="AY7" s="289">
        <v>3</v>
      </c>
      <c r="AZ7" s="289">
        <v>3</v>
      </c>
      <c r="BA7" s="289">
        <v>3</v>
      </c>
      <c r="BB7" s="289">
        <v>3</v>
      </c>
      <c r="BC7" s="289">
        <v>3</v>
      </c>
      <c r="BD7" s="289" t="s">
        <v>9718</v>
      </c>
      <c r="BE7" s="289" t="s">
        <v>9718</v>
      </c>
      <c r="BF7" s="289" t="s">
        <v>9718</v>
      </c>
      <c r="BG7" s="289" t="s">
        <v>9718</v>
      </c>
      <c r="BH7" s="289" t="str">
        <f>_xlfn.IFNA(VLOOKUP(C7,'INFORM Severity - hidden'!$C$5:$G$300,5,FALSE),"-")</f>
        <v>-</v>
      </c>
    </row>
    <row r="8" spans="1:60" x14ac:dyDescent="0.25">
      <c r="A8" t="s">
        <v>1235</v>
      </c>
      <c r="B8" t="s">
        <v>1233</v>
      </c>
      <c r="C8" t="s">
        <v>1234</v>
      </c>
      <c r="D8" s="289" t="str">
        <f t="shared" si="0"/>
        <v>Stable</v>
      </c>
      <c r="E8" s="289" t="s">
        <v>9718</v>
      </c>
      <c r="F8" s="289" t="s">
        <v>9718</v>
      </c>
      <c r="G8" s="289" t="s">
        <v>9718</v>
      </c>
      <c r="H8" s="289" t="s">
        <v>9718</v>
      </c>
      <c r="I8" s="289" t="s">
        <v>9718</v>
      </c>
      <c r="J8" s="289" t="s">
        <v>9718</v>
      </c>
      <c r="K8" s="289" t="s">
        <v>9718</v>
      </c>
      <c r="L8" s="289" t="s">
        <v>9718</v>
      </c>
      <c r="M8" s="289" t="s">
        <v>9718</v>
      </c>
      <c r="N8" s="289" t="s">
        <v>9718</v>
      </c>
      <c r="O8" s="289" t="s">
        <v>9718</v>
      </c>
      <c r="P8" s="289" t="s">
        <v>9718</v>
      </c>
      <c r="Q8" s="289" t="s">
        <v>9718</v>
      </c>
      <c r="R8" s="289" t="s">
        <v>9718</v>
      </c>
      <c r="S8" s="289" t="s">
        <v>9718</v>
      </c>
      <c r="T8" s="289" t="s">
        <v>9718</v>
      </c>
      <c r="U8" s="289" t="s">
        <v>9718</v>
      </c>
      <c r="V8" s="289" t="s">
        <v>9718</v>
      </c>
      <c r="W8" s="289" t="s">
        <v>9718</v>
      </c>
      <c r="X8" s="289" t="s">
        <v>9718</v>
      </c>
      <c r="Y8" s="289" t="s">
        <v>9718</v>
      </c>
      <c r="Z8" s="289" t="s">
        <v>9718</v>
      </c>
      <c r="AA8" s="289" t="s">
        <v>9718</v>
      </c>
      <c r="AB8" s="289" t="s">
        <v>9718</v>
      </c>
      <c r="AC8" s="289" t="s">
        <v>9718</v>
      </c>
      <c r="AD8" s="289" t="s">
        <v>9718</v>
      </c>
      <c r="AE8" s="289" t="s">
        <v>9718</v>
      </c>
      <c r="AF8" s="289" t="s">
        <v>9718</v>
      </c>
      <c r="AG8" s="289" t="s">
        <v>9718</v>
      </c>
      <c r="AH8" s="289" t="s">
        <v>9718</v>
      </c>
      <c r="AI8" s="289" t="s">
        <v>9718</v>
      </c>
      <c r="AJ8" s="289" t="s">
        <v>9718</v>
      </c>
      <c r="AK8" s="289" t="s">
        <v>9718</v>
      </c>
      <c r="AL8" s="289" t="s">
        <v>9718</v>
      </c>
      <c r="AM8" s="289" t="s">
        <v>9718</v>
      </c>
      <c r="AN8" s="289">
        <v>3.1</v>
      </c>
      <c r="AO8" s="289">
        <v>3.1</v>
      </c>
      <c r="AP8" s="289">
        <v>3.1</v>
      </c>
      <c r="AQ8" s="289">
        <v>3.1</v>
      </c>
      <c r="AR8" s="289">
        <v>3.1</v>
      </c>
      <c r="AS8" s="289">
        <v>3.1</v>
      </c>
      <c r="AT8" s="289">
        <v>3.2</v>
      </c>
      <c r="AU8" s="289">
        <v>3.2</v>
      </c>
      <c r="AV8" s="289">
        <v>3.3</v>
      </c>
      <c r="AW8" s="289">
        <v>3.3</v>
      </c>
      <c r="AX8" s="289">
        <v>3.3</v>
      </c>
      <c r="AY8" s="289">
        <v>3.1</v>
      </c>
      <c r="AZ8" s="289">
        <v>3.1</v>
      </c>
      <c r="BA8" s="289">
        <v>3.1</v>
      </c>
      <c r="BB8" s="289">
        <v>3.1</v>
      </c>
      <c r="BC8" s="289">
        <v>3.1</v>
      </c>
      <c r="BD8" s="289">
        <v>3.1</v>
      </c>
      <c r="BE8" s="289">
        <v>3.1</v>
      </c>
      <c r="BF8" s="289">
        <v>3.1</v>
      </c>
      <c r="BG8" s="289">
        <v>3.1</v>
      </c>
      <c r="BH8" s="289">
        <f>_xlfn.IFNA(VLOOKUP(C8,'INFORM Severity - hidden'!$C$5:$G$300,5,FALSE),"-")</f>
        <v>3.1</v>
      </c>
    </row>
    <row r="9" spans="1:60" x14ac:dyDescent="0.25">
      <c r="C9" t="s">
        <v>9722</v>
      </c>
      <c r="D9" s="289" t="str">
        <f t="shared" si="0"/>
        <v>-</v>
      </c>
      <c r="E9" s="289" t="s">
        <v>9718</v>
      </c>
      <c r="F9" s="289">
        <v>0.9</v>
      </c>
      <c r="G9" s="289" t="s">
        <v>9718</v>
      </c>
      <c r="H9" s="289" t="s">
        <v>9718</v>
      </c>
      <c r="I9" s="289" t="s">
        <v>9718</v>
      </c>
      <c r="J9" s="289" t="s">
        <v>9718</v>
      </c>
      <c r="K9" s="289" t="s">
        <v>9718</v>
      </c>
      <c r="L9" s="289" t="s">
        <v>9718</v>
      </c>
      <c r="M9" s="289" t="s">
        <v>9718</v>
      </c>
      <c r="N9" s="289" t="s">
        <v>9718</v>
      </c>
      <c r="O9" s="289" t="s">
        <v>9718</v>
      </c>
      <c r="P9" s="289" t="s">
        <v>9718</v>
      </c>
      <c r="Q9" s="289" t="s">
        <v>9718</v>
      </c>
      <c r="R9" s="289" t="s">
        <v>9718</v>
      </c>
      <c r="S9" s="289" t="s">
        <v>9718</v>
      </c>
      <c r="T9" s="289" t="s">
        <v>9718</v>
      </c>
      <c r="U9" s="289" t="s">
        <v>9718</v>
      </c>
      <c r="V9" s="289" t="s">
        <v>9718</v>
      </c>
      <c r="W9" s="289" t="s">
        <v>9718</v>
      </c>
      <c r="X9" s="289" t="s">
        <v>9718</v>
      </c>
      <c r="Y9" s="289" t="s">
        <v>9718</v>
      </c>
      <c r="Z9" s="289" t="s">
        <v>9718</v>
      </c>
      <c r="AA9" s="289" t="s">
        <v>9718</v>
      </c>
      <c r="AB9" s="289" t="s">
        <v>9718</v>
      </c>
      <c r="AC9" s="289" t="s">
        <v>9718</v>
      </c>
      <c r="AD9" s="289" t="s">
        <v>9718</v>
      </c>
      <c r="AE9" s="289" t="s">
        <v>9718</v>
      </c>
      <c r="AF9" s="289" t="s">
        <v>9718</v>
      </c>
      <c r="AG9" s="289" t="s">
        <v>9718</v>
      </c>
      <c r="AH9" s="289" t="s">
        <v>9718</v>
      </c>
      <c r="AI9" s="289" t="s">
        <v>9718</v>
      </c>
      <c r="AJ9" s="289" t="s">
        <v>9718</v>
      </c>
      <c r="AK9" s="289" t="s">
        <v>9718</v>
      </c>
      <c r="AL9" s="289" t="s">
        <v>9718</v>
      </c>
      <c r="AM9" s="289" t="s">
        <v>9718</v>
      </c>
      <c r="AN9" s="289" t="s">
        <v>9718</v>
      </c>
      <c r="AO9" s="289" t="s">
        <v>9718</v>
      </c>
      <c r="AP9" s="289" t="s">
        <v>9718</v>
      </c>
      <c r="AQ9" s="289" t="s">
        <v>9718</v>
      </c>
      <c r="AR9" s="289" t="s">
        <v>9718</v>
      </c>
      <c r="AS9" s="289" t="s">
        <v>9718</v>
      </c>
      <c r="AT9" s="289" t="s">
        <v>9718</v>
      </c>
      <c r="AU9" s="289" t="s">
        <v>9718</v>
      </c>
      <c r="AV9" s="289" t="s">
        <v>9718</v>
      </c>
      <c r="AW9" s="289" t="s">
        <v>9718</v>
      </c>
      <c r="AX9" s="289" t="s">
        <v>9718</v>
      </c>
      <c r="AY9" s="289" t="s">
        <v>9718</v>
      </c>
      <c r="AZ9" s="289" t="s">
        <v>9718</v>
      </c>
      <c r="BA9" s="289" t="s">
        <v>9718</v>
      </c>
      <c r="BB9" s="289" t="s">
        <v>9718</v>
      </c>
      <c r="BC9" s="289" t="s">
        <v>9718</v>
      </c>
      <c r="BD9" s="289" t="s">
        <v>9718</v>
      </c>
      <c r="BE9" s="289" t="s">
        <v>9718</v>
      </c>
      <c r="BF9" s="289" t="s">
        <v>9718</v>
      </c>
      <c r="BG9" s="289" t="s">
        <v>9718</v>
      </c>
      <c r="BH9" s="289" t="str">
        <f>_xlfn.IFNA(VLOOKUP(C9,'INFORM Severity - hidden'!$C$5:$G$300,5,FALSE),"-")</f>
        <v>-</v>
      </c>
    </row>
    <row r="10" spans="1:60" x14ac:dyDescent="0.25">
      <c r="A10" t="s">
        <v>1061</v>
      </c>
      <c r="B10" t="s">
        <v>1059</v>
      </c>
      <c r="C10" t="s">
        <v>1060</v>
      </c>
      <c r="D10" s="289" t="str">
        <f t="shared" si="0"/>
        <v>Increasing</v>
      </c>
      <c r="E10" s="289" t="s">
        <v>9718</v>
      </c>
      <c r="F10" s="289" t="s">
        <v>9718</v>
      </c>
      <c r="G10" s="289" t="s">
        <v>9718</v>
      </c>
      <c r="H10" s="289" t="s">
        <v>9718</v>
      </c>
      <c r="I10" s="289" t="s">
        <v>9718</v>
      </c>
      <c r="J10" s="289" t="s">
        <v>9718</v>
      </c>
      <c r="K10" s="289" t="s">
        <v>9718</v>
      </c>
      <c r="L10" s="289" t="s">
        <v>9718</v>
      </c>
      <c r="M10" s="289" t="s">
        <v>9718</v>
      </c>
      <c r="N10" s="289" t="s">
        <v>9718</v>
      </c>
      <c r="O10" s="289" t="s">
        <v>9718</v>
      </c>
      <c r="P10" s="289" t="s">
        <v>9718</v>
      </c>
      <c r="Q10" s="289" t="s">
        <v>9718</v>
      </c>
      <c r="R10" s="289" t="s">
        <v>9718</v>
      </c>
      <c r="S10" s="289" t="s">
        <v>9718</v>
      </c>
      <c r="T10" s="289" t="s">
        <v>9718</v>
      </c>
      <c r="U10" s="289" t="s">
        <v>9718</v>
      </c>
      <c r="V10" s="289" t="s">
        <v>9718</v>
      </c>
      <c r="W10" s="289" t="s">
        <v>9718</v>
      </c>
      <c r="X10" s="289" t="s">
        <v>9718</v>
      </c>
      <c r="Y10" s="289" t="s">
        <v>9718</v>
      </c>
      <c r="Z10" s="289" t="s">
        <v>9718</v>
      </c>
      <c r="AA10" s="289" t="s">
        <v>9718</v>
      </c>
      <c r="AB10" s="289" t="s">
        <v>9718</v>
      </c>
      <c r="AC10" s="289">
        <v>1.7</v>
      </c>
      <c r="AD10" s="289">
        <v>1.7</v>
      </c>
      <c r="AE10" s="289">
        <v>1.6</v>
      </c>
      <c r="AF10" s="289">
        <v>1.7</v>
      </c>
      <c r="AG10" s="289">
        <v>1.7</v>
      </c>
      <c r="AH10" s="289">
        <v>1.7</v>
      </c>
      <c r="AI10" s="289">
        <v>1.7</v>
      </c>
      <c r="AJ10" s="289">
        <v>1.6</v>
      </c>
      <c r="AK10" s="289">
        <v>1.6</v>
      </c>
      <c r="AL10" s="289">
        <v>1.5</v>
      </c>
      <c r="AM10" s="289">
        <v>1.5</v>
      </c>
      <c r="AN10" s="289">
        <v>1.5</v>
      </c>
      <c r="AO10" s="289">
        <v>1.5</v>
      </c>
      <c r="AP10" s="289">
        <v>1.5</v>
      </c>
      <c r="AQ10" s="289">
        <v>1.5</v>
      </c>
      <c r="AR10" s="289">
        <v>1.5</v>
      </c>
      <c r="AS10" s="289">
        <v>1.5</v>
      </c>
      <c r="AT10" s="289">
        <v>1.3</v>
      </c>
      <c r="AU10" s="289">
        <v>1.3</v>
      </c>
      <c r="AV10" s="289">
        <v>1.3</v>
      </c>
      <c r="AW10" s="289">
        <v>1.3</v>
      </c>
      <c r="AX10" s="289">
        <v>1.3</v>
      </c>
      <c r="AY10" s="289">
        <v>1.3</v>
      </c>
      <c r="AZ10" s="289">
        <v>1.3</v>
      </c>
      <c r="BA10" s="289">
        <v>1.3</v>
      </c>
      <c r="BB10" s="289">
        <v>1.3</v>
      </c>
      <c r="BC10" s="289">
        <v>1.1000000000000001</v>
      </c>
      <c r="BD10" s="289">
        <v>1.2</v>
      </c>
      <c r="BE10" s="289">
        <v>1.3</v>
      </c>
      <c r="BF10" s="289">
        <v>1.9</v>
      </c>
      <c r="BG10" s="289">
        <v>1.9</v>
      </c>
      <c r="BH10" s="289">
        <f>_xlfn.IFNA(VLOOKUP(C10,'INFORM Severity - hidden'!$C$5:$G$300,5,FALSE),"-")</f>
        <v>1.9</v>
      </c>
    </row>
    <row r="11" spans="1:60" x14ac:dyDescent="0.25">
      <c r="A11" t="s">
        <v>1070</v>
      </c>
      <c r="B11" t="s">
        <v>1068</v>
      </c>
      <c r="C11" t="s">
        <v>1069</v>
      </c>
      <c r="D11" s="289" t="str">
        <f t="shared" si="0"/>
        <v>Increasing</v>
      </c>
      <c r="E11" s="289" t="s">
        <v>9718</v>
      </c>
      <c r="F11" s="289" t="s">
        <v>9718</v>
      </c>
      <c r="G11" s="289" t="s">
        <v>9718</v>
      </c>
      <c r="H11" s="289" t="s">
        <v>9718</v>
      </c>
      <c r="I11" s="289" t="s">
        <v>9718</v>
      </c>
      <c r="J11" s="289" t="s">
        <v>9718</v>
      </c>
      <c r="K11" s="289" t="s">
        <v>9718</v>
      </c>
      <c r="L11" s="289" t="s">
        <v>9718</v>
      </c>
      <c r="M11" s="289" t="s">
        <v>9718</v>
      </c>
      <c r="N11" s="289" t="s">
        <v>9718</v>
      </c>
      <c r="O11" s="289" t="s">
        <v>9718</v>
      </c>
      <c r="P11" s="289" t="s">
        <v>9718</v>
      </c>
      <c r="Q11" s="289" t="s">
        <v>9718</v>
      </c>
      <c r="R11" s="289" t="s">
        <v>9718</v>
      </c>
      <c r="S11" s="289" t="s">
        <v>9718</v>
      </c>
      <c r="T11" s="289" t="s">
        <v>9718</v>
      </c>
      <c r="U11" s="289" t="s">
        <v>9718</v>
      </c>
      <c r="V11" s="289" t="s">
        <v>9718</v>
      </c>
      <c r="W11" s="289" t="s">
        <v>9718</v>
      </c>
      <c r="X11" s="289" t="s">
        <v>9718</v>
      </c>
      <c r="Y11" s="289" t="s">
        <v>9718</v>
      </c>
      <c r="Z11" s="289" t="s">
        <v>9718</v>
      </c>
      <c r="AA11" s="289" t="s">
        <v>9718</v>
      </c>
      <c r="AB11" s="289" t="s">
        <v>9718</v>
      </c>
      <c r="AC11" s="289" t="s">
        <v>9718</v>
      </c>
      <c r="AD11" s="289" t="s">
        <v>9718</v>
      </c>
      <c r="AE11" s="289" t="s">
        <v>9718</v>
      </c>
      <c r="AF11" s="289" t="s">
        <v>9718</v>
      </c>
      <c r="AG11" s="289" t="s">
        <v>9718</v>
      </c>
      <c r="AH11" s="289" t="s">
        <v>9718</v>
      </c>
      <c r="AI11" s="289" t="s">
        <v>9718</v>
      </c>
      <c r="AJ11" s="289" t="s">
        <v>9718</v>
      </c>
      <c r="AK11" s="289" t="s">
        <v>9718</v>
      </c>
      <c r="AL11" s="289" t="s">
        <v>9718</v>
      </c>
      <c r="AM11" s="289" t="s">
        <v>9718</v>
      </c>
      <c r="AN11" s="289" t="s">
        <v>9718</v>
      </c>
      <c r="AO11" s="289" t="s">
        <v>9718</v>
      </c>
      <c r="AP11" s="289" t="s">
        <v>9718</v>
      </c>
      <c r="AQ11" s="289" t="s">
        <v>9718</v>
      </c>
      <c r="AR11" s="289" t="s">
        <v>9718</v>
      </c>
      <c r="AS11" s="289" t="s">
        <v>9718</v>
      </c>
      <c r="AT11" s="289" t="s">
        <v>9718</v>
      </c>
      <c r="AU11" s="289">
        <v>1.8</v>
      </c>
      <c r="AV11" s="289">
        <v>1.8</v>
      </c>
      <c r="AW11" s="289">
        <v>1.8</v>
      </c>
      <c r="AX11" s="289">
        <v>1.8</v>
      </c>
      <c r="AY11" s="289">
        <v>1.8</v>
      </c>
      <c r="AZ11" s="289">
        <v>1.8</v>
      </c>
      <c r="BA11" s="289">
        <v>1.8</v>
      </c>
      <c r="BB11" s="289">
        <v>1.8</v>
      </c>
      <c r="BC11" s="289">
        <v>1.8</v>
      </c>
      <c r="BD11" s="289">
        <v>1.8</v>
      </c>
      <c r="BE11" s="289">
        <v>1.9</v>
      </c>
      <c r="BF11" s="289">
        <v>2.2000000000000002</v>
      </c>
      <c r="BG11" s="289">
        <v>2.2000000000000002</v>
      </c>
      <c r="BH11" s="289">
        <f>_xlfn.IFNA(VLOOKUP(C11,'INFORM Severity - hidden'!$C$5:$G$300,5,FALSE),"-")</f>
        <v>2.2000000000000002</v>
      </c>
    </row>
    <row r="12" spans="1:60" x14ac:dyDescent="0.25">
      <c r="A12" t="s">
        <v>522</v>
      </c>
      <c r="B12" t="s">
        <v>520</v>
      </c>
      <c r="C12" t="s">
        <v>521</v>
      </c>
      <c r="D12" s="289" t="str">
        <f t="shared" si="0"/>
        <v>Decreasing</v>
      </c>
      <c r="E12" s="289" t="s">
        <v>9718</v>
      </c>
      <c r="F12" s="289">
        <v>3.5</v>
      </c>
      <c r="G12" s="289">
        <v>3.5</v>
      </c>
      <c r="H12" s="289">
        <v>3.8</v>
      </c>
      <c r="I12" s="289">
        <v>3.8</v>
      </c>
      <c r="J12" s="289">
        <v>3.8</v>
      </c>
      <c r="K12" s="289">
        <v>3.8</v>
      </c>
      <c r="L12" s="289">
        <v>3.8</v>
      </c>
      <c r="M12" s="289">
        <v>3.8</v>
      </c>
      <c r="N12" s="289">
        <v>3.8</v>
      </c>
      <c r="O12" s="289">
        <v>3.8</v>
      </c>
      <c r="P12" s="289">
        <v>3.8</v>
      </c>
      <c r="Q12" s="289">
        <v>3.7</v>
      </c>
      <c r="R12" s="289">
        <v>3.7</v>
      </c>
      <c r="S12" s="289">
        <v>3.3</v>
      </c>
      <c r="T12" s="289">
        <v>3.3</v>
      </c>
      <c r="U12" s="289">
        <v>3.2</v>
      </c>
      <c r="V12" s="289">
        <v>3.3</v>
      </c>
      <c r="W12" s="289">
        <v>3.3</v>
      </c>
      <c r="X12" s="289">
        <v>3.3</v>
      </c>
      <c r="Y12" s="289">
        <v>3.3</v>
      </c>
      <c r="Z12" s="289">
        <v>3.4</v>
      </c>
      <c r="AA12" s="289">
        <v>3.3</v>
      </c>
      <c r="AB12" s="289">
        <v>3.3</v>
      </c>
      <c r="AC12" s="289">
        <v>3.3</v>
      </c>
      <c r="AD12" s="289">
        <v>3.3</v>
      </c>
      <c r="AE12" s="289">
        <v>3.8</v>
      </c>
      <c r="AF12" s="289">
        <v>3.8</v>
      </c>
      <c r="AG12" s="289">
        <v>3.8</v>
      </c>
      <c r="AH12" s="289">
        <v>3.8</v>
      </c>
      <c r="AI12" s="289">
        <v>3.8</v>
      </c>
      <c r="AJ12" s="289">
        <v>3.8</v>
      </c>
      <c r="AK12" s="289">
        <v>3.8</v>
      </c>
      <c r="AL12" s="289">
        <v>3.8</v>
      </c>
      <c r="AM12" s="289">
        <v>3.8</v>
      </c>
      <c r="AN12" s="289">
        <v>3.8</v>
      </c>
      <c r="AO12" s="289">
        <v>3.8</v>
      </c>
      <c r="AP12" s="289">
        <v>3.8</v>
      </c>
      <c r="AQ12" s="289">
        <v>3.5</v>
      </c>
      <c r="AR12" s="289">
        <v>3.5</v>
      </c>
      <c r="AS12" s="289">
        <v>3.5</v>
      </c>
      <c r="AT12" s="289">
        <v>3.5</v>
      </c>
      <c r="AU12" s="289">
        <v>3.5</v>
      </c>
      <c r="AV12" s="289">
        <v>3.5</v>
      </c>
      <c r="AW12" s="289">
        <v>3.5</v>
      </c>
      <c r="AX12" s="289">
        <v>3.5</v>
      </c>
      <c r="AY12" s="289">
        <v>3.5</v>
      </c>
      <c r="AZ12" s="289">
        <v>3.5</v>
      </c>
      <c r="BA12" s="289">
        <v>3.5</v>
      </c>
      <c r="BB12" s="289">
        <v>3.5</v>
      </c>
      <c r="BC12" s="289">
        <v>3.5</v>
      </c>
      <c r="BD12" s="289">
        <v>3.5</v>
      </c>
      <c r="BE12" s="289">
        <v>3.5</v>
      </c>
      <c r="BF12" s="289">
        <v>3.6</v>
      </c>
      <c r="BG12" s="289">
        <v>3.3</v>
      </c>
      <c r="BH12" s="289">
        <f>_xlfn.IFNA(VLOOKUP(C12,'INFORM Severity - hidden'!$C$5:$G$300,5,FALSE),"-")</f>
        <v>3.3</v>
      </c>
    </row>
    <row r="13" spans="1:60" x14ac:dyDescent="0.25">
      <c r="C13" t="s">
        <v>9723</v>
      </c>
      <c r="D13" s="289" t="str">
        <f t="shared" si="0"/>
        <v>-</v>
      </c>
      <c r="E13" s="289" t="s">
        <v>9718</v>
      </c>
      <c r="F13" s="289">
        <v>3.5</v>
      </c>
      <c r="G13" s="289">
        <v>3.5</v>
      </c>
      <c r="H13" s="289" t="s">
        <v>9718</v>
      </c>
      <c r="I13" s="289" t="s">
        <v>9718</v>
      </c>
      <c r="J13" s="289" t="s">
        <v>9718</v>
      </c>
      <c r="K13" s="289" t="s">
        <v>9718</v>
      </c>
      <c r="L13" s="289" t="s">
        <v>9718</v>
      </c>
      <c r="M13" s="289" t="s">
        <v>9718</v>
      </c>
      <c r="N13" s="289" t="s">
        <v>9718</v>
      </c>
      <c r="O13" s="289" t="s">
        <v>9718</v>
      </c>
      <c r="P13" s="289" t="s">
        <v>9718</v>
      </c>
      <c r="Q13" s="289" t="s">
        <v>9718</v>
      </c>
      <c r="R13" s="289" t="s">
        <v>9718</v>
      </c>
      <c r="S13" s="289" t="s">
        <v>9718</v>
      </c>
      <c r="T13" s="289" t="s">
        <v>9718</v>
      </c>
      <c r="U13" s="289" t="s">
        <v>9718</v>
      </c>
      <c r="V13" s="289" t="s">
        <v>9718</v>
      </c>
      <c r="W13" s="289" t="s">
        <v>9718</v>
      </c>
      <c r="X13" s="289" t="s">
        <v>9718</v>
      </c>
      <c r="Y13" s="289" t="s">
        <v>9718</v>
      </c>
      <c r="Z13" s="289" t="s">
        <v>9718</v>
      </c>
      <c r="AA13" s="289" t="s">
        <v>9718</v>
      </c>
      <c r="AB13" s="289" t="s">
        <v>9718</v>
      </c>
      <c r="AC13" s="289" t="s">
        <v>9718</v>
      </c>
      <c r="AD13" s="289" t="s">
        <v>9718</v>
      </c>
      <c r="AE13" s="289" t="s">
        <v>9718</v>
      </c>
      <c r="AF13" s="289" t="s">
        <v>9718</v>
      </c>
      <c r="AG13" s="289" t="s">
        <v>9718</v>
      </c>
      <c r="AH13" s="289" t="s">
        <v>9718</v>
      </c>
      <c r="AI13" s="289" t="s">
        <v>9718</v>
      </c>
      <c r="AJ13" s="289" t="s">
        <v>9718</v>
      </c>
      <c r="AK13" s="289" t="s">
        <v>9718</v>
      </c>
      <c r="AL13" s="289" t="s">
        <v>9718</v>
      </c>
      <c r="AM13" s="289" t="s">
        <v>9718</v>
      </c>
      <c r="AN13" s="289" t="s">
        <v>9718</v>
      </c>
      <c r="AO13" s="289" t="s">
        <v>9718</v>
      </c>
      <c r="AP13" s="289" t="s">
        <v>9718</v>
      </c>
      <c r="AQ13" s="289" t="s">
        <v>9718</v>
      </c>
      <c r="AR13" s="289" t="s">
        <v>9718</v>
      </c>
      <c r="AS13" s="289" t="s">
        <v>9718</v>
      </c>
      <c r="AT13" s="289" t="s">
        <v>9718</v>
      </c>
      <c r="AU13" s="289" t="s">
        <v>9718</v>
      </c>
      <c r="AV13" s="289" t="s">
        <v>9718</v>
      </c>
      <c r="AW13" s="289" t="s">
        <v>9718</v>
      </c>
      <c r="AX13" s="289" t="s">
        <v>9718</v>
      </c>
      <c r="AY13" s="289" t="s">
        <v>9718</v>
      </c>
      <c r="AZ13" s="289" t="s">
        <v>9718</v>
      </c>
      <c r="BA13" s="289" t="s">
        <v>9718</v>
      </c>
      <c r="BB13" s="289" t="s">
        <v>9718</v>
      </c>
      <c r="BC13" s="289" t="s">
        <v>9718</v>
      </c>
      <c r="BD13" s="289" t="s">
        <v>9718</v>
      </c>
      <c r="BE13" s="289" t="s">
        <v>9718</v>
      </c>
      <c r="BF13" s="289" t="s">
        <v>9718</v>
      </c>
      <c r="BG13" s="289" t="s">
        <v>9718</v>
      </c>
      <c r="BH13" s="289" t="str">
        <f>_xlfn.IFNA(VLOOKUP(C13,'INFORM Severity - hidden'!$C$5:$G$300,5,FALSE),"-")</f>
        <v>-</v>
      </c>
    </row>
    <row r="14" spans="1:60" x14ac:dyDescent="0.25">
      <c r="C14" t="s">
        <v>9724</v>
      </c>
      <c r="D14" s="289" t="str">
        <f t="shared" si="0"/>
        <v>-</v>
      </c>
      <c r="E14" s="289" t="s">
        <v>9718</v>
      </c>
      <c r="F14" s="289">
        <v>1.7</v>
      </c>
      <c r="G14" s="289">
        <v>1.7</v>
      </c>
      <c r="H14" s="289" t="s">
        <v>9718</v>
      </c>
      <c r="I14" s="289" t="s">
        <v>9718</v>
      </c>
      <c r="J14" s="289" t="s">
        <v>9718</v>
      </c>
      <c r="K14" s="289" t="s">
        <v>9718</v>
      </c>
      <c r="L14" s="289" t="s">
        <v>9718</v>
      </c>
      <c r="M14" s="289" t="s">
        <v>9718</v>
      </c>
      <c r="N14" s="289" t="s">
        <v>9718</v>
      </c>
      <c r="O14" s="289" t="s">
        <v>9718</v>
      </c>
      <c r="P14" s="289" t="s">
        <v>9718</v>
      </c>
      <c r="Q14" s="289" t="s">
        <v>9718</v>
      </c>
      <c r="R14" s="289" t="s">
        <v>9718</v>
      </c>
      <c r="S14" s="289" t="s">
        <v>9718</v>
      </c>
      <c r="T14" s="289" t="s">
        <v>9718</v>
      </c>
      <c r="U14" s="289" t="s">
        <v>9718</v>
      </c>
      <c r="V14" s="289" t="s">
        <v>9718</v>
      </c>
      <c r="W14" s="289" t="s">
        <v>9718</v>
      </c>
      <c r="X14" s="289" t="s">
        <v>9718</v>
      </c>
      <c r="Y14" s="289" t="s">
        <v>9718</v>
      </c>
      <c r="Z14" s="289" t="s">
        <v>9718</v>
      </c>
      <c r="AA14" s="289" t="s">
        <v>9718</v>
      </c>
      <c r="AB14" s="289" t="s">
        <v>9718</v>
      </c>
      <c r="AC14" s="289" t="s">
        <v>9718</v>
      </c>
      <c r="AD14" s="289" t="s">
        <v>9718</v>
      </c>
      <c r="AE14" s="289" t="s">
        <v>9718</v>
      </c>
      <c r="AF14" s="289" t="s">
        <v>9718</v>
      </c>
      <c r="AG14" s="289" t="s">
        <v>9718</v>
      </c>
      <c r="AH14" s="289" t="s">
        <v>9718</v>
      </c>
      <c r="AI14" s="289" t="s">
        <v>9718</v>
      </c>
      <c r="AJ14" s="289" t="s">
        <v>9718</v>
      </c>
      <c r="AK14" s="289" t="s">
        <v>9718</v>
      </c>
      <c r="AL14" s="289" t="s">
        <v>9718</v>
      </c>
      <c r="AM14" s="289" t="s">
        <v>9718</v>
      </c>
      <c r="AN14" s="289" t="s">
        <v>9718</v>
      </c>
      <c r="AO14" s="289" t="s">
        <v>9718</v>
      </c>
      <c r="AP14" s="289" t="s">
        <v>9718</v>
      </c>
      <c r="AQ14" s="289" t="s">
        <v>9718</v>
      </c>
      <c r="AR14" s="289" t="s">
        <v>9718</v>
      </c>
      <c r="AS14" s="289" t="s">
        <v>9718</v>
      </c>
      <c r="AT14" s="289" t="s">
        <v>9718</v>
      </c>
      <c r="AU14" s="289" t="s">
        <v>9718</v>
      </c>
      <c r="AV14" s="289" t="s">
        <v>9718</v>
      </c>
      <c r="AW14" s="289" t="s">
        <v>9718</v>
      </c>
      <c r="AX14" s="289" t="s">
        <v>9718</v>
      </c>
      <c r="AY14" s="289" t="s">
        <v>9718</v>
      </c>
      <c r="AZ14" s="289" t="s">
        <v>9718</v>
      </c>
      <c r="BA14" s="289" t="s">
        <v>9718</v>
      </c>
      <c r="BB14" s="289" t="s">
        <v>9718</v>
      </c>
      <c r="BC14" s="289" t="s">
        <v>9718</v>
      </c>
      <c r="BD14" s="289" t="s">
        <v>9718</v>
      </c>
      <c r="BE14" s="289" t="s">
        <v>9718</v>
      </c>
      <c r="BF14" s="289" t="s">
        <v>9718</v>
      </c>
      <c r="BG14" s="289" t="s">
        <v>9718</v>
      </c>
      <c r="BH14" s="289" t="str">
        <f>_xlfn.IFNA(VLOOKUP(C14,'INFORM Severity - hidden'!$C$5:$G$300,5,FALSE),"-")</f>
        <v>-</v>
      </c>
    </row>
    <row r="15" spans="1:60" x14ac:dyDescent="0.25">
      <c r="A15" t="s">
        <v>331</v>
      </c>
      <c r="B15" t="s">
        <v>329</v>
      </c>
      <c r="C15" t="s">
        <v>330</v>
      </c>
      <c r="D15" s="289" t="str">
        <f t="shared" si="0"/>
        <v>Decreasing</v>
      </c>
      <c r="E15" s="289" t="s">
        <v>9718</v>
      </c>
      <c r="F15" s="289">
        <v>3</v>
      </c>
      <c r="G15" s="289">
        <v>3.1</v>
      </c>
      <c r="H15" s="289">
        <v>3.2</v>
      </c>
      <c r="I15" s="289">
        <v>3.2</v>
      </c>
      <c r="J15" s="289">
        <v>3.1</v>
      </c>
      <c r="K15" s="289">
        <v>3.2</v>
      </c>
      <c r="L15" s="289">
        <v>3.2</v>
      </c>
      <c r="M15" s="289">
        <v>3.2</v>
      </c>
      <c r="N15" s="289">
        <v>3.2</v>
      </c>
      <c r="O15" s="289">
        <v>3.2</v>
      </c>
      <c r="P15" s="289">
        <v>3.2</v>
      </c>
      <c r="Q15" s="289">
        <v>3.2</v>
      </c>
      <c r="R15" s="289">
        <v>3.4</v>
      </c>
      <c r="S15" s="289">
        <v>3.4</v>
      </c>
      <c r="T15" s="289">
        <v>3.4</v>
      </c>
      <c r="U15" s="289">
        <v>3.4</v>
      </c>
      <c r="V15" s="289">
        <v>3.9</v>
      </c>
      <c r="W15" s="289">
        <v>3.9</v>
      </c>
      <c r="X15" s="289">
        <v>3.9</v>
      </c>
      <c r="Y15" s="289">
        <v>3.9</v>
      </c>
      <c r="Z15" s="289">
        <v>3.8</v>
      </c>
      <c r="AA15" s="289">
        <v>3.9</v>
      </c>
      <c r="AB15" s="289">
        <v>4</v>
      </c>
      <c r="AC15" s="289">
        <v>3.9</v>
      </c>
      <c r="AD15" s="289">
        <v>3.9</v>
      </c>
      <c r="AE15" s="289">
        <v>3.9</v>
      </c>
      <c r="AF15" s="289">
        <v>4</v>
      </c>
      <c r="AG15" s="289">
        <v>4</v>
      </c>
      <c r="AH15" s="289">
        <v>4</v>
      </c>
      <c r="AI15" s="289">
        <v>4</v>
      </c>
      <c r="AJ15" s="289">
        <v>4</v>
      </c>
      <c r="AK15" s="289">
        <v>4</v>
      </c>
      <c r="AL15" s="289">
        <v>4</v>
      </c>
      <c r="AM15" s="289">
        <v>3.9</v>
      </c>
      <c r="AN15" s="289">
        <v>3.9</v>
      </c>
      <c r="AO15" s="289">
        <v>3.9</v>
      </c>
      <c r="AP15" s="289">
        <v>3.9</v>
      </c>
      <c r="AQ15" s="289">
        <v>3.9</v>
      </c>
      <c r="AR15" s="289">
        <v>3.9</v>
      </c>
      <c r="AS15" s="289">
        <v>3.9</v>
      </c>
      <c r="AT15" s="289">
        <v>3.9</v>
      </c>
      <c r="AU15" s="289">
        <v>3.9</v>
      </c>
      <c r="AV15" s="289">
        <v>3.9</v>
      </c>
      <c r="AW15" s="289">
        <v>3.7</v>
      </c>
      <c r="AX15" s="289">
        <v>3.8</v>
      </c>
      <c r="AY15" s="289">
        <v>3.8</v>
      </c>
      <c r="AZ15" s="289">
        <v>3.7</v>
      </c>
      <c r="BA15" s="289">
        <v>3.7</v>
      </c>
      <c r="BB15" s="289">
        <v>4</v>
      </c>
      <c r="BC15" s="289">
        <v>4</v>
      </c>
      <c r="BD15" s="289">
        <v>4</v>
      </c>
      <c r="BE15" s="289">
        <v>4</v>
      </c>
      <c r="BF15" s="289">
        <v>3.9</v>
      </c>
      <c r="BG15" s="289">
        <v>3.9</v>
      </c>
      <c r="BH15" s="289">
        <f>_xlfn.IFNA(VLOOKUP(C15,'INFORM Severity - hidden'!$C$5:$G$300,5,FALSE),"-")</f>
        <v>3.9</v>
      </c>
    </row>
    <row r="16" spans="1:60" x14ac:dyDescent="0.25">
      <c r="C16" t="s">
        <v>9725</v>
      </c>
      <c r="D16" s="289" t="str">
        <f t="shared" si="0"/>
        <v>-</v>
      </c>
      <c r="E16" s="289" t="s">
        <v>9718</v>
      </c>
      <c r="F16" s="289" t="s">
        <v>9718</v>
      </c>
      <c r="G16" s="289" t="s">
        <v>9718</v>
      </c>
      <c r="H16" s="289" t="s">
        <v>9718</v>
      </c>
      <c r="I16" s="289" t="s">
        <v>9718</v>
      </c>
      <c r="J16" s="289" t="s">
        <v>9718</v>
      </c>
      <c r="K16" s="289" t="s">
        <v>9718</v>
      </c>
      <c r="L16" s="289" t="s">
        <v>9718</v>
      </c>
      <c r="M16" s="289" t="s">
        <v>9718</v>
      </c>
      <c r="N16" s="289" t="s">
        <v>9718</v>
      </c>
      <c r="O16" s="289" t="s">
        <v>9718</v>
      </c>
      <c r="P16" s="289" t="s">
        <v>9718</v>
      </c>
      <c r="Q16" s="289" t="s">
        <v>9718</v>
      </c>
      <c r="R16" s="289" t="s">
        <v>9718</v>
      </c>
      <c r="S16" s="289" t="s">
        <v>9718</v>
      </c>
      <c r="T16" s="289" t="s">
        <v>9718</v>
      </c>
      <c r="U16" s="289" t="s">
        <v>9718</v>
      </c>
      <c r="V16" s="289" t="s">
        <v>9718</v>
      </c>
      <c r="W16" s="289" t="s">
        <v>9718</v>
      </c>
      <c r="X16" s="289" t="s">
        <v>9718</v>
      </c>
      <c r="Y16" s="289">
        <v>2.4</v>
      </c>
      <c r="Z16" s="289">
        <v>2.2999999999999998</v>
      </c>
      <c r="AA16" s="289">
        <v>2.4</v>
      </c>
      <c r="AB16" s="289">
        <v>2.4</v>
      </c>
      <c r="AC16" s="289">
        <v>2.4</v>
      </c>
      <c r="AD16" s="289" t="s">
        <v>9718</v>
      </c>
      <c r="AE16" s="289" t="s">
        <v>9718</v>
      </c>
      <c r="AF16" s="289" t="s">
        <v>9718</v>
      </c>
      <c r="AG16" s="289" t="s">
        <v>9718</v>
      </c>
      <c r="AH16" s="289" t="s">
        <v>9718</v>
      </c>
      <c r="AI16" s="289" t="s">
        <v>9718</v>
      </c>
      <c r="AJ16" s="289" t="s">
        <v>9718</v>
      </c>
      <c r="AK16" s="289" t="s">
        <v>9718</v>
      </c>
      <c r="AL16" s="289" t="s">
        <v>9718</v>
      </c>
      <c r="AM16" s="289" t="s">
        <v>9718</v>
      </c>
      <c r="AN16" s="289" t="s">
        <v>9718</v>
      </c>
      <c r="AO16" s="289" t="s">
        <v>9718</v>
      </c>
      <c r="AP16" s="289" t="s">
        <v>9718</v>
      </c>
      <c r="AQ16" s="289" t="s">
        <v>9718</v>
      </c>
      <c r="AR16" s="289" t="s">
        <v>9718</v>
      </c>
      <c r="AS16" s="289" t="s">
        <v>9718</v>
      </c>
      <c r="AT16" s="289" t="s">
        <v>9718</v>
      </c>
      <c r="AU16" s="289" t="s">
        <v>9718</v>
      </c>
      <c r="AV16" s="289" t="s">
        <v>9718</v>
      </c>
      <c r="AW16" s="289" t="s">
        <v>9718</v>
      </c>
      <c r="AX16" s="289" t="s">
        <v>9718</v>
      </c>
      <c r="AY16" s="289" t="s">
        <v>9718</v>
      </c>
      <c r="AZ16" s="289" t="s">
        <v>9718</v>
      </c>
      <c r="BA16" s="289" t="s">
        <v>9718</v>
      </c>
      <c r="BB16" s="289" t="s">
        <v>9718</v>
      </c>
      <c r="BC16" s="289" t="s">
        <v>9718</v>
      </c>
      <c r="BD16" s="289" t="s">
        <v>9718</v>
      </c>
      <c r="BE16" s="289" t="s">
        <v>9718</v>
      </c>
      <c r="BF16" s="289" t="s">
        <v>9718</v>
      </c>
      <c r="BG16" s="289" t="s">
        <v>9718</v>
      </c>
      <c r="BH16" s="289" t="str">
        <f>_xlfn.IFNA(VLOOKUP(C16,'INFORM Severity - hidden'!$C$5:$G$300,5,FALSE),"-")</f>
        <v>-</v>
      </c>
    </row>
    <row r="17" spans="1:60" x14ac:dyDescent="0.25">
      <c r="C17" t="s">
        <v>9726</v>
      </c>
      <c r="D17" s="289" t="str">
        <f t="shared" si="0"/>
        <v>-</v>
      </c>
      <c r="E17" s="289" t="s">
        <v>9718</v>
      </c>
      <c r="F17" s="289" t="s">
        <v>9718</v>
      </c>
      <c r="G17" s="289" t="s">
        <v>9718</v>
      </c>
      <c r="H17" s="289" t="s">
        <v>9718</v>
      </c>
      <c r="I17" s="289" t="s">
        <v>9718</v>
      </c>
      <c r="J17" s="289" t="s">
        <v>9718</v>
      </c>
      <c r="K17" s="289" t="s">
        <v>9718</v>
      </c>
      <c r="L17" s="289" t="s">
        <v>9718</v>
      </c>
      <c r="M17" s="289" t="s">
        <v>9718</v>
      </c>
      <c r="N17" s="289" t="s">
        <v>9718</v>
      </c>
      <c r="O17" s="289" t="s">
        <v>9718</v>
      </c>
      <c r="P17" s="289" t="s">
        <v>9718</v>
      </c>
      <c r="Q17" s="289" t="s">
        <v>9718</v>
      </c>
      <c r="R17" s="289" t="s">
        <v>9718</v>
      </c>
      <c r="S17" s="289" t="s">
        <v>9718</v>
      </c>
      <c r="T17" s="289" t="s">
        <v>9718</v>
      </c>
      <c r="U17" s="289" t="s">
        <v>9718</v>
      </c>
      <c r="V17" s="289" t="s">
        <v>9718</v>
      </c>
      <c r="W17" s="289" t="s">
        <v>9718</v>
      </c>
      <c r="X17" s="289" t="s">
        <v>9718</v>
      </c>
      <c r="Y17" s="289" t="s">
        <v>9718</v>
      </c>
      <c r="Z17" s="289" t="s">
        <v>9718</v>
      </c>
      <c r="AA17" s="289">
        <v>3.9</v>
      </c>
      <c r="AB17" s="289">
        <v>3.9</v>
      </c>
      <c r="AC17" s="289">
        <v>3.8</v>
      </c>
      <c r="AD17" s="289" t="s">
        <v>9718</v>
      </c>
      <c r="AE17" s="289" t="s">
        <v>9718</v>
      </c>
      <c r="AF17" s="289" t="s">
        <v>9718</v>
      </c>
      <c r="AG17" s="289" t="s">
        <v>9718</v>
      </c>
      <c r="AH17" s="289" t="s">
        <v>9718</v>
      </c>
      <c r="AI17" s="289" t="s">
        <v>9718</v>
      </c>
      <c r="AJ17" s="289" t="s">
        <v>9718</v>
      </c>
      <c r="AK17" s="289" t="s">
        <v>9718</v>
      </c>
      <c r="AL17" s="289" t="s">
        <v>9718</v>
      </c>
      <c r="AM17" s="289" t="s">
        <v>9718</v>
      </c>
      <c r="AN17" s="289" t="s">
        <v>9718</v>
      </c>
      <c r="AO17" s="289" t="s">
        <v>9718</v>
      </c>
      <c r="AP17" s="289" t="s">
        <v>9718</v>
      </c>
      <c r="AQ17" s="289" t="s">
        <v>9718</v>
      </c>
      <c r="AR17" s="289" t="s">
        <v>9718</v>
      </c>
      <c r="AS17" s="289" t="s">
        <v>9718</v>
      </c>
      <c r="AT17" s="289" t="s">
        <v>9718</v>
      </c>
      <c r="AU17" s="289" t="s">
        <v>9718</v>
      </c>
      <c r="AV17" s="289" t="s">
        <v>9718</v>
      </c>
      <c r="AW17" s="289" t="s">
        <v>9718</v>
      </c>
      <c r="AX17" s="289" t="s">
        <v>9718</v>
      </c>
      <c r="AY17" s="289" t="s">
        <v>9718</v>
      </c>
      <c r="AZ17" s="289" t="s">
        <v>9718</v>
      </c>
      <c r="BA17" s="289" t="s">
        <v>9718</v>
      </c>
      <c r="BB17" s="289" t="s">
        <v>9718</v>
      </c>
      <c r="BC17" s="289" t="s">
        <v>9718</v>
      </c>
      <c r="BD17" s="289" t="s">
        <v>9718</v>
      </c>
      <c r="BE17" s="289" t="s">
        <v>9718</v>
      </c>
      <c r="BF17" s="289" t="s">
        <v>9718</v>
      </c>
      <c r="BG17" s="289" t="s">
        <v>9718</v>
      </c>
      <c r="BH17" s="289" t="str">
        <f>_xlfn.IFNA(VLOOKUP(C17,'INFORM Severity - hidden'!$C$5:$G$300,5,FALSE),"-")</f>
        <v>-</v>
      </c>
    </row>
    <row r="18" spans="1:60" x14ac:dyDescent="0.25">
      <c r="C18" t="s">
        <v>9727</v>
      </c>
      <c r="D18" s="289" t="str">
        <f t="shared" si="0"/>
        <v>-</v>
      </c>
      <c r="E18" s="289" t="s">
        <v>9718</v>
      </c>
      <c r="F18" s="289" t="s">
        <v>9718</v>
      </c>
      <c r="G18" s="289" t="s">
        <v>9718</v>
      </c>
      <c r="H18" s="289" t="s">
        <v>9718</v>
      </c>
      <c r="I18" s="289" t="s">
        <v>9718</v>
      </c>
      <c r="J18" s="289" t="s">
        <v>9718</v>
      </c>
      <c r="K18" s="289" t="s">
        <v>9718</v>
      </c>
      <c r="L18" s="289" t="s">
        <v>9718</v>
      </c>
      <c r="M18" s="289" t="s">
        <v>9718</v>
      </c>
      <c r="N18" s="289" t="s">
        <v>9718</v>
      </c>
      <c r="O18" s="289" t="s">
        <v>9718</v>
      </c>
      <c r="P18" s="289" t="s">
        <v>9718</v>
      </c>
      <c r="Q18" s="289" t="s">
        <v>9718</v>
      </c>
      <c r="R18" s="289" t="s">
        <v>9718</v>
      </c>
      <c r="S18" s="289" t="s">
        <v>9718</v>
      </c>
      <c r="T18" s="289" t="s">
        <v>9718</v>
      </c>
      <c r="U18" s="289" t="s">
        <v>9718</v>
      </c>
      <c r="V18" s="289">
        <v>2.9</v>
      </c>
      <c r="W18" s="289">
        <v>3.2</v>
      </c>
      <c r="X18" s="289">
        <v>3.2</v>
      </c>
      <c r="Y18" s="289">
        <v>3.2</v>
      </c>
      <c r="Z18" s="289">
        <v>2.9</v>
      </c>
      <c r="AA18" s="289">
        <v>2.9</v>
      </c>
      <c r="AB18" s="289">
        <v>2.9</v>
      </c>
      <c r="AC18" s="289" t="s">
        <v>9718</v>
      </c>
      <c r="AD18" s="289" t="s">
        <v>9718</v>
      </c>
      <c r="AE18" s="289" t="s">
        <v>9718</v>
      </c>
      <c r="AF18" s="289" t="s">
        <v>9718</v>
      </c>
      <c r="AG18" s="289" t="s">
        <v>9718</v>
      </c>
      <c r="AH18" s="289" t="s">
        <v>9718</v>
      </c>
      <c r="AI18" s="289" t="s">
        <v>9718</v>
      </c>
      <c r="AJ18" s="289" t="s">
        <v>9718</v>
      </c>
      <c r="AK18" s="289" t="s">
        <v>9718</v>
      </c>
      <c r="AL18" s="289" t="s">
        <v>9718</v>
      </c>
      <c r="AM18" s="289" t="s">
        <v>9718</v>
      </c>
      <c r="AN18" s="289" t="s">
        <v>9718</v>
      </c>
      <c r="AO18" s="289" t="s">
        <v>9718</v>
      </c>
      <c r="AP18" s="289" t="s">
        <v>9718</v>
      </c>
      <c r="AQ18" s="289" t="s">
        <v>9718</v>
      </c>
      <c r="AR18" s="289" t="s">
        <v>9718</v>
      </c>
      <c r="AS18" s="289" t="s">
        <v>9718</v>
      </c>
      <c r="AT18" s="289">
        <v>3.4</v>
      </c>
      <c r="AU18" s="289">
        <v>3.4</v>
      </c>
      <c r="AV18" s="289">
        <v>3.4</v>
      </c>
      <c r="AW18" s="289">
        <v>3.4</v>
      </c>
      <c r="AX18" s="289">
        <v>3.4</v>
      </c>
      <c r="AY18" s="289">
        <v>3.4</v>
      </c>
      <c r="AZ18" s="289">
        <v>3.4</v>
      </c>
      <c r="BA18" s="289" t="s">
        <v>9718</v>
      </c>
      <c r="BB18" s="289" t="s">
        <v>9718</v>
      </c>
      <c r="BC18" s="289" t="s">
        <v>9718</v>
      </c>
      <c r="BD18" s="289" t="s">
        <v>9718</v>
      </c>
      <c r="BE18" s="289" t="s">
        <v>9718</v>
      </c>
      <c r="BF18" s="289" t="s">
        <v>9718</v>
      </c>
      <c r="BG18" s="289" t="s">
        <v>9718</v>
      </c>
      <c r="BH18" s="289" t="str">
        <f>_xlfn.IFNA(VLOOKUP(C18,'INFORM Severity - hidden'!$C$5:$G$300,5,FALSE),"-")</f>
        <v>-</v>
      </c>
    </row>
    <row r="19" spans="1:60" x14ac:dyDescent="0.25">
      <c r="A19" t="s">
        <v>122</v>
      </c>
      <c r="B19" t="s">
        <v>120</v>
      </c>
      <c r="C19" t="s">
        <v>121</v>
      </c>
      <c r="D19" s="289" t="str">
        <f t="shared" si="0"/>
        <v>Increasing</v>
      </c>
      <c r="E19" s="289" t="s">
        <v>9718</v>
      </c>
      <c r="F19" s="289">
        <v>3.3</v>
      </c>
      <c r="G19" s="289">
        <v>3.3</v>
      </c>
      <c r="H19" s="289">
        <v>3.1</v>
      </c>
      <c r="I19" s="289">
        <v>3.1</v>
      </c>
      <c r="J19" s="289">
        <v>3.1</v>
      </c>
      <c r="K19" s="289">
        <v>3.1</v>
      </c>
      <c r="L19" s="289">
        <v>3.1</v>
      </c>
      <c r="M19" s="289">
        <v>3.1</v>
      </c>
      <c r="N19" s="289">
        <v>3.2</v>
      </c>
      <c r="O19" s="289">
        <v>3.2</v>
      </c>
      <c r="P19" s="289">
        <v>3.2</v>
      </c>
      <c r="Q19" s="289">
        <v>3.2</v>
      </c>
      <c r="R19" s="289">
        <v>3.2</v>
      </c>
      <c r="S19" s="289">
        <v>3.1</v>
      </c>
      <c r="T19" s="289">
        <v>3.1</v>
      </c>
      <c r="U19" s="289">
        <v>3.2</v>
      </c>
      <c r="V19" s="289">
        <v>3.3</v>
      </c>
      <c r="W19" s="289">
        <v>3.3</v>
      </c>
      <c r="X19" s="289">
        <v>3.3</v>
      </c>
      <c r="Y19" s="289">
        <v>3.3</v>
      </c>
      <c r="Z19" s="289">
        <v>3.3</v>
      </c>
      <c r="AA19" s="289">
        <v>3.3</v>
      </c>
      <c r="AB19" s="289">
        <v>3.3</v>
      </c>
      <c r="AC19" s="289">
        <v>3.2</v>
      </c>
      <c r="AD19" s="289">
        <v>3.2</v>
      </c>
      <c r="AE19" s="289">
        <v>3.2</v>
      </c>
      <c r="AF19" s="289">
        <v>3.2</v>
      </c>
      <c r="AG19" s="289">
        <v>3.2</v>
      </c>
      <c r="AH19" s="289">
        <v>3.2</v>
      </c>
      <c r="AI19" s="289">
        <v>3.2</v>
      </c>
      <c r="AJ19" s="289">
        <v>3.2</v>
      </c>
      <c r="AK19" s="289">
        <v>3.1</v>
      </c>
      <c r="AL19" s="289">
        <v>3.1</v>
      </c>
      <c r="AM19" s="289">
        <v>3.2</v>
      </c>
      <c r="AN19" s="289">
        <v>3.2</v>
      </c>
      <c r="AO19" s="289">
        <v>3.2</v>
      </c>
      <c r="AP19" s="289">
        <v>3.2</v>
      </c>
      <c r="AQ19" s="289">
        <v>3.2</v>
      </c>
      <c r="AR19" s="289">
        <v>3.2</v>
      </c>
      <c r="AS19" s="289">
        <v>3</v>
      </c>
      <c r="AT19" s="289">
        <v>3</v>
      </c>
      <c r="AU19" s="289">
        <v>3.1</v>
      </c>
      <c r="AV19" s="289">
        <v>3</v>
      </c>
      <c r="AW19" s="289">
        <v>3.1</v>
      </c>
      <c r="AX19" s="289">
        <v>3</v>
      </c>
      <c r="AY19" s="289">
        <v>3</v>
      </c>
      <c r="AZ19" s="289">
        <v>3</v>
      </c>
      <c r="BA19" s="289">
        <v>3</v>
      </c>
      <c r="BB19" s="289">
        <v>3</v>
      </c>
      <c r="BC19" s="289">
        <v>3</v>
      </c>
      <c r="BD19" s="289">
        <v>3</v>
      </c>
      <c r="BE19" s="289">
        <v>3</v>
      </c>
      <c r="BF19" s="289">
        <v>3.3</v>
      </c>
      <c r="BG19" s="289">
        <v>3.3</v>
      </c>
      <c r="BH19" s="289">
        <f>_xlfn.IFNA(VLOOKUP(C19,'INFORM Severity - hidden'!$C$5:$G$300,5,FALSE),"-")</f>
        <v>3.3</v>
      </c>
    </row>
    <row r="20" spans="1:60" x14ac:dyDescent="0.25">
      <c r="C20" t="s">
        <v>9728</v>
      </c>
      <c r="D20" s="289" t="str">
        <f t="shared" si="0"/>
        <v>-</v>
      </c>
      <c r="E20" s="289" t="s">
        <v>9718</v>
      </c>
      <c r="F20" s="289" t="s">
        <v>9718</v>
      </c>
      <c r="G20" s="289" t="s">
        <v>9718</v>
      </c>
      <c r="H20" s="289" t="s">
        <v>9718</v>
      </c>
      <c r="I20" s="289" t="s">
        <v>9718</v>
      </c>
      <c r="J20" s="289" t="s">
        <v>9718</v>
      </c>
      <c r="K20" s="289" t="s">
        <v>9718</v>
      </c>
      <c r="L20" s="289">
        <v>3.1</v>
      </c>
      <c r="M20" s="289">
        <v>3.1</v>
      </c>
      <c r="N20" s="289">
        <v>3.2</v>
      </c>
      <c r="O20" s="289">
        <v>3.2</v>
      </c>
      <c r="P20" s="289">
        <v>3.2</v>
      </c>
      <c r="Q20" s="289">
        <v>3.2</v>
      </c>
      <c r="R20" s="289">
        <v>3.2</v>
      </c>
      <c r="S20" s="289">
        <v>3.2</v>
      </c>
      <c r="T20" s="289">
        <v>3.2</v>
      </c>
      <c r="U20" s="289">
        <v>3.2</v>
      </c>
      <c r="V20" s="289">
        <v>3.1</v>
      </c>
      <c r="W20" s="289">
        <v>3.3</v>
      </c>
      <c r="X20" s="289">
        <v>3.3</v>
      </c>
      <c r="Y20" s="289">
        <v>3.3</v>
      </c>
      <c r="Z20" s="289">
        <v>3.3</v>
      </c>
      <c r="AA20" s="289" t="s">
        <v>9718</v>
      </c>
      <c r="AB20" s="289" t="s">
        <v>9718</v>
      </c>
      <c r="AC20" s="289" t="s">
        <v>9718</v>
      </c>
      <c r="AD20" s="289" t="s">
        <v>9718</v>
      </c>
      <c r="AE20" s="289" t="s">
        <v>9718</v>
      </c>
      <c r="AF20" s="289" t="s">
        <v>9718</v>
      </c>
      <c r="AG20" s="289" t="s">
        <v>9718</v>
      </c>
      <c r="AH20" s="289" t="s">
        <v>9718</v>
      </c>
      <c r="AI20" s="289" t="s">
        <v>9718</v>
      </c>
      <c r="AJ20" s="289" t="s">
        <v>9718</v>
      </c>
      <c r="AK20" s="289" t="s">
        <v>9718</v>
      </c>
      <c r="AL20" s="289" t="s">
        <v>9718</v>
      </c>
      <c r="AM20" s="289" t="s">
        <v>9718</v>
      </c>
      <c r="AN20" s="289" t="s">
        <v>9718</v>
      </c>
      <c r="AO20" s="289" t="s">
        <v>9718</v>
      </c>
      <c r="AP20" s="289" t="s">
        <v>9718</v>
      </c>
      <c r="AQ20" s="289" t="s">
        <v>9718</v>
      </c>
      <c r="AR20" s="289" t="s">
        <v>9718</v>
      </c>
      <c r="AS20" s="289" t="s">
        <v>9718</v>
      </c>
      <c r="AT20" s="289" t="s">
        <v>9718</v>
      </c>
      <c r="AU20" s="289" t="s">
        <v>9718</v>
      </c>
      <c r="AV20" s="289" t="s">
        <v>9718</v>
      </c>
      <c r="AW20" s="289" t="s">
        <v>9718</v>
      </c>
      <c r="AX20" s="289" t="s">
        <v>9718</v>
      </c>
      <c r="AY20" s="289" t="s">
        <v>9718</v>
      </c>
      <c r="AZ20" s="289" t="s">
        <v>9718</v>
      </c>
      <c r="BA20" s="289" t="s">
        <v>9718</v>
      </c>
      <c r="BB20" s="289" t="s">
        <v>9718</v>
      </c>
      <c r="BC20" s="289" t="s">
        <v>9718</v>
      </c>
      <c r="BD20" s="289" t="s">
        <v>9718</v>
      </c>
      <c r="BE20" s="289" t="s">
        <v>9718</v>
      </c>
      <c r="BF20" s="289" t="s">
        <v>9718</v>
      </c>
      <c r="BG20" s="289" t="s">
        <v>9718</v>
      </c>
      <c r="BH20" s="289" t="str">
        <f>_xlfn.IFNA(VLOOKUP(C20,'INFORM Severity - hidden'!$C$5:$G$300,5,FALSE),"-")</f>
        <v>-</v>
      </c>
    </row>
    <row r="21" spans="1:60" x14ac:dyDescent="0.25">
      <c r="C21" t="s">
        <v>9729</v>
      </c>
      <c r="D21" s="289" t="str">
        <f t="shared" si="0"/>
        <v>-</v>
      </c>
      <c r="E21" s="289" t="s">
        <v>9718</v>
      </c>
      <c r="F21" s="289" t="s">
        <v>9718</v>
      </c>
      <c r="G21" s="289" t="s">
        <v>9718</v>
      </c>
      <c r="H21" s="289" t="s">
        <v>9718</v>
      </c>
      <c r="I21" s="289" t="s">
        <v>9718</v>
      </c>
      <c r="J21" s="289" t="s">
        <v>9718</v>
      </c>
      <c r="K21" s="289" t="s">
        <v>9718</v>
      </c>
      <c r="L21" s="289" t="s">
        <v>9718</v>
      </c>
      <c r="M21" s="289" t="s">
        <v>9718</v>
      </c>
      <c r="N21" s="289" t="s">
        <v>9718</v>
      </c>
      <c r="O21" s="289" t="s">
        <v>9718</v>
      </c>
      <c r="P21" s="289" t="s">
        <v>9718</v>
      </c>
      <c r="Q21" s="289" t="s">
        <v>9718</v>
      </c>
      <c r="R21" s="289" t="s">
        <v>9718</v>
      </c>
      <c r="S21" s="289" t="s">
        <v>9718</v>
      </c>
      <c r="T21" s="289" t="s">
        <v>9718</v>
      </c>
      <c r="U21" s="289" t="s">
        <v>9718</v>
      </c>
      <c r="V21" s="289">
        <v>2.4</v>
      </c>
      <c r="W21" s="289">
        <v>2.5</v>
      </c>
      <c r="X21" s="289">
        <v>2.5</v>
      </c>
      <c r="Y21" s="289">
        <v>2.5</v>
      </c>
      <c r="Z21" s="289">
        <v>2.5</v>
      </c>
      <c r="AA21" s="289">
        <v>2.6</v>
      </c>
      <c r="AB21" s="289">
        <v>2.6</v>
      </c>
      <c r="AC21" s="289" t="s">
        <v>9718</v>
      </c>
      <c r="AD21" s="289" t="s">
        <v>9718</v>
      </c>
      <c r="AE21" s="289" t="s">
        <v>9718</v>
      </c>
      <c r="AF21" s="289" t="s">
        <v>9718</v>
      </c>
      <c r="AG21" s="289" t="s">
        <v>9718</v>
      </c>
      <c r="AH21" s="289" t="s">
        <v>9718</v>
      </c>
      <c r="AI21" s="289" t="s">
        <v>9718</v>
      </c>
      <c r="AJ21" s="289" t="s">
        <v>9718</v>
      </c>
      <c r="AK21" s="289" t="s">
        <v>9718</v>
      </c>
      <c r="AL21" s="289" t="s">
        <v>9718</v>
      </c>
      <c r="AM21" s="289" t="s">
        <v>9718</v>
      </c>
      <c r="AN21" s="289" t="s">
        <v>9718</v>
      </c>
      <c r="AO21" s="289" t="s">
        <v>9718</v>
      </c>
      <c r="AP21" s="289" t="s">
        <v>9718</v>
      </c>
      <c r="AQ21" s="289" t="s">
        <v>9718</v>
      </c>
      <c r="AR21" s="289" t="s">
        <v>9718</v>
      </c>
      <c r="AS21" s="289" t="s">
        <v>9718</v>
      </c>
      <c r="AT21" s="289" t="s">
        <v>9718</v>
      </c>
      <c r="AU21" s="289" t="s">
        <v>9718</v>
      </c>
      <c r="AV21" s="289" t="s">
        <v>9718</v>
      </c>
      <c r="AW21" s="289" t="s">
        <v>9718</v>
      </c>
      <c r="AX21" s="289" t="s">
        <v>9718</v>
      </c>
      <c r="AY21" s="289" t="s">
        <v>9718</v>
      </c>
      <c r="AZ21" s="289" t="s">
        <v>9718</v>
      </c>
      <c r="BA21" s="289" t="s">
        <v>9718</v>
      </c>
      <c r="BB21" s="289" t="s">
        <v>9718</v>
      </c>
      <c r="BC21" s="289" t="s">
        <v>9718</v>
      </c>
      <c r="BD21" s="289" t="s">
        <v>9718</v>
      </c>
      <c r="BE21" s="289" t="s">
        <v>9718</v>
      </c>
      <c r="BF21" s="289" t="s">
        <v>9718</v>
      </c>
      <c r="BG21" s="289" t="s">
        <v>9718</v>
      </c>
      <c r="BH21" s="289" t="str">
        <f>_xlfn.IFNA(VLOOKUP(C21,'INFORM Severity - hidden'!$C$5:$G$300,5,FALSE),"-")</f>
        <v>-</v>
      </c>
    </row>
    <row r="22" spans="1:60" x14ac:dyDescent="0.25">
      <c r="C22" t="s">
        <v>9730</v>
      </c>
      <c r="D22" s="289" t="str">
        <f t="shared" si="0"/>
        <v>-</v>
      </c>
      <c r="E22" s="289" t="s">
        <v>9718</v>
      </c>
      <c r="F22" s="289" t="s">
        <v>9718</v>
      </c>
      <c r="G22" s="289" t="s">
        <v>9718</v>
      </c>
      <c r="H22" s="289" t="s">
        <v>9718</v>
      </c>
      <c r="I22" s="289" t="s">
        <v>9718</v>
      </c>
      <c r="J22" s="289" t="s">
        <v>9718</v>
      </c>
      <c r="K22" s="289" t="s">
        <v>9718</v>
      </c>
      <c r="L22" s="289" t="s">
        <v>9718</v>
      </c>
      <c r="M22" s="289" t="s">
        <v>9718</v>
      </c>
      <c r="N22" s="289" t="s">
        <v>9718</v>
      </c>
      <c r="O22" s="289" t="s">
        <v>9718</v>
      </c>
      <c r="P22" s="289" t="s">
        <v>9718</v>
      </c>
      <c r="Q22" s="289" t="s">
        <v>9718</v>
      </c>
      <c r="R22" s="289" t="s">
        <v>9718</v>
      </c>
      <c r="S22" s="289" t="s">
        <v>9718</v>
      </c>
      <c r="T22" s="289" t="s">
        <v>9718</v>
      </c>
      <c r="U22" s="289" t="s">
        <v>9718</v>
      </c>
      <c r="V22" s="289" t="s">
        <v>9718</v>
      </c>
      <c r="W22" s="289" t="s">
        <v>9718</v>
      </c>
      <c r="X22" s="289" t="s">
        <v>9718</v>
      </c>
      <c r="Y22" s="289">
        <v>2.1</v>
      </c>
      <c r="Z22" s="289">
        <v>2.1</v>
      </c>
      <c r="AA22" s="289">
        <v>2.4</v>
      </c>
      <c r="AB22" s="289" t="s">
        <v>9718</v>
      </c>
      <c r="AC22" s="289" t="s">
        <v>9718</v>
      </c>
      <c r="AD22" s="289" t="s">
        <v>9718</v>
      </c>
      <c r="AE22" s="289" t="s">
        <v>9718</v>
      </c>
      <c r="AF22" s="289" t="s">
        <v>9718</v>
      </c>
      <c r="AG22" s="289" t="s">
        <v>9718</v>
      </c>
      <c r="AH22" s="289" t="s">
        <v>9718</v>
      </c>
      <c r="AI22" s="289" t="s">
        <v>9718</v>
      </c>
      <c r="AJ22" s="289" t="s">
        <v>9718</v>
      </c>
      <c r="AK22" s="289" t="s">
        <v>9718</v>
      </c>
      <c r="AL22" s="289" t="s">
        <v>9718</v>
      </c>
      <c r="AM22" s="289" t="s">
        <v>9718</v>
      </c>
      <c r="AN22" s="289" t="s">
        <v>9718</v>
      </c>
      <c r="AO22" s="289" t="s">
        <v>9718</v>
      </c>
      <c r="AP22" s="289" t="s">
        <v>9718</v>
      </c>
      <c r="AQ22" s="289" t="s">
        <v>9718</v>
      </c>
      <c r="AR22" s="289" t="s">
        <v>9718</v>
      </c>
      <c r="AS22" s="289" t="s">
        <v>9718</v>
      </c>
      <c r="AT22" s="289" t="s">
        <v>9718</v>
      </c>
      <c r="AU22" s="289" t="s">
        <v>9718</v>
      </c>
      <c r="AV22" s="289" t="s">
        <v>9718</v>
      </c>
      <c r="AW22" s="289" t="s">
        <v>9718</v>
      </c>
      <c r="AX22" s="289" t="s">
        <v>9718</v>
      </c>
      <c r="AY22" s="289" t="s">
        <v>9718</v>
      </c>
      <c r="AZ22" s="289" t="s">
        <v>9718</v>
      </c>
      <c r="BA22" s="289" t="s">
        <v>9718</v>
      </c>
      <c r="BB22" s="289" t="s">
        <v>9718</v>
      </c>
      <c r="BC22" s="289" t="s">
        <v>9718</v>
      </c>
      <c r="BD22" s="289" t="s">
        <v>9718</v>
      </c>
      <c r="BE22" s="289" t="s">
        <v>9718</v>
      </c>
      <c r="BF22" s="289" t="s">
        <v>9718</v>
      </c>
      <c r="BG22" s="289" t="s">
        <v>9718</v>
      </c>
      <c r="BH22" s="289" t="str">
        <f>_xlfn.IFNA(VLOOKUP(C22,'INFORM Severity - hidden'!$C$5:$G$300,5,FALSE),"-")</f>
        <v>-</v>
      </c>
    </row>
    <row r="23" spans="1:60" x14ac:dyDescent="0.25">
      <c r="C23" t="s">
        <v>9731</v>
      </c>
      <c r="D23" s="289" t="str">
        <f t="shared" si="0"/>
        <v>-</v>
      </c>
      <c r="E23" s="289" t="s">
        <v>9718</v>
      </c>
      <c r="F23" s="289" t="s">
        <v>9718</v>
      </c>
      <c r="G23" s="289" t="s">
        <v>9718</v>
      </c>
      <c r="H23" s="289" t="s">
        <v>9718</v>
      </c>
      <c r="I23" s="289" t="s">
        <v>9718</v>
      </c>
      <c r="J23" s="289" t="s">
        <v>9718</v>
      </c>
      <c r="K23" s="289" t="s">
        <v>9718</v>
      </c>
      <c r="L23" s="289" t="s">
        <v>9718</v>
      </c>
      <c r="M23" s="289" t="s">
        <v>9718</v>
      </c>
      <c r="N23" s="289" t="s">
        <v>9718</v>
      </c>
      <c r="O23" s="289" t="s">
        <v>9718</v>
      </c>
      <c r="P23" s="289" t="s">
        <v>9718</v>
      </c>
      <c r="Q23" s="289" t="s">
        <v>9718</v>
      </c>
      <c r="R23" s="289" t="s">
        <v>9718</v>
      </c>
      <c r="S23" s="289" t="s">
        <v>9718</v>
      </c>
      <c r="T23" s="289" t="s">
        <v>9718</v>
      </c>
      <c r="U23" s="289" t="s">
        <v>9718</v>
      </c>
      <c r="V23" s="289" t="s">
        <v>9718</v>
      </c>
      <c r="W23" s="289" t="s">
        <v>9718</v>
      </c>
      <c r="X23" s="289" t="s">
        <v>9718</v>
      </c>
      <c r="Y23" s="289" t="s">
        <v>9718</v>
      </c>
      <c r="Z23" s="289" t="s">
        <v>9718</v>
      </c>
      <c r="AA23" s="289" t="s">
        <v>9718</v>
      </c>
      <c r="AB23" s="289" t="s">
        <v>9718</v>
      </c>
      <c r="AC23" s="289" t="s">
        <v>9718</v>
      </c>
      <c r="AD23" s="289" t="s">
        <v>9718</v>
      </c>
      <c r="AE23" s="289" t="s">
        <v>9718</v>
      </c>
      <c r="AF23" s="289" t="s">
        <v>9718</v>
      </c>
      <c r="AG23" s="289" t="s">
        <v>9718</v>
      </c>
      <c r="AH23" s="289" t="s">
        <v>9718</v>
      </c>
      <c r="AI23" s="289" t="s">
        <v>9718</v>
      </c>
      <c r="AJ23" s="289" t="s">
        <v>9718</v>
      </c>
      <c r="AK23" s="289" t="s">
        <v>9718</v>
      </c>
      <c r="AL23" s="289" t="s">
        <v>9718</v>
      </c>
      <c r="AM23" s="289" t="s">
        <v>9718</v>
      </c>
      <c r="AN23" s="289" t="s">
        <v>9718</v>
      </c>
      <c r="AO23" s="289" t="s">
        <v>9718</v>
      </c>
      <c r="AP23" s="289" t="s">
        <v>9718</v>
      </c>
      <c r="AQ23" s="289" t="s">
        <v>9718</v>
      </c>
      <c r="AR23" s="289" t="s">
        <v>9718</v>
      </c>
      <c r="AS23" s="289" t="s">
        <v>9718</v>
      </c>
      <c r="AT23" s="289">
        <v>3.1</v>
      </c>
      <c r="AU23" s="289">
        <v>3</v>
      </c>
      <c r="AV23" s="289">
        <v>3</v>
      </c>
      <c r="AW23" s="289">
        <v>3</v>
      </c>
      <c r="AX23" s="289">
        <v>3</v>
      </c>
      <c r="AY23" s="289">
        <v>3</v>
      </c>
      <c r="AZ23" s="289">
        <v>3</v>
      </c>
      <c r="BA23" s="289" t="s">
        <v>9718</v>
      </c>
      <c r="BB23" s="289" t="s">
        <v>9718</v>
      </c>
      <c r="BC23" s="289" t="s">
        <v>9718</v>
      </c>
      <c r="BD23" s="289" t="s">
        <v>9718</v>
      </c>
      <c r="BE23" s="289" t="s">
        <v>9718</v>
      </c>
      <c r="BF23" s="289" t="s">
        <v>9718</v>
      </c>
      <c r="BG23" s="289" t="s">
        <v>9718</v>
      </c>
      <c r="BH23" s="289" t="str">
        <f>_xlfn.IFNA(VLOOKUP(C23,'INFORM Severity - hidden'!$C$5:$G$300,5,FALSE),"-")</f>
        <v>-</v>
      </c>
    </row>
    <row r="24" spans="1:60" x14ac:dyDescent="0.25">
      <c r="C24" t="s">
        <v>9732</v>
      </c>
      <c r="D24" s="289" t="str">
        <f t="shared" si="0"/>
        <v>-</v>
      </c>
      <c r="E24" s="289" t="s">
        <v>9718</v>
      </c>
      <c r="F24" s="289" t="s">
        <v>9718</v>
      </c>
      <c r="G24" s="289" t="s">
        <v>9718</v>
      </c>
      <c r="H24" s="289" t="s">
        <v>9718</v>
      </c>
      <c r="I24" s="289" t="s">
        <v>9718</v>
      </c>
      <c r="J24" s="289" t="s">
        <v>9718</v>
      </c>
      <c r="K24" s="289" t="s">
        <v>9718</v>
      </c>
      <c r="L24" s="289" t="s">
        <v>9718</v>
      </c>
      <c r="M24" s="289" t="s">
        <v>9718</v>
      </c>
      <c r="N24" s="289">
        <v>1.7</v>
      </c>
      <c r="O24" s="289">
        <v>1.7</v>
      </c>
      <c r="P24" s="289">
        <v>1.7</v>
      </c>
      <c r="Q24" s="289">
        <v>1.7</v>
      </c>
      <c r="R24" s="289">
        <v>1.7</v>
      </c>
      <c r="S24" s="289" t="s">
        <v>9718</v>
      </c>
      <c r="T24" s="289" t="s">
        <v>9718</v>
      </c>
      <c r="U24" s="289" t="s">
        <v>9718</v>
      </c>
      <c r="V24" s="289" t="s">
        <v>9718</v>
      </c>
      <c r="W24" s="289" t="s">
        <v>9718</v>
      </c>
      <c r="X24" s="289" t="s">
        <v>9718</v>
      </c>
      <c r="Y24" s="289" t="s">
        <v>9718</v>
      </c>
      <c r="Z24" s="289" t="s">
        <v>9718</v>
      </c>
      <c r="AA24" s="289" t="s">
        <v>9718</v>
      </c>
      <c r="AB24" s="289" t="s">
        <v>9718</v>
      </c>
      <c r="AC24" s="289" t="s">
        <v>9718</v>
      </c>
      <c r="AD24" s="289" t="s">
        <v>9718</v>
      </c>
      <c r="AE24" s="289" t="s">
        <v>9718</v>
      </c>
      <c r="AF24" s="289" t="s">
        <v>9718</v>
      </c>
      <c r="AG24" s="289" t="s">
        <v>9718</v>
      </c>
      <c r="AH24" s="289" t="s">
        <v>9718</v>
      </c>
      <c r="AI24" s="289" t="s">
        <v>9718</v>
      </c>
      <c r="AJ24" s="289" t="s">
        <v>9718</v>
      </c>
      <c r="AK24" s="289" t="s">
        <v>9718</v>
      </c>
      <c r="AL24" s="289" t="s">
        <v>9718</v>
      </c>
      <c r="AM24" s="289" t="s">
        <v>9718</v>
      </c>
      <c r="AN24" s="289" t="s">
        <v>9718</v>
      </c>
      <c r="AO24" s="289" t="s">
        <v>9718</v>
      </c>
      <c r="AP24" s="289" t="s">
        <v>9718</v>
      </c>
      <c r="AQ24" s="289" t="s">
        <v>9718</v>
      </c>
      <c r="AR24" s="289" t="s">
        <v>9718</v>
      </c>
      <c r="AS24" s="289" t="s">
        <v>9718</v>
      </c>
      <c r="AT24" s="289" t="s">
        <v>9718</v>
      </c>
      <c r="AU24" s="289" t="s">
        <v>9718</v>
      </c>
      <c r="AV24" s="289" t="s">
        <v>9718</v>
      </c>
      <c r="AW24" s="289" t="s">
        <v>9718</v>
      </c>
      <c r="AX24" s="289" t="s">
        <v>9718</v>
      </c>
      <c r="AY24" s="289" t="s">
        <v>9718</v>
      </c>
      <c r="AZ24" s="289" t="s">
        <v>9718</v>
      </c>
      <c r="BA24" s="289" t="s">
        <v>9718</v>
      </c>
      <c r="BB24" s="289" t="s">
        <v>9718</v>
      </c>
      <c r="BC24" s="289" t="s">
        <v>9718</v>
      </c>
      <c r="BD24" s="289" t="s">
        <v>9718</v>
      </c>
      <c r="BE24" s="289" t="s">
        <v>9718</v>
      </c>
      <c r="BF24" s="289" t="s">
        <v>9718</v>
      </c>
      <c r="BG24" s="289" t="s">
        <v>9718</v>
      </c>
      <c r="BH24" s="289" t="str">
        <f>_xlfn.IFNA(VLOOKUP(C24,'INFORM Severity - hidden'!$C$5:$G$300,5,FALSE),"-")</f>
        <v>-</v>
      </c>
    </row>
    <row r="25" spans="1:60" x14ac:dyDescent="0.25">
      <c r="C25" t="s">
        <v>9733</v>
      </c>
      <c r="D25" s="289" t="str">
        <f t="shared" si="0"/>
        <v>-</v>
      </c>
      <c r="E25" s="289" t="s">
        <v>9718</v>
      </c>
      <c r="F25" s="289">
        <v>0.8</v>
      </c>
      <c r="G25" s="289" t="s">
        <v>9718</v>
      </c>
      <c r="H25" s="289" t="s">
        <v>9718</v>
      </c>
      <c r="I25" s="289" t="s">
        <v>9718</v>
      </c>
      <c r="J25" s="289" t="s">
        <v>9718</v>
      </c>
      <c r="K25" s="289" t="s">
        <v>9718</v>
      </c>
      <c r="L25" s="289" t="s">
        <v>9718</v>
      </c>
      <c r="M25" s="289" t="s">
        <v>9718</v>
      </c>
      <c r="N25" s="289" t="s">
        <v>9718</v>
      </c>
      <c r="O25" s="289" t="s">
        <v>9718</v>
      </c>
      <c r="P25" s="289" t="s">
        <v>9718</v>
      </c>
      <c r="Q25" s="289" t="s">
        <v>9718</v>
      </c>
      <c r="R25" s="289" t="s">
        <v>9718</v>
      </c>
      <c r="S25" s="289" t="s">
        <v>9718</v>
      </c>
      <c r="T25" s="289" t="s">
        <v>9718</v>
      </c>
      <c r="U25" s="289" t="s">
        <v>9718</v>
      </c>
      <c r="V25" s="289" t="s">
        <v>9718</v>
      </c>
      <c r="W25" s="289" t="s">
        <v>9718</v>
      </c>
      <c r="X25" s="289" t="s">
        <v>9718</v>
      </c>
      <c r="Y25" s="289" t="s">
        <v>9718</v>
      </c>
      <c r="Z25" s="289" t="s">
        <v>9718</v>
      </c>
      <c r="AA25" s="289" t="s">
        <v>9718</v>
      </c>
      <c r="AB25" s="289" t="s">
        <v>9718</v>
      </c>
      <c r="AC25" s="289" t="s">
        <v>9718</v>
      </c>
      <c r="AD25" s="289" t="s">
        <v>9718</v>
      </c>
      <c r="AE25" s="289" t="s">
        <v>9718</v>
      </c>
      <c r="AF25" s="289" t="s">
        <v>9718</v>
      </c>
      <c r="AG25" s="289" t="s">
        <v>9718</v>
      </c>
      <c r="AH25" s="289" t="s">
        <v>9718</v>
      </c>
      <c r="AI25" s="289" t="s">
        <v>9718</v>
      </c>
      <c r="AJ25" s="289" t="s">
        <v>9718</v>
      </c>
      <c r="AK25" s="289" t="s">
        <v>9718</v>
      </c>
      <c r="AL25" s="289" t="s">
        <v>9718</v>
      </c>
      <c r="AM25" s="289" t="s">
        <v>9718</v>
      </c>
      <c r="AN25" s="289" t="s">
        <v>9718</v>
      </c>
      <c r="AO25" s="289" t="s">
        <v>9718</v>
      </c>
      <c r="AP25" s="289" t="s">
        <v>9718</v>
      </c>
      <c r="AQ25" s="289" t="s">
        <v>9718</v>
      </c>
      <c r="AR25" s="289" t="s">
        <v>9718</v>
      </c>
      <c r="AS25" s="289" t="s">
        <v>9718</v>
      </c>
      <c r="AT25" s="289" t="s">
        <v>9718</v>
      </c>
      <c r="AU25" s="289" t="s">
        <v>9718</v>
      </c>
      <c r="AV25" s="289" t="s">
        <v>9718</v>
      </c>
      <c r="AW25" s="289" t="s">
        <v>9718</v>
      </c>
      <c r="AX25" s="289" t="s">
        <v>9718</v>
      </c>
      <c r="AY25" s="289" t="s">
        <v>9718</v>
      </c>
      <c r="AZ25" s="289" t="s">
        <v>9718</v>
      </c>
      <c r="BA25" s="289" t="s">
        <v>9718</v>
      </c>
      <c r="BB25" s="289" t="s">
        <v>9718</v>
      </c>
      <c r="BC25" s="289" t="s">
        <v>9718</v>
      </c>
      <c r="BD25" s="289" t="s">
        <v>9718</v>
      </c>
      <c r="BE25" s="289" t="s">
        <v>9718</v>
      </c>
      <c r="BF25" s="289" t="s">
        <v>9718</v>
      </c>
      <c r="BG25" s="289" t="s">
        <v>9718</v>
      </c>
      <c r="BH25" s="289" t="str">
        <f>_xlfn.IFNA(VLOOKUP(C25,'INFORM Severity - hidden'!$C$5:$G$300,5,FALSE),"-")</f>
        <v>-</v>
      </c>
    </row>
    <row r="26" spans="1:60" x14ac:dyDescent="0.25">
      <c r="A26" t="s">
        <v>1366</v>
      </c>
      <c r="B26" t="s">
        <v>1782</v>
      </c>
      <c r="C26" t="s">
        <v>1783</v>
      </c>
      <c r="D26" s="289" t="str">
        <f t="shared" si="0"/>
        <v>Increasing</v>
      </c>
      <c r="E26" s="289" t="s">
        <v>9718</v>
      </c>
      <c r="F26" s="289" t="s">
        <v>9718</v>
      </c>
      <c r="G26" s="289" t="s">
        <v>9718</v>
      </c>
      <c r="H26" s="289" t="s">
        <v>9718</v>
      </c>
      <c r="I26" s="289" t="s">
        <v>9718</v>
      </c>
      <c r="J26" s="289" t="s">
        <v>9718</v>
      </c>
      <c r="K26" s="289" t="s">
        <v>9718</v>
      </c>
      <c r="L26" s="289" t="s">
        <v>9718</v>
      </c>
      <c r="M26" s="289" t="s">
        <v>9718</v>
      </c>
      <c r="N26" s="289" t="s">
        <v>9718</v>
      </c>
      <c r="O26" s="289" t="s">
        <v>9718</v>
      </c>
      <c r="P26" s="289" t="s">
        <v>9718</v>
      </c>
      <c r="Q26" s="289" t="s">
        <v>9718</v>
      </c>
      <c r="R26" s="289" t="s">
        <v>9718</v>
      </c>
      <c r="S26" s="289" t="s">
        <v>9718</v>
      </c>
      <c r="T26" s="289" t="s">
        <v>9718</v>
      </c>
      <c r="U26" s="289" t="s">
        <v>9718</v>
      </c>
      <c r="V26" s="289" t="s">
        <v>9718</v>
      </c>
      <c r="W26" s="289" t="s">
        <v>9718</v>
      </c>
      <c r="X26" s="289" t="s">
        <v>9718</v>
      </c>
      <c r="Y26" s="289" t="s">
        <v>9718</v>
      </c>
      <c r="Z26" s="289" t="s">
        <v>9718</v>
      </c>
      <c r="AA26" s="289" t="s">
        <v>9718</v>
      </c>
      <c r="AB26" s="289" t="s">
        <v>9718</v>
      </c>
      <c r="AC26" s="289" t="s">
        <v>9718</v>
      </c>
      <c r="AD26" s="289" t="s">
        <v>9718</v>
      </c>
      <c r="AE26" s="289" t="s">
        <v>9718</v>
      </c>
      <c r="AF26" s="289" t="s">
        <v>9718</v>
      </c>
      <c r="AG26" s="289" t="s">
        <v>9718</v>
      </c>
      <c r="AH26" s="289" t="s">
        <v>9718</v>
      </c>
      <c r="AI26" s="289" t="s">
        <v>9718</v>
      </c>
      <c r="AJ26" s="289" t="s">
        <v>9718</v>
      </c>
      <c r="AK26" s="289" t="s">
        <v>9718</v>
      </c>
      <c r="AL26" s="289" t="s">
        <v>9718</v>
      </c>
      <c r="AM26" s="289" t="s">
        <v>9718</v>
      </c>
      <c r="AN26" s="289" t="s">
        <v>9718</v>
      </c>
      <c r="AO26" s="289">
        <v>2.2000000000000002</v>
      </c>
      <c r="AP26" s="289">
        <v>2.2000000000000002</v>
      </c>
      <c r="AQ26" s="289">
        <v>2.1</v>
      </c>
      <c r="AR26" s="289">
        <v>2.1</v>
      </c>
      <c r="AS26" s="289">
        <v>2.1</v>
      </c>
      <c r="AT26" s="289">
        <v>2.8</v>
      </c>
      <c r="AU26" s="289">
        <v>2.8</v>
      </c>
      <c r="AV26" s="289">
        <v>2.5</v>
      </c>
      <c r="AW26" s="289">
        <v>2.8</v>
      </c>
      <c r="AX26" s="289">
        <v>2.8</v>
      </c>
      <c r="AY26" s="289">
        <v>2.8</v>
      </c>
      <c r="AZ26" s="289">
        <v>2.8</v>
      </c>
      <c r="BA26" s="289">
        <v>2.7</v>
      </c>
      <c r="BB26" s="289">
        <v>2.7</v>
      </c>
      <c r="BC26" s="289">
        <v>2.7</v>
      </c>
      <c r="BD26" s="289">
        <v>2.7</v>
      </c>
      <c r="BE26" s="289">
        <v>2.8</v>
      </c>
      <c r="BF26" s="289">
        <v>2.8</v>
      </c>
      <c r="BG26" s="289">
        <v>2.8</v>
      </c>
      <c r="BH26" s="289">
        <f>_xlfn.IFNA(VLOOKUP(C26,'INFORM Severity - hidden'!$C$5:$G$300,5,FALSE),"-")</f>
        <v>2.8</v>
      </c>
    </row>
    <row r="27" spans="1:60" x14ac:dyDescent="0.25">
      <c r="A27" t="s">
        <v>1366</v>
      </c>
      <c r="B27" t="s">
        <v>1364</v>
      </c>
      <c r="C27" t="s">
        <v>1365</v>
      </c>
      <c r="D27" s="289" t="str">
        <f t="shared" si="0"/>
        <v>Decreasing</v>
      </c>
      <c r="E27" s="289" t="s">
        <v>9718</v>
      </c>
      <c r="F27" s="289">
        <v>1.7</v>
      </c>
      <c r="G27" s="289">
        <v>1.7</v>
      </c>
      <c r="H27" s="289">
        <v>2.2000000000000002</v>
      </c>
      <c r="I27" s="289">
        <v>2.4</v>
      </c>
      <c r="J27" s="289">
        <v>2.4</v>
      </c>
      <c r="K27" s="289">
        <v>2.4</v>
      </c>
      <c r="L27" s="289">
        <v>2.4</v>
      </c>
      <c r="M27" s="289">
        <v>2.4</v>
      </c>
      <c r="N27" s="289">
        <v>2.4</v>
      </c>
      <c r="O27" s="289">
        <v>2.2000000000000002</v>
      </c>
      <c r="P27" s="289">
        <v>2.2000000000000002</v>
      </c>
      <c r="Q27" s="289">
        <v>2.2000000000000002</v>
      </c>
      <c r="R27" s="289">
        <v>2.2000000000000002</v>
      </c>
      <c r="S27" s="289">
        <v>2.2000000000000002</v>
      </c>
      <c r="T27" s="289">
        <v>2.2000000000000002</v>
      </c>
      <c r="U27" s="289">
        <v>2.2000000000000002</v>
      </c>
      <c r="V27" s="289">
        <v>2.2000000000000002</v>
      </c>
      <c r="W27" s="289">
        <v>2.2000000000000002</v>
      </c>
      <c r="X27" s="289">
        <v>2.2000000000000002</v>
      </c>
      <c r="Y27" s="289">
        <v>2.2999999999999998</v>
      </c>
      <c r="Z27" s="289">
        <v>2.4</v>
      </c>
      <c r="AA27" s="289">
        <v>2.5</v>
      </c>
      <c r="AB27" s="289">
        <v>2.5</v>
      </c>
      <c r="AC27" s="289">
        <v>2.5</v>
      </c>
      <c r="AD27" s="289">
        <v>2.5</v>
      </c>
      <c r="AE27" s="289">
        <v>2.5</v>
      </c>
      <c r="AF27" s="289">
        <v>2.5</v>
      </c>
      <c r="AG27" s="289">
        <v>2.5</v>
      </c>
      <c r="AH27" s="289">
        <v>2.6</v>
      </c>
      <c r="AI27" s="289">
        <v>2.6</v>
      </c>
      <c r="AJ27" s="289">
        <v>2.6</v>
      </c>
      <c r="AK27" s="289">
        <v>2.6</v>
      </c>
      <c r="AL27" s="289">
        <v>2.5</v>
      </c>
      <c r="AM27" s="289">
        <v>2.5</v>
      </c>
      <c r="AN27" s="289">
        <v>2.5</v>
      </c>
      <c r="AO27" s="289">
        <v>2.5</v>
      </c>
      <c r="AP27" s="289">
        <v>2.5</v>
      </c>
      <c r="AQ27" s="289">
        <v>2.4</v>
      </c>
      <c r="AR27" s="289">
        <v>2.4</v>
      </c>
      <c r="AS27" s="289">
        <v>2.4</v>
      </c>
      <c r="AT27" s="289">
        <v>2.4</v>
      </c>
      <c r="AU27" s="289">
        <v>2.4</v>
      </c>
      <c r="AV27" s="289">
        <v>2.2999999999999998</v>
      </c>
      <c r="AW27" s="289">
        <v>2.4</v>
      </c>
      <c r="AX27" s="289">
        <v>2.4</v>
      </c>
      <c r="AY27" s="289">
        <v>2.4</v>
      </c>
      <c r="AZ27" s="289">
        <v>2.4</v>
      </c>
      <c r="BA27" s="289">
        <v>2.6</v>
      </c>
      <c r="BB27" s="289">
        <v>2.6</v>
      </c>
      <c r="BC27" s="289">
        <v>2.7</v>
      </c>
      <c r="BD27" s="289">
        <v>2.7</v>
      </c>
      <c r="BE27" s="289">
        <v>2.5</v>
      </c>
      <c r="BF27" s="289">
        <v>2.5</v>
      </c>
      <c r="BG27" s="289">
        <v>2.4</v>
      </c>
      <c r="BH27" s="289">
        <f>_xlfn.IFNA(VLOOKUP(C27,'INFORM Severity - hidden'!$C$5:$G$300,5,FALSE),"-")</f>
        <v>2.4</v>
      </c>
    </row>
    <row r="28" spans="1:60" x14ac:dyDescent="0.25">
      <c r="A28" t="s">
        <v>1366</v>
      </c>
      <c r="B28" t="s">
        <v>1787</v>
      </c>
      <c r="C28" t="s">
        <v>1788</v>
      </c>
      <c r="D28" s="289" t="str">
        <f t="shared" si="0"/>
        <v>Decreasing</v>
      </c>
      <c r="E28" s="289" t="s">
        <v>9718</v>
      </c>
      <c r="F28" s="289" t="s">
        <v>9718</v>
      </c>
      <c r="G28" s="289" t="s">
        <v>9718</v>
      </c>
      <c r="H28" s="289" t="s">
        <v>9718</v>
      </c>
      <c r="I28" s="289" t="s">
        <v>9718</v>
      </c>
      <c r="J28" s="289" t="s">
        <v>9718</v>
      </c>
      <c r="K28" s="289" t="s">
        <v>9718</v>
      </c>
      <c r="L28" s="289" t="s">
        <v>9718</v>
      </c>
      <c r="M28" s="289" t="s">
        <v>9718</v>
      </c>
      <c r="N28" s="289" t="s">
        <v>9718</v>
      </c>
      <c r="O28" s="289" t="s">
        <v>9718</v>
      </c>
      <c r="P28" s="289" t="s">
        <v>9718</v>
      </c>
      <c r="Q28" s="289" t="s">
        <v>9718</v>
      </c>
      <c r="R28" s="289" t="s">
        <v>9718</v>
      </c>
      <c r="S28" s="289" t="s">
        <v>9718</v>
      </c>
      <c r="T28" s="289" t="s">
        <v>9718</v>
      </c>
      <c r="U28" s="289" t="s">
        <v>9718</v>
      </c>
      <c r="V28" s="289" t="s">
        <v>9718</v>
      </c>
      <c r="W28" s="289" t="s">
        <v>9718</v>
      </c>
      <c r="X28" s="289" t="s">
        <v>9718</v>
      </c>
      <c r="Y28" s="289" t="s">
        <v>9718</v>
      </c>
      <c r="Z28" s="289" t="s">
        <v>9718</v>
      </c>
      <c r="AA28" s="289" t="s">
        <v>9718</v>
      </c>
      <c r="AB28" s="289" t="s">
        <v>9718</v>
      </c>
      <c r="AC28" s="289" t="s">
        <v>9718</v>
      </c>
      <c r="AD28" s="289" t="s">
        <v>9718</v>
      </c>
      <c r="AE28" s="289" t="s">
        <v>9718</v>
      </c>
      <c r="AF28" s="289" t="s">
        <v>9718</v>
      </c>
      <c r="AG28" s="289" t="s">
        <v>9718</v>
      </c>
      <c r="AH28" s="289" t="s">
        <v>9718</v>
      </c>
      <c r="AI28" s="289" t="s">
        <v>9718</v>
      </c>
      <c r="AJ28" s="289" t="s">
        <v>9718</v>
      </c>
      <c r="AK28" s="289" t="s">
        <v>9718</v>
      </c>
      <c r="AL28" s="289" t="s">
        <v>9718</v>
      </c>
      <c r="AM28" s="289" t="s">
        <v>9718</v>
      </c>
      <c r="AN28" s="289" t="s">
        <v>9718</v>
      </c>
      <c r="AO28" s="289">
        <v>1.9</v>
      </c>
      <c r="AP28" s="289">
        <v>2</v>
      </c>
      <c r="AQ28" s="289">
        <v>2</v>
      </c>
      <c r="AR28" s="289">
        <v>2</v>
      </c>
      <c r="AS28" s="289">
        <v>2</v>
      </c>
      <c r="AT28" s="289">
        <v>2.2000000000000002</v>
      </c>
      <c r="AU28" s="289">
        <v>2.1</v>
      </c>
      <c r="AV28" s="289">
        <v>2</v>
      </c>
      <c r="AW28" s="289">
        <v>2.1</v>
      </c>
      <c r="AX28" s="289">
        <v>2</v>
      </c>
      <c r="AY28" s="289">
        <v>2</v>
      </c>
      <c r="AZ28" s="289">
        <v>2</v>
      </c>
      <c r="BA28" s="289">
        <v>2</v>
      </c>
      <c r="BB28" s="289">
        <v>2</v>
      </c>
      <c r="BC28" s="289">
        <v>1.6</v>
      </c>
      <c r="BD28" s="289">
        <v>1.6</v>
      </c>
      <c r="BE28" s="289">
        <v>1.3</v>
      </c>
      <c r="BF28" s="289">
        <v>1.3</v>
      </c>
      <c r="BG28" s="289">
        <v>1.3</v>
      </c>
      <c r="BH28" s="289">
        <f>_xlfn.IFNA(VLOOKUP(C28,'INFORM Severity - hidden'!$C$5:$G$300,5,FALSE),"-")</f>
        <v>1.3</v>
      </c>
    </row>
    <row r="29" spans="1:60" x14ac:dyDescent="0.25">
      <c r="A29" t="s">
        <v>167</v>
      </c>
      <c r="B29" t="s">
        <v>165</v>
      </c>
      <c r="C29" t="s">
        <v>166</v>
      </c>
      <c r="D29" s="289" t="str">
        <f t="shared" si="0"/>
        <v>Increasing</v>
      </c>
      <c r="E29" s="289" t="s">
        <v>9718</v>
      </c>
      <c r="F29" s="289">
        <v>4</v>
      </c>
      <c r="G29" s="289">
        <v>4</v>
      </c>
      <c r="H29" s="289">
        <v>4</v>
      </c>
      <c r="I29" s="289">
        <v>4</v>
      </c>
      <c r="J29" s="289">
        <v>4</v>
      </c>
      <c r="K29" s="289">
        <v>4</v>
      </c>
      <c r="L29" s="289">
        <v>4</v>
      </c>
      <c r="M29" s="289">
        <v>4</v>
      </c>
      <c r="N29" s="289">
        <v>4</v>
      </c>
      <c r="O29" s="289">
        <v>3.9</v>
      </c>
      <c r="P29" s="289">
        <v>3.9</v>
      </c>
      <c r="Q29" s="289">
        <v>3.9</v>
      </c>
      <c r="R29" s="289">
        <v>3.9</v>
      </c>
      <c r="S29" s="289">
        <v>4</v>
      </c>
      <c r="T29" s="289">
        <v>4</v>
      </c>
      <c r="U29" s="289">
        <v>4</v>
      </c>
      <c r="V29" s="289">
        <v>4</v>
      </c>
      <c r="W29" s="289">
        <v>4</v>
      </c>
      <c r="X29" s="289">
        <v>4</v>
      </c>
      <c r="Y29" s="289">
        <v>4</v>
      </c>
      <c r="Z29" s="289">
        <v>4</v>
      </c>
      <c r="AA29" s="289">
        <v>4</v>
      </c>
      <c r="AB29" s="289">
        <v>4</v>
      </c>
      <c r="AC29" s="289">
        <v>4</v>
      </c>
      <c r="AD29" s="289">
        <v>4</v>
      </c>
      <c r="AE29" s="289">
        <v>4.0999999999999996</v>
      </c>
      <c r="AF29" s="289">
        <v>4.0999999999999996</v>
      </c>
      <c r="AG29" s="289">
        <v>4.0999999999999996</v>
      </c>
      <c r="AH29" s="289">
        <v>4.2</v>
      </c>
      <c r="AI29" s="289">
        <v>4.2</v>
      </c>
      <c r="AJ29" s="289">
        <v>4.2</v>
      </c>
      <c r="AK29" s="289">
        <v>4.2</v>
      </c>
      <c r="AL29" s="289">
        <v>4.2</v>
      </c>
      <c r="AM29" s="289">
        <v>4.2</v>
      </c>
      <c r="AN29" s="289">
        <v>4.2</v>
      </c>
      <c r="AO29" s="289">
        <v>4.2</v>
      </c>
      <c r="AP29" s="289">
        <v>4.2</v>
      </c>
      <c r="AQ29" s="289">
        <v>4.2</v>
      </c>
      <c r="AR29" s="289">
        <v>4.0999999999999996</v>
      </c>
      <c r="AS29" s="289">
        <v>4.2</v>
      </c>
      <c r="AT29" s="289">
        <v>4.0999999999999996</v>
      </c>
      <c r="AU29" s="289">
        <v>4.0999999999999996</v>
      </c>
      <c r="AV29" s="289">
        <v>4.0999999999999996</v>
      </c>
      <c r="AW29" s="289">
        <v>4.0999999999999996</v>
      </c>
      <c r="AX29" s="289">
        <v>4.0999999999999996</v>
      </c>
      <c r="AY29" s="289">
        <v>4.0999999999999996</v>
      </c>
      <c r="AZ29" s="289">
        <v>4.0999999999999996</v>
      </c>
      <c r="BA29" s="289">
        <v>4.0999999999999996</v>
      </c>
      <c r="BB29" s="289">
        <v>4.0999999999999996</v>
      </c>
      <c r="BC29" s="289">
        <v>4.0999999999999996</v>
      </c>
      <c r="BD29" s="289">
        <v>4.0999999999999996</v>
      </c>
      <c r="BE29" s="289">
        <v>4.0999999999999996</v>
      </c>
      <c r="BF29" s="289">
        <v>4.2</v>
      </c>
      <c r="BG29" s="289">
        <v>4.2</v>
      </c>
      <c r="BH29" s="289">
        <f>_xlfn.IFNA(VLOOKUP(C29,'INFORM Severity - hidden'!$C$5:$G$300,5,FALSE),"-")</f>
        <v>4.2</v>
      </c>
    </row>
    <row r="30" spans="1:60" x14ac:dyDescent="0.25">
      <c r="C30" t="s">
        <v>9734</v>
      </c>
      <c r="D30" s="289" t="str">
        <f t="shared" si="0"/>
        <v>-</v>
      </c>
      <c r="E30" s="289" t="s">
        <v>9718</v>
      </c>
      <c r="F30" s="289" t="s">
        <v>9718</v>
      </c>
      <c r="G30" s="289" t="s">
        <v>9718</v>
      </c>
      <c r="H30" s="289" t="s">
        <v>9718</v>
      </c>
      <c r="I30" s="289" t="s">
        <v>9718</v>
      </c>
      <c r="J30" s="289" t="s">
        <v>9718</v>
      </c>
      <c r="K30" s="289" t="s">
        <v>9718</v>
      </c>
      <c r="L30" s="289" t="s">
        <v>9718</v>
      </c>
      <c r="M30" s="289" t="s">
        <v>9718</v>
      </c>
      <c r="N30" s="289" t="s">
        <v>9718</v>
      </c>
      <c r="O30" s="289" t="s">
        <v>9718</v>
      </c>
      <c r="P30" s="289">
        <v>2.2999999999999998</v>
      </c>
      <c r="Q30" s="289">
        <v>2.2999999999999998</v>
      </c>
      <c r="R30" s="289">
        <v>2.2999999999999998</v>
      </c>
      <c r="S30" s="289">
        <v>2.2999999999999998</v>
      </c>
      <c r="T30" s="289">
        <v>2.2999999999999998</v>
      </c>
      <c r="U30" s="289" t="s">
        <v>9718</v>
      </c>
      <c r="V30" s="289" t="s">
        <v>9718</v>
      </c>
      <c r="W30" s="289" t="s">
        <v>9718</v>
      </c>
      <c r="X30" s="289" t="s">
        <v>9718</v>
      </c>
      <c r="Y30" s="289" t="s">
        <v>9718</v>
      </c>
      <c r="Z30" s="289" t="s">
        <v>9718</v>
      </c>
      <c r="AA30" s="289" t="s">
        <v>9718</v>
      </c>
      <c r="AB30" s="289" t="s">
        <v>9718</v>
      </c>
      <c r="AC30" s="289" t="s">
        <v>9718</v>
      </c>
      <c r="AD30" s="289" t="s">
        <v>9718</v>
      </c>
      <c r="AE30" s="289" t="s">
        <v>9718</v>
      </c>
      <c r="AF30" s="289" t="s">
        <v>9718</v>
      </c>
      <c r="AG30" s="289" t="s">
        <v>9718</v>
      </c>
      <c r="AH30" s="289" t="s">
        <v>9718</v>
      </c>
      <c r="AI30" s="289" t="s">
        <v>9718</v>
      </c>
      <c r="AJ30" s="289" t="s">
        <v>9718</v>
      </c>
      <c r="AK30" s="289" t="s">
        <v>9718</v>
      </c>
      <c r="AL30" s="289" t="s">
        <v>9718</v>
      </c>
      <c r="AM30" s="289" t="s">
        <v>9718</v>
      </c>
      <c r="AN30" s="289" t="s">
        <v>9718</v>
      </c>
      <c r="AO30" s="289" t="s">
        <v>9718</v>
      </c>
      <c r="AP30" s="289" t="s">
        <v>9718</v>
      </c>
      <c r="AQ30" s="289" t="s">
        <v>9718</v>
      </c>
      <c r="AR30" s="289" t="s">
        <v>9718</v>
      </c>
      <c r="AS30" s="289" t="s">
        <v>9718</v>
      </c>
      <c r="AT30" s="289" t="s">
        <v>9718</v>
      </c>
      <c r="AU30" s="289" t="s">
        <v>9718</v>
      </c>
      <c r="AV30" s="289" t="s">
        <v>9718</v>
      </c>
      <c r="AW30" s="289" t="s">
        <v>9718</v>
      </c>
      <c r="AX30" s="289" t="s">
        <v>9718</v>
      </c>
      <c r="AY30" s="289" t="s">
        <v>9718</v>
      </c>
      <c r="AZ30" s="289" t="s">
        <v>9718</v>
      </c>
      <c r="BA30" s="289" t="s">
        <v>9718</v>
      </c>
      <c r="BB30" s="289" t="s">
        <v>9718</v>
      </c>
      <c r="BC30" s="289" t="s">
        <v>9718</v>
      </c>
      <c r="BD30" s="289" t="s">
        <v>9718</v>
      </c>
      <c r="BE30" s="289" t="s">
        <v>9718</v>
      </c>
      <c r="BF30" s="289" t="s">
        <v>9718</v>
      </c>
      <c r="BG30" s="289" t="s">
        <v>9718</v>
      </c>
      <c r="BH30" s="289" t="str">
        <f>_xlfn.IFNA(VLOOKUP(C30,'INFORM Severity - hidden'!$C$5:$G$300,5,FALSE),"-")</f>
        <v>-</v>
      </c>
    </row>
    <row r="31" spans="1:60" x14ac:dyDescent="0.25">
      <c r="A31" t="s">
        <v>2785</v>
      </c>
      <c r="B31" t="s">
        <v>2783</v>
      </c>
      <c r="C31" t="s">
        <v>2784</v>
      </c>
      <c r="D31" s="289" t="str">
        <f t="shared" si="0"/>
        <v>Increasing</v>
      </c>
      <c r="E31" s="289" t="s">
        <v>9718</v>
      </c>
      <c r="F31" s="289" t="s">
        <v>9718</v>
      </c>
      <c r="G31" s="289" t="s">
        <v>9718</v>
      </c>
      <c r="H31" s="289" t="s">
        <v>9718</v>
      </c>
      <c r="I31" s="289" t="s">
        <v>9718</v>
      </c>
      <c r="J31" s="289" t="s">
        <v>9718</v>
      </c>
      <c r="K31" s="289" t="s">
        <v>9718</v>
      </c>
      <c r="L31" s="289" t="s">
        <v>9718</v>
      </c>
      <c r="M31" s="289" t="s">
        <v>9718</v>
      </c>
      <c r="N31" s="289" t="s">
        <v>9718</v>
      </c>
      <c r="O31" s="289" t="s">
        <v>9718</v>
      </c>
      <c r="P31" s="289" t="s">
        <v>9718</v>
      </c>
      <c r="Q31" s="289" t="s">
        <v>9718</v>
      </c>
      <c r="R31" s="289" t="s">
        <v>9718</v>
      </c>
      <c r="S31" s="289" t="s">
        <v>9718</v>
      </c>
      <c r="T31" s="289" t="s">
        <v>9718</v>
      </c>
      <c r="U31" s="289" t="s">
        <v>9718</v>
      </c>
      <c r="V31" s="289" t="s">
        <v>9718</v>
      </c>
      <c r="W31" s="289" t="s">
        <v>9718</v>
      </c>
      <c r="X31" s="289" t="s">
        <v>9718</v>
      </c>
      <c r="Y31" s="289" t="s">
        <v>9718</v>
      </c>
      <c r="Z31" s="289" t="s">
        <v>9718</v>
      </c>
      <c r="AA31" s="289" t="s">
        <v>9718</v>
      </c>
      <c r="AB31" s="289" t="s">
        <v>9718</v>
      </c>
      <c r="AC31" s="289" t="s">
        <v>9718</v>
      </c>
      <c r="AD31" s="289" t="s">
        <v>9718</v>
      </c>
      <c r="AE31" s="289" t="s">
        <v>9718</v>
      </c>
      <c r="AF31" s="289" t="s">
        <v>9718</v>
      </c>
      <c r="AG31" s="289" t="s">
        <v>9718</v>
      </c>
      <c r="AH31" s="289" t="s">
        <v>9718</v>
      </c>
      <c r="AI31" s="289" t="s">
        <v>9718</v>
      </c>
      <c r="AJ31" s="289" t="s">
        <v>9718</v>
      </c>
      <c r="AK31" s="289" t="s">
        <v>9718</v>
      </c>
      <c r="AL31" s="289" t="s">
        <v>9718</v>
      </c>
      <c r="AM31" s="289" t="s">
        <v>9718</v>
      </c>
      <c r="AN31" s="289" t="s">
        <v>9718</v>
      </c>
      <c r="AO31" s="289" t="s">
        <v>9718</v>
      </c>
      <c r="AP31" s="289">
        <v>2.1</v>
      </c>
      <c r="AQ31" s="289">
        <v>2.1</v>
      </c>
      <c r="AR31" s="289">
        <v>2.2000000000000002</v>
      </c>
      <c r="AS31" s="289">
        <v>2.2000000000000002</v>
      </c>
      <c r="AT31" s="289">
        <v>2.6</v>
      </c>
      <c r="AU31" s="289">
        <v>2.6</v>
      </c>
      <c r="AV31" s="289">
        <v>2.6</v>
      </c>
      <c r="AW31" s="289">
        <v>2.6</v>
      </c>
      <c r="AX31" s="289">
        <v>2.5</v>
      </c>
      <c r="AY31" s="289">
        <v>2.5</v>
      </c>
      <c r="AZ31" s="289">
        <v>2.5</v>
      </c>
      <c r="BA31" s="289">
        <v>2.5</v>
      </c>
      <c r="BB31" s="289">
        <v>2.5</v>
      </c>
      <c r="BC31" s="289">
        <v>2.5</v>
      </c>
      <c r="BD31" s="289">
        <v>2.5</v>
      </c>
      <c r="BE31" s="289">
        <v>2.5</v>
      </c>
      <c r="BF31" s="289">
        <v>2.5</v>
      </c>
      <c r="BG31" s="289">
        <v>2.6</v>
      </c>
      <c r="BH31" s="289">
        <f>_xlfn.IFNA(VLOOKUP(C31,'INFORM Severity - hidden'!$C$5:$G$300,5,FALSE),"-")</f>
        <v>2.6</v>
      </c>
    </row>
    <row r="32" spans="1:60" x14ac:dyDescent="0.25">
      <c r="C32" t="s">
        <v>9735</v>
      </c>
      <c r="D32" s="289" t="str">
        <f t="shared" si="0"/>
        <v>-</v>
      </c>
      <c r="E32" s="289" t="s">
        <v>9718</v>
      </c>
      <c r="F32" s="289" t="s">
        <v>9718</v>
      </c>
      <c r="G32" s="289" t="s">
        <v>9718</v>
      </c>
      <c r="H32" s="289" t="s">
        <v>9718</v>
      </c>
      <c r="I32" s="289" t="s">
        <v>9718</v>
      </c>
      <c r="J32" s="289" t="s">
        <v>9718</v>
      </c>
      <c r="K32" s="289" t="s">
        <v>9718</v>
      </c>
      <c r="L32" s="289" t="s">
        <v>9718</v>
      </c>
      <c r="M32" s="289" t="s">
        <v>9718</v>
      </c>
      <c r="N32" s="289" t="s">
        <v>9718</v>
      </c>
      <c r="O32" s="289" t="s">
        <v>9718</v>
      </c>
      <c r="P32" s="289" t="s">
        <v>9718</v>
      </c>
      <c r="Q32" s="289" t="s">
        <v>9718</v>
      </c>
      <c r="R32" s="289" t="s">
        <v>9718</v>
      </c>
      <c r="S32" s="289" t="s">
        <v>9718</v>
      </c>
      <c r="T32" s="289" t="s">
        <v>9718</v>
      </c>
      <c r="U32" s="289" t="s">
        <v>9718</v>
      </c>
      <c r="V32" s="289" t="s">
        <v>9718</v>
      </c>
      <c r="W32" s="289">
        <v>2.9</v>
      </c>
      <c r="X32" s="289">
        <v>2.9</v>
      </c>
      <c r="Y32" s="289">
        <v>2.9</v>
      </c>
      <c r="Z32" s="289">
        <v>3</v>
      </c>
      <c r="AA32" s="289" t="s">
        <v>9718</v>
      </c>
      <c r="AB32" s="289" t="s">
        <v>9718</v>
      </c>
      <c r="AC32" s="289" t="s">
        <v>9718</v>
      </c>
      <c r="AD32" s="289" t="s">
        <v>9718</v>
      </c>
      <c r="AE32" s="289" t="s">
        <v>9718</v>
      </c>
      <c r="AF32" s="289" t="s">
        <v>9718</v>
      </c>
      <c r="AG32" s="289" t="s">
        <v>9718</v>
      </c>
      <c r="AH32" s="289" t="s">
        <v>9718</v>
      </c>
      <c r="AI32" s="289" t="s">
        <v>9718</v>
      </c>
      <c r="AJ32" s="289" t="s">
        <v>9718</v>
      </c>
      <c r="AK32" s="289" t="s">
        <v>9718</v>
      </c>
      <c r="AL32" s="289" t="s">
        <v>9718</v>
      </c>
      <c r="AM32" s="289" t="s">
        <v>9718</v>
      </c>
      <c r="AN32" s="289" t="s">
        <v>9718</v>
      </c>
      <c r="AO32" s="289" t="s">
        <v>9718</v>
      </c>
      <c r="AP32" s="289" t="s">
        <v>9718</v>
      </c>
      <c r="AQ32" s="289" t="s">
        <v>9718</v>
      </c>
      <c r="AR32" s="289" t="s">
        <v>9718</v>
      </c>
      <c r="AS32" s="289" t="s">
        <v>9718</v>
      </c>
      <c r="AT32" s="289" t="s">
        <v>9718</v>
      </c>
      <c r="AU32" s="289" t="s">
        <v>9718</v>
      </c>
      <c r="AV32" s="289" t="s">
        <v>9718</v>
      </c>
      <c r="AW32" s="289" t="s">
        <v>9718</v>
      </c>
      <c r="AX32" s="289" t="s">
        <v>9718</v>
      </c>
      <c r="AY32" s="289" t="s">
        <v>9718</v>
      </c>
      <c r="AZ32" s="289" t="s">
        <v>9718</v>
      </c>
      <c r="BA32" s="289" t="s">
        <v>9718</v>
      </c>
      <c r="BB32" s="289" t="s">
        <v>9718</v>
      </c>
      <c r="BC32" s="289" t="s">
        <v>9718</v>
      </c>
      <c r="BD32" s="289" t="s">
        <v>9718</v>
      </c>
      <c r="BE32" s="289" t="s">
        <v>9718</v>
      </c>
      <c r="BF32" s="289" t="s">
        <v>9718</v>
      </c>
      <c r="BG32" s="289" t="s">
        <v>9718</v>
      </c>
      <c r="BH32" s="289" t="str">
        <f>_xlfn.IFNA(VLOOKUP(C32,'INFORM Severity - hidden'!$C$5:$G$300,5,FALSE),"-")</f>
        <v>-</v>
      </c>
    </row>
    <row r="33" spans="1:60" x14ac:dyDescent="0.25">
      <c r="C33" t="s">
        <v>9736</v>
      </c>
      <c r="D33" s="289" t="str">
        <f t="shared" si="0"/>
        <v>-</v>
      </c>
      <c r="E33" s="289" t="s">
        <v>9718</v>
      </c>
      <c r="F33" s="289" t="s">
        <v>9718</v>
      </c>
      <c r="G33" s="289" t="s">
        <v>9718</v>
      </c>
      <c r="H33" s="289" t="s">
        <v>9718</v>
      </c>
      <c r="I33" s="289" t="s">
        <v>9718</v>
      </c>
      <c r="J33" s="289" t="s">
        <v>9718</v>
      </c>
      <c r="K33" s="289" t="s">
        <v>9718</v>
      </c>
      <c r="L33" s="289" t="s">
        <v>9718</v>
      </c>
      <c r="M33" s="289" t="s">
        <v>9718</v>
      </c>
      <c r="N33" s="289" t="s">
        <v>9718</v>
      </c>
      <c r="O33" s="289" t="s">
        <v>9718</v>
      </c>
      <c r="P33" s="289" t="s">
        <v>9718</v>
      </c>
      <c r="Q33" s="289" t="s">
        <v>9718</v>
      </c>
      <c r="R33" s="289" t="s">
        <v>9718</v>
      </c>
      <c r="S33" s="289" t="s">
        <v>9718</v>
      </c>
      <c r="T33" s="289" t="s">
        <v>9718</v>
      </c>
      <c r="U33" s="289" t="s">
        <v>9718</v>
      </c>
      <c r="V33" s="289" t="s">
        <v>9718</v>
      </c>
      <c r="W33" s="289" t="s">
        <v>9718</v>
      </c>
      <c r="X33" s="289" t="s">
        <v>9718</v>
      </c>
      <c r="Y33" s="289" t="s">
        <v>9718</v>
      </c>
      <c r="Z33" s="289" t="s">
        <v>9718</v>
      </c>
      <c r="AA33" s="289" t="s">
        <v>9718</v>
      </c>
      <c r="AB33" s="289" t="s">
        <v>9718</v>
      </c>
      <c r="AC33" s="289" t="s">
        <v>9718</v>
      </c>
      <c r="AD33" s="289" t="s">
        <v>9718</v>
      </c>
      <c r="AE33" s="289" t="s">
        <v>9718</v>
      </c>
      <c r="AF33" s="289" t="s">
        <v>9718</v>
      </c>
      <c r="AG33" s="289" t="s">
        <v>9718</v>
      </c>
      <c r="AH33" s="289" t="s">
        <v>9718</v>
      </c>
      <c r="AI33" s="289" t="s">
        <v>9718</v>
      </c>
      <c r="AJ33" s="289">
        <v>2.4</v>
      </c>
      <c r="AK33" s="289" t="s">
        <v>9718</v>
      </c>
      <c r="AL33" s="289" t="s">
        <v>9718</v>
      </c>
      <c r="AM33" s="289" t="s">
        <v>9718</v>
      </c>
      <c r="AN33" s="289" t="s">
        <v>9718</v>
      </c>
      <c r="AO33" s="289" t="s">
        <v>9718</v>
      </c>
      <c r="AP33" s="289" t="s">
        <v>9718</v>
      </c>
      <c r="AQ33" s="289" t="s">
        <v>9718</v>
      </c>
      <c r="AR33" s="289" t="s">
        <v>9718</v>
      </c>
      <c r="AS33" s="289" t="s">
        <v>9718</v>
      </c>
      <c r="AT33" s="289" t="s">
        <v>9718</v>
      </c>
      <c r="AU33" s="289" t="s">
        <v>9718</v>
      </c>
      <c r="AV33" s="289" t="s">
        <v>9718</v>
      </c>
      <c r="AW33" s="289" t="s">
        <v>9718</v>
      </c>
      <c r="AX33" s="289" t="s">
        <v>9718</v>
      </c>
      <c r="AY33" s="289" t="s">
        <v>9718</v>
      </c>
      <c r="AZ33" s="289" t="s">
        <v>9718</v>
      </c>
      <c r="BA33" s="289" t="s">
        <v>9718</v>
      </c>
      <c r="BB33" s="289" t="s">
        <v>9718</v>
      </c>
      <c r="BC33" s="289" t="s">
        <v>9718</v>
      </c>
      <c r="BD33" s="289" t="s">
        <v>9718</v>
      </c>
      <c r="BE33" s="289" t="s">
        <v>9718</v>
      </c>
      <c r="BF33" s="289" t="s">
        <v>9718</v>
      </c>
      <c r="BG33" s="289" t="s">
        <v>9718</v>
      </c>
      <c r="BH33" s="289" t="str">
        <f>_xlfn.IFNA(VLOOKUP(C33,'INFORM Severity - hidden'!$C$5:$G$300,5,FALSE),"-")</f>
        <v>-</v>
      </c>
    </row>
    <row r="34" spans="1:60" x14ac:dyDescent="0.25">
      <c r="A34" t="s">
        <v>200</v>
      </c>
      <c r="B34" t="s">
        <v>198</v>
      </c>
      <c r="C34" t="s">
        <v>199</v>
      </c>
      <c r="D34" s="289" t="str">
        <f t="shared" si="0"/>
        <v>Decreasing</v>
      </c>
      <c r="E34" s="289" t="s">
        <v>9718</v>
      </c>
      <c r="F34" s="289">
        <v>4</v>
      </c>
      <c r="G34" s="289">
        <v>4</v>
      </c>
      <c r="H34" s="289">
        <v>4.0999999999999996</v>
      </c>
      <c r="I34" s="289">
        <v>4.0999999999999996</v>
      </c>
      <c r="J34" s="289">
        <v>4</v>
      </c>
      <c r="K34" s="289">
        <v>4.0999999999999996</v>
      </c>
      <c r="L34" s="289">
        <v>3.9</v>
      </c>
      <c r="M34" s="289">
        <v>4</v>
      </c>
      <c r="N34" s="289">
        <v>4</v>
      </c>
      <c r="O34" s="289">
        <v>4</v>
      </c>
      <c r="P34" s="289">
        <v>4</v>
      </c>
      <c r="Q34" s="289">
        <v>4</v>
      </c>
      <c r="R34" s="289">
        <v>4</v>
      </c>
      <c r="S34" s="289">
        <v>3.6</v>
      </c>
      <c r="T34" s="289">
        <v>3.6</v>
      </c>
      <c r="U34" s="289">
        <v>3.5</v>
      </c>
      <c r="V34" s="289">
        <v>3.6</v>
      </c>
      <c r="W34" s="289">
        <v>3.6</v>
      </c>
      <c r="X34" s="289">
        <v>3.6</v>
      </c>
      <c r="Y34" s="289">
        <v>3.6</v>
      </c>
      <c r="Z34" s="289">
        <v>3.6</v>
      </c>
      <c r="AA34" s="289">
        <v>3.7</v>
      </c>
      <c r="AB34" s="289">
        <v>3.7</v>
      </c>
      <c r="AC34" s="289">
        <v>3.7</v>
      </c>
      <c r="AD34" s="289">
        <v>3.7</v>
      </c>
      <c r="AE34" s="289">
        <v>3.7</v>
      </c>
      <c r="AF34" s="289">
        <v>3.7</v>
      </c>
      <c r="AG34" s="289">
        <v>4.0999999999999996</v>
      </c>
      <c r="AH34" s="289">
        <v>4.0999999999999996</v>
      </c>
      <c r="AI34" s="289">
        <v>4.0999999999999996</v>
      </c>
      <c r="AJ34" s="289">
        <v>4.0999999999999996</v>
      </c>
      <c r="AK34" s="289">
        <v>4.0999999999999996</v>
      </c>
      <c r="AL34" s="289">
        <v>4.2</v>
      </c>
      <c r="AM34" s="289">
        <v>4.2</v>
      </c>
      <c r="AN34" s="289">
        <v>4.2</v>
      </c>
      <c r="AO34" s="289">
        <v>4.2</v>
      </c>
      <c r="AP34" s="289">
        <v>4.2</v>
      </c>
      <c r="AQ34" s="289">
        <v>4.2</v>
      </c>
      <c r="AR34" s="289">
        <v>4.2</v>
      </c>
      <c r="AS34" s="289">
        <v>4.0999999999999996</v>
      </c>
      <c r="AT34" s="289">
        <v>4.0999999999999996</v>
      </c>
      <c r="AU34" s="289">
        <v>4.0999999999999996</v>
      </c>
      <c r="AV34" s="289">
        <v>4.0999999999999996</v>
      </c>
      <c r="AW34" s="289">
        <v>3.9</v>
      </c>
      <c r="AX34" s="289">
        <v>4</v>
      </c>
      <c r="AY34" s="289">
        <v>4</v>
      </c>
      <c r="AZ34" s="289">
        <v>4</v>
      </c>
      <c r="BA34" s="289">
        <v>4</v>
      </c>
      <c r="BB34" s="289">
        <v>4</v>
      </c>
      <c r="BC34" s="289">
        <v>4</v>
      </c>
      <c r="BD34" s="289">
        <v>4</v>
      </c>
      <c r="BE34" s="289">
        <v>4</v>
      </c>
      <c r="BF34" s="289">
        <v>4</v>
      </c>
      <c r="BG34" s="289">
        <v>3.8</v>
      </c>
      <c r="BH34" s="289">
        <f>_xlfn.IFNA(VLOOKUP(C34,'INFORM Severity - hidden'!$C$5:$G$300,5,FALSE),"-")</f>
        <v>3.8</v>
      </c>
    </row>
    <row r="35" spans="1:60" x14ac:dyDescent="0.25">
      <c r="A35" t="s">
        <v>200</v>
      </c>
      <c r="B35" t="s">
        <v>202</v>
      </c>
      <c r="C35" t="s">
        <v>203</v>
      </c>
      <c r="D35" s="289" t="str">
        <f t="shared" si="0"/>
        <v>Increasing</v>
      </c>
      <c r="E35" s="289" t="s">
        <v>9718</v>
      </c>
      <c r="F35" s="289">
        <v>3.6</v>
      </c>
      <c r="G35" s="289">
        <v>3.6</v>
      </c>
      <c r="H35" s="289">
        <v>3.8</v>
      </c>
      <c r="I35" s="289">
        <v>3.8</v>
      </c>
      <c r="J35" s="289">
        <v>3.8</v>
      </c>
      <c r="K35" s="289">
        <v>3.8</v>
      </c>
      <c r="L35" s="289">
        <v>3.8</v>
      </c>
      <c r="M35" s="289">
        <v>3.8</v>
      </c>
      <c r="N35" s="289">
        <v>3.7</v>
      </c>
      <c r="O35" s="289">
        <v>3.7</v>
      </c>
      <c r="P35" s="289">
        <v>3.7</v>
      </c>
      <c r="Q35" s="289">
        <v>3.7</v>
      </c>
      <c r="R35" s="289">
        <v>3.7</v>
      </c>
      <c r="S35" s="289">
        <v>3.6</v>
      </c>
      <c r="T35" s="289">
        <v>3.6</v>
      </c>
      <c r="U35" s="289">
        <v>3.6</v>
      </c>
      <c r="V35" s="289">
        <v>3.6</v>
      </c>
      <c r="W35" s="289">
        <v>3.6</v>
      </c>
      <c r="X35" s="289">
        <v>3.1</v>
      </c>
      <c r="Y35" s="289">
        <v>3.1</v>
      </c>
      <c r="Z35" s="289">
        <v>3.1</v>
      </c>
      <c r="AA35" s="289">
        <v>3.2</v>
      </c>
      <c r="AB35" s="289">
        <v>3.2</v>
      </c>
      <c r="AC35" s="289">
        <v>3.2</v>
      </c>
      <c r="AD35" s="289">
        <v>3.2</v>
      </c>
      <c r="AE35" s="289">
        <v>3.2</v>
      </c>
      <c r="AF35" s="289">
        <v>3.2</v>
      </c>
      <c r="AG35" s="289">
        <v>3.2</v>
      </c>
      <c r="AH35" s="289">
        <v>3.3</v>
      </c>
      <c r="AI35" s="289">
        <v>3.3</v>
      </c>
      <c r="AJ35" s="289">
        <v>3.3</v>
      </c>
      <c r="AK35" s="289">
        <v>3.3</v>
      </c>
      <c r="AL35" s="289">
        <v>3.6</v>
      </c>
      <c r="AM35" s="289">
        <v>3.6</v>
      </c>
      <c r="AN35" s="289">
        <v>3.6</v>
      </c>
      <c r="AO35" s="289">
        <v>3.6</v>
      </c>
      <c r="AP35" s="289">
        <v>3.6</v>
      </c>
      <c r="AQ35" s="289">
        <v>3.6</v>
      </c>
      <c r="AR35" s="289">
        <v>3.6</v>
      </c>
      <c r="AS35" s="289">
        <v>3.7</v>
      </c>
      <c r="AT35" s="289">
        <v>3.7</v>
      </c>
      <c r="AU35" s="289">
        <v>3.7</v>
      </c>
      <c r="AV35" s="289">
        <v>3.5</v>
      </c>
      <c r="AW35" s="289">
        <v>3.5</v>
      </c>
      <c r="AX35" s="289">
        <v>3.5</v>
      </c>
      <c r="AY35" s="289">
        <v>3.5</v>
      </c>
      <c r="AZ35" s="289">
        <v>3.5</v>
      </c>
      <c r="BA35" s="289">
        <v>3.5</v>
      </c>
      <c r="BB35" s="289">
        <v>3.4</v>
      </c>
      <c r="BC35" s="289">
        <v>3.4</v>
      </c>
      <c r="BD35" s="289">
        <v>3.4</v>
      </c>
      <c r="BE35" s="289">
        <v>3.4</v>
      </c>
      <c r="BF35" s="289">
        <v>3.4</v>
      </c>
      <c r="BG35" s="289">
        <v>3.5</v>
      </c>
      <c r="BH35" s="289">
        <f>_xlfn.IFNA(VLOOKUP(C35,'INFORM Severity - hidden'!$C$5:$G$300,5,FALSE),"-")</f>
        <v>3.5</v>
      </c>
    </row>
    <row r="36" spans="1:60" x14ac:dyDescent="0.25">
      <c r="A36" t="s">
        <v>200</v>
      </c>
      <c r="B36" t="s">
        <v>212</v>
      </c>
      <c r="C36" t="s">
        <v>213</v>
      </c>
      <c r="D36" s="289" t="str">
        <f t="shared" si="0"/>
        <v>Increasing</v>
      </c>
      <c r="E36" s="289" t="s">
        <v>9718</v>
      </c>
      <c r="F36" s="289">
        <v>3.2</v>
      </c>
      <c r="G36" s="289">
        <v>3.2</v>
      </c>
      <c r="H36" s="289">
        <v>3.5</v>
      </c>
      <c r="I36" s="289">
        <v>3.5</v>
      </c>
      <c r="J36" s="289">
        <v>3.5</v>
      </c>
      <c r="K36" s="289">
        <v>3.5</v>
      </c>
      <c r="L36" s="289">
        <v>3.6</v>
      </c>
      <c r="M36" s="289">
        <v>3.6</v>
      </c>
      <c r="N36" s="289">
        <v>3.6</v>
      </c>
      <c r="O36" s="289">
        <v>3.6</v>
      </c>
      <c r="P36" s="289">
        <v>3.6</v>
      </c>
      <c r="Q36" s="289">
        <v>3.6</v>
      </c>
      <c r="R36" s="289">
        <v>3.6</v>
      </c>
      <c r="S36" s="289">
        <v>3.1</v>
      </c>
      <c r="T36" s="289">
        <v>3.1</v>
      </c>
      <c r="U36" s="289">
        <v>3.1</v>
      </c>
      <c r="V36" s="289">
        <v>3.1</v>
      </c>
      <c r="W36" s="289">
        <v>3.1</v>
      </c>
      <c r="X36" s="289">
        <v>3.3</v>
      </c>
      <c r="Y36" s="289">
        <v>3.3</v>
      </c>
      <c r="Z36" s="289">
        <v>3.3</v>
      </c>
      <c r="AA36" s="289">
        <v>3.4</v>
      </c>
      <c r="AB36" s="289">
        <v>3.4</v>
      </c>
      <c r="AC36" s="289">
        <v>3.3</v>
      </c>
      <c r="AD36" s="289">
        <v>3.4</v>
      </c>
      <c r="AE36" s="289">
        <v>3.4</v>
      </c>
      <c r="AF36" s="289">
        <v>3.4</v>
      </c>
      <c r="AG36" s="289">
        <v>3.4</v>
      </c>
      <c r="AH36" s="289">
        <v>3.4</v>
      </c>
      <c r="AI36" s="289">
        <v>3.4</v>
      </c>
      <c r="AJ36" s="289">
        <v>3.4</v>
      </c>
      <c r="AK36" s="289">
        <v>3.4</v>
      </c>
      <c r="AL36" s="289">
        <v>3.4</v>
      </c>
      <c r="AM36" s="289">
        <v>3.4</v>
      </c>
      <c r="AN36" s="289">
        <v>3.4</v>
      </c>
      <c r="AO36" s="289">
        <v>3.4</v>
      </c>
      <c r="AP36" s="289">
        <v>3.4</v>
      </c>
      <c r="AQ36" s="289">
        <v>3.8</v>
      </c>
      <c r="AR36" s="289">
        <v>3.8</v>
      </c>
      <c r="AS36" s="289">
        <v>3.6</v>
      </c>
      <c r="AT36" s="289">
        <v>3.6</v>
      </c>
      <c r="AU36" s="289">
        <v>3.4</v>
      </c>
      <c r="AV36" s="289">
        <v>3.4</v>
      </c>
      <c r="AW36" s="289">
        <v>3.4</v>
      </c>
      <c r="AX36" s="289">
        <v>3.4</v>
      </c>
      <c r="AY36" s="289">
        <v>3.4</v>
      </c>
      <c r="AZ36" s="289">
        <v>3.4</v>
      </c>
      <c r="BA36" s="289">
        <v>3.4</v>
      </c>
      <c r="BB36" s="289">
        <v>3.4</v>
      </c>
      <c r="BC36" s="289">
        <v>3.4</v>
      </c>
      <c r="BD36" s="289">
        <v>3.4</v>
      </c>
      <c r="BE36" s="289">
        <v>3.4</v>
      </c>
      <c r="BF36" s="289">
        <v>3.4</v>
      </c>
      <c r="BG36" s="289">
        <v>3.5</v>
      </c>
      <c r="BH36" s="289">
        <f>_xlfn.IFNA(VLOOKUP(C36,'INFORM Severity - hidden'!$C$5:$G$300,5,FALSE),"-")</f>
        <v>3.5</v>
      </c>
    </row>
    <row r="37" spans="1:60" x14ac:dyDescent="0.25">
      <c r="A37" t="s">
        <v>200</v>
      </c>
      <c r="B37" t="s">
        <v>219</v>
      </c>
      <c r="C37" t="s">
        <v>220</v>
      </c>
      <c r="D37" s="289" t="str">
        <f t="shared" si="0"/>
        <v>Decreasing</v>
      </c>
      <c r="E37" s="289" t="s">
        <v>9718</v>
      </c>
      <c r="F37" s="289">
        <v>3.3</v>
      </c>
      <c r="G37" s="289">
        <v>3.3</v>
      </c>
      <c r="H37" s="289">
        <v>3.1</v>
      </c>
      <c r="I37" s="289">
        <v>3.1</v>
      </c>
      <c r="J37" s="289">
        <v>3.1</v>
      </c>
      <c r="K37" s="289">
        <v>3.1</v>
      </c>
      <c r="L37" s="289">
        <v>2.7</v>
      </c>
      <c r="M37" s="289">
        <v>2.8</v>
      </c>
      <c r="N37" s="289">
        <v>2.6</v>
      </c>
      <c r="O37" s="289">
        <v>2.6</v>
      </c>
      <c r="P37" s="289">
        <v>2.6</v>
      </c>
      <c r="Q37" s="289">
        <v>2.6</v>
      </c>
      <c r="R37" s="289">
        <v>2.6</v>
      </c>
      <c r="S37" s="289">
        <v>2.6</v>
      </c>
      <c r="T37" s="289">
        <v>2.6</v>
      </c>
      <c r="U37" s="289">
        <v>2.5</v>
      </c>
      <c r="V37" s="289">
        <v>2.6</v>
      </c>
      <c r="W37" s="289">
        <v>2.6</v>
      </c>
      <c r="X37" s="289">
        <v>2.6</v>
      </c>
      <c r="Y37" s="289">
        <v>2.5</v>
      </c>
      <c r="Z37" s="289">
        <v>2.5</v>
      </c>
      <c r="AA37" s="289">
        <v>2.6</v>
      </c>
      <c r="AB37" s="289">
        <v>2.6</v>
      </c>
      <c r="AC37" s="289">
        <v>2.8</v>
      </c>
      <c r="AD37" s="289">
        <v>2.8</v>
      </c>
      <c r="AE37" s="289">
        <v>2.8</v>
      </c>
      <c r="AF37" s="289">
        <v>2.8</v>
      </c>
      <c r="AG37" s="289">
        <v>2.8</v>
      </c>
      <c r="AH37" s="289">
        <v>2.8</v>
      </c>
      <c r="AI37" s="289">
        <v>2.8</v>
      </c>
      <c r="AJ37" s="289">
        <v>2.8</v>
      </c>
      <c r="AK37" s="289">
        <v>2.8</v>
      </c>
      <c r="AL37" s="289">
        <v>2.8</v>
      </c>
      <c r="AM37" s="289">
        <v>2.8</v>
      </c>
      <c r="AN37" s="289">
        <v>2.8</v>
      </c>
      <c r="AO37" s="289">
        <v>2.8</v>
      </c>
      <c r="AP37" s="289">
        <v>2.8</v>
      </c>
      <c r="AQ37" s="289">
        <v>3.1</v>
      </c>
      <c r="AR37" s="289">
        <v>3.1</v>
      </c>
      <c r="AS37" s="289">
        <v>3.1</v>
      </c>
      <c r="AT37" s="289">
        <v>3.1</v>
      </c>
      <c r="AU37" s="289">
        <v>2.9</v>
      </c>
      <c r="AV37" s="289">
        <v>2.9</v>
      </c>
      <c r="AW37" s="289">
        <v>2.9</v>
      </c>
      <c r="AX37" s="289">
        <v>2.9</v>
      </c>
      <c r="AY37" s="289">
        <v>2.9</v>
      </c>
      <c r="AZ37" s="289">
        <v>2.9</v>
      </c>
      <c r="BA37" s="289">
        <v>2.9</v>
      </c>
      <c r="BB37" s="289">
        <v>2.9</v>
      </c>
      <c r="BC37" s="289">
        <v>2.9</v>
      </c>
      <c r="BD37" s="289">
        <v>2.9</v>
      </c>
      <c r="BE37" s="289">
        <v>2.9</v>
      </c>
      <c r="BF37" s="289">
        <v>2.9</v>
      </c>
      <c r="BG37" s="289">
        <v>2.8</v>
      </c>
      <c r="BH37" s="289">
        <f>_xlfn.IFNA(VLOOKUP(C37,'INFORM Severity - hidden'!$C$5:$G$300,5,FALSE),"-")</f>
        <v>2.8</v>
      </c>
    </row>
    <row r="38" spans="1:60" x14ac:dyDescent="0.25">
      <c r="A38" t="s">
        <v>229</v>
      </c>
      <c r="B38" t="s">
        <v>227</v>
      </c>
      <c r="C38" t="s">
        <v>228</v>
      </c>
      <c r="D38" s="289" t="str">
        <f t="shared" si="0"/>
        <v>Decreasing</v>
      </c>
      <c r="E38" s="289" t="s">
        <v>9718</v>
      </c>
      <c r="F38" s="289">
        <v>4.4000000000000004</v>
      </c>
      <c r="G38" s="289">
        <v>4.4000000000000004</v>
      </c>
      <c r="H38" s="289">
        <v>4.4000000000000004</v>
      </c>
      <c r="I38" s="289">
        <v>4.2</v>
      </c>
      <c r="J38" s="289">
        <v>4.2</v>
      </c>
      <c r="K38" s="289">
        <v>4.2</v>
      </c>
      <c r="L38" s="289">
        <v>4.2</v>
      </c>
      <c r="M38" s="289">
        <v>4.2</v>
      </c>
      <c r="N38" s="289">
        <v>4.2</v>
      </c>
      <c r="O38" s="289">
        <v>4.2</v>
      </c>
      <c r="P38" s="289">
        <v>4.2</v>
      </c>
      <c r="Q38" s="289">
        <v>4.2</v>
      </c>
      <c r="R38" s="289">
        <v>4</v>
      </c>
      <c r="S38" s="289">
        <v>4.2</v>
      </c>
      <c r="T38" s="289">
        <v>4.2</v>
      </c>
      <c r="U38" s="289">
        <v>4.2</v>
      </c>
      <c r="V38" s="289">
        <v>4.2</v>
      </c>
      <c r="W38" s="289">
        <v>4.2</v>
      </c>
      <c r="X38" s="289">
        <v>4.2</v>
      </c>
      <c r="Y38" s="289">
        <v>4.2</v>
      </c>
      <c r="Z38" s="289">
        <v>4.5</v>
      </c>
      <c r="AA38" s="289">
        <v>4.5</v>
      </c>
      <c r="AB38" s="289">
        <v>4.5</v>
      </c>
      <c r="AC38" s="289">
        <v>4.5</v>
      </c>
      <c r="AD38" s="289">
        <v>4.5</v>
      </c>
      <c r="AE38" s="289">
        <v>4.5</v>
      </c>
      <c r="AF38" s="289">
        <v>4.5</v>
      </c>
      <c r="AG38" s="289">
        <v>4.5</v>
      </c>
      <c r="AH38" s="289">
        <v>4.5</v>
      </c>
      <c r="AI38" s="289">
        <v>4.5</v>
      </c>
      <c r="AJ38" s="289">
        <v>4.5</v>
      </c>
      <c r="AK38" s="289">
        <v>4.5</v>
      </c>
      <c r="AL38" s="289">
        <v>4.5</v>
      </c>
      <c r="AM38" s="289">
        <v>4.5</v>
      </c>
      <c r="AN38" s="289">
        <v>4.5</v>
      </c>
      <c r="AO38" s="289">
        <v>4.5</v>
      </c>
      <c r="AP38" s="289">
        <v>4.5</v>
      </c>
      <c r="AQ38" s="289">
        <v>4.5</v>
      </c>
      <c r="AR38" s="289">
        <v>4.5</v>
      </c>
      <c r="AS38" s="289">
        <v>4.5</v>
      </c>
      <c r="AT38" s="289">
        <v>4.2</v>
      </c>
      <c r="AU38" s="289">
        <v>4.2</v>
      </c>
      <c r="AV38" s="289">
        <v>4.2</v>
      </c>
      <c r="AW38" s="289">
        <v>4.2</v>
      </c>
      <c r="AX38" s="289">
        <v>4.2</v>
      </c>
      <c r="AY38" s="289">
        <v>4.2</v>
      </c>
      <c r="AZ38" s="289">
        <v>4.2</v>
      </c>
      <c r="BA38" s="289">
        <v>4.2</v>
      </c>
      <c r="BB38" s="289">
        <v>4.5</v>
      </c>
      <c r="BC38" s="289">
        <v>4.5</v>
      </c>
      <c r="BD38" s="289">
        <v>4.5</v>
      </c>
      <c r="BE38" s="289">
        <v>4.5</v>
      </c>
      <c r="BF38" s="289">
        <v>4.5</v>
      </c>
      <c r="BG38" s="289">
        <v>4.4000000000000004</v>
      </c>
      <c r="BH38" s="289">
        <f>_xlfn.IFNA(VLOOKUP(C38,'INFORM Severity - hidden'!$C$5:$G$300,5,FALSE),"-")</f>
        <v>4.4000000000000004</v>
      </c>
    </row>
    <row r="39" spans="1:60" x14ac:dyDescent="0.25">
      <c r="C39" t="s">
        <v>9737</v>
      </c>
      <c r="D39" s="289" t="str">
        <f t="shared" si="0"/>
        <v>-</v>
      </c>
      <c r="E39" s="289" t="s">
        <v>9718</v>
      </c>
      <c r="F39" s="289" t="s">
        <v>9718</v>
      </c>
      <c r="G39" s="289" t="s">
        <v>9718</v>
      </c>
      <c r="H39" s="289" t="s">
        <v>9718</v>
      </c>
      <c r="I39" s="289" t="s">
        <v>9718</v>
      </c>
      <c r="J39" s="289" t="s">
        <v>9718</v>
      </c>
      <c r="K39" s="289" t="s">
        <v>9718</v>
      </c>
      <c r="L39" s="289" t="s">
        <v>9718</v>
      </c>
      <c r="M39" s="289" t="s">
        <v>9718</v>
      </c>
      <c r="N39" s="289" t="s">
        <v>9718</v>
      </c>
      <c r="O39" s="289" t="s">
        <v>9718</v>
      </c>
      <c r="P39" s="289">
        <v>2.7</v>
      </c>
      <c r="Q39" s="289">
        <v>2.7</v>
      </c>
      <c r="R39" s="289">
        <v>2.5</v>
      </c>
      <c r="S39" s="289">
        <v>2.7</v>
      </c>
      <c r="T39" s="289">
        <v>2.7</v>
      </c>
      <c r="U39" s="289" t="s">
        <v>9718</v>
      </c>
      <c r="V39" s="289" t="s">
        <v>9718</v>
      </c>
      <c r="W39" s="289" t="s">
        <v>9718</v>
      </c>
      <c r="X39" s="289" t="s">
        <v>9718</v>
      </c>
      <c r="Y39" s="289" t="s">
        <v>9718</v>
      </c>
      <c r="Z39" s="289" t="s">
        <v>9718</v>
      </c>
      <c r="AA39" s="289" t="s">
        <v>9718</v>
      </c>
      <c r="AB39" s="289" t="s">
        <v>9718</v>
      </c>
      <c r="AC39" s="289" t="s">
        <v>9718</v>
      </c>
      <c r="AD39" s="289" t="s">
        <v>9718</v>
      </c>
      <c r="AE39" s="289" t="s">
        <v>9718</v>
      </c>
      <c r="AF39" s="289" t="s">
        <v>9718</v>
      </c>
      <c r="AG39" s="289" t="s">
        <v>9718</v>
      </c>
      <c r="AH39" s="289" t="s">
        <v>9718</v>
      </c>
      <c r="AI39" s="289" t="s">
        <v>9718</v>
      </c>
      <c r="AJ39" s="289" t="s">
        <v>9718</v>
      </c>
      <c r="AK39" s="289" t="s">
        <v>9718</v>
      </c>
      <c r="AL39" s="289" t="s">
        <v>9718</v>
      </c>
      <c r="AM39" s="289" t="s">
        <v>9718</v>
      </c>
      <c r="AN39" s="289" t="s">
        <v>9718</v>
      </c>
      <c r="AO39" s="289" t="s">
        <v>9718</v>
      </c>
      <c r="AP39" s="289" t="s">
        <v>9718</v>
      </c>
      <c r="AQ39" s="289" t="s">
        <v>9718</v>
      </c>
      <c r="AR39" s="289" t="s">
        <v>9718</v>
      </c>
      <c r="AS39" s="289" t="s">
        <v>9718</v>
      </c>
      <c r="AT39" s="289" t="s">
        <v>9718</v>
      </c>
      <c r="AU39" s="289" t="s">
        <v>9718</v>
      </c>
      <c r="AV39" s="289" t="s">
        <v>9718</v>
      </c>
      <c r="AW39" s="289" t="s">
        <v>9718</v>
      </c>
      <c r="AX39" s="289" t="s">
        <v>9718</v>
      </c>
      <c r="AY39" s="289" t="s">
        <v>9718</v>
      </c>
      <c r="AZ39" s="289" t="s">
        <v>9718</v>
      </c>
      <c r="BA39" s="289" t="s">
        <v>9718</v>
      </c>
      <c r="BB39" s="289" t="s">
        <v>9718</v>
      </c>
      <c r="BC39" s="289" t="s">
        <v>9718</v>
      </c>
      <c r="BD39" s="289" t="s">
        <v>9718</v>
      </c>
      <c r="BE39" s="289" t="s">
        <v>9718</v>
      </c>
      <c r="BF39" s="289" t="s">
        <v>9718</v>
      </c>
      <c r="BG39" s="289" t="s">
        <v>9718</v>
      </c>
      <c r="BH39" s="289" t="str">
        <f>_xlfn.IFNA(VLOOKUP(C39,'INFORM Severity - hidden'!$C$5:$G$300,5,FALSE),"-")</f>
        <v>-</v>
      </c>
    </row>
    <row r="40" spans="1:60" x14ac:dyDescent="0.25">
      <c r="C40" t="s">
        <v>9738</v>
      </c>
      <c r="D40" s="289" t="str">
        <f t="shared" si="0"/>
        <v>-</v>
      </c>
      <c r="E40" s="289" t="s">
        <v>9718</v>
      </c>
      <c r="F40" s="289" t="s">
        <v>9718</v>
      </c>
      <c r="G40" s="289" t="s">
        <v>9718</v>
      </c>
      <c r="H40" s="289" t="s">
        <v>9718</v>
      </c>
      <c r="I40" s="289" t="s">
        <v>9718</v>
      </c>
      <c r="J40" s="289" t="s">
        <v>9718</v>
      </c>
      <c r="K40" s="289" t="s">
        <v>9718</v>
      </c>
      <c r="L40" s="289" t="s">
        <v>9718</v>
      </c>
      <c r="M40" s="289" t="s">
        <v>9718</v>
      </c>
      <c r="N40" s="289" t="s">
        <v>9718</v>
      </c>
      <c r="O40" s="289" t="s">
        <v>9718</v>
      </c>
      <c r="P40" s="289" t="s">
        <v>9718</v>
      </c>
      <c r="Q40" s="289" t="s">
        <v>9718</v>
      </c>
      <c r="R40" s="289" t="s">
        <v>9718</v>
      </c>
      <c r="S40" s="289" t="s">
        <v>9718</v>
      </c>
      <c r="T40" s="289" t="s">
        <v>9718</v>
      </c>
      <c r="U40" s="289" t="s">
        <v>9718</v>
      </c>
      <c r="V40" s="289">
        <v>2.4</v>
      </c>
      <c r="W40" s="289">
        <v>2.6</v>
      </c>
      <c r="X40" s="289">
        <v>2.6</v>
      </c>
      <c r="Y40" s="289">
        <v>2.6</v>
      </c>
      <c r="Z40" s="289">
        <v>2.6</v>
      </c>
      <c r="AA40" s="289">
        <v>2.6</v>
      </c>
      <c r="AB40" s="289">
        <v>2.6</v>
      </c>
      <c r="AC40" s="289">
        <v>2.6</v>
      </c>
      <c r="AD40" s="289" t="s">
        <v>9718</v>
      </c>
      <c r="AE40" s="289" t="s">
        <v>9718</v>
      </c>
      <c r="AF40" s="289" t="s">
        <v>9718</v>
      </c>
      <c r="AG40" s="289" t="s">
        <v>9718</v>
      </c>
      <c r="AH40" s="289" t="s">
        <v>9718</v>
      </c>
      <c r="AI40" s="289" t="s">
        <v>9718</v>
      </c>
      <c r="AJ40" s="289" t="s">
        <v>9718</v>
      </c>
      <c r="AK40" s="289" t="s">
        <v>9718</v>
      </c>
      <c r="AL40" s="289" t="s">
        <v>9718</v>
      </c>
      <c r="AM40" s="289" t="s">
        <v>9718</v>
      </c>
      <c r="AN40" s="289" t="s">
        <v>9718</v>
      </c>
      <c r="AO40" s="289" t="s">
        <v>9718</v>
      </c>
      <c r="AP40" s="289" t="s">
        <v>9718</v>
      </c>
      <c r="AQ40" s="289" t="s">
        <v>9718</v>
      </c>
      <c r="AR40" s="289" t="s">
        <v>9718</v>
      </c>
      <c r="AS40" s="289" t="s">
        <v>9718</v>
      </c>
      <c r="AT40" s="289" t="s">
        <v>9718</v>
      </c>
      <c r="AU40" s="289" t="s">
        <v>9718</v>
      </c>
      <c r="AV40" s="289" t="s">
        <v>9718</v>
      </c>
      <c r="AW40" s="289" t="s">
        <v>9718</v>
      </c>
      <c r="AX40" s="289" t="s">
        <v>9718</v>
      </c>
      <c r="AY40" s="289" t="s">
        <v>9718</v>
      </c>
      <c r="AZ40" s="289" t="s">
        <v>9718</v>
      </c>
      <c r="BA40" s="289" t="s">
        <v>9718</v>
      </c>
      <c r="BB40" s="289" t="s">
        <v>9718</v>
      </c>
      <c r="BC40" s="289" t="s">
        <v>9718</v>
      </c>
      <c r="BD40" s="289" t="s">
        <v>9718</v>
      </c>
      <c r="BE40" s="289" t="s">
        <v>9718</v>
      </c>
      <c r="BF40" s="289" t="s">
        <v>9718</v>
      </c>
      <c r="BG40" s="289" t="s">
        <v>9718</v>
      </c>
      <c r="BH40" s="289" t="str">
        <f>_xlfn.IFNA(VLOOKUP(C40,'INFORM Severity - hidden'!$C$5:$G$300,5,FALSE),"-")</f>
        <v>-</v>
      </c>
    </row>
    <row r="41" spans="1:60" x14ac:dyDescent="0.25">
      <c r="A41" t="s">
        <v>1099</v>
      </c>
      <c r="B41" t="s">
        <v>1097</v>
      </c>
      <c r="C41" t="s">
        <v>1098</v>
      </c>
      <c r="D41" s="289" t="str">
        <f t="shared" si="0"/>
        <v>Increasing</v>
      </c>
      <c r="E41" s="289" t="s">
        <v>9718</v>
      </c>
      <c r="F41" s="289" t="s">
        <v>9718</v>
      </c>
      <c r="G41" s="289" t="s">
        <v>9718</v>
      </c>
      <c r="H41" s="289" t="s">
        <v>9718</v>
      </c>
      <c r="I41" s="289" t="s">
        <v>9718</v>
      </c>
      <c r="J41" s="289" t="s">
        <v>9718</v>
      </c>
      <c r="K41" s="289" t="s">
        <v>9718</v>
      </c>
      <c r="L41" s="289" t="s">
        <v>9718</v>
      </c>
      <c r="M41" s="289" t="s">
        <v>9718</v>
      </c>
      <c r="N41" s="289" t="s">
        <v>9718</v>
      </c>
      <c r="O41" s="289" t="s">
        <v>9718</v>
      </c>
      <c r="P41" s="289" t="s">
        <v>9718</v>
      </c>
      <c r="Q41" s="289" t="s">
        <v>9718</v>
      </c>
      <c r="R41" s="289" t="s">
        <v>9718</v>
      </c>
      <c r="S41" s="289" t="s">
        <v>9718</v>
      </c>
      <c r="T41" s="289" t="s">
        <v>9718</v>
      </c>
      <c r="U41" s="289" t="s">
        <v>9718</v>
      </c>
      <c r="V41" s="289" t="s">
        <v>9718</v>
      </c>
      <c r="W41" s="289" t="s">
        <v>9718</v>
      </c>
      <c r="X41" s="289" t="s">
        <v>9718</v>
      </c>
      <c r="Y41" s="289" t="s">
        <v>9718</v>
      </c>
      <c r="Z41" s="289" t="s">
        <v>9718</v>
      </c>
      <c r="AA41" s="289" t="s">
        <v>9718</v>
      </c>
      <c r="AB41" s="289" t="s">
        <v>9718</v>
      </c>
      <c r="AC41" s="289">
        <v>3.2</v>
      </c>
      <c r="AD41" s="289">
        <v>3.2</v>
      </c>
      <c r="AE41" s="289">
        <v>3.2</v>
      </c>
      <c r="AF41" s="289">
        <v>3.2</v>
      </c>
      <c r="AG41" s="289">
        <v>3.2</v>
      </c>
      <c r="AH41" s="289">
        <v>3.3</v>
      </c>
      <c r="AI41" s="289">
        <v>3.3</v>
      </c>
      <c r="AJ41" s="289">
        <v>3.3</v>
      </c>
      <c r="AK41" s="289">
        <v>3.3</v>
      </c>
      <c r="AL41" s="289">
        <v>3.3</v>
      </c>
      <c r="AM41" s="289">
        <v>3.3</v>
      </c>
      <c r="AN41" s="289">
        <v>3.3</v>
      </c>
      <c r="AO41" s="289">
        <v>3.3</v>
      </c>
      <c r="AP41" s="289">
        <v>3.3</v>
      </c>
      <c r="AQ41" s="289">
        <v>3.3</v>
      </c>
      <c r="AR41" s="289">
        <v>3.3</v>
      </c>
      <c r="AS41" s="289">
        <v>3.2</v>
      </c>
      <c r="AT41" s="289">
        <v>2.4</v>
      </c>
      <c r="AU41" s="289">
        <v>2.4</v>
      </c>
      <c r="AV41" s="289">
        <v>2.1</v>
      </c>
      <c r="AW41" s="289">
        <v>2.1</v>
      </c>
      <c r="AX41" s="289">
        <v>2.1</v>
      </c>
      <c r="AY41" s="289">
        <v>2.1</v>
      </c>
      <c r="AZ41" s="289">
        <v>2.1</v>
      </c>
      <c r="BA41" s="289">
        <v>2.2000000000000002</v>
      </c>
      <c r="BB41" s="289">
        <v>2.2000000000000002</v>
      </c>
      <c r="BC41" s="289">
        <v>2.2000000000000002</v>
      </c>
      <c r="BD41" s="289">
        <v>2.2000000000000002</v>
      </c>
      <c r="BE41" s="289">
        <v>2.2999999999999998</v>
      </c>
      <c r="BF41" s="289">
        <v>2.2999999999999998</v>
      </c>
      <c r="BG41" s="289">
        <v>2.2999999999999998</v>
      </c>
      <c r="BH41" s="289">
        <f>_xlfn.IFNA(VLOOKUP(C41,'INFORM Severity - hidden'!$C$5:$G$300,5,FALSE),"-")</f>
        <v>2.2999999999999998</v>
      </c>
    </row>
    <row r="42" spans="1:60" x14ac:dyDescent="0.25">
      <c r="C42" t="s">
        <v>9739</v>
      </c>
      <c r="D42" s="289" t="str">
        <f t="shared" si="0"/>
        <v>-</v>
      </c>
      <c r="E42" s="289" t="s">
        <v>9718</v>
      </c>
      <c r="F42" s="289">
        <v>2.5</v>
      </c>
      <c r="G42" s="289">
        <v>2.5</v>
      </c>
      <c r="H42" s="289">
        <v>2.4</v>
      </c>
      <c r="I42" s="289">
        <v>2.4</v>
      </c>
      <c r="J42" s="289">
        <v>2.4</v>
      </c>
      <c r="K42" s="289">
        <v>2.4</v>
      </c>
      <c r="L42" s="289">
        <v>2.4</v>
      </c>
      <c r="M42" s="289">
        <v>2.4</v>
      </c>
      <c r="N42" s="289">
        <v>2.4</v>
      </c>
      <c r="O42" s="289">
        <v>1.7</v>
      </c>
      <c r="P42" s="289">
        <v>1.8</v>
      </c>
      <c r="Q42" s="289">
        <v>1.8</v>
      </c>
      <c r="R42" s="289">
        <v>1.8</v>
      </c>
      <c r="S42" s="289">
        <v>1.8</v>
      </c>
      <c r="T42" s="289">
        <v>1.8</v>
      </c>
      <c r="U42" s="289">
        <v>1.8</v>
      </c>
      <c r="V42" s="289">
        <v>1.7</v>
      </c>
      <c r="W42" s="289">
        <v>1.7</v>
      </c>
      <c r="X42" s="289">
        <v>1.7</v>
      </c>
      <c r="Y42" s="289">
        <v>1.6</v>
      </c>
      <c r="Z42" s="289">
        <v>2.2000000000000002</v>
      </c>
      <c r="AA42" s="289" t="s">
        <v>9718</v>
      </c>
      <c r="AB42" s="289" t="s">
        <v>9718</v>
      </c>
      <c r="AC42" s="289" t="s">
        <v>9718</v>
      </c>
      <c r="AD42" s="289" t="s">
        <v>9718</v>
      </c>
      <c r="AE42" s="289" t="s">
        <v>9718</v>
      </c>
      <c r="AF42" s="289" t="s">
        <v>9718</v>
      </c>
      <c r="AG42" s="289" t="s">
        <v>9718</v>
      </c>
      <c r="AH42" s="289" t="s">
        <v>9718</v>
      </c>
      <c r="AI42" s="289" t="s">
        <v>9718</v>
      </c>
      <c r="AJ42" s="289" t="s">
        <v>9718</v>
      </c>
      <c r="AK42" s="289" t="s">
        <v>9718</v>
      </c>
      <c r="AL42" s="289" t="s">
        <v>9718</v>
      </c>
      <c r="AM42" s="289" t="s">
        <v>9718</v>
      </c>
      <c r="AN42" s="289" t="s">
        <v>9718</v>
      </c>
      <c r="AO42" s="289" t="s">
        <v>9718</v>
      </c>
      <c r="AP42" s="289" t="s">
        <v>9718</v>
      </c>
      <c r="AQ42" s="289" t="s">
        <v>9718</v>
      </c>
      <c r="AR42" s="289" t="s">
        <v>9718</v>
      </c>
      <c r="AS42" s="289" t="s">
        <v>9718</v>
      </c>
      <c r="AT42" s="289" t="s">
        <v>9718</v>
      </c>
      <c r="AU42" s="289" t="s">
        <v>9718</v>
      </c>
      <c r="AV42" s="289" t="s">
        <v>9718</v>
      </c>
      <c r="AW42" s="289" t="s">
        <v>9718</v>
      </c>
      <c r="AX42" s="289" t="s">
        <v>9718</v>
      </c>
      <c r="AY42" s="289" t="s">
        <v>9718</v>
      </c>
      <c r="AZ42" s="289" t="s">
        <v>9718</v>
      </c>
      <c r="BA42" s="289" t="s">
        <v>9718</v>
      </c>
      <c r="BB42" s="289" t="s">
        <v>9718</v>
      </c>
      <c r="BC42" s="289" t="s">
        <v>9718</v>
      </c>
      <c r="BD42" s="289" t="s">
        <v>9718</v>
      </c>
      <c r="BE42" s="289" t="s">
        <v>9718</v>
      </c>
      <c r="BF42" s="289" t="s">
        <v>9718</v>
      </c>
      <c r="BG42" s="289" t="s">
        <v>9718</v>
      </c>
      <c r="BH42" s="289" t="str">
        <f>_xlfn.IFNA(VLOOKUP(C42,'INFORM Severity - hidden'!$C$5:$G$300,5,FALSE),"-")</f>
        <v>-</v>
      </c>
    </row>
    <row r="43" spans="1:60" x14ac:dyDescent="0.25">
      <c r="C43" t="s">
        <v>9740</v>
      </c>
      <c r="D43" s="289" t="str">
        <f t="shared" si="0"/>
        <v>-</v>
      </c>
      <c r="E43" s="289" t="s">
        <v>9718</v>
      </c>
      <c r="F43" s="289" t="s">
        <v>9718</v>
      </c>
      <c r="G43" s="289" t="s">
        <v>9718</v>
      </c>
      <c r="H43" s="289" t="s">
        <v>9718</v>
      </c>
      <c r="I43" s="289" t="s">
        <v>9718</v>
      </c>
      <c r="J43" s="289" t="s">
        <v>9718</v>
      </c>
      <c r="K43" s="289" t="s">
        <v>9718</v>
      </c>
      <c r="L43" s="289" t="s">
        <v>9718</v>
      </c>
      <c r="M43" s="289" t="s">
        <v>9718</v>
      </c>
      <c r="N43" s="289" t="s">
        <v>9718</v>
      </c>
      <c r="O43" s="289" t="s">
        <v>9718</v>
      </c>
      <c r="P43" s="289" t="s">
        <v>9718</v>
      </c>
      <c r="Q43" s="289" t="s">
        <v>9718</v>
      </c>
      <c r="R43" s="289" t="s">
        <v>9718</v>
      </c>
      <c r="S43" s="289" t="s">
        <v>9718</v>
      </c>
      <c r="T43" s="289" t="s">
        <v>9718</v>
      </c>
      <c r="U43" s="289" t="s">
        <v>9718</v>
      </c>
      <c r="V43" s="289" t="s">
        <v>9718</v>
      </c>
      <c r="W43" s="289" t="s">
        <v>9718</v>
      </c>
      <c r="X43" s="289" t="s">
        <v>9718</v>
      </c>
      <c r="Y43" s="289" t="s">
        <v>9718</v>
      </c>
      <c r="Z43" s="289" t="s">
        <v>9718</v>
      </c>
      <c r="AA43" s="289">
        <v>2.2000000000000002</v>
      </c>
      <c r="AB43" s="289">
        <v>2.2000000000000002</v>
      </c>
      <c r="AC43" s="289">
        <v>2.2000000000000002</v>
      </c>
      <c r="AD43" s="289">
        <v>2.2000000000000002</v>
      </c>
      <c r="AE43" s="289" t="s">
        <v>9718</v>
      </c>
      <c r="AF43" s="289" t="s">
        <v>9718</v>
      </c>
      <c r="AG43" s="289" t="s">
        <v>9718</v>
      </c>
      <c r="AH43" s="289" t="s">
        <v>9718</v>
      </c>
      <c r="AI43" s="289" t="s">
        <v>9718</v>
      </c>
      <c r="AJ43" s="289" t="s">
        <v>9718</v>
      </c>
      <c r="AK43" s="289" t="s">
        <v>9718</v>
      </c>
      <c r="AL43" s="289" t="s">
        <v>9718</v>
      </c>
      <c r="AM43" s="289" t="s">
        <v>9718</v>
      </c>
      <c r="AN43" s="289" t="s">
        <v>9718</v>
      </c>
      <c r="AO43" s="289" t="s">
        <v>9718</v>
      </c>
      <c r="AP43" s="289" t="s">
        <v>9718</v>
      </c>
      <c r="AQ43" s="289" t="s">
        <v>9718</v>
      </c>
      <c r="AR43" s="289" t="s">
        <v>9718</v>
      </c>
      <c r="AS43" s="289" t="s">
        <v>9718</v>
      </c>
      <c r="AT43" s="289" t="s">
        <v>9718</v>
      </c>
      <c r="AU43" s="289" t="s">
        <v>9718</v>
      </c>
      <c r="AV43" s="289" t="s">
        <v>9718</v>
      </c>
      <c r="AW43" s="289" t="s">
        <v>9718</v>
      </c>
      <c r="AX43" s="289" t="s">
        <v>9718</v>
      </c>
      <c r="AY43" s="289" t="s">
        <v>9718</v>
      </c>
      <c r="AZ43" s="289" t="s">
        <v>9718</v>
      </c>
      <c r="BA43" s="289" t="s">
        <v>9718</v>
      </c>
      <c r="BB43" s="289" t="s">
        <v>9718</v>
      </c>
      <c r="BC43" s="289" t="s">
        <v>9718</v>
      </c>
      <c r="BD43" s="289" t="s">
        <v>9718</v>
      </c>
      <c r="BE43" s="289" t="s">
        <v>9718</v>
      </c>
      <c r="BF43" s="289" t="s">
        <v>9718</v>
      </c>
      <c r="BG43" s="289" t="s">
        <v>9718</v>
      </c>
      <c r="BH43" s="289" t="str">
        <f>_xlfn.IFNA(VLOOKUP(C43,'INFORM Severity - hidden'!$C$5:$G$300,5,FALSE),"-")</f>
        <v>-</v>
      </c>
    </row>
    <row r="44" spans="1:60" x14ac:dyDescent="0.25">
      <c r="A44" t="s">
        <v>1766</v>
      </c>
      <c r="B44" t="s">
        <v>3050</v>
      </c>
      <c r="C44" t="s">
        <v>3051</v>
      </c>
      <c r="D44" s="289" t="str">
        <f t="shared" si="0"/>
        <v>Decreasing</v>
      </c>
      <c r="E44" s="289" t="s">
        <v>9718</v>
      </c>
      <c r="F44" s="289">
        <v>3.9</v>
      </c>
      <c r="G44" s="289">
        <v>3.9</v>
      </c>
      <c r="H44" s="289">
        <v>4</v>
      </c>
      <c r="I44" s="289">
        <v>4</v>
      </c>
      <c r="J44" s="289">
        <v>4</v>
      </c>
      <c r="K44" s="289">
        <v>4</v>
      </c>
      <c r="L44" s="289">
        <v>4</v>
      </c>
      <c r="M44" s="289">
        <v>4</v>
      </c>
      <c r="N44" s="289">
        <v>4.0999999999999996</v>
      </c>
      <c r="O44" s="289">
        <v>4.0999999999999996</v>
      </c>
      <c r="P44" s="289">
        <v>4.0999999999999996</v>
      </c>
      <c r="Q44" s="289">
        <v>4.0999999999999996</v>
      </c>
      <c r="R44" s="289">
        <v>3.8</v>
      </c>
      <c r="S44" s="289">
        <v>3.8</v>
      </c>
      <c r="T44" s="289">
        <v>4.2</v>
      </c>
      <c r="U44" s="289">
        <v>4.2</v>
      </c>
      <c r="V44" s="289">
        <v>4.2</v>
      </c>
      <c r="W44" s="289">
        <v>4.2</v>
      </c>
      <c r="X44" s="289">
        <v>4.2</v>
      </c>
      <c r="Y44" s="289">
        <v>4.2</v>
      </c>
      <c r="Z44" s="289">
        <v>4.2</v>
      </c>
      <c r="AA44" s="289">
        <v>4.0999999999999996</v>
      </c>
      <c r="AB44" s="289">
        <v>3.9</v>
      </c>
      <c r="AC44" s="289">
        <v>3.9</v>
      </c>
      <c r="AD44" s="289">
        <v>3.9</v>
      </c>
      <c r="AE44" s="289">
        <v>3.9</v>
      </c>
      <c r="AF44" s="289">
        <v>3.9</v>
      </c>
      <c r="AG44" s="289">
        <v>3.7</v>
      </c>
      <c r="AH44" s="289">
        <v>3.7</v>
      </c>
      <c r="AI44" s="289">
        <v>3.7</v>
      </c>
      <c r="AJ44" s="289">
        <v>3.7</v>
      </c>
      <c r="AK44" s="289">
        <v>4</v>
      </c>
      <c r="AL44" s="289">
        <v>4.0999999999999996</v>
      </c>
      <c r="AM44" s="289">
        <v>4.0999999999999996</v>
      </c>
      <c r="AN44" s="289">
        <v>4.0999999999999996</v>
      </c>
      <c r="AO44" s="289">
        <v>4.0999999999999996</v>
      </c>
      <c r="AP44" s="289">
        <v>4.0999999999999996</v>
      </c>
      <c r="AQ44" s="289">
        <v>3.9</v>
      </c>
      <c r="AR44" s="289">
        <v>3.9</v>
      </c>
      <c r="AS44" s="289">
        <v>3.9</v>
      </c>
      <c r="AT44" s="289">
        <v>3.9</v>
      </c>
      <c r="AU44" s="289">
        <v>3.9</v>
      </c>
      <c r="AV44" s="289">
        <v>4</v>
      </c>
      <c r="AW44" s="289">
        <v>4</v>
      </c>
      <c r="AX44" s="289">
        <v>4</v>
      </c>
      <c r="AY44" s="289">
        <v>4</v>
      </c>
      <c r="AZ44" s="289">
        <v>4</v>
      </c>
      <c r="BA44" s="289">
        <v>4</v>
      </c>
      <c r="BB44" s="289">
        <v>4</v>
      </c>
      <c r="BC44" s="289">
        <v>4.0999999999999996</v>
      </c>
      <c r="BD44" s="289">
        <v>4.0999999999999996</v>
      </c>
      <c r="BE44" s="289">
        <v>4</v>
      </c>
      <c r="BF44" s="289">
        <v>4</v>
      </c>
      <c r="BG44" s="289">
        <v>4</v>
      </c>
      <c r="BH44" s="289">
        <f>_xlfn.IFNA(VLOOKUP(C44,'INFORM Severity - hidden'!$C$5:$G$300,5,FALSE),"-")</f>
        <v>4</v>
      </c>
    </row>
    <row r="45" spans="1:60" x14ac:dyDescent="0.25">
      <c r="A45" t="s">
        <v>1766</v>
      </c>
      <c r="B45" t="s">
        <v>1764</v>
      </c>
      <c r="C45" t="s">
        <v>1765</v>
      </c>
      <c r="D45" s="289" t="str">
        <f t="shared" si="0"/>
        <v>Stable</v>
      </c>
      <c r="E45" s="289" t="s">
        <v>9718</v>
      </c>
      <c r="F45" s="289">
        <v>2.8</v>
      </c>
      <c r="G45" s="289">
        <v>2.8</v>
      </c>
      <c r="H45" s="289">
        <v>3.3</v>
      </c>
      <c r="I45" s="289">
        <v>3.3</v>
      </c>
      <c r="J45" s="289">
        <v>3.3</v>
      </c>
      <c r="K45" s="289">
        <v>3.3</v>
      </c>
      <c r="L45" s="289">
        <v>3.3</v>
      </c>
      <c r="M45" s="289">
        <v>3.3</v>
      </c>
      <c r="N45" s="289">
        <v>3.3</v>
      </c>
      <c r="O45" s="289">
        <v>3.3</v>
      </c>
      <c r="P45" s="289">
        <v>3.3</v>
      </c>
      <c r="Q45" s="289">
        <v>3.3</v>
      </c>
      <c r="R45" s="289">
        <v>3.4</v>
      </c>
      <c r="S45" s="289">
        <v>3.4</v>
      </c>
      <c r="T45" s="289">
        <v>3.4</v>
      </c>
      <c r="U45" s="289">
        <v>3.4</v>
      </c>
      <c r="V45" s="289">
        <v>3.4</v>
      </c>
      <c r="W45" s="289">
        <v>3.4</v>
      </c>
      <c r="X45" s="289">
        <v>3.4</v>
      </c>
      <c r="Y45" s="289">
        <v>3.4</v>
      </c>
      <c r="Z45" s="289">
        <v>3.4</v>
      </c>
      <c r="AA45" s="289">
        <v>3.4</v>
      </c>
      <c r="AB45" s="289">
        <v>3.4</v>
      </c>
      <c r="AC45" s="289">
        <v>3.4</v>
      </c>
      <c r="AD45" s="289">
        <v>3.4</v>
      </c>
      <c r="AE45" s="289">
        <v>3.4</v>
      </c>
      <c r="AF45" s="289">
        <v>3.4</v>
      </c>
      <c r="AG45" s="289">
        <v>3.4</v>
      </c>
      <c r="AH45" s="289">
        <v>3.4</v>
      </c>
      <c r="AI45" s="289">
        <v>3.4</v>
      </c>
      <c r="AJ45" s="289">
        <v>3.4</v>
      </c>
      <c r="AK45" s="289">
        <v>3.5</v>
      </c>
      <c r="AL45" s="289">
        <v>3.5</v>
      </c>
      <c r="AM45" s="289">
        <v>3.5</v>
      </c>
      <c r="AN45" s="289">
        <v>3.5</v>
      </c>
      <c r="AO45" s="289">
        <v>3.5</v>
      </c>
      <c r="AP45" s="289">
        <v>3.5</v>
      </c>
      <c r="AQ45" s="289">
        <v>3.5</v>
      </c>
      <c r="AR45" s="289">
        <v>3.5</v>
      </c>
      <c r="AS45" s="289">
        <v>3.5</v>
      </c>
      <c r="AT45" s="289">
        <v>3.5</v>
      </c>
      <c r="AU45" s="289">
        <v>3.5</v>
      </c>
      <c r="AV45" s="289">
        <v>3.4</v>
      </c>
      <c r="AW45" s="289">
        <v>3.4</v>
      </c>
      <c r="AX45" s="289">
        <v>3.4</v>
      </c>
      <c r="AY45" s="289">
        <v>3.7</v>
      </c>
      <c r="AZ45" s="289">
        <v>3.7</v>
      </c>
      <c r="BA45" s="289">
        <v>3.5</v>
      </c>
      <c r="BB45" s="289">
        <v>3.5</v>
      </c>
      <c r="BC45" s="289">
        <v>3.5</v>
      </c>
      <c r="BD45" s="289">
        <v>3.7</v>
      </c>
      <c r="BE45" s="289">
        <v>3.7</v>
      </c>
      <c r="BF45" s="289">
        <v>3.7</v>
      </c>
      <c r="BG45" s="289">
        <v>3.6</v>
      </c>
      <c r="BH45" s="289">
        <f>_xlfn.IFNA(VLOOKUP(C45,'INFORM Severity - hidden'!$C$5:$G$300,5,FALSE),"-")</f>
        <v>3.6</v>
      </c>
    </row>
    <row r="46" spans="1:60" x14ac:dyDescent="0.25">
      <c r="C46" t="s">
        <v>9741</v>
      </c>
      <c r="D46" s="289" t="str">
        <f t="shared" si="0"/>
        <v>-</v>
      </c>
      <c r="E46" s="289" t="s">
        <v>9718</v>
      </c>
      <c r="F46" s="289" t="s">
        <v>9718</v>
      </c>
      <c r="G46" s="289" t="s">
        <v>9718</v>
      </c>
      <c r="H46" s="289" t="s">
        <v>9718</v>
      </c>
      <c r="I46" s="289" t="s">
        <v>9718</v>
      </c>
      <c r="J46" s="289" t="s">
        <v>9718</v>
      </c>
      <c r="K46" s="289" t="s">
        <v>9718</v>
      </c>
      <c r="L46" s="289" t="s">
        <v>9718</v>
      </c>
      <c r="M46" s="289" t="s">
        <v>9718</v>
      </c>
      <c r="N46" s="289" t="s">
        <v>9718</v>
      </c>
      <c r="O46" s="289" t="s">
        <v>9718</v>
      </c>
      <c r="P46" s="289" t="s">
        <v>9718</v>
      </c>
      <c r="Q46" s="289" t="s">
        <v>9718</v>
      </c>
      <c r="R46" s="289" t="s">
        <v>9718</v>
      </c>
      <c r="S46" s="289" t="s">
        <v>9718</v>
      </c>
      <c r="T46" s="289" t="s">
        <v>9718</v>
      </c>
      <c r="U46" s="289" t="s">
        <v>9718</v>
      </c>
      <c r="V46" s="289" t="s">
        <v>9718</v>
      </c>
      <c r="W46" s="289" t="s">
        <v>9718</v>
      </c>
      <c r="X46" s="289" t="s">
        <v>9718</v>
      </c>
      <c r="Y46" s="289" t="s">
        <v>9718</v>
      </c>
      <c r="Z46" s="289" t="s">
        <v>9718</v>
      </c>
      <c r="AA46" s="289">
        <v>2.2000000000000002</v>
      </c>
      <c r="AB46" s="289">
        <v>2</v>
      </c>
      <c r="AC46" s="289">
        <v>2.1</v>
      </c>
      <c r="AD46" s="289">
        <v>2.1</v>
      </c>
      <c r="AE46" s="289">
        <v>2.1</v>
      </c>
      <c r="AF46" s="289">
        <v>2.1</v>
      </c>
      <c r="AG46" s="289" t="s">
        <v>9718</v>
      </c>
      <c r="AH46" s="289" t="s">
        <v>9718</v>
      </c>
      <c r="AI46" s="289" t="s">
        <v>9718</v>
      </c>
      <c r="AJ46" s="289" t="s">
        <v>9718</v>
      </c>
      <c r="AK46" s="289" t="s">
        <v>9718</v>
      </c>
      <c r="AL46" s="289" t="s">
        <v>9718</v>
      </c>
      <c r="AM46" s="289" t="s">
        <v>9718</v>
      </c>
      <c r="AN46" s="289" t="s">
        <v>9718</v>
      </c>
      <c r="AO46" s="289" t="s">
        <v>9718</v>
      </c>
      <c r="AP46" s="289" t="s">
        <v>9718</v>
      </c>
      <c r="AQ46" s="289" t="s">
        <v>9718</v>
      </c>
      <c r="AR46" s="289" t="s">
        <v>9718</v>
      </c>
      <c r="AS46" s="289" t="s">
        <v>9718</v>
      </c>
      <c r="AT46" s="289" t="s">
        <v>9718</v>
      </c>
      <c r="AU46" s="289" t="s">
        <v>9718</v>
      </c>
      <c r="AV46" s="289" t="s">
        <v>9718</v>
      </c>
      <c r="AW46" s="289" t="s">
        <v>9718</v>
      </c>
      <c r="AX46" s="289" t="s">
        <v>9718</v>
      </c>
      <c r="AY46" s="289" t="s">
        <v>9718</v>
      </c>
      <c r="AZ46" s="289" t="s">
        <v>9718</v>
      </c>
      <c r="BA46" s="289" t="s">
        <v>9718</v>
      </c>
      <c r="BB46" s="289" t="s">
        <v>9718</v>
      </c>
      <c r="BC46" s="289" t="s">
        <v>9718</v>
      </c>
      <c r="BD46" s="289" t="s">
        <v>9718</v>
      </c>
      <c r="BE46" s="289" t="s">
        <v>9718</v>
      </c>
      <c r="BF46" s="289" t="s">
        <v>9718</v>
      </c>
      <c r="BG46" s="289" t="s">
        <v>9718</v>
      </c>
      <c r="BH46" s="289" t="str">
        <f>_xlfn.IFNA(VLOOKUP(C46,'INFORM Severity - hidden'!$C$5:$G$300,5,FALSE),"-")</f>
        <v>-</v>
      </c>
    </row>
    <row r="47" spans="1:60" x14ac:dyDescent="0.25">
      <c r="C47" t="s">
        <v>9742</v>
      </c>
      <c r="D47" s="289" t="str">
        <f t="shared" si="0"/>
        <v>-</v>
      </c>
      <c r="E47" s="289" t="s">
        <v>9718</v>
      </c>
      <c r="F47" s="289" t="s">
        <v>9718</v>
      </c>
      <c r="G47" s="289" t="s">
        <v>9718</v>
      </c>
      <c r="H47" s="289">
        <v>2</v>
      </c>
      <c r="I47" s="289">
        <v>2</v>
      </c>
      <c r="J47" s="289" t="s">
        <v>9718</v>
      </c>
      <c r="K47" s="289" t="s">
        <v>9718</v>
      </c>
      <c r="L47" s="289" t="s">
        <v>9718</v>
      </c>
      <c r="M47" s="289" t="s">
        <v>9718</v>
      </c>
      <c r="N47" s="289" t="s">
        <v>9718</v>
      </c>
      <c r="O47" s="289" t="s">
        <v>9718</v>
      </c>
      <c r="P47" s="289" t="s">
        <v>9718</v>
      </c>
      <c r="Q47" s="289" t="s">
        <v>9718</v>
      </c>
      <c r="R47" s="289" t="s">
        <v>9718</v>
      </c>
      <c r="S47" s="289" t="s">
        <v>9718</v>
      </c>
      <c r="T47" s="289" t="s">
        <v>9718</v>
      </c>
      <c r="U47" s="289" t="s">
        <v>9718</v>
      </c>
      <c r="V47" s="289" t="s">
        <v>9718</v>
      </c>
      <c r="W47" s="289" t="s">
        <v>9718</v>
      </c>
      <c r="X47" s="289" t="s">
        <v>9718</v>
      </c>
      <c r="Y47" s="289" t="s">
        <v>9718</v>
      </c>
      <c r="Z47" s="289" t="s">
        <v>9718</v>
      </c>
      <c r="AA47" s="289" t="s">
        <v>9718</v>
      </c>
      <c r="AB47" s="289" t="s">
        <v>9718</v>
      </c>
      <c r="AC47" s="289" t="s">
        <v>9718</v>
      </c>
      <c r="AD47" s="289" t="s">
        <v>9718</v>
      </c>
      <c r="AE47" s="289" t="s">
        <v>9718</v>
      </c>
      <c r="AF47" s="289" t="s">
        <v>9718</v>
      </c>
      <c r="AG47" s="289" t="s">
        <v>9718</v>
      </c>
      <c r="AH47" s="289" t="s">
        <v>9718</v>
      </c>
      <c r="AI47" s="289" t="s">
        <v>9718</v>
      </c>
      <c r="AJ47" s="289" t="s">
        <v>9718</v>
      </c>
      <c r="AK47" s="289" t="s">
        <v>9718</v>
      </c>
      <c r="AL47" s="289" t="s">
        <v>9718</v>
      </c>
      <c r="AM47" s="289" t="s">
        <v>9718</v>
      </c>
      <c r="AN47" s="289" t="s">
        <v>9718</v>
      </c>
      <c r="AO47" s="289" t="s">
        <v>9718</v>
      </c>
      <c r="AP47" s="289" t="s">
        <v>9718</v>
      </c>
      <c r="AQ47" s="289" t="s">
        <v>9718</v>
      </c>
      <c r="AR47" s="289" t="s">
        <v>9718</v>
      </c>
      <c r="AS47" s="289" t="s">
        <v>9718</v>
      </c>
      <c r="AT47" s="289" t="s">
        <v>9718</v>
      </c>
      <c r="AU47" s="289" t="s">
        <v>9718</v>
      </c>
      <c r="AV47" s="289" t="s">
        <v>9718</v>
      </c>
      <c r="AW47" s="289" t="s">
        <v>9718</v>
      </c>
      <c r="AX47" s="289" t="s">
        <v>9718</v>
      </c>
      <c r="AY47" s="289" t="s">
        <v>9718</v>
      </c>
      <c r="AZ47" s="289" t="s">
        <v>9718</v>
      </c>
      <c r="BA47" s="289" t="s">
        <v>9718</v>
      </c>
      <c r="BB47" s="289" t="s">
        <v>9718</v>
      </c>
      <c r="BC47" s="289" t="s">
        <v>9718</v>
      </c>
      <c r="BD47" s="289" t="s">
        <v>9718</v>
      </c>
      <c r="BE47" s="289" t="s">
        <v>9718</v>
      </c>
      <c r="BF47" s="289" t="s">
        <v>9718</v>
      </c>
      <c r="BG47" s="289" t="s">
        <v>9718</v>
      </c>
      <c r="BH47" s="289" t="str">
        <f>_xlfn.IFNA(VLOOKUP(C47,'INFORM Severity - hidden'!$C$5:$G$300,5,FALSE),"-")</f>
        <v>-</v>
      </c>
    </row>
    <row r="48" spans="1:60" x14ac:dyDescent="0.25">
      <c r="A48" t="s">
        <v>1797</v>
      </c>
      <c r="B48" t="s">
        <v>1795</v>
      </c>
      <c r="C48" t="s">
        <v>1796</v>
      </c>
      <c r="D48" s="289" t="str">
        <f t="shared" si="0"/>
        <v>Stable</v>
      </c>
      <c r="E48" s="289" t="s">
        <v>9718</v>
      </c>
      <c r="F48" s="289" t="s">
        <v>9718</v>
      </c>
      <c r="G48" s="289" t="s">
        <v>9718</v>
      </c>
      <c r="H48" s="289">
        <v>0.8</v>
      </c>
      <c r="I48" s="289">
        <v>0.8</v>
      </c>
      <c r="J48" s="289">
        <v>0.8</v>
      </c>
      <c r="K48" s="289">
        <v>0.8</v>
      </c>
      <c r="L48" s="289">
        <v>0.8</v>
      </c>
      <c r="M48" s="289">
        <v>0.8</v>
      </c>
      <c r="N48" s="289">
        <v>0.8</v>
      </c>
      <c r="O48" s="289">
        <v>0.8</v>
      </c>
      <c r="P48" s="289">
        <v>0.8</v>
      </c>
      <c r="Q48" s="289">
        <v>1.3</v>
      </c>
      <c r="R48" s="289">
        <v>1.2</v>
      </c>
      <c r="S48" s="289">
        <v>1</v>
      </c>
      <c r="T48" s="289">
        <v>1</v>
      </c>
      <c r="U48" s="289">
        <v>1</v>
      </c>
      <c r="V48" s="289">
        <v>1.1000000000000001</v>
      </c>
      <c r="W48" s="289">
        <v>1.1000000000000001</v>
      </c>
      <c r="X48" s="289">
        <v>1.1000000000000001</v>
      </c>
      <c r="Y48" s="289">
        <v>1.1000000000000001</v>
      </c>
      <c r="Z48" s="289">
        <v>1.1000000000000001</v>
      </c>
      <c r="AA48" s="289">
        <v>1.1000000000000001</v>
      </c>
      <c r="AB48" s="289">
        <v>1.1000000000000001</v>
      </c>
      <c r="AC48" s="289">
        <v>1.2</v>
      </c>
      <c r="AD48" s="289">
        <v>1.2</v>
      </c>
      <c r="AE48" s="289">
        <v>1.2</v>
      </c>
      <c r="AF48" s="289">
        <v>1.2</v>
      </c>
      <c r="AG48" s="289">
        <v>1.2</v>
      </c>
      <c r="AH48" s="289">
        <v>1.2</v>
      </c>
      <c r="AI48" s="289">
        <v>1.2</v>
      </c>
      <c r="AJ48" s="289">
        <v>1.2</v>
      </c>
      <c r="AK48" s="289">
        <v>1.2</v>
      </c>
      <c r="AL48" s="289">
        <v>1.1000000000000001</v>
      </c>
      <c r="AM48" s="289">
        <v>1.1000000000000001</v>
      </c>
      <c r="AN48" s="289">
        <v>1.1000000000000001</v>
      </c>
      <c r="AO48" s="289">
        <v>1.1000000000000001</v>
      </c>
      <c r="AP48" s="289">
        <v>1.1000000000000001</v>
      </c>
      <c r="AQ48" s="289">
        <v>1.1000000000000001</v>
      </c>
      <c r="AR48" s="289">
        <v>1.1000000000000001</v>
      </c>
      <c r="AS48" s="289">
        <v>1.1000000000000001</v>
      </c>
      <c r="AT48" s="289">
        <v>1.3</v>
      </c>
      <c r="AU48" s="289">
        <v>2.1</v>
      </c>
      <c r="AV48" s="289">
        <v>2.1</v>
      </c>
      <c r="AW48" s="289">
        <v>2.1</v>
      </c>
      <c r="AX48" s="289">
        <v>2.1</v>
      </c>
      <c r="AY48" s="289">
        <v>2.1</v>
      </c>
      <c r="AZ48" s="289">
        <v>2.1</v>
      </c>
      <c r="BA48" s="289">
        <v>2.1</v>
      </c>
      <c r="BB48" s="289">
        <v>2.1</v>
      </c>
      <c r="BC48" s="289">
        <v>2.1</v>
      </c>
      <c r="BD48" s="289">
        <v>2.1</v>
      </c>
      <c r="BE48" s="289">
        <v>2.1</v>
      </c>
      <c r="BF48" s="289">
        <v>2.1</v>
      </c>
      <c r="BG48" s="289">
        <v>2.1</v>
      </c>
      <c r="BH48" s="289">
        <f>_xlfn.IFNA(VLOOKUP(C48,'INFORM Severity - hidden'!$C$5:$G$300,5,FALSE),"-")</f>
        <v>2.1</v>
      </c>
    </row>
    <row r="49" spans="1:60" x14ac:dyDescent="0.25">
      <c r="A49" t="s">
        <v>1714</v>
      </c>
      <c r="B49" t="s">
        <v>1747</v>
      </c>
      <c r="C49" t="s">
        <v>1748</v>
      </c>
      <c r="D49" s="289" t="str">
        <f t="shared" si="0"/>
        <v>Increasing</v>
      </c>
      <c r="E49" s="289" t="s">
        <v>9718</v>
      </c>
      <c r="F49" s="289">
        <v>2.6</v>
      </c>
      <c r="G49" s="289">
        <v>2.9</v>
      </c>
      <c r="H49" s="289">
        <v>2.9</v>
      </c>
      <c r="I49" s="289" t="s">
        <v>9718</v>
      </c>
      <c r="J49" s="289" t="s">
        <v>9718</v>
      </c>
      <c r="K49" s="289" t="s">
        <v>9718</v>
      </c>
      <c r="L49" s="289" t="s">
        <v>9718</v>
      </c>
      <c r="M49" s="289" t="s">
        <v>9718</v>
      </c>
      <c r="N49" s="289" t="s">
        <v>9718</v>
      </c>
      <c r="O49" s="289" t="s">
        <v>9718</v>
      </c>
      <c r="P49" s="289">
        <v>2.9</v>
      </c>
      <c r="Q49" s="289">
        <v>2.9</v>
      </c>
      <c r="R49" s="289">
        <v>2.9</v>
      </c>
      <c r="S49" s="289">
        <v>2.9</v>
      </c>
      <c r="T49" s="289">
        <v>2.9</v>
      </c>
      <c r="U49" s="289">
        <v>2.9</v>
      </c>
      <c r="V49" s="289">
        <v>2.9</v>
      </c>
      <c r="W49" s="289">
        <v>2.9</v>
      </c>
      <c r="X49" s="289">
        <v>2.9</v>
      </c>
      <c r="Y49" s="289">
        <v>2.9</v>
      </c>
      <c r="Z49" s="289">
        <v>2.9</v>
      </c>
      <c r="AA49" s="289">
        <v>3</v>
      </c>
      <c r="AB49" s="289">
        <v>3</v>
      </c>
      <c r="AC49" s="289">
        <v>3</v>
      </c>
      <c r="AD49" s="289">
        <v>2.7</v>
      </c>
      <c r="AE49" s="289">
        <v>2.7</v>
      </c>
      <c r="AF49" s="289">
        <v>2.7</v>
      </c>
      <c r="AG49" s="289">
        <v>2.7</v>
      </c>
      <c r="AH49" s="289">
        <v>2.7</v>
      </c>
      <c r="AI49" s="289">
        <v>2.6</v>
      </c>
      <c r="AJ49" s="289">
        <v>2.6</v>
      </c>
      <c r="AK49" s="289">
        <v>2.8</v>
      </c>
      <c r="AL49" s="289">
        <v>2.8</v>
      </c>
      <c r="AM49" s="289">
        <v>2.8</v>
      </c>
      <c r="AN49" s="289">
        <v>2.8</v>
      </c>
      <c r="AO49" s="289">
        <v>2.7</v>
      </c>
      <c r="AP49" s="289">
        <v>2.7</v>
      </c>
      <c r="AQ49" s="289">
        <v>2.7</v>
      </c>
      <c r="AR49" s="289">
        <v>2.7</v>
      </c>
      <c r="AS49" s="289">
        <v>2.5</v>
      </c>
      <c r="AT49" s="289">
        <v>2.5</v>
      </c>
      <c r="AU49" s="289">
        <v>2.5</v>
      </c>
      <c r="AV49" s="289">
        <v>2.5</v>
      </c>
      <c r="AW49" s="289">
        <v>2.5</v>
      </c>
      <c r="AX49" s="289">
        <v>2.6</v>
      </c>
      <c r="AY49" s="289">
        <v>2.6</v>
      </c>
      <c r="AZ49" s="289">
        <v>2.7</v>
      </c>
      <c r="BA49" s="289">
        <v>2.7</v>
      </c>
      <c r="BB49" s="289">
        <v>2.7</v>
      </c>
      <c r="BC49" s="289">
        <v>2.7</v>
      </c>
      <c r="BD49" s="289">
        <v>2.7</v>
      </c>
      <c r="BE49" s="289">
        <v>2.6</v>
      </c>
      <c r="BF49" s="289">
        <v>2.9</v>
      </c>
      <c r="BG49" s="289">
        <v>2.9</v>
      </c>
      <c r="BH49" s="289">
        <f>_xlfn.IFNA(VLOOKUP(C49,'INFORM Severity - hidden'!$C$5:$G$300,5,FALSE),"-")</f>
        <v>2.9</v>
      </c>
    </row>
    <row r="50" spans="1:60" x14ac:dyDescent="0.25">
      <c r="A50" t="s">
        <v>1714</v>
      </c>
      <c r="B50" t="s">
        <v>1730</v>
      </c>
      <c r="C50" t="s">
        <v>1731</v>
      </c>
      <c r="D50" s="289" t="str">
        <f t="shared" si="0"/>
        <v>Decreasing</v>
      </c>
      <c r="E50" s="289" t="s">
        <v>9718</v>
      </c>
      <c r="F50" s="289">
        <v>1.4</v>
      </c>
      <c r="G50" s="289">
        <v>1.4</v>
      </c>
      <c r="H50" s="289">
        <v>1.7</v>
      </c>
      <c r="I50" s="289">
        <v>1.7</v>
      </c>
      <c r="J50" s="289">
        <v>1.7</v>
      </c>
      <c r="K50" s="289">
        <v>1.7</v>
      </c>
      <c r="L50" s="289">
        <v>1.4</v>
      </c>
      <c r="M50" s="289">
        <v>1.4</v>
      </c>
      <c r="N50" s="289">
        <v>1.4</v>
      </c>
      <c r="O50" s="289">
        <v>1.4</v>
      </c>
      <c r="P50" s="289">
        <v>1.4</v>
      </c>
      <c r="Q50" s="289">
        <v>1.4</v>
      </c>
      <c r="R50" s="289">
        <v>1.4</v>
      </c>
      <c r="S50" s="289">
        <v>1.4</v>
      </c>
      <c r="T50" s="289">
        <v>1.4</v>
      </c>
      <c r="U50" s="289">
        <v>1.4</v>
      </c>
      <c r="V50" s="289">
        <v>1.4</v>
      </c>
      <c r="W50" s="289">
        <v>1.4</v>
      </c>
      <c r="X50" s="289">
        <v>1.4</v>
      </c>
      <c r="Y50" s="289">
        <v>1.5</v>
      </c>
      <c r="Z50" s="289">
        <v>1.5</v>
      </c>
      <c r="AA50" s="289">
        <v>1.8</v>
      </c>
      <c r="AB50" s="289">
        <v>1.8</v>
      </c>
      <c r="AC50" s="289">
        <v>1.8</v>
      </c>
      <c r="AD50" s="289">
        <v>1.8</v>
      </c>
      <c r="AE50" s="289">
        <v>1.8</v>
      </c>
      <c r="AF50" s="289">
        <v>1.8</v>
      </c>
      <c r="AG50" s="289">
        <v>1.8</v>
      </c>
      <c r="AH50" s="289">
        <v>1.8</v>
      </c>
      <c r="AI50" s="289">
        <v>1.7</v>
      </c>
      <c r="AJ50" s="289">
        <v>1.7</v>
      </c>
      <c r="AK50" s="289">
        <v>1.7</v>
      </c>
      <c r="AL50" s="289">
        <v>1.7</v>
      </c>
      <c r="AM50" s="289">
        <v>1.7</v>
      </c>
      <c r="AN50" s="289">
        <v>1.7</v>
      </c>
      <c r="AO50" s="289">
        <v>1.7</v>
      </c>
      <c r="AP50" s="289">
        <v>1.7</v>
      </c>
      <c r="AQ50" s="289">
        <v>1.7</v>
      </c>
      <c r="AR50" s="289">
        <v>1.7</v>
      </c>
      <c r="AS50" s="289">
        <v>1.5</v>
      </c>
      <c r="AT50" s="289">
        <v>1.5</v>
      </c>
      <c r="AU50" s="289">
        <v>1.8</v>
      </c>
      <c r="AV50" s="289">
        <v>1.8</v>
      </c>
      <c r="AW50" s="289">
        <v>1.8</v>
      </c>
      <c r="AX50" s="289">
        <v>1.9</v>
      </c>
      <c r="AY50" s="289">
        <v>1.9</v>
      </c>
      <c r="AZ50" s="289">
        <v>2</v>
      </c>
      <c r="BA50" s="289">
        <v>2</v>
      </c>
      <c r="BB50" s="289">
        <v>2</v>
      </c>
      <c r="BC50" s="289">
        <v>2</v>
      </c>
      <c r="BD50" s="289">
        <v>2</v>
      </c>
      <c r="BE50" s="289">
        <v>1.9</v>
      </c>
      <c r="BF50" s="289">
        <v>1.9</v>
      </c>
      <c r="BG50" s="289">
        <v>1.4</v>
      </c>
      <c r="BH50" s="289">
        <f>_xlfn.IFNA(VLOOKUP(C50,'INFORM Severity - hidden'!$C$5:$G$300,5,FALSE),"-")</f>
        <v>1.4</v>
      </c>
    </row>
    <row r="51" spans="1:60" x14ac:dyDescent="0.25">
      <c r="A51" t="s">
        <v>1714</v>
      </c>
      <c r="B51" t="s">
        <v>1712</v>
      </c>
      <c r="C51" t="s">
        <v>1713</v>
      </c>
      <c r="D51" s="289" t="str">
        <f t="shared" si="0"/>
        <v>Increasing</v>
      </c>
      <c r="E51" s="289" t="s">
        <v>9718</v>
      </c>
      <c r="F51" s="289">
        <v>2.6</v>
      </c>
      <c r="G51" s="289">
        <v>2.8</v>
      </c>
      <c r="H51" s="289">
        <v>2.8</v>
      </c>
      <c r="I51" s="289">
        <v>2.9</v>
      </c>
      <c r="J51" s="289">
        <v>2.8</v>
      </c>
      <c r="K51" s="289">
        <v>2.8</v>
      </c>
      <c r="L51" s="289">
        <v>2.7</v>
      </c>
      <c r="M51" s="289">
        <v>2.7</v>
      </c>
      <c r="N51" s="289">
        <v>2.7</v>
      </c>
      <c r="O51" s="289">
        <v>2.8</v>
      </c>
      <c r="P51" s="289">
        <v>2.8</v>
      </c>
      <c r="Q51" s="289">
        <v>2.8</v>
      </c>
      <c r="R51" s="289">
        <v>2.8</v>
      </c>
      <c r="S51" s="289">
        <v>2.8</v>
      </c>
      <c r="T51" s="289">
        <v>2.8</v>
      </c>
      <c r="U51" s="289">
        <v>2.8</v>
      </c>
      <c r="V51" s="289">
        <v>2.8</v>
      </c>
      <c r="W51" s="289">
        <v>2.8</v>
      </c>
      <c r="X51" s="289">
        <v>2.8</v>
      </c>
      <c r="Y51" s="289">
        <v>2.9</v>
      </c>
      <c r="Z51" s="289">
        <v>2.9</v>
      </c>
      <c r="AA51" s="289">
        <v>3.1</v>
      </c>
      <c r="AB51" s="289">
        <v>3.1</v>
      </c>
      <c r="AC51" s="289">
        <v>3.1</v>
      </c>
      <c r="AD51" s="289">
        <v>2.8</v>
      </c>
      <c r="AE51" s="289">
        <v>2.8</v>
      </c>
      <c r="AF51" s="289">
        <v>2.8</v>
      </c>
      <c r="AG51" s="289">
        <v>2.8</v>
      </c>
      <c r="AH51" s="289">
        <v>2.8</v>
      </c>
      <c r="AI51" s="289">
        <v>2.4</v>
      </c>
      <c r="AJ51" s="289">
        <v>2.4</v>
      </c>
      <c r="AK51" s="289">
        <v>2.6</v>
      </c>
      <c r="AL51" s="289">
        <v>2.6</v>
      </c>
      <c r="AM51" s="289">
        <v>2.6</v>
      </c>
      <c r="AN51" s="289">
        <v>2.6</v>
      </c>
      <c r="AO51" s="289">
        <v>2.6</v>
      </c>
      <c r="AP51" s="289">
        <v>2.6</v>
      </c>
      <c r="AQ51" s="289">
        <v>2.6</v>
      </c>
      <c r="AR51" s="289">
        <v>2.6</v>
      </c>
      <c r="AS51" s="289">
        <v>2.4</v>
      </c>
      <c r="AT51" s="289">
        <v>2.4</v>
      </c>
      <c r="AU51" s="289">
        <v>2.6</v>
      </c>
      <c r="AV51" s="289">
        <v>2.6</v>
      </c>
      <c r="AW51" s="289">
        <v>2.6</v>
      </c>
      <c r="AX51" s="289">
        <v>2.6</v>
      </c>
      <c r="AY51" s="289">
        <v>2.6</v>
      </c>
      <c r="AZ51" s="289">
        <v>2.7</v>
      </c>
      <c r="BA51" s="289">
        <v>2.7</v>
      </c>
      <c r="BB51" s="289">
        <v>2.7</v>
      </c>
      <c r="BC51" s="289">
        <v>2.7</v>
      </c>
      <c r="BD51" s="289">
        <v>2.7</v>
      </c>
      <c r="BE51" s="289">
        <v>2.6</v>
      </c>
      <c r="BF51" s="289">
        <v>2.9</v>
      </c>
      <c r="BG51" s="289">
        <v>2.8</v>
      </c>
      <c r="BH51" s="289">
        <f>_xlfn.IFNA(VLOOKUP(C51,'INFORM Severity - hidden'!$C$5:$G$300,5,FALSE),"-")</f>
        <v>2.8</v>
      </c>
    </row>
    <row r="52" spans="1:60" x14ac:dyDescent="0.25">
      <c r="C52" t="s">
        <v>9743</v>
      </c>
      <c r="D52" s="289" t="str">
        <f t="shared" si="0"/>
        <v>-</v>
      </c>
      <c r="E52" s="289" t="s">
        <v>9718</v>
      </c>
      <c r="F52" s="289" t="s">
        <v>9718</v>
      </c>
      <c r="G52" s="289" t="s">
        <v>9718</v>
      </c>
      <c r="H52" s="289" t="s">
        <v>9718</v>
      </c>
      <c r="I52" s="289" t="s">
        <v>9718</v>
      </c>
      <c r="J52" s="289" t="s">
        <v>9718</v>
      </c>
      <c r="K52" s="289" t="s">
        <v>9718</v>
      </c>
      <c r="L52" s="289" t="s">
        <v>9718</v>
      </c>
      <c r="M52" s="289" t="s">
        <v>9718</v>
      </c>
      <c r="N52" s="289" t="s">
        <v>9718</v>
      </c>
      <c r="O52" s="289" t="s">
        <v>9718</v>
      </c>
      <c r="P52" s="289">
        <v>2.2999999999999998</v>
      </c>
      <c r="Q52" s="289">
        <v>2.2999999999999998</v>
      </c>
      <c r="R52" s="289">
        <v>2.2999999999999998</v>
      </c>
      <c r="S52" s="289">
        <v>2.2999999999999998</v>
      </c>
      <c r="T52" s="289">
        <v>2.2999999999999998</v>
      </c>
      <c r="U52" s="289">
        <v>2.2999999999999998</v>
      </c>
      <c r="V52" s="289">
        <v>2.2999999999999998</v>
      </c>
      <c r="W52" s="289" t="s">
        <v>9718</v>
      </c>
      <c r="X52" s="289" t="s">
        <v>9718</v>
      </c>
      <c r="Y52" s="289" t="s">
        <v>9718</v>
      </c>
      <c r="Z52" s="289" t="s">
        <v>9718</v>
      </c>
      <c r="AA52" s="289" t="s">
        <v>9718</v>
      </c>
      <c r="AB52" s="289" t="s">
        <v>9718</v>
      </c>
      <c r="AC52" s="289" t="s">
        <v>9718</v>
      </c>
      <c r="AD52" s="289" t="s">
        <v>9718</v>
      </c>
      <c r="AE52" s="289" t="s">
        <v>9718</v>
      </c>
      <c r="AF52" s="289" t="s">
        <v>9718</v>
      </c>
      <c r="AG52" s="289" t="s">
        <v>9718</v>
      </c>
      <c r="AH52" s="289" t="s">
        <v>9718</v>
      </c>
      <c r="AI52" s="289" t="s">
        <v>9718</v>
      </c>
      <c r="AJ52" s="289" t="s">
        <v>9718</v>
      </c>
      <c r="AK52" s="289" t="s">
        <v>9718</v>
      </c>
      <c r="AL52" s="289" t="s">
        <v>9718</v>
      </c>
      <c r="AM52" s="289" t="s">
        <v>9718</v>
      </c>
      <c r="AN52" s="289" t="s">
        <v>9718</v>
      </c>
      <c r="AO52" s="289" t="s">
        <v>9718</v>
      </c>
      <c r="AP52" s="289" t="s">
        <v>9718</v>
      </c>
      <c r="AQ52" s="289" t="s">
        <v>9718</v>
      </c>
      <c r="AR52" s="289" t="s">
        <v>9718</v>
      </c>
      <c r="AS52" s="289" t="s">
        <v>9718</v>
      </c>
      <c r="AT52" s="289" t="s">
        <v>9718</v>
      </c>
      <c r="AU52" s="289" t="s">
        <v>9718</v>
      </c>
      <c r="AV52" s="289" t="s">
        <v>9718</v>
      </c>
      <c r="AW52" s="289" t="s">
        <v>9718</v>
      </c>
      <c r="AX52" s="289" t="s">
        <v>9718</v>
      </c>
      <c r="AY52" s="289" t="s">
        <v>9718</v>
      </c>
      <c r="AZ52" s="289" t="s">
        <v>9718</v>
      </c>
      <c r="BA52" s="289" t="s">
        <v>9718</v>
      </c>
      <c r="BB52" s="289" t="s">
        <v>9718</v>
      </c>
      <c r="BC52" s="289" t="s">
        <v>9718</v>
      </c>
      <c r="BD52" s="289" t="s">
        <v>9718</v>
      </c>
      <c r="BE52" s="289" t="s">
        <v>9718</v>
      </c>
      <c r="BF52" s="289" t="s">
        <v>9718</v>
      </c>
      <c r="BG52" s="289" t="s">
        <v>9718</v>
      </c>
      <c r="BH52" s="289" t="str">
        <f>_xlfn.IFNA(VLOOKUP(C52,'INFORM Severity - hidden'!$C$5:$G$300,5,FALSE),"-")</f>
        <v>-</v>
      </c>
    </row>
    <row r="53" spans="1:60" x14ac:dyDescent="0.25">
      <c r="A53" t="s">
        <v>1841</v>
      </c>
      <c r="B53" t="s">
        <v>1839</v>
      </c>
      <c r="C53" t="s">
        <v>1840</v>
      </c>
      <c r="D53" s="289" t="str">
        <f t="shared" si="0"/>
        <v>Decreasing</v>
      </c>
      <c r="E53" s="289" t="s">
        <v>9718</v>
      </c>
      <c r="F53" s="289" t="s">
        <v>9718</v>
      </c>
      <c r="G53" s="289" t="s">
        <v>9718</v>
      </c>
      <c r="H53" s="289" t="s">
        <v>9718</v>
      </c>
      <c r="I53" s="289" t="s">
        <v>9718</v>
      </c>
      <c r="J53" s="289" t="s">
        <v>9718</v>
      </c>
      <c r="K53" s="289" t="s">
        <v>9718</v>
      </c>
      <c r="L53" s="289" t="s">
        <v>9718</v>
      </c>
      <c r="M53" s="289" t="s">
        <v>9718</v>
      </c>
      <c r="N53" s="289" t="s">
        <v>9718</v>
      </c>
      <c r="O53" s="289" t="s">
        <v>9718</v>
      </c>
      <c r="P53" s="289" t="s">
        <v>9718</v>
      </c>
      <c r="Q53" s="289" t="s">
        <v>9718</v>
      </c>
      <c r="R53" s="289" t="s">
        <v>9718</v>
      </c>
      <c r="S53" s="289" t="s">
        <v>9718</v>
      </c>
      <c r="T53" s="289" t="s">
        <v>9718</v>
      </c>
      <c r="U53" s="289" t="s">
        <v>9718</v>
      </c>
      <c r="V53" s="289" t="s">
        <v>9718</v>
      </c>
      <c r="W53" s="289" t="s">
        <v>9718</v>
      </c>
      <c r="X53" s="289" t="s">
        <v>9718</v>
      </c>
      <c r="Y53" s="289" t="s">
        <v>9718</v>
      </c>
      <c r="Z53" s="289" t="s">
        <v>9718</v>
      </c>
      <c r="AA53" s="289" t="s">
        <v>9718</v>
      </c>
      <c r="AB53" s="289" t="s">
        <v>9718</v>
      </c>
      <c r="AC53" s="289" t="s">
        <v>9718</v>
      </c>
      <c r="AD53" s="289" t="s">
        <v>9718</v>
      </c>
      <c r="AE53" s="289" t="s">
        <v>9718</v>
      </c>
      <c r="AF53" s="289" t="s">
        <v>9718</v>
      </c>
      <c r="AG53" s="289" t="s">
        <v>9718</v>
      </c>
      <c r="AH53" s="289" t="s">
        <v>9718</v>
      </c>
      <c r="AI53" s="289" t="s">
        <v>9718</v>
      </c>
      <c r="AJ53" s="289" t="s">
        <v>9718</v>
      </c>
      <c r="AK53" s="289" t="s">
        <v>9718</v>
      </c>
      <c r="AL53" s="289" t="s">
        <v>9718</v>
      </c>
      <c r="AM53" s="289" t="s">
        <v>9718</v>
      </c>
      <c r="AN53" s="289" t="s">
        <v>9718</v>
      </c>
      <c r="AO53" s="289" t="s">
        <v>9718</v>
      </c>
      <c r="AP53" s="289">
        <v>1.9</v>
      </c>
      <c r="AQ53" s="289">
        <v>1.8</v>
      </c>
      <c r="AR53" s="289">
        <v>1.8</v>
      </c>
      <c r="AS53" s="289">
        <v>1.8</v>
      </c>
      <c r="AT53" s="289">
        <v>2.1</v>
      </c>
      <c r="AU53" s="289">
        <v>2.1</v>
      </c>
      <c r="AV53" s="289">
        <v>2.1</v>
      </c>
      <c r="AW53" s="289">
        <v>2.1</v>
      </c>
      <c r="AX53" s="289">
        <v>2.2000000000000002</v>
      </c>
      <c r="AY53" s="289">
        <v>2.2000000000000002</v>
      </c>
      <c r="AZ53" s="289">
        <v>2.2000000000000002</v>
      </c>
      <c r="BA53" s="289">
        <v>2.2000000000000002</v>
      </c>
      <c r="BB53" s="289">
        <v>2.2000000000000002</v>
      </c>
      <c r="BC53" s="289">
        <v>2.2000000000000002</v>
      </c>
      <c r="BD53" s="289">
        <v>2.2000000000000002</v>
      </c>
      <c r="BE53" s="289">
        <v>2.1</v>
      </c>
      <c r="BF53" s="289">
        <v>2.1</v>
      </c>
      <c r="BG53" s="289">
        <v>1.8</v>
      </c>
      <c r="BH53" s="289">
        <f>_xlfn.IFNA(VLOOKUP(C53,'INFORM Severity - hidden'!$C$5:$G$300,5,FALSE),"-")</f>
        <v>1.8</v>
      </c>
    </row>
    <row r="54" spans="1:60" x14ac:dyDescent="0.25">
      <c r="A54" t="s">
        <v>338</v>
      </c>
      <c r="B54" t="s">
        <v>336</v>
      </c>
      <c r="C54" t="s">
        <v>337</v>
      </c>
      <c r="D54" s="289" t="str">
        <f t="shared" si="0"/>
        <v>Stable</v>
      </c>
      <c r="E54" s="289" t="s">
        <v>9718</v>
      </c>
      <c r="F54" s="289" t="s">
        <v>9718</v>
      </c>
      <c r="G54" s="289" t="s">
        <v>9718</v>
      </c>
      <c r="H54" s="289" t="s">
        <v>9718</v>
      </c>
      <c r="I54" s="289" t="s">
        <v>9718</v>
      </c>
      <c r="J54" s="289" t="s">
        <v>9718</v>
      </c>
      <c r="K54" s="289" t="s">
        <v>9718</v>
      </c>
      <c r="L54" s="289" t="s">
        <v>9718</v>
      </c>
      <c r="M54" s="289" t="s">
        <v>9718</v>
      </c>
      <c r="N54" s="289" t="s">
        <v>9718</v>
      </c>
      <c r="O54" s="289" t="s">
        <v>9718</v>
      </c>
      <c r="P54" s="289" t="s">
        <v>9718</v>
      </c>
      <c r="Q54" s="289" t="s">
        <v>9718</v>
      </c>
      <c r="R54" s="289" t="s">
        <v>9718</v>
      </c>
      <c r="S54" s="289" t="s">
        <v>9718</v>
      </c>
      <c r="T54" s="289" t="s">
        <v>9718</v>
      </c>
      <c r="U54" s="289" t="s">
        <v>9718</v>
      </c>
      <c r="V54" s="289" t="s">
        <v>9718</v>
      </c>
      <c r="W54" s="289" t="s">
        <v>9718</v>
      </c>
      <c r="X54" s="289" t="s">
        <v>9718</v>
      </c>
      <c r="Y54" s="289" t="s">
        <v>9718</v>
      </c>
      <c r="Z54" s="289" t="s">
        <v>9718</v>
      </c>
      <c r="AA54" s="289" t="s">
        <v>9718</v>
      </c>
      <c r="AB54" s="289" t="s">
        <v>9718</v>
      </c>
      <c r="AC54" s="289" t="s">
        <v>9718</v>
      </c>
      <c r="AD54" s="289" t="s">
        <v>9718</v>
      </c>
      <c r="AE54" s="289" t="s">
        <v>9718</v>
      </c>
      <c r="AF54" s="289" t="s">
        <v>9718</v>
      </c>
      <c r="AG54" s="289" t="s">
        <v>9718</v>
      </c>
      <c r="AH54" s="289" t="s">
        <v>9718</v>
      </c>
      <c r="AI54" s="289" t="s">
        <v>9718</v>
      </c>
      <c r="AJ54" s="289" t="s">
        <v>9718</v>
      </c>
      <c r="AK54" s="289" t="s">
        <v>9718</v>
      </c>
      <c r="AL54" s="289" t="s">
        <v>9718</v>
      </c>
      <c r="AM54" s="289" t="s">
        <v>9718</v>
      </c>
      <c r="AN54" s="289" t="s">
        <v>9718</v>
      </c>
      <c r="AO54" s="289" t="s">
        <v>9718</v>
      </c>
      <c r="AP54" s="289" t="s">
        <v>9718</v>
      </c>
      <c r="AQ54" s="289" t="s">
        <v>9718</v>
      </c>
      <c r="AR54" s="289" t="s">
        <v>9718</v>
      </c>
      <c r="AS54" s="289" t="s">
        <v>9718</v>
      </c>
      <c r="AT54" s="289" t="s">
        <v>9718</v>
      </c>
      <c r="AU54" s="289">
        <v>2.6</v>
      </c>
      <c r="AV54" s="289">
        <v>2.6</v>
      </c>
      <c r="AW54" s="289">
        <v>2.6</v>
      </c>
      <c r="AX54" s="289">
        <v>2.6</v>
      </c>
      <c r="AY54" s="289">
        <v>2.7</v>
      </c>
      <c r="AZ54" s="289">
        <v>2.7</v>
      </c>
      <c r="BA54" s="289">
        <v>2.7</v>
      </c>
      <c r="BB54" s="289">
        <v>2.7</v>
      </c>
      <c r="BC54" s="289">
        <v>2.7</v>
      </c>
      <c r="BD54" s="289">
        <v>2.6</v>
      </c>
      <c r="BE54" s="289">
        <v>2.6</v>
      </c>
      <c r="BF54" s="289">
        <v>2.6</v>
      </c>
      <c r="BG54" s="289">
        <v>2.6</v>
      </c>
      <c r="BH54" s="289">
        <f>_xlfn.IFNA(VLOOKUP(C54,'INFORM Severity - hidden'!$C$5:$G$300,5,FALSE),"-")</f>
        <v>2.6</v>
      </c>
    </row>
    <row r="55" spans="1:60" x14ac:dyDescent="0.25">
      <c r="A55" t="s">
        <v>338</v>
      </c>
      <c r="B55" t="s">
        <v>342</v>
      </c>
      <c r="C55" t="s">
        <v>343</v>
      </c>
      <c r="D55" s="289" t="str">
        <f t="shared" si="0"/>
        <v>Decreasing</v>
      </c>
      <c r="E55" s="289" t="s">
        <v>9718</v>
      </c>
      <c r="F55" s="289">
        <v>2.2000000000000002</v>
      </c>
      <c r="G55" s="289">
        <v>2.2000000000000002</v>
      </c>
      <c r="H55" s="289">
        <v>1.6</v>
      </c>
      <c r="I55" s="289">
        <v>1.6</v>
      </c>
      <c r="J55" s="289">
        <v>1.6</v>
      </c>
      <c r="K55" s="289">
        <v>1.6</v>
      </c>
      <c r="L55" s="289">
        <v>1.6</v>
      </c>
      <c r="M55" s="289">
        <v>1.6</v>
      </c>
      <c r="N55" s="289">
        <v>1.6</v>
      </c>
      <c r="O55" s="289">
        <v>2.2000000000000002</v>
      </c>
      <c r="P55" s="289">
        <v>2.2000000000000002</v>
      </c>
      <c r="Q55" s="289">
        <v>2.2000000000000002</v>
      </c>
      <c r="R55" s="289">
        <v>2.2000000000000002</v>
      </c>
      <c r="S55" s="289">
        <v>2.2000000000000002</v>
      </c>
      <c r="T55" s="289">
        <v>2.2000000000000002</v>
      </c>
      <c r="U55" s="289">
        <v>2.2000000000000002</v>
      </c>
      <c r="V55" s="289">
        <v>2.2000000000000002</v>
      </c>
      <c r="W55" s="289">
        <v>2.2000000000000002</v>
      </c>
      <c r="X55" s="289">
        <v>2.2000000000000002</v>
      </c>
      <c r="Y55" s="289">
        <v>2.2000000000000002</v>
      </c>
      <c r="Z55" s="289">
        <v>2.2000000000000002</v>
      </c>
      <c r="AA55" s="289">
        <v>2.2999999999999998</v>
      </c>
      <c r="AB55" s="289">
        <v>2.2999999999999998</v>
      </c>
      <c r="AC55" s="289">
        <v>2.2999999999999998</v>
      </c>
      <c r="AD55" s="289">
        <v>2.2999999999999998</v>
      </c>
      <c r="AE55" s="289">
        <v>2.2999999999999998</v>
      </c>
      <c r="AF55" s="289">
        <v>2.2999999999999998</v>
      </c>
      <c r="AG55" s="289">
        <v>2.2999999999999998</v>
      </c>
      <c r="AH55" s="289">
        <v>2.2000000000000002</v>
      </c>
      <c r="AI55" s="289">
        <v>2.2000000000000002</v>
      </c>
      <c r="AJ55" s="289">
        <v>2.2000000000000002</v>
      </c>
      <c r="AK55" s="289">
        <v>2.2000000000000002</v>
      </c>
      <c r="AL55" s="289">
        <v>2.2999999999999998</v>
      </c>
      <c r="AM55" s="289">
        <v>2.2999999999999998</v>
      </c>
      <c r="AN55" s="289">
        <v>2.2999999999999998</v>
      </c>
      <c r="AO55" s="289">
        <v>2.2999999999999998</v>
      </c>
      <c r="AP55" s="289">
        <v>2.2999999999999998</v>
      </c>
      <c r="AQ55" s="289">
        <v>2.2999999999999998</v>
      </c>
      <c r="AR55" s="289">
        <v>2.2999999999999998</v>
      </c>
      <c r="AS55" s="289">
        <v>2.2999999999999998</v>
      </c>
      <c r="AT55" s="289">
        <v>2.2999999999999998</v>
      </c>
      <c r="AU55" s="289">
        <v>2.2999999999999998</v>
      </c>
      <c r="AV55" s="289">
        <v>2.1</v>
      </c>
      <c r="AW55" s="289">
        <v>2.1</v>
      </c>
      <c r="AX55" s="289">
        <v>2.1</v>
      </c>
      <c r="AY55" s="289">
        <v>2.1</v>
      </c>
      <c r="AZ55" s="289">
        <v>2.2000000000000002</v>
      </c>
      <c r="BA55" s="289">
        <v>2.2000000000000002</v>
      </c>
      <c r="BB55" s="289">
        <v>2.2000000000000002</v>
      </c>
      <c r="BC55" s="289">
        <v>2.2000000000000002</v>
      </c>
      <c r="BD55" s="289">
        <v>2.2000000000000002</v>
      </c>
      <c r="BE55" s="289">
        <v>2.2000000000000002</v>
      </c>
      <c r="BF55" s="289">
        <v>2.1</v>
      </c>
      <c r="BG55" s="289">
        <v>2.1</v>
      </c>
      <c r="BH55" s="289">
        <f>_xlfn.IFNA(VLOOKUP(C55,'INFORM Severity - hidden'!$C$5:$G$300,5,FALSE),"-")</f>
        <v>2.1</v>
      </c>
    </row>
    <row r="56" spans="1:60" x14ac:dyDescent="0.25">
      <c r="A56" t="s">
        <v>338</v>
      </c>
      <c r="B56" t="s">
        <v>972</v>
      </c>
      <c r="C56" t="s">
        <v>973</v>
      </c>
      <c r="D56" s="289" t="str">
        <f t="shared" si="0"/>
        <v>Decreasing</v>
      </c>
      <c r="E56" s="289" t="s">
        <v>9718</v>
      </c>
      <c r="F56" s="289" t="s">
        <v>9718</v>
      </c>
      <c r="G56" s="289" t="s">
        <v>9718</v>
      </c>
      <c r="H56" s="289" t="s">
        <v>9718</v>
      </c>
      <c r="I56" s="289" t="s">
        <v>9718</v>
      </c>
      <c r="J56" s="289" t="s">
        <v>9718</v>
      </c>
      <c r="K56" s="289" t="s">
        <v>9718</v>
      </c>
      <c r="L56" s="289" t="s">
        <v>9718</v>
      </c>
      <c r="M56" s="289" t="s">
        <v>9718</v>
      </c>
      <c r="N56" s="289" t="s">
        <v>9718</v>
      </c>
      <c r="O56" s="289" t="s">
        <v>9718</v>
      </c>
      <c r="P56" s="289" t="s">
        <v>9718</v>
      </c>
      <c r="Q56" s="289" t="s">
        <v>9718</v>
      </c>
      <c r="R56" s="289" t="s">
        <v>9718</v>
      </c>
      <c r="S56" s="289" t="s">
        <v>9718</v>
      </c>
      <c r="T56" s="289" t="s">
        <v>9718</v>
      </c>
      <c r="U56" s="289" t="s">
        <v>9718</v>
      </c>
      <c r="V56" s="289" t="s">
        <v>9718</v>
      </c>
      <c r="W56" s="289" t="s">
        <v>9718</v>
      </c>
      <c r="X56" s="289" t="s">
        <v>9718</v>
      </c>
      <c r="Y56" s="289" t="s">
        <v>9718</v>
      </c>
      <c r="Z56" s="289" t="s">
        <v>9718</v>
      </c>
      <c r="AA56" s="289" t="s">
        <v>9718</v>
      </c>
      <c r="AB56" s="289" t="s">
        <v>9718</v>
      </c>
      <c r="AC56" s="289" t="s">
        <v>9718</v>
      </c>
      <c r="AD56" s="289" t="s">
        <v>9718</v>
      </c>
      <c r="AE56" s="289" t="s">
        <v>9718</v>
      </c>
      <c r="AF56" s="289" t="s">
        <v>9718</v>
      </c>
      <c r="AG56" s="289" t="s">
        <v>9718</v>
      </c>
      <c r="AH56" s="289" t="s">
        <v>9718</v>
      </c>
      <c r="AI56" s="289" t="s">
        <v>9718</v>
      </c>
      <c r="AJ56" s="289" t="s">
        <v>9718</v>
      </c>
      <c r="AK56" s="289" t="s">
        <v>9718</v>
      </c>
      <c r="AL56" s="289" t="s">
        <v>9718</v>
      </c>
      <c r="AM56" s="289" t="s">
        <v>9718</v>
      </c>
      <c r="AN56" s="289" t="s">
        <v>9718</v>
      </c>
      <c r="AO56" s="289" t="s">
        <v>9718</v>
      </c>
      <c r="AP56" s="289" t="s">
        <v>9718</v>
      </c>
      <c r="AQ56" s="289" t="s">
        <v>9718</v>
      </c>
      <c r="AR56" s="289" t="s">
        <v>9718</v>
      </c>
      <c r="AS56" s="289" t="s">
        <v>9718</v>
      </c>
      <c r="AT56" s="289" t="s">
        <v>9718</v>
      </c>
      <c r="AU56" s="289" t="s">
        <v>9718</v>
      </c>
      <c r="AV56" s="289">
        <v>2.6</v>
      </c>
      <c r="AW56" s="289">
        <v>2.6</v>
      </c>
      <c r="AX56" s="289">
        <v>2.7</v>
      </c>
      <c r="AY56" s="289">
        <v>2.7</v>
      </c>
      <c r="AZ56" s="289">
        <v>2.7</v>
      </c>
      <c r="BA56" s="289">
        <v>2.7</v>
      </c>
      <c r="BB56" s="289">
        <v>2.7</v>
      </c>
      <c r="BC56" s="289">
        <v>2.7</v>
      </c>
      <c r="BD56" s="289">
        <v>2.7</v>
      </c>
      <c r="BE56" s="289">
        <v>2.7</v>
      </c>
      <c r="BF56" s="289">
        <v>2.6</v>
      </c>
      <c r="BG56" s="289">
        <v>2.6</v>
      </c>
      <c r="BH56" s="289">
        <f>_xlfn.IFNA(VLOOKUP(C56,'INFORM Severity - hidden'!$C$5:$G$300,5,FALSE),"-")</f>
        <v>2.6</v>
      </c>
    </row>
    <row r="57" spans="1:60" x14ac:dyDescent="0.25">
      <c r="A57" t="s">
        <v>3081</v>
      </c>
      <c r="B57" t="s">
        <v>3079</v>
      </c>
      <c r="C57" t="s">
        <v>3080</v>
      </c>
      <c r="D57" s="289" t="str">
        <f t="shared" si="0"/>
        <v>Decreasing</v>
      </c>
      <c r="E57" s="289" t="s">
        <v>9718</v>
      </c>
      <c r="F57" s="289">
        <v>1.7</v>
      </c>
      <c r="G57" s="289">
        <v>1.7</v>
      </c>
      <c r="H57" s="289">
        <v>2.2999999999999998</v>
      </c>
      <c r="I57" s="289">
        <v>2.2999999999999998</v>
      </c>
      <c r="J57" s="289">
        <v>2.4</v>
      </c>
      <c r="K57" s="289">
        <v>2.2999999999999998</v>
      </c>
      <c r="L57" s="289">
        <v>2.2999999999999998</v>
      </c>
      <c r="M57" s="289">
        <v>2.2999999999999998</v>
      </c>
      <c r="N57" s="289">
        <v>2.2999999999999998</v>
      </c>
      <c r="O57" s="289">
        <v>2.2999999999999998</v>
      </c>
      <c r="P57" s="289">
        <v>2.2999999999999998</v>
      </c>
      <c r="Q57" s="289">
        <v>2.2999999999999998</v>
      </c>
      <c r="R57" s="289">
        <v>2.4</v>
      </c>
      <c r="S57" s="289">
        <v>2.5</v>
      </c>
      <c r="T57" s="289">
        <v>2.4</v>
      </c>
      <c r="U57" s="289">
        <v>2.4</v>
      </c>
      <c r="V57" s="289">
        <v>2.4</v>
      </c>
      <c r="W57" s="289">
        <v>2.4</v>
      </c>
      <c r="X57" s="289">
        <v>2.4</v>
      </c>
      <c r="Y57" s="289">
        <v>2.4</v>
      </c>
      <c r="Z57" s="289">
        <v>2.4</v>
      </c>
      <c r="AA57" s="289">
        <v>2.4</v>
      </c>
      <c r="AB57" s="289">
        <v>2.4</v>
      </c>
      <c r="AC57" s="289">
        <v>2.2999999999999998</v>
      </c>
      <c r="AD57" s="289">
        <v>2.2999999999999998</v>
      </c>
      <c r="AE57" s="289">
        <v>2.2999999999999998</v>
      </c>
      <c r="AF57" s="289">
        <v>2.2999999999999998</v>
      </c>
      <c r="AG57" s="289">
        <v>2.2999999999999998</v>
      </c>
      <c r="AH57" s="289">
        <v>2.2999999999999998</v>
      </c>
      <c r="AI57" s="289">
        <v>2.2999999999999998</v>
      </c>
      <c r="AJ57" s="289">
        <v>2.2999999999999998</v>
      </c>
      <c r="AK57" s="289">
        <v>2.2999999999999998</v>
      </c>
      <c r="AL57" s="289">
        <v>2.2999999999999998</v>
      </c>
      <c r="AM57" s="289">
        <v>2.2999999999999998</v>
      </c>
      <c r="AN57" s="289">
        <v>2.2999999999999998</v>
      </c>
      <c r="AO57" s="289">
        <v>2.2999999999999998</v>
      </c>
      <c r="AP57" s="289">
        <v>2.5</v>
      </c>
      <c r="AQ57" s="289">
        <v>2.5</v>
      </c>
      <c r="AR57" s="289">
        <v>2.5</v>
      </c>
      <c r="AS57" s="289">
        <v>2.5</v>
      </c>
      <c r="AT57" s="289">
        <v>2.5</v>
      </c>
      <c r="AU57" s="289">
        <v>2.7</v>
      </c>
      <c r="AV57" s="289">
        <v>2.7</v>
      </c>
      <c r="AW57" s="289">
        <v>2.7</v>
      </c>
      <c r="AX57" s="289">
        <v>2.8</v>
      </c>
      <c r="AY57" s="289">
        <v>2.8</v>
      </c>
      <c r="AZ57" s="289">
        <v>2.8</v>
      </c>
      <c r="BA57" s="289">
        <v>2.8</v>
      </c>
      <c r="BB57" s="289">
        <v>2.8</v>
      </c>
      <c r="BC57" s="289">
        <v>2.8</v>
      </c>
      <c r="BD57" s="289">
        <v>2.8</v>
      </c>
      <c r="BE57" s="289">
        <v>2.7</v>
      </c>
      <c r="BF57" s="289">
        <v>2.7</v>
      </c>
      <c r="BG57" s="289">
        <v>2.7</v>
      </c>
      <c r="BH57" s="289">
        <f>_xlfn.IFNA(VLOOKUP(C57,'INFORM Severity - hidden'!$C$5:$G$300,5,FALSE),"-")</f>
        <v>2.7</v>
      </c>
    </row>
    <row r="58" spans="1:60" x14ac:dyDescent="0.25">
      <c r="C58" t="s">
        <v>9744</v>
      </c>
      <c r="D58" s="289" t="str">
        <f t="shared" si="0"/>
        <v>-</v>
      </c>
      <c r="E58" s="289" t="s">
        <v>9718</v>
      </c>
      <c r="F58" s="289" t="s">
        <v>9718</v>
      </c>
      <c r="G58" s="289" t="s">
        <v>9718</v>
      </c>
      <c r="H58" s="289" t="s">
        <v>9718</v>
      </c>
      <c r="I58" s="289" t="s">
        <v>9718</v>
      </c>
      <c r="J58" s="289" t="s">
        <v>9718</v>
      </c>
      <c r="K58" s="289" t="s">
        <v>9718</v>
      </c>
      <c r="L58" s="289" t="s">
        <v>9718</v>
      </c>
      <c r="M58" s="289" t="s">
        <v>9718</v>
      </c>
      <c r="N58" s="289" t="s">
        <v>9718</v>
      </c>
      <c r="O58" s="289" t="s">
        <v>9718</v>
      </c>
      <c r="P58" s="289" t="s">
        <v>9718</v>
      </c>
      <c r="Q58" s="289" t="s">
        <v>9718</v>
      </c>
      <c r="R58" s="289" t="s">
        <v>9718</v>
      </c>
      <c r="S58" s="289" t="s">
        <v>9718</v>
      </c>
      <c r="T58" s="289" t="s">
        <v>9718</v>
      </c>
      <c r="U58" s="289" t="s">
        <v>9718</v>
      </c>
      <c r="V58" s="289" t="s">
        <v>9718</v>
      </c>
      <c r="W58" s="289" t="s">
        <v>9718</v>
      </c>
      <c r="X58" s="289" t="s">
        <v>9718</v>
      </c>
      <c r="Y58" s="289" t="s">
        <v>9718</v>
      </c>
      <c r="Z58" s="289" t="s">
        <v>9718</v>
      </c>
      <c r="AA58" s="289" t="s">
        <v>9718</v>
      </c>
      <c r="AB58" s="289" t="s">
        <v>9718</v>
      </c>
      <c r="AC58" s="289" t="s">
        <v>9718</v>
      </c>
      <c r="AD58" s="289" t="s">
        <v>9718</v>
      </c>
      <c r="AE58" s="289" t="s">
        <v>9718</v>
      </c>
      <c r="AF58" s="289" t="s">
        <v>9718</v>
      </c>
      <c r="AG58" s="289" t="s">
        <v>9718</v>
      </c>
      <c r="AH58" s="289" t="s">
        <v>9718</v>
      </c>
      <c r="AI58" s="289" t="s">
        <v>9718</v>
      </c>
      <c r="AJ58" s="289" t="s">
        <v>9718</v>
      </c>
      <c r="AK58" s="289" t="s">
        <v>9718</v>
      </c>
      <c r="AL58" s="289" t="s">
        <v>9718</v>
      </c>
      <c r="AM58" s="289" t="s">
        <v>9718</v>
      </c>
      <c r="AN58" s="289" t="s">
        <v>9718</v>
      </c>
      <c r="AO58" s="289" t="s">
        <v>9718</v>
      </c>
      <c r="AP58" s="289" t="s">
        <v>9718</v>
      </c>
      <c r="AQ58" s="289" t="s">
        <v>9718</v>
      </c>
      <c r="AR58" s="289" t="s">
        <v>9718</v>
      </c>
      <c r="AS58" s="289" t="s">
        <v>9718</v>
      </c>
      <c r="AT58" s="289" t="s">
        <v>9718</v>
      </c>
      <c r="AU58" s="289" t="s">
        <v>9718</v>
      </c>
      <c r="AV58" s="289" t="s">
        <v>9718</v>
      </c>
      <c r="AW58" s="289" t="s">
        <v>9718</v>
      </c>
      <c r="AX58" s="289" t="s">
        <v>9718</v>
      </c>
      <c r="AY58" s="289" t="s">
        <v>9718</v>
      </c>
      <c r="AZ58" s="289" t="s">
        <v>9718</v>
      </c>
      <c r="BA58" s="289" t="s">
        <v>9718</v>
      </c>
      <c r="BB58" s="289" t="s">
        <v>9718</v>
      </c>
      <c r="BC58" s="289" t="s">
        <v>9718</v>
      </c>
      <c r="BD58" s="289" t="s">
        <v>9718</v>
      </c>
      <c r="BE58" s="289" t="s">
        <v>9718</v>
      </c>
      <c r="BF58" s="289">
        <v>2</v>
      </c>
      <c r="BG58" s="289" t="s">
        <v>9718</v>
      </c>
      <c r="BH58" s="289" t="str">
        <f>_xlfn.IFNA(VLOOKUP(C58,'INFORM Severity - hidden'!$C$5:$G$300,5,FALSE),"-")</f>
        <v>-</v>
      </c>
    </row>
    <row r="59" spans="1:60" x14ac:dyDescent="0.25">
      <c r="C59" t="s">
        <v>9745</v>
      </c>
      <c r="D59" s="289" t="str">
        <f t="shared" si="0"/>
        <v>-</v>
      </c>
      <c r="E59" s="289" t="s">
        <v>9718</v>
      </c>
      <c r="F59" s="289">
        <v>1</v>
      </c>
      <c r="G59" s="289">
        <v>1</v>
      </c>
      <c r="H59" s="289">
        <v>1.7</v>
      </c>
      <c r="I59" s="289">
        <v>1.7</v>
      </c>
      <c r="J59" s="289">
        <v>1.7</v>
      </c>
      <c r="K59" s="289">
        <v>1.7</v>
      </c>
      <c r="L59" s="289">
        <v>1.7</v>
      </c>
      <c r="M59" s="289">
        <v>1.7</v>
      </c>
      <c r="N59" s="289">
        <v>1.7</v>
      </c>
      <c r="O59" s="289">
        <v>1.7</v>
      </c>
      <c r="P59" s="289">
        <v>1.7</v>
      </c>
      <c r="Q59" s="289">
        <v>1.7</v>
      </c>
      <c r="R59" s="289">
        <v>1.7</v>
      </c>
      <c r="S59" s="289">
        <v>1.7</v>
      </c>
      <c r="T59" s="289">
        <v>2.1</v>
      </c>
      <c r="U59" s="289">
        <v>2.1</v>
      </c>
      <c r="V59" s="289">
        <v>2.2000000000000002</v>
      </c>
      <c r="W59" s="289">
        <v>2.2000000000000002</v>
      </c>
      <c r="X59" s="289">
        <v>2.2000000000000002</v>
      </c>
      <c r="Y59" s="289">
        <v>2.2000000000000002</v>
      </c>
      <c r="Z59" s="289">
        <v>2.2000000000000002</v>
      </c>
      <c r="AA59" s="289">
        <v>2.4</v>
      </c>
      <c r="AB59" s="289">
        <v>2.4</v>
      </c>
      <c r="AC59" s="289">
        <v>3.1</v>
      </c>
      <c r="AD59" s="289">
        <v>3.1</v>
      </c>
      <c r="AE59" s="289">
        <v>2.9</v>
      </c>
      <c r="AF59" s="289">
        <v>2.4</v>
      </c>
      <c r="AG59" s="289">
        <v>2.4</v>
      </c>
      <c r="AH59" s="289">
        <v>2.2999999999999998</v>
      </c>
      <c r="AI59" s="289">
        <v>2.2999999999999998</v>
      </c>
      <c r="AJ59" s="289">
        <v>2.2999999999999998</v>
      </c>
      <c r="AK59" s="289">
        <v>2.2999999999999998</v>
      </c>
      <c r="AL59" s="289">
        <v>2.2999999999999998</v>
      </c>
      <c r="AM59" s="289">
        <v>2.2999999999999998</v>
      </c>
      <c r="AN59" s="289">
        <v>2.2999999999999998</v>
      </c>
      <c r="AO59" s="289">
        <v>2.2999999999999998</v>
      </c>
      <c r="AP59" s="289">
        <v>2.2999999999999998</v>
      </c>
      <c r="AQ59" s="289">
        <v>2.2999999999999998</v>
      </c>
      <c r="AR59" s="289">
        <v>2.2999999999999998</v>
      </c>
      <c r="AS59" s="289">
        <v>2.9</v>
      </c>
      <c r="AT59" s="289">
        <v>2.9</v>
      </c>
      <c r="AU59" s="289">
        <v>1.7</v>
      </c>
      <c r="AV59" s="289">
        <v>1.7</v>
      </c>
      <c r="AW59" s="289">
        <v>1.7</v>
      </c>
      <c r="AX59" s="289">
        <v>1.7</v>
      </c>
      <c r="AY59" s="289">
        <v>1.7</v>
      </c>
      <c r="AZ59" s="289">
        <v>1.8</v>
      </c>
      <c r="BA59" s="289">
        <v>1.8</v>
      </c>
      <c r="BB59" s="289">
        <v>1.8</v>
      </c>
      <c r="BC59" s="289">
        <v>1.7</v>
      </c>
      <c r="BD59" s="289">
        <v>1.7</v>
      </c>
      <c r="BE59" s="289">
        <v>1.7</v>
      </c>
      <c r="BF59" s="289">
        <v>1.7</v>
      </c>
      <c r="BG59" s="289" t="s">
        <v>9718</v>
      </c>
      <c r="BH59" s="289" t="str">
        <f>_xlfn.IFNA(VLOOKUP(C59,'INFORM Severity - hidden'!$C$5:$G$300,5,FALSE),"-")</f>
        <v>-</v>
      </c>
    </row>
    <row r="60" spans="1:60" x14ac:dyDescent="0.25">
      <c r="C60" t="s">
        <v>9746</v>
      </c>
      <c r="D60" s="289" t="str">
        <f t="shared" si="0"/>
        <v>-</v>
      </c>
      <c r="E60" s="289" t="s">
        <v>9718</v>
      </c>
      <c r="F60" s="289" t="s">
        <v>9718</v>
      </c>
      <c r="G60" s="289" t="s">
        <v>9718</v>
      </c>
      <c r="H60" s="289" t="s">
        <v>9718</v>
      </c>
      <c r="I60" s="289" t="s">
        <v>9718</v>
      </c>
      <c r="J60" s="289" t="s">
        <v>9718</v>
      </c>
      <c r="K60" s="289" t="s">
        <v>9718</v>
      </c>
      <c r="L60" s="289" t="s">
        <v>9718</v>
      </c>
      <c r="M60" s="289" t="s">
        <v>9718</v>
      </c>
      <c r="N60" s="289" t="s">
        <v>9718</v>
      </c>
      <c r="O60" s="289" t="s">
        <v>9718</v>
      </c>
      <c r="P60" s="289" t="s">
        <v>9718</v>
      </c>
      <c r="Q60" s="289" t="s">
        <v>9718</v>
      </c>
      <c r="R60" s="289" t="s">
        <v>9718</v>
      </c>
      <c r="S60" s="289" t="s">
        <v>9718</v>
      </c>
      <c r="T60" s="289" t="s">
        <v>9718</v>
      </c>
      <c r="U60" s="289" t="s">
        <v>9718</v>
      </c>
      <c r="V60" s="289" t="s">
        <v>9718</v>
      </c>
      <c r="W60" s="289" t="s">
        <v>9718</v>
      </c>
      <c r="X60" s="289" t="s">
        <v>9718</v>
      </c>
      <c r="Y60" s="289" t="s">
        <v>9718</v>
      </c>
      <c r="Z60" s="289" t="s">
        <v>9718</v>
      </c>
      <c r="AA60" s="289" t="s">
        <v>9718</v>
      </c>
      <c r="AB60" s="289" t="s">
        <v>9718</v>
      </c>
      <c r="AC60" s="289" t="s">
        <v>9718</v>
      </c>
      <c r="AD60" s="289" t="s">
        <v>9718</v>
      </c>
      <c r="AE60" s="289" t="s">
        <v>9718</v>
      </c>
      <c r="AF60" s="289" t="s">
        <v>9718</v>
      </c>
      <c r="AG60" s="289" t="s">
        <v>9718</v>
      </c>
      <c r="AH60" s="289" t="s">
        <v>9718</v>
      </c>
      <c r="AI60" s="289" t="s">
        <v>9718</v>
      </c>
      <c r="AJ60" s="289" t="s">
        <v>9718</v>
      </c>
      <c r="AK60" s="289" t="s">
        <v>9718</v>
      </c>
      <c r="AL60" s="289" t="s">
        <v>9718</v>
      </c>
      <c r="AM60" s="289" t="s">
        <v>9718</v>
      </c>
      <c r="AN60" s="289" t="s">
        <v>9718</v>
      </c>
      <c r="AO60" s="289" t="s">
        <v>9718</v>
      </c>
      <c r="AP60" s="289" t="s">
        <v>9718</v>
      </c>
      <c r="AQ60" s="289" t="s">
        <v>9718</v>
      </c>
      <c r="AR60" s="289" t="s">
        <v>9718</v>
      </c>
      <c r="AS60" s="289" t="s">
        <v>9718</v>
      </c>
      <c r="AT60" s="289" t="s">
        <v>9718</v>
      </c>
      <c r="AU60" s="289" t="s">
        <v>9718</v>
      </c>
      <c r="AV60" s="289" t="s">
        <v>9718</v>
      </c>
      <c r="AW60" s="289" t="s">
        <v>9718</v>
      </c>
      <c r="AX60" s="289" t="s">
        <v>9718</v>
      </c>
      <c r="AY60" s="289" t="s">
        <v>9718</v>
      </c>
      <c r="AZ60" s="289" t="s">
        <v>9718</v>
      </c>
      <c r="BA60" s="289" t="s">
        <v>9718</v>
      </c>
      <c r="BB60" s="289" t="s">
        <v>9718</v>
      </c>
      <c r="BC60" s="289" t="s">
        <v>9718</v>
      </c>
      <c r="BD60" s="289" t="s">
        <v>9718</v>
      </c>
      <c r="BE60" s="289" t="s">
        <v>9718</v>
      </c>
      <c r="BF60" s="289">
        <v>1.9</v>
      </c>
      <c r="BG60" s="289" t="s">
        <v>9718</v>
      </c>
      <c r="BH60" s="289" t="str">
        <f>_xlfn.IFNA(VLOOKUP(C60,'INFORM Severity - hidden'!$C$5:$G$300,5,FALSE),"-")</f>
        <v>-</v>
      </c>
    </row>
    <row r="61" spans="1:60" x14ac:dyDescent="0.25">
      <c r="A61" t="s">
        <v>7228</v>
      </c>
      <c r="B61" t="s">
        <v>7226</v>
      </c>
      <c r="C61" t="s">
        <v>7227</v>
      </c>
      <c r="D61" s="289" t="str">
        <f t="shared" si="0"/>
        <v>-</v>
      </c>
      <c r="E61" s="289" t="s">
        <v>9718</v>
      </c>
      <c r="F61" s="289" t="s">
        <v>9718</v>
      </c>
      <c r="G61" s="289" t="s">
        <v>9718</v>
      </c>
      <c r="H61" s="289" t="s">
        <v>9718</v>
      </c>
      <c r="I61" s="289" t="s">
        <v>9718</v>
      </c>
      <c r="J61" s="289" t="s">
        <v>9718</v>
      </c>
      <c r="K61" s="289" t="s">
        <v>9718</v>
      </c>
      <c r="L61" s="289" t="s">
        <v>9718</v>
      </c>
      <c r="M61" s="289" t="s">
        <v>9718</v>
      </c>
      <c r="N61" s="289" t="s">
        <v>9718</v>
      </c>
      <c r="O61" s="289" t="s">
        <v>9718</v>
      </c>
      <c r="P61" s="289" t="s">
        <v>9718</v>
      </c>
      <c r="Q61" s="289" t="s">
        <v>9718</v>
      </c>
      <c r="R61" s="289" t="s">
        <v>9718</v>
      </c>
      <c r="S61" s="289" t="s">
        <v>9718</v>
      </c>
      <c r="T61" s="289" t="s">
        <v>9718</v>
      </c>
      <c r="U61" s="289" t="s">
        <v>9718</v>
      </c>
      <c r="V61" s="289" t="s">
        <v>9718</v>
      </c>
      <c r="W61" s="289" t="s">
        <v>9718</v>
      </c>
      <c r="X61" s="289" t="s">
        <v>9718</v>
      </c>
      <c r="Y61" s="289" t="s">
        <v>9718</v>
      </c>
      <c r="Z61" s="289" t="s">
        <v>9718</v>
      </c>
      <c r="AA61" s="289" t="s">
        <v>9718</v>
      </c>
      <c r="AB61" s="289" t="s">
        <v>9718</v>
      </c>
      <c r="AC61" s="289" t="s">
        <v>9718</v>
      </c>
      <c r="AD61" s="289" t="s">
        <v>9718</v>
      </c>
      <c r="AE61" s="289" t="s">
        <v>9718</v>
      </c>
      <c r="AF61" s="289" t="s">
        <v>9718</v>
      </c>
      <c r="AG61" s="289" t="s">
        <v>9718</v>
      </c>
      <c r="AH61" s="289" t="s">
        <v>9718</v>
      </c>
      <c r="AI61" s="289" t="s">
        <v>9718</v>
      </c>
      <c r="AJ61" s="289" t="s">
        <v>9718</v>
      </c>
      <c r="AK61" s="289" t="s">
        <v>9718</v>
      </c>
      <c r="AL61" s="289" t="s">
        <v>9718</v>
      </c>
      <c r="AM61" s="289" t="s">
        <v>9718</v>
      </c>
      <c r="AN61" s="289" t="s">
        <v>9718</v>
      </c>
      <c r="AO61" s="289" t="s">
        <v>9718</v>
      </c>
      <c r="AP61" s="289" t="s">
        <v>9718</v>
      </c>
      <c r="AQ61" s="289" t="s">
        <v>9718</v>
      </c>
      <c r="AR61" s="289" t="s">
        <v>9718</v>
      </c>
      <c r="AS61" s="289" t="s">
        <v>9718</v>
      </c>
      <c r="AT61" s="289" t="s">
        <v>9718</v>
      </c>
      <c r="AU61" s="289" t="s">
        <v>9718</v>
      </c>
      <c r="AV61" s="289" t="s">
        <v>9718</v>
      </c>
      <c r="AW61" s="289" t="s">
        <v>9718</v>
      </c>
      <c r="AX61" s="289" t="s">
        <v>9718</v>
      </c>
      <c r="AY61" s="289" t="s">
        <v>9718</v>
      </c>
      <c r="AZ61" s="289" t="s">
        <v>9718</v>
      </c>
      <c r="BA61" s="289" t="s">
        <v>9718</v>
      </c>
      <c r="BB61" s="289" t="s">
        <v>9718</v>
      </c>
      <c r="BC61" s="289" t="s">
        <v>9718</v>
      </c>
      <c r="BD61" s="289" t="s">
        <v>9718</v>
      </c>
      <c r="BE61" s="289" t="s">
        <v>9718</v>
      </c>
      <c r="BF61" s="289" t="s">
        <v>9718</v>
      </c>
      <c r="BG61" s="289">
        <v>1.9</v>
      </c>
      <c r="BH61" s="289">
        <f>_xlfn.IFNA(VLOOKUP(C61,'INFORM Severity - hidden'!$C$5:$G$300,5,FALSE),"-")</f>
        <v>1.9</v>
      </c>
    </row>
    <row r="62" spans="1:60" x14ac:dyDescent="0.25">
      <c r="A62" t="s">
        <v>238</v>
      </c>
      <c r="B62" t="s">
        <v>236</v>
      </c>
      <c r="C62" t="s">
        <v>237</v>
      </c>
      <c r="D62" s="289" t="str">
        <f t="shared" si="0"/>
        <v>Stable</v>
      </c>
      <c r="E62" s="289" t="s">
        <v>9718</v>
      </c>
      <c r="F62" s="289">
        <v>3.4</v>
      </c>
      <c r="G62" s="289">
        <v>3.4</v>
      </c>
      <c r="H62" s="289">
        <v>3.8</v>
      </c>
      <c r="I62" s="289">
        <v>3.8</v>
      </c>
      <c r="J62" s="289">
        <v>3.8</v>
      </c>
      <c r="K62" s="289">
        <v>3.8</v>
      </c>
      <c r="L62" s="289">
        <v>3.8</v>
      </c>
      <c r="M62" s="289">
        <v>3.8</v>
      </c>
      <c r="N62" s="289">
        <v>3.8</v>
      </c>
      <c r="O62" s="289">
        <v>3.8</v>
      </c>
      <c r="P62" s="289">
        <v>3.8</v>
      </c>
      <c r="Q62" s="289">
        <v>3.8</v>
      </c>
      <c r="R62" s="289">
        <v>3.8</v>
      </c>
      <c r="S62" s="289">
        <v>3.8</v>
      </c>
      <c r="T62" s="289">
        <v>3.8</v>
      </c>
      <c r="U62" s="289">
        <v>3.8</v>
      </c>
      <c r="V62" s="289">
        <v>3.8</v>
      </c>
      <c r="W62" s="289">
        <v>3.8</v>
      </c>
      <c r="X62" s="289">
        <v>3.8</v>
      </c>
      <c r="Y62" s="289">
        <v>3.8</v>
      </c>
      <c r="Z62" s="289">
        <v>3.8</v>
      </c>
      <c r="AA62" s="289">
        <v>3.7</v>
      </c>
      <c r="AB62" s="289">
        <v>3.7</v>
      </c>
      <c r="AC62" s="289">
        <v>3.7</v>
      </c>
      <c r="AD62" s="289">
        <v>3.7</v>
      </c>
      <c r="AE62" s="289">
        <v>3.7</v>
      </c>
      <c r="AF62" s="289">
        <v>3.7</v>
      </c>
      <c r="AG62" s="289">
        <v>3.7</v>
      </c>
      <c r="AH62" s="289">
        <v>3.7</v>
      </c>
      <c r="AI62" s="289">
        <v>3.7</v>
      </c>
      <c r="AJ62" s="289">
        <v>3.7</v>
      </c>
      <c r="AK62" s="289">
        <v>3.7</v>
      </c>
      <c r="AL62" s="289">
        <v>3.7</v>
      </c>
      <c r="AM62" s="289">
        <v>3.7</v>
      </c>
      <c r="AN62" s="289">
        <v>3.7</v>
      </c>
      <c r="AO62" s="289">
        <v>3.7</v>
      </c>
      <c r="AP62" s="289">
        <v>3.7</v>
      </c>
      <c r="AQ62" s="289">
        <v>3.7</v>
      </c>
      <c r="AR62" s="289">
        <v>3.7</v>
      </c>
      <c r="AS62" s="289">
        <v>3.7</v>
      </c>
      <c r="AT62" s="289">
        <v>3.7</v>
      </c>
      <c r="AU62" s="289">
        <v>3.7</v>
      </c>
      <c r="AV62" s="289">
        <v>3.7</v>
      </c>
      <c r="AW62" s="289">
        <v>3.5</v>
      </c>
      <c r="AX62" s="289">
        <v>3.5</v>
      </c>
      <c r="AY62" s="289">
        <v>3.5</v>
      </c>
      <c r="AZ62" s="289">
        <v>3.5</v>
      </c>
      <c r="BA62" s="289">
        <v>3.5</v>
      </c>
      <c r="BB62" s="289">
        <v>3.5</v>
      </c>
      <c r="BC62" s="289">
        <v>3.5</v>
      </c>
      <c r="BD62" s="289">
        <v>3.5</v>
      </c>
      <c r="BE62" s="289">
        <v>3.5</v>
      </c>
      <c r="BF62" s="289">
        <v>3.5</v>
      </c>
      <c r="BG62" s="289">
        <v>3.5</v>
      </c>
      <c r="BH62" s="289">
        <f>_xlfn.IFNA(VLOOKUP(C62,'INFORM Severity - hidden'!$C$5:$G$300,5,FALSE),"-")</f>
        <v>3.5</v>
      </c>
    </row>
    <row r="63" spans="1:60" x14ac:dyDescent="0.25">
      <c r="A63" t="s">
        <v>285</v>
      </c>
      <c r="B63" t="s">
        <v>283</v>
      </c>
      <c r="C63" t="s">
        <v>284</v>
      </c>
      <c r="D63" s="289" t="str">
        <f t="shared" si="0"/>
        <v>Stable</v>
      </c>
      <c r="E63" s="289" t="s">
        <v>9718</v>
      </c>
      <c r="F63" s="289">
        <v>1.2</v>
      </c>
      <c r="G63" s="289" t="s">
        <v>9718</v>
      </c>
      <c r="H63" s="289" t="s">
        <v>9718</v>
      </c>
      <c r="I63" s="289" t="s">
        <v>9718</v>
      </c>
      <c r="J63" s="289" t="s">
        <v>9718</v>
      </c>
      <c r="K63" s="289" t="s">
        <v>9718</v>
      </c>
      <c r="L63" s="289" t="s">
        <v>9718</v>
      </c>
      <c r="M63" s="289" t="s">
        <v>9718</v>
      </c>
      <c r="N63" s="289" t="s">
        <v>9718</v>
      </c>
      <c r="O63" s="289" t="s">
        <v>9718</v>
      </c>
      <c r="P63" s="289" t="s">
        <v>9718</v>
      </c>
      <c r="Q63" s="289" t="s">
        <v>9718</v>
      </c>
      <c r="R63" s="289" t="s">
        <v>9718</v>
      </c>
      <c r="S63" s="289" t="s">
        <v>9718</v>
      </c>
      <c r="T63" s="289" t="s">
        <v>9718</v>
      </c>
      <c r="U63" s="289" t="s">
        <v>9718</v>
      </c>
      <c r="V63" s="289" t="s">
        <v>9718</v>
      </c>
      <c r="W63" s="289" t="s">
        <v>9718</v>
      </c>
      <c r="X63" s="289" t="s">
        <v>9718</v>
      </c>
      <c r="Y63" s="289" t="s">
        <v>9718</v>
      </c>
      <c r="Z63" s="289" t="s">
        <v>9718</v>
      </c>
      <c r="AA63" s="289" t="s">
        <v>9718</v>
      </c>
      <c r="AB63" s="289" t="s">
        <v>9718</v>
      </c>
      <c r="AC63" s="289">
        <v>1.5</v>
      </c>
      <c r="AD63" s="289">
        <v>1.5</v>
      </c>
      <c r="AE63" s="289">
        <v>1.5</v>
      </c>
      <c r="AF63" s="289">
        <v>1.5</v>
      </c>
      <c r="AG63" s="289">
        <v>1.6</v>
      </c>
      <c r="AH63" s="289">
        <v>1.8</v>
      </c>
      <c r="AI63" s="289">
        <v>1.8</v>
      </c>
      <c r="AJ63" s="289">
        <v>1.8</v>
      </c>
      <c r="AK63" s="289">
        <v>1.8</v>
      </c>
      <c r="AL63" s="289">
        <v>1.8</v>
      </c>
      <c r="AM63" s="289">
        <v>1.8</v>
      </c>
      <c r="AN63" s="289">
        <v>1.8</v>
      </c>
      <c r="AO63" s="289">
        <v>1.8</v>
      </c>
      <c r="AP63" s="289">
        <v>1.8</v>
      </c>
      <c r="AQ63" s="289">
        <v>1.7</v>
      </c>
      <c r="AR63" s="289">
        <v>1.7</v>
      </c>
      <c r="AS63" s="289">
        <v>1.6</v>
      </c>
      <c r="AT63" s="289">
        <v>1.6</v>
      </c>
      <c r="AU63" s="289">
        <v>1.8</v>
      </c>
      <c r="AV63" s="289">
        <v>1.8</v>
      </c>
      <c r="AW63" s="289">
        <v>1.8</v>
      </c>
      <c r="AX63" s="289">
        <v>1.8</v>
      </c>
      <c r="AY63" s="289">
        <v>1.8</v>
      </c>
      <c r="AZ63" s="289">
        <v>1.8</v>
      </c>
      <c r="BA63" s="289">
        <v>1.8</v>
      </c>
      <c r="BB63" s="289">
        <v>1.8</v>
      </c>
      <c r="BC63" s="289">
        <v>1.8</v>
      </c>
      <c r="BD63" s="289">
        <v>1.8</v>
      </c>
      <c r="BE63" s="289">
        <v>1.8</v>
      </c>
      <c r="BF63" s="289">
        <v>1.8</v>
      </c>
      <c r="BG63" s="289">
        <v>1.8</v>
      </c>
      <c r="BH63" s="289">
        <f>_xlfn.IFNA(VLOOKUP(C63,'INFORM Severity - hidden'!$C$5:$G$300,5,FALSE),"-")</f>
        <v>1.8</v>
      </c>
    </row>
    <row r="64" spans="1:60" x14ac:dyDescent="0.25">
      <c r="A64" t="s">
        <v>1173</v>
      </c>
      <c r="B64" t="s">
        <v>1352</v>
      </c>
      <c r="C64" t="s">
        <v>1353</v>
      </c>
      <c r="D64" s="289" t="str">
        <f t="shared" si="0"/>
        <v>Decreasing</v>
      </c>
      <c r="E64" s="289" t="s">
        <v>9718</v>
      </c>
      <c r="F64" s="289" t="s">
        <v>9718</v>
      </c>
      <c r="G64" s="289">
        <v>3.8</v>
      </c>
      <c r="H64" s="289">
        <v>3.8</v>
      </c>
      <c r="I64" s="289">
        <v>3.8</v>
      </c>
      <c r="J64" s="289">
        <v>3.8</v>
      </c>
      <c r="K64" s="289">
        <v>3.8</v>
      </c>
      <c r="L64" s="289">
        <v>3.8</v>
      </c>
      <c r="M64" s="289">
        <v>3.8</v>
      </c>
      <c r="N64" s="289">
        <v>3.8</v>
      </c>
      <c r="O64" s="289">
        <v>3.8</v>
      </c>
      <c r="P64" s="289">
        <v>3.8</v>
      </c>
      <c r="Q64" s="289">
        <v>3.8</v>
      </c>
      <c r="R64" s="289">
        <v>3.8</v>
      </c>
      <c r="S64" s="289">
        <v>3.8</v>
      </c>
      <c r="T64" s="289">
        <v>4</v>
      </c>
      <c r="U64" s="289">
        <v>4</v>
      </c>
      <c r="V64" s="289">
        <v>4</v>
      </c>
      <c r="W64" s="289">
        <v>4</v>
      </c>
      <c r="X64" s="289">
        <v>4</v>
      </c>
      <c r="Y64" s="289">
        <v>4</v>
      </c>
      <c r="Z64" s="289">
        <v>4</v>
      </c>
      <c r="AA64" s="289">
        <v>4.0999999999999996</v>
      </c>
      <c r="AB64" s="289">
        <v>4.0999999999999996</v>
      </c>
      <c r="AC64" s="289">
        <v>4.0999999999999996</v>
      </c>
      <c r="AD64" s="289">
        <v>4.0999999999999996</v>
      </c>
      <c r="AE64" s="289">
        <v>4.5</v>
      </c>
      <c r="AF64" s="289">
        <v>4.5999999999999996</v>
      </c>
      <c r="AG64" s="289">
        <v>4.5999999999999996</v>
      </c>
      <c r="AH64" s="289">
        <v>4.7</v>
      </c>
      <c r="AI64" s="289">
        <v>4.7</v>
      </c>
      <c r="AJ64" s="289">
        <v>4.7</v>
      </c>
      <c r="AK64" s="289">
        <v>4.7</v>
      </c>
      <c r="AL64" s="289">
        <v>4.7</v>
      </c>
      <c r="AM64" s="289">
        <v>4.7</v>
      </c>
      <c r="AN64" s="289">
        <v>4.7</v>
      </c>
      <c r="AO64" s="289">
        <v>4.7</v>
      </c>
      <c r="AP64" s="289">
        <v>4.7</v>
      </c>
      <c r="AQ64" s="289">
        <v>4.7</v>
      </c>
      <c r="AR64" s="289">
        <v>4.7</v>
      </c>
      <c r="AS64" s="289">
        <v>4.5999999999999996</v>
      </c>
      <c r="AT64" s="289">
        <v>4.5999999999999996</v>
      </c>
      <c r="AU64" s="289">
        <v>4.5999999999999996</v>
      </c>
      <c r="AV64" s="289">
        <v>4.5999999999999996</v>
      </c>
      <c r="AW64" s="289">
        <v>4</v>
      </c>
      <c r="AX64" s="289">
        <v>4</v>
      </c>
      <c r="AY64" s="289">
        <v>4.0999999999999996</v>
      </c>
      <c r="AZ64" s="289">
        <v>4.0999999999999996</v>
      </c>
      <c r="BA64" s="289">
        <v>4.3</v>
      </c>
      <c r="BB64" s="289">
        <v>4.4000000000000004</v>
      </c>
      <c r="BC64" s="289">
        <v>4.3</v>
      </c>
      <c r="BD64" s="289">
        <v>4.3</v>
      </c>
      <c r="BE64" s="289">
        <v>4.3</v>
      </c>
      <c r="BF64" s="289">
        <v>4</v>
      </c>
      <c r="BG64" s="289">
        <v>4</v>
      </c>
      <c r="BH64" s="289">
        <f>_xlfn.IFNA(VLOOKUP(C64,'INFORM Severity - hidden'!$C$5:$G$300,5,FALSE),"-")</f>
        <v>4.3</v>
      </c>
    </row>
    <row r="65" spans="1:60" x14ac:dyDescent="0.25">
      <c r="C65" t="s">
        <v>9747</v>
      </c>
      <c r="D65" s="289" t="str">
        <f t="shared" si="0"/>
        <v>-</v>
      </c>
      <c r="E65" s="289" t="s">
        <v>9718</v>
      </c>
      <c r="F65" s="289" t="s">
        <v>9718</v>
      </c>
      <c r="G65" s="289" t="s">
        <v>9718</v>
      </c>
      <c r="H65" s="289" t="s">
        <v>9718</v>
      </c>
      <c r="I65" s="289" t="s">
        <v>9718</v>
      </c>
      <c r="J65" s="289" t="s">
        <v>9718</v>
      </c>
      <c r="K65" s="289" t="s">
        <v>9718</v>
      </c>
      <c r="L65" s="289" t="s">
        <v>9718</v>
      </c>
      <c r="M65" s="289" t="s">
        <v>9718</v>
      </c>
      <c r="N65" s="289" t="s">
        <v>9718</v>
      </c>
      <c r="O65" s="289" t="s">
        <v>9718</v>
      </c>
      <c r="P65" s="289" t="s">
        <v>9718</v>
      </c>
      <c r="Q65" s="289" t="s">
        <v>9718</v>
      </c>
      <c r="R65" s="289" t="s">
        <v>9718</v>
      </c>
      <c r="S65" s="289" t="s">
        <v>9718</v>
      </c>
      <c r="T65" s="289" t="s">
        <v>9718</v>
      </c>
      <c r="U65" s="289" t="s">
        <v>9718</v>
      </c>
      <c r="V65" s="289">
        <v>2.4</v>
      </c>
      <c r="W65" s="289">
        <v>2.4</v>
      </c>
      <c r="X65" s="289">
        <v>2.4</v>
      </c>
      <c r="Y65" s="289">
        <v>2.4</v>
      </c>
      <c r="Z65" s="289">
        <v>2.4</v>
      </c>
      <c r="AA65" s="289">
        <v>2.6</v>
      </c>
      <c r="AB65" s="289">
        <v>2.6</v>
      </c>
      <c r="AC65" s="289">
        <v>2.6</v>
      </c>
      <c r="AD65" s="289">
        <v>2.6</v>
      </c>
      <c r="AE65" s="289">
        <v>2.6</v>
      </c>
      <c r="AF65" s="289">
        <v>2.7</v>
      </c>
      <c r="AG65" s="289">
        <v>2.7</v>
      </c>
      <c r="AH65" s="289">
        <v>2.4</v>
      </c>
      <c r="AI65" s="289">
        <v>2.4</v>
      </c>
      <c r="AJ65" s="289">
        <v>2.4</v>
      </c>
      <c r="AK65" s="289">
        <v>2.7</v>
      </c>
      <c r="AL65" s="289">
        <v>2.6</v>
      </c>
      <c r="AM65" s="289">
        <v>2.6</v>
      </c>
      <c r="AN65" s="289">
        <v>2.5</v>
      </c>
      <c r="AO65" s="289" t="s">
        <v>9718</v>
      </c>
      <c r="AP65" s="289" t="s">
        <v>9718</v>
      </c>
      <c r="AQ65" s="289" t="s">
        <v>9718</v>
      </c>
      <c r="AR65" s="289" t="s">
        <v>9718</v>
      </c>
      <c r="AS65" s="289" t="s">
        <v>9718</v>
      </c>
      <c r="AT65" s="289" t="s">
        <v>9718</v>
      </c>
      <c r="AU65" s="289" t="s">
        <v>9718</v>
      </c>
      <c r="AV65" s="289" t="s">
        <v>9718</v>
      </c>
      <c r="AW65" s="289" t="s">
        <v>9718</v>
      </c>
      <c r="AX65" s="289" t="s">
        <v>9718</v>
      </c>
      <c r="AY65" s="289" t="s">
        <v>9718</v>
      </c>
      <c r="AZ65" s="289" t="s">
        <v>9718</v>
      </c>
      <c r="BA65" s="289" t="s">
        <v>9718</v>
      </c>
      <c r="BB65" s="289" t="s">
        <v>9718</v>
      </c>
      <c r="BC65" s="289" t="s">
        <v>9718</v>
      </c>
      <c r="BD65" s="289" t="s">
        <v>9718</v>
      </c>
      <c r="BE65" s="289" t="s">
        <v>9718</v>
      </c>
      <c r="BF65" s="289" t="s">
        <v>9718</v>
      </c>
      <c r="BG65" s="289" t="s">
        <v>9718</v>
      </c>
      <c r="BH65" s="289" t="str">
        <f>_xlfn.IFNA(VLOOKUP(C65,'INFORM Severity - hidden'!$C$5:$G$300,5,FALSE),"-")</f>
        <v>-</v>
      </c>
    </row>
    <row r="66" spans="1:60" x14ac:dyDescent="0.25">
      <c r="A66" t="s">
        <v>1173</v>
      </c>
      <c r="B66" t="s">
        <v>1171</v>
      </c>
      <c r="C66" t="s">
        <v>1172</v>
      </c>
      <c r="D66" s="289" t="str">
        <f t="shared" si="0"/>
        <v>Stable</v>
      </c>
      <c r="E66" s="289" t="s">
        <v>9718</v>
      </c>
      <c r="F66" s="289" t="s">
        <v>9718</v>
      </c>
      <c r="G66" s="289" t="s">
        <v>9718</v>
      </c>
      <c r="H66" s="289" t="s">
        <v>9718</v>
      </c>
      <c r="I66" s="289" t="s">
        <v>9718</v>
      </c>
      <c r="J66" s="289" t="s">
        <v>9718</v>
      </c>
      <c r="K66" s="289" t="s">
        <v>9718</v>
      </c>
      <c r="L66" s="289" t="s">
        <v>9718</v>
      </c>
      <c r="M66" s="289" t="s">
        <v>9718</v>
      </c>
      <c r="N66" s="289" t="s">
        <v>9718</v>
      </c>
      <c r="O66" s="289" t="s">
        <v>9718</v>
      </c>
      <c r="P66" s="289" t="s">
        <v>9718</v>
      </c>
      <c r="Q66" s="289" t="s">
        <v>9718</v>
      </c>
      <c r="R66" s="289" t="s">
        <v>9718</v>
      </c>
      <c r="S66" s="289" t="s">
        <v>9718</v>
      </c>
      <c r="T66" s="289" t="s">
        <v>9718</v>
      </c>
      <c r="U66" s="289" t="s">
        <v>9718</v>
      </c>
      <c r="V66" s="289" t="s">
        <v>9718</v>
      </c>
      <c r="W66" s="289">
        <v>2.8</v>
      </c>
      <c r="X66" s="289">
        <v>2.8</v>
      </c>
      <c r="Y66" s="289">
        <v>2.8</v>
      </c>
      <c r="Z66" s="289">
        <v>2.8</v>
      </c>
      <c r="AA66" s="289">
        <v>2.9</v>
      </c>
      <c r="AB66" s="289">
        <v>2.9</v>
      </c>
      <c r="AC66" s="289">
        <v>2.9</v>
      </c>
      <c r="AD66" s="289">
        <v>2.9</v>
      </c>
      <c r="AE66" s="289">
        <v>3</v>
      </c>
      <c r="AF66" s="289">
        <v>3</v>
      </c>
      <c r="AG66" s="289">
        <v>3</v>
      </c>
      <c r="AH66" s="289">
        <v>3.1</v>
      </c>
      <c r="AI66" s="289">
        <v>3.1</v>
      </c>
      <c r="AJ66" s="289">
        <v>3.1</v>
      </c>
      <c r="AK66" s="289">
        <v>3.1</v>
      </c>
      <c r="AL66" s="289">
        <v>3.1</v>
      </c>
      <c r="AM66" s="289">
        <v>3.1</v>
      </c>
      <c r="AN66" s="289">
        <v>3.1</v>
      </c>
      <c r="AO66" s="289">
        <v>3.1</v>
      </c>
      <c r="AP66" s="289">
        <v>3.1</v>
      </c>
      <c r="AQ66" s="289">
        <v>3.1</v>
      </c>
      <c r="AR66" s="289">
        <v>3.1</v>
      </c>
      <c r="AS66" s="289">
        <v>3</v>
      </c>
      <c r="AT66" s="289">
        <v>2.6</v>
      </c>
      <c r="AU66" s="289">
        <v>3</v>
      </c>
      <c r="AV66" s="289">
        <v>3</v>
      </c>
      <c r="AW66" s="289">
        <v>3</v>
      </c>
      <c r="AX66" s="289">
        <v>3</v>
      </c>
      <c r="AY66" s="289">
        <v>3.2</v>
      </c>
      <c r="AZ66" s="289">
        <v>3.3</v>
      </c>
      <c r="BA66" s="289">
        <v>3.3</v>
      </c>
      <c r="BB66" s="289">
        <v>3.3</v>
      </c>
      <c r="BC66" s="289">
        <v>3.3</v>
      </c>
      <c r="BD66" s="289">
        <v>3.2</v>
      </c>
      <c r="BE66" s="289">
        <v>3.2</v>
      </c>
      <c r="BF66" s="289">
        <v>3.2</v>
      </c>
      <c r="BG66" s="289">
        <v>3.2</v>
      </c>
      <c r="BH66" s="289">
        <f>_xlfn.IFNA(VLOOKUP(C66,'INFORM Severity - hidden'!$C$5:$G$300,5,FALSE),"-")</f>
        <v>3.2</v>
      </c>
    </row>
    <row r="67" spans="1:60" x14ac:dyDescent="0.25">
      <c r="A67" t="s">
        <v>1173</v>
      </c>
      <c r="B67" t="s">
        <v>1181</v>
      </c>
      <c r="C67" t="s">
        <v>1182</v>
      </c>
      <c r="D67" s="289" t="str">
        <f t="shared" ref="D67:D130" si="1">IF(BH67="-","-",IFERROR(IF(ROUND(AVERAGE(BF67:BH67),1)=ROUND(AVERAGE(BC67:BE67),1),"Stable",IF(ROUND(AVERAGE(BF67:BH67),1)&lt;ROUND(AVERAGE(BC67:BE67),1),"Decreasing",IF(ROUND(AVERAGE(BF67:BH67),1)&gt;ROUND(AVERAGE(BC67:BE67),1),"Increasing"))),"-"))</f>
        <v>Decreasing</v>
      </c>
      <c r="E67" s="289" t="s">
        <v>9718</v>
      </c>
      <c r="F67" s="289" t="s">
        <v>9718</v>
      </c>
      <c r="G67" s="289" t="s">
        <v>9718</v>
      </c>
      <c r="H67" s="289" t="s">
        <v>9718</v>
      </c>
      <c r="I67" s="289" t="s">
        <v>9718</v>
      </c>
      <c r="J67" s="289" t="s">
        <v>9718</v>
      </c>
      <c r="K67" s="289" t="s">
        <v>9718</v>
      </c>
      <c r="L67" s="289" t="s">
        <v>9718</v>
      </c>
      <c r="M67" s="289" t="s">
        <v>9718</v>
      </c>
      <c r="N67" s="289" t="s">
        <v>9718</v>
      </c>
      <c r="O67" s="289" t="s">
        <v>9718</v>
      </c>
      <c r="P67" s="289" t="s">
        <v>9718</v>
      </c>
      <c r="Q67" s="289" t="s">
        <v>9718</v>
      </c>
      <c r="R67" s="289" t="s">
        <v>9718</v>
      </c>
      <c r="S67" s="289" t="s">
        <v>9718</v>
      </c>
      <c r="T67" s="289" t="s">
        <v>9718</v>
      </c>
      <c r="U67" s="289" t="s">
        <v>9718</v>
      </c>
      <c r="V67" s="289" t="s">
        <v>9718</v>
      </c>
      <c r="W67" s="289" t="s">
        <v>9718</v>
      </c>
      <c r="X67" s="289" t="s">
        <v>9718</v>
      </c>
      <c r="Y67" s="289" t="s">
        <v>9718</v>
      </c>
      <c r="Z67" s="289" t="s">
        <v>9718</v>
      </c>
      <c r="AA67" s="289" t="s">
        <v>9718</v>
      </c>
      <c r="AB67" s="289">
        <v>4.2</v>
      </c>
      <c r="AC67" s="289">
        <v>3.7</v>
      </c>
      <c r="AD67" s="289">
        <v>3.7</v>
      </c>
      <c r="AE67" s="289">
        <v>3.7</v>
      </c>
      <c r="AF67" s="289">
        <v>3.7</v>
      </c>
      <c r="AG67" s="289">
        <v>3.7</v>
      </c>
      <c r="AH67" s="289">
        <v>4.4000000000000004</v>
      </c>
      <c r="AI67" s="289">
        <v>4.4000000000000004</v>
      </c>
      <c r="AJ67" s="289">
        <v>4.4000000000000004</v>
      </c>
      <c r="AK67" s="289">
        <v>4.4000000000000004</v>
      </c>
      <c r="AL67" s="289">
        <v>4.4000000000000004</v>
      </c>
      <c r="AM67" s="289">
        <v>4.3</v>
      </c>
      <c r="AN67" s="289">
        <v>4.4000000000000004</v>
      </c>
      <c r="AO67" s="289">
        <v>4.4000000000000004</v>
      </c>
      <c r="AP67" s="289">
        <v>4.4000000000000004</v>
      </c>
      <c r="AQ67" s="289">
        <v>4.4000000000000004</v>
      </c>
      <c r="AR67" s="289">
        <v>4.4000000000000004</v>
      </c>
      <c r="AS67" s="289">
        <v>4.3</v>
      </c>
      <c r="AT67" s="289">
        <v>4.2</v>
      </c>
      <c r="AU67" s="289">
        <v>4.2</v>
      </c>
      <c r="AV67" s="289">
        <v>4.2</v>
      </c>
      <c r="AW67" s="289">
        <v>4.2</v>
      </c>
      <c r="AX67" s="289">
        <v>4.2</v>
      </c>
      <c r="AY67" s="289">
        <v>4.3</v>
      </c>
      <c r="AZ67" s="289">
        <v>4.3</v>
      </c>
      <c r="BA67" s="289">
        <v>4.3</v>
      </c>
      <c r="BB67" s="289">
        <v>4.3</v>
      </c>
      <c r="BC67" s="289">
        <v>4.3</v>
      </c>
      <c r="BD67" s="289">
        <v>4.2</v>
      </c>
      <c r="BE67" s="289">
        <v>4.0999999999999996</v>
      </c>
      <c r="BF67" s="289">
        <v>3.9</v>
      </c>
      <c r="BG67" s="289">
        <v>3.9</v>
      </c>
      <c r="BH67" s="289">
        <f>_xlfn.IFNA(VLOOKUP(C67,'INFORM Severity - hidden'!$C$5:$G$300,5,FALSE),"-")</f>
        <v>3.9</v>
      </c>
    </row>
    <row r="68" spans="1:60" x14ac:dyDescent="0.25">
      <c r="A68" t="s">
        <v>1173</v>
      </c>
      <c r="B68" t="s">
        <v>1270</v>
      </c>
      <c r="C68" t="s">
        <v>1271</v>
      </c>
      <c r="D68" s="289" t="str">
        <f t="shared" si="1"/>
        <v>Decreasing</v>
      </c>
      <c r="E68" s="289" t="s">
        <v>9718</v>
      </c>
      <c r="F68" s="289" t="s">
        <v>9718</v>
      </c>
      <c r="G68" s="289" t="s">
        <v>9718</v>
      </c>
      <c r="H68" s="289" t="s">
        <v>9718</v>
      </c>
      <c r="I68" s="289" t="s">
        <v>9718</v>
      </c>
      <c r="J68" s="289" t="s">
        <v>9718</v>
      </c>
      <c r="K68" s="289" t="s">
        <v>9718</v>
      </c>
      <c r="L68" s="289" t="s">
        <v>9718</v>
      </c>
      <c r="M68" s="289" t="s">
        <v>9718</v>
      </c>
      <c r="N68" s="289" t="s">
        <v>9718</v>
      </c>
      <c r="O68" s="289" t="s">
        <v>9718</v>
      </c>
      <c r="P68" s="289" t="s">
        <v>9718</v>
      </c>
      <c r="Q68" s="289" t="s">
        <v>9718</v>
      </c>
      <c r="R68" s="289" t="s">
        <v>9718</v>
      </c>
      <c r="S68" s="289" t="s">
        <v>9718</v>
      </c>
      <c r="T68" s="289" t="s">
        <v>9718</v>
      </c>
      <c r="U68" s="289" t="s">
        <v>9718</v>
      </c>
      <c r="V68" s="289" t="s">
        <v>9718</v>
      </c>
      <c r="W68" s="289" t="s">
        <v>9718</v>
      </c>
      <c r="X68" s="289" t="s">
        <v>9718</v>
      </c>
      <c r="Y68" s="289" t="s">
        <v>9718</v>
      </c>
      <c r="Z68" s="289" t="s">
        <v>9718</v>
      </c>
      <c r="AA68" s="289" t="s">
        <v>9718</v>
      </c>
      <c r="AB68" s="289" t="s">
        <v>9718</v>
      </c>
      <c r="AC68" s="289" t="s">
        <v>9718</v>
      </c>
      <c r="AD68" s="289" t="s">
        <v>9718</v>
      </c>
      <c r="AE68" s="289" t="s">
        <v>9718</v>
      </c>
      <c r="AF68" s="289" t="s">
        <v>9718</v>
      </c>
      <c r="AG68" s="289" t="s">
        <v>9718</v>
      </c>
      <c r="AH68" s="289" t="s">
        <v>9718</v>
      </c>
      <c r="AI68" s="289" t="s">
        <v>9718</v>
      </c>
      <c r="AJ68" s="289" t="s">
        <v>9718</v>
      </c>
      <c r="AK68" s="289" t="s">
        <v>9718</v>
      </c>
      <c r="AL68" s="289" t="s">
        <v>9718</v>
      </c>
      <c r="AM68" s="289" t="s">
        <v>9718</v>
      </c>
      <c r="AN68" s="289" t="s">
        <v>9718</v>
      </c>
      <c r="AO68" s="289" t="s">
        <v>9718</v>
      </c>
      <c r="AP68" s="289">
        <v>2.7</v>
      </c>
      <c r="AQ68" s="289">
        <v>2.6</v>
      </c>
      <c r="AR68" s="289">
        <v>2.8</v>
      </c>
      <c r="AS68" s="289">
        <v>2.8</v>
      </c>
      <c r="AT68" s="289">
        <v>3.5</v>
      </c>
      <c r="AU68" s="289">
        <v>3.5</v>
      </c>
      <c r="AV68" s="289">
        <v>3.5</v>
      </c>
      <c r="AW68" s="289">
        <v>3.7</v>
      </c>
      <c r="AX68" s="289">
        <v>3.7</v>
      </c>
      <c r="AY68" s="289">
        <v>3.8</v>
      </c>
      <c r="AZ68" s="289">
        <v>3.8</v>
      </c>
      <c r="BA68" s="289">
        <v>3.7</v>
      </c>
      <c r="BB68" s="289">
        <v>3.7</v>
      </c>
      <c r="BC68" s="289">
        <v>3.7</v>
      </c>
      <c r="BD68" s="289">
        <v>3.7</v>
      </c>
      <c r="BE68" s="289">
        <v>3.7</v>
      </c>
      <c r="BF68" s="289">
        <v>3.6</v>
      </c>
      <c r="BG68" s="289">
        <v>3.6</v>
      </c>
      <c r="BH68" s="289">
        <f>_xlfn.IFNA(VLOOKUP(C68,'INFORM Severity - hidden'!$C$5:$G$300,5,FALSE),"-")</f>
        <v>3.6</v>
      </c>
    </row>
    <row r="69" spans="1:60" x14ac:dyDescent="0.25">
      <c r="C69" t="s">
        <v>9748</v>
      </c>
      <c r="D69" s="289" t="str">
        <f t="shared" si="1"/>
        <v>-</v>
      </c>
      <c r="E69" s="289" t="s">
        <v>9718</v>
      </c>
      <c r="F69" s="289" t="s">
        <v>9718</v>
      </c>
      <c r="G69" s="289" t="s">
        <v>9718</v>
      </c>
      <c r="H69" s="289" t="s">
        <v>9718</v>
      </c>
      <c r="I69" s="289" t="s">
        <v>9718</v>
      </c>
      <c r="J69" s="289" t="s">
        <v>9718</v>
      </c>
      <c r="K69" s="289" t="s">
        <v>9718</v>
      </c>
      <c r="L69" s="289" t="s">
        <v>9718</v>
      </c>
      <c r="M69" s="289" t="s">
        <v>9718</v>
      </c>
      <c r="N69" s="289" t="s">
        <v>9718</v>
      </c>
      <c r="O69" s="289" t="s">
        <v>9718</v>
      </c>
      <c r="P69" s="289" t="s">
        <v>9718</v>
      </c>
      <c r="Q69" s="289" t="s">
        <v>9718</v>
      </c>
      <c r="R69" s="289" t="s">
        <v>9718</v>
      </c>
      <c r="S69" s="289" t="s">
        <v>9718</v>
      </c>
      <c r="T69" s="289" t="s">
        <v>9718</v>
      </c>
      <c r="U69" s="289" t="s">
        <v>9718</v>
      </c>
      <c r="V69" s="289" t="s">
        <v>9718</v>
      </c>
      <c r="W69" s="289" t="s">
        <v>9718</v>
      </c>
      <c r="X69" s="289" t="s">
        <v>9718</v>
      </c>
      <c r="Y69" s="289" t="s">
        <v>9718</v>
      </c>
      <c r="Z69" s="289" t="s">
        <v>9718</v>
      </c>
      <c r="AA69" s="289" t="s">
        <v>9718</v>
      </c>
      <c r="AB69" s="289" t="s">
        <v>9718</v>
      </c>
      <c r="AC69" s="289">
        <v>1.4</v>
      </c>
      <c r="AD69" s="289">
        <v>1.4</v>
      </c>
      <c r="AE69" s="289">
        <v>1.4</v>
      </c>
      <c r="AF69" s="289">
        <v>1.4</v>
      </c>
      <c r="AG69" s="289" t="s">
        <v>9718</v>
      </c>
      <c r="AH69" s="289" t="s">
        <v>9718</v>
      </c>
      <c r="AI69" s="289" t="s">
        <v>9718</v>
      </c>
      <c r="AJ69" s="289" t="s">
        <v>9718</v>
      </c>
      <c r="AK69" s="289" t="s">
        <v>9718</v>
      </c>
      <c r="AL69" s="289" t="s">
        <v>9718</v>
      </c>
      <c r="AM69" s="289" t="s">
        <v>9718</v>
      </c>
      <c r="AN69" s="289" t="s">
        <v>9718</v>
      </c>
      <c r="AO69" s="289" t="s">
        <v>9718</v>
      </c>
      <c r="AP69" s="289" t="s">
        <v>9718</v>
      </c>
      <c r="AQ69" s="289" t="s">
        <v>9718</v>
      </c>
      <c r="AR69" s="289" t="s">
        <v>9718</v>
      </c>
      <c r="AS69" s="289" t="s">
        <v>9718</v>
      </c>
      <c r="AT69" s="289" t="s">
        <v>9718</v>
      </c>
      <c r="AU69" s="289" t="s">
        <v>9718</v>
      </c>
      <c r="AV69" s="289" t="s">
        <v>9718</v>
      </c>
      <c r="AW69" s="289" t="s">
        <v>9718</v>
      </c>
      <c r="AX69" s="289" t="s">
        <v>9718</v>
      </c>
      <c r="AY69" s="289" t="s">
        <v>9718</v>
      </c>
      <c r="AZ69" s="289" t="s">
        <v>9718</v>
      </c>
      <c r="BA69" s="289" t="s">
        <v>9718</v>
      </c>
      <c r="BB69" s="289" t="s">
        <v>9718</v>
      </c>
      <c r="BC69" s="289" t="s">
        <v>9718</v>
      </c>
      <c r="BD69" s="289" t="s">
        <v>9718</v>
      </c>
      <c r="BE69" s="289" t="s">
        <v>9718</v>
      </c>
      <c r="BF69" s="289" t="s">
        <v>9718</v>
      </c>
      <c r="BG69" s="289" t="s">
        <v>9718</v>
      </c>
      <c r="BH69" s="289" t="str">
        <f>_xlfn.IFNA(VLOOKUP(C69,'INFORM Severity - hidden'!$C$5:$G$300,5,FALSE),"-")</f>
        <v>-</v>
      </c>
    </row>
    <row r="70" spans="1:60" x14ac:dyDescent="0.25">
      <c r="C70" t="s">
        <v>9749</v>
      </c>
      <c r="D70" s="289" t="str">
        <f t="shared" si="1"/>
        <v>-</v>
      </c>
      <c r="E70" s="289" t="s">
        <v>9718</v>
      </c>
      <c r="F70" s="289" t="s">
        <v>9718</v>
      </c>
      <c r="G70" s="289" t="s">
        <v>9718</v>
      </c>
      <c r="H70" s="289" t="s">
        <v>9718</v>
      </c>
      <c r="I70" s="289" t="s">
        <v>9718</v>
      </c>
      <c r="J70" s="289" t="s">
        <v>9718</v>
      </c>
      <c r="K70" s="289" t="s">
        <v>9718</v>
      </c>
      <c r="L70" s="289" t="s">
        <v>9718</v>
      </c>
      <c r="M70" s="289" t="s">
        <v>9718</v>
      </c>
      <c r="N70" s="289" t="s">
        <v>9718</v>
      </c>
      <c r="O70" s="289" t="s">
        <v>9718</v>
      </c>
      <c r="P70" s="289" t="s">
        <v>9718</v>
      </c>
      <c r="Q70" s="289" t="s">
        <v>9718</v>
      </c>
      <c r="R70" s="289" t="s">
        <v>9718</v>
      </c>
      <c r="S70" s="289" t="s">
        <v>9718</v>
      </c>
      <c r="T70" s="289" t="s">
        <v>9718</v>
      </c>
      <c r="U70" s="289" t="s">
        <v>9718</v>
      </c>
      <c r="V70" s="289" t="s">
        <v>9718</v>
      </c>
      <c r="W70" s="289" t="s">
        <v>9718</v>
      </c>
      <c r="X70" s="289" t="s">
        <v>9718</v>
      </c>
      <c r="Y70" s="289" t="s">
        <v>9718</v>
      </c>
      <c r="Z70" s="289" t="s">
        <v>9718</v>
      </c>
      <c r="AA70" s="289" t="s">
        <v>9718</v>
      </c>
      <c r="AB70" s="289" t="s">
        <v>9718</v>
      </c>
      <c r="AC70" s="289" t="s">
        <v>9718</v>
      </c>
      <c r="AD70" s="289" t="s">
        <v>9718</v>
      </c>
      <c r="AE70" s="289" t="s">
        <v>9718</v>
      </c>
      <c r="AF70" s="289" t="s">
        <v>9718</v>
      </c>
      <c r="AG70" s="289" t="s">
        <v>9718</v>
      </c>
      <c r="AH70" s="289" t="s">
        <v>9718</v>
      </c>
      <c r="AI70" s="289" t="s">
        <v>9718</v>
      </c>
      <c r="AJ70" s="289" t="s">
        <v>9718</v>
      </c>
      <c r="AK70" s="289" t="s">
        <v>9718</v>
      </c>
      <c r="AL70" s="289" t="s">
        <v>9718</v>
      </c>
      <c r="AM70" s="289" t="s">
        <v>9718</v>
      </c>
      <c r="AN70" s="289" t="s">
        <v>9718</v>
      </c>
      <c r="AO70" s="289" t="s">
        <v>9718</v>
      </c>
      <c r="AP70" s="289" t="s">
        <v>9718</v>
      </c>
      <c r="AQ70" s="289" t="s">
        <v>9718</v>
      </c>
      <c r="AR70" s="289" t="s">
        <v>9718</v>
      </c>
      <c r="AS70" s="289" t="s">
        <v>9718</v>
      </c>
      <c r="AT70" s="289" t="s">
        <v>9718</v>
      </c>
      <c r="AU70" s="289" t="s">
        <v>9718</v>
      </c>
      <c r="AV70" s="289">
        <v>1.7</v>
      </c>
      <c r="AW70" s="289">
        <v>1.7</v>
      </c>
      <c r="AX70" s="289">
        <v>1.7</v>
      </c>
      <c r="AY70" s="289">
        <v>1.6</v>
      </c>
      <c r="AZ70" s="289">
        <v>1.6</v>
      </c>
      <c r="BA70" s="289">
        <v>1.6</v>
      </c>
      <c r="BB70" s="289">
        <v>1.4</v>
      </c>
      <c r="BC70" s="289" t="s">
        <v>9718</v>
      </c>
      <c r="BD70" s="289" t="s">
        <v>9718</v>
      </c>
      <c r="BE70" s="289" t="s">
        <v>9718</v>
      </c>
      <c r="BF70" s="289" t="s">
        <v>9718</v>
      </c>
      <c r="BG70" s="289" t="s">
        <v>9718</v>
      </c>
      <c r="BH70" s="289" t="str">
        <f>_xlfn.IFNA(VLOOKUP(C70,'INFORM Severity - hidden'!$C$5:$G$300,5,FALSE),"-")</f>
        <v>-</v>
      </c>
    </row>
    <row r="71" spans="1:60" x14ac:dyDescent="0.25">
      <c r="A71" t="s">
        <v>105</v>
      </c>
      <c r="B71" t="s">
        <v>103</v>
      </c>
      <c r="C71" t="s">
        <v>104</v>
      </c>
      <c r="D71" s="289" t="str">
        <f t="shared" si="1"/>
        <v>Increasing</v>
      </c>
      <c r="E71" s="289" t="s">
        <v>9718</v>
      </c>
      <c r="F71" s="289">
        <v>1</v>
      </c>
      <c r="G71" s="289">
        <v>1</v>
      </c>
      <c r="H71" s="289">
        <v>1.7</v>
      </c>
      <c r="I71" s="289">
        <v>1.5</v>
      </c>
      <c r="J71" s="289">
        <v>1.5</v>
      </c>
      <c r="K71" s="289">
        <v>1.8</v>
      </c>
      <c r="L71" s="289">
        <v>1.8</v>
      </c>
      <c r="M71" s="289">
        <v>1.8</v>
      </c>
      <c r="N71" s="289">
        <v>1.9</v>
      </c>
      <c r="O71" s="289">
        <v>1.9</v>
      </c>
      <c r="P71" s="289">
        <v>1.9</v>
      </c>
      <c r="Q71" s="289">
        <v>1.9</v>
      </c>
      <c r="R71" s="289">
        <v>1.9</v>
      </c>
      <c r="S71" s="289">
        <v>2</v>
      </c>
      <c r="T71" s="289">
        <v>1.9</v>
      </c>
      <c r="U71" s="289">
        <v>2</v>
      </c>
      <c r="V71" s="289">
        <v>2.1</v>
      </c>
      <c r="W71" s="289">
        <v>2.2000000000000002</v>
      </c>
      <c r="X71" s="289">
        <v>1.9</v>
      </c>
      <c r="Y71" s="289">
        <v>1.9</v>
      </c>
      <c r="Z71" s="289">
        <v>1.9</v>
      </c>
      <c r="AA71" s="289">
        <v>1.8</v>
      </c>
      <c r="AB71" s="289">
        <v>1.8</v>
      </c>
      <c r="AC71" s="289">
        <v>1.8</v>
      </c>
      <c r="AD71" s="289">
        <v>1.6</v>
      </c>
      <c r="AE71" s="289">
        <v>1.6</v>
      </c>
      <c r="AF71" s="289">
        <v>1.5</v>
      </c>
      <c r="AG71" s="289">
        <v>1.5</v>
      </c>
      <c r="AH71" s="289">
        <v>1.6</v>
      </c>
      <c r="AI71" s="289">
        <v>1.6</v>
      </c>
      <c r="AJ71" s="289">
        <v>1.6</v>
      </c>
      <c r="AK71" s="289">
        <v>1.7</v>
      </c>
      <c r="AL71" s="289">
        <v>1.7</v>
      </c>
      <c r="AM71" s="289">
        <v>1.7</v>
      </c>
      <c r="AN71" s="289">
        <v>1.6</v>
      </c>
      <c r="AO71" s="289">
        <v>1.6</v>
      </c>
      <c r="AP71" s="289">
        <v>1.6</v>
      </c>
      <c r="AQ71" s="289">
        <v>1.6</v>
      </c>
      <c r="AR71" s="289">
        <v>1.6</v>
      </c>
      <c r="AS71" s="289">
        <v>1.6</v>
      </c>
      <c r="AT71" s="289">
        <v>1.6</v>
      </c>
      <c r="AU71" s="289">
        <v>1.6</v>
      </c>
      <c r="AV71" s="289">
        <v>1.4</v>
      </c>
      <c r="AW71" s="289">
        <v>1.5</v>
      </c>
      <c r="AX71" s="289">
        <v>1.4</v>
      </c>
      <c r="AY71" s="289">
        <v>1.4</v>
      </c>
      <c r="AZ71" s="289">
        <v>1.4</v>
      </c>
      <c r="BA71" s="289">
        <v>1.4</v>
      </c>
      <c r="BB71" s="289">
        <v>1.4</v>
      </c>
      <c r="BC71" s="289">
        <v>1.4</v>
      </c>
      <c r="BD71" s="289">
        <v>1.6</v>
      </c>
      <c r="BE71" s="289">
        <v>1.5</v>
      </c>
      <c r="BF71" s="289">
        <v>1.9</v>
      </c>
      <c r="BG71" s="289">
        <v>1.9</v>
      </c>
      <c r="BH71" s="289">
        <f>_xlfn.IFNA(VLOOKUP(C71,'INFORM Severity - hidden'!$C$5:$G$300,5,FALSE),"-")</f>
        <v>1.9</v>
      </c>
    </row>
    <row r="72" spans="1:60" x14ac:dyDescent="0.25">
      <c r="A72" t="s">
        <v>2842</v>
      </c>
      <c r="B72" t="s">
        <v>2840</v>
      </c>
      <c r="C72" t="s">
        <v>2841</v>
      </c>
      <c r="D72" s="289" t="str">
        <f t="shared" si="1"/>
        <v>Decreasing</v>
      </c>
      <c r="E72" s="289" t="s">
        <v>9718</v>
      </c>
      <c r="F72" s="289">
        <v>3.4</v>
      </c>
      <c r="G72" s="289">
        <v>3.4</v>
      </c>
      <c r="H72" s="289">
        <v>4</v>
      </c>
      <c r="I72" s="289">
        <v>3.7</v>
      </c>
      <c r="J72" s="289">
        <v>3.5</v>
      </c>
      <c r="K72" s="289">
        <v>3.5</v>
      </c>
      <c r="L72" s="289">
        <v>3.5</v>
      </c>
      <c r="M72" s="289">
        <v>3.5</v>
      </c>
      <c r="N72" s="289">
        <v>3.5</v>
      </c>
      <c r="O72" s="289">
        <v>3.5</v>
      </c>
      <c r="P72" s="289">
        <v>3.5</v>
      </c>
      <c r="Q72" s="289">
        <v>3.5</v>
      </c>
      <c r="R72" s="289">
        <v>3.3</v>
      </c>
      <c r="S72" s="289">
        <v>3.3</v>
      </c>
      <c r="T72" s="289">
        <v>3.4</v>
      </c>
      <c r="U72" s="289">
        <v>3.4</v>
      </c>
      <c r="V72" s="289">
        <v>3.4</v>
      </c>
      <c r="W72" s="289">
        <v>3.4</v>
      </c>
      <c r="X72" s="289">
        <v>3.4</v>
      </c>
      <c r="Y72" s="289">
        <v>3.4</v>
      </c>
      <c r="Z72" s="289">
        <v>3.4</v>
      </c>
      <c r="AA72" s="289">
        <v>3.4</v>
      </c>
      <c r="AB72" s="289">
        <v>3.4</v>
      </c>
      <c r="AC72" s="289">
        <v>3.4</v>
      </c>
      <c r="AD72" s="289">
        <v>3.4</v>
      </c>
      <c r="AE72" s="289">
        <v>3.4</v>
      </c>
      <c r="AF72" s="289">
        <v>3.4</v>
      </c>
      <c r="AG72" s="289">
        <v>3.4</v>
      </c>
      <c r="AH72" s="289">
        <v>3.4</v>
      </c>
      <c r="AI72" s="289">
        <v>3.4</v>
      </c>
      <c r="AJ72" s="289">
        <v>3.4</v>
      </c>
      <c r="AK72" s="289">
        <v>3.4</v>
      </c>
      <c r="AL72" s="289">
        <v>3.4</v>
      </c>
      <c r="AM72" s="289">
        <v>3.5</v>
      </c>
      <c r="AN72" s="289">
        <v>3.5</v>
      </c>
      <c r="AO72" s="289">
        <v>3.5</v>
      </c>
      <c r="AP72" s="289">
        <v>3.5</v>
      </c>
      <c r="AQ72" s="289">
        <v>3.5</v>
      </c>
      <c r="AR72" s="289">
        <v>3.5</v>
      </c>
      <c r="AS72" s="289">
        <v>3.5</v>
      </c>
      <c r="AT72" s="289">
        <v>3.6</v>
      </c>
      <c r="AU72" s="289">
        <v>3.6</v>
      </c>
      <c r="AV72" s="289">
        <v>3.6</v>
      </c>
      <c r="AW72" s="289">
        <v>3.6</v>
      </c>
      <c r="AX72" s="289">
        <v>3.5</v>
      </c>
      <c r="AY72" s="289">
        <v>3.5</v>
      </c>
      <c r="AZ72" s="289">
        <v>3.5</v>
      </c>
      <c r="BA72" s="289">
        <v>3.5</v>
      </c>
      <c r="BB72" s="289">
        <v>3.5</v>
      </c>
      <c r="BC72" s="289">
        <v>3.5</v>
      </c>
      <c r="BD72" s="289">
        <v>3.5</v>
      </c>
      <c r="BE72" s="289">
        <v>3.4</v>
      </c>
      <c r="BF72" s="289">
        <v>3.4</v>
      </c>
      <c r="BG72" s="289">
        <v>3.4</v>
      </c>
      <c r="BH72" s="289">
        <f>_xlfn.IFNA(VLOOKUP(C72,'INFORM Severity - hidden'!$C$5:$G$300,5,FALSE),"-")</f>
        <v>3.4</v>
      </c>
    </row>
    <row r="73" spans="1:60" x14ac:dyDescent="0.25">
      <c r="C73" t="s">
        <v>9750</v>
      </c>
      <c r="D73" s="289" t="str">
        <f t="shared" si="1"/>
        <v>-</v>
      </c>
      <c r="E73" s="289" t="s">
        <v>9718</v>
      </c>
      <c r="F73" s="289" t="s">
        <v>9718</v>
      </c>
      <c r="G73" s="289" t="s">
        <v>9718</v>
      </c>
      <c r="H73" s="289" t="s">
        <v>9718</v>
      </c>
      <c r="I73" s="289" t="s">
        <v>9718</v>
      </c>
      <c r="J73" s="289" t="s">
        <v>9718</v>
      </c>
      <c r="K73" s="289" t="s">
        <v>9718</v>
      </c>
      <c r="L73" s="289" t="s">
        <v>9718</v>
      </c>
      <c r="M73" s="289" t="s">
        <v>9718</v>
      </c>
      <c r="N73" s="289" t="s">
        <v>9718</v>
      </c>
      <c r="O73" s="289" t="s">
        <v>9718</v>
      </c>
      <c r="P73" s="289" t="s">
        <v>9718</v>
      </c>
      <c r="Q73" s="289" t="s">
        <v>9718</v>
      </c>
      <c r="R73" s="289" t="s">
        <v>9718</v>
      </c>
      <c r="S73" s="289" t="s">
        <v>9718</v>
      </c>
      <c r="T73" s="289" t="s">
        <v>9718</v>
      </c>
      <c r="U73" s="289" t="s">
        <v>9718</v>
      </c>
      <c r="V73" s="289" t="s">
        <v>9718</v>
      </c>
      <c r="W73" s="289" t="s">
        <v>9718</v>
      </c>
      <c r="X73" s="289" t="s">
        <v>9718</v>
      </c>
      <c r="Y73" s="289" t="s">
        <v>9718</v>
      </c>
      <c r="Z73" s="289" t="s">
        <v>9718</v>
      </c>
      <c r="AA73" s="289" t="s">
        <v>9718</v>
      </c>
      <c r="AB73" s="289">
        <v>2.7</v>
      </c>
      <c r="AC73" s="289">
        <v>3.1</v>
      </c>
      <c r="AD73" s="289">
        <v>3.1</v>
      </c>
      <c r="AE73" s="289">
        <v>3.1</v>
      </c>
      <c r="AF73" s="289">
        <v>3.1</v>
      </c>
      <c r="AG73" s="289">
        <v>3.1</v>
      </c>
      <c r="AH73" s="289">
        <v>3.1</v>
      </c>
      <c r="AI73" s="289">
        <v>3.1</v>
      </c>
      <c r="AJ73" s="289">
        <v>3.1</v>
      </c>
      <c r="AK73" s="289" t="s">
        <v>9718</v>
      </c>
      <c r="AL73" s="289" t="s">
        <v>9718</v>
      </c>
      <c r="AM73" s="289" t="s">
        <v>9718</v>
      </c>
      <c r="AN73" s="289" t="s">
        <v>9718</v>
      </c>
      <c r="AO73" s="289" t="s">
        <v>9718</v>
      </c>
      <c r="AP73" s="289" t="s">
        <v>9718</v>
      </c>
      <c r="AQ73" s="289" t="s">
        <v>9718</v>
      </c>
      <c r="AR73" s="289" t="s">
        <v>9718</v>
      </c>
      <c r="AS73" s="289" t="s">
        <v>9718</v>
      </c>
      <c r="AT73" s="289" t="s">
        <v>9718</v>
      </c>
      <c r="AU73" s="289" t="s">
        <v>9718</v>
      </c>
      <c r="AV73" s="289" t="s">
        <v>9718</v>
      </c>
      <c r="AW73" s="289" t="s">
        <v>9718</v>
      </c>
      <c r="AX73" s="289" t="s">
        <v>9718</v>
      </c>
      <c r="AY73" s="289" t="s">
        <v>9718</v>
      </c>
      <c r="AZ73" s="289" t="s">
        <v>9718</v>
      </c>
      <c r="BA73" s="289" t="s">
        <v>9718</v>
      </c>
      <c r="BB73" s="289" t="s">
        <v>9718</v>
      </c>
      <c r="BC73" s="289" t="s">
        <v>9718</v>
      </c>
      <c r="BD73" s="289" t="s">
        <v>9718</v>
      </c>
      <c r="BE73" s="289" t="s">
        <v>9718</v>
      </c>
      <c r="BF73" s="289" t="s">
        <v>9718</v>
      </c>
      <c r="BG73" s="289" t="s">
        <v>9718</v>
      </c>
      <c r="BH73" s="289" t="str">
        <f>_xlfn.IFNA(VLOOKUP(C73,'INFORM Severity - hidden'!$C$5:$G$300,5,FALSE),"-")</f>
        <v>-</v>
      </c>
    </row>
    <row r="74" spans="1:60" x14ac:dyDescent="0.25">
      <c r="A74" t="s">
        <v>3102</v>
      </c>
      <c r="B74" t="s">
        <v>3100</v>
      </c>
      <c r="C74" t="s">
        <v>3101</v>
      </c>
      <c r="D74" s="289" t="str">
        <f t="shared" si="1"/>
        <v>Increasing</v>
      </c>
      <c r="E74" s="289" t="s">
        <v>9718</v>
      </c>
      <c r="F74" s="289">
        <v>2.2999999999999998</v>
      </c>
      <c r="G74" s="289">
        <v>2.2999999999999998</v>
      </c>
      <c r="H74" s="289">
        <v>2.8</v>
      </c>
      <c r="I74" s="289">
        <v>2.8</v>
      </c>
      <c r="J74" s="289">
        <v>2.8</v>
      </c>
      <c r="K74" s="289">
        <v>2.8</v>
      </c>
      <c r="L74" s="289">
        <v>2.8</v>
      </c>
      <c r="M74" s="289">
        <v>2.8</v>
      </c>
      <c r="N74" s="289">
        <v>2.8</v>
      </c>
      <c r="O74" s="289">
        <v>2.8</v>
      </c>
      <c r="P74" s="289">
        <v>3.2</v>
      </c>
      <c r="Q74" s="289">
        <v>3.2</v>
      </c>
      <c r="R74" s="289">
        <v>3.2</v>
      </c>
      <c r="S74" s="289">
        <v>3.2</v>
      </c>
      <c r="T74" s="289">
        <v>3.3</v>
      </c>
      <c r="U74" s="289">
        <v>3.3</v>
      </c>
      <c r="V74" s="289">
        <v>3.3</v>
      </c>
      <c r="W74" s="289">
        <v>3.3</v>
      </c>
      <c r="X74" s="289">
        <v>3.3</v>
      </c>
      <c r="Y74" s="289">
        <v>3.3</v>
      </c>
      <c r="Z74" s="289">
        <v>3.2</v>
      </c>
      <c r="AA74" s="289">
        <v>3.3</v>
      </c>
      <c r="AB74" s="289">
        <v>3.3</v>
      </c>
      <c r="AC74" s="289">
        <v>3.3</v>
      </c>
      <c r="AD74" s="289">
        <v>3.3</v>
      </c>
      <c r="AE74" s="289">
        <v>3.3</v>
      </c>
      <c r="AF74" s="289">
        <v>3.3</v>
      </c>
      <c r="AG74" s="289">
        <v>3.3</v>
      </c>
      <c r="AH74" s="289">
        <v>3.3</v>
      </c>
      <c r="AI74" s="289">
        <v>3.3</v>
      </c>
      <c r="AJ74" s="289">
        <v>3.3</v>
      </c>
      <c r="AK74" s="289">
        <v>3.3</v>
      </c>
      <c r="AL74" s="289">
        <v>3.3</v>
      </c>
      <c r="AM74" s="289">
        <v>3.7</v>
      </c>
      <c r="AN74" s="289">
        <v>3.7</v>
      </c>
      <c r="AO74" s="289">
        <v>3.7</v>
      </c>
      <c r="AP74" s="289">
        <v>3.7</v>
      </c>
      <c r="AQ74" s="289">
        <v>3.7</v>
      </c>
      <c r="AR74" s="289">
        <v>3.7</v>
      </c>
      <c r="AS74" s="289">
        <v>3.6</v>
      </c>
      <c r="AT74" s="289">
        <v>3.3</v>
      </c>
      <c r="AU74" s="289">
        <v>3.3</v>
      </c>
      <c r="AV74" s="289">
        <v>3.3</v>
      </c>
      <c r="AW74" s="289">
        <v>3.3</v>
      </c>
      <c r="AX74" s="289">
        <v>3.3</v>
      </c>
      <c r="AY74" s="289">
        <v>3.3</v>
      </c>
      <c r="AZ74" s="289">
        <v>3.3</v>
      </c>
      <c r="BA74" s="289">
        <v>3.4</v>
      </c>
      <c r="BB74" s="289">
        <v>3.4</v>
      </c>
      <c r="BC74" s="289">
        <v>3.4</v>
      </c>
      <c r="BD74" s="289">
        <v>3.4</v>
      </c>
      <c r="BE74" s="289">
        <v>3.6</v>
      </c>
      <c r="BF74" s="289">
        <v>3.6</v>
      </c>
      <c r="BG74" s="289">
        <v>3.6</v>
      </c>
      <c r="BH74" s="289">
        <f>_xlfn.IFNA(VLOOKUP(C74,'INFORM Severity - hidden'!$C$5:$G$300,5,FALSE),"-")</f>
        <v>3.6</v>
      </c>
    </row>
    <row r="75" spans="1:60" x14ac:dyDescent="0.25">
      <c r="C75" t="s">
        <v>9751</v>
      </c>
      <c r="D75" s="289" t="str">
        <f t="shared" si="1"/>
        <v>-</v>
      </c>
      <c r="E75" s="289" t="s">
        <v>9718</v>
      </c>
      <c r="F75" s="289" t="s">
        <v>9718</v>
      </c>
      <c r="G75" s="289" t="s">
        <v>9718</v>
      </c>
      <c r="H75" s="289" t="s">
        <v>9718</v>
      </c>
      <c r="I75" s="289" t="s">
        <v>9718</v>
      </c>
      <c r="J75" s="289" t="s">
        <v>9718</v>
      </c>
      <c r="K75" s="289" t="s">
        <v>9718</v>
      </c>
      <c r="L75" s="289" t="s">
        <v>9718</v>
      </c>
      <c r="M75" s="289" t="s">
        <v>9718</v>
      </c>
      <c r="N75" s="289" t="s">
        <v>9718</v>
      </c>
      <c r="O75" s="289" t="s">
        <v>9718</v>
      </c>
      <c r="P75" s="289" t="s">
        <v>9718</v>
      </c>
      <c r="Q75" s="289" t="s">
        <v>9718</v>
      </c>
      <c r="R75" s="289" t="s">
        <v>9718</v>
      </c>
      <c r="S75" s="289" t="s">
        <v>9718</v>
      </c>
      <c r="T75" s="289" t="s">
        <v>9718</v>
      </c>
      <c r="U75" s="289" t="s">
        <v>9718</v>
      </c>
      <c r="V75" s="289" t="s">
        <v>9718</v>
      </c>
      <c r="W75" s="289" t="s">
        <v>9718</v>
      </c>
      <c r="X75" s="289" t="s">
        <v>9718</v>
      </c>
      <c r="Y75" s="289" t="s">
        <v>9718</v>
      </c>
      <c r="Z75" s="289" t="s">
        <v>9718</v>
      </c>
      <c r="AA75" s="289" t="s">
        <v>9718</v>
      </c>
      <c r="AB75" s="289">
        <v>3.1</v>
      </c>
      <c r="AC75" s="289">
        <v>3.3</v>
      </c>
      <c r="AD75" s="289">
        <v>3.3</v>
      </c>
      <c r="AE75" s="289">
        <v>3.3</v>
      </c>
      <c r="AF75" s="289">
        <v>3.3</v>
      </c>
      <c r="AG75" s="289">
        <v>3.3</v>
      </c>
      <c r="AH75" s="289">
        <v>3.3</v>
      </c>
      <c r="AI75" s="289">
        <v>3.3</v>
      </c>
      <c r="AJ75" s="289">
        <v>3.3</v>
      </c>
      <c r="AK75" s="289">
        <v>3.3</v>
      </c>
      <c r="AL75" s="289" t="s">
        <v>9718</v>
      </c>
      <c r="AM75" s="289" t="s">
        <v>9718</v>
      </c>
      <c r="AN75" s="289" t="s">
        <v>9718</v>
      </c>
      <c r="AO75" s="289" t="s">
        <v>9718</v>
      </c>
      <c r="AP75" s="289" t="s">
        <v>9718</v>
      </c>
      <c r="AQ75" s="289" t="s">
        <v>9718</v>
      </c>
      <c r="AR75" s="289" t="s">
        <v>9718</v>
      </c>
      <c r="AS75" s="289" t="s">
        <v>9718</v>
      </c>
      <c r="AT75" s="289" t="s">
        <v>9718</v>
      </c>
      <c r="AU75" s="289" t="s">
        <v>9718</v>
      </c>
      <c r="AV75" s="289" t="s">
        <v>9718</v>
      </c>
      <c r="AW75" s="289" t="s">
        <v>9718</v>
      </c>
      <c r="AX75" s="289" t="s">
        <v>9718</v>
      </c>
      <c r="AY75" s="289" t="s">
        <v>9718</v>
      </c>
      <c r="AZ75" s="289" t="s">
        <v>9718</v>
      </c>
      <c r="BA75" s="289" t="s">
        <v>9718</v>
      </c>
      <c r="BB75" s="289" t="s">
        <v>9718</v>
      </c>
      <c r="BC75" s="289" t="s">
        <v>9718</v>
      </c>
      <c r="BD75" s="289" t="s">
        <v>9718</v>
      </c>
      <c r="BE75" s="289" t="s">
        <v>9718</v>
      </c>
      <c r="BF75" s="289" t="s">
        <v>9718</v>
      </c>
      <c r="BG75" s="289" t="s">
        <v>9718</v>
      </c>
      <c r="BH75" s="289" t="str">
        <f>_xlfn.IFNA(VLOOKUP(C75,'INFORM Severity - hidden'!$C$5:$G$300,5,FALSE),"-")</f>
        <v>-</v>
      </c>
    </row>
    <row r="76" spans="1:60" x14ac:dyDescent="0.25">
      <c r="A76" t="s">
        <v>2497</v>
      </c>
      <c r="B76" t="s">
        <v>2495</v>
      </c>
      <c r="C76" t="s">
        <v>2496</v>
      </c>
      <c r="D76" s="289" t="str">
        <f t="shared" si="1"/>
        <v>Stable</v>
      </c>
      <c r="E76" s="289">
        <v>3.4</v>
      </c>
      <c r="F76" s="289">
        <v>2.9</v>
      </c>
      <c r="G76" s="289">
        <v>2.9</v>
      </c>
      <c r="H76" s="289">
        <v>3.2</v>
      </c>
      <c r="I76" s="289">
        <v>3.2</v>
      </c>
      <c r="J76" s="289">
        <v>3.3</v>
      </c>
      <c r="K76" s="289">
        <v>3.3</v>
      </c>
      <c r="L76" s="289">
        <v>3.3</v>
      </c>
      <c r="M76" s="289">
        <v>3.3</v>
      </c>
      <c r="N76" s="289">
        <v>3.3</v>
      </c>
      <c r="O76" s="289">
        <v>3.4</v>
      </c>
      <c r="P76" s="289">
        <v>3.4</v>
      </c>
      <c r="Q76" s="289">
        <v>3.4</v>
      </c>
      <c r="R76" s="289">
        <v>3.4</v>
      </c>
      <c r="S76" s="289">
        <v>3.5</v>
      </c>
      <c r="T76" s="289">
        <v>3.5</v>
      </c>
      <c r="U76" s="289">
        <v>3.5</v>
      </c>
      <c r="V76" s="289">
        <v>3.5</v>
      </c>
      <c r="W76" s="289">
        <v>3.5</v>
      </c>
      <c r="X76" s="289">
        <v>3.5</v>
      </c>
      <c r="Y76" s="289">
        <v>3.4</v>
      </c>
      <c r="Z76" s="289">
        <v>3.5</v>
      </c>
      <c r="AA76" s="289">
        <v>3.5</v>
      </c>
      <c r="AB76" s="289">
        <v>3.5</v>
      </c>
      <c r="AC76" s="289">
        <v>3.5</v>
      </c>
      <c r="AD76" s="289">
        <v>3.5</v>
      </c>
      <c r="AE76" s="289">
        <v>3.8</v>
      </c>
      <c r="AF76" s="289">
        <v>3.8</v>
      </c>
      <c r="AG76" s="289">
        <v>3.8</v>
      </c>
      <c r="AH76" s="289">
        <v>3.8</v>
      </c>
      <c r="AI76" s="289">
        <v>3.8</v>
      </c>
      <c r="AJ76" s="289">
        <v>4.0999999999999996</v>
      </c>
      <c r="AK76" s="289">
        <v>4.0999999999999996</v>
      </c>
      <c r="AL76" s="289">
        <v>4.0999999999999996</v>
      </c>
      <c r="AM76" s="289">
        <v>4.0999999999999996</v>
      </c>
      <c r="AN76" s="289">
        <v>4.0999999999999996</v>
      </c>
      <c r="AO76" s="289">
        <v>4.0999999999999996</v>
      </c>
      <c r="AP76" s="289">
        <v>4.0999999999999996</v>
      </c>
      <c r="AQ76" s="289">
        <v>4.0999999999999996</v>
      </c>
      <c r="AR76" s="289">
        <v>4.0999999999999996</v>
      </c>
      <c r="AS76" s="289">
        <v>4</v>
      </c>
      <c r="AT76" s="289">
        <v>4.2</v>
      </c>
      <c r="AU76" s="289">
        <v>4.2</v>
      </c>
      <c r="AV76" s="289">
        <v>4.2</v>
      </c>
      <c r="AW76" s="289">
        <v>4.2</v>
      </c>
      <c r="AX76" s="289">
        <v>4.2</v>
      </c>
      <c r="AY76" s="289">
        <v>4.2</v>
      </c>
      <c r="AZ76" s="289">
        <v>4.2</v>
      </c>
      <c r="BA76" s="289">
        <v>4.2</v>
      </c>
      <c r="BB76" s="289">
        <v>4.2</v>
      </c>
      <c r="BC76" s="289">
        <v>4.2</v>
      </c>
      <c r="BD76" s="289">
        <v>4.2</v>
      </c>
      <c r="BE76" s="289">
        <v>4.2</v>
      </c>
      <c r="BF76" s="289">
        <v>4.2</v>
      </c>
      <c r="BG76" s="289">
        <v>4.2</v>
      </c>
      <c r="BH76" s="289">
        <f>_xlfn.IFNA(VLOOKUP(C76,'INFORM Severity - hidden'!$C$5:$G$300,5,FALSE),"-")</f>
        <v>4.2</v>
      </c>
    </row>
    <row r="77" spans="1:60" x14ac:dyDescent="0.25">
      <c r="A77" t="s">
        <v>2497</v>
      </c>
      <c r="B77" t="s">
        <v>2575</v>
      </c>
      <c r="C77" t="s">
        <v>2576</v>
      </c>
      <c r="D77" s="289" t="str">
        <f t="shared" si="1"/>
        <v>Stable</v>
      </c>
      <c r="E77" s="289" t="s">
        <v>9718</v>
      </c>
      <c r="F77" s="289" t="s">
        <v>9718</v>
      </c>
      <c r="G77" s="289" t="s">
        <v>9718</v>
      </c>
      <c r="H77" s="289" t="s">
        <v>9718</v>
      </c>
      <c r="I77" s="289" t="s">
        <v>9718</v>
      </c>
      <c r="J77" s="289" t="s">
        <v>9718</v>
      </c>
      <c r="K77" s="289" t="s">
        <v>9718</v>
      </c>
      <c r="L77" s="289" t="s">
        <v>9718</v>
      </c>
      <c r="M77" s="289" t="s">
        <v>9718</v>
      </c>
      <c r="N77" s="289" t="s">
        <v>9718</v>
      </c>
      <c r="O77" s="289" t="s">
        <v>9718</v>
      </c>
      <c r="P77" s="289" t="s">
        <v>9718</v>
      </c>
      <c r="Q77" s="289" t="s">
        <v>9718</v>
      </c>
      <c r="R77" s="289" t="s">
        <v>9718</v>
      </c>
      <c r="S77" s="289" t="s">
        <v>9718</v>
      </c>
      <c r="T77" s="289" t="s">
        <v>9718</v>
      </c>
      <c r="U77" s="289" t="s">
        <v>9718</v>
      </c>
      <c r="V77" s="289" t="s">
        <v>9718</v>
      </c>
      <c r="W77" s="289" t="s">
        <v>9718</v>
      </c>
      <c r="X77" s="289" t="s">
        <v>9718</v>
      </c>
      <c r="Y77" s="289" t="s">
        <v>9718</v>
      </c>
      <c r="Z77" s="289" t="s">
        <v>9718</v>
      </c>
      <c r="AA77" s="289" t="s">
        <v>9718</v>
      </c>
      <c r="AB77" s="289" t="s">
        <v>9718</v>
      </c>
      <c r="AC77" s="289" t="s">
        <v>9718</v>
      </c>
      <c r="AD77" s="289" t="s">
        <v>9718</v>
      </c>
      <c r="AE77" s="289" t="s">
        <v>9718</v>
      </c>
      <c r="AF77" s="289" t="s">
        <v>9718</v>
      </c>
      <c r="AG77" s="289" t="s">
        <v>9718</v>
      </c>
      <c r="AH77" s="289" t="s">
        <v>9718</v>
      </c>
      <c r="AI77" s="289" t="s">
        <v>9718</v>
      </c>
      <c r="AJ77" s="289">
        <v>3</v>
      </c>
      <c r="AK77" s="289">
        <v>3</v>
      </c>
      <c r="AL77" s="289">
        <v>3.1</v>
      </c>
      <c r="AM77" s="289">
        <v>3.1</v>
      </c>
      <c r="AN77" s="289">
        <v>3.1</v>
      </c>
      <c r="AO77" s="289">
        <v>3.1</v>
      </c>
      <c r="AP77" s="289">
        <v>3.1</v>
      </c>
      <c r="AQ77" s="289">
        <v>3.1</v>
      </c>
      <c r="AR77" s="289">
        <v>3.1</v>
      </c>
      <c r="AS77" s="289">
        <v>3</v>
      </c>
      <c r="AT77" s="289">
        <v>3.1</v>
      </c>
      <c r="AU77" s="289">
        <v>2.9</v>
      </c>
      <c r="AV77" s="289">
        <v>3.1</v>
      </c>
      <c r="AW77" s="289">
        <v>3.1</v>
      </c>
      <c r="AX77" s="289">
        <v>3.1</v>
      </c>
      <c r="AY77" s="289">
        <v>2.9</v>
      </c>
      <c r="AZ77" s="289">
        <v>2.9</v>
      </c>
      <c r="BA77" s="289">
        <v>2.9</v>
      </c>
      <c r="BB77" s="289">
        <v>2.9</v>
      </c>
      <c r="BC77" s="289">
        <v>2.9</v>
      </c>
      <c r="BD77" s="289">
        <v>2.9</v>
      </c>
      <c r="BE77" s="289">
        <v>2.9</v>
      </c>
      <c r="BF77" s="289">
        <v>2.9</v>
      </c>
      <c r="BG77" s="289">
        <v>2.9</v>
      </c>
      <c r="BH77" s="289">
        <f>_xlfn.IFNA(VLOOKUP(C77,'INFORM Severity - hidden'!$C$5:$G$300,5,FALSE),"-")</f>
        <v>2.9</v>
      </c>
    </row>
    <row r="78" spans="1:60" x14ac:dyDescent="0.25">
      <c r="A78" t="s">
        <v>1407</v>
      </c>
      <c r="B78" t="s">
        <v>1405</v>
      </c>
      <c r="C78" t="s">
        <v>1406</v>
      </c>
      <c r="D78" s="289" t="str">
        <f t="shared" si="1"/>
        <v>Increasing</v>
      </c>
      <c r="E78" s="289" t="s">
        <v>9718</v>
      </c>
      <c r="F78" s="289" t="s">
        <v>9718</v>
      </c>
      <c r="G78" s="289" t="s">
        <v>9718</v>
      </c>
      <c r="H78" s="289" t="s">
        <v>9718</v>
      </c>
      <c r="I78" s="289" t="s">
        <v>9718</v>
      </c>
      <c r="J78" s="289" t="s">
        <v>9718</v>
      </c>
      <c r="K78" s="289" t="s">
        <v>9718</v>
      </c>
      <c r="L78" s="289" t="s">
        <v>9718</v>
      </c>
      <c r="M78" s="289" t="s">
        <v>9718</v>
      </c>
      <c r="N78" s="289" t="s">
        <v>9718</v>
      </c>
      <c r="O78" s="289" t="s">
        <v>9718</v>
      </c>
      <c r="P78" s="289" t="s">
        <v>9718</v>
      </c>
      <c r="Q78" s="289" t="s">
        <v>9718</v>
      </c>
      <c r="R78" s="289" t="s">
        <v>9718</v>
      </c>
      <c r="S78" s="289" t="s">
        <v>9718</v>
      </c>
      <c r="T78" s="289" t="s">
        <v>9718</v>
      </c>
      <c r="U78" s="289" t="s">
        <v>9718</v>
      </c>
      <c r="V78" s="289" t="s">
        <v>9718</v>
      </c>
      <c r="W78" s="289" t="s">
        <v>9718</v>
      </c>
      <c r="X78" s="289" t="s">
        <v>9718</v>
      </c>
      <c r="Y78" s="289" t="s">
        <v>9718</v>
      </c>
      <c r="Z78" s="289" t="s">
        <v>9718</v>
      </c>
      <c r="AA78" s="289" t="s">
        <v>9718</v>
      </c>
      <c r="AB78" s="289" t="s">
        <v>9718</v>
      </c>
      <c r="AC78" s="289" t="s">
        <v>9718</v>
      </c>
      <c r="AD78" s="289" t="s">
        <v>9718</v>
      </c>
      <c r="AE78" s="289" t="s">
        <v>9718</v>
      </c>
      <c r="AF78" s="289" t="s">
        <v>9718</v>
      </c>
      <c r="AG78" s="289" t="s">
        <v>9718</v>
      </c>
      <c r="AH78" s="289" t="s">
        <v>9718</v>
      </c>
      <c r="AI78" s="289" t="s">
        <v>9718</v>
      </c>
      <c r="AJ78" s="289" t="s">
        <v>9718</v>
      </c>
      <c r="AK78" s="289" t="s">
        <v>9718</v>
      </c>
      <c r="AL78" s="289" t="s">
        <v>9718</v>
      </c>
      <c r="AM78" s="289" t="s">
        <v>9718</v>
      </c>
      <c r="AN78" s="289" t="s">
        <v>9718</v>
      </c>
      <c r="AO78" s="289" t="s">
        <v>9718</v>
      </c>
      <c r="AP78" s="289">
        <v>1.1000000000000001</v>
      </c>
      <c r="AQ78" s="289">
        <v>1.4</v>
      </c>
      <c r="AR78" s="289">
        <v>1.3</v>
      </c>
      <c r="AS78" s="289">
        <v>1.4</v>
      </c>
      <c r="AT78" s="289">
        <v>1.4</v>
      </c>
      <c r="AU78" s="289">
        <v>2.5</v>
      </c>
      <c r="AV78" s="289">
        <v>2.6</v>
      </c>
      <c r="AW78" s="289">
        <v>2.6</v>
      </c>
      <c r="AX78" s="289">
        <v>2.6</v>
      </c>
      <c r="AY78" s="289">
        <v>2.5</v>
      </c>
      <c r="AZ78" s="289">
        <v>1.5</v>
      </c>
      <c r="BA78" s="289">
        <v>1.5</v>
      </c>
      <c r="BB78" s="289">
        <v>1.5</v>
      </c>
      <c r="BC78" s="289">
        <v>1.5</v>
      </c>
      <c r="BD78" s="289">
        <v>1.5</v>
      </c>
      <c r="BE78" s="289">
        <v>1.5</v>
      </c>
      <c r="BF78" s="289">
        <v>1.6</v>
      </c>
      <c r="BG78" s="289">
        <v>1.6</v>
      </c>
      <c r="BH78" s="289">
        <f>_xlfn.IFNA(VLOOKUP(C78,'INFORM Severity - hidden'!$C$5:$G$300,5,FALSE),"-")</f>
        <v>1.6</v>
      </c>
    </row>
    <row r="79" spans="1:60" x14ac:dyDescent="0.25">
      <c r="C79" t="s">
        <v>9752</v>
      </c>
      <c r="D79" s="289" t="str">
        <f t="shared" si="1"/>
        <v>-</v>
      </c>
      <c r="E79" s="289" t="s">
        <v>9718</v>
      </c>
      <c r="F79" s="289">
        <v>2.2999999999999998</v>
      </c>
      <c r="G79" s="289">
        <v>2.2999999999999998</v>
      </c>
      <c r="H79" s="289">
        <v>2.8</v>
      </c>
      <c r="I79" s="289">
        <v>2.8</v>
      </c>
      <c r="J79" s="289">
        <v>2.8</v>
      </c>
      <c r="K79" s="289">
        <v>2.1</v>
      </c>
      <c r="L79" s="289">
        <v>2.1</v>
      </c>
      <c r="M79" s="289">
        <v>2.1</v>
      </c>
      <c r="N79" s="289">
        <v>2.1</v>
      </c>
      <c r="O79" s="289">
        <v>2.1</v>
      </c>
      <c r="P79" s="289">
        <v>2.1</v>
      </c>
      <c r="Q79" s="289">
        <v>1.9</v>
      </c>
      <c r="R79" s="289">
        <v>1.9</v>
      </c>
      <c r="S79" s="289">
        <v>2.2000000000000002</v>
      </c>
      <c r="T79" s="289" t="s">
        <v>9718</v>
      </c>
      <c r="U79" s="289" t="s">
        <v>9718</v>
      </c>
      <c r="V79" s="289" t="s">
        <v>9718</v>
      </c>
      <c r="W79" s="289" t="s">
        <v>9718</v>
      </c>
      <c r="X79" s="289" t="s">
        <v>9718</v>
      </c>
      <c r="Y79" s="289" t="s">
        <v>9718</v>
      </c>
      <c r="Z79" s="289" t="s">
        <v>9718</v>
      </c>
      <c r="AA79" s="289" t="s">
        <v>9718</v>
      </c>
      <c r="AB79" s="289" t="s">
        <v>9718</v>
      </c>
      <c r="AC79" s="289" t="s">
        <v>9718</v>
      </c>
      <c r="AD79" s="289" t="s">
        <v>9718</v>
      </c>
      <c r="AE79" s="289" t="s">
        <v>9718</v>
      </c>
      <c r="AF79" s="289" t="s">
        <v>9718</v>
      </c>
      <c r="AG79" s="289" t="s">
        <v>9718</v>
      </c>
      <c r="AH79" s="289" t="s">
        <v>9718</v>
      </c>
      <c r="AI79" s="289" t="s">
        <v>9718</v>
      </c>
      <c r="AJ79" s="289" t="s">
        <v>9718</v>
      </c>
      <c r="AK79" s="289" t="s">
        <v>9718</v>
      </c>
      <c r="AL79" s="289" t="s">
        <v>9718</v>
      </c>
      <c r="AM79" s="289" t="s">
        <v>9718</v>
      </c>
      <c r="AN79" s="289" t="s">
        <v>9718</v>
      </c>
      <c r="AO79" s="289" t="s">
        <v>9718</v>
      </c>
      <c r="AP79" s="289" t="s">
        <v>9718</v>
      </c>
      <c r="AQ79" s="289" t="s">
        <v>9718</v>
      </c>
      <c r="AR79" s="289" t="s">
        <v>9718</v>
      </c>
      <c r="AS79" s="289" t="s">
        <v>9718</v>
      </c>
      <c r="AT79" s="289" t="s">
        <v>9718</v>
      </c>
      <c r="AU79" s="289" t="s">
        <v>9718</v>
      </c>
      <c r="AV79" s="289" t="s">
        <v>9718</v>
      </c>
      <c r="AW79" s="289" t="s">
        <v>9718</v>
      </c>
      <c r="AX79" s="289" t="s">
        <v>9718</v>
      </c>
      <c r="AY79" s="289" t="s">
        <v>9718</v>
      </c>
      <c r="AZ79" s="289" t="s">
        <v>9718</v>
      </c>
      <c r="BA79" s="289" t="s">
        <v>9718</v>
      </c>
      <c r="BB79" s="289" t="s">
        <v>9718</v>
      </c>
      <c r="BC79" s="289" t="s">
        <v>9718</v>
      </c>
      <c r="BD79" s="289" t="s">
        <v>9718</v>
      </c>
      <c r="BE79" s="289" t="s">
        <v>9718</v>
      </c>
      <c r="BF79" s="289" t="s">
        <v>9718</v>
      </c>
      <c r="BG79" s="289" t="s">
        <v>9718</v>
      </c>
      <c r="BH79" s="289" t="str">
        <f>_xlfn.IFNA(VLOOKUP(C79,'INFORM Severity - hidden'!$C$5:$G$300,5,FALSE),"-")</f>
        <v>-</v>
      </c>
    </row>
    <row r="80" spans="1:60" x14ac:dyDescent="0.25">
      <c r="A80" t="s">
        <v>748</v>
      </c>
      <c r="B80" t="s">
        <v>746</v>
      </c>
      <c r="C80" t="s">
        <v>747</v>
      </c>
      <c r="D80" s="289" t="str">
        <f t="shared" si="1"/>
        <v>Stable</v>
      </c>
      <c r="E80" s="289" t="s">
        <v>9718</v>
      </c>
      <c r="F80" s="289" t="s">
        <v>9718</v>
      </c>
      <c r="G80" s="289" t="s">
        <v>9718</v>
      </c>
      <c r="H80" s="289" t="s">
        <v>9718</v>
      </c>
      <c r="I80" s="289" t="s">
        <v>9718</v>
      </c>
      <c r="J80" s="289" t="s">
        <v>9718</v>
      </c>
      <c r="K80" s="289">
        <v>2.2000000000000002</v>
      </c>
      <c r="L80" s="289">
        <v>2.2000000000000002</v>
      </c>
      <c r="M80" s="289">
        <v>2.2000000000000002</v>
      </c>
      <c r="N80" s="289">
        <v>2.2000000000000002</v>
      </c>
      <c r="O80" s="289">
        <v>2.2000000000000002</v>
      </c>
      <c r="P80" s="289">
        <v>2.2000000000000002</v>
      </c>
      <c r="Q80" s="289" t="s">
        <v>9718</v>
      </c>
      <c r="R80" s="289" t="s">
        <v>9718</v>
      </c>
      <c r="S80" s="289" t="s">
        <v>9718</v>
      </c>
      <c r="T80" s="289" t="s">
        <v>9718</v>
      </c>
      <c r="U80" s="289" t="s">
        <v>9718</v>
      </c>
      <c r="V80" s="289" t="s">
        <v>9718</v>
      </c>
      <c r="W80" s="289" t="s">
        <v>9718</v>
      </c>
      <c r="X80" s="289" t="s">
        <v>9718</v>
      </c>
      <c r="Y80" s="289" t="s">
        <v>9718</v>
      </c>
      <c r="Z80" s="289" t="s">
        <v>9718</v>
      </c>
      <c r="AA80" s="289" t="s">
        <v>9718</v>
      </c>
      <c r="AB80" s="289" t="s">
        <v>9718</v>
      </c>
      <c r="AC80" s="289" t="s">
        <v>9718</v>
      </c>
      <c r="AD80" s="289" t="s">
        <v>9718</v>
      </c>
      <c r="AE80" s="289" t="s">
        <v>9718</v>
      </c>
      <c r="AF80" s="289" t="s">
        <v>9718</v>
      </c>
      <c r="AG80" s="289" t="s">
        <v>9718</v>
      </c>
      <c r="AH80" s="289" t="s">
        <v>9718</v>
      </c>
      <c r="AI80" s="289" t="s">
        <v>9718</v>
      </c>
      <c r="AJ80" s="289" t="s">
        <v>9718</v>
      </c>
      <c r="AK80" s="289" t="s">
        <v>9718</v>
      </c>
      <c r="AL80" s="289" t="s">
        <v>9718</v>
      </c>
      <c r="AM80" s="289">
        <v>2</v>
      </c>
      <c r="AN80" s="289">
        <v>2.1</v>
      </c>
      <c r="AO80" s="289">
        <v>2.1</v>
      </c>
      <c r="AP80" s="289">
        <v>2.2000000000000002</v>
      </c>
      <c r="AQ80" s="289">
        <v>2.2999999999999998</v>
      </c>
      <c r="AR80" s="289">
        <v>2.2999999999999998</v>
      </c>
      <c r="AS80" s="289">
        <v>2.6</v>
      </c>
      <c r="AT80" s="289">
        <v>2.6</v>
      </c>
      <c r="AU80" s="289">
        <v>2.6</v>
      </c>
      <c r="AV80" s="289">
        <v>2.6</v>
      </c>
      <c r="AW80" s="289">
        <v>2.6</v>
      </c>
      <c r="AX80" s="289">
        <v>2.5</v>
      </c>
      <c r="AY80" s="289">
        <v>2.5</v>
      </c>
      <c r="AZ80" s="289">
        <v>2.5</v>
      </c>
      <c r="BA80" s="289">
        <v>2.5</v>
      </c>
      <c r="BB80" s="289">
        <v>2.5</v>
      </c>
      <c r="BC80" s="289">
        <v>2.5</v>
      </c>
      <c r="BD80" s="289">
        <v>2.5</v>
      </c>
      <c r="BE80" s="289">
        <v>2.5</v>
      </c>
      <c r="BF80" s="289">
        <v>2.5</v>
      </c>
      <c r="BG80" s="289">
        <v>2.5</v>
      </c>
      <c r="BH80" s="289">
        <f>_xlfn.IFNA(VLOOKUP(C80,'INFORM Severity - hidden'!$C$5:$G$300,5,FALSE),"-")</f>
        <v>2.5</v>
      </c>
    </row>
    <row r="81" spans="1:60" x14ac:dyDescent="0.25">
      <c r="C81" t="s">
        <v>9753</v>
      </c>
      <c r="D81" s="289" t="str">
        <f t="shared" si="1"/>
        <v>-</v>
      </c>
      <c r="E81" s="289" t="s">
        <v>9718</v>
      </c>
      <c r="F81" s="289" t="s">
        <v>9718</v>
      </c>
      <c r="G81" s="289" t="s">
        <v>9718</v>
      </c>
      <c r="H81" s="289" t="s">
        <v>9718</v>
      </c>
      <c r="I81" s="289" t="s">
        <v>9718</v>
      </c>
      <c r="J81" s="289" t="s">
        <v>9718</v>
      </c>
      <c r="K81" s="289">
        <v>1.2</v>
      </c>
      <c r="L81" s="289">
        <v>1.2</v>
      </c>
      <c r="M81" s="289">
        <v>1.2</v>
      </c>
      <c r="N81" s="289">
        <v>1.4</v>
      </c>
      <c r="O81" s="289">
        <v>1.3</v>
      </c>
      <c r="P81" s="289" t="s">
        <v>9718</v>
      </c>
      <c r="Q81" s="289" t="s">
        <v>9718</v>
      </c>
      <c r="R81" s="289" t="s">
        <v>9718</v>
      </c>
      <c r="S81" s="289" t="s">
        <v>9718</v>
      </c>
      <c r="T81" s="289" t="s">
        <v>9718</v>
      </c>
      <c r="U81" s="289" t="s">
        <v>9718</v>
      </c>
      <c r="V81" s="289" t="s">
        <v>9718</v>
      </c>
      <c r="W81" s="289" t="s">
        <v>9718</v>
      </c>
      <c r="X81" s="289" t="s">
        <v>9718</v>
      </c>
      <c r="Y81" s="289" t="s">
        <v>9718</v>
      </c>
      <c r="Z81" s="289" t="s">
        <v>9718</v>
      </c>
      <c r="AA81" s="289" t="s">
        <v>9718</v>
      </c>
      <c r="AB81" s="289" t="s">
        <v>9718</v>
      </c>
      <c r="AC81" s="289" t="s">
        <v>9718</v>
      </c>
      <c r="AD81" s="289" t="s">
        <v>9718</v>
      </c>
      <c r="AE81" s="289" t="s">
        <v>9718</v>
      </c>
      <c r="AF81" s="289" t="s">
        <v>9718</v>
      </c>
      <c r="AG81" s="289" t="s">
        <v>9718</v>
      </c>
      <c r="AH81" s="289" t="s">
        <v>9718</v>
      </c>
      <c r="AI81" s="289" t="s">
        <v>9718</v>
      </c>
      <c r="AJ81" s="289" t="s">
        <v>9718</v>
      </c>
      <c r="AK81" s="289" t="s">
        <v>9718</v>
      </c>
      <c r="AL81" s="289" t="s">
        <v>9718</v>
      </c>
      <c r="AM81" s="289" t="s">
        <v>9718</v>
      </c>
      <c r="AN81" s="289" t="s">
        <v>9718</v>
      </c>
      <c r="AO81" s="289" t="s">
        <v>9718</v>
      </c>
      <c r="AP81" s="289" t="s">
        <v>9718</v>
      </c>
      <c r="AQ81" s="289" t="s">
        <v>9718</v>
      </c>
      <c r="AR81" s="289" t="s">
        <v>9718</v>
      </c>
      <c r="AS81" s="289" t="s">
        <v>9718</v>
      </c>
      <c r="AT81" s="289" t="s">
        <v>9718</v>
      </c>
      <c r="AU81" s="289" t="s">
        <v>9718</v>
      </c>
      <c r="AV81" s="289" t="s">
        <v>9718</v>
      </c>
      <c r="AW81" s="289" t="s">
        <v>9718</v>
      </c>
      <c r="AX81" s="289" t="s">
        <v>9718</v>
      </c>
      <c r="AY81" s="289" t="s">
        <v>9718</v>
      </c>
      <c r="AZ81" s="289" t="s">
        <v>9718</v>
      </c>
      <c r="BA81" s="289" t="s">
        <v>9718</v>
      </c>
      <c r="BB81" s="289" t="s">
        <v>9718</v>
      </c>
      <c r="BC81" s="289" t="s">
        <v>9718</v>
      </c>
      <c r="BD81" s="289" t="s">
        <v>9718</v>
      </c>
      <c r="BE81" s="289" t="s">
        <v>9718</v>
      </c>
      <c r="BF81" s="289" t="s">
        <v>9718</v>
      </c>
      <c r="BG81" s="289" t="s">
        <v>9718</v>
      </c>
      <c r="BH81" s="289" t="str">
        <f>_xlfn.IFNA(VLOOKUP(C81,'INFORM Severity - hidden'!$C$5:$G$300,5,FALSE),"-")</f>
        <v>-</v>
      </c>
    </row>
    <row r="82" spans="1:60" x14ac:dyDescent="0.25">
      <c r="C82" t="s">
        <v>9754</v>
      </c>
      <c r="D82" s="289" t="str">
        <f t="shared" si="1"/>
        <v>-</v>
      </c>
      <c r="E82" s="289" t="s">
        <v>9718</v>
      </c>
      <c r="F82" s="289" t="s">
        <v>9718</v>
      </c>
      <c r="G82" s="289" t="s">
        <v>9718</v>
      </c>
      <c r="H82" s="289" t="s">
        <v>9718</v>
      </c>
      <c r="I82" s="289" t="s">
        <v>9718</v>
      </c>
      <c r="J82" s="289" t="s">
        <v>9718</v>
      </c>
      <c r="K82" s="289" t="s">
        <v>9718</v>
      </c>
      <c r="L82" s="289" t="s">
        <v>9718</v>
      </c>
      <c r="M82" s="289" t="s">
        <v>9718</v>
      </c>
      <c r="N82" s="289" t="s">
        <v>9718</v>
      </c>
      <c r="O82" s="289" t="s">
        <v>9718</v>
      </c>
      <c r="P82" s="289" t="s">
        <v>9718</v>
      </c>
      <c r="Q82" s="289">
        <v>1.4</v>
      </c>
      <c r="R82" s="289">
        <v>1.4</v>
      </c>
      <c r="S82" s="289">
        <v>1.7</v>
      </c>
      <c r="T82" s="289" t="s">
        <v>9718</v>
      </c>
      <c r="U82" s="289" t="s">
        <v>9718</v>
      </c>
      <c r="V82" s="289" t="s">
        <v>9718</v>
      </c>
      <c r="W82" s="289" t="s">
        <v>9718</v>
      </c>
      <c r="X82" s="289" t="s">
        <v>9718</v>
      </c>
      <c r="Y82" s="289" t="s">
        <v>9718</v>
      </c>
      <c r="Z82" s="289" t="s">
        <v>9718</v>
      </c>
      <c r="AA82" s="289" t="s">
        <v>9718</v>
      </c>
      <c r="AB82" s="289" t="s">
        <v>9718</v>
      </c>
      <c r="AC82" s="289" t="s">
        <v>9718</v>
      </c>
      <c r="AD82" s="289" t="s">
        <v>9718</v>
      </c>
      <c r="AE82" s="289" t="s">
        <v>9718</v>
      </c>
      <c r="AF82" s="289" t="s">
        <v>9718</v>
      </c>
      <c r="AG82" s="289" t="s">
        <v>9718</v>
      </c>
      <c r="AH82" s="289" t="s">
        <v>9718</v>
      </c>
      <c r="AI82" s="289" t="s">
        <v>9718</v>
      </c>
      <c r="AJ82" s="289" t="s">
        <v>9718</v>
      </c>
      <c r="AK82" s="289" t="s">
        <v>9718</v>
      </c>
      <c r="AL82" s="289" t="s">
        <v>9718</v>
      </c>
      <c r="AM82" s="289" t="s">
        <v>9718</v>
      </c>
      <c r="AN82" s="289" t="s">
        <v>9718</v>
      </c>
      <c r="AO82" s="289" t="s">
        <v>9718</v>
      </c>
      <c r="AP82" s="289" t="s">
        <v>9718</v>
      </c>
      <c r="AQ82" s="289" t="s">
        <v>9718</v>
      </c>
      <c r="AR82" s="289" t="s">
        <v>9718</v>
      </c>
      <c r="AS82" s="289" t="s">
        <v>9718</v>
      </c>
      <c r="AT82" s="289" t="s">
        <v>9718</v>
      </c>
      <c r="AU82" s="289" t="s">
        <v>9718</v>
      </c>
      <c r="AV82" s="289" t="s">
        <v>9718</v>
      </c>
      <c r="AW82" s="289" t="s">
        <v>9718</v>
      </c>
      <c r="AX82" s="289" t="s">
        <v>9718</v>
      </c>
      <c r="AY82" s="289" t="s">
        <v>9718</v>
      </c>
      <c r="AZ82" s="289" t="s">
        <v>9718</v>
      </c>
      <c r="BA82" s="289" t="s">
        <v>9718</v>
      </c>
      <c r="BB82" s="289" t="s">
        <v>9718</v>
      </c>
      <c r="BC82" s="289" t="s">
        <v>9718</v>
      </c>
      <c r="BD82" s="289" t="s">
        <v>9718</v>
      </c>
      <c r="BE82" s="289" t="s">
        <v>9718</v>
      </c>
      <c r="BF82" s="289" t="s">
        <v>9718</v>
      </c>
      <c r="BG82" s="289" t="s">
        <v>9718</v>
      </c>
      <c r="BH82" s="289" t="str">
        <f>_xlfn.IFNA(VLOOKUP(C82,'INFORM Severity - hidden'!$C$5:$G$300,5,FALSE),"-")</f>
        <v>-</v>
      </c>
    </row>
    <row r="83" spans="1:60" x14ac:dyDescent="0.25">
      <c r="C83" t="s">
        <v>9755</v>
      </c>
      <c r="D83" s="289" t="str">
        <f t="shared" si="1"/>
        <v>-</v>
      </c>
      <c r="E83" s="289" t="s">
        <v>9718</v>
      </c>
      <c r="F83" s="289" t="s">
        <v>9718</v>
      </c>
      <c r="G83" s="289" t="s">
        <v>9718</v>
      </c>
      <c r="H83" s="289" t="s">
        <v>9718</v>
      </c>
      <c r="I83" s="289" t="s">
        <v>9718</v>
      </c>
      <c r="J83" s="289" t="s">
        <v>9718</v>
      </c>
      <c r="K83" s="289" t="s">
        <v>9718</v>
      </c>
      <c r="L83" s="289" t="s">
        <v>9718</v>
      </c>
      <c r="M83" s="289" t="s">
        <v>9718</v>
      </c>
      <c r="N83" s="289" t="s">
        <v>9718</v>
      </c>
      <c r="O83" s="289" t="s">
        <v>9718</v>
      </c>
      <c r="P83" s="289" t="s">
        <v>9718</v>
      </c>
      <c r="Q83" s="289" t="s">
        <v>9718</v>
      </c>
      <c r="R83" s="289" t="s">
        <v>9718</v>
      </c>
      <c r="S83" s="289" t="s">
        <v>9718</v>
      </c>
      <c r="T83" s="289" t="s">
        <v>9718</v>
      </c>
      <c r="U83" s="289" t="s">
        <v>9718</v>
      </c>
      <c r="V83" s="289" t="s">
        <v>9718</v>
      </c>
      <c r="W83" s="289" t="s">
        <v>9718</v>
      </c>
      <c r="X83" s="289" t="s">
        <v>9718</v>
      </c>
      <c r="Y83" s="289" t="s">
        <v>9718</v>
      </c>
      <c r="Z83" s="289" t="s">
        <v>9718</v>
      </c>
      <c r="AA83" s="289" t="s">
        <v>9718</v>
      </c>
      <c r="AB83" s="289" t="s">
        <v>9718</v>
      </c>
      <c r="AC83" s="289">
        <v>2.1</v>
      </c>
      <c r="AD83" s="289">
        <v>2.1</v>
      </c>
      <c r="AE83" s="289">
        <v>2.1</v>
      </c>
      <c r="AF83" s="289">
        <v>2.1</v>
      </c>
      <c r="AG83" s="289" t="s">
        <v>9718</v>
      </c>
      <c r="AH83" s="289" t="s">
        <v>9718</v>
      </c>
      <c r="AI83" s="289" t="s">
        <v>9718</v>
      </c>
      <c r="AJ83" s="289" t="s">
        <v>9718</v>
      </c>
      <c r="AK83" s="289" t="s">
        <v>9718</v>
      </c>
      <c r="AL83" s="289" t="s">
        <v>9718</v>
      </c>
      <c r="AM83" s="289" t="s">
        <v>9718</v>
      </c>
      <c r="AN83" s="289" t="s">
        <v>9718</v>
      </c>
      <c r="AO83" s="289" t="s">
        <v>9718</v>
      </c>
      <c r="AP83" s="289" t="s">
        <v>9718</v>
      </c>
      <c r="AQ83" s="289" t="s">
        <v>9718</v>
      </c>
      <c r="AR83" s="289" t="s">
        <v>9718</v>
      </c>
      <c r="AS83" s="289" t="s">
        <v>9718</v>
      </c>
      <c r="AT83" s="289" t="s">
        <v>9718</v>
      </c>
      <c r="AU83" s="289" t="s">
        <v>9718</v>
      </c>
      <c r="AV83" s="289" t="s">
        <v>9718</v>
      </c>
      <c r="AW83" s="289" t="s">
        <v>9718</v>
      </c>
      <c r="AX83" s="289" t="s">
        <v>9718</v>
      </c>
      <c r="AY83" s="289" t="s">
        <v>9718</v>
      </c>
      <c r="AZ83" s="289" t="s">
        <v>9718</v>
      </c>
      <c r="BA83" s="289" t="s">
        <v>9718</v>
      </c>
      <c r="BB83" s="289" t="s">
        <v>9718</v>
      </c>
      <c r="BC83" s="289" t="s">
        <v>9718</v>
      </c>
      <c r="BD83" s="289" t="s">
        <v>9718</v>
      </c>
      <c r="BE83" s="289" t="s">
        <v>9718</v>
      </c>
      <c r="BF83" s="289" t="s">
        <v>9718</v>
      </c>
      <c r="BG83" s="289" t="s">
        <v>9718</v>
      </c>
      <c r="BH83" s="289" t="str">
        <f>_xlfn.IFNA(VLOOKUP(C83,'INFORM Severity - hidden'!$C$5:$G$300,5,FALSE),"-")</f>
        <v>-</v>
      </c>
    </row>
    <row r="84" spans="1:60" x14ac:dyDescent="0.25">
      <c r="A84" t="s">
        <v>748</v>
      </c>
      <c r="B84" t="s">
        <v>1124</v>
      </c>
      <c r="C84" t="s">
        <v>1125</v>
      </c>
      <c r="D84" s="289" t="str">
        <f t="shared" si="1"/>
        <v>Decreasing</v>
      </c>
      <c r="E84" s="289" t="s">
        <v>9718</v>
      </c>
      <c r="F84" s="289" t="s">
        <v>9718</v>
      </c>
      <c r="G84" s="289" t="s">
        <v>9718</v>
      </c>
      <c r="H84" s="289" t="s">
        <v>9718</v>
      </c>
      <c r="I84" s="289" t="s">
        <v>9718</v>
      </c>
      <c r="J84" s="289" t="s">
        <v>9718</v>
      </c>
      <c r="K84" s="289" t="s">
        <v>9718</v>
      </c>
      <c r="L84" s="289" t="s">
        <v>9718</v>
      </c>
      <c r="M84" s="289" t="s">
        <v>9718</v>
      </c>
      <c r="N84" s="289" t="s">
        <v>9718</v>
      </c>
      <c r="O84" s="289" t="s">
        <v>9718</v>
      </c>
      <c r="P84" s="289" t="s">
        <v>9718</v>
      </c>
      <c r="Q84" s="289" t="s">
        <v>9718</v>
      </c>
      <c r="R84" s="289" t="s">
        <v>9718</v>
      </c>
      <c r="S84" s="289" t="s">
        <v>9718</v>
      </c>
      <c r="T84" s="289" t="s">
        <v>9718</v>
      </c>
      <c r="U84" s="289" t="s">
        <v>9718</v>
      </c>
      <c r="V84" s="289" t="s">
        <v>9718</v>
      </c>
      <c r="W84" s="289" t="s">
        <v>9718</v>
      </c>
      <c r="X84" s="289" t="s">
        <v>9718</v>
      </c>
      <c r="Y84" s="289" t="s">
        <v>9718</v>
      </c>
      <c r="Z84" s="289" t="s">
        <v>9718</v>
      </c>
      <c r="AA84" s="289" t="s">
        <v>9718</v>
      </c>
      <c r="AB84" s="289" t="s">
        <v>9718</v>
      </c>
      <c r="AC84" s="289">
        <v>2.1</v>
      </c>
      <c r="AD84" s="289">
        <v>2.1</v>
      </c>
      <c r="AE84" s="289">
        <v>2.1</v>
      </c>
      <c r="AF84" s="289">
        <v>2.1</v>
      </c>
      <c r="AG84" s="289" t="s">
        <v>9718</v>
      </c>
      <c r="AH84" s="289" t="s">
        <v>9718</v>
      </c>
      <c r="AI84" s="289" t="s">
        <v>9718</v>
      </c>
      <c r="AJ84" s="289" t="s">
        <v>9718</v>
      </c>
      <c r="AK84" s="289" t="s">
        <v>9718</v>
      </c>
      <c r="AL84" s="289" t="s">
        <v>9718</v>
      </c>
      <c r="AM84" s="289" t="s">
        <v>9718</v>
      </c>
      <c r="AN84" s="289" t="s">
        <v>9718</v>
      </c>
      <c r="AO84" s="289" t="s">
        <v>9718</v>
      </c>
      <c r="AP84" s="289" t="s">
        <v>9718</v>
      </c>
      <c r="AQ84" s="289" t="s">
        <v>9718</v>
      </c>
      <c r="AR84" s="289" t="s">
        <v>9718</v>
      </c>
      <c r="AS84" s="289" t="s">
        <v>9718</v>
      </c>
      <c r="AT84" s="289" t="s">
        <v>9718</v>
      </c>
      <c r="AU84" s="289" t="s">
        <v>9718</v>
      </c>
      <c r="AV84" s="289" t="s">
        <v>9718</v>
      </c>
      <c r="AW84" s="289" t="s">
        <v>9718</v>
      </c>
      <c r="AX84" s="289" t="s">
        <v>9718</v>
      </c>
      <c r="AY84" s="289">
        <v>2.5</v>
      </c>
      <c r="AZ84" s="289">
        <v>2.4</v>
      </c>
      <c r="BA84" s="289">
        <v>2.5</v>
      </c>
      <c r="BB84" s="289">
        <v>2.5</v>
      </c>
      <c r="BC84" s="289">
        <v>2.5</v>
      </c>
      <c r="BD84" s="289">
        <v>2.6</v>
      </c>
      <c r="BE84" s="289">
        <v>2.6</v>
      </c>
      <c r="BF84" s="289">
        <v>2.6</v>
      </c>
      <c r="BG84" s="289">
        <v>2.5</v>
      </c>
      <c r="BH84" s="289">
        <f>_xlfn.IFNA(VLOOKUP(C84,'INFORM Severity - hidden'!$C$5:$G$300,5,FALSE),"-")</f>
        <v>2.5</v>
      </c>
    </row>
    <row r="85" spans="1:60" x14ac:dyDescent="0.25">
      <c r="A85" t="s">
        <v>748</v>
      </c>
      <c r="B85" t="s">
        <v>3148</v>
      </c>
      <c r="C85" t="s">
        <v>3149</v>
      </c>
      <c r="D85" s="289" t="str">
        <f t="shared" si="1"/>
        <v>Decreasing</v>
      </c>
      <c r="E85" s="289" t="s">
        <v>9718</v>
      </c>
      <c r="F85" s="289" t="s">
        <v>9718</v>
      </c>
      <c r="G85" s="289" t="s">
        <v>9718</v>
      </c>
      <c r="H85" s="289" t="s">
        <v>9718</v>
      </c>
      <c r="I85" s="289" t="s">
        <v>9718</v>
      </c>
      <c r="J85" s="289" t="s">
        <v>9718</v>
      </c>
      <c r="K85" s="289" t="s">
        <v>9718</v>
      </c>
      <c r="L85" s="289" t="s">
        <v>9718</v>
      </c>
      <c r="M85" s="289" t="s">
        <v>9718</v>
      </c>
      <c r="N85" s="289" t="s">
        <v>9718</v>
      </c>
      <c r="O85" s="289" t="s">
        <v>9718</v>
      </c>
      <c r="P85" s="289" t="s">
        <v>9718</v>
      </c>
      <c r="Q85" s="289" t="s">
        <v>9718</v>
      </c>
      <c r="R85" s="289" t="s">
        <v>9718</v>
      </c>
      <c r="S85" s="289" t="s">
        <v>9718</v>
      </c>
      <c r="T85" s="289" t="s">
        <v>9718</v>
      </c>
      <c r="U85" s="289" t="s">
        <v>9718</v>
      </c>
      <c r="V85" s="289" t="s">
        <v>9718</v>
      </c>
      <c r="W85" s="289" t="s">
        <v>9718</v>
      </c>
      <c r="X85" s="289" t="s">
        <v>9718</v>
      </c>
      <c r="Y85" s="289" t="s">
        <v>9718</v>
      </c>
      <c r="Z85" s="289" t="s">
        <v>9718</v>
      </c>
      <c r="AA85" s="289" t="s">
        <v>9718</v>
      </c>
      <c r="AB85" s="289" t="s">
        <v>9718</v>
      </c>
      <c r="AC85" s="289" t="s">
        <v>9718</v>
      </c>
      <c r="AD85" s="289" t="s">
        <v>9718</v>
      </c>
      <c r="AE85" s="289" t="s">
        <v>9718</v>
      </c>
      <c r="AF85" s="289" t="s">
        <v>9718</v>
      </c>
      <c r="AG85" s="289" t="s">
        <v>9718</v>
      </c>
      <c r="AH85" s="289" t="s">
        <v>9718</v>
      </c>
      <c r="AI85" s="289" t="s">
        <v>9718</v>
      </c>
      <c r="AJ85" s="289" t="s">
        <v>9718</v>
      </c>
      <c r="AK85" s="289" t="s">
        <v>9718</v>
      </c>
      <c r="AL85" s="289" t="s">
        <v>9718</v>
      </c>
      <c r="AM85" s="289" t="s">
        <v>9718</v>
      </c>
      <c r="AN85" s="289" t="s">
        <v>9718</v>
      </c>
      <c r="AO85" s="289" t="s">
        <v>9718</v>
      </c>
      <c r="AP85" s="289" t="s">
        <v>9718</v>
      </c>
      <c r="AQ85" s="289" t="s">
        <v>9718</v>
      </c>
      <c r="AR85" s="289" t="s">
        <v>9718</v>
      </c>
      <c r="AS85" s="289" t="s">
        <v>9718</v>
      </c>
      <c r="AT85" s="289" t="s">
        <v>9718</v>
      </c>
      <c r="AU85" s="289" t="s">
        <v>9718</v>
      </c>
      <c r="AV85" s="289" t="s">
        <v>9718</v>
      </c>
      <c r="AW85" s="289" t="s">
        <v>9718</v>
      </c>
      <c r="AX85" s="289" t="s">
        <v>9718</v>
      </c>
      <c r="AY85" s="289">
        <v>2.1</v>
      </c>
      <c r="AZ85" s="289">
        <v>2.1</v>
      </c>
      <c r="BA85" s="289">
        <v>2.1</v>
      </c>
      <c r="BB85" s="289">
        <v>2.1</v>
      </c>
      <c r="BC85" s="289">
        <v>2.1</v>
      </c>
      <c r="BD85" s="289">
        <v>2.2999999999999998</v>
      </c>
      <c r="BE85" s="289">
        <v>2.2999999999999998</v>
      </c>
      <c r="BF85" s="289">
        <v>2.2999999999999998</v>
      </c>
      <c r="BG85" s="289">
        <v>2</v>
      </c>
      <c r="BH85" s="289">
        <f>_xlfn.IFNA(VLOOKUP(C85,'INFORM Severity - hidden'!$C$5:$G$300,5,FALSE),"-")</f>
        <v>2</v>
      </c>
    </row>
    <row r="86" spans="1:60" x14ac:dyDescent="0.25">
      <c r="C86" t="s">
        <v>9756</v>
      </c>
      <c r="D86" s="289" t="str">
        <f t="shared" si="1"/>
        <v>-</v>
      </c>
      <c r="E86" s="289" t="s">
        <v>9718</v>
      </c>
      <c r="F86" s="289" t="s">
        <v>9718</v>
      </c>
      <c r="G86" s="289" t="s">
        <v>9718</v>
      </c>
      <c r="H86" s="289" t="s">
        <v>9718</v>
      </c>
      <c r="I86" s="289" t="s">
        <v>9718</v>
      </c>
      <c r="J86" s="289" t="s">
        <v>9718</v>
      </c>
      <c r="K86" s="289" t="s">
        <v>9718</v>
      </c>
      <c r="L86" s="289" t="s">
        <v>9718</v>
      </c>
      <c r="M86" s="289" t="s">
        <v>9718</v>
      </c>
      <c r="N86" s="289" t="s">
        <v>9718</v>
      </c>
      <c r="O86" s="289" t="s">
        <v>9718</v>
      </c>
      <c r="P86" s="289" t="s">
        <v>9718</v>
      </c>
      <c r="Q86" s="289" t="s">
        <v>9718</v>
      </c>
      <c r="R86" s="289" t="s">
        <v>9718</v>
      </c>
      <c r="S86" s="289" t="s">
        <v>9718</v>
      </c>
      <c r="T86" s="289" t="s">
        <v>9718</v>
      </c>
      <c r="U86" s="289" t="s">
        <v>9718</v>
      </c>
      <c r="V86" s="289">
        <v>2.4</v>
      </c>
      <c r="W86" s="289">
        <v>3</v>
      </c>
      <c r="X86" s="289">
        <v>2.9</v>
      </c>
      <c r="Y86" s="289">
        <v>3</v>
      </c>
      <c r="Z86" s="289">
        <v>2.7</v>
      </c>
      <c r="AA86" s="289">
        <v>2.8</v>
      </c>
      <c r="AB86" s="289">
        <v>2.8</v>
      </c>
      <c r="AC86" s="289" t="s">
        <v>9718</v>
      </c>
      <c r="AD86" s="289" t="s">
        <v>9718</v>
      </c>
      <c r="AE86" s="289" t="s">
        <v>9718</v>
      </c>
      <c r="AF86" s="289" t="s">
        <v>9718</v>
      </c>
      <c r="AG86" s="289" t="s">
        <v>9718</v>
      </c>
      <c r="AH86" s="289" t="s">
        <v>9718</v>
      </c>
      <c r="AI86" s="289" t="s">
        <v>9718</v>
      </c>
      <c r="AJ86" s="289" t="s">
        <v>9718</v>
      </c>
      <c r="AK86" s="289" t="s">
        <v>9718</v>
      </c>
      <c r="AL86" s="289" t="s">
        <v>9718</v>
      </c>
      <c r="AM86" s="289" t="s">
        <v>9718</v>
      </c>
      <c r="AN86" s="289" t="s">
        <v>9718</v>
      </c>
      <c r="AO86" s="289" t="s">
        <v>9718</v>
      </c>
      <c r="AP86" s="289" t="s">
        <v>9718</v>
      </c>
      <c r="AQ86" s="289" t="s">
        <v>9718</v>
      </c>
      <c r="AR86" s="289" t="s">
        <v>9718</v>
      </c>
      <c r="AS86" s="289" t="s">
        <v>9718</v>
      </c>
      <c r="AT86" s="289" t="s">
        <v>9718</v>
      </c>
      <c r="AU86" s="289" t="s">
        <v>9718</v>
      </c>
      <c r="AV86" s="289" t="s">
        <v>9718</v>
      </c>
      <c r="AW86" s="289" t="s">
        <v>9718</v>
      </c>
      <c r="AX86" s="289" t="s">
        <v>9718</v>
      </c>
      <c r="AY86" s="289" t="s">
        <v>9718</v>
      </c>
      <c r="AZ86" s="289" t="s">
        <v>9718</v>
      </c>
      <c r="BA86" s="289" t="s">
        <v>9718</v>
      </c>
      <c r="BB86" s="289" t="s">
        <v>9718</v>
      </c>
      <c r="BC86" s="289" t="s">
        <v>9718</v>
      </c>
      <c r="BD86" s="289" t="s">
        <v>9718</v>
      </c>
      <c r="BE86" s="289" t="s">
        <v>9718</v>
      </c>
      <c r="BF86" s="289" t="s">
        <v>9718</v>
      </c>
      <c r="BG86" s="289" t="s">
        <v>9718</v>
      </c>
      <c r="BH86" s="289" t="str">
        <f>_xlfn.IFNA(VLOOKUP(C86,'INFORM Severity - hidden'!$C$5:$G$300,5,FALSE),"-")</f>
        <v>-</v>
      </c>
    </row>
    <row r="87" spans="1:60" x14ac:dyDescent="0.25">
      <c r="A87" t="s">
        <v>580</v>
      </c>
      <c r="B87" t="s">
        <v>578</v>
      </c>
      <c r="C87" t="s">
        <v>579</v>
      </c>
      <c r="D87" s="289" t="str">
        <f t="shared" si="1"/>
        <v>-</v>
      </c>
      <c r="E87" s="289" t="s">
        <v>9718</v>
      </c>
      <c r="F87" s="289" t="s">
        <v>9718</v>
      </c>
      <c r="G87" s="289" t="s">
        <v>9718</v>
      </c>
      <c r="H87" s="289" t="s">
        <v>9718</v>
      </c>
      <c r="I87" s="289" t="s">
        <v>9718</v>
      </c>
      <c r="J87" s="289" t="s">
        <v>9718</v>
      </c>
      <c r="K87" s="289" t="s">
        <v>9718</v>
      </c>
      <c r="L87" s="289" t="s">
        <v>9718</v>
      </c>
      <c r="M87" s="289" t="s">
        <v>9718</v>
      </c>
      <c r="N87" s="289" t="s">
        <v>9718</v>
      </c>
      <c r="O87" s="289" t="s">
        <v>9718</v>
      </c>
      <c r="P87" s="289" t="s">
        <v>9718</v>
      </c>
      <c r="Q87" s="289" t="s">
        <v>9718</v>
      </c>
      <c r="R87" s="289" t="s">
        <v>9718</v>
      </c>
      <c r="S87" s="289" t="s">
        <v>9718</v>
      </c>
      <c r="T87" s="289" t="s">
        <v>9718</v>
      </c>
      <c r="U87" s="289" t="s">
        <v>9718</v>
      </c>
      <c r="V87" s="289" t="s">
        <v>9718</v>
      </c>
      <c r="W87" s="289" t="s">
        <v>9718</v>
      </c>
      <c r="X87" s="289" t="s">
        <v>9718</v>
      </c>
      <c r="Y87" s="289" t="s">
        <v>9718</v>
      </c>
      <c r="Z87" s="289" t="s">
        <v>9718</v>
      </c>
      <c r="AA87" s="289" t="s">
        <v>9718</v>
      </c>
      <c r="AB87" s="289" t="s">
        <v>9718</v>
      </c>
      <c r="AC87" s="289" t="s">
        <v>9718</v>
      </c>
      <c r="AD87" s="289" t="s">
        <v>9718</v>
      </c>
      <c r="AE87" s="289" t="s">
        <v>9718</v>
      </c>
      <c r="AF87" s="289" t="s">
        <v>9718</v>
      </c>
      <c r="AG87" s="289" t="s">
        <v>9718</v>
      </c>
      <c r="AH87" s="289" t="s">
        <v>9718</v>
      </c>
      <c r="AI87" s="289" t="s">
        <v>9718</v>
      </c>
      <c r="AJ87" s="289" t="s">
        <v>9718</v>
      </c>
      <c r="AK87" s="289" t="s">
        <v>9718</v>
      </c>
      <c r="AL87" s="289" t="s">
        <v>9718</v>
      </c>
      <c r="AM87" s="289" t="s">
        <v>9718</v>
      </c>
      <c r="AN87" s="289" t="s">
        <v>9718</v>
      </c>
      <c r="AO87" s="289" t="s">
        <v>9718</v>
      </c>
      <c r="AP87" s="289" t="s">
        <v>9718</v>
      </c>
      <c r="AQ87" s="289" t="s">
        <v>9718</v>
      </c>
      <c r="AR87" s="289" t="s">
        <v>9718</v>
      </c>
      <c r="AS87" s="289" t="s">
        <v>9718</v>
      </c>
      <c r="AT87" s="289" t="s">
        <v>9718</v>
      </c>
      <c r="AU87" s="289" t="s">
        <v>9718</v>
      </c>
      <c r="AV87" s="289" t="s">
        <v>9718</v>
      </c>
      <c r="AW87" s="289" t="s">
        <v>9718</v>
      </c>
      <c r="AX87" s="289" t="s">
        <v>9718</v>
      </c>
      <c r="AY87" s="289" t="s">
        <v>9718</v>
      </c>
      <c r="AZ87" s="289" t="s">
        <v>9718</v>
      </c>
      <c r="BA87" s="289" t="s">
        <v>9718</v>
      </c>
      <c r="BB87" s="289" t="s">
        <v>9718</v>
      </c>
      <c r="BC87" s="289" t="s">
        <v>9718</v>
      </c>
      <c r="BD87" s="289" t="s">
        <v>9718</v>
      </c>
      <c r="BE87" s="289" t="s">
        <v>9718</v>
      </c>
      <c r="BF87" s="289" t="s">
        <v>9718</v>
      </c>
      <c r="BG87" s="289" t="s">
        <v>9718</v>
      </c>
      <c r="BH87" s="289" t="str">
        <f>_xlfn.IFNA(VLOOKUP(C87,'INFORM Severity - hidden'!$C$5:$G$300,5,FALSE),"-")</f>
        <v>x</v>
      </c>
    </row>
    <row r="88" spans="1:60" x14ac:dyDescent="0.25">
      <c r="C88" t="s">
        <v>9757</v>
      </c>
      <c r="D88" s="289" t="str">
        <f t="shared" si="1"/>
        <v>-</v>
      </c>
      <c r="E88" s="289" t="s">
        <v>9718</v>
      </c>
      <c r="F88" s="289" t="s">
        <v>9718</v>
      </c>
      <c r="G88" s="289" t="s">
        <v>9718</v>
      </c>
      <c r="H88" s="289" t="s">
        <v>9718</v>
      </c>
      <c r="I88" s="289" t="s">
        <v>9718</v>
      </c>
      <c r="J88" s="289" t="s">
        <v>9718</v>
      </c>
      <c r="K88" s="289" t="s">
        <v>9718</v>
      </c>
      <c r="L88" s="289" t="s">
        <v>9718</v>
      </c>
      <c r="M88" s="289" t="s">
        <v>9718</v>
      </c>
      <c r="N88" s="289" t="s">
        <v>9718</v>
      </c>
      <c r="O88" s="289" t="s">
        <v>9718</v>
      </c>
      <c r="P88" s="289" t="s">
        <v>9718</v>
      </c>
      <c r="Q88" s="289" t="s">
        <v>9718</v>
      </c>
      <c r="R88" s="289" t="s">
        <v>9718</v>
      </c>
      <c r="S88" s="289" t="s">
        <v>9718</v>
      </c>
      <c r="T88" s="289" t="s">
        <v>9718</v>
      </c>
      <c r="U88" s="289" t="s">
        <v>9718</v>
      </c>
      <c r="V88" s="289">
        <v>2.4</v>
      </c>
      <c r="W88" s="289">
        <v>2.5</v>
      </c>
      <c r="X88" s="289">
        <v>2.5</v>
      </c>
      <c r="Y88" s="289">
        <v>2.5</v>
      </c>
      <c r="Z88" s="289">
        <v>2.5</v>
      </c>
      <c r="AA88" s="289">
        <v>2.5</v>
      </c>
      <c r="AB88" s="289">
        <v>2.5</v>
      </c>
      <c r="AC88" s="289" t="s">
        <v>9718</v>
      </c>
      <c r="AD88" s="289" t="s">
        <v>9718</v>
      </c>
      <c r="AE88" s="289" t="s">
        <v>9718</v>
      </c>
      <c r="AF88" s="289" t="s">
        <v>9718</v>
      </c>
      <c r="AG88" s="289" t="s">
        <v>9718</v>
      </c>
      <c r="AH88" s="289" t="s">
        <v>9718</v>
      </c>
      <c r="AI88" s="289" t="s">
        <v>9718</v>
      </c>
      <c r="AJ88" s="289" t="s">
        <v>9718</v>
      </c>
      <c r="AK88" s="289" t="s">
        <v>9718</v>
      </c>
      <c r="AL88" s="289" t="s">
        <v>9718</v>
      </c>
      <c r="AM88" s="289" t="s">
        <v>9718</v>
      </c>
      <c r="AN88" s="289" t="s">
        <v>9718</v>
      </c>
      <c r="AO88" s="289" t="s">
        <v>9718</v>
      </c>
      <c r="AP88" s="289" t="s">
        <v>9718</v>
      </c>
      <c r="AQ88" s="289" t="s">
        <v>9718</v>
      </c>
      <c r="AR88" s="289" t="s">
        <v>9718</v>
      </c>
      <c r="AS88" s="289" t="s">
        <v>9718</v>
      </c>
      <c r="AT88" s="289" t="s">
        <v>9718</v>
      </c>
      <c r="AU88" s="289" t="s">
        <v>9718</v>
      </c>
      <c r="AV88" s="289" t="s">
        <v>9718</v>
      </c>
      <c r="AW88" s="289" t="s">
        <v>9718</v>
      </c>
      <c r="AX88" s="289" t="s">
        <v>9718</v>
      </c>
      <c r="AY88" s="289" t="s">
        <v>9718</v>
      </c>
      <c r="AZ88" s="289" t="s">
        <v>9718</v>
      </c>
      <c r="BA88" s="289" t="s">
        <v>9718</v>
      </c>
      <c r="BB88" s="289" t="s">
        <v>9718</v>
      </c>
      <c r="BC88" s="289" t="s">
        <v>9718</v>
      </c>
      <c r="BD88" s="289" t="s">
        <v>9718</v>
      </c>
      <c r="BE88" s="289" t="s">
        <v>9718</v>
      </c>
      <c r="BF88" s="289" t="s">
        <v>9718</v>
      </c>
      <c r="BG88" s="289" t="s">
        <v>9718</v>
      </c>
      <c r="BH88" s="289" t="str">
        <f>_xlfn.IFNA(VLOOKUP(C88,'INFORM Severity - hidden'!$C$5:$G$300,5,FALSE),"-")</f>
        <v>-</v>
      </c>
    </row>
    <row r="89" spans="1:60" x14ac:dyDescent="0.25">
      <c r="C89" t="s">
        <v>9758</v>
      </c>
      <c r="D89" s="289" t="str">
        <f t="shared" si="1"/>
        <v>-</v>
      </c>
      <c r="E89" s="289" t="s">
        <v>9718</v>
      </c>
      <c r="F89" s="289" t="s">
        <v>9718</v>
      </c>
      <c r="G89" s="289" t="s">
        <v>9718</v>
      </c>
      <c r="H89" s="289" t="s">
        <v>9718</v>
      </c>
      <c r="I89" s="289" t="s">
        <v>9718</v>
      </c>
      <c r="J89" s="289" t="s">
        <v>9718</v>
      </c>
      <c r="K89" s="289" t="s">
        <v>9718</v>
      </c>
      <c r="L89" s="289" t="s">
        <v>9718</v>
      </c>
      <c r="M89" s="289" t="s">
        <v>9718</v>
      </c>
      <c r="N89" s="289" t="s">
        <v>9718</v>
      </c>
      <c r="O89" s="289" t="s">
        <v>9718</v>
      </c>
      <c r="P89" s="289" t="s">
        <v>9718</v>
      </c>
      <c r="Q89" s="289" t="s">
        <v>9718</v>
      </c>
      <c r="R89" s="289" t="s">
        <v>9718</v>
      </c>
      <c r="S89" s="289" t="s">
        <v>9718</v>
      </c>
      <c r="T89" s="289" t="s">
        <v>9718</v>
      </c>
      <c r="U89" s="289" t="s">
        <v>9718</v>
      </c>
      <c r="V89" s="289" t="s">
        <v>9718</v>
      </c>
      <c r="W89" s="289">
        <v>2.9</v>
      </c>
      <c r="X89" s="289" t="s">
        <v>9718</v>
      </c>
      <c r="Y89" s="289" t="s">
        <v>9718</v>
      </c>
      <c r="Z89" s="289" t="s">
        <v>9718</v>
      </c>
      <c r="AA89" s="289" t="s">
        <v>9718</v>
      </c>
      <c r="AB89" s="289" t="s">
        <v>9718</v>
      </c>
      <c r="AC89" s="289" t="s">
        <v>9718</v>
      </c>
      <c r="AD89" s="289" t="s">
        <v>9718</v>
      </c>
      <c r="AE89" s="289" t="s">
        <v>9718</v>
      </c>
      <c r="AF89" s="289" t="s">
        <v>9718</v>
      </c>
      <c r="AG89" s="289" t="s">
        <v>9718</v>
      </c>
      <c r="AH89" s="289" t="s">
        <v>9718</v>
      </c>
      <c r="AI89" s="289" t="s">
        <v>9718</v>
      </c>
      <c r="AJ89" s="289" t="s">
        <v>9718</v>
      </c>
      <c r="AK89" s="289" t="s">
        <v>9718</v>
      </c>
      <c r="AL89" s="289" t="s">
        <v>9718</v>
      </c>
      <c r="AM89" s="289" t="s">
        <v>9718</v>
      </c>
      <c r="AN89" s="289" t="s">
        <v>9718</v>
      </c>
      <c r="AO89" s="289" t="s">
        <v>9718</v>
      </c>
      <c r="AP89" s="289" t="s">
        <v>9718</v>
      </c>
      <c r="AQ89" s="289" t="s">
        <v>9718</v>
      </c>
      <c r="AR89" s="289" t="s">
        <v>9718</v>
      </c>
      <c r="AS89" s="289" t="s">
        <v>9718</v>
      </c>
      <c r="AT89" s="289" t="s">
        <v>9718</v>
      </c>
      <c r="AU89" s="289" t="s">
        <v>9718</v>
      </c>
      <c r="AV89" s="289" t="s">
        <v>9718</v>
      </c>
      <c r="AW89" s="289" t="s">
        <v>9718</v>
      </c>
      <c r="AX89" s="289" t="s">
        <v>9718</v>
      </c>
      <c r="AY89" s="289" t="s">
        <v>9718</v>
      </c>
      <c r="AZ89" s="289" t="s">
        <v>9718</v>
      </c>
      <c r="BA89" s="289" t="s">
        <v>9718</v>
      </c>
      <c r="BB89" s="289" t="s">
        <v>9718</v>
      </c>
      <c r="BC89" s="289" t="s">
        <v>9718</v>
      </c>
      <c r="BD89" s="289" t="s">
        <v>9718</v>
      </c>
      <c r="BE89" s="289" t="s">
        <v>9718</v>
      </c>
      <c r="BF89" s="289" t="s">
        <v>9718</v>
      </c>
      <c r="BG89" s="289" t="s">
        <v>9718</v>
      </c>
      <c r="BH89" s="289" t="str">
        <f>_xlfn.IFNA(VLOOKUP(C89,'INFORM Severity - hidden'!$C$5:$G$300,5,FALSE),"-")</f>
        <v>-</v>
      </c>
    </row>
    <row r="90" spans="1:60" x14ac:dyDescent="0.25">
      <c r="C90" t="s">
        <v>9759</v>
      </c>
      <c r="D90" s="289" t="str">
        <f t="shared" si="1"/>
        <v>-</v>
      </c>
      <c r="E90" s="289" t="s">
        <v>9718</v>
      </c>
      <c r="F90" s="289" t="s">
        <v>9718</v>
      </c>
      <c r="G90" s="289" t="s">
        <v>9718</v>
      </c>
      <c r="H90" s="289" t="s">
        <v>9718</v>
      </c>
      <c r="I90" s="289" t="s">
        <v>9718</v>
      </c>
      <c r="J90" s="289" t="s">
        <v>9718</v>
      </c>
      <c r="K90" s="289" t="s">
        <v>9718</v>
      </c>
      <c r="L90" s="289" t="s">
        <v>9718</v>
      </c>
      <c r="M90" s="289" t="s">
        <v>9718</v>
      </c>
      <c r="N90" s="289" t="s">
        <v>9718</v>
      </c>
      <c r="O90" s="289" t="s">
        <v>9718</v>
      </c>
      <c r="P90" s="289" t="s">
        <v>9718</v>
      </c>
      <c r="Q90" s="289" t="s">
        <v>9718</v>
      </c>
      <c r="R90" s="289" t="s">
        <v>9718</v>
      </c>
      <c r="S90" s="289" t="s">
        <v>9718</v>
      </c>
      <c r="T90" s="289" t="s">
        <v>9718</v>
      </c>
      <c r="U90" s="289" t="s">
        <v>9718</v>
      </c>
      <c r="V90" s="289" t="s">
        <v>9718</v>
      </c>
      <c r="W90" s="289" t="s">
        <v>9718</v>
      </c>
      <c r="X90" s="289" t="s">
        <v>9718</v>
      </c>
      <c r="Y90" s="289">
        <v>2.7</v>
      </c>
      <c r="Z90" s="289">
        <v>2.6</v>
      </c>
      <c r="AA90" s="289">
        <v>2.6</v>
      </c>
      <c r="AB90" s="289" t="s">
        <v>9718</v>
      </c>
      <c r="AC90" s="289" t="s">
        <v>9718</v>
      </c>
      <c r="AD90" s="289" t="s">
        <v>9718</v>
      </c>
      <c r="AE90" s="289" t="s">
        <v>9718</v>
      </c>
      <c r="AF90" s="289" t="s">
        <v>9718</v>
      </c>
      <c r="AG90" s="289" t="s">
        <v>9718</v>
      </c>
      <c r="AH90" s="289" t="s">
        <v>9718</v>
      </c>
      <c r="AI90" s="289" t="s">
        <v>9718</v>
      </c>
      <c r="AJ90" s="289" t="s">
        <v>9718</v>
      </c>
      <c r="AK90" s="289" t="s">
        <v>9718</v>
      </c>
      <c r="AL90" s="289" t="s">
        <v>9718</v>
      </c>
      <c r="AM90" s="289" t="s">
        <v>9718</v>
      </c>
      <c r="AN90" s="289" t="s">
        <v>9718</v>
      </c>
      <c r="AO90" s="289" t="s">
        <v>9718</v>
      </c>
      <c r="AP90" s="289" t="s">
        <v>9718</v>
      </c>
      <c r="AQ90" s="289" t="s">
        <v>9718</v>
      </c>
      <c r="AR90" s="289" t="s">
        <v>9718</v>
      </c>
      <c r="AS90" s="289" t="s">
        <v>9718</v>
      </c>
      <c r="AT90" s="289" t="s">
        <v>9718</v>
      </c>
      <c r="AU90" s="289" t="s">
        <v>9718</v>
      </c>
      <c r="AV90" s="289" t="s">
        <v>9718</v>
      </c>
      <c r="AW90" s="289" t="s">
        <v>9718</v>
      </c>
      <c r="AX90" s="289" t="s">
        <v>9718</v>
      </c>
      <c r="AY90" s="289" t="s">
        <v>9718</v>
      </c>
      <c r="AZ90" s="289" t="s">
        <v>9718</v>
      </c>
      <c r="BA90" s="289" t="s">
        <v>9718</v>
      </c>
      <c r="BB90" s="289" t="s">
        <v>9718</v>
      </c>
      <c r="BC90" s="289" t="s">
        <v>9718</v>
      </c>
      <c r="BD90" s="289" t="s">
        <v>9718</v>
      </c>
      <c r="BE90" s="289" t="s">
        <v>9718</v>
      </c>
      <c r="BF90" s="289" t="s">
        <v>9718</v>
      </c>
      <c r="BG90" s="289" t="s">
        <v>9718</v>
      </c>
      <c r="BH90" s="289" t="str">
        <f>_xlfn.IFNA(VLOOKUP(C90,'INFORM Severity - hidden'!$C$5:$G$300,5,FALSE),"-")</f>
        <v>-</v>
      </c>
    </row>
    <row r="91" spans="1:60" x14ac:dyDescent="0.25">
      <c r="C91" t="s">
        <v>9760</v>
      </c>
      <c r="D91" s="289" t="str">
        <f t="shared" si="1"/>
        <v>-</v>
      </c>
      <c r="E91" s="289" t="s">
        <v>9718</v>
      </c>
      <c r="F91" s="289" t="s">
        <v>9718</v>
      </c>
      <c r="G91" s="289" t="s">
        <v>9718</v>
      </c>
      <c r="H91" s="289">
        <v>3.2</v>
      </c>
      <c r="I91" s="289">
        <v>3.1</v>
      </c>
      <c r="J91" s="289">
        <v>3.1</v>
      </c>
      <c r="K91" s="289" t="s">
        <v>9718</v>
      </c>
      <c r="L91" s="289" t="s">
        <v>9718</v>
      </c>
      <c r="M91" s="289" t="s">
        <v>9718</v>
      </c>
      <c r="N91" s="289" t="s">
        <v>9718</v>
      </c>
      <c r="O91" s="289" t="s">
        <v>9718</v>
      </c>
      <c r="P91" s="289" t="s">
        <v>9718</v>
      </c>
      <c r="Q91" s="289" t="s">
        <v>9718</v>
      </c>
      <c r="R91" s="289" t="s">
        <v>9718</v>
      </c>
      <c r="S91" s="289" t="s">
        <v>9718</v>
      </c>
      <c r="T91" s="289" t="s">
        <v>9718</v>
      </c>
      <c r="U91" s="289" t="s">
        <v>9718</v>
      </c>
      <c r="V91" s="289" t="s">
        <v>9718</v>
      </c>
      <c r="W91" s="289" t="s">
        <v>9718</v>
      </c>
      <c r="X91" s="289" t="s">
        <v>9718</v>
      </c>
      <c r="Y91" s="289" t="s">
        <v>9718</v>
      </c>
      <c r="Z91" s="289" t="s">
        <v>9718</v>
      </c>
      <c r="AA91" s="289" t="s">
        <v>9718</v>
      </c>
      <c r="AB91" s="289" t="s">
        <v>9718</v>
      </c>
      <c r="AC91" s="289" t="s">
        <v>9718</v>
      </c>
      <c r="AD91" s="289" t="s">
        <v>9718</v>
      </c>
      <c r="AE91" s="289" t="s">
        <v>9718</v>
      </c>
      <c r="AF91" s="289" t="s">
        <v>9718</v>
      </c>
      <c r="AG91" s="289" t="s">
        <v>9718</v>
      </c>
      <c r="AH91" s="289" t="s">
        <v>9718</v>
      </c>
      <c r="AI91" s="289" t="s">
        <v>9718</v>
      </c>
      <c r="AJ91" s="289" t="s">
        <v>9718</v>
      </c>
      <c r="AK91" s="289" t="s">
        <v>9718</v>
      </c>
      <c r="AL91" s="289" t="s">
        <v>9718</v>
      </c>
      <c r="AM91" s="289" t="s">
        <v>9718</v>
      </c>
      <c r="AN91" s="289" t="s">
        <v>9718</v>
      </c>
      <c r="AO91" s="289" t="s">
        <v>9718</v>
      </c>
      <c r="AP91" s="289" t="s">
        <v>9718</v>
      </c>
      <c r="AQ91" s="289" t="s">
        <v>9718</v>
      </c>
      <c r="AR91" s="289" t="s">
        <v>9718</v>
      </c>
      <c r="AS91" s="289" t="s">
        <v>9718</v>
      </c>
      <c r="AT91" s="289" t="s">
        <v>9718</v>
      </c>
      <c r="AU91" s="289" t="s">
        <v>9718</v>
      </c>
      <c r="AV91" s="289" t="s">
        <v>9718</v>
      </c>
      <c r="AW91" s="289" t="s">
        <v>9718</v>
      </c>
      <c r="AX91" s="289" t="s">
        <v>9718</v>
      </c>
      <c r="AY91" s="289" t="s">
        <v>9718</v>
      </c>
      <c r="AZ91" s="289" t="s">
        <v>9718</v>
      </c>
      <c r="BA91" s="289" t="s">
        <v>9718</v>
      </c>
      <c r="BB91" s="289" t="s">
        <v>9718</v>
      </c>
      <c r="BC91" s="289" t="s">
        <v>9718</v>
      </c>
      <c r="BD91" s="289" t="s">
        <v>9718</v>
      </c>
      <c r="BE91" s="289" t="s">
        <v>9718</v>
      </c>
      <c r="BF91" s="289" t="s">
        <v>9718</v>
      </c>
      <c r="BG91" s="289" t="s">
        <v>9718</v>
      </c>
      <c r="BH91" s="289" t="str">
        <f>_xlfn.IFNA(VLOOKUP(C91,'INFORM Severity - hidden'!$C$5:$G$300,5,FALSE),"-")</f>
        <v>-</v>
      </c>
    </row>
    <row r="92" spans="1:60" x14ac:dyDescent="0.25">
      <c r="C92" t="s">
        <v>9761</v>
      </c>
      <c r="D92" s="289" t="str">
        <f t="shared" si="1"/>
        <v>-</v>
      </c>
      <c r="E92" s="289" t="s">
        <v>9718</v>
      </c>
      <c r="F92" s="289" t="s">
        <v>9718</v>
      </c>
      <c r="G92" s="289" t="s">
        <v>9718</v>
      </c>
      <c r="H92" s="289" t="s">
        <v>9718</v>
      </c>
      <c r="I92" s="289" t="s">
        <v>9718</v>
      </c>
      <c r="J92" s="289" t="s">
        <v>9718</v>
      </c>
      <c r="K92" s="289" t="s">
        <v>9718</v>
      </c>
      <c r="L92" s="289" t="s">
        <v>9718</v>
      </c>
      <c r="M92" s="289" t="s">
        <v>9718</v>
      </c>
      <c r="N92" s="289" t="s">
        <v>9718</v>
      </c>
      <c r="O92" s="289" t="s">
        <v>9718</v>
      </c>
      <c r="P92" s="289" t="s">
        <v>9718</v>
      </c>
      <c r="Q92" s="289">
        <v>1.6</v>
      </c>
      <c r="R92" s="289" t="s">
        <v>9718</v>
      </c>
      <c r="S92" s="289" t="s">
        <v>9718</v>
      </c>
      <c r="T92" s="289" t="s">
        <v>9718</v>
      </c>
      <c r="U92" s="289" t="s">
        <v>9718</v>
      </c>
      <c r="V92" s="289" t="s">
        <v>9718</v>
      </c>
      <c r="W92" s="289" t="s">
        <v>9718</v>
      </c>
      <c r="X92" s="289" t="s">
        <v>9718</v>
      </c>
      <c r="Y92" s="289" t="s">
        <v>9718</v>
      </c>
      <c r="Z92" s="289" t="s">
        <v>9718</v>
      </c>
      <c r="AA92" s="289" t="s">
        <v>9718</v>
      </c>
      <c r="AB92" s="289" t="s">
        <v>9718</v>
      </c>
      <c r="AC92" s="289" t="s">
        <v>9718</v>
      </c>
      <c r="AD92" s="289" t="s">
        <v>9718</v>
      </c>
      <c r="AE92" s="289" t="s">
        <v>9718</v>
      </c>
      <c r="AF92" s="289" t="s">
        <v>9718</v>
      </c>
      <c r="AG92" s="289" t="s">
        <v>9718</v>
      </c>
      <c r="AH92" s="289" t="s">
        <v>9718</v>
      </c>
      <c r="AI92" s="289" t="s">
        <v>9718</v>
      </c>
      <c r="AJ92" s="289" t="s">
        <v>9718</v>
      </c>
      <c r="AK92" s="289" t="s">
        <v>9718</v>
      </c>
      <c r="AL92" s="289" t="s">
        <v>9718</v>
      </c>
      <c r="AM92" s="289" t="s">
        <v>9718</v>
      </c>
      <c r="AN92" s="289" t="s">
        <v>9718</v>
      </c>
      <c r="AO92" s="289" t="s">
        <v>9718</v>
      </c>
      <c r="AP92" s="289" t="s">
        <v>9718</v>
      </c>
      <c r="AQ92" s="289" t="s">
        <v>9718</v>
      </c>
      <c r="AR92" s="289" t="s">
        <v>9718</v>
      </c>
      <c r="AS92" s="289" t="s">
        <v>9718</v>
      </c>
      <c r="AT92" s="289" t="s">
        <v>9718</v>
      </c>
      <c r="AU92" s="289" t="s">
        <v>9718</v>
      </c>
      <c r="AV92" s="289" t="s">
        <v>9718</v>
      </c>
      <c r="AW92" s="289" t="s">
        <v>9718</v>
      </c>
      <c r="AX92" s="289" t="s">
        <v>9718</v>
      </c>
      <c r="AY92" s="289" t="s">
        <v>9718</v>
      </c>
      <c r="AZ92" s="289" t="s">
        <v>9718</v>
      </c>
      <c r="BA92" s="289" t="s">
        <v>9718</v>
      </c>
      <c r="BB92" s="289" t="s">
        <v>9718</v>
      </c>
      <c r="BC92" s="289" t="s">
        <v>9718</v>
      </c>
      <c r="BD92" s="289" t="s">
        <v>9718</v>
      </c>
      <c r="BE92" s="289" t="s">
        <v>9718</v>
      </c>
      <c r="BF92" s="289" t="s">
        <v>9718</v>
      </c>
      <c r="BG92" s="289" t="s">
        <v>9718</v>
      </c>
      <c r="BH92" s="289" t="str">
        <f>_xlfn.IFNA(VLOOKUP(C92,'INFORM Severity - hidden'!$C$5:$G$300,5,FALSE),"-")</f>
        <v>-</v>
      </c>
    </row>
    <row r="93" spans="1:60" x14ac:dyDescent="0.25">
      <c r="A93" t="s">
        <v>891</v>
      </c>
      <c r="B93" t="s">
        <v>889</v>
      </c>
      <c r="C93" t="s">
        <v>890</v>
      </c>
      <c r="D93" s="289" t="str">
        <f t="shared" si="1"/>
        <v>Stable</v>
      </c>
      <c r="E93" s="289" t="s">
        <v>9718</v>
      </c>
      <c r="F93" s="289" t="s">
        <v>9718</v>
      </c>
      <c r="G93" s="289" t="s">
        <v>9718</v>
      </c>
      <c r="H93" s="289" t="s">
        <v>9718</v>
      </c>
      <c r="I93" s="289" t="s">
        <v>9718</v>
      </c>
      <c r="J93" s="289" t="s">
        <v>9718</v>
      </c>
      <c r="K93" s="289" t="s">
        <v>9718</v>
      </c>
      <c r="L93" s="289" t="s">
        <v>9718</v>
      </c>
      <c r="M93" s="289" t="s">
        <v>9718</v>
      </c>
      <c r="N93" s="289" t="s">
        <v>9718</v>
      </c>
      <c r="O93" s="289" t="s">
        <v>9718</v>
      </c>
      <c r="P93" s="289" t="s">
        <v>9718</v>
      </c>
      <c r="Q93" s="289" t="s">
        <v>9718</v>
      </c>
      <c r="R93" s="289" t="s">
        <v>9718</v>
      </c>
      <c r="S93" s="289">
        <v>3.4</v>
      </c>
      <c r="T93" s="289">
        <v>3.4</v>
      </c>
      <c r="U93" s="289">
        <v>3.4</v>
      </c>
      <c r="V93" s="289">
        <v>3.5</v>
      </c>
      <c r="W93" s="289">
        <v>3.5</v>
      </c>
      <c r="X93" s="289">
        <v>3.5</v>
      </c>
      <c r="Y93" s="289">
        <v>3.5</v>
      </c>
      <c r="Z93" s="289">
        <v>3.5</v>
      </c>
      <c r="AA93" s="289">
        <v>3.4</v>
      </c>
      <c r="AB93" s="289">
        <v>3.4</v>
      </c>
      <c r="AC93" s="289">
        <v>3.4</v>
      </c>
      <c r="AD93" s="289">
        <v>3.4</v>
      </c>
      <c r="AE93" s="289">
        <v>3.4</v>
      </c>
      <c r="AF93" s="289">
        <v>3.4</v>
      </c>
      <c r="AG93" s="289">
        <v>3.4</v>
      </c>
      <c r="AH93" s="289">
        <v>3.3</v>
      </c>
      <c r="AI93" s="289">
        <v>3.3</v>
      </c>
      <c r="AJ93" s="289">
        <v>3.3</v>
      </c>
      <c r="AK93" s="289">
        <v>3.3</v>
      </c>
      <c r="AL93" s="289">
        <v>3.4</v>
      </c>
      <c r="AM93" s="289">
        <v>3.4</v>
      </c>
      <c r="AN93" s="289">
        <v>3.4</v>
      </c>
      <c r="AO93" s="289">
        <v>3.4</v>
      </c>
      <c r="AP93" s="289">
        <v>3.4</v>
      </c>
      <c r="AQ93" s="289">
        <v>3.4</v>
      </c>
      <c r="AR93" s="289">
        <v>3.6</v>
      </c>
      <c r="AS93" s="289">
        <v>3.6</v>
      </c>
      <c r="AT93" s="289">
        <v>3.6</v>
      </c>
      <c r="AU93" s="289">
        <v>3.6</v>
      </c>
      <c r="AV93" s="289">
        <v>3.6</v>
      </c>
      <c r="AW93" s="289">
        <v>3.6</v>
      </c>
      <c r="AX93" s="289">
        <v>3.5</v>
      </c>
      <c r="AY93" s="289">
        <v>3.5</v>
      </c>
      <c r="AZ93" s="289">
        <v>3.6</v>
      </c>
      <c r="BA93" s="289">
        <v>3.6</v>
      </c>
      <c r="BB93" s="289">
        <v>3.7</v>
      </c>
      <c r="BC93" s="289">
        <v>3.7</v>
      </c>
      <c r="BD93" s="289">
        <v>3.6</v>
      </c>
      <c r="BE93" s="289">
        <v>3.6</v>
      </c>
      <c r="BF93" s="289">
        <v>3.6</v>
      </c>
      <c r="BG93" s="289">
        <v>3.6</v>
      </c>
      <c r="BH93" s="289">
        <f>_xlfn.IFNA(VLOOKUP(C93,'INFORM Severity - hidden'!$C$5:$G$300,5,FALSE),"-")</f>
        <v>3.6</v>
      </c>
    </row>
    <row r="94" spans="1:60" x14ac:dyDescent="0.25">
      <c r="A94" t="s">
        <v>349</v>
      </c>
      <c r="B94" t="s">
        <v>907</v>
      </c>
      <c r="C94" t="s">
        <v>908</v>
      </c>
      <c r="D94" s="289" t="str">
        <f t="shared" si="1"/>
        <v>Stable</v>
      </c>
      <c r="E94" s="289" t="s">
        <v>9718</v>
      </c>
      <c r="F94" s="289">
        <v>4.3</v>
      </c>
      <c r="G94" s="289">
        <v>4.3</v>
      </c>
      <c r="H94" s="289">
        <v>4.2</v>
      </c>
      <c r="I94" s="289">
        <v>4.2</v>
      </c>
      <c r="J94" s="289">
        <v>4.3</v>
      </c>
      <c r="K94" s="289">
        <v>4.3</v>
      </c>
      <c r="L94" s="289">
        <v>4.3</v>
      </c>
      <c r="M94" s="289">
        <v>4.3</v>
      </c>
      <c r="N94" s="289">
        <v>4.3</v>
      </c>
      <c r="O94" s="289">
        <v>4.3</v>
      </c>
      <c r="P94" s="289">
        <v>4.2</v>
      </c>
      <c r="Q94" s="289">
        <v>4.2</v>
      </c>
      <c r="R94" s="289">
        <v>4.2</v>
      </c>
      <c r="S94" s="289">
        <v>4.2</v>
      </c>
      <c r="T94" s="289">
        <v>3.9</v>
      </c>
      <c r="U94" s="289">
        <v>3.9</v>
      </c>
      <c r="V94" s="289">
        <v>4</v>
      </c>
      <c r="W94" s="289">
        <v>4</v>
      </c>
      <c r="X94" s="289">
        <v>4</v>
      </c>
      <c r="Y94" s="289">
        <v>4</v>
      </c>
      <c r="Z94" s="289">
        <v>4</v>
      </c>
      <c r="AA94" s="289">
        <v>4</v>
      </c>
      <c r="AB94" s="289">
        <v>4</v>
      </c>
      <c r="AC94" s="289">
        <v>3.9</v>
      </c>
      <c r="AD94" s="289">
        <v>3.9</v>
      </c>
      <c r="AE94" s="289">
        <v>4.2</v>
      </c>
      <c r="AF94" s="289">
        <v>4.2</v>
      </c>
      <c r="AG94" s="289">
        <v>4.2</v>
      </c>
      <c r="AH94" s="289">
        <v>4.2</v>
      </c>
      <c r="AI94" s="289">
        <v>4.2</v>
      </c>
      <c r="AJ94" s="289">
        <v>4.2</v>
      </c>
      <c r="AK94" s="289">
        <v>4.2</v>
      </c>
      <c r="AL94" s="289">
        <v>4.2</v>
      </c>
      <c r="AM94" s="289">
        <v>4.2</v>
      </c>
      <c r="AN94" s="289">
        <v>4.2</v>
      </c>
      <c r="AO94" s="289">
        <v>3.9</v>
      </c>
      <c r="AP94" s="289">
        <v>3.9</v>
      </c>
      <c r="AQ94" s="289">
        <v>3.9</v>
      </c>
      <c r="AR94" s="289">
        <v>3.9</v>
      </c>
      <c r="AS94" s="289">
        <v>3.9</v>
      </c>
      <c r="AT94" s="289">
        <v>3.9</v>
      </c>
      <c r="AU94" s="289">
        <v>3.9</v>
      </c>
      <c r="AV94" s="289">
        <v>3.9</v>
      </c>
      <c r="AW94" s="289">
        <v>3.9</v>
      </c>
      <c r="AX94" s="289">
        <v>3.9</v>
      </c>
      <c r="AY94" s="289">
        <v>3.8</v>
      </c>
      <c r="AZ94" s="289">
        <v>3.9</v>
      </c>
      <c r="BA94" s="289">
        <v>3.9</v>
      </c>
      <c r="BB94" s="289">
        <v>3.9</v>
      </c>
      <c r="BC94" s="289">
        <v>3.9</v>
      </c>
      <c r="BD94" s="289">
        <v>3.9</v>
      </c>
      <c r="BE94" s="289">
        <v>3.9</v>
      </c>
      <c r="BF94" s="289">
        <v>3.9</v>
      </c>
      <c r="BG94" s="289">
        <v>3.9</v>
      </c>
      <c r="BH94" s="289">
        <f>_xlfn.IFNA(VLOOKUP(C94,'INFORM Severity - hidden'!$C$5:$G$300,5,FALSE),"-")</f>
        <v>3.9</v>
      </c>
    </row>
    <row r="95" spans="1:60" x14ac:dyDescent="0.25">
      <c r="A95" t="s">
        <v>349</v>
      </c>
      <c r="B95" t="s">
        <v>347</v>
      </c>
      <c r="C95" t="s">
        <v>348</v>
      </c>
      <c r="D95" s="289" t="str">
        <f t="shared" si="1"/>
        <v>Decreasing</v>
      </c>
      <c r="E95" s="289" t="s">
        <v>9718</v>
      </c>
      <c r="F95" s="289">
        <v>4.4000000000000004</v>
      </c>
      <c r="G95" s="289">
        <v>4.3</v>
      </c>
      <c r="H95" s="289">
        <v>4.2</v>
      </c>
      <c r="I95" s="289">
        <v>4.2</v>
      </c>
      <c r="J95" s="289">
        <v>4.3</v>
      </c>
      <c r="K95" s="289">
        <v>4.3</v>
      </c>
      <c r="L95" s="289">
        <v>4.3</v>
      </c>
      <c r="M95" s="289">
        <v>4.3</v>
      </c>
      <c r="N95" s="289">
        <v>4.3</v>
      </c>
      <c r="O95" s="289">
        <v>4.3</v>
      </c>
      <c r="P95" s="289">
        <v>4.0999999999999996</v>
      </c>
      <c r="Q95" s="289">
        <v>4.0999999999999996</v>
      </c>
      <c r="R95" s="289">
        <v>4.0999999999999996</v>
      </c>
      <c r="S95" s="289">
        <v>4</v>
      </c>
      <c r="T95" s="289">
        <v>4</v>
      </c>
      <c r="U95" s="289">
        <v>4</v>
      </c>
      <c r="V95" s="289">
        <v>4.0999999999999996</v>
      </c>
      <c r="W95" s="289">
        <v>4.0999999999999996</v>
      </c>
      <c r="X95" s="289">
        <v>4.0999999999999996</v>
      </c>
      <c r="Y95" s="289">
        <v>4.0999999999999996</v>
      </c>
      <c r="Z95" s="289">
        <v>4.0999999999999996</v>
      </c>
      <c r="AA95" s="289">
        <v>4.0999999999999996</v>
      </c>
      <c r="AB95" s="289">
        <v>4.0999999999999996</v>
      </c>
      <c r="AC95" s="289">
        <v>4.0999999999999996</v>
      </c>
      <c r="AD95" s="289">
        <v>4.2</v>
      </c>
      <c r="AE95" s="289">
        <v>4.4000000000000004</v>
      </c>
      <c r="AF95" s="289">
        <v>4.4000000000000004</v>
      </c>
      <c r="AG95" s="289">
        <v>4.4000000000000004</v>
      </c>
      <c r="AH95" s="289">
        <v>4.4000000000000004</v>
      </c>
      <c r="AI95" s="289">
        <v>4.4000000000000004</v>
      </c>
      <c r="AJ95" s="289">
        <v>4.4000000000000004</v>
      </c>
      <c r="AK95" s="289">
        <v>4.4000000000000004</v>
      </c>
      <c r="AL95" s="289">
        <v>4.4000000000000004</v>
      </c>
      <c r="AM95" s="289">
        <v>4.4000000000000004</v>
      </c>
      <c r="AN95" s="289">
        <v>4.2</v>
      </c>
      <c r="AO95" s="289">
        <v>3.9</v>
      </c>
      <c r="AP95" s="289">
        <v>3.9</v>
      </c>
      <c r="AQ95" s="289">
        <v>3.9</v>
      </c>
      <c r="AR95" s="289">
        <v>3.8</v>
      </c>
      <c r="AS95" s="289">
        <v>3.9</v>
      </c>
      <c r="AT95" s="289">
        <v>3.9</v>
      </c>
      <c r="AU95" s="289">
        <v>3.9</v>
      </c>
      <c r="AV95" s="289">
        <v>3.9</v>
      </c>
      <c r="AW95" s="289">
        <v>3.9</v>
      </c>
      <c r="AX95" s="289">
        <v>3.9</v>
      </c>
      <c r="AY95" s="289">
        <v>3.7</v>
      </c>
      <c r="AZ95" s="289">
        <v>3.9</v>
      </c>
      <c r="BA95" s="289">
        <v>3.9</v>
      </c>
      <c r="BB95" s="289">
        <v>3.9</v>
      </c>
      <c r="BC95" s="289">
        <v>3.9</v>
      </c>
      <c r="BD95" s="289">
        <v>3.9</v>
      </c>
      <c r="BE95" s="289">
        <v>3.9</v>
      </c>
      <c r="BF95" s="289">
        <v>3.9</v>
      </c>
      <c r="BG95" s="289">
        <v>3.8</v>
      </c>
      <c r="BH95" s="289">
        <f>_xlfn.IFNA(VLOOKUP(C95,'INFORM Severity - hidden'!$C$5:$G$300,5,FALSE),"-")</f>
        <v>3.8</v>
      </c>
    </row>
    <row r="96" spans="1:60" x14ac:dyDescent="0.25">
      <c r="A96" t="s">
        <v>349</v>
      </c>
      <c r="B96" t="s">
        <v>353</v>
      </c>
      <c r="C96" t="s">
        <v>354</v>
      </c>
      <c r="D96" s="289" t="str">
        <f t="shared" si="1"/>
        <v>Decreasing</v>
      </c>
      <c r="E96" s="289" t="s">
        <v>9718</v>
      </c>
      <c r="F96" s="289">
        <v>2.5</v>
      </c>
      <c r="G96" s="289">
        <v>2.4</v>
      </c>
      <c r="H96" s="289">
        <v>3.2</v>
      </c>
      <c r="I96" s="289">
        <v>3.1</v>
      </c>
      <c r="J96" s="289">
        <v>3.2</v>
      </c>
      <c r="K96" s="289">
        <v>3.2</v>
      </c>
      <c r="L96" s="289">
        <v>3.2</v>
      </c>
      <c r="M96" s="289">
        <v>3.2</v>
      </c>
      <c r="N96" s="289">
        <v>3.2</v>
      </c>
      <c r="O96" s="289">
        <v>2.9</v>
      </c>
      <c r="P96" s="289">
        <v>2.9</v>
      </c>
      <c r="Q96" s="289">
        <v>2.9</v>
      </c>
      <c r="R96" s="289">
        <v>2.9</v>
      </c>
      <c r="S96" s="289">
        <v>2.9</v>
      </c>
      <c r="T96" s="289">
        <v>2.9</v>
      </c>
      <c r="U96" s="289">
        <v>2.9</v>
      </c>
      <c r="V96" s="289">
        <v>2.9</v>
      </c>
      <c r="W96" s="289">
        <v>2.9</v>
      </c>
      <c r="X96" s="289">
        <v>2.9</v>
      </c>
      <c r="Y96" s="289">
        <v>2.8</v>
      </c>
      <c r="Z96" s="289">
        <v>2.8</v>
      </c>
      <c r="AA96" s="289">
        <v>2.8</v>
      </c>
      <c r="AB96" s="289">
        <v>2.8</v>
      </c>
      <c r="AC96" s="289">
        <v>2.8</v>
      </c>
      <c r="AD96" s="289">
        <v>2.8</v>
      </c>
      <c r="AE96" s="289">
        <v>2.8</v>
      </c>
      <c r="AF96" s="289">
        <v>2.9</v>
      </c>
      <c r="AG96" s="289">
        <v>2.9</v>
      </c>
      <c r="AH96" s="289">
        <v>2.9</v>
      </c>
      <c r="AI96" s="289">
        <v>2.9</v>
      </c>
      <c r="AJ96" s="289">
        <v>2.9</v>
      </c>
      <c r="AK96" s="289">
        <v>2.9</v>
      </c>
      <c r="AL96" s="289">
        <v>2.9</v>
      </c>
      <c r="AM96" s="289">
        <v>2.9</v>
      </c>
      <c r="AN96" s="289">
        <v>2.9</v>
      </c>
      <c r="AO96" s="289">
        <v>2.9</v>
      </c>
      <c r="AP96" s="289">
        <v>2.9</v>
      </c>
      <c r="AQ96" s="289">
        <v>2.9</v>
      </c>
      <c r="AR96" s="289">
        <v>3</v>
      </c>
      <c r="AS96" s="289">
        <v>3</v>
      </c>
      <c r="AT96" s="289">
        <v>3</v>
      </c>
      <c r="AU96" s="289">
        <v>3</v>
      </c>
      <c r="AV96" s="289">
        <v>3</v>
      </c>
      <c r="AW96" s="289">
        <v>3</v>
      </c>
      <c r="AX96" s="289">
        <v>3</v>
      </c>
      <c r="AY96" s="289">
        <v>2.9</v>
      </c>
      <c r="AZ96" s="289">
        <v>2.9</v>
      </c>
      <c r="BA96" s="289">
        <v>2.9</v>
      </c>
      <c r="BB96" s="289">
        <v>2.9</v>
      </c>
      <c r="BC96" s="289">
        <v>2.9</v>
      </c>
      <c r="BD96" s="289">
        <v>2.9</v>
      </c>
      <c r="BE96" s="289">
        <v>2.9</v>
      </c>
      <c r="BF96" s="289">
        <v>2.6</v>
      </c>
      <c r="BG96" s="289">
        <v>2.6</v>
      </c>
      <c r="BH96" s="289">
        <f>_xlfn.IFNA(VLOOKUP(C96,'INFORM Severity - hidden'!$C$5:$G$300,5,FALSE),"-")</f>
        <v>2.6</v>
      </c>
    </row>
    <row r="97" spans="1:60" x14ac:dyDescent="0.25">
      <c r="A97" t="s">
        <v>367</v>
      </c>
      <c r="B97" t="s">
        <v>365</v>
      </c>
      <c r="C97" t="s">
        <v>366</v>
      </c>
      <c r="D97" s="289" t="str">
        <f t="shared" si="1"/>
        <v>Increasing</v>
      </c>
      <c r="E97" s="289" t="s">
        <v>9718</v>
      </c>
      <c r="F97" s="289">
        <v>1.1000000000000001</v>
      </c>
      <c r="G97" s="289" t="s">
        <v>9718</v>
      </c>
      <c r="H97" s="289" t="s">
        <v>9718</v>
      </c>
      <c r="I97" s="289" t="s">
        <v>9718</v>
      </c>
      <c r="J97" s="289" t="s">
        <v>9718</v>
      </c>
      <c r="K97" s="289" t="s">
        <v>9718</v>
      </c>
      <c r="L97" s="289" t="s">
        <v>9718</v>
      </c>
      <c r="M97" s="289" t="s">
        <v>9718</v>
      </c>
      <c r="N97" s="289" t="s">
        <v>9718</v>
      </c>
      <c r="O97" s="289" t="s">
        <v>9718</v>
      </c>
      <c r="P97" s="289" t="s">
        <v>9718</v>
      </c>
      <c r="Q97" s="289" t="s">
        <v>9718</v>
      </c>
      <c r="R97" s="289" t="s">
        <v>9718</v>
      </c>
      <c r="S97" s="289" t="s">
        <v>9718</v>
      </c>
      <c r="T97" s="289" t="s">
        <v>9718</v>
      </c>
      <c r="U97" s="289" t="s">
        <v>9718</v>
      </c>
      <c r="V97" s="289" t="s">
        <v>9718</v>
      </c>
      <c r="W97" s="289" t="s">
        <v>9718</v>
      </c>
      <c r="X97" s="289" t="s">
        <v>9718</v>
      </c>
      <c r="Y97" s="289" t="s">
        <v>9718</v>
      </c>
      <c r="Z97" s="289" t="s">
        <v>9718</v>
      </c>
      <c r="AA97" s="289" t="s">
        <v>9718</v>
      </c>
      <c r="AB97" s="289" t="s">
        <v>9718</v>
      </c>
      <c r="AC97" s="289" t="s">
        <v>9718</v>
      </c>
      <c r="AD97" s="289" t="s">
        <v>9718</v>
      </c>
      <c r="AE97" s="289" t="s">
        <v>9718</v>
      </c>
      <c r="AF97" s="289" t="s">
        <v>9718</v>
      </c>
      <c r="AG97" s="289" t="s">
        <v>9718</v>
      </c>
      <c r="AH97" s="289">
        <v>1.9</v>
      </c>
      <c r="AI97" s="289">
        <v>1.9</v>
      </c>
      <c r="AJ97" s="289">
        <v>1.9</v>
      </c>
      <c r="AK97" s="289">
        <v>1.9</v>
      </c>
      <c r="AL97" s="289">
        <v>1.9</v>
      </c>
      <c r="AM97" s="289">
        <v>1.9</v>
      </c>
      <c r="AN97" s="289">
        <v>1.9</v>
      </c>
      <c r="AO97" s="289">
        <v>1.9</v>
      </c>
      <c r="AP97" s="289">
        <v>1.9</v>
      </c>
      <c r="AQ97" s="289">
        <v>1.9</v>
      </c>
      <c r="AR97" s="289">
        <v>1.9</v>
      </c>
      <c r="AS97" s="289">
        <v>1.9</v>
      </c>
      <c r="AT97" s="289">
        <v>1.9</v>
      </c>
      <c r="AU97" s="289">
        <v>1.9</v>
      </c>
      <c r="AV97" s="289">
        <v>1.9</v>
      </c>
      <c r="AW97" s="289">
        <v>1.9</v>
      </c>
      <c r="AX97" s="289">
        <v>1.9</v>
      </c>
      <c r="AY97" s="289">
        <v>2</v>
      </c>
      <c r="AZ97" s="289">
        <v>2</v>
      </c>
      <c r="BA97" s="289">
        <v>2</v>
      </c>
      <c r="BB97" s="289">
        <v>1.9</v>
      </c>
      <c r="BC97" s="289">
        <v>2</v>
      </c>
      <c r="BD97" s="289">
        <v>2</v>
      </c>
      <c r="BE97" s="289">
        <v>2.1</v>
      </c>
      <c r="BF97" s="289">
        <v>2.1</v>
      </c>
      <c r="BG97" s="289">
        <v>2.1</v>
      </c>
      <c r="BH97" s="289">
        <f>_xlfn.IFNA(VLOOKUP(C97,'INFORM Severity - hidden'!$C$5:$G$300,5,FALSE),"-")</f>
        <v>2.1</v>
      </c>
    </row>
    <row r="98" spans="1:60" x14ac:dyDescent="0.25">
      <c r="C98" t="s">
        <v>9762</v>
      </c>
      <c r="D98" s="289" t="str">
        <f t="shared" si="1"/>
        <v>-</v>
      </c>
      <c r="E98" s="289" t="s">
        <v>9718</v>
      </c>
      <c r="F98" s="289">
        <v>1.6</v>
      </c>
      <c r="G98" s="289">
        <v>1.6</v>
      </c>
      <c r="H98" s="289" t="s">
        <v>9718</v>
      </c>
      <c r="I98" s="289" t="s">
        <v>9718</v>
      </c>
      <c r="J98" s="289" t="s">
        <v>9718</v>
      </c>
      <c r="K98" s="289" t="s">
        <v>9718</v>
      </c>
      <c r="L98" s="289" t="s">
        <v>9718</v>
      </c>
      <c r="M98" s="289" t="s">
        <v>9718</v>
      </c>
      <c r="N98" s="289" t="s">
        <v>9718</v>
      </c>
      <c r="O98" s="289" t="s">
        <v>9718</v>
      </c>
      <c r="P98" s="289" t="s">
        <v>9718</v>
      </c>
      <c r="Q98" s="289" t="s">
        <v>9718</v>
      </c>
      <c r="R98" s="289" t="s">
        <v>9718</v>
      </c>
      <c r="S98" s="289" t="s">
        <v>9718</v>
      </c>
      <c r="T98" s="289" t="s">
        <v>9718</v>
      </c>
      <c r="U98" s="289" t="s">
        <v>9718</v>
      </c>
      <c r="V98" s="289" t="s">
        <v>9718</v>
      </c>
      <c r="W98" s="289" t="s">
        <v>9718</v>
      </c>
      <c r="X98" s="289" t="s">
        <v>9718</v>
      </c>
      <c r="Y98" s="289" t="s">
        <v>9718</v>
      </c>
      <c r="Z98" s="289" t="s">
        <v>9718</v>
      </c>
      <c r="AA98" s="289" t="s">
        <v>9718</v>
      </c>
      <c r="AB98" s="289" t="s">
        <v>9718</v>
      </c>
      <c r="AC98" s="289" t="s">
        <v>9718</v>
      </c>
      <c r="AD98" s="289" t="s">
        <v>9718</v>
      </c>
      <c r="AE98" s="289" t="s">
        <v>9718</v>
      </c>
      <c r="AF98" s="289" t="s">
        <v>9718</v>
      </c>
      <c r="AG98" s="289" t="s">
        <v>9718</v>
      </c>
      <c r="AH98" s="289" t="s">
        <v>9718</v>
      </c>
      <c r="AI98" s="289" t="s">
        <v>9718</v>
      </c>
      <c r="AJ98" s="289" t="s">
        <v>9718</v>
      </c>
      <c r="AK98" s="289" t="s">
        <v>9718</v>
      </c>
      <c r="AL98" s="289" t="s">
        <v>9718</v>
      </c>
      <c r="AM98" s="289" t="s">
        <v>9718</v>
      </c>
      <c r="AN98" s="289" t="s">
        <v>9718</v>
      </c>
      <c r="AO98" s="289" t="s">
        <v>9718</v>
      </c>
      <c r="AP98" s="289" t="s">
        <v>9718</v>
      </c>
      <c r="AQ98" s="289" t="s">
        <v>9718</v>
      </c>
      <c r="AR98" s="289" t="s">
        <v>9718</v>
      </c>
      <c r="AS98" s="289" t="s">
        <v>9718</v>
      </c>
      <c r="AT98" s="289" t="s">
        <v>9718</v>
      </c>
      <c r="AU98" s="289" t="s">
        <v>9718</v>
      </c>
      <c r="AV98" s="289" t="s">
        <v>9718</v>
      </c>
      <c r="AW98" s="289" t="s">
        <v>9718</v>
      </c>
      <c r="AX98" s="289" t="s">
        <v>9718</v>
      </c>
      <c r="AY98" s="289" t="s">
        <v>9718</v>
      </c>
      <c r="AZ98" s="289" t="s">
        <v>9718</v>
      </c>
      <c r="BA98" s="289" t="s">
        <v>9718</v>
      </c>
      <c r="BB98" s="289" t="s">
        <v>9718</v>
      </c>
      <c r="BC98" s="289" t="s">
        <v>9718</v>
      </c>
      <c r="BD98" s="289" t="s">
        <v>9718</v>
      </c>
      <c r="BE98" s="289" t="s">
        <v>9718</v>
      </c>
      <c r="BF98" s="289" t="s">
        <v>9718</v>
      </c>
      <c r="BG98" s="289" t="s">
        <v>9718</v>
      </c>
      <c r="BH98" s="289" t="str">
        <f>_xlfn.IFNA(VLOOKUP(C98,'INFORM Severity - hidden'!$C$5:$G$300,5,FALSE),"-")</f>
        <v>-</v>
      </c>
    </row>
    <row r="99" spans="1:60" x14ac:dyDescent="0.25">
      <c r="A99" t="s">
        <v>129</v>
      </c>
      <c r="B99" t="s">
        <v>127</v>
      </c>
      <c r="C99" t="s">
        <v>128</v>
      </c>
      <c r="D99" s="289" t="str">
        <f t="shared" si="1"/>
        <v>Increasing</v>
      </c>
      <c r="E99" s="289" t="s">
        <v>9718</v>
      </c>
      <c r="F99" s="289">
        <v>1.6</v>
      </c>
      <c r="G99" s="289">
        <v>1.6</v>
      </c>
      <c r="H99" s="289">
        <v>2.5</v>
      </c>
      <c r="I99" s="289">
        <v>2.6</v>
      </c>
      <c r="J99" s="289">
        <v>2.6</v>
      </c>
      <c r="K99" s="289">
        <v>2.6</v>
      </c>
      <c r="L99" s="289">
        <v>2.6</v>
      </c>
      <c r="M99" s="289">
        <v>2.6</v>
      </c>
      <c r="N99" s="289">
        <v>2.6</v>
      </c>
      <c r="O99" s="289">
        <v>2.5</v>
      </c>
      <c r="P99" s="289">
        <v>2.5</v>
      </c>
      <c r="Q99" s="289">
        <v>2.5</v>
      </c>
      <c r="R99" s="289">
        <v>2.5</v>
      </c>
      <c r="S99" s="289">
        <v>2.5</v>
      </c>
      <c r="T99" s="289">
        <v>2.5</v>
      </c>
      <c r="U99" s="289">
        <v>2.6</v>
      </c>
      <c r="V99" s="289">
        <v>2.7</v>
      </c>
      <c r="W99" s="289">
        <v>2.7</v>
      </c>
      <c r="X99" s="289">
        <v>2.7</v>
      </c>
      <c r="Y99" s="289">
        <v>2.7</v>
      </c>
      <c r="Z99" s="289">
        <v>2.7</v>
      </c>
      <c r="AA99" s="289">
        <v>2.8</v>
      </c>
      <c r="AB99" s="289">
        <v>2.7</v>
      </c>
      <c r="AC99" s="289">
        <v>3.1</v>
      </c>
      <c r="AD99" s="289">
        <v>3.1</v>
      </c>
      <c r="AE99" s="289">
        <v>3.1</v>
      </c>
      <c r="AF99" s="289">
        <v>3.1</v>
      </c>
      <c r="AG99" s="289">
        <v>3.1</v>
      </c>
      <c r="AH99" s="289">
        <v>2.9</v>
      </c>
      <c r="AI99" s="289">
        <v>2.9</v>
      </c>
      <c r="AJ99" s="289">
        <v>2.9</v>
      </c>
      <c r="AK99" s="289">
        <v>2.9</v>
      </c>
      <c r="AL99" s="289">
        <v>2.8</v>
      </c>
      <c r="AM99" s="289">
        <v>2.8</v>
      </c>
      <c r="AN99" s="289">
        <v>2.7</v>
      </c>
      <c r="AO99" s="289">
        <v>2.7</v>
      </c>
      <c r="AP99" s="289">
        <v>2.7</v>
      </c>
      <c r="AQ99" s="289">
        <v>2.7</v>
      </c>
      <c r="AR99" s="289">
        <v>2.7</v>
      </c>
      <c r="AS99" s="289">
        <v>2.7</v>
      </c>
      <c r="AT99" s="289">
        <v>2.7</v>
      </c>
      <c r="AU99" s="289">
        <v>2.7</v>
      </c>
      <c r="AV99" s="289">
        <v>2.7</v>
      </c>
      <c r="AW99" s="289">
        <v>2.7</v>
      </c>
      <c r="AX99" s="289">
        <v>2.7</v>
      </c>
      <c r="AY99" s="289">
        <v>2.7</v>
      </c>
      <c r="AZ99" s="289">
        <v>2.7</v>
      </c>
      <c r="BA99" s="289">
        <v>2.7</v>
      </c>
      <c r="BB99" s="289">
        <v>2.7</v>
      </c>
      <c r="BC99" s="289">
        <v>2.7</v>
      </c>
      <c r="BD99" s="289">
        <v>2.7</v>
      </c>
      <c r="BE99" s="289">
        <v>2.8</v>
      </c>
      <c r="BF99" s="289">
        <v>2.9</v>
      </c>
      <c r="BG99" s="289">
        <v>2.9</v>
      </c>
      <c r="BH99" s="289">
        <f>_xlfn.IFNA(VLOOKUP(C99,'INFORM Severity - hidden'!$C$5:$G$300,5,FALSE),"-")</f>
        <v>2.9</v>
      </c>
    </row>
    <row r="100" spans="1:60" x14ac:dyDescent="0.25">
      <c r="C100" t="s">
        <v>9763</v>
      </c>
      <c r="D100" s="289" t="str">
        <f t="shared" si="1"/>
        <v>-</v>
      </c>
      <c r="E100" s="289" t="s">
        <v>9718</v>
      </c>
      <c r="F100" s="289">
        <v>1.6</v>
      </c>
      <c r="G100" s="289">
        <v>1.6</v>
      </c>
      <c r="H100" s="289" t="s">
        <v>9718</v>
      </c>
      <c r="I100" s="289" t="s">
        <v>9718</v>
      </c>
      <c r="J100" s="289" t="s">
        <v>9718</v>
      </c>
      <c r="K100" s="289" t="s">
        <v>9718</v>
      </c>
      <c r="L100" s="289" t="s">
        <v>9718</v>
      </c>
      <c r="M100" s="289" t="s">
        <v>9718</v>
      </c>
      <c r="N100" s="289" t="s">
        <v>9718</v>
      </c>
      <c r="O100" s="289" t="s">
        <v>9718</v>
      </c>
      <c r="P100" s="289" t="s">
        <v>9718</v>
      </c>
      <c r="Q100" s="289" t="s">
        <v>9718</v>
      </c>
      <c r="R100" s="289" t="s">
        <v>9718</v>
      </c>
      <c r="S100" s="289" t="s">
        <v>9718</v>
      </c>
      <c r="T100" s="289" t="s">
        <v>9718</v>
      </c>
      <c r="U100" s="289" t="s">
        <v>9718</v>
      </c>
      <c r="V100" s="289" t="s">
        <v>9718</v>
      </c>
      <c r="W100" s="289" t="s">
        <v>9718</v>
      </c>
      <c r="X100" s="289" t="s">
        <v>9718</v>
      </c>
      <c r="Y100" s="289" t="s">
        <v>9718</v>
      </c>
      <c r="Z100" s="289" t="s">
        <v>9718</v>
      </c>
      <c r="AA100" s="289" t="s">
        <v>9718</v>
      </c>
      <c r="AB100" s="289" t="s">
        <v>9718</v>
      </c>
      <c r="AC100" s="289" t="s">
        <v>9718</v>
      </c>
      <c r="AD100" s="289" t="s">
        <v>9718</v>
      </c>
      <c r="AE100" s="289" t="s">
        <v>9718</v>
      </c>
      <c r="AF100" s="289" t="s">
        <v>9718</v>
      </c>
      <c r="AG100" s="289" t="s">
        <v>9718</v>
      </c>
      <c r="AH100" s="289" t="s">
        <v>9718</v>
      </c>
      <c r="AI100" s="289" t="s">
        <v>9718</v>
      </c>
      <c r="AJ100" s="289" t="s">
        <v>9718</v>
      </c>
      <c r="AK100" s="289" t="s">
        <v>9718</v>
      </c>
      <c r="AL100" s="289" t="s">
        <v>9718</v>
      </c>
      <c r="AM100" s="289" t="s">
        <v>9718</v>
      </c>
      <c r="AN100" s="289" t="s">
        <v>9718</v>
      </c>
      <c r="AO100" s="289" t="s">
        <v>9718</v>
      </c>
      <c r="AP100" s="289" t="s">
        <v>9718</v>
      </c>
      <c r="AQ100" s="289" t="s">
        <v>9718</v>
      </c>
      <c r="AR100" s="289" t="s">
        <v>9718</v>
      </c>
      <c r="AS100" s="289" t="s">
        <v>9718</v>
      </c>
      <c r="AT100" s="289" t="s">
        <v>9718</v>
      </c>
      <c r="AU100" s="289" t="s">
        <v>9718</v>
      </c>
      <c r="AV100" s="289" t="s">
        <v>9718</v>
      </c>
      <c r="AW100" s="289" t="s">
        <v>9718</v>
      </c>
      <c r="AX100" s="289" t="s">
        <v>9718</v>
      </c>
      <c r="AY100" s="289" t="s">
        <v>9718</v>
      </c>
      <c r="AZ100" s="289" t="s">
        <v>9718</v>
      </c>
      <c r="BA100" s="289" t="s">
        <v>9718</v>
      </c>
      <c r="BB100" s="289" t="s">
        <v>9718</v>
      </c>
      <c r="BC100" s="289" t="s">
        <v>9718</v>
      </c>
      <c r="BD100" s="289" t="s">
        <v>9718</v>
      </c>
      <c r="BE100" s="289" t="s">
        <v>9718</v>
      </c>
      <c r="BF100" s="289" t="s">
        <v>9718</v>
      </c>
      <c r="BG100" s="289" t="s">
        <v>9718</v>
      </c>
      <c r="BH100" s="289" t="str">
        <f>_xlfn.IFNA(VLOOKUP(C100,'INFORM Severity - hidden'!$C$5:$G$300,5,FALSE),"-")</f>
        <v>-</v>
      </c>
    </row>
    <row r="101" spans="1:60" x14ac:dyDescent="0.25">
      <c r="A101" t="s">
        <v>378</v>
      </c>
      <c r="B101" t="s">
        <v>1207</v>
      </c>
      <c r="C101" t="s">
        <v>1208</v>
      </c>
      <c r="D101" s="289" t="str">
        <f t="shared" si="1"/>
        <v>Stable</v>
      </c>
      <c r="E101" s="289" t="s">
        <v>9718</v>
      </c>
      <c r="F101" s="289" t="s">
        <v>9718</v>
      </c>
      <c r="G101" s="289" t="s">
        <v>9718</v>
      </c>
      <c r="H101" s="289" t="s">
        <v>9718</v>
      </c>
      <c r="I101" s="289" t="s">
        <v>9718</v>
      </c>
      <c r="J101" s="289">
        <v>3.1</v>
      </c>
      <c r="K101" s="289">
        <v>3.1</v>
      </c>
      <c r="L101" s="289">
        <v>3.1</v>
      </c>
      <c r="M101" s="289">
        <v>3.4</v>
      </c>
      <c r="N101" s="289">
        <v>3.4</v>
      </c>
      <c r="O101" s="289">
        <v>3.3</v>
      </c>
      <c r="P101" s="289">
        <v>3.3</v>
      </c>
      <c r="Q101" s="289">
        <v>3.3</v>
      </c>
      <c r="R101" s="289">
        <v>3.3</v>
      </c>
      <c r="S101" s="289">
        <v>3.3</v>
      </c>
      <c r="T101" s="289">
        <v>3.3</v>
      </c>
      <c r="U101" s="289">
        <v>3.4</v>
      </c>
      <c r="V101" s="289">
        <v>3.5</v>
      </c>
      <c r="W101" s="289">
        <v>3.1</v>
      </c>
      <c r="X101" s="289">
        <v>3.1</v>
      </c>
      <c r="Y101" s="289">
        <v>3.1</v>
      </c>
      <c r="Z101" s="289">
        <v>3.1</v>
      </c>
      <c r="AA101" s="289">
        <v>3</v>
      </c>
      <c r="AB101" s="289">
        <v>3</v>
      </c>
      <c r="AC101" s="289">
        <v>3</v>
      </c>
      <c r="AD101" s="289" t="s">
        <v>9718</v>
      </c>
      <c r="AE101" s="289" t="s">
        <v>9718</v>
      </c>
      <c r="AF101" s="289" t="s">
        <v>9718</v>
      </c>
      <c r="AG101" s="289" t="s">
        <v>9718</v>
      </c>
      <c r="AH101" s="289" t="s">
        <v>9718</v>
      </c>
      <c r="AI101" s="289" t="s">
        <v>9718</v>
      </c>
      <c r="AJ101" s="289" t="s">
        <v>9718</v>
      </c>
      <c r="AK101" s="289">
        <v>3.1</v>
      </c>
      <c r="AL101" s="289">
        <v>3.1</v>
      </c>
      <c r="AM101" s="289">
        <v>3.1</v>
      </c>
      <c r="AN101" s="289">
        <v>3.2</v>
      </c>
      <c r="AO101" s="289">
        <v>3.2</v>
      </c>
      <c r="AP101" s="289">
        <v>3.2</v>
      </c>
      <c r="AQ101" s="289">
        <v>3.3</v>
      </c>
      <c r="AR101" s="289">
        <v>3.3</v>
      </c>
      <c r="AS101" s="289">
        <v>3.3</v>
      </c>
      <c r="AT101" s="289">
        <v>3.6</v>
      </c>
      <c r="AU101" s="289">
        <v>3.6</v>
      </c>
      <c r="AV101" s="289">
        <v>3.6</v>
      </c>
      <c r="AW101" s="289">
        <v>3.8</v>
      </c>
      <c r="AX101" s="289">
        <v>3.8</v>
      </c>
      <c r="AY101" s="289">
        <v>3.8</v>
      </c>
      <c r="AZ101" s="289">
        <v>3.8</v>
      </c>
      <c r="BA101" s="289">
        <v>3.8</v>
      </c>
      <c r="BB101" s="289">
        <v>3.7</v>
      </c>
      <c r="BC101" s="289">
        <v>3.7</v>
      </c>
      <c r="BD101" s="289">
        <v>3.7</v>
      </c>
      <c r="BE101" s="289">
        <v>3.6</v>
      </c>
      <c r="BF101" s="289">
        <v>3.7</v>
      </c>
      <c r="BG101" s="289">
        <v>3.7</v>
      </c>
      <c r="BH101" s="289">
        <f>_xlfn.IFNA(VLOOKUP(C101,'INFORM Severity - hidden'!$C$5:$G$300,5,FALSE),"-")</f>
        <v>3.7</v>
      </c>
    </row>
    <row r="102" spans="1:60" x14ac:dyDescent="0.25">
      <c r="A102" t="s">
        <v>378</v>
      </c>
      <c r="B102" t="s">
        <v>376</v>
      </c>
      <c r="C102" t="s">
        <v>377</v>
      </c>
      <c r="D102" s="289" t="str">
        <f t="shared" si="1"/>
        <v>Stable</v>
      </c>
      <c r="E102" s="289" t="s">
        <v>9718</v>
      </c>
      <c r="F102" s="289">
        <v>2</v>
      </c>
      <c r="G102" s="289">
        <v>2</v>
      </c>
      <c r="H102" s="289">
        <v>2.8</v>
      </c>
      <c r="I102" s="289">
        <v>2.8</v>
      </c>
      <c r="J102" s="289">
        <v>2.8</v>
      </c>
      <c r="K102" s="289">
        <v>2.8</v>
      </c>
      <c r="L102" s="289">
        <v>2.8</v>
      </c>
      <c r="M102" s="289">
        <v>2.8</v>
      </c>
      <c r="N102" s="289">
        <v>2.8</v>
      </c>
      <c r="O102" s="289">
        <v>2.7</v>
      </c>
      <c r="P102" s="289">
        <v>2.7</v>
      </c>
      <c r="Q102" s="289">
        <v>2.7</v>
      </c>
      <c r="R102" s="289">
        <v>2.7</v>
      </c>
      <c r="S102" s="289">
        <v>2.7</v>
      </c>
      <c r="T102" s="289">
        <v>2.7</v>
      </c>
      <c r="U102" s="289">
        <v>2.8</v>
      </c>
      <c r="V102" s="289">
        <v>2.8</v>
      </c>
      <c r="W102" s="289">
        <v>2.8</v>
      </c>
      <c r="X102" s="289">
        <v>2.8</v>
      </c>
      <c r="Y102" s="289">
        <v>2.8</v>
      </c>
      <c r="Z102" s="289">
        <v>2.8</v>
      </c>
      <c r="AA102" s="289">
        <v>2.8</v>
      </c>
      <c r="AB102" s="289">
        <v>2.8</v>
      </c>
      <c r="AC102" s="289">
        <v>2.8</v>
      </c>
      <c r="AD102" s="289">
        <v>2.8</v>
      </c>
      <c r="AE102" s="289">
        <v>2.8</v>
      </c>
      <c r="AF102" s="289">
        <v>2.8</v>
      </c>
      <c r="AG102" s="289">
        <v>2.8</v>
      </c>
      <c r="AH102" s="289">
        <v>2.8</v>
      </c>
      <c r="AI102" s="289">
        <v>2.8</v>
      </c>
      <c r="AJ102" s="289">
        <v>2.8</v>
      </c>
      <c r="AK102" s="289">
        <v>2.5</v>
      </c>
      <c r="AL102" s="289">
        <v>2.6</v>
      </c>
      <c r="AM102" s="289">
        <v>2.6</v>
      </c>
      <c r="AN102" s="289">
        <v>2.6</v>
      </c>
      <c r="AO102" s="289">
        <v>2.6</v>
      </c>
      <c r="AP102" s="289">
        <v>2.6</v>
      </c>
      <c r="AQ102" s="289">
        <v>2.6</v>
      </c>
      <c r="AR102" s="289">
        <v>2.6</v>
      </c>
      <c r="AS102" s="289">
        <v>2.6</v>
      </c>
      <c r="AT102" s="289">
        <v>2.8</v>
      </c>
      <c r="AU102" s="289">
        <v>2.8</v>
      </c>
      <c r="AV102" s="289">
        <v>2.8</v>
      </c>
      <c r="AW102" s="289">
        <v>2.9</v>
      </c>
      <c r="AX102" s="289">
        <v>2.9</v>
      </c>
      <c r="AY102" s="289">
        <v>2.9</v>
      </c>
      <c r="AZ102" s="289">
        <v>2.9</v>
      </c>
      <c r="BA102" s="289">
        <v>2.9</v>
      </c>
      <c r="BB102" s="289">
        <v>3</v>
      </c>
      <c r="BC102" s="289">
        <v>3</v>
      </c>
      <c r="BD102" s="289">
        <v>3</v>
      </c>
      <c r="BE102" s="289">
        <v>3</v>
      </c>
      <c r="BF102" s="289">
        <v>3</v>
      </c>
      <c r="BG102" s="289">
        <v>3</v>
      </c>
      <c r="BH102" s="289">
        <f>_xlfn.IFNA(VLOOKUP(C102,'INFORM Severity - hidden'!$C$5:$G$300,5,FALSE),"-")</f>
        <v>3</v>
      </c>
    </row>
    <row r="103" spans="1:60" x14ac:dyDescent="0.25">
      <c r="A103" t="s">
        <v>378</v>
      </c>
      <c r="B103" t="s">
        <v>1220</v>
      </c>
      <c r="C103" t="s">
        <v>1221</v>
      </c>
      <c r="D103" s="289" t="str">
        <f t="shared" si="1"/>
        <v>Increasing</v>
      </c>
      <c r="E103" s="289" t="s">
        <v>9718</v>
      </c>
      <c r="F103" s="289" t="s">
        <v>9718</v>
      </c>
      <c r="G103" s="289" t="s">
        <v>9718</v>
      </c>
      <c r="H103" s="289" t="s">
        <v>9718</v>
      </c>
      <c r="I103" s="289" t="s">
        <v>9718</v>
      </c>
      <c r="J103" s="289">
        <v>3</v>
      </c>
      <c r="K103" s="289">
        <v>3.1</v>
      </c>
      <c r="L103" s="289">
        <v>3.1</v>
      </c>
      <c r="M103" s="289">
        <v>3.3</v>
      </c>
      <c r="N103" s="289">
        <v>3.3</v>
      </c>
      <c r="O103" s="289">
        <v>3.2</v>
      </c>
      <c r="P103" s="289">
        <v>3.2</v>
      </c>
      <c r="Q103" s="289">
        <v>3.2</v>
      </c>
      <c r="R103" s="289">
        <v>3.2</v>
      </c>
      <c r="S103" s="289">
        <v>3.2</v>
      </c>
      <c r="T103" s="289">
        <v>3.2</v>
      </c>
      <c r="U103" s="289">
        <v>3.4</v>
      </c>
      <c r="V103" s="289">
        <v>3.4</v>
      </c>
      <c r="W103" s="289">
        <v>3</v>
      </c>
      <c r="X103" s="289">
        <v>3</v>
      </c>
      <c r="Y103" s="289">
        <v>2.9</v>
      </c>
      <c r="Z103" s="289">
        <v>2.9</v>
      </c>
      <c r="AA103" s="289">
        <v>3</v>
      </c>
      <c r="AB103" s="289">
        <v>2.9</v>
      </c>
      <c r="AC103" s="289">
        <v>2.9</v>
      </c>
      <c r="AD103" s="289" t="s">
        <v>9718</v>
      </c>
      <c r="AE103" s="289" t="s">
        <v>9718</v>
      </c>
      <c r="AF103" s="289" t="s">
        <v>9718</v>
      </c>
      <c r="AG103" s="289" t="s">
        <v>9718</v>
      </c>
      <c r="AH103" s="289" t="s">
        <v>9718</v>
      </c>
      <c r="AI103" s="289" t="s">
        <v>9718</v>
      </c>
      <c r="AJ103" s="289" t="s">
        <v>9718</v>
      </c>
      <c r="AK103" s="289">
        <v>2.8</v>
      </c>
      <c r="AL103" s="289">
        <v>2.9</v>
      </c>
      <c r="AM103" s="289">
        <v>2.9</v>
      </c>
      <c r="AN103" s="289">
        <v>2.9</v>
      </c>
      <c r="AO103" s="289">
        <v>2.9</v>
      </c>
      <c r="AP103" s="289">
        <v>2.9</v>
      </c>
      <c r="AQ103" s="289">
        <v>3.2</v>
      </c>
      <c r="AR103" s="289">
        <v>3.2</v>
      </c>
      <c r="AS103" s="289">
        <v>3.2</v>
      </c>
      <c r="AT103" s="289">
        <v>3.5</v>
      </c>
      <c r="AU103" s="289">
        <v>3.5</v>
      </c>
      <c r="AV103" s="289">
        <v>3.5</v>
      </c>
      <c r="AW103" s="289">
        <v>4</v>
      </c>
      <c r="AX103" s="289">
        <v>3.9</v>
      </c>
      <c r="AY103" s="289">
        <v>3.9</v>
      </c>
      <c r="AZ103" s="289">
        <v>3.9</v>
      </c>
      <c r="BA103" s="289">
        <v>3.9</v>
      </c>
      <c r="BB103" s="289">
        <v>3.8</v>
      </c>
      <c r="BC103" s="289">
        <v>3.8</v>
      </c>
      <c r="BD103" s="289">
        <v>3.8</v>
      </c>
      <c r="BE103" s="289">
        <v>3.8</v>
      </c>
      <c r="BF103" s="289">
        <v>3.8</v>
      </c>
      <c r="BG103" s="289">
        <v>3.9</v>
      </c>
      <c r="BH103" s="289">
        <f>_xlfn.IFNA(VLOOKUP(C103,'INFORM Severity - hidden'!$C$5:$G$300,5,FALSE),"-")</f>
        <v>3.9</v>
      </c>
    </row>
    <row r="104" spans="1:60" x14ac:dyDescent="0.25">
      <c r="C104" t="s">
        <v>9764</v>
      </c>
      <c r="D104" s="289" t="str">
        <f t="shared" si="1"/>
        <v>-</v>
      </c>
      <c r="E104" s="289" t="s">
        <v>9718</v>
      </c>
      <c r="F104" s="289" t="s">
        <v>9718</v>
      </c>
      <c r="G104" s="289" t="s">
        <v>9718</v>
      </c>
      <c r="H104" s="289" t="s">
        <v>9718</v>
      </c>
      <c r="I104" s="289" t="s">
        <v>9718</v>
      </c>
      <c r="J104" s="289" t="s">
        <v>9718</v>
      </c>
      <c r="K104" s="289" t="s">
        <v>9718</v>
      </c>
      <c r="L104" s="289" t="s">
        <v>9718</v>
      </c>
      <c r="M104" s="289" t="s">
        <v>9718</v>
      </c>
      <c r="N104" s="289" t="s">
        <v>9718</v>
      </c>
      <c r="O104" s="289" t="s">
        <v>9718</v>
      </c>
      <c r="P104" s="289" t="s">
        <v>9718</v>
      </c>
      <c r="Q104" s="289" t="s">
        <v>9718</v>
      </c>
      <c r="R104" s="289" t="s">
        <v>9718</v>
      </c>
      <c r="S104" s="289" t="s">
        <v>9718</v>
      </c>
      <c r="T104" s="289" t="s">
        <v>9718</v>
      </c>
      <c r="U104" s="289" t="s">
        <v>9718</v>
      </c>
      <c r="V104" s="289" t="s">
        <v>9718</v>
      </c>
      <c r="W104" s="289" t="s">
        <v>9718</v>
      </c>
      <c r="X104" s="289" t="s">
        <v>9718</v>
      </c>
      <c r="Y104" s="289" t="s">
        <v>9718</v>
      </c>
      <c r="Z104" s="289" t="s">
        <v>9718</v>
      </c>
      <c r="AA104" s="289" t="s">
        <v>9718</v>
      </c>
      <c r="AB104" s="289" t="s">
        <v>9718</v>
      </c>
      <c r="AC104" s="289" t="s">
        <v>9718</v>
      </c>
      <c r="AD104" s="289" t="s">
        <v>9718</v>
      </c>
      <c r="AE104" s="289" t="s">
        <v>9718</v>
      </c>
      <c r="AF104" s="289" t="s">
        <v>9718</v>
      </c>
      <c r="AG104" s="289" t="s">
        <v>9718</v>
      </c>
      <c r="AH104" s="289" t="s">
        <v>9718</v>
      </c>
      <c r="AI104" s="289" t="s">
        <v>9718</v>
      </c>
      <c r="AJ104" s="289" t="s">
        <v>9718</v>
      </c>
      <c r="AK104" s="289" t="s">
        <v>9718</v>
      </c>
      <c r="AL104" s="289" t="s">
        <v>9718</v>
      </c>
      <c r="AM104" s="289" t="s">
        <v>9718</v>
      </c>
      <c r="AN104" s="289" t="s">
        <v>9718</v>
      </c>
      <c r="AO104" s="289" t="s">
        <v>9718</v>
      </c>
      <c r="AP104" s="289" t="s">
        <v>9718</v>
      </c>
      <c r="AQ104" s="289" t="s">
        <v>9718</v>
      </c>
      <c r="AR104" s="289" t="s">
        <v>9718</v>
      </c>
      <c r="AS104" s="289" t="s">
        <v>9718</v>
      </c>
      <c r="AT104" s="289" t="s">
        <v>9718</v>
      </c>
      <c r="AU104" s="289" t="s">
        <v>9718</v>
      </c>
      <c r="AV104" s="289" t="s">
        <v>9718</v>
      </c>
      <c r="AW104" s="289" t="s">
        <v>9718</v>
      </c>
      <c r="AX104" s="289" t="s">
        <v>9718</v>
      </c>
      <c r="AY104" s="289" t="s">
        <v>9718</v>
      </c>
      <c r="AZ104" s="289" t="s">
        <v>9718</v>
      </c>
      <c r="BA104" s="289" t="s">
        <v>9718</v>
      </c>
      <c r="BB104" s="289" t="s">
        <v>9718</v>
      </c>
      <c r="BC104" s="289" t="s">
        <v>9718</v>
      </c>
      <c r="BD104" s="289" t="s">
        <v>9718</v>
      </c>
      <c r="BE104" s="289" t="s">
        <v>9718</v>
      </c>
      <c r="BF104" s="289" t="s">
        <v>9718</v>
      </c>
      <c r="BG104" s="289" t="s">
        <v>9718</v>
      </c>
      <c r="BH104" s="289" t="str">
        <f>_xlfn.IFNA(VLOOKUP(C104,'INFORM Severity - hidden'!$C$5:$G$300,5,FALSE),"-")</f>
        <v>-</v>
      </c>
    </row>
    <row r="105" spans="1:60" x14ac:dyDescent="0.25">
      <c r="C105" t="s">
        <v>9765</v>
      </c>
      <c r="D105" s="289" t="str">
        <f t="shared" si="1"/>
        <v>-</v>
      </c>
      <c r="E105" s="289" t="s">
        <v>9718</v>
      </c>
      <c r="F105" s="289" t="s">
        <v>9718</v>
      </c>
      <c r="G105" s="289" t="s">
        <v>9718</v>
      </c>
      <c r="H105" s="289" t="s">
        <v>9718</v>
      </c>
      <c r="I105" s="289" t="s">
        <v>9718</v>
      </c>
      <c r="J105" s="289" t="s">
        <v>9718</v>
      </c>
      <c r="K105" s="289" t="s">
        <v>9718</v>
      </c>
      <c r="L105" s="289" t="s">
        <v>9718</v>
      </c>
      <c r="M105" s="289" t="s">
        <v>9718</v>
      </c>
      <c r="N105" s="289" t="s">
        <v>9718</v>
      </c>
      <c r="O105" s="289" t="s">
        <v>9718</v>
      </c>
      <c r="P105" s="289" t="s">
        <v>9718</v>
      </c>
      <c r="Q105" s="289" t="s">
        <v>9718</v>
      </c>
      <c r="R105" s="289" t="s">
        <v>9718</v>
      </c>
      <c r="S105" s="289" t="s">
        <v>9718</v>
      </c>
      <c r="T105" s="289">
        <v>1.7</v>
      </c>
      <c r="U105" s="289">
        <v>1.7</v>
      </c>
      <c r="V105" s="289">
        <v>2.2000000000000002</v>
      </c>
      <c r="W105" s="289">
        <v>2.2000000000000002</v>
      </c>
      <c r="X105" s="289">
        <v>2.2000000000000002</v>
      </c>
      <c r="Y105" s="289">
        <v>2.2000000000000002</v>
      </c>
      <c r="Z105" s="289">
        <v>2.2000000000000002</v>
      </c>
      <c r="AA105" s="289">
        <v>2.2000000000000002</v>
      </c>
      <c r="AB105" s="289">
        <v>2.2000000000000002</v>
      </c>
      <c r="AC105" s="289">
        <v>2.2000000000000002</v>
      </c>
      <c r="AD105" s="289" t="s">
        <v>9718</v>
      </c>
      <c r="AE105" s="289" t="s">
        <v>9718</v>
      </c>
      <c r="AF105" s="289" t="s">
        <v>9718</v>
      </c>
      <c r="AG105" s="289" t="s">
        <v>9718</v>
      </c>
      <c r="AH105" s="289" t="s">
        <v>9718</v>
      </c>
      <c r="AI105" s="289" t="s">
        <v>9718</v>
      </c>
      <c r="AJ105" s="289" t="s">
        <v>9718</v>
      </c>
      <c r="AK105" s="289" t="s">
        <v>9718</v>
      </c>
      <c r="AL105" s="289" t="s">
        <v>9718</v>
      </c>
      <c r="AM105" s="289" t="s">
        <v>9718</v>
      </c>
      <c r="AN105" s="289" t="s">
        <v>9718</v>
      </c>
      <c r="AO105" s="289" t="s">
        <v>9718</v>
      </c>
      <c r="AP105" s="289" t="s">
        <v>9718</v>
      </c>
      <c r="AQ105" s="289" t="s">
        <v>9718</v>
      </c>
      <c r="AR105" s="289" t="s">
        <v>9718</v>
      </c>
      <c r="AS105" s="289" t="s">
        <v>9718</v>
      </c>
      <c r="AT105" s="289" t="s">
        <v>9718</v>
      </c>
      <c r="AU105" s="289" t="s">
        <v>9718</v>
      </c>
      <c r="AV105" s="289" t="s">
        <v>9718</v>
      </c>
      <c r="AW105" s="289" t="s">
        <v>9718</v>
      </c>
      <c r="AX105" s="289" t="s">
        <v>9718</v>
      </c>
      <c r="AY105" s="289" t="s">
        <v>9718</v>
      </c>
      <c r="AZ105" s="289" t="s">
        <v>9718</v>
      </c>
      <c r="BA105" s="289" t="s">
        <v>9718</v>
      </c>
      <c r="BB105" s="289" t="s">
        <v>9718</v>
      </c>
      <c r="BC105" s="289" t="s">
        <v>9718</v>
      </c>
      <c r="BD105" s="289" t="s">
        <v>9718</v>
      </c>
      <c r="BE105" s="289" t="s">
        <v>9718</v>
      </c>
      <c r="BF105" s="289" t="s">
        <v>9718</v>
      </c>
      <c r="BG105" s="289" t="s">
        <v>9718</v>
      </c>
      <c r="BH105" s="289" t="str">
        <f>_xlfn.IFNA(VLOOKUP(C105,'INFORM Severity - hidden'!$C$5:$G$300,5,FALSE),"-")</f>
        <v>-</v>
      </c>
    </row>
    <row r="106" spans="1:60" x14ac:dyDescent="0.25">
      <c r="C106" t="s">
        <v>9766</v>
      </c>
      <c r="D106" s="289" t="str">
        <f t="shared" si="1"/>
        <v>-</v>
      </c>
      <c r="E106" s="289" t="s">
        <v>9718</v>
      </c>
      <c r="F106" s="289" t="s">
        <v>9718</v>
      </c>
      <c r="G106" s="289" t="s">
        <v>9718</v>
      </c>
      <c r="H106" s="289" t="s">
        <v>9718</v>
      </c>
      <c r="I106" s="289" t="s">
        <v>9718</v>
      </c>
      <c r="J106" s="289" t="s">
        <v>9718</v>
      </c>
      <c r="K106" s="289" t="s">
        <v>9718</v>
      </c>
      <c r="L106" s="289" t="s">
        <v>9718</v>
      </c>
      <c r="M106" s="289" t="s">
        <v>9718</v>
      </c>
      <c r="N106" s="289">
        <v>1.9</v>
      </c>
      <c r="O106" s="289" t="s">
        <v>9718</v>
      </c>
      <c r="P106" s="289" t="s">
        <v>9718</v>
      </c>
      <c r="Q106" s="289" t="s">
        <v>9718</v>
      </c>
      <c r="R106" s="289" t="s">
        <v>9718</v>
      </c>
      <c r="S106" s="289" t="s">
        <v>9718</v>
      </c>
      <c r="T106" s="289" t="s">
        <v>9718</v>
      </c>
      <c r="U106" s="289" t="s">
        <v>9718</v>
      </c>
      <c r="V106" s="289" t="s">
        <v>9718</v>
      </c>
      <c r="W106" s="289" t="s">
        <v>9718</v>
      </c>
      <c r="X106" s="289" t="s">
        <v>9718</v>
      </c>
      <c r="Y106" s="289" t="s">
        <v>9718</v>
      </c>
      <c r="Z106" s="289" t="s">
        <v>9718</v>
      </c>
      <c r="AA106" s="289" t="s">
        <v>9718</v>
      </c>
      <c r="AB106" s="289" t="s">
        <v>9718</v>
      </c>
      <c r="AC106" s="289" t="s">
        <v>9718</v>
      </c>
      <c r="AD106" s="289" t="s">
        <v>9718</v>
      </c>
      <c r="AE106" s="289" t="s">
        <v>9718</v>
      </c>
      <c r="AF106" s="289" t="s">
        <v>9718</v>
      </c>
      <c r="AG106" s="289" t="s">
        <v>9718</v>
      </c>
      <c r="AH106" s="289" t="s">
        <v>9718</v>
      </c>
      <c r="AI106" s="289" t="s">
        <v>9718</v>
      </c>
      <c r="AJ106" s="289" t="s">
        <v>9718</v>
      </c>
      <c r="AK106" s="289" t="s">
        <v>9718</v>
      </c>
      <c r="AL106" s="289" t="s">
        <v>9718</v>
      </c>
      <c r="AM106" s="289" t="s">
        <v>9718</v>
      </c>
      <c r="AN106" s="289" t="s">
        <v>9718</v>
      </c>
      <c r="AO106" s="289" t="s">
        <v>9718</v>
      </c>
      <c r="AP106" s="289" t="s">
        <v>9718</v>
      </c>
      <c r="AQ106" s="289" t="s">
        <v>9718</v>
      </c>
      <c r="AR106" s="289" t="s">
        <v>9718</v>
      </c>
      <c r="AS106" s="289" t="s">
        <v>9718</v>
      </c>
      <c r="AT106" s="289" t="s">
        <v>9718</v>
      </c>
      <c r="AU106" s="289" t="s">
        <v>9718</v>
      </c>
      <c r="AV106" s="289" t="s">
        <v>9718</v>
      </c>
      <c r="AW106" s="289" t="s">
        <v>9718</v>
      </c>
      <c r="AX106" s="289" t="s">
        <v>9718</v>
      </c>
      <c r="AY106" s="289" t="s">
        <v>9718</v>
      </c>
      <c r="AZ106" s="289" t="s">
        <v>9718</v>
      </c>
      <c r="BA106" s="289" t="s">
        <v>9718</v>
      </c>
      <c r="BB106" s="289" t="s">
        <v>9718</v>
      </c>
      <c r="BC106" s="289" t="s">
        <v>9718</v>
      </c>
      <c r="BD106" s="289" t="s">
        <v>9718</v>
      </c>
      <c r="BE106" s="289" t="s">
        <v>9718</v>
      </c>
      <c r="BF106" s="289" t="s">
        <v>9718</v>
      </c>
      <c r="BG106" s="289" t="s">
        <v>9718</v>
      </c>
      <c r="BH106" s="289" t="str">
        <f>_xlfn.IFNA(VLOOKUP(C106,'INFORM Severity - hidden'!$C$5:$G$300,5,FALSE),"-")</f>
        <v>-</v>
      </c>
    </row>
    <row r="107" spans="1:60" x14ac:dyDescent="0.25">
      <c r="C107" t="s">
        <v>9767</v>
      </c>
      <c r="D107" s="289" t="str">
        <f t="shared" si="1"/>
        <v>-</v>
      </c>
      <c r="E107" s="289" t="s">
        <v>9718</v>
      </c>
      <c r="F107" s="289">
        <v>2.4</v>
      </c>
      <c r="G107" s="289">
        <v>2.4</v>
      </c>
      <c r="H107" s="289" t="s">
        <v>9718</v>
      </c>
      <c r="I107" s="289" t="s">
        <v>9718</v>
      </c>
      <c r="J107" s="289" t="s">
        <v>9718</v>
      </c>
      <c r="K107" s="289" t="s">
        <v>9718</v>
      </c>
      <c r="L107" s="289" t="s">
        <v>9718</v>
      </c>
      <c r="M107" s="289" t="s">
        <v>9718</v>
      </c>
      <c r="N107" s="289" t="s">
        <v>9718</v>
      </c>
      <c r="O107" s="289" t="s">
        <v>9718</v>
      </c>
      <c r="P107" s="289" t="s">
        <v>9718</v>
      </c>
      <c r="Q107" s="289" t="s">
        <v>9718</v>
      </c>
      <c r="R107" s="289" t="s">
        <v>9718</v>
      </c>
      <c r="S107" s="289" t="s">
        <v>9718</v>
      </c>
      <c r="T107" s="289" t="s">
        <v>9718</v>
      </c>
      <c r="U107" s="289" t="s">
        <v>9718</v>
      </c>
      <c r="V107" s="289" t="s">
        <v>9718</v>
      </c>
      <c r="W107" s="289" t="s">
        <v>9718</v>
      </c>
      <c r="X107" s="289" t="s">
        <v>9718</v>
      </c>
      <c r="Y107" s="289" t="s">
        <v>9718</v>
      </c>
      <c r="Z107" s="289" t="s">
        <v>9718</v>
      </c>
      <c r="AA107" s="289" t="s">
        <v>9718</v>
      </c>
      <c r="AB107" s="289" t="s">
        <v>9718</v>
      </c>
      <c r="AC107" s="289" t="s">
        <v>9718</v>
      </c>
      <c r="AD107" s="289" t="s">
        <v>9718</v>
      </c>
      <c r="AE107" s="289" t="s">
        <v>9718</v>
      </c>
      <c r="AF107" s="289" t="s">
        <v>9718</v>
      </c>
      <c r="AG107" s="289" t="s">
        <v>9718</v>
      </c>
      <c r="AH107" s="289" t="s">
        <v>9718</v>
      </c>
      <c r="AI107" s="289" t="s">
        <v>9718</v>
      </c>
      <c r="AJ107" s="289" t="s">
        <v>9718</v>
      </c>
      <c r="AK107" s="289" t="s">
        <v>9718</v>
      </c>
      <c r="AL107" s="289" t="s">
        <v>9718</v>
      </c>
      <c r="AM107" s="289" t="s">
        <v>9718</v>
      </c>
      <c r="AN107" s="289" t="s">
        <v>9718</v>
      </c>
      <c r="AO107" s="289" t="s">
        <v>9718</v>
      </c>
      <c r="AP107" s="289" t="s">
        <v>9718</v>
      </c>
      <c r="AQ107" s="289" t="s">
        <v>9718</v>
      </c>
      <c r="AR107" s="289" t="s">
        <v>9718</v>
      </c>
      <c r="AS107" s="289" t="s">
        <v>9718</v>
      </c>
      <c r="AT107" s="289" t="s">
        <v>9718</v>
      </c>
      <c r="AU107" s="289" t="s">
        <v>9718</v>
      </c>
      <c r="AV107" s="289" t="s">
        <v>9718</v>
      </c>
      <c r="AW107" s="289" t="s">
        <v>9718</v>
      </c>
      <c r="AX107" s="289" t="s">
        <v>9718</v>
      </c>
      <c r="AY107" s="289" t="s">
        <v>9718</v>
      </c>
      <c r="AZ107" s="289" t="s">
        <v>9718</v>
      </c>
      <c r="BA107" s="289" t="s">
        <v>9718</v>
      </c>
      <c r="BB107" s="289" t="s">
        <v>9718</v>
      </c>
      <c r="BC107" s="289" t="s">
        <v>9718</v>
      </c>
      <c r="BD107" s="289" t="s">
        <v>9718</v>
      </c>
      <c r="BE107" s="289" t="s">
        <v>9718</v>
      </c>
      <c r="BF107" s="289" t="s">
        <v>9718</v>
      </c>
      <c r="BG107" s="289" t="s">
        <v>9718</v>
      </c>
      <c r="BH107" s="289" t="str">
        <f>_xlfn.IFNA(VLOOKUP(C107,'INFORM Severity - hidden'!$C$5:$G$300,5,FALSE),"-")</f>
        <v>-</v>
      </c>
    </row>
    <row r="108" spans="1:60" x14ac:dyDescent="0.25">
      <c r="A108" t="s">
        <v>931</v>
      </c>
      <c r="B108" t="s">
        <v>947</v>
      </c>
      <c r="C108" t="s">
        <v>948</v>
      </c>
      <c r="D108" s="289" t="str">
        <f t="shared" si="1"/>
        <v>Stable</v>
      </c>
      <c r="E108" s="289" t="s">
        <v>9718</v>
      </c>
      <c r="F108" s="289">
        <v>2.4</v>
      </c>
      <c r="G108" s="289">
        <v>2.4</v>
      </c>
      <c r="H108" s="289">
        <v>2.9</v>
      </c>
      <c r="I108" s="289">
        <v>2.8</v>
      </c>
      <c r="J108" s="289">
        <v>2.8</v>
      </c>
      <c r="K108" s="289">
        <v>2.8</v>
      </c>
      <c r="L108" s="289">
        <v>2.8</v>
      </c>
      <c r="M108" s="289">
        <v>2.8</v>
      </c>
      <c r="N108" s="289">
        <v>2.9</v>
      </c>
      <c r="O108" s="289">
        <v>2.9</v>
      </c>
      <c r="P108" s="289">
        <v>2.9</v>
      </c>
      <c r="Q108" s="289">
        <v>2.9</v>
      </c>
      <c r="R108" s="289">
        <v>2.9</v>
      </c>
      <c r="S108" s="289">
        <v>2.9</v>
      </c>
      <c r="T108" s="289">
        <v>2.9</v>
      </c>
      <c r="U108" s="289">
        <v>2.9</v>
      </c>
      <c r="V108" s="289">
        <v>3.2</v>
      </c>
      <c r="W108" s="289">
        <v>3.1</v>
      </c>
      <c r="X108" s="289">
        <v>3.2</v>
      </c>
      <c r="Y108" s="289">
        <v>3.2</v>
      </c>
      <c r="Z108" s="289">
        <v>3.2</v>
      </c>
      <c r="AA108" s="289">
        <v>3.2</v>
      </c>
      <c r="AB108" s="289">
        <v>3.2</v>
      </c>
      <c r="AC108" s="289">
        <v>3.4</v>
      </c>
      <c r="AD108" s="289">
        <v>3.4</v>
      </c>
      <c r="AE108" s="289">
        <v>3.5</v>
      </c>
      <c r="AF108" s="289">
        <v>3.5</v>
      </c>
      <c r="AG108" s="289">
        <v>3.5</v>
      </c>
      <c r="AH108" s="289">
        <v>3.5</v>
      </c>
      <c r="AI108" s="289">
        <v>3.5</v>
      </c>
      <c r="AJ108" s="289">
        <v>3.4</v>
      </c>
      <c r="AK108" s="289">
        <v>3.4</v>
      </c>
      <c r="AL108" s="289">
        <v>3.4</v>
      </c>
      <c r="AM108" s="289">
        <v>3.4</v>
      </c>
      <c r="AN108" s="289">
        <v>3.3</v>
      </c>
      <c r="AO108" s="289">
        <v>3.3</v>
      </c>
      <c r="AP108" s="289">
        <v>3.3</v>
      </c>
      <c r="AQ108" s="289">
        <v>3.3</v>
      </c>
      <c r="AR108" s="289">
        <v>3.6</v>
      </c>
      <c r="AS108" s="289">
        <v>3.6</v>
      </c>
      <c r="AT108" s="289">
        <v>3.5</v>
      </c>
      <c r="AU108" s="289">
        <v>3.5</v>
      </c>
      <c r="AV108" s="289">
        <v>3.5</v>
      </c>
      <c r="AW108" s="289">
        <v>3.5</v>
      </c>
      <c r="AX108" s="289">
        <v>3.5</v>
      </c>
      <c r="AY108" s="289">
        <v>3.5</v>
      </c>
      <c r="AZ108" s="289">
        <v>3.4</v>
      </c>
      <c r="BA108" s="289">
        <v>3.4</v>
      </c>
      <c r="BB108" s="289">
        <v>3.4</v>
      </c>
      <c r="BC108" s="289">
        <v>3.4</v>
      </c>
      <c r="BD108" s="289">
        <v>3.3</v>
      </c>
      <c r="BE108" s="289">
        <v>3.4</v>
      </c>
      <c r="BF108" s="289">
        <v>3.4</v>
      </c>
      <c r="BG108" s="289">
        <v>3.4</v>
      </c>
      <c r="BH108" s="289">
        <f>_xlfn.IFNA(VLOOKUP(C108,'INFORM Severity - hidden'!$C$5:$G$300,5,FALSE),"-")</f>
        <v>3.4</v>
      </c>
    </row>
    <row r="109" spans="1:60" x14ac:dyDescent="0.25">
      <c r="C109" t="s">
        <v>9768</v>
      </c>
      <c r="D109" s="289" t="str">
        <f t="shared" si="1"/>
        <v>-</v>
      </c>
      <c r="E109" s="289" t="s">
        <v>9718</v>
      </c>
      <c r="F109" s="289">
        <v>1.4</v>
      </c>
      <c r="G109" s="289">
        <v>1.4</v>
      </c>
      <c r="H109" s="289" t="s">
        <v>9718</v>
      </c>
      <c r="I109" s="289" t="s">
        <v>9718</v>
      </c>
      <c r="J109" s="289" t="s">
        <v>9718</v>
      </c>
      <c r="K109" s="289" t="s">
        <v>9718</v>
      </c>
      <c r="L109" s="289" t="s">
        <v>9718</v>
      </c>
      <c r="M109" s="289" t="s">
        <v>9718</v>
      </c>
      <c r="N109" s="289" t="s">
        <v>9718</v>
      </c>
      <c r="O109" s="289" t="s">
        <v>9718</v>
      </c>
      <c r="P109" s="289" t="s">
        <v>9718</v>
      </c>
      <c r="Q109" s="289" t="s">
        <v>9718</v>
      </c>
      <c r="R109" s="289" t="s">
        <v>9718</v>
      </c>
      <c r="S109" s="289" t="s">
        <v>9718</v>
      </c>
      <c r="T109" s="289" t="s">
        <v>9718</v>
      </c>
      <c r="U109" s="289" t="s">
        <v>9718</v>
      </c>
      <c r="V109" s="289" t="s">
        <v>9718</v>
      </c>
      <c r="W109" s="289" t="s">
        <v>9718</v>
      </c>
      <c r="X109" s="289" t="s">
        <v>9718</v>
      </c>
      <c r="Y109" s="289" t="s">
        <v>9718</v>
      </c>
      <c r="Z109" s="289" t="s">
        <v>9718</v>
      </c>
      <c r="AA109" s="289" t="s">
        <v>9718</v>
      </c>
      <c r="AB109" s="289" t="s">
        <v>9718</v>
      </c>
      <c r="AC109" s="289" t="s">
        <v>9718</v>
      </c>
      <c r="AD109" s="289" t="s">
        <v>9718</v>
      </c>
      <c r="AE109" s="289" t="s">
        <v>9718</v>
      </c>
      <c r="AF109" s="289" t="s">
        <v>9718</v>
      </c>
      <c r="AG109" s="289" t="s">
        <v>9718</v>
      </c>
      <c r="AH109" s="289" t="s">
        <v>9718</v>
      </c>
      <c r="AI109" s="289" t="s">
        <v>9718</v>
      </c>
      <c r="AJ109" s="289" t="s">
        <v>9718</v>
      </c>
      <c r="AK109" s="289" t="s">
        <v>9718</v>
      </c>
      <c r="AL109" s="289" t="s">
        <v>9718</v>
      </c>
      <c r="AM109" s="289" t="s">
        <v>9718</v>
      </c>
      <c r="AN109" s="289" t="s">
        <v>9718</v>
      </c>
      <c r="AO109" s="289" t="s">
        <v>9718</v>
      </c>
      <c r="AP109" s="289" t="s">
        <v>9718</v>
      </c>
      <c r="AQ109" s="289" t="s">
        <v>9718</v>
      </c>
      <c r="AR109" s="289" t="s">
        <v>9718</v>
      </c>
      <c r="AS109" s="289" t="s">
        <v>9718</v>
      </c>
      <c r="AT109" s="289" t="s">
        <v>9718</v>
      </c>
      <c r="AU109" s="289" t="s">
        <v>9718</v>
      </c>
      <c r="AV109" s="289" t="s">
        <v>9718</v>
      </c>
      <c r="AW109" s="289" t="s">
        <v>9718</v>
      </c>
      <c r="AX109" s="289" t="s">
        <v>9718</v>
      </c>
      <c r="AY109" s="289" t="s">
        <v>9718</v>
      </c>
      <c r="AZ109" s="289" t="s">
        <v>9718</v>
      </c>
      <c r="BA109" s="289" t="s">
        <v>9718</v>
      </c>
      <c r="BB109" s="289" t="s">
        <v>9718</v>
      </c>
      <c r="BC109" s="289" t="s">
        <v>9718</v>
      </c>
      <c r="BD109" s="289" t="s">
        <v>9718</v>
      </c>
      <c r="BE109" s="289" t="s">
        <v>9718</v>
      </c>
      <c r="BF109" s="289" t="s">
        <v>9718</v>
      </c>
      <c r="BG109" s="289" t="s">
        <v>9718</v>
      </c>
      <c r="BH109" s="289" t="str">
        <f>_xlfn.IFNA(VLOOKUP(C109,'INFORM Severity - hidden'!$C$5:$G$300,5,FALSE),"-")</f>
        <v>-</v>
      </c>
    </row>
    <row r="110" spans="1:60" x14ac:dyDescent="0.25">
      <c r="A110" t="s">
        <v>931</v>
      </c>
      <c r="B110" t="s">
        <v>929</v>
      </c>
      <c r="C110" t="s">
        <v>930</v>
      </c>
      <c r="D110" s="289" t="str">
        <f t="shared" si="1"/>
        <v>Increasing</v>
      </c>
      <c r="E110" s="289" t="s">
        <v>9718</v>
      </c>
      <c r="F110" s="289" t="s">
        <v>9718</v>
      </c>
      <c r="G110" s="289" t="s">
        <v>9718</v>
      </c>
      <c r="H110" s="289" t="s">
        <v>9718</v>
      </c>
      <c r="I110" s="289" t="s">
        <v>9718</v>
      </c>
      <c r="J110" s="289" t="s">
        <v>9718</v>
      </c>
      <c r="K110" s="289" t="s">
        <v>9718</v>
      </c>
      <c r="L110" s="289" t="s">
        <v>9718</v>
      </c>
      <c r="M110" s="289" t="s">
        <v>9718</v>
      </c>
      <c r="N110" s="289" t="s">
        <v>9718</v>
      </c>
      <c r="O110" s="289" t="s">
        <v>9718</v>
      </c>
      <c r="P110" s="289" t="s">
        <v>9718</v>
      </c>
      <c r="Q110" s="289" t="s">
        <v>9718</v>
      </c>
      <c r="R110" s="289" t="s">
        <v>9718</v>
      </c>
      <c r="S110" s="289" t="s">
        <v>9718</v>
      </c>
      <c r="T110" s="289">
        <v>3.3</v>
      </c>
      <c r="U110" s="289">
        <v>3.3</v>
      </c>
      <c r="V110" s="289">
        <v>3.3</v>
      </c>
      <c r="W110" s="289">
        <v>3.3</v>
      </c>
      <c r="X110" s="289">
        <v>3.4</v>
      </c>
      <c r="Y110" s="289">
        <v>3.5</v>
      </c>
      <c r="Z110" s="289">
        <v>3.5</v>
      </c>
      <c r="AA110" s="289">
        <v>3.5</v>
      </c>
      <c r="AB110" s="289">
        <v>3.5</v>
      </c>
      <c r="AC110" s="289">
        <v>3.5</v>
      </c>
      <c r="AD110" s="289">
        <v>3.6</v>
      </c>
      <c r="AE110" s="289">
        <v>3.7</v>
      </c>
      <c r="AF110" s="289">
        <v>3.7</v>
      </c>
      <c r="AG110" s="289">
        <v>3.7</v>
      </c>
      <c r="AH110" s="289">
        <v>3.7</v>
      </c>
      <c r="AI110" s="289">
        <v>3.7</v>
      </c>
      <c r="AJ110" s="289">
        <v>3.5</v>
      </c>
      <c r="AK110" s="289">
        <v>3.5</v>
      </c>
      <c r="AL110" s="289">
        <v>3.5</v>
      </c>
      <c r="AM110" s="289">
        <v>3.5</v>
      </c>
      <c r="AN110" s="289">
        <v>3.5</v>
      </c>
      <c r="AO110" s="289">
        <v>3.5</v>
      </c>
      <c r="AP110" s="289">
        <v>3.5</v>
      </c>
      <c r="AQ110" s="289">
        <v>3.5</v>
      </c>
      <c r="AR110" s="289">
        <v>3.6</v>
      </c>
      <c r="AS110" s="289">
        <v>3.6</v>
      </c>
      <c r="AT110" s="289">
        <v>3.5</v>
      </c>
      <c r="AU110" s="289">
        <v>3.5</v>
      </c>
      <c r="AV110" s="289">
        <v>3.5</v>
      </c>
      <c r="AW110" s="289">
        <v>3.6</v>
      </c>
      <c r="AX110" s="289">
        <v>3.6</v>
      </c>
      <c r="AY110" s="289">
        <v>3.6</v>
      </c>
      <c r="AZ110" s="289">
        <v>3.4</v>
      </c>
      <c r="BA110" s="289">
        <v>3.4</v>
      </c>
      <c r="BB110" s="289">
        <v>3.5</v>
      </c>
      <c r="BC110" s="289">
        <v>3.4</v>
      </c>
      <c r="BD110" s="289">
        <v>3.4</v>
      </c>
      <c r="BE110" s="289">
        <v>3.5</v>
      </c>
      <c r="BF110" s="289">
        <v>3.5</v>
      </c>
      <c r="BG110" s="289">
        <v>3.7</v>
      </c>
      <c r="BH110" s="289">
        <f>_xlfn.IFNA(VLOOKUP(C110,'INFORM Severity - hidden'!$C$5:$G$300,5,FALSE),"-")</f>
        <v>3.7</v>
      </c>
    </row>
    <row r="111" spans="1:60" x14ac:dyDescent="0.25">
      <c r="C111" t="s">
        <v>9769</v>
      </c>
      <c r="D111" s="289" t="str">
        <f t="shared" si="1"/>
        <v>-</v>
      </c>
      <c r="E111" s="289" t="s">
        <v>9718</v>
      </c>
      <c r="F111" s="289" t="s">
        <v>9718</v>
      </c>
      <c r="G111" s="289" t="s">
        <v>9718</v>
      </c>
      <c r="H111" s="289" t="s">
        <v>9718</v>
      </c>
      <c r="I111" s="289" t="s">
        <v>9718</v>
      </c>
      <c r="J111" s="289" t="s">
        <v>9718</v>
      </c>
      <c r="K111" s="289" t="s">
        <v>9718</v>
      </c>
      <c r="L111" s="289" t="s">
        <v>9718</v>
      </c>
      <c r="M111" s="289" t="s">
        <v>9718</v>
      </c>
      <c r="N111" s="289" t="s">
        <v>9718</v>
      </c>
      <c r="O111" s="289" t="s">
        <v>9718</v>
      </c>
      <c r="P111" s="289" t="s">
        <v>9718</v>
      </c>
      <c r="Q111" s="289" t="s">
        <v>9718</v>
      </c>
      <c r="R111" s="289" t="s">
        <v>9718</v>
      </c>
      <c r="S111" s="289" t="s">
        <v>9718</v>
      </c>
      <c r="T111" s="289" t="s">
        <v>9718</v>
      </c>
      <c r="U111" s="289" t="s">
        <v>9718</v>
      </c>
      <c r="V111" s="289" t="s">
        <v>9718</v>
      </c>
      <c r="W111" s="289" t="s">
        <v>9718</v>
      </c>
      <c r="X111" s="289">
        <v>3.2</v>
      </c>
      <c r="Y111" s="289">
        <v>3.2</v>
      </c>
      <c r="Z111" s="289">
        <v>3.1</v>
      </c>
      <c r="AA111" s="289">
        <v>3.2</v>
      </c>
      <c r="AB111" s="289">
        <v>3.2</v>
      </c>
      <c r="AC111" s="289">
        <v>3.2</v>
      </c>
      <c r="AD111" s="289" t="s">
        <v>9718</v>
      </c>
      <c r="AE111" s="289" t="s">
        <v>9718</v>
      </c>
      <c r="AF111" s="289" t="s">
        <v>9718</v>
      </c>
      <c r="AG111" s="289" t="s">
        <v>9718</v>
      </c>
      <c r="AH111" s="289" t="s">
        <v>9718</v>
      </c>
      <c r="AI111" s="289" t="s">
        <v>9718</v>
      </c>
      <c r="AJ111" s="289" t="s">
        <v>9718</v>
      </c>
      <c r="AK111" s="289" t="s">
        <v>9718</v>
      </c>
      <c r="AL111" s="289" t="s">
        <v>9718</v>
      </c>
      <c r="AM111" s="289" t="s">
        <v>9718</v>
      </c>
      <c r="AN111" s="289" t="s">
        <v>9718</v>
      </c>
      <c r="AO111" s="289" t="s">
        <v>9718</v>
      </c>
      <c r="AP111" s="289" t="s">
        <v>9718</v>
      </c>
      <c r="AQ111" s="289" t="s">
        <v>9718</v>
      </c>
      <c r="AR111" s="289" t="s">
        <v>9718</v>
      </c>
      <c r="AS111" s="289" t="s">
        <v>9718</v>
      </c>
      <c r="AT111" s="289" t="s">
        <v>9718</v>
      </c>
      <c r="AU111" s="289" t="s">
        <v>9718</v>
      </c>
      <c r="AV111" s="289" t="s">
        <v>9718</v>
      </c>
      <c r="AW111" s="289" t="s">
        <v>9718</v>
      </c>
      <c r="AX111" s="289" t="s">
        <v>9718</v>
      </c>
      <c r="AY111" s="289" t="s">
        <v>9718</v>
      </c>
      <c r="AZ111" s="289" t="s">
        <v>9718</v>
      </c>
      <c r="BA111" s="289" t="s">
        <v>9718</v>
      </c>
      <c r="BB111" s="289" t="s">
        <v>9718</v>
      </c>
      <c r="BC111" s="289" t="s">
        <v>9718</v>
      </c>
      <c r="BD111" s="289" t="s">
        <v>9718</v>
      </c>
      <c r="BE111" s="289" t="s">
        <v>9718</v>
      </c>
      <c r="BF111" s="289" t="s">
        <v>9718</v>
      </c>
      <c r="BG111" s="289" t="s">
        <v>9718</v>
      </c>
      <c r="BH111" s="289" t="str">
        <f>_xlfn.IFNA(VLOOKUP(C111,'INFORM Severity - hidden'!$C$5:$G$300,5,FALSE),"-")</f>
        <v>-</v>
      </c>
    </row>
    <row r="112" spans="1:60" x14ac:dyDescent="0.25">
      <c r="A112" t="s">
        <v>135</v>
      </c>
      <c r="B112" t="s">
        <v>133</v>
      </c>
      <c r="C112" t="s">
        <v>134</v>
      </c>
      <c r="D112" s="289" t="str">
        <f t="shared" si="1"/>
        <v>Decreasing</v>
      </c>
      <c r="E112" s="289" t="s">
        <v>9718</v>
      </c>
      <c r="F112" s="289">
        <v>3.9</v>
      </c>
      <c r="G112" s="289">
        <v>3.7</v>
      </c>
      <c r="H112" s="289">
        <v>3.9</v>
      </c>
      <c r="I112" s="289">
        <v>3.9</v>
      </c>
      <c r="J112" s="289">
        <v>3.9</v>
      </c>
      <c r="K112" s="289">
        <v>3.9</v>
      </c>
      <c r="L112" s="289">
        <v>3.9</v>
      </c>
      <c r="M112" s="289">
        <v>3.9</v>
      </c>
      <c r="N112" s="289">
        <v>3.9</v>
      </c>
      <c r="O112" s="289">
        <v>3.9</v>
      </c>
      <c r="P112" s="289">
        <v>3.9</v>
      </c>
      <c r="Q112" s="289">
        <v>3.9</v>
      </c>
      <c r="R112" s="289">
        <v>3.9</v>
      </c>
      <c r="S112" s="289">
        <v>3.9</v>
      </c>
      <c r="T112" s="289">
        <v>4.2</v>
      </c>
      <c r="U112" s="289">
        <v>4.2</v>
      </c>
      <c r="V112" s="289">
        <v>4.2</v>
      </c>
      <c r="W112" s="289">
        <v>4.2</v>
      </c>
      <c r="X112" s="289">
        <v>4.2</v>
      </c>
      <c r="Y112" s="289">
        <v>4.0999999999999996</v>
      </c>
      <c r="Z112" s="289">
        <v>4.0999999999999996</v>
      </c>
      <c r="AA112" s="289">
        <v>4.2</v>
      </c>
      <c r="AB112" s="289">
        <v>4.2</v>
      </c>
      <c r="AC112" s="289">
        <v>4.2</v>
      </c>
      <c r="AD112" s="289">
        <v>4.2</v>
      </c>
      <c r="AE112" s="289">
        <v>4</v>
      </c>
      <c r="AF112" s="289">
        <v>4</v>
      </c>
      <c r="AG112" s="289">
        <v>4</v>
      </c>
      <c r="AH112" s="289">
        <v>3.8</v>
      </c>
      <c r="AI112" s="289">
        <v>3.8</v>
      </c>
      <c r="AJ112" s="289">
        <v>3.8</v>
      </c>
      <c r="AK112" s="289">
        <v>3.8</v>
      </c>
      <c r="AL112" s="289">
        <v>3.8</v>
      </c>
      <c r="AM112" s="289">
        <v>3.8</v>
      </c>
      <c r="AN112" s="289">
        <v>3.8</v>
      </c>
      <c r="AO112" s="289">
        <v>3.8</v>
      </c>
      <c r="AP112" s="289">
        <v>3.5</v>
      </c>
      <c r="AQ112" s="289">
        <v>3.5</v>
      </c>
      <c r="AR112" s="289">
        <v>3.5</v>
      </c>
      <c r="AS112" s="289">
        <v>3.5</v>
      </c>
      <c r="AT112" s="289">
        <v>3.5</v>
      </c>
      <c r="AU112" s="289">
        <v>3.6</v>
      </c>
      <c r="AV112" s="289">
        <v>3.6</v>
      </c>
      <c r="AW112" s="289">
        <v>3.6</v>
      </c>
      <c r="AX112" s="289">
        <v>3.7</v>
      </c>
      <c r="AY112" s="289">
        <v>3.7</v>
      </c>
      <c r="AZ112" s="289">
        <v>3.7</v>
      </c>
      <c r="BA112" s="289">
        <v>3.8</v>
      </c>
      <c r="BB112" s="289">
        <v>3.8</v>
      </c>
      <c r="BC112" s="289">
        <v>3.8</v>
      </c>
      <c r="BD112" s="289">
        <v>3.8</v>
      </c>
      <c r="BE112" s="289">
        <v>3.7</v>
      </c>
      <c r="BF112" s="289">
        <v>3.4</v>
      </c>
      <c r="BG112" s="289">
        <v>3.4</v>
      </c>
      <c r="BH112" s="289">
        <f>_xlfn.IFNA(VLOOKUP(C112,'INFORM Severity - hidden'!$C$5:$G$300,5,FALSE),"-")</f>
        <v>3.4</v>
      </c>
    </row>
    <row r="113" spans="1:60" x14ac:dyDescent="0.25">
      <c r="A113" t="s">
        <v>135</v>
      </c>
      <c r="B113" t="s">
        <v>140</v>
      </c>
      <c r="C113" t="s">
        <v>141</v>
      </c>
      <c r="D113" s="289" t="str">
        <f t="shared" si="1"/>
        <v>Decreasing</v>
      </c>
      <c r="E113" s="289" t="s">
        <v>9718</v>
      </c>
      <c r="F113" s="289">
        <v>2.6</v>
      </c>
      <c r="G113" s="289">
        <v>2.6</v>
      </c>
      <c r="H113" s="289">
        <v>3.5</v>
      </c>
      <c r="I113" s="289">
        <v>3.5</v>
      </c>
      <c r="J113" s="289">
        <v>3.5</v>
      </c>
      <c r="K113" s="289">
        <v>3.5</v>
      </c>
      <c r="L113" s="289">
        <v>3.5</v>
      </c>
      <c r="M113" s="289">
        <v>3.5</v>
      </c>
      <c r="N113" s="289">
        <v>3.5</v>
      </c>
      <c r="O113" s="289">
        <v>3.5</v>
      </c>
      <c r="P113" s="289">
        <v>3.5</v>
      </c>
      <c r="Q113" s="289">
        <v>3.5</v>
      </c>
      <c r="R113" s="289">
        <v>3.5</v>
      </c>
      <c r="S113" s="289">
        <v>3.6</v>
      </c>
      <c r="T113" s="289">
        <v>3.1</v>
      </c>
      <c r="U113" s="289">
        <v>3.1</v>
      </c>
      <c r="V113" s="289">
        <v>3.1</v>
      </c>
      <c r="W113" s="289">
        <v>3</v>
      </c>
      <c r="X113" s="289">
        <v>3</v>
      </c>
      <c r="Y113" s="289">
        <v>3</v>
      </c>
      <c r="Z113" s="289">
        <v>3</v>
      </c>
      <c r="AA113" s="289">
        <v>3</v>
      </c>
      <c r="AB113" s="289">
        <v>3</v>
      </c>
      <c r="AC113" s="289">
        <v>3</v>
      </c>
      <c r="AD113" s="289">
        <v>3</v>
      </c>
      <c r="AE113" s="289">
        <v>2.6</v>
      </c>
      <c r="AF113" s="289">
        <v>2.6</v>
      </c>
      <c r="AG113" s="289">
        <v>2.6</v>
      </c>
      <c r="AH113" s="289">
        <v>2.5</v>
      </c>
      <c r="AI113" s="289">
        <v>2.5</v>
      </c>
      <c r="AJ113" s="289">
        <v>3</v>
      </c>
      <c r="AK113" s="289">
        <v>3</v>
      </c>
      <c r="AL113" s="289">
        <v>3</v>
      </c>
      <c r="AM113" s="289">
        <v>3</v>
      </c>
      <c r="AN113" s="289">
        <v>3</v>
      </c>
      <c r="AO113" s="289">
        <v>3</v>
      </c>
      <c r="AP113" s="289">
        <v>2.9</v>
      </c>
      <c r="AQ113" s="289">
        <v>2.8</v>
      </c>
      <c r="AR113" s="289">
        <v>2.8</v>
      </c>
      <c r="AS113" s="289">
        <v>3.1</v>
      </c>
      <c r="AT113" s="289">
        <v>3.1</v>
      </c>
      <c r="AU113" s="289">
        <v>3.4</v>
      </c>
      <c r="AV113" s="289">
        <v>3.4</v>
      </c>
      <c r="AW113" s="289">
        <v>3.4</v>
      </c>
      <c r="AX113" s="289">
        <v>3.5</v>
      </c>
      <c r="AY113" s="289">
        <v>3.5</v>
      </c>
      <c r="AZ113" s="289">
        <v>3.5</v>
      </c>
      <c r="BA113" s="289">
        <v>3.4</v>
      </c>
      <c r="BB113" s="289">
        <v>3.4</v>
      </c>
      <c r="BC113" s="289">
        <v>3.4</v>
      </c>
      <c r="BD113" s="289">
        <v>3.4</v>
      </c>
      <c r="BE113" s="289">
        <v>3.4</v>
      </c>
      <c r="BF113" s="289">
        <v>3</v>
      </c>
      <c r="BG113" s="289">
        <v>3</v>
      </c>
      <c r="BH113" s="289">
        <f>_xlfn.IFNA(VLOOKUP(C113,'INFORM Severity - hidden'!$C$5:$G$300,5,FALSE),"-")</f>
        <v>3</v>
      </c>
    </row>
    <row r="114" spans="1:60" x14ac:dyDescent="0.25">
      <c r="A114" t="s">
        <v>3215</v>
      </c>
      <c r="B114" t="s">
        <v>3213</v>
      </c>
      <c r="C114" t="s">
        <v>3214</v>
      </c>
      <c r="D114" s="289" t="str">
        <f t="shared" si="1"/>
        <v>Stable</v>
      </c>
      <c r="E114" s="289" t="s">
        <v>9718</v>
      </c>
      <c r="F114" s="289" t="s">
        <v>9718</v>
      </c>
      <c r="G114" s="289" t="s">
        <v>9718</v>
      </c>
      <c r="H114" s="289" t="s">
        <v>9718</v>
      </c>
      <c r="I114" s="289" t="s">
        <v>9718</v>
      </c>
      <c r="J114" s="289" t="s">
        <v>9718</v>
      </c>
      <c r="K114" s="289" t="s">
        <v>9718</v>
      </c>
      <c r="L114" s="289" t="s">
        <v>9718</v>
      </c>
      <c r="M114" s="289" t="s">
        <v>9718</v>
      </c>
      <c r="N114" s="289" t="s">
        <v>9718</v>
      </c>
      <c r="O114" s="289" t="s">
        <v>9718</v>
      </c>
      <c r="P114" s="289" t="s">
        <v>9718</v>
      </c>
      <c r="Q114" s="289" t="s">
        <v>9718</v>
      </c>
      <c r="R114" s="289" t="s">
        <v>9718</v>
      </c>
      <c r="S114" s="289" t="s">
        <v>9718</v>
      </c>
      <c r="T114" s="289" t="s">
        <v>9718</v>
      </c>
      <c r="U114" s="289" t="s">
        <v>9718</v>
      </c>
      <c r="V114" s="289" t="s">
        <v>9718</v>
      </c>
      <c r="W114" s="289" t="s">
        <v>9718</v>
      </c>
      <c r="X114" s="289" t="s">
        <v>9718</v>
      </c>
      <c r="Y114" s="289" t="s">
        <v>9718</v>
      </c>
      <c r="Z114" s="289" t="s">
        <v>9718</v>
      </c>
      <c r="AA114" s="289" t="s">
        <v>9718</v>
      </c>
      <c r="AB114" s="289" t="s">
        <v>9718</v>
      </c>
      <c r="AC114" s="289" t="s">
        <v>9718</v>
      </c>
      <c r="AD114" s="289" t="s">
        <v>9718</v>
      </c>
      <c r="AE114" s="289" t="s">
        <v>9718</v>
      </c>
      <c r="AF114" s="289" t="s">
        <v>9718</v>
      </c>
      <c r="AG114" s="289" t="s">
        <v>9718</v>
      </c>
      <c r="AH114" s="289" t="s">
        <v>9718</v>
      </c>
      <c r="AI114" s="289" t="s">
        <v>9718</v>
      </c>
      <c r="AJ114" s="289" t="s">
        <v>9718</v>
      </c>
      <c r="AK114" s="289" t="s">
        <v>9718</v>
      </c>
      <c r="AL114" s="289" t="s">
        <v>9718</v>
      </c>
      <c r="AM114" s="289" t="s">
        <v>9718</v>
      </c>
      <c r="AN114" s="289" t="s">
        <v>9718</v>
      </c>
      <c r="AO114" s="289" t="s">
        <v>9718</v>
      </c>
      <c r="AP114" s="289" t="s">
        <v>9718</v>
      </c>
      <c r="AQ114" s="289" t="s">
        <v>9718</v>
      </c>
      <c r="AR114" s="289" t="s">
        <v>9718</v>
      </c>
      <c r="AS114" s="289" t="s">
        <v>9718</v>
      </c>
      <c r="AT114" s="289">
        <v>3.4</v>
      </c>
      <c r="AU114" s="289">
        <v>3.4</v>
      </c>
      <c r="AV114" s="289">
        <v>3.4</v>
      </c>
      <c r="AW114" s="289">
        <v>3.4</v>
      </c>
      <c r="AX114" s="289">
        <v>3.4</v>
      </c>
      <c r="AY114" s="289">
        <v>3.4</v>
      </c>
      <c r="AZ114" s="289">
        <v>3.4</v>
      </c>
      <c r="BA114" s="289">
        <v>3.4</v>
      </c>
      <c r="BB114" s="289">
        <v>3.4</v>
      </c>
      <c r="BC114" s="289">
        <v>3.4</v>
      </c>
      <c r="BD114" s="289">
        <v>3.4</v>
      </c>
      <c r="BE114" s="289">
        <v>3.4</v>
      </c>
      <c r="BF114" s="289">
        <v>3.4</v>
      </c>
      <c r="BG114" s="289">
        <v>3.4</v>
      </c>
      <c r="BH114" s="289">
        <f>_xlfn.IFNA(VLOOKUP(C114,'INFORM Severity - hidden'!$C$5:$G$300,5,FALSE),"-")</f>
        <v>3.4</v>
      </c>
    </row>
    <row r="115" spans="1:60" x14ac:dyDescent="0.25">
      <c r="C115" t="s">
        <v>9770</v>
      </c>
      <c r="D115" s="289" t="str">
        <f t="shared" si="1"/>
        <v>-</v>
      </c>
      <c r="E115" s="289">
        <v>2.2000000000000002</v>
      </c>
      <c r="F115" s="289">
        <v>2.2000000000000002</v>
      </c>
      <c r="G115" s="289">
        <v>2.1</v>
      </c>
      <c r="H115" s="289">
        <v>2.1</v>
      </c>
      <c r="I115" s="289">
        <v>2.1</v>
      </c>
      <c r="J115" s="289">
        <v>2.1</v>
      </c>
      <c r="K115" s="289">
        <v>2.1</v>
      </c>
      <c r="L115" s="289">
        <v>2.1</v>
      </c>
      <c r="M115" s="289">
        <v>2.1</v>
      </c>
      <c r="N115" s="289">
        <v>2.2000000000000002</v>
      </c>
      <c r="O115" s="289">
        <v>2.2000000000000002</v>
      </c>
      <c r="P115" s="289">
        <v>2.2000000000000002</v>
      </c>
      <c r="Q115" s="289">
        <v>2.2000000000000002</v>
      </c>
      <c r="R115" s="289">
        <v>2.2000000000000002</v>
      </c>
      <c r="S115" s="289">
        <v>2.4</v>
      </c>
      <c r="T115" s="289">
        <v>2.4</v>
      </c>
      <c r="U115" s="289">
        <v>2.4</v>
      </c>
      <c r="V115" s="289">
        <v>2.4</v>
      </c>
      <c r="W115" s="289">
        <v>2.4</v>
      </c>
      <c r="X115" s="289">
        <v>2.4</v>
      </c>
      <c r="Y115" s="289">
        <v>2.2999999999999998</v>
      </c>
      <c r="Z115" s="289">
        <v>2.5</v>
      </c>
      <c r="AA115" s="289">
        <v>2.5</v>
      </c>
      <c r="AB115" s="289">
        <v>2.5</v>
      </c>
      <c r="AC115" s="289">
        <v>2.5</v>
      </c>
      <c r="AD115" s="289">
        <v>2.5</v>
      </c>
      <c r="AE115" s="289">
        <v>2.5</v>
      </c>
      <c r="AF115" s="289">
        <v>2.5</v>
      </c>
      <c r="AG115" s="289">
        <v>2.5</v>
      </c>
      <c r="AH115" s="289">
        <v>2.5</v>
      </c>
      <c r="AI115" s="289">
        <v>2.5</v>
      </c>
      <c r="AJ115" s="289">
        <v>2.5</v>
      </c>
      <c r="AK115" s="289">
        <v>2</v>
      </c>
      <c r="AL115" s="289">
        <v>2</v>
      </c>
      <c r="AM115" s="289">
        <v>2.2000000000000002</v>
      </c>
      <c r="AN115" s="289">
        <v>2.2000000000000002</v>
      </c>
      <c r="AO115" s="289">
        <v>2.2000000000000002</v>
      </c>
      <c r="AP115" s="289">
        <v>2.2000000000000002</v>
      </c>
      <c r="AQ115" s="289">
        <v>2.2000000000000002</v>
      </c>
      <c r="AR115" s="289">
        <v>2.2000000000000002</v>
      </c>
      <c r="AS115" s="289">
        <v>2.1</v>
      </c>
      <c r="AT115" s="289">
        <v>2.1</v>
      </c>
      <c r="AU115" s="289">
        <v>2.1</v>
      </c>
      <c r="AV115" s="289">
        <v>2</v>
      </c>
      <c r="AW115" s="289">
        <v>2</v>
      </c>
      <c r="AX115" s="289">
        <v>2.1</v>
      </c>
      <c r="AY115" s="289" t="s">
        <v>9718</v>
      </c>
      <c r="AZ115" s="289" t="s">
        <v>9718</v>
      </c>
      <c r="BA115" s="289" t="s">
        <v>9718</v>
      </c>
      <c r="BB115" s="289" t="s">
        <v>9718</v>
      </c>
      <c r="BC115" s="289" t="s">
        <v>9718</v>
      </c>
      <c r="BD115" s="289" t="s">
        <v>9718</v>
      </c>
      <c r="BE115" s="289" t="s">
        <v>9718</v>
      </c>
      <c r="BF115" s="289" t="s">
        <v>9718</v>
      </c>
      <c r="BG115" s="289" t="s">
        <v>9718</v>
      </c>
      <c r="BH115" s="289" t="str">
        <f>_xlfn.IFNA(VLOOKUP(C115,'INFORM Severity - hidden'!$C$5:$G$300,5,FALSE),"-")</f>
        <v>-</v>
      </c>
    </row>
    <row r="116" spans="1:60" x14ac:dyDescent="0.25">
      <c r="C116" t="s">
        <v>9771</v>
      </c>
      <c r="D116" s="289" t="str">
        <f t="shared" si="1"/>
        <v>-</v>
      </c>
      <c r="E116" s="289" t="s">
        <v>9718</v>
      </c>
      <c r="F116" s="289" t="s">
        <v>9718</v>
      </c>
      <c r="G116" s="289" t="s">
        <v>9718</v>
      </c>
      <c r="H116" s="289" t="s">
        <v>9718</v>
      </c>
      <c r="I116" s="289" t="s">
        <v>9718</v>
      </c>
      <c r="J116" s="289" t="s">
        <v>9718</v>
      </c>
      <c r="K116" s="289" t="s">
        <v>9718</v>
      </c>
      <c r="L116" s="289" t="s">
        <v>9718</v>
      </c>
      <c r="M116" s="289" t="s">
        <v>9718</v>
      </c>
      <c r="N116" s="289" t="s">
        <v>9718</v>
      </c>
      <c r="O116" s="289" t="s">
        <v>9718</v>
      </c>
      <c r="P116" s="289" t="s">
        <v>9718</v>
      </c>
      <c r="Q116" s="289" t="s">
        <v>9718</v>
      </c>
      <c r="R116" s="289" t="s">
        <v>9718</v>
      </c>
      <c r="S116" s="289" t="s">
        <v>9718</v>
      </c>
      <c r="T116" s="289" t="s">
        <v>9718</v>
      </c>
      <c r="U116" s="289" t="s">
        <v>9718</v>
      </c>
      <c r="V116" s="289" t="s">
        <v>9718</v>
      </c>
      <c r="W116" s="289" t="s">
        <v>9718</v>
      </c>
      <c r="X116" s="289" t="s">
        <v>9718</v>
      </c>
      <c r="Y116" s="289" t="s">
        <v>9718</v>
      </c>
      <c r="Z116" s="289" t="s">
        <v>9718</v>
      </c>
      <c r="AA116" s="289" t="s">
        <v>9718</v>
      </c>
      <c r="AB116" s="289" t="s">
        <v>9718</v>
      </c>
      <c r="AC116" s="289" t="s">
        <v>9718</v>
      </c>
      <c r="AD116" s="289" t="s">
        <v>9718</v>
      </c>
      <c r="AE116" s="289" t="s">
        <v>9718</v>
      </c>
      <c r="AF116" s="289" t="s">
        <v>9718</v>
      </c>
      <c r="AG116" s="289" t="s">
        <v>9718</v>
      </c>
      <c r="AH116" s="289" t="s">
        <v>9718</v>
      </c>
      <c r="AI116" s="289" t="s">
        <v>9718</v>
      </c>
      <c r="AJ116" s="289" t="s">
        <v>9718</v>
      </c>
      <c r="AK116" s="289" t="s">
        <v>9718</v>
      </c>
      <c r="AL116" s="289" t="s">
        <v>9718</v>
      </c>
      <c r="AM116" s="289" t="s">
        <v>9718</v>
      </c>
      <c r="AN116" s="289" t="s">
        <v>9718</v>
      </c>
      <c r="AO116" s="289" t="s">
        <v>9718</v>
      </c>
      <c r="AP116" s="289" t="s">
        <v>9718</v>
      </c>
      <c r="AQ116" s="289" t="s">
        <v>9718</v>
      </c>
      <c r="AR116" s="289" t="s">
        <v>9718</v>
      </c>
      <c r="AS116" s="289" t="s">
        <v>9718</v>
      </c>
      <c r="AT116" s="289" t="s">
        <v>9718</v>
      </c>
      <c r="AU116" s="289" t="s">
        <v>9718</v>
      </c>
      <c r="AV116" s="289" t="s">
        <v>9718</v>
      </c>
      <c r="AW116" s="289" t="s">
        <v>9718</v>
      </c>
      <c r="AX116" s="289" t="s">
        <v>9718</v>
      </c>
      <c r="AY116" s="289">
        <v>2.2000000000000002</v>
      </c>
      <c r="AZ116" s="289">
        <v>2.2000000000000002</v>
      </c>
      <c r="BA116" s="289">
        <v>2.2000000000000002</v>
      </c>
      <c r="BB116" s="289">
        <v>2.2000000000000002</v>
      </c>
      <c r="BC116" s="289" t="s">
        <v>9718</v>
      </c>
      <c r="BD116" s="289" t="s">
        <v>9718</v>
      </c>
      <c r="BE116" s="289" t="s">
        <v>9718</v>
      </c>
      <c r="BF116" s="289" t="s">
        <v>9718</v>
      </c>
      <c r="BG116" s="289" t="s">
        <v>9718</v>
      </c>
      <c r="BH116" s="289" t="str">
        <f>_xlfn.IFNA(VLOOKUP(C116,'INFORM Severity - hidden'!$C$5:$G$300,5,FALSE),"-")</f>
        <v>-</v>
      </c>
    </row>
    <row r="117" spans="1:60" x14ac:dyDescent="0.25">
      <c r="A117" t="s">
        <v>382</v>
      </c>
      <c r="B117" t="s">
        <v>380</v>
      </c>
      <c r="C117" t="s">
        <v>381</v>
      </c>
      <c r="D117" s="289" t="str">
        <f t="shared" si="1"/>
        <v>Stable</v>
      </c>
      <c r="E117" s="289" t="s">
        <v>9718</v>
      </c>
      <c r="F117" s="289" t="s">
        <v>9718</v>
      </c>
      <c r="G117" s="289" t="s">
        <v>9718</v>
      </c>
      <c r="H117" s="289" t="s">
        <v>9718</v>
      </c>
      <c r="I117" s="289" t="s">
        <v>9718</v>
      </c>
      <c r="J117" s="289" t="s">
        <v>9718</v>
      </c>
      <c r="K117" s="289" t="s">
        <v>9718</v>
      </c>
      <c r="L117" s="289" t="s">
        <v>9718</v>
      </c>
      <c r="M117" s="289" t="s">
        <v>9718</v>
      </c>
      <c r="N117" s="289" t="s">
        <v>9718</v>
      </c>
      <c r="O117" s="289" t="s">
        <v>9718</v>
      </c>
      <c r="P117" s="289" t="s">
        <v>9718</v>
      </c>
      <c r="Q117" s="289" t="s">
        <v>9718</v>
      </c>
      <c r="R117" s="289" t="s">
        <v>9718</v>
      </c>
      <c r="S117" s="289" t="s">
        <v>9718</v>
      </c>
      <c r="T117" s="289" t="s">
        <v>9718</v>
      </c>
      <c r="U117" s="289" t="s">
        <v>9718</v>
      </c>
      <c r="V117" s="289" t="s">
        <v>9718</v>
      </c>
      <c r="W117" s="289" t="s">
        <v>9718</v>
      </c>
      <c r="X117" s="289" t="s">
        <v>9718</v>
      </c>
      <c r="Y117" s="289" t="s">
        <v>9718</v>
      </c>
      <c r="Z117" s="289" t="s">
        <v>9718</v>
      </c>
      <c r="AA117" s="289" t="s">
        <v>9718</v>
      </c>
      <c r="AB117" s="289" t="s">
        <v>9718</v>
      </c>
      <c r="AC117" s="289" t="s">
        <v>9718</v>
      </c>
      <c r="AD117" s="289" t="s">
        <v>9718</v>
      </c>
      <c r="AE117" s="289" t="s">
        <v>9718</v>
      </c>
      <c r="AF117" s="289" t="s">
        <v>9718</v>
      </c>
      <c r="AG117" s="289" t="s">
        <v>9718</v>
      </c>
      <c r="AH117" s="289" t="s">
        <v>9718</v>
      </c>
      <c r="AI117" s="289" t="s">
        <v>9718</v>
      </c>
      <c r="AJ117" s="289" t="s">
        <v>9718</v>
      </c>
      <c r="AK117" s="289" t="s">
        <v>9718</v>
      </c>
      <c r="AL117" s="289" t="s">
        <v>9718</v>
      </c>
      <c r="AM117" s="289" t="s">
        <v>9718</v>
      </c>
      <c r="AN117" s="289" t="s">
        <v>9718</v>
      </c>
      <c r="AO117" s="289" t="s">
        <v>9718</v>
      </c>
      <c r="AP117" s="289" t="s">
        <v>9718</v>
      </c>
      <c r="AQ117" s="289" t="s">
        <v>9718</v>
      </c>
      <c r="AR117" s="289" t="s">
        <v>9718</v>
      </c>
      <c r="AS117" s="289" t="s">
        <v>9718</v>
      </c>
      <c r="AT117" s="289" t="s">
        <v>9718</v>
      </c>
      <c r="AU117" s="289">
        <v>2.1</v>
      </c>
      <c r="AV117" s="289">
        <v>2.1</v>
      </c>
      <c r="AW117" s="289">
        <v>2.1</v>
      </c>
      <c r="AX117" s="289">
        <v>2.2000000000000002</v>
      </c>
      <c r="AY117" s="289">
        <v>2.2000000000000002</v>
      </c>
      <c r="AZ117" s="289">
        <v>2.2000000000000002</v>
      </c>
      <c r="BA117" s="289">
        <v>2.2000000000000002</v>
      </c>
      <c r="BB117" s="289">
        <v>2.2000000000000002</v>
      </c>
      <c r="BC117" s="289">
        <v>2.2000000000000002</v>
      </c>
      <c r="BD117" s="289">
        <v>2.2000000000000002</v>
      </c>
      <c r="BE117" s="289">
        <v>2.2000000000000002</v>
      </c>
      <c r="BF117" s="289">
        <v>2.1</v>
      </c>
      <c r="BG117" s="289">
        <v>2.2000000000000002</v>
      </c>
      <c r="BH117" s="289">
        <f>_xlfn.IFNA(VLOOKUP(C117,'INFORM Severity - hidden'!$C$5:$G$300,5,FALSE),"-")</f>
        <v>2.2000000000000002</v>
      </c>
    </row>
    <row r="118" spans="1:60" x14ac:dyDescent="0.25">
      <c r="A118" t="s">
        <v>1424</v>
      </c>
      <c r="B118" t="s">
        <v>1422</v>
      </c>
      <c r="C118" t="s">
        <v>1423</v>
      </c>
      <c r="D118" s="289" t="str">
        <f t="shared" si="1"/>
        <v>Stable</v>
      </c>
      <c r="E118" s="289" t="s">
        <v>9718</v>
      </c>
      <c r="F118" s="289" t="s">
        <v>9718</v>
      </c>
      <c r="G118" s="289" t="s">
        <v>9718</v>
      </c>
      <c r="H118" s="289" t="s">
        <v>9718</v>
      </c>
      <c r="I118" s="289" t="s">
        <v>9718</v>
      </c>
      <c r="J118" s="289" t="s">
        <v>9718</v>
      </c>
      <c r="K118" s="289" t="s">
        <v>9718</v>
      </c>
      <c r="L118" s="289" t="s">
        <v>9718</v>
      </c>
      <c r="M118" s="289" t="s">
        <v>9718</v>
      </c>
      <c r="N118" s="289" t="s">
        <v>9718</v>
      </c>
      <c r="O118" s="289" t="s">
        <v>9718</v>
      </c>
      <c r="P118" s="289" t="s">
        <v>9718</v>
      </c>
      <c r="Q118" s="289" t="s">
        <v>9718</v>
      </c>
      <c r="R118" s="289" t="s">
        <v>9718</v>
      </c>
      <c r="S118" s="289" t="s">
        <v>9718</v>
      </c>
      <c r="T118" s="289" t="s">
        <v>9718</v>
      </c>
      <c r="U118" s="289" t="s">
        <v>9718</v>
      </c>
      <c r="V118" s="289" t="s">
        <v>9718</v>
      </c>
      <c r="W118" s="289" t="s">
        <v>9718</v>
      </c>
      <c r="X118" s="289" t="s">
        <v>9718</v>
      </c>
      <c r="Y118" s="289" t="s">
        <v>9718</v>
      </c>
      <c r="Z118" s="289" t="s">
        <v>9718</v>
      </c>
      <c r="AA118" s="289" t="s">
        <v>9718</v>
      </c>
      <c r="AB118" s="289" t="s">
        <v>9718</v>
      </c>
      <c r="AC118" s="289" t="s">
        <v>9718</v>
      </c>
      <c r="AD118" s="289" t="s">
        <v>9718</v>
      </c>
      <c r="AE118" s="289" t="s">
        <v>9718</v>
      </c>
      <c r="AF118" s="289" t="s">
        <v>9718</v>
      </c>
      <c r="AG118" s="289" t="s">
        <v>9718</v>
      </c>
      <c r="AH118" s="289" t="s">
        <v>9718</v>
      </c>
      <c r="AI118" s="289" t="s">
        <v>9718</v>
      </c>
      <c r="AJ118" s="289" t="s">
        <v>9718</v>
      </c>
      <c r="AK118" s="289" t="s">
        <v>9718</v>
      </c>
      <c r="AL118" s="289" t="s">
        <v>9718</v>
      </c>
      <c r="AM118" s="289" t="s">
        <v>9718</v>
      </c>
      <c r="AN118" s="289" t="s">
        <v>9718</v>
      </c>
      <c r="AO118" s="289" t="s">
        <v>9718</v>
      </c>
      <c r="AP118" s="289" t="s">
        <v>9718</v>
      </c>
      <c r="AQ118" s="289">
        <v>1.4</v>
      </c>
      <c r="AR118" s="289">
        <v>1.2</v>
      </c>
      <c r="AS118" s="289">
        <v>1.2</v>
      </c>
      <c r="AT118" s="289">
        <v>1.2</v>
      </c>
      <c r="AU118" s="289">
        <v>2.2999999999999998</v>
      </c>
      <c r="AV118" s="289">
        <v>2.2999999999999998</v>
      </c>
      <c r="AW118" s="289">
        <v>2.4</v>
      </c>
      <c r="AX118" s="289">
        <v>2.4</v>
      </c>
      <c r="AY118" s="289">
        <v>2.4</v>
      </c>
      <c r="AZ118" s="289">
        <v>1.9</v>
      </c>
      <c r="BA118" s="289">
        <v>1.9</v>
      </c>
      <c r="BB118" s="289">
        <v>1.9</v>
      </c>
      <c r="BC118" s="289">
        <v>1.9</v>
      </c>
      <c r="BD118" s="289">
        <v>1.9</v>
      </c>
      <c r="BE118" s="289">
        <v>1.9</v>
      </c>
      <c r="BF118" s="289">
        <v>1.9</v>
      </c>
      <c r="BG118" s="289">
        <v>1.9</v>
      </c>
      <c r="BH118" s="289">
        <f>_xlfn.IFNA(VLOOKUP(C118,'INFORM Severity - hidden'!$C$5:$G$300,5,FALSE),"-")</f>
        <v>1.9</v>
      </c>
    </row>
    <row r="119" spans="1:60" x14ac:dyDescent="0.25">
      <c r="A119" t="s">
        <v>1911</v>
      </c>
      <c r="B119" t="s">
        <v>2265</v>
      </c>
      <c r="C119" t="s">
        <v>2266</v>
      </c>
      <c r="D119" s="289" t="str">
        <f t="shared" si="1"/>
        <v>Decreasing</v>
      </c>
      <c r="E119" s="289" t="s">
        <v>9718</v>
      </c>
      <c r="F119" s="289">
        <v>2.8</v>
      </c>
      <c r="G119" s="289">
        <v>2.8</v>
      </c>
      <c r="H119" s="289">
        <v>2.9</v>
      </c>
      <c r="I119" s="289">
        <v>2.9</v>
      </c>
      <c r="J119" s="289" t="s">
        <v>9718</v>
      </c>
      <c r="K119" s="289" t="s">
        <v>9718</v>
      </c>
      <c r="L119" s="289" t="s">
        <v>9718</v>
      </c>
      <c r="M119" s="289" t="s">
        <v>9718</v>
      </c>
      <c r="N119" s="289" t="s">
        <v>9718</v>
      </c>
      <c r="O119" s="289" t="s">
        <v>9718</v>
      </c>
      <c r="P119" s="289" t="s">
        <v>9718</v>
      </c>
      <c r="Q119" s="289" t="s">
        <v>9718</v>
      </c>
      <c r="R119" s="289" t="s">
        <v>9718</v>
      </c>
      <c r="S119" s="289" t="s">
        <v>9718</v>
      </c>
      <c r="T119" s="289" t="s">
        <v>9718</v>
      </c>
      <c r="U119" s="289" t="s">
        <v>9718</v>
      </c>
      <c r="V119" s="289" t="s">
        <v>9718</v>
      </c>
      <c r="W119" s="289" t="s">
        <v>9718</v>
      </c>
      <c r="X119" s="289" t="s">
        <v>9718</v>
      </c>
      <c r="Y119" s="289" t="s">
        <v>9718</v>
      </c>
      <c r="Z119" s="289" t="s">
        <v>9718</v>
      </c>
      <c r="AA119" s="289" t="s">
        <v>9718</v>
      </c>
      <c r="AB119" s="289" t="s">
        <v>9718</v>
      </c>
      <c r="AC119" s="289" t="s">
        <v>9718</v>
      </c>
      <c r="AD119" s="289" t="s">
        <v>9718</v>
      </c>
      <c r="AE119" s="289" t="s">
        <v>9718</v>
      </c>
      <c r="AF119" s="289" t="s">
        <v>9718</v>
      </c>
      <c r="AG119" s="289" t="s">
        <v>9718</v>
      </c>
      <c r="AH119" s="289" t="s">
        <v>9718</v>
      </c>
      <c r="AI119" s="289" t="s">
        <v>9718</v>
      </c>
      <c r="AJ119" s="289" t="s">
        <v>9718</v>
      </c>
      <c r="AK119" s="289" t="s">
        <v>9718</v>
      </c>
      <c r="AL119" s="289" t="s">
        <v>9718</v>
      </c>
      <c r="AM119" s="289" t="s">
        <v>9718</v>
      </c>
      <c r="AN119" s="289" t="s">
        <v>9718</v>
      </c>
      <c r="AO119" s="289">
        <v>2.7</v>
      </c>
      <c r="AP119" s="289">
        <v>3</v>
      </c>
      <c r="AQ119" s="289">
        <v>3</v>
      </c>
      <c r="AR119" s="289">
        <v>3</v>
      </c>
      <c r="AS119" s="289">
        <v>3</v>
      </c>
      <c r="AT119" s="289">
        <v>3</v>
      </c>
      <c r="AU119" s="289">
        <v>2.9</v>
      </c>
      <c r="AV119" s="289">
        <v>2.9</v>
      </c>
      <c r="AW119" s="289">
        <v>2.5</v>
      </c>
      <c r="AX119" s="289">
        <v>2.5</v>
      </c>
      <c r="AY119" s="289">
        <v>2.9</v>
      </c>
      <c r="AZ119" s="289">
        <v>2.9</v>
      </c>
      <c r="BA119" s="289" t="s">
        <v>9718</v>
      </c>
      <c r="BB119" s="289">
        <v>2.9</v>
      </c>
      <c r="BC119" s="289">
        <v>3</v>
      </c>
      <c r="BD119" s="289">
        <v>3</v>
      </c>
      <c r="BE119" s="289">
        <v>2.9</v>
      </c>
      <c r="BF119" s="289">
        <v>2.9</v>
      </c>
      <c r="BG119" s="289">
        <v>2.9</v>
      </c>
      <c r="BH119" s="289">
        <f>_xlfn.IFNA(VLOOKUP(C119,'INFORM Severity - hidden'!$C$5:$G$300,5,FALSE),"-")</f>
        <v>2.9</v>
      </c>
    </row>
    <row r="120" spans="1:60" x14ac:dyDescent="0.25">
      <c r="A120" t="s">
        <v>1911</v>
      </c>
      <c r="B120" t="s">
        <v>1909</v>
      </c>
      <c r="C120" t="s">
        <v>1910</v>
      </c>
      <c r="D120" s="289" t="str">
        <f t="shared" si="1"/>
        <v>Decreasing</v>
      </c>
      <c r="E120" s="289" t="s">
        <v>9718</v>
      </c>
      <c r="F120" s="289">
        <v>3</v>
      </c>
      <c r="G120" s="289">
        <v>3</v>
      </c>
      <c r="H120" s="289">
        <v>2.9</v>
      </c>
      <c r="I120" s="289">
        <v>2.9</v>
      </c>
      <c r="J120" s="289">
        <v>2.9</v>
      </c>
      <c r="K120" s="289">
        <v>2.8</v>
      </c>
      <c r="L120" s="289">
        <v>2.8</v>
      </c>
      <c r="M120" s="289">
        <v>2.6</v>
      </c>
      <c r="N120" s="289">
        <v>2.4</v>
      </c>
      <c r="O120" s="289">
        <v>2.4</v>
      </c>
      <c r="P120" s="289">
        <v>2.4</v>
      </c>
      <c r="Q120" s="289">
        <v>2.7</v>
      </c>
      <c r="R120" s="289">
        <v>2.7</v>
      </c>
      <c r="S120" s="289">
        <v>2.7</v>
      </c>
      <c r="T120" s="289">
        <v>2.7</v>
      </c>
      <c r="U120" s="289">
        <v>2.6</v>
      </c>
      <c r="V120" s="289">
        <v>2.6</v>
      </c>
      <c r="W120" s="289">
        <v>2.6</v>
      </c>
      <c r="X120" s="289">
        <v>2.6</v>
      </c>
      <c r="Y120" s="289">
        <v>2.6</v>
      </c>
      <c r="Z120" s="289">
        <v>2.5</v>
      </c>
      <c r="AA120" s="289">
        <v>2.5</v>
      </c>
      <c r="AB120" s="289">
        <v>2.5</v>
      </c>
      <c r="AC120" s="289">
        <v>3</v>
      </c>
      <c r="AD120" s="289">
        <v>3</v>
      </c>
      <c r="AE120" s="289">
        <v>3</v>
      </c>
      <c r="AF120" s="289">
        <v>3</v>
      </c>
      <c r="AG120" s="289">
        <v>3.1</v>
      </c>
      <c r="AH120" s="289">
        <v>3.1</v>
      </c>
      <c r="AI120" s="289">
        <v>2.8</v>
      </c>
      <c r="AJ120" s="289">
        <v>2.8</v>
      </c>
      <c r="AK120" s="289">
        <v>2.8</v>
      </c>
      <c r="AL120" s="289">
        <v>2.8</v>
      </c>
      <c r="AM120" s="289">
        <v>2.9</v>
      </c>
      <c r="AN120" s="289">
        <v>2.8</v>
      </c>
      <c r="AO120" s="289">
        <v>2.9</v>
      </c>
      <c r="AP120" s="289">
        <v>3</v>
      </c>
      <c r="AQ120" s="289">
        <v>3</v>
      </c>
      <c r="AR120" s="289">
        <v>2.9</v>
      </c>
      <c r="AS120" s="289">
        <v>2.9</v>
      </c>
      <c r="AT120" s="289">
        <v>2.9</v>
      </c>
      <c r="AU120" s="289">
        <v>2.5</v>
      </c>
      <c r="AV120" s="289">
        <v>2.6</v>
      </c>
      <c r="AW120" s="289">
        <v>2.2000000000000002</v>
      </c>
      <c r="AX120" s="289">
        <v>2.2000000000000002</v>
      </c>
      <c r="AY120" s="289">
        <v>2.7</v>
      </c>
      <c r="AZ120" s="289">
        <v>3</v>
      </c>
      <c r="BA120" s="289">
        <v>2.7</v>
      </c>
      <c r="BB120" s="289">
        <v>2.7</v>
      </c>
      <c r="BC120" s="289">
        <v>2.7</v>
      </c>
      <c r="BD120" s="289">
        <v>2.7</v>
      </c>
      <c r="BE120" s="289">
        <v>2.5</v>
      </c>
      <c r="BF120" s="289">
        <v>2.5</v>
      </c>
      <c r="BG120" s="289">
        <v>2.5</v>
      </c>
      <c r="BH120" s="289">
        <f>_xlfn.IFNA(VLOOKUP(C120,'INFORM Severity - hidden'!$C$5:$G$300,5,FALSE),"-")</f>
        <v>2.5</v>
      </c>
    </row>
    <row r="121" spans="1:60" x14ac:dyDescent="0.25">
      <c r="C121" t="s">
        <v>9772</v>
      </c>
      <c r="D121" s="289" t="str">
        <f t="shared" si="1"/>
        <v>-</v>
      </c>
      <c r="E121" s="289" t="s">
        <v>9718</v>
      </c>
      <c r="F121" s="289">
        <v>1.7</v>
      </c>
      <c r="G121" s="289">
        <v>1.8</v>
      </c>
      <c r="H121" s="289">
        <v>2.2999999999999998</v>
      </c>
      <c r="I121" s="289">
        <v>2.4</v>
      </c>
      <c r="J121" s="289" t="s">
        <v>9718</v>
      </c>
      <c r="K121" s="289" t="s">
        <v>9718</v>
      </c>
      <c r="L121" s="289" t="s">
        <v>9718</v>
      </c>
      <c r="M121" s="289" t="s">
        <v>9718</v>
      </c>
      <c r="N121" s="289" t="s">
        <v>9718</v>
      </c>
      <c r="O121" s="289" t="s">
        <v>9718</v>
      </c>
      <c r="P121" s="289" t="s">
        <v>9718</v>
      </c>
      <c r="Q121" s="289" t="s">
        <v>9718</v>
      </c>
      <c r="R121" s="289" t="s">
        <v>9718</v>
      </c>
      <c r="S121" s="289" t="s">
        <v>9718</v>
      </c>
      <c r="T121" s="289" t="s">
        <v>9718</v>
      </c>
      <c r="U121" s="289" t="s">
        <v>9718</v>
      </c>
      <c r="V121" s="289" t="s">
        <v>9718</v>
      </c>
      <c r="W121" s="289" t="s">
        <v>9718</v>
      </c>
      <c r="X121" s="289" t="s">
        <v>9718</v>
      </c>
      <c r="Y121" s="289" t="s">
        <v>9718</v>
      </c>
      <c r="Z121" s="289" t="s">
        <v>9718</v>
      </c>
      <c r="AA121" s="289" t="s">
        <v>9718</v>
      </c>
      <c r="AB121" s="289" t="s">
        <v>9718</v>
      </c>
      <c r="AC121" s="289" t="s">
        <v>9718</v>
      </c>
      <c r="AD121" s="289" t="s">
        <v>9718</v>
      </c>
      <c r="AE121" s="289" t="s">
        <v>9718</v>
      </c>
      <c r="AF121" s="289" t="s">
        <v>9718</v>
      </c>
      <c r="AG121" s="289" t="s">
        <v>9718</v>
      </c>
      <c r="AH121" s="289" t="s">
        <v>9718</v>
      </c>
      <c r="AI121" s="289" t="s">
        <v>9718</v>
      </c>
      <c r="AJ121" s="289" t="s">
        <v>9718</v>
      </c>
      <c r="AK121" s="289" t="s">
        <v>9718</v>
      </c>
      <c r="AL121" s="289" t="s">
        <v>9718</v>
      </c>
      <c r="AM121" s="289" t="s">
        <v>9718</v>
      </c>
      <c r="AN121" s="289" t="s">
        <v>9718</v>
      </c>
      <c r="AO121" s="289" t="s">
        <v>9718</v>
      </c>
      <c r="AP121" s="289" t="s">
        <v>9718</v>
      </c>
      <c r="AQ121" s="289" t="s">
        <v>9718</v>
      </c>
      <c r="AR121" s="289" t="s">
        <v>9718</v>
      </c>
      <c r="AS121" s="289" t="s">
        <v>9718</v>
      </c>
      <c r="AT121" s="289" t="s">
        <v>9718</v>
      </c>
      <c r="AU121" s="289" t="s">
        <v>9718</v>
      </c>
      <c r="AV121" s="289" t="s">
        <v>9718</v>
      </c>
      <c r="AW121" s="289" t="s">
        <v>9718</v>
      </c>
      <c r="AX121" s="289" t="s">
        <v>9718</v>
      </c>
      <c r="AY121" s="289" t="s">
        <v>9718</v>
      </c>
      <c r="AZ121" s="289" t="s">
        <v>9718</v>
      </c>
      <c r="BA121" s="289" t="s">
        <v>9718</v>
      </c>
      <c r="BB121" s="289" t="s">
        <v>9718</v>
      </c>
      <c r="BC121" s="289" t="s">
        <v>9718</v>
      </c>
      <c r="BD121" s="289" t="s">
        <v>9718</v>
      </c>
      <c r="BE121" s="289" t="s">
        <v>9718</v>
      </c>
      <c r="BF121" s="289" t="s">
        <v>9718</v>
      </c>
      <c r="BG121" s="289" t="s">
        <v>9718</v>
      </c>
      <c r="BH121" s="289" t="str">
        <f>_xlfn.IFNA(VLOOKUP(C121,'INFORM Severity - hidden'!$C$5:$G$300,5,FALSE),"-")</f>
        <v>-</v>
      </c>
    </row>
    <row r="122" spans="1:60" x14ac:dyDescent="0.25">
      <c r="C122" t="s">
        <v>9773</v>
      </c>
      <c r="D122" s="289" t="str">
        <f t="shared" si="1"/>
        <v>-</v>
      </c>
      <c r="E122" s="289" t="s">
        <v>9718</v>
      </c>
      <c r="F122" s="289" t="s">
        <v>9718</v>
      </c>
      <c r="G122" s="289" t="s">
        <v>9718</v>
      </c>
      <c r="H122" s="289" t="s">
        <v>9718</v>
      </c>
      <c r="I122" s="289" t="s">
        <v>9718</v>
      </c>
      <c r="J122" s="289" t="s">
        <v>9718</v>
      </c>
      <c r="K122" s="289" t="s">
        <v>9718</v>
      </c>
      <c r="L122" s="289" t="s">
        <v>9718</v>
      </c>
      <c r="M122" s="289" t="s">
        <v>9718</v>
      </c>
      <c r="N122" s="289" t="s">
        <v>9718</v>
      </c>
      <c r="O122" s="289" t="s">
        <v>9718</v>
      </c>
      <c r="P122" s="289" t="s">
        <v>9718</v>
      </c>
      <c r="Q122" s="289" t="s">
        <v>9718</v>
      </c>
      <c r="R122" s="289">
        <v>1.2</v>
      </c>
      <c r="S122" s="289">
        <v>1.3</v>
      </c>
      <c r="T122" s="289">
        <v>1.3</v>
      </c>
      <c r="U122" s="289">
        <v>1.3</v>
      </c>
      <c r="V122" s="289">
        <v>1.3</v>
      </c>
      <c r="W122" s="289">
        <v>1.3</v>
      </c>
      <c r="X122" s="289">
        <v>1.3</v>
      </c>
      <c r="Y122" s="289">
        <v>1.3</v>
      </c>
      <c r="Z122" s="289">
        <v>1.3</v>
      </c>
      <c r="AA122" s="289">
        <v>1.1000000000000001</v>
      </c>
      <c r="AB122" s="289">
        <v>1.1000000000000001</v>
      </c>
      <c r="AC122" s="289" t="s">
        <v>9718</v>
      </c>
      <c r="AD122" s="289" t="s">
        <v>9718</v>
      </c>
      <c r="AE122" s="289" t="s">
        <v>9718</v>
      </c>
      <c r="AF122" s="289" t="s">
        <v>9718</v>
      </c>
      <c r="AG122" s="289" t="s">
        <v>9718</v>
      </c>
      <c r="AH122" s="289" t="s">
        <v>9718</v>
      </c>
      <c r="AI122" s="289" t="s">
        <v>9718</v>
      </c>
      <c r="AJ122" s="289" t="s">
        <v>9718</v>
      </c>
      <c r="AK122" s="289" t="s">
        <v>9718</v>
      </c>
      <c r="AL122" s="289" t="s">
        <v>9718</v>
      </c>
      <c r="AM122" s="289" t="s">
        <v>9718</v>
      </c>
      <c r="AN122" s="289" t="s">
        <v>9718</v>
      </c>
      <c r="AO122" s="289" t="s">
        <v>9718</v>
      </c>
      <c r="AP122" s="289" t="s">
        <v>9718</v>
      </c>
      <c r="AQ122" s="289" t="s">
        <v>9718</v>
      </c>
      <c r="AR122" s="289" t="s">
        <v>9718</v>
      </c>
      <c r="AS122" s="289" t="s">
        <v>9718</v>
      </c>
      <c r="AT122" s="289" t="s">
        <v>9718</v>
      </c>
      <c r="AU122" s="289" t="s">
        <v>9718</v>
      </c>
      <c r="AV122" s="289" t="s">
        <v>9718</v>
      </c>
      <c r="AW122" s="289" t="s">
        <v>9718</v>
      </c>
      <c r="AX122" s="289" t="s">
        <v>9718</v>
      </c>
      <c r="AY122" s="289" t="s">
        <v>9718</v>
      </c>
      <c r="AZ122" s="289" t="s">
        <v>9718</v>
      </c>
      <c r="BA122" s="289" t="s">
        <v>9718</v>
      </c>
      <c r="BB122" s="289" t="s">
        <v>9718</v>
      </c>
      <c r="BC122" s="289" t="s">
        <v>9718</v>
      </c>
      <c r="BD122" s="289" t="s">
        <v>9718</v>
      </c>
      <c r="BE122" s="289" t="s">
        <v>9718</v>
      </c>
      <c r="BF122" s="289" t="s">
        <v>9718</v>
      </c>
      <c r="BG122" s="289" t="s">
        <v>9718</v>
      </c>
      <c r="BH122" s="289" t="str">
        <f>_xlfn.IFNA(VLOOKUP(C122,'INFORM Severity - hidden'!$C$5:$G$300,5,FALSE),"-")</f>
        <v>-</v>
      </c>
    </row>
    <row r="123" spans="1:60" x14ac:dyDescent="0.25">
      <c r="C123" t="s">
        <v>9774</v>
      </c>
      <c r="D123" s="289" t="str">
        <f t="shared" si="1"/>
        <v>-</v>
      </c>
      <c r="E123" s="289" t="s">
        <v>9718</v>
      </c>
      <c r="F123" s="289" t="s">
        <v>9718</v>
      </c>
      <c r="G123" s="289" t="s">
        <v>9718</v>
      </c>
      <c r="H123" s="289" t="s">
        <v>9718</v>
      </c>
      <c r="I123" s="289" t="s">
        <v>9718</v>
      </c>
      <c r="J123" s="289" t="s">
        <v>9718</v>
      </c>
      <c r="K123" s="289" t="s">
        <v>9718</v>
      </c>
      <c r="L123" s="289" t="s">
        <v>9718</v>
      </c>
      <c r="M123" s="289" t="s">
        <v>9718</v>
      </c>
      <c r="N123" s="289" t="s">
        <v>9718</v>
      </c>
      <c r="O123" s="289" t="s">
        <v>9718</v>
      </c>
      <c r="P123" s="289" t="s">
        <v>9718</v>
      </c>
      <c r="Q123" s="289" t="s">
        <v>9718</v>
      </c>
      <c r="R123" s="289">
        <v>2.5</v>
      </c>
      <c r="S123" s="289">
        <v>2.5</v>
      </c>
      <c r="T123" s="289">
        <v>2.5</v>
      </c>
      <c r="U123" s="289">
        <v>2.5</v>
      </c>
      <c r="V123" s="289">
        <v>2.6</v>
      </c>
      <c r="W123" s="289">
        <v>2.6</v>
      </c>
      <c r="X123" s="289">
        <v>2.6</v>
      </c>
      <c r="Y123" s="289">
        <v>2.6</v>
      </c>
      <c r="Z123" s="289">
        <v>2.6</v>
      </c>
      <c r="AA123" s="289">
        <v>2.5</v>
      </c>
      <c r="AB123" s="289">
        <v>2.5</v>
      </c>
      <c r="AC123" s="289" t="s">
        <v>9718</v>
      </c>
      <c r="AD123" s="289" t="s">
        <v>9718</v>
      </c>
      <c r="AE123" s="289" t="s">
        <v>9718</v>
      </c>
      <c r="AF123" s="289" t="s">
        <v>9718</v>
      </c>
      <c r="AG123" s="289" t="s">
        <v>9718</v>
      </c>
      <c r="AH123" s="289" t="s">
        <v>9718</v>
      </c>
      <c r="AI123" s="289" t="s">
        <v>9718</v>
      </c>
      <c r="AJ123" s="289" t="s">
        <v>9718</v>
      </c>
      <c r="AK123" s="289" t="s">
        <v>9718</v>
      </c>
      <c r="AL123" s="289" t="s">
        <v>9718</v>
      </c>
      <c r="AM123" s="289" t="s">
        <v>9718</v>
      </c>
      <c r="AN123" s="289" t="s">
        <v>9718</v>
      </c>
      <c r="AO123" s="289" t="s">
        <v>9718</v>
      </c>
      <c r="AP123" s="289" t="s">
        <v>9718</v>
      </c>
      <c r="AQ123" s="289" t="s">
        <v>9718</v>
      </c>
      <c r="AR123" s="289" t="s">
        <v>9718</v>
      </c>
      <c r="AS123" s="289" t="s">
        <v>9718</v>
      </c>
      <c r="AT123" s="289" t="s">
        <v>9718</v>
      </c>
      <c r="AU123" s="289" t="s">
        <v>9718</v>
      </c>
      <c r="AV123" s="289" t="s">
        <v>9718</v>
      </c>
      <c r="AW123" s="289" t="s">
        <v>9718</v>
      </c>
      <c r="AX123" s="289" t="s">
        <v>9718</v>
      </c>
      <c r="AY123" s="289" t="s">
        <v>9718</v>
      </c>
      <c r="AZ123" s="289" t="s">
        <v>9718</v>
      </c>
      <c r="BA123" s="289" t="s">
        <v>9718</v>
      </c>
      <c r="BB123" s="289" t="s">
        <v>9718</v>
      </c>
      <c r="BC123" s="289" t="s">
        <v>9718</v>
      </c>
      <c r="BD123" s="289" t="s">
        <v>9718</v>
      </c>
      <c r="BE123" s="289" t="s">
        <v>9718</v>
      </c>
      <c r="BF123" s="289" t="s">
        <v>9718</v>
      </c>
      <c r="BG123" s="289" t="s">
        <v>9718</v>
      </c>
      <c r="BH123" s="289" t="str">
        <f>_xlfn.IFNA(VLOOKUP(C123,'INFORM Severity - hidden'!$C$5:$G$300,5,FALSE),"-")</f>
        <v>-</v>
      </c>
    </row>
    <row r="124" spans="1:60" x14ac:dyDescent="0.25">
      <c r="C124" t="s">
        <v>9775</v>
      </c>
      <c r="D124" s="289" t="str">
        <f t="shared" si="1"/>
        <v>-</v>
      </c>
      <c r="E124" s="289" t="s">
        <v>9718</v>
      </c>
      <c r="F124" s="289" t="s">
        <v>9718</v>
      </c>
      <c r="G124" s="289" t="s">
        <v>9718</v>
      </c>
      <c r="H124" s="289" t="s">
        <v>9718</v>
      </c>
      <c r="I124" s="289" t="s">
        <v>9718</v>
      </c>
      <c r="J124" s="289" t="s">
        <v>9718</v>
      </c>
      <c r="K124" s="289" t="s">
        <v>9718</v>
      </c>
      <c r="L124" s="289" t="s">
        <v>9718</v>
      </c>
      <c r="M124" s="289" t="s">
        <v>9718</v>
      </c>
      <c r="N124" s="289" t="s">
        <v>9718</v>
      </c>
      <c r="O124" s="289" t="s">
        <v>9718</v>
      </c>
      <c r="P124" s="289" t="s">
        <v>9718</v>
      </c>
      <c r="Q124" s="289" t="s">
        <v>9718</v>
      </c>
      <c r="R124" s="289" t="s">
        <v>9718</v>
      </c>
      <c r="S124" s="289" t="s">
        <v>9718</v>
      </c>
      <c r="T124" s="289" t="s">
        <v>9718</v>
      </c>
      <c r="U124" s="289" t="s">
        <v>9718</v>
      </c>
      <c r="V124" s="289" t="s">
        <v>9718</v>
      </c>
      <c r="W124" s="289" t="s">
        <v>9718</v>
      </c>
      <c r="X124" s="289" t="s">
        <v>9718</v>
      </c>
      <c r="Y124" s="289" t="s">
        <v>9718</v>
      </c>
      <c r="Z124" s="289" t="s">
        <v>9718</v>
      </c>
      <c r="AA124" s="289" t="s">
        <v>9718</v>
      </c>
      <c r="AB124" s="289" t="s">
        <v>9718</v>
      </c>
      <c r="AC124" s="289" t="s">
        <v>9718</v>
      </c>
      <c r="AD124" s="289" t="s">
        <v>9718</v>
      </c>
      <c r="AE124" s="289" t="s">
        <v>9718</v>
      </c>
      <c r="AF124" s="289" t="s">
        <v>9718</v>
      </c>
      <c r="AG124" s="289" t="s">
        <v>9718</v>
      </c>
      <c r="AH124" s="289" t="s">
        <v>9718</v>
      </c>
      <c r="AI124" s="289" t="s">
        <v>9718</v>
      </c>
      <c r="AJ124" s="289" t="s">
        <v>9718</v>
      </c>
      <c r="AK124" s="289" t="s">
        <v>9718</v>
      </c>
      <c r="AL124" s="289" t="s">
        <v>9718</v>
      </c>
      <c r="AM124" s="289" t="s">
        <v>9718</v>
      </c>
      <c r="AN124" s="289" t="s">
        <v>9718</v>
      </c>
      <c r="AO124" s="289">
        <v>1.7</v>
      </c>
      <c r="AP124" s="289">
        <v>2.1</v>
      </c>
      <c r="AQ124" s="289">
        <v>1.9</v>
      </c>
      <c r="AR124" s="289">
        <v>1.8</v>
      </c>
      <c r="AS124" s="289">
        <v>1.8</v>
      </c>
      <c r="AT124" s="289">
        <v>1.8</v>
      </c>
      <c r="AU124" s="289">
        <v>1.8</v>
      </c>
      <c r="AV124" s="289">
        <v>2.2000000000000002</v>
      </c>
      <c r="AW124" s="289">
        <v>2.2999999999999998</v>
      </c>
      <c r="AX124" s="289">
        <v>2.2999999999999998</v>
      </c>
      <c r="AY124" s="289">
        <v>2.2999999999999998</v>
      </c>
      <c r="AZ124" s="289">
        <v>2.2999999999999998</v>
      </c>
      <c r="BA124" s="289" t="s">
        <v>9718</v>
      </c>
      <c r="BB124" s="289" t="s">
        <v>9718</v>
      </c>
      <c r="BC124" s="289" t="s">
        <v>9718</v>
      </c>
      <c r="BD124" s="289" t="s">
        <v>9718</v>
      </c>
      <c r="BE124" s="289" t="s">
        <v>9718</v>
      </c>
      <c r="BF124" s="289" t="s">
        <v>9718</v>
      </c>
      <c r="BG124" s="289" t="s">
        <v>9718</v>
      </c>
      <c r="BH124" s="289" t="str">
        <f>_xlfn.IFNA(VLOOKUP(C124,'INFORM Severity - hidden'!$C$5:$G$300,5,FALSE),"-")</f>
        <v>-</v>
      </c>
    </row>
    <row r="125" spans="1:60" x14ac:dyDescent="0.25">
      <c r="C125" t="s">
        <v>9776</v>
      </c>
      <c r="D125" s="289" t="str">
        <f t="shared" si="1"/>
        <v>-</v>
      </c>
      <c r="E125" s="289" t="s">
        <v>9718</v>
      </c>
      <c r="F125" s="289" t="s">
        <v>9718</v>
      </c>
      <c r="G125" s="289" t="s">
        <v>9718</v>
      </c>
      <c r="H125" s="289" t="s">
        <v>9718</v>
      </c>
      <c r="I125" s="289" t="s">
        <v>9718</v>
      </c>
      <c r="J125" s="289" t="s">
        <v>9718</v>
      </c>
      <c r="K125" s="289" t="s">
        <v>9718</v>
      </c>
      <c r="L125" s="289" t="s">
        <v>9718</v>
      </c>
      <c r="M125" s="289" t="s">
        <v>9718</v>
      </c>
      <c r="N125" s="289" t="s">
        <v>9718</v>
      </c>
      <c r="O125" s="289" t="s">
        <v>9718</v>
      </c>
      <c r="P125" s="289" t="s">
        <v>9718</v>
      </c>
      <c r="Q125" s="289" t="s">
        <v>9718</v>
      </c>
      <c r="R125" s="289" t="s">
        <v>9718</v>
      </c>
      <c r="S125" s="289" t="s">
        <v>9718</v>
      </c>
      <c r="T125" s="289" t="s">
        <v>9718</v>
      </c>
      <c r="U125" s="289" t="s">
        <v>9718</v>
      </c>
      <c r="V125" s="289" t="s">
        <v>9718</v>
      </c>
      <c r="W125" s="289" t="s">
        <v>9718</v>
      </c>
      <c r="X125" s="289" t="s">
        <v>9718</v>
      </c>
      <c r="Y125" s="289" t="s">
        <v>9718</v>
      </c>
      <c r="Z125" s="289" t="s">
        <v>9718</v>
      </c>
      <c r="AA125" s="289" t="s">
        <v>9718</v>
      </c>
      <c r="AB125" s="289" t="s">
        <v>9718</v>
      </c>
      <c r="AC125" s="289" t="s">
        <v>9718</v>
      </c>
      <c r="AD125" s="289" t="s">
        <v>9718</v>
      </c>
      <c r="AE125" s="289" t="s">
        <v>9718</v>
      </c>
      <c r="AF125" s="289" t="s">
        <v>9718</v>
      </c>
      <c r="AG125" s="289" t="s">
        <v>9718</v>
      </c>
      <c r="AH125" s="289" t="s">
        <v>9718</v>
      </c>
      <c r="AI125" s="289" t="s">
        <v>9718</v>
      </c>
      <c r="AJ125" s="289" t="s">
        <v>9718</v>
      </c>
      <c r="AK125" s="289" t="s">
        <v>9718</v>
      </c>
      <c r="AL125" s="289" t="s">
        <v>9718</v>
      </c>
      <c r="AM125" s="289" t="s">
        <v>9718</v>
      </c>
      <c r="AN125" s="289" t="s">
        <v>9718</v>
      </c>
      <c r="AO125" s="289" t="s">
        <v>9718</v>
      </c>
      <c r="AP125" s="289" t="s">
        <v>9718</v>
      </c>
      <c r="AQ125" s="289" t="s">
        <v>9718</v>
      </c>
      <c r="AR125" s="289" t="s">
        <v>9718</v>
      </c>
      <c r="AS125" s="289" t="s">
        <v>9718</v>
      </c>
      <c r="AT125" s="289" t="s">
        <v>9718</v>
      </c>
      <c r="AU125" s="289" t="s">
        <v>9718</v>
      </c>
      <c r="AV125" s="289" t="s">
        <v>9718</v>
      </c>
      <c r="AW125" s="289" t="s">
        <v>9718</v>
      </c>
      <c r="AX125" s="289" t="s">
        <v>9718</v>
      </c>
      <c r="AY125" s="289" t="s">
        <v>9718</v>
      </c>
      <c r="AZ125" s="289" t="s">
        <v>9718</v>
      </c>
      <c r="BA125" s="289" t="s">
        <v>9718</v>
      </c>
      <c r="BB125" s="289">
        <v>1.9</v>
      </c>
      <c r="BC125" s="289">
        <v>1.9</v>
      </c>
      <c r="BD125" s="289">
        <v>1.9</v>
      </c>
      <c r="BE125" s="289" t="s">
        <v>9718</v>
      </c>
      <c r="BF125" s="289" t="s">
        <v>9718</v>
      </c>
      <c r="BG125" s="289" t="s">
        <v>9718</v>
      </c>
      <c r="BH125" s="289" t="str">
        <f>_xlfn.IFNA(VLOOKUP(C125,'INFORM Severity - hidden'!$C$5:$G$300,5,FALSE),"-")</f>
        <v>-</v>
      </c>
    </row>
    <row r="126" spans="1:60" x14ac:dyDescent="0.25">
      <c r="A126" t="s">
        <v>1911</v>
      </c>
      <c r="B126" t="s">
        <v>2254</v>
      </c>
      <c r="C126" t="s">
        <v>2255</v>
      </c>
      <c r="D126" s="289" t="str">
        <f t="shared" si="1"/>
        <v>Increasing</v>
      </c>
      <c r="E126" s="289" t="s">
        <v>9718</v>
      </c>
      <c r="F126" s="289" t="s">
        <v>9718</v>
      </c>
      <c r="G126" s="289" t="s">
        <v>9718</v>
      </c>
      <c r="H126" s="289" t="s">
        <v>9718</v>
      </c>
      <c r="I126" s="289" t="s">
        <v>9718</v>
      </c>
      <c r="J126" s="289" t="s">
        <v>9718</v>
      </c>
      <c r="K126" s="289" t="s">
        <v>9718</v>
      </c>
      <c r="L126" s="289" t="s">
        <v>9718</v>
      </c>
      <c r="M126" s="289" t="s">
        <v>9718</v>
      </c>
      <c r="N126" s="289" t="s">
        <v>9718</v>
      </c>
      <c r="O126" s="289" t="s">
        <v>9718</v>
      </c>
      <c r="P126" s="289" t="s">
        <v>9718</v>
      </c>
      <c r="Q126" s="289" t="s">
        <v>9718</v>
      </c>
      <c r="R126" s="289" t="s">
        <v>9718</v>
      </c>
      <c r="S126" s="289" t="s">
        <v>9718</v>
      </c>
      <c r="T126" s="289" t="s">
        <v>9718</v>
      </c>
      <c r="U126" s="289" t="s">
        <v>9718</v>
      </c>
      <c r="V126" s="289" t="s">
        <v>9718</v>
      </c>
      <c r="W126" s="289" t="s">
        <v>9718</v>
      </c>
      <c r="X126" s="289" t="s">
        <v>9718</v>
      </c>
      <c r="Y126" s="289" t="s">
        <v>9718</v>
      </c>
      <c r="Z126" s="289" t="s">
        <v>9718</v>
      </c>
      <c r="AA126" s="289" t="s">
        <v>9718</v>
      </c>
      <c r="AB126" s="289" t="s">
        <v>9718</v>
      </c>
      <c r="AC126" s="289" t="s">
        <v>9718</v>
      </c>
      <c r="AD126" s="289" t="s">
        <v>9718</v>
      </c>
      <c r="AE126" s="289" t="s">
        <v>9718</v>
      </c>
      <c r="AF126" s="289" t="s">
        <v>9718</v>
      </c>
      <c r="AG126" s="289" t="s">
        <v>9718</v>
      </c>
      <c r="AH126" s="289" t="s">
        <v>9718</v>
      </c>
      <c r="AI126" s="289" t="s">
        <v>9718</v>
      </c>
      <c r="AJ126" s="289" t="s">
        <v>9718</v>
      </c>
      <c r="AK126" s="289" t="s">
        <v>9718</v>
      </c>
      <c r="AL126" s="289" t="s">
        <v>9718</v>
      </c>
      <c r="AM126" s="289" t="s">
        <v>9718</v>
      </c>
      <c r="AN126" s="289" t="s">
        <v>9718</v>
      </c>
      <c r="AO126" s="289" t="s">
        <v>9718</v>
      </c>
      <c r="AP126" s="289" t="s">
        <v>9718</v>
      </c>
      <c r="AQ126" s="289" t="s">
        <v>9718</v>
      </c>
      <c r="AR126" s="289" t="s">
        <v>9718</v>
      </c>
      <c r="AS126" s="289" t="s">
        <v>9718</v>
      </c>
      <c r="AT126" s="289" t="s">
        <v>9718</v>
      </c>
      <c r="AU126" s="289" t="s">
        <v>9718</v>
      </c>
      <c r="AV126" s="289" t="s">
        <v>9718</v>
      </c>
      <c r="AW126" s="289" t="s">
        <v>9718</v>
      </c>
      <c r="AX126" s="289" t="s">
        <v>9718</v>
      </c>
      <c r="AY126" s="289" t="s">
        <v>9718</v>
      </c>
      <c r="AZ126" s="289" t="s">
        <v>9718</v>
      </c>
      <c r="BA126" s="289" t="s">
        <v>9718</v>
      </c>
      <c r="BB126" s="289" t="s">
        <v>9718</v>
      </c>
      <c r="BC126" s="289">
        <v>2.1</v>
      </c>
      <c r="BD126" s="289">
        <v>2.1</v>
      </c>
      <c r="BE126" s="289">
        <v>2.8</v>
      </c>
      <c r="BF126" s="289">
        <v>2.8</v>
      </c>
      <c r="BG126" s="289">
        <v>2.8</v>
      </c>
      <c r="BH126" s="289">
        <f>_xlfn.IFNA(VLOOKUP(C126,'INFORM Severity - hidden'!$C$5:$G$300,5,FALSE),"-")</f>
        <v>2.8</v>
      </c>
    </row>
    <row r="127" spans="1:60" x14ac:dyDescent="0.25">
      <c r="A127" t="s">
        <v>2127</v>
      </c>
      <c r="B127" t="s">
        <v>2125</v>
      </c>
      <c r="C127" t="s">
        <v>2126</v>
      </c>
      <c r="D127" s="289" t="str">
        <f t="shared" si="1"/>
        <v>Stable</v>
      </c>
      <c r="E127" s="289" t="s">
        <v>9718</v>
      </c>
      <c r="F127" s="289" t="s">
        <v>9718</v>
      </c>
      <c r="G127" s="289" t="s">
        <v>9718</v>
      </c>
      <c r="H127" s="289" t="s">
        <v>9718</v>
      </c>
      <c r="I127" s="289" t="s">
        <v>9718</v>
      </c>
      <c r="J127" s="289" t="s">
        <v>9718</v>
      </c>
      <c r="K127" s="289" t="s">
        <v>9718</v>
      </c>
      <c r="L127" s="289" t="s">
        <v>9718</v>
      </c>
      <c r="M127" s="289" t="s">
        <v>9718</v>
      </c>
      <c r="N127" s="289" t="s">
        <v>9718</v>
      </c>
      <c r="O127" s="289" t="s">
        <v>9718</v>
      </c>
      <c r="P127" s="289" t="s">
        <v>9718</v>
      </c>
      <c r="Q127" s="289" t="s">
        <v>9718</v>
      </c>
      <c r="R127" s="289" t="s">
        <v>9718</v>
      </c>
      <c r="S127" s="289" t="s">
        <v>9718</v>
      </c>
      <c r="T127" s="289" t="s">
        <v>9718</v>
      </c>
      <c r="U127" s="289" t="s">
        <v>9718</v>
      </c>
      <c r="V127" s="289" t="s">
        <v>9718</v>
      </c>
      <c r="W127" s="289" t="s">
        <v>9718</v>
      </c>
      <c r="X127" s="289" t="s">
        <v>9718</v>
      </c>
      <c r="Y127" s="289" t="s">
        <v>9718</v>
      </c>
      <c r="Z127" s="289" t="s">
        <v>9718</v>
      </c>
      <c r="AA127" s="289" t="s">
        <v>9718</v>
      </c>
      <c r="AB127" s="289" t="s">
        <v>9718</v>
      </c>
      <c r="AC127" s="289" t="s">
        <v>9718</v>
      </c>
      <c r="AD127" s="289" t="s">
        <v>9718</v>
      </c>
      <c r="AE127" s="289" t="s">
        <v>9718</v>
      </c>
      <c r="AF127" s="289" t="s">
        <v>9718</v>
      </c>
      <c r="AG127" s="289" t="s">
        <v>9718</v>
      </c>
      <c r="AH127" s="289" t="s">
        <v>9718</v>
      </c>
      <c r="AI127" s="289" t="s">
        <v>9718</v>
      </c>
      <c r="AJ127" s="289" t="s">
        <v>9718</v>
      </c>
      <c r="AK127" s="289" t="s">
        <v>9718</v>
      </c>
      <c r="AL127" s="289" t="s">
        <v>9718</v>
      </c>
      <c r="AM127" s="289" t="s">
        <v>9718</v>
      </c>
      <c r="AN127" s="289" t="s">
        <v>9718</v>
      </c>
      <c r="AO127" s="289" t="s">
        <v>9718</v>
      </c>
      <c r="AP127" s="289" t="s">
        <v>9718</v>
      </c>
      <c r="AQ127" s="289" t="s">
        <v>9718</v>
      </c>
      <c r="AR127" s="289" t="s">
        <v>9718</v>
      </c>
      <c r="AS127" s="289" t="s">
        <v>9718</v>
      </c>
      <c r="AT127" s="289">
        <v>2.8</v>
      </c>
      <c r="AU127" s="289">
        <v>2.8</v>
      </c>
      <c r="AV127" s="289">
        <v>2.8</v>
      </c>
      <c r="AW127" s="289">
        <v>2.8</v>
      </c>
      <c r="AX127" s="289">
        <v>2.8</v>
      </c>
      <c r="AY127" s="289">
        <v>2.8</v>
      </c>
      <c r="AZ127" s="289">
        <v>2.8</v>
      </c>
      <c r="BA127" s="289">
        <v>2.8</v>
      </c>
      <c r="BB127" s="289">
        <v>2.8</v>
      </c>
      <c r="BC127" s="289">
        <v>2.8</v>
      </c>
      <c r="BD127" s="289">
        <v>2.8</v>
      </c>
      <c r="BE127" s="289">
        <v>2.8</v>
      </c>
      <c r="BF127" s="289">
        <v>2.8</v>
      </c>
      <c r="BG127" s="289">
        <v>2.8</v>
      </c>
      <c r="BH127" s="289">
        <f>_xlfn.IFNA(VLOOKUP(C127,'INFORM Severity - hidden'!$C$5:$G$300,5,FALSE),"-")</f>
        <v>2.8</v>
      </c>
    </row>
    <row r="128" spans="1:60" x14ac:dyDescent="0.25">
      <c r="A128" t="s">
        <v>2127</v>
      </c>
      <c r="B128" t="s">
        <v>2158</v>
      </c>
      <c r="C128" t="s">
        <v>2159</v>
      </c>
      <c r="D128" s="289" t="str">
        <f t="shared" si="1"/>
        <v>-</v>
      </c>
      <c r="E128" s="289" t="s">
        <v>9718</v>
      </c>
      <c r="F128" s="289" t="s">
        <v>9718</v>
      </c>
      <c r="G128" s="289" t="s">
        <v>9718</v>
      </c>
      <c r="H128" s="289" t="s">
        <v>9718</v>
      </c>
      <c r="I128" s="289" t="s">
        <v>9718</v>
      </c>
      <c r="J128" s="289" t="s">
        <v>9718</v>
      </c>
      <c r="K128" s="289" t="s">
        <v>9718</v>
      </c>
      <c r="L128" s="289" t="s">
        <v>9718</v>
      </c>
      <c r="M128" s="289" t="s">
        <v>9718</v>
      </c>
      <c r="N128" s="289" t="s">
        <v>9718</v>
      </c>
      <c r="O128" s="289" t="s">
        <v>9718</v>
      </c>
      <c r="P128" s="289" t="s">
        <v>9718</v>
      </c>
      <c r="Q128" s="289" t="s">
        <v>9718</v>
      </c>
      <c r="R128" s="289" t="s">
        <v>9718</v>
      </c>
      <c r="S128" s="289" t="s">
        <v>9718</v>
      </c>
      <c r="T128" s="289" t="s">
        <v>9718</v>
      </c>
      <c r="U128" s="289" t="s">
        <v>9718</v>
      </c>
      <c r="V128" s="289" t="s">
        <v>9718</v>
      </c>
      <c r="W128" s="289" t="s">
        <v>9718</v>
      </c>
      <c r="X128" s="289" t="s">
        <v>9718</v>
      </c>
      <c r="Y128" s="289" t="s">
        <v>9718</v>
      </c>
      <c r="Z128" s="289" t="s">
        <v>9718</v>
      </c>
      <c r="AA128" s="289" t="s">
        <v>9718</v>
      </c>
      <c r="AB128" s="289" t="s">
        <v>9718</v>
      </c>
      <c r="AC128" s="289" t="s">
        <v>9718</v>
      </c>
      <c r="AD128" s="289" t="s">
        <v>9718</v>
      </c>
      <c r="AE128" s="289" t="s">
        <v>9718</v>
      </c>
      <c r="AF128" s="289" t="s">
        <v>9718</v>
      </c>
      <c r="AG128" s="289" t="s">
        <v>9718</v>
      </c>
      <c r="AH128" s="289" t="s">
        <v>9718</v>
      </c>
      <c r="AI128" s="289" t="s">
        <v>9718</v>
      </c>
      <c r="AJ128" s="289" t="s">
        <v>9718</v>
      </c>
      <c r="AK128" s="289" t="s">
        <v>9718</v>
      </c>
      <c r="AL128" s="289" t="s">
        <v>9718</v>
      </c>
      <c r="AM128" s="289" t="s">
        <v>9718</v>
      </c>
      <c r="AN128" s="289" t="s">
        <v>9718</v>
      </c>
      <c r="AO128" s="289" t="s">
        <v>9718</v>
      </c>
      <c r="AP128" s="289" t="s">
        <v>9718</v>
      </c>
      <c r="AQ128" s="289" t="s">
        <v>9718</v>
      </c>
      <c r="AR128" s="289" t="s">
        <v>9718</v>
      </c>
      <c r="AS128" s="289" t="s">
        <v>9718</v>
      </c>
      <c r="AT128" s="289">
        <v>2.5</v>
      </c>
      <c r="AU128" s="289" t="s">
        <v>9718</v>
      </c>
      <c r="AV128" s="289">
        <v>2.5</v>
      </c>
      <c r="AW128" s="289" t="s">
        <v>9718</v>
      </c>
      <c r="AX128" s="289" t="s">
        <v>9718</v>
      </c>
      <c r="AY128" s="289" t="s">
        <v>9718</v>
      </c>
      <c r="AZ128" s="289" t="s">
        <v>9718</v>
      </c>
      <c r="BA128" s="289" t="s">
        <v>9718</v>
      </c>
      <c r="BB128" s="289" t="s">
        <v>9718</v>
      </c>
      <c r="BC128" s="289" t="s">
        <v>9718</v>
      </c>
      <c r="BD128" s="289" t="s">
        <v>9718</v>
      </c>
      <c r="BE128" s="289" t="s">
        <v>9718</v>
      </c>
      <c r="BF128" s="289" t="s">
        <v>9718</v>
      </c>
      <c r="BG128" s="289" t="s">
        <v>9718</v>
      </c>
      <c r="BH128" s="289" t="str">
        <f>_xlfn.IFNA(VLOOKUP(C128,'INFORM Severity - hidden'!$C$5:$G$300,5,FALSE),"-")</f>
        <v>x</v>
      </c>
    </row>
    <row r="129" spans="1:60" x14ac:dyDescent="0.25">
      <c r="A129" t="s">
        <v>2127</v>
      </c>
      <c r="B129" t="s">
        <v>2190</v>
      </c>
      <c r="C129" t="s">
        <v>2191</v>
      </c>
      <c r="D129" s="289" t="str">
        <f t="shared" si="1"/>
        <v>Stable</v>
      </c>
      <c r="E129" s="289" t="s">
        <v>9718</v>
      </c>
      <c r="F129" s="289" t="s">
        <v>9718</v>
      </c>
      <c r="G129" s="289" t="s">
        <v>9718</v>
      </c>
      <c r="H129" s="289" t="s">
        <v>9718</v>
      </c>
      <c r="I129" s="289" t="s">
        <v>9718</v>
      </c>
      <c r="J129" s="289" t="s">
        <v>9718</v>
      </c>
      <c r="K129" s="289" t="s">
        <v>9718</v>
      </c>
      <c r="L129" s="289" t="s">
        <v>9718</v>
      </c>
      <c r="M129" s="289" t="s">
        <v>9718</v>
      </c>
      <c r="N129" s="289" t="s">
        <v>9718</v>
      </c>
      <c r="O129" s="289" t="s">
        <v>9718</v>
      </c>
      <c r="P129" s="289" t="s">
        <v>9718</v>
      </c>
      <c r="Q129" s="289" t="s">
        <v>9718</v>
      </c>
      <c r="R129" s="289" t="s">
        <v>9718</v>
      </c>
      <c r="S129" s="289" t="s">
        <v>9718</v>
      </c>
      <c r="T129" s="289" t="s">
        <v>9718</v>
      </c>
      <c r="U129" s="289" t="s">
        <v>9718</v>
      </c>
      <c r="V129" s="289" t="s">
        <v>9718</v>
      </c>
      <c r="W129" s="289" t="s">
        <v>9718</v>
      </c>
      <c r="X129" s="289" t="s">
        <v>9718</v>
      </c>
      <c r="Y129" s="289" t="s">
        <v>9718</v>
      </c>
      <c r="Z129" s="289" t="s">
        <v>9718</v>
      </c>
      <c r="AA129" s="289" t="s">
        <v>9718</v>
      </c>
      <c r="AB129" s="289" t="s">
        <v>9718</v>
      </c>
      <c r="AC129" s="289" t="s">
        <v>9718</v>
      </c>
      <c r="AD129" s="289" t="s">
        <v>9718</v>
      </c>
      <c r="AE129" s="289" t="s">
        <v>9718</v>
      </c>
      <c r="AF129" s="289" t="s">
        <v>9718</v>
      </c>
      <c r="AG129" s="289" t="s">
        <v>9718</v>
      </c>
      <c r="AH129" s="289" t="s">
        <v>9718</v>
      </c>
      <c r="AI129" s="289" t="s">
        <v>9718</v>
      </c>
      <c r="AJ129" s="289" t="s">
        <v>9718</v>
      </c>
      <c r="AK129" s="289" t="s">
        <v>9718</v>
      </c>
      <c r="AL129" s="289" t="s">
        <v>9718</v>
      </c>
      <c r="AM129" s="289" t="s">
        <v>9718</v>
      </c>
      <c r="AN129" s="289" t="s">
        <v>9718</v>
      </c>
      <c r="AO129" s="289" t="s">
        <v>9718</v>
      </c>
      <c r="AP129" s="289">
        <v>2.4</v>
      </c>
      <c r="AQ129" s="289">
        <v>2.4</v>
      </c>
      <c r="AR129" s="289">
        <v>2.4</v>
      </c>
      <c r="AS129" s="289">
        <v>2.4</v>
      </c>
      <c r="AT129" s="289">
        <v>2.5</v>
      </c>
      <c r="AU129" s="289">
        <v>2.5</v>
      </c>
      <c r="AV129" s="289">
        <v>2.5</v>
      </c>
      <c r="AW129" s="289">
        <v>2.5</v>
      </c>
      <c r="AX129" s="289">
        <v>2.5</v>
      </c>
      <c r="AY129" s="289">
        <v>2.5</v>
      </c>
      <c r="AZ129" s="289">
        <v>2.6</v>
      </c>
      <c r="BA129" s="289">
        <v>2.6</v>
      </c>
      <c r="BB129" s="289">
        <v>2.6</v>
      </c>
      <c r="BC129" s="289">
        <v>2.6</v>
      </c>
      <c r="BD129" s="289">
        <v>2.6</v>
      </c>
      <c r="BE129" s="289">
        <v>2.6</v>
      </c>
      <c r="BF129" s="289">
        <v>2.6</v>
      </c>
      <c r="BG129" s="289">
        <v>2.6</v>
      </c>
      <c r="BH129" s="289">
        <f>_xlfn.IFNA(VLOOKUP(C129,'INFORM Severity - hidden'!$C$5:$G$300,5,FALSE),"-")</f>
        <v>2.6</v>
      </c>
    </row>
    <row r="130" spans="1:60" x14ac:dyDescent="0.25">
      <c r="C130" t="s">
        <v>9777</v>
      </c>
      <c r="D130" s="289" t="str">
        <f t="shared" si="1"/>
        <v>-</v>
      </c>
      <c r="E130" s="289" t="s">
        <v>9718</v>
      </c>
      <c r="F130" s="289" t="s">
        <v>9718</v>
      </c>
      <c r="G130" s="289" t="s">
        <v>9718</v>
      </c>
      <c r="H130" s="289" t="s">
        <v>9718</v>
      </c>
      <c r="I130" s="289" t="s">
        <v>9718</v>
      </c>
      <c r="J130" s="289" t="s">
        <v>9718</v>
      </c>
      <c r="K130" s="289" t="s">
        <v>9718</v>
      </c>
      <c r="L130" s="289" t="s">
        <v>9718</v>
      </c>
      <c r="M130" s="289" t="s">
        <v>9718</v>
      </c>
      <c r="N130" s="289" t="s">
        <v>9718</v>
      </c>
      <c r="O130" s="289" t="s">
        <v>9718</v>
      </c>
      <c r="P130" s="289" t="s">
        <v>9718</v>
      </c>
      <c r="Q130" s="289" t="s">
        <v>9718</v>
      </c>
      <c r="R130" s="289" t="s">
        <v>9718</v>
      </c>
      <c r="S130" s="289" t="s">
        <v>9718</v>
      </c>
      <c r="T130" s="289" t="s">
        <v>9718</v>
      </c>
      <c r="U130" s="289" t="s">
        <v>9718</v>
      </c>
      <c r="V130" s="289" t="s">
        <v>9718</v>
      </c>
      <c r="W130" s="289" t="s">
        <v>9718</v>
      </c>
      <c r="X130" s="289" t="s">
        <v>9718</v>
      </c>
      <c r="Y130" s="289" t="s">
        <v>9718</v>
      </c>
      <c r="Z130" s="289" t="s">
        <v>9718</v>
      </c>
      <c r="AA130" s="289" t="s">
        <v>9718</v>
      </c>
      <c r="AB130" s="289">
        <v>1.7</v>
      </c>
      <c r="AC130" s="289">
        <v>1.7</v>
      </c>
      <c r="AD130" s="289">
        <v>1.7</v>
      </c>
      <c r="AE130" s="289" t="s">
        <v>9718</v>
      </c>
      <c r="AF130" s="289" t="s">
        <v>9718</v>
      </c>
      <c r="AG130" s="289" t="s">
        <v>9718</v>
      </c>
      <c r="AH130" s="289" t="s">
        <v>9718</v>
      </c>
      <c r="AI130" s="289" t="s">
        <v>9718</v>
      </c>
      <c r="AJ130" s="289" t="s">
        <v>9718</v>
      </c>
      <c r="AK130" s="289" t="s">
        <v>9718</v>
      </c>
      <c r="AL130" s="289" t="s">
        <v>9718</v>
      </c>
      <c r="AM130" s="289" t="s">
        <v>9718</v>
      </c>
      <c r="AN130" s="289" t="s">
        <v>9718</v>
      </c>
      <c r="AO130" s="289" t="s">
        <v>9718</v>
      </c>
      <c r="AP130" s="289" t="s">
        <v>9718</v>
      </c>
      <c r="AQ130" s="289" t="s">
        <v>9718</v>
      </c>
      <c r="AR130" s="289" t="s">
        <v>9718</v>
      </c>
      <c r="AS130" s="289" t="s">
        <v>9718</v>
      </c>
      <c r="AT130" s="289" t="s">
        <v>9718</v>
      </c>
      <c r="AU130" s="289" t="s">
        <v>9718</v>
      </c>
      <c r="AV130" s="289" t="s">
        <v>9718</v>
      </c>
      <c r="AW130" s="289" t="s">
        <v>9718</v>
      </c>
      <c r="AX130" s="289" t="s">
        <v>9718</v>
      </c>
      <c r="AY130" s="289" t="s">
        <v>9718</v>
      </c>
      <c r="AZ130" s="289" t="s">
        <v>9718</v>
      </c>
      <c r="BA130" s="289" t="s">
        <v>9718</v>
      </c>
      <c r="BB130" s="289" t="s">
        <v>9718</v>
      </c>
      <c r="BC130" s="289" t="s">
        <v>9718</v>
      </c>
      <c r="BD130" s="289" t="s">
        <v>9718</v>
      </c>
      <c r="BE130" s="289" t="s">
        <v>9718</v>
      </c>
      <c r="BF130" s="289" t="s">
        <v>9718</v>
      </c>
      <c r="BG130" s="289" t="s">
        <v>9718</v>
      </c>
      <c r="BH130" s="289" t="str">
        <f>_xlfn.IFNA(VLOOKUP(C130,'INFORM Severity - hidden'!$C$5:$G$300,5,FALSE),"-")</f>
        <v>-</v>
      </c>
    </row>
    <row r="131" spans="1:60" x14ac:dyDescent="0.25">
      <c r="A131" t="s">
        <v>15</v>
      </c>
      <c r="B131" t="s">
        <v>13</v>
      </c>
      <c r="C131" t="s">
        <v>14</v>
      </c>
      <c r="D131" s="289" t="str">
        <f t="shared" ref="D131:D194" si="2">IF(BH131="-","-",IFERROR(IF(ROUND(AVERAGE(BF131:BH131),1)=ROUND(AVERAGE(BC131:BE131),1),"Stable",IF(ROUND(AVERAGE(BF131:BH131),1)&lt;ROUND(AVERAGE(BC131:BE131),1),"Decreasing",IF(ROUND(AVERAGE(BF131:BH131),1)&gt;ROUND(AVERAGE(BC131:BE131),1),"Increasing"))),"-"))</f>
        <v>Stable</v>
      </c>
      <c r="E131" s="289">
        <v>3.6</v>
      </c>
      <c r="F131" s="289">
        <v>3.8</v>
      </c>
      <c r="G131" s="289">
        <v>3.8</v>
      </c>
      <c r="H131" s="289">
        <v>3.6</v>
      </c>
      <c r="I131" s="289">
        <v>3.6</v>
      </c>
      <c r="J131" s="289">
        <v>3.6</v>
      </c>
      <c r="K131" s="289">
        <v>3.6</v>
      </c>
      <c r="L131" s="289">
        <v>3.7</v>
      </c>
      <c r="M131" s="289">
        <v>3.7</v>
      </c>
      <c r="N131" s="289">
        <v>3.8</v>
      </c>
      <c r="O131" s="289">
        <v>3.8</v>
      </c>
      <c r="P131" s="289">
        <v>3.8</v>
      </c>
      <c r="Q131" s="289">
        <v>3.8</v>
      </c>
      <c r="R131" s="289">
        <v>3.8</v>
      </c>
      <c r="S131" s="289">
        <v>3.8</v>
      </c>
      <c r="T131" s="289">
        <v>3.8</v>
      </c>
      <c r="U131" s="289">
        <v>3.8</v>
      </c>
      <c r="V131" s="289">
        <v>3.8</v>
      </c>
      <c r="W131" s="289">
        <v>3.8</v>
      </c>
      <c r="X131" s="289">
        <v>3.8</v>
      </c>
      <c r="Y131" s="289">
        <v>3.8</v>
      </c>
      <c r="Z131" s="289">
        <v>3.8</v>
      </c>
      <c r="AA131" s="289">
        <v>3.8</v>
      </c>
      <c r="AB131" s="289">
        <v>3.8</v>
      </c>
      <c r="AC131" s="289">
        <v>3.8</v>
      </c>
      <c r="AD131" s="289">
        <v>3.8</v>
      </c>
      <c r="AE131" s="289">
        <v>4.0999999999999996</v>
      </c>
      <c r="AF131" s="289">
        <v>4.0999999999999996</v>
      </c>
      <c r="AG131" s="289">
        <v>4.0999999999999996</v>
      </c>
      <c r="AH131" s="289">
        <v>4.3</v>
      </c>
      <c r="AI131" s="289">
        <v>4.3</v>
      </c>
      <c r="AJ131" s="289">
        <v>4.3</v>
      </c>
      <c r="AK131" s="289">
        <v>4.3</v>
      </c>
      <c r="AL131" s="289">
        <v>4.3</v>
      </c>
      <c r="AM131" s="289">
        <v>4.3</v>
      </c>
      <c r="AN131" s="289">
        <v>4.3</v>
      </c>
      <c r="AO131" s="289">
        <v>4.3</v>
      </c>
      <c r="AP131" s="289">
        <v>4.3</v>
      </c>
      <c r="AQ131" s="289">
        <v>4.3</v>
      </c>
      <c r="AR131" s="289">
        <v>4.2</v>
      </c>
      <c r="AS131" s="289">
        <v>4.2</v>
      </c>
      <c r="AT131" s="289">
        <v>4.2</v>
      </c>
      <c r="AU131" s="289">
        <v>4.2</v>
      </c>
      <c r="AV131" s="289">
        <v>4.2</v>
      </c>
      <c r="AW131" s="289">
        <v>4.2</v>
      </c>
      <c r="AX131" s="289">
        <v>4.0999999999999996</v>
      </c>
      <c r="AY131" s="289">
        <v>4.0999999999999996</v>
      </c>
      <c r="AZ131" s="289">
        <v>4.2</v>
      </c>
      <c r="BA131" s="289">
        <v>4.3</v>
      </c>
      <c r="BB131" s="289">
        <v>4.3</v>
      </c>
      <c r="BC131" s="289">
        <v>4.3</v>
      </c>
      <c r="BD131" s="289">
        <v>4.3</v>
      </c>
      <c r="BE131" s="289">
        <v>4.3</v>
      </c>
      <c r="BF131" s="289">
        <v>4.3</v>
      </c>
      <c r="BG131" s="289">
        <v>4.3</v>
      </c>
      <c r="BH131" s="289">
        <f>_xlfn.IFNA(VLOOKUP(C131,'INFORM Severity - hidden'!$C$5:$G$300,5,FALSE),"-")</f>
        <v>4.3</v>
      </c>
    </row>
    <row r="132" spans="1:60" x14ac:dyDescent="0.25">
      <c r="A132" t="s">
        <v>295</v>
      </c>
      <c r="B132" t="s">
        <v>899</v>
      </c>
      <c r="C132" t="s">
        <v>900</v>
      </c>
      <c r="D132" s="289" t="str">
        <f t="shared" si="2"/>
        <v>Increasing</v>
      </c>
      <c r="E132" s="289" t="s">
        <v>9718</v>
      </c>
      <c r="F132" s="289">
        <v>3.2</v>
      </c>
      <c r="G132" s="289">
        <v>3.2</v>
      </c>
      <c r="H132" s="289">
        <v>3.2</v>
      </c>
      <c r="I132" s="289">
        <v>3.3</v>
      </c>
      <c r="J132" s="289">
        <v>3.3</v>
      </c>
      <c r="K132" s="289">
        <v>3.3</v>
      </c>
      <c r="L132" s="289">
        <v>3.3</v>
      </c>
      <c r="M132" s="289">
        <v>3.3</v>
      </c>
      <c r="N132" s="289">
        <v>3.4</v>
      </c>
      <c r="O132" s="289">
        <v>3.4</v>
      </c>
      <c r="P132" s="289">
        <v>3.4</v>
      </c>
      <c r="Q132" s="289">
        <v>3.4</v>
      </c>
      <c r="R132" s="289">
        <v>3.4</v>
      </c>
      <c r="S132" s="289">
        <v>3.6</v>
      </c>
      <c r="T132" s="289">
        <v>3.6</v>
      </c>
      <c r="U132" s="289">
        <v>3.6</v>
      </c>
      <c r="V132" s="289">
        <v>3.6</v>
      </c>
      <c r="W132" s="289">
        <v>3.6</v>
      </c>
      <c r="X132" s="289">
        <v>3.5</v>
      </c>
      <c r="Y132" s="289">
        <v>3.5</v>
      </c>
      <c r="Z132" s="289">
        <v>3.5</v>
      </c>
      <c r="AA132" s="289">
        <v>3.5</v>
      </c>
      <c r="AB132" s="289">
        <v>3.5</v>
      </c>
      <c r="AC132" s="289">
        <v>3.5</v>
      </c>
      <c r="AD132" s="289">
        <v>3.7</v>
      </c>
      <c r="AE132" s="289">
        <v>3.7</v>
      </c>
      <c r="AF132" s="289">
        <v>3.7</v>
      </c>
      <c r="AG132" s="289">
        <v>3.7</v>
      </c>
      <c r="AH132" s="289">
        <v>3.7</v>
      </c>
      <c r="AI132" s="289">
        <v>3.9</v>
      </c>
      <c r="AJ132" s="289">
        <v>3.9</v>
      </c>
      <c r="AK132" s="289">
        <v>3.9</v>
      </c>
      <c r="AL132" s="289">
        <v>3.8</v>
      </c>
      <c r="AM132" s="289">
        <v>3.9</v>
      </c>
      <c r="AN132" s="289">
        <v>3.9</v>
      </c>
      <c r="AO132" s="289">
        <v>4.3</v>
      </c>
      <c r="AP132" s="289">
        <v>4.3</v>
      </c>
      <c r="AQ132" s="289">
        <v>4.3</v>
      </c>
      <c r="AR132" s="289">
        <v>4.3</v>
      </c>
      <c r="AS132" s="289">
        <v>4.4000000000000004</v>
      </c>
      <c r="AT132" s="289">
        <v>4.4000000000000004</v>
      </c>
      <c r="AU132" s="289">
        <v>4.4000000000000004</v>
      </c>
      <c r="AV132" s="289">
        <v>4.4000000000000004</v>
      </c>
      <c r="AW132" s="289">
        <v>4.4000000000000004</v>
      </c>
      <c r="AX132" s="289">
        <v>4.4000000000000004</v>
      </c>
      <c r="AY132" s="289">
        <v>4.4000000000000004</v>
      </c>
      <c r="AZ132" s="289">
        <v>4.4000000000000004</v>
      </c>
      <c r="BA132" s="289">
        <v>4.5</v>
      </c>
      <c r="BB132" s="289">
        <v>4.5</v>
      </c>
      <c r="BC132" s="289">
        <v>4.5</v>
      </c>
      <c r="BD132" s="289">
        <v>4.5</v>
      </c>
      <c r="BE132" s="289">
        <v>4.5999999999999996</v>
      </c>
      <c r="BF132" s="289">
        <v>4.5999999999999996</v>
      </c>
      <c r="BG132" s="289">
        <v>4.5999999999999996</v>
      </c>
      <c r="BH132" s="289">
        <f>_xlfn.IFNA(VLOOKUP(C132,'INFORM Severity - hidden'!$C$5:$G$300,5,FALSE),"-")</f>
        <v>4.5999999999999996</v>
      </c>
    </row>
    <row r="133" spans="1:60" x14ac:dyDescent="0.25">
      <c r="A133" t="s">
        <v>295</v>
      </c>
      <c r="B133" t="s">
        <v>293</v>
      </c>
      <c r="C133" t="s">
        <v>294</v>
      </c>
      <c r="D133" s="289" t="str">
        <f t="shared" si="2"/>
        <v>Decreasing</v>
      </c>
      <c r="E133" s="289" t="s">
        <v>9718</v>
      </c>
      <c r="F133" s="289">
        <v>3.3</v>
      </c>
      <c r="G133" s="289">
        <v>3.3</v>
      </c>
      <c r="H133" s="289">
        <v>3.1</v>
      </c>
      <c r="I133" s="289">
        <v>3.2</v>
      </c>
      <c r="J133" s="289">
        <v>3.2</v>
      </c>
      <c r="K133" s="289">
        <v>3.2</v>
      </c>
      <c r="L133" s="289">
        <v>3.2</v>
      </c>
      <c r="M133" s="289">
        <v>3.2</v>
      </c>
      <c r="N133" s="289">
        <v>3.5</v>
      </c>
      <c r="O133" s="289">
        <v>3.5</v>
      </c>
      <c r="P133" s="289">
        <v>3.4</v>
      </c>
      <c r="Q133" s="289">
        <v>3.5</v>
      </c>
      <c r="R133" s="289">
        <v>3.5</v>
      </c>
      <c r="S133" s="289">
        <v>3.5</v>
      </c>
      <c r="T133" s="289">
        <v>3.5</v>
      </c>
      <c r="U133" s="289">
        <v>3.5</v>
      </c>
      <c r="V133" s="289">
        <v>3.5</v>
      </c>
      <c r="W133" s="289">
        <v>3.5</v>
      </c>
      <c r="X133" s="289">
        <v>3.5</v>
      </c>
      <c r="Y133" s="289">
        <v>3.5</v>
      </c>
      <c r="Z133" s="289">
        <v>3.5</v>
      </c>
      <c r="AA133" s="289">
        <v>3.5</v>
      </c>
      <c r="AB133" s="289">
        <v>3.5</v>
      </c>
      <c r="AC133" s="289">
        <v>3.5</v>
      </c>
      <c r="AD133" s="289">
        <v>3.5</v>
      </c>
      <c r="AE133" s="289">
        <v>3.5</v>
      </c>
      <c r="AF133" s="289">
        <v>3.5</v>
      </c>
      <c r="AG133" s="289">
        <v>3.5</v>
      </c>
      <c r="AH133" s="289">
        <v>3.6</v>
      </c>
      <c r="AI133" s="289">
        <v>3.6</v>
      </c>
      <c r="AJ133" s="289">
        <v>3.6</v>
      </c>
      <c r="AK133" s="289">
        <v>3.6</v>
      </c>
      <c r="AL133" s="289">
        <v>3.5</v>
      </c>
      <c r="AM133" s="289">
        <v>3.5</v>
      </c>
      <c r="AN133" s="289">
        <v>3.5</v>
      </c>
      <c r="AO133" s="289">
        <v>3.6</v>
      </c>
      <c r="AP133" s="289">
        <v>3.6</v>
      </c>
      <c r="AQ133" s="289">
        <v>3.7</v>
      </c>
      <c r="AR133" s="289">
        <v>3.7</v>
      </c>
      <c r="AS133" s="289">
        <v>3.7</v>
      </c>
      <c r="AT133" s="289">
        <v>3.7</v>
      </c>
      <c r="AU133" s="289">
        <v>3.7</v>
      </c>
      <c r="AV133" s="289">
        <v>3.7</v>
      </c>
      <c r="AW133" s="289">
        <v>3.7</v>
      </c>
      <c r="AX133" s="289">
        <v>3.7</v>
      </c>
      <c r="AY133" s="289">
        <v>3.7</v>
      </c>
      <c r="AZ133" s="289">
        <v>3.7</v>
      </c>
      <c r="BA133" s="289">
        <v>3.9</v>
      </c>
      <c r="BB133" s="289">
        <v>3.9</v>
      </c>
      <c r="BC133" s="289">
        <v>3.9</v>
      </c>
      <c r="BD133" s="289">
        <v>3.8</v>
      </c>
      <c r="BE133" s="289">
        <v>3.8</v>
      </c>
      <c r="BF133" s="289">
        <v>3.7</v>
      </c>
      <c r="BG133" s="289">
        <v>3.7</v>
      </c>
      <c r="BH133" s="289">
        <f>_xlfn.IFNA(VLOOKUP(C133,'INFORM Severity - hidden'!$C$5:$G$300,5,FALSE),"-")</f>
        <v>3.7</v>
      </c>
    </row>
    <row r="134" spans="1:60" x14ac:dyDescent="0.25">
      <c r="A134" t="s">
        <v>295</v>
      </c>
      <c r="B134" t="s">
        <v>301</v>
      </c>
      <c r="C134" t="s">
        <v>302</v>
      </c>
      <c r="D134" s="289" t="str">
        <f t="shared" si="2"/>
        <v>Decreasing</v>
      </c>
      <c r="E134" s="289" t="s">
        <v>9718</v>
      </c>
      <c r="F134" s="289">
        <v>2.1</v>
      </c>
      <c r="G134" s="289">
        <v>2.1</v>
      </c>
      <c r="H134" s="289">
        <v>2.2999999999999998</v>
      </c>
      <c r="I134" s="289">
        <v>2.4</v>
      </c>
      <c r="J134" s="289">
        <v>2.2999999999999998</v>
      </c>
      <c r="K134" s="289">
        <v>2.2999999999999998</v>
      </c>
      <c r="L134" s="289">
        <v>2.2999999999999998</v>
      </c>
      <c r="M134" s="289">
        <v>2.2999999999999998</v>
      </c>
      <c r="N134" s="289">
        <v>2.7</v>
      </c>
      <c r="O134" s="289">
        <v>2.7</v>
      </c>
      <c r="P134" s="289">
        <v>2.7</v>
      </c>
      <c r="Q134" s="289">
        <v>2.7</v>
      </c>
      <c r="R134" s="289">
        <v>2.7</v>
      </c>
      <c r="S134" s="289">
        <v>2.6</v>
      </c>
      <c r="T134" s="289">
        <v>2.6</v>
      </c>
      <c r="U134" s="289">
        <v>2.6</v>
      </c>
      <c r="V134" s="289">
        <v>2.6</v>
      </c>
      <c r="W134" s="289">
        <v>2.6</v>
      </c>
      <c r="X134" s="289">
        <v>2.6</v>
      </c>
      <c r="Y134" s="289">
        <v>2.6</v>
      </c>
      <c r="Z134" s="289">
        <v>2.6</v>
      </c>
      <c r="AA134" s="289">
        <v>2.6</v>
      </c>
      <c r="AB134" s="289">
        <v>2.6</v>
      </c>
      <c r="AC134" s="289">
        <v>2.6</v>
      </c>
      <c r="AD134" s="289">
        <v>3.1</v>
      </c>
      <c r="AE134" s="289">
        <v>3.1</v>
      </c>
      <c r="AF134" s="289">
        <v>3.1</v>
      </c>
      <c r="AG134" s="289">
        <v>3.1</v>
      </c>
      <c r="AH134" s="289">
        <v>3.2</v>
      </c>
      <c r="AI134" s="289">
        <v>3.2</v>
      </c>
      <c r="AJ134" s="289">
        <v>3.2</v>
      </c>
      <c r="AK134" s="289">
        <v>3.2</v>
      </c>
      <c r="AL134" s="289">
        <v>3.1</v>
      </c>
      <c r="AM134" s="289">
        <v>3.1</v>
      </c>
      <c r="AN134" s="289">
        <v>3.2</v>
      </c>
      <c r="AO134" s="289">
        <v>3.7</v>
      </c>
      <c r="AP134" s="289">
        <v>3.7</v>
      </c>
      <c r="AQ134" s="289">
        <v>3.7</v>
      </c>
      <c r="AR134" s="289">
        <v>3.7</v>
      </c>
      <c r="AS134" s="289">
        <v>3.8</v>
      </c>
      <c r="AT134" s="289">
        <v>3.8</v>
      </c>
      <c r="AU134" s="289">
        <v>3.8</v>
      </c>
      <c r="AV134" s="289">
        <v>3.8</v>
      </c>
      <c r="AW134" s="289">
        <v>3.8</v>
      </c>
      <c r="AX134" s="289">
        <v>3.7</v>
      </c>
      <c r="AY134" s="289">
        <v>3.7</v>
      </c>
      <c r="AZ134" s="289">
        <v>3.7</v>
      </c>
      <c r="BA134" s="289">
        <v>3.7</v>
      </c>
      <c r="BB134" s="289">
        <v>3.7</v>
      </c>
      <c r="BC134" s="289">
        <v>3.7</v>
      </c>
      <c r="BD134" s="289">
        <v>3.7</v>
      </c>
      <c r="BE134" s="289">
        <v>3.7</v>
      </c>
      <c r="BF134" s="289">
        <v>3.7</v>
      </c>
      <c r="BG134" s="289">
        <v>3.6</v>
      </c>
      <c r="BH134" s="289">
        <f>_xlfn.IFNA(VLOOKUP(C134,'INFORM Severity - hidden'!$C$5:$G$300,5,FALSE),"-")</f>
        <v>3.6</v>
      </c>
    </row>
    <row r="135" spans="1:60" x14ac:dyDescent="0.25">
      <c r="A135" t="s">
        <v>295</v>
      </c>
      <c r="B135" t="s">
        <v>1185</v>
      </c>
      <c r="C135" t="s">
        <v>1186</v>
      </c>
      <c r="D135" s="289" t="str">
        <f t="shared" si="2"/>
        <v>Stable</v>
      </c>
      <c r="E135" s="289" t="s">
        <v>9718</v>
      </c>
      <c r="F135" s="289" t="s">
        <v>9718</v>
      </c>
      <c r="G135" s="289" t="s">
        <v>9718</v>
      </c>
      <c r="H135" s="289" t="s">
        <v>9718</v>
      </c>
      <c r="I135" s="289" t="s">
        <v>9718</v>
      </c>
      <c r="J135" s="289" t="s">
        <v>9718</v>
      </c>
      <c r="K135" s="289" t="s">
        <v>9718</v>
      </c>
      <c r="L135" s="289" t="s">
        <v>9718</v>
      </c>
      <c r="M135" s="289" t="s">
        <v>9718</v>
      </c>
      <c r="N135" s="289" t="s">
        <v>9718</v>
      </c>
      <c r="O135" s="289" t="s">
        <v>9718</v>
      </c>
      <c r="P135" s="289" t="s">
        <v>9718</v>
      </c>
      <c r="Q135" s="289" t="s">
        <v>9718</v>
      </c>
      <c r="R135" s="289" t="s">
        <v>9718</v>
      </c>
      <c r="S135" s="289" t="s">
        <v>9718</v>
      </c>
      <c r="T135" s="289" t="s">
        <v>9718</v>
      </c>
      <c r="U135" s="289" t="s">
        <v>9718</v>
      </c>
      <c r="V135" s="289" t="s">
        <v>9718</v>
      </c>
      <c r="W135" s="289" t="s">
        <v>9718</v>
      </c>
      <c r="X135" s="289" t="s">
        <v>9718</v>
      </c>
      <c r="Y135" s="289" t="s">
        <v>9718</v>
      </c>
      <c r="Z135" s="289" t="s">
        <v>9718</v>
      </c>
      <c r="AA135" s="289" t="s">
        <v>9718</v>
      </c>
      <c r="AB135" s="289" t="s">
        <v>9718</v>
      </c>
      <c r="AC135" s="289" t="s">
        <v>9718</v>
      </c>
      <c r="AD135" s="289" t="s">
        <v>9718</v>
      </c>
      <c r="AE135" s="289" t="s">
        <v>9718</v>
      </c>
      <c r="AF135" s="289" t="s">
        <v>9718</v>
      </c>
      <c r="AG135" s="289" t="s">
        <v>9718</v>
      </c>
      <c r="AH135" s="289">
        <v>2.1</v>
      </c>
      <c r="AI135" s="289">
        <v>3.4</v>
      </c>
      <c r="AJ135" s="289">
        <v>3.4</v>
      </c>
      <c r="AK135" s="289">
        <v>3.4</v>
      </c>
      <c r="AL135" s="289">
        <v>3.4</v>
      </c>
      <c r="AM135" s="289">
        <v>3.4</v>
      </c>
      <c r="AN135" s="289">
        <v>3.5</v>
      </c>
      <c r="AO135" s="289">
        <v>4.0999999999999996</v>
      </c>
      <c r="AP135" s="289">
        <v>4.0999999999999996</v>
      </c>
      <c r="AQ135" s="289">
        <v>4.0999999999999996</v>
      </c>
      <c r="AR135" s="289">
        <v>4.0999999999999996</v>
      </c>
      <c r="AS135" s="289">
        <v>4.5</v>
      </c>
      <c r="AT135" s="289">
        <v>4.5</v>
      </c>
      <c r="AU135" s="289">
        <v>4.5</v>
      </c>
      <c r="AV135" s="289">
        <v>4.5</v>
      </c>
      <c r="AW135" s="289">
        <v>4.5</v>
      </c>
      <c r="AX135" s="289">
        <v>4.5</v>
      </c>
      <c r="AY135" s="289">
        <v>4.5</v>
      </c>
      <c r="AZ135" s="289">
        <v>4.5</v>
      </c>
      <c r="BA135" s="289">
        <v>4.4000000000000004</v>
      </c>
      <c r="BB135" s="289">
        <v>4.4000000000000004</v>
      </c>
      <c r="BC135" s="289">
        <v>4.4000000000000004</v>
      </c>
      <c r="BD135" s="289">
        <v>4.4000000000000004</v>
      </c>
      <c r="BE135" s="289">
        <v>4.4000000000000004</v>
      </c>
      <c r="BF135" s="289">
        <v>4.4000000000000004</v>
      </c>
      <c r="BG135" s="289">
        <v>4.4000000000000004</v>
      </c>
      <c r="BH135" s="289">
        <f>_xlfn.IFNA(VLOOKUP(C135,'INFORM Severity - hidden'!$C$5:$G$300,5,FALSE),"-")</f>
        <v>4.4000000000000004</v>
      </c>
    </row>
    <row r="136" spans="1:60" x14ac:dyDescent="0.25">
      <c r="A136" t="s">
        <v>295</v>
      </c>
      <c r="B136" t="s">
        <v>4141</v>
      </c>
      <c r="C136" t="s">
        <v>4142</v>
      </c>
      <c r="D136" s="289" t="str">
        <f t="shared" si="2"/>
        <v>Stable</v>
      </c>
      <c r="E136" s="289" t="s">
        <v>9718</v>
      </c>
      <c r="F136" s="289" t="s">
        <v>9718</v>
      </c>
      <c r="G136" s="289" t="s">
        <v>9718</v>
      </c>
      <c r="H136" s="289" t="s">
        <v>9718</v>
      </c>
      <c r="I136" s="289" t="s">
        <v>9718</v>
      </c>
      <c r="J136" s="289" t="s">
        <v>9718</v>
      </c>
      <c r="K136" s="289" t="s">
        <v>9718</v>
      </c>
      <c r="L136" s="289" t="s">
        <v>9718</v>
      </c>
      <c r="M136" s="289" t="s">
        <v>9718</v>
      </c>
      <c r="N136" s="289" t="s">
        <v>9718</v>
      </c>
      <c r="O136" s="289" t="s">
        <v>9718</v>
      </c>
      <c r="P136" s="289" t="s">
        <v>9718</v>
      </c>
      <c r="Q136" s="289" t="s">
        <v>9718</v>
      </c>
      <c r="R136" s="289" t="s">
        <v>9718</v>
      </c>
      <c r="S136" s="289" t="s">
        <v>9718</v>
      </c>
      <c r="T136" s="289" t="s">
        <v>9718</v>
      </c>
      <c r="U136" s="289" t="s">
        <v>9718</v>
      </c>
      <c r="V136" s="289" t="s">
        <v>9718</v>
      </c>
      <c r="W136" s="289" t="s">
        <v>9718</v>
      </c>
      <c r="X136" s="289" t="s">
        <v>9718</v>
      </c>
      <c r="Y136" s="289" t="s">
        <v>9718</v>
      </c>
      <c r="Z136" s="289" t="s">
        <v>9718</v>
      </c>
      <c r="AA136" s="289" t="s">
        <v>9718</v>
      </c>
      <c r="AB136" s="289" t="s">
        <v>9718</v>
      </c>
      <c r="AC136" s="289" t="s">
        <v>9718</v>
      </c>
      <c r="AD136" s="289" t="s">
        <v>9718</v>
      </c>
      <c r="AE136" s="289" t="s">
        <v>9718</v>
      </c>
      <c r="AF136" s="289" t="s">
        <v>9718</v>
      </c>
      <c r="AG136" s="289" t="s">
        <v>9718</v>
      </c>
      <c r="AH136" s="289" t="s">
        <v>9718</v>
      </c>
      <c r="AI136" s="289" t="s">
        <v>9718</v>
      </c>
      <c r="AJ136" s="289" t="s">
        <v>9718</v>
      </c>
      <c r="AK136" s="289" t="s">
        <v>9718</v>
      </c>
      <c r="AL136" s="289" t="s">
        <v>9718</v>
      </c>
      <c r="AM136" s="289" t="s">
        <v>9718</v>
      </c>
      <c r="AN136" s="289" t="s">
        <v>9718</v>
      </c>
      <c r="AO136" s="289" t="s">
        <v>9718</v>
      </c>
      <c r="AP136" s="289" t="s">
        <v>9718</v>
      </c>
      <c r="AQ136" s="289" t="s">
        <v>9718</v>
      </c>
      <c r="AR136" s="289" t="s">
        <v>9718</v>
      </c>
      <c r="AS136" s="289" t="s">
        <v>9718</v>
      </c>
      <c r="AT136" s="289" t="s">
        <v>9718</v>
      </c>
      <c r="AU136" s="289" t="s">
        <v>9718</v>
      </c>
      <c r="AV136" s="289" t="s">
        <v>9718</v>
      </c>
      <c r="AW136" s="289" t="s">
        <v>9718</v>
      </c>
      <c r="AX136" s="289" t="s">
        <v>9718</v>
      </c>
      <c r="AY136" s="289" t="s">
        <v>9718</v>
      </c>
      <c r="AZ136" s="289" t="s">
        <v>9718</v>
      </c>
      <c r="BA136" s="289" t="s">
        <v>9718</v>
      </c>
      <c r="BB136" s="289" t="s">
        <v>9718</v>
      </c>
      <c r="BC136" s="289" t="s">
        <v>9718</v>
      </c>
      <c r="BD136" s="289" t="s">
        <v>9718</v>
      </c>
      <c r="BE136" s="289">
        <v>2.8</v>
      </c>
      <c r="BF136" s="289">
        <v>2.9</v>
      </c>
      <c r="BG136" s="289">
        <v>2.8</v>
      </c>
      <c r="BH136" s="289">
        <f>_xlfn.IFNA(VLOOKUP(C136,'INFORM Severity - hidden'!$C$5:$G$300,5,FALSE),"-")</f>
        <v>2.8</v>
      </c>
    </row>
    <row r="137" spans="1:60" x14ac:dyDescent="0.25">
      <c r="A137" t="s">
        <v>3326</v>
      </c>
      <c r="B137" t="s">
        <v>6458</v>
      </c>
      <c r="C137" t="s">
        <v>6459</v>
      </c>
      <c r="D137" s="289" t="str">
        <f t="shared" si="2"/>
        <v>-</v>
      </c>
      <c r="E137" s="289" t="s">
        <v>9718</v>
      </c>
      <c r="F137" s="289" t="s">
        <v>9718</v>
      </c>
      <c r="G137" s="289" t="s">
        <v>9718</v>
      </c>
      <c r="H137" s="289" t="s">
        <v>9718</v>
      </c>
      <c r="I137" s="289" t="s">
        <v>9718</v>
      </c>
      <c r="J137" s="289" t="s">
        <v>9718</v>
      </c>
      <c r="K137" s="289" t="s">
        <v>9718</v>
      </c>
      <c r="L137" s="289" t="s">
        <v>9718</v>
      </c>
      <c r="M137" s="289" t="s">
        <v>9718</v>
      </c>
      <c r="N137" s="289" t="s">
        <v>9718</v>
      </c>
      <c r="O137" s="289" t="s">
        <v>9718</v>
      </c>
      <c r="P137" s="289" t="s">
        <v>9718</v>
      </c>
      <c r="Q137" s="289" t="s">
        <v>9718</v>
      </c>
      <c r="R137" s="289" t="s">
        <v>9718</v>
      </c>
      <c r="S137" s="289" t="s">
        <v>9718</v>
      </c>
      <c r="T137" s="289" t="s">
        <v>9718</v>
      </c>
      <c r="U137" s="289" t="s">
        <v>9718</v>
      </c>
      <c r="V137" s="289" t="s">
        <v>9718</v>
      </c>
      <c r="W137" s="289" t="s">
        <v>9718</v>
      </c>
      <c r="X137" s="289" t="s">
        <v>9718</v>
      </c>
      <c r="Y137" s="289" t="s">
        <v>9718</v>
      </c>
      <c r="Z137" s="289" t="s">
        <v>9718</v>
      </c>
      <c r="AA137" s="289" t="s">
        <v>9718</v>
      </c>
      <c r="AB137" s="289" t="s">
        <v>9718</v>
      </c>
      <c r="AC137" s="289" t="s">
        <v>9718</v>
      </c>
      <c r="AD137" s="289" t="s">
        <v>9718</v>
      </c>
      <c r="AE137" s="289" t="s">
        <v>9718</v>
      </c>
      <c r="AF137" s="289" t="s">
        <v>9718</v>
      </c>
      <c r="AG137" s="289" t="s">
        <v>9718</v>
      </c>
      <c r="AH137" s="289" t="s">
        <v>9718</v>
      </c>
      <c r="AI137" s="289" t="s">
        <v>9718</v>
      </c>
      <c r="AJ137" s="289" t="s">
        <v>9718</v>
      </c>
      <c r="AK137" s="289" t="s">
        <v>9718</v>
      </c>
      <c r="AL137" s="289" t="s">
        <v>9718</v>
      </c>
      <c r="AM137" s="289" t="s">
        <v>9718</v>
      </c>
      <c r="AN137" s="289" t="s">
        <v>9718</v>
      </c>
      <c r="AO137" s="289" t="s">
        <v>9718</v>
      </c>
      <c r="AP137" s="289" t="s">
        <v>9718</v>
      </c>
      <c r="AQ137" s="289" t="s">
        <v>9718</v>
      </c>
      <c r="AR137" s="289" t="s">
        <v>9718</v>
      </c>
      <c r="AS137" s="289" t="s">
        <v>9718</v>
      </c>
      <c r="AT137" s="289" t="s">
        <v>9718</v>
      </c>
      <c r="AU137" s="289" t="s">
        <v>9718</v>
      </c>
      <c r="AV137" s="289" t="s">
        <v>9718</v>
      </c>
      <c r="AW137" s="289" t="s">
        <v>9718</v>
      </c>
      <c r="AX137" s="289" t="s">
        <v>9718</v>
      </c>
      <c r="AY137" s="289" t="s">
        <v>9718</v>
      </c>
      <c r="AZ137" s="289" t="s">
        <v>9718</v>
      </c>
      <c r="BA137" s="289" t="s">
        <v>9718</v>
      </c>
      <c r="BB137" s="289" t="s">
        <v>9718</v>
      </c>
      <c r="BC137" s="289" t="s">
        <v>9718</v>
      </c>
      <c r="BD137" s="289" t="s">
        <v>9718</v>
      </c>
      <c r="BE137" s="289" t="s">
        <v>9718</v>
      </c>
      <c r="BF137" s="289" t="s">
        <v>9718</v>
      </c>
      <c r="BG137" s="289">
        <v>2.2000000000000002</v>
      </c>
      <c r="BH137" s="289">
        <f>_xlfn.IFNA(VLOOKUP(C137,'INFORM Severity - hidden'!$C$5:$G$300,5,FALSE),"-")</f>
        <v>2.2000000000000002</v>
      </c>
    </row>
    <row r="138" spans="1:60" x14ac:dyDescent="0.25">
      <c r="A138" t="s">
        <v>3326</v>
      </c>
      <c r="B138" t="s">
        <v>3324</v>
      </c>
      <c r="C138" t="s">
        <v>3325</v>
      </c>
      <c r="D138" s="289" t="str">
        <f t="shared" si="2"/>
        <v>Decreasing</v>
      </c>
      <c r="E138" s="289" t="s">
        <v>9718</v>
      </c>
      <c r="F138" s="289" t="s">
        <v>9718</v>
      </c>
      <c r="G138" s="289" t="s">
        <v>9718</v>
      </c>
      <c r="H138" s="289" t="s">
        <v>9718</v>
      </c>
      <c r="I138" s="289" t="s">
        <v>9718</v>
      </c>
      <c r="J138" s="289" t="s">
        <v>9718</v>
      </c>
      <c r="K138" s="289" t="s">
        <v>9718</v>
      </c>
      <c r="L138" s="289" t="s">
        <v>9718</v>
      </c>
      <c r="M138" s="289" t="s">
        <v>9718</v>
      </c>
      <c r="N138" s="289" t="s">
        <v>9718</v>
      </c>
      <c r="O138" s="289" t="s">
        <v>9718</v>
      </c>
      <c r="P138" s="289" t="s">
        <v>9718</v>
      </c>
      <c r="Q138" s="289" t="s">
        <v>9718</v>
      </c>
      <c r="R138" s="289" t="s">
        <v>9718</v>
      </c>
      <c r="S138" s="289" t="s">
        <v>9718</v>
      </c>
      <c r="T138" s="289" t="s">
        <v>9718</v>
      </c>
      <c r="U138" s="289" t="s">
        <v>9718</v>
      </c>
      <c r="V138" s="289" t="s">
        <v>9718</v>
      </c>
      <c r="W138" s="289" t="s">
        <v>9718</v>
      </c>
      <c r="X138" s="289" t="s">
        <v>9718</v>
      </c>
      <c r="Y138" s="289" t="s">
        <v>9718</v>
      </c>
      <c r="Z138" s="289" t="s">
        <v>9718</v>
      </c>
      <c r="AA138" s="289" t="s">
        <v>9718</v>
      </c>
      <c r="AB138" s="289" t="s">
        <v>9718</v>
      </c>
      <c r="AC138" s="289" t="s">
        <v>9718</v>
      </c>
      <c r="AD138" s="289" t="s">
        <v>9718</v>
      </c>
      <c r="AE138" s="289" t="s">
        <v>9718</v>
      </c>
      <c r="AF138" s="289" t="s">
        <v>9718</v>
      </c>
      <c r="AG138" s="289" t="s">
        <v>9718</v>
      </c>
      <c r="AH138" s="289" t="s">
        <v>9718</v>
      </c>
      <c r="AI138" s="289" t="s">
        <v>9718</v>
      </c>
      <c r="AJ138" s="289" t="s">
        <v>9718</v>
      </c>
      <c r="AK138" s="289" t="s">
        <v>9718</v>
      </c>
      <c r="AL138" s="289" t="s">
        <v>9718</v>
      </c>
      <c r="AM138" s="289" t="s">
        <v>9718</v>
      </c>
      <c r="AN138" s="289" t="s">
        <v>9718</v>
      </c>
      <c r="AO138" s="289" t="s">
        <v>9718</v>
      </c>
      <c r="AP138" s="289" t="s">
        <v>9718</v>
      </c>
      <c r="AQ138" s="289" t="s">
        <v>9718</v>
      </c>
      <c r="AR138" s="289" t="s">
        <v>9718</v>
      </c>
      <c r="AS138" s="289" t="s">
        <v>9718</v>
      </c>
      <c r="AT138" s="289" t="s">
        <v>9718</v>
      </c>
      <c r="AU138" s="289" t="s">
        <v>9718</v>
      </c>
      <c r="AV138" s="289" t="s">
        <v>9718</v>
      </c>
      <c r="AW138" s="289" t="s">
        <v>9718</v>
      </c>
      <c r="AX138" s="289" t="s">
        <v>9718</v>
      </c>
      <c r="AY138" s="289" t="s">
        <v>9718</v>
      </c>
      <c r="AZ138" s="289" t="s">
        <v>9718</v>
      </c>
      <c r="BA138" s="289" t="s">
        <v>9718</v>
      </c>
      <c r="BB138" s="289" t="s">
        <v>9718</v>
      </c>
      <c r="BC138" s="289" t="s">
        <v>9718</v>
      </c>
      <c r="BD138" s="289">
        <v>2.6</v>
      </c>
      <c r="BE138" s="289">
        <v>2.4</v>
      </c>
      <c r="BF138" s="289">
        <v>2.4</v>
      </c>
      <c r="BG138" s="289">
        <v>2.4</v>
      </c>
      <c r="BH138" s="289">
        <f>_xlfn.IFNA(VLOOKUP(C138,'INFORM Severity - hidden'!$C$5:$G$300,5,FALSE),"-")</f>
        <v>2.4</v>
      </c>
    </row>
    <row r="139" spans="1:60" x14ac:dyDescent="0.25">
      <c r="A139" t="s">
        <v>3326</v>
      </c>
      <c r="B139" t="s">
        <v>6500</v>
      </c>
      <c r="C139" t="s">
        <v>6501</v>
      </c>
      <c r="D139" s="289" t="str">
        <f t="shared" si="2"/>
        <v>-</v>
      </c>
      <c r="E139" s="289" t="s">
        <v>9718</v>
      </c>
      <c r="F139" s="289" t="s">
        <v>9718</v>
      </c>
      <c r="G139" s="289" t="s">
        <v>9718</v>
      </c>
      <c r="H139" s="289" t="s">
        <v>9718</v>
      </c>
      <c r="I139" s="289" t="s">
        <v>9718</v>
      </c>
      <c r="J139" s="289" t="s">
        <v>9718</v>
      </c>
      <c r="K139" s="289" t="s">
        <v>9718</v>
      </c>
      <c r="L139" s="289" t="s">
        <v>9718</v>
      </c>
      <c r="M139" s="289" t="s">
        <v>9718</v>
      </c>
      <c r="N139" s="289" t="s">
        <v>9718</v>
      </c>
      <c r="O139" s="289" t="s">
        <v>9718</v>
      </c>
      <c r="P139" s="289" t="s">
        <v>9718</v>
      </c>
      <c r="Q139" s="289" t="s">
        <v>9718</v>
      </c>
      <c r="R139" s="289" t="s">
        <v>9718</v>
      </c>
      <c r="S139" s="289" t="s">
        <v>9718</v>
      </c>
      <c r="T139" s="289" t="s">
        <v>9718</v>
      </c>
      <c r="U139" s="289" t="s">
        <v>9718</v>
      </c>
      <c r="V139" s="289" t="s">
        <v>9718</v>
      </c>
      <c r="W139" s="289" t="s">
        <v>9718</v>
      </c>
      <c r="X139" s="289" t="s">
        <v>9718</v>
      </c>
      <c r="Y139" s="289" t="s">
        <v>9718</v>
      </c>
      <c r="Z139" s="289" t="s">
        <v>9718</v>
      </c>
      <c r="AA139" s="289" t="s">
        <v>9718</v>
      </c>
      <c r="AB139" s="289" t="s">
        <v>9718</v>
      </c>
      <c r="AC139" s="289" t="s">
        <v>9718</v>
      </c>
      <c r="AD139" s="289" t="s">
        <v>9718</v>
      </c>
      <c r="AE139" s="289" t="s">
        <v>9718</v>
      </c>
      <c r="AF139" s="289" t="s">
        <v>9718</v>
      </c>
      <c r="AG139" s="289" t="s">
        <v>9718</v>
      </c>
      <c r="AH139" s="289" t="s">
        <v>9718</v>
      </c>
      <c r="AI139" s="289" t="s">
        <v>9718</v>
      </c>
      <c r="AJ139" s="289" t="s">
        <v>9718</v>
      </c>
      <c r="AK139" s="289" t="s">
        <v>9718</v>
      </c>
      <c r="AL139" s="289" t="s">
        <v>9718</v>
      </c>
      <c r="AM139" s="289" t="s">
        <v>9718</v>
      </c>
      <c r="AN139" s="289" t="s">
        <v>9718</v>
      </c>
      <c r="AO139" s="289" t="s">
        <v>9718</v>
      </c>
      <c r="AP139" s="289" t="s">
        <v>9718</v>
      </c>
      <c r="AQ139" s="289" t="s">
        <v>9718</v>
      </c>
      <c r="AR139" s="289" t="s">
        <v>9718</v>
      </c>
      <c r="AS139" s="289" t="s">
        <v>9718</v>
      </c>
      <c r="AT139" s="289" t="s">
        <v>9718</v>
      </c>
      <c r="AU139" s="289" t="s">
        <v>9718</v>
      </c>
      <c r="AV139" s="289" t="s">
        <v>9718</v>
      </c>
      <c r="AW139" s="289" t="s">
        <v>9718</v>
      </c>
      <c r="AX139" s="289" t="s">
        <v>9718</v>
      </c>
      <c r="AY139" s="289" t="s">
        <v>9718</v>
      </c>
      <c r="AZ139" s="289" t="s">
        <v>9718</v>
      </c>
      <c r="BA139" s="289" t="s">
        <v>9718</v>
      </c>
      <c r="BB139" s="289" t="s">
        <v>9718</v>
      </c>
      <c r="BC139" s="289" t="s">
        <v>9718</v>
      </c>
      <c r="BD139" s="289" t="s">
        <v>9718</v>
      </c>
      <c r="BE139" s="289" t="s">
        <v>9718</v>
      </c>
      <c r="BF139" s="289" t="s">
        <v>9718</v>
      </c>
      <c r="BG139" s="289">
        <v>1.1000000000000001</v>
      </c>
      <c r="BH139" s="289">
        <f>_xlfn.IFNA(VLOOKUP(C139,'INFORM Severity - hidden'!$C$5:$G$300,5,FALSE),"-")</f>
        <v>1.1000000000000001</v>
      </c>
    </row>
    <row r="140" spans="1:60" x14ac:dyDescent="0.25">
      <c r="A140" t="s">
        <v>569</v>
      </c>
      <c r="B140" t="s">
        <v>2360</v>
      </c>
      <c r="C140" t="s">
        <v>2361</v>
      </c>
      <c r="D140" s="289" t="str">
        <f t="shared" si="2"/>
        <v>Stable</v>
      </c>
      <c r="E140" s="289" t="s">
        <v>9718</v>
      </c>
      <c r="F140" s="289" t="s">
        <v>9718</v>
      </c>
      <c r="G140" s="289" t="s">
        <v>9718</v>
      </c>
      <c r="H140" s="289">
        <v>3.8</v>
      </c>
      <c r="I140" s="289">
        <v>3.7</v>
      </c>
      <c r="J140" s="289">
        <v>3.7</v>
      </c>
      <c r="K140" s="289">
        <v>3.2</v>
      </c>
      <c r="L140" s="289">
        <v>3.2</v>
      </c>
      <c r="M140" s="289">
        <v>3.2</v>
      </c>
      <c r="N140" s="289">
        <v>3.2</v>
      </c>
      <c r="O140" s="289">
        <v>3.4</v>
      </c>
      <c r="P140" s="289">
        <v>3.4</v>
      </c>
      <c r="Q140" s="289">
        <v>3.5</v>
      </c>
      <c r="R140" s="289">
        <v>3.5</v>
      </c>
      <c r="S140" s="289">
        <v>3.2</v>
      </c>
      <c r="T140" s="289">
        <v>3.2</v>
      </c>
      <c r="U140" s="289">
        <v>3.2</v>
      </c>
      <c r="V140" s="289">
        <v>3.2</v>
      </c>
      <c r="W140" s="289">
        <v>3</v>
      </c>
      <c r="X140" s="289">
        <v>3</v>
      </c>
      <c r="Y140" s="289">
        <v>3</v>
      </c>
      <c r="Z140" s="289">
        <v>3.2</v>
      </c>
      <c r="AA140" s="289">
        <v>3.3</v>
      </c>
      <c r="AB140" s="289">
        <v>3.3</v>
      </c>
      <c r="AC140" s="289">
        <v>3.6</v>
      </c>
      <c r="AD140" s="289">
        <v>3.6</v>
      </c>
      <c r="AE140" s="289">
        <v>3.6</v>
      </c>
      <c r="AF140" s="289">
        <v>3.6</v>
      </c>
      <c r="AG140" s="289">
        <v>3.6</v>
      </c>
      <c r="AH140" s="289">
        <v>3.7</v>
      </c>
      <c r="AI140" s="289" t="s">
        <v>9718</v>
      </c>
      <c r="AJ140" s="289" t="s">
        <v>9718</v>
      </c>
      <c r="AK140" s="289" t="s">
        <v>9718</v>
      </c>
      <c r="AL140" s="289" t="s">
        <v>9718</v>
      </c>
      <c r="AM140" s="289" t="s">
        <v>9718</v>
      </c>
      <c r="AN140" s="289" t="s">
        <v>9718</v>
      </c>
      <c r="AO140" s="289">
        <v>3.5</v>
      </c>
      <c r="AP140" s="289">
        <v>3.5</v>
      </c>
      <c r="AQ140" s="289">
        <v>3.6</v>
      </c>
      <c r="AR140" s="289">
        <v>3.6</v>
      </c>
      <c r="AS140" s="289">
        <v>3.6</v>
      </c>
      <c r="AT140" s="289">
        <v>3.6</v>
      </c>
      <c r="AU140" s="289">
        <v>3.6</v>
      </c>
      <c r="AV140" s="289">
        <v>3.6</v>
      </c>
      <c r="AW140" s="289">
        <v>3.6</v>
      </c>
      <c r="AX140" s="289">
        <v>3.6</v>
      </c>
      <c r="AY140" s="289">
        <v>3.6</v>
      </c>
      <c r="AZ140" s="289">
        <v>3.6</v>
      </c>
      <c r="BA140" s="289">
        <v>3.6</v>
      </c>
      <c r="BB140" s="289">
        <v>3.4</v>
      </c>
      <c r="BC140" s="289">
        <v>3.5</v>
      </c>
      <c r="BD140" s="289">
        <v>3.5</v>
      </c>
      <c r="BE140" s="289">
        <v>3.6</v>
      </c>
      <c r="BF140" s="289">
        <v>3.5</v>
      </c>
      <c r="BG140" s="289">
        <v>3.5</v>
      </c>
      <c r="BH140" s="289">
        <f>_xlfn.IFNA(VLOOKUP(C140,'INFORM Severity - hidden'!$C$5:$G$300,5,FALSE),"-")</f>
        <v>3.5</v>
      </c>
    </row>
    <row r="141" spans="1:60" x14ac:dyDescent="0.25">
      <c r="C141" t="s">
        <v>9778</v>
      </c>
      <c r="D141" s="289" t="str">
        <f t="shared" si="2"/>
        <v>-</v>
      </c>
      <c r="E141" s="289" t="s">
        <v>9718</v>
      </c>
      <c r="F141" s="289">
        <v>3.3</v>
      </c>
      <c r="G141" s="289">
        <v>3.3</v>
      </c>
      <c r="H141" s="289">
        <v>3.3</v>
      </c>
      <c r="I141" s="289">
        <v>3.3</v>
      </c>
      <c r="J141" s="289" t="s">
        <v>9718</v>
      </c>
      <c r="K141" s="289" t="s">
        <v>9718</v>
      </c>
      <c r="L141" s="289" t="s">
        <v>9718</v>
      </c>
      <c r="M141" s="289" t="s">
        <v>9718</v>
      </c>
      <c r="N141" s="289" t="s">
        <v>9718</v>
      </c>
      <c r="O141" s="289" t="s">
        <v>9718</v>
      </c>
      <c r="P141" s="289" t="s">
        <v>9718</v>
      </c>
      <c r="Q141" s="289" t="s">
        <v>9718</v>
      </c>
      <c r="R141" s="289" t="s">
        <v>9718</v>
      </c>
      <c r="S141" s="289" t="s">
        <v>9718</v>
      </c>
      <c r="T141" s="289" t="s">
        <v>9718</v>
      </c>
      <c r="U141" s="289" t="s">
        <v>9718</v>
      </c>
      <c r="V141" s="289" t="s">
        <v>9718</v>
      </c>
      <c r="W141" s="289" t="s">
        <v>9718</v>
      </c>
      <c r="X141" s="289" t="s">
        <v>9718</v>
      </c>
      <c r="Y141" s="289" t="s">
        <v>9718</v>
      </c>
      <c r="Z141" s="289" t="s">
        <v>9718</v>
      </c>
      <c r="AA141" s="289" t="s">
        <v>9718</v>
      </c>
      <c r="AB141" s="289" t="s">
        <v>9718</v>
      </c>
      <c r="AC141" s="289" t="s">
        <v>9718</v>
      </c>
      <c r="AD141" s="289" t="s">
        <v>9718</v>
      </c>
      <c r="AE141" s="289" t="s">
        <v>9718</v>
      </c>
      <c r="AF141" s="289" t="s">
        <v>9718</v>
      </c>
      <c r="AG141" s="289" t="s">
        <v>9718</v>
      </c>
      <c r="AH141" s="289" t="s">
        <v>9718</v>
      </c>
      <c r="AI141" s="289" t="s">
        <v>9718</v>
      </c>
      <c r="AJ141" s="289" t="s">
        <v>9718</v>
      </c>
      <c r="AK141" s="289" t="s">
        <v>9718</v>
      </c>
      <c r="AL141" s="289" t="s">
        <v>9718</v>
      </c>
      <c r="AM141" s="289" t="s">
        <v>9718</v>
      </c>
      <c r="AN141" s="289" t="s">
        <v>9718</v>
      </c>
      <c r="AO141" s="289" t="s">
        <v>9718</v>
      </c>
      <c r="AP141" s="289" t="s">
        <v>9718</v>
      </c>
      <c r="AQ141" s="289" t="s">
        <v>9718</v>
      </c>
      <c r="AR141" s="289" t="s">
        <v>9718</v>
      </c>
      <c r="AS141" s="289" t="s">
        <v>9718</v>
      </c>
      <c r="AT141" s="289" t="s">
        <v>9718</v>
      </c>
      <c r="AU141" s="289" t="s">
        <v>9718</v>
      </c>
      <c r="AV141" s="289" t="s">
        <v>9718</v>
      </c>
      <c r="AW141" s="289" t="s">
        <v>9718</v>
      </c>
      <c r="AX141" s="289" t="s">
        <v>9718</v>
      </c>
      <c r="AY141" s="289" t="s">
        <v>9718</v>
      </c>
      <c r="AZ141" s="289" t="s">
        <v>9718</v>
      </c>
      <c r="BA141" s="289" t="s">
        <v>9718</v>
      </c>
      <c r="BB141" s="289" t="s">
        <v>9718</v>
      </c>
      <c r="BC141" s="289" t="s">
        <v>9718</v>
      </c>
      <c r="BD141" s="289" t="s">
        <v>9718</v>
      </c>
      <c r="BE141" s="289" t="s">
        <v>9718</v>
      </c>
      <c r="BF141" s="289" t="s">
        <v>9718</v>
      </c>
      <c r="BG141" s="289" t="s">
        <v>9718</v>
      </c>
      <c r="BH141" s="289" t="str">
        <f>_xlfn.IFNA(VLOOKUP(C141,'INFORM Severity - hidden'!$C$5:$G$300,5,FALSE),"-")</f>
        <v>-</v>
      </c>
    </row>
    <row r="142" spans="1:60" x14ac:dyDescent="0.25">
      <c r="C142" t="s">
        <v>9779</v>
      </c>
      <c r="D142" s="289" t="str">
        <f t="shared" si="2"/>
        <v>-</v>
      </c>
      <c r="E142" s="289" t="s">
        <v>9718</v>
      </c>
      <c r="F142" s="289" t="s">
        <v>9718</v>
      </c>
      <c r="G142" s="289">
        <v>3.1</v>
      </c>
      <c r="H142" s="289">
        <v>3.4</v>
      </c>
      <c r="I142" s="289">
        <v>3.4</v>
      </c>
      <c r="J142" s="289" t="s">
        <v>9718</v>
      </c>
      <c r="K142" s="289" t="s">
        <v>9718</v>
      </c>
      <c r="L142" s="289" t="s">
        <v>9718</v>
      </c>
      <c r="M142" s="289" t="s">
        <v>9718</v>
      </c>
      <c r="N142" s="289" t="s">
        <v>9718</v>
      </c>
      <c r="O142" s="289" t="s">
        <v>9718</v>
      </c>
      <c r="P142" s="289" t="s">
        <v>9718</v>
      </c>
      <c r="Q142" s="289" t="s">
        <v>9718</v>
      </c>
      <c r="R142" s="289" t="s">
        <v>9718</v>
      </c>
      <c r="S142" s="289" t="s">
        <v>9718</v>
      </c>
      <c r="T142" s="289" t="s">
        <v>9718</v>
      </c>
      <c r="U142" s="289" t="s">
        <v>9718</v>
      </c>
      <c r="V142" s="289" t="s">
        <v>9718</v>
      </c>
      <c r="W142" s="289" t="s">
        <v>9718</v>
      </c>
      <c r="X142" s="289" t="s">
        <v>9718</v>
      </c>
      <c r="Y142" s="289" t="s">
        <v>9718</v>
      </c>
      <c r="Z142" s="289" t="s">
        <v>9718</v>
      </c>
      <c r="AA142" s="289" t="s">
        <v>9718</v>
      </c>
      <c r="AB142" s="289" t="s">
        <v>9718</v>
      </c>
      <c r="AC142" s="289" t="s">
        <v>9718</v>
      </c>
      <c r="AD142" s="289" t="s">
        <v>9718</v>
      </c>
      <c r="AE142" s="289" t="s">
        <v>9718</v>
      </c>
      <c r="AF142" s="289" t="s">
        <v>9718</v>
      </c>
      <c r="AG142" s="289" t="s">
        <v>9718</v>
      </c>
      <c r="AH142" s="289" t="s">
        <v>9718</v>
      </c>
      <c r="AI142" s="289" t="s">
        <v>9718</v>
      </c>
      <c r="AJ142" s="289" t="s">
        <v>9718</v>
      </c>
      <c r="AK142" s="289" t="s">
        <v>9718</v>
      </c>
      <c r="AL142" s="289" t="s">
        <v>9718</v>
      </c>
      <c r="AM142" s="289" t="s">
        <v>9718</v>
      </c>
      <c r="AN142" s="289" t="s">
        <v>9718</v>
      </c>
      <c r="AO142" s="289" t="s">
        <v>9718</v>
      </c>
      <c r="AP142" s="289" t="s">
        <v>9718</v>
      </c>
      <c r="AQ142" s="289" t="s">
        <v>9718</v>
      </c>
      <c r="AR142" s="289" t="s">
        <v>9718</v>
      </c>
      <c r="AS142" s="289" t="s">
        <v>9718</v>
      </c>
      <c r="AT142" s="289" t="s">
        <v>9718</v>
      </c>
      <c r="AU142" s="289" t="s">
        <v>9718</v>
      </c>
      <c r="AV142" s="289" t="s">
        <v>9718</v>
      </c>
      <c r="AW142" s="289" t="s">
        <v>9718</v>
      </c>
      <c r="AX142" s="289" t="s">
        <v>9718</v>
      </c>
      <c r="AY142" s="289" t="s">
        <v>9718</v>
      </c>
      <c r="AZ142" s="289" t="s">
        <v>9718</v>
      </c>
      <c r="BA142" s="289" t="s">
        <v>9718</v>
      </c>
      <c r="BB142" s="289" t="s">
        <v>9718</v>
      </c>
      <c r="BC142" s="289" t="s">
        <v>9718</v>
      </c>
      <c r="BD142" s="289" t="s">
        <v>9718</v>
      </c>
      <c r="BE142" s="289" t="s">
        <v>9718</v>
      </c>
      <c r="BF142" s="289" t="s">
        <v>9718</v>
      </c>
      <c r="BG142" s="289" t="s">
        <v>9718</v>
      </c>
      <c r="BH142" s="289" t="str">
        <f>_xlfn.IFNA(VLOOKUP(C142,'INFORM Severity - hidden'!$C$5:$G$300,5,FALSE),"-")</f>
        <v>-</v>
      </c>
    </row>
    <row r="143" spans="1:60" x14ac:dyDescent="0.25">
      <c r="A143" t="s">
        <v>569</v>
      </c>
      <c r="B143" t="s">
        <v>567</v>
      </c>
      <c r="C143" t="s">
        <v>568</v>
      </c>
      <c r="D143" s="289" t="str">
        <f t="shared" si="2"/>
        <v>Decreasing</v>
      </c>
      <c r="E143" s="289" t="s">
        <v>9718</v>
      </c>
      <c r="F143" s="289" t="s">
        <v>9718</v>
      </c>
      <c r="G143" s="289" t="s">
        <v>9718</v>
      </c>
      <c r="H143" s="289" t="s">
        <v>9718</v>
      </c>
      <c r="I143" s="289" t="s">
        <v>9718</v>
      </c>
      <c r="J143" s="289" t="s">
        <v>9718</v>
      </c>
      <c r="K143" s="289" t="s">
        <v>9718</v>
      </c>
      <c r="L143" s="289" t="s">
        <v>9718</v>
      </c>
      <c r="M143" s="289" t="s">
        <v>9718</v>
      </c>
      <c r="N143" s="289" t="s">
        <v>9718</v>
      </c>
      <c r="O143" s="289" t="s">
        <v>9718</v>
      </c>
      <c r="P143" s="289" t="s">
        <v>9718</v>
      </c>
      <c r="Q143" s="289" t="s">
        <v>9718</v>
      </c>
      <c r="R143" s="289" t="s">
        <v>9718</v>
      </c>
      <c r="S143" s="289">
        <v>2</v>
      </c>
      <c r="T143" s="289">
        <v>2</v>
      </c>
      <c r="U143" s="289">
        <v>2.6</v>
      </c>
      <c r="V143" s="289">
        <v>2.6</v>
      </c>
      <c r="W143" s="289">
        <v>2.8</v>
      </c>
      <c r="X143" s="289">
        <v>2.9</v>
      </c>
      <c r="Y143" s="289">
        <v>2.9</v>
      </c>
      <c r="Z143" s="289">
        <v>2.9</v>
      </c>
      <c r="AA143" s="289">
        <v>2.1</v>
      </c>
      <c r="AB143" s="289">
        <v>2.1</v>
      </c>
      <c r="AC143" s="289">
        <v>3.5</v>
      </c>
      <c r="AD143" s="289">
        <v>3.5</v>
      </c>
      <c r="AE143" s="289">
        <v>3.5</v>
      </c>
      <c r="AF143" s="289">
        <v>3.6</v>
      </c>
      <c r="AG143" s="289">
        <v>3.6</v>
      </c>
      <c r="AH143" s="289">
        <v>3.6</v>
      </c>
      <c r="AI143" s="289">
        <v>3.4</v>
      </c>
      <c r="AJ143" s="289">
        <v>3.4</v>
      </c>
      <c r="AK143" s="289">
        <v>3.4</v>
      </c>
      <c r="AL143" s="289">
        <v>3.3</v>
      </c>
      <c r="AM143" s="289">
        <v>3.3</v>
      </c>
      <c r="AN143" s="289">
        <v>3.3</v>
      </c>
      <c r="AO143" s="289">
        <v>3.4</v>
      </c>
      <c r="AP143" s="289">
        <v>3.4</v>
      </c>
      <c r="AQ143" s="289">
        <v>3.4</v>
      </c>
      <c r="AR143" s="289">
        <v>3.4</v>
      </c>
      <c r="AS143" s="289">
        <v>3.4</v>
      </c>
      <c r="AT143" s="289">
        <v>3.4</v>
      </c>
      <c r="AU143" s="289">
        <v>3.4</v>
      </c>
      <c r="AV143" s="289">
        <v>3.4</v>
      </c>
      <c r="AW143" s="289">
        <v>3.4</v>
      </c>
      <c r="AX143" s="289">
        <v>3.4</v>
      </c>
      <c r="AY143" s="289">
        <v>3.5</v>
      </c>
      <c r="AZ143" s="289">
        <v>3.5</v>
      </c>
      <c r="BA143" s="289">
        <v>3.5</v>
      </c>
      <c r="BB143" s="289">
        <v>3.5</v>
      </c>
      <c r="BC143" s="289">
        <v>3.5</v>
      </c>
      <c r="BD143" s="289">
        <v>3.4</v>
      </c>
      <c r="BE143" s="289">
        <v>3.5</v>
      </c>
      <c r="BF143" s="289">
        <v>3.4</v>
      </c>
      <c r="BG143" s="289">
        <v>3.4</v>
      </c>
      <c r="BH143" s="289">
        <f>_xlfn.IFNA(VLOOKUP(C143,'INFORM Severity - hidden'!$C$5:$G$300,5,FALSE),"-")</f>
        <v>3.4</v>
      </c>
    </row>
    <row r="144" spans="1:60" x14ac:dyDescent="0.25">
      <c r="C144" t="s">
        <v>9780</v>
      </c>
      <c r="D144" s="289" t="str">
        <f t="shared" si="2"/>
        <v>-</v>
      </c>
      <c r="E144" s="289" t="s">
        <v>9718</v>
      </c>
      <c r="F144" s="289" t="s">
        <v>9718</v>
      </c>
      <c r="G144" s="289" t="s">
        <v>9718</v>
      </c>
      <c r="H144" s="289">
        <v>2.7</v>
      </c>
      <c r="I144" s="289">
        <v>2.8</v>
      </c>
      <c r="J144" s="289" t="s">
        <v>9718</v>
      </c>
      <c r="K144" s="289" t="s">
        <v>9718</v>
      </c>
      <c r="L144" s="289" t="s">
        <v>9718</v>
      </c>
      <c r="M144" s="289" t="s">
        <v>9718</v>
      </c>
      <c r="N144" s="289" t="s">
        <v>9718</v>
      </c>
      <c r="O144" s="289" t="s">
        <v>9718</v>
      </c>
      <c r="P144" s="289" t="s">
        <v>9718</v>
      </c>
      <c r="Q144" s="289" t="s">
        <v>9718</v>
      </c>
      <c r="R144" s="289" t="s">
        <v>9718</v>
      </c>
      <c r="S144" s="289" t="s">
        <v>9718</v>
      </c>
      <c r="T144" s="289" t="s">
        <v>9718</v>
      </c>
      <c r="U144" s="289" t="s">
        <v>9718</v>
      </c>
      <c r="V144" s="289" t="s">
        <v>9718</v>
      </c>
      <c r="W144" s="289" t="s">
        <v>9718</v>
      </c>
      <c r="X144" s="289" t="s">
        <v>9718</v>
      </c>
      <c r="Y144" s="289" t="s">
        <v>9718</v>
      </c>
      <c r="Z144" s="289" t="s">
        <v>9718</v>
      </c>
      <c r="AA144" s="289" t="s">
        <v>9718</v>
      </c>
      <c r="AB144" s="289" t="s">
        <v>9718</v>
      </c>
      <c r="AC144" s="289" t="s">
        <v>9718</v>
      </c>
      <c r="AD144" s="289" t="s">
        <v>9718</v>
      </c>
      <c r="AE144" s="289" t="s">
        <v>9718</v>
      </c>
      <c r="AF144" s="289" t="s">
        <v>9718</v>
      </c>
      <c r="AG144" s="289" t="s">
        <v>9718</v>
      </c>
      <c r="AH144" s="289" t="s">
        <v>9718</v>
      </c>
      <c r="AI144" s="289" t="s">
        <v>9718</v>
      </c>
      <c r="AJ144" s="289" t="s">
        <v>9718</v>
      </c>
      <c r="AK144" s="289" t="s">
        <v>9718</v>
      </c>
      <c r="AL144" s="289" t="s">
        <v>9718</v>
      </c>
      <c r="AM144" s="289" t="s">
        <v>9718</v>
      </c>
      <c r="AN144" s="289" t="s">
        <v>9718</v>
      </c>
      <c r="AO144" s="289" t="s">
        <v>9718</v>
      </c>
      <c r="AP144" s="289" t="s">
        <v>9718</v>
      </c>
      <c r="AQ144" s="289" t="s">
        <v>9718</v>
      </c>
      <c r="AR144" s="289" t="s">
        <v>9718</v>
      </c>
      <c r="AS144" s="289" t="s">
        <v>9718</v>
      </c>
      <c r="AT144" s="289" t="s">
        <v>9718</v>
      </c>
      <c r="AU144" s="289" t="s">
        <v>9718</v>
      </c>
      <c r="AV144" s="289" t="s">
        <v>9718</v>
      </c>
      <c r="AW144" s="289" t="s">
        <v>9718</v>
      </c>
      <c r="AX144" s="289" t="s">
        <v>9718</v>
      </c>
      <c r="AY144" s="289" t="s">
        <v>9718</v>
      </c>
      <c r="AZ144" s="289" t="s">
        <v>9718</v>
      </c>
      <c r="BA144" s="289" t="s">
        <v>9718</v>
      </c>
      <c r="BB144" s="289" t="s">
        <v>9718</v>
      </c>
      <c r="BC144" s="289" t="s">
        <v>9718</v>
      </c>
      <c r="BD144" s="289" t="s">
        <v>9718</v>
      </c>
      <c r="BE144" s="289" t="s">
        <v>9718</v>
      </c>
      <c r="BF144" s="289" t="s">
        <v>9718</v>
      </c>
      <c r="BG144" s="289" t="s">
        <v>9718</v>
      </c>
      <c r="BH144" s="289" t="str">
        <f>_xlfn.IFNA(VLOOKUP(C144,'INFORM Severity - hidden'!$C$5:$G$300,5,FALSE),"-")</f>
        <v>-</v>
      </c>
    </row>
    <row r="145" spans="1:60" x14ac:dyDescent="0.25">
      <c r="C145" t="s">
        <v>9781</v>
      </c>
      <c r="D145" s="289" t="str">
        <f t="shared" si="2"/>
        <v>-</v>
      </c>
      <c r="E145" s="289" t="s">
        <v>9718</v>
      </c>
      <c r="F145" s="289" t="s">
        <v>9718</v>
      </c>
      <c r="G145" s="289" t="s">
        <v>9718</v>
      </c>
      <c r="H145" s="289" t="s">
        <v>9718</v>
      </c>
      <c r="I145" s="289" t="s">
        <v>9718</v>
      </c>
      <c r="J145" s="289" t="s">
        <v>9718</v>
      </c>
      <c r="K145" s="289" t="s">
        <v>9718</v>
      </c>
      <c r="L145" s="289" t="s">
        <v>9718</v>
      </c>
      <c r="M145" s="289" t="s">
        <v>9718</v>
      </c>
      <c r="N145" s="289" t="s">
        <v>9718</v>
      </c>
      <c r="O145" s="289" t="s">
        <v>9718</v>
      </c>
      <c r="P145" s="289" t="s">
        <v>9718</v>
      </c>
      <c r="Q145" s="289" t="s">
        <v>9718</v>
      </c>
      <c r="R145" s="289">
        <v>3.2</v>
      </c>
      <c r="S145" s="289">
        <v>3.2</v>
      </c>
      <c r="T145" s="289">
        <v>3.2</v>
      </c>
      <c r="U145" s="289">
        <v>3.2</v>
      </c>
      <c r="V145" s="289">
        <v>3.2</v>
      </c>
      <c r="W145" s="289">
        <v>3.2</v>
      </c>
      <c r="X145" s="289">
        <v>3.2</v>
      </c>
      <c r="Y145" s="289">
        <v>3.2</v>
      </c>
      <c r="Z145" s="289">
        <v>2.8</v>
      </c>
      <c r="AA145" s="289">
        <v>3</v>
      </c>
      <c r="AB145" s="289">
        <v>3</v>
      </c>
      <c r="AC145" s="289">
        <v>3.4</v>
      </c>
      <c r="AD145" s="289">
        <v>3.4</v>
      </c>
      <c r="AE145" s="289">
        <v>3.4</v>
      </c>
      <c r="AF145" s="289">
        <v>3.5</v>
      </c>
      <c r="AG145" s="289">
        <v>3.5</v>
      </c>
      <c r="AH145" s="289">
        <v>3.5</v>
      </c>
      <c r="AI145" s="289" t="s">
        <v>9718</v>
      </c>
      <c r="AJ145" s="289" t="s">
        <v>9718</v>
      </c>
      <c r="AK145" s="289" t="s">
        <v>9718</v>
      </c>
      <c r="AL145" s="289" t="s">
        <v>9718</v>
      </c>
      <c r="AM145" s="289" t="s">
        <v>9718</v>
      </c>
      <c r="AN145" s="289" t="s">
        <v>9718</v>
      </c>
      <c r="AO145" s="289" t="s">
        <v>9718</v>
      </c>
      <c r="AP145" s="289" t="s">
        <v>9718</v>
      </c>
      <c r="AQ145" s="289" t="s">
        <v>9718</v>
      </c>
      <c r="AR145" s="289" t="s">
        <v>9718</v>
      </c>
      <c r="AS145" s="289" t="s">
        <v>9718</v>
      </c>
      <c r="AT145" s="289" t="s">
        <v>9718</v>
      </c>
      <c r="AU145" s="289" t="s">
        <v>9718</v>
      </c>
      <c r="AV145" s="289" t="s">
        <v>9718</v>
      </c>
      <c r="AW145" s="289" t="s">
        <v>9718</v>
      </c>
      <c r="AX145" s="289" t="s">
        <v>9718</v>
      </c>
      <c r="AY145" s="289" t="s">
        <v>9718</v>
      </c>
      <c r="AZ145" s="289" t="s">
        <v>9718</v>
      </c>
      <c r="BA145" s="289" t="s">
        <v>9718</v>
      </c>
      <c r="BB145" s="289" t="s">
        <v>9718</v>
      </c>
      <c r="BC145" s="289" t="s">
        <v>9718</v>
      </c>
      <c r="BD145" s="289" t="s">
        <v>9718</v>
      </c>
      <c r="BE145" s="289" t="s">
        <v>9718</v>
      </c>
      <c r="BF145" s="289" t="s">
        <v>9718</v>
      </c>
      <c r="BG145" s="289" t="s">
        <v>9718</v>
      </c>
      <c r="BH145" s="289" t="str">
        <f>_xlfn.IFNA(VLOOKUP(C145,'INFORM Severity - hidden'!$C$5:$G$300,5,FALSE),"-")</f>
        <v>-</v>
      </c>
    </row>
    <row r="146" spans="1:60" x14ac:dyDescent="0.25">
      <c r="C146" t="s">
        <v>9782</v>
      </c>
      <c r="D146" s="289" t="str">
        <f t="shared" si="2"/>
        <v>-</v>
      </c>
      <c r="E146" s="289" t="s">
        <v>9718</v>
      </c>
      <c r="F146" s="289" t="s">
        <v>9718</v>
      </c>
      <c r="G146" s="289" t="s">
        <v>9718</v>
      </c>
      <c r="H146" s="289" t="s">
        <v>9718</v>
      </c>
      <c r="I146" s="289" t="s">
        <v>9718</v>
      </c>
      <c r="J146" s="289" t="s">
        <v>9718</v>
      </c>
      <c r="K146" s="289" t="s">
        <v>9718</v>
      </c>
      <c r="L146" s="289" t="s">
        <v>9718</v>
      </c>
      <c r="M146" s="289" t="s">
        <v>9718</v>
      </c>
      <c r="N146" s="289" t="s">
        <v>9718</v>
      </c>
      <c r="O146" s="289" t="s">
        <v>9718</v>
      </c>
      <c r="P146" s="289" t="s">
        <v>9718</v>
      </c>
      <c r="Q146" s="289" t="s">
        <v>9718</v>
      </c>
      <c r="R146" s="289" t="s">
        <v>9718</v>
      </c>
      <c r="S146" s="289" t="s">
        <v>9718</v>
      </c>
      <c r="T146" s="289" t="s">
        <v>9718</v>
      </c>
      <c r="U146" s="289" t="s">
        <v>9718</v>
      </c>
      <c r="V146" s="289" t="s">
        <v>9718</v>
      </c>
      <c r="W146" s="289" t="s">
        <v>9718</v>
      </c>
      <c r="X146" s="289" t="s">
        <v>9718</v>
      </c>
      <c r="Y146" s="289" t="s">
        <v>9718</v>
      </c>
      <c r="Z146" s="289" t="s">
        <v>9718</v>
      </c>
      <c r="AA146" s="289" t="s">
        <v>9718</v>
      </c>
      <c r="AB146" s="289" t="s">
        <v>9718</v>
      </c>
      <c r="AC146" s="289" t="s">
        <v>9718</v>
      </c>
      <c r="AD146" s="289">
        <v>2.2000000000000002</v>
      </c>
      <c r="AE146" s="289">
        <v>2.2000000000000002</v>
      </c>
      <c r="AF146" s="289">
        <v>2.2999999999999998</v>
      </c>
      <c r="AG146" s="289">
        <v>2.2999999999999998</v>
      </c>
      <c r="AH146" s="289">
        <v>2.2999999999999998</v>
      </c>
      <c r="AI146" s="289" t="s">
        <v>9718</v>
      </c>
      <c r="AJ146" s="289" t="s">
        <v>9718</v>
      </c>
      <c r="AK146" s="289" t="s">
        <v>9718</v>
      </c>
      <c r="AL146" s="289" t="s">
        <v>9718</v>
      </c>
      <c r="AM146" s="289" t="s">
        <v>9718</v>
      </c>
      <c r="AN146" s="289" t="s">
        <v>9718</v>
      </c>
      <c r="AO146" s="289" t="s">
        <v>9718</v>
      </c>
      <c r="AP146" s="289" t="s">
        <v>9718</v>
      </c>
      <c r="AQ146" s="289" t="s">
        <v>9718</v>
      </c>
      <c r="AR146" s="289" t="s">
        <v>9718</v>
      </c>
      <c r="AS146" s="289" t="s">
        <v>9718</v>
      </c>
      <c r="AT146" s="289" t="s">
        <v>9718</v>
      </c>
      <c r="AU146" s="289" t="s">
        <v>9718</v>
      </c>
      <c r="AV146" s="289" t="s">
        <v>9718</v>
      </c>
      <c r="AW146" s="289" t="s">
        <v>9718</v>
      </c>
      <c r="AX146" s="289" t="s">
        <v>9718</v>
      </c>
      <c r="AY146" s="289" t="s">
        <v>9718</v>
      </c>
      <c r="AZ146" s="289" t="s">
        <v>9718</v>
      </c>
      <c r="BA146" s="289" t="s">
        <v>9718</v>
      </c>
      <c r="BB146" s="289" t="s">
        <v>9718</v>
      </c>
      <c r="BC146" s="289" t="s">
        <v>9718</v>
      </c>
      <c r="BD146" s="289" t="s">
        <v>9718</v>
      </c>
      <c r="BE146" s="289" t="s">
        <v>9718</v>
      </c>
      <c r="BF146" s="289" t="s">
        <v>9718</v>
      </c>
      <c r="BG146" s="289" t="s">
        <v>9718</v>
      </c>
      <c r="BH146" s="289" t="str">
        <f>_xlfn.IFNA(VLOOKUP(C146,'INFORM Severity - hidden'!$C$5:$G$300,5,FALSE),"-")</f>
        <v>-</v>
      </c>
    </row>
    <row r="147" spans="1:60" x14ac:dyDescent="0.25">
      <c r="C147" t="s">
        <v>9783</v>
      </c>
      <c r="D147" s="289" t="str">
        <f t="shared" si="2"/>
        <v>-</v>
      </c>
      <c r="E147" s="289" t="s">
        <v>9718</v>
      </c>
      <c r="F147" s="289" t="s">
        <v>9718</v>
      </c>
      <c r="G147" s="289" t="s">
        <v>9718</v>
      </c>
      <c r="H147" s="289" t="s">
        <v>9718</v>
      </c>
      <c r="I147" s="289" t="s">
        <v>9718</v>
      </c>
      <c r="J147" s="289" t="s">
        <v>9718</v>
      </c>
      <c r="K147" s="289" t="s">
        <v>9718</v>
      </c>
      <c r="L147" s="289" t="s">
        <v>9718</v>
      </c>
      <c r="M147" s="289" t="s">
        <v>9718</v>
      </c>
      <c r="N147" s="289" t="s">
        <v>9718</v>
      </c>
      <c r="O147" s="289" t="s">
        <v>9718</v>
      </c>
      <c r="P147" s="289" t="s">
        <v>9718</v>
      </c>
      <c r="Q147" s="289" t="s">
        <v>9718</v>
      </c>
      <c r="R147" s="289" t="s">
        <v>9718</v>
      </c>
      <c r="S147" s="289" t="s">
        <v>9718</v>
      </c>
      <c r="T147" s="289" t="s">
        <v>9718</v>
      </c>
      <c r="U147" s="289" t="s">
        <v>9718</v>
      </c>
      <c r="V147" s="289" t="s">
        <v>9718</v>
      </c>
      <c r="W147" s="289" t="s">
        <v>9718</v>
      </c>
      <c r="X147" s="289" t="s">
        <v>9718</v>
      </c>
      <c r="Y147" s="289" t="s">
        <v>9718</v>
      </c>
      <c r="Z147" s="289" t="s">
        <v>9718</v>
      </c>
      <c r="AA147" s="289" t="s">
        <v>9718</v>
      </c>
      <c r="AB147" s="289" t="s">
        <v>9718</v>
      </c>
      <c r="AC147" s="289" t="s">
        <v>9718</v>
      </c>
      <c r="AD147" s="289" t="s">
        <v>9718</v>
      </c>
      <c r="AE147" s="289" t="s">
        <v>9718</v>
      </c>
      <c r="AF147" s="289" t="s">
        <v>9718</v>
      </c>
      <c r="AG147" s="289" t="s">
        <v>9718</v>
      </c>
      <c r="AH147" s="289" t="s">
        <v>9718</v>
      </c>
      <c r="AI147" s="289" t="s">
        <v>9718</v>
      </c>
      <c r="AJ147" s="289" t="s">
        <v>9718</v>
      </c>
      <c r="AK147" s="289" t="s">
        <v>9718</v>
      </c>
      <c r="AL147" s="289" t="s">
        <v>9718</v>
      </c>
      <c r="AM147" s="289" t="s">
        <v>9718</v>
      </c>
      <c r="AN147" s="289" t="s">
        <v>9718</v>
      </c>
      <c r="AO147" s="289">
        <v>2.2999999999999998</v>
      </c>
      <c r="AP147" s="289">
        <v>2.4</v>
      </c>
      <c r="AQ147" s="289">
        <v>2.6</v>
      </c>
      <c r="AR147" s="289">
        <v>3.1</v>
      </c>
      <c r="AS147" s="289">
        <v>3.1</v>
      </c>
      <c r="AT147" s="289">
        <v>3.1</v>
      </c>
      <c r="AU147" s="289">
        <v>3.1</v>
      </c>
      <c r="AV147" s="289">
        <v>3.1</v>
      </c>
      <c r="AW147" s="289">
        <v>3.1</v>
      </c>
      <c r="AX147" s="289">
        <v>3.1</v>
      </c>
      <c r="AY147" s="289">
        <v>2.9</v>
      </c>
      <c r="AZ147" s="289">
        <v>2.9</v>
      </c>
      <c r="BA147" s="289" t="s">
        <v>9718</v>
      </c>
      <c r="BB147" s="289" t="s">
        <v>9718</v>
      </c>
      <c r="BC147" s="289" t="s">
        <v>9718</v>
      </c>
      <c r="BD147" s="289" t="s">
        <v>9718</v>
      </c>
      <c r="BE147" s="289" t="s">
        <v>9718</v>
      </c>
      <c r="BF147" s="289" t="s">
        <v>9718</v>
      </c>
      <c r="BG147" s="289" t="s">
        <v>9718</v>
      </c>
      <c r="BH147" s="289" t="str">
        <f>_xlfn.IFNA(VLOOKUP(C147,'INFORM Severity - hidden'!$C$5:$G$300,5,FALSE),"-")</f>
        <v>-</v>
      </c>
    </row>
    <row r="148" spans="1:60" x14ac:dyDescent="0.25">
      <c r="A148" t="s">
        <v>569</v>
      </c>
      <c r="B148" t="s">
        <v>1945</v>
      </c>
      <c r="C148" t="s">
        <v>1946</v>
      </c>
      <c r="D148" s="289" t="str">
        <f t="shared" si="2"/>
        <v>Stable</v>
      </c>
      <c r="E148" s="289" t="s">
        <v>9718</v>
      </c>
      <c r="F148" s="289" t="s">
        <v>9718</v>
      </c>
      <c r="G148" s="289" t="s">
        <v>9718</v>
      </c>
      <c r="H148" s="289" t="s">
        <v>9718</v>
      </c>
      <c r="I148" s="289" t="s">
        <v>9718</v>
      </c>
      <c r="J148" s="289" t="s">
        <v>9718</v>
      </c>
      <c r="K148" s="289" t="s">
        <v>9718</v>
      </c>
      <c r="L148" s="289" t="s">
        <v>9718</v>
      </c>
      <c r="M148" s="289" t="s">
        <v>9718</v>
      </c>
      <c r="N148" s="289" t="s">
        <v>9718</v>
      </c>
      <c r="O148" s="289" t="s">
        <v>9718</v>
      </c>
      <c r="P148" s="289" t="s">
        <v>9718</v>
      </c>
      <c r="Q148" s="289" t="s">
        <v>9718</v>
      </c>
      <c r="R148" s="289" t="s">
        <v>9718</v>
      </c>
      <c r="S148" s="289" t="s">
        <v>9718</v>
      </c>
      <c r="T148" s="289" t="s">
        <v>9718</v>
      </c>
      <c r="U148" s="289" t="s">
        <v>9718</v>
      </c>
      <c r="V148" s="289" t="s">
        <v>9718</v>
      </c>
      <c r="W148" s="289" t="s">
        <v>9718</v>
      </c>
      <c r="X148" s="289" t="s">
        <v>9718</v>
      </c>
      <c r="Y148" s="289" t="s">
        <v>9718</v>
      </c>
      <c r="Z148" s="289" t="s">
        <v>9718</v>
      </c>
      <c r="AA148" s="289" t="s">
        <v>9718</v>
      </c>
      <c r="AB148" s="289" t="s">
        <v>9718</v>
      </c>
      <c r="AC148" s="289" t="s">
        <v>9718</v>
      </c>
      <c r="AD148" s="289" t="s">
        <v>9718</v>
      </c>
      <c r="AE148" s="289" t="s">
        <v>9718</v>
      </c>
      <c r="AF148" s="289" t="s">
        <v>9718</v>
      </c>
      <c r="AG148" s="289" t="s">
        <v>9718</v>
      </c>
      <c r="AH148" s="289" t="s">
        <v>9718</v>
      </c>
      <c r="AI148" s="289" t="s">
        <v>9718</v>
      </c>
      <c r="AJ148" s="289" t="s">
        <v>9718</v>
      </c>
      <c r="AK148" s="289" t="s">
        <v>9718</v>
      </c>
      <c r="AL148" s="289" t="s">
        <v>9718</v>
      </c>
      <c r="AM148" s="289" t="s">
        <v>9718</v>
      </c>
      <c r="AN148" s="289" t="s">
        <v>9718</v>
      </c>
      <c r="AO148" s="289" t="s">
        <v>9718</v>
      </c>
      <c r="AP148" s="289" t="s">
        <v>9718</v>
      </c>
      <c r="AQ148" s="289" t="s">
        <v>9718</v>
      </c>
      <c r="AR148" s="289" t="s">
        <v>9718</v>
      </c>
      <c r="AS148" s="289" t="s">
        <v>9718</v>
      </c>
      <c r="AT148" s="289" t="s">
        <v>9718</v>
      </c>
      <c r="AU148" s="289" t="s">
        <v>9718</v>
      </c>
      <c r="AV148" s="289" t="s">
        <v>9718</v>
      </c>
      <c r="AW148" s="289" t="s">
        <v>9718</v>
      </c>
      <c r="AX148" s="289" t="s">
        <v>9718</v>
      </c>
      <c r="AY148" s="289" t="s">
        <v>9718</v>
      </c>
      <c r="AZ148" s="289" t="s">
        <v>9718</v>
      </c>
      <c r="BA148" s="289" t="s">
        <v>9718</v>
      </c>
      <c r="BB148" s="289">
        <v>1.5</v>
      </c>
      <c r="BC148" s="289">
        <v>1.5</v>
      </c>
      <c r="BD148" s="289">
        <v>1.5</v>
      </c>
      <c r="BE148" s="289">
        <v>1.5</v>
      </c>
      <c r="BF148" s="289">
        <v>1.5</v>
      </c>
      <c r="BG148" s="289">
        <v>1.5</v>
      </c>
      <c r="BH148" s="289">
        <f>_xlfn.IFNA(VLOOKUP(C148,'INFORM Severity - hidden'!$C$5:$G$300,5,FALSE),"-")</f>
        <v>1.5</v>
      </c>
    </row>
    <row r="149" spans="1:60" x14ac:dyDescent="0.25">
      <c r="A149" t="s">
        <v>569</v>
      </c>
      <c r="B149" t="s">
        <v>2352</v>
      </c>
      <c r="C149" t="s">
        <v>2353</v>
      </c>
      <c r="D149" s="289" t="str">
        <f t="shared" si="2"/>
        <v>Stable</v>
      </c>
      <c r="E149" s="289" t="s">
        <v>9718</v>
      </c>
      <c r="F149" s="289" t="s">
        <v>9718</v>
      </c>
      <c r="G149" s="289" t="s">
        <v>9718</v>
      </c>
      <c r="H149" s="289" t="s">
        <v>9718</v>
      </c>
      <c r="I149" s="289" t="s">
        <v>9718</v>
      </c>
      <c r="J149" s="289" t="s">
        <v>9718</v>
      </c>
      <c r="K149" s="289" t="s">
        <v>9718</v>
      </c>
      <c r="L149" s="289" t="s">
        <v>9718</v>
      </c>
      <c r="M149" s="289" t="s">
        <v>9718</v>
      </c>
      <c r="N149" s="289" t="s">
        <v>9718</v>
      </c>
      <c r="O149" s="289" t="s">
        <v>9718</v>
      </c>
      <c r="P149" s="289" t="s">
        <v>9718</v>
      </c>
      <c r="Q149" s="289" t="s">
        <v>9718</v>
      </c>
      <c r="R149" s="289" t="s">
        <v>9718</v>
      </c>
      <c r="S149" s="289" t="s">
        <v>9718</v>
      </c>
      <c r="T149" s="289" t="s">
        <v>9718</v>
      </c>
      <c r="U149" s="289" t="s">
        <v>9718</v>
      </c>
      <c r="V149" s="289" t="s">
        <v>9718</v>
      </c>
      <c r="W149" s="289" t="s">
        <v>9718</v>
      </c>
      <c r="X149" s="289" t="s">
        <v>9718</v>
      </c>
      <c r="Y149" s="289" t="s">
        <v>9718</v>
      </c>
      <c r="Z149" s="289" t="s">
        <v>9718</v>
      </c>
      <c r="AA149" s="289" t="s">
        <v>9718</v>
      </c>
      <c r="AB149" s="289" t="s">
        <v>9718</v>
      </c>
      <c r="AC149" s="289" t="s">
        <v>9718</v>
      </c>
      <c r="AD149" s="289" t="s">
        <v>9718</v>
      </c>
      <c r="AE149" s="289" t="s">
        <v>9718</v>
      </c>
      <c r="AF149" s="289" t="s">
        <v>9718</v>
      </c>
      <c r="AG149" s="289" t="s">
        <v>9718</v>
      </c>
      <c r="AH149" s="289" t="s">
        <v>9718</v>
      </c>
      <c r="AI149" s="289" t="s">
        <v>9718</v>
      </c>
      <c r="AJ149" s="289" t="s">
        <v>9718</v>
      </c>
      <c r="AK149" s="289" t="s">
        <v>9718</v>
      </c>
      <c r="AL149" s="289" t="s">
        <v>9718</v>
      </c>
      <c r="AM149" s="289" t="s">
        <v>9718</v>
      </c>
      <c r="AN149" s="289" t="s">
        <v>9718</v>
      </c>
      <c r="AO149" s="289" t="s">
        <v>9718</v>
      </c>
      <c r="AP149" s="289" t="s">
        <v>9718</v>
      </c>
      <c r="AQ149" s="289" t="s">
        <v>9718</v>
      </c>
      <c r="AR149" s="289" t="s">
        <v>9718</v>
      </c>
      <c r="AS149" s="289" t="s">
        <v>9718</v>
      </c>
      <c r="AT149" s="289" t="s">
        <v>9718</v>
      </c>
      <c r="AU149" s="289" t="s">
        <v>9718</v>
      </c>
      <c r="AV149" s="289" t="s">
        <v>9718</v>
      </c>
      <c r="AW149" s="289" t="s">
        <v>9718</v>
      </c>
      <c r="AX149" s="289" t="s">
        <v>9718</v>
      </c>
      <c r="AY149" s="289" t="s">
        <v>9718</v>
      </c>
      <c r="AZ149" s="289" t="s">
        <v>9718</v>
      </c>
      <c r="BA149" s="289" t="s">
        <v>9718</v>
      </c>
      <c r="BB149" s="289" t="s">
        <v>9718</v>
      </c>
      <c r="BC149" s="289">
        <v>2.2000000000000002</v>
      </c>
      <c r="BD149" s="289">
        <v>2.2000000000000002</v>
      </c>
      <c r="BE149" s="289">
        <v>2.4</v>
      </c>
      <c r="BF149" s="289">
        <v>2.2999999999999998</v>
      </c>
      <c r="BG149" s="289">
        <v>2.2999999999999998</v>
      </c>
      <c r="BH149" s="289">
        <f>_xlfn.IFNA(VLOOKUP(C149,'INFORM Severity - hidden'!$C$5:$G$300,5,FALSE),"-")</f>
        <v>2.2999999999999998</v>
      </c>
    </row>
    <row r="150" spans="1:60" x14ac:dyDescent="0.25">
      <c r="C150" t="s">
        <v>9784</v>
      </c>
      <c r="D150" s="289" t="str">
        <f t="shared" si="2"/>
        <v>-</v>
      </c>
      <c r="E150" s="289" t="s">
        <v>9718</v>
      </c>
      <c r="F150" s="289">
        <v>2.9</v>
      </c>
      <c r="G150" s="289">
        <v>2.9</v>
      </c>
      <c r="H150" s="289" t="s">
        <v>9718</v>
      </c>
      <c r="I150" s="289" t="s">
        <v>9718</v>
      </c>
      <c r="J150" s="289" t="s">
        <v>9718</v>
      </c>
      <c r="K150" s="289" t="s">
        <v>9718</v>
      </c>
      <c r="L150" s="289" t="s">
        <v>9718</v>
      </c>
      <c r="M150" s="289" t="s">
        <v>9718</v>
      </c>
      <c r="N150" s="289" t="s">
        <v>9718</v>
      </c>
      <c r="O150" s="289" t="s">
        <v>9718</v>
      </c>
      <c r="P150" s="289" t="s">
        <v>9718</v>
      </c>
      <c r="Q150" s="289" t="s">
        <v>9718</v>
      </c>
      <c r="R150" s="289" t="s">
        <v>9718</v>
      </c>
      <c r="S150" s="289" t="s">
        <v>9718</v>
      </c>
      <c r="T150" s="289" t="s">
        <v>9718</v>
      </c>
      <c r="U150" s="289" t="s">
        <v>9718</v>
      </c>
      <c r="V150" s="289" t="s">
        <v>9718</v>
      </c>
      <c r="W150" s="289" t="s">
        <v>9718</v>
      </c>
      <c r="X150" s="289" t="s">
        <v>9718</v>
      </c>
      <c r="Y150" s="289" t="s">
        <v>9718</v>
      </c>
      <c r="Z150" s="289" t="s">
        <v>9718</v>
      </c>
      <c r="AA150" s="289" t="s">
        <v>9718</v>
      </c>
      <c r="AB150" s="289" t="s">
        <v>9718</v>
      </c>
      <c r="AC150" s="289" t="s">
        <v>9718</v>
      </c>
      <c r="AD150" s="289" t="s">
        <v>9718</v>
      </c>
      <c r="AE150" s="289" t="s">
        <v>9718</v>
      </c>
      <c r="AF150" s="289" t="s">
        <v>9718</v>
      </c>
      <c r="AG150" s="289" t="s">
        <v>9718</v>
      </c>
      <c r="AH150" s="289" t="s">
        <v>9718</v>
      </c>
      <c r="AI150" s="289" t="s">
        <v>9718</v>
      </c>
      <c r="AJ150" s="289" t="s">
        <v>9718</v>
      </c>
      <c r="AK150" s="289" t="s">
        <v>9718</v>
      </c>
      <c r="AL150" s="289" t="s">
        <v>9718</v>
      </c>
      <c r="AM150" s="289" t="s">
        <v>9718</v>
      </c>
      <c r="AN150" s="289" t="s">
        <v>9718</v>
      </c>
      <c r="AO150" s="289" t="s">
        <v>9718</v>
      </c>
      <c r="AP150" s="289" t="s">
        <v>9718</v>
      </c>
      <c r="AQ150" s="289" t="s">
        <v>9718</v>
      </c>
      <c r="AR150" s="289" t="s">
        <v>9718</v>
      </c>
      <c r="AS150" s="289" t="s">
        <v>9718</v>
      </c>
      <c r="AT150" s="289" t="s">
        <v>9718</v>
      </c>
      <c r="AU150" s="289" t="s">
        <v>9718</v>
      </c>
      <c r="AV150" s="289" t="s">
        <v>9718</v>
      </c>
      <c r="AW150" s="289" t="s">
        <v>9718</v>
      </c>
      <c r="AX150" s="289" t="s">
        <v>9718</v>
      </c>
      <c r="AY150" s="289" t="s">
        <v>9718</v>
      </c>
      <c r="AZ150" s="289" t="s">
        <v>9718</v>
      </c>
      <c r="BA150" s="289" t="s">
        <v>9718</v>
      </c>
      <c r="BB150" s="289" t="s">
        <v>9718</v>
      </c>
      <c r="BC150" s="289" t="s">
        <v>9718</v>
      </c>
      <c r="BD150" s="289" t="s">
        <v>9718</v>
      </c>
      <c r="BE150" s="289" t="s">
        <v>9718</v>
      </c>
      <c r="BF150" s="289" t="s">
        <v>9718</v>
      </c>
      <c r="BG150" s="289" t="s">
        <v>9718</v>
      </c>
      <c r="BH150" s="289" t="str">
        <f>_xlfn.IFNA(VLOOKUP(C150,'INFORM Severity - hidden'!$C$5:$G$300,5,FALSE),"-")</f>
        <v>-</v>
      </c>
    </row>
    <row r="151" spans="1:60" x14ac:dyDescent="0.25">
      <c r="A151" t="s">
        <v>312</v>
      </c>
      <c r="B151" t="s">
        <v>310</v>
      </c>
      <c r="C151" t="s">
        <v>311</v>
      </c>
      <c r="D151" s="289" t="str">
        <f t="shared" si="2"/>
        <v>Stable</v>
      </c>
      <c r="E151" s="289" t="s">
        <v>9718</v>
      </c>
      <c r="F151" s="289">
        <v>2.2999999999999998</v>
      </c>
      <c r="G151" s="289">
        <v>2.2999999999999998</v>
      </c>
      <c r="H151" s="289">
        <v>2.2999999999999998</v>
      </c>
      <c r="I151" s="289">
        <v>2.2000000000000002</v>
      </c>
      <c r="J151" s="289">
        <v>2.2000000000000002</v>
      </c>
      <c r="K151" s="289">
        <v>2.2000000000000002</v>
      </c>
      <c r="L151" s="289">
        <v>2.2000000000000002</v>
      </c>
      <c r="M151" s="289">
        <v>2.2000000000000002</v>
      </c>
      <c r="N151" s="289">
        <v>2.2000000000000002</v>
      </c>
      <c r="O151" s="289">
        <v>2.2000000000000002</v>
      </c>
      <c r="P151" s="289">
        <v>2.2000000000000002</v>
      </c>
      <c r="Q151" s="289">
        <v>2.2000000000000002</v>
      </c>
      <c r="R151" s="289">
        <v>2.2000000000000002</v>
      </c>
      <c r="S151" s="289">
        <v>2.2000000000000002</v>
      </c>
      <c r="T151" s="289">
        <v>2.2999999999999998</v>
      </c>
      <c r="U151" s="289">
        <v>2.2999999999999998</v>
      </c>
      <c r="V151" s="289">
        <v>2.2999999999999998</v>
      </c>
      <c r="W151" s="289">
        <v>2.2999999999999998</v>
      </c>
      <c r="X151" s="289">
        <v>2.2999999999999998</v>
      </c>
      <c r="Y151" s="289">
        <v>2.2999999999999998</v>
      </c>
      <c r="Z151" s="289">
        <v>2.2999999999999998</v>
      </c>
      <c r="AA151" s="289">
        <v>2.2000000000000002</v>
      </c>
      <c r="AB151" s="289">
        <v>2.2000000000000002</v>
      </c>
      <c r="AC151" s="289">
        <v>2.2000000000000002</v>
      </c>
      <c r="AD151" s="289">
        <v>2.2000000000000002</v>
      </c>
      <c r="AE151" s="289">
        <v>2.2000000000000002</v>
      </c>
      <c r="AF151" s="289">
        <v>2.2000000000000002</v>
      </c>
      <c r="AG151" s="289">
        <v>2.2000000000000002</v>
      </c>
      <c r="AH151" s="289">
        <v>2.2000000000000002</v>
      </c>
      <c r="AI151" s="289">
        <v>2.2000000000000002</v>
      </c>
      <c r="AJ151" s="289">
        <v>2.1</v>
      </c>
      <c r="AK151" s="289">
        <v>2.1</v>
      </c>
      <c r="AL151" s="289">
        <v>2.1</v>
      </c>
      <c r="AM151" s="289">
        <v>2.1</v>
      </c>
      <c r="AN151" s="289">
        <v>2.1</v>
      </c>
      <c r="AO151" s="289">
        <v>2.1</v>
      </c>
      <c r="AP151" s="289">
        <v>2.1</v>
      </c>
      <c r="AQ151" s="289">
        <v>2.1</v>
      </c>
      <c r="AR151" s="289">
        <v>2.1</v>
      </c>
      <c r="AS151" s="289">
        <v>2.1</v>
      </c>
      <c r="AT151" s="289">
        <v>2.1</v>
      </c>
      <c r="AU151" s="289">
        <v>2.2000000000000002</v>
      </c>
      <c r="AV151" s="289">
        <v>2.2000000000000002</v>
      </c>
      <c r="AW151" s="289">
        <v>2.2000000000000002</v>
      </c>
      <c r="AX151" s="289">
        <v>2.2000000000000002</v>
      </c>
      <c r="AY151" s="289">
        <v>2.2999999999999998</v>
      </c>
      <c r="AZ151" s="289">
        <v>2.2999999999999998</v>
      </c>
      <c r="BA151" s="289">
        <v>2.2999999999999998</v>
      </c>
      <c r="BB151" s="289">
        <v>2.2999999999999998</v>
      </c>
      <c r="BC151" s="289">
        <v>2.1</v>
      </c>
      <c r="BD151" s="289">
        <v>2.1</v>
      </c>
      <c r="BE151" s="289">
        <v>2.1</v>
      </c>
      <c r="BF151" s="289">
        <v>2.1</v>
      </c>
      <c r="BG151" s="289">
        <v>2.1</v>
      </c>
      <c r="BH151" s="289">
        <f>_xlfn.IFNA(VLOOKUP(C151,'INFORM Severity - hidden'!$C$5:$G$300,5,FALSE),"-")</f>
        <v>2.1</v>
      </c>
    </row>
    <row r="152" spans="1:60" x14ac:dyDescent="0.25">
      <c r="A152" t="s">
        <v>312</v>
      </c>
      <c r="B152" t="s">
        <v>1026</v>
      </c>
      <c r="C152" t="s">
        <v>1027</v>
      </c>
      <c r="D152" s="289" t="str">
        <f t="shared" si="2"/>
        <v>Decreasing</v>
      </c>
      <c r="E152" s="289" t="s">
        <v>9718</v>
      </c>
      <c r="F152" s="289">
        <v>3</v>
      </c>
      <c r="G152" s="289">
        <v>3</v>
      </c>
      <c r="H152" s="289">
        <v>3</v>
      </c>
      <c r="I152" s="289">
        <v>2.7</v>
      </c>
      <c r="J152" s="289">
        <v>2.8</v>
      </c>
      <c r="K152" s="289">
        <v>2.9</v>
      </c>
      <c r="L152" s="289">
        <v>2.9</v>
      </c>
      <c r="M152" s="289">
        <v>2.9</v>
      </c>
      <c r="N152" s="289">
        <v>2.9</v>
      </c>
      <c r="O152" s="289">
        <v>2.8</v>
      </c>
      <c r="P152" s="289">
        <v>2.8</v>
      </c>
      <c r="Q152" s="289">
        <v>2.6</v>
      </c>
      <c r="R152" s="289">
        <v>2.6</v>
      </c>
      <c r="S152" s="289">
        <v>2.6</v>
      </c>
      <c r="T152" s="289">
        <v>2.6</v>
      </c>
      <c r="U152" s="289">
        <v>2.6</v>
      </c>
      <c r="V152" s="289">
        <v>2.7</v>
      </c>
      <c r="W152" s="289">
        <v>2.7</v>
      </c>
      <c r="X152" s="289">
        <v>3</v>
      </c>
      <c r="Y152" s="289">
        <v>2.9</v>
      </c>
      <c r="Z152" s="289">
        <v>2.9</v>
      </c>
      <c r="AA152" s="289">
        <v>2.8</v>
      </c>
      <c r="AB152" s="289">
        <v>2.8</v>
      </c>
      <c r="AC152" s="289">
        <v>2.8</v>
      </c>
      <c r="AD152" s="289">
        <v>2.8</v>
      </c>
      <c r="AE152" s="289">
        <v>2.8</v>
      </c>
      <c r="AF152" s="289">
        <v>2.8</v>
      </c>
      <c r="AG152" s="289">
        <v>2.8</v>
      </c>
      <c r="AH152" s="289">
        <v>2.8</v>
      </c>
      <c r="AI152" s="289">
        <v>2.8</v>
      </c>
      <c r="AJ152" s="289">
        <v>2.8</v>
      </c>
      <c r="AK152" s="289">
        <v>2.8</v>
      </c>
      <c r="AL152" s="289">
        <v>2.8</v>
      </c>
      <c r="AM152" s="289">
        <v>2.8</v>
      </c>
      <c r="AN152" s="289">
        <v>2.8</v>
      </c>
      <c r="AO152" s="289">
        <v>2.8</v>
      </c>
      <c r="AP152" s="289">
        <v>2.8</v>
      </c>
      <c r="AQ152" s="289">
        <v>2.8</v>
      </c>
      <c r="AR152" s="289">
        <v>2.8</v>
      </c>
      <c r="AS152" s="289">
        <v>2.8</v>
      </c>
      <c r="AT152" s="289">
        <v>2.8</v>
      </c>
      <c r="AU152" s="289">
        <v>2.8</v>
      </c>
      <c r="AV152" s="289">
        <v>2.7</v>
      </c>
      <c r="AW152" s="289">
        <v>2.7</v>
      </c>
      <c r="AX152" s="289">
        <v>2.7</v>
      </c>
      <c r="AY152" s="289">
        <v>2.7</v>
      </c>
      <c r="AZ152" s="289">
        <v>2.7</v>
      </c>
      <c r="BA152" s="289">
        <v>2.7</v>
      </c>
      <c r="BB152" s="289">
        <v>2.7</v>
      </c>
      <c r="BC152" s="289">
        <v>2.7</v>
      </c>
      <c r="BD152" s="289">
        <v>2.7</v>
      </c>
      <c r="BE152" s="289">
        <v>2.7</v>
      </c>
      <c r="BF152" s="289">
        <v>2.7</v>
      </c>
      <c r="BG152" s="289">
        <v>2.6</v>
      </c>
      <c r="BH152" s="289">
        <f>_xlfn.IFNA(VLOOKUP(C152,'INFORM Severity - hidden'!$C$5:$G$300,5,FALSE),"-")</f>
        <v>2.6</v>
      </c>
    </row>
    <row r="153" spans="1:60" x14ac:dyDescent="0.25">
      <c r="A153" t="s">
        <v>2241</v>
      </c>
      <c r="B153" t="s">
        <v>2248</v>
      </c>
      <c r="C153" t="s">
        <v>2249</v>
      </c>
      <c r="D153" s="289" t="str">
        <f t="shared" si="2"/>
        <v>Increasing</v>
      </c>
      <c r="E153" s="289" t="s">
        <v>9718</v>
      </c>
      <c r="F153" s="289" t="s">
        <v>9718</v>
      </c>
      <c r="G153" s="289">
        <v>2.9</v>
      </c>
      <c r="H153" s="289">
        <v>3</v>
      </c>
      <c r="I153" s="289">
        <v>3.1</v>
      </c>
      <c r="J153" s="289">
        <v>3.1</v>
      </c>
      <c r="K153" s="289">
        <v>3.1</v>
      </c>
      <c r="L153" s="289">
        <v>2.7</v>
      </c>
      <c r="M153" s="289">
        <v>2.7</v>
      </c>
      <c r="N153" s="289">
        <v>2.5</v>
      </c>
      <c r="O153" s="289">
        <v>2.5</v>
      </c>
      <c r="P153" s="289">
        <v>2.5</v>
      </c>
      <c r="Q153" s="289">
        <v>2.6</v>
      </c>
      <c r="R153" s="289">
        <v>2.6</v>
      </c>
      <c r="S153" s="289">
        <v>2.7</v>
      </c>
      <c r="T153" s="289">
        <v>2.7</v>
      </c>
      <c r="U153" s="289">
        <v>2.6</v>
      </c>
      <c r="V153" s="289">
        <v>2.7</v>
      </c>
      <c r="W153" s="289">
        <v>2.7</v>
      </c>
      <c r="X153" s="289">
        <v>2.6</v>
      </c>
      <c r="Y153" s="289">
        <v>2.6</v>
      </c>
      <c r="Z153" s="289">
        <v>2.7</v>
      </c>
      <c r="AA153" s="289">
        <v>2.8</v>
      </c>
      <c r="AB153" s="289">
        <v>2.8</v>
      </c>
      <c r="AC153" s="289">
        <v>2.8</v>
      </c>
      <c r="AD153" s="289">
        <v>2.8</v>
      </c>
      <c r="AE153" s="289">
        <v>2.8</v>
      </c>
      <c r="AF153" s="289">
        <v>2.8</v>
      </c>
      <c r="AG153" s="289">
        <v>2.9</v>
      </c>
      <c r="AH153" s="289">
        <v>2.9</v>
      </c>
      <c r="AI153" s="289">
        <v>3</v>
      </c>
      <c r="AJ153" s="289">
        <v>3</v>
      </c>
      <c r="AK153" s="289">
        <v>2.8</v>
      </c>
      <c r="AL153" s="289">
        <v>2.8</v>
      </c>
      <c r="AM153" s="289">
        <v>3</v>
      </c>
      <c r="AN153" s="289">
        <v>3</v>
      </c>
      <c r="AO153" s="289">
        <v>3</v>
      </c>
      <c r="AP153" s="289">
        <v>3</v>
      </c>
      <c r="AQ153" s="289">
        <v>2.5</v>
      </c>
      <c r="AR153" s="289">
        <v>2.5</v>
      </c>
      <c r="AS153" s="289">
        <v>2.4</v>
      </c>
      <c r="AT153" s="289">
        <v>3</v>
      </c>
      <c r="AU153" s="289">
        <v>3</v>
      </c>
      <c r="AV153" s="289">
        <v>3</v>
      </c>
      <c r="AW153" s="289">
        <v>3</v>
      </c>
      <c r="AX153" s="289">
        <v>3.2</v>
      </c>
      <c r="AY153" s="289">
        <v>3.2</v>
      </c>
      <c r="AZ153" s="289">
        <v>3.2</v>
      </c>
      <c r="BA153" s="289">
        <v>3.3</v>
      </c>
      <c r="BB153" s="289">
        <v>3.3</v>
      </c>
      <c r="BC153" s="289">
        <v>3.4</v>
      </c>
      <c r="BD153" s="289">
        <v>3.4</v>
      </c>
      <c r="BE153" s="289">
        <v>3.3</v>
      </c>
      <c r="BF153" s="289">
        <v>3.5</v>
      </c>
      <c r="BG153" s="289">
        <v>3.5</v>
      </c>
      <c r="BH153" s="289">
        <f>_xlfn.IFNA(VLOOKUP(C153,'INFORM Severity - hidden'!$C$5:$G$300,5,FALSE),"-")</f>
        <v>3.5</v>
      </c>
    </row>
    <row r="154" spans="1:60" x14ac:dyDescent="0.25">
      <c r="C154" t="s">
        <v>9785</v>
      </c>
      <c r="D154" s="289" t="str">
        <f t="shared" si="2"/>
        <v>-</v>
      </c>
      <c r="E154" s="289" t="s">
        <v>9718</v>
      </c>
      <c r="F154" s="289" t="s">
        <v>9718</v>
      </c>
      <c r="G154" s="289" t="s">
        <v>9718</v>
      </c>
      <c r="H154" s="289" t="s">
        <v>9718</v>
      </c>
      <c r="I154" s="289">
        <v>2.7</v>
      </c>
      <c r="J154" s="289">
        <v>2.6</v>
      </c>
      <c r="K154" s="289" t="s">
        <v>9718</v>
      </c>
      <c r="L154" s="289" t="s">
        <v>9718</v>
      </c>
      <c r="M154" s="289" t="s">
        <v>9718</v>
      </c>
      <c r="N154" s="289" t="s">
        <v>9718</v>
      </c>
      <c r="O154" s="289" t="s">
        <v>9718</v>
      </c>
      <c r="P154" s="289" t="s">
        <v>9718</v>
      </c>
      <c r="Q154" s="289" t="s">
        <v>9718</v>
      </c>
      <c r="R154" s="289" t="s">
        <v>9718</v>
      </c>
      <c r="S154" s="289" t="s">
        <v>9718</v>
      </c>
      <c r="T154" s="289" t="s">
        <v>9718</v>
      </c>
      <c r="U154" s="289" t="s">
        <v>9718</v>
      </c>
      <c r="V154" s="289" t="s">
        <v>9718</v>
      </c>
      <c r="W154" s="289" t="s">
        <v>9718</v>
      </c>
      <c r="X154" s="289" t="s">
        <v>9718</v>
      </c>
      <c r="Y154" s="289" t="s">
        <v>9718</v>
      </c>
      <c r="Z154" s="289" t="s">
        <v>9718</v>
      </c>
      <c r="AA154" s="289" t="s">
        <v>9718</v>
      </c>
      <c r="AB154" s="289" t="s">
        <v>9718</v>
      </c>
      <c r="AC154" s="289" t="s">
        <v>9718</v>
      </c>
      <c r="AD154" s="289" t="s">
        <v>9718</v>
      </c>
      <c r="AE154" s="289" t="s">
        <v>9718</v>
      </c>
      <c r="AF154" s="289" t="s">
        <v>9718</v>
      </c>
      <c r="AG154" s="289" t="s">
        <v>9718</v>
      </c>
      <c r="AH154" s="289" t="s">
        <v>9718</v>
      </c>
      <c r="AI154" s="289" t="s">
        <v>9718</v>
      </c>
      <c r="AJ154" s="289" t="s">
        <v>9718</v>
      </c>
      <c r="AK154" s="289" t="s">
        <v>9718</v>
      </c>
      <c r="AL154" s="289" t="s">
        <v>9718</v>
      </c>
      <c r="AM154" s="289" t="s">
        <v>9718</v>
      </c>
      <c r="AN154" s="289" t="s">
        <v>9718</v>
      </c>
      <c r="AO154" s="289" t="s">
        <v>9718</v>
      </c>
      <c r="AP154" s="289" t="s">
        <v>9718</v>
      </c>
      <c r="AQ154" s="289" t="s">
        <v>9718</v>
      </c>
      <c r="AR154" s="289" t="s">
        <v>9718</v>
      </c>
      <c r="AS154" s="289" t="s">
        <v>9718</v>
      </c>
      <c r="AT154" s="289" t="s">
        <v>9718</v>
      </c>
      <c r="AU154" s="289" t="s">
        <v>9718</v>
      </c>
      <c r="AV154" s="289" t="s">
        <v>9718</v>
      </c>
      <c r="AW154" s="289" t="s">
        <v>9718</v>
      </c>
      <c r="AX154" s="289" t="s">
        <v>9718</v>
      </c>
      <c r="AY154" s="289" t="s">
        <v>9718</v>
      </c>
      <c r="AZ154" s="289" t="s">
        <v>9718</v>
      </c>
      <c r="BA154" s="289" t="s">
        <v>9718</v>
      </c>
      <c r="BB154" s="289" t="s">
        <v>9718</v>
      </c>
      <c r="BC154" s="289" t="s">
        <v>9718</v>
      </c>
      <c r="BD154" s="289" t="s">
        <v>9718</v>
      </c>
      <c r="BE154" s="289" t="s">
        <v>9718</v>
      </c>
      <c r="BF154" s="289" t="s">
        <v>9718</v>
      </c>
      <c r="BG154" s="289" t="s">
        <v>9718</v>
      </c>
      <c r="BH154" s="289" t="str">
        <f>_xlfn.IFNA(VLOOKUP(C154,'INFORM Severity - hidden'!$C$5:$G$300,5,FALSE),"-")</f>
        <v>-</v>
      </c>
    </row>
    <row r="155" spans="1:60" x14ac:dyDescent="0.25">
      <c r="C155" t="s">
        <v>9786</v>
      </c>
      <c r="D155" s="289" t="str">
        <f t="shared" si="2"/>
        <v>-</v>
      </c>
      <c r="E155" s="289" t="s">
        <v>9718</v>
      </c>
      <c r="F155" s="289" t="s">
        <v>9718</v>
      </c>
      <c r="G155" s="289" t="s">
        <v>9718</v>
      </c>
      <c r="H155" s="289" t="s">
        <v>9718</v>
      </c>
      <c r="I155" s="289" t="s">
        <v>9718</v>
      </c>
      <c r="J155" s="289" t="s">
        <v>9718</v>
      </c>
      <c r="K155" s="289" t="s">
        <v>9718</v>
      </c>
      <c r="L155" s="289" t="s">
        <v>9718</v>
      </c>
      <c r="M155" s="289" t="s">
        <v>9718</v>
      </c>
      <c r="N155" s="289" t="s">
        <v>9718</v>
      </c>
      <c r="O155" s="289" t="s">
        <v>9718</v>
      </c>
      <c r="P155" s="289" t="s">
        <v>9718</v>
      </c>
      <c r="Q155" s="289" t="s">
        <v>9718</v>
      </c>
      <c r="R155" s="289" t="s">
        <v>9718</v>
      </c>
      <c r="S155" s="289" t="s">
        <v>9718</v>
      </c>
      <c r="T155" s="289" t="s">
        <v>9718</v>
      </c>
      <c r="U155" s="289" t="s">
        <v>9718</v>
      </c>
      <c r="V155" s="289" t="s">
        <v>9718</v>
      </c>
      <c r="W155" s="289" t="s">
        <v>9718</v>
      </c>
      <c r="X155" s="289" t="s">
        <v>9718</v>
      </c>
      <c r="Y155" s="289" t="s">
        <v>9718</v>
      </c>
      <c r="Z155" s="289" t="s">
        <v>9718</v>
      </c>
      <c r="AA155" s="289" t="s">
        <v>9718</v>
      </c>
      <c r="AB155" s="289" t="s">
        <v>9718</v>
      </c>
      <c r="AC155" s="289" t="s">
        <v>9718</v>
      </c>
      <c r="AD155" s="289" t="s">
        <v>9718</v>
      </c>
      <c r="AE155" s="289" t="s">
        <v>9718</v>
      </c>
      <c r="AF155" s="289" t="s">
        <v>9718</v>
      </c>
      <c r="AG155" s="289" t="s">
        <v>9718</v>
      </c>
      <c r="AH155" s="289" t="s">
        <v>9718</v>
      </c>
      <c r="AI155" s="289" t="s">
        <v>9718</v>
      </c>
      <c r="AJ155" s="289" t="s">
        <v>9718</v>
      </c>
      <c r="AK155" s="289" t="s">
        <v>9718</v>
      </c>
      <c r="AL155" s="289" t="s">
        <v>9718</v>
      </c>
      <c r="AM155" s="289" t="s">
        <v>9718</v>
      </c>
      <c r="AN155" s="289" t="s">
        <v>9718</v>
      </c>
      <c r="AO155" s="289">
        <v>2.1</v>
      </c>
      <c r="AP155" s="289">
        <v>2.1</v>
      </c>
      <c r="AQ155" s="289">
        <v>2.1</v>
      </c>
      <c r="AR155" s="289">
        <v>2.1</v>
      </c>
      <c r="AS155" s="289">
        <v>2</v>
      </c>
      <c r="AT155" s="289">
        <v>2.5</v>
      </c>
      <c r="AU155" s="289">
        <v>2.5</v>
      </c>
      <c r="AV155" s="289">
        <v>2.5</v>
      </c>
      <c r="AW155" s="289">
        <v>2.5</v>
      </c>
      <c r="AX155" s="289">
        <v>2.4</v>
      </c>
      <c r="AY155" s="289">
        <v>2.4</v>
      </c>
      <c r="AZ155" s="289">
        <v>2.4</v>
      </c>
      <c r="BA155" s="289" t="s">
        <v>9718</v>
      </c>
      <c r="BB155" s="289" t="s">
        <v>9718</v>
      </c>
      <c r="BC155" s="289" t="s">
        <v>9718</v>
      </c>
      <c r="BD155" s="289" t="s">
        <v>9718</v>
      </c>
      <c r="BE155" s="289" t="s">
        <v>9718</v>
      </c>
      <c r="BF155" s="289" t="s">
        <v>9718</v>
      </c>
      <c r="BG155" s="289" t="s">
        <v>9718</v>
      </c>
      <c r="BH155" s="289" t="str">
        <f>_xlfn.IFNA(VLOOKUP(C155,'INFORM Severity - hidden'!$C$5:$G$300,5,FALSE),"-")</f>
        <v>-</v>
      </c>
    </row>
    <row r="156" spans="1:60" x14ac:dyDescent="0.25">
      <c r="A156" t="s">
        <v>2241</v>
      </c>
      <c r="B156" t="s">
        <v>2239</v>
      </c>
      <c r="C156" t="s">
        <v>2240</v>
      </c>
      <c r="D156" s="289" t="str">
        <f t="shared" si="2"/>
        <v>Increasing</v>
      </c>
      <c r="E156" s="289" t="s">
        <v>9718</v>
      </c>
      <c r="F156" s="289" t="s">
        <v>9718</v>
      </c>
      <c r="G156" s="289" t="s">
        <v>9718</v>
      </c>
      <c r="H156" s="289" t="s">
        <v>9718</v>
      </c>
      <c r="I156" s="289" t="s">
        <v>9718</v>
      </c>
      <c r="J156" s="289" t="s">
        <v>9718</v>
      </c>
      <c r="K156" s="289" t="s">
        <v>9718</v>
      </c>
      <c r="L156" s="289" t="s">
        <v>9718</v>
      </c>
      <c r="M156" s="289" t="s">
        <v>9718</v>
      </c>
      <c r="N156" s="289" t="s">
        <v>9718</v>
      </c>
      <c r="O156" s="289" t="s">
        <v>9718</v>
      </c>
      <c r="P156" s="289" t="s">
        <v>9718</v>
      </c>
      <c r="Q156" s="289" t="s">
        <v>9718</v>
      </c>
      <c r="R156" s="289" t="s">
        <v>9718</v>
      </c>
      <c r="S156" s="289" t="s">
        <v>9718</v>
      </c>
      <c r="T156" s="289" t="s">
        <v>9718</v>
      </c>
      <c r="U156" s="289" t="s">
        <v>9718</v>
      </c>
      <c r="V156" s="289" t="s">
        <v>9718</v>
      </c>
      <c r="W156" s="289" t="s">
        <v>9718</v>
      </c>
      <c r="X156" s="289" t="s">
        <v>9718</v>
      </c>
      <c r="Y156" s="289" t="s">
        <v>9718</v>
      </c>
      <c r="Z156" s="289" t="s">
        <v>9718</v>
      </c>
      <c r="AA156" s="289" t="s">
        <v>9718</v>
      </c>
      <c r="AB156" s="289" t="s">
        <v>9718</v>
      </c>
      <c r="AC156" s="289" t="s">
        <v>9718</v>
      </c>
      <c r="AD156" s="289" t="s">
        <v>9718</v>
      </c>
      <c r="AE156" s="289" t="s">
        <v>9718</v>
      </c>
      <c r="AF156" s="289" t="s">
        <v>9718</v>
      </c>
      <c r="AG156" s="289" t="s">
        <v>9718</v>
      </c>
      <c r="AH156" s="289" t="s">
        <v>9718</v>
      </c>
      <c r="AI156" s="289" t="s">
        <v>9718</v>
      </c>
      <c r="AJ156" s="289" t="s">
        <v>9718</v>
      </c>
      <c r="AK156" s="289" t="s">
        <v>9718</v>
      </c>
      <c r="AL156" s="289" t="s">
        <v>9718</v>
      </c>
      <c r="AM156" s="289" t="s">
        <v>9718</v>
      </c>
      <c r="AN156" s="289" t="s">
        <v>9718</v>
      </c>
      <c r="AO156" s="289" t="s">
        <v>9718</v>
      </c>
      <c r="AP156" s="289" t="s">
        <v>9718</v>
      </c>
      <c r="AQ156" s="289" t="s">
        <v>9718</v>
      </c>
      <c r="AR156" s="289" t="s">
        <v>9718</v>
      </c>
      <c r="AS156" s="289" t="s">
        <v>9718</v>
      </c>
      <c r="AT156" s="289" t="s">
        <v>9718</v>
      </c>
      <c r="AU156" s="289" t="s">
        <v>9718</v>
      </c>
      <c r="AV156" s="289" t="s">
        <v>9718</v>
      </c>
      <c r="AW156" s="289" t="s">
        <v>9718</v>
      </c>
      <c r="AX156" s="289" t="s">
        <v>9718</v>
      </c>
      <c r="AY156" s="289" t="s">
        <v>9718</v>
      </c>
      <c r="AZ156" s="289" t="s">
        <v>9718</v>
      </c>
      <c r="BA156" s="289" t="s">
        <v>9718</v>
      </c>
      <c r="BB156" s="289" t="s">
        <v>9718</v>
      </c>
      <c r="BC156" s="289">
        <v>2.7</v>
      </c>
      <c r="BD156" s="289">
        <v>2.8</v>
      </c>
      <c r="BE156" s="289">
        <v>2.9</v>
      </c>
      <c r="BF156" s="289">
        <v>2.9</v>
      </c>
      <c r="BG156" s="289">
        <v>2.9</v>
      </c>
      <c r="BH156" s="289">
        <f>_xlfn.IFNA(VLOOKUP(C156,'INFORM Severity - hidden'!$C$5:$G$300,5,FALSE),"-")</f>
        <v>2.9</v>
      </c>
    </row>
    <row r="157" spans="1:60" x14ac:dyDescent="0.25">
      <c r="A157" t="s">
        <v>1145</v>
      </c>
      <c r="B157" t="s">
        <v>1143</v>
      </c>
      <c r="C157" t="s">
        <v>1144</v>
      </c>
      <c r="D157" s="289" t="str">
        <f t="shared" si="2"/>
        <v>Stable</v>
      </c>
      <c r="E157" s="289" t="s">
        <v>9718</v>
      </c>
      <c r="F157" s="289" t="s">
        <v>9718</v>
      </c>
      <c r="G157" s="289" t="s">
        <v>9718</v>
      </c>
      <c r="H157" s="289" t="s">
        <v>9718</v>
      </c>
      <c r="I157" s="289" t="s">
        <v>9718</v>
      </c>
      <c r="J157" s="289" t="s">
        <v>9718</v>
      </c>
      <c r="K157" s="289" t="s">
        <v>9718</v>
      </c>
      <c r="L157" s="289" t="s">
        <v>9718</v>
      </c>
      <c r="M157" s="289" t="s">
        <v>9718</v>
      </c>
      <c r="N157" s="289" t="s">
        <v>9718</v>
      </c>
      <c r="O157" s="289" t="s">
        <v>9718</v>
      </c>
      <c r="P157" s="289" t="s">
        <v>9718</v>
      </c>
      <c r="Q157" s="289" t="s">
        <v>9718</v>
      </c>
      <c r="R157" s="289" t="s">
        <v>9718</v>
      </c>
      <c r="S157" s="289" t="s">
        <v>9718</v>
      </c>
      <c r="T157" s="289" t="s">
        <v>9718</v>
      </c>
      <c r="U157" s="289" t="s">
        <v>9718</v>
      </c>
      <c r="V157" s="289" t="s">
        <v>9718</v>
      </c>
      <c r="W157" s="289" t="s">
        <v>9718</v>
      </c>
      <c r="X157" s="289" t="s">
        <v>9718</v>
      </c>
      <c r="Y157" s="289" t="s">
        <v>9718</v>
      </c>
      <c r="Z157" s="289" t="s">
        <v>9718</v>
      </c>
      <c r="AA157" s="289" t="s">
        <v>9718</v>
      </c>
      <c r="AB157" s="289" t="s">
        <v>9718</v>
      </c>
      <c r="AC157" s="289" t="s">
        <v>9718</v>
      </c>
      <c r="AD157" s="289" t="s">
        <v>9718</v>
      </c>
      <c r="AE157" s="289">
        <v>1.6</v>
      </c>
      <c r="AF157" s="289">
        <v>1.6</v>
      </c>
      <c r="AG157" s="289">
        <v>1.6</v>
      </c>
      <c r="AH157" s="289">
        <v>1.7</v>
      </c>
      <c r="AI157" s="289">
        <v>1.7</v>
      </c>
      <c r="AJ157" s="289">
        <v>1.7</v>
      </c>
      <c r="AK157" s="289">
        <v>1.7</v>
      </c>
      <c r="AL157" s="289">
        <v>1.7</v>
      </c>
      <c r="AM157" s="289">
        <v>1.7</v>
      </c>
      <c r="AN157" s="289">
        <v>1.6</v>
      </c>
      <c r="AO157" s="289">
        <v>1.6</v>
      </c>
      <c r="AP157" s="289">
        <v>1.7</v>
      </c>
      <c r="AQ157" s="289">
        <v>1.6</v>
      </c>
      <c r="AR157" s="289">
        <v>2.2000000000000002</v>
      </c>
      <c r="AS157" s="289">
        <v>2.2999999999999998</v>
      </c>
      <c r="AT157" s="289">
        <v>2.2999999999999998</v>
      </c>
      <c r="AU157" s="289">
        <v>2.2999999999999998</v>
      </c>
      <c r="AV157" s="289">
        <v>2.2999999999999998</v>
      </c>
      <c r="AW157" s="289">
        <v>2.2999999999999998</v>
      </c>
      <c r="AX157" s="289">
        <v>2.2999999999999998</v>
      </c>
      <c r="AY157" s="289">
        <v>2.2999999999999998</v>
      </c>
      <c r="AZ157" s="289">
        <v>2.2999999999999998</v>
      </c>
      <c r="BA157" s="289">
        <v>2.2999999999999998</v>
      </c>
      <c r="BB157" s="289">
        <v>2.2999999999999998</v>
      </c>
      <c r="BC157" s="289">
        <v>2.2999999999999998</v>
      </c>
      <c r="BD157" s="289">
        <v>2.2999999999999998</v>
      </c>
      <c r="BE157" s="289">
        <v>2.5</v>
      </c>
      <c r="BF157" s="289">
        <v>2.5</v>
      </c>
      <c r="BG157" s="289">
        <v>2.2999999999999998</v>
      </c>
      <c r="BH157" s="289">
        <f>_xlfn.IFNA(VLOOKUP(C157,'INFORM Severity - hidden'!$C$5:$G$300,5,FALSE),"-")</f>
        <v>2.2999999999999998</v>
      </c>
    </row>
    <row r="158" spans="1:60" x14ac:dyDescent="0.25">
      <c r="A158" t="s">
        <v>871</v>
      </c>
      <c r="B158" t="s">
        <v>869</v>
      </c>
      <c r="C158" t="s">
        <v>870</v>
      </c>
      <c r="D158" s="289" t="str">
        <f t="shared" si="2"/>
        <v>Stable</v>
      </c>
      <c r="E158" s="289" t="s">
        <v>9718</v>
      </c>
      <c r="F158" s="289" t="s">
        <v>9718</v>
      </c>
      <c r="G158" s="289" t="s">
        <v>9718</v>
      </c>
      <c r="H158" s="289" t="s">
        <v>9718</v>
      </c>
      <c r="I158" s="289" t="s">
        <v>9718</v>
      </c>
      <c r="J158" s="289" t="s">
        <v>9718</v>
      </c>
      <c r="K158" s="289" t="s">
        <v>9718</v>
      </c>
      <c r="L158" s="289" t="s">
        <v>9718</v>
      </c>
      <c r="M158" s="289" t="s">
        <v>9718</v>
      </c>
      <c r="N158" s="289" t="s">
        <v>9718</v>
      </c>
      <c r="O158" s="289" t="s">
        <v>9718</v>
      </c>
      <c r="P158" s="289" t="s">
        <v>9718</v>
      </c>
      <c r="Q158" s="289" t="s">
        <v>9718</v>
      </c>
      <c r="R158" s="289">
        <v>2.2000000000000002</v>
      </c>
      <c r="S158" s="289">
        <v>2.1</v>
      </c>
      <c r="T158" s="289">
        <v>2.1</v>
      </c>
      <c r="U158" s="289">
        <v>2.1</v>
      </c>
      <c r="V158" s="289">
        <v>2.1</v>
      </c>
      <c r="W158" s="289">
        <v>2.1</v>
      </c>
      <c r="X158" s="289">
        <v>2.1</v>
      </c>
      <c r="Y158" s="289">
        <v>2.1</v>
      </c>
      <c r="Z158" s="289">
        <v>2</v>
      </c>
      <c r="AA158" s="289">
        <v>2.1</v>
      </c>
      <c r="AB158" s="289">
        <v>2.1</v>
      </c>
      <c r="AC158" s="289">
        <v>2.1</v>
      </c>
      <c r="AD158" s="289">
        <v>2.1</v>
      </c>
      <c r="AE158" s="289">
        <v>2.1</v>
      </c>
      <c r="AF158" s="289">
        <v>2.1</v>
      </c>
      <c r="AG158" s="289">
        <v>2.1</v>
      </c>
      <c r="AH158" s="289">
        <v>2.1</v>
      </c>
      <c r="AI158" s="289">
        <v>2.2999999999999998</v>
      </c>
      <c r="AJ158" s="289">
        <v>2.2999999999999998</v>
      </c>
      <c r="AK158" s="289">
        <v>2.2999999999999998</v>
      </c>
      <c r="AL158" s="289">
        <v>2.2000000000000002</v>
      </c>
      <c r="AM158" s="289">
        <v>2.2000000000000002</v>
      </c>
      <c r="AN158" s="289">
        <v>2.4</v>
      </c>
      <c r="AO158" s="289">
        <v>2.4</v>
      </c>
      <c r="AP158" s="289">
        <v>2.4</v>
      </c>
      <c r="AQ158" s="289">
        <v>2.4</v>
      </c>
      <c r="AR158" s="289">
        <v>2.4</v>
      </c>
      <c r="AS158" s="289">
        <v>2.5</v>
      </c>
      <c r="AT158" s="289">
        <v>2.5</v>
      </c>
      <c r="AU158" s="289">
        <v>2.5</v>
      </c>
      <c r="AV158" s="289">
        <v>2.5</v>
      </c>
      <c r="AW158" s="289">
        <v>2.5</v>
      </c>
      <c r="AX158" s="289">
        <v>2.5</v>
      </c>
      <c r="AY158" s="289">
        <v>2.5</v>
      </c>
      <c r="AZ158" s="289">
        <v>2.5</v>
      </c>
      <c r="BA158" s="289">
        <v>2.5</v>
      </c>
      <c r="BB158" s="289">
        <v>2.5</v>
      </c>
      <c r="BC158" s="289">
        <v>2.4</v>
      </c>
      <c r="BD158" s="289">
        <v>2.2000000000000002</v>
      </c>
      <c r="BE158" s="289">
        <v>2.2999999999999998</v>
      </c>
      <c r="BF158" s="289">
        <v>2.2999999999999998</v>
      </c>
      <c r="BG158" s="289">
        <v>2.2999999999999998</v>
      </c>
      <c r="BH158" s="289">
        <f>_xlfn.IFNA(VLOOKUP(C158,'INFORM Severity - hidden'!$C$5:$G$300,5,FALSE),"-")</f>
        <v>2.2999999999999998</v>
      </c>
    </row>
    <row r="159" spans="1:60" x14ac:dyDescent="0.25">
      <c r="A159" t="s">
        <v>176</v>
      </c>
      <c r="B159" t="s">
        <v>174</v>
      </c>
      <c r="C159" t="s">
        <v>175</v>
      </c>
      <c r="D159" s="289" t="str">
        <f t="shared" si="2"/>
        <v>Decreasing</v>
      </c>
      <c r="E159" s="289" t="s">
        <v>9718</v>
      </c>
      <c r="F159" s="289">
        <v>3.1</v>
      </c>
      <c r="G159" s="289">
        <v>3.2</v>
      </c>
      <c r="H159" s="289">
        <v>3.5</v>
      </c>
      <c r="I159" s="289">
        <v>3.5</v>
      </c>
      <c r="J159" s="289">
        <v>3.5</v>
      </c>
      <c r="K159" s="289">
        <v>3.5</v>
      </c>
      <c r="L159" s="289">
        <v>3.5</v>
      </c>
      <c r="M159" s="289">
        <v>3.5</v>
      </c>
      <c r="N159" s="289">
        <v>3.6</v>
      </c>
      <c r="O159" s="289">
        <v>3.6</v>
      </c>
      <c r="P159" s="289">
        <v>3.6</v>
      </c>
      <c r="Q159" s="289">
        <v>3.6</v>
      </c>
      <c r="R159" s="289">
        <v>3.6</v>
      </c>
      <c r="S159" s="289">
        <v>3.6</v>
      </c>
      <c r="T159" s="289">
        <v>3.6</v>
      </c>
      <c r="U159" s="289">
        <v>3.6</v>
      </c>
      <c r="V159" s="289">
        <v>3.6</v>
      </c>
      <c r="W159" s="289">
        <v>3.7</v>
      </c>
      <c r="X159" s="289">
        <v>3.7</v>
      </c>
      <c r="Y159" s="289">
        <v>3.7</v>
      </c>
      <c r="Z159" s="289">
        <v>3.8</v>
      </c>
      <c r="AA159" s="289">
        <v>3.7</v>
      </c>
      <c r="AB159" s="289">
        <v>3.7</v>
      </c>
      <c r="AC159" s="289">
        <v>3.7</v>
      </c>
      <c r="AD159" s="289">
        <v>3.7</v>
      </c>
      <c r="AE159" s="289">
        <v>3.7</v>
      </c>
      <c r="AF159" s="289">
        <v>3.7</v>
      </c>
      <c r="AG159" s="289">
        <v>3.7</v>
      </c>
      <c r="AH159" s="289">
        <v>3.8</v>
      </c>
      <c r="AI159" s="289">
        <v>3.8</v>
      </c>
      <c r="AJ159" s="289">
        <v>3.8</v>
      </c>
      <c r="AK159" s="289">
        <v>3.8</v>
      </c>
      <c r="AL159" s="289">
        <v>3.8</v>
      </c>
      <c r="AM159" s="289">
        <v>3.8</v>
      </c>
      <c r="AN159" s="289">
        <v>3.8</v>
      </c>
      <c r="AO159" s="289">
        <v>3.8</v>
      </c>
      <c r="AP159" s="289">
        <v>3.8</v>
      </c>
      <c r="AQ159" s="289">
        <v>3.8</v>
      </c>
      <c r="AR159" s="289">
        <v>3.7</v>
      </c>
      <c r="AS159" s="289">
        <v>3.7</v>
      </c>
      <c r="AT159" s="289">
        <v>3.5</v>
      </c>
      <c r="AU159" s="289">
        <v>3.5</v>
      </c>
      <c r="AV159" s="289">
        <v>3.6</v>
      </c>
      <c r="AW159" s="289">
        <v>3.6</v>
      </c>
      <c r="AX159" s="289">
        <v>3.7</v>
      </c>
      <c r="AY159" s="289">
        <v>3.5</v>
      </c>
      <c r="AZ159" s="289">
        <v>3.7</v>
      </c>
      <c r="BA159" s="289">
        <v>3.9</v>
      </c>
      <c r="BB159" s="289">
        <v>3.9</v>
      </c>
      <c r="BC159" s="289">
        <v>3.9</v>
      </c>
      <c r="BD159" s="289">
        <v>3.9</v>
      </c>
      <c r="BE159" s="289">
        <v>3.8</v>
      </c>
      <c r="BF159" s="289">
        <v>3.8</v>
      </c>
      <c r="BG159" s="289">
        <v>3.7</v>
      </c>
      <c r="BH159" s="289">
        <f>_xlfn.IFNA(VLOOKUP(C159,'INFORM Severity - hidden'!$C$5:$G$300,5,FALSE),"-")</f>
        <v>3.7</v>
      </c>
    </row>
    <row r="160" spans="1:60" x14ac:dyDescent="0.25">
      <c r="A160" t="s">
        <v>176</v>
      </c>
      <c r="B160" t="s">
        <v>183</v>
      </c>
      <c r="C160" t="s">
        <v>184</v>
      </c>
      <c r="D160" s="289" t="str">
        <f t="shared" si="2"/>
        <v>Increasing</v>
      </c>
      <c r="E160" s="289" t="s">
        <v>9718</v>
      </c>
      <c r="F160" s="289">
        <v>3.1</v>
      </c>
      <c r="G160" s="289">
        <v>3.2</v>
      </c>
      <c r="H160" s="289">
        <v>3.2</v>
      </c>
      <c r="I160" s="289">
        <v>3.2</v>
      </c>
      <c r="J160" s="289">
        <v>3.3</v>
      </c>
      <c r="K160" s="289">
        <v>3.3</v>
      </c>
      <c r="L160" s="289">
        <v>3.3</v>
      </c>
      <c r="M160" s="289">
        <v>3.3</v>
      </c>
      <c r="N160" s="289">
        <v>3.4</v>
      </c>
      <c r="O160" s="289">
        <v>3.4</v>
      </c>
      <c r="P160" s="289">
        <v>3.4</v>
      </c>
      <c r="Q160" s="289">
        <v>3.4</v>
      </c>
      <c r="R160" s="289">
        <v>3.4</v>
      </c>
      <c r="S160" s="289">
        <v>3.4</v>
      </c>
      <c r="T160" s="289">
        <v>3.4</v>
      </c>
      <c r="U160" s="289">
        <v>3.4</v>
      </c>
      <c r="V160" s="289">
        <v>3.4</v>
      </c>
      <c r="W160" s="289">
        <v>3.5</v>
      </c>
      <c r="X160" s="289">
        <v>3.5</v>
      </c>
      <c r="Y160" s="289">
        <v>3.4</v>
      </c>
      <c r="Z160" s="289">
        <v>3.4</v>
      </c>
      <c r="AA160" s="289">
        <v>3.4</v>
      </c>
      <c r="AB160" s="289">
        <v>3.4</v>
      </c>
      <c r="AC160" s="289">
        <v>2.9</v>
      </c>
      <c r="AD160" s="289">
        <v>2.9</v>
      </c>
      <c r="AE160" s="289">
        <v>2.9</v>
      </c>
      <c r="AF160" s="289">
        <v>2.9</v>
      </c>
      <c r="AG160" s="289">
        <v>2.9</v>
      </c>
      <c r="AH160" s="289">
        <v>3</v>
      </c>
      <c r="AI160" s="289">
        <v>3</v>
      </c>
      <c r="AJ160" s="289">
        <v>3</v>
      </c>
      <c r="AK160" s="289">
        <v>3</v>
      </c>
      <c r="AL160" s="289">
        <v>3</v>
      </c>
      <c r="AM160" s="289">
        <v>3</v>
      </c>
      <c r="AN160" s="289">
        <v>3</v>
      </c>
      <c r="AO160" s="289">
        <v>3</v>
      </c>
      <c r="AP160" s="289">
        <v>3</v>
      </c>
      <c r="AQ160" s="289">
        <v>3</v>
      </c>
      <c r="AR160" s="289">
        <v>2.9</v>
      </c>
      <c r="AS160" s="289">
        <v>2.9</v>
      </c>
      <c r="AT160" s="289">
        <v>2.9</v>
      </c>
      <c r="AU160" s="289">
        <v>2.9</v>
      </c>
      <c r="AV160" s="289">
        <v>3</v>
      </c>
      <c r="AW160" s="289">
        <v>3</v>
      </c>
      <c r="AX160" s="289">
        <v>3</v>
      </c>
      <c r="AY160" s="289">
        <v>3</v>
      </c>
      <c r="AZ160" s="289">
        <v>3</v>
      </c>
      <c r="BA160" s="289">
        <v>3</v>
      </c>
      <c r="BB160" s="289">
        <v>3</v>
      </c>
      <c r="BC160" s="289">
        <v>3.1</v>
      </c>
      <c r="BD160" s="289">
        <v>3.1</v>
      </c>
      <c r="BE160" s="289">
        <v>3.1</v>
      </c>
      <c r="BF160" s="289">
        <v>3.1</v>
      </c>
      <c r="BG160" s="289">
        <v>3.2</v>
      </c>
      <c r="BH160" s="289">
        <f>_xlfn.IFNA(VLOOKUP(C160,'INFORM Severity - hidden'!$C$5:$G$300,5,FALSE),"-")</f>
        <v>3.2</v>
      </c>
    </row>
    <row r="161" spans="1:60" x14ac:dyDescent="0.25">
      <c r="A161" t="s">
        <v>176</v>
      </c>
      <c r="B161" t="s">
        <v>189</v>
      </c>
      <c r="C161" t="s">
        <v>190</v>
      </c>
      <c r="D161" s="289" t="str">
        <f t="shared" si="2"/>
        <v>Decreasing</v>
      </c>
      <c r="E161" s="289" t="s">
        <v>9718</v>
      </c>
      <c r="F161" s="289">
        <v>2.4</v>
      </c>
      <c r="G161" s="289">
        <v>2.6</v>
      </c>
      <c r="H161" s="289">
        <v>3</v>
      </c>
      <c r="I161" s="289">
        <v>3</v>
      </c>
      <c r="J161" s="289">
        <v>3</v>
      </c>
      <c r="K161" s="289">
        <v>3</v>
      </c>
      <c r="L161" s="289">
        <v>3</v>
      </c>
      <c r="M161" s="289">
        <v>3</v>
      </c>
      <c r="N161" s="289">
        <v>3.1</v>
      </c>
      <c r="O161" s="289">
        <v>3.1</v>
      </c>
      <c r="P161" s="289">
        <v>3.1</v>
      </c>
      <c r="Q161" s="289">
        <v>3.1</v>
      </c>
      <c r="R161" s="289">
        <v>3.1</v>
      </c>
      <c r="S161" s="289">
        <v>3.2</v>
      </c>
      <c r="T161" s="289">
        <v>3.2</v>
      </c>
      <c r="U161" s="289">
        <v>3.2</v>
      </c>
      <c r="V161" s="289">
        <v>3.2</v>
      </c>
      <c r="W161" s="289">
        <v>3.3</v>
      </c>
      <c r="X161" s="289">
        <v>3.2</v>
      </c>
      <c r="Y161" s="289">
        <v>3.2</v>
      </c>
      <c r="Z161" s="289">
        <v>3.2</v>
      </c>
      <c r="AA161" s="289">
        <v>3.2</v>
      </c>
      <c r="AB161" s="289">
        <v>3.2</v>
      </c>
      <c r="AC161" s="289">
        <v>3.2</v>
      </c>
      <c r="AD161" s="289">
        <v>3.2</v>
      </c>
      <c r="AE161" s="289">
        <v>3.2</v>
      </c>
      <c r="AF161" s="289">
        <v>3.3</v>
      </c>
      <c r="AG161" s="289">
        <v>3.3</v>
      </c>
      <c r="AH161" s="289">
        <v>3.4</v>
      </c>
      <c r="AI161" s="289">
        <v>3.4</v>
      </c>
      <c r="AJ161" s="289">
        <v>3.4</v>
      </c>
      <c r="AK161" s="289">
        <v>3.4</v>
      </c>
      <c r="AL161" s="289">
        <v>3.3</v>
      </c>
      <c r="AM161" s="289">
        <v>3.3</v>
      </c>
      <c r="AN161" s="289">
        <v>3.3</v>
      </c>
      <c r="AO161" s="289">
        <v>3.3</v>
      </c>
      <c r="AP161" s="289">
        <v>3.3</v>
      </c>
      <c r="AQ161" s="289">
        <v>3.3</v>
      </c>
      <c r="AR161" s="289">
        <v>3.3</v>
      </c>
      <c r="AS161" s="289">
        <v>3.3</v>
      </c>
      <c r="AT161" s="289">
        <v>3.3</v>
      </c>
      <c r="AU161" s="289">
        <v>3.3</v>
      </c>
      <c r="AV161" s="289">
        <v>3.6</v>
      </c>
      <c r="AW161" s="289">
        <v>3.6</v>
      </c>
      <c r="AX161" s="289">
        <v>3.7</v>
      </c>
      <c r="AY161" s="289">
        <v>3.7</v>
      </c>
      <c r="AZ161" s="289">
        <v>3.6</v>
      </c>
      <c r="BA161" s="289">
        <v>3.6</v>
      </c>
      <c r="BB161" s="289">
        <v>3.6</v>
      </c>
      <c r="BC161" s="289">
        <v>3.6</v>
      </c>
      <c r="BD161" s="289">
        <v>3.6</v>
      </c>
      <c r="BE161" s="289">
        <v>3.5</v>
      </c>
      <c r="BF161" s="289">
        <v>3.5</v>
      </c>
      <c r="BG161" s="289">
        <v>3.5</v>
      </c>
      <c r="BH161" s="289">
        <f>_xlfn.IFNA(VLOOKUP(C161,'INFORM Severity - hidden'!$C$5:$G$300,5,FALSE),"-")</f>
        <v>3.5</v>
      </c>
    </row>
    <row r="162" spans="1:60" x14ac:dyDescent="0.25">
      <c r="A162" t="s">
        <v>176</v>
      </c>
      <c r="B162" t="s">
        <v>818</v>
      </c>
      <c r="C162" t="s">
        <v>819</v>
      </c>
      <c r="D162" s="289" t="str">
        <f t="shared" si="2"/>
        <v>Stable</v>
      </c>
      <c r="E162" s="289" t="s">
        <v>9718</v>
      </c>
      <c r="F162" s="289" t="s">
        <v>9718</v>
      </c>
      <c r="G162" s="289" t="s">
        <v>9718</v>
      </c>
      <c r="H162" s="289" t="s">
        <v>9718</v>
      </c>
      <c r="I162" s="289" t="s">
        <v>9718</v>
      </c>
      <c r="J162" s="289" t="s">
        <v>9718</v>
      </c>
      <c r="K162" s="289" t="s">
        <v>9718</v>
      </c>
      <c r="L162" s="289" t="s">
        <v>9718</v>
      </c>
      <c r="M162" s="289" t="s">
        <v>9718</v>
      </c>
      <c r="N162" s="289" t="s">
        <v>9718</v>
      </c>
      <c r="O162" s="289" t="s">
        <v>9718</v>
      </c>
      <c r="P162" s="289">
        <v>2.5</v>
      </c>
      <c r="Q162" s="289">
        <v>2.5</v>
      </c>
      <c r="R162" s="289">
        <v>2.6</v>
      </c>
      <c r="S162" s="289">
        <v>2.5</v>
      </c>
      <c r="T162" s="289">
        <v>2.5</v>
      </c>
      <c r="U162" s="289">
        <v>2.5</v>
      </c>
      <c r="V162" s="289">
        <v>2.6</v>
      </c>
      <c r="W162" s="289">
        <v>2.5</v>
      </c>
      <c r="X162" s="289">
        <v>2.5</v>
      </c>
      <c r="Y162" s="289">
        <v>2.5</v>
      </c>
      <c r="Z162" s="289">
        <v>2.5</v>
      </c>
      <c r="AA162" s="289">
        <v>2.4</v>
      </c>
      <c r="AB162" s="289">
        <v>2.5</v>
      </c>
      <c r="AC162" s="289">
        <v>2.7</v>
      </c>
      <c r="AD162" s="289">
        <v>2.7</v>
      </c>
      <c r="AE162" s="289">
        <v>2.7</v>
      </c>
      <c r="AF162" s="289">
        <v>2.7</v>
      </c>
      <c r="AG162" s="289">
        <v>2.7</v>
      </c>
      <c r="AH162" s="289">
        <v>2.7</v>
      </c>
      <c r="AI162" s="289">
        <v>2.7</v>
      </c>
      <c r="AJ162" s="289">
        <v>2.7</v>
      </c>
      <c r="AK162" s="289">
        <v>2.7</v>
      </c>
      <c r="AL162" s="289">
        <v>2.7</v>
      </c>
      <c r="AM162" s="289">
        <v>2.7</v>
      </c>
      <c r="AN162" s="289">
        <v>2.7</v>
      </c>
      <c r="AO162" s="289">
        <v>2.7</v>
      </c>
      <c r="AP162" s="289">
        <v>2.7</v>
      </c>
      <c r="AQ162" s="289">
        <v>2.7</v>
      </c>
      <c r="AR162" s="289">
        <v>2.7</v>
      </c>
      <c r="AS162" s="289">
        <v>2.7</v>
      </c>
      <c r="AT162" s="289">
        <v>2.7</v>
      </c>
      <c r="AU162" s="289">
        <v>2.7</v>
      </c>
      <c r="AV162" s="289">
        <v>2.8</v>
      </c>
      <c r="AW162" s="289">
        <v>2.7</v>
      </c>
      <c r="AX162" s="289">
        <v>2.8</v>
      </c>
      <c r="AY162" s="289">
        <v>2.8</v>
      </c>
      <c r="AZ162" s="289">
        <v>2.6</v>
      </c>
      <c r="BA162" s="289">
        <v>2.6</v>
      </c>
      <c r="BB162" s="289">
        <v>2.6</v>
      </c>
      <c r="BC162" s="289">
        <v>2.6</v>
      </c>
      <c r="BD162" s="289">
        <v>2.6</v>
      </c>
      <c r="BE162" s="289">
        <v>2.5</v>
      </c>
      <c r="BF162" s="289">
        <v>2.5</v>
      </c>
      <c r="BG162" s="289">
        <v>2.6</v>
      </c>
      <c r="BH162" s="289">
        <f>_xlfn.IFNA(VLOOKUP(C162,'INFORM Severity - hidden'!$C$5:$G$300,5,FALSE),"-")</f>
        <v>2.6</v>
      </c>
    </row>
    <row r="163" spans="1:60" x14ac:dyDescent="0.25">
      <c r="C163" t="s">
        <v>9787</v>
      </c>
      <c r="D163" s="289" t="str">
        <f t="shared" si="2"/>
        <v>-</v>
      </c>
      <c r="E163" s="289" t="s">
        <v>9718</v>
      </c>
      <c r="F163" s="289" t="s">
        <v>9718</v>
      </c>
      <c r="G163" s="289" t="s">
        <v>9718</v>
      </c>
      <c r="H163" s="289" t="s">
        <v>9718</v>
      </c>
      <c r="I163" s="289" t="s">
        <v>9718</v>
      </c>
      <c r="J163" s="289" t="s">
        <v>9718</v>
      </c>
      <c r="K163" s="289" t="s">
        <v>9718</v>
      </c>
      <c r="L163" s="289" t="s">
        <v>9718</v>
      </c>
      <c r="M163" s="289" t="s">
        <v>9718</v>
      </c>
      <c r="N163" s="289" t="s">
        <v>9718</v>
      </c>
      <c r="O163" s="289" t="s">
        <v>9718</v>
      </c>
      <c r="P163" s="289" t="s">
        <v>9718</v>
      </c>
      <c r="Q163" s="289" t="s">
        <v>9718</v>
      </c>
      <c r="R163" s="289" t="s">
        <v>9718</v>
      </c>
      <c r="S163" s="289" t="s">
        <v>9718</v>
      </c>
      <c r="T163" s="289" t="s">
        <v>9718</v>
      </c>
      <c r="U163" s="289" t="s">
        <v>9718</v>
      </c>
      <c r="V163" s="289" t="s">
        <v>9718</v>
      </c>
      <c r="W163" s="289" t="s">
        <v>9718</v>
      </c>
      <c r="X163" s="289" t="s">
        <v>9718</v>
      </c>
      <c r="Y163" s="289" t="s">
        <v>9718</v>
      </c>
      <c r="Z163" s="289">
        <v>2.9</v>
      </c>
      <c r="AA163" s="289">
        <v>2.9</v>
      </c>
      <c r="AB163" s="289">
        <v>2.9</v>
      </c>
      <c r="AC163" s="289">
        <v>2.9</v>
      </c>
      <c r="AD163" s="289" t="s">
        <v>9718</v>
      </c>
      <c r="AE163" s="289" t="s">
        <v>9718</v>
      </c>
      <c r="AF163" s="289" t="s">
        <v>9718</v>
      </c>
      <c r="AG163" s="289" t="s">
        <v>9718</v>
      </c>
      <c r="AH163" s="289" t="s">
        <v>9718</v>
      </c>
      <c r="AI163" s="289" t="s">
        <v>9718</v>
      </c>
      <c r="AJ163" s="289" t="s">
        <v>9718</v>
      </c>
      <c r="AK163" s="289" t="s">
        <v>9718</v>
      </c>
      <c r="AL163" s="289" t="s">
        <v>9718</v>
      </c>
      <c r="AM163" s="289" t="s">
        <v>9718</v>
      </c>
      <c r="AN163" s="289" t="s">
        <v>9718</v>
      </c>
      <c r="AO163" s="289" t="s">
        <v>9718</v>
      </c>
      <c r="AP163" s="289" t="s">
        <v>9718</v>
      </c>
      <c r="AQ163" s="289" t="s">
        <v>9718</v>
      </c>
      <c r="AR163" s="289" t="s">
        <v>9718</v>
      </c>
      <c r="AS163" s="289" t="s">
        <v>9718</v>
      </c>
      <c r="AT163" s="289" t="s">
        <v>9718</v>
      </c>
      <c r="AU163" s="289" t="s">
        <v>9718</v>
      </c>
      <c r="AV163" s="289" t="s">
        <v>9718</v>
      </c>
      <c r="AW163" s="289" t="s">
        <v>9718</v>
      </c>
      <c r="AX163" s="289" t="s">
        <v>9718</v>
      </c>
      <c r="AY163" s="289" t="s">
        <v>9718</v>
      </c>
      <c r="AZ163" s="289" t="s">
        <v>9718</v>
      </c>
      <c r="BA163" s="289" t="s">
        <v>9718</v>
      </c>
      <c r="BB163" s="289" t="s">
        <v>9718</v>
      </c>
      <c r="BC163" s="289" t="s">
        <v>9718</v>
      </c>
      <c r="BD163" s="289" t="s">
        <v>9718</v>
      </c>
      <c r="BE163" s="289" t="s">
        <v>9718</v>
      </c>
      <c r="BF163" s="289" t="s">
        <v>9718</v>
      </c>
      <c r="BG163" s="289" t="s">
        <v>9718</v>
      </c>
      <c r="BH163" s="289" t="str">
        <f>_xlfn.IFNA(VLOOKUP(C163,'INFORM Severity - hidden'!$C$5:$G$300,5,FALSE),"-")</f>
        <v>-</v>
      </c>
    </row>
    <row r="164" spans="1:60" x14ac:dyDescent="0.25">
      <c r="A164" t="s">
        <v>709</v>
      </c>
      <c r="B164" t="s">
        <v>733</v>
      </c>
      <c r="C164" t="s">
        <v>734</v>
      </c>
      <c r="D164" s="289" t="str">
        <f t="shared" si="2"/>
        <v>Increasing</v>
      </c>
      <c r="E164" s="289">
        <v>3.5</v>
      </c>
      <c r="F164" s="289">
        <v>3.5</v>
      </c>
      <c r="G164" s="289">
        <v>4</v>
      </c>
      <c r="H164" s="289">
        <v>4.0999999999999996</v>
      </c>
      <c r="I164" s="289">
        <v>3.8</v>
      </c>
      <c r="J164" s="289">
        <v>3.8</v>
      </c>
      <c r="K164" s="289">
        <v>4.0999999999999996</v>
      </c>
      <c r="L164" s="289">
        <v>4.0999999999999996</v>
      </c>
      <c r="M164" s="289">
        <v>4.0999999999999996</v>
      </c>
      <c r="N164" s="289">
        <v>4.0999999999999996</v>
      </c>
      <c r="O164" s="289">
        <v>4.0999999999999996</v>
      </c>
      <c r="P164" s="289">
        <v>4.0999999999999996</v>
      </c>
      <c r="Q164" s="289">
        <v>4</v>
      </c>
      <c r="R164" s="289">
        <v>4</v>
      </c>
      <c r="S164" s="289">
        <v>3.7</v>
      </c>
      <c r="T164" s="289">
        <v>4.2</v>
      </c>
      <c r="U164" s="289">
        <v>4.0999999999999996</v>
      </c>
      <c r="V164" s="289">
        <v>4.2</v>
      </c>
      <c r="W164" s="289">
        <v>4.2</v>
      </c>
      <c r="X164" s="289">
        <v>4.2</v>
      </c>
      <c r="Y164" s="289">
        <v>4.2</v>
      </c>
      <c r="Z164" s="289">
        <v>4.2</v>
      </c>
      <c r="AA164" s="289">
        <v>4</v>
      </c>
      <c r="AB164" s="289">
        <v>4</v>
      </c>
      <c r="AC164" s="289">
        <v>4</v>
      </c>
      <c r="AD164" s="289">
        <v>4.0999999999999996</v>
      </c>
      <c r="AE164" s="289">
        <v>4.0999999999999996</v>
      </c>
      <c r="AF164" s="289">
        <v>4.0999999999999996</v>
      </c>
      <c r="AG164" s="289">
        <v>4.0999999999999996</v>
      </c>
      <c r="AH164" s="289">
        <v>4.0999999999999996</v>
      </c>
      <c r="AI164" s="289">
        <v>4.0999999999999996</v>
      </c>
      <c r="AJ164" s="289">
        <v>4.2</v>
      </c>
      <c r="AK164" s="289">
        <v>4.2</v>
      </c>
      <c r="AL164" s="289">
        <v>4.2</v>
      </c>
      <c r="AM164" s="289">
        <v>4.2</v>
      </c>
      <c r="AN164" s="289">
        <v>4.2</v>
      </c>
      <c r="AO164" s="289">
        <v>4.2</v>
      </c>
      <c r="AP164" s="289">
        <v>4.2</v>
      </c>
      <c r="AQ164" s="289">
        <v>4.2</v>
      </c>
      <c r="AR164" s="289">
        <v>4.2</v>
      </c>
      <c r="AS164" s="289">
        <v>4.0999999999999996</v>
      </c>
      <c r="AT164" s="289">
        <v>3.5</v>
      </c>
      <c r="AU164" s="289">
        <v>4.0999999999999996</v>
      </c>
      <c r="AV164" s="289">
        <v>4.0999999999999996</v>
      </c>
      <c r="AW164" s="289">
        <v>4.0999999999999996</v>
      </c>
      <c r="AX164" s="289">
        <v>4.0999999999999996</v>
      </c>
      <c r="AY164" s="289">
        <v>4.0999999999999996</v>
      </c>
      <c r="AZ164" s="289">
        <v>4.0999999999999996</v>
      </c>
      <c r="BA164" s="289">
        <v>4.0999999999999996</v>
      </c>
      <c r="BB164" s="289">
        <v>4.0999999999999996</v>
      </c>
      <c r="BC164" s="289">
        <v>4.0999999999999996</v>
      </c>
      <c r="BD164" s="289">
        <v>4.0999999999999996</v>
      </c>
      <c r="BE164" s="289">
        <v>4.2</v>
      </c>
      <c r="BF164" s="289">
        <v>4.2</v>
      </c>
      <c r="BG164" s="289">
        <v>4.2</v>
      </c>
      <c r="BH164" s="289">
        <f>_xlfn.IFNA(VLOOKUP(C164,'INFORM Severity - hidden'!$C$5:$G$300,5,FALSE),"-")</f>
        <v>4.2</v>
      </c>
    </row>
    <row r="165" spans="1:60" x14ac:dyDescent="0.25">
      <c r="C165" t="s">
        <v>9788</v>
      </c>
      <c r="D165" s="289" t="str">
        <f t="shared" si="2"/>
        <v>-</v>
      </c>
      <c r="E165" s="289">
        <v>3.6</v>
      </c>
      <c r="F165" s="289">
        <v>3.6</v>
      </c>
      <c r="G165" s="289">
        <v>3.5</v>
      </c>
      <c r="H165" s="289">
        <v>3.6</v>
      </c>
      <c r="I165" s="289" t="s">
        <v>9718</v>
      </c>
      <c r="J165" s="289" t="s">
        <v>9718</v>
      </c>
      <c r="K165" s="289" t="s">
        <v>9718</v>
      </c>
      <c r="L165" s="289" t="s">
        <v>9718</v>
      </c>
      <c r="M165" s="289" t="s">
        <v>9718</v>
      </c>
      <c r="N165" s="289" t="s">
        <v>9718</v>
      </c>
      <c r="O165" s="289" t="s">
        <v>9718</v>
      </c>
      <c r="P165" s="289" t="s">
        <v>9718</v>
      </c>
      <c r="Q165" s="289" t="s">
        <v>9718</v>
      </c>
      <c r="R165" s="289" t="s">
        <v>9718</v>
      </c>
      <c r="S165" s="289" t="s">
        <v>9718</v>
      </c>
      <c r="T165" s="289" t="s">
        <v>9718</v>
      </c>
      <c r="U165" s="289" t="s">
        <v>9718</v>
      </c>
      <c r="V165" s="289" t="s">
        <v>9718</v>
      </c>
      <c r="W165" s="289" t="s">
        <v>9718</v>
      </c>
      <c r="X165" s="289" t="s">
        <v>9718</v>
      </c>
      <c r="Y165" s="289" t="s">
        <v>9718</v>
      </c>
      <c r="Z165" s="289" t="s">
        <v>9718</v>
      </c>
      <c r="AA165" s="289" t="s">
        <v>9718</v>
      </c>
      <c r="AB165" s="289" t="s">
        <v>9718</v>
      </c>
      <c r="AC165" s="289" t="s">
        <v>9718</v>
      </c>
      <c r="AD165" s="289" t="s">
        <v>9718</v>
      </c>
      <c r="AE165" s="289" t="s">
        <v>9718</v>
      </c>
      <c r="AF165" s="289" t="s">
        <v>9718</v>
      </c>
      <c r="AG165" s="289" t="s">
        <v>9718</v>
      </c>
      <c r="AH165" s="289" t="s">
        <v>9718</v>
      </c>
      <c r="AI165" s="289" t="s">
        <v>9718</v>
      </c>
      <c r="AJ165" s="289" t="s">
        <v>9718</v>
      </c>
      <c r="AK165" s="289" t="s">
        <v>9718</v>
      </c>
      <c r="AL165" s="289" t="s">
        <v>9718</v>
      </c>
      <c r="AM165" s="289" t="s">
        <v>9718</v>
      </c>
      <c r="AN165" s="289" t="s">
        <v>9718</v>
      </c>
      <c r="AO165" s="289" t="s">
        <v>9718</v>
      </c>
      <c r="AP165" s="289" t="s">
        <v>9718</v>
      </c>
      <c r="AQ165" s="289" t="s">
        <v>9718</v>
      </c>
      <c r="AR165" s="289" t="s">
        <v>9718</v>
      </c>
      <c r="AS165" s="289" t="s">
        <v>9718</v>
      </c>
      <c r="AT165" s="289" t="s">
        <v>9718</v>
      </c>
      <c r="AU165" s="289" t="s">
        <v>9718</v>
      </c>
      <c r="AV165" s="289" t="s">
        <v>9718</v>
      </c>
      <c r="AW165" s="289" t="s">
        <v>9718</v>
      </c>
      <c r="AX165" s="289" t="s">
        <v>9718</v>
      </c>
      <c r="AY165" s="289" t="s">
        <v>9718</v>
      </c>
      <c r="AZ165" s="289" t="s">
        <v>9718</v>
      </c>
      <c r="BA165" s="289" t="s">
        <v>9718</v>
      </c>
      <c r="BB165" s="289" t="s">
        <v>9718</v>
      </c>
      <c r="BC165" s="289" t="s">
        <v>9718</v>
      </c>
      <c r="BD165" s="289" t="s">
        <v>9718</v>
      </c>
      <c r="BE165" s="289" t="s">
        <v>9718</v>
      </c>
      <c r="BF165" s="289" t="s">
        <v>9718</v>
      </c>
      <c r="BG165" s="289" t="s">
        <v>9718</v>
      </c>
      <c r="BH165" s="289" t="str">
        <f>_xlfn.IFNA(VLOOKUP(C165,'INFORM Severity - hidden'!$C$5:$G$300,5,FALSE),"-")</f>
        <v>-</v>
      </c>
    </row>
    <row r="166" spans="1:60" x14ac:dyDescent="0.25">
      <c r="A166" t="s">
        <v>709</v>
      </c>
      <c r="B166" t="s">
        <v>723</v>
      </c>
      <c r="C166" t="s">
        <v>724</v>
      </c>
      <c r="D166" s="289" t="str">
        <f t="shared" si="2"/>
        <v>Stable</v>
      </c>
      <c r="E166" s="289">
        <v>2.1</v>
      </c>
      <c r="F166" s="289">
        <v>2</v>
      </c>
      <c r="G166" s="289">
        <v>2.7</v>
      </c>
      <c r="H166" s="289">
        <v>2.8</v>
      </c>
      <c r="I166" s="289">
        <v>2.8</v>
      </c>
      <c r="J166" s="289">
        <v>2.8</v>
      </c>
      <c r="K166" s="289">
        <v>2.8</v>
      </c>
      <c r="L166" s="289">
        <v>2.8</v>
      </c>
      <c r="M166" s="289">
        <v>2.8</v>
      </c>
      <c r="N166" s="289">
        <v>2.8</v>
      </c>
      <c r="O166" s="289" t="s">
        <v>9718</v>
      </c>
      <c r="P166" s="289" t="s">
        <v>9718</v>
      </c>
      <c r="Q166" s="289" t="s">
        <v>9718</v>
      </c>
      <c r="R166" s="289" t="s">
        <v>9718</v>
      </c>
      <c r="S166" s="289" t="s">
        <v>9718</v>
      </c>
      <c r="T166" s="289" t="s">
        <v>9718</v>
      </c>
      <c r="U166" s="289" t="s">
        <v>9718</v>
      </c>
      <c r="V166" s="289" t="s">
        <v>9718</v>
      </c>
      <c r="W166" s="289" t="s">
        <v>9718</v>
      </c>
      <c r="X166" s="289" t="s">
        <v>9718</v>
      </c>
      <c r="Y166" s="289" t="s">
        <v>9718</v>
      </c>
      <c r="Z166" s="289" t="s">
        <v>9718</v>
      </c>
      <c r="AA166" s="289">
        <v>2.5</v>
      </c>
      <c r="AB166" s="289">
        <v>2.5</v>
      </c>
      <c r="AC166" s="289">
        <v>2.5</v>
      </c>
      <c r="AD166" s="289">
        <v>2.5</v>
      </c>
      <c r="AE166" s="289">
        <v>2.5</v>
      </c>
      <c r="AF166" s="289">
        <v>2.5</v>
      </c>
      <c r="AG166" s="289">
        <v>2.5</v>
      </c>
      <c r="AH166" s="289">
        <v>2.6</v>
      </c>
      <c r="AI166" s="289">
        <v>2.6</v>
      </c>
      <c r="AJ166" s="289">
        <v>3.4</v>
      </c>
      <c r="AK166" s="289">
        <v>3.4</v>
      </c>
      <c r="AL166" s="289">
        <v>3.4</v>
      </c>
      <c r="AM166" s="289">
        <v>3.2</v>
      </c>
      <c r="AN166" s="289">
        <v>3.2</v>
      </c>
      <c r="AO166" s="289">
        <v>3.2</v>
      </c>
      <c r="AP166" s="289">
        <v>3.2</v>
      </c>
      <c r="AQ166" s="289">
        <v>3.2</v>
      </c>
      <c r="AR166" s="289">
        <v>3.2</v>
      </c>
      <c r="AS166" s="289">
        <v>3.2</v>
      </c>
      <c r="AT166" s="289">
        <v>3.2</v>
      </c>
      <c r="AU166" s="289">
        <v>3.3</v>
      </c>
      <c r="AV166" s="289">
        <v>3.3</v>
      </c>
      <c r="AW166" s="289">
        <v>3.3</v>
      </c>
      <c r="AX166" s="289">
        <v>3.3</v>
      </c>
      <c r="AY166" s="289">
        <v>3.3</v>
      </c>
      <c r="AZ166" s="289">
        <v>3.3</v>
      </c>
      <c r="BA166" s="289">
        <v>3.3</v>
      </c>
      <c r="BB166" s="289">
        <v>3.4</v>
      </c>
      <c r="BC166" s="289">
        <v>3.4</v>
      </c>
      <c r="BD166" s="289">
        <v>3.4</v>
      </c>
      <c r="BE166" s="289">
        <v>3.4</v>
      </c>
      <c r="BF166" s="289">
        <v>3.4</v>
      </c>
      <c r="BG166" s="289">
        <v>3.4</v>
      </c>
      <c r="BH166" s="289">
        <f>_xlfn.IFNA(VLOOKUP(C166,'INFORM Severity - hidden'!$C$5:$G$300,5,FALSE),"-")</f>
        <v>3.4</v>
      </c>
    </row>
    <row r="167" spans="1:60" x14ac:dyDescent="0.25">
      <c r="A167" t="s">
        <v>709</v>
      </c>
      <c r="B167" t="s">
        <v>707</v>
      </c>
      <c r="C167" t="s">
        <v>708</v>
      </c>
      <c r="D167" s="289" t="str">
        <f t="shared" si="2"/>
        <v>Increasing</v>
      </c>
      <c r="E167" s="289">
        <v>4</v>
      </c>
      <c r="F167" s="289">
        <v>4</v>
      </c>
      <c r="G167" s="289">
        <v>4</v>
      </c>
      <c r="H167" s="289">
        <v>4.0999999999999996</v>
      </c>
      <c r="I167" s="289">
        <v>4.0999999999999996</v>
      </c>
      <c r="J167" s="289">
        <v>4.0999999999999996</v>
      </c>
      <c r="K167" s="289">
        <v>4.2</v>
      </c>
      <c r="L167" s="289">
        <v>4.0999999999999996</v>
      </c>
      <c r="M167" s="289">
        <v>4.0999999999999996</v>
      </c>
      <c r="N167" s="289">
        <v>4.0999999999999996</v>
      </c>
      <c r="O167" s="289">
        <v>4.0999999999999996</v>
      </c>
      <c r="P167" s="289">
        <v>4.0999999999999996</v>
      </c>
      <c r="Q167" s="289">
        <v>4</v>
      </c>
      <c r="R167" s="289">
        <v>4</v>
      </c>
      <c r="S167" s="289">
        <v>4</v>
      </c>
      <c r="T167" s="289">
        <v>4</v>
      </c>
      <c r="U167" s="289">
        <v>4</v>
      </c>
      <c r="V167" s="289">
        <v>4.0999999999999996</v>
      </c>
      <c r="W167" s="289">
        <v>4.0999999999999996</v>
      </c>
      <c r="X167" s="289">
        <v>4.0999999999999996</v>
      </c>
      <c r="Y167" s="289">
        <v>4.0999999999999996</v>
      </c>
      <c r="Z167" s="289">
        <v>4</v>
      </c>
      <c r="AA167" s="289">
        <v>4.0999999999999996</v>
      </c>
      <c r="AB167" s="289">
        <v>4.0999999999999996</v>
      </c>
      <c r="AC167" s="289">
        <v>4.0999999999999996</v>
      </c>
      <c r="AD167" s="289">
        <v>4</v>
      </c>
      <c r="AE167" s="289">
        <v>4.0999999999999996</v>
      </c>
      <c r="AF167" s="289">
        <v>4.0999999999999996</v>
      </c>
      <c r="AG167" s="289">
        <v>4.0999999999999996</v>
      </c>
      <c r="AH167" s="289">
        <v>4.0999999999999996</v>
      </c>
      <c r="AI167" s="289">
        <v>4.0999999999999996</v>
      </c>
      <c r="AJ167" s="289">
        <v>4.2</v>
      </c>
      <c r="AK167" s="289">
        <v>4.2</v>
      </c>
      <c r="AL167" s="289">
        <v>4.2</v>
      </c>
      <c r="AM167" s="289">
        <v>4.0999999999999996</v>
      </c>
      <c r="AN167" s="289">
        <v>4.0999999999999996</v>
      </c>
      <c r="AO167" s="289">
        <v>4.0999999999999996</v>
      </c>
      <c r="AP167" s="289">
        <v>4.2</v>
      </c>
      <c r="AQ167" s="289">
        <v>4.2</v>
      </c>
      <c r="AR167" s="289">
        <v>4.2</v>
      </c>
      <c r="AS167" s="289">
        <v>4.2</v>
      </c>
      <c r="AT167" s="289">
        <v>4.2</v>
      </c>
      <c r="AU167" s="289">
        <v>4.0999999999999996</v>
      </c>
      <c r="AV167" s="289">
        <v>4.0999999999999996</v>
      </c>
      <c r="AW167" s="289">
        <v>4.0999999999999996</v>
      </c>
      <c r="AX167" s="289">
        <v>4.2</v>
      </c>
      <c r="AY167" s="289">
        <v>4.0999999999999996</v>
      </c>
      <c r="AZ167" s="289">
        <v>4.0999999999999996</v>
      </c>
      <c r="BA167" s="289">
        <v>4.2</v>
      </c>
      <c r="BB167" s="289">
        <v>4.2</v>
      </c>
      <c r="BC167" s="289">
        <v>4.2</v>
      </c>
      <c r="BD167" s="289">
        <v>4.2</v>
      </c>
      <c r="BE167" s="289">
        <v>4.3</v>
      </c>
      <c r="BF167" s="289">
        <v>4.3</v>
      </c>
      <c r="BG167" s="289">
        <v>4.3</v>
      </c>
      <c r="BH167" s="289">
        <f>_xlfn.IFNA(VLOOKUP(C167,'INFORM Severity - hidden'!$C$5:$G$300,5,FALSE),"-")</f>
        <v>4.3</v>
      </c>
    </row>
    <row r="168" spans="1:60" x14ac:dyDescent="0.25">
      <c r="C168" t="s">
        <v>9789</v>
      </c>
      <c r="D168" s="289" t="str">
        <f t="shared" si="2"/>
        <v>-</v>
      </c>
      <c r="E168" s="289">
        <v>1.5</v>
      </c>
      <c r="F168" s="289">
        <v>1.5</v>
      </c>
      <c r="G168" s="289" t="s">
        <v>9718</v>
      </c>
      <c r="H168" s="289" t="s">
        <v>9718</v>
      </c>
      <c r="I168" s="289" t="s">
        <v>9718</v>
      </c>
      <c r="J168" s="289" t="s">
        <v>9718</v>
      </c>
      <c r="K168" s="289" t="s">
        <v>9718</v>
      </c>
      <c r="L168" s="289" t="s">
        <v>9718</v>
      </c>
      <c r="M168" s="289" t="s">
        <v>9718</v>
      </c>
      <c r="N168" s="289" t="s">
        <v>9718</v>
      </c>
      <c r="O168" s="289" t="s">
        <v>9718</v>
      </c>
      <c r="P168" s="289" t="s">
        <v>9718</v>
      </c>
      <c r="Q168" s="289" t="s">
        <v>9718</v>
      </c>
      <c r="R168" s="289" t="s">
        <v>9718</v>
      </c>
      <c r="S168" s="289" t="s">
        <v>9718</v>
      </c>
      <c r="T168" s="289" t="s">
        <v>9718</v>
      </c>
      <c r="U168" s="289" t="s">
        <v>9718</v>
      </c>
      <c r="V168" s="289" t="s">
        <v>9718</v>
      </c>
      <c r="W168" s="289" t="s">
        <v>9718</v>
      </c>
      <c r="X168" s="289" t="s">
        <v>9718</v>
      </c>
      <c r="Y168" s="289" t="s">
        <v>9718</v>
      </c>
      <c r="Z168" s="289" t="s">
        <v>9718</v>
      </c>
      <c r="AA168" s="289" t="s">
        <v>9718</v>
      </c>
      <c r="AB168" s="289" t="s">
        <v>9718</v>
      </c>
      <c r="AC168" s="289" t="s">
        <v>9718</v>
      </c>
      <c r="AD168" s="289" t="s">
        <v>9718</v>
      </c>
      <c r="AE168" s="289" t="s">
        <v>9718</v>
      </c>
      <c r="AF168" s="289" t="s">
        <v>9718</v>
      </c>
      <c r="AG168" s="289" t="s">
        <v>9718</v>
      </c>
      <c r="AH168" s="289" t="s">
        <v>9718</v>
      </c>
      <c r="AI168" s="289" t="s">
        <v>9718</v>
      </c>
      <c r="AJ168" s="289" t="s">
        <v>9718</v>
      </c>
      <c r="AK168" s="289" t="s">
        <v>9718</v>
      </c>
      <c r="AL168" s="289" t="s">
        <v>9718</v>
      </c>
      <c r="AM168" s="289" t="s">
        <v>9718</v>
      </c>
      <c r="AN168" s="289" t="s">
        <v>9718</v>
      </c>
      <c r="AO168" s="289" t="s">
        <v>9718</v>
      </c>
      <c r="AP168" s="289" t="s">
        <v>9718</v>
      </c>
      <c r="AQ168" s="289" t="s">
        <v>9718</v>
      </c>
      <c r="AR168" s="289" t="s">
        <v>9718</v>
      </c>
      <c r="AS168" s="289" t="s">
        <v>9718</v>
      </c>
      <c r="AT168" s="289" t="s">
        <v>9718</v>
      </c>
      <c r="AU168" s="289" t="s">
        <v>9718</v>
      </c>
      <c r="AV168" s="289" t="s">
        <v>9718</v>
      </c>
      <c r="AW168" s="289" t="s">
        <v>9718</v>
      </c>
      <c r="AX168" s="289" t="s">
        <v>9718</v>
      </c>
      <c r="AY168" s="289" t="s">
        <v>9718</v>
      </c>
      <c r="AZ168" s="289" t="s">
        <v>9718</v>
      </c>
      <c r="BA168" s="289" t="s">
        <v>9718</v>
      </c>
      <c r="BB168" s="289" t="s">
        <v>9718</v>
      </c>
      <c r="BC168" s="289" t="s">
        <v>9718</v>
      </c>
      <c r="BD168" s="289" t="s">
        <v>9718</v>
      </c>
      <c r="BE168" s="289" t="s">
        <v>9718</v>
      </c>
      <c r="BF168" s="289" t="s">
        <v>9718</v>
      </c>
      <c r="BG168" s="289" t="s">
        <v>9718</v>
      </c>
      <c r="BH168" s="289" t="str">
        <f>_xlfn.IFNA(VLOOKUP(C168,'INFORM Severity - hidden'!$C$5:$G$300,5,FALSE),"-")</f>
        <v>-</v>
      </c>
    </row>
    <row r="169" spans="1:60" x14ac:dyDescent="0.25">
      <c r="A169" t="s">
        <v>709</v>
      </c>
      <c r="B169" t="s">
        <v>828</v>
      </c>
      <c r="C169" t="s">
        <v>829</v>
      </c>
      <c r="D169" s="289" t="str">
        <f t="shared" si="2"/>
        <v>Stable</v>
      </c>
      <c r="E169" s="289" t="s">
        <v>9718</v>
      </c>
      <c r="F169" s="289" t="s">
        <v>9718</v>
      </c>
      <c r="G169" s="289" t="s">
        <v>9718</v>
      </c>
      <c r="H169" s="289" t="s">
        <v>9718</v>
      </c>
      <c r="I169" s="289" t="s">
        <v>9718</v>
      </c>
      <c r="J169" s="289" t="s">
        <v>9718</v>
      </c>
      <c r="K169" s="289" t="s">
        <v>9718</v>
      </c>
      <c r="L169" s="289" t="s">
        <v>9718</v>
      </c>
      <c r="M169" s="289" t="s">
        <v>9718</v>
      </c>
      <c r="N169" s="289" t="s">
        <v>9718</v>
      </c>
      <c r="O169" s="289" t="s">
        <v>9718</v>
      </c>
      <c r="P169" s="289" t="s">
        <v>9718</v>
      </c>
      <c r="Q169" s="289" t="s">
        <v>9718</v>
      </c>
      <c r="R169" s="289" t="s">
        <v>9718</v>
      </c>
      <c r="S169" s="289">
        <v>2.5</v>
      </c>
      <c r="T169" s="289">
        <v>2.5</v>
      </c>
      <c r="U169" s="289">
        <v>2.6</v>
      </c>
      <c r="V169" s="289">
        <v>2.6</v>
      </c>
      <c r="W169" s="289">
        <v>2.6</v>
      </c>
      <c r="X169" s="289">
        <v>2.6</v>
      </c>
      <c r="Y169" s="289">
        <v>2.6</v>
      </c>
      <c r="Z169" s="289">
        <v>2.6</v>
      </c>
      <c r="AA169" s="289">
        <v>2.6</v>
      </c>
      <c r="AB169" s="289">
        <v>2.6</v>
      </c>
      <c r="AC169" s="289">
        <v>2.6</v>
      </c>
      <c r="AD169" s="289">
        <v>2.6</v>
      </c>
      <c r="AE169" s="289">
        <v>2.7</v>
      </c>
      <c r="AF169" s="289">
        <v>2.7</v>
      </c>
      <c r="AG169" s="289">
        <v>2.7</v>
      </c>
      <c r="AH169" s="289">
        <v>2.9</v>
      </c>
      <c r="AI169" s="289">
        <v>2.8</v>
      </c>
      <c r="AJ169" s="289">
        <v>3.7</v>
      </c>
      <c r="AK169" s="289">
        <v>3.7</v>
      </c>
      <c r="AL169" s="289">
        <v>3.6</v>
      </c>
      <c r="AM169" s="289">
        <v>3.6</v>
      </c>
      <c r="AN169" s="289">
        <v>3.6</v>
      </c>
      <c r="AO169" s="289">
        <v>3.6</v>
      </c>
      <c r="AP169" s="289">
        <v>3.6</v>
      </c>
      <c r="AQ169" s="289">
        <v>3.6</v>
      </c>
      <c r="AR169" s="289">
        <v>3.6</v>
      </c>
      <c r="AS169" s="289">
        <v>3.6</v>
      </c>
      <c r="AT169" s="289">
        <v>3.6</v>
      </c>
      <c r="AU169" s="289">
        <v>3.7</v>
      </c>
      <c r="AV169" s="289">
        <v>3.7</v>
      </c>
      <c r="AW169" s="289">
        <v>3.7</v>
      </c>
      <c r="AX169" s="289">
        <v>3.7</v>
      </c>
      <c r="AY169" s="289">
        <v>3.7</v>
      </c>
      <c r="AZ169" s="289">
        <v>3.7</v>
      </c>
      <c r="BA169" s="289">
        <v>3.7</v>
      </c>
      <c r="BB169" s="289">
        <v>3.6</v>
      </c>
      <c r="BC169" s="289">
        <v>3.7</v>
      </c>
      <c r="BD169" s="289">
        <v>3.7</v>
      </c>
      <c r="BE169" s="289">
        <v>3.7</v>
      </c>
      <c r="BF169" s="289">
        <v>3.7</v>
      </c>
      <c r="BG169" s="289">
        <v>3.7</v>
      </c>
      <c r="BH169" s="289">
        <f>_xlfn.IFNA(VLOOKUP(C169,'INFORM Severity - hidden'!$C$5:$G$300,5,FALSE),"-")</f>
        <v>3.7</v>
      </c>
    </row>
    <row r="170" spans="1:60" x14ac:dyDescent="0.25">
      <c r="A170" t="s">
        <v>709</v>
      </c>
      <c r="B170" t="s">
        <v>851</v>
      </c>
      <c r="C170" t="s">
        <v>852</v>
      </c>
      <c r="D170" s="289" t="str">
        <f t="shared" si="2"/>
        <v>Stable</v>
      </c>
      <c r="E170" s="289" t="s">
        <v>9718</v>
      </c>
      <c r="F170" s="289" t="s">
        <v>9718</v>
      </c>
      <c r="G170" s="289" t="s">
        <v>9718</v>
      </c>
      <c r="H170" s="289" t="s">
        <v>9718</v>
      </c>
      <c r="I170" s="289" t="s">
        <v>9718</v>
      </c>
      <c r="J170" s="289" t="s">
        <v>9718</v>
      </c>
      <c r="K170" s="289" t="s">
        <v>9718</v>
      </c>
      <c r="L170" s="289" t="s">
        <v>9718</v>
      </c>
      <c r="M170" s="289" t="s">
        <v>9718</v>
      </c>
      <c r="N170" s="289" t="s">
        <v>9718</v>
      </c>
      <c r="O170" s="289" t="s">
        <v>9718</v>
      </c>
      <c r="P170" s="289" t="s">
        <v>9718</v>
      </c>
      <c r="Q170" s="289">
        <v>2</v>
      </c>
      <c r="R170" s="289">
        <v>2.4</v>
      </c>
      <c r="S170" s="289">
        <v>2.4</v>
      </c>
      <c r="T170" s="289">
        <v>2.5</v>
      </c>
      <c r="U170" s="289">
        <v>2.5</v>
      </c>
      <c r="V170" s="289">
        <v>2.1</v>
      </c>
      <c r="W170" s="289">
        <v>2.1</v>
      </c>
      <c r="X170" s="289">
        <v>2.1</v>
      </c>
      <c r="Y170" s="289">
        <v>2.1</v>
      </c>
      <c r="Z170" s="289">
        <v>2</v>
      </c>
      <c r="AA170" s="289">
        <v>2.1</v>
      </c>
      <c r="AB170" s="289">
        <v>2.1</v>
      </c>
      <c r="AC170" s="289">
        <v>2.1</v>
      </c>
      <c r="AD170" s="289">
        <v>2.1</v>
      </c>
      <c r="AE170" s="289">
        <v>2.1</v>
      </c>
      <c r="AF170" s="289">
        <v>2.1</v>
      </c>
      <c r="AG170" s="289">
        <v>2.1</v>
      </c>
      <c r="AH170" s="289">
        <v>2</v>
      </c>
      <c r="AI170" s="289">
        <v>2</v>
      </c>
      <c r="AJ170" s="289">
        <v>2</v>
      </c>
      <c r="AK170" s="289">
        <v>2</v>
      </c>
      <c r="AL170" s="289">
        <v>2</v>
      </c>
      <c r="AM170" s="289">
        <v>2</v>
      </c>
      <c r="AN170" s="289">
        <v>2</v>
      </c>
      <c r="AO170" s="289">
        <v>2</v>
      </c>
      <c r="AP170" s="289">
        <v>2</v>
      </c>
      <c r="AQ170" s="289">
        <v>2</v>
      </c>
      <c r="AR170" s="289">
        <v>2</v>
      </c>
      <c r="AS170" s="289">
        <v>2</v>
      </c>
      <c r="AT170" s="289">
        <v>1.7</v>
      </c>
      <c r="AU170" s="289">
        <v>2.2000000000000002</v>
      </c>
      <c r="AV170" s="289">
        <v>2.2000000000000002</v>
      </c>
      <c r="AW170" s="289">
        <v>2.2000000000000002</v>
      </c>
      <c r="AX170" s="289">
        <v>2.2000000000000002</v>
      </c>
      <c r="AY170" s="289">
        <v>2.2000000000000002</v>
      </c>
      <c r="AZ170" s="289">
        <v>2.2000000000000002</v>
      </c>
      <c r="BA170" s="289">
        <v>2.2000000000000002</v>
      </c>
      <c r="BB170" s="289">
        <v>2.2999999999999998</v>
      </c>
      <c r="BC170" s="289">
        <v>2.2999999999999998</v>
      </c>
      <c r="BD170" s="289">
        <v>2.2999999999999998</v>
      </c>
      <c r="BE170" s="289">
        <v>2.2999999999999998</v>
      </c>
      <c r="BF170" s="289">
        <v>2.2999999999999998</v>
      </c>
      <c r="BG170" s="289">
        <v>2.2999999999999998</v>
      </c>
      <c r="BH170" s="289">
        <f>_xlfn.IFNA(VLOOKUP(C170,'INFORM Severity - hidden'!$C$5:$G$300,5,FALSE),"-")</f>
        <v>2.2999999999999998</v>
      </c>
    </row>
    <row r="171" spans="1:60" x14ac:dyDescent="0.25">
      <c r="A171" t="s">
        <v>1804</v>
      </c>
      <c r="B171" t="s">
        <v>1802</v>
      </c>
      <c r="C171" t="s">
        <v>1803</v>
      </c>
      <c r="D171" s="289" t="str">
        <f t="shared" si="2"/>
        <v>-</v>
      </c>
      <c r="E171" s="289">
        <v>2</v>
      </c>
      <c r="F171" s="289">
        <v>2</v>
      </c>
      <c r="G171" s="289">
        <v>2</v>
      </c>
      <c r="H171" s="289">
        <v>2.4</v>
      </c>
      <c r="I171" s="289">
        <v>2.4</v>
      </c>
      <c r="J171" s="289">
        <v>2.4</v>
      </c>
      <c r="K171" s="289">
        <v>2.4</v>
      </c>
      <c r="L171" s="289">
        <v>2.4</v>
      </c>
      <c r="M171" s="289">
        <v>2.4</v>
      </c>
      <c r="N171" s="289" t="s">
        <v>9718</v>
      </c>
      <c r="O171" s="289" t="s">
        <v>9718</v>
      </c>
      <c r="P171" s="289" t="s">
        <v>9718</v>
      </c>
      <c r="Q171" s="289" t="s">
        <v>9718</v>
      </c>
      <c r="R171" s="289" t="s">
        <v>9718</v>
      </c>
      <c r="S171" s="289" t="s">
        <v>9718</v>
      </c>
      <c r="T171" s="289" t="s">
        <v>9718</v>
      </c>
      <c r="U171" s="289" t="s">
        <v>9718</v>
      </c>
      <c r="V171" s="289" t="s">
        <v>9718</v>
      </c>
      <c r="W171" s="289" t="s">
        <v>9718</v>
      </c>
      <c r="X171" s="289" t="s">
        <v>9718</v>
      </c>
      <c r="Y171" s="289" t="s">
        <v>9718</v>
      </c>
      <c r="Z171" s="289" t="s">
        <v>9718</v>
      </c>
      <c r="AA171" s="289" t="s">
        <v>9718</v>
      </c>
      <c r="AB171" s="289" t="s">
        <v>9718</v>
      </c>
      <c r="AC171" s="289" t="s">
        <v>9718</v>
      </c>
      <c r="AD171" s="289" t="s">
        <v>9718</v>
      </c>
      <c r="AE171" s="289" t="s">
        <v>9718</v>
      </c>
      <c r="AF171" s="289" t="s">
        <v>9718</v>
      </c>
      <c r="AG171" s="289" t="s">
        <v>9718</v>
      </c>
      <c r="AH171" s="289" t="s">
        <v>9718</v>
      </c>
      <c r="AI171" s="289" t="s">
        <v>9718</v>
      </c>
      <c r="AJ171" s="289" t="s">
        <v>9718</v>
      </c>
      <c r="AK171" s="289" t="s">
        <v>9718</v>
      </c>
      <c r="AL171" s="289" t="s">
        <v>9718</v>
      </c>
      <c r="AM171" s="289" t="s">
        <v>9718</v>
      </c>
      <c r="AN171" s="289" t="s">
        <v>9718</v>
      </c>
      <c r="AO171" s="289" t="s">
        <v>9718</v>
      </c>
      <c r="AP171" s="289" t="s">
        <v>9718</v>
      </c>
      <c r="AQ171" s="289" t="s">
        <v>9718</v>
      </c>
      <c r="AR171" s="289">
        <v>1.9</v>
      </c>
      <c r="AS171" s="289">
        <v>1.9</v>
      </c>
      <c r="AT171" s="289" t="s">
        <v>9718</v>
      </c>
      <c r="AU171" s="289" t="s">
        <v>9718</v>
      </c>
      <c r="AV171" s="289">
        <v>2</v>
      </c>
      <c r="AW171" s="289" t="s">
        <v>9718</v>
      </c>
      <c r="AX171" s="289">
        <v>1.9</v>
      </c>
      <c r="AY171" s="289">
        <v>1.9</v>
      </c>
      <c r="AZ171" s="289" t="s">
        <v>9718</v>
      </c>
      <c r="BA171" s="289" t="s">
        <v>9718</v>
      </c>
      <c r="BB171" s="289" t="s">
        <v>9718</v>
      </c>
      <c r="BC171" s="289" t="s">
        <v>9718</v>
      </c>
      <c r="BD171" s="289" t="s">
        <v>9718</v>
      </c>
      <c r="BE171" s="289" t="s">
        <v>9718</v>
      </c>
      <c r="BF171" s="289" t="s">
        <v>9718</v>
      </c>
      <c r="BG171" s="289" t="s">
        <v>9718</v>
      </c>
      <c r="BH171" s="289" t="str">
        <f>_xlfn.IFNA(VLOOKUP(C171,'INFORM Severity - hidden'!$C$5:$G$300,5,FALSE),"-")</f>
        <v>x</v>
      </c>
    </row>
    <row r="172" spans="1:60" x14ac:dyDescent="0.25">
      <c r="C172" t="s">
        <v>9790</v>
      </c>
      <c r="D172" s="289" t="str">
        <f t="shared" si="2"/>
        <v>-</v>
      </c>
      <c r="E172" s="289" t="s">
        <v>9718</v>
      </c>
      <c r="F172" s="289" t="s">
        <v>9718</v>
      </c>
      <c r="G172" s="289" t="s">
        <v>9718</v>
      </c>
      <c r="H172" s="289" t="s">
        <v>9718</v>
      </c>
      <c r="I172" s="289" t="s">
        <v>9718</v>
      </c>
      <c r="J172" s="289" t="s">
        <v>9718</v>
      </c>
      <c r="K172" s="289" t="s">
        <v>9718</v>
      </c>
      <c r="L172" s="289" t="s">
        <v>9718</v>
      </c>
      <c r="M172" s="289" t="s">
        <v>9718</v>
      </c>
      <c r="N172" s="289" t="s">
        <v>9718</v>
      </c>
      <c r="O172" s="289" t="s">
        <v>9718</v>
      </c>
      <c r="P172" s="289" t="s">
        <v>9718</v>
      </c>
      <c r="Q172" s="289" t="s">
        <v>9718</v>
      </c>
      <c r="R172" s="289" t="s">
        <v>9718</v>
      </c>
      <c r="S172" s="289" t="s">
        <v>9718</v>
      </c>
      <c r="T172" s="289" t="s">
        <v>9718</v>
      </c>
      <c r="U172" s="289" t="s">
        <v>9718</v>
      </c>
      <c r="V172" s="289" t="s">
        <v>9718</v>
      </c>
      <c r="W172" s="289" t="s">
        <v>9718</v>
      </c>
      <c r="X172" s="289" t="s">
        <v>9718</v>
      </c>
      <c r="Y172" s="289" t="s">
        <v>9718</v>
      </c>
      <c r="Z172" s="289" t="s">
        <v>9718</v>
      </c>
      <c r="AA172" s="289" t="s">
        <v>9718</v>
      </c>
      <c r="AB172" s="289">
        <v>2.2000000000000002</v>
      </c>
      <c r="AC172" s="289">
        <v>2.2000000000000002</v>
      </c>
      <c r="AD172" s="289">
        <v>2.2000000000000002</v>
      </c>
      <c r="AE172" s="289">
        <v>2.2000000000000002</v>
      </c>
      <c r="AF172" s="289">
        <v>2.2000000000000002</v>
      </c>
      <c r="AG172" s="289">
        <v>2.2000000000000002</v>
      </c>
      <c r="AH172" s="289">
        <v>2.2999999999999998</v>
      </c>
      <c r="AI172" s="289">
        <v>2.2999999999999998</v>
      </c>
      <c r="AJ172" s="289">
        <v>2.2999999999999998</v>
      </c>
      <c r="AK172" s="289">
        <v>2.2999999999999998</v>
      </c>
      <c r="AL172" s="289" t="s">
        <v>9718</v>
      </c>
      <c r="AM172" s="289" t="s">
        <v>9718</v>
      </c>
      <c r="AN172" s="289" t="s">
        <v>9718</v>
      </c>
      <c r="AO172" s="289" t="s">
        <v>9718</v>
      </c>
      <c r="AP172" s="289" t="s">
        <v>9718</v>
      </c>
      <c r="AQ172" s="289" t="s">
        <v>9718</v>
      </c>
      <c r="AR172" s="289" t="s">
        <v>9718</v>
      </c>
      <c r="AS172" s="289" t="s">
        <v>9718</v>
      </c>
      <c r="AT172" s="289" t="s">
        <v>9718</v>
      </c>
      <c r="AU172" s="289" t="s">
        <v>9718</v>
      </c>
      <c r="AV172" s="289" t="s">
        <v>9718</v>
      </c>
      <c r="AW172" s="289" t="s">
        <v>9718</v>
      </c>
      <c r="AX172" s="289" t="s">
        <v>9718</v>
      </c>
      <c r="AY172" s="289" t="s">
        <v>9718</v>
      </c>
      <c r="AZ172" s="289" t="s">
        <v>9718</v>
      </c>
      <c r="BA172" s="289" t="s">
        <v>9718</v>
      </c>
      <c r="BB172" s="289" t="s">
        <v>9718</v>
      </c>
      <c r="BC172" s="289" t="s">
        <v>9718</v>
      </c>
      <c r="BD172" s="289" t="s">
        <v>9718</v>
      </c>
      <c r="BE172" s="289" t="s">
        <v>9718</v>
      </c>
      <c r="BF172" s="289" t="s">
        <v>9718</v>
      </c>
      <c r="BG172" s="289" t="s">
        <v>9718</v>
      </c>
      <c r="BH172" s="289" t="str">
        <f>_xlfn.IFNA(VLOOKUP(C172,'INFORM Severity - hidden'!$C$5:$G$300,5,FALSE),"-")</f>
        <v>-</v>
      </c>
    </row>
    <row r="173" spans="1:60" x14ac:dyDescent="0.25">
      <c r="C173" t="s">
        <v>9791</v>
      </c>
      <c r="D173" s="289" t="str">
        <f t="shared" si="2"/>
        <v>-</v>
      </c>
      <c r="E173" s="289" t="s">
        <v>9718</v>
      </c>
      <c r="F173" s="289" t="s">
        <v>9718</v>
      </c>
      <c r="G173" s="289" t="s">
        <v>9718</v>
      </c>
      <c r="H173" s="289" t="s">
        <v>9718</v>
      </c>
      <c r="I173" s="289" t="s">
        <v>9718</v>
      </c>
      <c r="J173" s="289" t="s">
        <v>9718</v>
      </c>
      <c r="K173" s="289">
        <v>1.9</v>
      </c>
      <c r="L173" s="289">
        <v>1.9</v>
      </c>
      <c r="M173" s="289" t="s">
        <v>9718</v>
      </c>
      <c r="N173" s="289" t="s">
        <v>9718</v>
      </c>
      <c r="O173" s="289" t="s">
        <v>9718</v>
      </c>
      <c r="P173" s="289" t="s">
        <v>9718</v>
      </c>
      <c r="Q173" s="289" t="s">
        <v>9718</v>
      </c>
      <c r="R173" s="289" t="s">
        <v>9718</v>
      </c>
      <c r="S173" s="289" t="s">
        <v>9718</v>
      </c>
      <c r="T173" s="289" t="s">
        <v>9718</v>
      </c>
      <c r="U173" s="289" t="s">
        <v>9718</v>
      </c>
      <c r="V173" s="289" t="s">
        <v>9718</v>
      </c>
      <c r="W173" s="289" t="s">
        <v>9718</v>
      </c>
      <c r="X173" s="289" t="s">
        <v>9718</v>
      </c>
      <c r="Y173" s="289" t="s">
        <v>9718</v>
      </c>
      <c r="Z173" s="289" t="s">
        <v>9718</v>
      </c>
      <c r="AA173" s="289" t="s">
        <v>9718</v>
      </c>
      <c r="AB173" s="289" t="s">
        <v>9718</v>
      </c>
      <c r="AC173" s="289" t="s">
        <v>9718</v>
      </c>
      <c r="AD173" s="289" t="s">
        <v>9718</v>
      </c>
      <c r="AE173" s="289" t="s">
        <v>9718</v>
      </c>
      <c r="AF173" s="289" t="s">
        <v>9718</v>
      </c>
      <c r="AG173" s="289" t="s">
        <v>9718</v>
      </c>
      <c r="AH173" s="289" t="s">
        <v>9718</v>
      </c>
      <c r="AI173" s="289" t="s">
        <v>9718</v>
      </c>
      <c r="AJ173" s="289" t="s">
        <v>9718</v>
      </c>
      <c r="AK173" s="289" t="s">
        <v>9718</v>
      </c>
      <c r="AL173" s="289" t="s">
        <v>9718</v>
      </c>
      <c r="AM173" s="289" t="s">
        <v>9718</v>
      </c>
      <c r="AN173" s="289" t="s">
        <v>9718</v>
      </c>
      <c r="AO173" s="289" t="s">
        <v>9718</v>
      </c>
      <c r="AP173" s="289" t="s">
        <v>9718</v>
      </c>
      <c r="AQ173" s="289" t="s">
        <v>9718</v>
      </c>
      <c r="AR173" s="289" t="s">
        <v>9718</v>
      </c>
      <c r="AS173" s="289" t="s">
        <v>9718</v>
      </c>
      <c r="AT173" s="289" t="s">
        <v>9718</v>
      </c>
      <c r="AU173" s="289" t="s">
        <v>9718</v>
      </c>
      <c r="AV173" s="289" t="s">
        <v>9718</v>
      </c>
      <c r="AW173" s="289" t="s">
        <v>9718</v>
      </c>
      <c r="AX173" s="289" t="s">
        <v>9718</v>
      </c>
      <c r="AY173" s="289" t="s">
        <v>9718</v>
      </c>
      <c r="AZ173" s="289" t="s">
        <v>9718</v>
      </c>
      <c r="BA173" s="289" t="s">
        <v>9718</v>
      </c>
      <c r="BB173" s="289" t="s">
        <v>9718</v>
      </c>
      <c r="BC173" s="289" t="s">
        <v>9718</v>
      </c>
      <c r="BD173" s="289" t="s">
        <v>9718</v>
      </c>
      <c r="BE173" s="289" t="s">
        <v>9718</v>
      </c>
      <c r="BF173" s="289" t="s">
        <v>9718</v>
      </c>
      <c r="BG173" s="289" t="s">
        <v>9718</v>
      </c>
      <c r="BH173" s="289" t="str">
        <f>_xlfn.IFNA(VLOOKUP(C173,'INFORM Severity - hidden'!$C$5:$G$300,5,FALSE),"-")</f>
        <v>-</v>
      </c>
    </row>
    <row r="174" spans="1:60" x14ac:dyDescent="0.25">
      <c r="A174" t="s">
        <v>149</v>
      </c>
      <c r="B174" t="s">
        <v>147</v>
      </c>
      <c r="C174" t="s">
        <v>148</v>
      </c>
      <c r="D174" s="289" t="str">
        <f t="shared" si="2"/>
        <v>Increasing</v>
      </c>
      <c r="E174" s="289" t="s">
        <v>9718</v>
      </c>
      <c r="F174" s="289">
        <v>3.2</v>
      </c>
      <c r="G174" s="289">
        <v>3.2</v>
      </c>
      <c r="H174" s="289">
        <v>3.3</v>
      </c>
      <c r="I174" s="289">
        <v>3.3</v>
      </c>
      <c r="J174" s="289">
        <v>3.3</v>
      </c>
      <c r="K174" s="289">
        <v>3.3</v>
      </c>
      <c r="L174" s="289">
        <v>3.3</v>
      </c>
      <c r="M174" s="289">
        <v>3.3</v>
      </c>
      <c r="N174" s="289">
        <v>3.4</v>
      </c>
      <c r="O174" s="289">
        <v>3.4</v>
      </c>
      <c r="P174" s="289">
        <v>3.4</v>
      </c>
      <c r="Q174" s="289">
        <v>3.4</v>
      </c>
      <c r="R174" s="289">
        <v>3.4</v>
      </c>
      <c r="S174" s="289">
        <v>3.4</v>
      </c>
      <c r="T174" s="289">
        <v>3.4</v>
      </c>
      <c r="U174" s="289">
        <v>3.4</v>
      </c>
      <c r="V174" s="289">
        <v>3.4</v>
      </c>
      <c r="W174" s="289">
        <v>3.4</v>
      </c>
      <c r="X174" s="289">
        <v>3.4</v>
      </c>
      <c r="Y174" s="289">
        <v>3.4</v>
      </c>
      <c r="Z174" s="289">
        <v>3.4</v>
      </c>
      <c r="AA174" s="289">
        <v>3.4</v>
      </c>
      <c r="AB174" s="289">
        <v>3.4</v>
      </c>
      <c r="AC174" s="289">
        <v>3.4</v>
      </c>
      <c r="AD174" s="289">
        <v>3.4</v>
      </c>
      <c r="AE174" s="289">
        <v>3.4</v>
      </c>
      <c r="AF174" s="289">
        <v>3.4</v>
      </c>
      <c r="AG174" s="289">
        <v>3.8</v>
      </c>
      <c r="AH174" s="289">
        <v>3.8</v>
      </c>
      <c r="AI174" s="289">
        <v>3.8</v>
      </c>
      <c r="AJ174" s="289">
        <v>3.8</v>
      </c>
      <c r="AK174" s="289">
        <v>3.8</v>
      </c>
      <c r="AL174" s="289">
        <v>3.7</v>
      </c>
      <c r="AM174" s="289">
        <v>3.7</v>
      </c>
      <c r="AN174" s="289">
        <v>3.6</v>
      </c>
      <c r="AO174" s="289">
        <v>3.6</v>
      </c>
      <c r="AP174" s="289">
        <v>3.6</v>
      </c>
      <c r="AQ174" s="289">
        <v>3.6</v>
      </c>
      <c r="AR174" s="289">
        <v>3.6</v>
      </c>
      <c r="AS174" s="289">
        <v>3.7</v>
      </c>
      <c r="AT174" s="289">
        <v>3.7</v>
      </c>
      <c r="AU174" s="289">
        <v>3.7</v>
      </c>
      <c r="AV174" s="289">
        <v>3.7</v>
      </c>
      <c r="AW174" s="289">
        <v>4</v>
      </c>
      <c r="AX174" s="289">
        <v>3.8</v>
      </c>
      <c r="AY174" s="289">
        <v>3.9</v>
      </c>
      <c r="AZ174" s="289">
        <v>3.8</v>
      </c>
      <c r="BA174" s="289">
        <v>3.8</v>
      </c>
      <c r="BB174" s="289">
        <v>3.8</v>
      </c>
      <c r="BC174" s="289">
        <v>3.8</v>
      </c>
      <c r="BD174" s="289">
        <v>3.8</v>
      </c>
      <c r="BE174" s="289">
        <v>3.9</v>
      </c>
      <c r="BF174" s="289">
        <v>3.9</v>
      </c>
      <c r="BG174" s="289">
        <v>3.9</v>
      </c>
      <c r="BH174" s="289">
        <f>_xlfn.IFNA(VLOOKUP(C174,'INFORM Severity - hidden'!$C$5:$G$300,5,FALSE),"-")</f>
        <v>3.9</v>
      </c>
    </row>
    <row r="175" spans="1:60" x14ac:dyDescent="0.25">
      <c r="C175" t="s">
        <v>9792</v>
      </c>
      <c r="D175" s="289" t="str">
        <f t="shared" si="2"/>
        <v>-</v>
      </c>
      <c r="E175" s="289" t="s">
        <v>9718</v>
      </c>
      <c r="F175" s="289">
        <v>2.6</v>
      </c>
      <c r="G175" s="289" t="s">
        <v>9718</v>
      </c>
      <c r="H175" s="289" t="s">
        <v>9718</v>
      </c>
      <c r="I175" s="289" t="s">
        <v>9718</v>
      </c>
      <c r="J175" s="289" t="s">
        <v>9718</v>
      </c>
      <c r="K175" s="289" t="s">
        <v>9718</v>
      </c>
      <c r="L175" s="289" t="s">
        <v>9718</v>
      </c>
      <c r="M175" s="289" t="s">
        <v>9718</v>
      </c>
      <c r="N175" s="289" t="s">
        <v>9718</v>
      </c>
      <c r="O175" s="289" t="s">
        <v>9718</v>
      </c>
      <c r="P175" s="289" t="s">
        <v>9718</v>
      </c>
      <c r="Q175" s="289" t="s">
        <v>9718</v>
      </c>
      <c r="R175" s="289" t="s">
        <v>9718</v>
      </c>
      <c r="S175" s="289" t="s">
        <v>9718</v>
      </c>
      <c r="T175" s="289" t="s">
        <v>9718</v>
      </c>
      <c r="U175" s="289" t="s">
        <v>9718</v>
      </c>
      <c r="V175" s="289" t="s">
        <v>9718</v>
      </c>
      <c r="W175" s="289" t="s">
        <v>9718</v>
      </c>
      <c r="X175" s="289" t="s">
        <v>9718</v>
      </c>
      <c r="Y175" s="289" t="s">
        <v>9718</v>
      </c>
      <c r="Z175" s="289" t="s">
        <v>9718</v>
      </c>
      <c r="AA175" s="289" t="s">
        <v>9718</v>
      </c>
      <c r="AB175" s="289" t="s">
        <v>9718</v>
      </c>
      <c r="AC175" s="289" t="s">
        <v>9718</v>
      </c>
      <c r="AD175" s="289" t="s">
        <v>9718</v>
      </c>
      <c r="AE175" s="289" t="s">
        <v>9718</v>
      </c>
      <c r="AF175" s="289" t="s">
        <v>9718</v>
      </c>
      <c r="AG175" s="289" t="s">
        <v>9718</v>
      </c>
      <c r="AH175" s="289" t="s">
        <v>9718</v>
      </c>
      <c r="AI175" s="289" t="s">
        <v>9718</v>
      </c>
      <c r="AJ175" s="289" t="s">
        <v>9718</v>
      </c>
      <c r="AK175" s="289" t="s">
        <v>9718</v>
      </c>
      <c r="AL175" s="289" t="s">
        <v>9718</v>
      </c>
      <c r="AM175" s="289" t="s">
        <v>9718</v>
      </c>
      <c r="AN175" s="289" t="s">
        <v>9718</v>
      </c>
      <c r="AO175" s="289" t="s">
        <v>9718</v>
      </c>
      <c r="AP175" s="289" t="s">
        <v>9718</v>
      </c>
      <c r="AQ175" s="289" t="s">
        <v>9718</v>
      </c>
      <c r="AR175" s="289" t="s">
        <v>9718</v>
      </c>
      <c r="AS175" s="289" t="s">
        <v>9718</v>
      </c>
      <c r="AT175" s="289" t="s">
        <v>9718</v>
      </c>
      <c r="AU175" s="289" t="s">
        <v>9718</v>
      </c>
      <c r="AV175" s="289" t="s">
        <v>9718</v>
      </c>
      <c r="AW175" s="289" t="s">
        <v>9718</v>
      </c>
      <c r="AX175" s="289" t="s">
        <v>9718</v>
      </c>
      <c r="AY175" s="289" t="s">
        <v>9718</v>
      </c>
      <c r="AZ175" s="289" t="s">
        <v>9718</v>
      </c>
      <c r="BA175" s="289" t="s">
        <v>9718</v>
      </c>
      <c r="BB175" s="289" t="s">
        <v>9718</v>
      </c>
      <c r="BC175" s="289" t="s">
        <v>9718</v>
      </c>
      <c r="BD175" s="289" t="s">
        <v>9718</v>
      </c>
      <c r="BE175" s="289" t="s">
        <v>9718</v>
      </c>
      <c r="BF175" s="289" t="s">
        <v>9718</v>
      </c>
      <c r="BG175" s="289" t="s">
        <v>9718</v>
      </c>
      <c r="BH175" s="289" t="str">
        <f>_xlfn.IFNA(VLOOKUP(C175,'INFORM Severity - hidden'!$C$5:$G$300,5,FALSE),"-")</f>
        <v>-</v>
      </c>
    </row>
    <row r="176" spans="1:60" x14ac:dyDescent="0.25">
      <c r="C176" t="s">
        <v>9793</v>
      </c>
      <c r="D176" s="289" t="str">
        <f t="shared" si="2"/>
        <v>-</v>
      </c>
      <c r="E176" s="289" t="s">
        <v>9718</v>
      </c>
      <c r="F176" s="289">
        <v>3.2</v>
      </c>
      <c r="G176" s="289">
        <v>3.2</v>
      </c>
      <c r="H176" s="289" t="s">
        <v>9718</v>
      </c>
      <c r="I176" s="289" t="s">
        <v>9718</v>
      </c>
      <c r="J176" s="289" t="s">
        <v>9718</v>
      </c>
      <c r="K176" s="289" t="s">
        <v>9718</v>
      </c>
      <c r="L176" s="289" t="s">
        <v>9718</v>
      </c>
      <c r="M176" s="289" t="s">
        <v>9718</v>
      </c>
      <c r="N176" s="289" t="s">
        <v>9718</v>
      </c>
      <c r="O176" s="289" t="s">
        <v>9718</v>
      </c>
      <c r="P176" s="289" t="s">
        <v>9718</v>
      </c>
      <c r="Q176" s="289" t="s">
        <v>9718</v>
      </c>
      <c r="R176" s="289" t="s">
        <v>9718</v>
      </c>
      <c r="S176" s="289" t="s">
        <v>9718</v>
      </c>
      <c r="T176" s="289" t="s">
        <v>9718</v>
      </c>
      <c r="U176" s="289" t="s">
        <v>9718</v>
      </c>
      <c r="V176" s="289" t="s">
        <v>9718</v>
      </c>
      <c r="W176" s="289" t="s">
        <v>9718</v>
      </c>
      <c r="X176" s="289" t="s">
        <v>9718</v>
      </c>
      <c r="Y176" s="289" t="s">
        <v>9718</v>
      </c>
      <c r="Z176" s="289" t="s">
        <v>9718</v>
      </c>
      <c r="AA176" s="289" t="s">
        <v>9718</v>
      </c>
      <c r="AB176" s="289" t="s">
        <v>9718</v>
      </c>
      <c r="AC176" s="289" t="s">
        <v>9718</v>
      </c>
      <c r="AD176" s="289" t="s">
        <v>9718</v>
      </c>
      <c r="AE176" s="289" t="s">
        <v>9718</v>
      </c>
      <c r="AF176" s="289" t="s">
        <v>9718</v>
      </c>
      <c r="AG176" s="289" t="s">
        <v>9718</v>
      </c>
      <c r="AH176" s="289" t="s">
        <v>9718</v>
      </c>
      <c r="AI176" s="289" t="s">
        <v>9718</v>
      </c>
      <c r="AJ176" s="289" t="s">
        <v>9718</v>
      </c>
      <c r="AK176" s="289" t="s">
        <v>9718</v>
      </c>
      <c r="AL176" s="289" t="s">
        <v>9718</v>
      </c>
      <c r="AM176" s="289" t="s">
        <v>9718</v>
      </c>
      <c r="AN176" s="289" t="s">
        <v>9718</v>
      </c>
      <c r="AO176" s="289" t="s">
        <v>9718</v>
      </c>
      <c r="AP176" s="289" t="s">
        <v>9718</v>
      </c>
      <c r="AQ176" s="289" t="s">
        <v>9718</v>
      </c>
      <c r="AR176" s="289" t="s">
        <v>9718</v>
      </c>
      <c r="AS176" s="289" t="s">
        <v>9718</v>
      </c>
      <c r="AT176" s="289" t="s">
        <v>9718</v>
      </c>
      <c r="AU176" s="289" t="s">
        <v>9718</v>
      </c>
      <c r="AV176" s="289" t="s">
        <v>9718</v>
      </c>
      <c r="AW176" s="289" t="s">
        <v>9718</v>
      </c>
      <c r="AX176" s="289" t="s">
        <v>9718</v>
      </c>
      <c r="AY176" s="289" t="s">
        <v>9718</v>
      </c>
      <c r="AZ176" s="289" t="s">
        <v>9718</v>
      </c>
      <c r="BA176" s="289" t="s">
        <v>9718</v>
      </c>
      <c r="BB176" s="289" t="s">
        <v>9718</v>
      </c>
      <c r="BC176" s="289" t="s">
        <v>9718</v>
      </c>
      <c r="BD176" s="289" t="s">
        <v>9718</v>
      </c>
      <c r="BE176" s="289" t="s">
        <v>9718</v>
      </c>
      <c r="BF176" s="289" t="s">
        <v>9718</v>
      </c>
      <c r="BG176" s="289" t="s">
        <v>9718</v>
      </c>
      <c r="BH176" s="289" t="str">
        <f>_xlfn.IFNA(VLOOKUP(C176,'INFORM Severity - hidden'!$C$5:$G$300,5,FALSE),"-")</f>
        <v>-</v>
      </c>
    </row>
    <row r="177" spans="1:60" x14ac:dyDescent="0.25">
      <c r="A177" t="s">
        <v>149</v>
      </c>
      <c r="B177" t="s">
        <v>532</v>
      </c>
      <c r="C177" t="s">
        <v>533</v>
      </c>
      <c r="D177" s="289" t="str">
        <f t="shared" si="2"/>
        <v>-</v>
      </c>
      <c r="E177" s="289" t="s">
        <v>9718</v>
      </c>
      <c r="F177" s="289" t="s">
        <v>9718</v>
      </c>
      <c r="G177" s="289" t="s">
        <v>9718</v>
      </c>
      <c r="H177" s="289" t="s">
        <v>9718</v>
      </c>
      <c r="I177" s="289" t="s">
        <v>9718</v>
      </c>
      <c r="J177" s="289" t="s">
        <v>9718</v>
      </c>
      <c r="K177" s="289" t="s">
        <v>9718</v>
      </c>
      <c r="L177" s="289" t="s">
        <v>9718</v>
      </c>
      <c r="M177" s="289" t="s">
        <v>9718</v>
      </c>
      <c r="N177" s="289" t="s">
        <v>9718</v>
      </c>
      <c r="O177" s="289" t="s">
        <v>9718</v>
      </c>
      <c r="P177" s="289" t="s">
        <v>9718</v>
      </c>
      <c r="Q177" s="289" t="s">
        <v>9718</v>
      </c>
      <c r="R177" s="289" t="s">
        <v>9718</v>
      </c>
      <c r="S177" s="289" t="s">
        <v>9718</v>
      </c>
      <c r="T177" s="289" t="s">
        <v>9718</v>
      </c>
      <c r="U177" s="289" t="s">
        <v>9718</v>
      </c>
      <c r="V177" s="289" t="s">
        <v>9718</v>
      </c>
      <c r="W177" s="289" t="s">
        <v>9718</v>
      </c>
      <c r="X177" s="289" t="s">
        <v>9718</v>
      </c>
      <c r="Y177" s="289" t="s">
        <v>9718</v>
      </c>
      <c r="Z177" s="289" t="s">
        <v>9718</v>
      </c>
      <c r="AA177" s="289" t="s">
        <v>9718</v>
      </c>
      <c r="AB177" s="289" t="s">
        <v>9718</v>
      </c>
      <c r="AC177" s="289" t="s">
        <v>9718</v>
      </c>
      <c r="AD177" s="289" t="s">
        <v>9718</v>
      </c>
      <c r="AE177" s="289" t="s">
        <v>9718</v>
      </c>
      <c r="AF177" s="289" t="s">
        <v>9718</v>
      </c>
      <c r="AG177" s="289" t="s">
        <v>9718</v>
      </c>
      <c r="AH177" s="289" t="s">
        <v>9718</v>
      </c>
      <c r="AI177" s="289" t="s">
        <v>9718</v>
      </c>
      <c r="AJ177" s="289" t="s">
        <v>9718</v>
      </c>
      <c r="AK177" s="289" t="s">
        <v>9718</v>
      </c>
      <c r="AL177" s="289" t="s">
        <v>9718</v>
      </c>
      <c r="AM177" s="289" t="s">
        <v>9718</v>
      </c>
      <c r="AN177" s="289" t="s">
        <v>9718</v>
      </c>
      <c r="AO177" s="289" t="s">
        <v>9718</v>
      </c>
      <c r="AP177" s="289" t="s">
        <v>9718</v>
      </c>
      <c r="AQ177" s="289" t="s">
        <v>9718</v>
      </c>
      <c r="AR177" s="289" t="s">
        <v>9718</v>
      </c>
      <c r="AS177" s="289" t="s">
        <v>9718</v>
      </c>
      <c r="AT177" s="289" t="s">
        <v>9718</v>
      </c>
      <c r="AU177" s="289" t="s">
        <v>9718</v>
      </c>
      <c r="AV177" s="289" t="s">
        <v>9718</v>
      </c>
      <c r="AW177" s="289" t="s">
        <v>9718</v>
      </c>
      <c r="AX177" s="289" t="s">
        <v>9718</v>
      </c>
      <c r="AY177" s="289" t="s">
        <v>9718</v>
      </c>
      <c r="AZ177" s="289" t="s">
        <v>9718</v>
      </c>
      <c r="BA177" s="289" t="s">
        <v>9718</v>
      </c>
      <c r="BB177" s="289" t="s">
        <v>9718</v>
      </c>
      <c r="BC177" s="289" t="s">
        <v>9718</v>
      </c>
      <c r="BD177" s="289" t="s">
        <v>9718</v>
      </c>
      <c r="BE177" s="289" t="s">
        <v>9718</v>
      </c>
      <c r="BF177" s="289" t="s">
        <v>9718</v>
      </c>
      <c r="BG177" s="289" t="s">
        <v>9718</v>
      </c>
      <c r="BH177" s="289" t="str">
        <f>_xlfn.IFNA(VLOOKUP(C177,'INFORM Severity - hidden'!$C$5:$G$300,5,FALSE),"-")</f>
        <v>x</v>
      </c>
    </row>
    <row r="178" spans="1:60" x14ac:dyDescent="0.25">
      <c r="A178" t="s">
        <v>149</v>
      </c>
      <c r="B178" t="s">
        <v>1391</v>
      </c>
      <c r="C178" t="s">
        <v>1392</v>
      </c>
      <c r="D178" s="289" t="str">
        <f t="shared" si="2"/>
        <v>Stable</v>
      </c>
      <c r="E178" s="289" t="s">
        <v>9718</v>
      </c>
      <c r="F178" s="289" t="s">
        <v>9718</v>
      </c>
      <c r="G178" s="289" t="s">
        <v>9718</v>
      </c>
      <c r="H178" s="289" t="s">
        <v>9718</v>
      </c>
      <c r="I178" s="289" t="s">
        <v>9718</v>
      </c>
      <c r="J178" s="289" t="s">
        <v>9718</v>
      </c>
      <c r="K178" s="289" t="s">
        <v>9718</v>
      </c>
      <c r="L178" s="289" t="s">
        <v>9718</v>
      </c>
      <c r="M178" s="289" t="s">
        <v>9718</v>
      </c>
      <c r="N178" s="289" t="s">
        <v>9718</v>
      </c>
      <c r="O178" s="289" t="s">
        <v>9718</v>
      </c>
      <c r="P178" s="289" t="s">
        <v>9718</v>
      </c>
      <c r="Q178" s="289" t="s">
        <v>9718</v>
      </c>
      <c r="R178" s="289" t="s">
        <v>9718</v>
      </c>
      <c r="S178" s="289" t="s">
        <v>9718</v>
      </c>
      <c r="T178" s="289" t="s">
        <v>9718</v>
      </c>
      <c r="U178" s="289" t="s">
        <v>9718</v>
      </c>
      <c r="V178" s="289" t="s">
        <v>9718</v>
      </c>
      <c r="W178" s="289" t="s">
        <v>9718</v>
      </c>
      <c r="X178" s="289" t="s">
        <v>9718</v>
      </c>
      <c r="Y178" s="289" t="s">
        <v>9718</v>
      </c>
      <c r="Z178" s="289" t="s">
        <v>9718</v>
      </c>
      <c r="AA178" s="289" t="s">
        <v>9718</v>
      </c>
      <c r="AB178" s="289" t="s">
        <v>9718</v>
      </c>
      <c r="AC178" s="289" t="s">
        <v>9718</v>
      </c>
      <c r="AD178" s="289" t="s">
        <v>9718</v>
      </c>
      <c r="AE178" s="289" t="s">
        <v>9718</v>
      </c>
      <c r="AF178" s="289" t="s">
        <v>9718</v>
      </c>
      <c r="AG178" s="289" t="s">
        <v>9718</v>
      </c>
      <c r="AH178" s="289" t="s">
        <v>9718</v>
      </c>
      <c r="AI178" s="289" t="s">
        <v>9718</v>
      </c>
      <c r="AJ178" s="289" t="s">
        <v>9718</v>
      </c>
      <c r="AK178" s="289" t="s">
        <v>9718</v>
      </c>
      <c r="AL178" s="289" t="s">
        <v>9718</v>
      </c>
      <c r="AM178" s="289" t="s">
        <v>9718</v>
      </c>
      <c r="AN178" s="289" t="s">
        <v>9718</v>
      </c>
      <c r="AO178" s="289" t="s">
        <v>9718</v>
      </c>
      <c r="AP178" s="289" t="s">
        <v>9718</v>
      </c>
      <c r="AQ178" s="289" t="s">
        <v>9718</v>
      </c>
      <c r="AR178" s="289" t="s">
        <v>9718</v>
      </c>
      <c r="AS178" s="289" t="s">
        <v>9718</v>
      </c>
      <c r="AT178" s="289" t="s">
        <v>9718</v>
      </c>
      <c r="AU178" s="289">
        <v>2.1</v>
      </c>
      <c r="AV178" s="289">
        <v>3.6</v>
      </c>
      <c r="AW178" s="289">
        <v>3.6</v>
      </c>
      <c r="AX178" s="289">
        <v>3.7</v>
      </c>
      <c r="AY178" s="289">
        <v>3.7</v>
      </c>
      <c r="AZ178" s="289">
        <v>3.6</v>
      </c>
      <c r="BA178" s="289">
        <v>3.6</v>
      </c>
      <c r="BB178" s="289">
        <v>3.6</v>
      </c>
      <c r="BC178" s="289">
        <v>3.6</v>
      </c>
      <c r="BD178" s="289">
        <v>3.6</v>
      </c>
      <c r="BE178" s="289">
        <v>3.6</v>
      </c>
      <c r="BF178" s="289">
        <v>3.6</v>
      </c>
      <c r="BG178" s="289">
        <v>3.6</v>
      </c>
      <c r="BH178" s="289">
        <f>_xlfn.IFNA(VLOOKUP(C178,'INFORM Severity - hidden'!$C$5:$G$300,5,FALSE),"-")</f>
        <v>3.6</v>
      </c>
    </row>
    <row r="179" spans="1:60" x14ac:dyDescent="0.25">
      <c r="A179" t="s">
        <v>3536</v>
      </c>
      <c r="B179" t="s">
        <v>3534</v>
      </c>
      <c r="C179" t="s">
        <v>3535</v>
      </c>
      <c r="D179" s="289" t="str">
        <f t="shared" si="2"/>
        <v>Stable</v>
      </c>
      <c r="E179" s="289" t="s">
        <v>9718</v>
      </c>
      <c r="F179" s="289">
        <v>1.1000000000000001</v>
      </c>
      <c r="G179" s="289" t="s">
        <v>9718</v>
      </c>
      <c r="H179" s="289" t="s">
        <v>9718</v>
      </c>
      <c r="I179" s="289" t="s">
        <v>9718</v>
      </c>
      <c r="J179" s="289" t="s">
        <v>9718</v>
      </c>
      <c r="K179" s="289" t="s">
        <v>9718</v>
      </c>
      <c r="L179" s="289" t="s">
        <v>9718</v>
      </c>
      <c r="M179" s="289" t="s">
        <v>9718</v>
      </c>
      <c r="N179" s="289" t="s">
        <v>9718</v>
      </c>
      <c r="O179" s="289" t="s">
        <v>9718</v>
      </c>
      <c r="P179" s="289" t="s">
        <v>9718</v>
      </c>
      <c r="Q179" s="289" t="s">
        <v>9718</v>
      </c>
      <c r="R179" s="289" t="s">
        <v>9718</v>
      </c>
      <c r="S179" s="289" t="s">
        <v>9718</v>
      </c>
      <c r="T179" s="289" t="s">
        <v>9718</v>
      </c>
      <c r="U179" s="289" t="s">
        <v>9718</v>
      </c>
      <c r="V179" s="289" t="s">
        <v>9718</v>
      </c>
      <c r="W179" s="289" t="s">
        <v>9718</v>
      </c>
      <c r="X179" s="289" t="s">
        <v>9718</v>
      </c>
      <c r="Y179" s="289" t="s">
        <v>9718</v>
      </c>
      <c r="Z179" s="289" t="s">
        <v>9718</v>
      </c>
      <c r="AA179" s="289" t="s">
        <v>9718</v>
      </c>
      <c r="AB179" s="289" t="s">
        <v>9718</v>
      </c>
      <c r="AC179" s="289" t="s">
        <v>9718</v>
      </c>
      <c r="AD179" s="289" t="s">
        <v>9718</v>
      </c>
      <c r="AE179" s="289" t="s">
        <v>9718</v>
      </c>
      <c r="AF179" s="289" t="s">
        <v>9718</v>
      </c>
      <c r="AG179" s="289" t="s">
        <v>9718</v>
      </c>
      <c r="AH179" s="289" t="s">
        <v>9718</v>
      </c>
      <c r="AI179" s="289" t="s">
        <v>9718</v>
      </c>
      <c r="AJ179" s="289" t="s">
        <v>9718</v>
      </c>
      <c r="AK179" s="289" t="s">
        <v>9718</v>
      </c>
      <c r="AL179" s="289" t="s">
        <v>9718</v>
      </c>
      <c r="AM179" s="289" t="s">
        <v>9718</v>
      </c>
      <c r="AN179" s="289" t="s">
        <v>9718</v>
      </c>
      <c r="AO179" s="289" t="s">
        <v>9718</v>
      </c>
      <c r="AP179" s="289">
        <v>2.1</v>
      </c>
      <c r="AQ179" s="289">
        <v>2.1</v>
      </c>
      <c r="AR179" s="289">
        <v>2.1</v>
      </c>
      <c r="AS179" s="289">
        <v>2.1</v>
      </c>
      <c r="AT179" s="289">
        <v>2.2000000000000002</v>
      </c>
      <c r="AU179" s="289">
        <v>2.2000000000000002</v>
      </c>
      <c r="AV179" s="289">
        <v>2.2000000000000002</v>
      </c>
      <c r="AW179" s="289">
        <v>2.2000000000000002</v>
      </c>
      <c r="AX179" s="289">
        <v>2.2999999999999998</v>
      </c>
      <c r="AY179" s="289">
        <v>2.2999999999999998</v>
      </c>
      <c r="AZ179" s="289">
        <v>2.4</v>
      </c>
      <c r="BA179" s="289">
        <v>2.2999999999999998</v>
      </c>
      <c r="BB179" s="289">
        <v>2.2999999999999998</v>
      </c>
      <c r="BC179" s="289">
        <v>2.2999999999999998</v>
      </c>
      <c r="BD179" s="289">
        <v>2.2999999999999998</v>
      </c>
      <c r="BE179" s="289">
        <v>2.2999999999999998</v>
      </c>
      <c r="BF179" s="289">
        <v>2.2999999999999998</v>
      </c>
      <c r="BG179" s="289">
        <v>2.2999999999999998</v>
      </c>
      <c r="BH179" s="289">
        <f>_xlfn.IFNA(VLOOKUP(C179,'INFORM Severity - hidden'!$C$5:$G$300,5,FALSE),"-")</f>
        <v>2.2999999999999998</v>
      </c>
    </row>
    <row r="180" spans="1:60" x14ac:dyDescent="0.25">
      <c r="A180" t="s">
        <v>2872</v>
      </c>
      <c r="B180" t="s">
        <v>2870</v>
      </c>
      <c r="C180" t="s">
        <v>2871</v>
      </c>
      <c r="D180" s="289" t="str">
        <f t="shared" si="2"/>
        <v>Decreasing</v>
      </c>
      <c r="E180" s="289" t="s">
        <v>9718</v>
      </c>
      <c r="F180" s="289">
        <v>1.5</v>
      </c>
      <c r="G180" s="289">
        <v>1.5</v>
      </c>
      <c r="H180" s="289">
        <v>2.6</v>
      </c>
      <c r="I180" s="289">
        <v>2.6</v>
      </c>
      <c r="J180" s="289">
        <v>2.6</v>
      </c>
      <c r="K180" s="289">
        <v>2.6</v>
      </c>
      <c r="L180" s="289">
        <v>2.6</v>
      </c>
      <c r="M180" s="289">
        <v>2.6</v>
      </c>
      <c r="N180" s="289">
        <v>2.6</v>
      </c>
      <c r="O180" s="289">
        <v>2.2999999999999998</v>
      </c>
      <c r="P180" s="289">
        <v>2.2999999999999998</v>
      </c>
      <c r="Q180" s="289">
        <v>2.2999999999999998</v>
      </c>
      <c r="R180" s="289">
        <v>2.6</v>
      </c>
      <c r="S180" s="289">
        <v>2.6</v>
      </c>
      <c r="T180" s="289">
        <v>2.6</v>
      </c>
      <c r="U180" s="289">
        <v>2.6</v>
      </c>
      <c r="V180" s="289">
        <v>2.6</v>
      </c>
      <c r="W180" s="289">
        <v>2.6</v>
      </c>
      <c r="X180" s="289">
        <v>2.6</v>
      </c>
      <c r="Y180" s="289">
        <v>2.6</v>
      </c>
      <c r="Z180" s="289">
        <v>2.6</v>
      </c>
      <c r="AA180" s="289">
        <v>2.7</v>
      </c>
      <c r="AB180" s="289">
        <v>2.7</v>
      </c>
      <c r="AC180" s="289">
        <v>2.8</v>
      </c>
      <c r="AD180" s="289">
        <v>2.8</v>
      </c>
      <c r="AE180" s="289">
        <v>2.8</v>
      </c>
      <c r="AF180" s="289">
        <v>2.8</v>
      </c>
      <c r="AG180" s="289">
        <v>2.8</v>
      </c>
      <c r="AH180" s="289">
        <v>2.8</v>
      </c>
      <c r="AI180" s="289">
        <v>2.8</v>
      </c>
      <c r="AJ180" s="289">
        <v>2.8</v>
      </c>
      <c r="AK180" s="289">
        <v>2.8</v>
      </c>
      <c r="AL180" s="289">
        <v>2.7</v>
      </c>
      <c r="AM180" s="289">
        <v>2.8</v>
      </c>
      <c r="AN180" s="289">
        <v>2.8</v>
      </c>
      <c r="AO180" s="289">
        <v>2.8</v>
      </c>
      <c r="AP180" s="289">
        <v>3</v>
      </c>
      <c r="AQ180" s="289">
        <v>3</v>
      </c>
      <c r="AR180" s="289">
        <v>3</v>
      </c>
      <c r="AS180" s="289">
        <v>2.9</v>
      </c>
      <c r="AT180" s="289">
        <v>2.9</v>
      </c>
      <c r="AU180" s="289">
        <v>3.1</v>
      </c>
      <c r="AV180" s="289">
        <v>3.1</v>
      </c>
      <c r="AW180" s="289">
        <v>3.1</v>
      </c>
      <c r="AX180" s="289">
        <v>3.1</v>
      </c>
      <c r="AY180" s="289">
        <v>3.2</v>
      </c>
      <c r="AZ180" s="289">
        <v>3.2</v>
      </c>
      <c r="BA180" s="289">
        <v>3.2</v>
      </c>
      <c r="BB180" s="289">
        <v>3.2</v>
      </c>
      <c r="BC180" s="289">
        <v>3.2</v>
      </c>
      <c r="BD180" s="289">
        <v>3.2</v>
      </c>
      <c r="BE180" s="289">
        <v>3.1</v>
      </c>
      <c r="BF180" s="289">
        <v>3.1</v>
      </c>
      <c r="BG180" s="289">
        <v>3</v>
      </c>
      <c r="BH180" s="289">
        <f>_xlfn.IFNA(VLOOKUP(C180,'INFORM Severity - hidden'!$C$5:$G$300,5,FALSE),"-")</f>
        <v>3</v>
      </c>
    </row>
    <row r="181" spans="1:60" x14ac:dyDescent="0.25">
      <c r="A181" t="s">
        <v>599</v>
      </c>
      <c r="B181" t="s">
        <v>1240</v>
      </c>
      <c r="C181" t="s">
        <v>1241</v>
      </c>
      <c r="D181" s="289" t="str">
        <f t="shared" si="2"/>
        <v>Decreasing</v>
      </c>
      <c r="E181" s="289" t="s">
        <v>9718</v>
      </c>
      <c r="F181" s="289" t="s">
        <v>9718</v>
      </c>
      <c r="G181" s="289" t="s">
        <v>9718</v>
      </c>
      <c r="H181" s="289" t="s">
        <v>9718</v>
      </c>
      <c r="I181" s="289" t="s">
        <v>9718</v>
      </c>
      <c r="J181" s="289" t="s">
        <v>9718</v>
      </c>
      <c r="K181" s="289" t="s">
        <v>9718</v>
      </c>
      <c r="L181" s="289" t="s">
        <v>9718</v>
      </c>
      <c r="M181" s="289" t="s">
        <v>9718</v>
      </c>
      <c r="N181" s="289" t="s">
        <v>9718</v>
      </c>
      <c r="O181" s="289" t="s">
        <v>9718</v>
      </c>
      <c r="P181" s="289">
        <v>2.7</v>
      </c>
      <c r="Q181" s="289">
        <v>2.7</v>
      </c>
      <c r="R181" s="289">
        <v>3.4</v>
      </c>
      <c r="S181" s="289">
        <v>2.7</v>
      </c>
      <c r="T181" s="289">
        <v>2.4</v>
      </c>
      <c r="U181" s="289">
        <v>2.4</v>
      </c>
      <c r="V181" s="289">
        <v>2.5</v>
      </c>
      <c r="W181" s="289">
        <v>2.5</v>
      </c>
      <c r="X181" s="289">
        <v>2.5</v>
      </c>
      <c r="Y181" s="289">
        <v>2.5</v>
      </c>
      <c r="Z181" s="289">
        <v>2.4</v>
      </c>
      <c r="AA181" s="289">
        <v>3</v>
      </c>
      <c r="AB181" s="289">
        <v>3</v>
      </c>
      <c r="AC181" s="289">
        <v>3</v>
      </c>
      <c r="AD181" s="289">
        <v>3</v>
      </c>
      <c r="AE181" s="289">
        <v>3</v>
      </c>
      <c r="AF181" s="289">
        <v>3</v>
      </c>
      <c r="AG181" s="289" t="s">
        <v>9718</v>
      </c>
      <c r="AH181" s="289" t="s">
        <v>9718</v>
      </c>
      <c r="AI181" s="289" t="s">
        <v>9718</v>
      </c>
      <c r="AJ181" s="289" t="s">
        <v>9718</v>
      </c>
      <c r="AK181" s="289" t="s">
        <v>9718</v>
      </c>
      <c r="AL181" s="289" t="s">
        <v>9718</v>
      </c>
      <c r="AM181" s="289" t="s">
        <v>9718</v>
      </c>
      <c r="AN181" s="289">
        <v>3.3</v>
      </c>
      <c r="AO181" s="289">
        <v>3.2</v>
      </c>
      <c r="AP181" s="289">
        <v>3.3</v>
      </c>
      <c r="AQ181" s="289">
        <v>3.3</v>
      </c>
      <c r="AR181" s="289">
        <v>3.3</v>
      </c>
      <c r="AS181" s="289">
        <v>3.1</v>
      </c>
      <c r="AT181" s="289">
        <v>3.2</v>
      </c>
      <c r="AU181" s="289">
        <v>3.1</v>
      </c>
      <c r="AV181" s="289">
        <v>3.1</v>
      </c>
      <c r="AW181" s="289">
        <v>2.9</v>
      </c>
      <c r="AX181" s="289">
        <v>2.9</v>
      </c>
      <c r="AY181" s="289">
        <v>3</v>
      </c>
      <c r="AZ181" s="289">
        <v>3.1</v>
      </c>
      <c r="BA181" s="289">
        <v>2.7</v>
      </c>
      <c r="BB181" s="289">
        <v>2.6</v>
      </c>
      <c r="BC181" s="289">
        <v>2.6</v>
      </c>
      <c r="BD181" s="289">
        <v>2.6</v>
      </c>
      <c r="BE181" s="289">
        <v>2.6</v>
      </c>
      <c r="BF181" s="289">
        <v>2.5</v>
      </c>
      <c r="BG181" s="289">
        <v>2.5</v>
      </c>
      <c r="BH181" s="289">
        <f>_xlfn.IFNA(VLOOKUP(C181,'INFORM Severity - hidden'!$C$5:$G$300,5,FALSE),"-")</f>
        <v>2.5</v>
      </c>
    </row>
    <row r="182" spans="1:60" x14ac:dyDescent="0.25">
      <c r="A182" t="s">
        <v>599</v>
      </c>
      <c r="B182" t="s">
        <v>597</v>
      </c>
      <c r="C182" t="s">
        <v>598</v>
      </c>
      <c r="D182" s="289" t="str">
        <f t="shared" si="2"/>
        <v>Decreasing</v>
      </c>
      <c r="E182" s="289" t="s">
        <v>9718</v>
      </c>
      <c r="F182" s="289" t="s">
        <v>9718</v>
      </c>
      <c r="G182" s="289">
        <v>1.1000000000000001</v>
      </c>
      <c r="H182" s="289">
        <v>1.8</v>
      </c>
      <c r="I182" s="289">
        <v>2</v>
      </c>
      <c r="J182" s="289">
        <v>1.8</v>
      </c>
      <c r="K182" s="289">
        <v>2.2000000000000002</v>
      </c>
      <c r="L182" s="289">
        <v>2.2000000000000002</v>
      </c>
      <c r="M182" s="289">
        <v>2.2000000000000002</v>
      </c>
      <c r="N182" s="289">
        <v>2.1</v>
      </c>
      <c r="O182" s="289">
        <v>2.2000000000000002</v>
      </c>
      <c r="P182" s="289">
        <v>2.2000000000000002</v>
      </c>
      <c r="Q182" s="289">
        <v>2.2000000000000002</v>
      </c>
      <c r="R182" s="289">
        <v>2.4</v>
      </c>
      <c r="S182" s="289">
        <v>2.4</v>
      </c>
      <c r="T182" s="289">
        <v>2.2000000000000002</v>
      </c>
      <c r="U182" s="289">
        <v>2.2000000000000002</v>
      </c>
      <c r="V182" s="289">
        <v>2.2999999999999998</v>
      </c>
      <c r="W182" s="289">
        <v>2.2999999999999998</v>
      </c>
      <c r="X182" s="289">
        <v>2.2999999999999998</v>
      </c>
      <c r="Y182" s="289">
        <v>2.2999999999999998</v>
      </c>
      <c r="Z182" s="289">
        <v>2.2999999999999998</v>
      </c>
      <c r="AA182" s="289">
        <v>2.2999999999999998</v>
      </c>
      <c r="AB182" s="289">
        <v>2.2999999999999998</v>
      </c>
      <c r="AC182" s="289">
        <v>2.2999999999999998</v>
      </c>
      <c r="AD182" s="289">
        <v>2.2999999999999998</v>
      </c>
      <c r="AE182" s="289">
        <v>2.4</v>
      </c>
      <c r="AF182" s="289">
        <v>2.4</v>
      </c>
      <c r="AG182" s="289">
        <v>2.4</v>
      </c>
      <c r="AH182" s="289">
        <v>2.4</v>
      </c>
      <c r="AI182" s="289">
        <v>2.4</v>
      </c>
      <c r="AJ182" s="289">
        <v>2.4</v>
      </c>
      <c r="AK182" s="289">
        <v>2.2999999999999998</v>
      </c>
      <c r="AL182" s="289">
        <v>2.2000000000000002</v>
      </c>
      <c r="AM182" s="289">
        <v>2.2000000000000002</v>
      </c>
      <c r="AN182" s="289">
        <v>2.1</v>
      </c>
      <c r="AO182" s="289">
        <v>2.1</v>
      </c>
      <c r="AP182" s="289">
        <v>2.4</v>
      </c>
      <c r="AQ182" s="289">
        <v>2.2999999999999998</v>
      </c>
      <c r="AR182" s="289">
        <v>2.2999999999999998</v>
      </c>
      <c r="AS182" s="289">
        <v>2.2000000000000002</v>
      </c>
      <c r="AT182" s="289">
        <v>2.1</v>
      </c>
      <c r="AU182" s="289">
        <v>2.1</v>
      </c>
      <c r="AV182" s="289">
        <v>2.1</v>
      </c>
      <c r="AW182" s="289">
        <v>2.1</v>
      </c>
      <c r="AX182" s="289">
        <v>2.2000000000000002</v>
      </c>
      <c r="AY182" s="289">
        <v>2.2000000000000002</v>
      </c>
      <c r="AZ182" s="289">
        <v>2.2000000000000002</v>
      </c>
      <c r="BA182" s="289">
        <v>2.2000000000000002</v>
      </c>
      <c r="BB182" s="289">
        <v>2.2000000000000002</v>
      </c>
      <c r="BC182" s="289">
        <v>2.2000000000000002</v>
      </c>
      <c r="BD182" s="289">
        <v>2.2000000000000002</v>
      </c>
      <c r="BE182" s="289">
        <v>2.2000000000000002</v>
      </c>
      <c r="BF182" s="289">
        <v>2.1</v>
      </c>
      <c r="BG182" s="289">
        <v>2.1</v>
      </c>
      <c r="BH182" s="289">
        <f>_xlfn.IFNA(VLOOKUP(C182,'INFORM Severity - hidden'!$C$5:$G$300,5,FALSE),"-")</f>
        <v>2.1</v>
      </c>
    </row>
    <row r="183" spans="1:60" x14ac:dyDescent="0.25">
      <c r="C183" t="s">
        <v>9794</v>
      </c>
      <c r="D183" s="289" t="str">
        <f t="shared" si="2"/>
        <v>-</v>
      </c>
      <c r="E183" s="289" t="s">
        <v>9718</v>
      </c>
      <c r="F183" s="289" t="s">
        <v>9718</v>
      </c>
      <c r="G183" s="289" t="s">
        <v>9718</v>
      </c>
      <c r="H183" s="289" t="s">
        <v>9718</v>
      </c>
      <c r="I183" s="289" t="s">
        <v>9718</v>
      </c>
      <c r="J183" s="289" t="s">
        <v>9718</v>
      </c>
      <c r="K183" s="289" t="s">
        <v>9718</v>
      </c>
      <c r="L183" s="289" t="s">
        <v>9718</v>
      </c>
      <c r="M183" s="289" t="s">
        <v>9718</v>
      </c>
      <c r="N183" s="289" t="s">
        <v>9718</v>
      </c>
      <c r="O183" s="289" t="s">
        <v>9718</v>
      </c>
      <c r="P183" s="289">
        <v>2.1</v>
      </c>
      <c r="Q183" s="289">
        <v>2.1</v>
      </c>
      <c r="R183" s="289">
        <v>2.1</v>
      </c>
      <c r="S183" s="289">
        <v>2.1</v>
      </c>
      <c r="T183" s="289">
        <v>2.1</v>
      </c>
      <c r="U183" s="289">
        <v>2.1</v>
      </c>
      <c r="V183" s="289">
        <v>2.1</v>
      </c>
      <c r="W183" s="289">
        <v>2.1</v>
      </c>
      <c r="X183" s="289">
        <v>2</v>
      </c>
      <c r="Y183" s="289">
        <v>2</v>
      </c>
      <c r="Z183" s="289">
        <v>1.8</v>
      </c>
      <c r="AA183" s="289">
        <v>1.8</v>
      </c>
      <c r="AB183" s="289">
        <v>1.8</v>
      </c>
      <c r="AC183" s="289">
        <v>1.8</v>
      </c>
      <c r="AD183" s="289">
        <v>1.8</v>
      </c>
      <c r="AE183" s="289">
        <v>1.8</v>
      </c>
      <c r="AF183" s="289">
        <v>1.8</v>
      </c>
      <c r="AG183" s="289" t="s">
        <v>9718</v>
      </c>
      <c r="AH183" s="289" t="s">
        <v>9718</v>
      </c>
      <c r="AI183" s="289" t="s">
        <v>9718</v>
      </c>
      <c r="AJ183" s="289" t="s">
        <v>9718</v>
      </c>
      <c r="AK183" s="289" t="s">
        <v>9718</v>
      </c>
      <c r="AL183" s="289" t="s">
        <v>9718</v>
      </c>
      <c r="AM183" s="289" t="s">
        <v>9718</v>
      </c>
      <c r="AN183" s="289" t="s">
        <v>9718</v>
      </c>
      <c r="AO183" s="289" t="s">
        <v>9718</v>
      </c>
      <c r="AP183" s="289" t="s">
        <v>9718</v>
      </c>
      <c r="AQ183" s="289" t="s">
        <v>9718</v>
      </c>
      <c r="AR183" s="289" t="s">
        <v>9718</v>
      </c>
      <c r="AS183" s="289" t="s">
        <v>9718</v>
      </c>
      <c r="AT183" s="289" t="s">
        <v>9718</v>
      </c>
      <c r="AU183" s="289" t="s">
        <v>9718</v>
      </c>
      <c r="AV183" s="289" t="s">
        <v>9718</v>
      </c>
      <c r="AW183" s="289" t="s">
        <v>9718</v>
      </c>
      <c r="AX183" s="289" t="s">
        <v>9718</v>
      </c>
      <c r="AY183" s="289" t="s">
        <v>9718</v>
      </c>
      <c r="AZ183" s="289" t="s">
        <v>9718</v>
      </c>
      <c r="BA183" s="289" t="s">
        <v>9718</v>
      </c>
      <c r="BB183" s="289" t="s">
        <v>9718</v>
      </c>
      <c r="BC183" s="289" t="s">
        <v>9718</v>
      </c>
      <c r="BD183" s="289" t="s">
        <v>9718</v>
      </c>
      <c r="BE183" s="289" t="s">
        <v>9718</v>
      </c>
      <c r="BF183" s="289" t="s">
        <v>9718</v>
      </c>
      <c r="BG183" s="289" t="s">
        <v>9718</v>
      </c>
      <c r="BH183" s="289" t="str">
        <f>_xlfn.IFNA(VLOOKUP(C183,'INFORM Severity - hidden'!$C$5:$G$300,5,FALSE),"-")</f>
        <v>-</v>
      </c>
    </row>
    <row r="184" spans="1:60" x14ac:dyDescent="0.25">
      <c r="C184" t="s">
        <v>9795</v>
      </c>
      <c r="D184" s="289" t="str">
        <f t="shared" si="2"/>
        <v>-</v>
      </c>
      <c r="E184" s="289" t="s">
        <v>9718</v>
      </c>
      <c r="F184" s="289" t="s">
        <v>9718</v>
      </c>
      <c r="G184" s="289" t="s">
        <v>9718</v>
      </c>
      <c r="H184" s="289" t="s">
        <v>9718</v>
      </c>
      <c r="I184" s="289" t="s">
        <v>9718</v>
      </c>
      <c r="J184" s="289" t="s">
        <v>9718</v>
      </c>
      <c r="K184" s="289" t="s">
        <v>9718</v>
      </c>
      <c r="L184" s="289" t="s">
        <v>9718</v>
      </c>
      <c r="M184" s="289" t="s">
        <v>9718</v>
      </c>
      <c r="N184" s="289" t="s">
        <v>9718</v>
      </c>
      <c r="O184" s="289" t="s">
        <v>9718</v>
      </c>
      <c r="P184" s="289">
        <v>1.8</v>
      </c>
      <c r="Q184" s="289">
        <v>1.8</v>
      </c>
      <c r="R184" s="289" t="s">
        <v>9718</v>
      </c>
      <c r="S184" s="289" t="s">
        <v>9718</v>
      </c>
      <c r="T184" s="289" t="s">
        <v>9718</v>
      </c>
      <c r="U184" s="289" t="s">
        <v>9718</v>
      </c>
      <c r="V184" s="289" t="s">
        <v>9718</v>
      </c>
      <c r="W184" s="289" t="s">
        <v>9718</v>
      </c>
      <c r="X184" s="289" t="s">
        <v>9718</v>
      </c>
      <c r="Y184" s="289" t="s">
        <v>9718</v>
      </c>
      <c r="Z184" s="289" t="s">
        <v>9718</v>
      </c>
      <c r="AA184" s="289" t="s">
        <v>9718</v>
      </c>
      <c r="AB184" s="289" t="s">
        <v>9718</v>
      </c>
      <c r="AC184" s="289" t="s">
        <v>9718</v>
      </c>
      <c r="AD184" s="289" t="s">
        <v>9718</v>
      </c>
      <c r="AE184" s="289" t="s">
        <v>9718</v>
      </c>
      <c r="AF184" s="289" t="s">
        <v>9718</v>
      </c>
      <c r="AG184" s="289" t="s">
        <v>9718</v>
      </c>
      <c r="AH184" s="289" t="s">
        <v>9718</v>
      </c>
      <c r="AI184" s="289" t="s">
        <v>9718</v>
      </c>
      <c r="AJ184" s="289" t="s">
        <v>9718</v>
      </c>
      <c r="AK184" s="289" t="s">
        <v>9718</v>
      </c>
      <c r="AL184" s="289" t="s">
        <v>9718</v>
      </c>
      <c r="AM184" s="289" t="s">
        <v>9718</v>
      </c>
      <c r="AN184" s="289" t="s">
        <v>9718</v>
      </c>
      <c r="AO184" s="289" t="s">
        <v>9718</v>
      </c>
      <c r="AP184" s="289" t="s">
        <v>9718</v>
      </c>
      <c r="AQ184" s="289" t="s">
        <v>9718</v>
      </c>
      <c r="AR184" s="289" t="s">
        <v>9718</v>
      </c>
      <c r="AS184" s="289" t="s">
        <v>9718</v>
      </c>
      <c r="AT184" s="289" t="s">
        <v>9718</v>
      </c>
      <c r="AU184" s="289" t="s">
        <v>9718</v>
      </c>
      <c r="AV184" s="289" t="s">
        <v>9718</v>
      </c>
      <c r="AW184" s="289" t="s">
        <v>9718</v>
      </c>
      <c r="AX184" s="289" t="s">
        <v>9718</v>
      </c>
      <c r="AY184" s="289" t="s">
        <v>9718</v>
      </c>
      <c r="AZ184" s="289" t="s">
        <v>9718</v>
      </c>
      <c r="BA184" s="289" t="s">
        <v>9718</v>
      </c>
      <c r="BB184" s="289" t="s">
        <v>9718</v>
      </c>
      <c r="BC184" s="289" t="s">
        <v>9718</v>
      </c>
      <c r="BD184" s="289" t="s">
        <v>9718</v>
      </c>
      <c r="BE184" s="289" t="s">
        <v>9718</v>
      </c>
      <c r="BF184" s="289" t="s">
        <v>9718</v>
      </c>
      <c r="BG184" s="289" t="s">
        <v>9718</v>
      </c>
      <c r="BH184" s="289" t="str">
        <f>_xlfn.IFNA(VLOOKUP(C184,'INFORM Severity - hidden'!$C$5:$G$300,5,FALSE),"-")</f>
        <v>-</v>
      </c>
    </row>
    <row r="185" spans="1:60" x14ac:dyDescent="0.25">
      <c r="C185" t="s">
        <v>9796</v>
      </c>
      <c r="D185" s="289" t="str">
        <f t="shared" si="2"/>
        <v>-</v>
      </c>
      <c r="E185" s="289" t="s">
        <v>9718</v>
      </c>
      <c r="F185" s="289" t="s">
        <v>9718</v>
      </c>
      <c r="G185" s="289" t="s">
        <v>9718</v>
      </c>
      <c r="H185" s="289" t="s">
        <v>9718</v>
      </c>
      <c r="I185" s="289" t="s">
        <v>9718</v>
      </c>
      <c r="J185" s="289" t="s">
        <v>9718</v>
      </c>
      <c r="K185" s="289" t="s">
        <v>9718</v>
      </c>
      <c r="L185" s="289" t="s">
        <v>9718</v>
      </c>
      <c r="M185" s="289" t="s">
        <v>9718</v>
      </c>
      <c r="N185" s="289" t="s">
        <v>9718</v>
      </c>
      <c r="O185" s="289" t="s">
        <v>9718</v>
      </c>
      <c r="P185" s="289" t="s">
        <v>9718</v>
      </c>
      <c r="Q185" s="289">
        <v>3</v>
      </c>
      <c r="R185" s="289">
        <v>3.1</v>
      </c>
      <c r="S185" s="289" t="s">
        <v>9718</v>
      </c>
      <c r="T185" s="289" t="s">
        <v>9718</v>
      </c>
      <c r="U185" s="289" t="s">
        <v>9718</v>
      </c>
      <c r="V185" s="289" t="s">
        <v>9718</v>
      </c>
      <c r="W185" s="289" t="s">
        <v>9718</v>
      </c>
      <c r="X185" s="289" t="s">
        <v>9718</v>
      </c>
      <c r="Y185" s="289" t="s">
        <v>9718</v>
      </c>
      <c r="Z185" s="289" t="s">
        <v>9718</v>
      </c>
      <c r="AA185" s="289" t="s">
        <v>9718</v>
      </c>
      <c r="AB185" s="289" t="s">
        <v>9718</v>
      </c>
      <c r="AC185" s="289" t="s">
        <v>9718</v>
      </c>
      <c r="AD185" s="289" t="s">
        <v>9718</v>
      </c>
      <c r="AE185" s="289" t="s">
        <v>9718</v>
      </c>
      <c r="AF185" s="289" t="s">
        <v>9718</v>
      </c>
      <c r="AG185" s="289" t="s">
        <v>9718</v>
      </c>
      <c r="AH185" s="289" t="s">
        <v>9718</v>
      </c>
      <c r="AI185" s="289" t="s">
        <v>9718</v>
      </c>
      <c r="AJ185" s="289" t="s">
        <v>9718</v>
      </c>
      <c r="AK185" s="289" t="s">
        <v>9718</v>
      </c>
      <c r="AL185" s="289" t="s">
        <v>9718</v>
      </c>
      <c r="AM185" s="289" t="s">
        <v>9718</v>
      </c>
      <c r="AN185" s="289" t="s">
        <v>9718</v>
      </c>
      <c r="AO185" s="289" t="s">
        <v>9718</v>
      </c>
      <c r="AP185" s="289" t="s">
        <v>9718</v>
      </c>
      <c r="AQ185" s="289" t="s">
        <v>9718</v>
      </c>
      <c r="AR185" s="289" t="s">
        <v>9718</v>
      </c>
      <c r="AS185" s="289" t="s">
        <v>9718</v>
      </c>
      <c r="AT185" s="289" t="s">
        <v>9718</v>
      </c>
      <c r="AU185" s="289" t="s">
        <v>9718</v>
      </c>
      <c r="AV185" s="289" t="s">
        <v>9718</v>
      </c>
      <c r="AW185" s="289" t="s">
        <v>9718</v>
      </c>
      <c r="AX185" s="289" t="s">
        <v>9718</v>
      </c>
      <c r="AY185" s="289" t="s">
        <v>9718</v>
      </c>
      <c r="AZ185" s="289" t="s">
        <v>9718</v>
      </c>
      <c r="BA185" s="289" t="s">
        <v>9718</v>
      </c>
      <c r="BB185" s="289" t="s">
        <v>9718</v>
      </c>
      <c r="BC185" s="289" t="s">
        <v>9718</v>
      </c>
      <c r="BD185" s="289" t="s">
        <v>9718</v>
      </c>
      <c r="BE185" s="289" t="s">
        <v>9718</v>
      </c>
      <c r="BF185" s="289" t="s">
        <v>9718</v>
      </c>
      <c r="BG185" s="289" t="s">
        <v>9718</v>
      </c>
      <c r="BH185" s="289" t="str">
        <f>_xlfn.IFNA(VLOOKUP(C185,'INFORM Severity - hidden'!$C$5:$G$300,5,FALSE),"-")</f>
        <v>-</v>
      </c>
    </row>
    <row r="186" spans="1:60" x14ac:dyDescent="0.25">
      <c r="C186" t="s">
        <v>9797</v>
      </c>
      <c r="D186" s="289" t="str">
        <f t="shared" si="2"/>
        <v>-</v>
      </c>
      <c r="E186" s="289" t="s">
        <v>9718</v>
      </c>
      <c r="F186" s="289" t="s">
        <v>9718</v>
      </c>
      <c r="G186" s="289" t="s">
        <v>9718</v>
      </c>
      <c r="H186" s="289" t="s">
        <v>9718</v>
      </c>
      <c r="I186" s="289" t="s">
        <v>9718</v>
      </c>
      <c r="J186" s="289" t="s">
        <v>9718</v>
      </c>
      <c r="K186" s="289" t="s">
        <v>9718</v>
      </c>
      <c r="L186" s="289" t="s">
        <v>9718</v>
      </c>
      <c r="M186" s="289" t="s">
        <v>9718</v>
      </c>
      <c r="N186" s="289" t="s">
        <v>9718</v>
      </c>
      <c r="O186" s="289" t="s">
        <v>9718</v>
      </c>
      <c r="P186" s="289" t="s">
        <v>9718</v>
      </c>
      <c r="Q186" s="289" t="s">
        <v>9718</v>
      </c>
      <c r="R186" s="289">
        <v>2</v>
      </c>
      <c r="S186" s="289" t="s">
        <v>9718</v>
      </c>
      <c r="T186" s="289" t="s">
        <v>9718</v>
      </c>
      <c r="U186" s="289" t="s">
        <v>9718</v>
      </c>
      <c r="V186" s="289" t="s">
        <v>9718</v>
      </c>
      <c r="W186" s="289" t="s">
        <v>9718</v>
      </c>
      <c r="X186" s="289" t="s">
        <v>9718</v>
      </c>
      <c r="Y186" s="289" t="s">
        <v>9718</v>
      </c>
      <c r="Z186" s="289" t="s">
        <v>9718</v>
      </c>
      <c r="AA186" s="289" t="s">
        <v>9718</v>
      </c>
      <c r="AB186" s="289" t="s">
        <v>9718</v>
      </c>
      <c r="AC186" s="289" t="s">
        <v>9718</v>
      </c>
      <c r="AD186" s="289" t="s">
        <v>9718</v>
      </c>
      <c r="AE186" s="289" t="s">
        <v>9718</v>
      </c>
      <c r="AF186" s="289" t="s">
        <v>9718</v>
      </c>
      <c r="AG186" s="289" t="s">
        <v>9718</v>
      </c>
      <c r="AH186" s="289" t="s">
        <v>9718</v>
      </c>
      <c r="AI186" s="289" t="s">
        <v>9718</v>
      </c>
      <c r="AJ186" s="289" t="s">
        <v>9718</v>
      </c>
      <c r="AK186" s="289" t="s">
        <v>9718</v>
      </c>
      <c r="AL186" s="289" t="s">
        <v>9718</v>
      </c>
      <c r="AM186" s="289" t="s">
        <v>9718</v>
      </c>
      <c r="AN186" s="289" t="s">
        <v>9718</v>
      </c>
      <c r="AO186" s="289" t="s">
        <v>9718</v>
      </c>
      <c r="AP186" s="289" t="s">
        <v>9718</v>
      </c>
      <c r="AQ186" s="289" t="s">
        <v>9718</v>
      </c>
      <c r="AR186" s="289" t="s">
        <v>9718</v>
      </c>
      <c r="AS186" s="289" t="s">
        <v>9718</v>
      </c>
      <c r="AT186" s="289" t="s">
        <v>9718</v>
      </c>
      <c r="AU186" s="289" t="s">
        <v>9718</v>
      </c>
      <c r="AV186" s="289" t="s">
        <v>9718</v>
      </c>
      <c r="AW186" s="289" t="s">
        <v>9718</v>
      </c>
      <c r="AX186" s="289" t="s">
        <v>9718</v>
      </c>
      <c r="AY186" s="289" t="s">
        <v>9718</v>
      </c>
      <c r="AZ186" s="289" t="s">
        <v>9718</v>
      </c>
      <c r="BA186" s="289" t="s">
        <v>9718</v>
      </c>
      <c r="BB186" s="289" t="s">
        <v>9718</v>
      </c>
      <c r="BC186" s="289" t="s">
        <v>9718</v>
      </c>
      <c r="BD186" s="289" t="s">
        <v>9718</v>
      </c>
      <c r="BE186" s="289" t="s">
        <v>9718</v>
      </c>
      <c r="BF186" s="289" t="s">
        <v>9718</v>
      </c>
      <c r="BG186" s="289" t="s">
        <v>9718</v>
      </c>
      <c r="BH186" s="289" t="str">
        <f>_xlfn.IFNA(VLOOKUP(C186,'INFORM Severity - hidden'!$C$5:$G$300,5,FALSE),"-")</f>
        <v>-</v>
      </c>
    </row>
    <row r="187" spans="1:60" x14ac:dyDescent="0.25">
      <c r="C187" t="s">
        <v>9798</v>
      </c>
      <c r="D187" s="289" t="str">
        <f t="shared" si="2"/>
        <v>-</v>
      </c>
      <c r="E187" s="289" t="s">
        <v>9718</v>
      </c>
      <c r="F187" s="289" t="s">
        <v>9718</v>
      </c>
      <c r="G187" s="289" t="s">
        <v>9718</v>
      </c>
      <c r="H187" s="289" t="s">
        <v>9718</v>
      </c>
      <c r="I187" s="289" t="s">
        <v>9718</v>
      </c>
      <c r="J187" s="289" t="s">
        <v>9718</v>
      </c>
      <c r="K187" s="289" t="s">
        <v>9718</v>
      </c>
      <c r="L187" s="289" t="s">
        <v>9718</v>
      </c>
      <c r="M187" s="289" t="s">
        <v>9718</v>
      </c>
      <c r="N187" s="289" t="s">
        <v>9718</v>
      </c>
      <c r="O187" s="289" t="s">
        <v>9718</v>
      </c>
      <c r="P187" s="289" t="s">
        <v>9718</v>
      </c>
      <c r="Q187" s="289" t="s">
        <v>9718</v>
      </c>
      <c r="R187" s="289" t="s">
        <v>9718</v>
      </c>
      <c r="S187" s="289" t="s">
        <v>9718</v>
      </c>
      <c r="T187" s="289" t="s">
        <v>9718</v>
      </c>
      <c r="U187" s="289" t="s">
        <v>9718</v>
      </c>
      <c r="V187" s="289" t="s">
        <v>9718</v>
      </c>
      <c r="W187" s="289" t="s">
        <v>9718</v>
      </c>
      <c r="X187" s="289" t="s">
        <v>9718</v>
      </c>
      <c r="Y187" s="289" t="s">
        <v>9718</v>
      </c>
      <c r="Z187" s="289" t="s">
        <v>9718</v>
      </c>
      <c r="AA187" s="289" t="s">
        <v>9718</v>
      </c>
      <c r="AB187" s="289" t="s">
        <v>9718</v>
      </c>
      <c r="AC187" s="289" t="s">
        <v>9718</v>
      </c>
      <c r="AD187" s="289" t="s">
        <v>9718</v>
      </c>
      <c r="AE187" s="289" t="s">
        <v>9718</v>
      </c>
      <c r="AF187" s="289" t="s">
        <v>9718</v>
      </c>
      <c r="AG187" s="289" t="s">
        <v>9718</v>
      </c>
      <c r="AH187" s="289" t="s">
        <v>9718</v>
      </c>
      <c r="AI187" s="289" t="s">
        <v>9718</v>
      </c>
      <c r="AJ187" s="289" t="s">
        <v>9718</v>
      </c>
      <c r="AK187" s="289" t="s">
        <v>9718</v>
      </c>
      <c r="AL187" s="289" t="s">
        <v>9718</v>
      </c>
      <c r="AM187" s="289" t="s">
        <v>9718</v>
      </c>
      <c r="AN187" s="289" t="s">
        <v>9718</v>
      </c>
      <c r="AO187" s="289" t="s">
        <v>9718</v>
      </c>
      <c r="AP187" s="289" t="s">
        <v>9718</v>
      </c>
      <c r="AQ187" s="289" t="s">
        <v>9718</v>
      </c>
      <c r="AR187" s="289" t="s">
        <v>9718</v>
      </c>
      <c r="AS187" s="289" t="s">
        <v>9718</v>
      </c>
      <c r="AT187" s="289" t="s">
        <v>9718</v>
      </c>
      <c r="AU187" s="289" t="s">
        <v>9718</v>
      </c>
      <c r="AV187" s="289" t="s">
        <v>9718</v>
      </c>
      <c r="AW187" s="289" t="s">
        <v>9718</v>
      </c>
      <c r="AX187" s="289" t="s">
        <v>9718</v>
      </c>
      <c r="AY187" s="289" t="s">
        <v>9718</v>
      </c>
      <c r="AZ187" s="289" t="s">
        <v>9718</v>
      </c>
      <c r="BA187" s="289" t="s">
        <v>9718</v>
      </c>
      <c r="BB187" s="289" t="s">
        <v>9718</v>
      </c>
      <c r="BC187" s="289" t="s">
        <v>9718</v>
      </c>
      <c r="BD187" s="289" t="s">
        <v>9718</v>
      </c>
      <c r="BE187" s="289" t="s">
        <v>9718</v>
      </c>
      <c r="BF187" s="289" t="s">
        <v>9718</v>
      </c>
      <c r="BG187" s="289" t="s">
        <v>9718</v>
      </c>
      <c r="BH187" s="289" t="str">
        <f>_xlfn.IFNA(VLOOKUP(C187,'INFORM Severity - hidden'!$C$5:$G$300,5,FALSE),"-")</f>
        <v>-</v>
      </c>
    </row>
    <row r="188" spans="1:60" x14ac:dyDescent="0.25">
      <c r="C188" t="s">
        <v>9799</v>
      </c>
      <c r="D188" s="289" t="str">
        <f t="shared" si="2"/>
        <v>-</v>
      </c>
      <c r="E188" s="289" t="s">
        <v>9718</v>
      </c>
      <c r="F188" s="289" t="s">
        <v>9718</v>
      </c>
      <c r="G188" s="289" t="s">
        <v>9718</v>
      </c>
      <c r="H188" s="289" t="s">
        <v>9718</v>
      </c>
      <c r="I188" s="289" t="s">
        <v>9718</v>
      </c>
      <c r="J188" s="289" t="s">
        <v>9718</v>
      </c>
      <c r="K188" s="289" t="s">
        <v>9718</v>
      </c>
      <c r="L188" s="289" t="s">
        <v>9718</v>
      </c>
      <c r="M188" s="289" t="s">
        <v>9718</v>
      </c>
      <c r="N188" s="289" t="s">
        <v>9718</v>
      </c>
      <c r="O188" s="289" t="s">
        <v>9718</v>
      </c>
      <c r="P188" s="289" t="s">
        <v>9718</v>
      </c>
      <c r="Q188" s="289" t="s">
        <v>9718</v>
      </c>
      <c r="R188" s="289" t="s">
        <v>9718</v>
      </c>
      <c r="S188" s="289" t="s">
        <v>9718</v>
      </c>
      <c r="T188" s="289" t="s">
        <v>9718</v>
      </c>
      <c r="U188" s="289" t="s">
        <v>9718</v>
      </c>
      <c r="V188" s="289" t="s">
        <v>9718</v>
      </c>
      <c r="W188" s="289" t="s">
        <v>9718</v>
      </c>
      <c r="X188" s="289" t="s">
        <v>9718</v>
      </c>
      <c r="Y188" s="289" t="s">
        <v>9718</v>
      </c>
      <c r="Z188" s="289" t="s">
        <v>9718</v>
      </c>
      <c r="AA188" s="289" t="s">
        <v>9718</v>
      </c>
      <c r="AB188" s="289">
        <v>2.5</v>
      </c>
      <c r="AC188" s="289">
        <v>2.5</v>
      </c>
      <c r="AD188" s="289">
        <v>2.5</v>
      </c>
      <c r="AE188" s="289">
        <v>2.5</v>
      </c>
      <c r="AF188" s="289">
        <v>2.5</v>
      </c>
      <c r="AG188" s="289" t="s">
        <v>9718</v>
      </c>
      <c r="AH188" s="289" t="s">
        <v>9718</v>
      </c>
      <c r="AI188" s="289" t="s">
        <v>9718</v>
      </c>
      <c r="AJ188" s="289" t="s">
        <v>9718</v>
      </c>
      <c r="AK188" s="289" t="s">
        <v>9718</v>
      </c>
      <c r="AL188" s="289" t="s">
        <v>9718</v>
      </c>
      <c r="AM188" s="289" t="s">
        <v>9718</v>
      </c>
      <c r="AN188" s="289" t="s">
        <v>9718</v>
      </c>
      <c r="AO188" s="289" t="s">
        <v>9718</v>
      </c>
      <c r="AP188" s="289" t="s">
        <v>9718</v>
      </c>
      <c r="AQ188" s="289" t="s">
        <v>9718</v>
      </c>
      <c r="AR188" s="289" t="s">
        <v>9718</v>
      </c>
      <c r="AS188" s="289" t="s">
        <v>9718</v>
      </c>
      <c r="AT188" s="289" t="s">
        <v>9718</v>
      </c>
      <c r="AU188" s="289" t="s">
        <v>9718</v>
      </c>
      <c r="AV188" s="289" t="s">
        <v>9718</v>
      </c>
      <c r="AW188" s="289" t="s">
        <v>9718</v>
      </c>
      <c r="AX188" s="289" t="s">
        <v>9718</v>
      </c>
      <c r="AY188" s="289" t="s">
        <v>9718</v>
      </c>
      <c r="AZ188" s="289" t="s">
        <v>9718</v>
      </c>
      <c r="BA188" s="289" t="s">
        <v>9718</v>
      </c>
      <c r="BB188" s="289" t="s">
        <v>9718</v>
      </c>
      <c r="BC188" s="289" t="s">
        <v>9718</v>
      </c>
      <c r="BD188" s="289" t="s">
        <v>9718</v>
      </c>
      <c r="BE188" s="289" t="s">
        <v>9718</v>
      </c>
      <c r="BF188" s="289" t="s">
        <v>9718</v>
      </c>
      <c r="BG188" s="289" t="s">
        <v>9718</v>
      </c>
      <c r="BH188" s="289" t="str">
        <f>_xlfn.IFNA(VLOOKUP(C188,'INFORM Severity - hidden'!$C$5:$G$300,5,FALSE),"-")</f>
        <v>-</v>
      </c>
    </row>
    <row r="189" spans="1:60" x14ac:dyDescent="0.25">
      <c r="C189" t="s">
        <v>9800</v>
      </c>
      <c r="D189" s="289" t="str">
        <f t="shared" si="2"/>
        <v>-</v>
      </c>
      <c r="E189" s="289" t="s">
        <v>9718</v>
      </c>
      <c r="F189" s="289" t="s">
        <v>9718</v>
      </c>
      <c r="G189" s="289" t="s">
        <v>9718</v>
      </c>
      <c r="H189" s="289" t="s">
        <v>9718</v>
      </c>
      <c r="I189" s="289" t="s">
        <v>9718</v>
      </c>
      <c r="J189" s="289" t="s">
        <v>9718</v>
      </c>
      <c r="K189" s="289" t="s">
        <v>9718</v>
      </c>
      <c r="L189" s="289" t="s">
        <v>9718</v>
      </c>
      <c r="M189" s="289" t="s">
        <v>9718</v>
      </c>
      <c r="N189" s="289" t="s">
        <v>9718</v>
      </c>
      <c r="O189" s="289" t="s">
        <v>9718</v>
      </c>
      <c r="P189" s="289" t="s">
        <v>9718</v>
      </c>
      <c r="Q189" s="289" t="s">
        <v>9718</v>
      </c>
      <c r="R189" s="289" t="s">
        <v>9718</v>
      </c>
      <c r="S189" s="289" t="s">
        <v>9718</v>
      </c>
      <c r="T189" s="289" t="s">
        <v>9718</v>
      </c>
      <c r="U189" s="289" t="s">
        <v>9718</v>
      </c>
      <c r="V189" s="289" t="s">
        <v>9718</v>
      </c>
      <c r="W189" s="289" t="s">
        <v>9718</v>
      </c>
      <c r="X189" s="289" t="s">
        <v>9718</v>
      </c>
      <c r="Y189" s="289" t="s">
        <v>9718</v>
      </c>
      <c r="Z189" s="289" t="s">
        <v>9718</v>
      </c>
      <c r="AA189" s="289" t="s">
        <v>9718</v>
      </c>
      <c r="AB189" s="289" t="s">
        <v>9718</v>
      </c>
      <c r="AC189" s="289" t="s">
        <v>9718</v>
      </c>
      <c r="AD189" s="289" t="s">
        <v>9718</v>
      </c>
      <c r="AE189" s="289" t="s">
        <v>9718</v>
      </c>
      <c r="AF189" s="289" t="s">
        <v>9718</v>
      </c>
      <c r="AG189" s="289" t="s">
        <v>9718</v>
      </c>
      <c r="AH189" s="289" t="s">
        <v>9718</v>
      </c>
      <c r="AI189" s="289" t="s">
        <v>9718</v>
      </c>
      <c r="AJ189" s="289" t="s">
        <v>9718</v>
      </c>
      <c r="AK189" s="289" t="s">
        <v>9718</v>
      </c>
      <c r="AL189" s="289" t="s">
        <v>9718</v>
      </c>
      <c r="AM189" s="289" t="s">
        <v>9718</v>
      </c>
      <c r="AN189" s="289">
        <v>3.1</v>
      </c>
      <c r="AO189" s="289">
        <v>3.1</v>
      </c>
      <c r="AP189" s="289">
        <v>3.1</v>
      </c>
      <c r="AQ189" s="289">
        <v>3.1</v>
      </c>
      <c r="AR189" s="289">
        <v>3.1</v>
      </c>
      <c r="AS189" s="289">
        <v>3.1</v>
      </c>
      <c r="AT189" s="289">
        <v>3.1</v>
      </c>
      <c r="AU189" s="289">
        <v>3.1</v>
      </c>
      <c r="AV189" s="289">
        <v>3.1</v>
      </c>
      <c r="AW189" s="289">
        <v>3.1</v>
      </c>
      <c r="AX189" s="289">
        <v>3</v>
      </c>
      <c r="AY189" s="289">
        <v>3</v>
      </c>
      <c r="AZ189" s="289">
        <v>3</v>
      </c>
      <c r="BA189" s="289" t="s">
        <v>9718</v>
      </c>
      <c r="BB189" s="289" t="s">
        <v>9718</v>
      </c>
      <c r="BC189" s="289" t="s">
        <v>9718</v>
      </c>
      <c r="BD189" s="289" t="s">
        <v>9718</v>
      </c>
      <c r="BE189" s="289" t="s">
        <v>9718</v>
      </c>
      <c r="BF189" s="289" t="s">
        <v>9718</v>
      </c>
      <c r="BG189" s="289" t="s">
        <v>9718</v>
      </c>
      <c r="BH189" s="289" t="str">
        <f>_xlfn.IFNA(VLOOKUP(C189,'INFORM Severity - hidden'!$C$5:$G$300,5,FALSE),"-")</f>
        <v>-</v>
      </c>
    </row>
    <row r="190" spans="1:60" x14ac:dyDescent="0.25">
      <c r="C190" t="s">
        <v>9801</v>
      </c>
      <c r="D190" s="289" t="str">
        <f t="shared" si="2"/>
        <v>-</v>
      </c>
      <c r="E190" s="289" t="s">
        <v>9718</v>
      </c>
      <c r="F190" s="289" t="s">
        <v>9718</v>
      </c>
      <c r="G190" s="289" t="s">
        <v>9718</v>
      </c>
      <c r="H190" s="289" t="s">
        <v>9718</v>
      </c>
      <c r="I190" s="289" t="s">
        <v>9718</v>
      </c>
      <c r="J190" s="289" t="s">
        <v>9718</v>
      </c>
      <c r="K190" s="289" t="s">
        <v>9718</v>
      </c>
      <c r="L190" s="289" t="s">
        <v>9718</v>
      </c>
      <c r="M190" s="289" t="s">
        <v>9718</v>
      </c>
      <c r="N190" s="289" t="s">
        <v>9718</v>
      </c>
      <c r="O190" s="289" t="s">
        <v>9718</v>
      </c>
      <c r="P190" s="289" t="s">
        <v>9718</v>
      </c>
      <c r="Q190" s="289" t="s">
        <v>9718</v>
      </c>
      <c r="R190" s="289" t="s">
        <v>9718</v>
      </c>
      <c r="S190" s="289" t="s">
        <v>9718</v>
      </c>
      <c r="T190" s="289" t="s">
        <v>9718</v>
      </c>
      <c r="U190" s="289" t="s">
        <v>9718</v>
      </c>
      <c r="V190" s="289" t="s">
        <v>9718</v>
      </c>
      <c r="W190" s="289" t="s">
        <v>9718</v>
      </c>
      <c r="X190" s="289" t="s">
        <v>9718</v>
      </c>
      <c r="Y190" s="289" t="s">
        <v>9718</v>
      </c>
      <c r="Z190" s="289" t="s">
        <v>9718</v>
      </c>
      <c r="AA190" s="289" t="s">
        <v>9718</v>
      </c>
      <c r="AB190" s="289" t="s">
        <v>9718</v>
      </c>
      <c r="AC190" s="289" t="s">
        <v>9718</v>
      </c>
      <c r="AD190" s="289" t="s">
        <v>9718</v>
      </c>
      <c r="AE190" s="289" t="s">
        <v>9718</v>
      </c>
      <c r="AF190" s="289" t="s">
        <v>9718</v>
      </c>
      <c r="AG190" s="289" t="s">
        <v>9718</v>
      </c>
      <c r="AH190" s="289" t="s">
        <v>9718</v>
      </c>
      <c r="AI190" s="289" t="s">
        <v>9718</v>
      </c>
      <c r="AJ190" s="289" t="s">
        <v>9718</v>
      </c>
      <c r="AK190" s="289" t="s">
        <v>9718</v>
      </c>
      <c r="AL190" s="289" t="s">
        <v>9718</v>
      </c>
      <c r="AM190" s="289" t="s">
        <v>9718</v>
      </c>
      <c r="AN190" s="289" t="s">
        <v>9718</v>
      </c>
      <c r="AO190" s="289" t="s">
        <v>9718</v>
      </c>
      <c r="AP190" s="289" t="s">
        <v>9718</v>
      </c>
      <c r="AQ190" s="289" t="s">
        <v>9718</v>
      </c>
      <c r="AR190" s="289" t="s">
        <v>9718</v>
      </c>
      <c r="AS190" s="289" t="s">
        <v>9718</v>
      </c>
      <c r="AT190" s="289" t="s">
        <v>9718</v>
      </c>
      <c r="AU190" s="289" t="s">
        <v>9718</v>
      </c>
      <c r="AV190" s="289" t="s">
        <v>9718</v>
      </c>
      <c r="AW190" s="289">
        <v>1.9</v>
      </c>
      <c r="AX190" s="289">
        <v>1.9</v>
      </c>
      <c r="AY190" s="289">
        <v>1.9</v>
      </c>
      <c r="AZ190" s="289">
        <v>1.9</v>
      </c>
      <c r="BA190" s="289" t="s">
        <v>9718</v>
      </c>
      <c r="BB190" s="289" t="s">
        <v>9718</v>
      </c>
      <c r="BC190" s="289" t="s">
        <v>9718</v>
      </c>
      <c r="BD190" s="289" t="s">
        <v>9718</v>
      </c>
      <c r="BE190" s="289" t="s">
        <v>9718</v>
      </c>
      <c r="BF190" s="289" t="s">
        <v>9718</v>
      </c>
      <c r="BG190" s="289" t="s">
        <v>9718</v>
      </c>
      <c r="BH190" s="289" t="str">
        <f>_xlfn.IFNA(VLOOKUP(C190,'INFORM Severity - hidden'!$C$5:$G$300,5,FALSE),"-")</f>
        <v>-</v>
      </c>
    </row>
    <row r="191" spans="1:60" x14ac:dyDescent="0.25">
      <c r="A191" t="s">
        <v>599</v>
      </c>
      <c r="B191" t="s">
        <v>1984</v>
      </c>
      <c r="C191" t="s">
        <v>1985</v>
      </c>
      <c r="D191" s="289" t="str">
        <f t="shared" si="2"/>
        <v>Decreasing</v>
      </c>
      <c r="E191" s="289" t="s">
        <v>9718</v>
      </c>
      <c r="F191" s="289" t="s">
        <v>9718</v>
      </c>
      <c r="G191" s="289" t="s">
        <v>9718</v>
      </c>
      <c r="H191" s="289" t="s">
        <v>9718</v>
      </c>
      <c r="I191" s="289" t="s">
        <v>9718</v>
      </c>
      <c r="J191" s="289" t="s">
        <v>9718</v>
      </c>
      <c r="K191" s="289" t="s">
        <v>9718</v>
      </c>
      <c r="L191" s="289" t="s">
        <v>9718</v>
      </c>
      <c r="M191" s="289" t="s">
        <v>9718</v>
      </c>
      <c r="N191" s="289" t="s">
        <v>9718</v>
      </c>
      <c r="O191" s="289" t="s">
        <v>9718</v>
      </c>
      <c r="P191" s="289" t="s">
        <v>9718</v>
      </c>
      <c r="Q191" s="289" t="s">
        <v>9718</v>
      </c>
      <c r="R191" s="289" t="s">
        <v>9718</v>
      </c>
      <c r="S191" s="289" t="s">
        <v>9718</v>
      </c>
      <c r="T191" s="289" t="s">
        <v>9718</v>
      </c>
      <c r="U191" s="289" t="s">
        <v>9718</v>
      </c>
      <c r="V191" s="289" t="s">
        <v>9718</v>
      </c>
      <c r="W191" s="289" t="s">
        <v>9718</v>
      </c>
      <c r="X191" s="289" t="s">
        <v>9718</v>
      </c>
      <c r="Y191" s="289" t="s">
        <v>9718</v>
      </c>
      <c r="Z191" s="289" t="s">
        <v>9718</v>
      </c>
      <c r="AA191" s="289" t="s">
        <v>9718</v>
      </c>
      <c r="AB191" s="289" t="s">
        <v>9718</v>
      </c>
      <c r="AC191" s="289" t="s">
        <v>9718</v>
      </c>
      <c r="AD191" s="289" t="s">
        <v>9718</v>
      </c>
      <c r="AE191" s="289" t="s">
        <v>9718</v>
      </c>
      <c r="AF191" s="289" t="s">
        <v>9718</v>
      </c>
      <c r="AG191" s="289" t="s">
        <v>9718</v>
      </c>
      <c r="AH191" s="289" t="s">
        <v>9718</v>
      </c>
      <c r="AI191" s="289" t="s">
        <v>9718</v>
      </c>
      <c r="AJ191" s="289" t="s">
        <v>9718</v>
      </c>
      <c r="AK191" s="289" t="s">
        <v>9718</v>
      </c>
      <c r="AL191" s="289" t="s">
        <v>9718</v>
      </c>
      <c r="AM191" s="289" t="s">
        <v>9718</v>
      </c>
      <c r="AN191" s="289" t="s">
        <v>9718</v>
      </c>
      <c r="AO191" s="289" t="s">
        <v>9718</v>
      </c>
      <c r="AP191" s="289" t="s">
        <v>9718</v>
      </c>
      <c r="AQ191" s="289" t="s">
        <v>9718</v>
      </c>
      <c r="AR191" s="289" t="s">
        <v>9718</v>
      </c>
      <c r="AS191" s="289" t="s">
        <v>9718</v>
      </c>
      <c r="AT191" s="289" t="s">
        <v>9718</v>
      </c>
      <c r="AU191" s="289" t="s">
        <v>9718</v>
      </c>
      <c r="AV191" s="289" t="s">
        <v>9718</v>
      </c>
      <c r="AW191" s="289" t="s">
        <v>9718</v>
      </c>
      <c r="AX191" s="289" t="s">
        <v>9718</v>
      </c>
      <c r="AY191" s="289">
        <v>2.2999999999999998</v>
      </c>
      <c r="AZ191" s="289">
        <v>2.2999999999999998</v>
      </c>
      <c r="BA191" s="289">
        <v>2.2999999999999998</v>
      </c>
      <c r="BB191" s="289">
        <v>2.2999999999999998</v>
      </c>
      <c r="BC191" s="289">
        <v>2.2999999999999998</v>
      </c>
      <c r="BD191" s="289">
        <v>2</v>
      </c>
      <c r="BE191" s="289">
        <v>2</v>
      </c>
      <c r="BF191" s="289">
        <v>1.9</v>
      </c>
      <c r="BG191" s="289">
        <v>1.9</v>
      </c>
      <c r="BH191" s="289">
        <f>_xlfn.IFNA(VLOOKUP(C191,'INFORM Severity - hidden'!$C$5:$G$300,5,FALSE),"-")</f>
        <v>1.9</v>
      </c>
    </row>
    <row r="192" spans="1:60" x14ac:dyDescent="0.25">
      <c r="C192" t="s">
        <v>9802</v>
      </c>
      <c r="D192" s="289" t="str">
        <f t="shared" si="2"/>
        <v>-</v>
      </c>
      <c r="E192" s="289" t="s">
        <v>9718</v>
      </c>
      <c r="F192" s="289" t="s">
        <v>9718</v>
      </c>
      <c r="G192" s="289" t="s">
        <v>9718</v>
      </c>
      <c r="H192" s="289" t="s">
        <v>9718</v>
      </c>
      <c r="I192" s="289" t="s">
        <v>9718</v>
      </c>
      <c r="J192" s="289" t="s">
        <v>9718</v>
      </c>
      <c r="K192" s="289" t="s">
        <v>9718</v>
      </c>
      <c r="L192" s="289" t="s">
        <v>9718</v>
      </c>
      <c r="M192" s="289" t="s">
        <v>9718</v>
      </c>
      <c r="N192" s="289" t="s">
        <v>9718</v>
      </c>
      <c r="O192" s="289" t="s">
        <v>9718</v>
      </c>
      <c r="P192" s="289" t="s">
        <v>9718</v>
      </c>
      <c r="Q192" s="289" t="s">
        <v>9718</v>
      </c>
      <c r="R192" s="289" t="s">
        <v>9718</v>
      </c>
      <c r="S192" s="289" t="s">
        <v>9718</v>
      </c>
      <c r="T192" s="289" t="s">
        <v>9718</v>
      </c>
      <c r="U192" s="289" t="s">
        <v>9718</v>
      </c>
      <c r="V192" s="289" t="s">
        <v>9718</v>
      </c>
      <c r="W192" s="289" t="s">
        <v>9718</v>
      </c>
      <c r="X192" s="289" t="s">
        <v>9718</v>
      </c>
      <c r="Y192" s="289" t="s">
        <v>9718</v>
      </c>
      <c r="Z192" s="289" t="s">
        <v>9718</v>
      </c>
      <c r="AA192" s="289" t="s">
        <v>9718</v>
      </c>
      <c r="AB192" s="289" t="s">
        <v>9718</v>
      </c>
      <c r="AC192" s="289" t="s">
        <v>9718</v>
      </c>
      <c r="AD192" s="289" t="s">
        <v>9718</v>
      </c>
      <c r="AE192" s="289" t="s">
        <v>9718</v>
      </c>
      <c r="AF192" s="289" t="s">
        <v>9718</v>
      </c>
      <c r="AG192" s="289" t="s">
        <v>9718</v>
      </c>
      <c r="AH192" s="289" t="s">
        <v>9718</v>
      </c>
      <c r="AI192" s="289" t="s">
        <v>9718</v>
      </c>
      <c r="AJ192" s="289" t="s">
        <v>9718</v>
      </c>
      <c r="AK192" s="289" t="s">
        <v>9718</v>
      </c>
      <c r="AL192" s="289" t="s">
        <v>9718</v>
      </c>
      <c r="AM192" s="289" t="s">
        <v>9718</v>
      </c>
      <c r="AN192" s="289" t="s">
        <v>9718</v>
      </c>
      <c r="AO192" s="289" t="s">
        <v>9718</v>
      </c>
      <c r="AP192" s="289" t="s">
        <v>9718</v>
      </c>
      <c r="AQ192" s="289" t="s">
        <v>9718</v>
      </c>
      <c r="AR192" s="289" t="s">
        <v>9718</v>
      </c>
      <c r="AS192" s="289" t="s">
        <v>9718</v>
      </c>
      <c r="AT192" s="289" t="s">
        <v>9718</v>
      </c>
      <c r="AU192" s="289" t="s">
        <v>9718</v>
      </c>
      <c r="AV192" s="289" t="s">
        <v>9718</v>
      </c>
      <c r="AW192" s="289" t="s">
        <v>9718</v>
      </c>
      <c r="AX192" s="289" t="s">
        <v>9718</v>
      </c>
      <c r="AY192" s="289" t="s">
        <v>9718</v>
      </c>
      <c r="AZ192" s="289" t="s">
        <v>9718</v>
      </c>
      <c r="BA192" s="289">
        <v>2</v>
      </c>
      <c r="BB192" s="289">
        <v>1.6</v>
      </c>
      <c r="BC192" s="289">
        <v>1.6</v>
      </c>
      <c r="BD192" s="289">
        <v>1.6</v>
      </c>
      <c r="BE192" s="289" t="s">
        <v>9718</v>
      </c>
      <c r="BF192" s="289" t="s">
        <v>9718</v>
      </c>
      <c r="BG192" s="289" t="s">
        <v>9718</v>
      </c>
      <c r="BH192" s="289" t="str">
        <f>_xlfn.IFNA(VLOOKUP(C192,'INFORM Severity - hidden'!$C$5:$G$300,5,FALSE),"-")</f>
        <v>-</v>
      </c>
    </row>
    <row r="193" spans="1:60" x14ac:dyDescent="0.25">
      <c r="C193" t="s">
        <v>9803</v>
      </c>
      <c r="D193" s="289" t="str">
        <f t="shared" si="2"/>
        <v>-</v>
      </c>
      <c r="E193" s="289" t="s">
        <v>9718</v>
      </c>
      <c r="F193" s="289" t="s">
        <v>9718</v>
      </c>
      <c r="G193" s="289" t="s">
        <v>9718</v>
      </c>
      <c r="H193" s="289" t="s">
        <v>9718</v>
      </c>
      <c r="I193" s="289" t="s">
        <v>9718</v>
      </c>
      <c r="J193" s="289" t="s">
        <v>9718</v>
      </c>
      <c r="K193" s="289" t="s">
        <v>9718</v>
      </c>
      <c r="L193" s="289" t="s">
        <v>9718</v>
      </c>
      <c r="M193" s="289" t="s">
        <v>9718</v>
      </c>
      <c r="N193" s="289" t="s">
        <v>9718</v>
      </c>
      <c r="O193" s="289" t="s">
        <v>9718</v>
      </c>
      <c r="P193" s="289" t="s">
        <v>9718</v>
      </c>
      <c r="Q193" s="289" t="s">
        <v>9718</v>
      </c>
      <c r="R193" s="289" t="s">
        <v>9718</v>
      </c>
      <c r="S193" s="289" t="s">
        <v>9718</v>
      </c>
      <c r="T193" s="289" t="s">
        <v>9718</v>
      </c>
      <c r="U193" s="289" t="s">
        <v>9718</v>
      </c>
      <c r="V193" s="289" t="s">
        <v>9718</v>
      </c>
      <c r="W193" s="289" t="s">
        <v>9718</v>
      </c>
      <c r="X193" s="289" t="s">
        <v>9718</v>
      </c>
      <c r="Y193" s="289" t="s">
        <v>9718</v>
      </c>
      <c r="Z193" s="289" t="s">
        <v>9718</v>
      </c>
      <c r="AA193" s="289" t="s">
        <v>9718</v>
      </c>
      <c r="AB193" s="289" t="s">
        <v>9718</v>
      </c>
      <c r="AC193" s="289" t="s">
        <v>9718</v>
      </c>
      <c r="AD193" s="289" t="s">
        <v>9718</v>
      </c>
      <c r="AE193" s="289" t="s">
        <v>9718</v>
      </c>
      <c r="AF193" s="289" t="s">
        <v>9718</v>
      </c>
      <c r="AG193" s="289" t="s">
        <v>9718</v>
      </c>
      <c r="AH193" s="289" t="s">
        <v>9718</v>
      </c>
      <c r="AI193" s="289" t="s">
        <v>9718</v>
      </c>
      <c r="AJ193" s="289" t="s">
        <v>9718</v>
      </c>
      <c r="AK193" s="289" t="s">
        <v>9718</v>
      </c>
      <c r="AL193" s="289" t="s">
        <v>9718</v>
      </c>
      <c r="AM193" s="289" t="s">
        <v>9718</v>
      </c>
      <c r="AN193" s="289" t="s">
        <v>9718</v>
      </c>
      <c r="AO193" s="289" t="s">
        <v>9718</v>
      </c>
      <c r="AP193" s="289" t="s">
        <v>9718</v>
      </c>
      <c r="AQ193" s="289" t="s">
        <v>9718</v>
      </c>
      <c r="AR193" s="289" t="s">
        <v>9718</v>
      </c>
      <c r="AS193" s="289" t="s">
        <v>9718</v>
      </c>
      <c r="AT193" s="289" t="s">
        <v>9718</v>
      </c>
      <c r="AU193" s="289" t="s">
        <v>9718</v>
      </c>
      <c r="AV193" s="289" t="s">
        <v>9718</v>
      </c>
      <c r="AW193" s="289" t="s">
        <v>9718</v>
      </c>
      <c r="AX193" s="289" t="s">
        <v>9718</v>
      </c>
      <c r="AY193" s="289" t="s">
        <v>9718</v>
      </c>
      <c r="AZ193" s="289" t="s">
        <v>9718</v>
      </c>
      <c r="BA193" s="289" t="s">
        <v>9718</v>
      </c>
      <c r="BB193" s="289" t="s">
        <v>9718</v>
      </c>
      <c r="BC193" s="289" t="s">
        <v>9718</v>
      </c>
      <c r="BD193" s="289" t="s">
        <v>9718</v>
      </c>
      <c r="BE193" s="289" t="s">
        <v>9718</v>
      </c>
      <c r="BF193" s="289" t="s">
        <v>9718</v>
      </c>
      <c r="BG193" s="289" t="s">
        <v>9718</v>
      </c>
      <c r="BH193" s="289" t="str">
        <f>_xlfn.IFNA(VLOOKUP(C193,'INFORM Severity - hidden'!$C$5:$G$300,5,FALSE),"-")</f>
        <v>-</v>
      </c>
    </row>
    <row r="194" spans="1:60" x14ac:dyDescent="0.25">
      <c r="A194" t="s">
        <v>3575</v>
      </c>
      <c r="B194" t="s">
        <v>3573</v>
      </c>
      <c r="C194" t="s">
        <v>3574</v>
      </c>
      <c r="D194" s="289" t="str">
        <f t="shared" si="2"/>
        <v>Decreasing</v>
      </c>
      <c r="E194" s="289" t="s">
        <v>9718</v>
      </c>
      <c r="F194" s="289" t="s">
        <v>9718</v>
      </c>
      <c r="G194" s="289" t="s">
        <v>9718</v>
      </c>
      <c r="H194" s="289" t="s">
        <v>9718</v>
      </c>
      <c r="I194" s="289" t="s">
        <v>9718</v>
      </c>
      <c r="J194" s="289" t="s">
        <v>9718</v>
      </c>
      <c r="K194" s="289" t="s">
        <v>9718</v>
      </c>
      <c r="L194" s="289" t="s">
        <v>9718</v>
      </c>
      <c r="M194" s="289" t="s">
        <v>9718</v>
      </c>
      <c r="N194" s="289" t="s">
        <v>9718</v>
      </c>
      <c r="O194" s="289" t="s">
        <v>9718</v>
      </c>
      <c r="P194" s="289" t="s">
        <v>9718</v>
      </c>
      <c r="Q194" s="289" t="s">
        <v>9718</v>
      </c>
      <c r="R194" s="289" t="s">
        <v>9718</v>
      </c>
      <c r="S194" s="289" t="s">
        <v>9718</v>
      </c>
      <c r="T194" s="289" t="s">
        <v>9718</v>
      </c>
      <c r="U194" s="289" t="s">
        <v>9718</v>
      </c>
      <c r="V194" s="289" t="s">
        <v>9718</v>
      </c>
      <c r="W194" s="289" t="s">
        <v>9718</v>
      </c>
      <c r="X194" s="289" t="s">
        <v>9718</v>
      </c>
      <c r="Y194" s="289" t="s">
        <v>9718</v>
      </c>
      <c r="Z194" s="289" t="s">
        <v>9718</v>
      </c>
      <c r="AA194" s="289" t="s">
        <v>9718</v>
      </c>
      <c r="AB194" s="289" t="s">
        <v>9718</v>
      </c>
      <c r="AC194" s="289" t="s">
        <v>9718</v>
      </c>
      <c r="AD194" s="289" t="s">
        <v>9718</v>
      </c>
      <c r="AE194" s="289" t="s">
        <v>9718</v>
      </c>
      <c r="AF194" s="289" t="s">
        <v>9718</v>
      </c>
      <c r="AG194" s="289" t="s">
        <v>9718</v>
      </c>
      <c r="AH194" s="289" t="s">
        <v>9718</v>
      </c>
      <c r="AI194" s="289" t="s">
        <v>9718</v>
      </c>
      <c r="AJ194" s="289" t="s">
        <v>9718</v>
      </c>
      <c r="AK194" s="289" t="s">
        <v>9718</v>
      </c>
      <c r="AL194" s="289" t="s">
        <v>9718</v>
      </c>
      <c r="AM194" s="289" t="s">
        <v>9718</v>
      </c>
      <c r="AN194" s="289" t="s">
        <v>9718</v>
      </c>
      <c r="AO194" s="289" t="s">
        <v>9718</v>
      </c>
      <c r="AP194" s="289" t="s">
        <v>9718</v>
      </c>
      <c r="AQ194" s="289" t="s">
        <v>9718</v>
      </c>
      <c r="AR194" s="289" t="s">
        <v>9718</v>
      </c>
      <c r="AS194" s="289" t="s">
        <v>9718</v>
      </c>
      <c r="AT194" s="289" t="s">
        <v>9718</v>
      </c>
      <c r="AU194" s="289" t="s">
        <v>9718</v>
      </c>
      <c r="AV194" s="289" t="s">
        <v>9718</v>
      </c>
      <c r="AW194" s="289">
        <v>2.6</v>
      </c>
      <c r="AX194" s="289">
        <v>2.7</v>
      </c>
      <c r="AY194" s="289">
        <v>2.7</v>
      </c>
      <c r="AZ194" s="289">
        <v>2.6</v>
      </c>
      <c r="BA194" s="289">
        <v>2.6</v>
      </c>
      <c r="BB194" s="289">
        <v>2.6</v>
      </c>
      <c r="BC194" s="289">
        <v>2.6</v>
      </c>
      <c r="BD194" s="289">
        <v>2.6</v>
      </c>
      <c r="BE194" s="289">
        <v>2.5</v>
      </c>
      <c r="BF194" s="289">
        <v>2.5</v>
      </c>
      <c r="BG194" s="289">
        <v>2.5</v>
      </c>
      <c r="BH194" s="289">
        <f>_xlfn.IFNA(VLOOKUP(C194,'INFORM Severity - hidden'!$C$5:$G$300,5,FALSE),"-")</f>
        <v>2.5</v>
      </c>
    </row>
    <row r="195" spans="1:60" x14ac:dyDescent="0.25">
      <c r="A195" t="s">
        <v>1434</v>
      </c>
      <c r="B195" t="s">
        <v>1432</v>
      </c>
      <c r="C195" t="s">
        <v>1433</v>
      </c>
      <c r="D195" s="289" t="str">
        <f t="shared" ref="D195:D258" si="3">IF(BH195="-","-",IFERROR(IF(ROUND(AVERAGE(BF195:BH195),1)=ROUND(AVERAGE(BC195:BE195),1),"Stable",IF(ROUND(AVERAGE(BF195:BH195),1)&lt;ROUND(AVERAGE(BC195:BE195),1),"Decreasing",IF(ROUND(AVERAGE(BF195:BH195),1)&gt;ROUND(AVERAGE(BC195:BE195),1),"Increasing"))),"-"))</f>
        <v>Decreasing</v>
      </c>
      <c r="E195" s="289" t="s">
        <v>9718</v>
      </c>
      <c r="F195" s="289" t="s">
        <v>9718</v>
      </c>
      <c r="G195" s="289" t="s">
        <v>9718</v>
      </c>
      <c r="H195" s="289" t="s">
        <v>9718</v>
      </c>
      <c r="I195" s="289" t="s">
        <v>9718</v>
      </c>
      <c r="J195" s="289" t="s">
        <v>9718</v>
      </c>
      <c r="K195" s="289" t="s">
        <v>9718</v>
      </c>
      <c r="L195" s="289" t="s">
        <v>9718</v>
      </c>
      <c r="M195" s="289" t="s">
        <v>9718</v>
      </c>
      <c r="N195" s="289" t="s">
        <v>9718</v>
      </c>
      <c r="O195" s="289" t="s">
        <v>9718</v>
      </c>
      <c r="P195" s="289" t="s">
        <v>9718</v>
      </c>
      <c r="Q195" s="289" t="s">
        <v>9718</v>
      </c>
      <c r="R195" s="289" t="s">
        <v>9718</v>
      </c>
      <c r="S195" s="289" t="s">
        <v>9718</v>
      </c>
      <c r="T195" s="289" t="s">
        <v>9718</v>
      </c>
      <c r="U195" s="289" t="s">
        <v>9718</v>
      </c>
      <c r="V195" s="289" t="s">
        <v>9718</v>
      </c>
      <c r="W195" s="289" t="s">
        <v>9718</v>
      </c>
      <c r="X195" s="289" t="s">
        <v>9718</v>
      </c>
      <c r="Y195" s="289" t="s">
        <v>9718</v>
      </c>
      <c r="Z195" s="289" t="s">
        <v>9718</v>
      </c>
      <c r="AA195" s="289" t="s">
        <v>9718</v>
      </c>
      <c r="AB195" s="289" t="s">
        <v>9718</v>
      </c>
      <c r="AC195" s="289" t="s">
        <v>9718</v>
      </c>
      <c r="AD195" s="289" t="s">
        <v>9718</v>
      </c>
      <c r="AE195" s="289" t="s">
        <v>9718</v>
      </c>
      <c r="AF195" s="289" t="s">
        <v>9718</v>
      </c>
      <c r="AG195" s="289" t="s">
        <v>9718</v>
      </c>
      <c r="AH195" s="289" t="s">
        <v>9718</v>
      </c>
      <c r="AI195" s="289" t="s">
        <v>9718</v>
      </c>
      <c r="AJ195" s="289" t="s">
        <v>9718</v>
      </c>
      <c r="AK195" s="289" t="s">
        <v>9718</v>
      </c>
      <c r="AL195" s="289" t="s">
        <v>9718</v>
      </c>
      <c r="AM195" s="289" t="s">
        <v>9718</v>
      </c>
      <c r="AN195" s="289" t="s">
        <v>9718</v>
      </c>
      <c r="AO195" s="289" t="s">
        <v>9718</v>
      </c>
      <c r="AP195" s="289">
        <v>1.2</v>
      </c>
      <c r="AQ195" s="289">
        <v>1.6</v>
      </c>
      <c r="AR195" s="289">
        <v>1.6</v>
      </c>
      <c r="AS195" s="289">
        <v>1.7</v>
      </c>
      <c r="AT195" s="289">
        <v>1.7</v>
      </c>
      <c r="AU195" s="289">
        <v>2.9</v>
      </c>
      <c r="AV195" s="289">
        <v>2.9</v>
      </c>
      <c r="AW195" s="289">
        <v>2.9</v>
      </c>
      <c r="AX195" s="289">
        <v>2.9</v>
      </c>
      <c r="AY195" s="289">
        <v>2.9</v>
      </c>
      <c r="AZ195" s="289">
        <v>2.5</v>
      </c>
      <c r="BA195" s="289">
        <v>2.5</v>
      </c>
      <c r="BB195" s="289">
        <v>2.5</v>
      </c>
      <c r="BC195" s="289">
        <v>2.5</v>
      </c>
      <c r="BD195" s="289">
        <v>2.5</v>
      </c>
      <c r="BE195" s="289">
        <v>2.6</v>
      </c>
      <c r="BF195" s="289">
        <v>2.4</v>
      </c>
      <c r="BG195" s="289">
        <v>2.4</v>
      </c>
      <c r="BH195" s="289">
        <f>_xlfn.IFNA(VLOOKUP(C195,'INFORM Severity - hidden'!$C$5:$G$300,5,FALSE),"-")</f>
        <v>2.4</v>
      </c>
    </row>
    <row r="196" spans="1:60" x14ac:dyDescent="0.25">
      <c r="A196" t="s">
        <v>44</v>
      </c>
      <c r="B196" t="s">
        <v>42</v>
      </c>
      <c r="C196" t="s">
        <v>43</v>
      </c>
      <c r="D196" s="289" t="str">
        <f t="shared" si="3"/>
        <v>Stable</v>
      </c>
      <c r="E196" s="289">
        <v>3.6</v>
      </c>
      <c r="F196" s="289">
        <v>3.6</v>
      </c>
      <c r="G196" s="289">
        <v>3.6</v>
      </c>
      <c r="H196" s="289">
        <v>3.9</v>
      </c>
      <c r="I196" s="289">
        <v>3.9</v>
      </c>
      <c r="J196" s="289">
        <v>3.9</v>
      </c>
      <c r="K196" s="289">
        <v>3.9</v>
      </c>
      <c r="L196" s="289">
        <v>3.9</v>
      </c>
      <c r="M196" s="289">
        <v>3.9</v>
      </c>
      <c r="N196" s="289">
        <v>3.9</v>
      </c>
      <c r="O196" s="289">
        <v>4.0999999999999996</v>
      </c>
      <c r="P196" s="289">
        <v>4.0999999999999996</v>
      </c>
      <c r="Q196" s="289">
        <v>4.0999999999999996</v>
      </c>
      <c r="R196" s="289">
        <v>4.0999999999999996</v>
      </c>
      <c r="S196" s="289">
        <v>4.0999999999999996</v>
      </c>
      <c r="T196" s="289">
        <v>4.0999999999999996</v>
      </c>
      <c r="U196" s="289">
        <v>4</v>
      </c>
      <c r="V196" s="289">
        <v>4</v>
      </c>
      <c r="W196" s="289">
        <v>4</v>
      </c>
      <c r="X196" s="289">
        <v>4</v>
      </c>
      <c r="Y196" s="289">
        <v>4</v>
      </c>
      <c r="Z196" s="289">
        <v>4</v>
      </c>
      <c r="AA196" s="289">
        <v>3.7</v>
      </c>
      <c r="AB196" s="289">
        <v>3.7</v>
      </c>
      <c r="AC196" s="289">
        <v>3.7</v>
      </c>
      <c r="AD196" s="289">
        <v>3.7</v>
      </c>
      <c r="AE196" s="289">
        <v>3.8</v>
      </c>
      <c r="AF196" s="289">
        <v>3.7</v>
      </c>
      <c r="AG196" s="289">
        <v>3.7</v>
      </c>
      <c r="AH196" s="289">
        <v>3.8</v>
      </c>
      <c r="AI196" s="289">
        <v>3.8</v>
      </c>
      <c r="AJ196" s="289">
        <v>3.8</v>
      </c>
      <c r="AK196" s="289">
        <v>3.8</v>
      </c>
      <c r="AL196" s="289">
        <v>3.8</v>
      </c>
      <c r="AM196" s="289">
        <v>3.8</v>
      </c>
      <c r="AN196" s="289">
        <v>3.8</v>
      </c>
      <c r="AO196" s="289">
        <v>3.8</v>
      </c>
      <c r="AP196" s="289">
        <v>3.8</v>
      </c>
      <c r="AQ196" s="289">
        <v>3.8</v>
      </c>
      <c r="AR196" s="289">
        <v>3.8</v>
      </c>
      <c r="AS196" s="289">
        <v>3.8</v>
      </c>
      <c r="AT196" s="289">
        <v>3.8</v>
      </c>
      <c r="AU196" s="289">
        <v>3.8</v>
      </c>
      <c r="AV196" s="289">
        <v>3.8</v>
      </c>
      <c r="AW196" s="289">
        <v>3.8</v>
      </c>
      <c r="AX196" s="289">
        <v>3.7</v>
      </c>
      <c r="AY196" s="289">
        <v>3.7</v>
      </c>
      <c r="AZ196" s="289">
        <v>3.7</v>
      </c>
      <c r="BA196" s="289">
        <v>3.7</v>
      </c>
      <c r="BB196" s="289">
        <v>3.7</v>
      </c>
      <c r="BC196" s="289">
        <v>3.7</v>
      </c>
      <c r="BD196" s="289">
        <v>3.7</v>
      </c>
      <c r="BE196" s="289">
        <v>3.7</v>
      </c>
      <c r="BF196" s="289">
        <v>3.7</v>
      </c>
      <c r="BG196" s="289">
        <v>3.7</v>
      </c>
      <c r="BH196" s="289">
        <f>_xlfn.IFNA(VLOOKUP(C196,'INFORM Severity - hidden'!$C$5:$G$300,5,FALSE),"-")</f>
        <v>3.7</v>
      </c>
    </row>
    <row r="197" spans="1:60" x14ac:dyDescent="0.25">
      <c r="A197" t="s">
        <v>159</v>
      </c>
      <c r="B197" t="s">
        <v>157</v>
      </c>
      <c r="C197" t="s">
        <v>158</v>
      </c>
      <c r="D197" s="289" t="str">
        <f t="shared" si="3"/>
        <v>Stable</v>
      </c>
      <c r="E197" s="289" t="s">
        <v>9718</v>
      </c>
      <c r="F197" s="289">
        <v>3.6</v>
      </c>
      <c r="G197" s="289">
        <v>3.6</v>
      </c>
      <c r="H197" s="289">
        <v>3.8</v>
      </c>
      <c r="I197" s="289">
        <v>3.8</v>
      </c>
      <c r="J197" s="289">
        <v>3.8</v>
      </c>
      <c r="K197" s="289">
        <v>3.8</v>
      </c>
      <c r="L197" s="289">
        <v>3.8</v>
      </c>
      <c r="M197" s="289">
        <v>3.8</v>
      </c>
      <c r="N197" s="289">
        <v>3.8</v>
      </c>
      <c r="O197" s="289">
        <v>3.8</v>
      </c>
      <c r="P197" s="289">
        <v>3.8</v>
      </c>
      <c r="Q197" s="289">
        <v>3.8</v>
      </c>
      <c r="R197" s="289">
        <v>3.8</v>
      </c>
      <c r="S197" s="289">
        <v>3.8</v>
      </c>
      <c r="T197" s="289">
        <v>3.8</v>
      </c>
      <c r="U197" s="289">
        <v>3.9</v>
      </c>
      <c r="V197" s="289">
        <v>3.9</v>
      </c>
      <c r="W197" s="289">
        <v>3.9</v>
      </c>
      <c r="X197" s="289">
        <v>3.9</v>
      </c>
      <c r="Y197" s="289">
        <v>3.9</v>
      </c>
      <c r="Z197" s="289">
        <v>3.9</v>
      </c>
      <c r="AA197" s="289">
        <v>3.9</v>
      </c>
      <c r="AB197" s="289">
        <v>3.9</v>
      </c>
      <c r="AC197" s="289">
        <v>3.9</v>
      </c>
      <c r="AD197" s="289">
        <v>4</v>
      </c>
      <c r="AE197" s="289">
        <v>4</v>
      </c>
      <c r="AF197" s="289">
        <v>4</v>
      </c>
      <c r="AG197" s="289">
        <v>4</v>
      </c>
      <c r="AH197" s="289">
        <v>4.2</v>
      </c>
      <c r="AI197" s="289">
        <v>4.2</v>
      </c>
      <c r="AJ197" s="289">
        <v>4.2</v>
      </c>
      <c r="AK197" s="289">
        <v>4.2</v>
      </c>
      <c r="AL197" s="289">
        <v>4.2</v>
      </c>
      <c r="AM197" s="289">
        <v>3.9</v>
      </c>
      <c r="AN197" s="289">
        <v>3.8</v>
      </c>
      <c r="AO197" s="289">
        <v>3.8</v>
      </c>
      <c r="AP197" s="289">
        <v>3.8</v>
      </c>
      <c r="AQ197" s="289">
        <v>3.8</v>
      </c>
      <c r="AR197" s="289">
        <v>3.8</v>
      </c>
      <c r="AS197" s="289">
        <v>3.7</v>
      </c>
      <c r="AT197" s="289">
        <v>3.7</v>
      </c>
      <c r="AU197" s="289">
        <v>3.7</v>
      </c>
      <c r="AV197" s="289">
        <v>3.7</v>
      </c>
      <c r="AW197" s="289">
        <v>3.7</v>
      </c>
      <c r="AX197" s="289">
        <v>3.5</v>
      </c>
      <c r="AY197" s="289">
        <v>3.5</v>
      </c>
      <c r="AZ197" s="289">
        <v>3.5</v>
      </c>
      <c r="BA197" s="289">
        <v>3.5</v>
      </c>
      <c r="BB197" s="289">
        <v>3.5</v>
      </c>
      <c r="BC197" s="289">
        <v>3.5</v>
      </c>
      <c r="BD197" s="289">
        <v>3.8</v>
      </c>
      <c r="BE197" s="289">
        <v>3.8</v>
      </c>
      <c r="BF197" s="289">
        <v>3.7</v>
      </c>
      <c r="BG197" s="289">
        <v>3.7</v>
      </c>
      <c r="BH197" s="289">
        <f>_xlfn.IFNA(VLOOKUP(C197,'INFORM Severity - hidden'!$C$5:$G$300,5,FALSE),"-")</f>
        <v>3.7</v>
      </c>
    </row>
    <row r="198" spans="1:60" x14ac:dyDescent="0.25">
      <c r="A198" t="s">
        <v>559</v>
      </c>
      <c r="B198" t="s">
        <v>557</v>
      </c>
      <c r="C198" t="s">
        <v>558</v>
      </c>
      <c r="D198" s="289" t="str">
        <f t="shared" si="3"/>
        <v>Stable</v>
      </c>
      <c r="E198" s="289" t="s">
        <v>9718</v>
      </c>
      <c r="F198" s="289" t="s">
        <v>9718</v>
      </c>
      <c r="G198" s="289">
        <v>4.2</v>
      </c>
      <c r="H198" s="289">
        <v>4.2</v>
      </c>
      <c r="I198" s="289">
        <v>4.2</v>
      </c>
      <c r="J198" s="289">
        <v>4.2</v>
      </c>
      <c r="K198" s="289">
        <v>4.2</v>
      </c>
      <c r="L198" s="289">
        <v>4.2</v>
      </c>
      <c r="M198" s="289">
        <v>4.2</v>
      </c>
      <c r="N198" s="289">
        <v>4.3</v>
      </c>
      <c r="O198" s="289">
        <v>4.3</v>
      </c>
      <c r="P198" s="289">
        <v>4.3</v>
      </c>
      <c r="Q198" s="289">
        <v>4.3</v>
      </c>
      <c r="R198" s="289">
        <v>4.3</v>
      </c>
      <c r="S198" s="289">
        <v>4.3</v>
      </c>
      <c r="T198" s="289">
        <v>4.3</v>
      </c>
      <c r="U198" s="289">
        <v>4.0999999999999996</v>
      </c>
      <c r="V198" s="289">
        <v>4</v>
      </c>
      <c r="W198" s="289">
        <v>4</v>
      </c>
      <c r="X198" s="289">
        <v>4</v>
      </c>
      <c r="Y198" s="289">
        <v>4</v>
      </c>
      <c r="Z198" s="289">
        <v>4</v>
      </c>
      <c r="AA198" s="289">
        <v>4.0999999999999996</v>
      </c>
      <c r="AB198" s="289">
        <v>4.0999999999999996</v>
      </c>
      <c r="AC198" s="289">
        <v>4.0999999999999996</v>
      </c>
      <c r="AD198" s="289">
        <v>4.0999999999999996</v>
      </c>
      <c r="AE198" s="289">
        <v>4.2</v>
      </c>
      <c r="AF198" s="289">
        <v>4.2</v>
      </c>
      <c r="AG198" s="289">
        <v>4.2</v>
      </c>
      <c r="AH198" s="289">
        <v>4.3</v>
      </c>
      <c r="AI198" s="289">
        <v>4.3</v>
      </c>
      <c r="AJ198" s="289">
        <v>4.3</v>
      </c>
      <c r="AK198" s="289">
        <v>4.3</v>
      </c>
      <c r="AL198" s="289">
        <v>4.2</v>
      </c>
      <c r="AM198" s="289">
        <v>4.2</v>
      </c>
      <c r="AN198" s="289">
        <v>4.2</v>
      </c>
      <c r="AO198" s="289">
        <v>4.2</v>
      </c>
      <c r="AP198" s="289">
        <v>4.2</v>
      </c>
      <c r="AQ198" s="289">
        <v>4.2</v>
      </c>
      <c r="AR198" s="289">
        <v>4.3</v>
      </c>
      <c r="AS198" s="289">
        <v>4.3</v>
      </c>
      <c r="AT198" s="289">
        <v>4.3</v>
      </c>
      <c r="AU198" s="289">
        <v>4.3</v>
      </c>
      <c r="AV198" s="289">
        <v>4.4000000000000004</v>
      </c>
      <c r="AW198" s="289">
        <v>4.4000000000000004</v>
      </c>
      <c r="AX198" s="289">
        <v>4.4000000000000004</v>
      </c>
      <c r="AY198" s="289">
        <v>4.4000000000000004</v>
      </c>
      <c r="AZ198" s="289">
        <v>4.4000000000000004</v>
      </c>
      <c r="BA198" s="289">
        <v>4.4000000000000004</v>
      </c>
      <c r="BB198" s="289">
        <v>4.4000000000000004</v>
      </c>
      <c r="BC198" s="289">
        <v>4.4000000000000004</v>
      </c>
      <c r="BD198" s="289">
        <v>4.4000000000000004</v>
      </c>
      <c r="BE198" s="289">
        <v>4.4000000000000004</v>
      </c>
      <c r="BF198" s="289">
        <v>4.4000000000000004</v>
      </c>
      <c r="BG198" s="289">
        <v>4.4000000000000004</v>
      </c>
      <c r="BH198" s="289">
        <f>_xlfn.IFNA(VLOOKUP(C198,'INFORM Severity - hidden'!$C$5:$G$300,5,FALSE),"-")</f>
        <v>4.4000000000000004</v>
      </c>
    </row>
    <row r="199" spans="1:60" x14ac:dyDescent="0.25">
      <c r="A199" t="s">
        <v>652</v>
      </c>
      <c r="B199" t="s">
        <v>650</v>
      </c>
      <c r="C199" t="s">
        <v>651</v>
      </c>
      <c r="D199" s="289" t="str">
        <f t="shared" si="3"/>
        <v>Stable</v>
      </c>
      <c r="E199" s="289" t="s">
        <v>9718</v>
      </c>
      <c r="F199" s="289" t="s">
        <v>9718</v>
      </c>
      <c r="G199" s="289" t="s">
        <v>9718</v>
      </c>
      <c r="H199" s="289">
        <v>3.6</v>
      </c>
      <c r="I199" s="289">
        <v>3.6</v>
      </c>
      <c r="J199" s="289">
        <v>3.6</v>
      </c>
      <c r="K199" s="289">
        <v>3.6</v>
      </c>
      <c r="L199" s="289">
        <v>3.6</v>
      </c>
      <c r="M199" s="289">
        <v>3.6</v>
      </c>
      <c r="N199" s="289">
        <v>3.6</v>
      </c>
      <c r="O199" s="289">
        <v>3.5</v>
      </c>
      <c r="P199" s="289">
        <v>3.6</v>
      </c>
      <c r="Q199" s="289">
        <v>3.6</v>
      </c>
      <c r="R199" s="289">
        <v>3.5</v>
      </c>
      <c r="S199" s="289">
        <v>3.6</v>
      </c>
      <c r="T199" s="289">
        <v>3.6</v>
      </c>
      <c r="U199" s="289">
        <v>3.6</v>
      </c>
      <c r="V199" s="289">
        <v>3.6</v>
      </c>
      <c r="W199" s="289">
        <v>3.6</v>
      </c>
      <c r="X199" s="289">
        <v>3.6</v>
      </c>
      <c r="Y199" s="289">
        <v>3.6</v>
      </c>
      <c r="Z199" s="289">
        <v>3.6</v>
      </c>
      <c r="AA199" s="289">
        <v>3.8</v>
      </c>
      <c r="AB199" s="289">
        <v>3.8</v>
      </c>
      <c r="AC199" s="289">
        <v>3.8</v>
      </c>
      <c r="AD199" s="289">
        <v>3.8</v>
      </c>
      <c r="AE199" s="289">
        <v>3.8</v>
      </c>
      <c r="AF199" s="289">
        <v>3.8</v>
      </c>
      <c r="AG199" s="289">
        <v>3.8</v>
      </c>
      <c r="AH199" s="289">
        <v>3.7</v>
      </c>
      <c r="AI199" s="289">
        <v>3.7</v>
      </c>
      <c r="AJ199" s="289">
        <v>3.7</v>
      </c>
      <c r="AK199" s="289">
        <v>3.7</v>
      </c>
      <c r="AL199" s="289">
        <v>3.9</v>
      </c>
      <c r="AM199" s="289">
        <v>3.9</v>
      </c>
      <c r="AN199" s="289">
        <v>3.9</v>
      </c>
      <c r="AO199" s="289">
        <v>3.9</v>
      </c>
      <c r="AP199" s="289">
        <v>3.9</v>
      </c>
      <c r="AQ199" s="289">
        <v>3.9</v>
      </c>
      <c r="AR199" s="289">
        <v>3.9</v>
      </c>
      <c r="AS199" s="289">
        <v>3.8</v>
      </c>
      <c r="AT199" s="289">
        <v>3.8</v>
      </c>
      <c r="AU199" s="289">
        <v>3.8</v>
      </c>
      <c r="AV199" s="289">
        <v>3.9</v>
      </c>
      <c r="AW199" s="289">
        <v>3.9</v>
      </c>
      <c r="AX199" s="289">
        <v>3.9</v>
      </c>
      <c r="AY199" s="289">
        <v>3.9</v>
      </c>
      <c r="AZ199" s="289">
        <v>3.9</v>
      </c>
      <c r="BA199" s="289">
        <v>3.9</v>
      </c>
      <c r="BB199" s="289">
        <v>3.9</v>
      </c>
      <c r="BC199" s="289">
        <v>3.9</v>
      </c>
      <c r="BD199" s="289">
        <v>3.9</v>
      </c>
      <c r="BE199" s="289">
        <v>3.9</v>
      </c>
      <c r="BF199" s="289">
        <v>3.9</v>
      </c>
      <c r="BG199" s="289">
        <v>3.9</v>
      </c>
      <c r="BH199" s="289">
        <f>_xlfn.IFNA(VLOOKUP(C199,'INFORM Severity - hidden'!$C$5:$G$300,5,FALSE),"-")</f>
        <v>3.9</v>
      </c>
    </row>
    <row r="200" spans="1:60" x14ac:dyDescent="0.25">
      <c r="A200" t="s">
        <v>612</v>
      </c>
      <c r="B200" t="s">
        <v>610</v>
      </c>
      <c r="C200" t="s">
        <v>611</v>
      </c>
      <c r="D200" s="289" t="str">
        <f t="shared" si="3"/>
        <v>-</v>
      </c>
      <c r="E200" s="289" t="s">
        <v>9718</v>
      </c>
      <c r="F200" s="289" t="s">
        <v>9718</v>
      </c>
      <c r="G200" s="289" t="s">
        <v>9718</v>
      </c>
      <c r="H200" s="289" t="s">
        <v>9718</v>
      </c>
      <c r="I200" s="289" t="s">
        <v>9718</v>
      </c>
      <c r="J200" s="289" t="s">
        <v>9718</v>
      </c>
      <c r="K200" s="289" t="s">
        <v>9718</v>
      </c>
      <c r="L200" s="289" t="s">
        <v>9718</v>
      </c>
      <c r="M200" s="289" t="s">
        <v>9718</v>
      </c>
      <c r="N200" s="289" t="s">
        <v>9718</v>
      </c>
      <c r="O200" s="289" t="s">
        <v>9718</v>
      </c>
      <c r="P200" s="289" t="s">
        <v>9718</v>
      </c>
      <c r="Q200" s="289" t="s">
        <v>9718</v>
      </c>
      <c r="R200" s="289" t="s">
        <v>9718</v>
      </c>
      <c r="S200" s="289" t="s">
        <v>9718</v>
      </c>
      <c r="T200" s="289" t="s">
        <v>9718</v>
      </c>
      <c r="U200" s="289" t="s">
        <v>9718</v>
      </c>
      <c r="V200" s="289" t="s">
        <v>9718</v>
      </c>
      <c r="W200" s="289" t="s">
        <v>9718</v>
      </c>
      <c r="X200" s="289" t="s">
        <v>9718</v>
      </c>
      <c r="Y200" s="289" t="s">
        <v>9718</v>
      </c>
      <c r="Z200" s="289" t="s">
        <v>9718</v>
      </c>
      <c r="AA200" s="289" t="s">
        <v>9718</v>
      </c>
      <c r="AB200" s="289" t="s">
        <v>9718</v>
      </c>
      <c r="AC200" s="289" t="s">
        <v>9718</v>
      </c>
      <c r="AD200" s="289" t="s">
        <v>9718</v>
      </c>
      <c r="AE200" s="289" t="s">
        <v>9718</v>
      </c>
      <c r="AF200" s="289" t="s">
        <v>9718</v>
      </c>
      <c r="AG200" s="289" t="s">
        <v>9718</v>
      </c>
      <c r="AH200" s="289" t="s">
        <v>9718</v>
      </c>
      <c r="AI200" s="289" t="s">
        <v>9718</v>
      </c>
      <c r="AJ200" s="289" t="s">
        <v>9718</v>
      </c>
      <c r="AK200" s="289" t="s">
        <v>9718</v>
      </c>
      <c r="AL200" s="289" t="s">
        <v>9718</v>
      </c>
      <c r="AM200" s="289" t="s">
        <v>9718</v>
      </c>
      <c r="AN200" s="289" t="s">
        <v>9718</v>
      </c>
      <c r="AO200" s="289" t="s">
        <v>9718</v>
      </c>
      <c r="AP200" s="289" t="s">
        <v>9718</v>
      </c>
      <c r="AQ200" s="289" t="s">
        <v>9718</v>
      </c>
      <c r="AR200" s="289" t="s">
        <v>9718</v>
      </c>
      <c r="AS200" s="289" t="s">
        <v>9718</v>
      </c>
      <c r="AT200" s="289" t="s">
        <v>9718</v>
      </c>
      <c r="AU200" s="289" t="s">
        <v>9718</v>
      </c>
      <c r="AV200" s="289" t="s">
        <v>9718</v>
      </c>
      <c r="AW200" s="289" t="s">
        <v>9718</v>
      </c>
      <c r="AX200" s="289" t="s">
        <v>9718</v>
      </c>
      <c r="AY200" s="289" t="s">
        <v>9718</v>
      </c>
      <c r="AZ200" s="289" t="s">
        <v>9718</v>
      </c>
      <c r="BA200" s="289" t="s">
        <v>9718</v>
      </c>
      <c r="BB200" s="289" t="s">
        <v>9718</v>
      </c>
      <c r="BC200" s="289" t="s">
        <v>9718</v>
      </c>
      <c r="BD200" s="289" t="s">
        <v>9718</v>
      </c>
      <c r="BE200" s="289" t="s">
        <v>9718</v>
      </c>
      <c r="BF200" s="289" t="s">
        <v>9718</v>
      </c>
      <c r="BG200" s="289" t="s">
        <v>9718</v>
      </c>
      <c r="BH200" s="289" t="str">
        <f>_xlfn.IFNA(VLOOKUP(C200,'INFORM Severity - hidden'!$C$5:$G$300,5,FALSE),"-")</f>
        <v>x</v>
      </c>
    </row>
    <row r="201" spans="1:60" x14ac:dyDescent="0.25">
      <c r="A201" t="s">
        <v>683</v>
      </c>
      <c r="B201" t="s">
        <v>681</v>
      </c>
      <c r="C201" t="s">
        <v>682</v>
      </c>
      <c r="D201" s="289" t="str">
        <f t="shared" si="3"/>
        <v>Decreasing</v>
      </c>
      <c r="E201" s="289" t="s">
        <v>9718</v>
      </c>
      <c r="F201" s="289" t="s">
        <v>9718</v>
      </c>
      <c r="G201" s="289" t="s">
        <v>9718</v>
      </c>
      <c r="H201" s="289" t="s">
        <v>9718</v>
      </c>
      <c r="I201" s="289">
        <v>4.0999999999999996</v>
      </c>
      <c r="J201" s="289">
        <v>4.2</v>
      </c>
      <c r="K201" s="289">
        <v>4.2</v>
      </c>
      <c r="L201" s="289">
        <v>4.2</v>
      </c>
      <c r="M201" s="289">
        <v>4.2</v>
      </c>
      <c r="N201" s="289">
        <v>4.2</v>
      </c>
      <c r="O201" s="289">
        <v>4.2</v>
      </c>
      <c r="P201" s="289">
        <v>4.2</v>
      </c>
      <c r="Q201" s="289">
        <v>4.2</v>
      </c>
      <c r="R201" s="289">
        <v>4.2</v>
      </c>
      <c r="S201" s="289">
        <v>4.2</v>
      </c>
      <c r="T201" s="289">
        <v>4.2</v>
      </c>
      <c r="U201" s="289">
        <v>4.2</v>
      </c>
      <c r="V201" s="289">
        <v>4</v>
      </c>
      <c r="W201" s="289">
        <v>4</v>
      </c>
      <c r="X201" s="289">
        <v>4</v>
      </c>
      <c r="Y201" s="289">
        <v>4</v>
      </c>
      <c r="Z201" s="289">
        <v>4</v>
      </c>
      <c r="AA201" s="289">
        <v>4.3</v>
      </c>
      <c r="AB201" s="289">
        <v>4.3</v>
      </c>
      <c r="AC201" s="289">
        <v>4.3</v>
      </c>
      <c r="AD201" s="289">
        <v>4.5</v>
      </c>
      <c r="AE201" s="289">
        <v>4.5</v>
      </c>
      <c r="AF201" s="289">
        <v>4.5</v>
      </c>
      <c r="AG201" s="289">
        <v>4.5</v>
      </c>
      <c r="AH201" s="289">
        <v>4.5999999999999996</v>
      </c>
      <c r="AI201" s="289">
        <v>4.5999999999999996</v>
      </c>
      <c r="AJ201" s="289">
        <v>4.5999999999999996</v>
      </c>
      <c r="AK201" s="289">
        <v>4.5999999999999996</v>
      </c>
      <c r="AL201" s="289">
        <v>4.5999999999999996</v>
      </c>
      <c r="AM201" s="289">
        <v>4.5999999999999996</v>
      </c>
      <c r="AN201" s="289">
        <v>4.3</v>
      </c>
      <c r="AO201" s="289">
        <v>4.3</v>
      </c>
      <c r="AP201" s="289">
        <v>4.3</v>
      </c>
      <c r="AQ201" s="289">
        <v>4.3</v>
      </c>
      <c r="AR201" s="289">
        <v>4.3</v>
      </c>
      <c r="AS201" s="289">
        <v>4.2</v>
      </c>
      <c r="AT201" s="289">
        <v>4.2</v>
      </c>
      <c r="AU201" s="289">
        <v>4.2</v>
      </c>
      <c r="AV201" s="289">
        <v>4.2</v>
      </c>
      <c r="AW201" s="289">
        <v>4</v>
      </c>
      <c r="AX201" s="289">
        <v>4</v>
      </c>
      <c r="AY201" s="289">
        <v>4.2</v>
      </c>
      <c r="AZ201" s="289">
        <v>4.3</v>
      </c>
      <c r="BA201" s="289">
        <v>4.3</v>
      </c>
      <c r="BB201" s="289">
        <v>4.3</v>
      </c>
      <c r="BC201" s="289">
        <v>4.3</v>
      </c>
      <c r="BD201" s="289">
        <v>4.3</v>
      </c>
      <c r="BE201" s="289">
        <v>4.3</v>
      </c>
      <c r="BF201" s="289">
        <v>4.2</v>
      </c>
      <c r="BG201" s="289">
        <v>4.2</v>
      </c>
      <c r="BH201" s="289">
        <f>_xlfn.IFNA(VLOOKUP(C201,'INFORM Severity - hidden'!$C$5:$G$300,5,FALSE),"-")</f>
        <v>4.2</v>
      </c>
    </row>
    <row r="202" spans="1:60" x14ac:dyDescent="0.25">
      <c r="A202" t="s">
        <v>671</v>
      </c>
      <c r="B202" t="s">
        <v>669</v>
      </c>
      <c r="C202" t="s">
        <v>670</v>
      </c>
      <c r="D202" s="289" t="str">
        <f t="shared" si="3"/>
        <v>Stable</v>
      </c>
      <c r="E202" s="289" t="s">
        <v>9718</v>
      </c>
      <c r="F202" s="289" t="s">
        <v>9718</v>
      </c>
      <c r="G202" s="289" t="s">
        <v>9718</v>
      </c>
      <c r="H202" s="289" t="s">
        <v>9718</v>
      </c>
      <c r="I202" s="289" t="s">
        <v>9718</v>
      </c>
      <c r="J202" s="289" t="s">
        <v>9718</v>
      </c>
      <c r="K202" s="289" t="s">
        <v>9718</v>
      </c>
      <c r="L202" s="289" t="s">
        <v>9718</v>
      </c>
      <c r="M202" s="289" t="s">
        <v>9718</v>
      </c>
      <c r="N202" s="289" t="s">
        <v>9718</v>
      </c>
      <c r="O202" s="289" t="s">
        <v>9718</v>
      </c>
      <c r="P202" s="289" t="s">
        <v>9718</v>
      </c>
      <c r="Q202" s="289" t="s">
        <v>9718</v>
      </c>
      <c r="R202" s="289" t="s">
        <v>9718</v>
      </c>
      <c r="S202" s="289" t="s">
        <v>9718</v>
      </c>
      <c r="T202" s="289" t="s">
        <v>9718</v>
      </c>
      <c r="U202" s="289" t="s">
        <v>9718</v>
      </c>
      <c r="V202" s="289" t="s">
        <v>9718</v>
      </c>
      <c r="W202" s="289" t="s">
        <v>9718</v>
      </c>
      <c r="X202" s="289" t="s">
        <v>9718</v>
      </c>
      <c r="Y202" s="289" t="s">
        <v>9718</v>
      </c>
      <c r="Z202" s="289" t="s">
        <v>9718</v>
      </c>
      <c r="AA202" s="289" t="s">
        <v>9718</v>
      </c>
      <c r="AB202" s="289" t="s">
        <v>9718</v>
      </c>
      <c r="AC202" s="289" t="s">
        <v>9718</v>
      </c>
      <c r="AD202" s="289" t="s">
        <v>9718</v>
      </c>
      <c r="AE202" s="289" t="s">
        <v>9718</v>
      </c>
      <c r="AF202" s="289" t="s">
        <v>9718</v>
      </c>
      <c r="AG202" s="289" t="s">
        <v>9718</v>
      </c>
      <c r="AH202" s="289" t="s">
        <v>9718</v>
      </c>
      <c r="AI202" s="289" t="s">
        <v>9718</v>
      </c>
      <c r="AJ202" s="289" t="s">
        <v>9718</v>
      </c>
      <c r="AK202" s="289">
        <v>3.1</v>
      </c>
      <c r="AL202" s="289">
        <v>3.2</v>
      </c>
      <c r="AM202" s="289">
        <v>3.2</v>
      </c>
      <c r="AN202" s="289">
        <v>3.3</v>
      </c>
      <c r="AO202" s="289">
        <v>3.3</v>
      </c>
      <c r="AP202" s="289">
        <v>3.3</v>
      </c>
      <c r="AQ202" s="289">
        <v>3.2</v>
      </c>
      <c r="AR202" s="289">
        <v>3.2</v>
      </c>
      <c r="AS202" s="289">
        <v>3.2</v>
      </c>
      <c r="AT202" s="289">
        <v>3.2</v>
      </c>
      <c r="AU202" s="289">
        <v>3.2</v>
      </c>
      <c r="AV202" s="289">
        <v>3.2</v>
      </c>
      <c r="AW202" s="289">
        <v>3.2</v>
      </c>
      <c r="AX202" s="289">
        <v>3.1</v>
      </c>
      <c r="AY202" s="289">
        <v>2.2999999999999998</v>
      </c>
      <c r="AZ202" s="289">
        <v>2.2999999999999998</v>
      </c>
      <c r="BA202" s="289">
        <v>2.2999999999999998</v>
      </c>
      <c r="BB202" s="289">
        <v>2.4</v>
      </c>
      <c r="BC202" s="289">
        <v>2.4</v>
      </c>
      <c r="BD202" s="289">
        <v>2.4</v>
      </c>
      <c r="BE202" s="289">
        <v>2.4</v>
      </c>
      <c r="BF202" s="289">
        <v>2.5</v>
      </c>
      <c r="BG202" s="289">
        <v>2.2999999999999998</v>
      </c>
      <c r="BH202" s="289">
        <f>_xlfn.IFNA(VLOOKUP(C202,'INFORM Severity - hidden'!$C$5:$G$300,5,FALSE),"-")</f>
        <v>2.2999999999999998</v>
      </c>
    </row>
    <row r="203" spans="1:60" x14ac:dyDescent="0.25">
      <c r="A203" t="s">
        <v>1481</v>
      </c>
      <c r="B203" t="s">
        <v>1479</v>
      </c>
      <c r="C203" t="s">
        <v>1480</v>
      </c>
      <c r="D203" s="289" t="str">
        <f t="shared" si="3"/>
        <v>Decreasing</v>
      </c>
      <c r="E203" s="289" t="s">
        <v>9718</v>
      </c>
      <c r="F203" s="289" t="s">
        <v>9718</v>
      </c>
      <c r="G203" s="289" t="s">
        <v>9718</v>
      </c>
      <c r="H203" s="289" t="s">
        <v>9718</v>
      </c>
      <c r="I203" s="289" t="s">
        <v>9718</v>
      </c>
      <c r="J203" s="289" t="s">
        <v>9718</v>
      </c>
      <c r="K203" s="289" t="s">
        <v>9718</v>
      </c>
      <c r="L203" s="289" t="s">
        <v>9718</v>
      </c>
      <c r="M203" s="289" t="s">
        <v>9718</v>
      </c>
      <c r="N203" s="289" t="s">
        <v>9718</v>
      </c>
      <c r="O203" s="289" t="s">
        <v>9718</v>
      </c>
      <c r="P203" s="289" t="s">
        <v>9718</v>
      </c>
      <c r="Q203" s="289" t="s">
        <v>9718</v>
      </c>
      <c r="R203" s="289" t="s">
        <v>9718</v>
      </c>
      <c r="S203" s="289" t="s">
        <v>9718</v>
      </c>
      <c r="T203" s="289" t="s">
        <v>9718</v>
      </c>
      <c r="U203" s="289" t="s">
        <v>9718</v>
      </c>
      <c r="V203" s="289" t="s">
        <v>9718</v>
      </c>
      <c r="W203" s="289" t="s">
        <v>9718</v>
      </c>
      <c r="X203" s="289" t="s">
        <v>9718</v>
      </c>
      <c r="Y203" s="289" t="s">
        <v>9718</v>
      </c>
      <c r="Z203" s="289" t="s">
        <v>9718</v>
      </c>
      <c r="AA203" s="289" t="s">
        <v>9718</v>
      </c>
      <c r="AB203" s="289" t="s">
        <v>9718</v>
      </c>
      <c r="AC203" s="289" t="s">
        <v>9718</v>
      </c>
      <c r="AD203" s="289" t="s">
        <v>9718</v>
      </c>
      <c r="AE203" s="289" t="s">
        <v>9718</v>
      </c>
      <c r="AF203" s="289" t="s">
        <v>9718</v>
      </c>
      <c r="AG203" s="289" t="s">
        <v>9718</v>
      </c>
      <c r="AH203" s="289" t="s">
        <v>9718</v>
      </c>
      <c r="AI203" s="289" t="s">
        <v>9718</v>
      </c>
      <c r="AJ203" s="289" t="s">
        <v>9718</v>
      </c>
      <c r="AK203" s="289" t="s">
        <v>9718</v>
      </c>
      <c r="AL203" s="289" t="s">
        <v>9718</v>
      </c>
      <c r="AM203" s="289" t="s">
        <v>9718</v>
      </c>
      <c r="AN203" s="289" t="s">
        <v>9718</v>
      </c>
      <c r="AO203" s="289" t="s">
        <v>9718</v>
      </c>
      <c r="AP203" s="289" t="s">
        <v>9718</v>
      </c>
      <c r="AQ203" s="289" t="s">
        <v>9718</v>
      </c>
      <c r="AR203" s="289" t="s">
        <v>9718</v>
      </c>
      <c r="AS203" s="289" t="s">
        <v>9718</v>
      </c>
      <c r="AT203" s="289" t="s">
        <v>9718</v>
      </c>
      <c r="AU203" s="289" t="s">
        <v>9718</v>
      </c>
      <c r="AV203" s="289">
        <v>3</v>
      </c>
      <c r="AW203" s="289">
        <v>3</v>
      </c>
      <c r="AX203" s="289">
        <v>3</v>
      </c>
      <c r="AY203" s="289">
        <v>3</v>
      </c>
      <c r="AZ203" s="289">
        <v>3</v>
      </c>
      <c r="BA203" s="289">
        <v>3</v>
      </c>
      <c r="BB203" s="289">
        <v>3</v>
      </c>
      <c r="BC203" s="289">
        <v>3</v>
      </c>
      <c r="BD203" s="289">
        <v>3</v>
      </c>
      <c r="BE203" s="289">
        <v>2.9</v>
      </c>
      <c r="BF203" s="289">
        <v>2.9</v>
      </c>
      <c r="BG203" s="289">
        <v>2.9</v>
      </c>
      <c r="BH203" s="289">
        <f>_xlfn.IFNA(VLOOKUP(C203,'INFORM Severity - hidden'!$C$5:$G$300,5,FALSE),"-")</f>
        <v>2.9</v>
      </c>
    </row>
    <row r="204" spans="1:60" x14ac:dyDescent="0.25">
      <c r="A204" t="s">
        <v>1496</v>
      </c>
      <c r="B204" t="s">
        <v>1494</v>
      </c>
      <c r="C204" t="s">
        <v>1495</v>
      </c>
      <c r="D204" s="289" t="str">
        <f t="shared" si="3"/>
        <v>Decreasing</v>
      </c>
      <c r="E204" s="289" t="s">
        <v>9718</v>
      </c>
      <c r="F204" s="289" t="s">
        <v>9718</v>
      </c>
      <c r="G204" s="289" t="s">
        <v>9718</v>
      </c>
      <c r="H204" s="289" t="s">
        <v>9718</v>
      </c>
      <c r="I204" s="289" t="s">
        <v>9718</v>
      </c>
      <c r="J204" s="289" t="s">
        <v>9718</v>
      </c>
      <c r="K204" s="289" t="s">
        <v>9718</v>
      </c>
      <c r="L204" s="289" t="s">
        <v>9718</v>
      </c>
      <c r="M204" s="289" t="s">
        <v>9718</v>
      </c>
      <c r="N204" s="289" t="s">
        <v>9718</v>
      </c>
      <c r="O204" s="289" t="s">
        <v>9718</v>
      </c>
      <c r="P204" s="289" t="s">
        <v>9718</v>
      </c>
      <c r="Q204" s="289" t="s">
        <v>9718</v>
      </c>
      <c r="R204" s="289" t="s">
        <v>9718</v>
      </c>
      <c r="S204" s="289" t="s">
        <v>9718</v>
      </c>
      <c r="T204" s="289" t="s">
        <v>9718</v>
      </c>
      <c r="U204" s="289" t="s">
        <v>9718</v>
      </c>
      <c r="V204" s="289" t="s">
        <v>9718</v>
      </c>
      <c r="W204" s="289" t="s">
        <v>9718</v>
      </c>
      <c r="X204" s="289" t="s">
        <v>9718</v>
      </c>
      <c r="Y204" s="289" t="s">
        <v>9718</v>
      </c>
      <c r="Z204" s="289" t="s">
        <v>9718</v>
      </c>
      <c r="AA204" s="289" t="s">
        <v>9718</v>
      </c>
      <c r="AB204" s="289" t="s">
        <v>9718</v>
      </c>
      <c r="AC204" s="289" t="s">
        <v>9718</v>
      </c>
      <c r="AD204" s="289" t="s">
        <v>9718</v>
      </c>
      <c r="AE204" s="289" t="s">
        <v>9718</v>
      </c>
      <c r="AF204" s="289" t="s">
        <v>9718</v>
      </c>
      <c r="AG204" s="289" t="s">
        <v>9718</v>
      </c>
      <c r="AH204" s="289" t="s">
        <v>9718</v>
      </c>
      <c r="AI204" s="289" t="s">
        <v>9718</v>
      </c>
      <c r="AJ204" s="289" t="s">
        <v>9718</v>
      </c>
      <c r="AK204" s="289" t="s">
        <v>9718</v>
      </c>
      <c r="AL204" s="289" t="s">
        <v>9718</v>
      </c>
      <c r="AM204" s="289" t="s">
        <v>9718</v>
      </c>
      <c r="AN204" s="289" t="s">
        <v>9718</v>
      </c>
      <c r="AO204" s="289" t="s">
        <v>9718</v>
      </c>
      <c r="AP204" s="289" t="s">
        <v>9718</v>
      </c>
      <c r="AQ204" s="289" t="s">
        <v>9718</v>
      </c>
      <c r="AR204" s="289" t="s">
        <v>9718</v>
      </c>
      <c r="AS204" s="289" t="s">
        <v>9718</v>
      </c>
      <c r="AT204" s="289" t="s">
        <v>9718</v>
      </c>
      <c r="AU204" s="289" t="s">
        <v>9718</v>
      </c>
      <c r="AV204" s="289">
        <v>2.6</v>
      </c>
      <c r="AW204" s="289">
        <v>2.6</v>
      </c>
      <c r="AX204" s="289">
        <v>2.7</v>
      </c>
      <c r="AY204" s="289">
        <v>2.7</v>
      </c>
      <c r="AZ204" s="289">
        <v>2.7</v>
      </c>
      <c r="BA204" s="289">
        <v>2.7</v>
      </c>
      <c r="BB204" s="289">
        <v>2.8</v>
      </c>
      <c r="BC204" s="289">
        <v>2.8</v>
      </c>
      <c r="BD204" s="289">
        <v>2.7</v>
      </c>
      <c r="BE204" s="289">
        <v>2.5</v>
      </c>
      <c r="BF204" s="289">
        <v>2.5</v>
      </c>
      <c r="BG204" s="289">
        <v>2.5</v>
      </c>
      <c r="BH204" s="289">
        <f>_xlfn.IFNA(VLOOKUP(C204,'INFORM Severity - hidden'!$C$5:$G$300,5,FALSE),"-")</f>
        <v>2.5</v>
      </c>
    </row>
    <row r="205" spans="1:60" x14ac:dyDescent="0.25">
      <c r="A205" t="s">
        <v>658</v>
      </c>
      <c r="B205" t="s">
        <v>656</v>
      </c>
      <c r="C205" t="s">
        <v>657</v>
      </c>
      <c r="D205" s="289" t="str">
        <f t="shared" si="3"/>
        <v>Decreasing</v>
      </c>
      <c r="E205" s="289" t="s">
        <v>9718</v>
      </c>
      <c r="F205" s="289" t="s">
        <v>9718</v>
      </c>
      <c r="G205" s="289" t="s">
        <v>9718</v>
      </c>
      <c r="H205" s="289">
        <v>3.5</v>
      </c>
      <c r="I205" s="289">
        <v>3.5</v>
      </c>
      <c r="J205" s="289">
        <v>3.5</v>
      </c>
      <c r="K205" s="289">
        <v>3.5</v>
      </c>
      <c r="L205" s="289">
        <v>3.5</v>
      </c>
      <c r="M205" s="289">
        <v>3.5</v>
      </c>
      <c r="N205" s="289">
        <v>3.7</v>
      </c>
      <c r="O205" s="289">
        <v>3.7</v>
      </c>
      <c r="P205" s="289">
        <v>3.7</v>
      </c>
      <c r="Q205" s="289">
        <v>3.7</v>
      </c>
      <c r="R205" s="289">
        <v>3.7</v>
      </c>
      <c r="S205" s="289">
        <v>3.7</v>
      </c>
      <c r="T205" s="289">
        <v>3.7</v>
      </c>
      <c r="U205" s="289">
        <v>3.7</v>
      </c>
      <c r="V205" s="289">
        <v>3.4</v>
      </c>
      <c r="W205" s="289">
        <v>3.4</v>
      </c>
      <c r="X205" s="289">
        <v>3.4</v>
      </c>
      <c r="Y205" s="289">
        <v>3.4</v>
      </c>
      <c r="Z205" s="289">
        <v>3.3</v>
      </c>
      <c r="AA205" s="289">
        <v>3.6</v>
      </c>
      <c r="AB205" s="289">
        <v>3.6</v>
      </c>
      <c r="AC205" s="289">
        <v>3.6</v>
      </c>
      <c r="AD205" s="289">
        <v>3.6</v>
      </c>
      <c r="AE205" s="289">
        <v>3.6</v>
      </c>
      <c r="AF205" s="289">
        <v>3.6</v>
      </c>
      <c r="AG205" s="289">
        <v>3.6</v>
      </c>
      <c r="AH205" s="289">
        <v>3.7</v>
      </c>
      <c r="AI205" s="289">
        <v>3.7</v>
      </c>
      <c r="AJ205" s="289">
        <v>3.7</v>
      </c>
      <c r="AK205" s="289">
        <v>3.7</v>
      </c>
      <c r="AL205" s="289">
        <v>3.7</v>
      </c>
      <c r="AM205" s="289">
        <v>3.4</v>
      </c>
      <c r="AN205" s="289">
        <v>3.5</v>
      </c>
      <c r="AO205" s="289">
        <v>3.8</v>
      </c>
      <c r="AP205" s="289">
        <v>3.8</v>
      </c>
      <c r="AQ205" s="289">
        <v>3.9</v>
      </c>
      <c r="AR205" s="289">
        <v>3.9</v>
      </c>
      <c r="AS205" s="289">
        <v>3.9</v>
      </c>
      <c r="AT205" s="289">
        <v>3.8</v>
      </c>
      <c r="AU205" s="289">
        <v>3.8</v>
      </c>
      <c r="AV205" s="289">
        <v>3.8</v>
      </c>
      <c r="AW205" s="289">
        <v>3.8</v>
      </c>
      <c r="AX205" s="289">
        <v>3.8</v>
      </c>
      <c r="AY205" s="289">
        <v>3.8</v>
      </c>
      <c r="AZ205" s="289">
        <v>3.8</v>
      </c>
      <c r="BA205" s="289">
        <v>3.9</v>
      </c>
      <c r="BB205" s="289">
        <v>3.9</v>
      </c>
      <c r="BC205" s="289">
        <v>3.9</v>
      </c>
      <c r="BD205" s="289">
        <v>3.9</v>
      </c>
      <c r="BE205" s="289">
        <v>3.8</v>
      </c>
      <c r="BF205" s="289">
        <v>3.8</v>
      </c>
      <c r="BG205" s="289">
        <v>3.8</v>
      </c>
      <c r="BH205" s="289">
        <f>_xlfn.IFNA(VLOOKUP(C205,'INFORM Severity - hidden'!$C$5:$G$300,5,FALSE),"-")</f>
        <v>3.8</v>
      </c>
    </row>
    <row r="206" spans="1:60" x14ac:dyDescent="0.25">
      <c r="A206" t="s">
        <v>1904</v>
      </c>
      <c r="B206" t="s">
        <v>1902</v>
      </c>
      <c r="C206" t="s">
        <v>1903</v>
      </c>
      <c r="D206" s="289" t="str">
        <f t="shared" si="3"/>
        <v>Increasing</v>
      </c>
      <c r="E206" s="289" t="s">
        <v>9718</v>
      </c>
      <c r="F206" s="289" t="s">
        <v>9718</v>
      </c>
      <c r="G206" s="289" t="s">
        <v>9718</v>
      </c>
      <c r="H206" s="289" t="s">
        <v>9718</v>
      </c>
      <c r="I206" s="289" t="s">
        <v>9718</v>
      </c>
      <c r="J206" s="289" t="s">
        <v>9718</v>
      </c>
      <c r="K206" s="289" t="s">
        <v>9718</v>
      </c>
      <c r="L206" s="289" t="s">
        <v>9718</v>
      </c>
      <c r="M206" s="289" t="s">
        <v>9718</v>
      </c>
      <c r="N206" s="289" t="s">
        <v>9718</v>
      </c>
      <c r="O206" s="289" t="s">
        <v>9718</v>
      </c>
      <c r="P206" s="289" t="s">
        <v>9718</v>
      </c>
      <c r="Q206" s="289" t="s">
        <v>9718</v>
      </c>
      <c r="R206" s="289">
        <v>3.5</v>
      </c>
      <c r="S206" s="289">
        <v>3.5</v>
      </c>
      <c r="T206" s="289">
        <v>3.5</v>
      </c>
      <c r="U206" s="289">
        <v>3.5</v>
      </c>
      <c r="V206" s="289">
        <v>3.5</v>
      </c>
      <c r="W206" s="289">
        <v>3.5</v>
      </c>
      <c r="X206" s="289">
        <v>3.5</v>
      </c>
      <c r="Y206" s="289">
        <v>3.5</v>
      </c>
      <c r="Z206" s="289">
        <v>3.5</v>
      </c>
      <c r="AA206" s="289">
        <v>3.5</v>
      </c>
      <c r="AB206" s="289">
        <v>3.5</v>
      </c>
      <c r="AC206" s="289">
        <v>3.5</v>
      </c>
      <c r="AD206" s="289">
        <v>3.5</v>
      </c>
      <c r="AE206" s="289">
        <v>3.5</v>
      </c>
      <c r="AF206" s="289">
        <v>3.6</v>
      </c>
      <c r="AG206" s="289">
        <v>3.6</v>
      </c>
      <c r="AH206" s="289">
        <v>3.9</v>
      </c>
      <c r="AI206" s="289">
        <v>3.6</v>
      </c>
      <c r="AJ206" s="289">
        <v>3.6</v>
      </c>
      <c r="AK206" s="289">
        <v>3.6</v>
      </c>
      <c r="AL206" s="289">
        <v>3.5</v>
      </c>
      <c r="AM206" s="289">
        <v>3.6</v>
      </c>
      <c r="AN206" s="289">
        <v>3.6</v>
      </c>
      <c r="AO206" s="289">
        <v>3.6</v>
      </c>
      <c r="AP206" s="289">
        <v>3.6</v>
      </c>
      <c r="AQ206" s="289">
        <v>3.5</v>
      </c>
      <c r="AR206" s="289">
        <v>3.5</v>
      </c>
      <c r="AS206" s="289">
        <v>3.4</v>
      </c>
      <c r="AT206" s="289">
        <v>3.4</v>
      </c>
      <c r="AU206" s="289">
        <v>3.4</v>
      </c>
      <c r="AV206" s="289">
        <v>3.4</v>
      </c>
      <c r="AW206" s="289">
        <v>3.4</v>
      </c>
      <c r="AX206" s="289">
        <v>3.5</v>
      </c>
      <c r="AY206" s="289">
        <v>3.5</v>
      </c>
      <c r="AZ206" s="289">
        <v>3.5</v>
      </c>
      <c r="BA206" s="289">
        <v>3.6</v>
      </c>
      <c r="BB206" s="289">
        <v>3.7</v>
      </c>
      <c r="BC206" s="289">
        <v>3.6</v>
      </c>
      <c r="BD206" s="289">
        <v>3.6</v>
      </c>
      <c r="BE206" s="289">
        <v>3.6</v>
      </c>
      <c r="BF206" s="289">
        <v>3.7</v>
      </c>
      <c r="BG206" s="289">
        <v>3.7</v>
      </c>
      <c r="BH206" s="289">
        <f>_xlfn.IFNA(VLOOKUP(C206,'INFORM Severity - hidden'!$C$5:$G$300,5,FALSE),"-")</f>
        <v>3.7</v>
      </c>
    </row>
    <row r="207" spans="1:60" x14ac:dyDescent="0.25">
      <c r="A207" t="s">
        <v>1081</v>
      </c>
      <c r="B207" t="s">
        <v>1079</v>
      </c>
      <c r="C207" t="s">
        <v>1080</v>
      </c>
      <c r="D207" s="289" t="str">
        <f t="shared" si="3"/>
        <v>Increasing</v>
      </c>
      <c r="E207" s="289" t="s">
        <v>9718</v>
      </c>
      <c r="F207" s="289" t="s">
        <v>9718</v>
      </c>
      <c r="G207" s="289" t="s">
        <v>9718</v>
      </c>
      <c r="H207" s="289" t="s">
        <v>9718</v>
      </c>
      <c r="I207" s="289" t="s">
        <v>9718</v>
      </c>
      <c r="J207" s="289" t="s">
        <v>9718</v>
      </c>
      <c r="K207" s="289" t="s">
        <v>9718</v>
      </c>
      <c r="L207" s="289" t="s">
        <v>9718</v>
      </c>
      <c r="M207" s="289" t="s">
        <v>9718</v>
      </c>
      <c r="N207" s="289" t="s">
        <v>9718</v>
      </c>
      <c r="O207" s="289" t="s">
        <v>9718</v>
      </c>
      <c r="P207" s="289" t="s">
        <v>9718</v>
      </c>
      <c r="Q207" s="289" t="s">
        <v>9718</v>
      </c>
      <c r="R207" s="289" t="s">
        <v>9718</v>
      </c>
      <c r="S207" s="289" t="s">
        <v>9718</v>
      </c>
      <c r="T207" s="289" t="s">
        <v>9718</v>
      </c>
      <c r="U207" s="289" t="s">
        <v>9718</v>
      </c>
      <c r="V207" s="289" t="s">
        <v>9718</v>
      </c>
      <c r="W207" s="289" t="s">
        <v>9718</v>
      </c>
      <c r="X207" s="289" t="s">
        <v>9718</v>
      </c>
      <c r="Y207" s="289" t="s">
        <v>9718</v>
      </c>
      <c r="Z207" s="289" t="s">
        <v>9718</v>
      </c>
      <c r="AA207" s="289" t="s">
        <v>9718</v>
      </c>
      <c r="AB207" s="289" t="s">
        <v>9718</v>
      </c>
      <c r="AC207" s="289" t="s">
        <v>9718</v>
      </c>
      <c r="AD207" s="289" t="s">
        <v>9718</v>
      </c>
      <c r="AE207" s="289" t="s">
        <v>9718</v>
      </c>
      <c r="AF207" s="289" t="s">
        <v>9718</v>
      </c>
      <c r="AG207" s="289" t="s">
        <v>9718</v>
      </c>
      <c r="AH207" s="289" t="s">
        <v>9718</v>
      </c>
      <c r="AI207" s="289" t="s">
        <v>9718</v>
      </c>
      <c r="AJ207" s="289" t="s">
        <v>9718</v>
      </c>
      <c r="AK207" s="289" t="s">
        <v>9718</v>
      </c>
      <c r="AL207" s="289" t="s">
        <v>9718</v>
      </c>
      <c r="AM207" s="289" t="s">
        <v>9718</v>
      </c>
      <c r="AN207" s="289" t="s">
        <v>9718</v>
      </c>
      <c r="AO207" s="289" t="s">
        <v>9718</v>
      </c>
      <c r="AP207" s="289" t="s">
        <v>9718</v>
      </c>
      <c r="AQ207" s="289" t="s">
        <v>9718</v>
      </c>
      <c r="AR207" s="289" t="s">
        <v>9718</v>
      </c>
      <c r="AS207" s="289" t="s">
        <v>9718</v>
      </c>
      <c r="AT207" s="289">
        <v>1.8</v>
      </c>
      <c r="AU207" s="289">
        <v>1.8</v>
      </c>
      <c r="AV207" s="289">
        <v>1.8</v>
      </c>
      <c r="AW207" s="289">
        <v>1.8</v>
      </c>
      <c r="AX207" s="289">
        <v>1.8</v>
      </c>
      <c r="AY207" s="289">
        <v>1.8</v>
      </c>
      <c r="AZ207" s="289">
        <v>1.8</v>
      </c>
      <c r="BA207" s="289">
        <v>1.8</v>
      </c>
      <c r="BB207" s="289">
        <v>1.8</v>
      </c>
      <c r="BC207" s="289">
        <v>1.8</v>
      </c>
      <c r="BD207" s="289">
        <v>1.8</v>
      </c>
      <c r="BE207" s="289">
        <v>2</v>
      </c>
      <c r="BF207" s="289">
        <v>2</v>
      </c>
      <c r="BG207" s="289">
        <v>2.4</v>
      </c>
      <c r="BH207" s="289">
        <f>_xlfn.IFNA(VLOOKUP(C207,'INFORM Severity - hidden'!$C$5:$G$300,5,FALSE),"-")</f>
        <v>2.4</v>
      </c>
    </row>
    <row r="208" spans="1:60" x14ac:dyDescent="0.25">
      <c r="A208" t="s">
        <v>1281</v>
      </c>
      <c r="B208" t="s">
        <v>1279</v>
      </c>
      <c r="C208" t="s">
        <v>1280</v>
      </c>
      <c r="D208" s="289" t="str">
        <f t="shared" si="3"/>
        <v>Decreasing</v>
      </c>
      <c r="E208" s="289" t="s">
        <v>9718</v>
      </c>
      <c r="F208" s="289" t="s">
        <v>9718</v>
      </c>
      <c r="G208" s="289" t="s">
        <v>9718</v>
      </c>
      <c r="H208" s="289" t="s">
        <v>9718</v>
      </c>
      <c r="I208" s="289" t="s">
        <v>9718</v>
      </c>
      <c r="J208" s="289" t="s">
        <v>9718</v>
      </c>
      <c r="K208" s="289" t="s">
        <v>9718</v>
      </c>
      <c r="L208" s="289" t="s">
        <v>9718</v>
      </c>
      <c r="M208" s="289" t="s">
        <v>9718</v>
      </c>
      <c r="N208" s="289" t="s">
        <v>9718</v>
      </c>
      <c r="O208" s="289" t="s">
        <v>9718</v>
      </c>
      <c r="P208" s="289" t="s">
        <v>9718</v>
      </c>
      <c r="Q208" s="289" t="s">
        <v>9718</v>
      </c>
      <c r="R208" s="289" t="s">
        <v>9718</v>
      </c>
      <c r="S208" s="289" t="s">
        <v>9718</v>
      </c>
      <c r="T208" s="289" t="s">
        <v>9718</v>
      </c>
      <c r="U208" s="289" t="s">
        <v>9718</v>
      </c>
      <c r="V208" s="289" t="s">
        <v>9718</v>
      </c>
      <c r="W208" s="289" t="s">
        <v>9718</v>
      </c>
      <c r="X208" s="289" t="s">
        <v>9718</v>
      </c>
      <c r="Y208" s="289" t="s">
        <v>9718</v>
      </c>
      <c r="Z208" s="289" t="s">
        <v>9718</v>
      </c>
      <c r="AA208" s="289" t="s">
        <v>9718</v>
      </c>
      <c r="AB208" s="289" t="s">
        <v>9718</v>
      </c>
      <c r="AC208" s="289" t="s">
        <v>9718</v>
      </c>
      <c r="AD208" s="289" t="s">
        <v>9718</v>
      </c>
      <c r="AE208" s="289" t="s">
        <v>9718</v>
      </c>
      <c r="AF208" s="289" t="s">
        <v>9718</v>
      </c>
      <c r="AG208" s="289" t="s">
        <v>9718</v>
      </c>
      <c r="AH208" s="289" t="s">
        <v>9718</v>
      </c>
      <c r="AI208" s="289" t="s">
        <v>9718</v>
      </c>
      <c r="AJ208" s="289" t="s">
        <v>9718</v>
      </c>
      <c r="AK208" s="289" t="s">
        <v>9718</v>
      </c>
      <c r="AL208" s="289" t="s">
        <v>9718</v>
      </c>
      <c r="AM208" s="289" t="s">
        <v>9718</v>
      </c>
      <c r="AN208" s="289" t="s">
        <v>9718</v>
      </c>
      <c r="AO208" s="289" t="s">
        <v>9718</v>
      </c>
      <c r="AP208" s="289" t="s">
        <v>9718</v>
      </c>
      <c r="AQ208" s="289">
        <v>3.9</v>
      </c>
      <c r="AR208" s="289">
        <v>3.9</v>
      </c>
      <c r="AS208" s="289">
        <v>3.8</v>
      </c>
      <c r="AT208" s="289">
        <v>3.8</v>
      </c>
      <c r="AU208" s="289">
        <v>3.8</v>
      </c>
      <c r="AV208" s="289">
        <v>3.8</v>
      </c>
      <c r="AW208" s="289">
        <v>4.0999999999999996</v>
      </c>
      <c r="AX208" s="289">
        <v>4.0999999999999996</v>
      </c>
      <c r="AY208" s="289">
        <v>4.2</v>
      </c>
      <c r="AZ208" s="289">
        <v>4.4000000000000004</v>
      </c>
      <c r="BA208" s="289">
        <v>4.4000000000000004</v>
      </c>
      <c r="BB208" s="289">
        <v>4.4000000000000004</v>
      </c>
      <c r="BC208" s="289">
        <v>4.4000000000000004</v>
      </c>
      <c r="BD208" s="289">
        <v>4.4000000000000004</v>
      </c>
      <c r="BE208" s="289">
        <v>4.4000000000000004</v>
      </c>
      <c r="BF208" s="289">
        <v>4.2</v>
      </c>
      <c r="BG208" s="289">
        <v>4.2</v>
      </c>
      <c r="BH208" s="289">
        <f>_xlfn.IFNA(VLOOKUP(C208,'INFORM Severity - hidden'!$C$5:$G$300,5,FALSE),"-")</f>
        <v>4.2</v>
      </c>
    </row>
    <row r="209" spans="1:60" x14ac:dyDescent="0.25">
      <c r="A209" t="s">
        <v>4071</v>
      </c>
      <c r="B209" t="s">
        <v>4069</v>
      </c>
      <c r="C209" t="s">
        <v>4070</v>
      </c>
      <c r="D209" s="289" t="str">
        <f t="shared" si="3"/>
        <v>Increasing</v>
      </c>
      <c r="E209" s="289" t="s">
        <v>9718</v>
      </c>
      <c r="F209" s="289" t="s">
        <v>9718</v>
      </c>
      <c r="G209" s="289" t="s">
        <v>9718</v>
      </c>
      <c r="H209" s="289" t="s">
        <v>9718</v>
      </c>
      <c r="I209" s="289" t="s">
        <v>9718</v>
      </c>
      <c r="J209" s="289" t="s">
        <v>9718</v>
      </c>
      <c r="K209" s="289" t="s">
        <v>9718</v>
      </c>
      <c r="L209" s="289" t="s">
        <v>9718</v>
      </c>
      <c r="M209" s="289" t="s">
        <v>9718</v>
      </c>
      <c r="N209" s="289" t="s">
        <v>9718</v>
      </c>
      <c r="O209" s="289" t="s">
        <v>9718</v>
      </c>
      <c r="P209" s="289" t="s">
        <v>9718</v>
      </c>
      <c r="Q209" s="289" t="s">
        <v>9718</v>
      </c>
      <c r="R209" s="289" t="s">
        <v>9718</v>
      </c>
      <c r="S209" s="289" t="s">
        <v>9718</v>
      </c>
      <c r="T209" s="289" t="s">
        <v>9718</v>
      </c>
      <c r="U209" s="289" t="s">
        <v>9718</v>
      </c>
      <c r="V209" s="289" t="s">
        <v>9718</v>
      </c>
      <c r="W209" s="289" t="s">
        <v>9718</v>
      </c>
      <c r="X209" s="289" t="s">
        <v>9718</v>
      </c>
      <c r="Y209" s="289" t="s">
        <v>9718</v>
      </c>
      <c r="Z209" s="289" t="s">
        <v>9718</v>
      </c>
      <c r="AA209" s="289" t="s">
        <v>9718</v>
      </c>
      <c r="AB209" s="289" t="s">
        <v>9718</v>
      </c>
      <c r="AC209" s="289" t="s">
        <v>9718</v>
      </c>
      <c r="AD209" s="289" t="s">
        <v>9718</v>
      </c>
      <c r="AE209" s="289" t="s">
        <v>9718</v>
      </c>
      <c r="AF209" s="289" t="s">
        <v>9718</v>
      </c>
      <c r="AG209" s="289" t="s">
        <v>9718</v>
      </c>
      <c r="AH209" s="289" t="s">
        <v>9718</v>
      </c>
      <c r="AI209" s="289" t="s">
        <v>9718</v>
      </c>
      <c r="AJ209" s="289" t="s">
        <v>9718</v>
      </c>
      <c r="AK209" s="289" t="s">
        <v>9718</v>
      </c>
      <c r="AL209" s="289" t="s">
        <v>9718</v>
      </c>
      <c r="AM209" s="289" t="s">
        <v>9718</v>
      </c>
      <c r="AN209" s="289" t="s">
        <v>9718</v>
      </c>
      <c r="AO209" s="289" t="s">
        <v>9718</v>
      </c>
      <c r="AP209" s="289" t="s">
        <v>9718</v>
      </c>
      <c r="AQ209" s="289" t="s">
        <v>9718</v>
      </c>
      <c r="AR209" s="289" t="s">
        <v>9718</v>
      </c>
      <c r="AS209" s="289" t="s">
        <v>9718</v>
      </c>
      <c r="AT209" s="289" t="s">
        <v>9718</v>
      </c>
      <c r="AU209" s="289" t="s">
        <v>9718</v>
      </c>
      <c r="AV209" s="289" t="s">
        <v>9718</v>
      </c>
      <c r="AW209" s="289" t="s">
        <v>9718</v>
      </c>
      <c r="AX209" s="289" t="s">
        <v>9718</v>
      </c>
      <c r="AY209" s="289" t="s">
        <v>9718</v>
      </c>
      <c r="AZ209" s="289" t="s">
        <v>9718</v>
      </c>
      <c r="BA209" s="289" t="s">
        <v>9718</v>
      </c>
      <c r="BB209" s="289" t="s">
        <v>9718</v>
      </c>
      <c r="BC209" s="289">
        <v>3.7</v>
      </c>
      <c r="BD209" s="289">
        <v>3.7</v>
      </c>
      <c r="BE209" s="289">
        <v>3.8</v>
      </c>
      <c r="BF209" s="289">
        <v>4</v>
      </c>
      <c r="BG209" s="289">
        <v>4</v>
      </c>
      <c r="BH209" s="289">
        <f>_xlfn.IFNA(VLOOKUP(C209,'INFORM Severity - hidden'!$C$5:$G$300,5,FALSE),"-")</f>
        <v>4</v>
      </c>
    </row>
    <row r="210" spans="1:60" x14ac:dyDescent="0.25">
      <c r="A210" t="s">
        <v>1444</v>
      </c>
      <c r="B210" t="s">
        <v>1442</v>
      </c>
      <c r="C210" t="s">
        <v>1443</v>
      </c>
      <c r="D210" s="289" t="str">
        <f t="shared" si="3"/>
        <v>Increasing</v>
      </c>
      <c r="E210" s="289" t="s">
        <v>9718</v>
      </c>
      <c r="F210" s="289" t="s">
        <v>9718</v>
      </c>
      <c r="G210" s="289" t="s">
        <v>9718</v>
      </c>
      <c r="H210" s="289" t="s">
        <v>9718</v>
      </c>
      <c r="I210" s="289" t="s">
        <v>9718</v>
      </c>
      <c r="J210" s="289" t="s">
        <v>9718</v>
      </c>
      <c r="K210" s="289" t="s">
        <v>9718</v>
      </c>
      <c r="L210" s="289" t="s">
        <v>9718</v>
      </c>
      <c r="M210" s="289" t="s">
        <v>9718</v>
      </c>
      <c r="N210" s="289" t="s">
        <v>9718</v>
      </c>
      <c r="O210" s="289" t="s">
        <v>9718</v>
      </c>
      <c r="P210" s="289" t="s">
        <v>9718</v>
      </c>
      <c r="Q210" s="289" t="s">
        <v>9718</v>
      </c>
      <c r="R210" s="289" t="s">
        <v>9718</v>
      </c>
      <c r="S210" s="289" t="s">
        <v>9718</v>
      </c>
      <c r="T210" s="289" t="s">
        <v>9718</v>
      </c>
      <c r="U210" s="289" t="s">
        <v>9718</v>
      </c>
      <c r="V210" s="289" t="s">
        <v>9718</v>
      </c>
      <c r="W210" s="289" t="s">
        <v>9718</v>
      </c>
      <c r="X210" s="289" t="s">
        <v>9718</v>
      </c>
      <c r="Y210" s="289" t="s">
        <v>9718</v>
      </c>
      <c r="Z210" s="289" t="s">
        <v>9718</v>
      </c>
      <c r="AA210" s="289" t="s">
        <v>9718</v>
      </c>
      <c r="AB210" s="289" t="s">
        <v>9718</v>
      </c>
      <c r="AC210" s="289" t="s">
        <v>9718</v>
      </c>
      <c r="AD210" s="289" t="s">
        <v>9718</v>
      </c>
      <c r="AE210" s="289" t="s">
        <v>9718</v>
      </c>
      <c r="AF210" s="289" t="s">
        <v>9718</v>
      </c>
      <c r="AG210" s="289" t="s">
        <v>9718</v>
      </c>
      <c r="AH210" s="289" t="s">
        <v>9718</v>
      </c>
      <c r="AI210" s="289" t="s">
        <v>9718</v>
      </c>
      <c r="AJ210" s="289" t="s">
        <v>9718</v>
      </c>
      <c r="AK210" s="289" t="s">
        <v>9718</v>
      </c>
      <c r="AL210" s="289" t="s">
        <v>9718</v>
      </c>
      <c r="AM210" s="289" t="s">
        <v>9718</v>
      </c>
      <c r="AN210" s="289" t="s">
        <v>9718</v>
      </c>
      <c r="AO210" s="289" t="s">
        <v>9718</v>
      </c>
      <c r="AP210" s="289" t="s">
        <v>9718</v>
      </c>
      <c r="AQ210" s="289">
        <v>1</v>
      </c>
      <c r="AR210" s="289">
        <v>1</v>
      </c>
      <c r="AS210" s="289">
        <v>1</v>
      </c>
      <c r="AT210" s="289">
        <v>1</v>
      </c>
      <c r="AU210" s="289">
        <v>2.2999999999999998</v>
      </c>
      <c r="AV210" s="289">
        <v>2.4</v>
      </c>
      <c r="AW210" s="289">
        <v>2.5</v>
      </c>
      <c r="AX210" s="289">
        <v>2.5</v>
      </c>
      <c r="AY210" s="289">
        <v>2.5</v>
      </c>
      <c r="AZ210" s="289">
        <v>1.4</v>
      </c>
      <c r="BA210" s="289">
        <v>1.4</v>
      </c>
      <c r="BB210" s="289">
        <v>1.4</v>
      </c>
      <c r="BC210" s="289">
        <v>1.4</v>
      </c>
      <c r="BD210" s="289">
        <v>1.4</v>
      </c>
      <c r="BE210" s="289">
        <v>1.4</v>
      </c>
      <c r="BF210" s="289">
        <v>1.4</v>
      </c>
      <c r="BG210" s="289">
        <v>1.5</v>
      </c>
      <c r="BH210" s="289">
        <f>_xlfn.IFNA(VLOOKUP(C210,'INFORM Severity - hidden'!$C$5:$G$300,5,FALSE),"-")</f>
        <v>1.5</v>
      </c>
    </row>
    <row r="211" spans="1:60" x14ac:dyDescent="0.25">
      <c r="A211" t="s">
        <v>8985</v>
      </c>
      <c r="B211" t="s">
        <v>8983</v>
      </c>
      <c r="C211" t="s">
        <v>8984</v>
      </c>
      <c r="D211" s="289" t="str">
        <f t="shared" si="3"/>
        <v>-</v>
      </c>
      <c r="E211" s="289" t="s">
        <v>9718</v>
      </c>
      <c r="F211" s="289" t="s">
        <v>9718</v>
      </c>
      <c r="G211" s="289" t="s">
        <v>9718</v>
      </c>
      <c r="H211" s="289" t="s">
        <v>9718</v>
      </c>
      <c r="I211" s="289" t="s">
        <v>9718</v>
      </c>
      <c r="J211" s="289" t="s">
        <v>9718</v>
      </c>
      <c r="K211" s="289" t="s">
        <v>9718</v>
      </c>
      <c r="L211" s="289" t="s">
        <v>9718</v>
      </c>
      <c r="M211" s="289" t="s">
        <v>9718</v>
      </c>
      <c r="N211" s="289" t="s">
        <v>9718</v>
      </c>
      <c r="O211" s="289" t="s">
        <v>9718</v>
      </c>
      <c r="P211" s="289" t="s">
        <v>9718</v>
      </c>
      <c r="Q211" s="289" t="s">
        <v>9718</v>
      </c>
      <c r="R211" s="289" t="s">
        <v>9718</v>
      </c>
      <c r="S211" s="289" t="s">
        <v>9718</v>
      </c>
      <c r="T211" s="289" t="s">
        <v>9718</v>
      </c>
      <c r="U211" s="289" t="s">
        <v>9718</v>
      </c>
      <c r="V211" s="289" t="s">
        <v>9718</v>
      </c>
      <c r="W211" s="289" t="s">
        <v>9718</v>
      </c>
      <c r="X211" s="289" t="s">
        <v>9718</v>
      </c>
      <c r="Y211" s="289" t="s">
        <v>9718</v>
      </c>
      <c r="Z211" s="289" t="s">
        <v>9718</v>
      </c>
      <c r="AA211" s="289" t="s">
        <v>9718</v>
      </c>
      <c r="AB211" s="289" t="s">
        <v>9718</v>
      </c>
      <c r="AC211" s="289" t="s">
        <v>9718</v>
      </c>
      <c r="AD211" s="289" t="s">
        <v>9718</v>
      </c>
      <c r="AE211" s="289" t="s">
        <v>9718</v>
      </c>
      <c r="AF211" s="289" t="s">
        <v>9718</v>
      </c>
      <c r="AG211" s="289" t="s">
        <v>9718</v>
      </c>
      <c r="AH211" s="289" t="s">
        <v>9718</v>
      </c>
      <c r="AI211" s="289" t="s">
        <v>9718</v>
      </c>
      <c r="AJ211" s="289" t="s">
        <v>9718</v>
      </c>
      <c r="AK211" s="289" t="s">
        <v>9718</v>
      </c>
      <c r="AL211" s="289" t="s">
        <v>9718</v>
      </c>
      <c r="AM211" s="289" t="s">
        <v>9718</v>
      </c>
      <c r="AN211" s="289" t="s">
        <v>9718</v>
      </c>
      <c r="AO211" s="289" t="s">
        <v>9718</v>
      </c>
      <c r="AP211" s="289" t="s">
        <v>9718</v>
      </c>
      <c r="AQ211" s="289" t="s">
        <v>9718</v>
      </c>
      <c r="AR211" s="289" t="s">
        <v>9718</v>
      </c>
      <c r="AS211" s="289" t="s">
        <v>9718</v>
      </c>
      <c r="AT211" s="289" t="s">
        <v>9718</v>
      </c>
      <c r="AU211" s="289" t="s">
        <v>9718</v>
      </c>
      <c r="AV211" s="289" t="s">
        <v>9718</v>
      </c>
      <c r="AW211" s="289" t="s">
        <v>9718</v>
      </c>
      <c r="AX211" s="289" t="s">
        <v>9718</v>
      </c>
      <c r="AY211" s="289" t="s">
        <v>9718</v>
      </c>
      <c r="AZ211" s="289" t="s">
        <v>9718</v>
      </c>
      <c r="BA211" s="289" t="s">
        <v>9718</v>
      </c>
      <c r="BB211" s="289" t="s">
        <v>9718</v>
      </c>
      <c r="BC211" s="289" t="s">
        <v>9718</v>
      </c>
      <c r="BD211" s="289" t="s">
        <v>9718</v>
      </c>
      <c r="BE211" s="289" t="s">
        <v>9718</v>
      </c>
      <c r="BF211" s="289" t="s">
        <v>9718</v>
      </c>
      <c r="BG211" s="289" t="s">
        <v>9718</v>
      </c>
      <c r="BH211" s="289">
        <f>_xlfn.IFNA(VLOOKUP(C211,'INFORM Severity - hidden'!$C$5:$G$300,5,FALSE),"-")</f>
        <v>3.2</v>
      </c>
    </row>
    <row r="212" spans="1:60" x14ac:dyDescent="0.25">
      <c r="A212" t="s">
        <v>393</v>
      </c>
      <c r="B212" t="s">
        <v>391</v>
      </c>
      <c r="C212" t="s">
        <v>392</v>
      </c>
      <c r="D212" s="289" t="str">
        <f t="shared" si="3"/>
        <v>Stable</v>
      </c>
      <c r="E212" s="289" t="s">
        <v>9718</v>
      </c>
      <c r="F212" s="289">
        <v>1.4</v>
      </c>
      <c r="G212" s="289">
        <v>1.4</v>
      </c>
      <c r="H212" s="289">
        <v>1.6</v>
      </c>
      <c r="I212" s="289">
        <v>1.6</v>
      </c>
      <c r="J212" s="289">
        <v>1.6</v>
      </c>
      <c r="K212" s="289">
        <v>1.6</v>
      </c>
      <c r="L212" s="289">
        <v>1.6</v>
      </c>
      <c r="M212" s="289">
        <v>1.6</v>
      </c>
      <c r="N212" s="289">
        <v>2.2999999999999998</v>
      </c>
      <c r="O212" s="289">
        <v>2.2999999999999998</v>
      </c>
      <c r="P212" s="289">
        <v>2.2999999999999998</v>
      </c>
      <c r="Q212" s="289">
        <v>2.2999999999999998</v>
      </c>
      <c r="R212" s="289">
        <v>2.2999999999999998</v>
      </c>
      <c r="S212" s="289">
        <v>2</v>
      </c>
      <c r="T212" s="289">
        <v>2</v>
      </c>
      <c r="U212" s="289">
        <v>1.8</v>
      </c>
      <c r="V212" s="289">
        <v>1.9</v>
      </c>
      <c r="W212" s="289">
        <v>1.9</v>
      </c>
      <c r="X212" s="289">
        <v>1.9</v>
      </c>
      <c r="Y212" s="289">
        <v>1.8</v>
      </c>
      <c r="Z212" s="289">
        <v>1.9</v>
      </c>
      <c r="AA212" s="289">
        <v>2</v>
      </c>
      <c r="AB212" s="289">
        <v>2</v>
      </c>
      <c r="AC212" s="289">
        <v>1.9</v>
      </c>
      <c r="AD212" s="289">
        <v>1.9</v>
      </c>
      <c r="AE212" s="289">
        <v>1.9</v>
      </c>
      <c r="AF212" s="289">
        <v>2</v>
      </c>
      <c r="AG212" s="289">
        <v>2</v>
      </c>
      <c r="AH212" s="289">
        <v>2</v>
      </c>
      <c r="AI212" s="289">
        <v>2</v>
      </c>
      <c r="AJ212" s="289">
        <v>2</v>
      </c>
      <c r="AK212" s="289">
        <v>2</v>
      </c>
      <c r="AL212" s="289">
        <v>2</v>
      </c>
      <c r="AM212" s="289">
        <v>2</v>
      </c>
      <c r="AN212" s="289">
        <v>2</v>
      </c>
      <c r="AO212" s="289">
        <v>2</v>
      </c>
      <c r="AP212" s="289">
        <v>2</v>
      </c>
      <c r="AQ212" s="289">
        <v>2.4</v>
      </c>
      <c r="AR212" s="289">
        <v>2.4</v>
      </c>
      <c r="AS212" s="289">
        <v>2.4</v>
      </c>
      <c r="AT212" s="289">
        <v>2.4</v>
      </c>
      <c r="AU212" s="289">
        <v>2.4</v>
      </c>
      <c r="AV212" s="289">
        <v>2.4</v>
      </c>
      <c r="AW212" s="289">
        <v>2.4</v>
      </c>
      <c r="AX212" s="289">
        <v>2.4</v>
      </c>
      <c r="AY212" s="289">
        <v>2.4</v>
      </c>
      <c r="AZ212" s="289">
        <v>2.4</v>
      </c>
      <c r="BA212" s="289">
        <v>2.4</v>
      </c>
      <c r="BB212" s="289">
        <v>2.4</v>
      </c>
      <c r="BC212" s="289">
        <v>2.4</v>
      </c>
      <c r="BD212" s="289">
        <v>2.4</v>
      </c>
      <c r="BE212" s="289">
        <v>2.4</v>
      </c>
      <c r="BF212" s="289">
        <v>2.4</v>
      </c>
      <c r="BG212" s="289">
        <v>2.4</v>
      </c>
      <c r="BH212" s="289">
        <f>_xlfn.IFNA(VLOOKUP(C212,'INFORM Severity - hidden'!$C$5:$G$300,5,FALSE),"-")</f>
        <v>2.4</v>
      </c>
    </row>
    <row r="213" spans="1:60" x14ac:dyDescent="0.25">
      <c r="A213" t="s">
        <v>410</v>
      </c>
      <c r="B213" t="s">
        <v>408</v>
      </c>
      <c r="C213" t="s">
        <v>409</v>
      </c>
      <c r="D213" s="289" t="str">
        <f t="shared" si="3"/>
        <v>Increasing</v>
      </c>
      <c r="E213" s="289" t="s">
        <v>9718</v>
      </c>
      <c r="F213" s="289">
        <v>3.9</v>
      </c>
      <c r="G213" s="289">
        <v>3.9</v>
      </c>
      <c r="H213" s="289">
        <v>4</v>
      </c>
      <c r="I213" s="289">
        <v>3.9</v>
      </c>
      <c r="J213" s="289">
        <v>4</v>
      </c>
      <c r="K213" s="289">
        <v>4</v>
      </c>
      <c r="L213" s="289">
        <v>4</v>
      </c>
      <c r="M213" s="289">
        <v>4</v>
      </c>
      <c r="N213" s="289">
        <v>4.0999999999999996</v>
      </c>
      <c r="O213" s="289">
        <v>4.0999999999999996</v>
      </c>
      <c r="P213" s="289">
        <v>4.0999999999999996</v>
      </c>
      <c r="Q213" s="289">
        <v>4.0999999999999996</v>
      </c>
      <c r="R213" s="289">
        <v>4.5999999999999996</v>
      </c>
      <c r="S213" s="289">
        <v>4.5999999999999996</v>
      </c>
      <c r="T213" s="289">
        <v>4.5999999999999996</v>
      </c>
      <c r="U213" s="289">
        <v>4.5999999999999996</v>
      </c>
      <c r="V213" s="289">
        <v>4.5</v>
      </c>
      <c r="W213" s="289">
        <v>4.5</v>
      </c>
      <c r="X213" s="289">
        <v>4.5</v>
      </c>
      <c r="Y213" s="289">
        <v>4.5</v>
      </c>
      <c r="Z213" s="289">
        <v>4.5</v>
      </c>
      <c r="AA213" s="289">
        <v>4.5</v>
      </c>
      <c r="AB213" s="289">
        <v>4.5</v>
      </c>
      <c r="AC213" s="289">
        <v>4.5</v>
      </c>
      <c r="AD213" s="289">
        <v>4.3</v>
      </c>
      <c r="AE213" s="289">
        <v>4.3</v>
      </c>
      <c r="AF213" s="289">
        <v>4.2</v>
      </c>
      <c r="AG213" s="289">
        <v>4.2</v>
      </c>
      <c r="AH213" s="289">
        <v>4.4000000000000004</v>
      </c>
      <c r="AI213" s="289">
        <v>4.4000000000000004</v>
      </c>
      <c r="AJ213" s="289">
        <v>4.4000000000000004</v>
      </c>
      <c r="AK213" s="289">
        <v>4.4000000000000004</v>
      </c>
      <c r="AL213" s="289">
        <v>4.4000000000000004</v>
      </c>
      <c r="AM213" s="289">
        <v>4.3</v>
      </c>
      <c r="AN213" s="289">
        <v>4.4000000000000004</v>
      </c>
      <c r="AO213" s="289">
        <v>4.3</v>
      </c>
      <c r="AP213" s="289">
        <v>4.3</v>
      </c>
      <c r="AQ213" s="289">
        <v>4.4000000000000004</v>
      </c>
      <c r="AR213" s="289">
        <v>4.4000000000000004</v>
      </c>
      <c r="AS213" s="289">
        <v>4.4000000000000004</v>
      </c>
      <c r="AT213" s="289">
        <v>4.4000000000000004</v>
      </c>
      <c r="AU213" s="289">
        <v>4.4000000000000004</v>
      </c>
      <c r="AV213" s="289">
        <v>4.4000000000000004</v>
      </c>
      <c r="AW213" s="289">
        <v>4.4000000000000004</v>
      </c>
      <c r="AX213" s="289">
        <v>4.4000000000000004</v>
      </c>
      <c r="AY213" s="289">
        <v>4.4000000000000004</v>
      </c>
      <c r="AZ213" s="289">
        <v>4.4000000000000004</v>
      </c>
      <c r="BA213" s="289">
        <v>4.4000000000000004</v>
      </c>
      <c r="BB213" s="289">
        <v>4.4000000000000004</v>
      </c>
      <c r="BC213" s="289">
        <v>4.4000000000000004</v>
      </c>
      <c r="BD213" s="289">
        <v>4.4000000000000004</v>
      </c>
      <c r="BE213" s="289">
        <v>4.5</v>
      </c>
      <c r="BF213" s="289">
        <v>4.7</v>
      </c>
      <c r="BG213" s="289">
        <v>4.5999999999999996</v>
      </c>
      <c r="BH213" s="289">
        <f>_xlfn.IFNA(VLOOKUP(C213,'INFORM Severity - hidden'!$C$5:$G$300,5,FALSE),"-")</f>
        <v>4.5999999999999996</v>
      </c>
    </row>
    <row r="214" spans="1:60" x14ac:dyDescent="0.25">
      <c r="C214" t="s">
        <v>9804</v>
      </c>
      <c r="D214" s="289" t="str">
        <f t="shared" si="3"/>
        <v>-</v>
      </c>
      <c r="E214" s="289" t="s">
        <v>9718</v>
      </c>
      <c r="F214" s="289">
        <v>3.9</v>
      </c>
      <c r="G214" s="289">
        <v>3.9</v>
      </c>
      <c r="H214" s="289" t="s">
        <v>9718</v>
      </c>
      <c r="I214" s="289" t="s">
        <v>9718</v>
      </c>
      <c r="J214" s="289" t="s">
        <v>9718</v>
      </c>
      <c r="K214" s="289" t="s">
        <v>9718</v>
      </c>
      <c r="L214" s="289" t="s">
        <v>9718</v>
      </c>
      <c r="M214" s="289" t="s">
        <v>9718</v>
      </c>
      <c r="N214" s="289" t="s">
        <v>9718</v>
      </c>
      <c r="O214" s="289" t="s">
        <v>9718</v>
      </c>
      <c r="P214" s="289" t="s">
        <v>9718</v>
      </c>
      <c r="Q214" s="289" t="s">
        <v>9718</v>
      </c>
      <c r="R214" s="289" t="s">
        <v>9718</v>
      </c>
      <c r="S214" s="289" t="s">
        <v>9718</v>
      </c>
      <c r="T214" s="289" t="s">
        <v>9718</v>
      </c>
      <c r="U214" s="289" t="s">
        <v>9718</v>
      </c>
      <c r="V214" s="289" t="s">
        <v>9718</v>
      </c>
      <c r="W214" s="289" t="s">
        <v>9718</v>
      </c>
      <c r="X214" s="289" t="s">
        <v>9718</v>
      </c>
      <c r="Y214" s="289" t="s">
        <v>9718</v>
      </c>
      <c r="Z214" s="289" t="s">
        <v>9718</v>
      </c>
      <c r="AA214" s="289" t="s">
        <v>9718</v>
      </c>
      <c r="AB214" s="289" t="s">
        <v>9718</v>
      </c>
      <c r="AC214" s="289" t="s">
        <v>9718</v>
      </c>
      <c r="AD214" s="289" t="s">
        <v>9718</v>
      </c>
      <c r="AE214" s="289" t="s">
        <v>9718</v>
      </c>
      <c r="AF214" s="289" t="s">
        <v>9718</v>
      </c>
      <c r="AG214" s="289" t="s">
        <v>9718</v>
      </c>
      <c r="AH214" s="289" t="s">
        <v>9718</v>
      </c>
      <c r="AI214" s="289" t="s">
        <v>9718</v>
      </c>
      <c r="AJ214" s="289" t="s">
        <v>9718</v>
      </c>
      <c r="AK214" s="289" t="s">
        <v>9718</v>
      </c>
      <c r="AL214" s="289" t="s">
        <v>9718</v>
      </c>
      <c r="AM214" s="289" t="s">
        <v>9718</v>
      </c>
      <c r="AN214" s="289" t="s">
        <v>9718</v>
      </c>
      <c r="AO214" s="289" t="s">
        <v>9718</v>
      </c>
      <c r="AP214" s="289" t="s">
        <v>9718</v>
      </c>
      <c r="AQ214" s="289" t="s">
        <v>9718</v>
      </c>
      <c r="AR214" s="289" t="s">
        <v>9718</v>
      </c>
      <c r="AS214" s="289" t="s">
        <v>9718</v>
      </c>
      <c r="AT214" s="289" t="s">
        <v>9718</v>
      </c>
      <c r="AU214" s="289" t="s">
        <v>9718</v>
      </c>
      <c r="AV214" s="289" t="s">
        <v>9718</v>
      </c>
      <c r="AW214" s="289" t="s">
        <v>9718</v>
      </c>
      <c r="AX214" s="289" t="s">
        <v>9718</v>
      </c>
      <c r="AY214" s="289" t="s">
        <v>9718</v>
      </c>
      <c r="AZ214" s="289" t="s">
        <v>9718</v>
      </c>
      <c r="BA214" s="289" t="s">
        <v>9718</v>
      </c>
      <c r="BB214" s="289" t="s">
        <v>9718</v>
      </c>
      <c r="BC214" s="289" t="s">
        <v>9718</v>
      </c>
      <c r="BD214" s="289" t="s">
        <v>9718</v>
      </c>
      <c r="BE214" s="289" t="s">
        <v>9718</v>
      </c>
      <c r="BF214" s="289" t="s">
        <v>9718</v>
      </c>
      <c r="BG214" s="289" t="s">
        <v>9718</v>
      </c>
      <c r="BH214" s="289" t="str">
        <f>_xlfn.IFNA(VLOOKUP(C214,'INFORM Severity - hidden'!$C$5:$G$300,5,FALSE),"-")</f>
        <v>-</v>
      </c>
    </row>
    <row r="215" spans="1:60" x14ac:dyDescent="0.25">
      <c r="C215" t="s">
        <v>9805</v>
      </c>
      <c r="D215" s="289" t="str">
        <f t="shared" si="3"/>
        <v>-</v>
      </c>
      <c r="E215" s="289" t="s">
        <v>9718</v>
      </c>
      <c r="F215" s="289">
        <v>2.1</v>
      </c>
      <c r="G215" s="289">
        <v>2.1</v>
      </c>
      <c r="H215" s="289">
        <v>2.7</v>
      </c>
      <c r="I215" s="289">
        <v>2.7</v>
      </c>
      <c r="J215" s="289">
        <v>2.7</v>
      </c>
      <c r="K215" s="289">
        <v>2.8</v>
      </c>
      <c r="L215" s="289">
        <v>2.7</v>
      </c>
      <c r="M215" s="289">
        <v>2.7</v>
      </c>
      <c r="N215" s="289">
        <v>2.7</v>
      </c>
      <c r="O215" s="289">
        <v>2.7</v>
      </c>
      <c r="P215" s="289" t="s">
        <v>9718</v>
      </c>
      <c r="Q215" s="289" t="s">
        <v>9718</v>
      </c>
      <c r="R215" s="289" t="s">
        <v>9718</v>
      </c>
      <c r="S215" s="289" t="s">
        <v>9718</v>
      </c>
      <c r="T215" s="289" t="s">
        <v>9718</v>
      </c>
      <c r="U215" s="289" t="s">
        <v>9718</v>
      </c>
      <c r="V215" s="289" t="s">
        <v>9718</v>
      </c>
      <c r="W215" s="289" t="s">
        <v>9718</v>
      </c>
      <c r="X215" s="289" t="s">
        <v>9718</v>
      </c>
      <c r="Y215" s="289" t="s">
        <v>9718</v>
      </c>
      <c r="Z215" s="289" t="s">
        <v>9718</v>
      </c>
      <c r="AA215" s="289" t="s">
        <v>9718</v>
      </c>
      <c r="AB215" s="289" t="s">
        <v>9718</v>
      </c>
      <c r="AC215" s="289" t="s">
        <v>9718</v>
      </c>
      <c r="AD215" s="289" t="s">
        <v>9718</v>
      </c>
      <c r="AE215" s="289" t="s">
        <v>9718</v>
      </c>
      <c r="AF215" s="289" t="s">
        <v>9718</v>
      </c>
      <c r="AG215" s="289" t="s">
        <v>9718</v>
      </c>
      <c r="AH215" s="289" t="s">
        <v>9718</v>
      </c>
      <c r="AI215" s="289" t="s">
        <v>9718</v>
      </c>
      <c r="AJ215" s="289" t="s">
        <v>9718</v>
      </c>
      <c r="AK215" s="289" t="s">
        <v>9718</v>
      </c>
      <c r="AL215" s="289" t="s">
        <v>9718</v>
      </c>
      <c r="AM215" s="289" t="s">
        <v>9718</v>
      </c>
      <c r="AN215" s="289" t="s">
        <v>9718</v>
      </c>
      <c r="AO215" s="289" t="s">
        <v>9718</v>
      </c>
      <c r="AP215" s="289" t="s">
        <v>9718</v>
      </c>
      <c r="AQ215" s="289" t="s">
        <v>9718</v>
      </c>
      <c r="AR215" s="289" t="s">
        <v>9718</v>
      </c>
      <c r="AS215" s="289" t="s">
        <v>9718</v>
      </c>
      <c r="AT215" s="289" t="s">
        <v>9718</v>
      </c>
      <c r="AU215" s="289" t="s">
        <v>9718</v>
      </c>
      <c r="AV215" s="289" t="s">
        <v>9718</v>
      </c>
      <c r="AW215" s="289" t="s">
        <v>9718</v>
      </c>
      <c r="AX215" s="289" t="s">
        <v>9718</v>
      </c>
      <c r="AY215" s="289" t="s">
        <v>9718</v>
      </c>
      <c r="AZ215" s="289" t="s">
        <v>9718</v>
      </c>
      <c r="BA215" s="289" t="s">
        <v>9718</v>
      </c>
      <c r="BB215" s="289" t="s">
        <v>9718</v>
      </c>
      <c r="BC215" s="289" t="s">
        <v>9718</v>
      </c>
      <c r="BD215" s="289" t="s">
        <v>9718</v>
      </c>
      <c r="BE215" s="289" t="s">
        <v>9718</v>
      </c>
      <c r="BF215" s="289" t="s">
        <v>9718</v>
      </c>
      <c r="BG215" s="289" t="s">
        <v>9718</v>
      </c>
      <c r="BH215" s="289" t="str">
        <f>_xlfn.IFNA(VLOOKUP(C215,'INFORM Severity - hidden'!$C$5:$G$300,5,FALSE),"-")</f>
        <v>-</v>
      </c>
    </row>
    <row r="216" spans="1:60" x14ac:dyDescent="0.25">
      <c r="C216" t="s">
        <v>9806</v>
      </c>
      <c r="D216" s="289" t="str">
        <f t="shared" si="3"/>
        <v>-</v>
      </c>
      <c r="E216" s="289" t="s">
        <v>9718</v>
      </c>
      <c r="F216" s="289">
        <v>2.6</v>
      </c>
      <c r="G216" s="289">
        <v>2.6</v>
      </c>
      <c r="H216" s="289">
        <v>3.5</v>
      </c>
      <c r="I216" s="289">
        <v>3.5</v>
      </c>
      <c r="J216" s="289">
        <v>3.5</v>
      </c>
      <c r="K216" s="289">
        <v>3.5</v>
      </c>
      <c r="L216" s="289">
        <v>3.4</v>
      </c>
      <c r="M216" s="289">
        <v>3.4</v>
      </c>
      <c r="N216" s="289">
        <v>3.4</v>
      </c>
      <c r="O216" s="289">
        <v>3.4</v>
      </c>
      <c r="P216" s="289" t="s">
        <v>9718</v>
      </c>
      <c r="Q216" s="289" t="s">
        <v>9718</v>
      </c>
      <c r="R216" s="289" t="s">
        <v>9718</v>
      </c>
      <c r="S216" s="289" t="s">
        <v>9718</v>
      </c>
      <c r="T216" s="289" t="s">
        <v>9718</v>
      </c>
      <c r="U216" s="289" t="s">
        <v>9718</v>
      </c>
      <c r="V216" s="289" t="s">
        <v>9718</v>
      </c>
      <c r="W216" s="289" t="s">
        <v>9718</v>
      </c>
      <c r="X216" s="289" t="s">
        <v>9718</v>
      </c>
      <c r="Y216" s="289" t="s">
        <v>9718</v>
      </c>
      <c r="Z216" s="289" t="s">
        <v>9718</v>
      </c>
      <c r="AA216" s="289" t="s">
        <v>9718</v>
      </c>
      <c r="AB216" s="289" t="s">
        <v>9718</v>
      </c>
      <c r="AC216" s="289" t="s">
        <v>9718</v>
      </c>
      <c r="AD216" s="289" t="s">
        <v>9718</v>
      </c>
      <c r="AE216" s="289" t="s">
        <v>9718</v>
      </c>
      <c r="AF216" s="289" t="s">
        <v>9718</v>
      </c>
      <c r="AG216" s="289" t="s">
        <v>9718</v>
      </c>
      <c r="AH216" s="289" t="s">
        <v>9718</v>
      </c>
      <c r="AI216" s="289" t="s">
        <v>9718</v>
      </c>
      <c r="AJ216" s="289" t="s">
        <v>9718</v>
      </c>
      <c r="AK216" s="289" t="s">
        <v>9718</v>
      </c>
      <c r="AL216" s="289" t="s">
        <v>9718</v>
      </c>
      <c r="AM216" s="289" t="s">
        <v>9718</v>
      </c>
      <c r="AN216" s="289" t="s">
        <v>9718</v>
      </c>
      <c r="AO216" s="289" t="s">
        <v>9718</v>
      </c>
      <c r="AP216" s="289" t="s">
        <v>9718</v>
      </c>
      <c r="AQ216" s="289" t="s">
        <v>9718</v>
      </c>
      <c r="AR216" s="289" t="s">
        <v>9718</v>
      </c>
      <c r="AS216" s="289" t="s">
        <v>9718</v>
      </c>
      <c r="AT216" s="289" t="s">
        <v>9718</v>
      </c>
      <c r="AU216" s="289" t="s">
        <v>9718</v>
      </c>
      <c r="AV216" s="289" t="s">
        <v>9718</v>
      </c>
      <c r="AW216" s="289" t="s">
        <v>9718</v>
      </c>
      <c r="AX216" s="289" t="s">
        <v>9718</v>
      </c>
      <c r="AY216" s="289" t="s">
        <v>9718</v>
      </c>
      <c r="AZ216" s="289" t="s">
        <v>9718</v>
      </c>
      <c r="BA216" s="289" t="s">
        <v>9718</v>
      </c>
      <c r="BB216" s="289" t="s">
        <v>9718</v>
      </c>
      <c r="BC216" s="289" t="s">
        <v>9718</v>
      </c>
      <c r="BD216" s="289" t="s">
        <v>9718</v>
      </c>
      <c r="BE216" s="289" t="s">
        <v>9718</v>
      </c>
      <c r="BF216" s="289" t="s">
        <v>9718</v>
      </c>
      <c r="BG216" s="289" t="s">
        <v>9718</v>
      </c>
      <c r="BH216" s="289" t="str">
        <f>_xlfn.IFNA(VLOOKUP(C216,'INFORM Severity - hidden'!$C$5:$G$300,5,FALSE),"-")</f>
        <v>-</v>
      </c>
    </row>
    <row r="217" spans="1:60" x14ac:dyDescent="0.25">
      <c r="A217" t="s">
        <v>410</v>
      </c>
      <c r="B217" t="s">
        <v>874</v>
      </c>
      <c r="C217" t="s">
        <v>875</v>
      </c>
      <c r="D217" s="289" t="str">
        <f t="shared" si="3"/>
        <v>Increasing</v>
      </c>
      <c r="E217" s="289" t="s">
        <v>9718</v>
      </c>
      <c r="F217" s="289" t="s">
        <v>9718</v>
      </c>
      <c r="G217" s="289" t="s">
        <v>9718</v>
      </c>
      <c r="H217" s="289" t="s">
        <v>9718</v>
      </c>
      <c r="I217" s="289" t="s">
        <v>9718</v>
      </c>
      <c r="J217" s="289" t="s">
        <v>9718</v>
      </c>
      <c r="K217" s="289" t="s">
        <v>9718</v>
      </c>
      <c r="L217" s="289" t="s">
        <v>9718</v>
      </c>
      <c r="M217" s="289" t="s">
        <v>9718</v>
      </c>
      <c r="N217" s="289" t="s">
        <v>9718</v>
      </c>
      <c r="O217" s="289" t="s">
        <v>9718</v>
      </c>
      <c r="P217" s="289" t="s">
        <v>9718</v>
      </c>
      <c r="Q217" s="289" t="s">
        <v>9718</v>
      </c>
      <c r="R217" s="289">
        <v>3.7</v>
      </c>
      <c r="S217" s="289">
        <v>3.8</v>
      </c>
      <c r="T217" s="289">
        <v>3.8</v>
      </c>
      <c r="U217" s="289">
        <v>3.8</v>
      </c>
      <c r="V217" s="289">
        <v>3.8</v>
      </c>
      <c r="W217" s="289">
        <v>3.8</v>
      </c>
      <c r="X217" s="289">
        <v>3.8</v>
      </c>
      <c r="Y217" s="289">
        <v>3.8</v>
      </c>
      <c r="Z217" s="289">
        <v>3.8</v>
      </c>
      <c r="AA217" s="289">
        <v>4.0999999999999996</v>
      </c>
      <c r="AB217" s="289">
        <v>4.0999999999999996</v>
      </c>
      <c r="AC217" s="289">
        <v>4</v>
      </c>
      <c r="AD217" s="289">
        <v>3.9</v>
      </c>
      <c r="AE217" s="289">
        <v>3.9</v>
      </c>
      <c r="AF217" s="289">
        <v>3.8</v>
      </c>
      <c r="AG217" s="289">
        <v>3.8</v>
      </c>
      <c r="AH217" s="289">
        <v>3.5</v>
      </c>
      <c r="AI217" s="289">
        <v>3.2</v>
      </c>
      <c r="AJ217" s="289">
        <v>3.2</v>
      </c>
      <c r="AK217" s="289">
        <v>3.2</v>
      </c>
      <c r="AL217" s="289">
        <v>3.2</v>
      </c>
      <c r="AM217" s="289">
        <v>3.2</v>
      </c>
      <c r="AN217" s="289">
        <v>3.2</v>
      </c>
      <c r="AO217" s="289">
        <v>3.2</v>
      </c>
      <c r="AP217" s="289">
        <v>3.2</v>
      </c>
      <c r="AQ217" s="289">
        <v>3.3</v>
      </c>
      <c r="AR217" s="289">
        <v>3.3</v>
      </c>
      <c r="AS217" s="289">
        <v>3.3</v>
      </c>
      <c r="AT217" s="289">
        <v>3.3</v>
      </c>
      <c r="AU217" s="289">
        <v>3.3</v>
      </c>
      <c r="AV217" s="289">
        <v>3.3</v>
      </c>
      <c r="AW217" s="289">
        <v>3.3</v>
      </c>
      <c r="AX217" s="289">
        <v>3.3</v>
      </c>
      <c r="AY217" s="289">
        <v>3.3</v>
      </c>
      <c r="AZ217" s="289">
        <v>3.3</v>
      </c>
      <c r="BA217" s="289">
        <v>3.3</v>
      </c>
      <c r="BB217" s="289">
        <v>3.3</v>
      </c>
      <c r="BC217" s="289">
        <v>3.3</v>
      </c>
      <c r="BD217" s="289">
        <v>3.3</v>
      </c>
      <c r="BE217" s="289">
        <v>3.4</v>
      </c>
      <c r="BF217" s="289">
        <v>3.4</v>
      </c>
      <c r="BG217" s="289">
        <v>3.4</v>
      </c>
      <c r="BH217" s="289">
        <f>_xlfn.IFNA(VLOOKUP(C217,'INFORM Severity - hidden'!$C$5:$G$300,5,FALSE),"-")</f>
        <v>3.4</v>
      </c>
    </row>
    <row r="218" spans="1:60" x14ac:dyDescent="0.25">
      <c r="C218" t="s">
        <v>9807</v>
      </c>
      <c r="D218" s="289" t="str">
        <f t="shared" si="3"/>
        <v>-</v>
      </c>
      <c r="E218" s="289" t="s">
        <v>9718</v>
      </c>
      <c r="F218" s="289" t="s">
        <v>9718</v>
      </c>
      <c r="G218" s="289" t="s">
        <v>9718</v>
      </c>
      <c r="H218" s="289" t="s">
        <v>9718</v>
      </c>
      <c r="I218" s="289" t="s">
        <v>9718</v>
      </c>
      <c r="J218" s="289" t="s">
        <v>9718</v>
      </c>
      <c r="K218" s="289" t="s">
        <v>9718</v>
      </c>
      <c r="L218" s="289" t="s">
        <v>9718</v>
      </c>
      <c r="M218" s="289" t="s">
        <v>9718</v>
      </c>
      <c r="N218" s="289" t="s">
        <v>9718</v>
      </c>
      <c r="O218" s="289" t="s">
        <v>9718</v>
      </c>
      <c r="P218" s="289" t="s">
        <v>9718</v>
      </c>
      <c r="Q218" s="289" t="s">
        <v>9718</v>
      </c>
      <c r="R218" s="289" t="s">
        <v>9718</v>
      </c>
      <c r="S218" s="289" t="s">
        <v>9718</v>
      </c>
      <c r="T218" s="289" t="s">
        <v>9718</v>
      </c>
      <c r="U218" s="289" t="s">
        <v>9718</v>
      </c>
      <c r="V218" s="289" t="s">
        <v>9718</v>
      </c>
      <c r="W218" s="289" t="s">
        <v>9718</v>
      </c>
      <c r="X218" s="289">
        <v>2.5</v>
      </c>
      <c r="Y218" s="289">
        <v>2.5</v>
      </c>
      <c r="Z218" s="289">
        <v>2.6</v>
      </c>
      <c r="AA218" s="289">
        <v>2.6</v>
      </c>
      <c r="AB218" s="289">
        <v>2.6</v>
      </c>
      <c r="AC218" s="289">
        <v>2.6</v>
      </c>
      <c r="AD218" s="289">
        <v>2.6</v>
      </c>
      <c r="AE218" s="289">
        <v>2.6</v>
      </c>
      <c r="AF218" s="289">
        <v>2.5</v>
      </c>
      <c r="AG218" s="289">
        <v>2.5</v>
      </c>
      <c r="AH218" s="289">
        <v>2.5</v>
      </c>
      <c r="AI218" s="289">
        <v>2.5</v>
      </c>
      <c r="AJ218" s="289">
        <v>2.5</v>
      </c>
      <c r="AK218" s="289">
        <v>2.2999999999999998</v>
      </c>
      <c r="AL218" s="289">
        <v>2.4</v>
      </c>
      <c r="AM218" s="289">
        <v>2.6</v>
      </c>
      <c r="AN218" s="289">
        <v>2.6</v>
      </c>
      <c r="AO218" s="289" t="s">
        <v>9718</v>
      </c>
      <c r="AP218" s="289" t="s">
        <v>9718</v>
      </c>
      <c r="AQ218" s="289" t="s">
        <v>9718</v>
      </c>
      <c r="AR218" s="289" t="s">
        <v>9718</v>
      </c>
      <c r="AS218" s="289" t="s">
        <v>9718</v>
      </c>
      <c r="AT218" s="289" t="s">
        <v>9718</v>
      </c>
      <c r="AU218" s="289" t="s">
        <v>9718</v>
      </c>
      <c r="AV218" s="289">
        <v>2.9</v>
      </c>
      <c r="AW218" s="289">
        <v>2.9</v>
      </c>
      <c r="AX218" s="289">
        <v>2.8</v>
      </c>
      <c r="AY218" s="289">
        <v>2.8</v>
      </c>
      <c r="AZ218" s="289">
        <v>2.8</v>
      </c>
      <c r="BA218" s="289">
        <v>2.8</v>
      </c>
      <c r="BB218" s="289">
        <v>2.8</v>
      </c>
      <c r="BC218" s="289">
        <v>2.8</v>
      </c>
      <c r="BD218" s="289" t="s">
        <v>9718</v>
      </c>
      <c r="BE218" s="289" t="s">
        <v>9718</v>
      </c>
      <c r="BF218" s="289" t="s">
        <v>9718</v>
      </c>
      <c r="BG218" s="289" t="s">
        <v>9718</v>
      </c>
      <c r="BH218" s="289" t="str">
        <f>_xlfn.IFNA(VLOOKUP(C218,'INFORM Severity - hidden'!$C$5:$G$300,5,FALSE),"-")</f>
        <v>-</v>
      </c>
    </row>
    <row r="219" spans="1:60" x14ac:dyDescent="0.25">
      <c r="C219" t="s">
        <v>9808</v>
      </c>
      <c r="D219" s="289" t="str">
        <f t="shared" si="3"/>
        <v>-</v>
      </c>
      <c r="E219" s="289" t="s">
        <v>9718</v>
      </c>
      <c r="F219" s="289" t="s">
        <v>9718</v>
      </c>
      <c r="G219" s="289" t="s">
        <v>9718</v>
      </c>
      <c r="H219" s="289" t="s">
        <v>9718</v>
      </c>
      <c r="I219" s="289" t="s">
        <v>9718</v>
      </c>
      <c r="J219" s="289" t="s">
        <v>9718</v>
      </c>
      <c r="K219" s="289" t="s">
        <v>9718</v>
      </c>
      <c r="L219" s="289" t="s">
        <v>9718</v>
      </c>
      <c r="M219" s="289" t="s">
        <v>9718</v>
      </c>
      <c r="N219" s="289" t="s">
        <v>9718</v>
      </c>
      <c r="O219" s="289" t="s">
        <v>9718</v>
      </c>
      <c r="P219" s="289" t="s">
        <v>9718</v>
      </c>
      <c r="Q219" s="289" t="s">
        <v>9718</v>
      </c>
      <c r="R219" s="289" t="s">
        <v>9718</v>
      </c>
      <c r="S219" s="289" t="s">
        <v>9718</v>
      </c>
      <c r="T219" s="289" t="s">
        <v>9718</v>
      </c>
      <c r="U219" s="289" t="s">
        <v>9718</v>
      </c>
      <c r="V219" s="289" t="s">
        <v>9718</v>
      </c>
      <c r="W219" s="289" t="s">
        <v>9718</v>
      </c>
      <c r="X219" s="289" t="s">
        <v>9718</v>
      </c>
      <c r="Y219" s="289" t="s">
        <v>9718</v>
      </c>
      <c r="Z219" s="289" t="s">
        <v>9718</v>
      </c>
      <c r="AA219" s="289" t="s">
        <v>9718</v>
      </c>
      <c r="AB219" s="289" t="s">
        <v>9718</v>
      </c>
      <c r="AC219" s="289">
        <v>2.9</v>
      </c>
      <c r="AD219" s="289">
        <v>2.1</v>
      </c>
      <c r="AE219" s="289">
        <v>2.1</v>
      </c>
      <c r="AF219" s="289">
        <v>2.4</v>
      </c>
      <c r="AG219" s="289">
        <v>2.4</v>
      </c>
      <c r="AH219" s="289">
        <v>2.5</v>
      </c>
      <c r="AI219" s="289">
        <v>2.5</v>
      </c>
      <c r="AJ219" s="289">
        <v>2.5</v>
      </c>
      <c r="AK219" s="289">
        <v>2.5</v>
      </c>
      <c r="AL219" s="289">
        <v>2.5</v>
      </c>
      <c r="AM219" s="289">
        <v>2.5</v>
      </c>
      <c r="AN219" s="289">
        <v>2.5</v>
      </c>
      <c r="AO219" s="289">
        <v>2.5</v>
      </c>
      <c r="AP219" s="289">
        <v>2.5</v>
      </c>
      <c r="AQ219" s="289">
        <v>2.5</v>
      </c>
      <c r="AR219" s="289">
        <v>2.5</v>
      </c>
      <c r="AS219" s="289">
        <v>2.5</v>
      </c>
      <c r="AT219" s="289" t="s">
        <v>9718</v>
      </c>
      <c r="AU219" s="289" t="s">
        <v>9718</v>
      </c>
      <c r="AV219" s="289" t="s">
        <v>9718</v>
      </c>
      <c r="AW219" s="289" t="s">
        <v>9718</v>
      </c>
      <c r="AX219" s="289" t="s">
        <v>9718</v>
      </c>
      <c r="AY219" s="289" t="s">
        <v>9718</v>
      </c>
      <c r="AZ219" s="289" t="s">
        <v>9718</v>
      </c>
      <c r="BA219" s="289" t="s">
        <v>9718</v>
      </c>
      <c r="BB219" s="289" t="s">
        <v>9718</v>
      </c>
      <c r="BC219" s="289" t="s">
        <v>9718</v>
      </c>
      <c r="BD219" s="289" t="s">
        <v>9718</v>
      </c>
      <c r="BE219" s="289" t="s">
        <v>9718</v>
      </c>
      <c r="BF219" s="289" t="s">
        <v>9718</v>
      </c>
      <c r="BG219" s="289" t="s">
        <v>9718</v>
      </c>
      <c r="BH219" s="289" t="str">
        <f>_xlfn.IFNA(VLOOKUP(C219,'INFORM Severity - hidden'!$C$5:$G$300,5,FALSE),"-")</f>
        <v>-</v>
      </c>
    </row>
    <row r="220" spans="1:60" x14ac:dyDescent="0.25">
      <c r="A220" t="s">
        <v>410</v>
      </c>
      <c r="B220" t="s">
        <v>1150</v>
      </c>
      <c r="C220" t="s">
        <v>1151</v>
      </c>
      <c r="D220" s="289" t="str">
        <f t="shared" si="3"/>
        <v>Stable</v>
      </c>
      <c r="E220" s="289" t="s">
        <v>9718</v>
      </c>
      <c r="F220" s="289" t="s">
        <v>9718</v>
      </c>
      <c r="G220" s="289" t="s">
        <v>9718</v>
      </c>
      <c r="H220" s="289" t="s">
        <v>9718</v>
      </c>
      <c r="I220" s="289" t="s">
        <v>9718</v>
      </c>
      <c r="J220" s="289" t="s">
        <v>9718</v>
      </c>
      <c r="K220" s="289" t="s">
        <v>9718</v>
      </c>
      <c r="L220" s="289" t="s">
        <v>9718</v>
      </c>
      <c r="M220" s="289" t="s">
        <v>9718</v>
      </c>
      <c r="N220" s="289" t="s">
        <v>9718</v>
      </c>
      <c r="O220" s="289" t="s">
        <v>9718</v>
      </c>
      <c r="P220" s="289" t="s">
        <v>9718</v>
      </c>
      <c r="Q220" s="289" t="s">
        <v>9718</v>
      </c>
      <c r="R220" s="289" t="s">
        <v>9718</v>
      </c>
      <c r="S220" s="289" t="s">
        <v>9718</v>
      </c>
      <c r="T220" s="289" t="s">
        <v>9718</v>
      </c>
      <c r="U220" s="289" t="s">
        <v>9718</v>
      </c>
      <c r="V220" s="289" t="s">
        <v>9718</v>
      </c>
      <c r="W220" s="289" t="s">
        <v>9718</v>
      </c>
      <c r="X220" s="289" t="s">
        <v>9718</v>
      </c>
      <c r="Y220" s="289" t="s">
        <v>9718</v>
      </c>
      <c r="Z220" s="289" t="s">
        <v>9718</v>
      </c>
      <c r="AA220" s="289" t="s">
        <v>9718</v>
      </c>
      <c r="AB220" s="289" t="s">
        <v>9718</v>
      </c>
      <c r="AC220" s="289" t="s">
        <v>9718</v>
      </c>
      <c r="AD220" s="289" t="s">
        <v>9718</v>
      </c>
      <c r="AE220" s="289" t="s">
        <v>9718</v>
      </c>
      <c r="AF220" s="289">
        <v>2.8</v>
      </c>
      <c r="AG220" s="289">
        <v>2.8</v>
      </c>
      <c r="AH220" s="289">
        <v>2.9</v>
      </c>
      <c r="AI220" s="289">
        <v>3.2</v>
      </c>
      <c r="AJ220" s="289">
        <v>3.2</v>
      </c>
      <c r="AK220" s="289">
        <v>3.2</v>
      </c>
      <c r="AL220" s="289">
        <v>3.2</v>
      </c>
      <c r="AM220" s="289">
        <v>3.1</v>
      </c>
      <c r="AN220" s="289">
        <v>3.4</v>
      </c>
      <c r="AO220" s="289">
        <v>3.5</v>
      </c>
      <c r="AP220" s="289">
        <v>3.5</v>
      </c>
      <c r="AQ220" s="289">
        <v>3.6</v>
      </c>
      <c r="AR220" s="289">
        <v>3.6</v>
      </c>
      <c r="AS220" s="289">
        <v>3.6</v>
      </c>
      <c r="AT220" s="289">
        <v>4.2</v>
      </c>
      <c r="AU220" s="289">
        <v>4.2</v>
      </c>
      <c r="AV220" s="289">
        <v>4.3</v>
      </c>
      <c r="AW220" s="289">
        <v>4.3</v>
      </c>
      <c r="AX220" s="289">
        <v>4.2</v>
      </c>
      <c r="AY220" s="289">
        <v>4</v>
      </c>
      <c r="AZ220" s="289">
        <v>4</v>
      </c>
      <c r="BA220" s="289">
        <v>4</v>
      </c>
      <c r="BB220" s="289">
        <v>4</v>
      </c>
      <c r="BC220" s="289">
        <v>4</v>
      </c>
      <c r="BD220" s="289">
        <v>4</v>
      </c>
      <c r="BE220" s="289">
        <v>4.0999999999999996</v>
      </c>
      <c r="BF220" s="289">
        <v>4</v>
      </c>
      <c r="BG220" s="289">
        <v>4</v>
      </c>
      <c r="BH220" s="289">
        <f>_xlfn.IFNA(VLOOKUP(C220,'INFORM Severity - hidden'!$C$5:$G$300,5,FALSE),"-")</f>
        <v>4</v>
      </c>
    </row>
    <row r="221" spans="1:60" x14ac:dyDescent="0.25">
      <c r="A221" t="s">
        <v>32</v>
      </c>
      <c r="B221" t="s">
        <v>30</v>
      </c>
      <c r="C221" t="s">
        <v>31</v>
      </c>
      <c r="D221" s="289" t="str">
        <f t="shared" si="3"/>
        <v>Increasing</v>
      </c>
      <c r="E221" s="289">
        <v>2.5</v>
      </c>
      <c r="F221" s="289">
        <v>2.5</v>
      </c>
      <c r="G221" s="289">
        <v>2.5</v>
      </c>
      <c r="H221" s="289">
        <v>2.5</v>
      </c>
      <c r="I221" s="289">
        <v>2.5</v>
      </c>
      <c r="J221" s="289">
        <v>2.5</v>
      </c>
      <c r="K221" s="289">
        <v>2.5</v>
      </c>
      <c r="L221" s="289">
        <v>2.5</v>
      </c>
      <c r="M221" s="289">
        <v>2.5</v>
      </c>
      <c r="N221" s="289">
        <v>2.6</v>
      </c>
      <c r="O221" s="289">
        <v>2.6</v>
      </c>
      <c r="P221" s="289">
        <v>2.6</v>
      </c>
      <c r="Q221" s="289">
        <v>2.6</v>
      </c>
      <c r="R221" s="289">
        <v>2.6</v>
      </c>
      <c r="S221" s="289">
        <v>2.6</v>
      </c>
      <c r="T221" s="289">
        <v>2.6</v>
      </c>
      <c r="U221" s="289">
        <v>2.5</v>
      </c>
      <c r="V221" s="289">
        <v>2.7</v>
      </c>
      <c r="W221" s="289">
        <v>2.5</v>
      </c>
      <c r="X221" s="289">
        <v>2.5</v>
      </c>
      <c r="Y221" s="289">
        <v>2.4</v>
      </c>
      <c r="Z221" s="289">
        <v>2.4</v>
      </c>
      <c r="AA221" s="289">
        <v>2.4</v>
      </c>
      <c r="AB221" s="289">
        <v>2.4</v>
      </c>
      <c r="AC221" s="289">
        <v>2.4</v>
      </c>
      <c r="AD221" s="289">
        <v>2.4</v>
      </c>
      <c r="AE221" s="289">
        <v>2.4</v>
      </c>
      <c r="AF221" s="289">
        <v>2.4</v>
      </c>
      <c r="AG221" s="289">
        <v>2.4</v>
      </c>
      <c r="AH221" s="289">
        <v>2.4</v>
      </c>
      <c r="AI221" s="289">
        <v>2.4</v>
      </c>
      <c r="AJ221" s="289">
        <v>2.4</v>
      </c>
      <c r="AK221" s="289">
        <v>2.4</v>
      </c>
      <c r="AL221" s="289">
        <v>2.4</v>
      </c>
      <c r="AM221" s="289">
        <v>2.4</v>
      </c>
      <c r="AN221" s="289">
        <v>2.4</v>
      </c>
      <c r="AO221" s="289">
        <v>2.4</v>
      </c>
      <c r="AP221" s="289">
        <v>2.4</v>
      </c>
      <c r="AQ221" s="289">
        <v>2.4</v>
      </c>
      <c r="AR221" s="289">
        <v>2.4</v>
      </c>
      <c r="AS221" s="289">
        <v>2.4</v>
      </c>
      <c r="AT221" s="289">
        <v>2.4</v>
      </c>
      <c r="AU221" s="289">
        <v>2.4</v>
      </c>
      <c r="AV221" s="289">
        <v>2.4</v>
      </c>
      <c r="AW221" s="289">
        <v>2.4</v>
      </c>
      <c r="AX221" s="289">
        <v>2.4</v>
      </c>
      <c r="AY221" s="289">
        <v>2.2999999999999998</v>
      </c>
      <c r="AZ221" s="289">
        <v>2.4</v>
      </c>
      <c r="BA221" s="289">
        <v>2.4</v>
      </c>
      <c r="BB221" s="289">
        <v>2.4</v>
      </c>
      <c r="BC221" s="289">
        <v>2.4</v>
      </c>
      <c r="BD221" s="289">
        <v>2.2999999999999998</v>
      </c>
      <c r="BE221" s="289">
        <v>2.2999999999999998</v>
      </c>
      <c r="BF221" s="289">
        <v>2.7</v>
      </c>
      <c r="BG221" s="289">
        <v>2.7</v>
      </c>
      <c r="BH221" s="289">
        <f>_xlfn.IFNA(VLOOKUP(C221,'INFORM Severity - hidden'!$C$5:$G$300,5,FALSE),"-")</f>
        <v>2.7</v>
      </c>
    </row>
    <row r="222" spans="1:60" x14ac:dyDescent="0.25">
      <c r="A222" t="s">
        <v>3704</v>
      </c>
      <c r="B222" t="s">
        <v>3702</v>
      </c>
      <c r="C222" t="s">
        <v>3703</v>
      </c>
      <c r="D222" s="289" t="str">
        <f t="shared" si="3"/>
        <v>Increasing</v>
      </c>
      <c r="E222" s="289" t="s">
        <v>9718</v>
      </c>
      <c r="F222" s="289">
        <v>2.8</v>
      </c>
      <c r="G222" s="289">
        <v>2.8</v>
      </c>
      <c r="H222" s="289">
        <v>3</v>
      </c>
      <c r="I222" s="289">
        <v>3</v>
      </c>
      <c r="J222" s="289">
        <v>3</v>
      </c>
      <c r="K222" s="289">
        <v>3</v>
      </c>
      <c r="L222" s="289">
        <v>3</v>
      </c>
      <c r="M222" s="289">
        <v>2.6</v>
      </c>
      <c r="N222" s="289">
        <v>2.6</v>
      </c>
      <c r="O222" s="289">
        <v>2.7</v>
      </c>
      <c r="P222" s="289">
        <v>2.7</v>
      </c>
      <c r="Q222" s="289">
        <v>2.7</v>
      </c>
      <c r="R222" s="289">
        <v>2.7</v>
      </c>
      <c r="S222" s="289">
        <v>2.7</v>
      </c>
      <c r="T222" s="289">
        <v>2.7</v>
      </c>
      <c r="U222" s="289">
        <v>2.7</v>
      </c>
      <c r="V222" s="289">
        <v>2.7</v>
      </c>
      <c r="W222" s="289">
        <v>2.7</v>
      </c>
      <c r="X222" s="289">
        <v>2.7</v>
      </c>
      <c r="Y222" s="289">
        <v>2.7</v>
      </c>
      <c r="Z222" s="289">
        <v>3</v>
      </c>
      <c r="AA222" s="289">
        <v>3</v>
      </c>
      <c r="AB222" s="289">
        <v>3</v>
      </c>
      <c r="AC222" s="289">
        <v>3</v>
      </c>
      <c r="AD222" s="289">
        <v>3</v>
      </c>
      <c r="AE222" s="289">
        <v>3</v>
      </c>
      <c r="AF222" s="289">
        <v>3</v>
      </c>
      <c r="AG222" s="289">
        <v>3</v>
      </c>
      <c r="AH222" s="289">
        <v>3</v>
      </c>
      <c r="AI222" s="289">
        <v>3</v>
      </c>
      <c r="AJ222" s="289">
        <v>3</v>
      </c>
      <c r="AK222" s="289">
        <v>3</v>
      </c>
      <c r="AL222" s="289">
        <v>3</v>
      </c>
      <c r="AM222" s="289">
        <v>3.1</v>
      </c>
      <c r="AN222" s="289">
        <v>3.1</v>
      </c>
      <c r="AO222" s="289">
        <v>3.1</v>
      </c>
      <c r="AP222" s="289">
        <v>3.1</v>
      </c>
      <c r="AQ222" s="289">
        <v>3.1</v>
      </c>
      <c r="AR222" s="289">
        <v>3.1</v>
      </c>
      <c r="AS222" s="289">
        <v>3.2</v>
      </c>
      <c r="AT222" s="289">
        <v>3.2</v>
      </c>
      <c r="AU222" s="289">
        <v>3.2</v>
      </c>
      <c r="AV222" s="289">
        <v>3.2</v>
      </c>
      <c r="AW222" s="289">
        <v>3.2</v>
      </c>
      <c r="AX222" s="289">
        <v>3.2</v>
      </c>
      <c r="AY222" s="289">
        <v>3.2</v>
      </c>
      <c r="AZ222" s="289">
        <v>3.2</v>
      </c>
      <c r="BA222" s="289">
        <v>3.1</v>
      </c>
      <c r="BB222" s="289">
        <v>3.1</v>
      </c>
      <c r="BC222" s="289">
        <v>3.1</v>
      </c>
      <c r="BD222" s="289">
        <v>3.1</v>
      </c>
      <c r="BE222" s="289">
        <v>3.1</v>
      </c>
      <c r="BF222" s="289">
        <v>3.1</v>
      </c>
      <c r="BG222" s="289">
        <v>3.2</v>
      </c>
      <c r="BH222" s="289">
        <f>_xlfn.IFNA(VLOOKUP(C222,'INFORM Severity - hidden'!$C$5:$G$300,5,FALSE),"-")</f>
        <v>3.2</v>
      </c>
    </row>
    <row r="223" spans="1:60" x14ac:dyDescent="0.25">
      <c r="A223" t="s">
        <v>98</v>
      </c>
      <c r="B223" t="s">
        <v>96</v>
      </c>
      <c r="C223" t="s">
        <v>97</v>
      </c>
      <c r="D223" s="289" t="str">
        <f t="shared" si="3"/>
        <v>Stable</v>
      </c>
      <c r="E223" s="289">
        <v>3.6</v>
      </c>
      <c r="F223" s="289">
        <v>3.6</v>
      </c>
      <c r="G223" s="289">
        <v>3.6</v>
      </c>
      <c r="H223" s="289">
        <v>4.0999999999999996</v>
      </c>
      <c r="I223" s="289">
        <v>4.3</v>
      </c>
      <c r="J223" s="289">
        <v>4.3</v>
      </c>
      <c r="K223" s="289">
        <v>4.3</v>
      </c>
      <c r="L223" s="289">
        <v>4.3</v>
      </c>
      <c r="M223" s="289">
        <v>4.3</v>
      </c>
      <c r="N223" s="289">
        <v>4.2</v>
      </c>
      <c r="O223" s="289">
        <v>4.2</v>
      </c>
      <c r="P223" s="289">
        <v>4.2</v>
      </c>
      <c r="Q223" s="289">
        <v>4.2</v>
      </c>
      <c r="R223" s="289">
        <v>4.7</v>
      </c>
      <c r="S223" s="289">
        <v>4.7</v>
      </c>
      <c r="T223" s="289">
        <v>4.7</v>
      </c>
      <c r="U223" s="289">
        <v>4.7</v>
      </c>
      <c r="V223" s="289">
        <v>4.7</v>
      </c>
      <c r="W223" s="289">
        <v>4.7</v>
      </c>
      <c r="X223" s="289">
        <v>4.7</v>
      </c>
      <c r="Y223" s="289">
        <v>4.5999999999999996</v>
      </c>
      <c r="Z223" s="289">
        <v>4.5999999999999996</v>
      </c>
      <c r="AA223" s="289">
        <v>4</v>
      </c>
      <c r="AB223" s="289">
        <v>4</v>
      </c>
      <c r="AC223" s="289">
        <v>4</v>
      </c>
      <c r="AD223" s="289">
        <v>4</v>
      </c>
      <c r="AE223" s="289">
        <v>4.4000000000000004</v>
      </c>
      <c r="AF223" s="289">
        <v>4.4000000000000004</v>
      </c>
      <c r="AG223" s="289">
        <v>4.4000000000000004</v>
      </c>
      <c r="AH223" s="289">
        <v>4.5</v>
      </c>
      <c r="AI223" s="289">
        <v>4.5</v>
      </c>
      <c r="AJ223" s="289">
        <v>4.5</v>
      </c>
      <c r="AK223" s="289">
        <v>4.5</v>
      </c>
      <c r="AL223" s="289">
        <v>4.4000000000000004</v>
      </c>
      <c r="AM223" s="289">
        <v>4.2</v>
      </c>
      <c r="AN223" s="289">
        <v>4.2</v>
      </c>
      <c r="AO223" s="289">
        <v>4.2</v>
      </c>
      <c r="AP223" s="289">
        <v>4.2</v>
      </c>
      <c r="AQ223" s="289">
        <v>4.2</v>
      </c>
      <c r="AR223" s="289">
        <v>4.2</v>
      </c>
      <c r="AS223" s="289">
        <v>4.4000000000000004</v>
      </c>
      <c r="AT223" s="289">
        <v>4.4000000000000004</v>
      </c>
      <c r="AU223" s="289">
        <v>4.4000000000000004</v>
      </c>
      <c r="AV223" s="289">
        <v>4.4000000000000004</v>
      </c>
      <c r="AW223" s="289">
        <v>4.4000000000000004</v>
      </c>
      <c r="AX223" s="289">
        <v>4.4000000000000004</v>
      </c>
      <c r="AY223" s="289">
        <v>4.4000000000000004</v>
      </c>
      <c r="AZ223" s="289">
        <v>4.4000000000000004</v>
      </c>
      <c r="BA223" s="289">
        <v>4.4000000000000004</v>
      </c>
      <c r="BB223" s="289">
        <v>4.7</v>
      </c>
      <c r="BC223" s="289">
        <v>4.7</v>
      </c>
      <c r="BD223" s="289">
        <v>4.7</v>
      </c>
      <c r="BE223" s="289">
        <v>4.7</v>
      </c>
      <c r="BF223" s="289">
        <v>4.7</v>
      </c>
      <c r="BG223" s="289">
        <v>4.7</v>
      </c>
      <c r="BH223" s="289">
        <f>_xlfn.IFNA(VLOOKUP(C223,'INFORM Severity - hidden'!$C$5:$G$300,5,FALSE),"-")</f>
        <v>4.7</v>
      </c>
    </row>
    <row r="224" spans="1:60" x14ac:dyDescent="0.25">
      <c r="A224" t="s">
        <v>98</v>
      </c>
      <c r="B224" t="s">
        <v>637</v>
      </c>
      <c r="C224" t="s">
        <v>638</v>
      </c>
      <c r="D224" s="289" t="str">
        <f t="shared" si="3"/>
        <v>Increasing</v>
      </c>
      <c r="E224" s="289" t="s">
        <v>9718</v>
      </c>
      <c r="F224" s="289" t="s">
        <v>9718</v>
      </c>
      <c r="G224" s="289" t="s">
        <v>9718</v>
      </c>
      <c r="H224" s="289">
        <v>2.1</v>
      </c>
      <c r="I224" s="289">
        <v>2.1</v>
      </c>
      <c r="J224" s="289">
        <v>2.1</v>
      </c>
      <c r="K224" s="289">
        <v>2.1</v>
      </c>
      <c r="L224" s="289">
        <v>2.1</v>
      </c>
      <c r="M224" s="289">
        <v>2.1</v>
      </c>
      <c r="N224" s="289">
        <v>2</v>
      </c>
      <c r="O224" s="289">
        <v>2</v>
      </c>
      <c r="P224" s="289">
        <v>2</v>
      </c>
      <c r="Q224" s="289">
        <v>2</v>
      </c>
      <c r="R224" s="289">
        <v>2</v>
      </c>
      <c r="S224" s="289">
        <v>2</v>
      </c>
      <c r="T224" s="289">
        <v>2</v>
      </c>
      <c r="U224" s="289">
        <v>2</v>
      </c>
      <c r="V224" s="289">
        <v>2</v>
      </c>
      <c r="W224" s="289">
        <v>2</v>
      </c>
      <c r="X224" s="289">
        <v>2</v>
      </c>
      <c r="Y224" s="289">
        <v>1.9</v>
      </c>
      <c r="Z224" s="289">
        <v>1.9</v>
      </c>
      <c r="AA224" s="289">
        <v>1.9</v>
      </c>
      <c r="AB224" s="289">
        <v>1.9</v>
      </c>
      <c r="AC224" s="289">
        <v>1.9</v>
      </c>
      <c r="AD224" s="289">
        <v>1.9</v>
      </c>
      <c r="AE224" s="289">
        <v>1.9</v>
      </c>
      <c r="AF224" s="289">
        <v>1.9</v>
      </c>
      <c r="AG224" s="289">
        <v>1.8</v>
      </c>
      <c r="AH224" s="289">
        <v>1.9</v>
      </c>
      <c r="AI224" s="289">
        <v>1.9</v>
      </c>
      <c r="AJ224" s="289">
        <v>1.9</v>
      </c>
      <c r="AK224" s="289">
        <v>1.9</v>
      </c>
      <c r="AL224" s="289">
        <v>1.8</v>
      </c>
      <c r="AM224" s="289">
        <v>1.8</v>
      </c>
      <c r="AN224" s="289">
        <v>1.8</v>
      </c>
      <c r="AO224" s="289">
        <v>1.7</v>
      </c>
      <c r="AP224" s="289">
        <v>1.7</v>
      </c>
      <c r="AQ224" s="289">
        <v>1.7</v>
      </c>
      <c r="AR224" s="289">
        <v>1.7</v>
      </c>
      <c r="AS224" s="289">
        <v>1.7</v>
      </c>
      <c r="AT224" s="289">
        <v>1.7</v>
      </c>
      <c r="AU224" s="289">
        <v>1.7</v>
      </c>
      <c r="AV224" s="289">
        <v>1.8</v>
      </c>
      <c r="AW224" s="289">
        <v>1.8</v>
      </c>
      <c r="AX224" s="289">
        <v>1.9</v>
      </c>
      <c r="AY224" s="289">
        <v>1.9</v>
      </c>
      <c r="AZ224" s="289">
        <v>1.9</v>
      </c>
      <c r="BA224" s="289">
        <v>1.9</v>
      </c>
      <c r="BB224" s="289">
        <v>1.9</v>
      </c>
      <c r="BC224" s="289">
        <v>1.8</v>
      </c>
      <c r="BD224" s="289">
        <v>1.8</v>
      </c>
      <c r="BE224" s="289">
        <v>1.8</v>
      </c>
      <c r="BF224" s="289">
        <v>1.9</v>
      </c>
      <c r="BG224" s="289">
        <v>1.9</v>
      </c>
      <c r="BH224" s="289">
        <f>_xlfn.IFNA(VLOOKUP(C224,'INFORM Severity - hidden'!$C$5:$G$300,5,FALSE),"-")</f>
        <v>1.9</v>
      </c>
    </row>
    <row r="225" spans="1:60" x14ac:dyDescent="0.25">
      <c r="C225" t="s">
        <v>9809</v>
      </c>
      <c r="D225" s="289" t="str">
        <f t="shared" si="3"/>
        <v>-</v>
      </c>
      <c r="E225" s="289" t="s">
        <v>9718</v>
      </c>
      <c r="F225" s="289" t="s">
        <v>9718</v>
      </c>
      <c r="G225" s="289" t="s">
        <v>9718</v>
      </c>
      <c r="H225" s="289" t="s">
        <v>9718</v>
      </c>
      <c r="I225" s="289" t="s">
        <v>9718</v>
      </c>
      <c r="J225" s="289" t="s">
        <v>9718</v>
      </c>
      <c r="K225" s="289" t="s">
        <v>9718</v>
      </c>
      <c r="L225" s="289" t="s">
        <v>9718</v>
      </c>
      <c r="M225" s="289" t="s">
        <v>9718</v>
      </c>
      <c r="N225" s="289" t="s">
        <v>9718</v>
      </c>
      <c r="O225" s="289" t="s">
        <v>9718</v>
      </c>
      <c r="P225" s="289" t="s">
        <v>9718</v>
      </c>
      <c r="Q225" s="289" t="s">
        <v>9718</v>
      </c>
      <c r="R225" s="289" t="s">
        <v>9718</v>
      </c>
      <c r="S225" s="289" t="s">
        <v>9718</v>
      </c>
      <c r="T225" s="289">
        <v>2.4</v>
      </c>
      <c r="U225" s="289">
        <v>2.4</v>
      </c>
      <c r="V225" s="289">
        <v>2.4</v>
      </c>
      <c r="W225" s="289">
        <v>3.3</v>
      </c>
      <c r="X225" s="289">
        <v>3.3</v>
      </c>
      <c r="Y225" s="289">
        <v>3.2</v>
      </c>
      <c r="Z225" s="289">
        <v>3.2</v>
      </c>
      <c r="AA225" s="289">
        <v>3.2</v>
      </c>
      <c r="AB225" s="289">
        <v>3.2</v>
      </c>
      <c r="AC225" s="289">
        <v>3.2</v>
      </c>
      <c r="AD225" s="289">
        <v>3.2</v>
      </c>
      <c r="AE225" s="289">
        <v>3.2</v>
      </c>
      <c r="AF225" s="289">
        <v>3.2</v>
      </c>
      <c r="AG225" s="289">
        <v>2.8</v>
      </c>
      <c r="AH225" s="289">
        <v>3</v>
      </c>
      <c r="AI225" s="289">
        <v>2.9</v>
      </c>
      <c r="AJ225" s="289">
        <v>2.9</v>
      </c>
      <c r="AK225" s="289" t="s">
        <v>9718</v>
      </c>
      <c r="AL225" s="289" t="s">
        <v>9718</v>
      </c>
      <c r="AM225" s="289" t="s">
        <v>9718</v>
      </c>
      <c r="AN225" s="289" t="s">
        <v>9718</v>
      </c>
      <c r="AO225" s="289" t="s">
        <v>9718</v>
      </c>
      <c r="AP225" s="289" t="s">
        <v>9718</v>
      </c>
      <c r="AQ225" s="289" t="s">
        <v>9718</v>
      </c>
      <c r="AR225" s="289" t="s">
        <v>9718</v>
      </c>
      <c r="AS225" s="289" t="s">
        <v>9718</v>
      </c>
      <c r="AT225" s="289" t="s">
        <v>9718</v>
      </c>
      <c r="AU225" s="289" t="s">
        <v>9718</v>
      </c>
      <c r="AV225" s="289" t="s">
        <v>9718</v>
      </c>
      <c r="AW225" s="289" t="s">
        <v>9718</v>
      </c>
      <c r="AX225" s="289" t="s">
        <v>9718</v>
      </c>
      <c r="AY225" s="289" t="s">
        <v>9718</v>
      </c>
      <c r="AZ225" s="289" t="s">
        <v>9718</v>
      </c>
      <c r="BA225" s="289" t="s">
        <v>9718</v>
      </c>
      <c r="BB225" s="289" t="s">
        <v>9718</v>
      </c>
      <c r="BC225" s="289" t="s">
        <v>9718</v>
      </c>
      <c r="BD225" s="289" t="s">
        <v>9718</v>
      </c>
      <c r="BE225" s="289" t="s">
        <v>9718</v>
      </c>
      <c r="BF225" s="289" t="s">
        <v>9718</v>
      </c>
      <c r="BG225" s="289" t="s">
        <v>9718</v>
      </c>
      <c r="BH225" s="289" t="str">
        <f>_xlfn.IFNA(VLOOKUP(C225,'INFORM Severity - hidden'!$C$5:$G$300,5,FALSE),"-")</f>
        <v>-</v>
      </c>
    </row>
    <row r="226" spans="1:60" x14ac:dyDescent="0.25">
      <c r="A226" t="s">
        <v>318</v>
      </c>
      <c r="B226" t="s">
        <v>316</v>
      </c>
      <c r="C226" t="s">
        <v>317</v>
      </c>
      <c r="D226" s="289" t="str">
        <f t="shared" si="3"/>
        <v>Stable</v>
      </c>
      <c r="E226" s="289" t="s">
        <v>9718</v>
      </c>
      <c r="F226" s="289">
        <v>4.3</v>
      </c>
      <c r="G226" s="289">
        <v>4.3</v>
      </c>
      <c r="H226" s="289">
        <v>4.3</v>
      </c>
      <c r="I226" s="289">
        <v>4.3</v>
      </c>
      <c r="J226" s="289">
        <v>4.3</v>
      </c>
      <c r="K226" s="289">
        <v>4.3</v>
      </c>
      <c r="L226" s="289">
        <v>4.3</v>
      </c>
      <c r="M226" s="289">
        <v>4.3</v>
      </c>
      <c r="N226" s="289">
        <v>4.3</v>
      </c>
      <c r="O226" s="289">
        <v>4.3</v>
      </c>
      <c r="P226" s="289">
        <v>4.3</v>
      </c>
      <c r="Q226" s="289">
        <v>4.3</v>
      </c>
      <c r="R226" s="289">
        <v>4.3</v>
      </c>
      <c r="S226" s="289">
        <v>4.3</v>
      </c>
      <c r="T226" s="289">
        <v>4.3</v>
      </c>
      <c r="U226" s="289">
        <v>4.3</v>
      </c>
      <c r="V226" s="289">
        <v>4.3</v>
      </c>
      <c r="W226" s="289">
        <v>4.4000000000000004</v>
      </c>
      <c r="X226" s="289">
        <v>4.4000000000000004</v>
      </c>
      <c r="Y226" s="289">
        <v>4.4000000000000004</v>
      </c>
      <c r="Z226" s="289">
        <v>4.4000000000000004</v>
      </c>
      <c r="AA226" s="289">
        <v>4.2</v>
      </c>
      <c r="AB226" s="289">
        <v>4.3</v>
      </c>
      <c r="AC226" s="289">
        <v>4.3</v>
      </c>
      <c r="AD226" s="289">
        <v>4.3</v>
      </c>
      <c r="AE226" s="289">
        <v>4.3</v>
      </c>
      <c r="AF226" s="289">
        <v>4.4000000000000004</v>
      </c>
      <c r="AG226" s="289">
        <v>4.4000000000000004</v>
      </c>
      <c r="AH226" s="289">
        <v>4.4000000000000004</v>
      </c>
      <c r="AI226" s="289">
        <v>4.4000000000000004</v>
      </c>
      <c r="AJ226" s="289">
        <v>4.4000000000000004</v>
      </c>
      <c r="AK226" s="289">
        <v>4.4000000000000004</v>
      </c>
      <c r="AL226" s="289">
        <v>4.4000000000000004</v>
      </c>
      <c r="AM226" s="289">
        <v>4.4000000000000004</v>
      </c>
      <c r="AN226" s="289">
        <v>4.4000000000000004</v>
      </c>
      <c r="AO226" s="289">
        <v>4.4000000000000004</v>
      </c>
      <c r="AP226" s="289">
        <v>4.4000000000000004</v>
      </c>
      <c r="AQ226" s="289">
        <v>4.5999999999999996</v>
      </c>
      <c r="AR226" s="289">
        <v>4.5999999999999996</v>
      </c>
      <c r="AS226" s="289">
        <v>4.5999999999999996</v>
      </c>
      <c r="AT226" s="289">
        <v>4.5999999999999996</v>
      </c>
      <c r="AU226" s="289">
        <v>4.5999999999999996</v>
      </c>
      <c r="AV226" s="289">
        <v>4.5999999999999996</v>
      </c>
      <c r="AW226" s="289">
        <v>4.4000000000000004</v>
      </c>
      <c r="AX226" s="289">
        <v>4.4000000000000004</v>
      </c>
      <c r="AY226" s="289">
        <v>4.4000000000000004</v>
      </c>
      <c r="AZ226" s="289">
        <v>4.4000000000000004</v>
      </c>
      <c r="BA226" s="289">
        <v>4.4000000000000004</v>
      </c>
      <c r="BB226" s="289">
        <v>4.4000000000000004</v>
      </c>
      <c r="BC226" s="289">
        <v>4.4000000000000004</v>
      </c>
      <c r="BD226" s="289">
        <v>4.4000000000000004</v>
      </c>
      <c r="BE226" s="289">
        <v>4.4000000000000004</v>
      </c>
      <c r="BF226" s="289">
        <v>4.4000000000000004</v>
      </c>
      <c r="BG226" s="289">
        <v>4.4000000000000004</v>
      </c>
      <c r="BH226" s="289">
        <f>_xlfn.IFNA(VLOOKUP(C226,'INFORM Severity - hidden'!$C$5:$G$300,5,FALSE),"-")</f>
        <v>4.4000000000000004</v>
      </c>
    </row>
    <row r="227" spans="1:60" x14ac:dyDescent="0.25">
      <c r="C227" t="s">
        <v>9810</v>
      </c>
      <c r="D227" s="289" t="str">
        <f t="shared" si="3"/>
        <v>-</v>
      </c>
      <c r="E227" s="289" t="s">
        <v>9718</v>
      </c>
      <c r="F227" s="289" t="s">
        <v>9718</v>
      </c>
      <c r="G227" s="289" t="s">
        <v>9718</v>
      </c>
      <c r="H227" s="289" t="s">
        <v>9718</v>
      </c>
      <c r="I227" s="289" t="s">
        <v>9718</v>
      </c>
      <c r="J227" s="289" t="s">
        <v>9718</v>
      </c>
      <c r="K227" s="289" t="s">
        <v>9718</v>
      </c>
      <c r="L227" s="289" t="s">
        <v>9718</v>
      </c>
      <c r="M227" s="289" t="s">
        <v>9718</v>
      </c>
      <c r="N227" s="289" t="s">
        <v>9718</v>
      </c>
      <c r="O227" s="289">
        <v>3.1</v>
      </c>
      <c r="P227" s="289">
        <v>3.1</v>
      </c>
      <c r="Q227" s="289">
        <v>3.1</v>
      </c>
      <c r="R227" s="289">
        <v>3.1</v>
      </c>
      <c r="S227" s="289" t="s">
        <v>9718</v>
      </c>
      <c r="T227" s="289" t="s">
        <v>9718</v>
      </c>
      <c r="U227" s="289" t="s">
        <v>9718</v>
      </c>
      <c r="V227" s="289" t="s">
        <v>9718</v>
      </c>
      <c r="W227" s="289" t="s">
        <v>9718</v>
      </c>
      <c r="X227" s="289" t="s">
        <v>9718</v>
      </c>
      <c r="Y227" s="289" t="s">
        <v>9718</v>
      </c>
      <c r="Z227" s="289" t="s">
        <v>9718</v>
      </c>
      <c r="AA227" s="289" t="s">
        <v>9718</v>
      </c>
      <c r="AB227" s="289" t="s">
        <v>9718</v>
      </c>
      <c r="AC227" s="289" t="s">
        <v>9718</v>
      </c>
      <c r="AD227" s="289" t="s">
        <v>9718</v>
      </c>
      <c r="AE227" s="289" t="s">
        <v>9718</v>
      </c>
      <c r="AF227" s="289" t="s">
        <v>9718</v>
      </c>
      <c r="AG227" s="289" t="s">
        <v>9718</v>
      </c>
      <c r="AH227" s="289" t="s">
        <v>9718</v>
      </c>
      <c r="AI227" s="289" t="s">
        <v>9718</v>
      </c>
      <c r="AJ227" s="289" t="s">
        <v>9718</v>
      </c>
      <c r="AK227" s="289" t="s">
        <v>9718</v>
      </c>
      <c r="AL227" s="289" t="s">
        <v>9718</v>
      </c>
      <c r="AM227" s="289" t="s">
        <v>9718</v>
      </c>
      <c r="AN227" s="289" t="s">
        <v>9718</v>
      </c>
      <c r="AO227" s="289" t="s">
        <v>9718</v>
      </c>
      <c r="AP227" s="289" t="s">
        <v>9718</v>
      </c>
      <c r="AQ227" s="289" t="s">
        <v>9718</v>
      </c>
      <c r="AR227" s="289" t="s">
        <v>9718</v>
      </c>
      <c r="AS227" s="289" t="s">
        <v>9718</v>
      </c>
      <c r="AT227" s="289" t="s">
        <v>9718</v>
      </c>
      <c r="AU227" s="289" t="s">
        <v>9718</v>
      </c>
      <c r="AV227" s="289" t="s">
        <v>9718</v>
      </c>
      <c r="AW227" s="289" t="s">
        <v>9718</v>
      </c>
      <c r="AX227" s="289" t="s">
        <v>9718</v>
      </c>
      <c r="AY227" s="289" t="s">
        <v>9718</v>
      </c>
      <c r="AZ227" s="289" t="s">
        <v>9718</v>
      </c>
      <c r="BA227" s="289" t="s">
        <v>9718</v>
      </c>
      <c r="BB227" s="289" t="s">
        <v>9718</v>
      </c>
      <c r="BC227" s="289" t="s">
        <v>9718</v>
      </c>
      <c r="BD227" s="289" t="s">
        <v>9718</v>
      </c>
      <c r="BE227" s="289" t="s">
        <v>9718</v>
      </c>
      <c r="BF227" s="289" t="s">
        <v>9718</v>
      </c>
      <c r="BG227" s="289" t="s">
        <v>9718</v>
      </c>
      <c r="BH227" s="289" t="str">
        <f>_xlfn.IFNA(VLOOKUP(C227,'INFORM Severity - hidden'!$C$5:$G$300,5,FALSE),"-")</f>
        <v>-</v>
      </c>
    </row>
    <row r="228" spans="1:60" x14ac:dyDescent="0.25">
      <c r="C228" t="s">
        <v>9811</v>
      </c>
      <c r="D228" s="289" t="str">
        <f t="shared" si="3"/>
        <v>-</v>
      </c>
      <c r="E228" s="289" t="s">
        <v>9718</v>
      </c>
      <c r="F228" s="289" t="s">
        <v>9718</v>
      </c>
      <c r="G228" s="289" t="s">
        <v>9718</v>
      </c>
      <c r="H228" s="289" t="s">
        <v>9718</v>
      </c>
      <c r="I228" s="289" t="s">
        <v>9718</v>
      </c>
      <c r="J228" s="289" t="s">
        <v>9718</v>
      </c>
      <c r="K228" s="289" t="s">
        <v>9718</v>
      </c>
      <c r="L228" s="289" t="s">
        <v>9718</v>
      </c>
      <c r="M228" s="289" t="s">
        <v>9718</v>
      </c>
      <c r="N228" s="289" t="s">
        <v>9718</v>
      </c>
      <c r="O228" s="289" t="s">
        <v>9718</v>
      </c>
      <c r="P228" s="289" t="s">
        <v>9718</v>
      </c>
      <c r="Q228" s="289" t="s">
        <v>9718</v>
      </c>
      <c r="R228" s="289" t="s">
        <v>9718</v>
      </c>
      <c r="S228" s="289" t="s">
        <v>9718</v>
      </c>
      <c r="T228" s="289" t="s">
        <v>9718</v>
      </c>
      <c r="U228" s="289" t="s">
        <v>9718</v>
      </c>
      <c r="V228" s="289" t="s">
        <v>9718</v>
      </c>
      <c r="W228" s="289" t="s">
        <v>9718</v>
      </c>
      <c r="X228" s="289" t="s">
        <v>9718</v>
      </c>
      <c r="Y228" s="289" t="s">
        <v>9718</v>
      </c>
      <c r="Z228" s="289" t="s">
        <v>9718</v>
      </c>
      <c r="AA228" s="289" t="s">
        <v>9718</v>
      </c>
      <c r="AB228" s="289" t="s">
        <v>9718</v>
      </c>
      <c r="AC228" s="289" t="s">
        <v>9718</v>
      </c>
      <c r="AD228" s="289" t="s">
        <v>9718</v>
      </c>
      <c r="AE228" s="289" t="s">
        <v>9718</v>
      </c>
      <c r="AF228" s="289" t="s">
        <v>9718</v>
      </c>
      <c r="AG228" s="289" t="s">
        <v>9718</v>
      </c>
      <c r="AH228" s="289" t="s">
        <v>9718</v>
      </c>
      <c r="AI228" s="289" t="s">
        <v>9718</v>
      </c>
      <c r="AJ228" s="289" t="s">
        <v>9718</v>
      </c>
      <c r="AK228" s="289" t="s">
        <v>9718</v>
      </c>
      <c r="AL228" s="289" t="s">
        <v>9718</v>
      </c>
      <c r="AM228" s="289" t="s">
        <v>9718</v>
      </c>
      <c r="AN228" s="289" t="s">
        <v>9718</v>
      </c>
      <c r="AO228" s="289" t="s">
        <v>9718</v>
      </c>
      <c r="AP228" s="289" t="s">
        <v>9718</v>
      </c>
      <c r="AQ228" s="289" t="s">
        <v>9718</v>
      </c>
      <c r="AR228" s="289" t="s">
        <v>9718</v>
      </c>
      <c r="AS228" s="289" t="s">
        <v>9718</v>
      </c>
      <c r="AT228" s="289" t="s">
        <v>9718</v>
      </c>
      <c r="AU228" s="289" t="s">
        <v>9718</v>
      </c>
      <c r="AV228" s="289" t="s">
        <v>9718</v>
      </c>
      <c r="AW228" s="289" t="s">
        <v>9718</v>
      </c>
      <c r="AX228" s="289">
        <v>3.4</v>
      </c>
      <c r="AY228" s="289">
        <v>3.5</v>
      </c>
      <c r="AZ228" s="289">
        <v>3.5</v>
      </c>
      <c r="BA228" s="289">
        <v>3.5</v>
      </c>
      <c r="BB228" s="289">
        <v>3.5</v>
      </c>
      <c r="BC228" s="289" t="s">
        <v>9718</v>
      </c>
      <c r="BD228" s="289" t="s">
        <v>9718</v>
      </c>
      <c r="BE228" s="289" t="s">
        <v>9718</v>
      </c>
      <c r="BF228" s="289" t="s">
        <v>9718</v>
      </c>
      <c r="BG228" s="289" t="s">
        <v>9718</v>
      </c>
      <c r="BH228" s="289" t="str">
        <f>_xlfn.IFNA(VLOOKUP(C228,'INFORM Severity - hidden'!$C$5:$G$300,5,FALSE),"-")</f>
        <v>-</v>
      </c>
    </row>
    <row r="229" spans="1:60" x14ac:dyDescent="0.25">
      <c r="A229" t="s">
        <v>1454</v>
      </c>
      <c r="B229" t="s">
        <v>1452</v>
      </c>
      <c r="C229" t="s">
        <v>1453</v>
      </c>
      <c r="D229" s="289" t="str">
        <f t="shared" si="3"/>
        <v>Stable</v>
      </c>
      <c r="E229" s="289" t="s">
        <v>9718</v>
      </c>
      <c r="F229" s="289" t="s">
        <v>9718</v>
      </c>
      <c r="G229" s="289" t="s">
        <v>9718</v>
      </c>
      <c r="H229" s="289" t="s">
        <v>9718</v>
      </c>
      <c r="I229" s="289" t="s">
        <v>9718</v>
      </c>
      <c r="J229" s="289" t="s">
        <v>9718</v>
      </c>
      <c r="K229" s="289" t="s">
        <v>9718</v>
      </c>
      <c r="L229" s="289" t="s">
        <v>9718</v>
      </c>
      <c r="M229" s="289" t="s">
        <v>9718</v>
      </c>
      <c r="N229" s="289" t="s">
        <v>9718</v>
      </c>
      <c r="O229" s="289" t="s">
        <v>9718</v>
      </c>
      <c r="P229" s="289" t="s">
        <v>9718</v>
      </c>
      <c r="Q229" s="289" t="s">
        <v>9718</v>
      </c>
      <c r="R229" s="289" t="s">
        <v>9718</v>
      </c>
      <c r="S229" s="289" t="s">
        <v>9718</v>
      </c>
      <c r="T229" s="289" t="s">
        <v>9718</v>
      </c>
      <c r="U229" s="289" t="s">
        <v>9718</v>
      </c>
      <c r="V229" s="289" t="s">
        <v>9718</v>
      </c>
      <c r="W229" s="289" t="s">
        <v>9718</v>
      </c>
      <c r="X229" s="289" t="s">
        <v>9718</v>
      </c>
      <c r="Y229" s="289" t="s">
        <v>9718</v>
      </c>
      <c r="Z229" s="289" t="s">
        <v>9718</v>
      </c>
      <c r="AA229" s="289" t="s">
        <v>9718</v>
      </c>
      <c r="AB229" s="289" t="s">
        <v>9718</v>
      </c>
      <c r="AC229" s="289" t="s">
        <v>9718</v>
      </c>
      <c r="AD229" s="289" t="s">
        <v>9718</v>
      </c>
      <c r="AE229" s="289" t="s">
        <v>9718</v>
      </c>
      <c r="AF229" s="289" t="s">
        <v>9718</v>
      </c>
      <c r="AG229" s="289" t="s">
        <v>9718</v>
      </c>
      <c r="AH229" s="289" t="s">
        <v>9718</v>
      </c>
      <c r="AI229" s="289" t="s">
        <v>9718</v>
      </c>
      <c r="AJ229" s="289" t="s">
        <v>9718</v>
      </c>
      <c r="AK229" s="289" t="s">
        <v>9718</v>
      </c>
      <c r="AL229" s="289" t="s">
        <v>9718</v>
      </c>
      <c r="AM229" s="289" t="s">
        <v>9718</v>
      </c>
      <c r="AN229" s="289" t="s">
        <v>9718</v>
      </c>
      <c r="AO229" s="289" t="s">
        <v>9718</v>
      </c>
      <c r="AP229" s="289" t="s">
        <v>9718</v>
      </c>
      <c r="AQ229" s="289">
        <v>1.2</v>
      </c>
      <c r="AR229" s="289">
        <v>1.2</v>
      </c>
      <c r="AS229" s="289">
        <v>1.2</v>
      </c>
      <c r="AT229" s="289">
        <v>1.2</v>
      </c>
      <c r="AU229" s="289">
        <v>2.2999999999999998</v>
      </c>
      <c r="AV229" s="289">
        <v>2.2999999999999998</v>
      </c>
      <c r="AW229" s="289">
        <v>2.2999999999999998</v>
      </c>
      <c r="AX229" s="289">
        <v>2.2999999999999998</v>
      </c>
      <c r="AY229" s="289">
        <v>2.4</v>
      </c>
      <c r="AZ229" s="289">
        <v>1.8</v>
      </c>
      <c r="BA229" s="289">
        <v>1.8</v>
      </c>
      <c r="BB229" s="289">
        <v>1.8</v>
      </c>
      <c r="BC229" s="289">
        <v>1.8</v>
      </c>
      <c r="BD229" s="289">
        <v>1.8</v>
      </c>
      <c r="BE229" s="289">
        <v>1.8</v>
      </c>
      <c r="BF229" s="289">
        <v>1.8</v>
      </c>
      <c r="BG229" s="289">
        <v>1.8</v>
      </c>
      <c r="BH229" s="289">
        <f>_xlfn.IFNA(VLOOKUP(C229,'INFORM Severity - hidden'!$C$5:$G$300,5,FALSE),"-")</f>
        <v>1.8</v>
      </c>
    </row>
    <row r="230" spans="1:60" x14ac:dyDescent="0.25">
      <c r="A230" t="s">
        <v>885</v>
      </c>
      <c r="B230" t="s">
        <v>883</v>
      </c>
      <c r="C230" t="s">
        <v>884</v>
      </c>
      <c r="D230" s="289" t="str">
        <f t="shared" si="3"/>
        <v>Stable</v>
      </c>
      <c r="E230" s="289" t="s">
        <v>9718</v>
      </c>
      <c r="F230" s="289" t="s">
        <v>9718</v>
      </c>
      <c r="G230" s="289" t="s">
        <v>9718</v>
      </c>
      <c r="H230" s="289" t="s">
        <v>9718</v>
      </c>
      <c r="I230" s="289" t="s">
        <v>9718</v>
      </c>
      <c r="J230" s="289" t="s">
        <v>9718</v>
      </c>
      <c r="K230" s="289" t="s">
        <v>9718</v>
      </c>
      <c r="L230" s="289" t="s">
        <v>9718</v>
      </c>
      <c r="M230" s="289" t="s">
        <v>9718</v>
      </c>
      <c r="N230" s="289" t="s">
        <v>9718</v>
      </c>
      <c r="O230" s="289" t="s">
        <v>9718</v>
      </c>
      <c r="P230" s="289" t="s">
        <v>9718</v>
      </c>
      <c r="Q230" s="289" t="s">
        <v>9718</v>
      </c>
      <c r="R230" s="289" t="s">
        <v>9718</v>
      </c>
      <c r="S230" s="289" t="s">
        <v>9718</v>
      </c>
      <c r="T230" s="289" t="s">
        <v>9718</v>
      </c>
      <c r="U230" s="289" t="s">
        <v>9718</v>
      </c>
      <c r="V230" s="289" t="s">
        <v>9718</v>
      </c>
      <c r="W230" s="289" t="s">
        <v>9718</v>
      </c>
      <c r="X230" s="289" t="s">
        <v>9718</v>
      </c>
      <c r="Y230" s="289" t="s">
        <v>9718</v>
      </c>
      <c r="Z230" s="289" t="s">
        <v>9718</v>
      </c>
      <c r="AA230" s="289">
        <v>2.7</v>
      </c>
      <c r="AB230" s="289">
        <v>2.7</v>
      </c>
      <c r="AC230" s="289">
        <v>2.7</v>
      </c>
      <c r="AD230" s="289">
        <v>2.7</v>
      </c>
      <c r="AE230" s="289">
        <v>2.7</v>
      </c>
      <c r="AF230" s="289">
        <v>2.7</v>
      </c>
      <c r="AG230" s="289">
        <v>2.7</v>
      </c>
      <c r="AH230" s="289">
        <v>2.7</v>
      </c>
      <c r="AI230" s="289">
        <v>2.2999999999999998</v>
      </c>
      <c r="AJ230" s="289">
        <v>2.2999999999999998</v>
      </c>
      <c r="AK230" s="289">
        <v>2.2999999999999998</v>
      </c>
      <c r="AL230" s="289">
        <v>2.2999999999999998</v>
      </c>
      <c r="AM230" s="289">
        <v>2.5</v>
      </c>
      <c r="AN230" s="289">
        <v>2.5</v>
      </c>
      <c r="AO230" s="289">
        <v>2.4</v>
      </c>
      <c r="AP230" s="289">
        <v>2.4</v>
      </c>
      <c r="AQ230" s="289">
        <v>2.4</v>
      </c>
      <c r="AR230" s="289">
        <v>2.4</v>
      </c>
      <c r="AS230" s="289">
        <v>2.2999999999999998</v>
      </c>
      <c r="AT230" s="289">
        <v>2.2999999999999998</v>
      </c>
      <c r="AU230" s="289">
        <v>2.2000000000000002</v>
      </c>
      <c r="AV230" s="289">
        <v>2.1</v>
      </c>
      <c r="AW230" s="289">
        <v>2.1</v>
      </c>
      <c r="AX230" s="289">
        <v>2.2999999999999998</v>
      </c>
      <c r="AY230" s="289">
        <v>2.2999999999999998</v>
      </c>
      <c r="AZ230" s="289">
        <v>2.2999999999999998</v>
      </c>
      <c r="BA230" s="289">
        <v>2.2999999999999998</v>
      </c>
      <c r="BB230" s="289">
        <v>2.2999999999999998</v>
      </c>
      <c r="BC230" s="289">
        <v>2.2999999999999998</v>
      </c>
      <c r="BD230" s="289">
        <v>2.2999999999999998</v>
      </c>
      <c r="BE230" s="289">
        <v>2.2999999999999998</v>
      </c>
      <c r="BF230" s="289">
        <v>2.2999999999999998</v>
      </c>
      <c r="BG230" s="289">
        <v>2.2999999999999998</v>
      </c>
      <c r="BH230" s="289">
        <f>_xlfn.IFNA(VLOOKUP(C230,'INFORM Severity - hidden'!$C$5:$G$300,5,FALSE),"-")</f>
        <v>2.2999999999999998</v>
      </c>
    </row>
    <row r="231" spans="1:60" x14ac:dyDescent="0.25">
      <c r="A231" t="s">
        <v>76</v>
      </c>
      <c r="B231" t="s">
        <v>74</v>
      </c>
      <c r="C231" t="s">
        <v>75</v>
      </c>
      <c r="D231" s="289" t="str">
        <f t="shared" si="3"/>
        <v>Stable</v>
      </c>
      <c r="E231" s="289">
        <v>4.9000000000000004</v>
      </c>
      <c r="F231" s="289">
        <v>4.9000000000000004</v>
      </c>
      <c r="G231" s="289">
        <v>4.8</v>
      </c>
      <c r="H231" s="289">
        <v>4.8</v>
      </c>
      <c r="I231" s="289">
        <v>4.8</v>
      </c>
      <c r="J231" s="289">
        <v>4.9000000000000004</v>
      </c>
      <c r="K231" s="289">
        <v>4.9000000000000004</v>
      </c>
      <c r="L231" s="289">
        <v>4.9000000000000004</v>
      </c>
      <c r="M231" s="289">
        <v>4.9000000000000004</v>
      </c>
      <c r="N231" s="289">
        <v>4.8</v>
      </c>
      <c r="O231" s="289">
        <v>4.9000000000000004</v>
      </c>
      <c r="P231" s="289">
        <v>4.9000000000000004</v>
      </c>
      <c r="Q231" s="289">
        <v>4.9000000000000004</v>
      </c>
      <c r="R231" s="289">
        <v>4.9000000000000004</v>
      </c>
      <c r="S231" s="289">
        <v>4.9000000000000004</v>
      </c>
      <c r="T231" s="289">
        <v>4.9000000000000004</v>
      </c>
      <c r="U231" s="289">
        <v>4.9000000000000004</v>
      </c>
      <c r="V231" s="289">
        <v>4.9000000000000004</v>
      </c>
      <c r="W231" s="289">
        <v>4.9000000000000004</v>
      </c>
      <c r="X231" s="289">
        <v>4.9000000000000004</v>
      </c>
      <c r="Y231" s="289">
        <v>4.9000000000000004</v>
      </c>
      <c r="Z231" s="289">
        <v>4.9000000000000004</v>
      </c>
      <c r="AA231" s="289">
        <v>4.9000000000000004</v>
      </c>
      <c r="AB231" s="289">
        <v>4.9000000000000004</v>
      </c>
      <c r="AC231" s="289">
        <v>4.7</v>
      </c>
      <c r="AD231" s="289">
        <v>4.9000000000000004</v>
      </c>
      <c r="AE231" s="289">
        <v>4.9000000000000004</v>
      </c>
      <c r="AF231" s="289">
        <v>4.9000000000000004</v>
      </c>
      <c r="AG231" s="289">
        <v>4.9000000000000004</v>
      </c>
      <c r="AH231" s="289">
        <v>4.9000000000000004</v>
      </c>
      <c r="AI231" s="289">
        <v>4.9000000000000004</v>
      </c>
      <c r="AJ231" s="289">
        <v>4.9000000000000004</v>
      </c>
      <c r="AK231" s="289">
        <v>4.9000000000000004</v>
      </c>
      <c r="AL231" s="289">
        <v>4.9000000000000004</v>
      </c>
      <c r="AM231" s="289">
        <v>4.9000000000000004</v>
      </c>
      <c r="AN231" s="289">
        <v>4.9000000000000004</v>
      </c>
      <c r="AO231" s="289">
        <v>4.9000000000000004</v>
      </c>
      <c r="AP231" s="289">
        <v>4.5999999999999996</v>
      </c>
      <c r="AQ231" s="289">
        <v>4.5999999999999996</v>
      </c>
      <c r="AR231" s="289">
        <v>4.5999999999999996</v>
      </c>
      <c r="AS231" s="289">
        <v>4.5999999999999996</v>
      </c>
      <c r="AT231" s="289">
        <v>4.5999999999999996</v>
      </c>
      <c r="AU231" s="289">
        <v>4.5999999999999996</v>
      </c>
      <c r="AV231" s="289">
        <v>4.5999999999999996</v>
      </c>
      <c r="AW231" s="289">
        <v>4.5999999999999996</v>
      </c>
      <c r="AX231" s="289">
        <v>4.5999999999999996</v>
      </c>
      <c r="AY231" s="289">
        <v>4.5</v>
      </c>
      <c r="AZ231" s="289">
        <v>4.5999999999999996</v>
      </c>
      <c r="BA231" s="289">
        <v>4.5999999999999996</v>
      </c>
      <c r="BB231" s="289">
        <v>4.5999999999999996</v>
      </c>
      <c r="BC231" s="289">
        <v>4.5999999999999996</v>
      </c>
      <c r="BD231" s="289">
        <v>4.5999999999999996</v>
      </c>
      <c r="BE231" s="289">
        <v>4.5999999999999996</v>
      </c>
      <c r="BF231" s="289">
        <v>4.5999999999999996</v>
      </c>
      <c r="BG231" s="289">
        <v>4.5999999999999996</v>
      </c>
      <c r="BH231" s="289">
        <f>_xlfn.IFNA(VLOOKUP(C231,'INFORM Severity - hidden'!$C$5:$G$300,5,FALSE),"-")</f>
        <v>4.5999999999999996</v>
      </c>
    </row>
    <row r="232" spans="1:60" x14ac:dyDescent="0.25">
      <c r="A232" t="s">
        <v>76</v>
      </c>
      <c r="B232" t="s">
        <v>3984</v>
      </c>
      <c r="C232" t="s">
        <v>3985</v>
      </c>
      <c r="D232" s="289" t="str">
        <f t="shared" si="3"/>
        <v>Stable</v>
      </c>
      <c r="E232" s="289" t="s">
        <v>9718</v>
      </c>
      <c r="F232" s="289" t="s">
        <v>9718</v>
      </c>
      <c r="G232" s="289" t="s">
        <v>9718</v>
      </c>
      <c r="H232" s="289" t="s">
        <v>9718</v>
      </c>
      <c r="I232" s="289" t="s">
        <v>9718</v>
      </c>
      <c r="J232" s="289" t="s">
        <v>9718</v>
      </c>
      <c r="K232" s="289" t="s">
        <v>9718</v>
      </c>
      <c r="L232" s="289" t="s">
        <v>9718</v>
      </c>
      <c r="M232" s="289" t="s">
        <v>9718</v>
      </c>
      <c r="N232" s="289" t="s">
        <v>9718</v>
      </c>
      <c r="O232" s="289" t="s">
        <v>9718</v>
      </c>
      <c r="P232" s="289" t="s">
        <v>9718</v>
      </c>
      <c r="Q232" s="289" t="s">
        <v>9718</v>
      </c>
      <c r="R232" s="289" t="s">
        <v>9718</v>
      </c>
      <c r="S232" s="289" t="s">
        <v>9718</v>
      </c>
      <c r="T232" s="289" t="s">
        <v>9718</v>
      </c>
      <c r="U232" s="289" t="s">
        <v>9718</v>
      </c>
      <c r="V232" s="289" t="s">
        <v>9718</v>
      </c>
      <c r="W232" s="289" t="s">
        <v>9718</v>
      </c>
      <c r="X232" s="289" t="s">
        <v>9718</v>
      </c>
      <c r="Y232" s="289" t="s">
        <v>9718</v>
      </c>
      <c r="Z232" s="289" t="s">
        <v>9718</v>
      </c>
      <c r="AA232" s="289" t="s">
        <v>9718</v>
      </c>
      <c r="AB232" s="289" t="s">
        <v>9718</v>
      </c>
      <c r="AC232" s="289" t="s">
        <v>9718</v>
      </c>
      <c r="AD232" s="289" t="s">
        <v>9718</v>
      </c>
      <c r="AE232" s="289" t="s">
        <v>9718</v>
      </c>
      <c r="AF232" s="289" t="s">
        <v>9718</v>
      </c>
      <c r="AG232" s="289" t="s">
        <v>9718</v>
      </c>
      <c r="AH232" s="289" t="s">
        <v>9718</v>
      </c>
      <c r="AI232" s="289" t="s">
        <v>9718</v>
      </c>
      <c r="AJ232" s="289" t="s">
        <v>9718</v>
      </c>
      <c r="AK232" s="289" t="s">
        <v>9718</v>
      </c>
      <c r="AL232" s="289" t="s">
        <v>9718</v>
      </c>
      <c r="AM232" s="289" t="s">
        <v>9718</v>
      </c>
      <c r="AN232" s="289" t="s">
        <v>9718</v>
      </c>
      <c r="AO232" s="289" t="s">
        <v>9718</v>
      </c>
      <c r="AP232" s="289" t="s">
        <v>9718</v>
      </c>
      <c r="AQ232" s="289" t="s">
        <v>9718</v>
      </c>
      <c r="AR232" s="289" t="s">
        <v>9718</v>
      </c>
      <c r="AS232" s="289" t="s">
        <v>9718</v>
      </c>
      <c r="AT232" s="289" t="s">
        <v>9718</v>
      </c>
      <c r="AU232" s="289" t="s">
        <v>9718</v>
      </c>
      <c r="AV232" s="289" t="s">
        <v>9718</v>
      </c>
      <c r="AW232" s="289" t="s">
        <v>9718</v>
      </c>
      <c r="AX232" s="289" t="s">
        <v>9718</v>
      </c>
      <c r="AY232" s="289" t="s">
        <v>9718</v>
      </c>
      <c r="AZ232" s="289" t="s">
        <v>9718</v>
      </c>
      <c r="BA232" s="289" t="s">
        <v>9718</v>
      </c>
      <c r="BB232" s="289" t="s">
        <v>9718</v>
      </c>
      <c r="BC232" s="289">
        <v>3.4</v>
      </c>
      <c r="BD232" s="289">
        <v>3.4</v>
      </c>
      <c r="BE232" s="289">
        <v>3.4</v>
      </c>
      <c r="BF232" s="289">
        <v>3.4</v>
      </c>
      <c r="BG232" s="289">
        <v>3.4</v>
      </c>
      <c r="BH232" s="289">
        <f>_xlfn.IFNA(VLOOKUP(C232,'INFORM Severity - hidden'!$C$5:$G$300,5,FALSE),"-")</f>
        <v>3.4</v>
      </c>
    </row>
    <row r="233" spans="1:60" x14ac:dyDescent="0.25">
      <c r="A233" t="s">
        <v>415</v>
      </c>
      <c r="B233" t="s">
        <v>1088</v>
      </c>
      <c r="C233" t="s">
        <v>1089</v>
      </c>
      <c r="D233" s="289" t="str">
        <f t="shared" si="3"/>
        <v>Stable</v>
      </c>
      <c r="E233" s="289" t="s">
        <v>9718</v>
      </c>
      <c r="F233" s="289" t="s">
        <v>9718</v>
      </c>
      <c r="G233" s="289" t="s">
        <v>9718</v>
      </c>
      <c r="H233" s="289">
        <v>4</v>
      </c>
      <c r="I233" s="289">
        <v>4</v>
      </c>
      <c r="J233" s="289">
        <v>4</v>
      </c>
      <c r="K233" s="289">
        <v>4</v>
      </c>
      <c r="L233" s="289">
        <v>4</v>
      </c>
      <c r="M233" s="289">
        <v>4</v>
      </c>
      <c r="N233" s="289">
        <v>4.0999999999999996</v>
      </c>
      <c r="O233" s="289">
        <v>4.0999999999999996</v>
      </c>
      <c r="P233" s="289">
        <v>4.0999999999999996</v>
      </c>
      <c r="Q233" s="289">
        <v>4.0999999999999996</v>
      </c>
      <c r="R233" s="289">
        <v>4.0999999999999996</v>
      </c>
      <c r="S233" s="289">
        <v>4.0999999999999996</v>
      </c>
      <c r="T233" s="289">
        <v>4.0999999999999996</v>
      </c>
      <c r="U233" s="289">
        <v>4.0999999999999996</v>
      </c>
      <c r="V233" s="289">
        <v>4.0999999999999996</v>
      </c>
      <c r="W233" s="289">
        <v>4.0999999999999996</v>
      </c>
      <c r="X233" s="289">
        <v>4.0999999999999996</v>
      </c>
      <c r="Y233" s="289">
        <v>4.0999999999999996</v>
      </c>
      <c r="Z233" s="289">
        <v>4.2</v>
      </c>
      <c r="AA233" s="289">
        <v>4.0999999999999996</v>
      </c>
      <c r="AB233" s="289">
        <v>4.0999999999999996</v>
      </c>
      <c r="AC233" s="289">
        <v>4.0999999999999996</v>
      </c>
      <c r="AD233" s="289">
        <v>4.0999999999999996</v>
      </c>
      <c r="AE233" s="289">
        <v>4.0999999999999996</v>
      </c>
      <c r="AF233" s="289">
        <v>4.0999999999999996</v>
      </c>
      <c r="AG233" s="289">
        <v>4.0999999999999996</v>
      </c>
      <c r="AH233" s="289">
        <v>4.0999999999999996</v>
      </c>
      <c r="AI233" s="289">
        <v>4.0999999999999996</v>
      </c>
      <c r="AJ233" s="289">
        <v>4.0999999999999996</v>
      </c>
      <c r="AK233" s="289">
        <v>4.0999999999999996</v>
      </c>
      <c r="AL233" s="289">
        <v>4.0999999999999996</v>
      </c>
      <c r="AM233" s="289">
        <v>4.0999999999999996</v>
      </c>
      <c r="AN233" s="289">
        <v>4.0999999999999996</v>
      </c>
      <c r="AO233" s="289">
        <v>4.0999999999999996</v>
      </c>
      <c r="AP233" s="289">
        <v>4.0999999999999996</v>
      </c>
      <c r="AQ233" s="289">
        <v>4.0999999999999996</v>
      </c>
      <c r="AR233" s="289">
        <v>4.0999999999999996</v>
      </c>
      <c r="AS233" s="289">
        <v>4.2</v>
      </c>
      <c r="AT233" s="289">
        <v>4.2</v>
      </c>
      <c r="AU233" s="289">
        <v>4.4000000000000004</v>
      </c>
      <c r="AV233" s="289">
        <v>4.4000000000000004</v>
      </c>
      <c r="AW233" s="289">
        <v>4.4000000000000004</v>
      </c>
      <c r="AX233" s="289">
        <v>4.4000000000000004</v>
      </c>
      <c r="AY233" s="289">
        <v>4.4000000000000004</v>
      </c>
      <c r="AZ233" s="289">
        <v>4.4000000000000004</v>
      </c>
      <c r="BA233" s="289">
        <v>4.4000000000000004</v>
      </c>
      <c r="BB233" s="289">
        <v>4.4000000000000004</v>
      </c>
      <c r="BC233" s="289">
        <v>4.4000000000000004</v>
      </c>
      <c r="BD233" s="289">
        <v>4.5</v>
      </c>
      <c r="BE233" s="289">
        <v>4.4000000000000004</v>
      </c>
      <c r="BF233" s="289">
        <v>4.4000000000000004</v>
      </c>
      <c r="BG233" s="289">
        <v>4.4000000000000004</v>
      </c>
      <c r="BH233" s="289">
        <f>_xlfn.IFNA(VLOOKUP(C233,'INFORM Severity - hidden'!$C$5:$G$300,5,FALSE),"-")</f>
        <v>4.4000000000000004</v>
      </c>
    </row>
    <row r="234" spans="1:60" x14ac:dyDescent="0.25">
      <c r="C234" t="s">
        <v>9812</v>
      </c>
      <c r="D234" s="289" t="str">
        <f t="shared" si="3"/>
        <v>-</v>
      </c>
      <c r="E234" s="289" t="s">
        <v>9718</v>
      </c>
      <c r="F234" s="289" t="s">
        <v>9718</v>
      </c>
      <c r="G234" s="289" t="s">
        <v>9718</v>
      </c>
      <c r="H234" s="289">
        <v>3</v>
      </c>
      <c r="I234" s="289" t="s">
        <v>9718</v>
      </c>
      <c r="J234" s="289" t="s">
        <v>9718</v>
      </c>
      <c r="K234" s="289" t="s">
        <v>9718</v>
      </c>
      <c r="L234" s="289" t="s">
        <v>9718</v>
      </c>
      <c r="M234" s="289" t="s">
        <v>9718</v>
      </c>
      <c r="N234" s="289" t="s">
        <v>9718</v>
      </c>
      <c r="O234" s="289" t="s">
        <v>9718</v>
      </c>
      <c r="P234" s="289" t="s">
        <v>9718</v>
      </c>
      <c r="Q234" s="289" t="s">
        <v>9718</v>
      </c>
      <c r="R234" s="289" t="s">
        <v>9718</v>
      </c>
      <c r="S234" s="289" t="s">
        <v>9718</v>
      </c>
      <c r="T234" s="289" t="s">
        <v>9718</v>
      </c>
      <c r="U234" s="289" t="s">
        <v>9718</v>
      </c>
      <c r="V234" s="289" t="s">
        <v>9718</v>
      </c>
      <c r="W234" s="289" t="s">
        <v>9718</v>
      </c>
      <c r="X234" s="289" t="s">
        <v>9718</v>
      </c>
      <c r="Y234" s="289" t="s">
        <v>9718</v>
      </c>
      <c r="Z234" s="289" t="s">
        <v>9718</v>
      </c>
      <c r="AA234" s="289" t="s">
        <v>9718</v>
      </c>
      <c r="AB234" s="289" t="s">
        <v>9718</v>
      </c>
      <c r="AC234" s="289" t="s">
        <v>9718</v>
      </c>
      <c r="AD234" s="289" t="s">
        <v>9718</v>
      </c>
      <c r="AE234" s="289" t="s">
        <v>9718</v>
      </c>
      <c r="AF234" s="289" t="s">
        <v>9718</v>
      </c>
      <c r="AG234" s="289" t="s">
        <v>9718</v>
      </c>
      <c r="AH234" s="289" t="s">
        <v>9718</v>
      </c>
      <c r="AI234" s="289" t="s">
        <v>9718</v>
      </c>
      <c r="AJ234" s="289" t="s">
        <v>9718</v>
      </c>
      <c r="AK234" s="289" t="s">
        <v>9718</v>
      </c>
      <c r="AL234" s="289" t="s">
        <v>9718</v>
      </c>
      <c r="AM234" s="289" t="s">
        <v>9718</v>
      </c>
      <c r="AN234" s="289" t="s">
        <v>9718</v>
      </c>
      <c r="AO234" s="289" t="s">
        <v>9718</v>
      </c>
      <c r="AP234" s="289" t="s">
        <v>9718</v>
      </c>
      <c r="AQ234" s="289" t="s">
        <v>9718</v>
      </c>
      <c r="AR234" s="289" t="s">
        <v>9718</v>
      </c>
      <c r="AS234" s="289" t="s">
        <v>9718</v>
      </c>
      <c r="AT234" s="289" t="s">
        <v>9718</v>
      </c>
      <c r="AU234" s="289" t="s">
        <v>9718</v>
      </c>
      <c r="AV234" s="289" t="s">
        <v>9718</v>
      </c>
      <c r="AW234" s="289" t="s">
        <v>9718</v>
      </c>
      <c r="AX234" s="289" t="s">
        <v>9718</v>
      </c>
      <c r="AY234" s="289" t="s">
        <v>9718</v>
      </c>
      <c r="AZ234" s="289" t="s">
        <v>9718</v>
      </c>
      <c r="BA234" s="289" t="s">
        <v>9718</v>
      </c>
      <c r="BB234" s="289" t="s">
        <v>9718</v>
      </c>
      <c r="BC234" s="289" t="s">
        <v>9718</v>
      </c>
      <c r="BD234" s="289" t="s">
        <v>9718</v>
      </c>
      <c r="BE234" s="289" t="s">
        <v>9718</v>
      </c>
      <c r="BF234" s="289" t="s">
        <v>9718</v>
      </c>
      <c r="BG234" s="289" t="s">
        <v>9718</v>
      </c>
      <c r="BH234" s="289" t="str">
        <f>_xlfn.IFNA(VLOOKUP(C234,'INFORM Severity - hidden'!$C$5:$G$300,5,FALSE),"-")</f>
        <v>-</v>
      </c>
    </row>
    <row r="235" spans="1:60" x14ac:dyDescent="0.25">
      <c r="A235" t="s">
        <v>415</v>
      </c>
      <c r="B235" t="s">
        <v>413</v>
      </c>
      <c r="C235" t="s">
        <v>414</v>
      </c>
      <c r="D235" s="289" t="str">
        <f t="shared" si="3"/>
        <v>Decreasing</v>
      </c>
      <c r="E235" s="289" t="s">
        <v>9718</v>
      </c>
      <c r="F235" s="289" t="s">
        <v>9718</v>
      </c>
      <c r="G235" s="289" t="s">
        <v>9718</v>
      </c>
      <c r="H235" s="289">
        <v>3.4</v>
      </c>
      <c r="I235" s="289">
        <v>3.4</v>
      </c>
      <c r="J235" s="289">
        <v>3.4</v>
      </c>
      <c r="K235" s="289">
        <v>3.4</v>
      </c>
      <c r="L235" s="289">
        <v>3.4</v>
      </c>
      <c r="M235" s="289">
        <v>3.4</v>
      </c>
      <c r="N235" s="289">
        <v>3.5</v>
      </c>
      <c r="O235" s="289">
        <v>3.5</v>
      </c>
      <c r="P235" s="289">
        <v>3.5</v>
      </c>
      <c r="Q235" s="289">
        <v>3.5</v>
      </c>
      <c r="R235" s="289">
        <v>3.5</v>
      </c>
      <c r="S235" s="289">
        <v>3.7</v>
      </c>
      <c r="T235" s="289">
        <v>3.7</v>
      </c>
      <c r="U235" s="289">
        <v>3.7</v>
      </c>
      <c r="V235" s="289">
        <v>3.7</v>
      </c>
      <c r="W235" s="289">
        <v>3.7</v>
      </c>
      <c r="X235" s="289">
        <v>3.7</v>
      </c>
      <c r="Y235" s="289">
        <v>3.7</v>
      </c>
      <c r="Z235" s="289">
        <v>3.7</v>
      </c>
      <c r="AA235" s="289">
        <v>3.6</v>
      </c>
      <c r="AB235" s="289">
        <v>3.6</v>
      </c>
      <c r="AC235" s="289">
        <v>3.6</v>
      </c>
      <c r="AD235" s="289">
        <v>3.6</v>
      </c>
      <c r="AE235" s="289">
        <v>3.6</v>
      </c>
      <c r="AF235" s="289">
        <v>3.7</v>
      </c>
      <c r="AG235" s="289">
        <v>3.7</v>
      </c>
      <c r="AH235" s="289">
        <v>3.7</v>
      </c>
      <c r="AI235" s="289">
        <v>3.7</v>
      </c>
      <c r="AJ235" s="289">
        <v>3.7</v>
      </c>
      <c r="AK235" s="289">
        <v>3.7</v>
      </c>
      <c r="AL235" s="289">
        <v>3.7</v>
      </c>
      <c r="AM235" s="289">
        <v>3.7</v>
      </c>
      <c r="AN235" s="289">
        <v>3.7</v>
      </c>
      <c r="AO235" s="289">
        <v>3.7</v>
      </c>
      <c r="AP235" s="289">
        <v>3.7</v>
      </c>
      <c r="AQ235" s="289">
        <v>3.7</v>
      </c>
      <c r="AR235" s="289">
        <v>3.7</v>
      </c>
      <c r="AS235" s="289">
        <v>3.7</v>
      </c>
      <c r="AT235" s="289">
        <v>3.7</v>
      </c>
      <c r="AU235" s="289">
        <v>3.8</v>
      </c>
      <c r="AV235" s="289">
        <v>3.8</v>
      </c>
      <c r="AW235" s="289">
        <v>3.8</v>
      </c>
      <c r="AX235" s="289">
        <v>3.9</v>
      </c>
      <c r="AY235" s="289">
        <v>3.9</v>
      </c>
      <c r="AZ235" s="289">
        <v>3.9</v>
      </c>
      <c r="BA235" s="289">
        <v>3.9</v>
      </c>
      <c r="BB235" s="289">
        <v>3.9</v>
      </c>
      <c r="BC235" s="289">
        <v>3.9</v>
      </c>
      <c r="BD235" s="289">
        <v>3.9</v>
      </c>
      <c r="BE235" s="289">
        <v>3.8</v>
      </c>
      <c r="BF235" s="289">
        <v>3.8</v>
      </c>
      <c r="BG235" s="289">
        <v>3.6</v>
      </c>
      <c r="BH235" s="289">
        <f>_xlfn.IFNA(VLOOKUP(C235,'INFORM Severity - hidden'!$C$5:$G$300,5,FALSE),"-")</f>
        <v>3.6</v>
      </c>
    </row>
    <row r="236" spans="1:60" x14ac:dyDescent="0.25">
      <c r="A236" t="s">
        <v>415</v>
      </c>
      <c r="B236" t="s">
        <v>423</v>
      </c>
      <c r="C236" t="s">
        <v>424</v>
      </c>
      <c r="D236" s="289" t="str">
        <f t="shared" si="3"/>
        <v>Stable</v>
      </c>
      <c r="E236" s="289" t="s">
        <v>9718</v>
      </c>
      <c r="F236" s="289" t="s">
        <v>9718</v>
      </c>
      <c r="G236" s="289" t="s">
        <v>9718</v>
      </c>
      <c r="H236" s="289">
        <v>3.1</v>
      </c>
      <c r="I236" s="289">
        <v>3.1</v>
      </c>
      <c r="J236" s="289">
        <v>3.1</v>
      </c>
      <c r="K236" s="289">
        <v>3.1</v>
      </c>
      <c r="L236" s="289">
        <v>3.1</v>
      </c>
      <c r="M236" s="289">
        <v>3.1</v>
      </c>
      <c r="N236" s="289">
        <v>3.1</v>
      </c>
      <c r="O236" s="289">
        <v>3.1</v>
      </c>
      <c r="P236" s="289">
        <v>3.1</v>
      </c>
      <c r="Q236" s="289">
        <v>3.1</v>
      </c>
      <c r="R236" s="289">
        <v>3.1</v>
      </c>
      <c r="S236" s="289">
        <v>3.3</v>
      </c>
      <c r="T236" s="289">
        <v>3.3</v>
      </c>
      <c r="U236" s="289">
        <v>3.4</v>
      </c>
      <c r="V236" s="289">
        <v>3.4</v>
      </c>
      <c r="W236" s="289">
        <v>3.4</v>
      </c>
      <c r="X236" s="289">
        <v>3.4</v>
      </c>
      <c r="Y236" s="289">
        <v>3.4</v>
      </c>
      <c r="Z236" s="289">
        <v>3.4</v>
      </c>
      <c r="AA236" s="289">
        <v>3.3</v>
      </c>
      <c r="AB236" s="289">
        <v>3.3</v>
      </c>
      <c r="AC236" s="289">
        <v>3.3</v>
      </c>
      <c r="AD236" s="289">
        <v>3.3</v>
      </c>
      <c r="AE236" s="289">
        <v>3.3</v>
      </c>
      <c r="AF236" s="289">
        <v>3.4</v>
      </c>
      <c r="AG236" s="289">
        <v>3.4</v>
      </c>
      <c r="AH236" s="289">
        <v>3.4</v>
      </c>
      <c r="AI236" s="289">
        <v>3.4</v>
      </c>
      <c r="AJ236" s="289">
        <v>3.4</v>
      </c>
      <c r="AK236" s="289">
        <v>3.4</v>
      </c>
      <c r="AL236" s="289">
        <v>3.3</v>
      </c>
      <c r="AM236" s="289">
        <v>3.3</v>
      </c>
      <c r="AN236" s="289">
        <v>3.3</v>
      </c>
      <c r="AO236" s="289">
        <v>3.3</v>
      </c>
      <c r="AP236" s="289">
        <v>3.3</v>
      </c>
      <c r="AQ236" s="289">
        <v>3.3</v>
      </c>
      <c r="AR236" s="289">
        <v>3.3</v>
      </c>
      <c r="AS236" s="289">
        <v>3.4</v>
      </c>
      <c r="AT236" s="289">
        <v>3.4</v>
      </c>
      <c r="AU236" s="289">
        <v>3.4</v>
      </c>
      <c r="AV236" s="289">
        <v>3.7</v>
      </c>
      <c r="AW236" s="289">
        <v>3.7</v>
      </c>
      <c r="AX236" s="289">
        <v>3.8</v>
      </c>
      <c r="AY236" s="289">
        <v>3.8</v>
      </c>
      <c r="AZ236" s="289">
        <v>3.7</v>
      </c>
      <c r="BA236" s="289">
        <v>3.7</v>
      </c>
      <c r="BB236" s="289">
        <v>3.7</v>
      </c>
      <c r="BC236" s="289">
        <v>3.7</v>
      </c>
      <c r="BD236" s="289">
        <v>3.7</v>
      </c>
      <c r="BE236" s="289">
        <v>3.6</v>
      </c>
      <c r="BF236" s="289">
        <v>3.6</v>
      </c>
      <c r="BG236" s="289">
        <v>3.7</v>
      </c>
      <c r="BH236" s="289">
        <f>_xlfn.IFNA(VLOOKUP(C236,'INFORM Severity - hidden'!$C$5:$G$300,5,FALSE),"-")</f>
        <v>3.7</v>
      </c>
    </row>
    <row r="237" spans="1:60" x14ac:dyDescent="0.25">
      <c r="A237" t="s">
        <v>415</v>
      </c>
      <c r="B237" t="s">
        <v>435</v>
      </c>
      <c r="C237" t="s">
        <v>436</v>
      </c>
      <c r="D237" s="289" t="str">
        <f t="shared" si="3"/>
        <v>Decreasing</v>
      </c>
      <c r="E237" s="289" t="s">
        <v>9718</v>
      </c>
      <c r="F237" s="289" t="s">
        <v>9718</v>
      </c>
      <c r="G237" s="289" t="s">
        <v>9718</v>
      </c>
      <c r="H237" s="289">
        <v>3.3</v>
      </c>
      <c r="I237" s="289">
        <v>3.3</v>
      </c>
      <c r="J237" s="289">
        <v>3.3</v>
      </c>
      <c r="K237" s="289">
        <v>3.3</v>
      </c>
      <c r="L237" s="289">
        <v>3.3</v>
      </c>
      <c r="M237" s="289">
        <v>3.3</v>
      </c>
      <c r="N237" s="289">
        <v>3.3</v>
      </c>
      <c r="O237" s="289">
        <v>3.3</v>
      </c>
      <c r="P237" s="289">
        <v>3.3</v>
      </c>
      <c r="Q237" s="289">
        <v>3.3</v>
      </c>
      <c r="R237" s="289">
        <v>3.3</v>
      </c>
      <c r="S237" s="289">
        <v>3.3</v>
      </c>
      <c r="T237" s="289">
        <v>3.4</v>
      </c>
      <c r="U237" s="289">
        <v>3.4</v>
      </c>
      <c r="V237" s="289">
        <v>3.4</v>
      </c>
      <c r="W237" s="289">
        <v>3.3</v>
      </c>
      <c r="X237" s="289">
        <v>3.3</v>
      </c>
      <c r="Y237" s="289">
        <v>3.2</v>
      </c>
      <c r="Z237" s="289">
        <v>3.2</v>
      </c>
      <c r="AA237" s="289">
        <v>3.2</v>
      </c>
      <c r="AB237" s="289">
        <v>3.2</v>
      </c>
      <c r="AC237" s="289">
        <v>3.2</v>
      </c>
      <c r="AD237" s="289">
        <v>3.2</v>
      </c>
      <c r="AE237" s="289">
        <v>3.2</v>
      </c>
      <c r="AF237" s="289">
        <v>3.3</v>
      </c>
      <c r="AG237" s="289">
        <v>3.3</v>
      </c>
      <c r="AH237" s="289">
        <v>3.3</v>
      </c>
      <c r="AI237" s="289">
        <v>3.3</v>
      </c>
      <c r="AJ237" s="289">
        <v>3.3</v>
      </c>
      <c r="AK237" s="289">
        <v>3.3</v>
      </c>
      <c r="AL237" s="289">
        <v>3.2</v>
      </c>
      <c r="AM237" s="289">
        <v>3.2</v>
      </c>
      <c r="AN237" s="289">
        <v>3.2</v>
      </c>
      <c r="AO237" s="289">
        <v>3.2</v>
      </c>
      <c r="AP237" s="289">
        <v>3.2</v>
      </c>
      <c r="AQ237" s="289">
        <v>3.2</v>
      </c>
      <c r="AR237" s="289">
        <v>3.2</v>
      </c>
      <c r="AS237" s="289">
        <v>3.2</v>
      </c>
      <c r="AT237" s="289">
        <v>3.2</v>
      </c>
      <c r="AU237" s="289">
        <v>3.7</v>
      </c>
      <c r="AV237" s="289">
        <v>3.7</v>
      </c>
      <c r="AW237" s="289">
        <v>3.7</v>
      </c>
      <c r="AX237" s="289">
        <v>3.9</v>
      </c>
      <c r="AY237" s="289">
        <v>3.9</v>
      </c>
      <c r="AZ237" s="289">
        <v>3.8</v>
      </c>
      <c r="BA237" s="289">
        <v>3.8</v>
      </c>
      <c r="BB237" s="289">
        <v>3.8</v>
      </c>
      <c r="BC237" s="289">
        <v>3.8</v>
      </c>
      <c r="BD237" s="289">
        <v>3.8</v>
      </c>
      <c r="BE237" s="289">
        <v>3.7</v>
      </c>
      <c r="BF237" s="289">
        <v>3.7</v>
      </c>
      <c r="BG237" s="289">
        <v>3.7</v>
      </c>
      <c r="BH237" s="289">
        <f>_xlfn.IFNA(VLOOKUP(C237,'INFORM Severity - hidden'!$C$5:$G$300,5,FALSE),"-")</f>
        <v>3.7</v>
      </c>
    </row>
    <row r="238" spans="1:60" x14ac:dyDescent="0.25">
      <c r="C238" t="s">
        <v>9813</v>
      </c>
      <c r="D238" s="289" t="str">
        <f t="shared" si="3"/>
        <v>-</v>
      </c>
      <c r="E238" s="289" t="s">
        <v>9718</v>
      </c>
      <c r="F238" s="289" t="s">
        <v>9718</v>
      </c>
      <c r="G238" s="289" t="s">
        <v>9718</v>
      </c>
      <c r="H238" s="289" t="s">
        <v>9718</v>
      </c>
      <c r="I238" s="289" t="s">
        <v>9718</v>
      </c>
      <c r="J238" s="289" t="s">
        <v>9718</v>
      </c>
      <c r="K238" s="289" t="s">
        <v>9718</v>
      </c>
      <c r="L238" s="289" t="s">
        <v>9718</v>
      </c>
      <c r="M238" s="289" t="s">
        <v>9718</v>
      </c>
      <c r="N238" s="289" t="s">
        <v>9718</v>
      </c>
      <c r="O238" s="289" t="s">
        <v>9718</v>
      </c>
      <c r="P238" s="289" t="s">
        <v>9718</v>
      </c>
      <c r="Q238" s="289" t="s">
        <v>9718</v>
      </c>
      <c r="R238" s="289" t="s">
        <v>9718</v>
      </c>
      <c r="S238" s="289" t="s">
        <v>9718</v>
      </c>
      <c r="T238" s="289" t="s">
        <v>9718</v>
      </c>
      <c r="U238" s="289" t="s">
        <v>9718</v>
      </c>
      <c r="V238" s="289" t="s">
        <v>9718</v>
      </c>
      <c r="W238" s="289">
        <v>2.6</v>
      </c>
      <c r="X238" s="289">
        <v>2.6</v>
      </c>
      <c r="Y238" s="289">
        <v>2.6</v>
      </c>
      <c r="Z238" s="289">
        <v>2.5</v>
      </c>
      <c r="AA238" s="289">
        <v>2.5</v>
      </c>
      <c r="AB238" s="289">
        <v>2.5</v>
      </c>
      <c r="AC238" s="289">
        <v>2.5</v>
      </c>
      <c r="AD238" s="289">
        <v>2.5</v>
      </c>
      <c r="AE238" s="289">
        <v>2.5</v>
      </c>
      <c r="AF238" s="289">
        <v>2.5</v>
      </c>
      <c r="AG238" s="289">
        <v>2.5</v>
      </c>
      <c r="AH238" s="289">
        <v>2.6</v>
      </c>
      <c r="AI238" s="289">
        <v>2.6</v>
      </c>
      <c r="AJ238" s="289">
        <v>2.6</v>
      </c>
      <c r="AK238" s="289">
        <v>2.6</v>
      </c>
      <c r="AL238" s="289">
        <v>2.5</v>
      </c>
      <c r="AM238" s="289">
        <v>2.5</v>
      </c>
      <c r="AN238" s="289">
        <v>2.5</v>
      </c>
      <c r="AO238" s="289">
        <v>2.5</v>
      </c>
      <c r="AP238" s="289">
        <v>2.5</v>
      </c>
      <c r="AQ238" s="289">
        <v>2.5</v>
      </c>
      <c r="AR238" s="289">
        <v>2.5</v>
      </c>
      <c r="AS238" s="289">
        <v>2.5</v>
      </c>
      <c r="AT238" s="289">
        <v>2.5</v>
      </c>
      <c r="AU238" s="289">
        <v>2.7</v>
      </c>
      <c r="AV238" s="289">
        <v>2.7</v>
      </c>
      <c r="AW238" s="289">
        <v>2.7</v>
      </c>
      <c r="AX238" s="289">
        <v>2.7</v>
      </c>
      <c r="AY238" s="289">
        <v>2.7</v>
      </c>
      <c r="AZ238" s="289">
        <v>2.6</v>
      </c>
      <c r="BA238" s="289">
        <v>2.6</v>
      </c>
      <c r="BB238" s="289">
        <v>2.5</v>
      </c>
      <c r="BC238" s="289">
        <v>2.5</v>
      </c>
      <c r="BD238" s="289" t="s">
        <v>9718</v>
      </c>
      <c r="BE238" s="289" t="s">
        <v>9718</v>
      </c>
      <c r="BF238" s="289" t="s">
        <v>9718</v>
      </c>
      <c r="BG238" s="289" t="s">
        <v>9718</v>
      </c>
      <c r="BH238" s="289" t="str">
        <f>_xlfn.IFNA(VLOOKUP(C238,'INFORM Severity - hidden'!$C$5:$G$300,5,FALSE),"-")</f>
        <v>-</v>
      </c>
    </row>
    <row r="239" spans="1:60" x14ac:dyDescent="0.25">
      <c r="C239" t="s">
        <v>9814</v>
      </c>
      <c r="D239" s="289" t="str">
        <f t="shared" si="3"/>
        <v>-</v>
      </c>
      <c r="E239" s="289" t="s">
        <v>9718</v>
      </c>
      <c r="F239" s="289" t="s">
        <v>9718</v>
      </c>
      <c r="G239" s="289" t="s">
        <v>9718</v>
      </c>
      <c r="H239" s="289" t="s">
        <v>9718</v>
      </c>
      <c r="I239" s="289" t="s">
        <v>9718</v>
      </c>
      <c r="J239" s="289" t="s">
        <v>9718</v>
      </c>
      <c r="K239" s="289" t="s">
        <v>9718</v>
      </c>
      <c r="L239" s="289" t="s">
        <v>9718</v>
      </c>
      <c r="M239" s="289" t="s">
        <v>9718</v>
      </c>
      <c r="N239" s="289" t="s">
        <v>9718</v>
      </c>
      <c r="O239" s="289" t="s">
        <v>9718</v>
      </c>
      <c r="P239" s="289" t="s">
        <v>9718</v>
      </c>
      <c r="Q239" s="289" t="s">
        <v>9718</v>
      </c>
      <c r="R239" s="289" t="s">
        <v>9718</v>
      </c>
      <c r="S239" s="289" t="s">
        <v>9718</v>
      </c>
      <c r="T239" s="289" t="s">
        <v>9718</v>
      </c>
      <c r="U239" s="289" t="s">
        <v>9718</v>
      </c>
      <c r="V239" s="289" t="s">
        <v>9718</v>
      </c>
      <c r="W239" s="289" t="s">
        <v>9718</v>
      </c>
      <c r="X239" s="289" t="s">
        <v>9718</v>
      </c>
      <c r="Y239" s="289">
        <v>2.1</v>
      </c>
      <c r="Z239" s="289">
        <v>2.6</v>
      </c>
      <c r="AA239" s="289">
        <v>2.6</v>
      </c>
      <c r="AB239" s="289">
        <v>2.6</v>
      </c>
      <c r="AC239" s="289">
        <v>2.6</v>
      </c>
      <c r="AD239" s="289" t="s">
        <v>9718</v>
      </c>
      <c r="AE239" s="289" t="s">
        <v>9718</v>
      </c>
      <c r="AF239" s="289" t="s">
        <v>9718</v>
      </c>
      <c r="AG239" s="289" t="s">
        <v>9718</v>
      </c>
      <c r="AH239" s="289" t="s">
        <v>9718</v>
      </c>
      <c r="AI239" s="289" t="s">
        <v>9718</v>
      </c>
      <c r="AJ239" s="289" t="s">
        <v>9718</v>
      </c>
      <c r="AK239" s="289" t="s">
        <v>9718</v>
      </c>
      <c r="AL239" s="289" t="s">
        <v>9718</v>
      </c>
      <c r="AM239" s="289" t="s">
        <v>9718</v>
      </c>
      <c r="AN239" s="289" t="s">
        <v>9718</v>
      </c>
      <c r="AO239" s="289" t="s">
        <v>9718</v>
      </c>
      <c r="AP239" s="289" t="s">
        <v>9718</v>
      </c>
      <c r="AQ239" s="289" t="s">
        <v>9718</v>
      </c>
      <c r="AR239" s="289" t="s">
        <v>9718</v>
      </c>
      <c r="AS239" s="289" t="s">
        <v>9718</v>
      </c>
      <c r="AT239" s="289" t="s">
        <v>9718</v>
      </c>
      <c r="AU239" s="289" t="s">
        <v>9718</v>
      </c>
      <c r="AV239" s="289" t="s">
        <v>9718</v>
      </c>
      <c r="AW239" s="289" t="s">
        <v>9718</v>
      </c>
      <c r="AX239" s="289" t="s">
        <v>9718</v>
      </c>
      <c r="AY239" s="289" t="s">
        <v>9718</v>
      </c>
      <c r="AZ239" s="289" t="s">
        <v>9718</v>
      </c>
      <c r="BA239" s="289" t="s">
        <v>9718</v>
      </c>
      <c r="BB239" s="289" t="s">
        <v>9718</v>
      </c>
      <c r="BC239" s="289" t="s">
        <v>9718</v>
      </c>
      <c r="BD239" s="289" t="s">
        <v>9718</v>
      </c>
      <c r="BE239" s="289" t="s">
        <v>9718</v>
      </c>
      <c r="BF239" s="289" t="s">
        <v>9718</v>
      </c>
      <c r="BG239" s="289" t="s">
        <v>9718</v>
      </c>
      <c r="BH239" s="289" t="str">
        <f>_xlfn.IFNA(VLOOKUP(C239,'INFORM Severity - hidden'!$C$5:$G$300,5,FALSE),"-")</f>
        <v>-</v>
      </c>
    </row>
    <row r="240" spans="1:60" x14ac:dyDescent="0.25">
      <c r="A240" t="s">
        <v>246</v>
      </c>
      <c r="B240" t="s">
        <v>244</v>
      </c>
      <c r="C240" t="s">
        <v>245</v>
      </c>
      <c r="D240" s="289" t="str">
        <f t="shared" si="3"/>
        <v>Stable</v>
      </c>
      <c r="E240" s="289" t="s">
        <v>9718</v>
      </c>
      <c r="F240" s="289" t="s">
        <v>9718</v>
      </c>
      <c r="G240" s="289" t="s">
        <v>9718</v>
      </c>
      <c r="H240" s="289" t="s">
        <v>9718</v>
      </c>
      <c r="I240" s="289" t="s">
        <v>9718</v>
      </c>
      <c r="J240" s="289" t="s">
        <v>9718</v>
      </c>
      <c r="K240" s="289" t="s">
        <v>9718</v>
      </c>
      <c r="L240" s="289" t="s">
        <v>9718</v>
      </c>
      <c r="M240" s="289" t="s">
        <v>9718</v>
      </c>
      <c r="N240" s="289" t="s">
        <v>9718</v>
      </c>
      <c r="O240" s="289" t="s">
        <v>9718</v>
      </c>
      <c r="P240" s="289" t="s">
        <v>9718</v>
      </c>
      <c r="Q240" s="289">
        <v>1.7</v>
      </c>
      <c r="R240" s="289">
        <v>1.7</v>
      </c>
      <c r="S240" s="289">
        <v>2.1</v>
      </c>
      <c r="T240" s="289">
        <v>2.1</v>
      </c>
      <c r="U240" s="289">
        <v>2.2000000000000002</v>
      </c>
      <c r="V240" s="289">
        <v>2.2000000000000002</v>
      </c>
      <c r="W240" s="289">
        <v>2.1</v>
      </c>
      <c r="X240" s="289">
        <v>2.1</v>
      </c>
      <c r="Y240" s="289">
        <v>2.1</v>
      </c>
      <c r="Z240" s="289">
        <v>2.1</v>
      </c>
      <c r="AA240" s="289">
        <v>2.1</v>
      </c>
      <c r="AB240" s="289">
        <v>2.1</v>
      </c>
      <c r="AC240" s="289">
        <v>1.9</v>
      </c>
      <c r="AD240" s="289">
        <v>2</v>
      </c>
      <c r="AE240" s="289">
        <v>2</v>
      </c>
      <c r="AF240" s="289">
        <v>2</v>
      </c>
      <c r="AG240" s="289">
        <v>2.1</v>
      </c>
      <c r="AH240" s="289">
        <v>2.1</v>
      </c>
      <c r="AI240" s="289">
        <v>2.1</v>
      </c>
      <c r="AJ240" s="289">
        <v>2</v>
      </c>
      <c r="AK240" s="289">
        <v>2</v>
      </c>
      <c r="AL240" s="289">
        <v>1.9</v>
      </c>
      <c r="AM240" s="289">
        <v>1.9</v>
      </c>
      <c r="AN240" s="289">
        <v>1.9</v>
      </c>
      <c r="AO240" s="289">
        <v>1.8</v>
      </c>
      <c r="AP240" s="289">
        <v>1.9</v>
      </c>
      <c r="AQ240" s="289">
        <v>1.8</v>
      </c>
      <c r="AR240" s="289">
        <v>1.8</v>
      </c>
      <c r="AS240" s="289">
        <v>1.8</v>
      </c>
      <c r="AT240" s="289">
        <v>1.8</v>
      </c>
      <c r="AU240" s="289">
        <v>1.8</v>
      </c>
      <c r="AV240" s="289">
        <v>1.8</v>
      </c>
      <c r="AW240" s="289">
        <v>1.8</v>
      </c>
      <c r="AX240" s="289">
        <v>1.8</v>
      </c>
      <c r="AY240" s="289">
        <v>1.8</v>
      </c>
      <c r="AZ240" s="289">
        <v>1.8</v>
      </c>
      <c r="BA240" s="289">
        <v>1.8</v>
      </c>
      <c r="BB240" s="289">
        <v>1.8</v>
      </c>
      <c r="BC240" s="289">
        <v>1.8</v>
      </c>
      <c r="BD240" s="289">
        <v>1.8</v>
      </c>
      <c r="BE240" s="289">
        <v>1.8</v>
      </c>
      <c r="BF240" s="289">
        <v>1.8</v>
      </c>
      <c r="BG240" s="289">
        <v>1.8</v>
      </c>
      <c r="BH240" s="289">
        <f>_xlfn.IFNA(VLOOKUP(C240,'INFORM Severity - hidden'!$C$5:$G$300,5,FALSE),"-")</f>
        <v>1.8</v>
      </c>
    </row>
    <row r="241" spans="1:60" x14ac:dyDescent="0.25">
      <c r="A241" t="s">
        <v>246</v>
      </c>
      <c r="B241" t="s">
        <v>257</v>
      </c>
      <c r="C241" t="s">
        <v>258</v>
      </c>
      <c r="D241" s="289" t="str">
        <f t="shared" si="3"/>
        <v>-</v>
      </c>
      <c r="E241" s="289" t="s">
        <v>9718</v>
      </c>
      <c r="F241" s="289" t="s">
        <v>9718</v>
      </c>
      <c r="G241" s="289" t="s">
        <v>9718</v>
      </c>
      <c r="H241" s="289" t="s">
        <v>9718</v>
      </c>
      <c r="I241" s="289" t="s">
        <v>9718</v>
      </c>
      <c r="J241" s="289" t="s">
        <v>9718</v>
      </c>
      <c r="K241" s="289" t="s">
        <v>9718</v>
      </c>
      <c r="L241" s="289" t="s">
        <v>9718</v>
      </c>
      <c r="M241" s="289" t="s">
        <v>9718</v>
      </c>
      <c r="N241" s="289" t="s">
        <v>9718</v>
      </c>
      <c r="O241" s="289" t="s">
        <v>9718</v>
      </c>
      <c r="P241" s="289" t="s">
        <v>9718</v>
      </c>
      <c r="Q241" s="289" t="s">
        <v>9718</v>
      </c>
      <c r="R241" s="289" t="s">
        <v>9718</v>
      </c>
      <c r="S241" s="289" t="s">
        <v>9718</v>
      </c>
      <c r="T241" s="289" t="s">
        <v>9718</v>
      </c>
      <c r="U241" s="289" t="s">
        <v>9718</v>
      </c>
      <c r="V241" s="289" t="s">
        <v>9718</v>
      </c>
      <c r="W241" s="289" t="s">
        <v>9718</v>
      </c>
      <c r="X241" s="289" t="s">
        <v>9718</v>
      </c>
      <c r="Y241" s="289" t="s">
        <v>9718</v>
      </c>
      <c r="Z241" s="289" t="s">
        <v>9718</v>
      </c>
      <c r="AA241" s="289" t="s">
        <v>9718</v>
      </c>
      <c r="AB241" s="289" t="s">
        <v>9718</v>
      </c>
      <c r="AC241" s="289" t="s">
        <v>9718</v>
      </c>
      <c r="AD241" s="289" t="s">
        <v>9718</v>
      </c>
      <c r="AE241" s="289" t="s">
        <v>9718</v>
      </c>
      <c r="AF241" s="289" t="s">
        <v>9718</v>
      </c>
      <c r="AG241" s="289" t="s">
        <v>9718</v>
      </c>
      <c r="AH241" s="289" t="s">
        <v>9718</v>
      </c>
      <c r="AI241" s="289" t="s">
        <v>9718</v>
      </c>
      <c r="AJ241" s="289" t="s">
        <v>9718</v>
      </c>
      <c r="AK241" s="289" t="s">
        <v>9718</v>
      </c>
      <c r="AL241" s="289" t="s">
        <v>9718</v>
      </c>
      <c r="AM241" s="289" t="s">
        <v>9718</v>
      </c>
      <c r="AN241" s="289" t="s">
        <v>9718</v>
      </c>
      <c r="AO241" s="289" t="s">
        <v>9718</v>
      </c>
      <c r="AP241" s="289" t="s">
        <v>9718</v>
      </c>
      <c r="AQ241" s="289" t="s">
        <v>9718</v>
      </c>
      <c r="AR241" s="289" t="s">
        <v>9718</v>
      </c>
      <c r="AS241" s="289" t="s">
        <v>9718</v>
      </c>
      <c r="AT241" s="289" t="s">
        <v>9718</v>
      </c>
      <c r="AU241" s="289" t="s">
        <v>9718</v>
      </c>
      <c r="AV241" s="289" t="s">
        <v>9718</v>
      </c>
      <c r="AW241" s="289" t="s">
        <v>9718</v>
      </c>
      <c r="AX241" s="289" t="s">
        <v>9718</v>
      </c>
      <c r="AY241" s="289" t="s">
        <v>9718</v>
      </c>
      <c r="AZ241" s="289" t="s">
        <v>9718</v>
      </c>
      <c r="BA241" s="289" t="s">
        <v>9718</v>
      </c>
      <c r="BB241" s="289" t="s">
        <v>9718</v>
      </c>
      <c r="BC241" s="289" t="s">
        <v>9718</v>
      </c>
      <c r="BD241" s="289" t="s">
        <v>9718</v>
      </c>
      <c r="BE241" s="289" t="s">
        <v>9718</v>
      </c>
      <c r="BF241" s="289" t="s">
        <v>9718</v>
      </c>
      <c r="BG241" s="289" t="s">
        <v>9718</v>
      </c>
      <c r="BH241" s="289" t="str">
        <f>_xlfn.IFNA(VLOOKUP(C241,'INFORM Severity - hidden'!$C$5:$G$300,5,FALSE),"-")</f>
        <v>x</v>
      </c>
    </row>
    <row r="242" spans="1:60" x14ac:dyDescent="0.25">
      <c r="A242" t="s">
        <v>246</v>
      </c>
      <c r="B242" t="s">
        <v>267</v>
      </c>
      <c r="C242" t="s">
        <v>268</v>
      </c>
      <c r="D242" s="289" t="str">
        <f t="shared" si="3"/>
        <v>Decreasing</v>
      </c>
      <c r="E242" s="289" t="s">
        <v>9718</v>
      </c>
      <c r="F242" s="289">
        <v>1.2</v>
      </c>
      <c r="G242" s="289">
        <v>1.2</v>
      </c>
      <c r="H242" s="289">
        <v>1.4</v>
      </c>
      <c r="I242" s="289">
        <v>1.4</v>
      </c>
      <c r="J242" s="289">
        <v>1.4</v>
      </c>
      <c r="K242" s="289">
        <v>1.4</v>
      </c>
      <c r="L242" s="289">
        <v>1.4</v>
      </c>
      <c r="M242" s="289">
        <v>1.4</v>
      </c>
      <c r="N242" s="289">
        <v>1.4</v>
      </c>
      <c r="O242" s="289">
        <v>2.1</v>
      </c>
      <c r="P242" s="289">
        <v>2.1</v>
      </c>
      <c r="Q242" s="289">
        <v>2.1</v>
      </c>
      <c r="R242" s="289">
        <v>2.1</v>
      </c>
      <c r="S242" s="289">
        <v>2.1</v>
      </c>
      <c r="T242" s="289">
        <v>2.1</v>
      </c>
      <c r="U242" s="289">
        <v>2.1</v>
      </c>
      <c r="V242" s="289">
        <v>2.1</v>
      </c>
      <c r="W242" s="289">
        <v>2.1</v>
      </c>
      <c r="X242" s="289">
        <v>2.1</v>
      </c>
      <c r="Y242" s="289">
        <v>2.1</v>
      </c>
      <c r="Z242" s="289">
        <v>2.2000000000000002</v>
      </c>
      <c r="AA242" s="289">
        <v>2.2999999999999998</v>
      </c>
      <c r="AB242" s="289">
        <v>2.2999999999999998</v>
      </c>
      <c r="AC242" s="289">
        <v>2.2999999999999998</v>
      </c>
      <c r="AD242" s="289">
        <v>2.2999999999999998</v>
      </c>
      <c r="AE242" s="289">
        <v>2.2999999999999998</v>
      </c>
      <c r="AF242" s="289">
        <v>2.2999999999999998</v>
      </c>
      <c r="AG242" s="289">
        <v>2.2999999999999998</v>
      </c>
      <c r="AH242" s="289">
        <v>2.2999999999999998</v>
      </c>
      <c r="AI242" s="289">
        <v>2.2999999999999998</v>
      </c>
      <c r="AJ242" s="289">
        <v>2.2999999999999998</v>
      </c>
      <c r="AK242" s="289">
        <v>2.2999999999999998</v>
      </c>
      <c r="AL242" s="289">
        <v>2.2999999999999998</v>
      </c>
      <c r="AM242" s="289">
        <v>2.2999999999999998</v>
      </c>
      <c r="AN242" s="289">
        <v>2.2999999999999998</v>
      </c>
      <c r="AO242" s="289">
        <v>2.2999999999999998</v>
      </c>
      <c r="AP242" s="289">
        <v>2.2999999999999998</v>
      </c>
      <c r="AQ242" s="289">
        <v>2.2999999999999998</v>
      </c>
      <c r="AR242" s="289">
        <v>2.2999999999999998</v>
      </c>
      <c r="AS242" s="289">
        <v>2.2000000000000002</v>
      </c>
      <c r="AT242" s="289">
        <v>2.2000000000000002</v>
      </c>
      <c r="AU242" s="289">
        <v>2.2000000000000002</v>
      </c>
      <c r="AV242" s="289">
        <v>2.2000000000000002</v>
      </c>
      <c r="AW242" s="289">
        <v>2.2000000000000002</v>
      </c>
      <c r="AX242" s="289">
        <v>2.2999999999999998</v>
      </c>
      <c r="AY242" s="289">
        <v>2.2999999999999998</v>
      </c>
      <c r="AZ242" s="289">
        <v>2.2999999999999998</v>
      </c>
      <c r="BA242" s="289">
        <v>2.2999999999999998</v>
      </c>
      <c r="BB242" s="289">
        <v>2.2999999999999998</v>
      </c>
      <c r="BC242" s="289">
        <v>2.1</v>
      </c>
      <c r="BD242" s="289">
        <v>2.1</v>
      </c>
      <c r="BE242" s="289">
        <v>2</v>
      </c>
      <c r="BF242" s="289">
        <v>2</v>
      </c>
      <c r="BG242" s="289">
        <v>2</v>
      </c>
      <c r="BH242" s="289">
        <f>_xlfn.IFNA(VLOOKUP(C242,'INFORM Severity - hidden'!$C$5:$G$300,5,FALSE),"-")</f>
        <v>2</v>
      </c>
    </row>
    <row r="243" spans="1:60" x14ac:dyDescent="0.25">
      <c r="C243" t="s">
        <v>9815</v>
      </c>
      <c r="D243" s="289" t="str">
        <f t="shared" si="3"/>
        <v>-</v>
      </c>
      <c r="E243" s="289" t="s">
        <v>9718</v>
      </c>
      <c r="F243" s="289" t="s">
        <v>9718</v>
      </c>
      <c r="G243" s="289" t="s">
        <v>9718</v>
      </c>
      <c r="H243" s="289" t="s">
        <v>9718</v>
      </c>
      <c r="I243" s="289" t="s">
        <v>9718</v>
      </c>
      <c r="J243" s="289" t="s">
        <v>9718</v>
      </c>
      <c r="K243" s="289" t="s">
        <v>9718</v>
      </c>
      <c r="L243" s="289" t="s">
        <v>9718</v>
      </c>
      <c r="M243" s="289" t="s">
        <v>9718</v>
      </c>
      <c r="N243" s="289" t="s">
        <v>9718</v>
      </c>
      <c r="O243" s="289" t="s">
        <v>9718</v>
      </c>
      <c r="P243" s="289" t="s">
        <v>9718</v>
      </c>
      <c r="Q243" s="289" t="s">
        <v>9718</v>
      </c>
      <c r="R243" s="289" t="s">
        <v>9718</v>
      </c>
      <c r="S243" s="289" t="s">
        <v>9718</v>
      </c>
      <c r="T243" s="289" t="s">
        <v>9718</v>
      </c>
      <c r="U243" s="289" t="s">
        <v>9718</v>
      </c>
      <c r="V243" s="289" t="s">
        <v>9718</v>
      </c>
      <c r="W243" s="289" t="s">
        <v>9718</v>
      </c>
      <c r="X243" s="289" t="s">
        <v>9718</v>
      </c>
      <c r="Y243" s="289" t="s">
        <v>9718</v>
      </c>
      <c r="Z243" s="289" t="s">
        <v>9718</v>
      </c>
      <c r="AA243" s="289" t="s">
        <v>9718</v>
      </c>
      <c r="AB243" s="289" t="s">
        <v>9718</v>
      </c>
      <c r="AC243" s="289" t="s">
        <v>9718</v>
      </c>
      <c r="AD243" s="289" t="s">
        <v>9718</v>
      </c>
      <c r="AE243" s="289" t="s">
        <v>9718</v>
      </c>
      <c r="AF243" s="289">
        <v>1.4</v>
      </c>
      <c r="AG243" s="289">
        <v>1.3</v>
      </c>
      <c r="AH243" s="289">
        <v>1.3</v>
      </c>
      <c r="AI243" s="289">
        <v>1.3</v>
      </c>
      <c r="AJ243" s="289">
        <v>1.3</v>
      </c>
      <c r="AK243" s="289" t="s">
        <v>9718</v>
      </c>
      <c r="AL243" s="289" t="s">
        <v>9718</v>
      </c>
      <c r="AM243" s="289" t="s">
        <v>9718</v>
      </c>
      <c r="AN243" s="289" t="s">
        <v>9718</v>
      </c>
      <c r="AO243" s="289" t="s">
        <v>9718</v>
      </c>
      <c r="AP243" s="289" t="s">
        <v>9718</v>
      </c>
      <c r="AQ243" s="289" t="s">
        <v>9718</v>
      </c>
      <c r="AR243" s="289" t="s">
        <v>9718</v>
      </c>
      <c r="AS243" s="289" t="s">
        <v>9718</v>
      </c>
      <c r="AT243" s="289" t="s">
        <v>9718</v>
      </c>
      <c r="AU243" s="289" t="s">
        <v>9718</v>
      </c>
      <c r="AV243" s="289" t="s">
        <v>9718</v>
      </c>
      <c r="AW243" s="289" t="s">
        <v>9718</v>
      </c>
      <c r="AX243" s="289" t="s">
        <v>9718</v>
      </c>
      <c r="AY243" s="289" t="s">
        <v>9718</v>
      </c>
      <c r="AZ243" s="289" t="s">
        <v>9718</v>
      </c>
      <c r="BA243" s="289" t="s">
        <v>9718</v>
      </c>
      <c r="BB243" s="289" t="s">
        <v>9718</v>
      </c>
      <c r="BC243" s="289" t="s">
        <v>9718</v>
      </c>
      <c r="BD243" s="289" t="s">
        <v>9718</v>
      </c>
      <c r="BE243" s="289" t="s">
        <v>9718</v>
      </c>
      <c r="BF243" s="289" t="s">
        <v>9718</v>
      </c>
      <c r="BG243" s="289" t="s">
        <v>9718</v>
      </c>
      <c r="BH243" s="289" t="str">
        <f>_xlfn.IFNA(VLOOKUP(C243,'INFORM Severity - hidden'!$C$5:$G$300,5,FALSE),"-")</f>
        <v>-</v>
      </c>
    </row>
    <row r="244" spans="1:60" x14ac:dyDescent="0.25">
      <c r="C244" t="s">
        <v>9816</v>
      </c>
      <c r="D244" s="289" t="str">
        <f t="shared" si="3"/>
        <v>-</v>
      </c>
      <c r="E244" s="289" t="s">
        <v>9718</v>
      </c>
      <c r="F244" s="289" t="s">
        <v>9718</v>
      </c>
      <c r="G244" s="289" t="s">
        <v>9718</v>
      </c>
      <c r="H244" s="289" t="s">
        <v>9718</v>
      </c>
      <c r="I244" s="289" t="s">
        <v>9718</v>
      </c>
      <c r="J244" s="289" t="s">
        <v>9718</v>
      </c>
      <c r="K244" s="289" t="s">
        <v>9718</v>
      </c>
      <c r="L244" s="289" t="s">
        <v>9718</v>
      </c>
      <c r="M244" s="289" t="s">
        <v>9718</v>
      </c>
      <c r="N244" s="289" t="s">
        <v>9718</v>
      </c>
      <c r="O244" s="289" t="s">
        <v>9718</v>
      </c>
      <c r="P244" s="289" t="s">
        <v>9718</v>
      </c>
      <c r="Q244" s="289" t="s">
        <v>9718</v>
      </c>
      <c r="R244" s="289" t="s">
        <v>9718</v>
      </c>
      <c r="S244" s="289" t="s">
        <v>9718</v>
      </c>
      <c r="T244" s="289" t="s">
        <v>9718</v>
      </c>
      <c r="U244" s="289" t="s">
        <v>9718</v>
      </c>
      <c r="V244" s="289" t="s">
        <v>9718</v>
      </c>
      <c r="W244" s="289" t="s">
        <v>9718</v>
      </c>
      <c r="X244" s="289" t="s">
        <v>9718</v>
      </c>
      <c r="Y244" s="289" t="s">
        <v>9718</v>
      </c>
      <c r="Z244" s="289" t="s">
        <v>9718</v>
      </c>
      <c r="AA244" s="289" t="s">
        <v>9718</v>
      </c>
      <c r="AB244" s="289" t="s">
        <v>9718</v>
      </c>
      <c r="AC244" s="289" t="s">
        <v>9718</v>
      </c>
      <c r="AD244" s="289" t="s">
        <v>9718</v>
      </c>
      <c r="AE244" s="289" t="s">
        <v>9718</v>
      </c>
      <c r="AF244" s="289" t="s">
        <v>9718</v>
      </c>
      <c r="AG244" s="289" t="s">
        <v>9718</v>
      </c>
      <c r="AH244" s="289" t="s">
        <v>9718</v>
      </c>
      <c r="AI244" s="289" t="s">
        <v>9718</v>
      </c>
      <c r="AJ244" s="289" t="s">
        <v>9718</v>
      </c>
      <c r="AK244" s="289" t="s">
        <v>9718</v>
      </c>
      <c r="AL244" s="289" t="s">
        <v>9718</v>
      </c>
      <c r="AM244" s="289" t="s">
        <v>9718</v>
      </c>
      <c r="AN244" s="289" t="s">
        <v>9718</v>
      </c>
      <c r="AO244" s="289">
        <v>1.3</v>
      </c>
      <c r="AP244" s="289">
        <v>1.3</v>
      </c>
      <c r="AQ244" s="289">
        <v>1.3</v>
      </c>
      <c r="AR244" s="289">
        <v>1.3</v>
      </c>
      <c r="AS244" s="289">
        <v>1.3</v>
      </c>
      <c r="AT244" s="289">
        <v>1.3</v>
      </c>
      <c r="AU244" s="289">
        <v>1.3</v>
      </c>
      <c r="AV244" s="289">
        <v>1.3</v>
      </c>
      <c r="AW244" s="289">
        <v>1.2</v>
      </c>
      <c r="AX244" s="289">
        <v>1.2</v>
      </c>
      <c r="AY244" s="289">
        <v>1.2</v>
      </c>
      <c r="AZ244" s="289">
        <v>1.2</v>
      </c>
      <c r="BA244" s="289" t="s">
        <v>9718</v>
      </c>
      <c r="BB244" s="289" t="s">
        <v>9718</v>
      </c>
      <c r="BC244" s="289" t="s">
        <v>9718</v>
      </c>
      <c r="BD244" s="289" t="s">
        <v>9718</v>
      </c>
      <c r="BE244" s="289" t="s">
        <v>9718</v>
      </c>
      <c r="BF244" s="289" t="s">
        <v>9718</v>
      </c>
      <c r="BG244" s="289" t="s">
        <v>9718</v>
      </c>
      <c r="BH244" s="289" t="str">
        <f>_xlfn.IFNA(VLOOKUP(C244,'INFORM Severity - hidden'!$C$5:$G$300,5,FALSE),"-")</f>
        <v>-</v>
      </c>
    </row>
    <row r="245" spans="1:60" x14ac:dyDescent="0.25">
      <c r="A245" t="s">
        <v>2911</v>
      </c>
      <c r="B245" t="s">
        <v>2909</v>
      </c>
      <c r="C245" t="s">
        <v>2910</v>
      </c>
      <c r="D245" s="289" t="str">
        <f t="shared" si="3"/>
        <v>Increasing</v>
      </c>
      <c r="E245" s="289" t="s">
        <v>9718</v>
      </c>
      <c r="F245" s="289">
        <v>0.9</v>
      </c>
      <c r="G245" s="289">
        <v>0.9</v>
      </c>
      <c r="H245" s="289">
        <v>1.4</v>
      </c>
      <c r="I245" s="289">
        <v>1.4</v>
      </c>
      <c r="J245" s="289">
        <v>1.4</v>
      </c>
      <c r="K245" s="289">
        <v>1.4</v>
      </c>
      <c r="L245" s="289">
        <v>1.4</v>
      </c>
      <c r="M245" s="289">
        <v>1.4</v>
      </c>
      <c r="N245" s="289">
        <v>1.4</v>
      </c>
      <c r="O245" s="289">
        <v>1.7</v>
      </c>
      <c r="P245" s="289">
        <v>1.5</v>
      </c>
      <c r="Q245" s="289">
        <v>1.5</v>
      </c>
      <c r="R245" s="289">
        <v>1.5</v>
      </c>
      <c r="S245" s="289">
        <v>1.5</v>
      </c>
      <c r="T245" s="289">
        <v>1.5</v>
      </c>
      <c r="U245" s="289">
        <v>1.6</v>
      </c>
      <c r="V245" s="289">
        <v>1.5</v>
      </c>
      <c r="W245" s="289">
        <v>1.5</v>
      </c>
      <c r="X245" s="289">
        <v>1.5</v>
      </c>
      <c r="Y245" s="289">
        <v>1.5</v>
      </c>
      <c r="Z245" s="289">
        <v>1.5</v>
      </c>
      <c r="AA245" s="289">
        <v>1.8</v>
      </c>
      <c r="AB245" s="289">
        <v>1.7</v>
      </c>
      <c r="AC245" s="289">
        <v>1.7</v>
      </c>
      <c r="AD245" s="289">
        <v>1.7</v>
      </c>
      <c r="AE245" s="289">
        <v>1.7</v>
      </c>
      <c r="AF245" s="289">
        <v>1.7</v>
      </c>
      <c r="AG245" s="289">
        <v>1.7</v>
      </c>
      <c r="AH245" s="289">
        <v>1.7</v>
      </c>
      <c r="AI245" s="289">
        <v>1.7</v>
      </c>
      <c r="AJ245" s="289">
        <v>1.7</v>
      </c>
      <c r="AK245" s="289">
        <v>1.7</v>
      </c>
      <c r="AL245" s="289">
        <v>1.8</v>
      </c>
      <c r="AM245" s="289">
        <v>1.8</v>
      </c>
      <c r="AN245" s="289">
        <v>1.8</v>
      </c>
      <c r="AO245" s="289">
        <v>1.8</v>
      </c>
      <c r="AP245" s="289">
        <v>1.6</v>
      </c>
      <c r="AQ245" s="289">
        <v>1.6</v>
      </c>
      <c r="AR245" s="289">
        <v>1.6</v>
      </c>
      <c r="AS245" s="289">
        <v>1.6</v>
      </c>
      <c r="AT245" s="289">
        <v>1.6</v>
      </c>
      <c r="AU245" s="289">
        <v>1.9</v>
      </c>
      <c r="AV245" s="289">
        <v>1.9</v>
      </c>
      <c r="AW245" s="289">
        <v>1.9</v>
      </c>
      <c r="AX245" s="289">
        <v>1.9</v>
      </c>
      <c r="AY245" s="289">
        <v>2</v>
      </c>
      <c r="AZ245" s="289">
        <v>2</v>
      </c>
      <c r="BA245" s="289">
        <v>2</v>
      </c>
      <c r="BB245" s="289">
        <v>2</v>
      </c>
      <c r="BC245" s="289">
        <v>2</v>
      </c>
      <c r="BD245" s="289">
        <v>2</v>
      </c>
      <c r="BE245" s="289">
        <v>2.1</v>
      </c>
      <c r="BF245" s="289">
        <v>2.1</v>
      </c>
      <c r="BG245" s="289">
        <v>2.1</v>
      </c>
      <c r="BH245" s="289">
        <f>_xlfn.IFNA(VLOOKUP(C245,'INFORM Severity - hidden'!$C$5:$G$300,5,FALSE),"-")</f>
        <v>2.1</v>
      </c>
    </row>
    <row r="246" spans="1:60" x14ac:dyDescent="0.25">
      <c r="A246" t="s">
        <v>447</v>
      </c>
      <c r="B246" t="s">
        <v>445</v>
      </c>
      <c r="C246" t="s">
        <v>446</v>
      </c>
      <c r="D246" s="289" t="str">
        <f t="shared" si="3"/>
        <v>Increasing</v>
      </c>
      <c r="E246" s="289" t="s">
        <v>9718</v>
      </c>
      <c r="F246" s="289" t="s">
        <v>9718</v>
      </c>
      <c r="G246" s="289" t="s">
        <v>9718</v>
      </c>
      <c r="H246" s="289" t="s">
        <v>9718</v>
      </c>
      <c r="I246" s="289" t="s">
        <v>9718</v>
      </c>
      <c r="J246" s="289" t="s">
        <v>9718</v>
      </c>
      <c r="K246" s="289" t="s">
        <v>9718</v>
      </c>
      <c r="L246" s="289" t="s">
        <v>9718</v>
      </c>
      <c r="M246" s="289" t="s">
        <v>9718</v>
      </c>
      <c r="N246" s="289" t="s">
        <v>9718</v>
      </c>
      <c r="O246" s="289" t="s">
        <v>9718</v>
      </c>
      <c r="P246" s="289" t="s">
        <v>9718</v>
      </c>
      <c r="Q246" s="289" t="s">
        <v>9718</v>
      </c>
      <c r="R246" s="289" t="s">
        <v>9718</v>
      </c>
      <c r="S246" s="289" t="s">
        <v>9718</v>
      </c>
      <c r="T246" s="289" t="s">
        <v>9718</v>
      </c>
      <c r="U246" s="289" t="s">
        <v>9718</v>
      </c>
      <c r="V246" s="289" t="s">
        <v>9718</v>
      </c>
      <c r="W246" s="289" t="s">
        <v>9718</v>
      </c>
      <c r="X246" s="289" t="s">
        <v>9718</v>
      </c>
      <c r="Y246" s="289" t="s">
        <v>9718</v>
      </c>
      <c r="Z246" s="289" t="s">
        <v>9718</v>
      </c>
      <c r="AA246" s="289" t="s">
        <v>9718</v>
      </c>
      <c r="AB246" s="289" t="s">
        <v>9718</v>
      </c>
      <c r="AC246" s="289" t="s">
        <v>9718</v>
      </c>
      <c r="AD246" s="289" t="s">
        <v>9718</v>
      </c>
      <c r="AE246" s="289" t="s">
        <v>9718</v>
      </c>
      <c r="AF246" s="289" t="s">
        <v>9718</v>
      </c>
      <c r="AG246" s="289" t="s">
        <v>9718</v>
      </c>
      <c r="AH246" s="289" t="s">
        <v>9718</v>
      </c>
      <c r="AI246" s="289" t="s">
        <v>9718</v>
      </c>
      <c r="AJ246" s="289" t="s">
        <v>9718</v>
      </c>
      <c r="AK246" s="289" t="s">
        <v>9718</v>
      </c>
      <c r="AL246" s="289" t="s">
        <v>9718</v>
      </c>
      <c r="AM246" s="289" t="s">
        <v>9718</v>
      </c>
      <c r="AN246" s="289" t="s">
        <v>9718</v>
      </c>
      <c r="AO246" s="289" t="s">
        <v>9718</v>
      </c>
      <c r="AP246" s="289" t="s">
        <v>9718</v>
      </c>
      <c r="AQ246" s="289" t="s">
        <v>9718</v>
      </c>
      <c r="AR246" s="289" t="s">
        <v>9718</v>
      </c>
      <c r="AS246" s="289" t="s">
        <v>9718</v>
      </c>
      <c r="AT246" s="289" t="s">
        <v>9718</v>
      </c>
      <c r="AU246" s="289">
        <v>1.8</v>
      </c>
      <c r="AV246" s="289">
        <v>1.8</v>
      </c>
      <c r="AW246" s="289">
        <v>1.8</v>
      </c>
      <c r="AX246" s="289">
        <v>1.8</v>
      </c>
      <c r="AY246" s="289">
        <v>1.8</v>
      </c>
      <c r="AZ246" s="289">
        <v>1.8</v>
      </c>
      <c r="BA246" s="289">
        <v>1.8</v>
      </c>
      <c r="BB246" s="289">
        <v>1.8</v>
      </c>
      <c r="BC246" s="289">
        <v>1.8</v>
      </c>
      <c r="BD246" s="289">
        <v>1.8</v>
      </c>
      <c r="BE246" s="289">
        <v>1.9</v>
      </c>
      <c r="BF246" s="289">
        <v>1.9</v>
      </c>
      <c r="BG246" s="289">
        <v>2</v>
      </c>
      <c r="BH246" s="289">
        <f>_xlfn.IFNA(VLOOKUP(C246,'INFORM Severity - hidden'!$C$5:$G$300,5,FALSE),"-")</f>
        <v>2</v>
      </c>
    </row>
    <row r="247" spans="1:60" x14ac:dyDescent="0.25">
      <c r="A247" t="s">
        <v>457</v>
      </c>
      <c r="B247" t="s">
        <v>455</v>
      </c>
      <c r="C247" t="s">
        <v>456</v>
      </c>
      <c r="D247" s="289" t="str">
        <f t="shared" si="3"/>
        <v>Increasing</v>
      </c>
      <c r="E247" s="289" t="s">
        <v>9718</v>
      </c>
      <c r="F247" s="289" t="s">
        <v>9718</v>
      </c>
      <c r="G247" s="289" t="s">
        <v>9718</v>
      </c>
      <c r="H247" s="289">
        <v>3.6</v>
      </c>
      <c r="I247" s="289">
        <v>3.6</v>
      </c>
      <c r="J247" s="289">
        <v>3.6</v>
      </c>
      <c r="K247" s="289">
        <v>3.5</v>
      </c>
      <c r="L247" s="289">
        <v>3.5</v>
      </c>
      <c r="M247" s="289">
        <v>3.5</v>
      </c>
      <c r="N247" s="289">
        <v>3.5</v>
      </c>
      <c r="O247" s="289">
        <v>3.5</v>
      </c>
      <c r="P247" s="289">
        <v>3.5</v>
      </c>
      <c r="Q247" s="289">
        <v>3.2</v>
      </c>
      <c r="R247" s="289">
        <v>3.2</v>
      </c>
      <c r="S247" s="289">
        <v>3.2</v>
      </c>
      <c r="T247" s="289">
        <v>3.2</v>
      </c>
      <c r="U247" s="289">
        <v>3.3</v>
      </c>
      <c r="V247" s="289">
        <v>3.2</v>
      </c>
      <c r="W247" s="289">
        <v>3.2</v>
      </c>
      <c r="X247" s="289">
        <v>3.2</v>
      </c>
      <c r="Y247" s="289">
        <v>3.2</v>
      </c>
      <c r="Z247" s="289">
        <v>3.3</v>
      </c>
      <c r="AA247" s="289">
        <v>3.3</v>
      </c>
      <c r="AB247" s="289">
        <v>3.3</v>
      </c>
      <c r="AC247" s="289">
        <v>3.2</v>
      </c>
      <c r="AD247" s="289">
        <v>3.2</v>
      </c>
      <c r="AE247" s="289">
        <v>3.2</v>
      </c>
      <c r="AF247" s="289">
        <v>3.2</v>
      </c>
      <c r="AG247" s="289">
        <v>3.2</v>
      </c>
      <c r="AH247" s="289">
        <v>3.2</v>
      </c>
      <c r="AI247" s="289">
        <v>3.2</v>
      </c>
      <c r="AJ247" s="289">
        <v>3.2</v>
      </c>
      <c r="AK247" s="289">
        <v>3.2</v>
      </c>
      <c r="AL247" s="289">
        <v>3.2</v>
      </c>
      <c r="AM247" s="289">
        <v>3.2</v>
      </c>
      <c r="AN247" s="289">
        <v>3.2</v>
      </c>
      <c r="AO247" s="289">
        <v>3.2</v>
      </c>
      <c r="AP247" s="289">
        <v>3.2</v>
      </c>
      <c r="AQ247" s="289">
        <v>3.2</v>
      </c>
      <c r="AR247" s="289">
        <v>3.2</v>
      </c>
      <c r="AS247" s="289">
        <v>3.2</v>
      </c>
      <c r="AT247" s="289">
        <v>3.2</v>
      </c>
      <c r="AU247" s="289">
        <v>3.2</v>
      </c>
      <c r="AV247" s="289">
        <v>3.2</v>
      </c>
      <c r="AW247" s="289">
        <v>3.1</v>
      </c>
      <c r="AX247" s="289">
        <v>3</v>
      </c>
      <c r="AY247" s="289">
        <v>3</v>
      </c>
      <c r="AZ247" s="289">
        <v>3.2</v>
      </c>
      <c r="BA247" s="289">
        <v>3.2</v>
      </c>
      <c r="BB247" s="289">
        <v>3.4</v>
      </c>
      <c r="BC247" s="289">
        <v>3.4</v>
      </c>
      <c r="BD247" s="289">
        <v>3.4</v>
      </c>
      <c r="BE247" s="289">
        <v>3.5</v>
      </c>
      <c r="BF247" s="289">
        <v>3.6</v>
      </c>
      <c r="BG247" s="289">
        <v>3.6</v>
      </c>
      <c r="BH247" s="289">
        <f>_xlfn.IFNA(VLOOKUP(C247,'INFORM Severity - hidden'!$C$5:$G$300,5,FALSE),"-")</f>
        <v>3.6</v>
      </c>
    </row>
    <row r="248" spans="1:60" x14ac:dyDescent="0.25">
      <c r="A248" t="s">
        <v>457</v>
      </c>
      <c r="B248" t="s">
        <v>469</v>
      </c>
      <c r="C248" t="s">
        <v>470</v>
      </c>
      <c r="D248" s="289" t="str">
        <f t="shared" si="3"/>
        <v>Increasing</v>
      </c>
      <c r="E248" s="289" t="s">
        <v>9718</v>
      </c>
      <c r="F248" s="289" t="s">
        <v>9718</v>
      </c>
      <c r="G248" s="289" t="s">
        <v>9718</v>
      </c>
      <c r="H248" s="289">
        <v>3.3</v>
      </c>
      <c r="I248" s="289">
        <v>3.3</v>
      </c>
      <c r="J248" s="289">
        <v>3.3</v>
      </c>
      <c r="K248" s="289">
        <v>3.3</v>
      </c>
      <c r="L248" s="289">
        <v>3.3</v>
      </c>
      <c r="M248" s="289">
        <v>3.3</v>
      </c>
      <c r="N248" s="289">
        <v>3.3</v>
      </c>
      <c r="O248" s="289">
        <v>3.3</v>
      </c>
      <c r="P248" s="289">
        <v>3.3</v>
      </c>
      <c r="Q248" s="289">
        <v>3.3</v>
      </c>
      <c r="R248" s="289">
        <v>3.3</v>
      </c>
      <c r="S248" s="289">
        <v>3.3</v>
      </c>
      <c r="T248" s="289">
        <v>3.3</v>
      </c>
      <c r="U248" s="289">
        <v>3.3</v>
      </c>
      <c r="V248" s="289">
        <v>3.3</v>
      </c>
      <c r="W248" s="289">
        <v>3.3</v>
      </c>
      <c r="X248" s="289">
        <v>3.3</v>
      </c>
      <c r="Y248" s="289">
        <v>3.3</v>
      </c>
      <c r="Z248" s="289">
        <v>3.3</v>
      </c>
      <c r="AA248" s="289">
        <v>3.3</v>
      </c>
      <c r="AB248" s="289">
        <v>3.3</v>
      </c>
      <c r="AC248" s="289">
        <v>3.3</v>
      </c>
      <c r="AD248" s="289">
        <v>3.3</v>
      </c>
      <c r="AE248" s="289">
        <v>3.3</v>
      </c>
      <c r="AF248" s="289">
        <v>3.3</v>
      </c>
      <c r="AG248" s="289">
        <v>3.3</v>
      </c>
      <c r="AH248" s="289">
        <v>3.3</v>
      </c>
      <c r="AI248" s="289">
        <v>3.3</v>
      </c>
      <c r="AJ248" s="289">
        <v>3.3</v>
      </c>
      <c r="AK248" s="289">
        <v>3.3</v>
      </c>
      <c r="AL248" s="289">
        <v>3.3</v>
      </c>
      <c r="AM248" s="289">
        <v>3.3</v>
      </c>
      <c r="AN248" s="289">
        <v>3.2</v>
      </c>
      <c r="AO248" s="289">
        <v>3.2</v>
      </c>
      <c r="AP248" s="289">
        <v>3.2</v>
      </c>
      <c r="AQ248" s="289">
        <v>3.2</v>
      </c>
      <c r="AR248" s="289">
        <v>3.3</v>
      </c>
      <c r="AS248" s="289">
        <v>3.3</v>
      </c>
      <c r="AT248" s="289">
        <v>3.3</v>
      </c>
      <c r="AU248" s="289">
        <v>3.3</v>
      </c>
      <c r="AV248" s="289">
        <v>3.3</v>
      </c>
      <c r="AW248" s="289">
        <v>3.4</v>
      </c>
      <c r="AX248" s="289">
        <v>3.3</v>
      </c>
      <c r="AY248" s="289">
        <v>3.3</v>
      </c>
      <c r="AZ248" s="289">
        <v>3.3</v>
      </c>
      <c r="BA248" s="289">
        <v>3.3</v>
      </c>
      <c r="BB248" s="289">
        <v>3.3</v>
      </c>
      <c r="BC248" s="289">
        <v>3.3</v>
      </c>
      <c r="BD248" s="289">
        <v>3.1</v>
      </c>
      <c r="BE248" s="289">
        <v>3.1</v>
      </c>
      <c r="BF248" s="289">
        <v>3.2</v>
      </c>
      <c r="BG248" s="289">
        <v>3.3</v>
      </c>
      <c r="BH248" s="289">
        <f>_xlfn.IFNA(VLOOKUP(C248,'INFORM Severity - hidden'!$C$5:$G$300,5,FALSE),"-")</f>
        <v>3.3</v>
      </c>
    </row>
    <row r="249" spans="1:60" x14ac:dyDescent="0.25">
      <c r="A249" t="s">
        <v>457</v>
      </c>
      <c r="B249" t="s">
        <v>486</v>
      </c>
      <c r="C249" t="s">
        <v>487</v>
      </c>
      <c r="D249" s="289" t="str">
        <f t="shared" si="3"/>
        <v>Decreasing</v>
      </c>
      <c r="E249" s="289" t="s">
        <v>9718</v>
      </c>
      <c r="F249" s="289" t="s">
        <v>9718</v>
      </c>
      <c r="G249" s="289" t="s">
        <v>9718</v>
      </c>
      <c r="H249" s="289">
        <v>3.3</v>
      </c>
      <c r="I249" s="289">
        <v>3.3</v>
      </c>
      <c r="J249" s="289">
        <v>3.3</v>
      </c>
      <c r="K249" s="289">
        <v>3.2</v>
      </c>
      <c r="L249" s="289">
        <v>3.3</v>
      </c>
      <c r="M249" s="289">
        <v>3.3</v>
      </c>
      <c r="N249" s="289">
        <v>3.2</v>
      </c>
      <c r="O249" s="289">
        <v>3.2</v>
      </c>
      <c r="P249" s="289">
        <v>3.2</v>
      </c>
      <c r="Q249" s="289">
        <v>3.1</v>
      </c>
      <c r="R249" s="289">
        <v>3.1</v>
      </c>
      <c r="S249" s="289">
        <v>3.1</v>
      </c>
      <c r="T249" s="289">
        <v>3.1</v>
      </c>
      <c r="U249" s="289">
        <v>3.2</v>
      </c>
      <c r="V249" s="289">
        <v>3.2</v>
      </c>
      <c r="W249" s="289">
        <v>3.2</v>
      </c>
      <c r="X249" s="289">
        <v>3.2</v>
      </c>
      <c r="Y249" s="289">
        <v>3.2</v>
      </c>
      <c r="Z249" s="289">
        <v>3.2</v>
      </c>
      <c r="AA249" s="289">
        <v>3.2</v>
      </c>
      <c r="AB249" s="289">
        <v>3.2</v>
      </c>
      <c r="AC249" s="289">
        <v>3.2</v>
      </c>
      <c r="AD249" s="289">
        <v>3.2</v>
      </c>
      <c r="AE249" s="289">
        <v>3.2</v>
      </c>
      <c r="AF249" s="289">
        <v>3.2</v>
      </c>
      <c r="AG249" s="289">
        <v>3.2</v>
      </c>
      <c r="AH249" s="289">
        <v>3.2</v>
      </c>
      <c r="AI249" s="289">
        <v>3.2</v>
      </c>
      <c r="AJ249" s="289">
        <v>3.2</v>
      </c>
      <c r="AK249" s="289">
        <v>3.2</v>
      </c>
      <c r="AL249" s="289">
        <v>3.2</v>
      </c>
      <c r="AM249" s="289">
        <v>3.2</v>
      </c>
      <c r="AN249" s="289">
        <v>3.3</v>
      </c>
      <c r="AO249" s="289">
        <v>3.3</v>
      </c>
      <c r="AP249" s="289">
        <v>3.3</v>
      </c>
      <c r="AQ249" s="289">
        <v>3.2</v>
      </c>
      <c r="AR249" s="289">
        <v>3.2</v>
      </c>
      <c r="AS249" s="289">
        <v>3.2</v>
      </c>
      <c r="AT249" s="289">
        <v>3.2</v>
      </c>
      <c r="AU249" s="289">
        <v>3.2</v>
      </c>
      <c r="AV249" s="289">
        <v>3.2</v>
      </c>
      <c r="AW249" s="289">
        <v>3.3</v>
      </c>
      <c r="AX249" s="289">
        <v>2.2999999999999998</v>
      </c>
      <c r="AY249" s="289">
        <v>2.4</v>
      </c>
      <c r="AZ249" s="289">
        <v>2.4</v>
      </c>
      <c r="BA249" s="289">
        <v>2.4</v>
      </c>
      <c r="BB249" s="289">
        <v>2.4</v>
      </c>
      <c r="BC249" s="289">
        <v>2.4</v>
      </c>
      <c r="BD249" s="289">
        <v>2.4</v>
      </c>
      <c r="BE249" s="289">
        <v>2.4</v>
      </c>
      <c r="BF249" s="289">
        <v>2.2000000000000002</v>
      </c>
      <c r="BG249" s="289">
        <v>2.2999999999999998</v>
      </c>
      <c r="BH249" s="289">
        <f>_xlfn.IFNA(VLOOKUP(C249,'INFORM Severity - hidden'!$C$5:$G$300,5,FALSE),"-")</f>
        <v>2.2999999999999998</v>
      </c>
    </row>
    <row r="250" spans="1:60" x14ac:dyDescent="0.25">
      <c r="A250" t="s">
        <v>457</v>
      </c>
      <c r="B250" t="s">
        <v>499</v>
      </c>
      <c r="C250" t="s">
        <v>500</v>
      </c>
      <c r="D250" s="289" t="str">
        <f t="shared" si="3"/>
        <v>-</v>
      </c>
      <c r="E250" s="289" t="s">
        <v>9718</v>
      </c>
      <c r="F250" s="289" t="s">
        <v>9718</v>
      </c>
      <c r="G250" s="289" t="s">
        <v>9718</v>
      </c>
      <c r="H250" s="289" t="s">
        <v>9718</v>
      </c>
      <c r="I250" s="289" t="s">
        <v>9718</v>
      </c>
      <c r="J250" s="289" t="s">
        <v>9718</v>
      </c>
      <c r="K250" s="289" t="s">
        <v>9718</v>
      </c>
      <c r="L250" s="289" t="s">
        <v>9718</v>
      </c>
      <c r="M250" s="289" t="s">
        <v>9718</v>
      </c>
      <c r="N250" s="289" t="s">
        <v>9718</v>
      </c>
      <c r="O250" s="289" t="s">
        <v>9718</v>
      </c>
      <c r="P250" s="289" t="s">
        <v>9718</v>
      </c>
      <c r="Q250" s="289" t="s">
        <v>9718</v>
      </c>
      <c r="R250" s="289" t="s">
        <v>9718</v>
      </c>
      <c r="S250" s="289" t="s">
        <v>9718</v>
      </c>
      <c r="T250" s="289" t="s">
        <v>9718</v>
      </c>
      <c r="U250" s="289" t="s">
        <v>9718</v>
      </c>
      <c r="V250" s="289" t="s">
        <v>9718</v>
      </c>
      <c r="W250" s="289" t="s">
        <v>9718</v>
      </c>
      <c r="X250" s="289" t="s">
        <v>9718</v>
      </c>
      <c r="Y250" s="289" t="s">
        <v>9718</v>
      </c>
      <c r="Z250" s="289" t="s">
        <v>9718</v>
      </c>
      <c r="AA250" s="289" t="s">
        <v>9718</v>
      </c>
      <c r="AB250" s="289" t="s">
        <v>9718</v>
      </c>
      <c r="AC250" s="289" t="s">
        <v>9718</v>
      </c>
      <c r="AD250" s="289" t="s">
        <v>9718</v>
      </c>
      <c r="AE250" s="289" t="s">
        <v>9718</v>
      </c>
      <c r="AF250" s="289" t="s">
        <v>9718</v>
      </c>
      <c r="AG250" s="289" t="s">
        <v>9718</v>
      </c>
      <c r="AH250" s="289" t="s">
        <v>9718</v>
      </c>
      <c r="AI250" s="289" t="s">
        <v>9718</v>
      </c>
      <c r="AJ250" s="289" t="s">
        <v>9718</v>
      </c>
      <c r="AK250" s="289" t="s">
        <v>9718</v>
      </c>
      <c r="AL250" s="289" t="s">
        <v>9718</v>
      </c>
      <c r="AM250" s="289" t="s">
        <v>9718</v>
      </c>
      <c r="AN250" s="289" t="s">
        <v>9718</v>
      </c>
      <c r="AO250" s="289" t="s">
        <v>9718</v>
      </c>
      <c r="AP250" s="289" t="s">
        <v>9718</v>
      </c>
      <c r="AQ250" s="289" t="s">
        <v>9718</v>
      </c>
      <c r="AR250" s="289" t="s">
        <v>9718</v>
      </c>
      <c r="AS250" s="289" t="s">
        <v>9718</v>
      </c>
      <c r="AT250" s="289" t="s">
        <v>9718</v>
      </c>
      <c r="AU250" s="289" t="s">
        <v>9718</v>
      </c>
      <c r="AV250" s="289" t="s">
        <v>9718</v>
      </c>
      <c r="AW250" s="289" t="s">
        <v>9718</v>
      </c>
      <c r="AX250" s="289" t="s">
        <v>9718</v>
      </c>
      <c r="AY250" s="289" t="s">
        <v>9718</v>
      </c>
      <c r="AZ250" s="289" t="s">
        <v>9718</v>
      </c>
      <c r="BA250" s="289" t="s">
        <v>9718</v>
      </c>
      <c r="BB250" s="289" t="s">
        <v>9718</v>
      </c>
      <c r="BC250" s="289" t="s">
        <v>9718</v>
      </c>
      <c r="BD250" s="289" t="s">
        <v>9718</v>
      </c>
      <c r="BE250" s="289" t="s">
        <v>9718</v>
      </c>
      <c r="BF250" s="289" t="s">
        <v>9718</v>
      </c>
      <c r="BG250" s="289" t="s">
        <v>9718</v>
      </c>
      <c r="BH250" s="289" t="str">
        <f>_xlfn.IFNA(VLOOKUP(C250,'INFORM Severity - hidden'!$C$5:$G$300,5,FALSE),"-")</f>
        <v>x</v>
      </c>
    </row>
    <row r="251" spans="1:60" x14ac:dyDescent="0.25">
      <c r="A251" t="s">
        <v>457</v>
      </c>
      <c r="B251" t="s">
        <v>4031</v>
      </c>
      <c r="C251" t="s">
        <v>4032</v>
      </c>
      <c r="D251" s="289" t="str">
        <f t="shared" si="3"/>
        <v>Increasing</v>
      </c>
      <c r="E251" s="289" t="s">
        <v>9718</v>
      </c>
      <c r="F251" s="289" t="s">
        <v>9718</v>
      </c>
      <c r="G251" s="289" t="s">
        <v>9718</v>
      </c>
      <c r="H251" s="289" t="s">
        <v>9718</v>
      </c>
      <c r="I251" s="289" t="s">
        <v>9718</v>
      </c>
      <c r="J251" s="289" t="s">
        <v>9718</v>
      </c>
      <c r="K251" s="289" t="s">
        <v>9718</v>
      </c>
      <c r="L251" s="289" t="s">
        <v>9718</v>
      </c>
      <c r="M251" s="289" t="s">
        <v>9718</v>
      </c>
      <c r="N251" s="289" t="s">
        <v>9718</v>
      </c>
      <c r="O251" s="289" t="s">
        <v>9718</v>
      </c>
      <c r="P251" s="289" t="s">
        <v>9718</v>
      </c>
      <c r="Q251" s="289" t="s">
        <v>9718</v>
      </c>
      <c r="R251" s="289" t="s">
        <v>9718</v>
      </c>
      <c r="S251" s="289" t="s">
        <v>9718</v>
      </c>
      <c r="T251" s="289" t="s">
        <v>9718</v>
      </c>
      <c r="U251" s="289" t="s">
        <v>9718</v>
      </c>
      <c r="V251" s="289" t="s">
        <v>9718</v>
      </c>
      <c r="W251" s="289" t="s">
        <v>9718</v>
      </c>
      <c r="X251" s="289" t="s">
        <v>9718</v>
      </c>
      <c r="Y251" s="289" t="s">
        <v>9718</v>
      </c>
      <c r="Z251" s="289" t="s">
        <v>9718</v>
      </c>
      <c r="AA251" s="289" t="s">
        <v>9718</v>
      </c>
      <c r="AB251" s="289" t="s">
        <v>9718</v>
      </c>
      <c r="AC251" s="289" t="s">
        <v>9718</v>
      </c>
      <c r="AD251" s="289" t="s">
        <v>9718</v>
      </c>
      <c r="AE251" s="289" t="s">
        <v>9718</v>
      </c>
      <c r="AF251" s="289" t="s">
        <v>9718</v>
      </c>
      <c r="AG251" s="289" t="s">
        <v>9718</v>
      </c>
      <c r="AH251" s="289" t="s">
        <v>9718</v>
      </c>
      <c r="AI251" s="289" t="s">
        <v>9718</v>
      </c>
      <c r="AJ251" s="289" t="s">
        <v>9718</v>
      </c>
      <c r="AK251" s="289" t="s">
        <v>9718</v>
      </c>
      <c r="AL251" s="289" t="s">
        <v>9718</v>
      </c>
      <c r="AM251" s="289" t="s">
        <v>9718</v>
      </c>
      <c r="AN251" s="289" t="s">
        <v>9718</v>
      </c>
      <c r="AO251" s="289" t="s">
        <v>9718</v>
      </c>
      <c r="AP251" s="289" t="s">
        <v>9718</v>
      </c>
      <c r="AQ251" s="289" t="s">
        <v>9718</v>
      </c>
      <c r="AR251" s="289" t="s">
        <v>9718</v>
      </c>
      <c r="AS251" s="289" t="s">
        <v>9718</v>
      </c>
      <c r="AT251" s="289" t="s">
        <v>9718</v>
      </c>
      <c r="AU251" s="289" t="s">
        <v>9718</v>
      </c>
      <c r="AV251" s="289" t="s">
        <v>9718</v>
      </c>
      <c r="AW251" s="289" t="s">
        <v>9718</v>
      </c>
      <c r="AX251" s="289" t="s">
        <v>9718</v>
      </c>
      <c r="AY251" s="289" t="s">
        <v>9718</v>
      </c>
      <c r="AZ251" s="289" t="s">
        <v>9718</v>
      </c>
      <c r="BA251" s="289" t="s">
        <v>9718</v>
      </c>
      <c r="BB251" s="289" t="s">
        <v>9718</v>
      </c>
      <c r="BC251" s="289">
        <v>3.3</v>
      </c>
      <c r="BD251" s="289">
        <v>3.3</v>
      </c>
      <c r="BE251" s="289">
        <v>3.3</v>
      </c>
      <c r="BF251" s="289">
        <v>3.5</v>
      </c>
      <c r="BG251" s="289">
        <v>3.5</v>
      </c>
      <c r="BH251" s="289">
        <f>_xlfn.IFNA(VLOOKUP(C251,'INFORM Severity - hidden'!$C$5:$G$300,5,FALSE),"-")</f>
        <v>3.5</v>
      </c>
    </row>
    <row r="252" spans="1:60" x14ac:dyDescent="0.25">
      <c r="A252" t="s">
        <v>90</v>
      </c>
      <c r="B252" t="s">
        <v>1291</v>
      </c>
      <c r="C252" t="s">
        <v>1292</v>
      </c>
      <c r="D252" s="289" t="str">
        <f t="shared" si="3"/>
        <v>Increasing</v>
      </c>
      <c r="E252" s="289" t="s">
        <v>9718</v>
      </c>
      <c r="F252" s="289" t="s">
        <v>9718</v>
      </c>
      <c r="G252" s="289" t="s">
        <v>9718</v>
      </c>
      <c r="H252" s="289" t="s">
        <v>9718</v>
      </c>
      <c r="I252" s="289" t="s">
        <v>9718</v>
      </c>
      <c r="J252" s="289" t="s">
        <v>9718</v>
      </c>
      <c r="K252" s="289" t="s">
        <v>9718</v>
      </c>
      <c r="L252" s="289" t="s">
        <v>9718</v>
      </c>
      <c r="M252" s="289" t="s">
        <v>9718</v>
      </c>
      <c r="N252" s="289" t="s">
        <v>9718</v>
      </c>
      <c r="O252" s="289" t="s">
        <v>9718</v>
      </c>
      <c r="P252" s="289" t="s">
        <v>9718</v>
      </c>
      <c r="Q252" s="289" t="s">
        <v>9718</v>
      </c>
      <c r="R252" s="289" t="s">
        <v>9718</v>
      </c>
      <c r="S252" s="289" t="s">
        <v>9718</v>
      </c>
      <c r="T252" s="289" t="s">
        <v>9718</v>
      </c>
      <c r="U252" s="289" t="s">
        <v>9718</v>
      </c>
      <c r="V252" s="289" t="s">
        <v>9718</v>
      </c>
      <c r="W252" s="289" t="s">
        <v>9718</v>
      </c>
      <c r="X252" s="289" t="s">
        <v>9718</v>
      </c>
      <c r="Y252" s="289" t="s">
        <v>9718</v>
      </c>
      <c r="Z252" s="289" t="s">
        <v>9718</v>
      </c>
      <c r="AA252" s="289" t="s">
        <v>9718</v>
      </c>
      <c r="AB252" s="289" t="s">
        <v>9718</v>
      </c>
      <c r="AC252" s="289" t="s">
        <v>9718</v>
      </c>
      <c r="AD252" s="289" t="s">
        <v>9718</v>
      </c>
      <c r="AE252" s="289" t="s">
        <v>9718</v>
      </c>
      <c r="AF252" s="289" t="s">
        <v>9718</v>
      </c>
      <c r="AG252" s="289" t="s">
        <v>9718</v>
      </c>
      <c r="AH252" s="289" t="s">
        <v>9718</v>
      </c>
      <c r="AI252" s="289" t="s">
        <v>9718</v>
      </c>
      <c r="AJ252" s="289" t="s">
        <v>9718</v>
      </c>
      <c r="AK252" s="289" t="s">
        <v>9718</v>
      </c>
      <c r="AL252" s="289" t="s">
        <v>9718</v>
      </c>
      <c r="AM252" s="289" t="s">
        <v>9718</v>
      </c>
      <c r="AN252" s="289" t="s">
        <v>9718</v>
      </c>
      <c r="AO252" s="289" t="s">
        <v>9718</v>
      </c>
      <c r="AP252" s="289" t="s">
        <v>9718</v>
      </c>
      <c r="AQ252" s="289">
        <v>2.4</v>
      </c>
      <c r="AR252" s="289">
        <v>2.2999999999999998</v>
      </c>
      <c r="AS252" s="289">
        <v>2.6</v>
      </c>
      <c r="AT252" s="289">
        <v>2.6</v>
      </c>
      <c r="AU252" s="289">
        <v>2.6</v>
      </c>
      <c r="AV252" s="289">
        <v>2.7</v>
      </c>
      <c r="AW252" s="289">
        <v>2.7</v>
      </c>
      <c r="AX252" s="289">
        <v>2.7</v>
      </c>
      <c r="AY252" s="289">
        <v>2.7</v>
      </c>
      <c r="AZ252" s="289">
        <v>2.7</v>
      </c>
      <c r="BA252" s="289">
        <v>2.8</v>
      </c>
      <c r="BB252" s="289">
        <v>2.8</v>
      </c>
      <c r="BC252" s="289">
        <v>2.6</v>
      </c>
      <c r="BD252" s="289">
        <v>2.6</v>
      </c>
      <c r="BE252" s="289">
        <v>2.6</v>
      </c>
      <c r="BF252" s="289">
        <v>2.7</v>
      </c>
      <c r="BG252" s="289">
        <v>2.7</v>
      </c>
      <c r="BH252" s="289">
        <f>_xlfn.IFNA(VLOOKUP(C252,'INFORM Severity - hidden'!$C$5:$G$300,5,FALSE),"-")</f>
        <v>2.7</v>
      </c>
    </row>
    <row r="253" spans="1:60" x14ac:dyDescent="0.25">
      <c r="A253" t="s">
        <v>90</v>
      </c>
      <c r="B253" t="s">
        <v>88</v>
      </c>
      <c r="C253" t="s">
        <v>89</v>
      </c>
      <c r="D253" s="289" t="str">
        <f t="shared" si="3"/>
        <v>Increasing</v>
      </c>
      <c r="E253" s="289">
        <v>1.5</v>
      </c>
      <c r="F253" s="289">
        <v>1.5</v>
      </c>
      <c r="G253" s="289">
        <v>1.5</v>
      </c>
      <c r="H253" s="289">
        <v>2.2000000000000002</v>
      </c>
      <c r="I253" s="289">
        <v>2.2000000000000002</v>
      </c>
      <c r="J253" s="289">
        <v>2.1</v>
      </c>
      <c r="K253" s="289">
        <v>1.8</v>
      </c>
      <c r="L253" s="289">
        <v>1.8</v>
      </c>
      <c r="M253" s="289">
        <v>1.9</v>
      </c>
      <c r="N253" s="289">
        <v>1.8</v>
      </c>
      <c r="O253" s="289">
        <v>1.8</v>
      </c>
      <c r="P253" s="289">
        <v>1.8</v>
      </c>
      <c r="Q253" s="289">
        <v>1.8</v>
      </c>
      <c r="R253" s="289">
        <v>1.8</v>
      </c>
      <c r="S253" s="289">
        <v>1.8</v>
      </c>
      <c r="T253" s="289">
        <v>1.8</v>
      </c>
      <c r="U253" s="289">
        <v>1.8</v>
      </c>
      <c r="V253" s="289">
        <v>1.8</v>
      </c>
      <c r="W253" s="289">
        <v>1.8</v>
      </c>
      <c r="X253" s="289">
        <v>2.5</v>
      </c>
      <c r="Y253" s="289">
        <v>2.4</v>
      </c>
      <c r="Z253" s="289">
        <v>1.7</v>
      </c>
      <c r="AA253" s="289">
        <v>1.7</v>
      </c>
      <c r="AB253" s="289">
        <v>1.7</v>
      </c>
      <c r="AC253" s="289">
        <v>1.7</v>
      </c>
      <c r="AD253" s="289">
        <v>1.7</v>
      </c>
      <c r="AE253" s="289">
        <v>1.7</v>
      </c>
      <c r="AF253" s="289">
        <v>1.8</v>
      </c>
      <c r="AG253" s="289">
        <v>1.8</v>
      </c>
      <c r="AH253" s="289">
        <v>1.8</v>
      </c>
      <c r="AI253" s="289">
        <v>2.4</v>
      </c>
      <c r="AJ253" s="289">
        <v>2.4</v>
      </c>
      <c r="AK253" s="289">
        <v>2.4</v>
      </c>
      <c r="AL253" s="289">
        <v>2.4</v>
      </c>
      <c r="AM253" s="289">
        <v>2.2999999999999998</v>
      </c>
      <c r="AN253" s="289">
        <v>2.4</v>
      </c>
      <c r="AO253" s="289">
        <v>2.4</v>
      </c>
      <c r="AP253" s="289">
        <v>2.4</v>
      </c>
      <c r="AQ253" s="289">
        <v>2.2999999999999998</v>
      </c>
      <c r="AR253" s="289">
        <v>2.2999999999999998</v>
      </c>
      <c r="AS253" s="289">
        <v>2.2999999999999998</v>
      </c>
      <c r="AT253" s="289">
        <v>2.2999999999999998</v>
      </c>
      <c r="AU253" s="289">
        <v>2.2999999999999998</v>
      </c>
      <c r="AV253" s="289">
        <v>2.2999999999999998</v>
      </c>
      <c r="AW253" s="289">
        <v>2.2999999999999998</v>
      </c>
      <c r="AX253" s="289">
        <v>2.2999999999999998</v>
      </c>
      <c r="AY253" s="289">
        <v>2.2999999999999998</v>
      </c>
      <c r="AZ253" s="289">
        <v>2.2999999999999998</v>
      </c>
      <c r="BA253" s="289">
        <v>2.2999999999999998</v>
      </c>
      <c r="BB253" s="289">
        <v>2.2999999999999998</v>
      </c>
      <c r="BC253" s="289">
        <v>2.2999999999999998</v>
      </c>
      <c r="BD253" s="289">
        <v>2.2999999999999998</v>
      </c>
      <c r="BE253" s="289">
        <v>2.4</v>
      </c>
      <c r="BF253" s="289">
        <v>2.4</v>
      </c>
      <c r="BG253" s="289">
        <v>2.4</v>
      </c>
      <c r="BH253" s="289">
        <f>_xlfn.IFNA(VLOOKUP(C253,'INFORM Severity - hidden'!$C$5:$G$300,5,FALSE),"-")</f>
        <v>2.4</v>
      </c>
    </row>
    <row r="254" spans="1:60" x14ac:dyDescent="0.25">
      <c r="A254" t="s">
        <v>90</v>
      </c>
      <c r="B254" t="s">
        <v>1301</v>
      </c>
      <c r="C254" t="s">
        <v>1302</v>
      </c>
      <c r="D254" s="289" t="str">
        <f t="shared" si="3"/>
        <v>Increasing</v>
      </c>
      <c r="E254" s="289" t="s">
        <v>9718</v>
      </c>
      <c r="F254" s="289" t="s">
        <v>9718</v>
      </c>
      <c r="G254" s="289" t="s">
        <v>9718</v>
      </c>
      <c r="H254" s="289" t="s">
        <v>9718</v>
      </c>
      <c r="I254" s="289" t="s">
        <v>9718</v>
      </c>
      <c r="J254" s="289" t="s">
        <v>9718</v>
      </c>
      <c r="K254" s="289" t="s">
        <v>9718</v>
      </c>
      <c r="L254" s="289" t="s">
        <v>9718</v>
      </c>
      <c r="M254" s="289" t="s">
        <v>9718</v>
      </c>
      <c r="N254" s="289" t="s">
        <v>9718</v>
      </c>
      <c r="O254" s="289" t="s">
        <v>9718</v>
      </c>
      <c r="P254" s="289" t="s">
        <v>9718</v>
      </c>
      <c r="Q254" s="289" t="s">
        <v>9718</v>
      </c>
      <c r="R254" s="289" t="s">
        <v>9718</v>
      </c>
      <c r="S254" s="289" t="s">
        <v>9718</v>
      </c>
      <c r="T254" s="289" t="s">
        <v>9718</v>
      </c>
      <c r="U254" s="289" t="s">
        <v>9718</v>
      </c>
      <c r="V254" s="289" t="s">
        <v>9718</v>
      </c>
      <c r="W254" s="289" t="s">
        <v>9718</v>
      </c>
      <c r="X254" s="289" t="s">
        <v>9718</v>
      </c>
      <c r="Y254" s="289" t="s">
        <v>9718</v>
      </c>
      <c r="Z254" s="289" t="s">
        <v>9718</v>
      </c>
      <c r="AA254" s="289" t="s">
        <v>9718</v>
      </c>
      <c r="AB254" s="289" t="s">
        <v>9718</v>
      </c>
      <c r="AC254" s="289" t="s">
        <v>9718</v>
      </c>
      <c r="AD254" s="289" t="s">
        <v>9718</v>
      </c>
      <c r="AE254" s="289" t="s">
        <v>9718</v>
      </c>
      <c r="AF254" s="289" t="s">
        <v>9718</v>
      </c>
      <c r="AG254" s="289" t="s">
        <v>9718</v>
      </c>
      <c r="AH254" s="289" t="s">
        <v>9718</v>
      </c>
      <c r="AI254" s="289" t="s">
        <v>9718</v>
      </c>
      <c r="AJ254" s="289" t="s">
        <v>9718</v>
      </c>
      <c r="AK254" s="289" t="s">
        <v>9718</v>
      </c>
      <c r="AL254" s="289" t="s">
        <v>9718</v>
      </c>
      <c r="AM254" s="289" t="s">
        <v>9718</v>
      </c>
      <c r="AN254" s="289" t="s">
        <v>9718</v>
      </c>
      <c r="AO254" s="289" t="s">
        <v>9718</v>
      </c>
      <c r="AP254" s="289" t="s">
        <v>9718</v>
      </c>
      <c r="AQ254" s="289">
        <v>2.2000000000000002</v>
      </c>
      <c r="AR254" s="289">
        <v>2.2000000000000002</v>
      </c>
      <c r="AS254" s="289">
        <v>2.2999999999999998</v>
      </c>
      <c r="AT254" s="289">
        <v>2.2999999999999998</v>
      </c>
      <c r="AU254" s="289">
        <v>2.2999999999999998</v>
      </c>
      <c r="AV254" s="289">
        <v>2.2999999999999998</v>
      </c>
      <c r="AW254" s="289">
        <v>2.2999999999999998</v>
      </c>
      <c r="AX254" s="289">
        <v>2.2999999999999998</v>
      </c>
      <c r="AY254" s="289">
        <v>2.2999999999999998</v>
      </c>
      <c r="AZ254" s="289">
        <v>2.2999999999999998</v>
      </c>
      <c r="BA254" s="289">
        <v>2.5</v>
      </c>
      <c r="BB254" s="289">
        <v>2.5</v>
      </c>
      <c r="BC254" s="289">
        <v>2.4</v>
      </c>
      <c r="BD254" s="289">
        <v>2.4</v>
      </c>
      <c r="BE254" s="289">
        <v>2.6</v>
      </c>
      <c r="BF254" s="289">
        <v>2.6</v>
      </c>
      <c r="BG254" s="289">
        <v>2.6</v>
      </c>
      <c r="BH254" s="289">
        <f>_xlfn.IFNA(VLOOKUP(C254,'INFORM Severity - hidden'!$C$5:$G$300,5,FALSE),"-")</f>
        <v>2.6</v>
      </c>
    </row>
    <row r="255" spans="1:60" x14ac:dyDescent="0.25">
      <c r="C255" t="s">
        <v>9817</v>
      </c>
      <c r="D255" s="289" t="str">
        <f t="shared" si="3"/>
        <v>-</v>
      </c>
      <c r="E255" s="289" t="s">
        <v>9718</v>
      </c>
      <c r="F255" s="289">
        <v>2.9</v>
      </c>
      <c r="G255" s="289">
        <v>3</v>
      </c>
      <c r="H255" s="289">
        <v>3.1</v>
      </c>
      <c r="I255" s="289">
        <v>3.1</v>
      </c>
      <c r="J255" s="289">
        <v>3</v>
      </c>
      <c r="K255" s="289">
        <v>2.9</v>
      </c>
      <c r="L255" s="289">
        <v>2.9</v>
      </c>
      <c r="M255" s="289">
        <v>2.9</v>
      </c>
      <c r="N255" s="289">
        <v>2.9</v>
      </c>
      <c r="O255" s="289" t="s">
        <v>9718</v>
      </c>
      <c r="P255" s="289" t="s">
        <v>9718</v>
      </c>
      <c r="Q255" s="289" t="s">
        <v>9718</v>
      </c>
      <c r="R255" s="289" t="s">
        <v>9718</v>
      </c>
      <c r="S255" s="289" t="s">
        <v>9718</v>
      </c>
      <c r="T255" s="289" t="s">
        <v>9718</v>
      </c>
      <c r="U255" s="289">
        <v>2.9</v>
      </c>
      <c r="V255" s="289">
        <v>2.9</v>
      </c>
      <c r="W255" s="289">
        <v>2.9</v>
      </c>
      <c r="X255" s="289">
        <v>2.9</v>
      </c>
      <c r="Y255" s="289">
        <v>2.9</v>
      </c>
      <c r="Z255" s="289">
        <v>2.9</v>
      </c>
      <c r="AA255" s="289">
        <v>3.1</v>
      </c>
      <c r="AB255" s="289">
        <v>3.1</v>
      </c>
      <c r="AC255" s="289">
        <v>3.1</v>
      </c>
      <c r="AD255" s="289">
        <v>3.1</v>
      </c>
      <c r="AE255" s="289">
        <v>3.1</v>
      </c>
      <c r="AF255" s="289">
        <v>3.1</v>
      </c>
      <c r="AG255" s="289">
        <v>3.1</v>
      </c>
      <c r="AH255" s="289" t="s">
        <v>9718</v>
      </c>
      <c r="AI255" s="289" t="s">
        <v>9718</v>
      </c>
      <c r="AJ255" s="289" t="s">
        <v>9718</v>
      </c>
      <c r="AK255" s="289" t="s">
        <v>9718</v>
      </c>
      <c r="AL255" s="289" t="s">
        <v>9718</v>
      </c>
      <c r="AM255" s="289" t="s">
        <v>9718</v>
      </c>
      <c r="AN255" s="289" t="s">
        <v>9718</v>
      </c>
      <c r="AO255" s="289" t="s">
        <v>9718</v>
      </c>
      <c r="AP255" s="289" t="s">
        <v>9718</v>
      </c>
      <c r="AQ255" s="289" t="s">
        <v>9718</v>
      </c>
      <c r="AR255" s="289" t="s">
        <v>9718</v>
      </c>
      <c r="AS255" s="289" t="s">
        <v>9718</v>
      </c>
      <c r="AT255" s="289" t="s">
        <v>9718</v>
      </c>
      <c r="AU255" s="289">
        <v>3.3</v>
      </c>
      <c r="AV255" s="289">
        <v>3.3</v>
      </c>
      <c r="AW255" s="289">
        <v>3.3</v>
      </c>
      <c r="AX255" s="289">
        <v>3.3</v>
      </c>
      <c r="AY255" s="289">
        <v>3.2</v>
      </c>
      <c r="AZ255" s="289">
        <v>3.3</v>
      </c>
      <c r="BA255" s="289">
        <v>3.3</v>
      </c>
      <c r="BB255" s="289">
        <v>3.3</v>
      </c>
      <c r="BC255" s="289" t="s">
        <v>9718</v>
      </c>
      <c r="BD255" s="289" t="s">
        <v>9718</v>
      </c>
      <c r="BE255" s="289" t="s">
        <v>9718</v>
      </c>
      <c r="BF255" s="289" t="s">
        <v>9718</v>
      </c>
      <c r="BG255" s="289" t="s">
        <v>9718</v>
      </c>
      <c r="BH255" s="289" t="str">
        <f>_xlfn.IFNA(VLOOKUP(C255,'INFORM Severity - hidden'!$C$5:$G$300,5,FALSE),"-")</f>
        <v>-</v>
      </c>
    </row>
    <row r="256" spans="1:60" x14ac:dyDescent="0.25">
      <c r="C256" t="s">
        <v>9818</v>
      </c>
      <c r="D256" s="289" t="str">
        <f t="shared" si="3"/>
        <v>-</v>
      </c>
      <c r="E256" s="289" t="s">
        <v>9718</v>
      </c>
      <c r="F256" s="289">
        <v>2.8</v>
      </c>
      <c r="G256" s="289">
        <v>2.8</v>
      </c>
      <c r="H256" s="289">
        <v>2.6</v>
      </c>
      <c r="I256" s="289">
        <v>2.6</v>
      </c>
      <c r="J256" s="289">
        <v>2.5</v>
      </c>
      <c r="K256" s="289">
        <v>2.5</v>
      </c>
      <c r="L256" s="289">
        <v>2.5</v>
      </c>
      <c r="M256" s="289">
        <v>2.5</v>
      </c>
      <c r="N256" s="289" t="s">
        <v>9718</v>
      </c>
      <c r="O256" s="289" t="s">
        <v>9718</v>
      </c>
      <c r="P256" s="289" t="s">
        <v>9718</v>
      </c>
      <c r="Q256" s="289" t="s">
        <v>9718</v>
      </c>
      <c r="R256" s="289" t="s">
        <v>9718</v>
      </c>
      <c r="S256" s="289" t="s">
        <v>9718</v>
      </c>
      <c r="T256" s="289" t="s">
        <v>9718</v>
      </c>
      <c r="U256" s="289" t="s">
        <v>9718</v>
      </c>
      <c r="V256" s="289" t="s">
        <v>9718</v>
      </c>
      <c r="W256" s="289" t="s">
        <v>9718</v>
      </c>
      <c r="X256" s="289" t="s">
        <v>9718</v>
      </c>
      <c r="Y256" s="289" t="s">
        <v>9718</v>
      </c>
      <c r="Z256" s="289" t="s">
        <v>9718</v>
      </c>
      <c r="AA256" s="289" t="s">
        <v>9718</v>
      </c>
      <c r="AB256" s="289" t="s">
        <v>9718</v>
      </c>
      <c r="AC256" s="289" t="s">
        <v>9718</v>
      </c>
      <c r="AD256" s="289" t="s">
        <v>9718</v>
      </c>
      <c r="AE256" s="289" t="s">
        <v>9718</v>
      </c>
      <c r="AF256" s="289" t="s">
        <v>9718</v>
      </c>
      <c r="AG256" s="289" t="s">
        <v>9718</v>
      </c>
      <c r="AH256" s="289" t="s">
        <v>9718</v>
      </c>
      <c r="AI256" s="289" t="s">
        <v>9718</v>
      </c>
      <c r="AJ256" s="289" t="s">
        <v>9718</v>
      </c>
      <c r="AK256" s="289" t="s">
        <v>9718</v>
      </c>
      <c r="AL256" s="289" t="s">
        <v>9718</v>
      </c>
      <c r="AM256" s="289" t="s">
        <v>9718</v>
      </c>
      <c r="AN256" s="289" t="s">
        <v>9718</v>
      </c>
      <c r="AO256" s="289" t="s">
        <v>9718</v>
      </c>
      <c r="AP256" s="289" t="s">
        <v>9718</v>
      </c>
      <c r="AQ256" s="289" t="s">
        <v>9718</v>
      </c>
      <c r="AR256" s="289" t="s">
        <v>9718</v>
      </c>
      <c r="AS256" s="289" t="s">
        <v>9718</v>
      </c>
      <c r="AT256" s="289" t="s">
        <v>9718</v>
      </c>
      <c r="AU256" s="289" t="s">
        <v>9718</v>
      </c>
      <c r="AV256" s="289" t="s">
        <v>9718</v>
      </c>
      <c r="AW256" s="289" t="s">
        <v>9718</v>
      </c>
      <c r="AX256" s="289" t="s">
        <v>9718</v>
      </c>
      <c r="AY256" s="289" t="s">
        <v>9718</v>
      </c>
      <c r="AZ256" s="289" t="s">
        <v>9718</v>
      </c>
      <c r="BA256" s="289" t="s">
        <v>9718</v>
      </c>
      <c r="BB256" s="289" t="s">
        <v>9718</v>
      </c>
      <c r="BC256" s="289" t="s">
        <v>9718</v>
      </c>
      <c r="BD256" s="289" t="s">
        <v>9718</v>
      </c>
      <c r="BE256" s="289" t="s">
        <v>9718</v>
      </c>
      <c r="BF256" s="289" t="s">
        <v>9718</v>
      </c>
      <c r="BG256" s="289" t="s">
        <v>9718</v>
      </c>
      <c r="BH256" s="289" t="str">
        <f>_xlfn.IFNA(VLOOKUP(C256,'INFORM Severity - hidden'!$C$5:$G$300,5,FALSE),"-")</f>
        <v>-</v>
      </c>
    </row>
    <row r="257" spans="1:60" x14ac:dyDescent="0.25">
      <c r="C257" t="s">
        <v>9819</v>
      </c>
      <c r="D257" s="289" t="str">
        <f t="shared" si="3"/>
        <v>-</v>
      </c>
      <c r="E257" s="289" t="s">
        <v>9718</v>
      </c>
      <c r="F257" s="289">
        <v>1.9</v>
      </c>
      <c r="G257" s="289">
        <v>1.9</v>
      </c>
      <c r="H257" s="289">
        <v>2.4</v>
      </c>
      <c r="I257" s="289">
        <v>2.4</v>
      </c>
      <c r="J257" s="289">
        <v>2.2999999999999998</v>
      </c>
      <c r="K257" s="289">
        <v>2.2999999999999998</v>
      </c>
      <c r="L257" s="289">
        <v>2.2999999999999998</v>
      </c>
      <c r="M257" s="289">
        <v>1.6</v>
      </c>
      <c r="N257" s="289" t="s">
        <v>9718</v>
      </c>
      <c r="O257" s="289" t="s">
        <v>9718</v>
      </c>
      <c r="P257" s="289" t="s">
        <v>9718</v>
      </c>
      <c r="Q257" s="289" t="s">
        <v>9718</v>
      </c>
      <c r="R257" s="289" t="s">
        <v>9718</v>
      </c>
      <c r="S257" s="289" t="s">
        <v>9718</v>
      </c>
      <c r="T257" s="289" t="s">
        <v>9718</v>
      </c>
      <c r="U257" s="289" t="s">
        <v>9718</v>
      </c>
      <c r="V257" s="289" t="s">
        <v>9718</v>
      </c>
      <c r="W257" s="289" t="s">
        <v>9718</v>
      </c>
      <c r="X257" s="289" t="s">
        <v>9718</v>
      </c>
      <c r="Y257" s="289" t="s">
        <v>9718</v>
      </c>
      <c r="Z257" s="289" t="s">
        <v>9718</v>
      </c>
      <c r="AA257" s="289" t="s">
        <v>9718</v>
      </c>
      <c r="AB257" s="289" t="s">
        <v>9718</v>
      </c>
      <c r="AC257" s="289" t="s">
        <v>9718</v>
      </c>
      <c r="AD257" s="289" t="s">
        <v>9718</v>
      </c>
      <c r="AE257" s="289" t="s">
        <v>9718</v>
      </c>
      <c r="AF257" s="289" t="s">
        <v>9718</v>
      </c>
      <c r="AG257" s="289" t="s">
        <v>9718</v>
      </c>
      <c r="AH257" s="289" t="s">
        <v>9718</v>
      </c>
      <c r="AI257" s="289" t="s">
        <v>9718</v>
      </c>
      <c r="AJ257" s="289" t="s">
        <v>9718</v>
      </c>
      <c r="AK257" s="289" t="s">
        <v>9718</v>
      </c>
      <c r="AL257" s="289" t="s">
        <v>9718</v>
      </c>
      <c r="AM257" s="289" t="s">
        <v>9718</v>
      </c>
      <c r="AN257" s="289" t="s">
        <v>9718</v>
      </c>
      <c r="AO257" s="289" t="s">
        <v>9718</v>
      </c>
      <c r="AP257" s="289" t="s">
        <v>9718</v>
      </c>
      <c r="AQ257" s="289" t="s">
        <v>9718</v>
      </c>
      <c r="AR257" s="289" t="s">
        <v>9718</v>
      </c>
      <c r="AS257" s="289" t="s">
        <v>9718</v>
      </c>
      <c r="AT257" s="289" t="s">
        <v>9718</v>
      </c>
      <c r="AU257" s="289" t="s">
        <v>9718</v>
      </c>
      <c r="AV257" s="289" t="s">
        <v>9718</v>
      </c>
      <c r="AW257" s="289" t="s">
        <v>9718</v>
      </c>
      <c r="AX257" s="289" t="s">
        <v>9718</v>
      </c>
      <c r="AY257" s="289" t="s">
        <v>9718</v>
      </c>
      <c r="AZ257" s="289" t="s">
        <v>9718</v>
      </c>
      <c r="BA257" s="289" t="s">
        <v>9718</v>
      </c>
      <c r="BB257" s="289" t="s">
        <v>9718</v>
      </c>
      <c r="BC257" s="289" t="s">
        <v>9718</v>
      </c>
      <c r="BD257" s="289" t="s">
        <v>9718</v>
      </c>
      <c r="BE257" s="289" t="s">
        <v>9718</v>
      </c>
      <c r="BF257" s="289" t="s">
        <v>9718</v>
      </c>
      <c r="BG257" s="289" t="s">
        <v>9718</v>
      </c>
      <c r="BH257" s="289" t="str">
        <f>_xlfn.IFNA(VLOOKUP(C257,'INFORM Severity - hidden'!$C$5:$G$300,5,FALSE),"-")</f>
        <v>-</v>
      </c>
    </row>
    <row r="258" spans="1:60" x14ac:dyDescent="0.25">
      <c r="C258" t="s">
        <v>9820</v>
      </c>
      <c r="D258" s="289" t="str">
        <f t="shared" si="3"/>
        <v>-</v>
      </c>
      <c r="E258" s="289" t="s">
        <v>9718</v>
      </c>
      <c r="F258" s="289">
        <v>2</v>
      </c>
      <c r="G258" s="289">
        <v>2.2000000000000002</v>
      </c>
      <c r="H258" s="289">
        <v>2.4</v>
      </c>
      <c r="I258" s="289">
        <v>2.4</v>
      </c>
      <c r="J258" s="289">
        <v>2.2999999999999998</v>
      </c>
      <c r="K258" s="289">
        <v>2.2999999999999998</v>
      </c>
      <c r="L258" s="289">
        <v>2.2999999999999998</v>
      </c>
      <c r="M258" s="289">
        <v>2.2999999999999998</v>
      </c>
      <c r="N258" s="289" t="s">
        <v>9718</v>
      </c>
      <c r="O258" s="289" t="s">
        <v>9718</v>
      </c>
      <c r="P258" s="289" t="s">
        <v>9718</v>
      </c>
      <c r="Q258" s="289" t="s">
        <v>9718</v>
      </c>
      <c r="R258" s="289" t="s">
        <v>9718</v>
      </c>
      <c r="S258" s="289" t="s">
        <v>9718</v>
      </c>
      <c r="T258" s="289" t="s">
        <v>9718</v>
      </c>
      <c r="U258" s="289" t="s">
        <v>9718</v>
      </c>
      <c r="V258" s="289" t="s">
        <v>9718</v>
      </c>
      <c r="W258" s="289" t="s">
        <v>9718</v>
      </c>
      <c r="X258" s="289" t="s">
        <v>9718</v>
      </c>
      <c r="Y258" s="289" t="s">
        <v>9718</v>
      </c>
      <c r="Z258" s="289" t="s">
        <v>9718</v>
      </c>
      <c r="AA258" s="289" t="s">
        <v>9718</v>
      </c>
      <c r="AB258" s="289" t="s">
        <v>9718</v>
      </c>
      <c r="AC258" s="289" t="s">
        <v>9718</v>
      </c>
      <c r="AD258" s="289" t="s">
        <v>9718</v>
      </c>
      <c r="AE258" s="289" t="s">
        <v>9718</v>
      </c>
      <c r="AF258" s="289" t="s">
        <v>9718</v>
      </c>
      <c r="AG258" s="289" t="s">
        <v>9718</v>
      </c>
      <c r="AH258" s="289" t="s">
        <v>9718</v>
      </c>
      <c r="AI258" s="289" t="s">
        <v>9718</v>
      </c>
      <c r="AJ258" s="289" t="s">
        <v>9718</v>
      </c>
      <c r="AK258" s="289" t="s">
        <v>9718</v>
      </c>
      <c r="AL258" s="289" t="s">
        <v>9718</v>
      </c>
      <c r="AM258" s="289" t="s">
        <v>9718</v>
      </c>
      <c r="AN258" s="289" t="s">
        <v>9718</v>
      </c>
      <c r="AO258" s="289" t="s">
        <v>9718</v>
      </c>
      <c r="AP258" s="289" t="s">
        <v>9718</v>
      </c>
      <c r="AQ258" s="289" t="s">
        <v>9718</v>
      </c>
      <c r="AR258" s="289" t="s">
        <v>9718</v>
      </c>
      <c r="AS258" s="289" t="s">
        <v>9718</v>
      </c>
      <c r="AT258" s="289" t="s">
        <v>9718</v>
      </c>
      <c r="AU258" s="289" t="s">
        <v>9718</v>
      </c>
      <c r="AV258" s="289" t="s">
        <v>9718</v>
      </c>
      <c r="AW258" s="289" t="s">
        <v>9718</v>
      </c>
      <c r="AX258" s="289" t="s">
        <v>9718</v>
      </c>
      <c r="AY258" s="289" t="s">
        <v>9718</v>
      </c>
      <c r="AZ258" s="289" t="s">
        <v>9718</v>
      </c>
      <c r="BA258" s="289" t="s">
        <v>9718</v>
      </c>
      <c r="BB258" s="289" t="s">
        <v>9718</v>
      </c>
      <c r="BC258" s="289" t="s">
        <v>9718</v>
      </c>
      <c r="BD258" s="289" t="s">
        <v>9718</v>
      </c>
      <c r="BE258" s="289" t="s">
        <v>9718</v>
      </c>
      <c r="BF258" s="289" t="s">
        <v>9718</v>
      </c>
      <c r="BG258" s="289" t="s">
        <v>9718</v>
      </c>
      <c r="BH258" s="289" t="str">
        <f>_xlfn.IFNA(VLOOKUP(C258,'INFORM Severity - hidden'!$C$5:$G$300,5,FALSE),"-")</f>
        <v>-</v>
      </c>
    </row>
    <row r="259" spans="1:60" x14ac:dyDescent="0.25">
      <c r="A259" t="s">
        <v>812</v>
      </c>
      <c r="B259" t="s">
        <v>810</v>
      </c>
      <c r="C259" t="s">
        <v>811</v>
      </c>
      <c r="D259" s="289" t="str">
        <f t="shared" ref="D259:D275" si="4">IF(BH259="-","-",IFERROR(IF(ROUND(AVERAGE(BF259:BH259),1)=ROUND(AVERAGE(BC259:BE259),1),"Stable",IF(ROUND(AVERAGE(BF259:BH259),1)&lt;ROUND(AVERAGE(BC259:BE259),1),"Decreasing",IF(ROUND(AVERAGE(BF259:BH259),1)&gt;ROUND(AVERAGE(BC259:BE259),1),"Increasing"))),"-"))</f>
        <v>Stable</v>
      </c>
      <c r="E259" s="289" t="s">
        <v>9718</v>
      </c>
      <c r="F259" s="289" t="s">
        <v>9718</v>
      </c>
      <c r="G259" s="289" t="s">
        <v>9718</v>
      </c>
      <c r="H259" s="289" t="s">
        <v>9718</v>
      </c>
      <c r="I259" s="289" t="s">
        <v>9718</v>
      </c>
      <c r="J259" s="289" t="s">
        <v>9718</v>
      </c>
      <c r="K259" s="289" t="s">
        <v>9718</v>
      </c>
      <c r="L259" s="289" t="s">
        <v>9718</v>
      </c>
      <c r="M259" s="289" t="s">
        <v>9718</v>
      </c>
      <c r="N259" s="289" t="s">
        <v>9718</v>
      </c>
      <c r="O259" s="289">
        <v>3</v>
      </c>
      <c r="P259" s="289">
        <v>2.8</v>
      </c>
      <c r="Q259" s="289">
        <v>2.8</v>
      </c>
      <c r="R259" s="289">
        <v>3</v>
      </c>
      <c r="S259" s="289">
        <v>3</v>
      </c>
      <c r="T259" s="289">
        <v>3</v>
      </c>
      <c r="U259" s="289">
        <v>3</v>
      </c>
      <c r="V259" s="289">
        <v>3.1</v>
      </c>
      <c r="W259" s="289">
        <v>3.1</v>
      </c>
      <c r="X259" s="289">
        <v>3.1</v>
      </c>
      <c r="Y259" s="289">
        <v>3.1</v>
      </c>
      <c r="Z259" s="289">
        <v>3.1</v>
      </c>
      <c r="AA259" s="289">
        <v>3.2</v>
      </c>
      <c r="AB259" s="289">
        <v>3.1</v>
      </c>
      <c r="AC259" s="289">
        <v>3.1</v>
      </c>
      <c r="AD259" s="289">
        <v>3.1</v>
      </c>
      <c r="AE259" s="289">
        <v>3.1</v>
      </c>
      <c r="AF259" s="289">
        <v>3.1</v>
      </c>
      <c r="AG259" s="289">
        <v>3.1</v>
      </c>
      <c r="AH259" s="289">
        <v>3.1</v>
      </c>
      <c r="AI259" s="289">
        <v>3.1</v>
      </c>
      <c r="AJ259" s="289">
        <v>3.1</v>
      </c>
      <c r="AK259" s="289">
        <v>3.1</v>
      </c>
      <c r="AL259" s="289">
        <v>3.1</v>
      </c>
      <c r="AM259" s="289">
        <v>3.1</v>
      </c>
      <c r="AN259" s="289">
        <v>3.1</v>
      </c>
      <c r="AO259" s="289">
        <v>3.1</v>
      </c>
      <c r="AP259" s="289">
        <v>3.1</v>
      </c>
      <c r="AQ259" s="289">
        <v>3.1</v>
      </c>
      <c r="AR259" s="289">
        <v>3.1</v>
      </c>
      <c r="AS259" s="289">
        <v>3.1</v>
      </c>
      <c r="AT259" s="289">
        <v>3.1</v>
      </c>
      <c r="AU259" s="289">
        <v>3.2</v>
      </c>
      <c r="AV259" s="289">
        <v>3.2</v>
      </c>
      <c r="AW259" s="289">
        <v>3.2</v>
      </c>
      <c r="AX259" s="289">
        <v>3.2</v>
      </c>
      <c r="AY259" s="289">
        <v>3.2</v>
      </c>
      <c r="AZ259" s="289">
        <v>3.2</v>
      </c>
      <c r="BA259" s="289">
        <v>3.2</v>
      </c>
      <c r="BB259" s="289">
        <v>3.3</v>
      </c>
      <c r="BC259" s="289">
        <v>3.2</v>
      </c>
      <c r="BD259" s="289">
        <v>3.2</v>
      </c>
      <c r="BE259" s="289">
        <v>3.2</v>
      </c>
      <c r="BF259" s="289">
        <v>3.2</v>
      </c>
      <c r="BG259" s="289">
        <v>3.2</v>
      </c>
      <c r="BH259" s="289">
        <f>_xlfn.IFNA(VLOOKUP(C259,'INFORM Severity - hidden'!$C$5:$G$300,5,FALSE),"-")</f>
        <v>3.2</v>
      </c>
    </row>
    <row r="260" spans="1:60" x14ac:dyDescent="0.25">
      <c r="C260" t="s">
        <v>9821</v>
      </c>
      <c r="D260" s="289" t="str">
        <f t="shared" si="4"/>
        <v>-</v>
      </c>
      <c r="E260" s="289" t="s">
        <v>9718</v>
      </c>
      <c r="F260" s="289" t="s">
        <v>9718</v>
      </c>
      <c r="G260" s="289" t="s">
        <v>9718</v>
      </c>
      <c r="H260" s="289" t="s">
        <v>9718</v>
      </c>
      <c r="I260" s="289" t="s">
        <v>9718</v>
      </c>
      <c r="J260" s="289" t="s">
        <v>9718</v>
      </c>
      <c r="K260" s="289" t="s">
        <v>9718</v>
      </c>
      <c r="L260" s="289" t="s">
        <v>9718</v>
      </c>
      <c r="M260" s="289" t="s">
        <v>9718</v>
      </c>
      <c r="N260" s="289" t="s">
        <v>9718</v>
      </c>
      <c r="O260" s="289" t="s">
        <v>9718</v>
      </c>
      <c r="P260" s="289" t="s">
        <v>9718</v>
      </c>
      <c r="Q260" s="289" t="s">
        <v>9718</v>
      </c>
      <c r="R260" s="289" t="s">
        <v>9718</v>
      </c>
      <c r="S260" s="289" t="s">
        <v>9718</v>
      </c>
      <c r="T260" s="289" t="s">
        <v>9718</v>
      </c>
      <c r="U260" s="289" t="s">
        <v>9718</v>
      </c>
      <c r="V260" s="289" t="s">
        <v>9718</v>
      </c>
      <c r="W260" s="289" t="s">
        <v>9718</v>
      </c>
      <c r="X260" s="289" t="s">
        <v>9718</v>
      </c>
      <c r="Y260" s="289" t="s">
        <v>9718</v>
      </c>
      <c r="Z260" s="289" t="s">
        <v>9718</v>
      </c>
      <c r="AA260" s="289" t="s">
        <v>9718</v>
      </c>
      <c r="AB260" s="289" t="s">
        <v>9718</v>
      </c>
      <c r="AC260" s="289" t="s">
        <v>9718</v>
      </c>
      <c r="AD260" s="289" t="s">
        <v>9718</v>
      </c>
      <c r="AE260" s="289" t="s">
        <v>9718</v>
      </c>
      <c r="AF260" s="289" t="s">
        <v>9718</v>
      </c>
      <c r="AG260" s="289" t="s">
        <v>9718</v>
      </c>
      <c r="AH260" s="289" t="s">
        <v>9718</v>
      </c>
      <c r="AI260" s="289" t="s">
        <v>9718</v>
      </c>
      <c r="AJ260" s="289" t="s">
        <v>9718</v>
      </c>
      <c r="AK260" s="289" t="s">
        <v>9718</v>
      </c>
      <c r="AL260" s="289" t="s">
        <v>9718</v>
      </c>
      <c r="AM260" s="289" t="s">
        <v>9718</v>
      </c>
      <c r="AN260" s="289" t="s">
        <v>9718</v>
      </c>
      <c r="AO260" s="289" t="s">
        <v>9718</v>
      </c>
      <c r="AP260" s="289" t="s">
        <v>9718</v>
      </c>
      <c r="AQ260" s="289" t="s">
        <v>9718</v>
      </c>
      <c r="AR260" s="289" t="s">
        <v>9718</v>
      </c>
      <c r="AS260" s="289" t="s">
        <v>9718</v>
      </c>
      <c r="AT260" s="289" t="s">
        <v>9718</v>
      </c>
      <c r="AU260" s="289" t="s">
        <v>9718</v>
      </c>
      <c r="AV260" s="289" t="s">
        <v>9718</v>
      </c>
      <c r="AW260" s="289" t="s">
        <v>9718</v>
      </c>
      <c r="AX260" s="289" t="s">
        <v>9718</v>
      </c>
      <c r="AY260" s="289" t="s">
        <v>9718</v>
      </c>
      <c r="AZ260" s="289" t="s">
        <v>9718</v>
      </c>
      <c r="BA260" s="289" t="s">
        <v>9718</v>
      </c>
      <c r="BB260" s="289" t="s">
        <v>9718</v>
      </c>
      <c r="BC260" s="289" t="s">
        <v>9718</v>
      </c>
      <c r="BD260" s="289" t="s">
        <v>9718</v>
      </c>
      <c r="BE260" s="289" t="s">
        <v>9718</v>
      </c>
      <c r="BF260" s="289" t="s">
        <v>9718</v>
      </c>
      <c r="BG260" s="289" t="s">
        <v>9718</v>
      </c>
      <c r="BH260" s="289" t="str">
        <f>_xlfn.IFNA(VLOOKUP(C260,'INFORM Severity - hidden'!$C$5:$G$300,5,FALSE),"-")</f>
        <v>-</v>
      </c>
    </row>
    <row r="261" spans="1:60" x14ac:dyDescent="0.25">
      <c r="C261" t="s">
        <v>9822</v>
      </c>
      <c r="D261" s="289" t="str">
        <f t="shared" si="4"/>
        <v>-</v>
      </c>
      <c r="E261" s="289" t="s">
        <v>9718</v>
      </c>
      <c r="F261" s="289" t="s">
        <v>9718</v>
      </c>
      <c r="G261" s="289" t="s">
        <v>9718</v>
      </c>
      <c r="H261" s="289" t="s">
        <v>9718</v>
      </c>
      <c r="I261" s="289" t="s">
        <v>9718</v>
      </c>
      <c r="J261" s="289" t="s">
        <v>9718</v>
      </c>
      <c r="K261" s="289" t="s">
        <v>9718</v>
      </c>
      <c r="L261" s="289" t="s">
        <v>9718</v>
      </c>
      <c r="M261" s="289" t="s">
        <v>9718</v>
      </c>
      <c r="N261" s="289" t="s">
        <v>9718</v>
      </c>
      <c r="O261" s="289" t="s">
        <v>9718</v>
      </c>
      <c r="P261" s="289" t="s">
        <v>9718</v>
      </c>
      <c r="Q261" s="289" t="s">
        <v>9718</v>
      </c>
      <c r="R261" s="289" t="s">
        <v>9718</v>
      </c>
      <c r="S261" s="289" t="s">
        <v>9718</v>
      </c>
      <c r="T261" s="289" t="s">
        <v>9718</v>
      </c>
      <c r="U261" s="289" t="s">
        <v>9718</v>
      </c>
      <c r="V261" s="289" t="s">
        <v>9718</v>
      </c>
      <c r="W261" s="289" t="s">
        <v>9718</v>
      </c>
      <c r="X261" s="289" t="s">
        <v>9718</v>
      </c>
      <c r="Y261" s="289" t="s">
        <v>9718</v>
      </c>
      <c r="Z261" s="289" t="s">
        <v>9718</v>
      </c>
      <c r="AA261" s="289" t="s">
        <v>9718</v>
      </c>
      <c r="AB261" s="289" t="s">
        <v>9718</v>
      </c>
      <c r="AC261" s="289" t="s">
        <v>9718</v>
      </c>
      <c r="AD261" s="289" t="s">
        <v>9718</v>
      </c>
      <c r="AE261" s="289" t="s">
        <v>9718</v>
      </c>
      <c r="AF261" s="289" t="s">
        <v>9718</v>
      </c>
      <c r="AG261" s="289" t="s">
        <v>9718</v>
      </c>
      <c r="AH261" s="289" t="s">
        <v>9718</v>
      </c>
      <c r="AI261" s="289" t="s">
        <v>9718</v>
      </c>
      <c r="AJ261" s="289" t="s">
        <v>9718</v>
      </c>
      <c r="AK261" s="289" t="s">
        <v>9718</v>
      </c>
      <c r="AL261" s="289" t="s">
        <v>9718</v>
      </c>
      <c r="AM261" s="289" t="s">
        <v>9718</v>
      </c>
      <c r="AN261" s="289" t="s">
        <v>9718</v>
      </c>
      <c r="AO261" s="289" t="s">
        <v>9718</v>
      </c>
      <c r="AP261" s="289" t="s">
        <v>9718</v>
      </c>
      <c r="AQ261" s="289" t="s">
        <v>9718</v>
      </c>
      <c r="AR261" s="289" t="s">
        <v>9718</v>
      </c>
      <c r="AS261" s="289" t="s">
        <v>9718</v>
      </c>
      <c r="AT261" s="289" t="s">
        <v>9718</v>
      </c>
      <c r="AU261" s="289">
        <v>3.3</v>
      </c>
      <c r="AV261" s="289">
        <v>3</v>
      </c>
      <c r="AW261" s="289">
        <v>2.9</v>
      </c>
      <c r="AX261" s="289">
        <v>2.9</v>
      </c>
      <c r="AY261" s="289">
        <v>2.9</v>
      </c>
      <c r="AZ261" s="289">
        <v>2.9</v>
      </c>
      <c r="BA261" s="289">
        <v>2.9</v>
      </c>
      <c r="BB261" s="289">
        <v>2.9</v>
      </c>
      <c r="BC261" s="289" t="s">
        <v>9718</v>
      </c>
      <c r="BD261" s="289" t="s">
        <v>9718</v>
      </c>
      <c r="BE261" s="289" t="s">
        <v>9718</v>
      </c>
      <c r="BF261" s="289" t="s">
        <v>9718</v>
      </c>
      <c r="BG261" s="289" t="s">
        <v>9718</v>
      </c>
      <c r="BH261" s="289" t="str">
        <f>_xlfn.IFNA(VLOOKUP(C261,'INFORM Severity - hidden'!$C$5:$G$300,5,FALSE),"-")</f>
        <v>-</v>
      </c>
    </row>
    <row r="262" spans="1:60" x14ac:dyDescent="0.25">
      <c r="A262" t="s">
        <v>513</v>
      </c>
      <c r="B262" t="s">
        <v>511</v>
      </c>
      <c r="C262" t="s">
        <v>512</v>
      </c>
      <c r="D262" s="289" t="str">
        <f t="shared" si="4"/>
        <v>Increasing</v>
      </c>
      <c r="E262" s="289" t="s">
        <v>9718</v>
      </c>
      <c r="F262" s="289">
        <v>3.3</v>
      </c>
      <c r="G262" s="289">
        <v>3.3</v>
      </c>
      <c r="H262" s="289">
        <v>3.6</v>
      </c>
      <c r="I262" s="289">
        <v>3.6</v>
      </c>
      <c r="J262" s="289">
        <v>3.6</v>
      </c>
      <c r="K262" s="289">
        <v>3.6</v>
      </c>
      <c r="L262" s="289">
        <v>3.6</v>
      </c>
      <c r="M262" s="289">
        <v>3.6</v>
      </c>
      <c r="N262" s="289">
        <v>3.5</v>
      </c>
      <c r="O262" s="289">
        <v>3.5</v>
      </c>
      <c r="P262" s="289">
        <v>3.5</v>
      </c>
      <c r="Q262" s="289">
        <v>3.5</v>
      </c>
      <c r="R262" s="289">
        <v>3.5</v>
      </c>
      <c r="S262" s="289">
        <v>3.5</v>
      </c>
      <c r="T262" s="289">
        <v>3.5</v>
      </c>
      <c r="U262" s="289">
        <v>3.5</v>
      </c>
      <c r="V262" s="289">
        <v>3.5</v>
      </c>
      <c r="W262" s="289">
        <v>3.5</v>
      </c>
      <c r="X262" s="289">
        <v>3.5</v>
      </c>
      <c r="Y262" s="289">
        <v>3.5</v>
      </c>
      <c r="Z262" s="289">
        <v>3.5</v>
      </c>
      <c r="AA262" s="289">
        <v>3.5</v>
      </c>
      <c r="AB262" s="289">
        <v>3.5</v>
      </c>
      <c r="AC262" s="289">
        <v>3.5</v>
      </c>
      <c r="AD262" s="289">
        <v>3.5</v>
      </c>
      <c r="AE262" s="289">
        <v>3.5</v>
      </c>
      <c r="AF262" s="289">
        <v>3.5</v>
      </c>
      <c r="AG262" s="289">
        <v>3.5</v>
      </c>
      <c r="AH262" s="289">
        <v>3.5</v>
      </c>
      <c r="AI262" s="289">
        <v>3.5</v>
      </c>
      <c r="AJ262" s="289">
        <v>3.5</v>
      </c>
      <c r="AK262" s="289">
        <v>3.5</v>
      </c>
      <c r="AL262" s="289">
        <v>3.6</v>
      </c>
      <c r="AM262" s="289">
        <v>3.6</v>
      </c>
      <c r="AN262" s="289">
        <v>3.6</v>
      </c>
      <c r="AO262" s="289">
        <v>3.6</v>
      </c>
      <c r="AP262" s="289">
        <v>3.7</v>
      </c>
      <c r="AQ262" s="289">
        <v>4</v>
      </c>
      <c r="AR262" s="289">
        <v>4.3</v>
      </c>
      <c r="AS262" s="289">
        <v>4.4000000000000004</v>
      </c>
      <c r="AT262" s="289">
        <v>4.4000000000000004</v>
      </c>
      <c r="AU262" s="289">
        <v>4.2</v>
      </c>
      <c r="AV262" s="289">
        <v>4.2</v>
      </c>
      <c r="AW262" s="289">
        <v>4.2</v>
      </c>
      <c r="AX262" s="289">
        <v>4.0999999999999996</v>
      </c>
      <c r="AY262" s="289">
        <v>4.0999999999999996</v>
      </c>
      <c r="AZ262" s="289">
        <v>4.0999999999999996</v>
      </c>
      <c r="BA262" s="289">
        <v>4.0999999999999996</v>
      </c>
      <c r="BB262" s="289">
        <v>4.0999999999999996</v>
      </c>
      <c r="BC262" s="289">
        <v>4.0999999999999996</v>
      </c>
      <c r="BD262" s="289">
        <v>4.3</v>
      </c>
      <c r="BE262" s="289">
        <v>4.3</v>
      </c>
      <c r="BF262" s="289">
        <v>4.3</v>
      </c>
      <c r="BG262" s="289">
        <v>4.3</v>
      </c>
      <c r="BH262" s="289">
        <f>_xlfn.IFNA(VLOOKUP(C262,'INFORM Severity - hidden'!$C$5:$G$300,5,FALSE),"-")</f>
        <v>4.3</v>
      </c>
    </row>
    <row r="263" spans="1:60" x14ac:dyDescent="0.25">
      <c r="C263" t="s">
        <v>9823</v>
      </c>
      <c r="D263" s="289" t="str">
        <f t="shared" si="4"/>
        <v>-</v>
      </c>
      <c r="E263" s="289" t="s">
        <v>9718</v>
      </c>
      <c r="F263" s="289" t="s">
        <v>9718</v>
      </c>
      <c r="G263" s="289" t="s">
        <v>9718</v>
      </c>
      <c r="H263" s="289" t="s">
        <v>9718</v>
      </c>
      <c r="I263" s="289" t="s">
        <v>9718</v>
      </c>
      <c r="J263" s="289" t="s">
        <v>9718</v>
      </c>
      <c r="K263" s="289" t="s">
        <v>9718</v>
      </c>
      <c r="L263" s="289" t="s">
        <v>9718</v>
      </c>
      <c r="M263" s="289" t="s">
        <v>9718</v>
      </c>
      <c r="N263" s="289" t="s">
        <v>9718</v>
      </c>
      <c r="O263" s="289" t="s">
        <v>9718</v>
      </c>
      <c r="P263" s="289" t="s">
        <v>9718</v>
      </c>
      <c r="Q263" s="289" t="s">
        <v>9718</v>
      </c>
      <c r="R263" s="289" t="s">
        <v>9718</v>
      </c>
      <c r="S263" s="289" t="s">
        <v>9718</v>
      </c>
      <c r="T263" s="289" t="s">
        <v>9718</v>
      </c>
      <c r="U263" s="289" t="s">
        <v>9718</v>
      </c>
      <c r="V263" s="289" t="s">
        <v>9718</v>
      </c>
      <c r="W263" s="289" t="s">
        <v>9718</v>
      </c>
      <c r="X263" s="289" t="s">
        <v>9718</v>
      </c>
      <c r="Y263" s="289" t="s">
        <v>9718</v>
      </c>
      <c r="Z263" s="289" t="s">
        <v>9718</v>
      </c>
      <c r="AA263" s="289" t="s">
        <v>9718</v>
      </c>
      <c r="AB263" s="289" t="s">
        <v>9718</v>
      </c>
      <c r="AC263" s="289" t="s">
        <v>9718</v>
      </c>
      <c r="AD263" s="289" t="s">
        <v>9718</v>
      </c>
      <c r="AE263" s="289" t="s">
        <v>9718</v>
      </c>
      <c r="AF263" s="289">
        <v>1.5</v>
      </c>
      <c r="AG263" s="289">
        <v>1.5</v>
      </c>
      <c r="AH263" s="289">
        <v>1.6</v>
      </c>
      <c r="AI263" s="289">
        <v>1.6</v>
      </c>
      <c r="AJ263" s="289">
        <v>1.6</v>
      </c>
      <c r="AK263" s="289" t="s">
        <v>9718</v>
      </c>
      <c r="AL263" s="289" t="s">
        <v>9718</v>
      </c>
      <c r="AM263" s="289" t="s">
        <v>9718</v>
      </c>
      <c r="AN263" s="289" t="s">
        <v>9718</v>
      </c>
      <c r="AO263" s="289" t="s">
        <v>9718</v>
      </c>
      <c r="AP263" s="289" t="s">
        <v>9718</v>
      </c>
      <c r="AQ263" s="289" t="s">
        <v>9718</v>
      </c>
      <c r="AR263" s="289" t="s">
        <v>9718</v>
      </c>
      <c r="AS263" s="289" t="s">
        <v>9718</v>
      </c>
      <c r="AT263" s="289" t="s">
        <v>9718</v>
      </c>
      <c r="AU263" s="289" t="s">
        <v>9718</v>
      </c>
      <c r="AV263" s="289" t="s">
        <v>9718</v>
      </c>
      <c r="AW263" s="289" t="s">
        <v>9718</v>
      </c>
      <c r="AX263" s="289" t="s">
        <v>9718</v>
      </c>
      <c r="AY263" s="289" t="s">
        <v>9718</v>
      </c>
      <c r="AZ263" s="289" t="s">
        <v>9718</v>
      </c>
      <c r="BA263" s="289" t="s">
        <v>9718</v>
      </c>
      <c r="BB263" s="289" t="s">
        <v>9718</v>
      </c>
      <c r="BC263" s="289" t="s">
        <v>9718</v>
      </c>
      <c r="BD263" s="289" t="s">
        <v>9718</v>
      </c>
      <c r="BE263" s="289" t="s">
        <v>9718</v>
      </c>
      <c r="BF263" s="289" t="s">
        <v>9718</v>
      </c>
      <c r="BG263" s="289" t="s">
        <v>9718</v>
      </c>
      <c r="BH263" s="289" t="str">
        <f>_xlfn.IFNA(VLOOKUP(C263,'INFORM Severity - hidden'!$C$5:$G$300,5,FALSE),"-")</f>
        <v>-</v>
      </c>
    </row>
    <row r="264" spans="1:60" x14ac:dyDescent="0.25">
      <c r="A264" t="s">
        <v>2932</v>
      </c>
      <c r="B264" t="s">
        <v>2930</v>
      </c>
      <c r="C264" t="s">
        <v>2931</v>
      </c>
      <c r="D264" s="289" t="str">
        <f t="shared" si="4"/>
        <v>Increasing</v>
      </c>
      <c r="E264" s="289">
        <v>4.2</v>
      </c>
      <c r="F264" s="289">
        <v>4.2</v>
      </c>
      <c r="G264" s="289">
        <v>4.2</v>
      </c>
      <c r="H264" s="289">
        <v>3.9</v>
      </c>
      <c r="I264" s="289">
        <v>3.9</v>
      </c>
      <c r="J264" s="289">
        <v>4</v>
      </c>
      <c r="K264" s="289">
        <v>4</v>
      </c>
      <c r="L264" s="289">
        <v>4</v>
      </c>
      <c r="M264" s="289">
        <v>4</v>
      </c>
      <c r="N264" s="289">
        <v>4</v>
      </c>
      <c r="O264" s="289">
        <v>4</v>
      </c>
      <c r="P264" s="289">
        <v>4</v>
      </c>
      <c r="Q264" s="289">
        <v>4</v>
      </c>
      <c r="R264" s="289">
        <v>4.0999999999999996</v>
      </c>
      <c r="S264" s="289">
        <v>4.0999999999999996</v>
      </c>
      <c r="T264" s="289">
        <v>4.0999999999999996</v>
      </c>
      <c r="U264" s="289">
        <v>4.0999999999999996</v>
      </c>
      <c r="V264" s="289">
        <v>4.0999999999999996</v>
      </c>
      <c r="W264" s="289">
        <v>4.0999999999999996</v>
      </c>
      <c r="X264" s="289">
        <v>4.0999999999999996</v>
      </c>
      <c r="Y264" s="289">
        <v>4.0999999999999996</v>
      </c>
      <c r="Z264" s="289">
        <v>4.0999999999999996</v>
      </c>
      <c r="AA264" s="289">
        <v>4</v>
      </c>
      <c r="AB264" s="289">
        <v>4</v>
      </c>
      <c r="AC264" s="289">
        <v>4</v>
      </c>
      <c r="AD264" s="289">
        <v>4</v>
      </c>
      <c r="AE264" s="289">
        <v>4</v>
      </c>
      <c r="AF264" s="289">
        <v>4</v>
      </c>
      <c r="AG264" s="289">
        <v>4</v>
      </c>
      <c r="AH264" s="289">
        <v>4.0999999999999996</v>
      </c>
      <c r="AI264" s="289">
        <v>4.0999999999999996</v>
      </c>
      <c r="AJ264" s="289">
        <v>4.0999999999999996</v>
      </c>
      <c r="AK264" s="289">
        <v>4.0999999999999996</v>
      </c>
      <c r="AL264" s="289">
        <v>4.2</v>
      </c>
      <c r="AM264" s="289">
        <v>4.2</v>
      </c>
      <c r="AN264" s="289">
        <v>4.2</v>
      </c>
      <c r="AO264" s="289">
        <v>4.2</v>
      </c>
      <c r="AP264" s="289">
        <v>4.2</v>
      </c>
      <c r="AQ264" s="289">
        <v>4.2</v>
      </c>
      <c r="AR264" s="289">
        <v>4.0999999999999996</v>
      </c>
      <c r="AS264" s="289">
        <v>4.0999999999999996</v>
      </c>
      <c r="AT264" s="289">
        <v>4.0999999999999996</v>
      </c>
      <c r="AU264" s="289">
        <v>4</v>
      </c>
      <c r="AV264" s="289">
        <v>4</v>
      </c>
      <c r="AW264" s="289">
        <v>4</v>
      </c>
      <c r="AX264" s="289">
        <v>3.9</v>
      </c>
      <c r="AY264" s="289">
        <v>4</v>
      </c>
      <c r="AZ264" s="289">
        <v>4</v>
      </c>
      <c r="BA264" s="289">
        <v>4</v>
      </c>
      <c r="BB264" s="289">
        <v>4</v>
      </c>
      <c r="BC264" s="289">
        <v>4</v>
      </c>
      <c r="BD264" s="289">
        <v>4</v>
      </c>
      <c r="BE264" s="289">
        <v>3.8</v>
      </c>
      <c r="BF264" s="289">
        <v>4.0999999999999996</v>
      </c>
      <c r="BG264" s="289">
        <v>4.0999999999999996</v>
      </c>
      <c r="BH264" s="289">
        <f>_xlfn.IFNA(VLOOKUP(C264,'INFORM Severity - hidden'!$C$5:$G$300,5,FALSE),"-")</f>
        <v>4.0999999999999996</v>
      </c>
    </row>
    <row r="265" spans="1:60" x14ac:dyDescent="0.25">
      <c r="C265" t="s">
        <v>9824</v>
      </c>
      <c r="D265" s="289" t="str">
        <f t="shared" si="4"/>
        <v>-</v>
      </c>
      <c r="E265" s="289" t="s">
        <v>9718</v>
      </c>
      <c r="F265" s="289" t="s">
        <v>9718</v>
      </c>
      <c r="G265" s="289" t="s">
        <v>9718</v>
      </c>
      <c r="H265" s="289" t="s">
        <v>9718</v>
      </c>
      <c r="I265" s="289" t="s">
        <v>9718</v>
      </c>
      <c r="J265" s="289" t="s">
        <v>9718</v>
      </c>
      <c r="K265" s="289" t="s">
        <v>9718</v>
      </c>
      <c r="L265" s="289" t="s">
        <v>9718</v>
      </c>
      <c r="M265" s="289" t="s">
        <v>9718</v>
      </c>
      <c r="N265" s="289" t="s">
        <v>9718</v>
      </c>
      <c r="O265" s="289" t="s">
        <v>9718</v>
      </c>
      <c r="P265" s="289" t="s">
        <v>9718</v>
      </c>
      <c r="Q265" s="289" t="s">
        <v>9718</v>
      </c>
      <c r="R265" s="289" t="s">
        <v>9718</v>
      </c>
      <c r="S265" s="289" t="s">
        <v>9718</v>
      </c>
      <c r="T265" s="289" t="s">
        <v>9718</v>
      </c>
      <c r="U265" s="289" t="s">
        <v>9718</v>
      </c>
      <c r="V265" s="289" t="s">
        <v>9718</v>
      </c>
      <c r="W265" s="289" t="s">
        <v>9718</v>
      </c>
      <c r="X265" s="289" t="s">
        <v>9718</v>
      </c>
      <c r="Y265" s="289" t="s">
        <v>9718</v>
      </c>
      <c r="Z265" s="289" t="s">
        <v>9718</v>
      </c>
      <c r="AA265" s="289">
        <v>2.4</v>
      </c>
      <c r="AB265" s="289">
        <v>2.4</v>
      </c>
      <c r="AC265" s="289">
        <v>2.4</v>
      </c>
      <c r="AD265" s="289">
        <v>2.9</v>
      </c>
      <c r="AE265" s="289">
        <v>2.9</v>
      </c>
      <c r="AF265" s="289">
        <v>2.8</v>
      </c>
      <c r="AG265" s="289" t="s">
        <v>9718</v>
      </c>
      <c r="AH265" s="289" t="s">
        <v>9718</v>
      </c>
      <c r="AI265" s="289" t="s">
        <v>9718</v>
      </c>
      <c r="AJ265" s="289" t="s">
        <v>9718</v>
      </c>
      <c r="AK265" s="289" t="s">
        <v>9718</v>
      </c>
      <c r="AL265" s="289" t="s">
        <v>9718</v>
      </c>
      <c r="AM265" s="289" t="s">
        <v>9718</v>
      </c>
      <c r="AN265" s="289" t="s">
        <v>9718</v>
      </c>
      <c r="AO265" s="289" t="s">
        <v>9718</v>
      </c>
      <c r="AP265" s="289" t="s">
        <v>9718</v>
      </c>
      <c r="AQ265" s="289" t="s">
        <v>9718</v>
      </c>
      <c r="AR265" s="289" t="s">
        <v>9718</v>
      </c>
      <c r="AS265" s="289" t="s">
        <v>9718</v>
      </c>
      <c r="AT265" s="289" t="s">
        <v>9718</v>
      </c>
      <c r="AU265" s="289" t="s">
        <v>9718</v>
      </c>
      <c r="AV265" s="289" t="s">
        <v>9718</v>
      </c>
      <c r="AW265" s="289" t="s">
        <v>9718</v>
      </c>
      <c r="AX265" s="289" t="s">
        <v>9718</v>
      </c>
      <c r="AY265" s="289" t="s">
        <v>9718</v>
      </c>
      <c r="AZ265" s="289" t="s">
        <v>9718</v>
      </c>
      <c r="BA265" s="289" t="s">
        <v>9718</v>
      </c>
      <c r="BB265" s="289" t="s">
        <v>9718</v>
      </c>
      <c r="BC265" s="289" t="s">
        <v>9718</v>
      </c>
      <c r="BD265" s="289" t="s">
        <v>9718</v>
      </c>
      <c r="BE265" s="289" t="s">
        <v>9718</v>
      </c>
      <c r="BF265" s="289" t="s">
        <v>9718</v>
      </c>
      <c r="BG265" s="289" t="s">
        <v>9718</v>
      </c>
      <c r="BH265" s="289" t="str">
        <f>_xlfn.IFNA(VLOOKUP(C265,'INFORM Severity - hidden'!$C$5:$G$300,5,FALSE),"-")</f>
        <v>-</v>
      </c>
    </row>
    <row r="266" spans="1:60" x14ac:dyDescent="0.25">
      <c r="C266" t="s">
        <v>9825</v>
      </c>
      <c r="D266" s="289" t="str">
        <f t="shared" si="4"/>
        <v>-</v>
      </c>
      <c r="E266" s="289" t="s">
        <v>9718</v>
      </c>
      <c r="F266" s="289" t="s">
        <v>9718</v>
      </c>
      <c r="G266" s="289" t="s">
        <v>9718</v>
      </c>
      <c r="H266" s="289" t="s">
        <v>9718</v>
      </c>
      <c r="I266" s="289" t="s">
        <v>9718</v>
      </c>
      <c r="J266" s="289" t="s">
        <v>9718</v>
      </c>
      <c r="K266" s="289" t="s">
        <v>9718</v>
      </c>
      <c r="L266" s="289" t="s">
        <v>9718</v>
      </c>
      <c r="M266" s="289" t="s">
        <v>9718</v>
      </c>
      <c r="N266" s="289" t="s">
        <v>9718</v>
      </c>
      <c r="O266" s="289" t="s">
        <v>9718</v>
      </c>
      <c r="P266" s="289" t="s">
        <v>9718</v>
      </c>
      <c r="Q266" s="289" t="s">
        <v>9718</v>
      </c>
      <c r="R266" s="289" t="s">
        <v>9718</v>
      </c>
      <c r="S266" s="289" t="s">
        <v>9718</v>
      </c>
      <c r="T266" s="289">
        <v>1.9</v>
      </c>
      <c r="U266" s="289">
        <v>1.9</v>
      </c>
      <c r="V266" s="289">
        <v>2</v>
      </c>
      <c r="W266" s="289">
        <v>2</v>
      </c>
      <c r="X266" s="289">
        <v>2</v>
      </c>
      <c r="Y266" s="289">
        <v>2</v>
      </c>
      <c r="Z266" s="289">
        <v>2</v>
      </c>
      <c r="AA266" s="289">
        <v>2</v>
      </c>
      <c r="AB266" s="289">
        <v>2</v>
      </c>
      <c r="AC266" s="289">
        <v>2</v>
      </c>
      <c r="AD266" s="289">
        <v>2</v>
      </c>
      <c r="AE266" s="289">
        <v>2</v>
      </c>
      <c r="AF266" s="289">
        <v>2</v>
      </c>
      <c r="AG266" s="289" t="s">
        <v>9718</v>
      </c>
      <c r="AH266" s="289" t="s">
        <v>9718</v>
      </c>
      <c r="AI266" s="289" t="s">
        <v>9718</v>
      </c>
      <c r="AJ266" s="289" t="s">
        <v>9718</v>
      </c>
      <c r="AK266" s="289" t="s">
        <v>9718</v>
      </c>
      <c r="AL266" s="289" t="s">
        <v>9718</v>
      </c>
      <c r="AM266" s="289" t="s">
        <v>9718</v>
      </c>
      <c r="AN266" s="289" t="s">
        <v>9718</v>
      </c>
      <c r="AO266" s="289" t="s">
        <v>9718</v>
      </c>
      <c r="AP266" s="289" t="s">
        <v>9718</v>
      </c>
      <c r="AQ266" s="289" t="s">
        <v>9718</v>
      </c>
      <c r="AR266" s="289" t="s">
        <v>9718</v>
      </c>
      <c r="AS266" s="289" t="s">
        <v>9718</v>
      </c>
      <c r="AT266" s="289" t="s">
        <v>9718</v>
      </c>
      <c r="AU266" s="289" t="s">
        <v>9718</v>
      </c>
      <c r="AV266" s="289" t="s">
        <v>9718</v>
      </c>
      <c r="AW266" s="289" t="s">
        <v>9718</v>
      </c>
      <c r="AX266" s="289" t="s">
        <v>9718</v>
      </c>
      <c r="AY266" s="289" t="s">
        <v>9718</v>
      </c>
      <c r="AZ266" s="289" t="s">
        <v>9718</v>
      </c>
      <c r="BA266" s="289" t="s">
        <v>9718</v>
      </c>
      <c r="BB266" s="289" t="s">
        <v>9718</v>
      </c>
      <c r="BC266" s="289" t="s">
        <v>9718</v>
      </c>
      <c r="BD266" s="289" t="s">
        <v>9718</v>
      </c>
      <c r="BE266" s="289" t="s">
        <v>9718</v>
      </c>
      <c r="BF266" s="289" t="s">
        <v>9718</v>
      </c>
      <c r="BG266" s="289" t="s">
        <v>9718</v>
      </c>
      <c r="BH266" s="289" t="str">
        <f>_xlfn.IFNA(VLOOKUP(C266,'INFORM Severity - hidden'!$C$5:$G$300,5,FALSE),"-")</f>
        <v>-</v>
      </c>
    </row>
    <row r="267" spans="1:60" x14ac:dyDescent="0.25">
      <c r="A267" t="s">
        <v>2062</v>
      </c>
      <c r="B267" t="s">
        <v>2060</v>
      </c>
      <c r="C267" t="s">
        <v>2061</v>
      </c>
      <c r="D267" s="289" t="str">
        <f t="shared" si="4"/>
        <v>Increasing</v>
      </c>
      <c r="E267" s="289" t="s">
        <v>9718</v>
      </c>
      <c r="F267" s="289" t="s">
        <v>9718</v>
      </c>
      <c r="G267" s="289" t="s">
        <v>9718</v>
      </c>
      <c r="H267" s="289" t="s">
        <v>9718</v>
      </c>
      <c r="I267" s="289" t="s">
        <v>9718</v>
      </c>
      <c r="J267" s="289" t="s">
        <v>9718</v>
      </c>
      <c r="K267" s="289" t="s">
        <v>9718</v>
      </c>
      <c r="L267" s="289" t="s">
        <v>9718</v>
      </c>
      <c r="M267" s="289" t="s">
        <v>9718</v>
      </c>
      <c r="N267" s="289" t="s">
        <v>9718</v>
      </c>
      <c r="O267" s="289" t="s">
        <v>9718</v>
      </c>
      <c r="P267" s="289" t="s">
        <v>9718</v>
      </c>
      <c r="Q267" s="289" t="s">
        <v>9718</v>
      </c>
      <c r="R267" s="289" t="s">
        <v>9718</v>
      </c>
      <c r="S267" s="289" t="s">
        <v>9718</v>
      </c>
      <c r="T267" s="289" t="s">
        <v>9718</v>
      </c>
      <c r="U267" s="289" t="s">
        <v>9718</v>
      </c>
      <c r="V267" s="289" t="s">
        <v>9718</v>
      </c>
      <c r="W267" s="289" t="s">
        <v>9718</v>
      </c>
      <c r="X267" s="289" t="s">
        <v>9718</v>
      </c>
      <c r="Y267" s="289" t="s">
        <v>9718</v>
      </c>
      <c r="Z267" s="289" t="s">
        <v>9718</v>
      </c>
      <c r="AA267" s="289" t="s">
        <v>9718</v>
      </c>
      <c r="AB267" s="289" t="s">
        <v>9718</v>
      </c>
      <c r="AC267" s="289" t="s">
        <v>9718</v>
      </c>
      <c r="AD267" s="289" t="s">
        <v>9718</v>
      </c>
      <c r="AE267" s="289" t="s">
        <v>9718</v>
      </c>
      <c r="AF267" s="289" t="s">
        <v>9718</v>
      </c>
      <c r="AG267" s="289" t="s">
        <v>9718</v>
      </c>
      <c r="AH267" s="289" t="s">
        <v>9718</v>
      </c>
      <c r="AI267" s="289" t="s">
        <v>9718</v>
      </c>
      <c r="AJ267" s="289" t="s">
        <v>9718</v>
      </c>
      <c r="AK267" s="289" t="s">
        <v>9718</v>
      </c>
      <c r="AL267" s="289" t="s">
        <v>9718</v>
      </c>
      <c r="AM267" s="289" t="s">
        <v>9718</v>
      </c>
      <c r="AN267" s="289" t="s">
        <v>9718</v>
      </c>
      <c r="AO267" s="289" t="s">
        <v>9718</v>
      </c>
      <c r="AP267" s="289" t="s">
        <v>9718</v>
      </c>
      <c r="AQ267" s="289" t="s">
        <v>9718</v>
      </c>
      <c r="AR267" s="289" t="s">
        <v>9718</v>
      </c>
      <c r="AS267" s="289" t="s">
        <v>9718</v>
      </c>
      <c r="AT267" s="289" t="s">
        <v>9718</v>
      </c>
      <c r="AU267" s="289" t="s">
        <v>9718</v>
      </c>
      <c r="AV267" s="289" t="s">
        <v>9718</v>
      </c>
      <c r="AW267" s="289" t="s">
        <v>9718</v>
      </c>
      <c r="AX267" s="289" t="s">
        <v>9718</v>
      </c>
      <c r="AY267" s="289" t="s">
        <v>9718</v>
      </c>
      <c r="AZ267" s="289" t="s">
        <v>9718</v>
      </c>
      <c r="BA267" s="289" t="s">
        <v>9718</v>
      </c>
      <c r="BB267" s="289" t="s">
        <v>9718</v>
      </c>
      <c r="BC267" s="289">
        <v>2.2000000000000002</v>
      </c>
      <c r="BD267" s="289">
        <v>2.2000000000000002</v>
      </c>
      <c r="BE267" s="289">
        <v>2.2999999999999998</v>
      </c>
      <c r="BF267" s="289">
        <v>2.2999999999999998</v>
      </c>
      <c r="BG267" s="289">
        <v>2.2999999999999998</v>
      </c>
      <c r="BH267" s="289">
        <f>_xlfn.IFNA(VLOOKUP(C267,'INFORM Severity - hidden'!$C$5:$G$300,5,FALSE),"-")</f>
        <v>2.2999999999999998</v>
      </c>
    </row>
    <row r="268" spans="1:60" x14ac:dyDescent="0.25">
      <c r="C268" t="s">
        <v>9826</v>
      </c>
      <c r="D268" s="289" t="str">
        <f t="shared" si="4"/>
        <v>-</v>
      </c>
      <c r="E268" s="289" t="s">
        <v>9718</v>
      </c>
      <c r="F268" s="289">
        <v>1.5</v>
      </c>
      <c r="G268" s="289" t="s">
        <v>9718</v>
      </c>
      <c r="H268" s="289" t="s">
        <v>9718</v>
      </c>
      <c r="I268" s="289" t="s">
        <v>9718</v>
      </c>
      <c r="J268" s="289" t="s">
        <v>9718</v>
      </c>
      <c r="K268" s="289" t="s">
        <v>9718</v>
      </c>
      <c r="L268" s="289" t="s">
        <v>9718</v>
      </c>
      <c r="M268" s="289" t="s">
        <v>9718</v>
      </c>
      <c r="N268" s="289" t="s">
        <v>9718</v>
      </c>
      <c r="O268" s="289" t="s">
        <v>9718</v>
      </c>
      <c r="P268" s="289" t="s">
        <v>9718</v>
      </c>
      <c r="Q268" s="289" t="s">
        <v>9718</v>
      </c>
      <c r="R268" s="289" t="s">
        <v>9718</v>
      </c>
      <c r="S268" s="289" t="s">
        <v>9718</v>
      </c>
      <c r="T268" s="289" t="s">
        <v>9718</v>
      </c>
      <c r="U268" s="289" t="s">
        <v>9718</v>
      </c>
      <c r="V268" s="289" t="s">
        <v>9718</v>
      </c>
      <c r="W268" s="289" t="s">
        <v>9718</v>
      </c>
      <c r="X268" s="289" t="s">
        <v>9718</v>
      </c>
      <c r="Y268" s="289" t="s">
        <v>9718</v>
      </c>
      <c r="Z268" s="289" t="s">
        <v>9718</v>
      </c>
      <c r="AA268" s="289" t="s">
        <v>9718</v>
      </c>
      <c r="AB268" s="289" t="s">
        <v>9718</v>
      </c>
      <c r="AC268" s="289" t="s">
        <v>9718</v>
      </c>
      <c r="AD268" s="289" t="s">
        <v>9718</v>
      </c>
      <c r="AE268" s="289" t="s">
        <v>9718</v>
      </c>
      <c r="AF268" s="289" t="s">
        <v>9718</v>
      </c>
      <c r="AG268" s="289" t="s">
        <v>9718</v>
      </c>
      <c r="AH268" s="289" t="s">
        <v>9718</v>
      </c>
      <c r="AI268" s="289" t="s">
        <v>9718</v>
      </c>
      <c r="AJ268" s="289" t="s">
        <v>9718</v>
      </c>
      <c r="AK268" s="289" t="s">
        <v>9718</v>
      </c>
      <c r="AL268" s="289" t="s">
        <v>9718</v>
      </c>
      <c r="AM268" s="289" t="s">
        <v>9718</v>
      </c>
      <c r="AN268" s="289" t="s">
        <v>9718</v>
      </c>
      <c r="AO268" s="289" t="s">
        <v>9718</v>
      </c>
      <c r="AP268" s="289" t="s">
        <v>9718</v>
      </c>
      <c r="AQ268" s="289" t="s">
        <v>9718</v>
      </c>
      <c r="AR268" s="289" t="s">
        <v>9718</v>
      </c>
      <c r="AS268" s="289" t="s">
        <v>9718</v>
      </c>
      <c r="AT268" s="289" t="s">
        <v>9718</v>
      </c>
      <c r="AU268" s="289" t="s">
        <v>9718</v>
      </c>
      <c r="AV268" s="289" t="s">
        <v>9718</v>
      </c>
      <c r="AW268" s="289" t="s">
        <v>9718</v>
      </c>
      <c r="AX268" s="289" t="s">
        <v>9718</v>
      </c>
      <c r="AY268" s="289" t="s">
        <v>9718</v>
      </c>
      <c r="AZ268" s="289" t="s">
        <v>9718</v>
      </c>
      <c r="BA268" s="289" t="s">
        <v>9718</v>
      </c>
      <c r="BB268" s="289" t="s">
        <v>9718</v>
      </c>
      <c r="BC268" s="289" t="s">
        <v>9718</v>
      </c>
      <c r="BD268" s="289" t="s">
        <v>9718</v>
      </c>
      <c r="BE268" s="289" t="s">
        <v>9718</v>
      </c>
      <c r="BF268" s="289" t="s">
        <v>9718</v>
      </c>
      <c r="BG268" s="289" t="s">
        <v>9718</v>
      </c>
      <c r="BH268" s="289" t="str">
        <f>_xlfn.IFNA(VLOOKUP(C268,'INFORM Severity - hidden'!$C$5:$G$300,5,FALSE),"-")</f>
        <v>-</v>
      </c>
    </row>
    <row r="269" spans="1:60" x14ac:dyDescent="0.25">
      <c r="C269" t="s">
        <v>9827</v>
      </c>
      <c r="D269" s="289" t="str">
        <f t="shared" si="4"/>
        <v>-</v>
      </c>
      <c r="E269" s="289" t="s">
        <v>9718</v>
      </c>
      <c r="F269" s="289">
        <v>1.3</v>
      </c>
      <c r="G269" s="289" t="s">
        <v>9718</v>
      </c>
      <c r="H269" s="289" t="s">
        <v>9718</v>
      </c>
      <c r="I269" s="289" t="s">
        <v>9718</v>
      </c>
      <c r="J269" s="289" t="s">
        <v>9718</v>
      </c>
      <c r="K269" s="289" t="s">
        <v>9718</v>
      </c>
      <c r="L269" s="289" t="s">
        <v>9718</v>
      </c>
      <c r="M269" s="289" t="s">
        <v>9718</v>
      </c>
      <c r="N269" s="289" t="s">
        <v>9718</v>
      </c>
      <c r="O269" s="289" t="s">
        <v>9718</v>
      </c>
      <c r="P269" s="289" t="s">
        <v>9718</v>
      </c>
      <c r="Q269" s="289" t="s">
        <v>9718</v>
      </c>
      <c r="R269" s="289" t="s">
        <v>9718</v>
      </c>
      <c r="S269" s="289" t="s">
        <v>9718</v>
      </c>
      <c r="T269" s="289" t="s">
        <v>9718</v>
      </c>
      <c r="U269" s="289" t="s">
        <v>9718</v>
      </c>
      <c r="V269" s="289" t="s">
        <v>9718</v>
      </c>
      <c r="W269" s="289" t="s">
        <v>9718</v>
      </c>
      <c r="X269" s="289" t="s">
        <v>9718</v>
      </c>
      <c r="Y269" s="289" t="s">
        <v>9718</v>
      </c>
      <c r="Z269" s="289" t="s">
        <v>9718</v>
      </c>
      <c r="AA269" s="289" t="s">
        <v>9718</v>
      </c>
      <c r="AB269" s="289" t="s">
        <v>9718</v>
      </c>
      <c r="AC269" s="289" t="s">
        <v>9718</v>
      </c>
      <c r="AD269" s="289" t="s">
        <v>9718</v>
      </c>
      <c r="AE269" s="289" t="s">
        <v>9718</v>
      </c>
      <c r="AF269" s="289" t="s">
        <v>9718</v>
      </c>
      <c r="AG269" s="289" t="s">
        <v>9718</v>
      </c>
      <c r="AH269" s="289" t="s">
        <v>9718</v>
      </c>
      <c r="AI269" s="289" t="s">
        <v>9718</v>
      </c>
      <c r="AJ269" s="289" t="s">
        <v>9718</v>
      </c>
      <c r="AK269" s="289" t="s">
        <v>9718</v>
      </c>
      <c r="AL269" s="289" t="s">
        <v>9718</v>
      </c>
      <c r="AM269" s="289" t="s">
        <v>9718</v>
      </c>
      <c r="AN269" s="289" t="s">
        <v>9718</v>
      </c>
      <c r="AO269" s="289" t="s">
        <v>9718</v>
      </c>
      <c r="AP269" s="289" t="s">
        <v>9718</v>
      </c>
      <c r="AQ269" s="289" t="s">
        <v>9718</v>
      </c>
      <c r="AR269" s="289" t="s">
        <v>9718</v>
      </c>
      <c r="AS269" s="289" t="s">
        <v>9718</v>
      </c>
      <c r="AT269" s="289" t="s">
        <v>9718</v>
      </c>
      <c r="AU269" s="289" t="s">
        <v>9718</v>
      </c>
      <c r="AV269" s="289" t="s">
        <v>9718</v>
      </c>
      <c r="AW269" s="289" t="s">
        <v>9718</v>
      </c>
      <c r="AX269" s="289" t="s">
        <v>9718</v>
      </c>
      <c r="AY269" s="289" t="s">
        <v>9718</v>
      </c>
      <c r="AZ269" s="289" t="s">
        <v>9718</v>
      </c>
      <c r="BA269" s="289" t="s">
        <v>9718</v>
      </c>
      <c r="BB269" s="289" t="s">
        <v>9718</v>
      </c>
      <c r="BC269" s="289" t="s">
        <v>9718</v>
      </c>
      <c r="BD269" s="289" t="s">
        <v>9718</v>
      </c>
      <c r="BE269" s="289" t="s">
        <v>9718</v>
      </c>
      <c r="BF269" s="289" t="s">
        <v>9718</v>
      </c>
      <c r="BG269" s="289" t="s">
        <v>9718</v>
      </c>
      <c r="BH269" s="289" t="str">
        <f>_xlfn.IFNA(VLOOKUP(C269,'INFORM Severity - hidden'!$C$5:$G$300,5,FALSE),"-")</f>
        <v>-</v>
      </c>
    </row>
    <row r="270" spans="1:60" x14ac:dyDescent="0.25">
      <c r="A270" t="s">
        <v>57</v>
      </c>
      <c r="B270" t="s">
        <v>55</v>
      </c>
      <c r="C270" t="s">
        <v>56</v>
      </c>
      <c r="D270" s="289" t="str">
        <f t="shared" si="4"/>
        <v>Stable</v>
      </c>
      <c r="E270" s="289">
        <v>4.2</v>
      </c>
      <c r="F270" s="289">
        <v>4.3</v>
      </c>
      <c r="G270" s="289">
        <v>4.3</v>
      </c>
      <c r="H270" s="289">
        <v>4.7</v>
      </c>
      <c r="I270" s="289">
        <v>4.7</v>
      </c>
      <c r="J270" s="289">
        <v>4.7</v>
      </c>
      <c r="K270" s="289">
        <v>4.7</v>
      </c>
      <c r="L270" s="289">
        <v>4.7</v>
      </c>
      <c r="M270" s="289">
        <v>4.7</v>
      </c>
      <c r="N270" s="289">
        <v>4.7</v>
      </c>
      <c r="O270" s="289">
        <v>4.7</v>
      </c>
      <c r="P270" s="289">
        <v>4.7</v>
      </c>
      <c r="Q270" s="289">
        <v>4.7</v>
      </c>
      <c r="R270" s="289">
        <v>4.7</v>
      </c>
      <c r="S270" s="289">
        <v>4.7</v>
      </c>
      <c r="T270" s="289">
        <v>4.7</v>
      </c>
      <c r="U270" s="289">
        <v>4.7</v>
      </c>
      <c r="V270" s="289">
        <v>4.7</v>
      </c>
      <c r="W270" s="289">
        <v>4.7</v>
      </c>
      <c r="X270" s="289">
        <v>4.7</v>
      </c>
      <c r="Y270" s="289">
        <v>4.5999999999999996</v>
      </c>
      <c r="Z270" s="289">
        <v>4.5999999999999996</v>
      </c>
      <c r="AA270" s="289">
        <v>4.5999999999999996</v>
      </c>
      <c r="AB270" s="289">
        <v>4.5999999999999996</v>
      </c>
      <c r="AC270" s="289">
        <v>4.5999999999999996</v>
      </c>
      <c r="AD270" s="289">
        <v>4.5999999999999996</v>
      </c>
      <c r="AE270" s="289">
        <v>4.5999999999999996</v>
      </c>
      <c r="AF270" s="289">
        <v>4.5999999999999996</v>
      </c>
      <c r="AG270" s="289">
        <v>4.9000000000000004</v>
      </c>
      <c r="AH270" s="289">
        <v>4.9000000000000004</v>
      </c>
      <c r="AI270" s="289">
        <v>4.9000000000000004</v>
      </c>
      <c r="AJ270" s="289">
        <v>4.9000000000000004</v>
      </c>
      <c r="AK270" s="289">
        <v>4.8</v>
      </c>
      <c r="AL270" s="289">
        <v>4.7</v>
      </c>
      <c r="AM270" s="289">
        <v>4.7</v>
      </c>
      <c r="AN270" s="289">
        <v>4.7</v>
      </c>
      <c r="AO270" s="289">
        <v>4.7</v>
      </c>
      <c r="AP270" s="289">
        <v>4.7</v>
      </c>
      <c r="AQ270" s="289">
        <v>4.7</v>
      </c>
      <c r="AR270" s="289">
        <v>4.7</v>
      </c>
      <c r="AS270" s="289">
        <v>4.8</v>
      </c>
      <c r="AT270" s="289">
        <v>4.8</v>
      </c>
      <c r="AU270" s="289">
        <v>4.7</v>
      </c>
      <c r="AV270" s="289">
        <v>4.7</v>
      </c>
      <c r="AW270" s="289">
        <v>4.7</v>
      </c>
      <c r="AX270" s="289">
        <v>4.7</v>
      </c>
      <c r="AY270" s="289">
        <v>4.7</v>
      </c>
      <c r="AZ270" s="289">
        <v>4.5999999999999996</v>
      </c>
      <c r="BA270" s="289">
        <v>4.5999999999999996</v>
      </c>
      <c r="BB270" s="289">
        <v>4.7</v>
      </c>
      <c r="BC270" s="289">
        <v>4.7</v>
      </c>
      <c r="BD270" s="289">
        <v>4.7</v>
      </c>
      <c r="BE270" s="289">
        <v>4.7</v>
      </c>
      <c r="BF270" s="289">
        <v>4.7</v>
      </c>
      <c r="BG270" s="289">
        <v>4.7</v>
      </c>
      <c r="BH270" s="289">
        <f>_xlfn.IFNA(VLOOKUP(C270,'INFORM Severity - hidden'!$C$5:$G$300,5,FALSE),"-")</f>
        <v>4.7</v>
      </c>
    </row>
    <row r="271" spans="1:60" x14ac:dyDescent="0.25">
      <c r="A271" t="s">
        <v>57</v>
      </c>
      <c r="B271" t="s">
        <v>548</v>
      </c>
      <c r="C271" t="s">
        <v>549</v>
      </c>
      <c r="D271" s="289" t="str">
        <f t="shared" si="4"/>
        <v>Increasing</v>
      </c>
      <c r="E271" s="289" t="s">
        <v>9718</v>
      </c>
      <c r="F271" s="289">
        <v>2.8</v>
      </c>
      <c r="G271" s="289">
        <v>2.8</v>
      </c>
      <c r="H271" s="289">
        <v>3</v>
      </c>
      <c r="I271" s="289">
        <v>3</v>
      </c>
      <c r="J271" s="289">
        <v>3</v>
      </c>
      <c r="K271" s="289">
        <v>3</v>
      </c>
      <c r="L271" s="289">
        <v>3</v>
      </c>
      <c r="M271" s="289">
        <v>2.9</v>
      </c>
      <c r="N271" s="289">
        <v>2.9</v>
      </c>
      <c r="O271" s="289">
        <v>3</v>
      </c>
      <c r="P271" s="289">
        <v>3</v>
      </c>
      <c r="Q271" s="289">
        <v>3</v>
      </c>
      <c r="R271" s="289">
        <v>2.9</v>
      </c>
      <c r="S271" s="289">
        <v>2.9</v>
      </c>
      <c r="T271" s="289">
        <v>2.9</v>
      </c>
      <c r="U271" s="289">
        <v>2.9</v>
      </c>
      <c r="V271" s="289">
        <v>2.6</v>
      </c>
      <c r="W271" s="289">
        <v>2.6</v>
      </c>
      <c r="X271" s="289">
        <v>2.6</v>
      </c>
      <c r="Y271" s="289">
        <v>2.6</v>
      </c>
      <c r="Z271" s="289">
        <v>2.6</v>
      </c>
      <c r="AA271" s="289">
        <v>2.9</v>
      </c>
      <c r="AB271" s="289">
        <v>2.9</v>
      </c>
      <c r="AC271" s="289">
        <v>2.9</v>
      </c>
      <c r="AD271" s="289">
        <v>2.9</v>
      </c>
      <c r="AE271" s="289">
        <v>2.9</v>
      </c>
      <c r="AF271" s="289">
        <v>3</v>
      </c>
      <c r="AG271" s="289">
        <v>2.6</v>
      </c>
      <c r="AH271" s="289">
        <v>2.5</v>
      </c>
      <c r="AI271" s="289">
        <v>2.5</v>
      </c>
      <c r="AJ271" s="289">
        <v>2.5</v>
      </c>
      <c r="AK271" s="289">
        <v>4.5</v>
      </c>
      <c r="AL271" s="289">
        <v>4.5</v>
      </c>
      <c r="AM271" s="289">
        <v>4.5</v>
      </c>
      <c r="AN271" s="289">
        <v>4.5</v>
      </c>
      <c r="AO271" s="289">
        <v>4.5</v>
      </c>
      <c r="AP271" s="289">
        <v>4.5</v>
      </c>
      <c r="AQ271" s="289">
        <v>4.5</v>
      </c>
      <c r="AR271" s="289">
        <v>4.5</v>
      </c>
      <c r="AS271" s="289">
        <v>4.5</v>
      </c>
      <c r="AT271" s="289">
        <v>4.5</v>
      </c>
      <c r="AU271" s="289">
        <v>3.1</v>
      </c>
      <c r="AV271" s="289">
        <v>3.1</v>
      </c>
      <c r="AW271" s="289">
        <v>2.8</v>
      </c>
      <c r="AX271" s="289">
        <v>2.8</v>
      </c>
      <c r="AY271" s="289">
        <v>2.8</v>
      </c>
      <c r="AZ271" s="289">
        <v>2.2999999999999998</v>
      </c>
      <c r="BA271" s="289">
        <v>2.2999999999999998</v>
      </c>
      <c r="BB271" s="289">
        <v>2.2999999999999998</v>
      </c>
      <c r="BC271" s="289">
        <v>2.2999999999999998</v>
      </c>
      <c r="BD271" s="289">
        <v>2.2999999999999998</v>
      </c>
      <c r="BE271" s="289">
        <v>3</v>
      </c>
      <c r="BF271" s="289">
        <v>3</v>
      </c>
      <c r="BG271" s="289">
        <v>2.5</v>
      </c>
      <c r="BH271" s="289">
        <f>_xlfn.IFNA(VLOOKUP(C271,'INFORM Severity - hidden'!$C$5:$G$300,5,FALSE),"-")</f>
        <v>2.5</v>
      </c>
    </row>
    <row r="272" spans="1:60" x14ac:dyDescent="0.25">
      <c r="A272" t="s">
        <v>279</v>
      </c>
      <c r="B272" t="s">
        <v>277</v>
      </c>
      <c r="C272" t="s">
        <v>278</v>
      </c>
      <c r="D272" s="289" t="str">
        <f t="shared" si="4"/>
        <v>Increasing</v>
      </c>
      <c r="E272" s="289" t="s">
        <v>9718</v>
      </c>
      <c r="F272" s="289">
        <v>2.7</v>
      </c>
      <c r="G272" s="289">
        <v>2.7</v>
      </c>
      <c r="H272" s="289">
        <v>2.7</v>
      </c>
      <c r="I272" s="289">
        <v>2.7</v>
      </c>
      <c r="J272" s="289">
        <v>2.7</v>
      </c>
      <c r="K272" s="289">
        <v>2.7</v>
      </c>
      <c r="L272" s="289">
        <v>2.7</v>
      </c>
      <c r="M272" s="289">
        <v>2.7</v>
      </c>
      <c r="N272" s="289">
        <v>2.7</v>
      </c>
      <c r="O272" s="289">
        <v>2.7</v>
      </c>
      <c r="P272" s="289">
        <v>2.7</v>
      </c>
      <c r="Q272" s="289">
        <v>2.7</v>
      </c>
      <c r="R272" s="289">
        <v>2.7</v>
      </c>
      <c r="S272" s="289">
        <v>2.7</v>
      </c>
      <c r="T272" s="289">
        <v>2.7</v>
      </c>
      <c r="U272" s="289">
        <v>2.7</v>
      </c>
      <c r="V272" s="289">
        <v>2.8</v>
      </c>
      <c r="W272" s="289">
        <v>2.8</v>
      </c>
      <c r="X272" s="289">
        <v>2.8</v>
      </c>
      <c r="Y272" s="289">
        <v>2.8</v>
      </c>
      <c r="Z272" s="289">
        <v>2.7</v>
      </c>
      <c r="AA272" s="289">
        <v>2.7</v>
      </c>
      <c r="AB272" s="289">
        <v>2.7</v>
      </c>
      <c r="AC272" s="289">
        <v>2.7</v>
      </c>
      <c r="AD272" s="289">
        <v>2.7</v>
      </c>
      <c r="AE272" s="289">
        <v>2.7</v>
      </c>
      <c r="AF272" s="289">
        <v>2.7</v>
      </c>
      <c r="AG272" s="289">
        <v>2.7</v>
      </c>
      <c r="AH272" s="289">
        <v>2.8</v>
      </c>
      <c r="AI272" s="289">
        <v>2.9</v>
      </c>
      <c r="AJ272" s="289">
        <v>2.9</v>
      </c>
      <c r="AK272" s="289">
        <v>2.9</v>
      </c>
      <c r="AL272" s="289">
        <v>2.8</v>
      </c>
      <c r="AM272" s="289">
        <v>2.9</v>
      </c>
      <c r="AN272" s="289">
        <v>2.9</v>
      </c>
      <c r="AO272" s="289">
        <v>2.9</v>
      </c>
      <c r="AP272" s="289">
        <v>2.9</v>
      </c>
      <c r="AQ272" s="289">
        <v>2.9</v>
      </c>
      <c r="AR272" s="289">
        <v>2.9</v>
      </c>
      <c r="AS272" s="289">
        <v>2.9</v>
      </c>
      <c r="AT272" s="289">
        <v>2.8</v>
      </c>
      <c r="AU272" s="289">
        <v>2.8</v>
      </c>
      <c r="AV272" s="289">
        <v>2.8</v>
      </c>
      <c r="AW272" s="289">
        <v>2.8</v>
      </c>
      <c r="AX272" s="289">
        <v>2.9</v>
      </c>
      <c r="AY272" s="289">
        <v>2.9</v>
      </c>
      <c r="AZ272" s="289">
        <v>2.9</v>
      </c>
      <c r="BA272" s="289">
        <v>2.9</v>
      </c>
      <c r="BB272" s="289">
        <v>2.9</v>
      </c>
      <c r="BC272" s="289">
        <v>2.9</v>
      </c>
      <c r="BD272" s="289">
        <v>2.9</v>
      </c>
      <c r="BE272" s="289">
        <v>3</v>
      </c>
      <c r="BF272" s="289">
        <v>3</v>
      </c>
      <c r="BG272" s="289">
        <v>3</v>
      </c>
      <c r="BH272" s="289">
        <f>_xlfn.IFNA(VLOOKUP(C272,'INFORM Severity - hidden'!$C$5:$G$300,5,FALSE),"-")</f>
        <v>3</v>
      </c>
    </row>
    <row r="273" spans="1:60" x14ac:dyDescent="0.25">
      <c r="A273" t="s">
        <v>116</v>
      </c>
      <c r="B273" t="s">
        <v>114</v>
      </c>
      <c r="C273" t="s">
        <v>115</v>
      </c>
      <c r="D273" s="289" t="str">
        <f t="shared" si="4"/>
        <v>Stable</v>
      </c>
      <c r="E273" s="289" t="s">
        <v>9718</v>
      </c>
      <c r="F273" s="289">
        <v>3.6</v>
      </c>
      <c r="G273" s="289">
        <v>3.8</v>
      </c>
      <c r="H273" s="289">
        <v>3.9</v>
      </c>
      <c r="I273" s="289">
        <v>3.9</v>
      </c>
      <c r="J273" s="289">
        <v>3.9</v>
      </c>
      <c r="K273" s="289">
        <v>3.9</v>
      </c>
      <c r="L273" s="289">
        <v>3.9</v>
      </c>
      <c r="M273" s="289">
        <v>3.9</v>
      </c>
      <c r="N273" s="289">
        <v>3.7</v>
      </c>
      <c r="O273" s="289">
        <v>3.7</v>
      </c>
      <c r="P273" s="289">
        <v>3.7</v>
      </c>
      <c r="Q273" s="289">
        <v>3.8</v>
      </c>
      <c r="R273" s="289">
        <v>3.8</v>
      </c>
      <c r="S273" s="289">
        <v>3.8</v>
      </c>
      <c r="T273" s="289">
        <v>3.7</v>
      </c>
      <c r="U273" s="289">
        <v>3.7</v>
      </c>
      <c r="V273" s="289">
        <v>3.7</v>
      </c>
      <c r="W273" s="289">
        <v>3.7</v>
      </c>
      <c r="X273" s="289">
        <v>3.7</v>
      </c>
      <c r="Y273" s="289">
        <v>3.7</v>
      </c>
      <c r="Z273" s="289">
        <v>3.5</v>
      </c>
      <c r="AA273" s="289">
        <v>3.5</v>
      </c>
      <c r="AB273" s="289">
        <v>3.5</v>
      </c>
      <c r="AC273" s="289">
        <v>3.5</v>
      </c>
      <c r="AD273" s="289">
        <v>3.5</v>
      </c>
      <c r="AE273" s="289">
        <v>3.5</v>
      </c>
      <c r="AF273" s="289">
        <v>3.5</v>
      </c>
      <c r="AG273" s="289">
        <v>3.5</v>
      </c>
      <c r="AH273" s="289">
        <v>3.5</v>
      </c>
      <c r="AI273" s="289">
        <v>3.4</v>
      </c>
      <c r="AJ273" s="289">
        <v>3.4</v>
      </c>
      <c r="AK273" s="289">
        <v>3.4</v>
      </c>
      <c r="AL273" s="289">
        <v>3.4</v>
      </c>
      <c r="AM273" s="289">
        <v>3.4</v>
      </c>
      <c r="AN273" s="289">
        <v>3.7</v>
      </c>
      <c r="AO273" s="289">
        <v>3.8</v>
      </c>
      <c r="AP273" s="289">
        <v>3.8</v>
      </c>
      <c r="AQ273" s="289">
        <v>3.8</v>
      </c>
      <c r="AR273" s="289">
        <v>3.8</v>
      </c>
      <c r="AS273" s="289">
        <v>3.8</v>
      </c>
      <c r="AT273" s="289">
        <v>3.8</v>
      </c>
      <c r="AU273" s="289">
        <v>3.8</v>
      </c>
      <c r="AV273" s="289">
        <v>3.8</v>
      </c>
      <c r="AW273" s="289">
        <v>3.8</v>
      </c>
      <c r="AX273" s="289">
        <v>3.8</v>
      </c>
      <c r="AY273" s="289">
        <v>3.9</v>
      </c>
      <c r="AZ273" s="289">
        <v>3.9</v>
      </c>
      <c r="BA273" s="289">
        <v>3.9</v>
      </c>
      <c r="BB273" s="289">
        <v>3.6</v>
      </c>
      <c r="BC273" s="289">
        <v>3.5</v>
      </c>
      <c r="BD273" s="289">
        <v>3.5</v>
      </c>
      <c r="BE273" s="289">
        <v>3.5</v>
      </c>
      <c r="BF273" s="289">
        <v>3.5</v>
      </c>
      <c r="BG273" s="289">
        <v>3.5</v>
      </c>
      <c r="BH273" s="289">
        <f>_xlfn.IFNA(VLOOKUP(C273,'INFORM Severity - hidden'!$C$5:$G$300,5,FALSE),"-")</f>
        <v>3.5</v>
      </c>
    </row>
    <row r="274" spans="1:60" x14ac:dyDescent="0.25">
      <c r="C274" t="s">
        <v>9828</v>
      </c>
      <c r="D274" s="289" t="str">
        <f t="shared" si="4"/>
        <v>-</v>
      </c>
      <c r="E274" s="289" t="s">
        <v>9718</v>
      </c>
      <c r="F274" s="289" t="s">
        <v>9718</v>
      </c>
      <c r="G274" s="289">
        <v>2.2999999999999998</v>
      </c>
      <c r="H274" s="289">
        <v>3.2</v>
      </c>
      <c r="I274" s="289">
        <v>3.2</v>
      </c>
      <c r="J274" s="289" t="s">
        <v>9718</v>
      </c>
      <c r="K274" s="289" t="s">
        <v>9718</v>
      </c>
      <c r="L274" s="289" t="s">
        <v>9718</v>
      </c>
      <c r="M274" s="289" t="s">
        <v>9718</v>
      </c>
      <c r="N274" s="289" t="s">
        <v>9718</v>
      </c>
      <c r="O274" s="289" t="s">
        <v>9718</v>
      </c>
      <c r="P274" s="289" t="s">
        <v>9718</v>
      </c>
      <c r="Q274" s="289" t="s">
        <v>9718</v>
      </c>
      <c r="R274" s="289" t="s">
        <v>9718</v>
      </c>
      <c r="S274" s="289" t="s">
        <v>9718</v>
      </c>
      <c r="T274" s="289" t="s">
        <v>9718</v>
      </c>
      <c r="U274" s="289" t="s">
        <v>9718</v>
      </c>
      <c r="V274" s="289" t="s">
        <v>9718</v>
      </c>
      <c r="W274" s="289" t="s">
        <v>9718</v>
      </c>
      <c r="X274" s="289" t="s">
        <v>9718</v>
      </c>
      <c r="Y274" s="289" t="s">
        <v>9718</v>
      </c>
      <c r="Z274" s="289" t="s">
        <v>9718</v>
      </c>
      <c r="AA274" s="289" t="s">
        <v>9718</v>
      </c>
      <c r="AB274" s="289" t="s">
        <v>9718</v>
      </c>
      <c r="AC274" s="289" t="s">
        <v>9718</v>
      </c>
      <c r="AD274" s="289" t="s">
        <v>9718</v>
      </c>
      <c r="AE274" s="289" t="s">
        <v>9718</v>
      </c>
      <c r="AF274" s="289" t="s">
        <v>9718</v>
      </c>
      <c r="AG274" s="289" t="s">
        <v>9718</v>
      </c>
      <c r="AH274" s="289" t="s">
        <v>9718</v>
      </c>
      <c r="AI274" s="289" t="s">
        <v>9718</v>
      </c>
      <c r="AJ274" s="289" t="s">
        <v>9718</v>
      </c>
      <c r="AK274" s="289" t="s">
        <v>9718</v>
      </c>
      <c r="AL274" s="289" t="s">
        <v>9718</v>
      </c>
      <c r="AM274" s="289" t="s">
        <v>9718</v>
      </c>
      <c r="AN274" s="289" t="s">
        <v>9718</v>
      </c>
      <c r="AO274" s="289" t="s">
        <v>9718</v>
      </c>
      <c r="AP274" s="289" t="s">
        <v>9718</v>
      </c>
      <c r="AQ274" s="289" t="s">
        <v>9718</v>
      </c>
      <c r="AR274" s="289" t="s">
        <v>9718</v>
      </c>
      <c r="AS274" s="289" t="s">
        <v>9718</v>
      </c>
      <c r="AT274" s="289" t="s">
        <v>9718</v>
      </c>
      <c r="AU274" s="289" t="s">
        <v>9718</v>
      </c>
      <c r="AV274" s="289" t="s">
        <v>9718</v>
      </c>
      <c r="AW274" s="289" t="s">
        <v>9718</v>
      </c>
      <c r="AX274" s="289" t="s">
        <v>9718</v>
      </c>
      <c r="AY274" s="289" t="s">
        <v>9718</v>
      </c>
      <c r="AZ274" s="289" t="s">
        <v>9718</v>
      </c>
      <c r="BA274" s="289" t="s">
        <v>9718</v>
      </c>
      <c r="BB274" s="289" t="s">
        <v>9718</v>
      </c>
      <c r="BC274" s="289" t="s">
        <v>9718</v>
      </c>
      <c r="BD274" s="289" t="s">
        <v>9718</v>
      </c>
      <c r="BE274" s="289" t="s">
        <v>9718</v>
      </c>
      <c r="BF274" s="289" t="s">
        <v>9718</v>
      </c>
      <c r="BG274" s="289" t="s">
        <v>9718</v>
      </c>
      <c r="BH274" s="289" t="str">
        <f>_xlfn.IFNA(VLOOKUP(C274,'INFORM Severity - hidden'!$C$5:$G$300,5,FALSE),"-")</f>
        <v>-</v>
      </c>
    </row>
    <row r="275" spans="1:60" x14ac:dyDescent="0.25">
      <c r="C275" t="s">
        <v>9829</v>
      </c>
      <c r="D275" s="289" t="str">
        <f t="shared" si="4"/>
        <v>-</v>
      </c>
      <c r="E275" s="289" t="s">
        <v>9718</v>
      </c>
      <c r="F275" s="289" t="s">
        <v>9718</v>
      </c>
      <c r="G275" s="289" t="s">
        <v>9718</v>
      </c>
      <c r="H275" s="289" t="s">
        <v>9718</v>
      </c>
      <c r="I275" s="289" t="s">
        <v>9718</v>
      </c>
      <c r="J275" s="289" t="s">
        <v>9718</v>
      </c>
      <c r="K275" s="289" t="s">
        <v>9718</v>
      </c>
      <c r="L275" s="289" t="s">
        <v>9718</v>
      </c>
      <c r="M275" s="289" t="s">
        <v>9718</v>
      </c>
      <c r="N275" s="289" t="s">
        <v>9718</v>
      </c>
      <c r="O275" s="289" t="s">
        <v>9718</v>
      </c>
      <c r="P275" s="289" t="s">
        <v>9718</v>
      </c>
      <c r="Q275" s="289" t="s">
        <v>9718</v>
      </c>
      <c r="R275" s="289" t="s">
        <v>9718</v>
      </c>
      <c r="S275" s="289" t="s">
        <v>9718</v>
      </c>
      <c r="T275" s="289" t="s">
        <v>9718</v>
      </c>
      <c r="U275" s="289" t="s">
        <v>9718</v>
      </c>
      <c r="V275" s="289">
        <v>2.6</v>
      </c>
      <c r="W275" s="289">
        <v>2.6</v>
      </c>
      <c r="X275" s="289">
        <v>2.6</v>
      </c>
      <c r="Y275" s="289">
        <v>2.6</v>
      </c>
      <c r="Z275" s="289">
        <v>2.6</v>
      </c>
      <c r="AA275" s="289">
        <v>2.6</v>
      </c>
      <c r="AB275" s="289" t="s">
        <v>9718</v>
      </c>
      <c r="AC275" s="289" t="s">
        <v>9718</v>
      </c>
      <c r="AD275" s="289" t="s">
        <v>9718</v>
      </c>
      <c r="AE275" s="289" t="s">
        <v>9718</v>
      </c>
      <c r="AF275" s="289" t="s">
        <v>9718</v>
      </c>
      <c r="AG275" s="289" t="s">
        <v>9718</v>
      </c>
      <c r="AH275" s="289" t="s">
        <v>9718</v>
      </c>
      <c r="AI275" s="289" t="s">
        <v>9718</v>
      </c>
      <c r="AJ275" s="289" t="s">
        <v>9718</v>
      </c>
      <c r="AK275" s="289" t="s">
        <v>9718</v>
      </c>
      <c r="AL275" s="289" t="s">
        <v>9718</v>
      </c>
      <c r="AM275" s="289" t="s">
        <v>9718</v>
      </c>
      <c r="AN275" s="289" t="s">
        <v>9718</v>
      </c>
      <c r="AO275" s="289" t="s">
        <v>9718</v>
      </c>
      <c r="AP275" s="289" t="s">
        <v>9718</v>
      </c>
      <c r="AQ275" s="289" t="s">
        <v>9718</v>
      </c>
      <c r="AR275" s="289" t="s">
        <v>9718</v>
      </c>
      <c r="AS275" s="289" t="s">
        <v>9718</v>
      </c>
      <c r="AT275" s="289" t="s">
        <v>9718</v>
      </c>
      <c r="AU275" s="289" t="s">
        <v>9718</v>
      </c>
      <c r="AV275" s="289" t="s">
        <v>9718</v>
      </c>
      <c r="AW275" s="289" t="s">
        <v>9718</v>
      </c>
      <c r="AX275" s="289" t="s">
        <v>9718</v>
      </c>
      <c r="AY275" s="289" t="s">
        <v>9718</v>
      </c>
      <c r="AZ275" s="289" t="s">
        <v>9718</v>
      </c>
      <c r="BA275" s="289" t="s">
        <v>9718</v>
      </c>
      <c r="BB275" s="289" t="s">
        <v>9718</v>
      </c>
      <c r="BC275" s="289" t="s">
        <v>9718</v>
      </c>
      <c r="BD275" s="289" t="s">
        <v>9718</v>
      </c>
      <c r="BE275" s="289" t="s">
        <v>9718</v>
      </c>
      <c r="BF275" s="289" t="s">
        <v>9718</v>
      </c>
      <c r="BG275" s="289" t="s">
        <v>9718</v>
      </c>
      <c r="BH275" s="289" t="str">
        <f>_xlfn.IFNA(VLOOKUP(C275,'INFORM Severity - hidden'!$C$5:$G$300,5,FALSE),"-")</f>
        <v>-</v>
      </c>
    </row>
  </sheetData>
  <conditionalFormatting sqref="D3:D275">
    <cfRule type="cellIs" dxfId="8" priority="1" stopIfTrue="1" operator="equal">
      <formula>"Increasing"</formula>
    </cfRule>
    <cfRule type="cellIs" dxfId="7" priority="2" stopIfTrue="1" operator="equal">
      <formula>"Stable"</formula>
    </cfRule>
    <cfRule type="cellIs" dxfId="6" priority="3" stopIfTrue="1" operator="equal">
      <formula>"Decreasing"</formula>
    </cfRule>
  </conditionalFormatting>
  <conditionalFormatting sqref="E3:BH275">
    <cfRule type="cellIs" dxfId="5" priority="4" stopIfTrue="1" operator="equal">
      <formula>"-"</formula>
    </cfRule>
    <cfRule type="cellIs" dxfId="4" priority="5" stopIfTrue="1" operator="greaterThanOrEqual">
      <formula>4</formula>
    </cfRule>
    <cfRule type="cellIs" dxfId="3" priority="6" stopIfTrue="1" operator="between">
      <formula>3</formula>
      <formula>4</formula>
    </cfRule>
    <cfRule type="cellIs" dxfId="2" priority="7" stopIfTrue="1" operator="between">
      <formula>2</formula>
      <formula>3</formula>
    </cfRule>
    <cfRule type="cellIs" dxfId="1" priority="8" stopIfTrue="1" operator="between">
      <formula>1</formula>
      <formula>2</formula>
    </cfRule>
    <cfRule type="cellIs" dxfId="0" priority="9" stopIfTrue="1" operator="between">
      <formula>0.1</formula>
      <formula>1</formula>
    </cfRule>
  </conditionalFormatting>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2"/>
  <sheetViews>
    <sheetView workbookViewId="0"/>
  </sheetViews>
  <sheetFormatPr defaultRowHeight="15" x14ac:dyDescent="0.25"/>
  <cols>
    <col min="1" max="1" width="10" customWidth="1"/>
    <col min="2" max="3" width="20" hidden="1" customWidth="1"/>
    <col min="4" max="4" width="25" customWidth="1"/>
    <col min="5" max="5" width="40" customWidth="1"/>
    <col min="6" max="7" width="15" customWidth="1"/>
    <col min="8" max="9" width="25" customWidth="1"/>
    <col min="10" max="10" width="20" customWidth="1"/>
    <col min="11" max="11" width="60" customWidth="1"/>
    <col min="12" max="12" width="20" customWidth="1"/>
    <col min="13" max="14" width="15" customWidth="1"/>
    <col min="15" max="15" width="20" customWidth="1"/>
    <col min="16" max="17" width="25" customWidth="1"/>
  </cols>
  <sheetData>
    <row r="1" spans="1:17" x14ac:dyDescent="0.25">
      <c r="A1" s="290" t="s">
        <v>1</v>
      </c>
      <c r="B1" s="290" t="s">
        <v>9830</v>
      </c>
      <c r="C1" s="290" t="s">
        <v>9831</v>
      </c>
      <c r="D1" s="290" t="s">
        <v>2</v>
      </c>
      <c r="E1" s="290" t="s">
        <v>0</v>
      </c>
      <c r="F1" s="290" t="s">
        <v>9832</v>
      </c>
      <c r="G1" s="290" t="s">
        <v>9833</v>
      </c>
      <c r="H1" s="290" t="s">
        <v>9183</v>
      </c>
      <c r="I1" s="290" t="s">
        <v>9834</v>
      </c>
      <c r="J1" s="290" t="s">
        <v>9100</v>
      </c>
      <c r="K1" s="290" t="s">
        <v>9835</v>
      </c>
      <c r="L1" s="290" t="s">
        <v>9836</v>
      </c>
      <c r="M1" s="290" t="s">
        <v>9837</v>
      </c>
      <c r="N1" s="290" t="s">
        <v>9838</v>
      </c>
      <c r="O1" s="290" t="s">
        <v>9839</v>
      </c>
      <c r="P1" s="290" t="s">
        <v>9840</v>
      </c>
      <c r="Q1" s="290" t="s">
        <v>9841</v>
      </c>
    </row>
    <row r="2" spans="1:17" x14ac:dyDescent="0.25">
      <c r="A2" t="s">
        <v>64</v>
      </c>
      <c r="D2" t="s">
        <v>65</v>
      </c>
      <c r="E2" t="s">
        <v>63</v>
      </c>
      <c r="F2" t="s">
        <v>9267</v>
      </c>
      <c r="G2" t="s">
        <v>9842</v>
      </c>
      <c r="H2" t="s">
        <v>9843</v>
      </c>
      <c r="I2" t="s">
        <v>65</v>
      </c>
      <c r="J2" t="s">
        <v>9844</v>
      </c>
      <c r="K2" t="s">
        <v>9845</v>
      </c>
      <c r="L2" t="s">
        <v>9721</v>
      </c>
      <c r="M2" t="s">
        <v>9846</v>
      </c>
      <c r="N2" t="s">
        <v>9847</v>
      </c>
      <c r="O2" t="s">
        <v>9848</v>
      </c>
    </row>
    <row r="3" spans="1:17" x14ac:dyDescent="0.25">
      <c r="A3" t="s">
        <v>1234</v>
      </c>
      <c r="D3" t="s">
        <v>1235</v>
      </c>
      <c r="E3" t="s">
        <v>1233</v>
      </c>
      <c r="F3" t="s">
        <v>9268</v>
      </c>
      <c r="G3" t="s">
        <v>9849</v>
      </c>
      <c r="H3" t="s">
        <v>9850</v>
      </c>
      <c r="I3" t="s">
        <v>1235</v>
      </c>
      <c r="J3" t="s">
        <v>9851</v>
      </c>
      <c r="K3" t="s">
        <v>9852</v>
      </c>
      <c r="M3" t="s">
        <v>9853</v>
      </c>
      <c r="N3">
        <v>625</v>
      </c>
      <c r="O3" t="s">
        <v>9854</v>
      </c>
      <c r="P3" t="s">
        <v>9855</v>
      </c>
      <c r="Q3" t="s">
        <v>9856</v>
      </c>
    </row>
    <row r="4" spans="1:17" x14ac:dyDescent="0.25">
      <c r="A4" t="s">
        <v>1060</v>
      </c>
      <c r="D4" t="s">
        <v>1061</v>
      </c>
      <c r="E4" t="s">
        <v>1059</v>
      </c>
      <c r="F4" t="s">
        <v>9275</v>
      </c>
      <c r="G4" t="s">
        <v>9857</v>
      </c>
      <c r="H4" t="s">
        <v>9858</v>
      </c>
      <c r="I4" t="s">
        <v>1061</v>
      </c>
      <c r="J4" t="s">
        <v>1059</v>
      </c>
      <c r="K4" t="s">
        <v>9859</v>
      </c>
      <c r="L4" t="s">
        <v>1069</v>
      </c>
      <c r="M4" t="s">
        <v>9860</v>
      </c>
      <c r="N4">
        <v>1030</v>
      </c>
      <c r="O4" t="s">
        <v>9854</v>
      </c>
      <c r="P4" t="s">
        <v>9861</v>
      </c>
      <c r="Q4" t="s">
        <v>9862</v>
      </c>
    </row>
    <row r="5" spans="1:17" x14ac:dyDescent="0.25">
      <c r="A5" t="s">
        <v>1069</v>
      </c>
      <c r="D5" t="s">
        <v>1070</v>
      </c>
      <c r="E5" t="s">
        <v>1068</v>
      </c>
      <c r="F5" t="s">
        <v>9282</v>
      </c>
      <c r="G5" t="s">
        <v>9857</v>
      </c>
      <c r="H5" t="s">
        <v>9858</v>
      </c>
      <c r="I5" t="s">
        <v>1070</v>
      </c>
      <c r="J5" t="s">
        <v>1068</v>
      </c>
      <c r="K5" t="s">
        <v>9863</v>
      </c>
      <c r="L5" t="s">
        <v>1060</v>
      </c>
      <c r="M5" t="s">
        <v>9860</v>
      </c>
      <c r="N5">
        <v>1030</v>
      </c>
      <c r="O5" t="s">
        <v>9854</v>
      </c>
      <c r="P5" t="s">
        <v>9864</v>
      </c>
      <c r="Q5" t="s">
        <v>9865</v>
      </c>
    </row>
    <row r="6" spans="1:17" x14ac:dyDescent="0.25">
      <c r="A6" t="s">
        <v>521</v>
      </c>
      <c r="D6" t="s">
        <v>522</v>
      </c>
      <c r="E6" t="s">
        <v>520</v>
      </c>
      <c r="F6" t="s">
        <v>9283</v>
      </c>
      <c r="G6" t="s">
        <v>9849</v>
      </c>
      <c r="H6" t="s">
        <v>9866</v>
      </c>
      <c r="I6" t="s">
        <v>522</v>
      </c>
      <c r="J6" t="s">
        <v>9867</v>
      </c>
      <c r="K6" t="s">
        <v>9868</v>
      </c>
      <c r="L6" t="s">
        <v>9869</v>
      </c>
      <c r="M6" t="s">
        <v>9846</v>
      </c>
      <c r="N6" t="s">
        <v>9847</v>
      </c>
      <c r="O6" t="s">
        <v>9848</v>
      </c>
    </row>
    <row r="7" spans="1:17" x14ac:dyDescent="0.25">
      <c r="A7" t="s">
        <v>330</v>
      </c>
      <c r="D7" t="s">
        <v>331</v>
      </c>
      <c r="E7" t="s">
        <v>329</v>
      </c>
      <c r="F7" t="s">
        <v>9288</v>
      </c>
      <c r="G7" t="s">
        <v>9849</v>
      </c>
      <c r="H7" t="s">
        <v>9870</v>
      </c>
      <c r="I7" t="s">
        <v>331</v>
      </c>
      <c r="J7" t="s">
        <v>9871</v>
      </c>
      <c r="K7" t="s">
        <v>9872</v>
      </c>
      <c r="M7" t="s">
        <v>9846</v>
      </c>
      <c r="N7" t="s">
        <v>9847</v>
      </c>
      <c r="O7" t="s">
        <v>9848</v>
      </c>
    </row>
    <row r="8" spans="1:17" x14ac:dyDescent="0.25">
      <c r="A8" t="s">
        <v>121</v>
      </c>
      <c r="D8" t="s">
        <v>122</v>
      </c>
      <c r="E8" t="s">
        <v>120</v>
      </c>
      <c r="F8" t="s">
        <v>9289</v>
      </c>
      <c r="G8" t="s">
        <v>9842</v>
      </c>
      <c r="H8" t="s">
        <v>9873</v>
      </c>
      <c r="I8" t="s">
        <v>122</v>
      </c>
      <c r="J8" t="s">
        <v>9874</v>
      </c>
      <c r="K8" t="s">
        <v>9875</v>
      </c>
      <c r="L8" t="s">
        <v>9876</v>
      </c>
      <c r="M8" t="s">
        <v>9846</v>
      </c>
      <c r="N8" t="s">
        <v>9847</v>
      </c>
      <c r="O8" t="s">
        <v>9854</v>
      </c>
      <c r="P8" t="s">
        <v>9877</v>
      </c>
      <c r="Q8" t="s">
        <v>9878</v>
      </c>
    </row>
    <row r="9" spans="1:17" x14ac:dyDescent="0.25">
      <c r="A9" t="s">
        <v>1783</v>
      </c>
      <c r="D9" t="s">
        <v>1366</v>
      </c>
      <c r="E9" t="s">
        <v>1782</v>
      </c>
      <c r="F9" t="s">
        <v>9304</v>
      </c>
      <c r="G9" t="s">
        <v>9879</v>
      </c>
      <c r="H9" t="s">
        <v>9880</v>
      </c>
      <c r="I9" t="s">
        <v>1366</v>
      </c>
      <c r="J9" t="s">
        <v>9881</v>
      </c>
      <c r="K9" t="s">
        <v>9882</v>
      </c>
      <c r="L9" t="s">
        <v>9883</v>
      </c>
      <c r="M9" t="s">
        <v>9884</v>
      </c>
      <c r="N9">
        <v>604</v>
      </c>
      <c r="O9" t="s">
        <v>9848</v>
      </c>
    </row>
    <row r="10" spans="1:17" x14ac:dyDescent="0.25">
      <c r="A10" t="s">
        <v>1365</v>
      </c>
      <c r="D10" t="s">
        <v>1366</v>
      </c>
      <c r="E10" t="s">
        <v>1364</v>
      </c>
      <c r="F10" t="s">
        <v>9304</v>
      </c>
      <c r="G10" t="s">
        <v>9879</v>
      </c>
      <c r="H10" t="s">
        <v>9885</v>
      </c>
      <c r="I10" t="s">
        <v>1366</v>
      </c>
      <c r="J10" t="s">
        <v>9886</v>
      </c>
      <c r="K10" t="s">
        <v>9887</v>
      </c>
      <c r="L10" t="s">
        <v>2931</v>
      </c>
      <c r="M10" t="s">
        <v>9846</v>
      </c>
      <c r="N10" t="s">
        <v>9847</v>
      </c>
      <c r="O10" t="s">
        <v>9854</v>
      </c>
      <c r="P10" t="s">
        <v>9888</v>
      </c>
      <c r="Q10" t="s">
        <v>9889</v>
      </c>
    </row>
    <row r="11" spans="1:17" x14ac:dyDescent="0.25">
      <c r="A11" t="s">
        <v>1788</v>
      </c>
      <c r="D11" t="s">
        <v>1366</v>
      </c>
      <c r="E11" t="s">
        <v>1787</v>
      </c>
      <c r="F11" t="s">
        <v>9304</v>
      </c>
      <c r="G11" t="s">
        <v>9879</v>
      </c>
      <c r="H11" t="s">
        <v>9890</v>
      </c>
      <c r="I11" t="s">
        <v>1366</v>
      </c>
      <c r="J11" t="s">
        <v>9890</v>
      </c>
      <c r="K11" t="s">
        <v>9891</v>
      </c>
      <c r="M11" t="s">
        <v>9884</v>
      </c>
      <c r="N11">
        <v>604</v>
      </c>
      <c r="O11" t="s">
        <v>9854</v>
      </c>
      <c r="P11" t="s">
        <v>9892</v>
      </c>
      <c r="Q11" t="s">
        <v>9893</v>
      </c>
    </row>
    <row r="12" spans="1:17" x14ac:dyDescent="0.25">
      <c r="A12" t="s">
        <v>166</v>
      </c>
      <c r="D12" t="s">
        <v>167</v>
      </c>
      <c r="E12" t="s">
        <v>165</v>
      </c>
      <c r="F12" t="s">
        <v>9313</v>
      </c>
      <c r="G12" t="s">
        <v>9849</v>
      </c>
      <c r="H12" t="s">
        <v>9858</v>
      </c>
      <c r="I12" t="s">
        <v>167</v>
      </c>
      <c r="J12" t="s">
        <v>9844</v>
      </c>
      <c r="K12" t="s">
        <v>9894</v>
      </c>
      <c r="M12" t="s">
        <v>9846</v>
      </c>
      <c r="N12" t="s">
        <v>9847</v>
      </c>
      <c r="O12" t="s">
        <v>9848</v>
      </c>
    </row>
    <row r="13" spans="1:17" x14ac:dyDescent="0.25">
      <c r="A13" t="s">
        <v>2784</v>
      </c>
      <c r="D13" t="s">
        <v>2785</v>
      </c>
      <c r="E13" t="s">
        <v>2783</v>
      </c>
      <c r="F13" t="s">
        <v>9318</v>
      </c>
      <c r="G13" t="s">
        <v>9879</v>
      </c>
      <c r="H13" t="s">
        <v>9885</v>
      </c>
      <c r="I13" t="s">
        <v>2785</v>
      </c>
      <c r="J13" t="s">
        <v>9886</v>
      </c>
      <c r="K13" t="s">
        <v>9895</v>
      </c>
      <c r="L13" t="s">
        <v>2931</v>
      </c>
      <c r="M13" t="s">
        <v>9896</v>
      </c>
      <c r="N13">
        <v>566</v>
      </c>
      <c r="O13" t="s">
        <v>9848</v>
      </c>
    </row>
    <row r="14" spans="1:17" x14ac:dyDescent="0.25">
      <c r="A14" t="s">
        <v>199</v>
      </c>
      <c r="D14" t="s">
        <v>200</v>
      </c>
      <c r="E14" t="s">
        <v>198</v>
      </c>
      <c r="F14" t="s">
        <v>9323</v>
      </c>
      <c r="G14" t="s">
        <v>9849</v>
      </c>
      <c r="H14" t="s">
        <v>9858</v>
      </c>
      <c r="I14" t="s">
        <v>200</v>
      </c>
      <c r="J14" t="s">
        <v>9881</v>
      </c>
      <c r="K14" t="s">
        <v>9897</v>
      </c>
      <c r="M14" t="s">
        <v>9846</v>
      </c>
      <c r="N14" t="s">
        <v>9847</v>
      </c>
      <c r="O14" t="s">
        <v>9848</v>
      </c>
    </row>
    <row r="15" spans="1:17" x14ac:dyDescent="0.25">
      <c r="A15" t="s">
        <v>203</v>
      </c>
      <c r="D15" t="s">
        <v>200</v>
      </c>
      <c r="E15" t="s">
        <v>202</v>
      </c>
      <c r="F15" t="s">
        <v>9323</v>
      </c>
      <c r="G15" t="s">
        <v>9849</v>
      </c>
      <c r="H15" t="s">
        <v>9871</v>
      </c>
      <c r="I15" t="s">
        <v>200</v>
      </c>
      <c r="J15" t="s">
        <v>413</v>
      </c>
      <c r="K15" t="s">
        <v>9898</v>
      </c>
      <c r="M15" t="s">
        <v>9846</v>
      </c>
      <c r="N15" t="s">
        <v>9847</v>
      </c>
      <c r="O15" t="s">
        <v>9854</v>
      </c>
      <c r="P15" t="s">
        <v>9899</v>
      </c>
      <c r="Q15" t="s">
        <v>9900</v>
      </c>
    </row>
    <row r="16" spans="1:17" x14ac:dyDescent="0.25">
      <c r="A16" t="s">
        <v>213</v>
      </c>
      <c r="D16" t="s">
        <v>200</v>
      </c>
      <c r="E16" t="s">
        <v>212</v>
      </c>
      <c r="F16" t="s">
        <v>9323</v>
      </c>
      <c r="G16" t="s">
        <v>9849</v>
      </c>
      <c r="H16" t="s">
        <v>9871</v>
      </c>
      <c r="I16" t="s">
        <v>200</v>
      </c>
      <c r="J16" t="s">
        <v>9901</v>
      </c>
      <c r="K16" t="s">
        <v>9902</v>
      </c>
      <c r="M16" t="s">
        <v>9846</v>
      </c>
      <c r="N16" t="s">
        <v>9847</v>
      </c>
      <c r="O16" t="s">
        <v>9854</v>
      </c>
      <c r="P16" t="s">
        <v>9903</v>
      </c>
      <c r="Q16" t="s">
        <v>9904</v>
      </c>
    </row>
    <row r="17" spans="1:17" x14ac:dyDescent="0.25">
      <c r="A17" t="s">
        <v>220</v>
      </c>
      <c r="D17" t="s">
        <v>200</v>
      </c>
      <c r="E17" t="s">
        <v>219</v>
      </c>
      <c r="F17" t="s">
        <v>9323</v>
      </c>
      <c r="G17" t="s">
        <v>9849</v>
      </c>
      <c r="H17" t="s">
        <v>9858</v>
      </c>
      <c r="I17" t="s">
        <v>200</v>
      </c>
      <c r="J17" t="s">
        <v>9905</v>
      </c>
      <c r="K17" t="s">
        <v>9906</v>
      </c>
      <c r="M17" t="s">
        <v>9846</v>
      </c>
      <c r="N17" t="s">
        <v>9847</v>
      </c>
      <c r="O17" t="s">
        <v>9854</v>
      </c>
      <c r="P17" t="s">
        <v>9907</v>
      </c>
      <c r="Q17" t="s">
        <v>9908</v>
      </c>
    </row>
    <row r="18" spans="1:17" x14ac:dyDescent="0.25">
      <c r="A18" t="s">
        <v>228</v>
      </c>
      <c r="D18" t="s">
        <v>229</v>
      </c>
      <c r="E18" t="s">
        <v>227</v>
      </c>
      <c r="F18" t="s">
        <v>9324</v>
      </c>
      <c r="G18" t="s">
        <v>9849</v>
      </c>
      <c r="H18" t="s">
        <v>9909</v>
      </c>
      <c r="I18" t="s">
        <v>229</v>
      </c>
      <c r="J18" t="s">
        <v>9844</v>
      </c>
      <c r="K18" t="s">
        <v>9910</v>
      </c>
      <c r="M18" t="s">
        <v>9846</v>
      </c>
      <c r="N18" t="s">
        <v>9847</v>
      </c>
      <c r="O18" t="s">
        <v>9848</v>
      </c>
    </row>
    <row r="19" spans="1:17" x14ac:dyDescent="0.25">
      <c r="A19" t="s">
        <v>1098</v>
      </c>
      <c r="D19" t="s">
        <v>1099</v>
      </c>
      <c r="E19" t="s">
        <v>1097</v>
      </c>
      <c r="F19" t="s">
        <v>9325</v>
      </c>
      <c r="G19" t="s">
        <v>9849</v>
      </c>
      <c r="H19" t="s">
        <v>9871</v>
      </c>
      <c r="I19" t="s">
        <v>1099</v>
      </c>
      <c r="J19" t="s">
        <v>9844</v>
      </c>
      <c r="K19" t="s">
        <v>9911</v>
      </c>
      <c r="M19" t="s">
        <v>9912</v>
      </c>
      <c r="N19">
        <v>1369</v>
      </c>
      <c r="O19" t="s">
        <v>9848</v>
      </c>
    </row>
    <row r="20" spans="1:17" x14ac:dyDescent="0.25">
      <c r="A20" t="s">
        <v>3051</v>
      </c>
      <c r="D20" t="s">
        <v>1766</v>
      </c>
      <c r="E20" t="s">
        <v>3050</v>
      </c>
      <c r="F20" t="s">
        <v>9326</v>
      </c>
      <c r="G20" t="s">
        <v>9879</v>
      </c>
      <c r="H20" t="s">
        <v>9913</v>
      </c>
      <c r="I20" t="s">
        <v>1766</v>
      </c>
      <c r="J20" t="s">
        <v>9844</v>
      </c>
      <c r="K20" t="s">
        <v>9914</v>
      </c>
      <c r="M20" t="s">
        <v>9846</v>
      </c>
      <c r="N20" t="s">
        <v>9847</v>
      </c>
      <c r="O20" t="s">
        <v>9848</v>
      </c>
    </row>
    <row r="21" spans="1:17" x14ac:dyDescent="0.25">
      <c r="A21" t="s">
        <v>1765</v>
      </c>
      <c r="D21" t="s">
        <v>1766</v>
      </c>
      <c r="E21" t="s">
        <v>1764</v>
      </c>
      <c r="F21" t="s">
        <v>9326</v>
      </c>
      <c r="G21" t="s">
        <v>9879</v>
      </c>
      <c r="H21" t="s">
        <v>9885</v>
      </c>
      <c r="I21" t="s">
        <v>1766</v>
      </c>
      <c r="J21" t="s">
        <v>9915</v>
      </c>
      <c r="K21" t="s">
        <v>9916</v>
      </c>
      <c r="L21" t="s">
        <v>2931</v>
      </c>
      <c r="M21" t="s">
        <v>9846</v>
      </c>
      <c r="N21" t="s">
        <v>9847</v>
      </c>
      <c r="O21" t="s">
        <v>9848</v>
      </c>
    </row>
    <row r="22" spans="1:17" x14ac:dyDescent="0.25">
      <c r="A22" t="s">
        <v>1796</v>
      </c>
      <c r="D22" t="s">
        <v>1797</v>
      </c>
      <c r="E22" t="s">
        <v>1795</v>
      </c>
      <c r="F22" t="s">
        <v>9331</v>
      </c>
      <c r="G22" t="s">
        <v>9879</v>
      </c>
      <c r="H22" t="s">
        <v>9885</v>
      </c>
      <c r="I22" t="s">
        <v>1797</v>
      </c>
      <c r="J22" t="s">
        <v>9917</v>
      </c>
      <c r="K22" t="s">
        <v>9918</v>
      </c>
      <c r="L22" t="s">
        <v>1803</v>
      </c>
      <c r="M22" t="s">
        <v>9919</v>
      </c>
      <c r="N22">
        <v>1613</v>
      </c>
      <c r="O22" t="s">
        <v>9848</v>
      </c>
    </row>
    <row r="23" spans="1:17" x14ac:dyDescent="0.25">
      <c r="A23" t="s">
        <v>1748</v>
      </c>
      <c r="D23" t="s">
        <v>1714</v>
      </c>
      <c r="E23" t="s">
        <v>1747</v>
      </c>
      <c r="F23" t="s">
        <v>9340</v>
      </c>
      <c r="G23" t="s">
        <v>9849</v>
      </c>
      <c r="H23" t="s">
        <v>9920</v>
      </c>
      <c r="I23" t="s">
        <v>1714</v>
      </c>
      <c r="J23" t="s">
        <v>9881</v>
      </c>
      <c r="K23" t="s">
        <v>9921</v>
      </c>
      <c r="M23" t="s">
        <v>9846</v>
      </c>
      <c r="N23" t="s">
        <v>9847</v>
      </c>
      <c r="O23" t="s">
        <v>9848</v>
      </c>
    </row>
    <row r="24" spans="1:17" x14ac:dyDescent="0.25">
      <c r="A24" t="s">
        <v>1731</v>
      </c>
      <c r="D24" t="s">
        <v>1714</v>
      </c>
      <c r="E24" t="s">
        <v>1730</v>
      </c>
      <c r="F24" t="s">
        <v>9340</v>
      </c>
      <c r="G24" t="s">
        <v>9849</v>
      </c>
      <c r="H24" t="s">
        <v>9885</v>
      </c>
      <c r="I24" t="s">
        <v>1714</v>
      </c>
      <c r="J24" t="s">
        <v>9922</v>
      </c>
      <c r="K24" t="s">
        <v>9923</v>
      </c>
      <c r="M24" t="s">
        <v>9846</v>
      </c>
      <c r="N24" t="s">
        <v>9847</v>
      </c>
      <c r="O24" t="s">
        <v>9848</v>
      </c>
    </row>
    <row r="25" spans="1:17" x14ac:dyDescent="0.25">
      <c r="A25" t="s">
        <v>1713</v>
      </c>
      <c r="D25" t="s">
        <v>1714</v>
      </c>
      <c r="E25" t="s">
        <v>1712</v>
      </c>
      <c r="F25" t="s">
        <v>9340</v>
      </c>
      <c r="G25" t="s">
        <v>9849</v>
      </c>
      <c r="H25" t="s">
        <v>9850</v>
      </c>
      <c r="I25" t="s">
        <v>1714</v>
      </c>
      <c r="J25" t="s">
        <v>9850</v>
      </c>
      <c r="K25" t="s">
        <v>9924</v>
      </c>
      <c r="M25" t="s">
        <v>9846</v>
      </c>
      <c r="N25" t="s">
        <v>9847</v>
      </c>
      <c r="O25" t="s">
        <v>9848</v>
      </c>
    </row>
    <row r="26" spans="1:17" x14ac:dyDescent="0.25">
      <c r="A26" t="s">
        <v>1840</v>
      </c>
      <c r="D26" t="s">
        <v>1841</v>
      </c>
      <c r="E26" t="s">
        <v>1839</v>
      </c>
      <c r="F26" t="s">
        <v>9345</v>
      </c>
      <c r="G26" t="s">
        <v>9879</v>
      </c>
      <c r="H26" t="s">
        <v>9885</v>
      </c>
      <c r="I26" t="s">
        <v>1841</v>
      </c>
      <c r="J26" t="s">
        <v>9915</v>
      </c>
      <c r="K26" t="s">
        <v>9925</v>
      </c>
      <c r="L26" t="s">
        <v>2931</v>
      </c>
      <c r="M26" t="s">
        <v>9896</v>
      </c>
      <c r="N26">
        <v>566</v>
      </c>
      <c r="O26" t="s">
        <v>9848</v>
      </c>
    </row>
    <row r="27" spans="1:17" x14ac:dyDescent="0.25">
      <c r="A27" t="s">
        <v>337</v>
      </c>
      <c r="D27" t="s">
        <v>338</v>
      </c>
      <c r="E27" t="s">
        <v>336</v>
      </c>
      <c r="F27" t="s">
        <v>9346</v>
      </c>
      <c r="G27" t="s">
        <v>9849</v>
      </c>
      <c r="H27" t="s">
        <v>9885</v>
      </c>
      <c r="I27" t="s">
        <v>338</v>
      </c>
      <c r="J27" t="s">
        <v>9922</v>
      </c>
      <c r="K27" t="s">
        <v>9926</v>
      </c>
      <c r="M27" t="s">
        <v>9846</v>
      </c>
      <c r="N27" t="s">
        <v>9847</v>
      </c>
      <c r="O27" t="s">
        <v>9848</v>
      </c>
    </row>
    <row r="28" spans="1:17" x14ac:dyDescent="0.25">
      <c r="A28" t="s">
        <v>343</v>
      </c>
      <c r="D28" t="s">
        <v>338</v>
      </c>
      <c r="E28" t="s">
        <v>342</v>
      </c>
      <c r="F28" t="s">
        <v>9346</v>
      </c>
      <c r="G28" t="s">
        <v>9849</v>
      </c>
      <c r="H28" t="s">
        <v>9885</v>
      </c>
      <c r="I28" t="s">
        <v>338</v>
      </c>
      <c r="J28" t="s">
        <v>9927</v>
      </c>
      <c r="K28" t="s">
        <v>9928</v>
      </c>
      <c r="M28" t="s">
        <v>9846</v>
      </c>
      <c r="N28" t="s">
        <v>9847</v>
      </c>
      <c r="O28" t="s">
        <v>9854</v>
      </c>
      <c r="P28" t="s">
        <v>9929</v>
      </c>
      <c r="Q28" t="s">
        <v>9930</v>
      </c>
    </row>
    <row r="29" spans="1:17" x14ac:dyDescent="0.25">
      <c r="A29" t="s">
        <v>973</v>
      </c>
      <c r="D29" t="s">
        <v>338</v>
      </c>
      <c r="E29" t="s">
        <v>972</v>
      </c>
      <c r="F29" t="s">
        <v>9346</v>
      </c>
      <c r="G29" t="s">
        <v>9849</v>
      </c>
      <c r="H29" t="s">
        <v>9885</v>
      </c>
      <c r="I29" t="s">
        <v>338</v>
      </c>
      <c r="J29" t="s">
        <v>9881</v>
      </c>
      <c r="K29" t="s">
        <v>9931</v>
      </c>
      <c r="M29" t="s">
        <v>9932</v>
      </c>
      <c r="N29">
        <v>1164</v>
      </c>
      <c r="O29" t="s">
        <v>9848</v>
      </c>
    </row>
    <row r="30" spans="1:17" x14ac:dyDescent="0.25">
      <c r="A30" t="s">
        <v>3080</v>
      </c>
      <c r="D30" t="s">
        <v>3081</v>
      </c>
      <c r="E30" t="s">
        <v>3079</v>
      </c>
      <c r="F30" t="s">
        <v>9347</v>
      </c>
      <c r="G30" t="s">
        <v>9879</v>
      </c>
      <c r="H30" t="s">
        <v>9885</v>
      </c>
      <c r="I30" t="s">
        <v>3081</v>
      </c>
      <c r="J30" t="s">
        <v>9915</v>
      </c>
      <c r="K30" t="s">
        <v>9933</v>
      </c>
      <c r="L30" t="s">
        <v>2931</v>
      </c>
      <c r="M30" t="s">
        <v>9846</v>
      </c>
      <c r="N30" t="s">
        <v>9847</v>
      </c>
      <c r="O30" t="s">
        <v>9848</v>
      </c>
    </row>
    <row r="31" spans="1:17" x14ac:dyDescent="0.25">
      <c r="A31" t="s">
        <v>7227</v>
      </c>
      <c r="D31" t="s">
        <v>7228</v>
      </c>
      <c r="E31" t="s">
        <v>7226</v>
      </c>
      <c r="F31" t="s">
        <v>9348</v>
      </c>
      <c r="G31" t="s">
        <v>9849</v>
      </c>
      <c r="H31" t="s">
        <v>9934</v>
      </c>
      <c r="I31" t="s">
        <v>7228</v>
      </c>
      <c r="J31" t="s">
        <v>9935</v>
      </c>
      <c r="K31" t="s">
        <v>9936</v>
      </c>
      <c r="M31" t="s">
        <v>9937</v>
      </c>
      <c r="N31">
        <v>38</v>
      </c>
      <c r="O31" t="s">
        <v>9848</v>
      </c>
    </row>
    <row r="32" spans="1:17" x14ac:dyDescent="0.25">
      <c r="A32" t="s">
        <v>237</v>
      </c>
      <c r="D32" t="s">
        <v>238</v>
      </c>
      <c r="E32" t="s">
        <v>236</v>
      </c>
      <c r="F32" t="s">
        <v>9349</v>
      </c>
      <c r="G32" t="s">
        <v>9849</v>
      </c>
      <c r="H32" t="s">
        <v>9938</v>
      </c>
      <c r="I32" t="s">
        <v>238</v>
      </c>
      <c r="J32" t="s">
        <v>9844</v>
      </c>
      <c r="K32" t="s">
        <v>9939</v>
      </c>
      <c r="L32" t="s">
        <v>9940</v>
      </c>
      <c r="M32" t="s">
        <v>9846</v>
      </c>
      <c r="N32" t="s">
        <v>9847</v>
      </c>
      <c r="O32" t="s">
        <v>9848</v>
      </c>
    </row>
    <row r="33" spans="1:17" x14ac:dyDescent="0.25">
      <c r="A33" t="s">
        <v>284</v>
      </c>
      <c r="D33" t="s">
        <v>285</v>
      </c>
      <c r="E33" t="s">
        <v>283</v>
      </c>
      <c r="F33" t="s">
        <v>9350</v>
      </c>
      <c r="G33" t="s">
        <v>9941</v>
      </c>
      <c r="H33" t="s">
        <v>9885</v>
      </c>
      <c r="I33" t="s">
        <v>285</v>
      </c>
      <c r="J33" t="s">
        <v>9922</v>
      </c>
      <c r="K33" t="s">
        <v>9942</v>
      </c>
      <c r="M33" t="s">
        <v>9846</v>
      </c>
      <c r="N33" t="s">
        <v>9847</v>
      </c>
      <c r="O33" t="s">
        <v>9848</v>
      </c>
      <c r="P33" t="s">
        <v>9943</v>
      </c>
      <c r="Q33" t="s">
        <v>9944</v>
      </c>
    </row>
    <row r="34" spans="1:17" x14ac:dyDescent="0.25">
      <c r="A34" t="s">
        <v>1353</v>
      </c>
      <c r="D34" t="s">
        <v>1173</v>
      </c>
      <c r="E34" t="s">
        <v>1352</v>
      </c>
      <c r="F34" t="s">
        <v>9353</v>
      </c>
      <c r="G34" t="s">
        <v>9849</v>
      </c>
      <c r="H34" t="s">
        <v>9945</v>
      </c>
      <c r="I34" t="s">
        <v>1173</v>
      </c>
      <c r="J34" t="s">
        <v>9844</v>
      </c>
      <c r="K34" t="s">
        <v>9946</v>
      </c>
      <c r="L34" t="s">
        <v>237</v>
      </c>
      <c r="M34" t="s">
        <v>9846</v>
      </c>
      <c r="N34" t="s">
        <v>9847</v>
      </c>
      <c r="O34" t="s">
        <v>9848</v>
      </c>
    </row>
    <row r="35" spans="1:17" x14ac:dyDescent="0.25">
      <c r="A35" t="s">
        <v>1172</v>
      </c>
      <c r="D35" t="s">
        <v>1173</v>
      </c>
      <c r="E35" t="s">
        <v>1171</v>
      </c>
      <c r="F35" t="s">
        <v>9353</v>
      </c>
      <c r="G35" t="s">
        <v>9849</v>
      </c>
      <c r="H35" t="s">
        <v>9885</v>
      </c>
      <c r="I35" t="s">
        <v>1173</v>
      </c>
      <c r="J35" t="s">
        <v>1171</v>
      </c>
      <c r="K35" t="s">
        <v>9947</v>
      </c>
      <c r="M35" t="s">
        <v>9948</v>
      </c>
      <c r="N35">
        <v>1186</v>
      </c>
      <c r="O35" t="s">
        <v>9848</v>
      </c>
    </row>
    <row r="36" spans="1:17" x14ac:dyDescent="0.25">
      <c r="A36" t="s">
        <v>1182</v>
      </c>
      <c r="D36" t="s">
        <v>1173</v>
      </c>
      <c r="E36" t="s">
        <v>1181</v>
      </c>
      <c r="F36" t="s">
        <v>9353</v>
      </c>
      <c r="G36" t="s">
        <v>9849</v>
      </c>
      <c r="H36" t="s">
        <v>9858</v>
      </c>
      <c r="I36" t="s">
        <v>1173</v>
      </c>
      <c r="J36" t="s">
        <v>1181</v>
      </c>
      <c r="K36" t="s">
        <v>9949</v>
      </c>
      <c r="L36" t="s">
        <v>237</v>
      </c>
      <c r="M36" t="s">
        <v>9950</v>
      </c>
      <c r="N36">
        <v>1000</v>
      </c>
      <c r="O36" t="s">
        <v>9854</v>
      </c>
      <c r="P36" t="s">
        <v>9951</v>
      </c>
      <c r="Q36" t="s">
        <v>9952</v>
      </c>
    </row>
    <row r="37" spans="1:17" x14ac:dyDescent="0.25">
      <c r="A37" t="s">
        <v>1271</v>
      </c>
      <c r="D37" t="s">
        <v>1173</v>
      </c>
      <c r="E37" t="s">
        <v>1270</v>
      </c>
      <c r="F37" t="s">
        <v>9353</v>
      </c>
      <c r="G37" t="s">
        <v>9849</v>
      </c>
      <c r="H37" t="s">
        <v>9850</v>
      </c>
      <c r="I37" t="s">
        <v>1173</v>
      </c>
      <c r="J37" t="s">
        <v>9850</v>
      </c>
      <c r="K37" t="s">
        <v>9953</v>
      </c>
      <c r="L37" t="s">
        <v>1353</v>
      </c>
      <c r="M37" t="s">
        <v>9954</v>
      </c>
      <c r="N37">
        <v>569</v>
      </c>
      <c r="O37" t="s">
        <v>9854</v>
      </c>
      <c r="P37" t="s">
        <v>9955</v>
      </c>
      <c r="Q37" t="s">
        <v>9956</v>
      </c>
    </row>
    <row r="38" spans="1:17" x14ac:dyDescent="0.25">
      <c r="A38" t="s">
        <v>104</v>
      </c>
      <c r="D38" t="s">
        <v>105</v>
      </c>
      <c r="E38" t="s">
        <v>103</v>
      </c>
      <c r="F38" t="s">
        <v>9378</v>
      </c>
      <c r="G38" t="s">
        <v>9941</v>
      </c>
      <c r="H38" t="s">
        <v>9885</v>
      </c>
      <c r="I38" t="s">
        <v>105</v>
      </c>
      <c r="J38" t="s">
        <v>9922</v>
      </c>
      <c r="K38" t="s">
        <v>9957</v>
      </c>
      <c r="M38" t="s">
        <v>9846</v>
      </c>
      <c r="N38" t="s">
        <v>9847</v>
      </c>
      <c r="O38" t="s">
        <v>9854</v>
      </c>
      <c r="P38" t="s">
        <v>9958</v>
      </c>
      <c r="Q38" t="s">
        <v>9959</v>
      </c>
    </row>
    <row r="39" spans="1:17" x14ac:dyDescent="0.25">
      <c r="A39" t="s">
        <v>2841</v>
      </c>
      <c r="D39" t="s">
        <v>2842</v>
      </c>
      <c r="E39" t="s">
        <v>2840</v>
      </c>
      <c r="F39" t="s">
        <v>9381</v>
      </c>
      <c r="G39" t="s">
        <v>9879</v>
      </c>
      <c r="H39" t="s">
        <v>9960</v>
      </c>
      <c r="I39" t="s">
        <v>2842</v>
      </c>
      <c r="J39" t="s">
        <v>9844</v>
      </c>
      <c r="K39" t="s">
        <v>9961</v>
      </c>
      <c r="M39" t="s">
        <v>9846</v>
      </c>
      <c r="N39" t="s">
        <v>9847</v>
      </c>
      <c r="O39" t="s">
        <v>9848</v>
      </c>
    </row>
    <row r="40" spans="1:17" x14ac:dyDescent="0.25">
      <c r="A40" t="s">
        <v>3101</v>
      </c>
      <c r="D40" t="s">
        <v>3102</v>
      </c>
      <c r="E40" t="s">
        <v>3100</v>
      </c>
      <c r="F40" t="s">
        <v>9384</v>
      </c>
      <c r="G40" t="s">
        <v>9879</v>
      </c>
      <c r="H40" t="s">
        <v>9960</v>
      </c>
      <c r="I40" t="s">
        <v>3102</v>
      </c>
      <c r="J40" t="s">
        <v>9844</v>
      </c>
      <c r="K40" t="s">
        <v>9962</v>
      </c>
      <c r="M40" t="s">
        <v>9846</v>
      </c>
      <c r="N40" t="s">
        <v>9847</v>
      </c>
      <c r="O40" t="s">
        <v>9848</v>
      </c>
    </row>
    <row r="41" spans="1:17" x14ac:dyDescent="0.25">
      <c r="A41" t="s">
        <v>2496</v>
      </c>
      <c r="D41" t="s">
        <v>2497</v>
      </c>
      <c r="E41" t="s">
        <v>2495</v>
      </c>
      <c r="F41" t="s">
        <v>9387</v>
      </c>
      <c r="G41" t="s">
        <v>9879</v>
      </c>
      <c r="H41" t="s">
        <v>9963</v>
      </c>
      <c r="I41" t="s">
        <v>2497</v>
      </c>
      <c r="J41" t="s">
        <v>9844</v>
      </c>
      <c r="K41" t="s">
        <v>9964</v>
      </c>
      <c r="M41" t="s">
        <v>9846</v>
      </c>
      <c r="N41" t="s">
        <v>9847</v>
      </c>
      <c r="O41" t="s">
        <v>9848</v>
      </c>
    </row>
    <row r="42" spans="1:17" x14ac:dyDescent="0.25">
      <c r="A42" t="s">
        <v>2576</v>
      </c>
      <c r="D42" t="s">
        <v>2497</v>
      </c>
      <c r="E42" t="s">
        <v>2575</v>
      </c>
      <c r="F42" t="s">
        <v>9387</v>
      </c>
      <c r="G42" t="s">
        <v>9879</v>
      </c>
      <c r="H42" t="s">
        <v>9965</v>
      </c>
      <c r="I42" t="s">
        <v>2497</v>
      </c>
      <c r="J42" t="s">
        <v>9965</v>
      </c>
      <c r="K42" t="s">
        <v>9966</v>
      </c>
      <c r="M42" t="s">
        <v>9967</v>
      </c>
      <c r="N42">
        <v>745</v>
      </c>
      <c r="O42" t="s">
        <v>9854</v>
      </c>
      <c r="P42" t="s">
        <v>9968</v>
      </c>
      <c r="Q42" t="s">
        <v>9969</v>
      </c>
    </row>
    <row r="43" spans="1:17" x14ac:dyDescent="0.25">
      <c r="A43" t="s">
        <v>1406</v>
      </c>
      <c r="D43" t="s">
        <v>1407</v>
      </c>
      <c r="E43" t="s">
        <v>1405</v>
      </c>
      <c r="F43" t="s">
        <v>9388</v>
      </c>
      <c r="G43" t="s">
        <v>9941</v>
      </c>
      <c r="H43" t="s">
        <v>9858</v>
      </c>
      <c r="I43" t="s">
        <v>1407</v>
      </c>
      <c r="J43" t="s">
        <v>9970</v>
      </c>
      <c r="K43" t="s">
        <v>9971</v>
      </c>
      <c r="L43" t="s">
        <v>9972</v>
      </c>
      <c r="M43" t="s">
        <v>9973</v>
      </c>
      <c r="N43">
        <v>549</v>
      </c>
      <c r="O43" t="s">
        <v>9854</v>
      </c>
      <c r="P43" t="s">
        <v>9974</v>
      </c>
      <c r="Q43" t="s">
        <v>9975</v>
      </c>
    </row>
    <row r="44" spans="1:17" x14ac:dyDescent="0.25">
      <c r="A44" t="s">
        <v>747</v>
      </c>
      <c r="D44" t="s">
        <v>748</v>
      </c>
      <c r="E44" t="s">
        <v>746</v>
      </c>
      <c r="F44" t="s">
        <v>9389</v>
      </c>
      <c r="G44" t="s">
        <v>9842</v>
      </c>
      <c r="H44" t="s">
        <v>9976</v>
      </c>
      <c r="I44" t="s">
        <v>748</v>
      </c>
      <c r="J44" t="s">
        <v>746</v>
      </c>
      <c r="K44" t="s">
        <v>9977</v>
      </c>
      <c r="M44" t="s">
        <v>9978</v>
      </c>
      <c r="N44">
        <v>1522</v>
      </c>
      <c r="O44" t="s">
        <v>9854</v>
      </c>
      <c r="P44" t="s">
        <v>9979</v>
      </c>
      <c r="Q44" t="s">
        <v>9980</v>
      </c>
    </row>
    <row r="45" spans="1:17" x14ac:dyDescent="0.25">
      <c r="A45" t="s">
        <v>1125</v>
      </c>
      <c r="D45" t="s">
        <v>748</v>
      </c>
      <c r="E45" t="s">
        <v>1124</v>
      </c>
      <c r="F45" t="s">
        <v>9389</v>
      </c>
      <c r="G45" t="s">
        <v>9842</v>
      </c>
      <c r="H45" t="s">
        <v>9981</v>
      </c>
      <c r="I45" t="s">
        <v>748</v>
      </c>
      <c r="J45" t="s">
        <v>1124</v>
      </c>
      <c r="K45" t="s">
        <v>9982</v>
      </c>
      <c r="M45" t="s">
        <v>9983</v>
      </c>
      <c r="N45">
        <v>946</v>
      </c>
      <c r="O45" t="s">
        <v>9854</v>
      </c>
      <c r="P45" t="s">
        <v>9984</v>
      </c>
      <c r="Q45" t="s">
        <v>9985</v>
      </c>
    </row>
    <row r="46" spans="1:17" x14ac:dyDescent="0.25">
      <c r="A46" t="s">
        <v>3149</v>
      </c>
      <c r="D46" t="s">
        <v>748</v>
      </c>
      <c r="E46" t="s">
        <v>3148</v>
      </c>
      <c r="F46" t="s">
        <v>9389</v>
      </c>
      <c r="G46" t="s">
        <v>9842</v>
      </c>
      <c r="H46" t="s">
        <v>9965</v>
      </c>
      <c r="I46" t="s">
        <v>748</v>
      </c>
      <c r="J46" t="s">
        <v>9986</v>
      </c>
      <c r="K46" t="s">
        <v>9987</v>
      </c>
      <c r="M46" t="s">
        <v>9988</v>
      </c>
      <c r="N46">
        <v>276</v>
      </c>
      <c r="O46" t="s">
        <v>9854</v>
      </c>
      <c r="P46" t="s">
        <v>9989</v>
      </c>
      <c r="Q46" t="s">
        <v>9990</v>
      </c>
    </row>
    <row r="47" spans="1:17" x14ac:dyDescent="0.25">
      <c r="A47" t="s">
        <v>579</v>
      </c>
      <c r="D47" t="s">
        <v>580</v>
      </c>
      <c r="E47" t="s">
        <v>578</v>
      </c>
      <c r="F47" t="s">
        <v>9390</v>
      </c>
      <c r="G47" t="s">
        <v>9842</v>
      </c>
      <c r="H47" t="s">
        <v>9991</v>
      </c>
      <c r="I47" t="s">
        <v>580</v>
      </c>
      <c r="J47" t="s">
        <v>9992</v>
      </c>
      <c r="K47" t="s">
        <v>9993</v>
      </c>
      <c r="L47" t="s">
        <v>533</v>
      </c>
      <c r="M47" t="s">
        <v>9994</v>
      </c>
      <c r="N47">
        <v>1644</v>
      </c>
      <c r="O47" t="s">
        <v>9854</v>
      </c>
      <c r="P47" t="s">
        <v>9995</v>
      </c>
      <c r="Q47" t="s">
        <v>9996</v>
      </c>
    </row>
    <row r="48" spans="1:17" x14ac:dyDescent="0.25">
      <c r="A48" t="s">
        <v>890</v>
      </c>
      <c r="D48" t="s">
        <v>891</v>
      </c>
      <c r="E48" t="s">
        <v>889</v>
      </c>
      <c r="F48" t="s">
        <v>9393</v>
      </c>
      <c r="G48" t="s">
        <v>9857</v>
      </c>
      <c r="H48" t="s">
        <v>9885</v>
      </c>
      <c r="I48" t="s">
        <v>891</v>
      </c>
      <c r="J48" t="s">
        <v>9997</v>
      </c>
      <c r="K48" t="s">
        <v>9998</v>
      </c>
      <c r="M48" t="s">
        <v>9999</v>
      </c>
      <c r="N48">
        <v>1278</v>
      </c>
      <c r="O48" t="s">
        <v>9854</v>
      </c>
      <c r="P48" t="s">
        <v>10000</v>
      </c>
      <c r="Q48" t="s">
        <v>10001</v>
      </c>
    </row>
    <row r="49" spans="1:17" x14ac:dyDescent="0.25">
      <c r="A49" t="s">
        <v>908</v>
      </c>
      <c r="D49" t="s">
        <v>349</v>
      </c>
      <c r="E49" t="s">
        <v>907</v>
      </c>
      <c r="F49" t="s">
        <v>9394</v>
      </c>
      <c r="G49" t="s">
        <v>9857</v>
      </c>
      <c r="H49" t="s">
        <v>10002</v>
      </c>
      <c r="I49" t="s">
        <v>349</v>
      </c>
      <c r="J49" t="s">
        <v>9881</v>
      </c>
      <c r="K49" t="s">
        <v>10003</v>
      </c>
      <c r="M49" t="s">
        <v>9846</v>
      </c>
      <c r="N49" t="s">
        <v>9847</v>
      </c>
      <c r="O49" t="s">
        <v>9848</v>
      </c>
      <c r="P49" t="s">
        <v>10004</v>
      </c>
      <c r="Q49" t="s">
        <v>10005</v>
      </c>
    </row>
    <row r="50" spans="1:17" x14ac:dyDescent="0.25">
      <c r="A50" t="s">
        <v>348</v>
      </c>
      <c r="D50" t="s">
        <v>349</v>
      </c>
      <c r="E50" t="s">
        <v>347</v>
      </c>
      <c r="F50" t="s">
        <v>9394</v>
      </c>
      <c r="G50" t="s">
        <v>9857</v>
      </c>
      <c r="H50" t="s">
        <v>10006</v>
      </c>
      <c r="I50" t="s">
        <v>349</v>
      </c>
      <c r="J50" t="s">
        <v>9871</v>
      </c>
      <c r="K50" t="s">
        <v>10007</v>
      </c>
      <c r="M50" t="s">
        <v>9846</v>
      </c>
      <c r="N50" t="s">
        <v>9847</v>
      </c>
      <c r="O50" t="s">
        <v>9848</v>
      </c>
      <c r="P50" t="s">
        <v>10004</v>
      </c>
      <c r="Q50" t="s">
        <v>10005</v>
      </c>
    </row>
    <row r="51" spans="1:17" x14ac:dyDescent="0.25">
      <c r="A51" t="s">
        <v>354</v>
      </c>
      <c r="D51" t="s">
        <v>349</v>
      </c>
      <c r="E51" t="s">
        <v>353</v>
      </c>
      <c r="F51" t="s">
        <v>9394</v>
      </c>
      <c r="G51" t="s">
        <v>9857</v>
      </c>
      <c r="H51" t="s">
        <v>9885</v>
      </c>
      <c r="I51" t="s">
        <v>349</v>
      </c>
      <c r="J51" t="s">
        <v>10008</v>
      </c>
      <c r="K51" t="s">
        <v>10009</v>
      </c>
      <c r="M51" t="s">
        <v>9846</v>
      </c>
      <c r="N51" t="s">
        <v>9847</v>
      </c>
      <c r="O51" t="s">
        <v>9854</v>
      </c>
      <c r="P51" t="s">
        <v>10010</v>
      </c>
      <c r="Q51" t="s">
        <v>10011</v>
      </c>
    </row>
    <row r="52" spans="1:17" x14ac:dyDescent="0.25">
      <c r="A52" t="s">
        <v>366</v>
      </c>
      <c r="D52" t="s">
        <v>367</v>
      </c>
      <c r="E52" t="s">
        <v>365</v>
      </c>
      <c r="F52" t="s">
        <v>9399</v>
      </c>
      <c r="G52" t="s">
        <v>9941</v>
      </c>
      <c r="H52" t="s">
        <v>9885</v>
      </c>
      <c r="I52" t="s">
        <v>367</v>
      </c>
      <c r="J52" t="s">
        <v>9922</v>
      </c>
      <c r="K52" t="s">
        <v>10012</v>
      </c>
      <c r="M52" t="s">
        <v>9846</v>
      </c>
      <c r="N52" t="s">
        <v>9847</v>
      </c>
      <c r="O52" t="s">
        <v>9848</v>
      </c>
      <c r="P52" t="s">
        <v>10013</v>
      </c>
      <c r="Q52" t="s">
        <v>10014</v>
      </c>
    </row>
    <row r="53" spans="1:17" x14ac:dyDescent="0.25">
      <c r="A53" t="s">
        <v>128</v>
      </c>
      <c r="D53" t="s">
        <v>129</v>
      </c>
      <c r="E53" t="s">
        <v>127</v>
      </c>
      <c r="F53" t="s">
        <v>9402</v>
      </c>
      <c r="G53" t="s">
        <v>9857</v>
      </c>
      <c r="H53" t="s">
        <v>9885</v>
      </c>
      <c r="I53" t="s">
        <v>129</v>
      </c>
      <c r="J53" t="s">
        <v>10015</v>
      </c>
      <c r="K53" t="s">
        <v>10016</v>
      </c>
      <c r="M53" t="s">
        <v>9846</v>
      </c>
      <c r="N53" t="s">
        <v>9847</v>
      </c>
      <c r="O53" t="s">
        <v>9854</v>
      </c>
      <c r="P53" t="s">
        <v>10017</v>
      </c>
      <c r="Q53" t="s">
        <v>10018</v>
      </c>
    </row>
    <row r="54" spans="1:17" x14ac:dyDescent="0.25">
      <c r="A54" t="s">
        <v>1208</v>
      </c>
      <c r="D54" t="s">
        <v>378</v>
      </c>
      <c r="E54" t="s">
        <v>1207</v>
      </c>
      <c r="F54" t="s">
        <v>9407</v>
      </c>
      <c r="G54" t="s">
        <v>9849</v>
      </c>
      <c r="H54" t="s">
        <v>10019</v>
      </c>
      <c r="I54" t="s">
        <v>378</v>
      </c>
      <c r="J54" t="s">
        <v>10020</v>
      </c>
      <c r="K54" t="s">
        <v>10021</v>
      </c>
      <c r="M54" t="s">
        <v>10022</v>
      </c>
      <c r="N54">
        <v>1552</v>
      </c>
      <c r="O54" t="s">
        <v>9848</v>
      </c>
    </row>
    <row r="55" spans="1:17" x14ac:dyDescent="0.25">
      <c r="A55" t="s">
        <v>377</v>
      </c>
      <c r="D55" t="s">
        <v>378</v>
      </c>
      <c r="E55" t="s">
        <v>376</v>
      </c>
      <c r="F55" t="s">
        <v>9407</v>
      </c>
      <c r="G55" t="s">
        <v>9849</v>
      </c>
      <c r="H55" t="s">
        <v>9885</v>
      </c>
      <c r="I55" t="s">
        <v>378</v>
      </c>
      <c r="J55" t="s">
        <v>10023</v>
      </c>
      <c r="K55" t="s">
        <v>10024</v>
      </c>
      <c r="L55" t="s">
        <v>10025</v>
      </c>
      <c r="M55" t="s">
        <v>9846</v>
      </c>
      <c r="N55" t="s">
        <v>9847</v>
      </c>
      <c r="O55" t="s">
        <v>9854</v>
      </c>
      <c r="P55" t="s">
        <v>10026</v>
      </c>
      <c r="Q55" t="s">
        <v>10027</v>
      </c>
    </row>
    <row r="56" spans="1:17" x14ac:dyDescent="0.25">
      <c r="A56" t="s">
        <v>1221</v>
      </c>
      <c r="D56" t="s">
        <v>378</v>
      </c>
      <c r="E56" t="s">
        <v>1220</v>
      </c>
      <c r="F56" t="s">
        <v>9407</v>
      </c>
      <c r="G56" t="s">
        <v>9849</v>
      </c>
      <c r="H56" t="s">
        <v>9850</v>
      </c>
      <c r="I56" t="s">
        <v>378</v>
      </c>
      <c r="J56" t="s">
        <v>9850</v>
      </c>
      <c r="K56" t="s">
        <v>10028</v>
      </c>
      <c r="M56" t="s">
        <v>10022</v>
      </c>
      <c r="N56">
        <v>1552</v>
      </c>
      <c r="O56" t="s">
        <v>9854</v>
      </c>
      <c r="P56" t="s">
        <v>10029</v>
      </c>
      <c r="Q56" t="s">
        <v>10030</v>
      </c>
    </row>
    <row r="57" spans="1:17" x14ac:dyDescent="0.25">
      <c r="A57" t="s">
        <v>948</v>
      </c>
      <c r="D57" t="s">
        <v>931</v>
      </c>
      <c r="E57" t="s">
        <v>947</v>
      </c>
      <c r="F57" t="s">
        <v>9422</v>
      </c>
      <c r="G57" t="s">
        <v>9857</v>
      </c>
      <c r="H57" t="s">
        <v>9885</v>
      </c>
      <c r="I57" t="s">
        <v>931</v>
      </c>
      <c r="J57" t="s">
        <v>10015</v>
      </c>
      <c r="K57" t="s">
        <v>10031</v>
      </c>
      <c r="M57" t="s">
        <v>9846</v>
      </c>
      <c r="N57" t="s">
        <v>9847</v>
      </c>
      <c r="O57" t="s">
        <v>9848</v>
      </c>
    </row>
    <row r="58" spans="1:17" x14ac:dyDescent="0.25">
      <c r="A58" t="s">
        <v>930</v>
      </c>
      <c r="D58" t="s">
        <v>931</v>
      </c>
      <c r="E58" t="s">
        <v>929</v>
      </c>
      <c r="F58" t="s">
        <v>9422</v>
      </c>
      <c r="G58" t="s">
        <v>9857</v>
      </c>
      <c r="H58" t="s">
        <v>10032</v>
      </c>
      <c r="I58" t="s">
        <v>931</v>
      </c>
      <c r="J58" t="s">
        <v>10033</v>
      </c>
      <c r="K58" t="s">
        <v>10034</v>
      </c>
      <c r="M58" t="s">
        <v>10035</v>
      </c>
      <c r="N58">
        <v>1247</v>
      </c>
      <c r="O58" t="s">
        <v>9848</v>
      </c>
    </row>
    <row r="59" spans="1:17" x14ac:dyDescent="0.25">
      <c r="A59" t="s">
        <v>134</v>
      </c>
      <c r="D59" t="s">
        <v>135</v>
      </c>
      <c r="E59" t="s">
        <v>133</v>
      </c>
      <c r="F59" t="s">
        <v>9425</v>
      </c>
      <c r="G59" t="s">
        <v>9849</v>
      </c>
      <c r="H59" t="s">
        <v>9909</v>
      </c>
      <c r="I59" t="s">
        <v>135</v>
      </c>
      <c r="J59" t="s">
        <v>9844</v>
      </c>
      <c r="K59" t="s">
        <v>10036</v>
      </c>
      <c r="M59" t="s">
        <v>9846</v>
      </c>
      <c r="N59" t="s">
        <v>9847</v>
      </c>
      <c r="O59" t="s">
        <v>9848</v>
      </c>
    </row>
    <row r="60" spans="1:17" x14ac:dyDescent="0.25">
      <c r="A60" t="s">
        <v>141</v>
      </c>
      <c r="D60" t="s">
        <v>135</v>
      </c>
      <c r="E60" t="s">
        <v>140</v>
      </c>
      <c r="F60" t="s">
        <v>9425</v>
      </c>
      <c r="G60" t="s">
        <v>9849</v>
      </c>
      <c r="H60" t="s">
        <v>9885</v>
      </c>
      <c r="I60" t="s">
        <v>135</v>
      </c>
      <c r="J60" t="s">
        <v>9922</v>
      </c>
      <c r="K60" t="s">
        <v>10037</v>
      </c>
      <c r="M60" t="s">
        <v>9846</v>
      </c>
      <c r="N60" t="s">
        <v>9847</v>
      </c>
      <c r="O60" t="s">
        <v>9848</v>
      </c>
    </row>
    <row r="61" spans="1:17" x14ac:dyDescent="0.25">
      <c r="A61" t="s">
        <v>3214</v>
      </c>
      <c r="D61" t="s">
        <v>3215</v>
      </c>
      <c r="E61" t="s">
        <v>3213</v>
      </c>
      <c r="F61" t="s">
        <v>9430</v>
      </c>
      <c r="G61" t="s">
        <v>9842</v>
      </c>
      <c r="H61" t="s">
        <v>10038</v>
      </c>
      <c r="I61" t="s">
        <v>3215</v>
      </c>
      <c r="J61" t="s">
        <v>10039</v>
      </c>
      <c r="K61" t="s">
        <v>10040</v>
      </c>
      <c r="M61" t="s">
        <v>10041</v>
      </c>
      <c r="N61">
        <v>437</v>
      </c>
      <c r="O61" t="s">
        <v>9848</v>
      </c>
    </row>
    <row r="62" spans="1:17" x14ac:dyDescent="0.25">
      <c r="A62" t="s">
        <v>381</v>
      </c>
      <c r="D62" t="s">
        <v>382</v>
      </c>
      <c r="E62" t="s">
        <v>380</v>
      </c>
      <c r="F62" t="s">
        <v>9439</v>
      </c>
      <c r="G62" t="s">
        <v>9849</v>
      </c>
      <c r="H62" t="s">
        <v>9885</v>
      </c>
      <c r="I62" t="s">
        <v>382</v>
      </c>
      <c r="J62" t="s">
        <v>9922</v>
      </c>
      <c r="K62" t="s">
        <v>10042</v>
      </c>
      <c r="M62" t="s">
        <v>9846</v>
      </c>
      <c r="N62" t="s">
        <v>9847</v>
      </c>
      <c r="O62" t="s">
        <v>9848</v>
      </c>
    </row>
    <row r="63" spans="1:17" x14ac:dyDescent="0.25">
      <c r="A63" t="s">
        <v>1423</v>
      </c>
      <c r="D63" t="s">
        <v>1424</v>
      </c>
      <c r="E63" t="s">
        <v>1422</v>
      </c>
      <c r="F63" t="s">
        <v>9440</v>
      </c>
      <c r="G63" t="s">
        <v>9941</v>
      </c>
      <c r="H63" t="s">
        <v>9934</v>
      </c>
      <c r="I63" t="s">
        <v>1424</v>
      </c>
      <c r="J63" t="s">
        <v>9970</v>
      </c>
      <c r="K63" t="s">
        <v>10043</v>
      </c>
      <c r="L63" t="s">
        <v>10044</v>
      </c>
      <c r="M63" t="s">
        <v>10045</v>
      </c>
      <c r="N63">
        <v>546</v>
      </c>
      <c r="O63" t="s">
        <v>9854</v>
      </c>
      <c r="P63" t="s">
        <v>10046</v>
      </c>
      <c r="Q63" t="s">
        <v>10047</v>
      </c>
    </row>
    <row r="64" spans="1:17" x14ac:dyDescent="0.25">
      <c r="A64" t="s">
        <v>2266</v>
      </c>
      <c r="D64" t="s">
        <v>1911</v>
      </c>
      <c r="E64" t="s">
        <v>2265</v>
      </c>
      <c r="F64" t="s">
        <v>9441</v>
      </c>
      <c r="G64" t="s">
        <v>9849</v>
      </c>
      <c r="H64" t="s">
        <v>10048</v>
      </c>
      <c r="I64" t="s">
        <v>1911</v>
      </c>
      <c r="J64" t="s">
        <v>9881</v>
      </c>
      <c r="K64" t="s">
        <v>10049</v>
      </c>
      <c r="L64" t="s">
        <v>10050</v>
      </c>
      <c r="M64" t="s">
        <v>9846</v>
      </c>
      <c r="N64" t="s">
        <v>9847</v>
      </c>
      <c r="O64" t="s">
        <v>9848</v>
      </c>
    </row>
    <row r="65" spans="1:17" x14ac:dyDescent="0.25">
      <c r="A65" t="s">
        <v>1910</v>
      </c>
      <c r="D65" t="s">
        <v>1911</v>
      </c>
      <c r="E65" t="s">
        <v>1909</v>
      </c>
      <c r="F65" t="s">
        <v>9441</v>
      </c>
      <c r="G65" t="s">
        <v>9849</v>
      </c>
      <c r="H65" t="s">
        <v>9850</v>
      </c>
      <c r="I65" t="s">
        <v>1911</v>
      </c>
      <c r="J65" t="s">
        <v>9850</v>
      </c>
      <c r="K65" t="s">
        <v>10051</v>
      </c>
      <c r="L65" t="s">
        <v>2266</v>
      </c>
      <c r="M65" t="s">
        <v>9846</v>
      </c>
      <c r="N65" t="s">
        <v>9847</v>
      </c>
      <c r="O65" t="s">
        <v>9854</v>
      </c>
      <c r="P65" t="s">
        <v>10052</v>
      </c>
      <c r="Q65" t="s">
        <v>10053</v>
      </c>
    </row>
    <row r="66" spans="1:17" x14ac:dyDescent="0.25">
      <c r="A66" t="s">
        <v>2255</v>
      </c>
      <c r="D66" t="s">
        <v>1911</v>
      </c>
      <c r="E66" t="s">
        <v>2254</v>
      </c>
      <c r="F66" t="s">
        <v>9441</v>
      </c>
      <c r="G66" t="s">
        <v>9849</v>
      </c>
      <c r="H66" t="s">
        <v>10054</v>
      </c>
      <c r="I66" t="s">
        <v>1911</v>
      </c>
      <c r="J66" t="s">
        <v>10055</v>
      </c>
      <c r="K66" t="s">
        <v>10056</v>
      </c>
      <c r="L66" t="s">
        <v>10057</v>
      </c>
      <c r="M66" t="s">
        <v>10058</v>
      </c>
      <c r="N66">
        <v>153</v>
      </c>
      <c r="O66" t="s">
        <v>9854</v>
      </c>
      <c r="P66" t="s">
        <v>10059</v>
      </c>
      <c r="Q66" t="s">
        <v>10060</v>
      </c>
    </row>
    <row r="67" spans="1:17" x14ac:dyDescent="0.25">
      <c r="A67" t="s">
        <v>2126</v>
      </c>
      <c r="D67" t="s">
        <v>2127</v>
      </c>
      <c r="E67" t="s">
        <v>2125</v>
      </c>
      <c r="F67" t="s">
        <v>9444</v>
      </c>
      <c r="G67" t="s">
        <v>9879</v>
      </c>
      <c r="H67" t="s">
        <v>10061</v>
      </c>
      <c r="I67" t="s">
        <v>2127</v>
      </c>
      <c r="J67" t="s">
        <v>1124</v>
      </c>
      <c r="K67" t="s">
        <v>10062</v>
      </c>
      <c r="M67" t="s">
        <v>10063</v>
      </c>
      <c r="N67">
        <v>1399</v>
      </c>
      <c r="O67" t="s">
        <v>9848</v>
      </c>
    </row>
    <row r="68" spans="1:17" x14ac:dyDescent="0.25">
      <c r="A68" t="s">
        <v>2159</v>
      </c>
      <c r="D68" t="s">
        <v>2127</v>
      </c>
      <c r="E68" t="s">
        <v>2158</v>
      </c>
      <c r="F68" t="s">
        <v>9444</v>
      </c>
      <c r="G68" t="s">
        <v>9879</v>
      </c>
      <c r="H68" t="s">
        <v>10061</v>
      </c>
      <c r="I68" t="s">
        <v>2127</v>
      </c>
      <c r="J68" t="s">
        <v>10064</v>
      </c>
      <c r="K68" t="s">
        <v>10065</v>
      </c>
      <c r="M68" t="s">
        <v>10063</v>
      </c>
      <c r="N68">
        <v>1399</v>
      </c>
      <c r="O68" t="s">
        <v>9848</v>
      </c>
    </row>
    <row r="69" spans="1:17" x14ac:dyDescent="0.25">
      <c r="A69" t="s">
        <v>2191</v>
      </c>
      <c r="D69" t="s">
        <v>2127</v>
      </c>
      <c r="E69" t="s">
        <v>2190</v>
      </c>
      <c r="F69" t="s">
        <v>9444</v>
      </c>
      <c r="G69" t="s">
        <v>9879</v>
      </c>
      <c r="H69" t="s">
        <v>9885</v>
      </c>
      <c r="I69" t="s">
        <v>2127</v>
      </c>
      <c r="J69" t="s">
        <v>9922</v>
      </c>
      <c r="K69" t="s">
        <v>10066</v>
      </c>
      <c r="L69" t="s">
        <v>10067</v>
      </c>
      <c r="M69" t="s">
        <v>10063</v>
      </c>
      <c r="N69">
        <v>1399</v>
      </c>
      <c r="O69" t="s">
        <v>9848</v>
      </c>
    </row>
    <row r="70" spans="1:17" x14ac:dyDescent="0.25">
      <c r="A70" t="s">
        <v>14</v>
      </c>
      <c r="D70" t="s">
        <v>15</v>
      </c>
      <c r="E70" t="s">
        <v>13</v>
      </c>
      <c r="F70" t="s">
        <v>9449</v>
      </c>
      <c r="G70" t="s">
        <v>9849</v>
      </c>
      <c r="H70" t="s">
        <v>9871</v>
      </c>
      <c r="I70" t="s">
        <v>15</v>
      </c>
      <c r="J70" t="s">
        <v>9844</v>
      </c>
      <c r="K70" t="s">
        <v>10068</v>
      </c>
      <c r="M70" t="s">
        <v>9846</v>
      </c>
      <c r="N70" t="s">
        <v>9847</v>
      </c>
      <c r="O70" t="s">
        <v>9848</v>
      </c>
    </row>
    <row r="71" spans="1:17" x14ac:dyDescent="0.25">
      <c r="A71" t="s">
        <v>900</v>
      </c>
      <c r="D71" t="s">
        <v>295</v>
      </c>
      <c r="E71" t="s">
        <v>899</v>
      </c>
      <c r="F71" t="s">
        <v>9452</v>
      </c>
      <c r="G71" t="s">
        <v>9842</v>
      </c>
      <c r="H71" t="s">
        <v>10069</v>
      </c>
      <c r="I71" t="s">
        <v>295</v>
      </c>
      <c r="J71" t="s">
        <v>9881</v>
      </c>
      <c r="K71" t="s">
        <v>10070</v>
      </c>
      <c r="M71" t="s">
        <v>9846</v>
      </c>
      <c r="N71" t="s">
        <v>9847</v>
      </c>
      <c r="O71" t="s">
        <v>9848</v>
      </c>
    </row>
    <row r="72" spans="1:17" x14ac:dyDescent="0.25">
      <c r="A72" t="s">
        <v>294</v>
      </c>
      <c r="D72" t="s">
        <v>295</v>
      </c>
      <c r="E72" t="s">
        <v>293</v>
      </c>
      <c r="F72" t="s">
        <v>9452</v>
      </c>
      <c r="G72" t="s">
        <v>9842</v>
      </c>
      <c r="H72" t="s">
        <v>9871</v>
      </c>
      <c r="I72" t="s">
        <v>295</v>
      </c>
      <c r="J72" t="s">
        <v>10071</v>
      </c>
      <c r="K72" t="s">
        <v>10072</v>
      </c>
      <c r="M72" t="s">
        <v>9846</v>
      </c>
      <c r="N72" t="s">
        <v>9847</v>
      </c>
      <c r="O72" t="s">
        <v>9854</v>
      </c>
      <c r="P72" t="s">
        <v>10073</v>
      </c>
      <c r="Q72" t="s">
        <v>10074</v>
      </c>
    </row>
    <row r="73" spans="1:17" x14ac:dyDescent="0.25">
      <c r="A73" t="s">
        <v>302</v>
      </c>
      <c r="D73" t="s">
        <v>295</v>
      </c>
      <c r="E73" t="s">
        <v>301</v>
      </c>
      <c r="F73" t="s">
        <v>9452</v>
      </c>
      <c r="G73" t="s">
        <v>9842</v>
      </c>
      <c r="H73" t="s">
        <v>9871</v>
      </c>
      <c r="I73" t="s">
        <v>295</v>
      </c>
      <c r="J73" t="s">
        <v>10075</v>
      </c>
      <c r="K73" t="s">
        <v>10076</v>
      </c>
      <c r="M73" t="s">
        <v>9846</v>
      </c>
      <c r="N73" t="s">
        <v>9847</v>
      </c>
      <c r="O73" t="s">
        <v>9854</v>
      </c>
      <c r="P73" t="s">
        <v>10077</v>
      </c>
      <c r="Q73" t="s">
        <v>10078</v>
      </c>
    </row>
    <row r="74" spans="1:17" x14ac:dyDescent="0.25">
      <c r="A74" t="s">
        <v>1186</v>
      </c>
      <c r="D74" t="s">
        <v>295</v>
      </c>
      <c r="E74" t="s">
        <v>1185</v>
      </c>
      <c r="F74" t="s">
        <v>9452</v>
      </c>
      <c r="G74" t="s">
        <v>9842</v>
      </c>
      <c r="H74" t="s">
        <v>10079</v>
      </c>
      <c r="I74" t="s">
        <v>295</v>
      </c>
      <c r="J74" t="s">
        <v>10080</v>
      </c>
      <c r="K74" t="s">
        <v>10081</v>
      </c>
      <c r="M74" t="s">
        <v>10082</v>
      </c>
      <c r="N74">
        <v>805</v>
      </c>
      <c r="O74" t="s">
        <v>9854</v>
      </c>
      <c r="P74" t="s">
        <v>10083</v>
      </c>
      <c r="Q74" t="s">
        <v>10084</v>
      </c>
    </row>
    <row r="75" spans="1:17" x14ac:dyDescent="0.25">
      <c r="A75" t="s">
        <v>4142</v>
      </c>
      <c r="D75" t="s">
        <v>295</v>
      </c>
      <c r="E75" t="s">
        <v>4141</v>
      </c>
      <c r="F75" t="s">
        <v>9452</v>
      </c>
      <c r="G75" t="s">
        <v>9842</v>
      </c>
      <c r="H75" t="s">
        <v>10085</v>
      </c>
      <c r="I75" t="s">
        <v>295</v>
      </c>
      <c r="J75" t="s">
        <v>10086</v>
      </c>
      <c r="K75" t="s">
        <v>10087</v>
      </c>
      <c r="M75" t="s">
        <v>10088</v>
      </c>
      <c r="N75">
        <v>94</v>
      </c>
      <c r="O75" t="s">
        <v>9854</v>
      </c>
      <c r="P75" t="s">
        <v>10089</v>
      </c>
      <c r="Q75" t="s">
        <v>10090</v>
      </c>
    </row>
    <row r="76" spans="1:17" x14ac:dyDescent="0.25">
      <c r="A76" t="s">
        <v>6459</v>
      </c>
      <c r="D76" t="s">
        <v>3326</v>
      </c>
      <c r="E76" t="s">
        <v>6458</v>
      </c>
      <c r="F76" t="s">
        <v>9455</v>
      </c>
      <c r="G76" t="s">
        <v>9842</v>
      </c>
      <c r="H76" t="s">
        <v>10091</v>
      </c>
      <c r="I76" t="s">
        <v>3326</v>
      </c>
      <c r="J76" t="s">
        <v>10092</v>
      </c>
      <c r="K76" t="s">
        <v>10093</v>
      </c>
      <c r="M76" t="s">
        <v>10094</v>
      </c>
      <c r="N76">
        <v>43</v>
      </c>
      <c r="O76" t="s">
        <v>9848</v>
      </c>
    </row>
    <row r="77" spans="1:17" x14ac:dyDescent="0.25">
      <c r="A77" t="s">
        <v>3325</v>
      </c>
      <c r="D77" t="s">
        <v>3326</v>
      </c>
      <c r="E77" t="s">
        <v>3324</v>
      </c>
      <c r="F77" t="s">
        <v>9455</v>
      </c>
      <c r="G77" t="s">
        <v>9842</v>
      </c>
      <c r="H77" t="s">
        <v>10095</v>
      </c>
      <c r="I77" t="s">
        <v>3326</v>
      </c>
      <c r="J77" t="s">
        <v>3324</v>
      </c>
      <c r="K77" t="s">
        <v>10096</v>
      </c>
      <c r="M77" t="s">
        <v>10097</v>
      </c>
      <c r="N77">
        <v>150</v>
      </c>
      <c r="O77" t="s">
        <v>9848</v>
      </c>
    </row>
    <row r="78" spans="1:17" x14ac:dyDescent="0.25">
      <c r="A78" t="s">
        <v>6501</v>
      </c>
      <c r="D78" t="s">
        <v>3326</v>
      </c>
      <c r="E78" t="s">
        <v>6500</v>
      </c>
      <c r="F78" t="s">
        <v>9455</v>
      </c>
      <c r="G78" t="s">
        <v>9842</v>
      </c>
      <c r="H78" t="s">
        <v>9890</v>
      </c>
      <c r="I78" t="s">
        <v>3326</v>
      </c>
      <c r="J78" t="s">
        <v>6500</v>
      </c>
      <c r="K78" t="s">
        <v>10098</v>
      </c>
      <c r="M78" t="s">
        <v>10094</v>
      </c>
      <c r="N78">
        <v>43</v>
      </c>
      <c r="O78" t="s">
        <v>9854</v>
      </c>
      <c r="P78" t="s">
        <v>10099</v>
      </c>
      <c r="Q78" t="s">
        <v>10100</v>
      </c>
    </row>
    <row r="79" spans="1:17" x14ac:dyDescent="0.25">
      <c r="A79" t="s">
        <v>2361</v>
      </c>
      <c r="D79" t="s">
        <v>569</v>
      </c>
      <c r="E79" t="s">
        <v>2360</v>
      </c>
      <c r="F79" t="s">
        <v>9456</v>
      </c>
      <c r="G79" t="s">
        <v>9849</v>
      </c>
      <c r="H79" t="s">
        <v>10101</v>
      </c>
      <c r="I79" t="s">
        <v>569</v>
      </c>
      <c r="J79" t="s">
        <v>10102</v>
      </c>
      <c r="K79" t="s">
        <v>10103</v>
      </c>
      <c r="L79" t="s">
        <v>10104</v>
      </c>
      <c r="M79" t="s">
        <v>9919</v>
      </c>
      <c r="N79">
        <v>1613</v>
      </c>
      <c r="P79" t="s">
        <v>10105</v>
      </c>
      <c r="Q79" t="s">
        <v>10106</v>
      </c>
    </row>
    <row r="80" spans="1:17" x14ac:dyDescent="0.25">
      <c r="A80" t="s">
        <v>568</v>
      </c>
      <c r="D80" t="s">
        <v>569</v>
      </c>
      <c r="E80" t="s">
        <v>567</v>
      </c>
      <c r="F80" t="s">
        <v>9456</v>
      </c>
      <c r="G80" t="s">
        <v>9849</v>
      </c>
      <c r="H80" t="s">
        <v>9858</v>
      </c>
      <c r="I80" t="s">
        <v>569</v>
      </c>
      <c r="J80" t="s">
        <v>10107</v>
      </c>
      <c r="K80" t="s">
        <v>10108</v>
      </c>
      <c r="M80" t="s">
        <v>9994</v>
      </c>
      <c r="N80">
        <v>1644</v>
      </c>
      <c r="O80" t="s">
        <v>9854</v>
      </c>
      <c r="P80" t="s">
        <v>10109</v>
      </c>
      <c r="Q80" t="s">
        <v>10110</v>
      </c>
    </row>
    <row r="81" spans="1:17" x14ac:dyDescent="0.25">
      <c r="A81" t="s">
        <v>1946</v>
      </c>
      <c r="D81" t="s">
        <v>569</v>
      </c>
      <c r="E81" t="s">
        <v>1945</v>
      </c>
      <c r="F81" t="s">
        <v>9456</v>
      </c>
      <c r="G81" t="s">
        <v>9849</v>
      </c>
      <c r="H81" t="s">
        <v>9890</v>
      </c>
      <c r="I81" t="s">
        <v>569</v>
      </c>
      <c r="J81" t="s">
        <v>10111</v>
      </c>
      <c r="K81" t="s">
        <v>10112</v>
      </c>
      <c r="L81" t="s">
        <v>2361</v>
      </c>
      <c r="M81" t="s">
        <v>10113</v>
      </c>
      <c r="N81">
        <v>189</v>
      </c>
      <c r="O81" t="s">
        <v>9854</v>
      </c>
      <c r="P81" t="s">
        <v>10114</v>
      </c>
      <c r="Q81" t="s">
        <v>10115</v>
      </c>
    </row>
    <row r="82" spans="1:17" x14ac:dyDescent="0.25">
      <c r="A82" t="s">
        <v>2353</v>
      </c>
      <c r="D82" t="s">
        <v>569</v>
      </c>
      <c r="E82" t="s">
        <v>2352</v>
      </c>
      <c r="F82" t="s">
        <v>9456</v>
      </c>
      <c r="G82" t="s">
        <v>9849</v>
      </c>
      <c r="H82" t="s">
        <v>10054</v>
      </c>
      <c r="I82" t="s">
        <v>569</v>
      </c>
      <c r="J82" t="s">
        <v>10116</v>
      </c>
      <c r="K82" t="s">
        <v>10117</v>
      </c>
      <c r="L82" t="s">
        <v>10118</v>
      </c>
      <c r="M82" t="s">
        <v>10058</v>
      </c>
      <c r="N82">
        <v>153</v>
      </c>
      <c r="O82" t="s">
        <v>9854</v>
      </c>
      <c r="P82" t="s">
        <v>10119</v>
      </c>
      <c r="Q82" t="s">
        <v>10120</v>
      </c>
    </row>
    <row r="83" spans="1:17" x14ac:dyDescent="0.25">
      <c r="A83" t="s">
        <v>311</v>
      </c>
      <c r="D83" t="s">
        <v>312</v>
      </c>
      <c r="E83" t="s">
        <v>310</v>
      </c>
      <c r="F83" t="s">
        <v>9457</v>
      </c>
      <c r="G83" t="s">
        <v>9849</v>
      </c>
      <c r="H83" t="s">
        <v>9885</v>
      </c>
      <c r="I83" t="s">
        <v>312</v>
      </c>
      <c r="J83" t="s">
        <v>10121</v>
      </c>
      <c r="K83" t="s">
        <v>10122</v>
      </c>
      <c r="M83" t="s">
        <v>9846</v>
      </c>
      <c r="N83" t="s">
        <v>9847</v>
      </c>
      <c r="O83" t="s">
        <v>9854</v>
      </c>
      <c r="P83" t="s">
        <v>10123</v>
      </c>
      <c r="Q83" t="s">
        <v>10124</v>
      </c>
    </row>
    <row r="84" spans="1:17" x14ac:dyDescent="0.25">
      <c r="A84" t="s">
        <v>1027</v>
      </c>
      <c r="D84" t="s">
        <v>312</v>
      </c>
      <c r="E84" t="s">
        <v>1026</v>
      </c>
      <c r="F84" t="s">
        <v>9457</v>
      </c>
      <c r="G84" t="s">
        <v>9849</v>
      </c>
      <c r="H84" t="s">
        <v>10125</v>
      </c>
      <c r="I84" t="s">
        <v>312</v>
      </c>
      <c r="J84" t="s">
        <v>10126</v>
      </c>
      <c r="K84" t="s">
        <v>10127</v>
      </c>
      <c r="M84" t="s">
        <v>9846</v>
      </c>
      <c r="N84" t="s">
        <v>9847</v>
      </c>
      <c r="O84" t="s">
        <v>9848</v>
      </c>
    </row>
    <row r="85" spans="1:17" x14ac:dyDescent="0.25">
      <c r="A85" t="s">
        <v>2249</v>
      </c>
      <c r="D85" t="s">
        <v>2241</v>
      </c>
      <c r="E85" t="s">
        <v>2248</v>
      </c>
      <c r="F85" t="s">
        <v>9460</v>
      </c>
      <c r="G85" t="s">
        <v>9849</v>
      </c>
      <c r="H85" t="s">
        <v>10128</v>
      </c>
      <c r="I85" t="s">
        <v>2241</v>
      </c>
      <c r="J85" t="s">
        <v>10129</v>
      </c>
      <c r="K85" t="s">
        <v>10130</v>
      </c>
      <c r="L85" t="s">
        <v>2240</v>
      </c>
      <c r="M85" t="s">
        <v>9846</v>
      </c>
      <c r="N85" t="s">
        <v>9847</v>
      </c>
      <c r="O85" t="s">
        <v>9848</v>
      </c>
    </row>
    <row r="86" spans="1:17" x14ac:dyDescent="0.25">
      <c r="A86" t="s">
        <v>2240</v>
      </c>
      <c r="D86" t="s">
        <v>2241</v>
      </c>
      <c r="E86" t="s">
        <v>2239</v>
      </c>
      <c r="F86" t="s">
        <v>9460</v>
      </c>
      <c r="G86" t="s">
        <v>9849</v>
      </c>
      <c r="H86" t="s">
        <v>10054</v>
      </c>
      <c r="I86" t="s">
        <v>2241</v>
      </c>
      <c r="J86" t="s">
        <v>10116</v>
      </c>
      <c r="K86" t="s">
        <v>10131</v>
      </c>
      <c r="L86" t="s">
        <v>10132</v>
      </c>
      <c r="M86" t="s">
        <v>10058</v>
      </c>
      <c r="N86">
        <v>153</v>
      </c>
      <c r="O86" t="s">
        <v>9854</v>
      </c>
      <c r="P86" t="s">
        <v>10133</v>
      </c>
      <c r="Q86" t="s">
        <v>10134</v>
      </c>
    </row>
    <row r="87" spans="1:17" x14ac:dyDescent="0.25">
      <c r="A87" t="s">
        <v>1144</v>
      </c>
      <c r="D87" t="s">
        <v>1145</v>
      </c>
      <c r="E87" t="s">
        <v>1143</v>
      </c>
      <c r="F87" t="s">
        <v>9461</v>
      </c>
      <c r="G87" t="s">
        <v>9842</v>
      </c>
      <c r="H87" t="s">
        <v>9885</v>
      </c>
      <c r="I87" t="s">
        <v>1145</v>
      </c>
      <c r="J87" t="s">
        <v>10135</v>
      </c>
      <c r="K87" t="s">
        <v>10136</v>
      </c>
      <c r="L87" t="s">
        <v>294</v>
      </c>
      <c r="M87" t="s">
        <v>10137</v>
      </c>
      <c r="N87">
        <v>888</v>
      </c>
      <c r="O87" t="s">
        <v>9848</v>
      </c>
    </row>
    <row r="88" spans="1:17" x14ac:dyDescent="0.25">
      <c r="A88" t="s">
        <v>870</v>
      </c>
      <c r="D88" t="s">
        <v>871</v>
      </c>
      <c r="E88" t="s">
        <v>869</v>
      </c>
      <c r="F88" t="s">
        <v>9462</v>
      </c>
      <c r="G88" t="s">
        <v>9849</v>
      </c>
      <c r="H88" t="s">
        <v>9850</v>
      </c>
      <c r="I88" t="s">
        <v>871</v>
      </c>
      <c r="J88" t="s">
        <v>10138</v>
      </c>
      <c r="K88" t="s">
        <v>10139</v>
      </c>
      <c r="M88" t="s">
        <v>10140</v>
      </c>
      <c r="N88">
        <v>1338</v>
      </c>
      <c r="O88" t="s">
        <v>9848</v>
      </c>
    </row>
    <row r="89" spans="1:17" x14ac:dyDescent="0.25">
      <c r="A89" t="s">
        <v>175</v>
      </c>
      <c r="D89" t="s">
        <v>176</v>
      </c>
      <c r="E89" t="s">
        <v>174</v>
      </c>
      <c r="F89" t="s">
        <v>9463</v>
      </c>
      <c r="G89" t="s">
        <v>9849</v>
      </c>
      <c r="H89" t="s">
        <v>9858</v>
      </c>
      <c r="I89" t="s">
        <v>176</v>
      </c>
      <c r="J89" t="s">
        <v>9881</v>
      </c>
      <c r="K89" t="s">
        <v>10141</v>
      </c>
      <c r="M89" t="s">
        <v>9846</v>
      </c>
      <c r="N89" t="s">
        <v>9847</v>
      </c>
      <c r="O89" t="s">
        <v>9848</v>
      </c>
    </row>
    <row r="90" spans="1:17" x14ac:dyDescent="0.25">
      <c r="A90" t="s">
        <v>184</v>
      </c>
      <c r="D90" t="s">
        <v>176</v>
      </c>
      <c r="E90" t="s">
        <v>183</v>
      </c>
      <c r="F90" t="s">
        <v>9463</v>
      </c>
      <c r="G90" t="s">
        <v>9849</v>
      </c>
      <c r="H90" t="s">
        <v>9871</v>
      </c>
      <c r="I90" t="s">
        <v>176</v>
      </c>
      <c r="J90" t="s">
        <v>413</v>
      </c>
      <c r="K90" t="s">
        <v>10142</v>
      </c>
      <c r="M90" t="s">
        <v>9846</v>
      </c>
      <c r="N90" t="s">
        <v>9847</v>
      </c>
      <c r="O90" t="s">
        <v>9854</v>
      </c>
      <c r="P90" t="s">
        <v>10143</v>
      </c>
      <c r="Q90" t="s">
        <v>10144</v>
      </c>
    </row>
    <row r="91" spans="1:17" x14ac:dyDescent="0.25">
      <c r="A91" t="s">
        <v>190</v>
      </c>
      <c r="D91" t="s">
        <v>176</v>
      </c>
      <c r="E91" t="s">
        <v>189</v>
      </c>
      <c r="F91" t="s">
        <v>9463</v>
      </c>
      <c r="G91" t="s">
        <v>9849</v>
      </c>
      <c r="H91" t="s">
        <v>9871</v>
      </c>
      <c r="I91" t="s">
        <v>176</v>
      </c>
      <c r="J91" t="s">
        <v>10145</v>
      </c>
      <c r="K91" t="s">
        <v>10146</v>
      </c>
      <c r="M91" t="s">
        <v>9846</v>
      </c>
      <c r="N91" t="s">
        <v>9847</v>
      </c>
      <c r="O91" t="s">
        <v>9854</v>
      </c>
      <c r="P91" t="s">
        <v>10147</v>
      </c>
      <c r="Q91" t="s">
        <v>10148</v>
      </c>
    </row>
    <row r="92" spans="1:17" x14ac:dyDescent="0.25">
      <c r="A92" t="s">
        <v>819</v>
      </c>
      <c r="D92" t="s">
        <v>176</v>
      </c>
      <c r="E92" t="s">
        <v>818</v>
      </c>
      <c r="F92" t="s">
        <v>9463</v>
      </c>
      <c r="G92" t="s">
        <v>9849</v>
      </c>
      <c r="H92" t="s">
        <v>9885</v>
      </c>
      <c r="I92" t="s">
        <v>176</v>
      </c>
      <c r="J92" t="s">
        <v>818</v>
      </c>
      <c r="K92" t="s">
        <v>10149</v>
      </c>
      <c r="M92" t="s">
        <v>9912</v>
      </c>
      <c r="N92">
        <v>1369</v>
      </c>
      <c r="O92" t="s">
        <v>9854</v>
      </c>
      <c r="P92" t="s">
        <v>10150</v>
      </c>
      <c r="Q92" t="s">
        <v>10151</v>
      </c>
    </row>
    <row r="93" spans="1:17" x14ac:dyDescent="0.25">
      <c r="A93" t="s">
        <v>734</v>
      </c>
      <c r="D93" t="s">
        <v>709</v>
      </c>
      <c r="E93" t="s">
        <v>733</v>
      </c>
      <c r="F93" t="s">
        <v>9464</v>
      </c>
      <c r="G93" t="s">
        <v>9849</v>
      </c>
      <c r="H93" t="s">
        <v>9870</v>
      </c>
      <c r="I93" t="s">
        <v>709</v>
      </c>
      <c r="J93" t="s">
        <v>9844</v>
      </c>
      <c r="K93" t="s">
        <v>10152</v>
      </c>
      <c r="L93" t="s">
        <v>10153</v>
      </c>
      <c r="M93" t="s">
        <v>9846</v>
      </c>
      <c r="N93" t="s">
        <v>9847</v>
      </c>
      <c r="O93" t="s">
        <v>9848</v>
      </c>
    </row>
    <row r="94" spans="1:17" x14ac:dyDescent="0.25">
      <c r="A94" t="s">
        <v>724</v>
      </c>
      <c r="D94" t="s">
        <v>709</v>
      </c>
      <c r="E94" t="s">
        <v>723</v>
      </c>
      <c r="F94" t="s">
        <v>9464</v>
      </c>
      <c r="G94" t="s">
        <v>9849</v>
      </c>
      <c r="H94" t="s">
        <v>10154</v>
      </c>
      <c r="I94" t="s">
        <v>709</v>
      </c>
      <c r="J94" t="s">
        <v>10155</v>
      </c>
      <c r="K94" t="s">
        <v>10156</v>
      </c>
      <c r="M94" t="s">
        <v>9846</v>
      </c>
      <c r="N94" t="s">
        <v>9847</v>
      </c>
      <c r="O94" t="s">
        <v>9854</v>
      </c>
      <c r="P94" t="s">
        <v>10157</v>
      </c>
      <c r="Q94" t="s">
        <v>10158</v>
      </c>
    </row>
    <row r="95" spans="1:17" x14ac:dyDescent="0.25">
      <c r="A95" t="s">
        <v>708</v>
      </c>
      <c r="D95" t="s">
        <v>709</v>
      </c>
      <c r="E95" t="s">
        <v>707</v>
      </c>
      <c r="F95" t="s">
        <v>9464</v>
      </c>
      <c r="G95" t="s">
        <v>9849</v>
      </c>
      <c r="H95" t="s">
        <v>9858</v>
      </c>
      <c r="I95" t="s">
        <v>709</v>
      </c>
      <c r="J95" t="s">
        <v>413</v>
      </c>
      <c r="K95" t="s">
        <v>10159</v>
      </c>
      <c r="L95" t="s">
        <v>819</v>
      </c>
      <c r="M95" t="s">
        <v>9846</v>
      </c>
      <c r="N95" t="s">
        <v>9847</v>
      </c>
      <c r="O95" t="s">
        <v>9854</v>
      </c>
      <c r="P95" t="s">
        <v>10160</v>
      </c>
      <c r="Q95" t="s">
        <v>10161</v>
      </c>
    </row>
    <row r="96" spans="1:17" x14ac:dyDescent="0.25">
      <c r="A96" t="s">
        <v>829</v>
      </c>
      <c r="D96" t="s">
        <v>709</v>
      </c>
      <c r="E96" t="s">
        <v>828</v>
      </c>
      <c r="F96" t="s">
        <v>9464</v>
      </c>
      <c r="G96" t="s">
        <v>9849</v>
      </c>
      <c r="H96" t="s">
        <v>10061</v>
      </c>
      <c r="I96" t="s">
        <v>709</v>
      </c>
      <c r="J96" t="s">
        <v>828</v>
      </c>
      <c r="K96" t="s">
        <v>10162</v>
      </c>
      <c r="L96" t="s">
        <v>819</v>
      </c>
      <c r="M96" t="s">
        <v>9912</v>
      </c>
      <c r="N96">
        <v>1369</v>
      </c>
      <c r="O96" t="s">
        <v>9854</v>
      </c>
      <c r="P96" t="s">
        <v>10163</v>
      </c>
      <c r="Q96" t="s">
        <v>10164</v>
      </c>
    </row>
    <row r="97" spans="1:17" x14ac:dyDescent="0.25">
      <c r="A97" t="s">
        <v>852</v>
      </c>
      <c r="D97" t="s">
        <v>709</v>
      </c>
      <c r="E97" t="s">
        <v>851</v>
      </c>
      <c r="F97" t="s">
        <v>9464</v>
      </c>
      <c r="G97" t="s">
        <v>9849</v>
      </c>
      <c r="H97" t="s">
        <v>9885</v>
      </c>
      <c r="I97" t="s">
        <v>709</v>
      </c>
      <c r="J97" t="s">
        <v>10165</v>
      </c>
      <c r="K97" t="s">
        <v>10166</v>
      </c>
      <c r="L97" t="s">
        <v>213</v>
      </c>
      <c r="M97" t="s">
        <v>10140</v>
      </c>
      <c r="N97">
        <v>1338</v>
      </c>
      <c r="O97" t="s">
        <v>9854</v>
      </c>
      <c r="P97" t="s">
        <v>10167</v>
      </c>
      <c r="Q97" t="s">
        <v>10168</v>
      </c>
    </row>
    <row r="98" spans="1:17" x14ac:dyDescent="0.25">
      <c r="A98" t="s">
        <v>1803</v>
      </c>
      <c r="D98" t="s">
        <v>1804</v>
      </c>
      <c r="E98" t="s">
        <v>1802</v>
      </c>
      <c r="F98" t="s">
        <v>9465</v>
      </c>
      <c r="G98" t="s">
        <v>9879</v>
      </c>
      <c r="H98" t="s">
        <v>9991</v>
      </c>
      <c r="I98" t="s">
        <v>1804</v>
      </c>
      <c r="J98" t="s">
        <v>10033</v>
      </c>
      <c r="K98" t="s">
        <v>10169</v>
      </c>
      <c r="M98" t="s">
        <v>9846</v>
      </c>
      <c r="N98" t="s">
        <v>9847</v>
      </c>
      <c r="O98" t="s">
        <v>9848</v>
      </c>
    </row>
    <row r="99" spans="1:17" x14ac:dyDescent="0.25">
      <c r="A99" t="s">
        <v>148</v>
      </c>
      <c r="D99" t="s">
        <v>149</v>
      </c>
      <c r="E99" t="s">
        <v>147</v>
      </c>
      <c r="F99" t="s">
        <v>9478</v>
      </c>
      <c r="G99" t="s">
        <v>9842</v>
      </c>
      <c r="H99" t="s">
        <v>9934</v>
      </c>
      <c r="I99" t="s">
        <v>149</v>
      </c>
      <c r="J99" t="s">
        <v>9844</v>
      </c>
      <c r="K99" t="s">
        <v>10170</v>
      </c>
      <c r="M99" t="s">
        <v>9846</v>
      </c>
      <c r="N99" t="s">
        <v>9847</v>
      </c>
      <c r="O99" t="s">
        <v>9848</v>
      </c>
    </row>
    <row r="100" spans="1:17" x14ac:dyDescent="0.25">
      <c r="A100" t="s">
        <v>533</v>
      </c>
      <c r="D100" t="s">
        <v>149</v>
      </c>
      <c r="E100" t="s">
        <v>532</v>
      </c>
      <c r="F100" t="s">
        <v>9478</v>
      </c>
      <c r="G100" t="s">
        <v>9842</v>
      </c>
      <c r="H100" t="s">
        <v>9871</v>
      </c>
      <c r="I100" t="s">
        <v>149</v>
      </c>
      <c r="J100" t="s">
        <v>10171</v>
      </c>
      <c r="K100" t="s">
        <v>10172</v>
      </c>
      <c r="M100" t="s">
        <v>10173</v>
      </c>
      <c r="N100">
        <v>1672</v>
      </c>
      <c r="O100" t="s">
        <v>9854</v>
      </c>
      <c r="P100" t="s">
        <v>10174</v>
      </c>
      <c r="Q100" t="s">
        <v>10175</v>
      </c>
    </row>
    <row r="101" spans="1:17" x14ac:dyDescent="0.25">
      <c r="A101" t="s">
        <v>1392</v>
      </c>
      <c r="D101" t="s">
        <v>149</v>
      </c>
      <c r="E101" t="s">
        <v>1391</v>
      </c>
      <c r="F101" t="s">
        <v>9478</v>
      </c>
      <c r="G101" t="s">
        <v>9842</v>
      </c>
      <c r="H101" t="s">
        <v>10095</v>
      </c>
      <c r="I101" t="s">
        <v>149</v>
      </c>
      <c r="J101" t="s">
        <v>10176</v>
      </c>
      <c r="K101" t="s">
        <v>10177</v>
      </c>
      <c r="L101" t="s">
        <v>148</v>
      </c>
      <c r="M101" t="s">
        <v>10178</v>
      </c>
      <c r="N101">
        <v>399</v>
      </c>
      <c r="O101" t="s">
        <v>9854</v>
      </c>
      <c r="P101" t="s">
        <v>10179</v>
      </c>
      <c r="Q101" t="s">
        <v>10180</v>
      </c>
    </row>
    <row r="102" spans="1:17" x14ac:dyDescent="0.25">
      <c r="A102" t="s">
        <v>3535</v>
      </c>
      <c r="D102" t="s">
        <v>3536</v>
      </c>
      <c r="E102" t="s">
        <v>3534</v>
      </c>
      <c r="F102" t="s">
        <v>9479</v>
      </c>
      <c r="G102" t="s">
        <v>9879</v>
      </c>
      <c r="H102" t="s">
        <v>9885</v>
      </c>
      <c r="I102" t="s">
        <v>3536</v>
      </c>
      <c r="J102" t="s">
        <v>9886</v>
      </c>
      <c r="K102" t="s">
        <v>10181</v>
      </c>
      <c r="L102" t="s">
        <v>2931</v>
      </c>
      <c r="M102" t="s">
        <v>9846</v>
      </c>
      <c r="N102" t="s">
        <v>9847</v>
      </c>
      <c r="O102" t="s">
        <v>9848</v>
      </c>
    </row>
    <row r="103" spans="1:17" x14ac:dyDescent="0.25">
      <c r="A103" t="s">
        <v>2871</v>
      </c>
      <c r="D103" t="s">
        <v>2872</v>
      </c>
      <c r="E103" t="s">
        <v>2870</v>
      </c>
      <c r="F103" t="s">
        <v>9480</v>
      </c>
      <c r="G103" t="s">
        <v>9879</v>
      </c>
      <c r="H103" t="s">
        <v>9885</v>
      </c>
      <c r="I103" t="s">
        <v>2872</v>
      </c>
      <c r="J103" t="s">
        <v>9886</v>
      </c>
      <c r="K103" t="s">
        <v>10182</v>
      </c>
      <c r="L103" t="s">
        <v>2931</v>
      </c>
      <c r="M103" t="s">
        <v>9846</v>
      </c>
      <c r="N103" t="s">
        <v>9847</v>
      </c>
      <c r="O103" t="s">
        <v>9848</v>
      </c>
    </row>
    <row r="104" spans="1:17" x14ac:dyDescent="0.25">
      <c r="A104" t="s">
        <v>1241</v>
      </c>
      <c r="D104" t="s">
        <v>599</v>
      </c>
      <c r="E104" t="s">
        <v>1240</v>
      </c>
      <c r="F104" t="s">
        <v>9481</v>
      </c>
      <c r="G104" t="s">
        <v>9842</v>
      </c>
      <c r="H104" t="s">
        <v>10183</v>
      </c>
      <c r="I104" t="s">
        <v>599</v>
      </c>
      <c r="J104" t="s">
        <v>9881</v>
      </c>
      <c r="K104" t="s">
        <v>10184</v>
      </c>
      <c r="M104" t="s">
        <v>9846</v>
      </c>
      <c r="N104" t="s">
        <v>9847</v>
      </c>
      <c r="O104" t="s">
        <v>9848</v>
      </c>
    </row>
    <row r="105" spans="1:17" x14ac:dyDescent="0.25">
      <c r="A105" t="s">
        <v>598</v>
      </c>
      <c r="D105" t="s">
        <v>599</v>
      </c>
      <c r="E105" t="s">
        <v>597</v>
      </c>
      <c r="F105" t="s">
        <v>9481</v>
      </c>
      <c r="G105" t="s">
        <v>9842</v>
      </c>
      <c r="H105" t="s">
        <v>10185</v>
      </c>
      <c r="I105" t="s">
        <v>599</v>
      </c>
      <c r="J105" t="s">
        <v>10186</v>
      </c>
      <c r="K105" t="s">
        <v>10187</v>
      </c>
      <c r="M105" t="s">
        <v>9846</v>
      </c>
      <c r="N105" t="s">
        <v>9847</v>
      </c>
      <c r="O105" t="s">
        <v>9854</v>
      </c>
      <c r="P105" t="s">
        <v>10188</v>
      </c>
      <c r="Q105" t="s">
        <v>10189</v>
      </c>
    </row>
    <row r="106" spans="1:17" x14ac:dyDescent="0.25">
      <c r="A106" t="s">
        <v>1985</v>
      </c>
      <c r="D106" t="s">
        <v>599</v>
      </c>
      <c r="E106" t="s">
        <v>1984</v>
      </c>
      <c r="F106" t="s">
        <v>9481</v>
      </c>
      <c r="G106" t="s">
        <v>9842</v>
      </c>
      <c r="H106" t="s">
        <v>10054</v>
      </c>
      <c r="I106" t="s">
        <v>599</v>
      </c>
      <c r="J106" t="s">
        <v>1984</v>
      </c>
      <c r="K106" t="s">
        <v>10190</v>
      </c>
      <c r="M106" t="s">
        <v>9988</v>
      </c>
      <c r="N106">
        <v>276</v>
      </c>
      <c r="O106" t="s">
        <v>9854</v>
      </c>
    </row>
    <row r="107" spans="1:17" x14ac:dyDescent="0.25">
      <c r="A107" t="s">
        <v>3574</v>
      </c>
      <c r="D107" t="s">
        <v>3575</v>
      </c>
      <c r="E107" t="s">
        <v>3573</v>
      </c>
      <c r="F107" t="s">
        <v>9484</v>
      </c>
      <c r="G107" t="s">
        <v>10191</v>
      </c>
      <c r="H107" t="s">
        <v>9965</v>
      </c>
      <c r="I107" t="s">
        <v>3575</v>
      </c>
      <c r="J107" t="s">
        <v>3573</v>
      </c>
      <c r="K107" t="s">
        <v>10192</v>
      </c>
      <c r="M107" t="s">
        <v>10193</v>
      </c>
      <c r="N107">
        <v>353</v>
      </c>
      <c r="O107" t="s">
        <v>9854</v>
      </c>
      <c r="P107" t="s">
        <v>10194</v>
      </c>
      <c r="Q107" t="s">
        <v>10195</v>
      </c>
    </row>
    <row r="108" spans="1:17" x14ac:dyDescent="0.25">
      <c r="A108" t="s">
        <v>1433</v>
      </c>
      <c r="D108" t="s">
        <v>1434</v>
      </c>
      <c r="E108" t="s">
        <v>1432</v>
      </c>
      <c r="F108" t="s">
        <v>9485</v>
      </c>
      <c r="G108" t="s">
        <v>9941</v>
      </c>
      <c r="H108" t="s">
        <v>9934</v>
      </c>
      <c r="I108" t="s">
        <v>1434</v>
      </c>
      <c r="J108" t="s">
        <v>9970</v>
      </c>
      <c r="K108" t="s">
        <v>10196</v>
      </c>
      <c r="L108" t="s">
        <v>10197</v>
      </c>
      <c r="M108" t="s">
        <v>9973</v>
      </c>
      <c r="N108">
        <v>549</v>
      </c>
      <c r="O108" t="s">
        <v>9854</v>
      </c>
      <c r="P108" t="s">
        <v>10198</v>
      </c>
      <c r="Q108" t="s">
        <v>10199</v>
      </c>
    </row>
    <row r="109" spans="1:17" x14ac:dyDescent="0.25">
      <c r="A109" t="s">
        <v>43</v>
      </c>
      <c r="D109" t="s">
        <v>44</v>
      </c>
      <c r="E109" t="s">
        <v>42</v>
      </c>
      <c r="F109" t="s">
        <v>9486</v>
      </c>
      <c r="G109" t="s">
        <v>9842</v>
      </c>
      <c r="H109" t="s">
        <v>10200</v>
      </c>
      <c r="I109" t="s">
        <v>44</v>
      </c>
      <c r="J109" t="s">
        <v>9844</v>
      </c>
      <c r="K109" t="s">
        <v>10201</v>
      </c>
      <c r="M109" t="s">
        <v>9846</v>
      </c>
      <c r="N109" t="s">
        <v>9847</v>
      </c>
      <c r="O109" t="s">
        <v>9848</v>
      </c>
    </row>
    <row r="110" spans="1:17" x14ac:dyDescent="0.25">
      <c r="A110" t="s">
        <v>158</v>
      </c>
      <c r="D110" t="s">
        <v>159</v>
      </c>
      <c r="E110" t="s">
        <v>157</v>
      </c>
      <c r="F110" t="s">
        <v>9491</v>
      </c>
      <c r="G110" t="s">
        <v>9857</v>
      </c>
      <c r="H110" t="s">
        <v>10006</v>
      </c>
      <c r="I110" t="s">
        <v>159</v>
      </c>
      <c r="J110" t="s">
        <v>9871</v>
      </c>
      <c r="K110" t="s">
        <v>10202</v>
      </c>
      <c r="M110" t="s">
        <v>9846</v>
      </c>
      <c r="N110" t="s">
        <v>9847</v>
      </c>
      <c r="O110" t="s">
        <v>9848</v>
      </c>
    </row>
    <row r="111" spans="1:17" x14ac:dyDescent="0.25">
      <c r="A111" t="s">
        <v>558</v>
      </c>
      <c r="D111" t="s">
        <v>559</v>
      </c>
      <c r="E111" t="s">
        <v>557</v>
      </c>
      <c r="F111" t="s">
        <v>10203</v>
      </c>
      <c r="G111" t="s">
        <v>10204</v>
      </c>
      <c r="I111" t="s">
        <v>709</v>
      </c>
      <c r="J111" t="s">
        <v>557</v>
      </c>
      <c r="K111" t="s">
        <v>10205</v>
      </c>
      <c r="M111" t="s">
        <v>9994</v>
      </c>
      <c r="N111">
        <v>1644</v>
      </c>
      <c r="P111" t="s">
        <v>10206</v>
      </c>
      <c r="Q111" t="s">
        <v>10207</v>
      </c>
    </row>
    <row r="112" spans="1:17" x14ac:dyDescent="0.25">
      <c r="A112" t="s">
        <v>651</v>
      </c>
      <c r="D112" t="s">
        <v>652</v>
      </c>
      <c r="E112" t="s">
        <v>650</v>
      </c>
      <c r="F112" t="s">
        <v>10208</v>
      </c>
      <c r="G112" t="s">
        <v>10209</v>
      </c>
      <c r="I112" t="s">
        <v>2932</v>
      </c>
      <c r="J112" t="s">
        <v>650</v>
      </c>
      <c r="K112" t="s">
        <v>10210</v>
      </c>
      <c r="M112" t="s">
        <v>9919</v>
      </c>
      <c r="N112">
        <v>1613</v>
      </c>
      <c r="P112" t="s">
        <v>10211</v>
      </c>
      <c r="Q112" t="s">
        <v>10212</v>
      </c>
    </row>
    <row r="113" spans="1:17" x14ac:dyDescent="0.25">
      <c r="A113" t="s">
        <v>611</v>
      </c>
      <c r="D113" t="s">
        <v>612</v>
      </c>
      <c r="E113" t="s">
        <v>610</v>
      </c>
      <c r="F113" t="s">
        <v>10213</v>
      </c>
      <c r="G113" t="s">
        <v>10214</v>
      </c>
      <c r="I113" t="s">
        <v>580</v>
      </c>
      <c r="J113" t="s">
        <v>610</v>
      </c>
      <c r="K113" t="s">
        <v>10215</v>
      </c>
      <c r="M113" t="s">
        <v>9919</v>
      </c>
      <c r="N113">
        <v>1613</v>
      </c>
    </row>
    <row r="114" spans="1:17" x14ac:dyDescent="0.25">
      <c r="A114" t="s">
        <v>682</v>
      </c>
      <c r="D114" t="s">
        <v>683</v>
      </c>
      <c r="E114" t="s">
        <v>681</v>
      </c>
      <c r="F114" t="s">
        <v>10216</v>
      </c>
      <c r="G114" t="s">
        <v>10217</v>
      </c>
      <c r="I114" t="s">
        <v>76</v>
      </c>
      <c r="J114" t="s">
        <v>681</v>
      </c>
      <c r="K114" t="s">
        <v>10218</v>
      </c>
      <c r="M114" t="s">
        <v>10219</v>
      </c>
      <c r="N114">
        <v>1583</v>
      </c>
      <c r="P114" t="s">
        <v>10220</v>
      </c>
      <c r="Q114" t="s">
        <v>10221</v>
      </c>
    </row>
    <row r="115" spans="1:17" x14ac:dyDescent="0.25">
      <c r="A115" t="s">
        <v>670</v>
      </c>
      <c r="D115" t="s">
        <v>671</v>
      </c>
      <c r="E115" t="s">
        <v>669</v>
      </c>
      <c r="F115" t="s">
        <v>10222</v>
      </c>
      <c r="G115" t="s">
        <v>10223</v>
      </c>
      <c r="I115" t="s">
        <v>457</v>
      </c>
      <c r="J115" t="s">
        <v>669</v>
      </c>
      <c r="K115" t="s">
        <v>10224</v>
      </c>
      <c r="M115" t="s">
        <v>10219</v>
      </c>
      <c r="N115">
        <v>1583</v>
      </c>
      <c r="P115" t="s">
        <v>10225</v>
      </c>
      <c r="Q115" t="s">
        <v>10226</v>
      </c>
    </row>
    <row r="116" spans="1:17" x14ac:dyDescent="0.25">
      <c r="A116" t="s">
        <v>1480</v>
      </c>
      <c r="D116" t="s">
        <v>1481</v>
      </c>
      <c r="E116" t="s">
        <v>1479</v>
      </c>
      <c r="F116" t="s">
        <v>10227</v>
      </c>
      <c r="G116" t="s">
        <v>10228</v>
      </c>
      <c r="I116" t="s">
        <v>338</v>
      </c>
      <c r="J116" t="s">
        <v>1479</v>
      </c>
      <c r="K116" t="s">
        <v>10229</v>
      </c>
      <c r="M116" t="s">
        <v>9919</v>
      </c>
      <c r="N116">
        <v>1613</v>
      </c>
    </row>
    <row r="117" spans="1:17" x14ac:dyDescent="0.25">
      <c r="A117" t="s">
        <v>1495</v>
      </c>
      <c r="D117" t="s">
        <v>1496</v>
      </c>
      <c r="E117" t="s">
        <v>1494</v>
      </c>
      <c r="F117" t="s">
        <v>10230</v>
      </c>
      <c r="G117" t="s">
        <v>10231</v>
      </c>
      <c r="I117" t="s">
        <v>338</v>
      </c>
      <c r="J117" t="s">
        <v>1494</v>
      </c>
      <c r="K117" t="s">
        <v>10232</v>
      </c>
      <c r="M117" t="s">
        <v>9919</v>
      </c>
      <c r="N117">
        <v>1613</v>
      </c>
    </row>
    <row r="118" spans="1:17" x14ac:dyDescent="0.25">
      <c r="A118" t="s">
        <v>657</v>
      </c>
      <c r="D118" t="s">
        <v>658</v>
      </c>
      <c r="E118" t="s">
        <v>656</v>
      </c>
      <c r="F118" t="s">
        <v>10233</v>
      </c>
      <c r="G118" t="s">
        <v>10214</v>
      </c>
      <c r="I118" t="s">
        <v>122</v>
      </c>
      <c r="J118" t="s">
        <v>656</v>
      </c>
      <c r="K118" t="s">
        <v>10234</v>
      </c>
      <c r="M118" t="s">
        <v>9919</v>
      </c>
      <c r="N118">
        <v>1613</v>
      </c>
    </row>
    <row r="119" spans="1:17" x14ac:dyDescent="0.25">
      <c r="A119" t="s">
        <v>1903</v>
      </c>
      <c r="D119" t="s">
        <v>1904</v>
      </c>
      <c r="E119" t="s">
        <v>1902</v>
      </c>
      <c r="F119" t="s">
        <v>10235</v>
      </c>
      <c r="G119" t="s">
        <v>10236</v>
      </c>
      <c r="I119" t="s">
        <v>9431</v>
      </c>
      <c r="J119" t="s">
        <v>1902</v>
      </c>
      <c r="K119" t="s">
        <v>10237</v>
      </c>
      <c r="M119" t="s">
        <v>10238</v>
      </c>
      <c r="N119">
        <v>1307</v>
      </c>
      <c r="P119" t="s">
        <v>10239</v>
      </c>
      <c r="Q119" t="s">
        <v>10240</v>
      </c>
    </row>
    <row r="120" spans="1:17" x14ac:dyDescent="0.25">
      <c r="A120" t="s">
        <v>1080</v>
      </c>
      <c r="D120" t="s">
        <v>1081</v>
      </c>
      <c r="E120" t="s">
        <v>1079</v>
      </c>
      <c r="F120" t="s">
        <v>10241</v>
      </c>
      <c r="G120" t="s">
        <v>10242</v>
      </c>
      <c r="I120" t="s">
        <v>1061</v>
      </c>
      <c r="J120" t="s">
        <v>10243</v>
      </c>
      <c r="K120" t="s">
        <v>10244</v>
      </c>
      <c r="M120" t="s">
        <v>10245</v>
      </c>
      <c r="N120">
        <v>1036</v>
      </c>
    </row>
    <row r="121" spans="1:17" x14ac:dyDescent="0.25">
      <c r="A121" t="s">
        <v>1280</v>
      </c>
      <c r="D121" t="s">
        <v>1281</v>
      </c>
      <c r="E121" t="s">
        <v>1279</v>
      </c>
      <c r="F121" t="s">
        <v>10246</v>
      </c>
      <c r="G121" t="s">
        <v>10247</v>
      </c>
      <c r="H121" t="s">
        <v>9850</v>
      </c>
      <c r="I121" t="s">
        <v>1173</v>
      </c>
      <c r="J121" t="s">
        <v>1279</v>
      </c>
      <c r="K121" t="s">
        <v>10248</v>
      </c>
      <c r="L121" t="s">
        <v>10249</v>
      </c>
      <c r="M121" t="s">
        <v>10250</v>
      </c>
      <c r="N121">
        <v>547</v>
      </c>
      <c r="P121" t="s">
        <v>10251</v>
      </c>
      <c r="Q121" t="s">
        <v>10252</v>
      </c>
    </row>
    <row r="122" spans="1:17" x14ac:dyDescent="0.25">
      <c r="A122" t="s">
        <v>4070</v>
      </c>
      <c r="D122" t="s">
        <v>4071</v>
      </c>
      <c r="E122" t="s">
        <v>4069</v>
      </c>
      <c r="F122" t="s">
        <v>10253</v>
      </c>
      <c r="G122" t="s">
        <v>10242</v>
      </c>
      <c r="H122" t="s">
        <v>9965</v>
      </c>
      <c r="I122" t="s">
        <v>457</v>
      </c>
      <c r="J122" t="s">
        <v>10254</v>
      </c>
      <c r="K122" t="s">
        <v>10255</v>
      </c>
      <c r="L122" t="s">
        <v>10256</v>
      </c>
      <c r="M122" t="s">
        <v>10257</v>
      </c>
      <c r="N122">
        <v>205</v>
      </c>
      <c r="O122" t="s">
        <v>9854</v>
      </c>
      <c r="P122" t="s">
        <v>10258</v>
      </c>
      <c r="Q122" t="s">
        <v>10259</v>
      </c>
    </row>
    <row r="123" spans="1:17" x14ac:dyDescent="0.25">
      <c r="A123" t="s">
        <v>1443</v>
      </c>
      <c r="D123" t="s">
        <v>1444</v>
      </c>
      <c r="E123" t="s">
        <v>1442</v>
      </c>
      <c r="F123" t="s">
        <v>9496</v>
      </c>
      <c r="G123" t="s">
        <v>9941</v>
      </c>
      <c r="H123" t="s">
        <v>9858</v>
      </c>
      <c r="I123" t="s">
        <v>1444</v>
      </c>
      <c r="J123" t="s">
        <v>9970</v>
      </c>
      <c r="K123" t="s">
        <v>10260</v>
      </c>
      <c r="L123" t="s">
        <v>10261</v>
      </c>
      <c r="M123" t="s">
        <v>10262</v>
      </c>
      <c r="N123">
        <v>540</v>
      </c>
      <c r="O123" t="s">
        <v>9854</v>
      </c>
      <c r="P123" t="s">
        <v>10263</v>
      </c>
      <c r="Q123" t="s">
        <v>10264</v>
      </c>
    </row>
    <row r="124" spans="1:17" x14ac:dyDescent="0.25">
      <c r="A124" t="s">
        <v>8984</v>
      </c>
      <c r="D124" t="s">
        <v>8985</v>
      </c>
      <c r="E124" t="s">
        <v>8983</v>
      </c>
      <c r="F124" t="s">
        <v>9497</v>
      </c>
      <c r="G124" t="s">
        <v>9941</v>
      </c>
      <c r="H124" t="s">
        <v>9858</v>
      </c>
      <c r="I124" t="s">
        <v>8985</v>
      </c>
      <c r="J124" t="s">
        <v>9970</v>
      </c>
      <c r="K124" t="s">
        <v>10265</v>
      </c>
      <c r="M124" t="s">
        <v>10266</v>
      </c>
      <c r="N124">
        <v>10</v>
      </c>
      <c r="O124" t="s">
        <v>9848</v>
      </c>
    </row>
    <row r="125" spans="1:17" x14ac:dyDescent="0.25">
      <c r="A125" t="s">
        <v>392</v>
      </c>
      <c r="D125" t="s">
        <v>393</v>
      </c>
      <c r="E125" t="s">
        <v>391</v>
      </c>
      <c r="F125" t="s">
        <v>9498</v>
      </c>
      <c r="G125" t="s">
        <v>9849</v>
      </c>
      <c r="H125" t="s">
        <v>9885</v>
      </c>
      <c r="I125" t="s">
        <v>393</v>
      </c>
      <c r="J125" t="s">
        <v>10267</v>
      </c>
      <c r="K125" t="s">
        <v>10268</v>
      </c>
      <c r="L125" t="s">
        <v>10269</v>
      </c>
      <c r="M125" t="s">
        <v>9846</v>
      </c>
      <c r="N125" t="s">
        <v>9847</v>
      </c>
      <c r="O125" t="s">
        <v>9848</v>
      </c>
    </row>
    <row r="126" spans="1:17" x14ac:dyDescent="0.25">
      <c r="A126" t="s">
        <v>409</v>
      </c>
      <c r="D126" t="s">
        <v>410</v>
      </c>
      <c r="E126" t="s">
        <v>408</v>
      </c>
      <c r="F126" t="s">
        <v>9501</v>
      </c>
      <c r="G126" t="s">
        <v>9849</v>
      </c>
      <c r="H126" t="s">
        <v>10270</v>
      </c>
      <c r="I126" t="s">
        <v>410</v>
      </c>
      <c r="J126" t="s">
        <v>9844</v>
      </c>
      <c r="K126" t="s">
        <v>10271</v>
      </c>
      <c r="M126" t="s">
        <v>9846</v>
      </c>
      <c r="N126" t="s">
        <v>9847</v>
      </c>
      <c r="O126" t="s">
        <v>9848</v>
      </c>
    </row>
    <row r="127" spans="1:17" x14ac:dyDescent="0.25">
      <c r="A127" t="s">
        <v>875</v>
      </c>
      <c r="D127" t="s">
        <v>410</v>
      </c>
      <c r="E127" t="s">
        <v>874</v>
      </c>
      <c r="F127" t="s">
        <v>9501</v>
      </c>
      <c r="G127" t="s">
        <v>9849</v>
      </c>
      <c r="H127" t="s">
        <v>9885</v>
      </c>
      <c r="I127" t="s">
        <v>410</v>
      </c>
      <c r="J127" t="s">
        <v>10267</v>
      </c>
      <c r="K127" t="s">
        <v>10272</v>
      </c>
      <c r="L127" t="s">
        <v>10273</v>
      </c>
      <c r="M127" t="s">
        <v>10140</v>
      </c>
      <c r="N127">
        <v>1338</v>
      </c>
      <c r="O127" t="s">
        <v>9854</v>
      </c>
      <c r="P127" t="s">
        <v>10274</v>
      </c>
      <c r="Q127" t="s">
        <v>10275</v>
      </c>
    </row>
    <row r="128" spans="1:17" x14ac:dyDescent="0.25">
      <c r="A128" t="s">
        <v>1151</v>
      </c>
      <c r="D128" t="s">
        <v>410</v>
      </c>
      <c r="E128" t="s">
        <v>1150</v>
      </c>
      <c r="F128" t="s">
        <v>9501</v>
      </c>
      <c r="G128" t="s">
        <v>9849</v>
      </c>
      <c r="H128" t="s">
        <v>10154</v>
      </c>
      <c r="I128" t="s">
        <v>410</v>
      </c>
      <c r="J128" t="s">
        <v>1150</v>
      </c>
      <c r="K128" t="s">
        <v>10276</v>
      </c>
      <c r="M128" t="s">
        <v>10277</v>
      </c>
      <c r="N128">
        <v>856</v>
      </c>
      <c r="O128" t="s">
        <v>9854</v>
      </c>
      <c r="P128" t="s">
        <v>10278</v>
      </c>
      <c r="Q128" t="s">
        <v>10279</v>
      </c>
    </row>
    <row r="129" spans="1:17" x14ac:dyDescent="0.25">
      <c r="A129" t="s">
        <v>31</v>
      </c>
      <c r="D129" t="s">
        <v>32</v>
      </c>
      <c r="E129" t="s">
        <v>30</v>
      </c>
      <c r="F129" t="s">
        <v>9502</v>
      </c>
      <c r="G129" t="s">
        <v>9849</v>
      </c>
      <c r="H129" t="s">
        <v>9850</v>
      </c>
      <c r="I129" t="s">
        <v>32</v>
      </c>
      <c r="J129" t="s">
        <v>9850</v>
      </c>
      <c r="K129" t="s">
        <v>10280</v>
      </c>
      <c r="M129" t="s">
        <v>9846</v>
      </c>
      <c r="N129" t="s">
        <v>9847</v>
      </c>
      <c r="O129" t="s">
        <v>9848</v>
      </c>
    </row>
    <row r="130" spans="1:17" x14ac:dyDescent="0.25">
      <c r="A130" t="s">
        <v>3703</v>
      </c>
      <c r="D130" t="s">
        <v>3704</v>
      </c>
      <c r="E130" t="s">
        <v>3702</v>
      </c>
      <c r="F130" t="s">
        <v>9509</v>
      </c>
      <c r="G130" t="s">
        <v>9879</v>
      </c>
      <c r="H130" t="s">
        <v>10281</v>
      </c>
      <c r="I130" t="s">
        <v>3704</v>
      </c>
      <c r="J130" t="s">
        <v>9844</v>
      </c>
      <c r="K130" t="s">
        <v>10282</v>
      </c>
      <c r="M130" t="s">
        <v>9846</v>
      </c>
      <c r="N130" t="s">
        <v>9847</v>
      </c>
      <c r="O130" t="s">
        <v>9848</v>
      </c>
    </row>
    <row r="131" spans="1:17" x14ac:dyDescent="0.25">
      <c r="A131" t="s">
        <v>97</v>
      </c>
      <c r="D131" t="s">
        <v>98</v>
      </c>
      <c r="E131" t="s">
        <v>96</v>
      </c>
      <c r="F131" t="s">
        <v>9510</v>
      </c>
      <c r="G131" t="s">
        <v>9849</v>
      </c>
      <c r="H131" t="s">
        <v>10283</v>
      </c>
      <c r="I131" t="s">
        <v>98</v>
      </c>
      <c r="J131" t="s">
        <v>9844</v>
      </c>
      <c r="K131" t="s">
        <v>10284</v>
      </c>
      <c r="L131" t="s">
        <v>10285</v>
      </c>
      <c r="M131" t="s">
        <v>9846</v>
      </c>
      <c r="N131" t="s">
        <v>9847</v>
      </c>
      <c r="O131" t="s">
        <v>9848</v>
      </c>
    </row>
    <row r="132" spans="1:17" x14ac:dyDescent="0.25">
      <c r="A132" t="s">
        <v>638</v>
      </c>
      <c r="D132" t="s">
        <v>98</v>
      </c>
      <c r="E132" t="s">
        <v>637</v>
      </c>
      <c r="F132" t="s">
        <v>9510</v>
      </c>
      <c r="G132" t="s">
        <v>9849</v>
      </c>
      <c r="H132" t="s">
        <v>9885</v>
      </c>
      <c r="I132" t="s">
        <v>98</v>
      </c>
      <c r="J132" t="s">
        <v>9922</v>
      </c>
      <c r="K132" t="s">
        <v>10286</v>
      </c>
      <c r="L132" t="s">
        <v>10287</v>
      </c>
      <c r="M132" t="s">
        <v>9919</v>
      </c>
      <c r="N132">
        <v>1613</v>
      </c>
      <c r="O132" t="s">
        <v>9854</v>
      </c>
      <c r="P132" t="s">
        <v>10288</v>
      </c>
      <c r="Q132" t="s">
        <v>10289</v>
      </c>
    </row>
    <row r="133" spans="1:17" x14ac:dyDescent="0.25">
      <c r="A133" t="s">
        <v>317</v>
      </c>
      <c r="D133" t="s">
        <v>318</v>
      </c>
      <c r="E133" t="s">
        <v>316</v>
      </c>
      <c r="F133" t="s">
        <v>9513</v>
      </c>
      <c r="G133" t="s">
        <v>9849</v>
      </c>
      <c r="H133" t="s">
        <v>10290</v>
      </c>
      <c r="I133" t="s">
        <v>318</v>
      </c>
      <c r="J133" t="s">
        <v>9844</v>
      </c>
      <c r="K133" t="s">
        <v>10291</v>
      </c>
      <c r="L133" t="s">
        <v>10292</v>
      </c>
      <c r="M133" t="s">
        <v>9846</v>
      </c>
      <c r="N133" t="s">
        <v>9847</v>
      </c>
      <c r="O133" t="s">
        <v>9848</v>
      </c>
    </row>
    <row r="134" spans="1:17" x14ac:dyDescent="0.25">
      <c r="A134" t="s">
        <v>1453</v>
      </c>
      <c r="D134" t="s">
        <v>1454</v>
      </c>
      <c r="E134" t="s">
        <v>1452</v>
      </c>
      <c r="F134" t="s">
        <v>9518</v>
      </c>
      <c r="G134" t="s">
        <v>9941</v>
      </c>
      <c r="H134" t="s">
        <v>9934</v>
      </c>
      <c r="I134" t="s">
        <v>1454</v>
      </c>
      <c r="J134" t="s">
        <v>9970</v>
      </c>
      <c r="K134" t="s">
        <v>10293</v>
      </c>
      <c r="L134" t="s">
        <v>10294</v>
      </c>
      <c r="M134" t="s">
        <v>10295</v>
      </c>
      <c r="N134">
        <v>542</v>
      </c>
      <c r="O134" t="s">
        <v>9854</v>
      </c>
      <c r="P134" t="s">
        <v>10296</v>
      </c>
      <c r="Q134" t="s">
        <v>10297</v>
      </c>
    </row>
    <row r="135" spans="1:17" x14ac:dyDescent="0.25">
      <c r="A135" t="s">
        <v>884</v>
      </c>
      <c r="D135" t="s">
        <v>885</v>
      </c>
      <c r="E135" t="s">
        <v>883</v>
      </c>
      <c r="F135" t="s">
        <v>9523</v>
      </c>
      <c r="G135" t="s">
        <v>9849</v>
      </c>
      <c r="H135" t="s">
        <v>9850</v>
      </c>
      <c r="I135" t="s">
        <v>885</v>
      </c>
      <c r="J135" t="s">
        <v>10138</v>
      </c>
      <c r="K135" t="s">
        <v>10298</v>
      </c>
      <c r="M135" t="s">
        <v>10299</v>
      </c>
      <c r="N135">
        <v>1023</v>
      </c>
      <c r="O135" t="s">
        <v>9848</v>
      </c>
    </row>
    <row r="136" spans="1:17" x14ac:dyDescent="0.25">
      <c r="A136" t="s">
        <v>75</v>
      </c>
      <c r="D136" t="s">
        <v>76</v>
      </c>
      <c r="E136" t="s">
        <v>74</v>
      </c>
      <c r="F136" t="s">
        <v>9526</v>
      </c>
      <c r="G136" t="s">
        <v>9857</v>
      </c>
      <c r="H136" t="s">
        <v>9870</v>
      </c>
      <c r="I136" t="s">
        <v>76</v>
      </c>
      <c r="J136" t="s">
        <v>9871</v>
      </c>
      <c r="K136" t="s">
        <v>10300</v>
      </c>
      <c r="M136" t="s">
        <v>9846</v>
      </c>
      <c r="N136" t="s">
        <v>9847</v>
      </c>
      <c r="O136" t="s">
        <v>9848</v>
      </c>
    </row>
    <row r="137" spans="1:17" x14ac:dyDescent="0.25">
      <c r="A137" t="s">
        <v>3985</v>
      </c>
      <c r="D137" t="s">
        <v>76</v>
      </c>
      <c r="E137" t="s">
        <v>3984</v>
      </c>
      <c r="F137" t="s">
        <v>9526</v>
      </c>
      <c r="G137" t="s">
        <v>9857</v>
      </c>
      <c r="H137" t="s">
        <v>9965</v>
      </c>
      <c r="I137" t="s">
        <v>76</v>
      </c>
      <c r="J137" t="s">
        <v>10301</v>
      </c>
      <c r="K137" t="s">
        <v>10302</v>
      </c>
      <c r="L137" t="s">
        <v>4032</v>
      </c>
      <c r="M137" t="s">
        <v>10257</v>
      </c>
      <c r="N137">
        <v>205</v>
      </c>
      <c r="O137" t="s">
        <v>9854</v>
      </c>
      <c r="P137" t="s">
        <v>10303</v>
      </c>
      <c r="Q137" t="s">
        <v>10304</v>
      </c>
    </row>
    <row r="138" spans="1:17" x14ac:dyDescent="0.25">
      <c r="A138" t="s">
        <v>1089</v>
      </c>
      <c r="D138" t="s">
        <v>415</v>
      </c>
      <c r="E138" t="s">
        <v>1088</v>
      </c>
      <c r="F138" t="s">
        <v>9527</v>
      </c>
      <c r="G138" t="s">
        <v>9849</v>
      </c>
      <c r="H138" t="s">
        <v>9858</v>
      </c>
      <c r="I138" t="s">
        <v>415</v>
      </c>
      <c r="J138" t="s">
        <v>9844</v>
      </c>
      <c r="K138" t="s">
        <v>10305</v>
      </c>
      <c r="M138" t="s">
        <v>9846</v>
      </c>
      <c r="N138" t="s">
        <v>9847</v>
      </c>
      <c r="O138" t="s">
        <v>9848</v>
      </c>
    </row>
    <row r="139" spans="1:17" x14ac:dyDescent="0.25">
      <c r="A139" t="s">
        <v>414</v>
      </c>
      <c r="D139" t="s">
        <v>415</v>
      </c>
      <c r="E139" t="s">
        <v>413</v>
      </c>
      <c r="F139" t="s">
        <v>9527</v>
      </c>
      <c r="G139" t="s">
        <v>9849</v>
      </c>
      <c r="H139" t="s">
        <v>9871</v>
      </c>
      <c r="I139" t="s">
        <v>415</v>
      </c>
      <c r="J139" t="s">
        <v>10306</v>
      </c>
      <c r="K139" t="s">
        <v>10307</v>
      </c>
      <c r="L139" t="s">
        <v>10308</v>
      </c>
      <c r="M139" t="s">
        <v>9846</v>
      </c>
      <c r="N139" t="s">
        <v>9847</v>
      </c>
      <c r="O139" t="s">
        <v>9854</v>
      </c>
      <c r="P139" t="s">
        <v>10309</v>
      </c>
      <c r="Q139" t="s">
        <v>10310</v>
      </c>
    </row>
    <row r="140" spans="1:17" x14ac:dyDescent="0.25">
      <c r="A140" t="s">
        <v>424</v>
      </c>
      <c r="D140" t="s">
        <v>415</v>
      </c>
      <c r="E140" t="s">
        <v>423</v>
      </c>
      <c r="F140" t="s">
        <v>9527</v>
      </c>
      <c r="G140" t="s">
        <v>9849</v>
      </c>
      <c r="H140" t="s">
        <v>9885</v>
      </c>
      <c r="I140" t="s">
        <v>415</v>
      </c>
      <c r="J140" t="s">
        <v>9905</v>
      </c>
      <c r="K140" t="s">
        <v>10311</v>
      </c>
      <c r="M140" t="s">
        <v>9846</v>
      </c>
      <c r="N140" t="s">
        <v>9847</v>
      </c>
      <c r="O140" t="s">
        <v>9854</v>
      </c>
      <c r="P140" t="s">
        <v>10312</v>
      </c>
      <c r="Q140" t="s">
        <v>10313</v>
      </c>
    </row>
    <row r="141" spans="1:17" x14ac:dyDescent="0.25">
      <c r="A141" t="s">
        <v>436</v>
      </c>
      <c r="D141" t="s">
        <v>415</v>
      </c>
      <c r="E141" t="s">
        <v>435</v>
      </c>
      <c r="F141" t="s">
        <v>9527</v>
      </c>
      <c r="G141" t="s">
        <v>9849</v>
      </c>
      <c r="H141" t="s">
        <v>9885</v>
      </c>
      <c r="I141" t="s">
        <v>415</v>
      </c>
      <c r="J141" t="s">
        <v>10314</v>
      </c>
      <c r="K141" t="s">
        <v>10315</v>
      </c>
      <c r="M141" t="s">
        <v>9846</v>
      </c>
      <c r="N141" t="s">
        <v>9847</v>
      </c>
      <c r="O141" t="s">
        <v>9854</v>
      </c>
      <c r="P141" t="s">
        <v>10316</v>
      </c>
      <c r="Q141" t="s">
        <v>10317</v>
      </c>
    </row>
    <row r="142" spans="1:17" x14ac:dyDescent="0.25">
      <c r="A142" t="s">
        <v>245</v>
      </c>
      <c r="D142" t="s">
        <v>246</v>
      </c>
      <c r="E142" t="s">
        <v>244</v>
      </c>
      <c r="F142" t="s">
        <v>9530</v>
      </c>
      <c r="G142" t="s">
        <v>9842</v>
      </c>
      <c r="H142" t="s">
        <v>9858</v>
      </c>
      <c r="I142" t="s">
        <v>246</v>
      </c>
      <c r="J142" t="s">
        <v>9881</v>
      </c>
      <c r="K142" t="s">
        <v>10318</v>
      </c>
      <c r="M142" t="s">
        <v>9846</v>
      </c>
      <c r="N142" t="s">
        <v>9847</v>
      </c>
      <c r="O142" t="s">
        <v>9848</v>
      </c>
    </row>
    <row r="143" spans="1:17" x14ac:dyDescent="0.25">
      <c r="A143" t="s">
        <v>258</v>
      </c>
      <c r="D143" t="s">
        <v>246</v>
      </c>
      <c r="E143" t="s">
        <v>257</v>
      </c>
      <c r="F143" t="s">
        <v>9530</v>
      </c>
      <c r="G143" t="s">
        <v>9842</v>
      </c>
      <c r="H143" t="s">
        <v>9871</v>
      </c>
      <c r="I143" t="s">
        <v>246</v>
      </c>
      <c r="J143" t="s">
        <v>9871</v>
      </c>
      <c r="K143" t="s">
        <v>10319</v>
      </c>
      <c r="M143" t="s">
        <v>9846</v>
      </c>
      <c r="N143" t="s">
        <v>9847</v>
      </c>
      <c r="O143" t="s">
        <v>9854</v>
      </c>
      <c r="P143" t="s">
        <v>10320</v>
      </c>
      <c r="Q143" t="s">
        <v>10321</v>
      </c>
    </row>
    <row r="144" spans="1:17" x14ac:dyDescent="0.25">
      <c r="A144" t="s">
        <v>268</v>
      </c>
      <c r="D144" t="s">
        <v>246</v>
      </c>
      <c r="E144" t="s">
        <v>267</v>
      </c>
      <c r="F144" t="s">
        <v>9530</v>
      </c>
      <c r="G144" t="s">
        <v>9842</v>
      </c>
      <c r="H144" t="s">
        <v>9871</v>
      </c>
      <c r="I144" t="s">
        <v>246</v>
      </c>
      <c r="J144" t="s">
        <v>10267</v>
      </c>
      <c r="K144" t="s">
        <v>10322</v>
      </c>
      <c r="L144" t="s">
        <v>294</v>
      </c>
      <c r="M144" t="s">
        <v>9846</v>
      </c>
      <c r="N144" t="s">
        <v>9847</v>
      </c>
      <c r="O144" t="s">
        <v>9854</v>
      </c>
      <c r="P144" t="s">
        <v>10323</v>
      </c>
      <c r="Q144" t="s">
        <v>10324</v>
      </c>
    </row>
    <row r="145" spans="1:17" x14ac:dyDescent="0.25">
      <c r="A145" t="s">
        <v>2910</v>
      </c>
      <c r="D145" t="s">
        <v>2911</v>
      </c>
      <c r="E145" t="s">
        <v>2909</v>
      </c>
      <c r="F145" t="s">
        <v>9539</v>
      </c>
      <c r="G145" t="s">
        <v>9879</v>
      </c>
      <c r="H145" t="s">
        <v>9885</v>
      </c>
      <c r="I145" t="s">
        <v>2911</v>
      </c>
      <c r="J145" t="s">
        <v>9886</v>
      </c>
      <c r="K145" t="s">
        <v>10325</v>
      </c>
      <c r="L145" t="s">
        <v>2931</v>
      </c>
      <c r="M145" t="s">
        <v>10173</v>
      </c>
      <c r="N145">
        <v>1672</v>
      </c>
      <c r="O145" t="s">
        <v>9848</v>
      </c>
    </row>
    <row r="146" spans="1:17" x14ac:dyDescent="0.25">
      <c r="A146" t="s">
        <v>446</v>
      </c>
      <c r="D146" t="s">
        <v>447</v>
      </c>
      <c r="E146" t="s">
        <v>445</v>
      </c>
      <c r="F146" t="s">
        <v>9540</v>
      </c>
      <c r="G146" t="s">
        <v>9849</v>
      </c>
      <c r="H146" t="s">
        <v>9885</v>
      </c>
      <c r="I146" t="s">
        <v>447</v>
      </c>
      <c r="J146" t="s">
        <v>9922</v>
      </c>
      <c r="K146" t="s">
        <v>10326</v>
      </c>
      <c r="M146" t="s">
        <v>9846</v>
      </c>
      <c r="N146" t="s">
        <v>9847</v>
      </c>
      <c r="O146" t="s">
        <v>9848</v>
      </c>
    </row>
    <row r="147" spans="1:17" x14ac:dyDescent="0.25">
      <c r="A147" t="s">
        <v>456</v>
      </c>
      <c r="D147" t="s">
        <v>457</v>
      </c>
      <c r="E147" t="s">
        <v>455</v>
      </c>
      <c r="F147" t="s">
        <v>9541</v>
      </c>
      <c r="G147" t="s">
        <v>9857</v>
      </c>
      <c r="H147" t="s">
        <v>9934</v>
      </c>
      <c r="I147" t="s">
        <v>457</v>
      </c>
      <c r="J147" t="s">
        <v>9881</v>
      </c>
      <c r="K147" t="s">
        <v>10327</v>
      </c>
      <c r="M147" t="s">
        <v>9846</v>
      </c>
      <c r="N147" t="s">
        <v>9847</v>
      </c>
      <c r="O147" t="s">
        <v>9848</v>
      </c>
    </row>
    <row r="148" spans="1:17" x14ac:dyDescent="0.25">
      <c r="A148" t="s">
        <v>470</v>
      </c>
      <c r="D148" t="s">
        <v>457</v>
      </c>
      <c r="E148" t="s">
        <v>469</v>
      </c>
      <c r="F148" t="s">
        <v>9541</v>
      </c>
      <c r="G148" t="s">
        <v>9857</v>
      </c>
      <c r="H148" t="s">
        <v>9885</v>
      </c>
      <c r="I148" t="s">
        <v>457</v>
      </c>
      <c r="J148" t="s">
        <v>10015</v>
      </c>
      <c r="K148" t="s">
        <v>10328</v>
      </c>
      <c r="M148" t="s">
        <v>9846</v>
      </c>
      <c r="N148" t="s">
        <v>9847</v>
      </c>
      <c r="O148" t="s">
        <v>9854</v>
      </c>
      <c r="P148" t="s">
        <v>10329</v>
      </c>
      <c r="Q148" t="s">
        <v>10330</v>
      </c>
    </row>
    <row r="149" spans="1:17" x14ac:dyDescent="0.25">
      <c r="A149" t="s">
        <v>487</v>
      </c>
      <c r="D149" t="s">
        <v>457</v>
      </c>
      <c r="E149" t="s">
        <v>486</v>
      </c>
      <c r="F149" t="s">
        <v>9541</v>
      </c>
      <c r="G149" t="s">
        <v>9857</v>
      </c>
      <c r="H149" t="s">
        <v>9885</v>
      </c>
      <c r="I149" t="s">
        <v>457</v>
      </c>
      <c r="J149" t="s">
        <v>9922</v>
      </c>
      <c r="K149" t="s">
        <v>10331</v>
      </c>
      <c r="M149" t="s">
        <v>9846</v>
      </c>
      <c r="N149" t="s">
        <v>9847</v>
      </c>
      <c r="O149" t="s">
        <v>9854</v>
      </c>
      <c r="P149" t="s">
        <v>10332</v>
      </c>
      <c r="Q149" t="s">
        <v>10333</v>
      </c>
    </row>
    <row r="150" spans="1:17" x14ac:dyDescent="0.25">
      <c r="A150" t="s">
        <v>500</v>
      </c>
      <c r="D150" t="s">
        <v>457</v>
      </c>
      <c r="E150" t="s">
        <v>499</v>
      </c>
      <c r="F150" t="s">
        <v>9541</v>
      </c>
      <c r="G150" t="s">
        <v>9857</v>
      </c>
      <c r="H150" t="s">
        <v>9871</v>
      </c>
      <c r="I150" t="s">
        <v>457</v>
      </c>
      <c r="J150" t="s">
        <v>10334</v>
      </c>
      <c r="K150" t="s">
        <v>10335</v>
      </c>
      <c r="M150" t="s">
        <v>9846</v>
      </c>
      <c r="N150" t="s">
        <v>9847</v>
      </c>
      <c r="O150" t="s">
        <v>9854</v>
      </c>
      <c r="P150" t="s">
        <v>10336</v>
      </c>
      <c r="Q150" t="s">
        <v>10337</v>
      </c>
    </row>
    <row r="151" spans="1:17" x14ac:dyDescent="0.25">
      <c r="A151" t="s">
        <v>4032</v>
      </c>
      <c r="D151" t="s">
        <v>457</v>
      </c>
      <c r="E151" t="s">
        <v>4031</v>
      </c>
      <c r="F151" t="s">
        <v>9541</v>
      </c>
      <c r="G151" t="s">
        <v>9857</v>
      </c>
      <c r="H151" t="s">
        <v>9965</v>
      </c>
      <c r="I151" t="s">
        <v>457</v>
      </c>
      <c r="J151" t="s">
        <v>10301</v>
      </c>
      <c r="K151" t="s">
        <v>10338</v>
      </c>
      <c r="L151" t="s">
        <v>3985</v>
      </c>
      <c r="M151" t="s">
        <v>10257</v>
      </c>
      <c r="N151">
        <v>205</v>
      </c>
      <c r="O151" t="s">
        <v>9854</v>
      </c>
      <c r="P151" t="s">
        <v>10339</v>
      </c>
      <c r="Q151" t="s">
        <v>10340</v>
      </c>
    </row>
    <row r="152" spans="1:17" x14ac:dyDescent="0.25">
      <c r="A152" t="s">
        <v>1292</v>
      </c>
      <c r="D152" t="s">
        <v>90</v>
      </c>
      <c r="E152" t="s">
        <v>1291</v>
      </c>
      <c r="F152" t="s">
        <v>9544</v>
      </c>
      <c r="G152" t="s">
        <v>9849</v>
      </c>
      <c r="H152" t="s">
        <v>9920</v>
      </c>
      <c r="I152" t="s">
        <v>90</v>
      </c>
      <c r="J152" t="s">
        <v>9881</v>
      </c>
      <c r="K152" t="s">
        <v>10341</v>
      </c>
      <c r="M152" t="s">
        <v>10342</v>
      </c>
      <c r="N152">
        <v>534</v>
      </c>
      <c r="O152" t="s">
        <v>9854</v>
      </c>
      <c r="P152" t="s">
        <v>10343</v>
      </c>
      <c r="Q152" t="s">
        <v>10344</v>
      </c>
    </row>
    <row r="153" spans="1:17" x14ac:dyDescent="0.25">
      <c r="A153" t="s">
        <v>89</v>
      </c>
      <c r="D153" t="s">
        <v>90</v>
      </c>
      <c r="E153" t="s">
        <v>88</v>
      </c>
      <c r="F153" t="s">
        <v>9544</v>
      </c>
      <c r="G153" t="s">
        <v>9849</v>
      </c>
      <c r="H153" t="s">
        <v>9885</v>
      </c>
      <c r="I153" t="s">
        <v>90</v>
      </c>
      <c r="J153" t="s">
        <v>10267</v>
      </c>
      <c r="K153" t="s">
        <v>10345</v>
      </c>
      <c r="L153" t="s">
        <v>10269</v>
      </c>
      <c r="M153" t="s">
        <v>9846</v>
      </c>
      <c r="N153" t="s">
        <v>9847</v>
      </c>
      <c r="O153" t="s">
        <v>9854</v>
      </c>
      <c r="P153" t="s">
        <v>10346</v>
      </c>
      <c r="Q153" t="s">
        <v>10347</v>
      </c>
    </row>
    <row r="154" spans="1:17" x14ac:dyDescent="0.25">
      <c r="A154" t="s">
        <v>1302</v>
      </c>
      <c r="D154" t="s">
        <v>90</v>
      </c>
      <c r="E154" t="s">
        <v>1301</v>
      </c>
      <c r="F154" t="s">
        <v>9544</v>
      </c>
      <c r="G154" t="s">
        <v>9849</v>
      </c>
      <c r="H154" t="s">
        <v>9850</v>
      </c>
      <c r="I154" t="s">
        <v>90</v>
      </c>
      <c r="J154" t="s">
        <v>10348</v>
      </c>
      <c r="K154" t="s">
        <v>10349</v>
      </c>
      <c r="M154" t="s">
        <v>10342</v>
      </c>
      <c r="N154">
        <v>534</v>
      </c>
      <c r="O154" t="s">
        <v>9854</v>
      </c>
      <c r="P154" t="s">
        <v>10350</v>
      </c>
      <c r="Q154" t="s">
        <v>10351</v>
      </c>
    </row>
    <row r="155" spans="1:17" x14ac:dyDescent="0.25">
      <c r="A155" t="s">
        <v>811</v>
      </c>
      <c r="D155" t="s">
        <v>812</v>
      </c>
      <c r="E155" t="s">
        <v>810</v>
      </c>
      <c r="F155" t="s">
        <v>9545</v>
      </c>
      <c r="G155" t="s">
        <v>9849</v>
      </c>
      <c r="H155" t="s">
        <v>9885</v>
      </c>
      <c r="I155" t="s">
        <v>812</v>
      </c>
      <c r="J155" t="s">
        <v>10267</v>
      </c>
      <c r="K155" t="s">
        <v>10352</v>
      </c>
      <c r="L155" t="s">
        <v>10353</v>
      </c>
      <c r="M155" t="s">
        <v>10063</v>
      </c>
      <c r="N155">
        <v>1399</v>
      </c>
      <c r="O155" t="s">
        <v>9854</v>
      </c>
      <c r="P155" t="s">
        <v>10354</v>
      </c>
      <c r="Q155" t="s">
        <v>10355</v>
      </c>
    </row>
    <row r="156" spans="1:17" x14ac:dyDescent="0.25">
      <c r="A156" t="s">
        <v>512</v>
      </c>
      <c r="D156" t="s">
        <v>513</v>
      </c>
      <c r="E156" t="s">
        <v>511</v>
      </c>
      <c r="F156" t="s">
        <v>9546</v>
      </c>
      <c r="G156" t="s">
        <v>9941</v>
      </c>
      <c r="H156" t="s">
        <v>9858</v>
      </c>
      <c r="I156" t="s">
        <v>513</v>
      </c>
      <c r="J156" t="s">
        <v>9871</v>
      </c>
      <c r="K156" t="s">
        <v>10356</v>
      </c>
      <c r="L156" t="s">
        <v>10357</v>
      </c>
      <c r="M156" t="s">
        <v>9846</v>
      </c>
      <c r="N156" t="s">
        <v>9847</v>
      </c>
      <c r="O156" t="s">
        <v>9848</v>
      </c>
    </row>
    <row r="157" spans="1:17" x14ac:dyDescent="0.25">
      <c r="A157" t="s">
        <v>2931</v>
      </c>
      <c r="D157" t="s">
        <v>2932</v>
      </c>
      <c r="E157" t="s">
        <v>2930</v>
      </c>
      <c r="F157" t="s">
        <v>9555</v>
      </c>
      <c r="G157" t="s">
        <v>9879</v>
      </c>
      <c r="H157" t="s">
        <v>10358</v>
      </c>
      <c r="I157" t="s">
        <v>2932</v>
      </c>
      <c r="J157" t="s">
        <v>9844</v>
      </c>
      <c r="K157" t="s">
        <v>10359</v>
      </c>
      <c r="L157" t="s">
        <v>10360</v>
      </c>
      <c r="M157" t="s">
        <v>9846</v>
      </c>
      <c r="N157" t="s">
        <v>9847</v>
      </c>
      <c r="O157" t="s">
        <v>9848</v>
      </c>
    </row>
    <row r="158" spans="1:17" x14ac:dyDescent="0.25">
      <c r="A158" t="s">
        <v>2061</v>
      </c>
      <c r="D158" t="s">
        <v>2062</v>
      </c>
      <c r="E158" t="s">
        <v>2060</v>
      </c>
      <c r="F158" t="s">
        <v>9558</v>
      </c>
      <c r="G158" t="s">
        <v>10191</v>
      </c>
      <c r="H158" t="s">
        <v>10054</v>
      </c>
      <c r="I158" t="s">
        <v>2062</v>
      </c>
      <c r="J158" t="s">
        <v>10361</v>
      </c>
      <c r="K158" t="s">
        <v>10362</v>
      </c>
      <c r="M158" t="s">
        <v>10363</v>
      </c>
      <c r="N158">
        <v>168</v>
      </c>
      <c r="O158" t="s">
        <v>9848</v>
      </c>
    </row>
    <row r="159" spans="1:17" x14ac:dyDescent="0.25">
      <c r="A159" t="s">
        <v>56</v>
      </c>
      <c r="D159" t="s">
        <v>57</v>
      </c>
      <c r="E159" t="s">
        <v>55</v>
      </c>
      <c r="F159" t="s">
        <v>9561</v>
      </c>
      <c r="G159" t="s">
        <v>9857</v>
      </c>
      <c r="H159" t="s">
        <v>9871</v>
      </c>
      <c r="I159" t="s">
        <v>57</v>
      </c>
      <c r="J159" t="s">
        <v>9844</v>
      </c>
      <c r="K159" t="s">
        <v>10364</v>
      </c>
      <c r="M159" t="s">
        <v>9846</v>
      </c>
      <c r="N159" t="s">
        <v>9847</v>
      </c>
      <c r="O159" t="s">
        <v>9848</v>
      </c>
    </row>
    <row r="160" spans="1:17" x14ac:dyDescent="0.25">
      <c r="A160" t="s">
        <v>549</v>
      </c>
      <c r="D160" t="s">
        <v>57</v>
      </c>
      <c r="E160" t="s">
        <v>548</v>
      </c>
      <c r="F160" t="s">
        <v>9561</v>
      </c>
      <c r="G160" t="s">
        <v>9857</v>
      </c>
      <c r="H160" t="s">
        <v>9885</v>
      </c>
      <c r="I160" t="s">
        <v>57</v>
      </c>
      <c r="J160" t="s">
        <v>9922</v>
      </c>
      <c r="K160" t="s">
        <v>10365</v>
      </c>
      <c r="M160" t="s">
        <v>10173</v>
      </c>
      <c r="N160">
        <v>1672</v>
      </c>
      <c r="O160" t="s">
        <v>9848</v>
      </c>
    </row>
    <row r="161" spans="1:15" x14ac:dyDescent="0.25">
      <c r="A161" t="s">
        <v>278</v>
      </c>
      <c r="D161" t="s">
        <v>279</v>
      </c>
      <c r="E161" t="s">
        <v>277</v>
      </c>
      <c r="F161" t="s">
        <v>9564</v>
      </c>
      <c r="G161" t="s">
        <v>9849</v>
      </c>
      <c r="H161" t="s">
        <v>9850</v>
      </c>
      <c r="I161" t="s">
        <v>279</v>
      </c>
      <c r="J161" t="s">
        <v>9850</v>
      </c>
      <c r="K161" t="s">
        <v>10366</v>
      </c>
      <c r="M161" t="s">
        <v>9846</v>
      </c>
      <c r="N161" t="s">
        <v>9847</v>
      </c>
      <c r="O161" t="s">
        <v>9848</v>
      </c>
    </row>
    <row r="162" spans="1:15" x14ac:dyDescent="0.25">
      <c r="A162" t="s">
        <v>115</v>
      </c>
      <c r="D162" t="s">
        <v>116</v>
      </c>
      <c r="E162" t="s">
        <v>114</v>
      </c>
      <c r="F162" t="s">
        <v>9565</v>
      </c>
      <c r="G162" t="s">
        <v>9849</v>
      </c>
      <c r="H162" t="s">
        <v>10367</v>
      </c>
      <c r="I162" t="s">
        <v>116</v>
      </c>
      <c r="J162" t="s">
        <v>9844</v>
      </c>
      <c r="K162" t="s">
        <v>10368</v>
      </c>
      <c r="M162" t="s">
        <v>9846</v>
      </c>
      <c r="N162" t="s">
        <v>9847</v>
      </c>
      <c r="O162" t="s">
        <v>9848</v>
      </c>
    </row>
  </sheetData>
  <autoFilter ref="A1:Q162"/>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3"/>
  <sheetViews>
    <sheetView workbookViewId="0"/>
  </sheetViews>
  <sheetFormatPr defaultRowHeight="15" x14ac:dyDescent="0.25"/>
  <cols>
    <col min="1" max="1" width="25" customWidth="1"/>
    <col min="2" max="2" width="40" customWidth="1"/>
    <col min="3" max="4" width="10" customWidth="1"/>
    <col min="5" max="5" width="15" customWidth="1"/>
    <col min="6" max="6" width="25" customWidth="1"/>
    <col min="7" max="7" width="20" customWidth="1"/>
    <col min="8" max="8" width="15" customWidth="1"/>
    <col min="9" max="9" width="25" customWidth="1"/>
    <col min="10" max="10" width="80" customWidth="1"/>
    <col min="11" max="11" width="10" customWidth="1"/>
    <col min="12" max="12" width="25" customWidth="1"/>
  </cols>
  <sheetData>
    <row r="1" spans="1:12" x14ac:dyDescent="0.25">
      <c r="A1" s="291" t="s">
        <v>2</v>
      </c>
      <c r="B1" s="291" t="s">
        <v>0</v>
      </c>
      <c r="C1" s="291" t="s">
        <v>1</v>
      </c>
      <c r="D1" s="291" t="s">
        <v>9832</v>
      </c>
      <c r="E1" s="291" t="s">
        <v>9833</v>
      </c>
      <c r="F1" s="291" t="s">
        <v>9183</v>
      </c>
      <c r="G1" s="291" t="s">
        <v>9100</v>
      </c>
      <c r="H1" s="291" t="s">
        <v>9881</v>
      </c>
      <c r="I1" s="291" t="s">
        <v>10369</v>
      </c>
      <c r="J1" s="291" t="s">
        <v>3</v>
      </c>
      <c r="K1" s="291" t="s">
        <v>6</v>
      </c>
      <c r="L1" s="291" t="s">
        <v>12</v>
      </c>
    </row>
    <row r="2" spans="1:12" x14ac:dyDescent="0.25">
      <c r="A2" s="292"/>
      <c r="B2" s="292"/>
      <c r="C2" s="292"/>
      <c r="D2" s="292"/>
      <c r="E2" s="292"/>
      <c r="F2" s="292"/>
      <c r="G2" s="292"/>
      <c r="H2" s="292"/>
      <c r="I2" s="292"/>
      <c r="J2" s="292"/>
      <c r="K2" s="292"/>
      <c r="L2" s="292"/>
    </row>
    <row r="3" spans="1:12" x14ac:dyDescent="0.25">
      <c r="A3" s="293" t="s">
        <v>65</v>
      </c>
      <c r="B3" s="293" t="s">
        <v>63</v>
      </c>
      <c r="C3" s="293" t="s">
        <v>64</v>
      </c>
      <c r="D3" s="293" t="s">
        <v>9267</v>
      </c>
      <c r="E3" s="293" t="s">
        <v>9842</v>
      </c>
      <c r="F3" s="293" t="s">
        <v>9843</v>
      </c>
      <c r="G3" s="293" t="s">
        <v>9844</v>
      </c>
      <c r="H3" s="293" t="s">
        <v>10370</v>
      </c>
      <c r="I3" s="293" t="s">
        <v>10371</v>
      </c>
      <c r="J3" s="293" t="s">
        <v>1335</v>
      </c>
      <c r="K3" s="293" t="s">
        <v>17</v>
      </c>
      <c r="L3" s="293" t="s">
        <v>20</v>
      </c>
    </row>
    <row r="4" spans="1:12" x14ac:dyDescent="0.25">
      <c r="A4" s="293" t="s">
        <v>1235</v>
      </c>
      <c r="B4" s="293" t="s">
        <v>1233</v>
      </c>
      <c r="C4" s="293" t="s">
        <v>1234</v>
      </c>
      <c r="D4" s="293" t="s">
        <v>9268</v>
      </c>
      <c r="E4" s="293" t="s">
        <v>9849</v>
      </c>
      <c r="F4" s="293" t="s">
        <v>9850</v>
      </c>
      <c r="G4" s="293" t="s">
        <v>9851</v>
      </c>
      <c r="H4" s="293" t="s">
        <v>10370</v>
      </c>
      <c r="I4" s="293" t="s">
        <v>10371</v>
      </c>
      <c r="J4" s="293" t="s">
        <v>1042</v>
      </c>
      <c r="K4" s="293" t="s">
        <v>22</v>
      </c>
      <c r="L4" s="293" t="s">
        <v>582</v>
      </c>
    </row>
    <row r="5" spans="1:12" x14ac:dyDescent="0.25">
      <c r="A5" s="293" t="s">
        <v>1061</v>
      </c>
      <c r="B5" s="293" t="s">
        <v>1059</v>
      </c>
      <c r="C5" s="293" t="s">
        <v>1060</v>
      </c>
      <c r="D5" s="293" t="s">
        <v>9275</v>
      </c>
      <c r="E5" s="293" t="s">
        <v>9857</v>
      </c>
      <c r="F5" s="293" t="s">
        <v>9858</v>
      </c>
      <c r="G5" s="293" t="s">
        <v>1059</v>
      </c>
      <c r="H5" s="293" t="s">
        <v>10370</v>
      </c>
      <c r="I5" s="293" t="s">
        <v>10371</v>
      </c>
      <c r="J5" s="293" t="s">
        <v>1132</v>
      </c>
      <c r="K5" s="293" t="s">
        <v>33</v>
      </c>
      <c r="L5" s="293"/>
    </row>
    <row r="6" spans="1:12" x14ac:dyDescent="0.25">
      <c r="A6" s="293" t="s">
        <v>1070</v>
      </c>
      <c r="B6" s="293" t="s">
        <v>1068</v>
      </c>
      <c r="C6" s="293" t="s">
        <v>1069</v>
      </c>
      <c r="D6" s="293" t="s">
        <v>9282</v>
      </c>
      <c r="E6" s="293" t="s">
        <v>9857</v>
      </c>
      <c r="F6" s="293" t="s">
        <v>9858</v>
      </c>
      <c r="G6" s="293" t="s">
        <v>1068</v>
      </c>
      <c r="H6" s="293" t="s">
        <v>10370</v>
      </c>
      <c r="I6" s="293" t="s">
        <v>10371</v>
      </c>
      <c r="J6" s="293" t="s">
        <v>1050</v>
      </c>
      <c r="K6" s="293" t="s">
        <v>77</v>
      </c>
      <c r="L6" s="293"/>
    </row>
    <row r="7" spans="1:12" x14ac:dyDescent="0.25">
      <c r="A7" s="293" t="s">
        <v>522</v>
      </c>
      <c r="B7" s="293" t="s">
        <v>520</v>
      </c>
      <c r="C7" s="293" t="s">
        <v>521</v>
      </c>
      <c r="D7" s="293" t="s">
        <v>9283</v>
      </c>
      <c r="E7" s="293" t="s">
        <v>9849</v>
      </c>
      <c r="F7" s="293" t="s">
        <v>9866</v>
      </c>
      <c r="G7" s="293" t="s">
        <v>9867</v>
      </c>
      <c r="H7" s="293" t="s">
        <v>10370</v>
      </c>
      <c r="I7" s="293" t="s">
        <v>10371</v>
      </c>
      <c r="J7" s="293" t="s">
        <v>776</v>
      </c>
      <c r="K7" s="293"/>
      <c r="L7" s="293"/>
    </row>
    <row r="8" spans="1:12" x14ac:dyDescent="0.25">
      <c r="A8" s="293" t="s">
        <v>331</v>
      </c>
      <c r="B8" s="293" t="s">
        <v>329</v>
      </c>
      <c r="C8" s="293" t="s">
        <v>330</v>
      </c>
      <c r="D8" s="293" t="s">
        <v>9288</v>
      </c>
      <c r="E8" s="293" t="s">
        <v>9849</v>
      </c>
      <c r="F8" s="293" t="s">
        <v>9870</v>
      </c>
      <c r="G8" s="293" t="s">
        <v>9871</v>
      </c>
      <c r="H8" s="293" t="s">
        <v>10370</v>
      </c>
      <c r="I8" s="293" t="s">
        <v>10371</v>
      </c>
      <c r="J8" s="293" t="s">
        <v>40</v>
      </c>
      <c r="K8" s="293"/>
      <c r="L8" s="293"/>
    </row>
    <row r="9" spans="1:12" x14ac:dyDescent="0.25">
      <c r="A9" s="293" t="s">
        <v>122</v>
      </c>
      <c r="B9" s="293" t="s">
        <v>120</v>
      </c>
      <c r="C9" s="293" t="s">
        <v>121</v>
      </c>
      <c r="D9" s="293" t="s">
        <v>9289</v>
      </c>
      <c r="E9" s="293" t="s">
        <v>9842</v>
      </c>
      <c r="F9" s="293" t="s">
        <v>9873</v>
      </c>
      <c r="G9" s="293" t="s">
        <v>9874</v>
      </c>
      <c r="H9" s="293" t="s">
        <v>10370</v>
      </c>
      <c r="I9" s="293" t="s">
        <v>10371</v>
      </c>
      <c r="J9" s="293" t="s">
        <v>38</v>
      </c>
      <c r="K9" s="293"/>
      <c r="L9" s="293"/>
    </row>
    <row r="10" spans="1:12" x14ac:dyDescent="0.25">
      <c r="A10" s="293" t="s">
        <v>1366</v>
      </c>
      <c r="B10" s="293" t="s">
        <v>1782</v>
      </c>
      <c r="C10" s="293" t="s">
        <v>1783</v>
      </c>
      <c r="D10" s="293" t="s">
        <v>9304</v>
      </c>
      <c r="E10" s="293" t="s">
        <v>9879</v>
      </c>
      <c r="F10" s="293" t="s">
        <v>9880</v>
      </c>
      <c r="G10" s="293" t="s">
        <v>9881</v>
      </c>
      <c r="H10" s="293" t="s">
        <v>10370</v>
      </c>
      <c r="I10" s="293" t="s">
        <v>10372</v>
      </c>
      <c r="J10" s="293" t="s">
        <v>966</v>
      </c>
      <c r="K10" s="293"/>
      <c r="L10" s="293"/>
    </row>
    <row r="11" spans="1:12" x14ac:dyDescent="0.25">
      <c r="A11" s="293" t="s">
        <v>1366</v>
      </c>
      <c r="B11" s="293" t="s">
        <v>1364</v>
      </c>
      <c r="C11" s="293" t="s">
        <v>1365</v>
      </c>
      <c r="D11" s="293" t="s">
        <v>9304</v>
      </c>
      <c r="E11" s="293" t="s">
        <v>9879</v>
      </c>
      <c r="F11" s="293" t="s">
        <v>9885</v>
      </c>
      <c r="G11" s="293" t="s">
        <v>9886</v>
      </c>
      <c r="H11" s="293" t="s">
        <v>10373</v>
      </c>
      <c r="I11" s="293" t="s">
        <v>10371</v>
      </c>
      <c r="J11" s="293" t="s">
        <v>16</v>
      </c>
      <c r="K11" s="293"/>
      <c r="L11" s="293"/>
    </row>
    <row r="12" spans="1:12" x14ac:dyDescent="0.25">
      <c r="A12" s="293" t="s">
        <v>1366</v>
      </c>
      <c r="B12" s="293" t="s">
        <v>1787</v>
      </c>
      <c r="C12" s="293" t="s">
        <v>1788</v>
      </c>
      <c r="D12" s="293" t="s">
        <v>9304</v>
      </c>
      <c r="E12" s="293" t="s">
        <v>9879</v>
      </c>
      <c r="F12" s="293" t="s">
        <v>9890</v>
      </c>
      <c r="G12" s="293" t="s">
        <v>9890</v>
      </c>
      <c r="H12" s="293" t="s">
        <v>10373</v>
      </c>
      <c r="I12" s="293" t="s">
        <v>10371</v>
      </c>
      <c r="J12" s="293" t="s">
        <v>21</v>
      </c>
      <c r="K12" s="293"/>
      <c r="L12" s="293"/>
    </row>
    <row r="13" spans="1:12" x14ac:dyDescent="0.25">
      <c r="A13" s="293" t="s">
        <v>167</v>
      </c>
      <c r="B13" s="293" t="s">
        <v>165</v>
      </c>
      <c r="C13" s="293" t="s">
        <v>166</v>
      </c>
      <c r="D13" s="293" t="s">
        <v>9313</v>
      </c>
      <c r="E13" s="293" t="s">
        <v>9849</v>
      </c>
      <c r="F13" s="293" t="s">
        <v>9858</v>
      </c>
      <c r="G13" s="293" t="s">
        <v>9844</v>
      </c>
      <c r="H13" s="293" t="s">
        <v>10370</v>
      </c>
      <c r="I13" s="293" t="s">
        <v>10371</v>
      </c>
      <c r="J13" s="293" t="s">
        <v>24</v>
      </c>
      <c r="K13" s="293"/>
      <c r="L13" s="293"/>
    </row>
    <row r="14" spans="1:12" x14ac:dyDescent="0.25">
      <c r="A14" s="293" t="s">
        <v>2785</v>
      </c>
      <c r="B14" s="293" t="s">
        <v>2783</v>
      </c>
      <c r="C14" s="293" t="s">
        <v>2784</v>
      </c>
      <c r="D14" s="293" t="s">
        <v>9318</v>
      </c>
      <c r="E14" s="293" t="s">
        <v>9879</v>
      </c>
      <c r="F14" s="293" t="s">
        <v>9885</v>
      </c>
      <c r="G14" s="293" t="s">
        <v>9886</v>
      </c>
      <c r="H14" s="293" t="s">
        <v>10370</v>
      </c>
      <c r="I14" s="293" t="s">
        <v>10371</v>
      </c>
      <c r="J14" s="293" t="s">
        <v>605</v>
      </c>
      <c r="K14" s="293"/>
      <c r="L14" s="293"/>
    </row>
    <row r="15" spans="1:12" x14ac:dyDescent="0.25">
      <c r="A15" s="293" t="s">
        <v>200</v>
      </c>
      <c r="B15" s="293" t="s">
        <v>198</v>
      </c>
      <c r="C15" s="293" t="s">
        <v>199</v>
      </c>
      <c r="D15" s="293" t="s">
        <v>9323</v>
      </c>
      <c r="E15" s="293" t="s">
        <v>9849</v>
      </c>
      <c r="F15" s="293" t="s">
        <v>9858</v>
      </c>
      <c r="G15" s="293" t="s">
        <v>9881</v>
      </c>
      <c r="H15" s="293" t="s">
        <v>10370</v>
      </c>
      <c r="I15" s="293" t="s">
        <v>10372</v>
      </c>
      <c r="J15" s="293" t="s">
        <v>1374</v>
      </c>
      <c r="K15" s="293"/>
      <c r="L15" s="293"/>
    </row>
    <row r="16" spans="1:12" x14ac:dyDescent="0.25">
      <c r="A16" s="293" t="s">
        <v>200</v>
      </c>
      <c r="B16" s="293" t="s">
        <v>202</v>
      </c>
      <c r="C16" s="293" t="s">
        <v>203</v>
      </c>
      <c r="D16" s="293" t="s">
        <v>9323</v>
      </c>
      <c r="E16" s="293" t="s">
        <v>9849</v>
      </c>
      <c r="F16" s="293" t="s">
        <v>9871</v>
      </c>
      <c r="G16" s="293" t="s">
        <v>413</v>
      </c>
      <c r="H16" s="293" t="s">
        <v>10373</v>
      </c>
      <c r="I16" s="293" t="s">
        <v>10371</v>
      </c>
      <c r="J16" s="293" t="s">
        <v>630</v>
      </c>
      <c r="K16" s="293"/>
      <c r="L16" s="293"/>
    </row>
    <row r="17" spans="1:12" x14ac:dyDescent="0.25">
      <c r="A17" s="293" t="s">
        <v>200</v>
      </c>
      <c r="B17" s="293" t="s">
        <v>212</v>
      </c>
      <c r="C17" s="293" t="s">
        <v>213</v>
      </c>
      <c r="D17" s="293" t="s">
        <v>9323</v>
      </c>
      <c r="E17" s="293" t="s">
        <v>9849</v>
      </c>
      <c r="F17" s="293" t="s">
        <v>9871</v>
      </c>
      <c r="G17" s="293" t="s">
        <v>9901</v>
      </c>
      <c r="H17" s="293" t="s">
        <v>10373</v>
      </c>
      <c r="I17" s="293" t="s">
        <v>10371</v>
      </c>
      <c r="J17" s="293" t="s">
        <v>623</v>
      </c>
      <c r="K17" s="293"/>
      <c r="L17" s="293"/>
    </row>
    <row r="18" spans="1:12" x14ac:dyDescent="0.25">
      <c r="A18" s="293" t="s">
        <v>200</v>
      </c>
      <c r="B18" s="293" t="s">
        <v>219</v>
      </c>
      <c r="C18" s="293" t="s">
        <v>220</v>
      </c>
      <c r="D18" s="293" t="s">
        <v>9323</v>
      </c>
      <c r="E18" s="293" t="s">
        <v>9849</v>
      </c>
      <c r="F18" s="293" t="s">
        <v>9858</v>
      </c>
      <c r="G18" s="293" t="s">
        <v>9905</v>
      </c>
      <c r="H18" s="293" t="s">
        <v>10373</v>
      </c>
      <c r="I18" s="293" t="s">
        <v>10371</v>
      </c>
      <c r="J18" s="293" t="s">
        <v>628</v>
      </c>
      <c r="K18" s="293"/>
      <c r="L18" s="293"/>
    </row>
    <row r="19" spans="1:12" x14ac:dyDescent="0.25">
      <c r="A19" s="293" t="s">
        <v>229</v>
      </c>
      <c r="B19" s="293" t="s">
        <v>227</v>
      </c>
      <c r="C19" s="293" t="s">
        <v>228</v>
      </c>
      <c r="D19" s="293" t="s">
        <v>9324</v>
      </c>
      <c r="E19" s="293" t="s">
        <v>9849</v>
      </c>
      <c r="F19" s="293" t="s">
        <v>9909</v>
      </c>
      <c r="G19" s="293" t="s">
        <v>9844</v>
      </c>
      <c r="H19" s="293" t="s">
        <v>10370</v>
      </c>
      <c r="I19" s="293" t="s">
        <v>10371</v>
      </c>
      <c r="J19" s="293" t="s">
        <v>619</v>
      </c>
      <c r="K19" s="293"/>
      <c r="L19" s="293"/>
    </row>
    <row r="20" spans="1:12" x14ac:dyDescent="0.25">
      <c r="A20" s="293" t="s">
        <v>1099</v>
      </c>
      <c r="B20" s="293" t="s">
        <v>1097</v>
      </c>
      <c r="C20" s="293" t="s">
        <v>1098</v>
      </c>
      <c r="D20" s="293" t="s">
        <v>9325</v>
      </c>
      <c r="E20" s="293" t="s">
        <v>9849</v>
      </c>
      <c r="F20" s="293" t="s">
        <v>9871</v>
      </c>
      <c r="G20" s="293" t="s">
        <v>9844</v>
      </c>
      <c r="H20" s="293" t="s">
        <v>10370</v>
      </c>
      <c r="I20" s="293" t="s">
        <v>10371</v>
      </c>
      <c r="J20" s="293" t="s">
        <v>1055</v>
      </c>
      <c r="K20" s="293"/>
      <c r="L20" s="293"/>
    </row>
    <row r="21" spans="1:12" x14ac:dyDescent="0.25">
      <c r="A21" s="293" t="s">
        <v>1766</v>
      </c>
      <c r="B21" s="293" t="s">
        <v>3050</v>
      </c>
      <c r="C21" s="293" t="s">
        <v>3051</v>
      </c>
      <c r="D21" s="293" t="s">
        <v>9326</v>
      </c>
      <c r="E21" s="293" t="s">
        <v>9879</v>
      </c>
      <c r="F21" s="293" t="s">
        <v>9913</v>
      </c>
      <c r="G21" s="293" t="s">
        <v>9844</v>
      </c>
      <c r="H21" s="293" t="s">
        <v>10370</v>
      </c>
      <c r="I21" s="293" t="s">
        <v>10371</v>
      </c>
      <c r="J21" s="293" t="s">
        <v>47</v>
      </c>
      <c r="K21" s="293"/>
      <c r="L21" s="293"/>
    </row>
    <row r="22" spans="1:12" x14ac:dyDescent="0.25">
      <c r="A22" s="293" t="s">
        <v>1766</v>
      </c>
      <c r="B22" s="293" t="s">
        <v>1764</v>
      </c>
      <c r="C22" s="293" t="s">
        <v>1765</v>
      </c>
      <c r="D22" s="293" t="s">
        <v>9326</v>
      </c>
      <c r="E22" s="293" t="s">
        <v>9879</v>
      </c>
      <c r="F22" s="293" t="s">
        <v>9885</v>
      </c>
      <c r="G22" s="293" t="s">
        <v>9915</v>
      </c>
      <c r="H22" s="293" t="s">
        <v>10373</v>
      </c>
      <c r="I22" s="293" t="s">
        <v>10371</v>
      </c>
      <c r="J22" s="293" t="s">
        <v>26</v>
      </c>
      <c r="K22" s="293"/>
      <c r="L22" s="293"/>
    </row>
    <row r="23" spans="1:12" x14ac:dyDescent="0.25">
      <c r="A23" s="293" t="s">
        <v>1797</v>
      </c>
      <c r="B23" s="293" t="s">
        <v>1795</v>
      </c>
      <c r="C23" s="293" t="s">
        <v>1796</v>
      </c>
      <c r="D23" s="293" t="s">
        <v>9331</v>
      </c>
      <c r="E23" s="293" t="s">
        <v>9879</v>
      </c>
      <c r="F23" s="293" t="s">
        <v>9885</v>
      </c>
      <c r="G23" s="293" t="s">
        <v>9917</v>
      </c>
      <c r="H23" s="293" t="s">
        <v>10370</v>
      </c>
      <c r="I23" s="293" t="s">
        <v>10371</v>
      </c>
      <c r="J23" s="293" t="s">
        <v>28</v>
      </c>
      <c r="K23" s="293"/>
      <c r="L23" s="293"/>
    </row>
    <row r="24" spans="1:12" x14ac:dyDescent="0.25">
      <c r="A24" s="293" t="s">
        <v>1714</v>
      </c>
      <c r="B24" s="293" t="s">
        <v>1747</v>
      </c>
      <c r="C24" s="293" t="s">
        <v>1748</v>
      </c>
      <c r="D24" s="293" t="s">
        <v>9340</v>
      </c>
      <c r="E24" s="293" t="s">
        <v>9849</v>
      </c>
      <c r="F24" s="293" t="s">
        <v>9920</v>
      </c>
      <c r="G24" s="293" t="s">
        <v>9881</v>
      </c>
      <c r="H24" s="293" t="s">
        <v>10370</v>
      </c>
      <c r="I24" s="293" t="s">
        <v>10372</v>
      </c>
      <c r="J24" s="293" t="s">
        <v>2567</v>
      </c>
      <c r="K24" s="293"/>
      <c r="L24" s="293"/>
    </row>
    <row r="25" spans="1:12" x14ac:dyDescent="0.25">
      <c r="A25" s="293" t="s">
        <v>1714</v>
      </c>
      <c r="B25" s="293" t="s">
        <v>1730</v>
      </c>
      <c r="C25" s="293" t="s">
        <v>1731</v>
      </c>
      <c r="D25" s="293" t="s">
        <v>9340</v>
      </c>
      <c r="E25" s="293" t="s">
        <v>9849</v>
      </c>
      <c r="F25" s="293" t="s">
        <v>9885</v>
      </c>
      <c r="G25" s="293" t="s">
        <v>9922</v>
      </c>
      <c r="H25" s="293" t="s">
        <v>10373</v>
      </c>
      <c r="I25" s="293" t="s">
        <v>10371</v>
      </c>
      <c r="J25" s="293" t="s">
        <v>2573</v>
      </c>
      <c r="K25" s="293"/>
      <c r="L25" s="293"/>
    </row>
    <row r="26" spans="1:12" x14ac:dyDescent="0.25">
      <c r="A26" s="293" t="s">
        <v>1714</v>
      </c>
      <c r="B26" s="293" t="s">
        <v>1712</v>
      </c>
      <c r="C26" s="293" t="s">
        <v>1713</v>
      </c>
      <c r="D26" s="293" t="s">
        <v>9340</v>
      </c>
      <c r="E26" s="293" t="s">
        <v>9849</v>
      </c>
      <c r="F26" s="293" t="s">
        <v>9850</v>
      </c>
      <c r="G26" s="293" t="s">
        <v>9850</v>
      </c>
      <c r="H26" s="293" t="s">
        <v>10373</v>
      </c>
      <c r="I26" s="293" t="s">
        <v>10371</v>
      </c>
      <c r="J26" s="293" t="s">
        <v>2569</v>
      </c>
      <c r="K26" s="293"/>
      <c r="L26" s="293"/>
    </row>
    <row r="27" spans="1:12" x14ac:dyDescent="0.25">
      <c r="A27" s="293" t="s">
        <v>1841</v>
      </c>
      <c r="B27" s="293" t="s">
        <v>1839</v>
      </c>
      <c r="C27" s="293" t="s">
        <v>1840</v>
      </c>
      <c r="D27" s="293" t="s">
        <v>9345</v>
      </c>
      <c r="E27" s="293" t="s">
        <v>9879</v>
      </c>
      <c r="F27" s="293" t="s">
        <v>9885</v>
      </c>
      <c r="G27" s="293" t="s">
        <v>9915</v>
      </c>
      <c r="H27" s="293" t="s">
        <v>10370</v>
      </c>
      <c r="I27" s="293" t="s">
        <v>10371</v>
      </c>
      <c r="J27" s="293" t="s">
        <v>2642</v>
      </c>
      <c r="K27" s="293"/>
      <c r="L27" s="293"/>
    </row>
    <row r="28" spans="1:12" x14ac:dyDescent="0.25">
      <c r="A28" s="293" t="s">
        <v>338</v>
      </c>
      <c r="B28" s="293" t="s">
        <v>336</v>
      </c>
      <c r="C28" s="293" t="s">
        <v>337</v>
      </c>
      <c r="D28" s="293" t="s">
        <v>9346</v>
      </c>
      <c r="E28" s="293" t="s">
        <v>9849</v>
      </c>
      <c r="F28" s="293" t="s">
        <v>9885</v>
      </c>
      <c r="G28" s="293" t="s">
        <v>9922</v>
      </c>
      <c r="H28" s="293" t="s">
        <v>10373</v>
      </c>
      <c r="I28" s="293" t="s">
        <v>10371</v>
      </c>
      <c r="J28" s="293" t="s">
        <v>2564</v>
      </c>
      <c r="K28" s="293"/>
      <c r="L28" s="293"/>
    </row>
    <row r="29" spans="1:12" x14ac:dyDescent="0.25">
      <c r="A29" s="293" t="s">
        <v>338</v>
      </c>
      <c r="B29" s="293" t="s">
        <v>342</v>
      </c>
      <c r="C29" s="293" t="s">
        <v>343</v>
      </c>
      <c r="D29" s="293" t="s">
        <v>9346</v>
      </c>
      <c r="E29" s="293" t="s">
        <v>9849</v>
      </c>
      <c r="F29" s="293" t="s">
        <v>9885</v>
      </c>
      <c r="G29" s="293" t="s">
        <v>9927</v>
      </c>
      <c r="H29" s="293" t="s">
        <v>10373</v>
      </c>
      <c r="I29" s="293" t="s">
        <v>10371</v>
      </c>
      <c r="J29" s="293" t="s">
        <v>2571</v>
      </c>
      <c r="K29" s="293"/>
      <c r="L29" s="293"/>
    </row>
    <row r="30" spans="1:12" x14ac:dyDescent="0.25">
      <c r="A30" s="293" t="s">
        <v>338</v>
      </c>
      <c r="B30" s="293" t="s">
        <v>972</v>
      </c>
      <c r="C30" s="293" t="s">
        <v>973</v>
      </c>
      <c r="D30" s="293" t="s">
        <v>9346</v>
      </c>
      <c r="E30" s="293" t="s">
        <v>9849</v>
      </c>
      <c r="F30" s="293" t="s">
        <v>9885</v>
      </c>
      <c r="G30" s="293" t="s">
        <v>9881</v>
      </c>
      <c r="H30" s="293" t="s">
        <v>10370</v>
      </c>
      <c r="I30" s="293" t="s">
        <v>10372</v>
      </c>
      <c r="J30" s="293" t="s">
        <v>2634</v>
      </c>
      <c r="K30" s="293"/>
      <c r="L30" s="293"/>
    </row>
    <row r="31" spans="1:12" x14ac:dyDescent="0.25">
      <c r="A31" s="293" t="s">
        <v>3081</v>
      </c>
      <c r="B31" s="293" t="s">
        <v>3079</v>
      </c>
      <c r="C31" s="293" t="s">
        <v>3080</v>
      </c>
      <c r="D31" s="293" t="s">
        <v>9347</v>
      </c>
      <c r="E31" s="293" t="s">
        <v>9879</v>
      </c>
      <c r="F31" s="293" t="s">
        <v>9885</v>
      </c>
      <c r="G31" s="293" t="s">
        <v>9915</v>
      </c>
      <c r="H31" s="293" t="s">
        <v>10370</v>
      </c>
      <c r="I31" s="293" t="s">
        <v>10371</v>
      </c>
      <c r="J31" s="293" t="s">
        <v>2638</v>
      </c>
      <c r="K31" s="293"/>
      <c r="L31" s="293"/>
    </row>
    <row r="32" spans="1:12" x14ac:dyDescent="0.25">
      <c r="A32" s="293" t="s">
        <v>7228</v>
      </c>
      <c r="B32" s="293" t="s">
        <v>7226</v>
      </c>
      <c r="C32" s="293" t="s">
        <v>7227</v>
      </c>
      <c r="D32" s="293" t="s">
        <v>9348</v>
      </c>
      <c r="E32" s="293" t="s">
        <v>9849</v>
      </c>
      <c r="F32" s="293" t="s">
        <v>9934</v>
      </c>
      <c r="G32" s="293" t="s">
        <v>9935</v>
      </c>
      <c r="H32" s="293" t="s">
        <v>10370</v>
      </c>
      <c r="I32" s="293" t="s">
        <v>10371</v>
      </c>
      <c r="J32" s="293" t="s">
        <v>2636</v>
      </c>
      <c r="K32" s="293"/>
      <c r="L32" s="293"/>
    </row>
    <row r="33" spans="1:12" x14ac:dyDescent="0.25">
      <c r="A33" s="293" t="s">
        <v>238</v>
      </c>
      <c r="B33" s="293" t="s">
        <v>236</v>
      </c>
      <c r="C33" s="293" t="s">
        <v>237</v>
      </c>
      <c r="D33" s="293" t="s">
        <v>9349</v>
      </c>
      <c r="E33" s="293" t="s">
        <v>9849</v>
      </c>
      <c r="F33" s="293" t="s">
        <v>9938</v>
      </c>
      <c r="G33" s="293" t="s">
        <v>9844</v>
      </c>
      <c r="H33" s="293" t="s">
        <v>10370</v>
      </c>
      <c r="I33" s="293" t="s">
        <v>10371</v>
      </c>
      <c r="J33" s="293"/>
      <c r="K33" s="293"/>
      <c r="L33" s="293"/>
    </row>
    <row r="34" spans="1:12" x14ac:dyDescent="0.25">
      <c r="A34" s="293" t="s">
        <v>285</v>
      </c>
      <c r="B34" s="293" t="s">
        <v>283</v>
      </c>
      <c r="C34" s="293" t="s">
        <v>284</v>
      </c>
      <c r="D34" s="293" t="s">
        <v>9350</v>
      </c>
      <c r="E34" s="293" t="s">
        <v>9941</v>
      </c>
      <c r="F34" s="293" t="s">
        <v>9885</v>
      </c>
      <c r="G34" s="293" t="s">
        <v>9922</v>
      </c>
      <c r="H34" s="293" t="s">
        <v>10370</v>
      </c>
      <c r="I34" s="293" t="s">
        <v>10371</v>
      </c>
      <c r="J34" s="293"/>
      <c r="K34" s="293"/>
      <c r="L34" s="293"/>
    </row>
    <row r="35" spans="1:12" x14ac:dyDescent="0.25">
      <c r="A35" s="293" t="s">
        <v>1173</v>
      </c>
      <c r="B35" s="293" t="s">
        <v>1352</v>
      </c>
      <c r="C35" s="293" t="s">
        <v>1353</v>
      </c>
      <c r="D35" s="293" t="s">
        <v>9353</v>
      </c>
      <c r="E35" s="293" t="s">
        <v>9849</v>
      </c>
      <c r="F35" s="293" t="s">
        <v>9945</v>
      </c>
      <c r="G35" s="293" t="s">
        <v>9844</v>
      </c>
      <c r="H35" s="293" t="s">
        <v>10370</v>
      </c>
      <c r="I35" s="293" t="s">
        <v>10371</v>
      </c>
      <c r="J35" s="293"/>
      <c r="K35" s="293"/>
      <c r="L35" s="293"/>
    </row>
    <row r="36" spans="1:12" x14ac:dyDescent="0.25">
      <c r="A36" s="293" t="s">
        <v>1173</v>
      </c>
      <c r="B36" s="293" t="s">
        <v>1171</v>
      </c>
      <c r="C36" s="293" t="s">
        <v>1172</v>
      </c>
      <c r="D36" s="293" t="s">
        <v>9353</v>
      </c>
      <c r="E36" s="293" t="s">
        <v>9849</v>
      </c>
      <c r="F36" s="293" t="s">
        <v>9885</v>
      </c>
      <c r="G36" s="293" t="s">
        <v>1171</v>
      </c>
      <c r="H36" s="293" t="s">
        <v>10373</v>
      </c>
      <c r="I36" s="293" t="s">
        <v>10371</v>
      </c>
      <c r="J36" s="293"/>
      <c r="K36" s="293"/>
      <c r="L36" s="293"/>
    </row>
    <row r="37" spans="1:12" x14ac:dyDescent="0.25">
      <c r="A37" s="293" t="s">
        <v>1173</v>
      </c>
      <c r="B37" s="293" t="s">
        <v>1181</v>
      </c>
      <c r="C37" s="293" t="s">
        <v>1182</v>
      </c>
      <c r="D37" s="293" t="s">
        <v>9353</v>
      </c>
      <c r="E37" s="293" t="s">
        <v>9849</v>
      </c>
      <c r="F37" s="293" t="s">
        <v>9858</v>
      </c>
      <c r="G37" s="293" t="s">
        <v>1181</v>
      </c>
      <c r="H37" s="293" t="s">
        <v>10373</v>
      </c>
      <c r="I37" s="293" t="s">
        <v>10371</v>
      </c>
      <c r="J37" s="293"/>
      <c r="K37" s="293"/>
      <c r="L37" s="293"/>
    </row>
    <row r="38" spans="1:12" x14ac:dyDescent="0.25">
      <c r="A38" s="293" t="s">
        <v>1173</v>
      </c>
      <c r="B38" s="293" t="s">
        <v>1270</v>
      </c>
      <c r="C38" s="293" t="s">
        <v>1271</v>
      </c>
      <c r="D38" s="293" t="s">
        <v>9353</v>
      </c>
      <c r="E38" s="293" t="s">
        <v>9849</v>
      </c>
      <c r="F38" s="293" t="s">
        <v>9850</v>
      </c>
      <c r="G38" s="293" t="s">
        <v>9850</v>
      </c>
      <c r="H38" s="293" t="s">
        <v>10373</v>
      </c>
      <c r="I38" s="293" t="s">
        <v>10371</v>
      </c>
      <c r="J38" s="293"/>
      <c r="K38" s="293"/>
      <c r="L38" s="293"/>
    </row>
    <row r="39" spans="1:12" x14ac:dyDescent="0.25">
      <c r="A39" s="293" t="s">
        <v>105</v>
      </c>
      <c r="B39" s="293" t="s">
        <v>103</v>
      </c>
      <c r="C39" s="293" t="s">
        <v>104</v>
      </c>
      <c r="D39" s="293" t="s">
        <v>9378</v>
      </c>
      <c r="E39" s="293" t="s">
        <v>9941</v>
      </c>
      <c r="F39" s="293" t="s">
        <v>9885</v>
      </c>
      <c r="G39" s="293" t="s">
        <v>9922</v>
      </c>
      <c r="H39" s="293" t="s">
        <v>10370</v>
      </c>
      <c r="I39" s="293" t="s">
        <v>10371</v>
      </c>
      <c r="J39" s="293"/>
      <c r="K39" s="293"/>
      <c r="L39" s="293"/>
    </row>
    <row r="40" spans="1:12" x14ac:dyDescent="0.25">
      <c r="A40" s="293" t="s">
        <v>2842</v>
      </c>
      <c r="B40" s="293" t="s">
        <v>2840</v>
      </c>
      <c r="C40" s="293" t="s">
        <v>2841</v>
      </c>
      <c r="D40" s="293" t="s">
        <v>9381</v>
      </c>
      <c r="E40" s="293" t="s">
        <v>9879</v>
      </c>
      <c r="F40" s="293" t="s">
        <v>9960</v>
      </c>
      <c r="G40" s="293" t="s">
        <v>9844</v>
      </c>
      <c r="H40" s="293" t="s">
        <v>10370</v>
      </c>
      <c r="I40" s="293" t="s">
        <v>10371</v>
      </c>
      <c r="J40" s="293"/>
      <c r="K40" s="293"/>
      <c r="L40" s="293"/>
    </row>
    <row r="41" spans="1:12" x14ac:dyDescent="0.25">
      <c r="A41" s="293" t="s">
        <v>3102</v>
      </c>
      <c r="B41" s="293" t="s">
        <v>3100</v>
      </c>
      <c r="C41" s="293" t="s">
        <v>3101</v>
      </c>
      <c r="D41" s="293" t="s">
        <v>9384</v>
      </c>
      <c r="E41" s="293" t="s">
        <v>9879</v>
      </c>
      <c r="F41" s="293" t="s">
        <v>9960</v>
      </c>
      <c r="G41" s="293" t="s">
        <v>9844</v>
      </c>
      <c r="H41" s="293" t="s">
        <v>10370</v>
      </c>
      <c r="I41" s="293" t="s">
        <v>10371</v>
      </c>
      <c r="J41" s="293"/>
      <c r="K41" s="293"/>
      <c r="L41" s="293"/>
    </row>
    <row r="42" spans="1:12" x14ac:dyDescent="0.25">
      <c r="A42" s="293" t="s">
        <v>2497</v>
      </c>
      <c r="B42" s="293" t="s">
        <v>2495</v>
      </c>
      <c r="C42" s="293" t="s">
        <v>2496</v>
      </c>
      <c r="D42" s="293" t="s">
        <v>9387</v>
      </c>
      <c r="E42" s="293" t="s">
        <v>9879</v>
      </c>
      <c r="F42" s="293" t="s">
        <v>9963</v>
      </c>
      <c r="G42" s="293" t="s">
        <v>9844</v>
      </c>
      <c r="H42" s="293" t="s">
        <v>10370</v>
      </c>
      <c r="I42" s="293" t="s">
        <v>10371</v>
      </c>
      <c r="J42" s="293"/>
      <c r="K42" s="293"/>
      <c r="L42" s="293"/>
    </row>
    <row r="43" spans="1:12" x14ac:dyDescent="0.25">
      <c r="A43" s="293" t="s">
        <v>2497</v>
      </c>
      <c r="B43" s="293" t="s">
        <v>2575</v>
      </c>
      <c r="C43" s="293" t="s">
        <v>2576</v>
      </c>
      <c r="D43" s="293" t="s">
        <v>9387</v>
      </c>
      <c r="E43" s="293" t="s">
        <v>9879</v>
      </c>
      <c r="F43" s="293" t="s">
        <v>9965</v>
      </c>
      <c r="G43" s="293" t="s">
        <v>9965</v>
      </c>
      <c r="H43" s="293" t="s">
        <v>10373</v>
      </c>
      <c r="I43" s="293" t="s">
        <v>10371</v>
      </c>
      <c r="J43" s="293"/>
      <c r="K43" s="293"/>
      <c r="L43" s="293"/>
    </row>
    <row r="44" spans="1:12" x14ac:dyDescent="0.25">
      <c r="A44" s="293" t="s">
        <v>1407</v>
      </c>
      <c r="B44" s="293" t="s">
        <v>1405</v>
      </c>
      <c r="C44" s="293" t="s">
        <v>1406</v>
      </c>
      <c r="D44" s="293" t="s">
        <v>9388</v>
      </c>
      <c r="E44" s="293" t="s">
        <v>9941</v>
      </c>
      <c r="F44" s="293" t="s">
        <v>9858</v>
      </c>
      <c r="G44" s="293" t="s">
        <v>9970</v>
      </c>
      <c r="H44" s="293" t="s">
        <v>10370</v>
      </c>
      <c r="I44" s="293" t="s">
        <v>10371</v>
      </c>
      <c r="J44" s="293"/>
      <c r="K44" s="293"/>
      <c r="L44" s="293"/>
    </row>
    <row r="45" spans="1:12" x14ac:dyDescent="0.25">
      <c r="A45" s="293" t="s">
        <v>748</v>
      </c>
      <c r="B45" s="293" t="s">
        <v>746</v>
      </c>
      <c r="C45" s="293" t="s">
        <v>747</v>
      </c>
      <c r="D45" s="293" t="s">
        <v>9389</v>
      </c>
      <c r="E45" s="293" t="s">
        <v>9842</v>
      </c>
      <c r="F45" s="293" t="s">
        <v>9976</v>
      </c>
      <c r="G45" s="293" t="s">
        <v>746</v>
      </c>
      <c r="H45" s="293" t="s">
        <v>10373</v>
      </c>
      <c r="I45" s="293" t="s">
        <v>10371</v>
      </c>
      <c r="J45" s="293"/>
      <c r="K45" s="293"/>
      <c r="L45" s="293"/>
    </row>
    <row r="46" spans="1:12" x14ac:dyDescent="0.25">
      <c r="A46" s="293" t="s">
        <v>748</v>
      </c>
      <c r="B46" s="293" t="s">
        <v>1124</v>
      </c>
      <c r="C46" s="293" t="s">
        <v>1125</v>
      </c>
      <c r="D46" s="293" t="s">
        <v>9389</v>
      </c>
      <c r="E46" s="293" t="s">
        <v>9842</v>
      </c>
      <c r="F46" s="293" t="s">
        <v>9981</v>
      </c>
      <c r="G46" s="293" t="s">
        <v>1124</v>
      </c>
      <c r="H46" s="293" t="s">
        <v>10370</v>
      </c>
      <c r="I46" s="293" t="s">
        <v>10372</v>
      </c>
      <c r="J46" s="293"/>
      <c r="K46" s="293"/>
      <c r="L46" s="293"/>
    </row>
    <row r="47" spans="1:12" x14ac:dyDescent="0.25">
      <c r="A47" s="293" t="s">
        <v>748</v>
      </c>
      <c r="B47" s="293" t="s">
        <v>3148</v>
      </c>
      <c r="C47" s="293" t="s">
        <v>3149</v>
      </c>
      <c r="D47" s="293" t="s">
        <v>9389</v>
      </c>
      <c r="E47" s="293" t="s">
        <v>9842</v>
      </c>
      <c r="F47" s="293" t="s">
        <v>9965</v>
      </c>
      <c r="G47" s="293" t="s">
        <v>9986</v>
      </c>
      <c r="H47" s="293" t="s">
        <v>10373</v>
      </c>
      <c r="I47" s="293" t="s">
        <v>10371</v>
      </c>
      <c r="J47" s="293"/>
      <c r="K47" s="293"/>
      <c r="L47" s="293"/>
    </row>
    <row r="48" spans="1:12" x14ac:dyDescent="0.25">
      <c r="A48" s="293" t="s">
        <v>580</v>
      </c>
      <c r="B48" s="293" t="s">
        <v>578</v>
      </c>
      <c r="C48" s="293" t="s">
        <v>579</v>
      </c>
      <c r="D48" s="293" t="s">
        <v>9390</v>
      </c>
      <c r="E48" s="293" t="s">
        <v>9842</v>
      </c>
      <c r="F48" s="293" t="s">
        <v>9991</v>
      </c>
      <c r="G48" s="293" t="s">
        <v>9992</v>
      </c>
      <c r="H48" s="293" t="s">
        <v>10370</v>
      </c>
      <c r="I48" s="293" t="s">
        <v>10371</v>
      </c>
      <c r="J48" s="293"/>
      <c r="K48" s="293"/>
      <c r="L48" s="293"/>
    </row>
    <row r="49" spans="1:12" x14ac:dyDescent="0.25">
      <c r="A49" s="293" t="s">
        <v>891</v>
      </c>
      <c r="B49" s="293" t="s">
        <v>889</v>
      </c>
      <c r="C49" s="293" t="s">
        <v>890</v>
      </c>
      <c r="D49" s="293" t="s">
        <v>9393</v>
      </c>
      <c r="E49" s="293" t="s">
        <v>9857</v>
      </c>
      <c r="F49" s="293" t="s">
        <v>9885</v>
      </c>
      <c r="G49" s="293" t="s">
        <v>9997</v>
      </c>
      <c r="H49" s="293" t="s">
        <v>10370</v>
      </c>
      <c r="I49" s="293" t="s">
        <v>10371</v>
      </c>
      <c r="J49" s="293"/>
      <c r="K49" s="293"/>
      <c r="L49" s="293"/>
    </row>
    <row r="50" spans="1:12" x14ac:dyDescent="0.25">
      <c r="A50" s="293" t="s">
        <v>349</v>
      </c>
      <c r="B50" s="293" t="s">
        <v>907</v>
      </c>
      <c r="C50" s="293" t="s">
        <v>908</v>
      </c>
      <c r="D50" s="293" t="s">
        <v>9394</v>
      </c>
      <c r="E50" s="293" t="s">
        <v>9857</v>
      </c>
      <c r="F50" s="293" t="s">
        <v>10002</v>
      </c>
      <c r="G50" s="293" t="s">
        <v>9881</v>
      </c>
      <c r="H50" s="293" t="s">
        <v>10370</v>
      </c>
      <c r="I50" s="293" t="s">
        <v>10372</v>
      </c>
      <c r="J50" s="293"/>
      <c r="K50" s="293"/>
      <c r="L50" s="293"/>
    </row>
    <row r="51" spans="1:12" x14ac:dyDescent="0.25">
      <c r="A51" s="293" t="s">
        <v>349</v>
      </c>
      <c r="B51" s="293" t="s">
        <v>347</v>
      </c>
      <c r="C51" s="293" t="s">
        <v>348</v>
      </c>
      <c r="D51" s="293" t="s">
        <v>9394</v>
      </c>
      <c r="E51" s="293" t="s">
        <v>9857</v>
      </c>
      <c r="F51" s="293" t="s">
        <v>10006</v>
      </c>
      <c r="G51" s="293" t="s">
        <v>9871</v>
      </c>
      <c r="H51" s="293" t="s">
        <v>10373</v>
      </c>
      <c r="I51" s="293" t="s">
        <v>10371</v>
      </c>
      <c r="J51" s="293"/>
      <c r="K51" s="293"/>
      <c r="L51" s="293"/>
    </row>
    <row r="52" spans="1:12" x14ac:dyDescent="0.25">
      <c r="A52" s="293" t="s">
        <v>349</v>
      </c>
      <c r="B52" s="293" t="s">
        <v>353</v>
      </c>
      <c r="C52" s="293" t="s">
        <v>354</v>
      </c>
      <c r="D52" s="293" t="s">
        <v>9394</v>
      </c>
      <c r="E52" s="293" t="s">
        <v>9857</v>
      </c>
      <c r="F52" s="293" t="s">
        <v>9885</v>
      </c>
      <c r="G52" s="293" t="s">
        <v>10008</v>
      </c>
      <c r="H52" s="293" t="s">
        <v>10373</v>
      </c>
      <c r="I52" s="293" t="s">
        <v>10371</v>
      </c>
      <c r="J52" s="293"/>
      <c r="K52" s="293"/>
      <c r="L52" s="293"/>
    </row>
    <row r="53" spans="1:12" x14ac:dyDescent="0.25">
      <c r="A53" s="293" t="s">
        <v>367</v>
      </c>
      <c r="B53" s="293" t="s">
        <v>365</v>
      </c>
      <c r="C53" s="293" t="s">
        <v>366</v>
      </c>
      <c r="D53" s="293" t="s">
        <v>9399</v>
      </c>
      <c r="E53" s="293" t="s">
        <v>9941</v>
      </c>
      <c r="F53" s="293" t="s">
        <v>9885</v>
      </c>
      <c r="G53" s="293" t="s">
        <v>9922</v>
      </c>
      <c r="H53" s="293" t="s">
        <v>10370</v>
      </c>
      <c r="I53" s="293" t="s">
        <v>10371</v>
      </c>
      <c r="J53" s="293"/>
      <c r="K53" s="293"/>
      <c r="L53" s="293"/>
    </row>
    <row r="54" spans="1:12" x14ac:dyDescent="0.25">
      <c r="A54" s="293" t="s">
        <v>129</v>
      </c>
      <c r="B54" s="293" t="s">
        <v>127</v>
      </c>
      <c r="C54" s="293" t="s">
        <v>128</v>
      </c>
      <c r="D54" s="293" t="s">
        <v>9402</v>
      </c>
      <c r="E54" s="293" t="s">
        <v>9857</v>
      </c>
      <c r="F54" s="293" t="s">
        <v>9885</v>
      </c>
      <c r="G54" s="293" t="s">
        <v>10015</v>
      </c>
      <c r="H54" s="293" t="s">
        <v>10370</v>
      </c>
      <c r="I54" s="293" t="s">
        <v>10371</v>
      </c>
      <c r="J54" s="293"/>
      <c r="K54" s="293"/>
      <c r="L54" s="293"/>
    </row>
    <row r="55" spans="1:12" x14ac:dyDescent="0.25">
      <c r="A55" s="293" t="s">
        <v>378</v>
      </c>
      <c r="B55" s="293" t="s">
        <v>1207</v>
      </c>
      <c r="C55" s="293" t="s">
        <v>1208</v>
      </c>
      <c r="D55" s="293" t="s">
        <v>9407</v>
      </c>
      <c r="E55" s="293" t="s">
        <v>9849</v>
      </c>
      <c r="F55" s="293" t="s">
        <v>10019</v>
      </c>
      <c r="G55" s="293" t="s">
        <v>10020</v>
      </c>
      <c r="H55" s="293" t="s">
        <v>10370</v>
      </c>
      <c r="I55" s="293" t="s">
        <v>10372</v>
      </c>
      <c r="J55" s="293"/>
      <c r="K55" s="293"/>
      <c r="L55" s="293"/>
    </row>
    <row r="56" spans="1:12" x14ac:dyDescent="0.25">
      <c r="A56" s="293" t="s">
        <v>378</v>
      </c>
      <c r="B56" s="293" t="s">
        <v>376</v>
      </c>
      <c r="C56" s="293" t="s">
        <v>377</v>
      </c>
      <c r="D56" s="293" t="s">
        <v>9407</v>
      </c>
      <c r="E56" s="293" t="s">
        <v>9849</v>
      </c>
      <c r="F56" s="293" t="s">
        <v>9885</v>
      </c>
      <c r="G56" s="293" t="s">
        <v>10023</v>
      </c>
      <c r="H56" s="293" t="s">
        <v>10373</v>
      </c>
      <c r="I56" s="293" t="s">
        <v>10371</v>
      </c>
      <c r="J56" s="293"/>
      <c r="K56" s="293"/>
      <c r="L56" s="293"/>
    </row>
    <row r="57" spans="1:12" x14ac:dyDescent="0.25">
      <c r="A57" s="293" t="s">
        <v>378</v>
      </c>
      <c r="B57" s="293" t="s">
        <v>1220</v>
      </c>
      <c r="C57" s="293" t="s">
        <v>1221</v>
      </c>
      <c r="D57" s="293" t="s">
        <v>9407</v>
      </c>
      <c r="E57" s="293" t="s">
        <v>9849</v>
      </c>
      <c r="F57" s="293" t="s">
        <v>9850</v>
      </c>
      <c r="G57" s="293" t="s">
        <v>9850</v>
      </c>
      <c r="H57" s="293" t="s">
        <v>10373</v>
      </c>
      <c r="I57" s="293" t="s">
        <v>10371</v>
      </c>
      <c r="J57" s="293"/>
      <c r="K57" s="293"/>
      <c r="L57" s="293"/>
    </row>
    <row r="58" spans="1:12" x14ac:dyDescent="0.25">
      <c r="A58" s="293" t="s">
        <v>931</v>
      </c>
      <c r="B58" s="293" t="s">
        <v>947</v>
      </c>
      <c r="C58" s="293" t="s">
        <v>948</v>
      </c>
      <c r="D58" s="293" t="s">
        <v>9422</v>
      </c>
      <c r="E58" s="293" t="s">
        <v>9857</v>
      </c>
      <c r="F58" s="293" t="s">
        <v>9885</v>
      </c>
      <c r="G58" s="293" t="s">
        <v>10015</v>
      </c>
      <c r="H58" s="293" t="s">
        <v>10373</v>
      </c>
      <c r="I58" s="293" t="s">
        <v>10371</v>
      </c>
      <c r="J58" s="293"/>
      <c r="K58" s="293"/>
      <c r="L58" s="293"/>
    </row>
    <row r="59" spans="1:12" x14ac:dyDescent="0.25">
      <c r="A59" s="293" t="s">
        <v>931</v>
      </c>
      <c r="B59" s="293" t="s">
        <v>929</v>
      </c>
      <c r="C59" s="293" t="s">
        <v>930</v>
      </c>
      <c r="D59" s="293" t="s">
        <v>9422</v>
      </c>
      <c r="E59" s="293" t="s">
        <v>9857</v>
      </c>
      <c r="F59" s="293" t="s">
        <v>10032</v>
      </c>
      <c r="G59" s="293" t="s">
        <v>10033</v>
      </c>
      <c r="H59" s="293" t="s">
        <v>10370</v>
      </c>
      <c r="I59" s="293" t="s">
        <v>10371</v>
      </c>
      <c r="J59" s="293"/>
      <c r="K59" s="293"/>
      <c r="L59" s="293"/>
    </row>
    <row r="60" spans="1:12" x14ac:dyDescent="0.25">
      <c r="A60" s="293" t="s">
        <v>135</v>
      </c>
      <c r="B60" s="293" t="s">
        <v>133</v>
      </c>
      <c r="C60" s="293" t="s">
        <v>134</v>
      </c>
      <c r="D60" s="293" t="s">
        <v>9425</v>
      </c>
      <c r="E60" s="293" t="s">
        <v>9849</v>
      </c>
      <c r="F60" s="293" t="s">
        <v>9909</v>
      </c>
      <c r="G60" s="293" t="s">
        <v>9844</v>
      </c>
      <c r="H60" s="293" t="s">
        <v>10370</v>
      </c>
      <c r="I60" s="293" t="s">
        <v>10371</v>
      </c>
      <c r="J60" s="293"/>
      <c r="K60" s="293"/>
      <c r="L60" s="293"/>
    </row>
    <row r="61" spans="1:12" x14ac:dyDescent="0.25">
      <c r="A61" s="293" t="s">
        <v>135</v>
      </c>
      <c r="B61" s="293" t="s">
        <v>140</v>
      </c>
      <c r="C61" s="293" t="s">
        <v>141</v>
      </c>
      <c r="D61" s="293" t="s">
        <v>9425</v>
      </c>
      <c r="E61" s="293" t="s">
        <v>9849</v>
      </c>
      <c r="F61" s="293" t="s">
        <v>9885</v>
      </c>
      <c r="G61" s="293" t="s">
        <v>9922</v>
      </c>
      <c r="H61" s="293" t="s">
        <v>10373</v>
      </c>
      <c r="I61" s="293" t="s">
        <v>10371</v>
      </c>
      <c r="J61" s="293"/>
      <c r="K61" s="293"/>
      <c r="L61" s="293"/>
    </row>
    <row r="62" spans="1:12" x14ac:dyDescent="0.25">
      <c r="A62" s="293" t="s">
        <v>3215</v>
      </c>
      <c r="B62" s="293" t="s">
        <v>3213</v>
      </c>
      <c r="C62" s="293" t="s">
        <v>3214</v>
      </c>
      <c r="D62" s="293" t="s">
        <v>9430</v>
      </c>
      <c r="E62" s="293" t="s">
        <v>9842</v>
      </c>
      <c r="F62" s="293" t="s">
        <v>10038</v>
      </c>
      <c r="G62" s="293" t="s">
        <v>10039</v>
      </c>
      <c r="H62" s="293" t="s">
        <v>10370</v>
      </c>
      <c r="I62" s="293" t="s">
        <v>10371</v>
      </c>
      <c r="J62" s="293"/>
      <c r="K62" s="293"/>
      <c r="L62" s="293"/>
    </row>
    <row r="63" spans="1:12" x14ac:dyDescent="0.25">
      <c r="A63" s="293" t="s">
        <v>382</v>
      </c>
      <c r="B63" s="293" t="s">
        <v>380</v>
      </c>
      <c r="C63" s="293" t="s">
        <v>381</v>
      </c>
      <c r="D63" s="293" t="s">
        <v>9439</v>
      </c>
      <c r="E63" s="293" t="s">
        <v>9849</v>
      </c>
      <c r="F63" s="293" t="s">
        <v>9885</v>
      </c>
      <c r="G63" s="293" t="s">
        <v>9922</v>
      </c>
      <c r="H63" s="293" t="s">
        <v>10370</v>
      </c>
      <c r="I63" s="293" t="s">
        <v>10371</v>
      </c>
      <c r="J63" s="293"/>
      <c r="K63" s="293"/>
      <c r="L63" s="293"/>
    </row>
    <row r="64" spans="1:12" x14ac:dyDescent="0.25">
      <c r="A64" s="293" t="s">
        <v>1424</v>
      </c>
      <c r="B64" s="293" t="s">
        <v>1422</v>
      </c>
      <c r="C64" s="293" t="s">
        <v>1423</v>
      </c>
      <c r="D64" s="293" t="s">
        <v>9440</v>
      </c>
      <c r="E64" s="293" t="s">
        <v>9941</v>
      </c>
      <c r="F64" s="293" t="s">
        <v>9934</v>
      </c>
      <c r="G64" s="293" t="s">
        <v>9970</v>
      </c>
      <c r="H64" s="293" t="s">
        <v>10370</v>
      </c>
      <c r="I64" s="293" t="s">
        <v>10371</v>
      </c>
      <c r="J64" s="293"/>
      <c r="K64" s="293"/>
      <c r="L64" s="293"/>
    </row>
    <row r="65" spans="1:12" x14ac:dyDescent="0.25">
      <c r="A65" s="293" t="s">
        <v>1911</v>
      </c>
      <c r="B65" s="293" t="s">
        <v>2265</v>
      </c>
      <c r="C65" s="293" t="s">
        <v>2266</v>
      </c>
      <c r="D65" s="293" t="s">
        <v>9441</v>
      </c>
      <c r="E65" s="293" t="s">
        <v>9849</v>
      </c>
      <c r="F65" s="293" t="s">
        <v>10048</v>
      </c>
      <c r="G65" s="293" t="s">
        <v>9881</v>
      </c>
      <c r="H65" s="293" t="s">
        <v>10370</v>
      </c>
      <c r="I65" s="293" t="s">
        <v>10372</v>
      </c>
      <c r="J65" s="293"/>
      <c r="K65" s="293"/>
      <c r="L65" s="293"/>
    </row>
    <row r="66" spans="1:12" x14ac:dyDescent="0.25">
      <c r="A66" s="293" t="s">
        <v>1911</v>
      </c>
      <c r="B66" s="293" t="s">
        <v>1909</v>
      </c>
      <c r="C66" s="293" t="s">
        <v>1910</v>
      </c>
      <c r="D66" s="293" t="s">
        <v>9441</v>
      </c>
      <c r="E66" s="293" t="s">
        <v>9849</v>
      </c>
      <c r="F66" s="293" t="s">
        <v>9850</v>
      </c>
      <c r="G66" s="293" t="s">
        <v>9850</v>
      </c>
      <c r="H66" s="293" t="s">
        <v>10373</v>
      </c>
      <c r="I66" s="293" t="s">
        <v>10371</v>
      </c>
      <c r="J66" s="293"/>
      <c r="K66" s="293"/>
      <c r="L66" s="293"/>
    </row>
    <row r="67" spans="1:12" x14ac:dyDescent="0.25">
      <c r="A67" s="293" t="s">
        <v>1911</v>
      </c>
      <c r="B67" s="293" t="s">
        <v>2254</v>
      </c>
      <c r="C67" s="293" t="s">
        <v>2255</v>
      </c>
      <c r="D67" s="293" t="s">
        <v>9441</v>
      </c>
      <c r="E67" s="293" t="s">
        <v>9849</v>
      </c>
      <c r="F67" s="293" t="s">
        <v>10054</v>
      </c>
      <c r="G67" s="293" t="s">
        <v>10055</v>
      </c>
      <c r="H67" s="293" t="s">
        <v>10373</v>
      </c>
      <c r="I67" s="293" t="s">
        <v>10371</v>
      </c>
      <c r="J67" s="293"/>
      <c r="K67" s="293"/>
      <c r="L67" s="293"/>
    </row>
    <row r="68" spans="1:12" x14ac:dyDescent="0.25">
      <c r="A68" s="293" t="s">
        <v>2127</v>
      </c>
      <c r="B68" s="293" t="s">
        <v>2125</v>
      </c>
      <c r="C68" s="293" t="s">
        <v>2126</v>
      </c>
      <c r="D68" s="293" t="s">
        <v>9444</v>
      </c>
      <c r="E68" s="293" t="s">
        <v>9879</v>
      </c>
      <c r="F68" s="293" t="s">
        <v>10061</v>
      </c>
      <c r="G68" s="293" t="s">
        <v>1124</v>
      </c>
      <c r="H68" s="293" t="s">
        <v>10370</v>
      </c>
      <c r="I68" s="293" t="s">
        <v>10372</v>
      </c>
      <c r="J68" s="293"/>
      <c r="K68" s="293"/>
      <c r="L68" s="293"/>
    </row>
    <row r="69" spans="1:12" x14ac:dyDescent="0.25">
      <c r="A69" s="293" t="s">
        <v>2127</v>
      </c>
      <c r="B69" s="293" t="s">
        <v>2158</v>
      </c>
      <c r="C69" s="293" t="s">
        <v>2159</v>
      </c>
      <c r="D69" s="293" t="s">
        <v>9444</v>
      </c>
      <c r="E69" s="293" t="s">
        <v>9879</v>
      </c>
      <c r="F69" s="293" t="s">
        <v>10061</v>
      </c>
      <c r="G69" s="293" t="s">
        <v>10064</v>
      </c>
      <c r="H69" s="293" t="s">
        <v>10373</v>
      </c>
      <c r="I69" s="293" t="s">
        <v>10371</v>
      </c>
      <c r="J69" s="293"/>
      <c r="K69" s="293"/>
      <c r="L69" s="293"/>
    </row>
    <row r="70" spans="1:12" x14ac:dyDescent="0.25">
      <c r="A70" s="293" t="s">
        <v>2127</v>
      </c>
      <c r="B70" s="293" t="s">
        <v>2190</v>
      </c>
      <c r="C70" s="293" t="s">
        <v>2191</v>
      </c>
      <c r="D70" s="293" t="s">
        <v>9444</v>
      </c>
      <c r="E70" s="293" t="s">
        <v>9879</v>
      </c>
      <c r="F70" s="293" t="s">
        <v>9885</v>
      </c>
      <c r="G70" s="293" t="s">
        <v>9922</v>
      </c>
      <c r="H70" s="293" t="s">
        <v>10373</v>
      </c>
      <c r="I70" s="293" t="s">
        <v>10371</v>
      </c>
      <c r="J70" s="293"/>
      <c r="K70" s="293"/>
      <c r="L70" s="293"/>
    </row>
    <row r="71" spans="1:12" x14ac:dyDescent="0.25">
      <c r="A71" s="293" t="s">
        <v>15</v>
      </c>
      <c r="B71" s="293" t="s">
        <v>13</v>
      </c>
      <c r="C71" s="293" t="s">
        <v>14</v>
      </c>
      <c r="D71" s="293" t="s">
        <v>9449</v>
      </c>
      <c r="E71" s="293" t="s">
        <v>9849</v>
      </c>
      <c r="F71" s="293" t="s">
        <v>9871</v>
      </c>
      <c r="G71" s="293" t="s">
        <v>9844</v>
      </c>
      <c r="H71" s="293" t="s">
        <v>10370</v>
      </c>
      <c r="I71" s="293" t="s">
        <v>10371</v>
      </c>
      <c r="J71" s="293"/>
      <c r="K71" s="293"/>
      <c r="L71" s="293"/>
    </row>
    <row r="72" spans="1:12" x14ac:dyDescent="0.25">
      <c r="A72" s="293" t="s">
        <v>295</v>
      </c>
      <c r="B72" s="293" t="s">
        <v>899</v>
      </c>
      <c r="C72" s="293" t="s">
        <v>900</v>
      </c>
      <c r="D72" s="293" t="s">
        <v>9452</v>
      </c>
      <c r="E72" s="293" t="s">
        <v>9842</v>
      </c>
      <c r="F72" s="293" t="s">
        <v>10069</v>
      </c>
      <c r="G72" s="293" t="s">
        <v>9881</v>
      </c>
      <c r="H72" s="293" t="s">
        <v>10370</v>
      </c>
      <c r="I72" s="293" t="s">
        <v>10372</v>
      </c>
      <c r="J72" s="293"/>
      <c r="K72" s="293"/>
      <c r="L72" s="293"/>
    </row>
    <row r="73" spans="1:12" x14ac:dyDescent="0.25">
      <c r="A73" s="293" t="s">
        <v>295</v>
      </c>
      <c r="B73" s="293" t="s">
        <v>293</v>
      </c>
      <c r="C73" s="293" t="s">
        <v>294</v>
      </c>
      <c r="D73" s="293" t="s">
        <v>9452</v>
      </c>
      <c r="E73" s="293" t="s">
        <v>9842</v>
      </c>
      <c r="F73" s="293" t="s">
        <v>9871</v>
      </c>
      <c r="G73" s="293" t="s">
        <v>10071</v>
      </c>
      <c r="H73" s="293" t="s">
        <v>10373</v>
      </c>
      <c r="I73" s="293" t="s">
        <v>10371</v>
      </c>
      <c r="J73" s="293"/>
      <c r="K73" s="293"/>
      <c r="L73" s="293"/>
    </row>
    <row r="74" spans="1:12" x14ac:dyDescent="0.25">
      <c r="A74" s="293" t="s">
        <v>295</v>
      </c>
      <c r="B74" s="293" t="s">
        <v>301</v>
      </c>
      <c r="C74" s="293" t="s">
        <v>302</v>
      </c>
      <c r="D74" s="293" t="s">
        <v>9452</v>
      </c>
      <c r="E74" s="293" t="s">
        <v>9842</v>
      </c>
      <c r="F74" s="293" t="s">
        <v>9871</v>
      </c>
      <c r="G74" s="293" t="s">
        <v>10075</v>
      </c>
      <c r="H74" s="293" t="s">
        <v>10373</v>
      </c>
      <c r="I74" s="293" t="s">
        <v>10371</v>
      </c>
      <c r="J74" s="293"/>
      <c r="K74" s="293"/>
      <c r="L74" s="293"/>
    </row>
    <row r="75" spans="1:12" x14ac:dyDescent="0.25">
      <c r="A75" s="293" t="s">
        <v>295</v>
      </c>
      <c r="B75" s="293" t="s">
        <v>1185</v>
      </c>
      <c r="C75" s="293" t="s">
        <v>1186</v>
      </c>
      <c r="D75" s="293" t="s">
        <v>9452</v>
      </c>
      <c r="E75" s="293" t="s">
        <v>9842</v>
      </c>
      <c r="F75" s="293" t="s">
        <v>10079</v>
      </c>
      <c r="G75" s="293" t="s">
        <v>10080</v>
      </c>
      <c r="H75" s="293" t="s">
        <v>10373</v>
      </c>
      <c r="I75" s="293" t="s">
        <v>10371</v>
      </c>
      <c r="J75" s="293"/>
      <c r="K75" s="293"/>
      <c r="L75" s="293"/>
    </row>
    <row r="76" spans="1:12" x14ac:dyDescent="0.25">
      <c r="A76" s="293" t="s">
        <v>295</v>
      </c>
      <c r="B76" s="293" t="s">
        <v>4141</v>
      </c>
      <c r="C76" s="293" t="s">
        <v>4142</v>
      </c>
      <c r="D76" s="293" t="s">
        <v>9452</v>
      </c>
      <c r="E76" s="293" t="s">
        <v>9842</v>
      </c>
      <c r="F76" s="293" t="s">
        <v>10085</v>
      </c>
      <c r="G76" s="293" t="s">
        <v>10086</v>
      </c>
      <c r="H76" s="293" t="s">
        <v>10373</v>
      </c>
      <c r="I76" s="293" t="s">
        <v>10371</v>
      </c>
      <c r="J76" s="293"/>
      <c r="K76" s="293"/>
      <c r="L76" s="293"/>
    </row>
    <row r="77" spans="1:12" x14ac:dyDescent="0.25">
      <c r="A77" s="293" t="s">
        <v>3326</v>
      </c>
      <c r="B77" s="293" t="s">
        <v>6458</v>
      </c>
      <c r="C77" s="293" t="s">
        <v>6459</v>
      </c>
      <c r="D77" s="293" t="s">
        <v>9455</v>
      </c>
      <c r="E77" s="293" t="s">
        <v>9842</v>
      </c>
      <c r="F77" s="293" t="s">
        <v>10091</v>
      </c>
      <c r="G77" s="293" t="s">
        <v>10092</v>
      </c>
      <c r="H77" s="293" t="s">
        <v>10370</v>
      </c>
      <c r="I77" s="293" t="s">
        <v>10372</v>
      </c>
      <c r="J77" s="293"/>
      <c r="K77" s="293"/>
      <c r="L77" s="293"/>
    </row>
    <row r="78" spans="1:12" x14ac:dyDescent="0.25">
      <c r="A78" s="293" t="s">
        <v>3326</v>
      </c>
      <c r="B78" s="293" t="s">
        <v>3324</v>
      </c>
      <c r="C78" s="293" t="s">
        <v>3325</v>
      </c>
      <c r="D78" s="293" t="s">
        <v>9455</v>
      </c>
      <c r="E78" s="293" t="s">
        <v>9842</v>
      </c>
      <c r="F78" s="293" t="s">
        <v>10095</v>
      </c>
      <c r="G78" s="293" t="s">
        <v>3324</v>
      </c>
      <c r="H78" s="293" t="s">
        <v>10373</v>
      </c>
      <c r="I78" s="293" t="s">
        <v>10371</v>
      </c>
      <c r="J78" s="293"/>
      <c r="K78" s="293"/>
      <c r="L78" s="293"/>
    </row>
    <row r="79" spans="1:12" x14ac:dyDescent="0.25">
      <c r="A79" s="293" t="s">
        <v>3326</v>
      </c>
      <c r="B79" s="293" t="s">
        <v>6500</v>
      </c>
      <c r="C79" s="293" t="s">
        <v>6501</v>
      </c>
      <c r="D79" s="293" t="s">
        <v>9455</v>
      </c>
      <c r="E79" s="293" t="s">
        <v>9842</v>
      </c>
      <c r="F79" s="293" t="s">
        <v>9890</v>
      </c>
      <c r="G79" s="293" t="s">
        <v>6500</v>
      </c>
      <c r="H79" s="293" t="s">
        <v>10373</v>
      </c>
      <c r="I79" s="293" t="s">
        <v>10371</v>
      </c>
      <c r="J79" s="293"/>
      <c r="K79" s="293"/>
      <c r="L79" s="293"/>
    </row>
    <row r="80" spans="1:12" x14ac:dyDescent="0.25">
      <c r="A80" s="293" t="s">
        <v>569</v>
      </c>
      <c r="B80" s="293" t="s">
        <v>2360</v>
      </c>
      <c r="C80" s="293" t="s">
        <v>2361</v>
      </c>
      <c r="D80" s="293" t="s">
        <v>9456</v>
      </c>
      <c r="E80" s="293" t="s">
        <v>9849</v>
      </c>
      <c r="F80" s="293" t="s">
        <v>10101</v>
      </c>
      <c r="G80" s="293" t="s">
        <v>10102</v>
      </c>
      <c r="H80" s="293" t="s">
        <v>10370</v>
      </c>
      <c r="I80" s="293" t="s">
        <v>10372</v>
      </c>
      <c r="J80" s="293"/>
      <c r="K80" s="293"/>
      <c r="L80" s="293"/>
    </row>
    <row r="81" spans="1:12" x14ac:dyDescent="0.25">
      <c r="A81" s="293" t="s">
        <v>569</v>
      </c>
      <c r="B81" s="293" t="s">
        <v>567</v>
      </c>
      <c r="C81" s="293" t="s">
        <v>568</v>
      </c>
      <c r="D81" s="293" t="s">
        <v>9456</v>
      </c>
      <c r="E81" s="293" t="s">
        <v>9849</v>
      </c>
      <c r="F81" s="293" t="s">
        <v>9858</v>
      </c>
      <c r="G81" s="293" t="s">
        <v>10107</v>
      </c>
      <c r="H81" s="293" t="s">
        <v>10373</v>
      </c>
      <c r="I81" s="293" t="s">
        <v>10371</v>
      </c>
      <c r="J81" s="293"/>
      <c r="K81" s="293"/>
      <c r="L81" s="293"/>
    </row>
    <row r="82" spans="1:12" x14ac:dyDescent="0.25">
      <c r="A82" s="293" t="s">
        <v>569</v>
      </c>
      <c r="B82" s="293" t="s">
        <v>1945</v>
      </c>
      <c r="C82" s="293" t="s">
        <v>1946</v>
      </c>
      <c r="D82" s="293" t="s">
        <v>9456</v>
      </c>
      <c r="E82" s="293" t="s">
        <v>9849</v>
      </c>
      <c r="F82" s="293" t="s">
        <v>9890</v>
      </c>
      <c r="G82" s="293" t="s">
        <v>10111</v>
      </c>
      <c r="H82" s="293" t="s">
        <v>10373</v>
      </c>
      <c r="I82" s="293" t="s">
        <v>10371</v>
      </c>
      <c r="J82" s="293"/>
      <c r="K82" s="293"/>
      <c r="L82" s="293"/>
    </row>
    <row r="83" spans="1:12" x14ac:dyDescent="0.25">
      <c r="A83" s="293" t="s">
        <v>569</v>
      </c>
      <c r="B83" s="293" t="s">
        <v>2352</v>
      </c>
      <c r="C83" s="293" t="s">
        <v>2353</v>
      </c>
      <c r="D83" s="293" t="s">
        <v>9456</v>
      </c>
      <c r="E83" s="293" t="s">
        <v>9849</v>
      </c>
      <c r="F83" s="293" t="s">
        <v>10054</v>
      </c>
      <c r="G83" s="293" t="s">
        <v>10116</v>
      </c>
      <c r="H83" s="293" t="s">
        <v>10373</v>
      </c>
      <c r="I83" s="293" t="s">
        <v>10371</v>
      </c>
      <c r="J83" s="293"/>
      <c r="K83" s="293"/>
      <c r="L83" s="293"/>
    </row>
    <row r="84" spans="1:12" x14ac:dyDescent="0.25">
      <c r="A84" s="293" t="s">
        <v>312</v>
      </c>
      <c r="B84" s="293" t="s">
        <v>310</v>
      </c>
      <c r="C84" s="293" t="s">
        <v>311</v>
      </c>
      <c r="D84" s="293" t="s">
        <v>9457</v>
      </c>
      <c r="E84" s="293" t="s">
        <v>9849</v>
      </c>
      <c r="F84" s="293" t="s">
        <v>9885</v>
      </c>
      <c r="G84" s="293" t="s">
        <v>10121</v>
      </c>
      <c r="H84" s="293" t="s">
        <v>10373</v>
      </c>
      <c r="I84" s="293" t="s">
        <v>10371</v>
      </c>
      <c r="J84" s="293"/>
      <c r="K84" s="293"/>
      <c r="L84" s="293"/>
    </row>
    <row r="85" spans="1:12" x14ac:dyDescent="0.25">
      <c r="A85" s="293" t="s">
        <v>312</v>
      </c>
      <c r="B85" s="293" t="s">
        <v>1026</v>
      </c>
      <c r="C85" s="293" t="s">
        <v>1027</v>
      </c>
      <c r="D85" s="293" t="s">
        <v>9457</v>
      </c>
      <c r="E85" s="293" t="s">
        <v>9849</v>
      </c>
      <c r="F85" s="293" t="s">
        <v>10125</v>
      </c>
      <c r="G85" s="293" t="s">
        <v>10126</v>
      </c>
      <c r="H85" s="293" t="s">
        <v>10370</v>
      </c>
      <c r="I85" s="293" t="s">
        <v>10371</v>
      </c>
      <c r="J85" s="293"/>
      <c r="K85" s="293"/>
      <c r="L85" s="293"/>
    </row>
    <row r="86" spans="1:12" x14ac:dyDescent="0.25">
      <c r="A86" s="293" t="s">
        <v>2241</v>
      </c>
      <c r="B86" s="293" t="s">
        <v>2248</v>
      </c>
      <c r="C86" s="293" t="s">
        <v>2249</v>
      </c>
      <c r="D86" s="293" t="s">
        <v>9460</v>
      </c>
      <c r="E86" s="293" t="s">
        <v>9849</v>
      </c>
      <c r="F86" s="293" t="s">
        <v>10128</v>
      </c>
      <c r="G86" s="293" t="s">
        <v>10129</v>
      </c>
      <c r="H86" s="293" t="s">
        <v>10370</v>
      </c>
      <c r="I86" s="293" t="s">
        <v>10371</v>
      </c>
      <c r="J86" s="293"/>
      <c r="K86" s="293"/>
      <c r="L86" s="293"/>
    </row>
    <row r="87" spans="1:12" x14ac:dyDescent="0.25">
      <c r="A87" s="293" t="s">
        <v>2241</v>
      </c>
      <c r="B87" s="293" t="s">
        <v>2239</v>
      </c>
      <c r="C87" s="293" t="s">
        <v>2240</v>
      </c>
      <c r="D87" s="293" t="s">
        <v>9460</v>
      </c>
      <c r="E87" s="293" t="s">
        <v>9849</v>
      </c>
      <c r="F87" s="293" t="s">
        <v>10054</v>
      </c>
      <c r="G87" s="293" t="s">
        <v>10116</v>
      </c>
      <c r="H87" s="293" t="s">
        <v>10373</v>
      </c>
      <c r="I87" s="293" t="s">
        <v>10371</v>
      </c>
      <c r="J87" s="293"/>
      <c r="K87" s="293"/>
      <c r="L87" s="293"/>
    </row>
    <row r="88" spans="1:12" x14ac:dyDescent="0.25">
      <c r="A88" s="293" t="s">
        <v>1145</v>
      </c>
      <c r="B88" s="293" t="s">
        <v>1143</v>
      </c>
      <c r="C88" s="293" t="s">
        <v>1144</v>
      </c>
      <c r="D88" s="293" t="s">
        <v>9461</v>
      </c>
      <c r="E88" s="293" t="s">
        <v>9842</v>
      </c>
      <c r="F88" s="293" t="s">
        <v>9885</v>
      </c>
      <c r="G88" s="293" t="s">
        <v>10135</v>
      </c>
      <c r="H88" s="293" t="s">
        <v>10370</v>
      </c>
      <c r="I88" s="293" t="s">
        <v>10371</v>
      </c>
      <c r="J88" s="293"/>
      <c r="K88" s="293"/>
      <c r="L88" s="293"/>
    </row>
    <row r="89" spans="1:12" x14ac:dyDescent="0.25">
      <c r="A89" s="293" t="s">
        <v>871</v>
      </c>
      <c r="B89" s="293" t="s">
        <v>869</v>
      </c>
      <c r="C89" s="293" t="s">
        <v>870</v>
      </c>
      <c r="D89" s="293" t="s">
        <v>9462</v>
      </c>
      <c r="E89" s="293" t="s">
        <v>9849</v>
      </c>
      <c r="F89" s="293" t="s">
        <v>9850</v>
      </c>
      <c r="G89" s="293" t="s">
        <v>10138</v>
      </c>
      <c r="H89" s="293" t="s">
        <v>10370</v>
      </c>
      <c r="I89" s="293" t="s">
        <v>10371</v>
      </c>
      <c r="J89" s="293"/>
      <c r="K89" s="293"/>
      <c r="L89" s="293"/>
    </row>
    <row r="90" spans="1:12" x14ac:dyDescent="0.25">
      <c r="A90" s="293" t="s">
        <v>176</v>
      </c>
      <c r="B90" s="293" t="s">
        <v>174</v>
      </c>
      <c r="C90" s="293" t="s">
        <v>175</v>
      </c>
      <c r="D90" s="293" t="s">
        <v>9463</v>
      </c>
      <c r="E90" s="293" t="s">
        <v>9849</v>
      </c>
      <c r="F90" s="293" t="s">
        <v>9858</v>
      </c>
      <c r="G90" s="293" t="s">
        <v>9881</v>
      </c>
      <c r="H90" s="293" t="s">
        <v>10370</v>
      </c>
      <c r="I90" s="293" t="s">
        <v>10372</v>
      </c>
      <c r="J90" s="293"/>
      <c r="K90" s="293"/>
      <c r="L90" s="293"/>
    </row>
    <row r="91" spans="1:12" x14ac:dyDescent="0.25">
      <c r="A91" s="293" t="s">
        <v>176</v>
      </c>
      <c r="B91" s="293" t="s">
        <v>183</v>
      </c>
      <c r="C91" s="293" t="s">
        <v>184</v>
      </c>
      <c r="D91" s="293" t="s">
        <v>9463</v>
      </c>
      <c r="E91" s="293" t="s">
        <v>9849</v>
      </c>
      <c r="F91" s="293" t="s">
        <v>9871</v>
      </c>
      <c r="G91" s="293" t="s">
        <v>413</v>
      </c>
      <c r="H91" s="293" t="s">
        <v>10373</v>
      </c>
      <c r="I91" s="293" t="s">
        <v>10371</v>
      </c>
      <c r="J91" s="293"/>
      <c r="K91" s="293"/>
      <c r="L91" s="293"/>
    </row>
    <row r="92" spans="1:12" x14ac:dyDescent="0.25">
      <c r="A92" s="293" t="s">
        <v>176</v>
      </c>
      <c r="B92" s="293" t="s">
        <v>189</v>
      </c>
      <c r="C92" s="293" t="s">
        <v>190</v>
      </c>
      <c r="D92" s="293" t="s">
        <v>9463</v>
      </c>
      <c r="E92" s="293" t="s">
        <v>9849</v>
      </c>
      <c r="F92" s="293" t="s">
        <v>9871</v>
      </c>
      <c r="G92" s="293" t="s">
        <v>10145</v>
      </c>
      <c r="H92" s="293" t="s">
        <v>10373</v>
      </c>
      <c r="I92" s="293" t="s">
        <v>10371</v>
      </c>
      <c r="J92" s="293"/>
      <c r="K92" s="293"/>
      <c r="L92" s="293"/>
    </row>
    <row r="93" spans="1:12" x14ac:dyDescent="0.25">
      <c r="A93" s="293" t="s">
        <v>176</v>
      </c>
      <c r="B93" s="293" t="s">
        <v>818</v>
      </c>
      <c r="C93" s="293" t="s">
        <v>819</v>
      </c>
      <c r="D93" s="293" t="s">
        <v>9463</v>
      </c>
      <c r="E93" s="293" t="s">
        <v>9849</v>
      </c>
      <c r="F93" s="293" t="s">
        <v>9885</v>
      </c>
      <c r="G93" s="293" t="s">
        <v>818</v>
      </c>
      <c r="H93" s="293" t="s">
        <v>10373</v>
      </c>
      <c r="I93" s="293" t="s">
        <v>10371</v>
      </c>
      <c r="J93" s="293"/>
      <c r="K93" s="293"/>
      <c r="L93" s="293"/>
    </row>
    <row r="94" spans="1:12" x14ac:dyDescent="0.25">
      <c r="A94" s="293" t="s">
        <v>709</v>
      </c>
      <c r="B94" s="293" t="s">
        <v>733</v>
      </c>
      <c r="C94" s="293" t="s">
        <v>734</v>
      </c>
      <c r="D94" s="293" t="s">
        <v>9464</v>
      </c>
      <c r="E94" s="293" t="s">
        <v>9849</v>
      </c>
      <c r="F94" s="293" t="s">
        <v>9870</v>
      </c>
      <c r="G94" s="293" t="s">
        <v>9844</v>
      </c>
      <c r="H94" s="293" t="s">
        <v>10370</v>
      </c>
      <c r="I94" s="293" t="s">
        <v>10371</v>
      </c>
      <c r="J94" s="293"/>
      <c r="K94" s="293"/>
      <c r="L94" s="293"/>
    </row>
    <row r="95" spans="1:12" x14ac:dyDescent="0.25">
      <c r="A95" s="293" t="s">
        <v>709</v>
      </c>
      <c r="B95" s="293" t="s">
        <v>723</v>
      </c>
      <c r="C95" s="293" t="s">
        <v>724</v>
      </c>
      <c r="D95" s="293" t="s">
        <v>9464</v>
      </c>
      <c r="E95" s="293" t="s">
        <v>9849</v>
      </c>
      <c r="F95" s="293" t="s">
        <v>10154</v>
      </c>
      <c r="G95" s="293" t="s">
        <v>10155</v>
      </c>
      <c r="H95" s="293" t="s">
        <v>10373</v>
      </c>
      <c r="I95" s="293" t="s">
        <v>10371</v>
      </c>
      <c r="J95" s="293"/>
      <c r="K95" s="293"/>
      <c r="L95" s="293"/>
    </row>
    <row r="96" spans="1:12" x14ac:dyDescent="0.25">
      <c r="A96" s="293" t="s">
        <v>709</v>
      </c>
      <c r="B96" s="293" t="s">
        <v>707</v>
      </c>
      <c r="C96" s="293" t="s">
        <v>708</v>
      </c>
      <c r="D96" s="293" t="s">
        <v>9464</v>
      </c>
      <c r="E96" s="293" t="s">
        <v>9849</v>
      </c>
      <c r="F96" s="293" t="s">
        <v>9858</v>
      </c>
      <c r="G96" s="293" t="s">
        <v>413</v>
      </c>
      <c r="H96" s="293" t="s">
        <v>10373</v>
      </c>
      <c r="I96" s="293" t="s">
        <v>10371</v>
      </c>
      <c r="J96" s="293"/>
      <c r="K96" s="293"/>
      <c r="L96" s="293"/>
    </row>
    <row r="97" spans="1:12" x14ac:dyDescent="0.25">
      <c r="A97" s="293" t="s">
        <v>709</v>
      </c>
      <c r="B97" s="293" t="s">
        <v>828</v>
      </c>
      <c r="C97" s="293" t="s">
        <v>829</v>
      </c>
      <c r="D97" s="293" t="s">
        <v>9464</v>
      </c>
      <c r="E97" s="293" t="s">
        <v>9849</v>
      </c>
      <c r="F97" s="293" t="s">
        <v>10061</v>
      </c>
      <c r="G97" s="293" t="s">
        <v>828</v>
      </c>
      <c r="H97" s="293" t="s">
        <v>10373</v>
      </c>
      <c r="I97" s="293" t="s">
        <v>10371</v>
      </c>
      <c r="J97" s="293"/>
      <c r="K97" s="293"/>
      <c r="L97" s="293"/>
    </row>
    <row r="98" spans="1:12" x14ac:dyDescent="0.25">
      <c r="A98" s="293" t="s">
        <v>709</v>
      </c>
      <c r="B98" s="293" t="s">
        <v>851</v>
      </c>
      <c r="C98" s="293" t="s">
        <v>852</v>
      </c>
      <c r="D98" s="293" t="s">
        <v>9464</v>
      </c>
      <c r="E98" s="293" t="s">
        <v>9849</v>
      </c>
      <c r="F98" s="293" t="s">
        <v>9885</v>
      </c>
      <c r="G98" s="293" t="s">
        <v>10165</v>
      </c>
      <c r="H98" s="293" t="s">
        <v>10373</v>
      </c>
      <c r="I98" s="293" t="s">
        <v>10371</v>
      </c>
      <c r="J98" s="293"/>
      <c r="K98" s="293"/>
      <c r="L98" s="293"/>
    </row>
    <row r="99" spans="1:12" x14ac:dyDescent="0.25">
      <c r="A99" s="293" t="s">
        <v>1804</v>
      </c>
      <c r="B99" s="293" t="s">
        <v>1802</v>
      </c>
      <c r="C99" s="293" t="s">
        <v>1803</v>
      </c>
      <c r="D99" s="293" t="s">
        <v>9465</v>
      </c>
      <c r="E99" s="293" t="s">
        <v>9879</v>
      </c>
      <c r="F99" s="293" t="s">
        <v>9991</v>
      </c>
      <c r="G99" s="293" t="s">
        <v>10033</v>
      </c>
      <c r="H99" s="293" t="s">
        <v>10370</v>
      </c>
      <c r="I99" s="293" t="s">
        <v>10371</v>
      </c>
      <c r="J99" s="293"/>
      <c r="K99" s="293"/>
      <c r="L99" s="293"/>
    </row>
    <row r="100" spans="1:12" x14ac:dyDescent="0.25">
      <c r="A100" s="293" t="s">
        <v>149</v>
      </c>
      <c r="B100" s="293" t="s">
        <v>147</v>
      </c>
      <c r="C100" s="293" t="s">
        <v>148</v>
      </c>
      <c r="D100" s="293" t="s">
        <v>9478</v>
      </c>
      <c r="E100" s="293" t="s">
        <v>9842</v>
      </c>
      <c r="F100" s="293" t="s">
        <v>9934</v>
      </c>
      <c r="G100" s="293" t="s">
        <v>9844</v>
      </c>
      <c r="H100" s="293" t="s">
        <v>10370</v>
      </c>
      <c r="I100" s="293" t="s">
        <v>10371</v>
      </c>
      <c r="J100" s="293"/>
      <c r="K100" s="293"/>
      <c r="L100" s="293"/>
    </row>
    <row r="101" spans="1:12" x14ac:dyDescent="0.25">
      <c r="A101" s="293" t="s">
        <v>149</v>
      </c>
      <c r="B101" s="293" t="s">
        <v>532</v>
      </c>
      <c r="C101" s="293" t="s">
        <v>533</v>
      </c>
      <c r="D101" s="293" t="s">
        <v>9478</v>
      </c>
      <c r="E101" s="293" t="s">
        <v>9842</v>
      </c>
      <c r="F101" s="293" t="s">
        <v>9871</v>
      </c>
      <c r="G101" s="293" t="s">
        <v>10171</v>
      </c>
      <c r="H101" s="293" t="s">
        <v>10373</v>
      </c>
      <c r="I101" s="293" t="s">
        <v>10371</v>
      </c>
      <c r="J101" s="293"/>
      <c r="K101" s="293"/>
      <c r="L101" s="293"/>
    </row>
    <row r="102" spans="1:12" x14ac:dyDescent="0.25">
      <c r="A102" s="293" t="s">
        <v>149</v>
      </c>
      <c r="B102" s="293" t="s">
        <v>1391</v>
      </c>
      <c r="C102" s="293" t="s">
        <v>1392</v>
      </c>
      <c r="D102" s="293" t="s">
        <v>9478</v>
      </c>
      <c r="E102" s="293" t="s">
        <v>9842</v>
      </c>
      <c r="F102" s="293" t="s">
        <v>10095</v>
      </c>
      <c r="G102" s="293" t="s">
        <v>10176</v>
      </c>
      <c r="H102" s="293" t="s">
        <v>10373</v>
      </c>
      <c r="I102" s="293" t="s">
        <v>10371</v>
      </c>
      <c r="J102" s="293"/>
      <c r="K102" s="293"/>
      <c r="L102" s="293"/>
    </row>
    <row r="103" spans="1:12" x14ac:dyDescent="0.25">
      <c r="A103" s="293" t="s">
        <v>3536</v>
      </c>
      <c r="B103" s="293" t="s">
        <v>3534</v>
      </c>
      <c r="C103" s="293" t="s">
        <v>3535</v>
      </c>
      <c r="D103" s="293" t="s">
        <v>9479</v>
      </c>
      <c r="E103" s="293" t="s">
        <v>9879</v>
      </c>
      <c r="F103" s="293" t="s">
        <v>9885</v>
      </c>
      <c r="G103" s="293" t="s">
        <v>9886</v>
      </c>
      <c r="H103" s="293" t="s">
        <v>10370</v>
      </c>
      <c r="I103" s="293" t="s">
        <v>10371</v>
      </c>
      <c r="J103" s="293"/>
      <c r="K103" s="293"/>
      <c r="L103" s="293"/>
    </row>
    <row r="104" spans="1:12" x14ac:dyDescent="0.25">
      <c r="A104" s="293" t="s">
        <v>2872</v>
      </c>
      <c r="B104" s="293" t="s">
        <v>2870</v>
      </c>
      <c r="C104" s="293" t="s">
        <v>2871</v>
      </c>
      <c r="D104" s="293" t="s">
        <v>9480</v>
      </c>
      <c r="E104" s="293" t="s">
        <v>9879</v>
      </c>
      <c r="F104" s="293" t="s">
        <v>9885</v>
      </c>
      <c r="G104" s="293" t="s">
        <v>9886</v>
      </c>
      <c r="H104" s="293" t="s">
        <v>10370</v>
      </c>
      <c r="I104" s="293" t="s">
        <v>10371</v>
      </c>
      <c r="J104" s="293"/>
      <c r="K104" s="293"/>
      <c r="L104" s="293"/>
    </row>
    <row r="105" spans="1:12" x14ac:dyDescent="0.25">
      <c r="A105" s="293" t="s">
        <v>599</v>
      </c>
      <c r="B105" s="293" t="s">
        <v>1240</v>
      </c>
      <c r="C105" s="293" t="s">
        <v>1241</v>
      </c>
      <c r="D105" s="293" t="s">
        <v>9481</v>
      </c>
      <c r="E105" s="293" t="s">
        <v>9842</v>
      </c>
      <c r="F105" s="293" t="s">
        <v>10183</v>
      </c>
      <c r="G105" s="293" t="s">
        <v>9881</v>
      </c>
      <c r="H105" s="293" t="s">
        <v>10370</v>
      </c>
      <c r="I105" s="293" t="s">
        <v>10372</v>
      </c>
      <c r="J105" s="293"/>
      <c r="K105" s="293"/>
      <c r="L105" s="293"/>
    </row>
    <row r="106" spans="1:12" x14ac:dyDescent="0.25">
      <c r="A106" s="293" t="s">
        <v>599</v>
      </c>
      <c r="B106" s="293" t="s">
        <v>597</v>
      </c>
      <c r="C106" s="293" t="s">
        <v>598</v>
      </c>
      <c r="D106" s="293" t="s">
        <v>9481</v>
      </c>
      <c r="E106" s="293" t="s">
        <v>9842</v>
      </c>
      <c r="F106" s="293" t="s">
        <v>10185</v>
      </c>
      <c r="G106" s="293" t="s">
        <v>10186</v>
      </c>
      <c r="H106" s="293" t="s">
        <v>10373</v>
      </c>
      <c r="I106" s="293" t="s">
        <v>10371</v>
      </c>
      <c r="J106" s="293"/>
      <c r="K106" s="293"/>
      <c r="L106" s="293"/>
    </row>
    <row r="107" spans="1:12" x14ac:dyDescent="0.25">
      <c r="A107" s="293" t="s">
        <v>599</v>
      </c>
      <c r="B107" s="293" t="s">
        <v>1984</v>
      </c>
      <c r="C107" s="293" t="s">
        <v>1985</v>
      </c>
      <c r="D107" s="293" t="s">
        <v>9481</v>
      </c>
      <c r="E107" s="293" t="s">
        <v>9842</v>
      </c>
      <c r="F107" s="293" t="s">
        <v>10054</v>
      </c>
      <c r="G107" s="293" t="s">
        <v>1984</v>
      </c>
      <c r="H107" s="293" t="s">
        <v>10373</v>
      </c>
      <c r="I107" s="293" t="s">
        <v>10371</v>
      </c>
      <c r="J107" s="293"/>
      <c r="K107" s="293"/>
      <c r="L107" s="293"/>
    </row>
    <row r="108" spans="1:12" x14ac:dyDescent="0.25">
      <c r="A108" s="293" t="s">
        <v>3575</v>
      </c>
      <c r="B108" s="293" t="s">
        <v>3573</v>
      </c>
      <c r="C108" s="293" t="s">
        <v>3574</v>
      </c>
      <c r="D108" s="293" t="s">
        <v>9484</v>
      </c>
      <c r="E108" s="293" t="s">
        <v>10191</v>
      </c>
      <c r="F108" s="293" t="s">
        <v>9965</v>
      </c>
      <c r="G108" s="293" t="s">
        <v>3573</v>
      </c>
      <c r="H108" s="293" t="s">
        <v>10370</v>
      </c>
      <c r="I108" s="293" t="s">
        <v>10371</v>
      </c>
      <c r="J108" s="293"/>
      <c r="K108" s="293"/>
      <c r="L108" s="293"/>
    </row>
    <row r="109" spans="1:12" x14ac:dyDescent="0.25">
      <c r="A109" s="293" t="s">
        <v>1434</v>
      </c>
      <c r="B109" s="293" t="s">
        <v>1432</v>
      </c>
      <c r="C109" s="293" t="s">
        <v>1433</v>
      </c>
      <c r="D109" s="293" t="s">
        <v>9485</v>
      </c>
      <c r="E109" s="293" t="s">
        <v>9941</v>
      </c>
      <c r="F109" s="293" t="s">
        <v>9934</v>
      </c>
      <c r="G109" s="293" t="s">
        <v>9970</v>
      </c>
      <c r="H109" s="293" t="s">
        <v>10370</v>
      </c>
      <c r="I109" s="293" t="s">
        <v>10371</v>
      </c>
      <c r="J109" s="293"/>
      <c r="K109" s="293"/>
      <c r="L109" s="293"/>
    </row>
    <row r="110" spans="1:12" x14ac:dyDescent="0.25">
      <c r="A110" s="293" t="s">
        <v>44</v>
      </c>
      <c r="B110" s="293" t="s">
        <v>42</v>
      </c>
      <c r="C110" s="293" t="s">
        <v>43</v>
      </c>
      <c r="D110" s="293" t="s">
        <v>9486</v>
      </c>
      <c r="E110" s="293" t="s">
        <v>9842</v>
      </c>
      <c r="F110" s="293" t="s">
        <v>10200</v>
      </c>
      <c r="G110" s="293" t="s">
        <v>9844</v>
      </c>
      <c r="H110" s="293" t="s">
        <v>10370</v>
      </c>
      <c r="I110" s="293" t="s">
        <v>10371</v>
      </c>
      <c r="J110" s="293"/>
      <c r="K110" s="293"/>
      <c r="L110" s="293"/>
    </row>
    <row r="111" spans="1:12" x14ac:dyDescent="0.25">
      <c r="A111" s="293" t="s">
        <v>159</v>
      </c>
      <c r="B111" s="293" t="s">
        <v>157</v>
      </c>
      <c r="C111" s="293" t="s">
        <v>158</v>
      </c>
      <c r="D111" s="293" t="s">
        <v>9491</v>
      </c>
      <c r="E111" s="293" t="s">
        <v>9857</v>
      </c>
      <c r="F111" s="293" t="s">
        <v>10006</v>
      </c>
      <c r="G111" s="293" t="s">
        <v>9871</v>
      </c>
      <c r="H111" s="293" t="s">
        <v>10370</v>
      </c>
      <c r="I111" s="293" t="s">
        <v>10371</v>
      </c>
      <c r="J111" s="293"/>
      <c r="K111" s="293"/>
      <c r="L111" s="293"/>
    </row>
    <row r="112" spans="1:12" x14ac:dyDescent="0.25">
      <c r="A112" s="293" t="s">
        <v>559</v>
      </c>
      <c r="B112" s="293" t="s">
        <v>557</v>
      </c>
      <c r="C112" s="293" t="s">
        <v>558</v>
      </c>
      <c r="D112" s="293" t="s">
        <v>10203</v>
      </c>
      <c r="E112" s="293" t="s">
        <v>10204</v>
      </c>
      <c r="F112" s="293"/>
      <c r="G112" s="293" t="s">
        <v>557</v>
      </c>
      <c r="H112" s="293" t="s">
        <v>10373</v>
      </c>
      <c r="I112" s="293" t="s">
        <v>10371</v>
      </c>
      <c r="J112" s="293"/>
      <c r="K112" s="293"/>
      <c r="L112" s="293"/>
    </row>
    <row r="113" spans="1:12" x14ac:dyDescent="0.25">
      <c r="A113" s="293" t="s">
        <v>652</v>
      </c>
      <c r="B113" s="293" t="s">
        <v>650</v>
      </c>
      <c r="C113" s="293" t="s">
        <v>651</v>
      </c>
      <c r="D113" s="293" t="s">
        <v>10208</v>
      </c>
      <c r="E113" s="293" t="s">
        <v>10209</v>
      </c>
      <c r="F113" s="293"/>
      <c r="G113" s="293" t="s">
        <v>650</v>
      </c>
      <c r="H113" s="293" t="s">
        <v>10373</v>
      </c>
      <c r="I113" s="293" t="s">
        <v>10371</v>
      </c>
      <c r="J113" s="293"/>
      <c r="K113" s="293"/>
      <c r="L113" s="293"/>
    </row>
    <row r="114" spans="1:12" x14ac:dyDescent="0.25">
      <c r="A114" s="293" t="s">
        <v>612</v>
      </c>
      <c r="B114" s="293" t="s">
        <v>610</v>
      </c>
      <c r="C114" s="293" t="s">
        <v>611</v>
      </c>
      <c r="D114" s="293" t="s">
        <v>10213</v>
      </c>
      <c r="E114" s="293" t="s">
        <v>10214</v>
      </c>
      <c r="F114" s="293"/>
      <c r="G114" s="293" t="s">
        <v>610</v>
      </c>
      <c r="H114" s="293" t="s">
        <v>10373</v>
      </c>
      <c r="I114" s="293" t="s">
        <v>10371</v>
      </c>
      <c r="J114" s="293"/>
      <c r="K114" s="293"/>
      <c r="L114" s="293"/>
    </row>
    <row r="115" spans="1:12" x14ac:dyDescent="0.25">
      <c r="A115" s="293" t="s">
        <v>683</v>
      </c>
      <c r="B115" s="293" t="s">
        <v>681</v>
      </c>
      <c r="C115" s="293" t="s">
        <v>682</v>
      </c>
      <c r="D115" s="293" t="s">
        <v>10216</v>
      </c>
      <c r="E115" s="293" t="s">
        <v>10217</v>
      </c>
      <c r="F115" s="293"/>
      <c r="G115" s="293" t="s">
        <v>681</v>
      </c>
      <c r="H115" s="293" t="s">
        <v>10373</v>
      </c>
      <c r="I115" s="293" t="s">
        <v>10371</v>
      </c>
      <c r="J115" s="293"/>
      <c r="K115" s="293"/>
      <c r="L115" s="293"/>
    </row>
    <row r="116" spans="1:12" x14ac:dyDescent="0.25">
      <c r="A116" s="293" t="s">
        <v>671</v>
      </c>
      <c r="B116" s="293" t="s">
        <v>669</v>
      </c>
      <c r="C116" s="293" t="s">
        <v>670</v>
      </c>
      <c r="D116" s="293" t="s">
        <v>10222</v>
      </c>
      <c r="E116" s="293" t="s">
        <v>10223</v>
      </c>
      <c r="F116" s="293"/>
      <c r="G116" s="293" t="s">
        <v>669</v>
      </c>
      <c r="H116" s="293" t="s">
        <v>10373</v>
      </c>
      <c r="I116" s="293" t="s">
        <v>10371</v>
      </c>
      <c r="J116" s="293"/>
      <c r="K116" s="293"/>
      <c r="L116" s="293"/>
    </row>
    <row r="117" spans="1:12" x14ac:dyDescent="0.25">
      <c r="A117" s="293" t="s">
        <v>1481</v>
      </c>
      <c r="B117" s="293" t="s">
        <v>1479</v>
      </c>
      <c r="C117" s="293" t="s">
        <v>1480</v>
      </c>
      <c r="D117" s="293" t="s">
        <v>10227</v>
      </c>
      <c r="E117" s="293" t="s">
        <v>10228</v>
      </c>
      <c r="F117" s="293"/>
      <c r="G117" s="293" t="s">
        <v>1479</v>
      </c>
      <c r="H117" s="293" t="s">
        <v>10373</v>
      </c>
      <c r="I117" s="293" t="s">
        <v>10371</v>
      </c>
      <c r="J117" s="293"/>
      <c r="K117" s="293"/>
      <c r="L117" s="293"/>
    </row>
    <row r="118" spans="1:12" x14ac:dyDescent="0.25">
      <c r="A118" s="293" t="s">
        <v>1496</v>
      </c>
      <c r="B118" s="293" t="s">
        <v>1494</v>
      </c>
      <c r="C118" s="293" t="s">
        <v>1495</v>
      </c>
      <c r="D118" s="293" t="s">
        <v>10230</v>
      </c>
      <c r="E118" s="293" t="s">
        <v>10231</v>
      </c>
      <c r="F118" s="293"/>
      <c r="G118" s="293" t="s">
        <v>1494</v>
      </c>
      <c r="H118" s="293" t="s">
        <v>10373</v>
      </c>
      <c r="I118" s="293" t="s">
        <v>10371</v>
      </c>
      <c r="J118" s="293"/>
      <c r="K118" s="293"/>
      <c r="L118" s="293"/>
    </row>
    <row r="119" spans="1:12" x14ac:dyDescent="0.25">
      <c r="A119" s="293" t="s">
        <v>658</v>
      </c>
      <c r="B119" s="293" t="s">
        <v>656</v>
      </c>
      <c r="C119" s="293" t="s">
        <v>657</v>
      </c>
      <c r="D119" s="293" t="s">
        <v>10233</v>
      </c>
      <c r="E119" s="293" t="s">
        <v>10214</v>
      </c>
      <c r="F119" s="293"/>
      <c r="G119" s="293" t="s">
        <v>656</v>
      </c>
      <c r="H119" s="293" t="s">
        <v>10373</v>
      </c>
      <c r="I119" s="293" t="s">
        <v>10371</v>
      </c>
      <c r="J119" s="293"/>
      <c r="K119" s="293"/>
      <c r="L119" s="293"/>
    </row>
    <row r="120" spans="1:12" x14ac:dyDescent="0.25">
      <c r="A120" s="293" t="s">
        <v>1904</v>
      </c>
      <c r="B120" s="293" t="s">
        <v>1902</v>
      </c>
      <c r="C120" s="293" t="s">
        <v>1903</v>
      </c>
      <c r="D120" s="293" t="s">
        <v>10235</v>
      </c>
      <c r="E120" s="293" t="s">
        <v>10236</v>
      </c>
      <c r="F120" s="293"/>
      <c r="G120" s="293" t="s">
        <v>1902</v>
      </c>
      <c r="H120" s="293" t="s">
        <v>10373</v>
      </c>
      <c r="I120" s="293" t="s">
        <v>10371</v>
      </c>
      <c r="J120" s="293"/>
      <c r="K120" s="293"/>
      <c r="L120" s="293"/>
    </row>
    <row r="121" spans="1:12" x14ac:dyDescent="0.25">
      <c r="A121" s="293" t="s">
        <v>1081</v>
      </c>
      <c r="B121" s="293" t="s">
        <v>1079</v>
      </c>
      <c r="C121" s="293" t="s">
        <v>1080</v>
      </c>
      <c r="D121" s="293" t="s">
        <v>10241</v>
      </c>
      <c r="E121" s="293" t="s">
        <v>10242</v>
      </c>
      <c r="F121" s="293"/>
      <c r="G121" s="293" t="s">
        <v>10243</v>
      </c>
      <c r="H121" s="293" t="s">
        <v>10373</v>
      </c>
      <c r="I121" s="293" t="s">
        <v>10371</v>
      </c>
      <c r="J121" s="293"/>
      <c r="K121" s="293"/>
      <c r="L121" s="293"/>
    </row>
    <row r="122" spans="1:12" x14ac:dyDescent="0.25">
      <c r="A122" s="293" t="s">
        <v>1281</v>
      </c>
      <c r="B122" s="293" t="s">
        <v>1279</v>
      </c>
      <c r="C122" s="293" t="s">
        <v>1280</v>
      </c>
      <c r="D122" s="293" t="s">
        <v>10246</v>
      </c>
      <c r="E122" s="293" t="s">
        <v>10247</v>
      </c>
      <c r="F122" s="293" t="s">
        <v>9850</v>
      </c>
      <c r="G122" s="293" t="s">
        <v>1279</v>
      </c>
      <c r="H122" s="293" t="s">
        <v>10373</v>
      </c>
      <c r="I122" s="293" t="s">
        <v>10371</v>
      </c>
      <c r="J122" s="293"/>
      <c r="K122" s="293"/>
      <c r="L122" s="293"/>
    </row>
    <row r="123" spans="1:12" x14ac:dyDescent="0.25">
      <c r="A123" s="293" t="s">
        <v>4071</v>
      </c>
      <c r="B123" s="293" t="s">
        <v>4069</v>
      </c>
      <c r="C123" s="293" t="s">
        <v>4070</v>
      </c>
      <c r="D123" s="293" t="s">
        <v>10253</v>
      </c>
      <c r="E123" s="293" t="s">
        <v>10242</v>
      </c>
      <c r="F123" s="293" t="s">
        <v>9965</v>
      </c>
      <c r="G123" s="293" t="s">
        <v>10254</v>
      </c>
      <c r="H123" s="293" t="s">
        <v>10373</v>
      </c>
      <c r="I123" s="293" t="s">
        <v>10371</v>
      </c>
      <c r="J123" s="293"/>
      <c r="K123" s="293"/>
      <c r="L123" s="293"/>
    </row>
    <row r="124" spans="1:12" x14ac:dyDescent="0.25">
      <c r="A124" s="293" t="s">
        <v>1444</v>
      </c>
      <c r="B124" s="293" t="s">
        <v>1442</v>
      </c>
      <c r="C124" s="293" t="s">
        <v>1443</v>
      </c>
      <c r="D124" s="293" t="s">
        <v>9496</v>
      </c>
      <c r="E124" s="293" t="s">
        <v>9941</v>
      </c>
      <c r="F124" s="293" t="s">
        <v>9858</v>
      </c>
      <c r="G124" s="293" t="s">
        <v>9970</v>
      </c>
      <c r="H124" s="293" t="s">
        <v>10370</v>
      </c>
      <c r="I124" s="293" t="s">
        <v>10371</v>
      </c>
      <c r="J124" s="293"/>
      <c r="K124" s="293"/>
      <c r="L124" s="293"/>
    </row>
    <row r="125" spans="1:12" x14ac:dyDescent="0.25">
      <c r="A125" s="293" t="s">
        <v>8985</v>
      </c>
      <c r="B125" s="293" t="s">
        <v>8983</v>
      </c>
      <c r="C125" s="293" t="s">
        <v>8984</v>
      </c>
      <c r="D125" s="293" t="s">
        <v>9497</v>
      </c>
      <c r="E125" s="293" t="s">
        <v>9941</v>
      </c>
      <c r="F125" s="293" t="s">
        <v>9858</v>
      </c>
      <c r="G125" s="293" t="s">
        <v>9970</v>
      </c>
      <c r="H125" s="293" t="s">
        <v>10370</v>
      </c>
      <c r="I125" s="293" t="s">
        <v>10371</v>
      </c>
      <c r="J125" s="293"/>
      <c r="K125" s="293"/>
      <c r="L125" s="293"/>
    </row>
    <row r="126" spans="1:12" x14ac:dyDescent="0.25">
      <c r="A126" s="293" t="s">
        <v>393</v>
      </c>
      <c r="B126" s="293" t="s">
        <v>391</v>
      </c>
      <c r="C126" s="293" t="s">
        <v>392</v>
      </c>
      <c r="D126" s="293" t="s">
        <v>9498</v>
      </c>
      <c r="E126" s="293" t="s">
        <v>9849</v>
      </c>
      <c r="F126" s="293" t="s">
        <v>9885</v>
      </c>
      <c r="G126" s="293" t="s">
        <v>10267</v>
      </c>
      <c r="H126" s="293" t="s">
        <v>10370</v>
      </c>
      <c r="I126" s="293" t="s">
        <v>10371</v>
      </c>
      <c r="J126" s="293"/>
      <c r="K126" s="293"/>
      <c r="L126" s="293"/>
    </row>
    <row r="127" spans="1:12" x14ac:dyDescent="0.25">
      <c r="A127" s="293" t="s">
        <v>410</v>
      </c>
      <c r="B127" s="293" t="s">
        <v>408</v>
      </c>
      <c r="C127" s="293" t="s">
        <v>409</v>
      </c>
      <c r="D127" s="293" t="s">
        <v>9501</v>
      </c>
      <c r="E127" s="293" t="s">
        <v>9849</v>
      </c>
      <c r="F127" s="293" t="s">
        <v>10270</v>
      </c>
      <c r="G127" s="293" t="s">
        <v>9844</v>
      </c>
      <c r="H127" s="293" t="s">
        <v>10370</v>
      </c>
      <c r="I127" s="293" t="s">
        <v>10371</v>
      </c>
      <c r="J127" s="293"/>
      <c r="K127" s="293"/>
      <c r="L127" s="293"/>
    </row>
    <row r="128" spans="1:12" x14ac:dyDescent="0.25">
      <c r="A128" s="293" t="s">
        <v>410</v>
      </c>
      <c r="B128" s="293" t="s">
        <v>874</v>
      </c>
      <c r="C128" s="293" t="s">
        <v>875</v>
      </c>
      <c r="D128" s="293" t="s">
        <v>9501</v>
      </c>
      <c r="E128" s="293" t="s">
        <v>9849</v>
      </c>
      <c r="F128" s="293" t="s">
        <v>9885</v>
      </c>
      <c r="G128" s="293" t="s">
        <v>10267</v>
      </c>
      <c r="H128" s="293" t="s">
        <v>10373</v>
      </c>
      <c r="I128" s="293" t="s">
        <v>10371</v>
      </c>
      <c r="J128" s="293"/>
      <c r="K128" s="293"/>
      <c r="L128" s="293"/>
    </row>
    <row r="129" spans="1:12" x14ac:dyDescent="0.25">
      <c r="A129" s="293" t="s">
        <v>410</v>
      </c>
      <c r="B129" s="293" t="s">
        <v>1150</v>
      </c>
      <c r="C129" s="293" t="s">
        <v>1151</v>
      </c>
      <c r="D129" s="293" t="s">
        <v>9501</v>
      </c>
      <c r="E129" s="293" t="s">
        <v>9849</v>
      </c>
      <c r="F129" s="293" t="s">
        <v>10154</v>
      </c>
      <c r="G129" s="293" t="s">
        <v>1150</v>
      </c>
      <c r="H129" s="293" t="s">
        <v>10373</v>
      </c>
      <c r="I129" s="293" t="s">
        <v>10371</v>
      </c>
      <c r="J129" s="293"/>
      <c r="K129" s="293"/>
      <c r="L129" s="293"/>
    </row>
    <row r="130" spans="1:12" x14ac:dyDescent="0.25">
      <c r="A130" s="293" t="s">
        <v>32</v>
      </c>
      <c r="B130" s="293" t="s">
        <v>30</v>
      </c>
      <c r="C130" s="293" t="s">
        <v>31</v>
      </c>
      <c r="D130" s="293" t="s">
        <v>9502</v>
      </c>
      <c r="E130" s="293" t="s">
        <v>9849</v>
      </c>
      <c r="F130" s="293" t="s">
        <v>9850</v>
      </c>
      <c r="G130" s="293" t="s">
        <v>9850</v>
      </c>
      <c r="H130" s="293" t="s">
        <v>10370</v>
      </c>
      <c r="I130" s="293" t="s">
        <v>10371</v>
      </c>
      <c r="J130" s="293"/>
      <c r="K130" s="293"/>
      <c r="L130" s="293"/>
    </row>
    <row r="131" spans="1:12" x14ac:dyDescent="0.25">
      <c r="A131" s="293" t="s">
        <v>3704</v>
      </c>
      <c r="B131" s="293" t="s">
        <v>3702</v>
      </c>
      <c r="C131" s="293" t="s">
        <v>3703</v>
      </c>
      <c r="D131" s="293" t="s">
        <v>9509</v>
      </c>
      <c r="E131" s="293" t="s">
        <v>9879</v>
      </c>
      <c r="F131" s="293" t="s">
        <v>10281</v>
      </c>
      <c r="G131" s="293" t="s">
        <v>9844</v>
      </c>
      <c r="H131" s="293" t="s">
        <v>10370</v>
      </c>
      <c r="I131" s="293" t="s">
        <v>10371</v>
      </c>
      <c r="J131" s="293"/>
      <c r="K131" s="293"/>
      <c r="L131" s="293"/>
    </row>
    <row r="132" spans="1:12" x14ac:dyDescent="0.25">
      <c r="A132" s="293" t="s">
        <v>98</v>
      </c>
      <c r="B132" s="293" t="s">
        <v>96</v>
      </c>
      <c r="C132" s="293" t="s">
        <v>97</v>
      </c>
      <c r="D132" s="293" t="s">
        <v>9510</v>
      </c>
      <c r="E132" s="293" t="s">
        <v>9849</v>
      </c>
      <c r="F132" s="293" t="s">
        <v>10283</v>
      </c>
      <c r="G132" s="293" t="s">
        <v>9844</v>
      </c>
      <c r="H132" s="293" t="s">
        <v>10370</v>
      </c>
      <c r="I132" s="293" t="s">
        <v>10371</v>
      </c>
      <c r="J132" s="293"/>
      <c r="K132" s="293"/>
      <c r="L132" s="293"/>
    </row>
    <row r="133" spans="1:12" x14ac:dyDescent="0.25">
      <c r="A133" s="293" t="s">
        <v>98</v>
      </c>
      <c r="B133" s="293" t="s">
        <v>637</v>
      </c>
      <c r="C133" s="293" t="s">
        <v>638</v>
      </c>
      <c r="D133" s="293" t="s">
        <v>9510</v>
      </c>
      <c r="E133" s="293" t="s">
        <v>9849</v>
      </c>
      <c r="F133" s="293" t="s">
        <v>9885</v>
      </c>
      <c r="G133" s="293" t="s">
        <v>9922</v>
      </c>
      <c r="H133" s="293" t="s">
        <v>10373</v>
      </c>
      <c r="I133" s="293" t="s">
        <v>10371</v>
      </c>
      <c r="J133" s="293"/>
      <c r="K133" s="293"/>
      <c r="L133" s="293"/>
    </row>
    <row r="134" spans="1:12" x14ac:dyDescent="0.25">
      <c r="A134" s="293" t="s">
        <v>318</v>
      </c>
      <c r="B134" s="293" t="s">
        <v>316</v>
      </c>
      <c r="C134" s="293" t="s">
        <v>317</v>
      </c>
      <c r="D134" s="293" t="s">
        <v>9513</v>
      </c>
      <c r="E134" s="293" t="s">
        <v>9849</v>
      </c>
      <c r="F134" s="293" t="s">
        <v>10290</v>
      </c>
      <c r="G134" s="293" t="s">
        <v>9844</v>
      </c>
      <c r="H134" s="293" t="s">
        <v>10370</v>
      </c>
      <c r="I134" s="293" t="s">
        <v>10371</v>
      </c>
      <c r="J134" s="293"/>
      <c r="K134" s="293"/>
      <c r="L134" s="293"/>
    </row>
    <row r="135" spans="1:12" x14ac:dyDescent="0.25">
      <c r="A135" s="293" t="s">
        <v>1454</v>
      </c>
      <c r="B135" s="293" t="s">
        <v>1452</v>
      </c>
      <c r="C135" s="293" t="s">
        <v>1453</v>
      </c>
      <c r="D135" s="293" t="s">
        <v>9518</v>
      </c>
      <c r="E135" s="293" t="s">
        <v>9941</v>
      </c>
      <c r="F135" s="293" t="s">
        <v>9934</v>
      </c>
      <c r="G135" s="293" t="s">
        <v>9970</v>
      </c>
      <c r="H135" s="293" t="s">
        <v>10370</v>
      </c>
      <c r="I135" s="293" t="s">
        <v>10371</v>
      </c>
      <c r="J135" s="293"/>
      <c r="K135" s="293"/>
      <c r="L135" s="293"/>
    </row>
    <row r="136" spans="1:12" x14ac:dyDescent="0.25">
      <c r="A136" s="293" t="s">
        <v>885</v>
      </c>
      <c r="B136" s="293" t="s">
        <v>883</v>
      </c>
      <c r="C136" s="293" t="s">
        <v>884</v>
      </c>
      <c r="D136" s="293" t="s">
        <v>9523</v>
      </c>
      <c r="E136" s="293" t="s">
        <v>9849</v>
      </c>
      <c r="F136" s="293" t="s">
        <v>9850</v>
      </c>
      <c r="G136" s="293" t="s">
        <v>10138</v>
      </c>
      <c r="H136" s="293" t="s">
        <v>10370</v>
      </c>
      <c r="I136" s="293" t="s">
        <v>10371</v>
      </c>
      <c r="J136" s="293"/>
      <c r="K136" s="293"/>
      <c r="L136" s="293"/>
    </row>
    <row r="137" spans="1:12" x14ac:dyDescent="0.25">
      <c r="A137" s="293" t="s">
        <v>76</v>
      </c>
      <c r="B137" s="293" t="s">
        <v>74</v>
      </c>
      <c r="C137" s="293" t="s">
        <v>75</v>
      </c>
      <c r="D137" s="293" t="s">
        <v>9526</v>
      </c>
      <c r="E137" s="293" t="s">
        <v>9857</v>
      </c>
      <c r="F137" s="293" t="s">
        <v>9870</v>
      </c>
      <c r="G137" s="293" t="s">
        <v>9871</v>
      </c>
      <c r="H137" s="293" t="s">
        <v>10370</v>
      </c>
      <c r="I137" s="293" t="s">
        <v>10371</v>
      </c>
      <c r="J137" s="293"/>
      <c r="K137" s="293"/>
      <c r="L137" s="293"/>
    </row>
    <row r="138" spans="1:12" x14ac:dyDescent="0.25">
      <c r="A138" s="293" t="s">
        <v>76</v>
      </c>
      <c r="B138" s="293" t="s">
        <v>3984</v>
      </c>
      <c r="C138" s="293" t="s">
        <v>3985</v>
      </c>
      <c r="D138" s="293" t="s">
        <v>9526</v>
      </c>
      <c r="E138" s="293" t="s">
        <v>9857</v>
      </c>
      <c r="F138" s="293" t="s">
        <v>9965</v>
      </c>
      <c r="G138" s="293" t="s">
        <v>10301</v>
      </c>
      <c r="H138" s="293" t="s">
        <v>10373</v>
      </c>
      <c r="I138" s="293" t="s">
        <v>10371</v>
      </c>
      <c r="J138" s="293"/>
      <c r="K138" s="293"/>
      <c r="L138" s="293"/>
    </row>
    <row r="139" spans="1:12" x14ac:dyDescent="0.25">
      <c r="A139" s="293" t="s">
        <v>415</v>
      </c>
      <c r="B139" s="293" t="s">
        <v>1088</v>
      </c>
      <c r="C139" s="293" t="s">
        <v>1089</v>
      </c>
      <c r="D139" s="293" t="s">
        <v>9527</v>
      </c>
      <c r="E139" s="293" t="s">
        <v>9849</v>
      </c>
      <c r="F139" s="293" t="s">
        <v>9858</v>
      </c>
      <c r="G139" s="293" t="s">
        <v>9844</v>
      </c>
      <c r="H139" s="293" t="s">
        <v>10370</v>
      </c>
      <c r="I139" s="293" t="s">
        <v>10371</v>
      </c>
      <c r="J139" s="293"/>
      <c r="K139" s="293"/>
      <c r="L139" s="293"/>
    </row>
    <row r="140" spans="1:12" x14ac:dyDescent="0.25">
      <c r="A140" s="293" t="s">
        <v>415</v>
      </c>
      <c r="B140" s="293" t="s">
        <v>413</v>
      </c>
      <c r="C140" s="293" t="s">
        <v>414</v>
      </c>
      <c r="D140" s="293" t="s">
        <v>9527</v>
      </c>
      <c r="E140" s="293" t="s">
        <v>9849</v>
      </c>
      <c r="F140" s="293" t="s">
        <v>9871</v>
      </c>
      <c r="G140" s="293" t="s">
        <v>10306</v>
      </c>
      <c r="H140" s="293" t="s">
        <v>10373</v>
      </c>
      <c r="I140" s="293" t="s">
        <v>10371</v>
      </c>
      <c r="J140" s="293"/>
      <c r="K140" s="293"/>
      <c r="L140" s="293"/>
    </row>
    <row r="141" spans="1:12" x14ac:dyDescent="0.25">
      <c r="A141" s="293" t="s">
        <v>415</v>
      </c>
      <c r="B141" s="293" t="s">
        <v>423</v>
      </c>
      <c r="C141" s="293" t="s">
        <v>424</v>
      </c>
      <c r="D141" s="293" t="s">
        <v>9527</v>
      </c>
      <c r="E141" s="293" t="s">
        <v>9849</v>
      </c>
      <c r="F141" s="293" t="s">
        <v>9885</v>
      </c>
      <c r="G141" s="293" t="s">
        <v>9905</v>
      </c>
      <c r="H141" s="293" t="s">
        <v>10373</v>
      </c>
      <c r="I141" s="293" t="s">
        <v>10371</v>
      </c>
      <c r="J141" s="293"/>
      <c r="K141" s="293"/>
      <c r="L141" s="293"/>
    </row>
    <row r="142" spans="1:12" x14ac:dyDescent="0.25">
      <c r="A142" s="293" t="s">
        <v>415</v>
      </c>
      <c r="B142" s="293" t="s">
        <v>435</v>
      </c>
      <c r="C142" s="293" t="s">
        <v>436</v>
      </c>
      <c r="D142" s="293" t="s">
        <v>9527</v>
      </c>
      <c r="E142" s="293" t="s">
        <v>9849</v>
      </c>
      <c r="F142" s="293" t="s">
        <v>9885</v>
      </c>
      <c r="G142" s="293" t="s">
        <v>10314</v>
      </c>
      <c r="H142" s="293" t="s">
        <v>10373</v>
      </c>
      <c r="I142" s="293" t="s">
        <v>10371</v>
      </c>
      <c r="J142" s="293"/>
      <c r="K142" s="293"/>
      <c r="L142" s="293"/>
    </row>
    <row r="143" spans="1:12" x14ac:dyDescent="0.25">
      <c r="A143" s="293" t="s">
        <v>246</v>
      </c>
      <c r="B143" s="293" t="s">
        <v>244</v>
      </c>
      <c r="C143" s="293" t="s">
        <v>245</v>
      </c>
      <c r="D143" s="293" t="s">
        <v>9530</v>
      </c>
      <c r="E143" s="293" t="s">
        <v>9842</v>
      </c>
      <c r="F143" s="293" t="s">
        <v>9858</v>
      </c>
      <c r="G143" s="293" t="s">
        <v>9881</v>
      </c>
      <c r="H143" s="293" t="s">
        <v>10370</v>
      </c>
      <c r="I143" s="293" t="s">
        <v>10372</v>
      </c>
      <c r="J143" s="293"/>
      <c r="K143" s="293"/>
      <c r="L143" s="293"/>
    </row>
    <row r="144" spans="1:12" x14ac:dyDescent="0.25">
      <c r="A144" s="293" t="s">
        <v>246</v>
      </c>
      <c r="B144" s="293" t="s">
        <v>257</v>
      </c>
      <c r="C144" s="293" t="s">
        <v>258</v>
      </c>
      <c r="D144" s="293" t="s">
        <v>9530</v>
      </c>
      <c r="E144" s="293" t="s">
        <v>9842</v>
      </c>
      <c r="F144" s="293" t="s">
        <v>9871</v>
      </c>
      <c r="G144" s="293" t="s">
        <v>9871</v>
      </c>
      <c r="H144" s="293" t="s">
        <v>10373</v>
      </c>
      <c r="I144" s="293" t="s">
        <v>10371</v>
      </c>
      <c r="J144" s="293"/>
      <c r="K144" s="293"/>
      <c r="L144" s="293"/>
    </row>
    <row r="145" spans="1:12" x14ac:dyDescent="0.25">
      <c r="A145" s="293" t="s">
        <v>246</v>
      </c>
      <c r="B145" s="293" t="s">
        <v>267</v>
      </c>
      <c r="C145" s="293" t="s">
        <v>268</v>
      </c>
      <c r="D145" s="293" t="s">
        <v>9530</v>
      </c>
      <c r="E145" s="293" t="s">
        <v>9842</v>
      </c>
      <c r="F145" s="293" t="s">
        <v>9871</v>
      </c>
      <c r="G145" s="293" t="s">
        <v>10267</v>
      </c>
      <c r="H145" s="293" t="s">
        <v>10373</v>
      </c>
      <c r="I145" s="293" t="s">
        <v>10371</v>
      </c>
      <c r="J145" s="293"/>
      <c r="K145" s="293"/>
      <c r="L145" s="293"/>
    </row>
    <row r="146" spans="1:12" x14ac:dyDescent="0.25">
      <c r="A146" s="293" t="s">
        <v>2911</v>
      </c>
      <c r="B146" s="293" t="s">
        <v>2909</v>
      </c>
      <c r="C146" s="293" t="s">
        <v>2910</v>
      </c>
      <c r="D146" s="293" t="s">
        <v>9539</v>
      </c>
      <c r="E146" s="293" t="s">
        <v>9879</v>
      </c>
      <c r="F146" s="293" t="s">
        <v>9885</v>
      </c>
      <c r="G146" s="293" t="s">
        <v>9886</v>
      </c>
      <c r="H146" s="293" t="s">
        <v>10370</v>
      </c>
      <c r="I146" s="293" t="s">
        <v>10371</v>
      </c>
      <c r="J146" s="293"/>
      <c r="K146" s="293"/>
      <c r="L146" s="293"/>
    </row>
    <row r="147" spans="1:12" x14ac:dyDescent="0.25">
      <c r="A147" s="293" t="s">
        <v>447</v>
      </c>
      <c r="B147" s="293" t="s">
        <v>445</v>
      </c>
      <c r="C147" s="293" t="s">
        <v>446</v>
      </c>
      <c r="D147" s="293" t="s">
        <v>9540</v>
      </c>
      <c r="E147" s="293" t="s">
        <v>9849</v>
      </c>
      <c r="F147" s="293" t="s">
        <v>9885</v>
      </c>
      <c r="G147" s="293" t="s">
        <v>9922</v>
      </c>
      <c r="H147" s="293" t="s">
        <v>10370</v>
      </c>
      <c r="I147" s="293" t="s">
        <v>10371</v>
      </c>
      <c r="J147" s="293"/>
      <c r="K147" s="293"/>
      <c r="L147" s="293"/>
    </row>
    <row r="148" spans="1:12" x14ac:dyDescent="0.25">
      <c r="A148" s="293" t="s">
        <v>457</v>
      </c>
      <c r="B148" s="293" t="s">
        <v>455</v>
      </c>
      <c r="C148" s="293" t="s">
        <v>456</v>
      </c>
      <c r="D148" s="293" t="s">
        <v>9541</v>
      </c>
      <c r="E148" s="293" t="s">
        <v>9857</v>
      </c>
      <c r="F148" s="293" t="s">
        <v>9934</v>
      </c>
      <c r="G148" s="293" t="s">
        <v>9881</v>
      </c>
      <c r="H148" s="293" t="s">
        <v>10370</v>
      </c>
      <c r="I148" s="293" t="s">
        <v>10372</v>
      </c>
      <c r="J148" s="293"/>
      <c r="K148" s="293"/>
      <c r="L148" s="293"/>
    </row>
    <row r="149" spans="1:12" x14ac:dyDescent="0.25">
      <c r="A149" s="293" t="s">
        <v>457</v>
      </c>
      <c r="B149" s="293" t="s">
        <v>469</v>
      </c>
      <c r="C149" s="293" t="s">
        <v>470</v>
      </c>
      <c r="D149" s="293" t="s">
        <v>9541</v>
      </c>
      <c r="E149" s="293" t="s">
        <v>9857</v>
      </c>
      <c r="F149" s="293" t="s">
        <v>9885</v>
      </c>
      <c r="G149" s="293" t="s">
        <v>10015</v>
      </c>
      <c r="H149" s="293" t="s">
        <v>10373</v>
      </c>
      <c r="I149" s="293" t="s">
        <v>10371</v>
      </c>
      <c r="J149" s="293"/>
      <c r="K149" s="293"/>
      <c r="L149" s="293"/>
    </row>
    <row r="150" spans="1:12" x14ac:dyDescent="0.25">
      <c r="A150" s="293" t="s">
        <v>457</v>
      </c>
      <c r="B150" s="293" t="s">
        <v>486</v>
      </c>
      <c r="C150" s="293" t="s">
        <v>487</v>
      </c>
      <c r="D150" s="293" t="s">
        <v>9541</v>
      </c>
      <c r="E150" s="293" t="s">
        <v>9857</v>
      </c>
      <c r="F150" s="293" t="s">
        <v>9885</v>
      </c>
      <c r="G150" s="293" t="s">
        <v>9922</v>
      </c>
      <c r="H150" s="293" t="s">
        <v>10373</v>
      </c>
      <c r="I150" s="293" t="s">
        <v>10371</v>
      </c>
      <c r="J150" s="293"/>
      <c r="K150" s="293"/>
      <c r="L150" s="293"/>
    </row>
    <row r="151" spans="1:12" x14ac:dyDescent="0.25">
      <c r="A151" s="293" t="s">
        <v>457</v>
      </c>
      <c r="B151" s="293" t="s">
        <v>499</v>
      </c>
      <c r="C151" s="293" t="s">
        <v>500</v>
      </c>
      <c r="D151" s="293" t="s">
        <v>9541</v>
      </c>
      <c r="E151" s="293" t="s">
        <v>9857</v>
      </c>
      <c r="F151" s="293" t="s">
        <v>9871</v>
      </c>
      <c r="G151" s="293" t="s">
        <v>10334</v>
      </c>
      <c r="H151" s="293" t="s">
        <v>10373</v>
      </c>
      <c r="I151" s="293" t="s">
        <v>10371</v>
      </c>
      <c r="J151" s="293"/>
      <c r="K151" s="293"/>
      <c r="L151" s="293"/>
    </row>
    <row r="152" spans="1:12" x14ac:dyDescent="0.25">
      <c r="A152" s="293" t="s">
        <v>457</v>
      </c>
      <c r="B152" s="293" t="s">
        <v>4031</v>
      </c>
      <c r="C152" s="293" t="s">
        <v>4032</v>
      </c>
      <c r="D152" s="293" t="s">
        <v>9541</v>
      </c>
      <c r="E152" s="293" t="s">
        <v>9857</v>
      </c>
      <c r="F152" s="293" t="s">
        <v>9965</v>
      </c>
      <c r="G152" s="293" t="s">
        <v>10301</v>
      </c>
      <c r="H152" s="293" t="s">
        <v>10373</v>
      </c>
      <c r="I152" s="293" t="s">
        <v>10371</v>
      </c>
      <c r="J152" s="293"/>
      <c r="K152" s="293"/>
      <c r="L152" s="293"/>
    </row>
    <row r="153" spans="1:12" x14ac:dyDescent="0.25">
      <c r="A153" s="293" t="s">
        <v>90</v>
      </c>
      <c r="B153" s="293" t="s">
        <v>1291</v>
      </c>
      <c r="C153" s="293" t="s">
        <v>1292</v>
      </c>
      <c r="D153" s="293" t="s">
        <v>9544</v>
      </c>
      <c r="E153" s="293" t="s">
        <v>9849</v>
      </c>
      <c r="F153" s="293" t="s">
        <v>9920</v>
      </c>
      <c r="G153" s="293" t="s">
        <v>9881</v>
      </c>
      <c r="H153" s="293" t="s">
        <v>10370</v>
      </c>
      <c r="I153" s="293" t="s">
        <v>10372</v>
      </c>
      <c r="J153" s="293"/>
      <c r="K153" s="293"/>
      <c r="L153" s="293"/>
    </row>
    <row r="154" spans="1:12" x14ac:dyDescent="0.25">
      <c r="A154" s="293" t="s">
        <v>90</v>
      </c>
      <c r="B154" s="293" t="s">
        <v>88</v>
      </c>
      <c r="C154" s="293" t="s">
        <v>89</v>
      </c>
      <c r="D154" s="293" t="s">
        <v>9544</v>
      </c>
      <c r="E154" s="293" t="s">
        <v>9849</v>
      </c>
      <c r="F154" s="293" t="s">
        <v>9885</v>
      </c>
      <c r="G154" s="293" t="s">
        <v>10267</v>
      </c>
      <c r="H154" s="293" t="s">
        <v>10373</v>
      </c>
      <c r="I154" s="293" t="s">
        <v>10371</v>
      </c>
      <c r="J154" s="293"/>
      <c r="K154" s="293"/>
      <c r="L154" s="293"/>
    </row>
    <row r="155" spans="1:12" x14ac:dyDescent="0.25">
      <c r="A155" s="293" t="s">
        <v>90</v>
      </c>
      <c r="B155" s="293" t="s">
        <v>1301</v>
      </c>
      <c r="C155" s="293" t="s">
        <v>1302</v>
      </c>
      <c r="D155" s="293" t="s">
        <v>9544</v>
      </c>
      <c r="E155" s="293" t="s">
        <v>9849</v>
      </c>
      <c r="F155" s="293" t="s">
        <v>9850</v>
      </c>
      <c r="G155" s="293" t="s">
        <v>10348</v>
      </c>
      <c r="H155" s="293" t="s">
        <v>10373</v>
      </c>
      <c r="I155" s="293" t="s">
        <v>10371</v>
      </c>
      <c r="J155" s="293"/>
      <c r="K155" s="293"/>
      <c r="L155" s="293"/>
    </row>
    <row r="156" spans="1:12" x14ac:dyDescent="0.25">
      <c r="A156" s="293" t="s">
        <v>812</v>
      </c>
      <c r="B156" s="293" t="s">
        <v>810</v>
      </c>
      <c r="C156" s="293" t="s">
        <v>811</v>
      </c>
      <c r="D156" s="293" t="s">
        <v>9545</v>
      </c>
      <c r="E156" s="293" t="s">
        <v>9849</v>
      </c>
      <c r="F156" s="293" t="s">
        <v>9885</v>
      </c>
      <c r="G156" s="293" t="s">
        <v>10267</v>
      </c>
      <c r="H156" s="293" t="s">
        <v>10370</v>
      </c>
      <c r="I156" s="293" t="s">
        <v>10371</v>
      </c>
      <c r="J156" s="293"/>
      <c r="K156" s="293"/>
      <c r="L156" s="293"/>
    </row>
    <row r="157" spans="1:12" x14ac:dyDescent="0.25">
      <c r="A157" s="293" t="s">
        <v>513</v>
      </c>
      <c r="B157" s="293" t="s">
        <v>511</v>
      </c>
      <c r="C157" s="293" t="s">
        <v>512</v>
      </c>
      <c r="D157" s="293" t="s">
        <v>9546</v>
      </c>
      <c r="E157" s="293" t="s">
        <v>9941</v>
      </c>
      <c r="F157" s="293" t="s">
        <v>9858</v>
      </c>
      <c r="G157" s="293" t="s">
        <v>9871</v>
      </c>
      <c r="H157" s="293" t="s">
        <v>10370</v>
      </c>
      <c r="I157" s="293" t="s">
        <v>10371</v>
      </c>
      <c r="J157" s="293"/>
      <c r="K157" s="293"/>
      <c r="L157" s="293"/>
    </row>
    <row r="158" spans="1:12" x14ac:dyDescent="0.25">
      <c r="A158" s="293" t="s">
        <v>2932</v>
      </c>
      <c r="B158" s="293" t="s">
        <v>2930</v>
      </c>
      <c r="C158" s="293" t="s">
        <v>2931</v>
      </c>
      <c r="D158" s="293" t="s">
        <v>9555</v>
      </c>
      <c r="E158" s="293" t="s">
        <v>9879</v>
      </c>
      <c r="F158" s="293" t="s">
        <v>10358</v>
      </c>
      <c r="G158" s="293" t="s">
        <v>9844</v>
      </c>
      <c r="H158" s="293" t="s">
        <v>10370</v>
      </c>
      <c r="I158" s="293" t="s">
        <v>10371</v>
      </c>
      <c r="J158" s="293"/>
      <c r="K158" s="293"/>
      <c r="L158" s="293"/>
    </row>
    <row r="159" spans="1:12" x14ac:dyDescent="0.25">
      <c r="A159" s="293" t="s">
        <v>2062</v>
      </c>
      <c r="B159" s="293" t="s">
        <v>2060</v>
      </c>
      <c r="C159" s="293" t="s">
        <v>2061</v>
      </c>
      <c r="D159" s="293" t="s">
        <v>9558</v>
      </c>
      <c r="E159" s="293" t="s">
        <v>10191</v>
      </c>
      <c r="F159" s="293" t="s">
        <v>10054</v>
      </c>
      <c r="G159" s="293" t="s">
        <v>10361</v>
      </c>
      <c r="H159" s="293" t="s">
        <v>10370</v>
      </c>
      <c r="I159" s="293" t="s">
        <v>10371</v>
      </c>
      <c r="J159" s="293"/>
      <c r="K159" s="293"/>
      <c r="L159" s="293"/>
    </row>
    <row r="160" spans="1:12" x14ac:dyDescent="0.25">
      <c r="A160" s="293" t="s">
        <v>57</v>
      </c>
      <c r="B160" s="293" t="s">
        <v>55</v>
      </c>
      <c r="C160" s="293" t="s">
        <v>56</v>
      </c>
      <c r="D160" s="293" t="s">
        <v>9561</v>
      </c>
      <c r="E160" s="293" t="s">
        <v>9857</v>
      </c>
      <c r="F160" s="293" t="s">
        <v>9871</v>
      </c>
      <c r="G160" s="293" t="s">
        <v>9844</v>
      </c>
      <c r="H160" s="293" t="s">
        <v>10370</v>
      </c>
      <c r="I160" s="293" t="s">
        <v>10371</v>
      </c>
      <c r="J160" s="293"/>
      <c r="K160" s="293"/>
      <c r="L160" s="293"/>
    </row>
    <row r="161" spans="1:12" x14ac:dyDescent="0.25">
      <c r="A161" s="293" t="s">
        <v>57</v>
      </c>
      <c r="B161" s="293" t="s">
        <v>548</v>
      </c>
      <c r="C161" s="293" t="s">
        <v>549</v>
      </c>
      <c r="D161" s="293" t="s">
        <v>9561</v>
      </c>
      <c r="E161" s="293" t="s">
        <v>9857</v>
      </c>
      <c r="F161" s="293" t="s">
        <v>9885</v>
      </c>
      <c r="G161" s="293" t="s">
        <v>9922</v>
      </c>
      <c r="H161" s="293" t="s">
        <v>10373</v>
      </c>
      <c r="I161" s="293" t="s">
        <v>10371</v>
      </c>
      <c r="J161" s="293"/>
      <c r="K161" s="293"/>
      <c r="L161" s="293"/>
    </row>
    <row r="162" spans="1:12" x14ac:dyDescent="0.25">
      <c r="A162" s="293" t="s">
        <v>279</v>
      </c>
      <c r="B162" s="293" t="s">
        <v>277</v>
      </c>
      <c r="C162" s="293" t="s">
        <v>278</v>
      </c>
      <c r="D162" s="293" t="s">
        <v>9564</v>
      </c>
      <c r="E162" s="293" t="s">
        <v>9849</v>
      </c>
      <c r="F162" s="293" t="s">
        <v>9850</v>
      </c>
      <c r="G162" s="293" t="s">
        <v>9850</v>
      </c>
      <c r="H162" s="293" t="s">
        <v>10370</v>
      </c>
      <c r="I162" s="293" t="s">
        <v>10371</v>
      </c>
      <c r="J162" s="293"/>
      <c r="K162" s="293"/>
      <c r="L162" s="293"/>
    </row>
    <row r="163" spans="1:12" x14ac:dyDescent="0.25">
      <c r="A163" s="293" t="s">
        <v>116</v>
      </c>
      <c r="B163" s="293" t="s">
        <v>114</v>
      </c>
      <c r="C163" s="293" t="s">
        <v>115</v>
      </c>
      <c r="D163" s="293" t="s">
        <v>9565</v>
      </c>
      <c r="E163" s="293" t="s">
        <v>9849</v>
      </c>
      <c r="F163" s="293" t="s">
        <v>10367</v>
      </c>
      <c r="G163" s="293" t="s">
        <v>9844</v>
      </c>
      <c r="H163" s="293" t="s">
        <v>10370</v>
      </c>
      <c r="I163" s="293" t="s">
        <v>10371</v>
      </c>
      <c r="J163" s="293"/>
      <c r="K163" s="293"/>
      <c r="L163" s="293"/>
    </row>
  </sheetData>
  <autoFilter ref="A1:L163"/>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791"/>
  <sheetViews>
    <sheetView workbookViewId="0"/>
  </sheetViews>
  <sheetFormatPr defaultRowHeight="15" x14ac:dyDescent="0.25"/>
  <cols>
    <col min="1" max="1" width="40" customWidth="1"/>
    <col min="2" max="2" width="10" customWidth="1"/>
    <col min="3" max="3" width="25" customWidth="1"/>
    <col min="4" max="4" width="50" customWidth="1"/>
    <col min="5" max="6" width="25" customWidth="1"/>
    <col min="7" max="7" width="20" customWidth="1"/>
    <col min="8" max="8" width="15" hidden="1" customWidth="1"/>
    <col min="9" max="9" width="40" customWidth="1"/>
    <col min="10" max="10" width="80" customWidth="1"/>
    <col min="11" max="11" width="30" hidden="1" customWidth="1"/>
    <col min="12" max="12" width="20" customWidth="1"/>
    <col min="13" max="13" width="30" customWidth="1"/>
  </cols>
  <sheetData>
    <row r="1" spans="1:13" x14ac:dyDescent="0.25">
      <c r="A1" s="259" t="s">
        <v>0</v>
      </c>
      <c r="B1" s="259" t="s">
        <v>1</v>
      </c>
      <c r="C1" s="259" t="s">
        <v>2</v>
      </c>
      <c r="D1" s="259" t="s">
        <v>3</v>
      </c>
      <c r="E1" s="259" t="s">
        <v>4</v>
      </c>
      <c r="F1" s="259" t="s">
        <v>5</v>
      </c>
      <c r="G1" s="259" t="s">
        <v>6</v>
      </c>
      <c r="H1" s="259" t="s">
        <v>7</v>
      </c>
      <c r="I1" s="259" t="s">
        <v>8</v>
      </c>
      <c r="J1" s="259" t="s">
        <v>9</v>
      </c>
      <c r="K1" s="259" t="s">
        <v>10</v>
      </c>
      <c r="L1" s="259" t="s">
        <v>11</v>
      </c>
      <c r="M1" s="259" t="s">
        <v>12</v>
      </c>
    </row>
    <row r="2" spans="1:13" x14ac:dyDescent="0.25">
      <c r="A2" s="260" t="s">
        <v>13</v>
      </c>
      <c r="B2" s="260" t="s">
        <v>14</v>
      </c>
      <c r="C2" s="260" t="s">
        <v>15</v>
      </c>
      <c r="D2" s="260" t="s">
        <v>16</v>
      </c>
      <c r="E2" s="260" t="s">
        <v>17</v>
      </c>
      <c r="F2" s="260"/>
      <c r="G2" s="260" t="s">
        <v>17</v>
      </c>
      <c r="H2" s="260" t="s">
        <v>17</v>
      </c>
      <c r="I2" s="260"/>
      <c r="J2" s="260" t="s">
        <v>18</v>
      </c>
      <c r="K2" s="260" t="s">
        <v>19</v>
      </c>
      <c r="L2" s="261">
        <v>43489</v>
      </c>
      <c r="M2" s="260" t="s">
        <v>20</v>
      </c>
    </row>
    <row r="3" spans="1:13" x14ac:dyDescent="0.25">
      <c r="A3" s="262" t="s">
        <v>13</v>
      </c>
      <c r="B3" s="262" t="s">
        <v>14</v>
      </c>
      <c r="C3" s="262" t="s">
        <v>15</v>
      </c>
      <c r="D3" s="262" t="s">
        <v>21</v>
      </c>
      <c r="E3" s="262">
        <v>1</v>
      </c>
      <c r="F3" s="262" t="s">
        <v>13</v>
      </c>
      <c r="G3" s="262" t="s">
        <v>22</v>
      </c>
      <c r="H3" s="262">
        <v>3</v>
      </c>
      <c r="I3" s="262" t="s">
        <v>14</v>
      </c>
      <c r="J3" s="262" t="s">
        <v>13</v>
      </c>
      <c r="K3" s="262" t="s">
        <v>23</v>
      </c>
      <c r="L3" s="263">
        <v>43489</v>
      </c>
      <c r="M3" s="262" t="s">
        <v>20</v>
      </c>
    </row>
    <row r="4" spans="1:13" x14ac:dyDescent="0.25">
      <c r="A4" s="260" t="s">
        <v>13</v>
      </c>
      <c r="B4" s="260" t="s">
        <v>14</v>
      </c>
      <c r="C4" s="260" t="s">
        <v>15</v>
      </c>
      <c r="D4" s="260" t="s">
        <v>24</v>
      </c>
      <c r="E4" s="260" t="s">
        <v>17</v>
      </c>
      <c r="F4" s="260"/>
      <c r="G4" s="260" t="s">
        <v>17</v>
      </c>
      <c r="H4" s="260" t="s">
        <v>17</v>
      </c>
      <c r="I4" s="260"/>
      <c r="J4" s="260" t="s">
        <v>18</v>
      </c>
      <c r="K4" s="260" t="s">
        <v>25</v>
      </c>
      <c r="L4" s="261">
        <v>43489</v>
      </c>
      <c r="M4" s="260" t="s">
        <v>20</v>
      </c>
    </row>
    <row r="5" spans="1:13" x14ac:dyDescent="0.25">
      <c r="A5" s="262" t="s">
        <v>13</v>
      </c>
      <c r="B5" s="262" t="s">
        <v>14</v>
      </c>
      <c r="C5" s="262" t="s">
        <v>15</v>
      </c>
      <c r="D5" s="262" t="s">
        <v>26</v>
      </c>
      <c r="E5" s="262" t="s">
        <v>17</v>
      </c>
      <c r="F5" s="262"/>
      <c r="G5" s="262" t="s">
        <v>17</v>
      </c>
      <c r="H5" s="262" t="s">
        <v>17</v>
      </c>
      <c r="I5" s="262"/>
      <c r="J5" s="262" t="s">
        <v>18</v>
      </c>
      <c r="K5" s="262" t="s">
        <v>27</v>
      </c>
      <c r="L5" s="263">
        <v>43489</v>
      </c>
      <c r="M5" s="262" t="s">
        <v>20</v>
      </c>
    </row>
    <row r="6" spans="1:13" x14ac:dyDescent="0.25">
      <c r="A6" s="260" t="s">
        <v>13</v>
      </c>
      <c r="B6" s="260" t="s">
        <v>14</v>
      </c>
      <c r="C6" s="260" t="s">
        <v>15</v>
      </c>
      <c r="D6" s="260" t="s">
        <v>28</v>
      </c>
      <c r="E6" s="260" t="s">
        <v>17</v>
      </c>
      <c r="F6" s="260"/>
      <c r="G6" s="260" t="s">
        <v>17</v>
      </c>
      <c r="H6" s="260" t="s">
        <v>17</v>
      </c>
      <c r="I6" s="260"/>
      <c r="J6" s="260" t="s">
        <v>18</v>
      </c>
      <c r="K6" s="260" t="s">
        <v>29</v>
      </c>
      <c r="L6" s="261">
        <v>43489</v>
      </c>
      <c r="M6" s="260" t="s">
        <v>20</v>
      </c>
    </row>
    <row r="7" spans="1:13" x14ac:dyDescent="0.25">
      <c r="A7" s="262" t="s">
        <v>30</v>
      </c>
      <c r="B7" s="262" t="s">
        <v>31</v>
      </c>
      <c r="C7" s="262" t="s">
        <v>32</v>
      </c>
      <c r="D7" s="262" t="s">
        <v>16</v>
      </c>
      <c r="E7" s="262">
        <v>0</v>
      </c>
      <c r="F7" s="262"/>
      <c r="G7" s="262" t="s">
        <v>33</v>
      </c>
      <c r="H7" s="262">
        <v>2</v>
      </c>
      <c r="I7" s="262"/>
      <c r="J7" s="262"/>
      <c r="K7" s="262" t="s">
        <v>34</v>
      </c>
      <c r="L7" s="263">
        <v>43489</v>
      </c>
      <c r="M7" s="262" t="s">
        <v>20</v>
      </c>
    </row>
    <row r="8" spans="1:13" x14ac:dyDescent="0.25">
      <c r="A8" s="260" t="s">
        <v>30</v>
      </c>
      <c r="B8" s="260" t="s">
        <v>31</v>
      </c>
      <c r="C8" s="260" t="s">
        <v>32</v>
      </c>
      <c r="D8" s="260" t="s">
        <v>21</v>
      </c>
      <c r="E8" s="260">
        <v>0</v>
      </c>
      <c r="F8" s="260"/>
      <c r="G8" s="260" t="s">
        <v>33</v>
      </c>
      <c r="H8" s="260">
        <v>2</v>
      </c>
      <c r="I8" s="260"/>
      <c r="J8" s="260"/>
      <c r="K8" s="260" t="s">
        <v>35</v>
      </c>
      <c r="L8" s="261">
        <v>43489</v>
      </c>
      <c r="M8" s="260" t="s">
        <v>20</v>
      </c>
    </row>
    <row r="9" spans="1:13" x14ac:dyDescent="0.25">
      <c r="A9" s="262" t="s">
        <v>30</v>
      </c>
      <c r="B9" s="262" t="s">
        <v>31</v>
      </c>
      <c r="C9" s="262" t="s">
        <v>32</v>
      </c>
      <c r="D9" s="262" t="s">
        <v>24</v>
      </c>
      <c r="E9" s="262" t="s">
        <v>17</v>
      </c>
      <c r="F9" s="262"/>
      <c r="G9" s="262" t="s">
        <v>22</v>
      </c>
      <c r="H9" s="262">
        <v>3</v>
      </c>
      <c r="I9" s="262"/>
      <c r="J9" s="262" t="s">
        <v>36</v>
      </c>
      <c r="K9" s="262" t="s">
        <v>37</v>
      </c>
      <c r="L9" s="263">
        <v>43489</v>
      </c>
      <c r="M9" s="262" t="s">
        <v>20</v>
      </c>
    </row>
    <row r="10" spans="1:13" x14ac:dyDescent="0.25">
      <c r="A10" s="260" t="s">
        <v>30</v>
      </c>
      <c r="B10" s="260" t="s">
        <v>31</v>
      </c>
      <c r="C10" s="260" t="s">
        <v>32</v>
      </c>
      <c r="D10" s="260" t="s">
        <v>38</v>
      </c>
      <c r="E10" s="260">
        <v>0</v>
      </c>
      <c r="F10" s="260"/>
      <c r="G10" s="260" t="s">
        <v>33</v>
      </c>
      <c r="H10" s="260">
        <v>2</v>
      </c>
      <c r="I10" s="260"/>
      <c r="J10" s="260"/>
      <c r="K10" s="260" t="s">
        <v>39</v>
      </c>
      <c r="L10" s="261">
        <v>43489</v>
      </c>
      <c r="M10" s="260" t="s">
        <v>20</v>
      </c>
    </row>
    <row r="11" spans="1:13" x14ac:dyDescent="0.25">
      <c r="A11" s="262" t="s">
        <v>30</v>
      </c>
      <c r="B11" s="262" t="s">
        <v>31</v>
      </c>
      <c r="C11" s="262" t="s">
        <v>32</v>
      </c>
      <c r="D11" s="262" t="s">
        <v>40</v>
      </c>
      <c r="E11" s="262">
        <v>0</v>
      </c>
      <c r="F11" s="262"/>
      <c r="G11" s="262" t="s">
        <v>33</v>
      </c>
      <c r="H11" s="262">
        <v>2</v>
      </c>
      <c r="I11" s="262"/>
      <c r="J11" s="262"/>
      <c r="K11" s="262" t="s">
        <v>41</v>
      </c>
      <c r="L11" s="263">
        <v>43489</v>
      </c>
      <c r="M11" s="262" t="s">
        <v>20</v>
      </c>
    </row>
    <row r="12" spans="1:13" x14ac:dyDescent="0.25">
      <c r="A12" s="260" t="s">
        <v>42</v>
      </c>
      <c r="B12" s="260" t="s">
        <v>43</v>
      </c>
      <c r="C12" s="260" t="s">
        <v>44</v>
      </c>
      <c r="D12" s="260" t="s">
        <v>16</v>
      </c>
      <c r="E12" s="260" t="s">
        <v>17</v>
      </c>
      <c r="F12" s="260"/>
      <c r="G12" s="260" t="s">
        <v>17</v>
      </c>
      <c r="H12" s="260" t="s">
        <v>17</v>
      </c>
      <c r="I12" s="260"/>
      <c r="J12" s="260"/>
      <c r="K12" s="260" t="s">
        <v>45</v>
      </c>
      <c r="L12" s="261">
        <v>43493</v>
      </c>
      <c r="M12" s="260" t="s">
        <v>20</v>
      </c>
    </row>
    <row r="13" spans="1:13" x14ac:dyDescent="0.25">
      <c r="A13" s="262" t="s">
        <v>42</v>
      </c>
      <c r="B13" s="262" t="s">
        <v>43</v>
      </c>
      <c r="C13" s="262" t="s">
        <v>44</v>
      </c>
      <c r="D13" s="262" t="s">
        <v>21</v>
      </c>
      <c r="E13" s="262" t="s">
        <v>17</v>
      </c>
      <c r="F13" s="262"/>
      <c r="G13" s="262" t="s">
        <v>17</v>
      </c>
      <c r="H13" s="262" t="s">
        <v>17</v>
      </c>
      <c r="I13" s="262"/>
      <c r="J13" s="262"/>
      <c r="K13" s="262" t="s">
        <v>46</v>
      </c>
      <c r="L13" s="263">
        <v>43493</v>
      </c>
      <c r="M13" s="262" t="s">
        <v>20</v>
      </c>
    </row>
    <row r="14" spans="1:13" x14ac:dyDescent="0.25">
      <c r="A14" s="260" t="s">
        <v>42</v>
      </c>
      <c r="B14" s="260" t="s">
        <v>43</v>
      </c>
      <c r="C14" s="260" t="s">
        <v>44</v>
      </c>
      <c r="D14" s="260" t="s">
        <v>47</v>
      </c>
      <c r="E14" s="260">
        <v>1</v>
      </c>
      <c r="F14" s="260"/>
      <c r="G14" s="260" t="s">
        <v>33</v>
      </c>
      <c r="H14" s="260">
        <v>2</v>
      </c>
      <c r="I14" s="260"/>
      <c r="J14" s="260" t="s">
        <v>48</v>
      </c>
      <c r="K14" s="260" t="s">
        <v>49</v>
      </c>
      <c r="L14" s="261">
        <v>43493</v>
      </c>
      <c r="M14" s="260" t="s">
        <v>20</v>
      </c>
    </row>
    <row r="15" spans="1:13" x14ac:dyDescent="0.25">
      <c r="A15" s="262" t="s">
        <v>42</v>
      </c>
      <c r="B15" s="262" t="s">
        <v>43</v>
      </c>
      <c r="C15" s="262" t="s">
        <v>44</v>
      </c>
      <c r="D15" s="262" t="s">
        <v>24</v>
      </c>
      <c r="E15" s="262" t="s">
        <v>17</v>
      </c>
      <c r="F15" s="262"/>
      <c r="G15" s="262" t="s">
        <v>17</v>
      </c>
      <c r="H15" s="262" t="s">
        <v>17</v>
      </c>
      <c r="I15" s="262"/>
      <c r="J15" s="262"/>
      <c r="K15" s="262" t="s">
        <v>50</v>
      </c>
      <c r="L15" s="263">
        <v>43493</v>
      </c>
      <c r="M15" s="262" t="s">
        <v>20</v>
      </c>
    </row>
    <row r="16" spans="1:13" x14ac:dyDescent="0.25">
      <c r="A16" s="260" t="s">
        <v>42</v>
      </c>
      <c r="B16" s="260" t="s">
        <v>43</v>
      </c>
      <c r="C16" s="260" t="s">
        <v>44</v>
      </c>
      <c r="D16" s="260" t="s">
        <v>38</v>
      </c>
      <c r="E16" s="260" t="s">
        <v>17</v>
      </c>
      <c r="F16" s="260"/>
      <c r="G16" s="260" t="s">
        <v>17</v>
      </c>
      <c r="H16" s="260" t="s">
        <v>17</v>
      </c>
      <c r="I16" s="260"/>
      <c r="J16" s="260"/>
      <c r="K16" s="260" t="s">
        <v>51</v>
      </c>
      <c r="L16" s="261">
        <v>43493</v>
      </c>
      <c r="M16" s="260" t="s">
        <v>20</v>
      </c>
    </row>
    <row r="17" spans="1:13" x14ac:dyDescent="0.25">
      <c r="A17" s="262" t="s">
        <v>42</v>
      </c>
      <c r="B17" s="262" t="s">
        <v>43</v>
      </c>
      <c r="C17" s="262" t="s">
        <v>44</v>
      </c>
      <c r="D17" s="262" t="s">
        <v>40</v>
      </c>
      <c r="E17" s="262" t="s">
        <v>17</v>
      </c>
      <c r="F17" s="262"/>
      <c r="G17" s="262" t="s">
        <v>17</v>
      </c>
      <c r="H17" s="262" t="s">
        <v>17</v>
      </c>
      <c r="I17" s="262"/>
      <c r="J17" s="262"/>
      <c r="K17" s="262" t="s">
        <v>52</v>
      </c>
      <c r="L17" s="263">
        <v>43493</v>
      </c>
      <c r="M17" s="262" t="s">
        <v>20</v>
      </c>
    </row>
    <row r="18" spans="1:13" x14ac:dyDescent="0.25">
      <c r="A18" s="260" t="s">
        <v>42</v>
      </c>
      <c r="B18" s="260" t="s">
        <v>43</v>
      </c>
      <c r="C18" s="260" t="s">
        <v>44</v>
      </c>
      <c r="D18" s="260" t="s">
        <v>26</v>
      </c>
      <c r="E18" s="260" t="s">
        <v>17</v>
      </c>
      <c r="F18" s="260"/>
      <c r="G18" s="260" t="s">
        <v>17</v>
      </c>
      <c r="H18" s="260" t="s">
        <v>17</v>
      </c>
      <c r="I18" s="260"/>
      <c r="J18" s="260"/>
      <c r="K18" s="260" t="s">
        <v>53</v>
      </c>
      <c r="L18" s="261">
        <v>43493</v>
      </c>
      <c r="M18" s="260" t="s">
        <v>20</v>
      </c>
    </row>
    <row r="19" spans="1:13" x14ac:dyDescent="0.25">
      <c r="A19" s="262" t="s">
        <v>42</v>
      </c>
      <c r="B19" s="262" t="s">
        <v>43</v>
      </c>
      <c r="C19" s="262" t="s">
        <v>44</v>
      </c>
      <c r="D19" s="262" t="s">
        <v>28</v>
      </c>
      <c r="E19" s="262" t="s">
        <v>17</v>
      </c>
      <c r="F19" s="262"/>
      <c r="G19" s="262" t="s">
        <v>17</v>
      </c>
      <c r="H19" s="262" t="s">
        <v>17</v>
      </c>
      <c r="I19" s="262"/>
      <c r="J19" s="262"/>
      <c r="K19" s="262" t="s">
        <v>54</v>
      </c>
      <c r="L19" s="263">
        <v>43493</v>
      </c>
      <c r="M19" s="262" t="s">
        <v>20</v>
      </c>
    </row>
    <row r="20" spans="1:13" x14ac:dyDescent="0.25">
      <c r="A20" s="260" t="s">
        <v>55</v>
      </c>
      <c r="B20" s="260" t="s">
        <v>56</v>
      </c>
      <c r="C20" s="260" t="s">
        <v>57</v>
      </c>
      <c r="D20" s="260" t="s">
        <v>16</v>
      </c>
      <c r="E20" s="260" t="s">
        <v>17</v>
      </c>
      <c r="F20" s="260"/>
      <c r="G20" s="260" t="s">
        <v>17</v>
      </c>
      <c r="H20" s="260" t="s">
        <v>17</v>
      </c>
      <c r="I20" s="260"/>
      <c r="J20" s="260"/>
      <c r="K20" s="260" t="s">
        <v>58</v>
      </c>
      <c r="L20" s="261">
        <v>43493</v>
      </c>
      <c r="M20" s="260" t="s">
        <v>20</v>
      </c>
    </row>
    <row r="21" spans="1:13" x14ac:dyDescent="0.25">
      <c r="A21" s="262" t="s">
        <v>55</v>
      </c>
      <c r="B21" s="262" t="s">
        <v>56</v>
      </c>
      <c r="C21" s="262" t="s">
        <v>57</v>
      </c>
      <c r="D21" s="262" t="s">
        <v>21</v>
      </c>
      <c r="E21" s="262" t="s">
        <v>17</v>
      </c>
      <c r="F21" s="262"/>
      <c r="G21" s="262" t="s">
        <v>17</v>
      </c>
      <c r="H21" s="262" t="s">
        <v>17</v>
      </c>
      <c r="I21" s="262"/>
      <c r="J21" s="262"/>
      <c r="K21" s="262" t="s">
        <v>59</v>
      </c>
      <c r="L21" s="263">
        <v>43493</v>
      </c>
      <c r="M21" s="262" t="s">
        <v>20</v>
      </c>
    </row>
    <row r="22" spans="1:13" x14ac:dyDescent="0.25">
      <c r="A22" s="260" t="s">
        <v>55</v>
      </c>
      <c r="B22" s="260" t="s">
        <v>56</v>
      </c>
      <c r="C22" s="260" t="s">
        <v>57</v>
      </c>
      <c r="D22" s="260" t="s">
        <v>24</v>
      </c>
      <c r="E22" s="260" t="s">
        <v>17</v>
      </c>
      <c r="F22" s="260"/>
      <c r="G22" s="260" t="s">
        <v>17</v>
      </c>
      <c r="H22" s="260" t="s">
        <v>17</v>
      </c>
      <c r="I22" s="260"/>
      <c r="J22" s="260"/>
      <c r="K22" s="260" t="s">
        <v>60</v>
      </c>
      <c r="L22" s="261">
        <v>43493</v>
      </c>
      <c r="M22" s="260" t="s">
        <v>20</v>
      </c>
    </row>
    <row r="23" spans="1:13" x14ac:dyDescent="0.25">
      <c r="A23" s="262" t="s">
        <v>55</v>
      </c>
      <c r="B23" s="262" t="s">
        <v>56</v>
      </c>
      <c r="C23" s="262" t="s">
        <v>57</v>
      </c>
      <c r="D23" s="262" t="s">
        <v>26</v>
      </c>
      <c r="E23" s="262" t="s">
        <v>17</v>
      </c>
      <c r="F23" s="262"/>
      <c r="G23" s="262" t="s">
        <v>17</v>
      </c>
      <c r="H23" s="262" t="s">
        <v>17</v>
      </c>
      <c r="I23" s="262"/>
      <c r="J23" s="262"/>
      <c r="K23" s="262" t="s">
        <v>61</v>
      </c>
      <c r="L23" s="263">
        <v>43493</v>
      </c>
      <c r="M23" s="262" t="s">
        <v>20</v>
      </c>
    </row>
    <row r="24" spans="1:13" x14ac:dyDescent="0.25">
      <c r="A24" s="260" t="s">
        <v>55</v>
      </c>
      <c r="B24" s="260" t="s">
        <v>56</v>
      </c>
      <c r="C24" s="260" t="s">
        <v>57</v>
      </c>
      <c r="D24" s="260" t="s">
        <v>28</v>
      </c>
      <c r="E24" s="260" t="s">
        <v>17</v>
      </c>
      <c r="F24" s="260"/>
      <c r="G24" s="260" t="s">
        <v>17</v>
      </c>
      <c r="H24" s="260" t="s">
        <v>17</v>
      </c>
      <c r="I24" s="260"/>
      <c r="J24" s="260"/>
      <c r="K24" s="260" t="s">
        <v>62</v>
      </c>
      <c r="L24" s="261">
        <v>43493</v>
      </c>
      <c r="M24" s="260" t="s">
        <v>20</v>
      </c>
    </row>
    <row r="25" spans="1:13" x14ac:dyDescent="0.25">
      <c r="A25" s="262" t="s">
        <v>63</v>
      </c>
      <c r="B25" s="262" t="s">
        <v>64</v>
      </c>
      <c r="C25" s="262" t="s">
        <v>65</v>
      </c>
      <c r="D25" s="262" t="s">
        <v>16</v>
      </c>
      <c r="E25" s="262" t="s">
        <v>17</v>
      </c>
      <c r="F25" s="262"/>
      <c r="G25" s="262" t="s">
        <v>17</v>
      </c>
      <c r="H25" s="262" t="s">
        <v>17</v>
      </c>
      <c r="I25" s="262"/>
      <c r="J25" s="262"/>
      <c r="K25" s="262" t="s">
        <v>66</v>
      </c>
      <c r="L25" s="263">
        <v>43495</v>
      </c>
      <c r="M25" s="262" t="s">
        <v>20</v>
      </c>
    </row>
    <row r="26" spans="1:13" x14ac:dyDescent="0.25">
      <c r="A26" s="260" t="s">
        <v>63</v>
      </c>
      <c r="B26" s="260" t="s">
        <v>64</v>
      </c>
      <c r="C26" s="260" t="s">
        <v>65</v>
      </c>
      <c r="D26" s="260" t="s">
        <v>24</v>
      </c>
      <c r="E26" s="260">
        <v>13114</v>
      </c>
      <c r="F26" s="260" t="s">
        <v>67</v>
      </c>
      <c r="G26" s="260" t="s">
        <v>33</v>
      </c>
      <c r="H26" s="260">
        <v>2</v>
      </c>
      <c r="I26" s="260" t="s">
        <v>68</v>
      </c>
      <c r="J26" s="260" t="s">
        <v>69</v>
      </c>
      <c r="K26" s="260" t="s">
        <v>70</v>
      </c>
      <c r="L26" s="261">
        <v>43495</v>
      </c>
      <c r="M26" s="260" t="s">
        <v>20</v>
      </c>
    </row>
    <row r="27" spans="1:13" x14ac:dyDescent="0.25">
      <c r="A27" s="262" t="s">
        <v>63</v>
      </c>
      <c r="B27" s="262" t="s">
        <v>64</v>
      </c>
      <c r="C27" s="262" t="s">
        <v>65</v>
      </c>
      <c r="D27" s="262" t="s">
        <v>38</v>
      </c>
      <c r="E27" s="262" t="s">
        <v>17</v>
      </c>
      <c r="F27" s="262"/>
      <c r="G27" s="262" t="s">
        <v>17</v>
      </c>
      <c r="H27" s="262" t="s">
        <v>17</v>
      </c>
      <c r="I27" s="262"/>
      <c r="J27" s="262"/>
      <c r="K27" s="262" t="s">
        <v>71</v>
      </c>
      <c r="L27" s="263">
        <v>43495</v>
      </c>
      <c r="M27" s="262" t="s">
        <v>20</v>
      </c>
    </row>
    <row r="28" spans="1:13" x14ac:dyDescent="0.25">
      <c r="A28" s="260" t="s">
        <v>63</v>
      </c>
      <c r="B28" s="260" t="s">
        <v>64</v>
      </c>
      <c r="C28" s="260" t="s">
        <v>65</v>
      </c>
      <c r="D28" s="260" t="s">
        <v>26</v>
      </c>
      <c r="E28" s="260" t="s">
        <v>17</v>
      </c>
      <c r="F28" s="260"/>
      <c r="G28" s="260" t="s">
        <v>17</v>
      </c>
      <c r="H28" s="260" t="s">
        <v>17</v>
      </c>
      <c r="I28" s="260"/>
      <c r="J28" s="260"/>
      <c r="K28" s="260" t="s">
        <v>72</v>
      </c>
      <c r="L28" s="261">
        <v>43495</v>
      </c>
      <c r="M28" s="260" t="s">
        <v>20</v>
      </c>
    </row>
    <row r="29" spans="1:13" x14ac:dyDescent="0.25">
      <c r="A29" s="262" t="s">
        <v>63</v>
      </c>
      <c r="B29" s="262" t="s">
        <v>64</v>
      </c>
      <c r="C29" s="262" t="s">
        <v>65</v>
      </c>
      <c r="D29" s="262" t="s">
        <v>28</v>
      </c>
      <c r="E29" s="262" t="s">
        <v>17</v>
      </c>
      <c r="F29" s="262"/>
      <c r="G29" s="262" t="s">
        <v>17</v>
      </c>
      <c r="H29" s="262" t="s">
        <v>17</v>
      </c>
      <c r="I29" s="262"/>
      <c r="J29" s="262"/>
      <c r="K29" s="262" t="s">
        <v>73</v>
      </c>
      <c r="L29" s="263">
        <v>43495</v>
      </c>
      <c r="M29" s="262" t="s">
        <v>20</v>
      </c>
    </row>
    <row r="30" spans="1:13" x14ac:dyDescent="0.25">
      <c r="A30" s="260" t="s">
        <v>74</v>
      </c>
      <c r="B30" s="260" t="s">
        <v>75</v>
      </c>
      <c r="C30" s="260" t="s">
        <v>76</v>
      </c>
      <c r="D30" s="260" t="s">
        <v>47</v>
      </c>
      <c r="E30" s="260">
        <v>5</v>
      </c>
      <c r="F30" s="260"/>
      <c r="G30" s="260" t="s">
        <v>77</v>
      </c>
      <c r="H30" s="260">
        <v>1</v>
      </c>
      <c r="I30" s="260"/>
      <c r="J30" s="260" t="s">
        <v>78</v>
      </c>
      <c r="K30" s="260" t="s">
        <v>79</v>
      </c>
      <c r="L30" s="261">
        <v>43495</v>
      </c>
      <c r="M30" s="260" t="s">
        <v>20</v>
      </c>
    </row>
    <row r="31" spans="1:13" x14ac:dyDescent="0.25">
      <c r="A31" s="262" t="s">
        <v>74</v>
      </c>
      <c r="B31" s="262" t="s">
        <v>75</v>
      </c>
      <c r="C31" s="262" t="s">
        <v>76</v>
      </c>
      <c r="D31" s="262" t="s">
        <v>38</v>
      </c>
      <c r="E31" s="262" t="s">
        <v>17</v>
      </c>
      <c r="F31" s="262" t="s">
        <v>17</v>
      </c>
      <c r="G31" s="262" t="s">
        <v>17</v>
      </c>
      <c r="H31" s="262" t="s">
        <v>17</v>
      </c>
      <c r="I31" s="262"/>
      <c r="J31" s="262" t="s">
        <v>80</v>
      </c>
      <c r="K31" s="262" t="s">
        <v>81</v>
      </c>
      <c r="L31" s="263">
        <v>43495</v>
      </c>
      <c r="M31" s="262" t="s">
        <v>20</v>
      </c>
    </row>
    <row r="32" spans="1:13" x14ac:dyDescent="0.25">
      <c r="A32" s="260" t="s">
        <v>74</v>
      </c>
      <c r="B32" s="260" t="s">
        <v>75</v>
      </c>
      <c r="C32" s="260" t="s">
        <v>76</v>
      </c>
      <c r="D32" s="260" t="s">
        <v>26</v>
      </c>
      <c r="E32" s="260" t="s">
        <v>17</v>
      </c>
      <c r="F32" s="260"/>
      <c r="G32" s="260" t="s">
        <v>17</v>
      </c>
      <c r="H32" s="260" t="s">
        <v>17</v>
      </c>
      <c r="I32" s="260"/>
      <c r="J32" s="260" t="s">
        <v>82</v>
      </c>
      <c r="K32" s="260" t="s">
        <v>83</v>
      </c>
      <c r="L32" s="261">
        <v>43495</v>
      </c>
      <c r="M32" s="260" t="s">
        <v>20</v>
      </c>
    </row>
    <row r="33" spans="1:13" x14ac:dyDescent="0.25">
      <c r="A33" s="262" t="s">
        <v>74</v>
      </c>
      <c r="B33" s="262" t="s">
        <v>75</v>
      </c>
      <c r="C33" s="262" t="s">
        <v>76</v>
      </c>
      <c r="D33" s="262" t="s">
        <v>28</v>
      </c>
      <c r="E33" s="262">
        <v>1160000</v>
      </c>
      <c r="F33" s="262" t="s">
        <v>84</v>
      </c>
      <c r="G33" s="262" t="s">
        <v>33</v>
      </c>
      <c r="H33" s="262">
        <v>2</v>
      </c>
      <c r="I33" s="262" t="s">
        <v>85</v>
      </c>
      <c r="J33" s="262" t="s">
        <v>86</v>
      </c>
      <c r="K33" s="262" t="s">
        <v>87</v>
      </c>
      <c r="L33" s="263">
        <v>43495</v>
      </c>
      <c r="M33" s="262" t="s">
        <v>20</v>
      </c>
    </row>
    <row r="34" spans="1:13" x14ac:dyDescent="0.25">
      <c r="A34" s="260" t="s">
        <v>88</v>
      </c>
      <c r="B34" s="260" t="s">
        <v>89</v>
      </c>
      <c r="C34" s="260" t="s">
        <v>90</v>
      </c>
      <c r="D34" s="260" t="s">
        <v>16</v>
      </c>
      <c r="E34" s="260" t="s">
        <v>17</v>
      </c>
      <c r="F34" s="260"/>
      <c r="G34" s="260" t="s">
        <v>17</v>
      </c>
      <c r="H34" s="260" t="s">
        <v>17</v>
      </c>
      <c r="I34" s="260"/>
      <c r="J34" s="260"/>
      <c r="K34" s="260" t="s">
        <v>91</v>
      </c>
      <c r="L34" s="261">
        <v>43495</v>
      </c>
      <c r="M34" s="260" t="s">
        <v>20</v>
      </c>
    </row>
    <row r="35" spans="1:13" x14ac:dyDescent="0.25">
      <c r="A35" s="262" t="s">
        <v>88</v>
      </c>
      <c r="B35" s="262" t="s">
        <v>89</v>
      </c>
      <c r="C35" s="262" t="s">
        <v>90</v>
      </c>
      <c r="D35" s="262" t="s">
        <v>24</v>
      </c>
      <c r="E35" s="262" t="s">
        <v>17</v>
      </c>
      <c r="F35" s="262"/>
      <c r="G35" s="262" t="s">
        <v>17</v>
      </c>
      <c r="H35" s="262" t="s">
        <v>17</v>
      </c>
      <c r="I35" s="262"/>
      <c r="J35" s="262"/>
      <c r="K35" s="262" t="s">
        <v>92</v>
      </c>
      <c r="L35" s="263">
        <v>43495</v>
      </c>
      <c r="M35" s="262" t="s">
        <v>20</v>
      </c>
    </row>
    <row r="36" spans="1:13" x14ac:dyDescent="0.25">
      <c r="A36" s="260" t="s">
        <v>88</v>
      </c>
      <c r="B36" s="260" t="s">
        <v>89</v>
      </c>
      <c r="C36" s="260" t="s">
        <v>90</v>
      </c>
      <c r="D36" s="260" t="s">
        <v>38</v>
      </c>
      <c r="E36" s="260" t="s">
        <v>17</v>
      </c>
      <c r="F36" s="260"/>
      <c r="G36" s="260" t="s">
        <v>17</v>
      </c>
      <c r="H36" s="260" t="s">
        <v>17</v>
      </c>
      <c r="I36" s="260"/>
      <c r="J36" s="260"/>
      <c r="K36" s="260" t="s">
        <v>93</v>
      </c>
      <c r="L36" s="261">
        <v>43495</v>
      </c>
      <c r="M36" s="260" t="s">
        <v>20</v>
      </c>
    </row>
    <row r="37" spans="1:13" x14ac:dyDescent="0.25">
      <c r="A37" s="262" t="s">
        <v>88</v>
      </c>
      <c r="B37" s="262" t="s">
        <v>89</v>
      </c>
      <c r="C37" s="262" t="s">
        <v>90</v>
      </c>
      <c r="D37" s="262" t="s">
        <v>26</v>
      </c>
      <c r="E37" s="262" t="s">
        <v>17</v>
      </c>
      <c r="F37" s="262"/>
      <c r="G37" s="262" t="s">
        <v>17</v>
      </c>
      <c r="H37" s="262" t="s">
        <v>17</v>
      </c>
      <c r="I37" s="262"/>
      <c r="J37" s="262"/>
      <c r="K37" s="262" t="s">
        <v>94</v>
      </c>
      <c r="L37" s="263">
        <v>43495</v>
      </c>
      <c r="M37" s="262" t="s">
        <v>20</v>
      </c>
    </row>
    <row r="38" spans="1:13" x14ac:dyDescent="0.25">
      <c r="A38" s="260" t="s">
        <v>88</v>
      </c>
      <c r="B38" s="260" t="s">
        <v>89</v>
      </c>
      <c r="C38" s="260" t="s">
        <v>90</v>
      </c>
      <c r="D38" s="260" t="s">
        <v>28</v>
      </c>
      <c r="E38" s="260" t="s">
        <v>17</v>
      </c>
      <c r="F38" s="260"/>
      <c r="G38" s="260" t="s">
        <v>17</v>
      </c>
      <c r="H38" s="260" t="s">
        <v>17</v>
      </c>
      <c r="I38" s="260"/>
      <c r="J38" s="260"/>
      <c r="K38" s="260" t="s">
        <v>95</v>
      </c>
      <c r="L38" s="261">
        <v>43495</v>
      </c>
      <c r="M38" s="260" t="s">
        <v>20</v>
      </c>
    </row>
    <row r="39" spans="1:13" x14ac:dyDescent="0.25">
      <c r="A39" s="262" t="s">
        <v>96</v>
      </c>
      <c r="B39" s="262" t="s">
        <v>97</v>
      </c>
      <c r="C39" s="262" t="s">
        <v>98</v>
      </c>
      <c r="D39" s="262" t="s">
        <v>16</v>
      </c>
      <c r="E39" s="262" t="s">
        <v>17</v>
      </c>
      <c r="F39" s="262"/>
      <c r="G39" s="262" t="s">
        <v>17</v>
      </c>
      <c r="H39" s="262" t="s">
        <v>17</v>
      </c>
      <c r="I39" s="262"/>
      <c r="J39" s="262"/>
      <c r="K39" s="262" t="s">
        <v>99</v>
      </c>
      <c r="L39" s="263">
        <v>43496</v>
      </c>
      <c r="M39" s="262" t="s">
        <v>20</v>
      </c>
    </row>
    <row r="40" spans="1:13" x14ac:dyDescent="0.25">
      <c r="A40" s="260" t="s">
        <v>96</v>
      </c>
      <c r="B40" s="260" t="s">
        <v>97</v>
      </c>
      <c r="C40" s="260" t="s">
        <v>98</v>
      </c>
      <c r="D40" s="260" t="s">
        <v>21</v>
      </c>
      <c r="E40" s="260" t="s">
        <v>17</v>
      </c>
      <c r="F40" s="260"/>
      <c r="G40" s="260" t="s">
        <v>17</v>
      </c>
      <c r="H40" s="260" t="s">
        <v>17</v>
      </c>
      <c r="I40" s="260"/>
      <c r="J40" s="260"/>
      <c r="K40" s="260" t="s">
        <v>100</v>
      </c>
      <c r="L40" s="261">
        <v>43496</v>
      </c>
      <c r="M40" s="260" t="s">
        <v>20</v>
      </c>
    </row>
    <row r="41" spans="1:13" x14ac:dyDescent="0.25">
      <c r="A41" s="262" t="s">
        <v>96</v>
      </c>
      <c r="B41" s="262" t="s">
        <v>97</v>
      </c>
      <c r="C41" s="262" t="s">
        <v>98</v>
      </c>
      <c r="D41" s="262" t="s">
        <v>26</v>
      </c>
      <c r="E41" s="262" t="s">
        <v>17</v>
      </c>
      <c r="F41" s="262"/>
      <c r="G41" s="262" t="s">
        <v>17</v>
      </c>
      <c r="H41" s="262" t="s">
        <v>17</v>
      </c>
      <c r="I41" s="262"/>
      <c r="J41" s="262"/>
      <c r="K41" s="262" t="s">
        <v>101</v>
      </c>
      <c r="L41" s="263">
        <v>43496</v>
      </c>
      <c r="M41" s="262" t="s">
        <v>20</v>
      </c>
    </row>
    <row r="42" spans="1:13" x14ac:dyDescent="0.25">
      <c r="A42" s="260" t="s">
        <v>96</v>
      </c>
      <c r="B42" s="260" t="s">
        <v>97</v>
      </c>
      <c r="C42" s="260" t="s">
        <v>98</v>
      </c>
      <c r="D42" s="260" t="s">
        <v>28</v>
      </c>
      <c r="E42" s="260" t="s">
        <v>17</v>
      </c>
      <c r="F42" s="260"/>
      <c r="G42" s="260" t="s">
        <v>17</v>
      </c>
      <c r="H42" s="260" t="s">
        <v>17</v>
      </c>
      <c r="I42" s="260"/>
      <c r="J42" s="260"/>
      <c r="K42" s="260" t="s">
        <v>102</v>
      </c>
      <c r="L42" s="261">
        <v>43496</v>
      </c>
      <c r="M42" s="260" t="s">
        <v>20</v>
      </c>
    </row>
    <row r="43" spans="1:13" x14ac:dyDescent="0.25">
      <c r="A43" s="262" t="s">
        <v>103</v>
      </c>
      <c r="B43" s="262" t="s">
        <v>104</v>
      </c>
      <c r="C43" s="262" t="s">
        <v>105</v>
      </c>
      <c r="D43" s="262" t="s">
        <v>16</v>
      </c>
      <c r="E43" s="262" t="s">
        <v>17</v>
      </c>
      <c r="F43" s="262"/>
      <c r="G43" s="262" t="s">
        <v>17</v>
      </c>
      <c r="H43" s="262" t="s">
        <v>17</v>
      </c>
      <c r="I43" s="262"/>
      <c r="J43" s="262"/>
      <c r="K43" s="262" t="s">
        <v>106</v>
      </c>
      <c r="L43" s="263">
        <v>43501</v>
      </c>
      <c r="M43" s="262" t="s">
        <v>20</v>
      </c>
    </row>
    <row r="44" spans="1:13" x14ac:dyDescent="0.25">
      <c r="A44" s="260" t="s">
        <v>103</v>
      </c>
      <c r="B44" s="260" t="s">
        <v>104</v>
      </c>
      <c r="C44" s="260" t="s">
        <v>105</v>
      </c>
      <c r="D44" s="260" t="s">
        <v>21</v>
      </c>
      <c r="E44" s="260" t="s">
        <v>17</v>
      </c>
      <c r="F44" s="260"/>
      <c r="G44" s="260" t="s">
        <v>17</v>
      </c>
      <c r="H44" s="260" t="s">
        <v>17</v>
      </c>
      <c r="I44" s="260"/>
      <c r="J44" s="260"/>
      <c r="K44" s="260" t="s">
        <v>107</v>
      </c>
      <c r="L44" s="261">
        <v>43501</v>
      </c>
      <c r="M44" s="260" t="s">
        <v>20</v>
      </c>
    </row>
    <row r="45" spans="1:13" x14ac:dyDescent="0.25">
      <c r="A45" s="262" t="s">
        <v>103</v>
      </c>
      <c r="B45" s="262" t="s">
        <v>104</v>
      </c>
      <c r="C45" s="262" t="s">
        <v>105</v>
      </c>
      <c r="D45" s="262" t="s">
        <v>47</v>
      </c>
      <c r="E45" s="262">
        <v>2</v>
      </c>
      <c r="F45" s="262"/>
      <c r="G45" s="262" t="s">
        <v>33</v>
      </c>
      <c r="H45" s="262">
        <v>2</v>
      </c>
      <c r="I45" s="262"/>
      <c r="J45" s="262" t="s">
        <v>108</v>
      </c>
      <c r="K45" s="262" t="s">
        <v>109</v>
      </c>
      <c r="L45" s="263">
        <v>43501</v>
      </c>
      <c r="M45" s="262" t="s">
        <v>20</v>
      </c>
    </row>
    <row r="46" spans="1:13" x14ac:dyDescent="0.25">
      <c r="A46" s="260" t="s">
        <v>103</v>
      </c>
      <c r="B46" s="260" t="s">
        <v>104</v>
      </c>
      <c r="C46" s="260" t="s">
        <v>105</v>
      </c>
      <c r="D46" s="260" t="s">
        <v>24</v>
      </c>
      <c r="E46" s="260" t="s">
        <v>17</v>
      </c>
      <c r="F46" s="260"/>
      <c r="G46" s="260" t="s">
        <v>17</v>
      </c>
      <c r="H46" s="260" t="s">
        <v>17</v>
      </c>
      <c r="I46" s="260"/>
      <c r="J46" s="260"/>
      <c r="K46" s="260" t="s">
        <v>110</v>
      </c>
      <c r="L46" s="261">
        <v>43501</v>
      </c>
      <c r="M46" s="260" t="s">
        <v>20</v>
      </c>
    </row>
    <row r="47" spans="1:13" x14ac:dyDescent="0.25">
      <c r="A47" s="262" t="s">
        <v>103</v>
      </c>
      <c r="B47" s="262" t="s">
        <v>104</v>
      </c>
      <c r="C47" s="262" t="s">
        <v>105</v>
      </c>
      <c r="D47" s="262" t="s">
        <v>38</v>
      </c>
      <c r="E47" s="262" t="s">
        <v>17</v>
      </c>
      <c r="F47" s="262"/>
      <c r="G47" s="262" t="s">
        <v>17</v>
      </c>
      <c r="H47" s="262" t="s">
        <v>17</v>
      </c>
      <c r="I47" s="262"/>
      <c r="J47" s="262"/>
      <c r="K47" s="262" t="s">
        <v>111</v>
      </c>
      <c r="L47" s="263">
        <v>43501</v>
      </c>
      <c r="M47" s="262" t="s">
        <v>20</v>
      </c>
    </row>
    <row r="48" spans="1:13" x14ac:dyDescent="0.25">
      <c r="A48" s="260" t="s">
        <v>103</v>
      </c>
      <c r="B48" s="260" t="s">
        <v>104</v>
      </c>
      <c r="C48" s="260" t="s">
        <v>105</v>
      </c>
      <c r="D48" s="260" t="s">
        <v>26</v>
      </c>
      <c r="E48" s="260" t="s">
        <v>17</v>
      </c>
      <c r="F48" s="260"/>
      <c r="G48" s="260" t="s">
        <v>17</v>
      </c>
      <c r="H48" s="260" t="s">
        <v>17</v>
      </c>
      <c r="I48" s="260"/>
      <c r="J48" s="260"/>
      <c r="K48" s="260" t="s">
        <v>112</v>
      </c>
      <c r="L48" s="261">
        <v>43501</v>
      </c>
      <c r="M48" s="260" t="s">
        <v>20</v>
      </c>
    </row>
    <row r="49" spans="1:13" x14ac:dyDescent="0.25">
      <c r="A49" s="262" t="s">
        <v>103</v>
      </c>
      <c r="B49" s="262" t="s">
        <v>104</v>
      </c>
      <c r="C49" s="262" t="s">
        <v>105</v>
      </c>
      <c r="D49" s="262" t="s">
        <v>28</v>
      </c>
      <c r="E49" s="262" t="s">
        <v>17</v>
      </c>
      <c r="F49" s="262"/>
      <c r="G49" s="262" t="s">
        <v>17</v>
      </c>
      <c r="H49" s="262" t="s">
        <v>17</v>
      </c>
      <c r="I49" s="262"/>
      <c r="J49" s="262"/>
      <c r="K49" s="262" t="s">
        <v>113</v>
      </c>
      <c r="L49" s="263">
        <v>43501</v>
      </c>
      <c r="M49" s="262" t="s">
        <v>20</v>
      </c>
    </row>
    <row r="50" spans="1:13" x14ac:dyDescent="0.25">
      <c r="A50" s="260" t="s">
        <v>114</v>
      </c>
      <c r="B50" s="260" t="s">
        <v>115</v>
      </c>
      <c r="C50" s="260" t="s">
        <v>116</v>
      </c>
      <c r="D50" s="260" t="s">
        <v>24</v>
      </c>
      <c r="E50" s="260" t="s">
        <v>17</v>
      </c>
      <c r="F50" s="260"/>
      <c r="G50" s="260" t="s">
        <v>17</v>
      </c>
      <c r="H50" s="260" t="s">
        <v>17</v>
      </c>
      <c r="I50" s="260"/>
      <c r="J50" s="260"/>
      <c r="K50" s="260" t="s">
        <v>117</v>
      </c>
      <c r="L50" s="261">
        <v>43502</v>
      </c>
      <c r="M50" s="260" t="s">
        <v>20</v>
      </c>
    </row>
    <row r="51" spans="1:13" x14ac:dyDescent="0.25">
      <c r="A51" s="262" t="s">
        <v>114</v>
      </c>
      <c r="B51" s="262" t="s">
        <v>115</v>
      </c>
      <c r="C51" s="262" t="s">
        <v>116</v>
      </c>
      <c r="D51" s="262" t="s">
        <v>26</v>
      </c>
      <c r="E51" s="262" t="s">
        <v>17</v>
      </c>
      <c r="F51" s="262"/>
      <c r="G51" s="262" t="s">
        <v>17</v>
      </c>
      <c r="H51" s="262" t="s">
        <v>17</v>
      </c>
      <c r="I51" s="262"/>
      <c r="J51" s="262"/>
      <c r="K51" s="262" t="s">
        <v>118</v>
      </c>
      <c r="L51" s="263">
        <v>43502</v>
      </c>
      <c r="M51" s="262" t="s">
        <v>20</v>
      </c>
    </row>
    <row r="52" spans="1:13" x14ac:dyDescent="0.25">
      <c r="A52" s="260" t="s">
        <v>114</v>
      </c>
      <c r="B52" s="260" t="s">
        <v>115</v>
      </c>
      <c r="C52" s="260" t="s">
        <v>116</v>
      </c>
      <c r="D52" s="260" t="s">
        <v>28</v>
      </c>
      <c r="E52" s="260" t="s">
        <v>17</v>
      </c>
      <c r="F52" s="260"/>
      <c r="G52" s="260" t="s">
        <v>17</v>
      </c>
      <c r="H52" s="260" t="s">
        <v>17</v>
      </c>
      <c r="I52" s="260"/>
      <c r="J52" s="260"/>
      <c r="K52" s="260" t="s">
        <v>119</v>
      </c>
      <c r="L52" s="261">
        <v>43502</v>
      </c>
      <c r="M52" s="260" t="s">
        <v>20</v>
      </c>
    </row>
    <row r="53" spans="1:13" x14ac:dyDescent="0.25">
      <c r="A53" s="262" t="s">
        <v>120</v>
      </c>
      <c r="B53" s="262" t="s">
        <v>121</v>
      </c>
      <c r="C53" s="262" t="s">
        <v>122</v>
      </c>
      <c r="D53" s="262" t="s">
        <v>26</v>
      </c>
      <c r="E53" s="262">
        <v>0</v>
      </c>
      <c r="F53" s="262"/>
      <c r="G53" s="262" t="s">
        <v>33</v>
      </c>
      <c r="H53" s="262">
        <v>2</v>
      </c>
      <c r="I53" s="262"/>
      <c r="J53" s="262" t="s">
        <v>123</v>
      </c>
      <c r="K53" s="262" t="s">
        <v>124</v>
      </c>
      <c r="L53" s="263">
        <v>43503</v>
      </c>
      <c r="M53" s="262" t="s">
        <v>20</v>
      </c>
    </row>
    <row r="54" spans="1:13" x14ac:dyDescent="0.25">
      <c r="A54" s="260" t="s">
        <v>120</v>
      </c>
      <c r="B54" s="260" t="s">
        <v>121</v>
      </c>
      <c r="C54" s="260" t="s">
        <v>122</v>
      </c>
      <c r="D54" s="260" t="s">
        <v>28</v>
      </c>
      <c r="E54" s="260">
        <v>0</v>
      </c>
      <c r="F54" s="260" t="s">
        <v>125</v>
      </c>
      <c r="G54" s="260" t="s">
        <v>33</v>
      </c>
      <c r="H54" s="260">
        <v>2</v>
      </c>
      <c r="I54" s="260"/>
      <c r="J54" s="260" t="s">
        <v>123</v>
      </c>
      <c r="K54" s="260" t="s">
        <v>126</v>
      </c>
      <c r="L54" s="261">
        <v>43503</v>
      </c>
      <c r="M54" s="260" t="s">
        <v>20</v>
      </c>
    </row>
    <row r="55" spans="1:13" x14ac:dyDescent="0.25">
      <c r="A55" s="262" t="s">
        <v>127</v>
      </c>
      <c r="B55" s="262" t="s">
        <v>128</v>
      </c>
      <c r="C55" s="262" t="s">
        <v>129</v>
      </c>
      <c r="D55" s="262" t="s">
        <v>26</v>
      </c>
      <c r="E55" s="262" t="s">
        <v>17</v>
      </c>
      <c r="F55" s="262"/>
      <c r="G55" s="262" t="s">
        <v>17</v>
      </c>
      <c r="H55" s="262" t="s">
        <v>17</v>
      </c>
      <c r="I55" s="262"/>
      <c r="J55" s="262" t="s">
        <v>130</v>
      </c>
      <c r="K55" s="262" t="s">
        <v>131</v>
      </c>
      <c r="L55" s="263">
        <v>43503</v>
      </c>
      <c r="M55" s="262" t="s">
        <v>20</v>
      </c>
    </row>
    <row r="56" spans="1:13" x14ac:dyDescent="0.25">
      <c r="A56" s="260" t="s">
        <v>127</v>
      </c>
      <c r="B56" s="260" t="s">
        <v>128</v>
      </c>
      <c r="C56" s="260" t="s">
        <v>129</v>
      </c>
      <c r="D56" s="260" t="s">
        <v>28</v>
      </c>
      <c r="E56" s="260" t="s">
        <v>17</v>
      </c>
      <c r="F56" s="260"/>
      <c r="G56" s="260" t="s">
        <v>17</v>
      </c>
      <c r="H56" s="260" t="s">
        <v>17</v>
      </c>
      <c r="I56" s="260"/>
      <c r="J56" s="260" t="s">
        <v>130</v>
      </c>
      <c r="K56" s="260" t="s">
        <v>132</v>
      </c>
      <c r="L56" s="261">
        <v>43503</v>
      </c>
      <c r="M56" s="260" t="s">
        <v>20</v>
      </c>
    </row>
    <row r="57" spans="1:13" x14ac:dyDescent="0.25">
      <c r="A57" s="262" t="s">
        <v>133</v>
      </c>
      <c r="B57" s="262" t="s">
        <v>134</v>
      </c>
      <c r="C57" s="262" t="s">
        <v>135</v>
      </c>
      <c r="D57" s="262" t="s">
        <v>16</v>
      </c>
      <c r="E57" s="262" t="s">
        <v>17</v>
      </c>
      <c r="F57" s="262"/>
      <c r="G57" s="262" t="s">
        <v>17</v>
      </c>
      <c r="H57" s="262" t="s">
        <v>17</v>
      </c>
      <c r="I57" s="262"/>
      <c r="J57" s="262" t="s">
        <v>18</v>
      </c>
      <c r="K57" s="262" t="s">
        <v>136</v>
      </c>
      <c r="L57" s="263">
        <v>43503</v>
      </c>
      <c r="M57" s="262" t="s">
        <v>20</v>
      </c>
    </row>
    <row r="58" spans="1:13" x14ac:dyDescent="0.25">
      <c r="A58" s="260" t="s">
        <v>133</v>
      </c>
      <c r="B58" s="260" t="s">
        <v>134</v>
      </c>
      <c r="C58" s="260" t="s">
        <v>135</v>
      </c>
      <c r="D58" s="260" t="s">
        <v>21</v>
      </c>
      <c r="E58" s="260" t="s">
        <v>17</v>
      </c>
      <c r="F58" s="260"/>
      <c r="G58" s="260" t="s">
        <v>17</v>
      </c>
      <c r="H58" s="260" t="s">
        <v>17</v>
      </c>
      <c r="I58" s="260"/>
      <c r="J58" s="260" t="s">
        <v>18</v>
      </c>
      <c r="K58" s="260" t="s">
        <v>137</v>
      </c>
      <c r="L58" s="261">
        <v>43503</v>
      </c>
      <c r="M58" s="260" t="s">
        <v>20</v>
      </c>
    </row>
    <row r="59" spans="1:13" x14ac:dyDescent="0.25">
      <c r="A59" s="262" t="s">
        <v>133</v>
      </c>
      <c r="B59" s="262" t="s">
        <v>134</v>
      </c>
      <c r="C59" s="262" t="s">
        <v>135</v>
      </c>
      <c r="D59" s="262" t="s">
        <v>24</v>
      </c>
      <c r="E59" s="262" t="s">
        <v>17</v>
      </c>
      <c r="F59" s="262"/>
      <c r="G59" s="262" t="s">
        <v>17</v>
      </c>
      <c r="H59" s="262" t="s">
        <v>17</v>
      </c>
      <c r="I59" s="262"/>
      <c r="J59" s="262" t="s">
        <v>18</v>
      </c>
      <c r="K59" s="262" t="s">
        <v>138</v>
      </c>
      <c r="L59" s="263">
        <v>43503</v>
      </c>
      <c r="M59" s="262" t="s">
        <v>20</v>
      </c>
    </row>
    <row r="60" spans="1:13" x14ac:dyDescent="0.25">
      <c r="A60" s="260" t="s">
        <v>133</v>
      </c>
      <c r="B60" s="260" t="s">
        <v>134</v>
      </c>
      <c r="C60" s="260" t="s">
        <v>135</v>
      </c>
      <c r="D60" s="260" t="s">
        <v>38</v>
      </c>
      <c r="E60" s="260" t="s">
        <v>17</v>
      </c>
      <c r="F60" s="260"/>
      <c r="G60" s="260" t="s">
        <v>17</v>
      </c>
      <c r="H60" s="260" t="s">
        <v>17</v>
      </c>
      <c r="I60" s="260"/>
      <c r="J60" s="260" t="s">
        <v>18</v>
      </c>
      <c r="K60" s="260" t="s">
        <v>139</v>
      </c>
      <c r="L60" s="261">
        <v>43503</v>
      </c>
      <c r="M60" s="260" t="s">
        <v>20</v>
      </c>
    </row>
    <row r="61" spans="1:13" x14ac:dyDescent="0.25">
      <c r="A61" s="262" t="s">
        <v>140</v>
      </c>
      <c r="B61" s="262" t="s">
        <v>141</v>
      </c>
      <c r="C61" s="262" t="s">
        <v>135</v>
      </c>
      <c r="D61" s="262" t="s">
        <v>16</v>
      </c>
      <c r="E61" s="262" t="s">
        <v>17</v>
      </c>
      <c r="F61" s="262"/>
      <c r="G61" s="262" t="s">
        <v>17</v>
      </c>
      <c r="H61" s="262" t="s">
        <v>17</v>
      </c>
      <c r="I61" s="262"/>
      <c r="J61" s="262" t="s">
        <v>18</v>
      </c>
      <c r="K61" s="262" t="s">
        <v>142</v>
      </c>
      <c r="L61" s="263">
        <v>43503</v>
      </c>
      <c r="M61" s="262" t="s">
        <v>20</v>
      </c>
    </row>
    <row r="62" spans="1:13" x14ac:dyDescent="0.25">
      <c r="A62" s="260" t="s">
        <v>140</v>
      </c>
      <c r="B62" s="260" t="s">
        <v>141</v>
      </c>
      <c r="C62" s="260" t="s">
        <v>135</v>
      </c>
      <c r="D62" s="260" t="s">
        <v>21</v>
      </c>
      <c r="E62" s="260" t="s">
        <v>17</v>
      </c>
      <c r="F62" s="260"/>
      <c r="G62" s="260" t="s">
        <v>17</v>
      </c>
      <c r="H62" s="260" t="s">
        <v>17</v>
      </c>
      <c r="I62" s="260"/>
      <c r="J62" s="260" t="s">
        <v>18</v>
      </c>
      <c r="K62" s="260" t="s">
        <v>143</v>
      </c>
      <c r="L62" s="261">
        <v>43503</v>
      </c>
      <c r="M62" s="260" t="s">
        <v>20</v>
      </c>
    </row>
    <row r="63" spans="1:13" x14ac:dyDescent="0.25">
      <c r="A63" s="262" t="s">
        <v>140</v>
      </c>
      <c r="B63" s="262" t="s">
        <v>141</v>
      </c>
      <c r="C63" s="262" t="s">
        <v>135</v>
      </c>
      <c r="D63" s="262" t="s">
        <v>24</v>
      </c>
      <c r="E63" s="262" t="s">
        <v>17</v>
      </c>
      <c r="F63" s="262"/>
      <c r="G63" s="262" t="s">
        <v>17</v>
      </c>
      <c r="H63" s="262" t="s">
        <v>17</v>
      </c>
      <c r="I63" s="262"/>
      <c r="J63" s="262" t="s">
        <v>18</v>
      </c>
      <c r="K63" s="262" t="s">
        <v>144</v>
      </c>
      <c r="L63" s="263">
        <v>43503</v>
      </c>
      <c r="M63" s="262" t="s">
        <v>20</v>
      </c>
    </row>
    <row r="64" spans="1:13" x14ac:dyDescent="0.25">
      <c r="A64" s="260" t="s">
        <v>140</v>
      </c>
      <c r="B64" s="260" t="s">
        <v>141</v>
      </c>
      <c r="C64" s="260" t="s">
        <v>135</v>
      </c>
      <c r="D64" s="260" t="s">
        <v>38</v>
      </c>
      <c r="E64" s="260" t="s">
        <v>17</v>
      </c>
      <c r="F64" s="260"/>
      <c r="G64" s="260" t="s">
        <v>17</v>
      </c>
      <c r="H64" s="260" t="s">
        <v>17</v>
      </c>
      <c r="I64" s="260"/>
      <c r="J64" s="260" t="s">
        <v>18</v>
      </c>
      <c r="K64" s="260" t="s">
        <v>145</v>
      </c>
      <c r="L64" s="261">
        <v>43503</v>
      </c>
      <c r="M64" s="260" t="s">
        <v>20</v>
      </c>
    </row>
    <row r="65" spans="1:13" x14ac:dyDescent="0.25">
      <c r="A65" s="262" t="s">
        <v>140</v>
      </c>
      <c r="B65" s="262" t="s">
        <v>141</v>
      </c>
      <c r="C65" s="262" t="s">
        <v>135</v>
      </c>
      <c r="D65" s="262" t="s">
        <v>40</v>
      </c>
      <c r="E65" s="262" t="s">
        <v>17</v>
      </c>
      <c r="F65" s="262"/>
      <c r="G65" s="262" t="s">
        <v>17</v>
      </c>
      <c r="H65" s="262" t="s">
        <v>17</v>
      </c>
      <c r="I65" s="262"/>
      <c r="J65" s="262" t="s">
        <v>18</v>
      </c>
      <c r="K65" s="262" t="s">
        <v>146</v>
      </c>
      <c r="L65" s="263">
        <v>43503</v>
      </c>
      <c r="M65" s="262" t="s">
        <v>20</v>
      </c>
    </row>
    <row r="66" spans="1:13" x14ac:dyDescent="0.25">
      <c r="A66" s="260" t="s">
        <v>147</v>
      </c>
      <c r="B66" s="260" t="s">
        <v>148</v>
      </c>
      <c r="C66" s="260" t="s">
        <v>149</v>
      </c>
      <c r="D66" s="260" t="s">
        <v>47</v>
      </c>
      <c r="E66" s="260">
        <v>5</v>
      </c>
      <c r="F66" s="260" t="s">
        <v>150</v>
      </c>
      <c r="G66" s="260" t="s">
        <v>77</v>
      </c>
      <c r="H66" s="260">
        <v>1</v>
      </c>
      <c r="I66" s="260"/>
      <c r="J66" s="260" t="s">
        <v>151</v>
      </c>
      <c r="K66" s="260" t="s">
        <v>152</v>
      </c>
      <c r="L66" s="261">
        <v>43503</v>
      </c>
      <c r="M66" s="260" t="s">
        <v>20</v>
      </c>
    </row>
    <row r="67" spans="1:13" x14ac:dyDescent="0.25">
      <c r="A67" s="262" t="s">
        <v>147</v>
      </c>
      <c r="B67" s="262" t="s">
        <v>148</v>
      </c>
      <c r="C67" s="262" t="s">
        <v>149</v>
      </c>
      <c r="D67" s="262" t="s">
        <v>24</v>
      </c>
      <c r="E67" s="262" t="s">
        <v>17</v>
      </c>
      <c r="F67" s="262" t="s">
        <v>153</v>
      </c>
      <c r="G67" s="262" t="s">
        <v>17</v>
      </c>
      <c r="H67" s="262" t="s">
        <v>17</v>
      </c>
      <c r="I67" s="262" t="s">
        <v>154</v>
      </c>
      <c r="J67" s="262" t="s">
        <v>155</v>
      </c>
      <c r="K67" s="262" t="s">
        <v>156</v>
      </c>
      <c r="L67" s="263">
        <v>43503</v>
      </c>
      <c r="M67" s="262" t="s">
        <v>20</v>
      </c>
    </row>
    <row r="68" spans="1:13" x14ac:dyDescent="0.25">
      <c r="A68" s="260" t="s">
        <v>157</v>
      </c>
      <c r="B68" s="260" t="s">
        <v>158</v>
      </c>
      <c r="C68" s="260" t="s">
        <v>159</v>
      </c>
      <c r="D68" s="260" t="s">
        <v>47</v>
      </c>
      <c r="E68" s="260">
        <v>4</v>
      </c>
      <c r="F68" s="260"/>
      <c r="G68" s="260" t="s">
        <v>33</v>
      </c>
      <c r="H68" s="260">
        <v>2</v>
      </c>
      <c r="I68" s="260"/>
      <c r="J68" s="260" t="s">
        <v>160</v>
      </c>
      <c r="K68" s="260" t="s">
        <v>161</v>
      </c>
      <c r="L68" s="261">
        <v>43503</v>
      </c>
      <c r="M68" s="260" t="s">
        <v>20</v>
      </c>
    </row>
    <row r="69" spans="1:13" x14ac:dyDescent="0.25">
      <c r="A69" s="262" t="s">
        <v>157</v>
      </c>
      <c r="B69" s="262" t="s">
        <v>158</v>
      </c>
      <c r="C69" s="262" t="s">
        <v>159</v>
      </c>
      <c r="D69" s="262" t="s">
        <v>38</v>
      </c>
      <c r="E69" s="262" t="s">
        <v>17</v>
      </c>
      <c r="F69" s="262"/>
      <c r="G69" s="262" t="s">
        <v>17</v>
      </c>
      <c r="H69" s="262" t="s">
        <v>17</v>
      </c>
      <c r="I69" s="262"/>
      <c r="J69" s="262" t="s">
        <v>162</v>
      </c>
      <c r="K69" s="262" t="s">
        <v>163</v>
      </c>
      <c r="L69" s="263">
        <v>43503</v>
      </c>
      <c r="M69" s="262" t="s">
        <v>20</v>
      </c>
    </row>
    <row r="70" spans="1:13" x14ac:dyDescent="0.25">
      <c r="A70" s="260" t="s">
        <v>157</v>
      </c>
      <c r="B70" s="260" t="s">
        <v>158</v>
      </c>
      <c r="C70" s="260" t="s">
        <v>159</v>
      </c>
      <c r="D70" s="260" t="s">
        <v>26</v>
      </c>
      <c r="E70" s="260" t="s">
        <v>17</v>
      </c>
      <c r="F70" s="260"/>
      <c r="G70" s="260" t="s">
        <v>17</v>
      </c>
      <c r="H70" s="260" t="s">
        <v>17</v>
      </c>
      <c r="I70" s="260"/>
      <c r="J70" s="260"/>
      <c r="K70" s="260" t="s">
        <v>164</v>
      </c>
      <c r="L70" s="261">
        <v>43503</v>
      </c>
      <c r="M70" s="260" t="s">
        <v>20</v>
      </c>
    </row>
    <row r="71" spans="1:13" x14ac:dyDescent="0.25">
      <c r="A71" s="262" t="s">
        <v>165</v>
      </c>
      <c r="B71" s="262" t="s">
        <v>166</v>
      </c>
      <c r="C71" s="262" t="s">
        <v>167</v>
      </c>
      <c r="D71" s="262" t="s">
        <v>16</v>
      </c>
      <c r="E71" s="262" t="s">
        <v>17</v>
      </c>
      <c r="F71" s="262"/>
      <c r="G71" s="262" t="s">
        <v>17</v>
      </c>
      <c r="H71" s="262" t="s">
        <v>17</v>
      </c>
      <c r="I71" s="262"/>
      <c r="J71" s="262" t="s">
        <v>168</v>
      </c>
      <c r="K71" s="262" t="s">
        <v>169</v>
      </c>
      <c r="L71" s="263">
        <v>43508</v>
      </c>
      <c r="M71" s="262" t="s">
        <v>20</v>
      </c>
    </row>
    <row r="72" spans="1:13" x14ac:dyDescent="0.25">
      <c r="A72" s="260" t="s">
        <v>165</v>
      </c>
      <c r="B72" s="260" t="s">
        <v>166</v>
      </c>
      <c r="C72" s="260" t="s">
        <v>167</v>
      </c>
      <c r="D72" s="260" t="s">
        <v>21</v>
      </c>
      <c r="E72" s="260" t="s">
        <v>17</v>
      </c>
      <c r="F72" s="260"/>
      <c r="G72" s="260" t="s">
        <v>17</v>
      </c>
      <c r="H72" s="260" t="s">
        <v>17</v>
      </c>
      <c r="I72" s="260"/>
      <c r="J72" s="260" t="s">
        <v>168</v>
      </c>
      <c r="K72" s="260" t="s">
        <v>170</v>
      </c>
      <c r="L72" s="261">
        <v>43508</v>
      </c>
      <c r="M72" s="260" t="s">
        <v>20</v>
      </c>
    </row>
    <row r="73" spans="1:13" x14ac:dyDescent="0.25">
      <c r="A73" s="262" t="s">
        <v>165</v>
      </c>
      <c r="B73" s="262" t="s">
        <v>166</v>
      </c>
      <c r="C73" s="262" t="s">
        <v>167</v>
      </c>
      <c r="D73" s="262" t="s">
        <v>24</v>
      </c>
      <c r="E73" s="262" t="s">
        <v>17</v>
      </c>
      <c r="F73" s="262"/>
      <c r="G73" s="262" t="s">
        <v>17</v>
      </c>
      <c r="H73" s="262" t="s">
        <v>17</v>
      </c>
      <c r="I73" s="262"/>
      <c r="J73" s="262" t="s">
        <v>168</v>
      </c>
      <c r="K73" s="262" t="s">
        <v>171</v>
      </c>
      <c r="L73" s="263">
        <v>43508</v>
      </c>
      <c r="M73" s="262" t="s">
        <v>20</v>
      </c>
    </row>
    <row r="74" spans="1:13" x14ac:dyDescent="0.25">
      <c r="A74" s="260" t="s">
        <v>165</v>
      </c>
      <c r="B74" s="260" t="s">
        <v>166</v>
      </c>
      <c r="C74" s="260" t="s">
        <v>167</v>
      </c>
      <c r="D74" s="260" t="s">
        <v>26</v>
      </c>
      <c r="E74" s="260" t="s">
        <v>17</v>
      </c>
      <c r="F74" s="260"/>
      <c r="G74" s="260" t="s">
        <v>17</v>
      </c>
      <c r="H74" s="260" t="s">
        <v>17</v>
      </c>
      <c r="I74" s="260"/>
      <c r="J74" s="260" t="s">
        <v>168</v>
      </c>
      <c r="K74" s="260" t="s">
        <v>172</v>
      </c>
      <c r="L74" s="261">
        <v>43508</v>
      </c>
      <c r="M74" s="260" t="s">
        <v>20</v>
      </c>
    </row>
    <row r="75" spans="1:13" x14ac:dyDescent="0.25">
      <c r="A75" s="262" t="s">
        <v>165</v>
      </c>
      <c r="B75" s="262" t="s">
        <v>166</v>
      </c>
      <c r="C75" s="262" t="s">
        <v>167</v>
      </c>
      <c r="D75" s="262" t="s">
        <v>28</v>
      </c>
      <c r="E75" s="262" t="s">
        <v>17</v>
      </c>
      <c r="F75" s="262"/>
      <c r="G75" s="262" t="s">
        <v>17</v>
      </c>
      <c r="H75" s="262" t="s">
        <v>17</v>
      </c>
      <c r="I75" s="262"/>
      <c r="J75" s="262" t="s">
        <v>168</v>
      </c>
      <c r="K75" s="262" t="s">
        <v>173</v>
      </c>
      <c r="L75" s="263">
        <v>43508</v>
      </c>
      <c r="M75" s="262" t="s">
        <v>20</v>
      </c>
    </row>
    <row r="76" spans="1:13" x14ac:dyDescent="0.25">
      <c r="A76" s="260" t="s">
        <v>174</v>
      </c>
      <c r="B76" s="260" t="s">
        <v>175</v>
      </c>
      <c r="C76" s="260" t="s">
        <v>176</v>
      </c>
      <c r="D76" s="260" t="s">
        <v>16</v>
      </c>
      <c r="E76" s="260" t="s">
        <v>17</v>
      </c>
      <c r="F76" s="260"/>
      <c r="G76" s="260" t="s">
        <v>17</v>
      </c>
      <c r="H76" s="260" t="s">
        <v>17</v>
      </c>
      <c r="I76" s="260"/>
      <c r="J76" s="260" t="s">
        <v>168</v>
      </c>
      <c r="K76" s="260" t="s">
        <v>177</v>
      </c>
      <c r="L76" s="261">
        <v>43508</v>
      </c>
      <c r="M76" s="260" t="s">
        <v>20</v>
      </c>
    </row>
    <row r="77" spans="1:13" x14ac:dyDescent="0.25">
      <c r="A77" s="262" t="s">
        <v>174</v>
      </c>
      <c r="B77" s="262" t="s">
        <v>175</v>
      </c>
      <c r="C77" s="262" t="s">
        <v>176</v>
      </c>
      <c r="D77" s="262" t="s">
        <v>21</v>
      </c>
      <c r="E77" s="262" t="s">
        <v>17</v>
      </c>
      <c r="F77" s="262"/>
      <c r="G77" s="262" t="s">
        <v>17</v>
      </c>
      <c r="H77" s="262" t="s">
        <v>17</v>
      </c>
      <c r="I77" s="262"/>
      <c r="J77" s="262" t="s">
        <v>168</v>
      </c>
      <c r="K77" s="262" t="s">
        <v>178</v>
      </c>
      <c r="L77" s="263">
        <v>43508</v>
      </c>
      <c r="M77" s="262" t="s">
        <v>20</v>
      </c>
    </row>
    <row r="78" spans="1:13" x14ac:dyDescent="0.25">
      <c r="A78" s="260" t="s">
        <v>174</v>
      </c>
      <c r="B78" s="260" t="s">
        <v>175</v>
      </c>
      <c r="C78" s="260" t="s">
        <v>176</v>
      </c>
      <c r="D78" s="260" t="s">
        <v>24</v>
      </c>
      <c r="E78" s="260" t="s">
        <v>17</v>
      </c>
      <c r="F78" s="260"/>
      <c r="G78" s="260" t="s">
        <v>17</v>
      </c>
      <c r="H78" s="260" t="s">
        <v>17</v>
      </c>
      <c r="I78" s="260"/>
      <c r="J78" s="260" t="s">
        <v>168</v>
      </c>
      <c r="K78" s="260" t="s">
        <v>179</v>
      </c>
      <c r="L78" s="261">
        <v>43508</v>
      </c>
      <c r="M78" s="260" t="s">
        <v>20</v>
      </c>
    </row>
    <row r="79" spans="1:13" x14ac:dyDescent="0.25">
      <c r="A79" s="262" t="s">
        <v>174</v>
      </c>
      <c r="B79" s="262" t="s">
        <v>175</v>
      </c>
      <c r="C79" s="262" t="s">
        <v>176</v>
      </c>
      <c r="D79" s="262" t="s">
        <v>38</v>
      </c>
      <c r="E79" s="262" t="s">
        <v>17</v>
      </c>
      <c r="F79" s="262"/>
      <c r="G79" s="262" t="s">
        <v>17</v>
      </c>
      <c r="H79" s="262" t="s">
        <v>17</v>
      </c>
      <c r="I79" s="262"/>
      <c r="J79" s="262" t="s">
        <v>168</v>
      </c>
      <c r="K79" s="262" t="s">
        <v>180</v>
      </c>
      <c r="L79" s="263">
        <v>43508</v>
      </c>
      <c r="M79" s="262" t="s">
        <v>20</v>
      </c>
    </row>
    <row r="80" spans="1:13" x14ac:dyDescent="0.25">
      <c r="A80" s="260" t="s">
        <v>174</v>
      </c>
      <c r="B80" s="260" t="s">
        <v>175</v>
      </c>
      <c r="C80" s="260" t="s">
        <v>176</v>
      </c>
      <c r="D80" s="260" t="s">
        <v>26</v>
      </c>
      <c r="E80" s="260" t="s">
        <v>17</v>
      </c>
      <c r="F80" s="260"/>
      <c r="G80" s="260" t="s">
        <v>17</v>
      </c>
      <c r="H80" s="260" t="s">
        <v>17</v>
      </c>
      <c r="I80" s="260"/>
      <c r="J80" s="260" t="s">
        <v>168</v>
      </c>
      <c r="K80" s="260" t="s">
        <v>181</v>
      </c>
      <c r="L80" s="261">
        <v>43508</v>
      </c>
      <c r="M80" s="260" t="s">
        <v>20</v>
      </c>
    </row>
    <row r="81" spans="1:13" x14ac:dyDescent="0.25">
      <c r="A81" s="262" t="s">
        <v>174</v>
      </c>
      <c r="B81" s="262" t="s">
        <v>175</v>
      </c>
      <c r="C81" s="262" t="s">
        <v>176</v>
      </c>
      <c r="D81" s="262" t="s">
        <v>28</v>
      </c>
      <c r="E81" s="262" t="s">
        <v>17</v>
      </c>
      <c r="F81" s="262"/>
      <c r="G81" s="262" t="s">
        <v>17</v>
      </c>
      <c r="H81" s="262" t="s">
        <v>17</v>
      </c>
      <c r="I81" s="262"/>
      <c r="J81" s="262" t="s">
        <v>168</v>
      </c>
      <c r="K81" s="262" t="s">
        <v>182</v>
      </c>
      <c r="L81" s="263">
        <v>43508</v>
      </c>
      <c r="M81" s="262" t="s">
        <v>20</v>
      </c>
    </row>
    <row r="82" spans="1:13" x14ac:dyDescent="0.25">
      <c r="A82" s="260" t="s">
        <v>183</v>
      </c>
      <c r="B82" s="260" t="s">
        <v>184</v>
      </c>
      <c r="C82" s="260" t="s">
        <v>176</v>
      </c>
      <c r="D82" s="260" t="s">
        <v>24</v>
      </c>
      <c r="E82" s="260" t="s">
        <v>17</v>
      </c>
      <c r="F82" s="260"/>
      <c r="G82" s="260" t="s">
        <v>17</v>
      </c>
      <c r="H82" s="260" t="s">
        <v>17</v>
      </c>
      <c r="I82" s="260"/>
      <c r="J82" s="260" t="s">
        <v>168</v>
      </c>
      <c r="K82" s="260" t="s">
        <v>185</v>
      </c>
      <c r="L82" s="261">
        <v>43508</v>
      </c>
      <c r="M82" s="260" t="s">
        <v>20</v>
      </c>
    </row>
    <row r="83" spans="1:13" x14ac:dyDescent="0.25">
      <c r="A83" s="262" t="s">
        <v>183</v>
      </c>
      <c r="B83" s="262" t="s">
        <v>184</v>
      </c>
      <c r="C83" s="262" t="s">
        <v>176</v>
      </c>
      <c r="D83" s="262" t="s">
        <v>38</v>
      </c>
      <c r="E83" s="262" t="s">
        <v>17</v>
      </c>
      <c r="F83" s="262"/>
      <c r="G83" s="262" t="s">
        <v>17</v>
      </c>
      <c r="H83" s="262" t="s">
        <v>17</v>
      </c>
      <c r="I83" s="262"/>
      <c r="J83" s="262" t="s">
        <v>168</v>
      </c>
      <c r="K83" s="262" t="s">
        <v>186</v>
      </c>
      <c r="L83" s="263">
        <v>43508</v>
      </c>
      <c r="M83" s="262" t="s">
        <v>20</v>
      </c>
    </row>
    <row r="84" spans="1:13" x14ac:dyDescent="0.25">
      <c r="A84" s="260" t="s">
        <v>183</v>
      </c>
      <c r="B84" s="260" t="s">
        <v>184</v>
      </c>
      <c r="C84" s="260" t="s">
        <v>176</v>
      </c>
      <c r="D84" s="260" t="s">
        <v>26</v>
      </c>
      <c r="E84" s="260" t="s">
        <v>17</v>
      </c>
      <c r="F84" s="260"/>
      <c r="G84" s="260" t="s">
        <v>17</v>
      </c>
      <c r="H84" s="260" t="s">
        <v>17</v>
      </c>
      <c r="I84" s="260"/>
      <c r="J84" s="260" t="s">
        <v>168</v>
      </c>
      <c r="K84" s="260" t="s">
        <v>187</v>
      </c>
      <c r="L84" s="261">
        <v>43508</v>
      </c>
      <c r="M84" s="260" t="s">
        <v>20</v>
      </c>
    </row>
    <row r="85" spans="1:13" x14ac:dyDescent="0.25">
      <c r="A85" s="262" t="s">
        <v>183</v>
      </c>
      <c r="B85" s="262" t="s">
        <v>184</v>
      </c>
      <c r="C85" s="262" t="s">
        <v>176</v>
      </c>
      <c r="D85" s="262" t="s">
        <v>28</v>
      </c>
      <c r="E85" s="262" t="s">
        <v>17</v>
      </c>
      <c r="F85" s="262"/>
      <c r="G85" s="262" t="s">
        <v>17</v>
      </c>
      <c r="H85" s="262" t="s">
        <v>17</v>
      </c>
      <c r="I85" s="262"/>
      <c r="J85" s="262" t="s">
        <v>168</v>
      </c>
      <c r="K85" s="262" t="s">
        <v>188</v>
      </c>
      <c r="L85" s="263">
        <v>43508</v>
      </c>
      <c r="M85" s="262" t="s">
        <v>20</v>
      </c>
    </row>
    <row r="86" spans="1:13" x14ac:dyDescent="0.25">
      <c r="A86" s="260" t="s">
        <v>189</v>
      </c>
      <c r="B86" s="260" t="s">
        <v>190</v>
      </c>
      <c r="C86" s="260" t="s">
        <v>176</v>
      </c>
      <c r="D86" s="260" t="s">
        <v>16</v>
      </c>
      <c r="E86" s="260" t="s">
        <v>17</v>
      </c>
      <c r="F86" s="260"/>
      <c r="G86" s="260" t="s">
        <v>33</v>
      </c>
      <c r="H86" s="260">
        <v>2</v>
      </c>
      <c r="I86" s="260"/>
      <c r="J86" s="260" t="s">
        <v>168</v>
      </c>
      <c r="K86" s="260" t="s">
        <v>191</v>
      </c>
      <c r="L86" s="261">
        <v>43508</v>
      </c>
      <c r="M86" s="260" t="s">
        <v>20</v>
      </c>
    </row>
    <row r="87" spans="1:13" x14ac:dyDescent="0.25">
      <c r="A87" s="262" t="s">
        <v>189</v>
      </c>
      <c r="B87" s="262" t="s">
        <v>190</v>
      </c>
      <c r="C87" s="262" t="s">
        <v>176</v>
      </c>
      <c r="D87" s="262" t="s">
        <v>21</v>
      </c>
      <c r="E87" s="262" t="s">
        <v>17</v>
      </c>
      <c r="F87" s="262"/>
      <c r="G87" s="262" t="s">
        <v>17</v>
      </c>
      <c r="H87" s="262" t="s">
        <v>17</v>
      </c>
      <c r="I87" s="262"/>
      <c r="J87" s="262" t="s">
        <v>168</v>
      </c>
      <c r="K87" s="262" t="s">
        <v>192</v>
      </c>
      <c r="L87" s="263">
        <v>43508</v>
      </c>
      <c r="M87" s="262" t="s">
        <v>20</v>
      </c>
    </row>
    <row r="88" spans="1:13" x14ac:dyDescent="0.25">
      <c r="A88" s="260" t="s">
        <v>189</v>
      </c>
      <c r="B88" s="260" t="s">
        <v>190</v>
      </c>
      <c r="C88" s="260" t="s">
        <v>176</v>
      </c>
      <c r="D88" s="260" t="s">
        <v>24</v>
      </c>
      <c r="E88" s="260" t="s">
        <v>17</v>
      </c>
      <c r="F88" s="260"/>
      <c r="G88" s="260" t="s">
        <v>33</v>
      </c>
      <c r="H88" s="260">
        <v>2</v>
      </c>
      <c r="I88" s="260"/>
      <c r="J88" s="260" t="s">
        <v>168</v>
      </c>
      <c r="K88" s="260" t="s">
        <v>193</v>
      </c>
      <c r="L88" s="261">
        <v>43508</v>
      </c>
      <c r="M88" s="260" t="s">
        <v>20</v>
      </c>
    </row>
    <row r="89" spans="1:13" x14ac:dyDescent="0.25">
      <c r="A89" s="262" t="s">
        <v>189</v>
      </c>
      <c r="B89" s="262" t="s">
        <v>190</v>
      </c>
      <c r="C89" s="262" t="s">
        <v>176</v>
      </c>
      <c r="D89" s="262" t="s">
        <v>38</v>
      </c>
      <c r="E89" s="262" t="s">
        <v>17</v>
      </c>
      <c r="F89" s="262"/>
      <c r="G89" s="262" t="s">
        <v>33</v>
      </c>
      <c r="H89" s="262">
        <v>2</v>
      </c>
      <c r="I89" s="262"/>
      <c r="J89" s="262" t="s">
        <v>168</v>
      </c>
      <c r="K89" s="262" t="s">
        <v>194</v>
      </c>
      <c r="L89" s="263">
        <v>43508</v>
      </c>
      <c r="M89" s="262" t="s">
        <v>20</v>
      </c>
    </row>
    <row r="90" spans="1:13" x14ac:dyDescent="0.25">
      <c r="A90" s="260" t="s">
        <v>189</v>
      </c>
      <c r="B90" s="260" t="s">
        <v>190</v>
      </c>
      <c r="C90" s="260" t="s">
        <v>176</v>
      </c>
      <c r="D90" s="260" t="s">
        <v>40</v>
      </c>
      <c r="E90" s="260" t="s">
        <v>17</v>
      </c>
      <c r="F90" s="260"/>
      <c r="G90" s="260" t="s">
        <v>33</v>
      </c>
      <c r="H90" s="260">
        <v>2</v>
      </c>
      <c r="I90" s="260"/>
      <c r="J90" s="260" t="s">
        <v>168</v>
      </c>
      <c r="K90" s="260" t="s">
        <v>195</v>
      </c>
      <c r="L90" s="261">
        <v>43508</v>
      </c>
      <c r="M90" s="260" t="s">
        <v>20</v>
      </c>
    </row>
    <row r="91" spans="1:13" x14ac:dyDescent="0.25">
      <c r="A91" s="262" t="s">
        <v>189</v>
      </c>
      <c r="B91" s="262" t="s">
        <v>190</v>
      </c>
      <c r="C91" s="262" t="s">
        <v>176</v>
      </c>
      <c r="D91" s="262" t="s">
        <v>26</v>
      </c>
      <c r="E91" s="262" t="s">
        <v>17</v>
      </c>
      <c r="F91" s="262"/>
      <c r="G91" s="262" t="s">
        <v>33</v>
      </c>
      <c r="H91" s="262">
        <v>2</v>
      </c>
      <c r="I91" s="262"/>
      <c r="J91" s="262" t="s">
        <v>168</v>
      </c>
      <c r="K91" s="262" t="s">
        <v>196</v>
      </c>
      <c r="L91" s="263">
        <v>43508</v>
      </c>
      <c r="M91" s="262" t="s">
        <v>20</v>
      </c>
    </row>
    <row r="92" spans="1:13" x14ac:dyDescent="0.25">
      <c r="A92" s="260" t="s">
        <v>189</v>
      </c>
      <c r="B92" s="260" t="s">
        <v>190</v>
      </c>
      <c r="C92" s="260" t="s">
        <v>176</v>
      </c>
      <c r="D92" s="260" t="s">
        <v>28</v>
      </c>
      <c r="E92" s="260" t="s">
        <v>17</v>
      </c>
      <c r="F92" s="260"/>
      <c r="G92" s="260" t="s">
        <v>33</v>
      </c>
      <c r="H92" s="260">
        <v>2</v>
      </c>
      <c r="I92" s="260"/>
      <c r="J92" s="260" t="s">
        <v>168</v>
      </c>
      <c r="K92" s="260" t="s">
        <v>197</v>
      </c>
      <c r="L92" s="261">
        <v>43508</v>
      </c>
      <c r="M92" s="260" t="s">
        <v>20</v>
      </c>
    </row>
    <row r="93" spans="1:13" x14ac:dyDescent="0.25">
      <c r="A93" s="262" t="s">
        <v>198</v>
      </c>
      <c r="B93" s="262" t="s">
        <v>199</v>
      </c>
      <c r="C93" s="262" t="s">
        <v>200</v>
      </c>
      <c r="D93" s="262" t="s">
        <v>26</v>
      </c>
      <c r="E93" s="262" t="s">
        <v>17</v>
      </c>
      <c r="F93" s="262"/>
      <c r="G93" s="262" t="s">
        <v>33</v>
      </c>
      <c r="H93" s="262">
        <v>2</v>
      </c>
      <c r="I93" s="262"/>
      <c r="J93" s="262"/>
      <c r="K93" s="262" t="s">
        <v>201</v>
      </c>
      <c r="L93" s="263">
        <v>43509</v>
      </c>
      <c r="M93" s="262" t="s">
        <v>20</v>
      </c>
    </row>
    <row r="94" spans="1:13" x14ac:dyDescent="0.25">
      <c r="A94" s="260" t="s">
        <v>202</v>
      </c>
      <c r="B94" s="260" t="s">
        <v>203</v>
      </c>
      <c r="C94" s="260" t="s">
        <v>200</v>
      </c>
      <c r="D94" s="260" t="s">
        <v>16</v>
      </c>
      <c r="E94" s="260" t="s">
        <v>17</v>
      </c>
      <c r="F94" s="260"/>
      <c r="G94" s="260" t="s">
        <v>33</v>
      </c>
      <c r="H94" s="260">
        <v>2</v>
      </c>
      <c r="I94" s="260"/>
      <c r="J94" s="260"/>
      <c r="K94" s="260" t="s">
        <v>204</v>
      </c>
      <c r="L94" s="261">
        <v>43509</v>
      </c>
      <c r="M94" s="260" t="s">
        <v>20</v>
      </c>
    </row>
    <row r="95" spans="1:13" x14ac:dyDescent="0.25">
      <c r="A95" s="262" t="s">
        <v>202</v>
      </c>
      <c r="B95" s="262" t="s">
        <v>203</v>
      </c>
      <c r="C95" s="262" t="s">
        <v>200</v>
      </c>
      <c r="D95" s="262" t="s">
        <v>21</v>
      </c>
      <c r="E95" s="262" t="s">
        <v>17</v>
      </c>
      <c r="F95" s="262"/>
      <c r="G95" s="262" t="s">
        <v>17</v>
      </c>
      <c r="H95" s="262" t="s">
        <v>17</v>
      </c>
      <c r="I95" s="262"/>
      <c r="J95" s="262"/>
      <c r="K95" s="262" t="s">
        <v>205</v>
      </c>
      <c r="L95" s="263">
        <v>43509</v>
      </c>
      <c r="M95" s="262" t="s">
        <v>20</v>
      </c>
    </row>
    <row r="96" spans="1:13" x14ac:dyDescent="0.25">
      <c r="A96" s="260" t="s">
        <v>202</v>
      </c>
      <c r="B96" s="260" t="s">
        <v>203</v>
      </c>
      <c r="C96" s="260" t="s">
        <v>200</v>
      </c>
      <c r="D96" s="260" t="s">
        <v>24</v>
      </c>
      <c r="E96" s="260">
        <v>5.2</v>
      </c>
      <c r="F96" s="260" t="s">
        <v>206</v>
      </c>
      <c r="G96" s="260" t="s">
        <v>33</v>
      </c>
      <c r="H96" s="260">
        <v>2</v>
      </c>
      <c r="I96" s="260" t="s">
        <v>207</v>
      </c>
      <c r="J96" s="260" t="s">
        <v>208</v>
      </c>
      <c r="K96" s="260" t="s">
        <v>209</v>
      </c>
      <c r="L96" s="261">
        <v>43509</v>
      </c>
      <c r="M96" s="260" t="s">
        <v>20</v>
      </c>
    </row>
    <row r="97" spans="1:13" x14ac:dyDescent="0.25">
      <c r="A97" s="262" t="s">
        <v>202</v>
      </c>
      <c r="B97" s="262" t="s">
        <v>203</v>
      </c>
      <c r="C97" s="262" t="s">
        <v>200</v>
      </c>
      <c r="D97" s="262" t="s">
        <v>26</v>
      </c>
      <c r="E97" s="262" t="s">
        <v>17</v>
      </c>
      <c r="F97" s="262"/>
      <c r="G97" s="262" t="s">
        <v>33</v>
      </c>
      <c r="H97" s="262">
        <v>2</v>
      </c>
      <c r="I97" s="262"/>
      <c r="J97" s="262"/>
      <c r="K97" s="262" t="s">
        <v>210</v>
      </c>
      <c r="L97" s="263">
        <v>43509</v>
      </c>
      <c r="M97" s="262" t="s">
        <v>20</v>
      </c>
    </row>
    <row r="98" spans="1:13" x14ac:dyDescent="0.25">
      <c r="A98" s="260" t="s">
        <v>202</v>
      </c>
      <c r="B98" s="260" t="s">
        <v>203</v>
      </c>
      <c r="C98" s="260" t="s">
        <v>200</v>
      </c>
      <c r="D98" s="260" t="s">
        <v>28</v>
      </c>
      <c r="E98" s="260" t="s">
        <v>17</v>
      </c>
      <c r="F98" s="260"/>
      <c r="G98" s="260" t="s">
        <v>33</v>
      </c>
      <c r="H98" s="260">
        <v>2</v>
      </c>
      <c r="I98" s="260"/>
      <c r="J98" s="260"/>
      <c r="K98" s="260" t="s">
        <v>211</v>
      </c>
      <c r="L98" s="261">
        <v>43509</v>
      </c>
      <c r="M98" s="260" t="s">
        <v>20</v>
      </c>
    </row>
    <row r="99" spans="1:13" x14ac:dyDescent="0.25">
      <c r="A99" s="262" t="s">
        <v>212</v>
      </c>
      <c r="B99" s="262" t="s">
        <v>213</v>
      </c>
      <c r="C99" s="262" t="s">
        <v>200</v>
      </c>
      <c r="D99" s="262" t="s">
        <v>26</v>
      </c>
      <c r="E99" s="262" t="s">
        <v>17</v>
      </c>
      <c r="F99" s="262"/>
      <c r="G99" s="262" t="s">
        <v>33</v>
      </c>
      <c r="H99" s="262">
        <v>2</v>
      </c>
      <c r="I99" s="262"/>
      <c r="J99" s="262"/>
      <c r="K99" s="262" t="s">
        <v>214</v>
      </c>
      <c r="L99" s="263">
        <v>43509</v>
      </c>
      <c r="M99" s="262" t="s">
        <v>20</v>
      </c>
    </row>
    <row r="100" spans="1:13" x14ac:dyDescent="0.25">
      <c r="A100" s="260" t="s">
        <v>212</v>
      </c>
      <c r="B100" s="260" t="s">
        <v>213</v>
      </c>
      <c r="C100" s="260" t="s">
        <v>200</v>
      </c>
      <c r="D100" s="260" t="s">
        <v>28</v>
      </c>
      <c r="E100" s="260">
        <v>377500</v>
      </c>
      <c r="F100" s="260" t="s">
        <v>215</v>
      </c>
      <c r="G100" s="260" t="s">
        <v>33</v>
      </c>
      <c r="H100" s="260">
        <v>2</v>
      </c>
      <c r="I100" s="260" t="s">
        <v>216</v>
      </c>
      <c r="J100" s="260" t="s">
        <v>217</v>
      </c>
      <c r="K100" s="260" t="s">
        <v>218</v>
      </c>
      <c r="L100" s="261">
        <v>43509</v>
      </c>
      <c r="M100" s="260" t="s">
        <v>20</v>
      </c>
    </row>
    <row r="101" spans="1:13" x14ac:dyDescent="0.25">
      <c r="A101" s="262" t="s">
        <v>219</v>
      </c>
      <c r="B101" s="262" t="s">
        <v>220</v>
      </c>
      <c r="C101" s="262" t="s">
        <v>200</v>
      </c>
      <c r="D101" s="262" t="s">
        <v>16</v>
      </c>
      <c r="E101" s="262">
        <v>0</v>
      </c>
      <c r="F101" s="262"/>
      <c r="G101" s="262" t="s">
        <v>33</v>
      </c>
      <c r="H101" s="262">
        <v>2</v>
      </c>
      <c r="I101" s="262"/>
      <c r="J101" s="262"/>
      <c r="K101" s="262" t="s">
        <v>221</v>
      </c>
      <c r="L101" s="263">
        <v>43509</v>
      </c>
      <c r="M101" s="262" t="s">
        <v>20</v>
      </c>
    </row>
    <row r="102" spans="1:13" x14ac:dyDescent="0.25">
      <c r="A102" s="260" t="s">
        <v>219</v>
      </c>
      <c r="B102" s="260" t="s">
        <v>220</v>
      </c>
      <c r="C102" s="260" t="s">
        <v>200</v>
      </c>
      <c r="D102" s="260" t="s">
        <v>21</v>
      </c>
      <c r="E102" s="260">
        <v>0</v>
      </c>
      <c r="F102" s="260"/>
      <c r="G102" s="260" t="s">
        <v>33</v>
      </c>
      <c r="H102" s="260">
        <v>2</v>
      </c>
      <c r="I102" s="260"/>
      <c r="J102" s="260"/>
      <c r="K102" s="260" t="s">
        <v>222</v>
      </c>
      <c r="L102" s="261">
        <v>43509</v>
      </c>
      <c r="M102" s="260" t="s">
        <v>20</v>
      </c>
    </row>
    <row r="103" spans="1:13" x14ac:dyDescent="0.25">
      <c r="A103" s="262" t="s">
        <v>219</v>
      </c>
      <c r="B103" s="262" t="s">
        <v>220</v>
      </c>
      <c r="C103" s="262" t="s">
        <v>200</v>
      </c>
      <c r="D103" s="262" t="s">
        <v>24</v>
      </c>
      <c r="E103" s="262" t="s">
        <v>17</v>
      </c>
      <c r="F103" s="262"/>
      <c r="G103" s="262" t="s">
        <v>33</v>
      </c>
      <c r="H103" s="262">
        <v>2</v>
      </c>
      <c r="I103" s="262"/>
      <c r="J103" s="262"/>
      <c r="K103" s="262" t="s">
        <v>223</v>
      </c>
      <c r="L103" s="263">
        <v>43509</v>
      </c>
      <c r="M103" s="262" t="s">
        <v>20</v>
      </c>
    </row>
    <row r="104" spans="1:13" x14ac:dyDescent="0.25">
      <c r="A104" s="260" t="s">
        <v>219</v>
      </c>
      <c r="B104" s="260" t="s">
        <v>220</v>
      </c>
      <c r="C104" s="260" t="s">
        <v>200</v>
      </c>
      <c r="D104" s="260" t="s">
        <v>40</v>
      </c>
      <c r="E104" s="260">
        <v>0</v>
      </c>
      <c r="F104" s="260"/>
      <c r="G104" s="260" t="s">
        <v>33</v>
      </c>
      <c r="H104" s="260">
        <v>2</v>
      </c>
      <c r="I104" s="260"/>
      <c r="J104" s="260"/>
      <c r="K104" s="260" t="s">
        <v>224</v>
      </c>
      <c r="L104" s="261">
        <v>43509</v>
      </c>
      <c r="M104" s="260" t="s">
        <v>20</v>
      </c>
    </row>
    <row r="105" spans="1:13" x14ac:dyDescent="0.25">
      <c r="A105" s="262" t="s">
        <v>219</v>
      </c>
      <c r="B105" s="262" t="s">
        <v>220</v>
      </c>
      <c r="C105" s="262" t="s">
        <v>200</v>
      </c>
      <c r="D105" s="262" t="s">
        <v>26</v>
      </c>
      <c r="E105" s="262" t="s">
        <v>17</v>
      </c>
      <c r="F105" s="262"/>
      <c r="G105" s="262" t="s">
        <v>33</v>
      </c>
      <c r="H105" s="262">
        <v>2</v>
      </c>
      <c r="I105" s="262"/>
      <c r="J105" s="262"/>
      <c r="K105" s="262" t="s">
        <v>225</v>
      </c>
      <c r="L105" s="263">
        <v>43509</v>
      </c>
      <c r="M105" s="262" t="s">
        <v>20</v>
      </c>
    </row>
    <row r="106" spans="1:13" x14ac:dyDescent="0.25">
      <c r="A106" s="260" t="s">
        <v>219</v>
      </c>
      <c r="B106" s="260" t="s">
        <v>220</v>
      </c>
      <c r="C106" s="260" t="s">
        <v>200</v>
      </c>
      <c r="D106" s="260" t="s">
        <v>28</v>
      </c>
      <c r="E106" s="260" t="s">
        <v>17</v>
      </c>
      <c r="F106" s="260"/>
      <c r="G106" s="260" t="s">
        <v>33</v>
      </c>
      <c r="H106" s="260">
        <v>2</v>
      </c>
      <c r="I106" s="260"/>
      <c r="J106" s="260"/>
      <c r="K106" s="260" t="s">
        <v>226</v>
      </c>
      <c r="L106" s="261">
        <v>43509</v>
      </c>
      <c r="M106" s="260" t="s">
        <v>20</v>
      </c>
    </row>
    <row r="107" spans="1:13" x14ac:dyDescent="0.25">
      <c r="A107" s="262" t="s">
        <v>227</v>
      </c>
      <c r="B107" s="262" t="s">
        <v>228</v>
      </c>
      <c r="C107" s="262" t="s">
        <v>229</v>
      </c>
      <c r="D107" s="262" t="s">
        <v>16</v>
      </c>
      <c r="E107" s="262" t="s">
        <v>17</v>
      </c>
      <c r="F107" s="262"/>
      <c r="G107" s="262" t="s">
        <v>33</v>
      </c>
      <c r="H107" s="262">
        <v>2</v>
      </c>
      <c r="I107" s="262"/>
      <c r="J107" s="262"/>
      <c r="K107" s="262" t="s">
        <v>230</v>
      </c>
      <c r="L107" s="263">
        <v>43509</v>
      </c>
      <c r="M107" s="262" t="s">
        <v>20</v>
      </c>
    </row>
    <row r="108" spans="1:13" x14ac:dyDescent="0.25">
      <c r="A108" s="260" t="s">
        <v>227</v>
      </c>
      <c r="B108" s="260" t="s">
        <v>228</v>
      </c>
      <c r="C108" s="260" t="s">
        <v>229</v>
      </c>
      <c r="D108" s="260" t="s">
        <v>21</v>
      </c>
      <c r="E108" s="260" t="s">
        <v>17</v>
      </c>
      <c r="F108" s="260"/>
      <c r="G108" s="260" t="s">
        <v>17</v>
      </c>
      <c r="H108" s="260" t="s">
        <v>17</v>
      </c>
      <c r="I108" s="260"/>
      <c r="J108" s="260"/>
      <c r="K108" s="260" t="s">
        <v>231</v>
      </c>
      <c r="L108" s="261">
        <v>43509</v>
      </c>
      <c r="M108" s="260" t="s">
        <v>20</v>
      </c>
    </row>
    <row r="109" spans="1:13" x14ac:dyDescent="0.25">
      <c r="A109" s="262" t="s">
        <v>227</v>
      </c>
      <c r="B109" s="262" t="s">
        <v>228</v>
      </c>
      <c r="C109" s="262" t="s">
        <v>229</v>
      </c>
      <c r="D109" s="262" t="s">
        <v>24</v>
      </c>
      <c r="E109" s="262">
        <v>1700</v>
      </c>
      <c r="F109" s="262" t="s">
        <v>232</v>
      </c>
      <c r="G109" s="262" t="s">
        <v>33</v>
      </c>
      <c r="H109" s="262">
        <v>2</v>
      </c>
      <c r="I109" s="262" t="s">
        <v>233</v>
      </c>
      <c r="J109" s="262" t="s">
        <v>234</v>
      </c>
      <c r="K109" s="262" t="s">
        <v>235</v>
      </c>
      <c r="L109" s="263">
        <v>43509</v>
      </c>
      <c r="M109" s="262" t="s">
        <v>20</v>
      </c>
    </row>
    <row r="110" spans="1:13" x14ac:dyDescent="0.25">
      <c r="A110" s="260" t="s">
        <v>236</v>
      </c>
      <c r="B110" s="260" t="s">
        <v>237</v>
      </c>
      <c r="C110" s="260" t="s">
        <v>238</v>
      </c>
      <c r="D110" s="260" t="s">
        <v>16</v>
      </c>
      <c r="E110" s="260" t="s">
        <v>17</v>
      </c>
      <c r="F110" s="260"/>
      <c r="G110" s="260" t="s">
        <v>33</v>
      </c>
      <c r="H110" s="260">
        <v>2</v>
      </c>
      <c r="I110" s="260"/>
      <c r="J110" s="260" t="s">
        <v>239</v>
      </c>
      <c r="K110" s="260" t="s">
        <v>240</v>
      </c>
      <c r="L110" s="261">
        <v>43509</v>
      </c>
      <c r="M110" s="260" t="s">
        <v>20</v>
      </c>
    </row>
    <row r="111" spans="1:13" x14ac:dyDescent="0.25">
      <c r="A111" s="262" t="s">
        <v>236</v>
      </c>
      <c r="B111" s="262" t="s">
        <v>237</v>
      </c>
      <c r="C111" s="262" t="s">
        <v>238</v>
      </c>
      <c r="D111" s="262" t="s">
        <v>21</v>
      </c>
      <c r="E111" s="262" t="s">
        <v>17</v>
      </c>
      <c r="F111" s="262"/>
      <c r="G111" s="262" t="s">
        <v>17</v>
      </c>
      <c r="H111" s="262" t="s">
        <v>17</v>
      </c>
      <c r="I111" s="262"/>
      <c r="J111" s="262" t="s">
        <v>239</v>
      </c>
      <c r="K111" s="262" t="s">
        <v>241</v>
      </c>
      <c r="L111" s="263">
        <v>43509</v>
      </c>
      <c r="M111" s="262" t="s">
        <v>20</v>
      </c>
    </row>
    <row r="112" spans="1:13" x14ac:dyDescent="0.25">
      <c r="A112" s="260" t="s">
        <v>236</v>
      </c>
      <c r="B112" s="260" t="s">
        <v>237</v>
      </c>
      <c r="C112" s="260" t="s">
        <v>238</v>
      </c>
      <c r="D112" s="260" t="s">
        <v>26</v>
      </c>
      <c r="E112" s="260" t="s">
        <v>17</v>
      </c>
      <c r="F112" s="260"/>
      <c r="G112" s="260" t="s">
        <v>33</v>
      </c>
      <c r="H112" s="260">
        <v>2</v>
      </c>
      <c r="I112" s="260"/>
      <c r="J112" s="260" t="s">
        <v>239</v>
      </c>
      <c r="K112" s="260" t="s">
        <v>242</v>
      </c>
      <c r="L112" s="261">
        <v>43509</v>
      </c>
      <c r="M112" s="260" t="s">
        <v>20</v>
      </c>
    </row>
    <row r="113" spans="1:13" x14ac:dyDescent="0.25">
      <c r="A113" s="262" t="s">
        <v>236</v>
      </c>
      <c r="B113" s="262" t="s">
        <v>237</v>
      </c>
      <c r="C113" s="262" t="s">
        <v>238</v>
      </c>
      <c r="D113" s="262" t="s">
        <v>28</v>
      </c>
      <c r="E113" s="262" t="s">
        <v>17</v>
      </c>
      <c r="F113" s="262"/>
      <c r="G113" s="262" t="s">
        <v>33</v>
      </c>
      <c r="H113" s="262">
        <v>2</v>
      </c>
      <c r="I113" s="262"/>
      <c r="J113" s="262" t="s">
        <v>239</v>
      </c>
      <c r="K113" s="262" t="s">
        <v>243</v>
      </c>
      <c r="L113" s="263">
        <v>43509</v>
      </c>
      <c r="M113" s="262" t="s">
        <v>20</v>
      </c>
    </row>
    <row r="114" spans="1:13" x14ac:dyDescent="0.25">
      <c r="A114" s="260" t="s">
        <v>244</v>
      </c>
      <c r="B114" s="260" t="s">
        <v>245</v>
      </c>
      <c r="C114" s="260" t="s">
        <v>246</v>
      </c>
      <c r="D114" s="260" t="s">
        <v>16</v>
      </c>
      <c r="E114" s="260" t="s">
        <v>17</v>
      </c>
      <c r="F114" s="260"/>
      <c r="G114" s="260" t="s">
        <v>33</v>
      </c>
      <c r="H114" s="260">
        <v>2</v>
      </c>
      <c r="I114" s="260"/>
      <c r="J114" s="260" t="s">
        <v>18</v>
      </c>
      <c r="K114" s="260" t="s">
        <v>247</v>
      </c>
      <c r="L114" s="261">
        <v>43509</v>
      </c>
      <c r="M114" s="260" t="s">
        <v>20</v>
      </c>
    </row>
    <row r="115" spans="1:13" x14ac:dyDescent="0.25">
      <c r="A115" s="262" t="s">
        <v>244</v>
      </c>
      <c r="B115" s="262" t="s">
        <v>245</v>
      </c>
      <c r="C115" s="262" t="s">
        <v>246</v>
      </c>
      <c r="D115" s="262" t="s">
        <v>21</v>
      </c>
      <c r="E115" s="262" t="s">
        <v>17</v>
      </c>
      <c r="F115" s="262"/>
      <c r="G115" s="262" t="s">
        <v>17</v>
      </c>
      <c r="H115" s="262" t="s">
        <v>17</v>
      </c>
      <c r="I115" s="262"/>
      <c r="J115" s="262" t="s">
        <v>18</v>
      </c>
      <c r="K115" s="262" t="s">
        <v>248</v>
      </c>
      <c r="L115" s="263">
        <v>43509</v>
      </c>
      <c r="M115" s="262" t="s">
        <v>20</v>
      </c>
    </row>
    <row r="116" spans="1:13" x14ac:dyDescent="0.25">
      <c r="A116" s="260" t="s">
        <v>244</v>
      </c>
      <c r="B116" s="260" t="s">
        <v>245</v>
      </c>
      <c r="C116" s="260" t="s">
        <v>246</v>
      </c>
      <c r="D116" s="260" t="s">
        <v>47</v>
      </c>
      <c r="E116" s="260">
        <v>2</v>
      </c>
      <c r="F116" s="260" t="s">
        <v>249</v>
      </c>
      <c r="G116" s="260" t="s">
        <v>33</v>
      </c>
      <c r="H116" s="260">
        <v>2</v>
      </c>
      <c r="I116" s="260" t="s">
        <v>250</v>
      </c>
      <c r="J116" s="260" t="s">
        <v>251</v>
      </c>
      <c r="K116" s="260" t="s">
        <v>252</v>
      </c>
      <c r="L116" s="261">
        <v>43509</v>
      </c>
      <c r="M116" s="260" t="s">
        <v>20</v>
      </c>
    </row>
    <row r="117" spans="1:13" x14ac:dyDescent="0.25">
      <c r="A117" s="262" t="s">
        <v>244</v>
      </c>
      <c r="B117" s="262" t="s">
        <v>245</v>
      </c>
      <c r="C117" s="262" t="s">
        <v>246</v>
      </c>
      <c r="D117" s="262" t="s">
        <v>24</v>
      </c>
      <c r="E117" s="262" t="s">
        <v>17</v>
      </c>
      <c r="F117" s="262"/>
      <c r="G117" s="262" t="s">
        <v>33</v>
      </c>
      <c r="H117" s="262">
        <v>2</v>
      </c>
      <c r="I117" s="262"/>
      <c r="J117" s="262" t="s">
        <v>18</v>
      </c>
      <c r="K117" s="262" t="s">
        <v>253</v>
      </c>
      <c r="L117" s="263">
        <v>43509</v>
      </c>
      <c r="M117" s="262" t="s">
        <v>20</v>
      </c>
    </row>
    <row r="118" spans="1:13" x14ac:dyDescent="0.25">
      <c r="A118" s="260" t="s">
        <v>244</v>
      </c>
      <c r="B118" s="260" t="s">
        <v>245</v>
      </c>
      <c r="C118" s="260" t="s">
        <v>246</v>
      </c>
      <c r="D118" s="260" t="s">
        <v>38</v>
      </c>
      <c r="E118" s="260" t="s">
        <v>17</v>
      </c>
      <c r="F118" s="260"/>
      <c r="G118" s="260" t="s">
        <v>33</v>
      </c>
      <c r="H118" s="260">
        <v>2</v>
      </c>
      <c r="I118" s="260"/>
      <c r="J118" s="260" t="s">
        <v>18</v>
      </c>
      <c r="K118" s="260" t="s">
        <v>254</v>
      </c>
      <c r="L118" s="261">
        <v>43509</v>
      </c>
      <c r="M118" s="260" t="s">
        <v>20</v>
      </c>
    </row>
    <row r="119" spans="1:13" x14ac:dyDescent="0.25">
      <c r="A119" s="262" t="s">
        <v>244</v>
      </c>
      <c r="B119" s="262" t="s">
        <v>245</v>
      </c>
      <c r="C119" s="262" t="s">
        <v>246</v>
      </c>
      <c r="D119" s="262" t="s">
        <v>26</v>
      </c>
      <c r="E119" s="262" t="s">
        <v>17</v>
      </c>
      <c r="F119" s="262"/>
      <c r="G119" s="262" t="s">
        <v>33</v>
      </c>
      <c r="H119" s="262">
        <v>2</v>
      </c>
      <c r="I119" s="262"/>
      <c r="J119" s="262" t="s">
        <v>18</v>
      </c>
      <c r="K119" s="262" t="s">
        <v>255</v>
      </c>
      <c r="L119" s="263">
        <v>43509</v>
      </c>
      <c r="M119" s="262" t="s">
        <v>20</v>
      </c>
    </row>
    <row r="120" spans="1:13" x14ac:dyDescent="0.25">
      <c r="A120" s="260" t="s">
        <v>244</v>
      </c>
      <c r="B120" s="260" t="s">
        <v>245</v>
      </c>
      <c r="C120" s="260" t="s">
        <v>246</v>
      </c>
      <c r="D120" s="260" t="s">
        <v>28</v>
      </c>
      <c r="E120" s="260" t="s">
        <v>17</v>
      </c>
      <c r="F120" s="260"/>
      <c r="G120" s="260" t="s">
        <v>33</v>
      </c>
      <c r="H120" s="260">
        <v>2</v>
      </c>
      <c r="I120" s="260"/>
      <c r="J120" s="260" t="s">
        <v>18</v>
      </c>
      <c r="K120" s="260" t="s">
        <v>256</v>
      </c>
      <c r="L120" s="261">
        <v>43509</v>
      </c>
      <c r="M120" s="260" t="s">
        <v>20</v>
      </c>
    </row>
    <row r="121" spans="1:13" x14ac:dyDescent="0.25">
      <c r="A121" s="262" t="s">
        <v>257</v>
      </c>
      <c r="B121" s="262" t="s">
        <v>258</v>
      </c>
      <c r="C121" s="262" t="s">
        <v>246</v>
      </c>
      <c r="D121" s="262" t="s">
        <v>16</v>
      </c>
      <c r="E121" s="262" t="s">
        <v>17</v>
      </c>
      <c r="F121" s="262"/>
      <c r="G121" s="262" t="s">
        <v>33</v>
      </c>
      <c r="H121" s="262">
        <v>2</v>
      </c>
      <c r="I121" s="262"/>
      <c r="J121" s="262" t="s">
        <v>18</v>
      </c>
      <c r="K121" s="262" t="s">
        <v>259</v>
      </c>
      <c r="L121" s="263">
        <v>43509</v>
      </c>
      <c r="M121" s="262" t="s">
        <v>20</v>
      </c>
    </row>
    <row r="122" spans="1:13" x14ac:dyDescent="0.25">
      <c r="A122" s="260" t="s">
        <v>257</v>
      </c>
      <c r="B122" s="260" t="s">
        <v>258</v>
      </c>
      <c r="C122" s="260" t="s">
        <v>246</v>
      </c>
      <c r="D122" s="260" t="s">
        <v>21</v>
      </c>
      <c r="E122" s="260" t="s">
        <v>17</v>
      </c>
      <c r="F122" s="260"/>
      <c r="G122" s="260" t="s">
        <v>17</v>
      </c>
      <c r="H122" s="260" t="s">
        <v>17</v>
      </c>
      <c r="I122" s="260"/>
      <c r="J122" s="260" t="s">
        <v>18</v>
      </c>
      <c r="K122" s="260" t="s">
        <v>260</v>
      </c>
      <c r="L122" s="261">
        <v>43509</v>
      </c>
      <c r="M122" s="260" t="s">
        <v>20</v>
      </c>
    </row>
    <row r="123" spans="1:13" x14ac:dyDescent="0.25">
      <c r="A123" s="262" t="s">
        <v>257</v>
      </c>
      <c r="B123" s="262" t="s">
        <v>258</v>
      </c>
      <c r="C123" s="262" t="s">
        <v>246</v>
      </c>
      <c r="D123" s="262" t="s">
        <v>47</v>
      </c>
      <c r="E123" s="262">
        <v>1</v>
      </c>
      <c r="F123" s="262" t="s">
        <v>17</v>
      </c>
      <c r="G123" s="262" t="s">
        <v>33</v>
      </c>
      <c r="H123" s="262">
        <v>2</v>
      </c>
      <c r="I123" s="262" t="s">
        <v>17</v>
      </c>
      <c r="J123" s="262" t="s">
        <v>261</v>
      </c>
      <c r="K123" s="262" t="s">
        <v>262</v>
      </c>
      <c r="L123" s="263">
        <v>43509</v>
      </c>
      <c r="M123" s="262" t="s">
        <v>20</v>
      </c>
    </row>
    <row r="124" spans="1:13" x14ac:dyDescent="0.25">
      <c r="A124" s="260" t="s">
        <v>257</v>
      </c>
      <c r="B124" s="260" t="s">
        <v>258</v>
      </c>
      <c r="C124" s="260" t="s">
        <v>246</v>
      </c>
      <c r="D124" s="260" t="s">
        <v>24</v>
      </c>
      <c r="E124" s="260" t="s">
        <v>17</v>
      </c>
      <c r="F124" s="260"/>
      <c r="G124" s="260" t="s">
        <v>33</v>
      </c>
      <c r="H124" s="260">
        <v>2</v>
      </c>
      <c r="I124" s="260"/>
      <c r="J124" s="260" t="s">
        <v>18</v>
      </c>
      <c r="K124" s="260" t="s">
        <v>263</v>
      </c>
      <c r="L124" s="261">
        <v>43509</v>
      </c>
      <c r="M124" s="260" t="s">
        <v>20</v>
      </c>
    </row>
    <row r="125" spans="1:13" x14ac:dyDescent="0.25">
      <c r="A125" s="262" t="s">
        <v>257</v>
      </c>
      <c r="B125" s="262" t="s">
        <v>258</v>
      </c>
      <c r="C125" s="262" t="s">
        <v>246</v>
      </c>
      <c r="D125" s="262" t="s">
        <v>38</v>
      </c>
      <c r="E125" s="262" t="s">
        <v>17</v>
      </c>
      <c r="F125" s="262"/>
      <c r="G125" s="262" t="s">
        <v>33</v>
      </c>
      <c r="H125" s="262">
        <v>2</v>
      </c>
      <c r="I125" s="262"/>
      <c r="J125" s="262" t="s">
        <v>18</v>
      </c>
      <c r="K125" s="262" t="s">
        <v>264</v>
      </c>
      <c r="L125" s="263">
        <v>43509</v>
      </c>
      <c r="M125" s="262" t="s">
        <v>20</v>
      </c>
    </row>
    <row r="126" spans="1:13" x14ac:dyDescent="0.25">
      <c r="A126" s="260" t="s">
        <v>257</v>
      </c>
      <c r="B126" s="260" t="s">
        <v>258</v>
      </c>
      <c r="C126" s="260" t="s">
        <v>246</v>
      </c>
      <c r="D126" s="260" t="s">
        <v>26</v>
      </c>
      <c r="E126" s="260" t="s">
        <v>17</v>
      </c>
      <c r="F126" s="260"/>
      <c r="G126" s="260" t="s">
        <v>33</v>
      </c>
      <c r="H126" s="260">
        <v>2</v>
      </c>
      <c r="I126" s="260"/>
      <c r="J126" s="260" t="s">
        <v>18</v>
      </c>
      <c r="K126" s="260" t="s">
        <v>265</v>
      </c>
      <c r="L126" s="261">
        <v>43509</v>
      </c>
      <c r="M126" s="260" t="s">
        <v>20</v>
      </c>
    </row>
    <row r="127" spans="1:13" x14ac:dyDescent="0.25">
      <c r="A127" s="262" t="s">
        <v>257</v>
      </c>
      <c r="B127" s="262" t="s">
        <v>258</v>
      </c>
      <c r="C127" s="262" t="s">
        <v>246</v>
      </c>
      <c r="D127" s="262" t="s">
        <v>28</v>
      </c>
      <c r="E127" s="262" t="s">
        <v>17</v>
      </c>
      <c r="F127" s="262"/>
      <c r="G127" s="262" t="s">
        <v>33</v>
      </c>
      <c r="H127" s="262">
        <v>2</v>
      </c>
      <c r="I127" s="262"/>
      <c r="J127" s="262" t="s">
        <v>18</v>
      </c>
      <c r="K127" s="262" t="s">
        <v>266</v>
      </c>
      <c r="L127" s="263">
        <v>43509</v>
      </c>
      <c r="M127" s="262" t="s">
        <v>20</v>
      </c>
    </row>
    <row r="128" spans="1:13" x14ac:dyDescent="0.25">
      <c r="A128" s="260" t="s">
        <v>267</v>
      </c>
      <c r="B128" s="260" t="s">
        <v>268</v>
      </c>
      <c r="C128" s="260" t="s">
        <v>246</v>
      </c>
      <c r="D128" s="260" t="s">
        <v>16</v>
      </c>
      <c r="E128" s="260" t="s">
        <v>17</v>
      </c>
      <c r="F128" s="260"/>
      <c r="G128" s="260" t="s">
        <v>33</v>
      </c>
      <c r="H128" s="260">
        <v>2</v>
      </c>
      <c r="I128" s="260"/>
      <c r="J128" s="260" t="s">
        <v>18</v>
      </c>
      <c r="K128" s="260" t="s">
        <v>269</v>
      </c>
      <c r="L128" s="261">
        <v>43509</v>
      </c>
      <c r="M128" s="260" t="s">
        <v>20</v>
      </c>
    </row>
    <row r="129" spans="1:13" x14ac:dyDescent="0.25">
      <c r="A129" s="262" t="s">
        <v>267</v>
      </c>
      <c r="B129" s="262" t="s">
        <v>268</v>
      </c>
      <c r="C129" s="262" t="s">
        <v>246</v>
      </c>
      <c r="D129" s="262" t="s">
        <v>21</v>
      </c>
      <c r="E129" s="262" t="s">
        <v>17</v>
      </c>
      <c r="F129" s="262"/>
      <c r="G129" s="262" t="s">
        <v>17</v>
      </c>
      <c r="H129" s="262" t="s">
        <v>17</v>
      </c>
      <c r="I129" s="262"/>
      <c r="J129" s="262" t="s">
        <v>18</v>
      </c>
      <c r="K129" s="262" t="s">
        <v>270</v>
      </c>
      <c r="L129" s="263">
        <v>43509</v>
      </c>
      <c r="M129" s="262" t="s">
        <v>20</v>
      </c>
    </row>
    <row r="130" spans="1:13" x14ac:dyDescent="0.25">
      <c r="A130" s="260" t="s">
        <v>267</v>
      </c>
      <c r="B130" s="260" t="s">
        <v>268</v>
      </c>
      <c r="C130" s="260" t="s">
        <v>246</v>
      </c>
      <c r="D130" s="260" t="s">
        <v>47</v>
      </c>
      <c r="E130" s="260">
        <v>1</v>
      </c>
      <c r="F130" s="260" t="s">
        <v>249</v>
      </c>
      <c r="G130" s="260" t="s">
        <v>33</v>
      </c>
      <c r="H130" s="260">
        <v>2</v>
      </c>
      <c r="I130" s="260" t="s">
        <v>250</v>
      </c>
      <c r="J130" s="260" t="s">
        <v>271</v>
      </c>
      <c r="K130" s="260" t="s">
        <v>272</v>
      </c>
      <c r="L130" s="261">
        <v>43509</v>
      </c>
      <c r="M130" s="260" t="s">
        <v>20</v>
      </c>
    </row>
    <row r="131" spans="1:13" x14ac:dyDescent="0.25">
      <c r="A131" s="262" t="s">
        <v>267</v>
      </c>
      <c r="B131" s="262" t="s">
        <v>268</v>
      </c>
      <c r="C131" s="262" t="s">
        <v>246</v>
      </c>
      <c r="D131" s="262" t="s">
        <v>24</v>
      </c>
      <c r="E131" s="262" t="s">
        <v>17</v>
      </c>
      <c r="F131" s="262"/>
      <c r="G131" s="262" t="s">
        <v>33</v>
      </c>
      <c r="H131" s="262">
        <v>2</v>
      </c>
      <c r="I131" s="262"/>
      <c r="J131" s="262" t="s">
        <v>18</v>
      </c>
      <c r="K131" s="262" t="s">
        <v>273</v>
      </c>
      <c r="L131" s="263">
        <v>43509</v>
      </c>
      <c r="M131" s="262" t="s">
        <v>20</v>
      </c>
    </row>
    <row r="132" spans="1:13" x14ac:dyDescent="0.25">
      <c r="A132" s="260" t="s">
        <v>267</v>
      </c>
      <c r="B132" s="260" t="s">
        <v>268</v>
      </c>
      <c r="C132" s="260" t="s">
        <v>246</v>
      </c>
      <c r="D132" s="260" t="s">
        <v>38</v>
      </c>
      <c r="E132" s="260" t="s">
        <v>17</v>
      </c>
      <c r="F132" s="260"/>
      <c r="G132" s="260" t="s">
        <v>33</v>
      </c>
      <c r="H132" s="260">
        <v>2</v>
      </c>
      <c r="I132" s="260"/>
      <c r="J132" s="260" t="s">
        <v>18</v>
      </c>
      <c r="K132" s="260" t="s">
        <v>274</v>
      </c>
      <c r="L132" s="261">
        <v>43509</v>
      </c>
      <c r="M132" s="260" t="s">
        <v>20</v>
      </c>
    </row>
    <row r="133" spans="1:13" x14ac:dyDescent="0.25">
      <c r="A133" s="262" t="s">
        <v>267</v>
      </c>
      <c r="B133" s="262" t="s">
        <v>268</v>
      </c>
      <c r="C133" s="262" t="s">
        <v>246</v>
      </c>
      <c r="D133" s="262" t="s">
        <v>26</v>
      </c>
      <c r="E133" s="262" t="s">
        <v>17</v>
      </c>
      <c r="F133" s="262"/>
      <c r="G133" s="262" t="s">
        <v>33</v>
      </c>
      <c r="H133" s="262">
        <v>2</v>
      </c>
      <c r="I133" s="262"/>
      <c r="J133" s="262" t="s">
        <v>18</v>
      </c>
      <c r="K133" s="262" t="s">
        <v>275</v>
      </c>
      <c r="L133" s="263">
        <v>43509</v>
      </c>
      <c r="M133" s="262" t="s">
        <v>20</v>
      </c>
    </row>
    <row r="134" spans="1:13" x14ac:dyDescent="0.25">
      <c r="A134" s="260" t="s">
        <v>267</v>
      </c>
      <c r="B134" s="260" t="s">
        <v>268</v>
      </c>
      <c r="C134" s="260" t="s">
        <v>246</v>
      </c>
      <c r="D134" s="260" t="s">
        <v>28</v>
      </c>
      <c r="E134" s="260" t="s">
        <v>17</v>
      </c>
      <c r="F134" s="260"/>
      <c r="G134" s="260" t="s">
        <v>33</v>
      </c>
      <c r="H134" s="260">
        <v>2</v>
      </c>
      <c r="I134" s="260"/>
      <c r="J134" s="260" t="s">
        <v>18</v>
      </c>
      <c r="K134" s="260" t="s">
        <v>276</v>
      </c>
      <c r="L134" s="261">
        <v>43509</v>
      </c>
      <c r="M134" s="260" t="s">
        <v>20</v>
      </c>
    </row>
    <row r="135" spans="1:13" x14ac:dyDescent="0.25">
      <c r="A135" s="262" t="s">
        <v>277</v>
      </c>
      <c r="B135" s="262" t="s">
        <v>278</v>
      </c>
      <c r="C135" s="262" t="s">
        <v>279</v>
      </c>
      <c r="D135" s="262" t="s">
        <v>16</v>
      </c>
      <c r="E135" s="262">
        <v>0</v>
      </c>
      <c r="F135" s="262"/>
      <c r="G135" s="262" t="s">
        <v>33</v>
      </c>
      <c r="H135" s="262">
        <v>2</v>
      </c>
      <c r="I135" s="262"/>
      <c r="J135" s="262" t="s">
        <v>280</v>
      </c>
      <c r="K135" s="262" t="s">
        <v>281</v>
      </c>
      <c r="L135" s="263">
        <v>43509</v>
      </c>
      <c r="M135" s="262" t="s">
        <v>20</v>
      </c>
    </row>
    <row r="136" spans="1:13" x14ac:dyDescent="0.25">
      <c r="A136" s="260" t="s">
        <v>277</v>
      </c>
      <c r="B136" s="260" t="s">
        <v>278</v>
      </c>
      <c r="C136" s="260" t="s">
        <v>279</v>
      </c>
      <c r="D136" s="260" t="s">
        <v>21</v>
      </c>
      <c r="E136" s="260">
        <v>0</v>
      </c>
      <c r="F136" s="260"/>
      <c r="G136" s="260" t="s">
        <v>33</v>
      </c>
      <c r="H136" s="260">
        <v>2</v>
      </c>
      <c r="I136" s="260"/>
      <c r="J136" s="260" t="s">
        <v>280</v>
      </c>
      <c r="K136" s="260" t="s">
        <v>282</v>
      </c>
      <c r="L136" s="261">
        <v>43509</v>
      </c>
      <c r="M136" s="260" t="s">
        <v>20</v>
      </c>
    </row>
    <row r="137" spans="1:13" x14ac:dyDescent="0.25">
      <c r="A137" s="262" t="s">
        <v>283</v>
      </c>
      <c r="B137" s="262" t="s">
        <v>284</v>
      </c>
      <c r="C137" s="262" t="s">
        <v>285</v>
      </c>
      <c r="D137" s="262" t="s">
        <v>16</v>
      </c>
      <c r="E137" s="262" t="s">
        <v>17</v>
      </c>
      <c r="F137" s="262"/>
      <c r="G137" s="262" t="s">
        <v>33</v>
      </c>
      <c r="H137" s="262">
        <v>2</v>
      </c>
      <c r="I137" s="262"/>
      <c r="J137" s="262"/>
      <c r="K137" s="262" t="s">
        <v>286</v>
      </c>
      <c r="L137" s="263">
        <v>43510</v>
      </c>
      <c r="M137" s="262" t="s">
        <v>20</v>
      </c>
    </row>
    <row r="138" spans="1:13" x14ac:dyDescent="0.25">
      <c r="A138" s="260" t="s">
        <v>283</v>
      </c>
      <c r="B138" s="260" t="s">
        <v>284</v>
      </c>
      <c r="C138" s="260" t="s">
        <v>285</v>
      </c>
      <c r="D138" s="260" t="s">
        <v>21</v>
      </c>
      <c r="E138" s="260" t="s">
        <v>17</v>
      </c>
      <c r="F138" s="260"/>
      <c r="G138" s="260" t="s">
        <v>17</v>
      </c>
      <c r="H138" s="260" t="s">
        <v>17</v>
      </c>
      <c r="I138" s="260"/>
      <c r="J138" s="260"/>
      <c r="K138" s="260" t="s">
        <v>287</v>
      </c>
      <c r="L138" s="261">
        <v>43510</v>
      </c>
      <c r="M138" s="260" t="s">
        <v>20</v>
      </c>
    </row>
    <row r="139" spans="1:13" x14ac:dyDescent="0.25">
      <c r="A139" s="262" t="s">
        <v>283</v>
      </c>
      <c r="B139" s="262" t="s">
        <v>284</v>
      </c>
      <c r="C139" s="262" t="s">
        <v>285</v>
      </c>
      <c r="D139" s="262" t="s">
        <v>24</v>
      </c>
      <c r="E139" s="262" t="s">
        <v>17</v>
      </c>
      <c r="F139" s="262"/>
      <c r="G139" s="262" t="s">
        <v>33</v>
      </c>
      <c r="H139" s="262">
        <v>2</v>
      </c>
      <c r="I139" s="262"/>
      <c r="J139" s="262"/>
      <c r="K139" s="262" t="s">
        <v>288</v>
      </c>
      <c r="L139" s="263">
        <v>43510</v>
      </c>
      <c r="M139" s="262" t="s">
        <v>20</v>
      </c>
    </row>
    <row r="140" spans="1:13" x14ac:dyDescent="0.25">
      <c r="A140" s="260" t="s">
        <v>283</v>
      </c>
      <c r="B140" s="260" t="s">
        <v>284</v>
      </c>
      <c r="C140" s="260" t="s">
        <v>285</v>
      </c>
      <c r="D140" s="260" t="s">
        <v>38</v>
      </c>
      <c r="E140" s="260" t="s">
        <v>17</v>
      </c>
      <c r="F140" s="260"/>
      <c r="G140" s="260" t="s">
        <v>33</v>
      </c>
      <c r="H140" s="260">
        <v>2</v>
      </c>
      <c r="I140" s="260"/>
      <c r="J140" s="260"/>
      <c r="K140" s="260" t="s">
        <v>289</v>
      </c>
      <c r="L140" s="261">
        <v>43510</v>
      </c>
      <c r="M140" s="260" t="s">
        <v>20</v>
      </c>
    </row>
    <row r="141" spans="1:13" x14ac:dyDescent="0.25">
      <c r="A141" s="262" t="s">
        <v>283</v>
      </c>
      <c r="B141" s="262" t="s">
        <v>284</v>
      </c>
      <c r="C141" s="262" t="s">
        <v>285</v>
      </c>
      <c r="D141" s="262" t="s">
        <v>40</v>
      </c>
      <c r="E141" s="262" t="s">
        <v>17</v>
      </c>
      <c r="F141" s="262"/>
      <c r="G141" s="262" t="s">
        <v>33</v>
      </c>
      <c r="H141" s="262">
        <v>2</v>
      </c>
      <c r="I141" s="262"/>
      <c r="J141" s="262"/>
      <c r="K141" s="262" t="s">
        <v>290</v>
      </c>
      <c r="L141" s="263">
        <v>43510</v>
      </c>
      <c r="M141" s="262" t="s">
        <v>20</v>
      </c>
    </row>
    <row r="142" spans="1:13" x14ac:dyDescent="0.25">
      <c r="A142" s="260" t="s">
        <v>283</v>
      </c>
      <c r="B142" s="260" t="s">
        <v>284</v>
      </c>
      <c r="C142" s="260" t="s">
        <v>285</v>
      </c>
      <c r="D142" s="260" t="s">
        <v>26</v>
      </c>
      <c r="E142" s="260" t="s">
        <v>17</v>
      </c>
      <c r="F142" s="260"/>
      <c r="G142" s="260" t="s">
        <v>33</v>
      </c>
      <c r="H142" s="260">
        <v>2</v>
      </c>
      <c r="I142" s="260"/>
      <c r="J142" s="260"/>
      <c r="K142" s="260" t="s">
        <v>291</v>
      </c>
      <c r="L142" s="261">
        <v>43510</v>
      </c>
      <c r="M142" s="260" t="s">
        <v>20</v>
      </c>
    </row>
    <row r="143" spans="1:13" x14ac:dyDescent="0.25">
      <c r="A143" s="262" t="s">
        <v>283</v>
      </c>
      <c r="B143" s="262" t="s">
        <v>284</v>
      </c>
      <c r="C143" s="262" t="s">
        <v>285</v>
      </c>
      <c r="D143" s="262" t="s">
        <v>28</v>
      </c>
      <c r="E143" s="262" t="s">
        <v>17</v>
      </c>
      <c r="F143" s="262"/>
      <c r="G143" s="262" t="s">
        <v>33</v>
      </c>
      <c r="H143" s="262">
        <v>2</v>
      </c>
      <c r="I143" s="262"/>
      <c r="J143" s="262"/>
      <c r="K143" s="262" t="s">
        <v>292</v>
      </c>
      <c r="L143" s="263">
        <v>43510</v>
      </c>
      <c r="M143" s="262" t="s">
        <v>20</v>
      </c>
    </row>
    <row r="144" spans="1:13" x14ac:dyDescent="0.25">
      <c r="A144" s="260" t="s">
        <v>293</v>
      </c>
      <c r="B144" s="260" t="s">
        <v>294</v>
      </c>
      <c r="C144" s="260" t="s">
        <v>295</v>
      </c>
      <c r="D144" s="260" t="s">
        <v>16</v>
      </c>
      <c r="E144" s="260" t="s">
        <v>17</v>
      </c>
      <c r="F144" s="260"/>
      <c r="G144" s="260" t="s">
        <v>17</v>
      </c>
      <c r="H144" s="260" t="s">
        <v>17</v>
      </c>
      <c r="I144" s="260"/>
      <c r="J144" s="260" t="s">
        <v>18</v>
      </c>
      <c r="K144" s="260" t="s">
        <v>296</v>
      </c>
      <c r="L144" s="261">
        <v>43510</v>
      </c>
      <c r="M144" s="260" t="s">
        <v>20</v>
      </c>
    </row>
    <row r="145" spans="1:13" x14ac:dyDescent="0.25">
      <c r="A145" s="262" t="s">
        <v>293</v>
      </c>
      <c r="B145" s="262" t="s">
        <v>294</v>
      </c>
      <c r="C145" s="262" t="s">
        <v>295</v>
      </c>
      <c r="D145" s="262" t="s">
        <v>21</v>
      </c>
      <c r="E145" s="262" t="s">
        <v>17</v>
      </c>
      <c r="F145" s="262"/>
      <c r="G145" s="262" t="s">
        <v>17</v>
      </c>
      <c r="H145" s="262" t="s">
        <v>17</v>
      </c>
      <c r="I145" s="262"/>
      <c r="J145" s="262" t="s">
        <v>18</v>
      </c>
      <c r="K145" s="262" t="s">
        <v>297</v>
      </c>
      <c r="L145" s="263">
        <v>43510</v>
      </c>
      <c r="M145" s="262" t="s">
        <v>20</v>
      </c>
    </row>
    <row r="146" spans="1:13" x14ac:dyDescent="0.25">
      <c r="A146" s="260" t="s">
        <v>293</v>
      </c>
      <c r="B146" s="260" t="s">
        <v>294</v>
      </c>
      <c r="C146" s="260" t="s">
        <v>295</v>
      </c>
      <c r="D146" s="260" t="s">
        <v>24</v>
      </c>
      <c r="E146" s="260" t="s">
        <v>17</v>
      </c>
      <c r="F146" s="260"/>
      <c r="G146" s="260" t="s">
        <v>17</v>
      </c>
      <c r="H146" s="260" t="s">
        <v>17</v>
      </c>
      <c r="I146" s="260"/>
      <c r="J146" s="260" t="s">
        <v>18</v>
      </c>
      <c r="K146" s="260" t="s">
        <v>298</v>
      </c>
      <c r="L146" s="261">
        <v>43510</v>
      </c>
      <c r="M146" s="260" t="s">
        <v>20</v>
      </c>
    </row>
    <row r="147" spans="1:13" x14ac:dyDescent="0.25">
      <c r="A147" s="262" t="s">
        <v>293</v>
      </c>
      <c r="B147" s="262" t="s">
        <v>294</v>
      </c>
      <c r="C147" s="262" t="s">
        <v>295</v>
      </c>
      <c r="D147" s="262" t="s">
        <v>26</v>
      </c>
      <c r="E147" s="262" t="s">
        <v>17</v>
      </c>
      <c r="F147" s="262"/>
      <c r="G147" s="262" t="s">
        <v>33</v>
      </c>
      <c r="H147" s="262">
        <v>2</v>
      </c>
      <c r="I147" s="262"/>
      <c r="J147" s="262" t="s">
        <v>18</v>
      </c>
      <c r="K147" s="262" t="s">
        <v>299</v>
      </c>
      <c r="L147" s="263">
        <v>43510</v>
      </c>
      <c r="M147" s="262" t="s">
        <v>20</v>
      </c>
    </row>
    <row r="148" spans="1:13" x14ac:dyDescent="0.25">
      <c r="A148" s="260" t="s">
        <v>293</v>
      </c>
      <c r="B148" s="260" t="s">
        <v>294</v>
      </c>
      <c r="C148" s="260" t="s">
        <v>295</v>
      </c>
      <c r="D148" s="260" t="s">
        <v>28</v>
      </c>
      <c r="E148" s="260" t="s">
        <v>17</v>
      </c>
      <c r="F148" s="260"/>
      <c r="G148" s="260" t="s">
        <v>33</v>
      </c>
      <c r="H148" s="260">
        <v>2</v>
      </c>
      <c r="I148" s="260"/>
      <c r="J148" s="260" t="s">
        <v>18</v>
      </c>
      <c r="K148" s="260" t="s">
        <v>300</v>
      </c>
      <c r="L148" s="261">
        <v>43510</v>
      </c>
      <c r="M148" s="260" t="s">
        <v>20</v>
      </c>
    </row>
    <row r="149" spans="1:13" x14ac:dyDescent="0.25">
      <c r="A149" s="262" t="s">
        <v>301</v>
      </c>
      <c r="B149" s="262" t="s">
        <v>302</v>
      </c>
      <c r="C149" s="262" t="s">
        <v>295</v>
      </c>
      <c r="D149" s="262" t="s">
        <v>16</v>
      </c>
      <c r="E149" s="262" t="s">
        <v>17</v>
      </c>
      <c r="F149" s="262"/>
      <c r="G149" s="262" t="s">
        <v>33</v>
      </c>
      <c r="H149" s="262">
        <v>2</v>
      </c>
      <c r="I149" s="262"/>
      <c r="J149" s="262" t="s">
        <v>18</v>
      </c>
      <c r="K149" s="262" t="s">
        <v>303</v>
      </c>
      <c r="L149" s="263">
        <v>43510</v>
      </c>
      <c r="M149" s="262" t="s">
        <v>20</v>
      </c>
    </row>
    <row r="150" spans="1:13" x14ac:dyDescent="0.25">
      <c r="A150" s="260" t="s">
        <v>301</v>
      </c>
      <c r="B150" s="260" t="s">
        <v>302</v>
      </c>
      <c r="C150" s="260" t="s">
        <v>295</v>
      </c>
      <c r="D150" s="260" t="s">
        <v>21</v>
      </c>
      <c r="E150" s="260" t="s">
        <v>17</v>
      </c>
      <c r="F150" s="260"/>
      <c r="G150" s="260" t="s">
        <v>17</v>
      </c>
      <c r="H150" s="260" t="s">
        <v>17</v>
      </c>
      <c r="I150" s="260"/>
      <c r="J150" s="260" t="s">
        <v>18</v>
      </c>
      <c r="K150" s="260" t="s">
        <v>304</v>
      </c>
      <c r="L150" s="261">
        <v>43510</v>
      </c>
      <c r="M150" s="260" t="s">
        <v>20</v>
      </c>
    </row>
    <row r="151" spans="1:13" x14ac:dyDescent="0.25">
      <c r="A151" s="262" t="s">
        <v>301</v>
      </c>
      <c r="B151" s="262" t="s">
        <v>302</v>
      </c>
      <c r="C151" s="262" t="s">
        <v>295</v>
      </c>
      <c r="D151" s="262" t="s">
        <v>24</v>
      </c>
      <c r="E151" s="262" t="s">
        <v>17</v>
      </c>
      <c r="F151" s="262"/>
      <c r="G151" s="262" t="s">
        <v>33</v>
      </c>
      <c r="H151" s="262">
        <v>2</v>
      </c>
      <c r="I151" s="262"/>
      <c r="J151" s="262" t="s">
        <v>18</v>
      </c>
      <c r="K151" s="262" t="s">
        <v>305</v>
      </c>
      <c r="L151" s="263">
        <v>43510</v>
      </c>
      <c r="M151" s="262" t="s">
        <v>20</v>
      </c>
    </row>
    <row r="152" spans="1:13" x14ac:dyDescent="0.25">
      <c r="A152" s="260" t="s">
        <v>301</v>
      </c>
      <c r="B152" s="260" t="s">
        <v>302</v>
      </c>
      <c r="C152" s="260" t="s">
        <v>295</v>
      </c>
      <c r="D152" s="260" t="s">
        <v>38</v>
      </c>
      <c r="E152" s="260" t="s">
        <v>17</v>
      </c>
      <c r="F152" s="260"/>
      <c r="G152" s="260" t="s">
        <v>33</v>
      </c>
      <c r="H152" s="260">
        <v>2</v>
      </c>
      <c r="I152" s="260"/>
      <c r="J152" s="260" t="s">
        <v>18</v>
      </c>
      <c r="K152" s="260" t="s">
        <v>306</v>
      </c>
      <c r="L152" s="261">
        <v>43510</v>
      </c>
      <c r="M152" s="260" t="s">
        <v>20</v>
      </c>
    </row>
    <row r="153" spans="1:13" x14ac:dyDescent="0.25">
      <c r="A153" s="262" t="s">
        <v>301</v>
      </c>
      <c r="B153" s="262" t="s">
        <v>302</v>
      </c>
      <c r="C153" s="262" t="s">
        <v>295</v>
      </c>
      <c r="D153" s="262" t="s">
        <v>40</v>
      </c>
      <c r="E153" s="262" t="s">
        <v>17</v>
      </c>
      <c r="F153" s="262"/>
      <c r="G153" s="262" t="s">
        <v>33</v>
      </c>
      <c r="H153" s="262">
        <v>2</v>
      </c>
      <c r="I153" s="262"/>
      <c r="J153" s="262" t="s">
        <v>18</v>
      </c>
      <c r="K153" s="262" t="s">
        <v>307</v>
      </c>
      <c r="L153" s="263">
        <v>43510</v>
      </c>
      <c r="M153" s="262" t="s">
        <v>20</v>
      </c>
    </row>
    <row r="154" spans="1:13" x14ac:dyDescent="0.25">
      <c r="A154" s="260" t="s">
        <v>301</v>
      </c>
      <c r="B154" s="260" t="s">
        <v>302</v>
      </c>
      <c r="C154" s="260" t="s">
        <v>295</v>
      </c>
      <c r="D154" s="260" t="s">
        <v>26</v>
      </c>
      <c r="E154" s="260" t="s">
        <v>17</v>
      </c>
      <c r="F154" s="260"/>
      <c r="G154" s="260" t="s">
        <v>33</v>
      </c>
      <c r="H154" s="260">
        <v>2</v>
      </c>
      <c r="I154" s="260"/>
      <c r="J154" s="260" t="s">
        <v>18</v>
      </c>
      <c r="K154" s="260" t="s">
        <v>308</v>
      </c>
      <c r="L154" s="261">
        <v>43510</v>
      </c>
      <c r="M154" s="260" t="s">
        <v>20</v>
      </c>
    </row>
    <row r="155" spans="1:13" x14ac:dyDescent="0.25">
      <c r="A155" s="262" t="s">
        <v>301</v>
      </c>
      <c r="B155" s="262" t="s">
        <v>302</v>
      </c>
      <c r="C155" s="262" t="s">
        <v>295</v>
      </c>
      <c r="D155" s="262" t="s">
        <v>28</v>
      </c>
      <c r="E155" s="262" t="s">
        <v>17</v>
      </c>
      <c r="F155" s="262"/>
      <c r="G155" s="262" t="s">
        <v>33</v>
      </c>
      <c r="H155" s="262">
        <v>2</v>
      </c>
      <c r="I155" s="262"/>
      <c r="J155" s="262" t="s">
        <v>18</v>
      </c>
      <c r="K155" s="262" t="s">
        <v>309</v>
      </c>
      <c r="L155" s="263">
        <v>43510</v>
      </c>
      <c r="M155" s="262" t="s">
        <v>20</v>
      </c>
    </row>
    <row r="156" spans="1:13" x14ac:dyDescent="0.25">
      <c r="A156" s="260" t="s">
        <v>310</v>
      </c>
      <c r="B156" s="260" t="s">
        <v>311</v>
      </c>
      <c r="C156" s="260" t="s">
        <v>312</v>
      </c>
      <c r="D156" s="260" t="s">
        <v>24</v>
      </c>
      <c r="E156" s="260" t="s">
        <v>17</v>
      </c>
      <c r="F156" s="260"/>
      <c r="G156" s="260" t="s">
        <v>33</v>
      </c>
      <c r="H156" s="260">
        <v>2</v>
      </c>
      <c r="I156" s="260"/>
      <c r="J156" s="260"/>
      <c r="K156" s="260" t="s">
        <v>313</v>
      </c>
      <c r="L156" s="261">
        <v>43510</v>
      </c>
      <c r="M156" s="260" t="s">
        <v>20</v>
      </c>
    </row>
    <row r="157" spans="1:13" x14ac:dyDescent="0.25">
      <c r="A157" s="262" t="s">
        <v>310</v>
      </c>
      <c r="B157" s="262" t="s">
        <v>311</v>
      </c>
      <c r="C157" s="262" t="s">
        <v>312</v>
      </c>
      <c r="D157" s="262" t="s">
        <v>26</v>
      </c>
      <c r="E157" s="262" t="s">
        <v>17</v>
      </c>
      <c r="F157" s="262"/>
      <c r="G157" s="262" t="s">
        <v>33</v>
      </c>
      <c r="H157" s="262">
        <v>2</v>
      </c>
      <c r="I157" s="262"/>
      <c r="J157" s="262"/>
      <c r="K157" s="262" t="s">
        <v>314</v>
      </c>
      <c r="L157" s="263">
        <v>43510</v>
      </c>
      <c r="M157" s="262" t="s">
        <v>20</v>
      </c>
    </row>
    <row r="158" spans="1:13" x14ac:dyDescent="0.25">
      <c r="A158" s="260" t="s">
        <v>310</v>
      </c>
      <c r="B158" s="260" t="s">
        <v>311</v>
      </c>
      <c r="C158" s="260" t="s">
        <v>312</v>
      </c>
      <c r="D158" s="260" t="s">
        <v>28</v>
      </c>
      <c r="E158" s="260" t="s">
        <v>17</v>
      </c>
      <c r="F158" s="260"/>
      <c r="G158" s="260" t="s">
        <v>33</v>
      </c>
      <c r="H158" s="260">
        <v>2</v>
      </c>
      <c r="I158" s="260"/>
      <c r="J158" s="260"/>
      <c r="K158" s="260" t="s">
        <v>315</v>
      </c>
      <c r="L158" s="261">
        <v>43510</v>
      </c>
      <c r="M158" s="260" t="s">
        <v>20</v>
      </c>
    </row>
    <row r="159" spans="1:13" x14ac:dyDescent="0.25">
      <c r="A159" s="262" t="s">
        <v>316</v>
      </c>
      <c r="B159" s="262" t="s">
        <v>317</v>
      </c>
      <c r="C159" s="262" t="s">
        <v>318</v>
      </c>
      <c r="D159" s="262" t="s">
        <v>16</v>
      </c>
      <c r="E159" s="262" t="s">
        <v>17</v>
      </c>
      <c r="F159" s="262"/>
      <c r="G159" s="262" t="s">
        <v>33</v>
      </c>
      <c r="H159" s="262">
        <v>2</v>
      </c>
      <c r="I159" s="262"/>
      <c r="J159" s="262"/>
      <c r="K159" s="262" t="s">
        <v>319</v>
      </c>
      <c r="L159" s="263">
        <v>43510</v>
      </c>
      <c r="M159" s="262" t="s">
        <v>20</v>
      </c>
    </row>
    <row r="160" spans="1:13" x14ac:dyDescent="0.25">
      <c r="A160" s="260" t="s">
        <v>316</v>
      </c>
      <c r="B160" s="260" t="s">
        <v>317</v>
      </c>
      <c r="C160" s="260" t="s">
        <v>318</v>
      </c>
      <c r="D160" s="260" t="s">
        <v>21</v>
      </c>
      <c r="E160" s="260" t="s">
        <v>17</v>
      </c>
      <c r="F160" s="260"/>
      <c r="G160" s="260" t="s">
        <v>17</v>
      </c>
      <c r="H160" s="260" t="s">
        <v>17</v>
      </c>
      <c r="I160" s="260"/>
      <c r="J160" s="260"/>
      <c r="K160" s="260" t="s">
        <v>320</v>
      </c>
      <c r="L160" s="261">
        <v>43510</v>
      </c>
      <c r="M160" s="260" t="s">
        <v>20</v>
      </c>
    </row>
    <row r="161" spans="1:13" x14ac:dyDescent="0.25">
      <c r="A161" s="262" t="s">
        <v>316</v>
      </c>
      <c r="B161" s="262" t="s">
        <v>317</v>
      </c>
      <c r="C161" s="262" t="s">
        <v>318</v>
      </c>
      <c r="D161" s="262" t="s">
        <v>24</v>
      </c>
      <c r="E161" s="262">
        <v>14369</v>
      </c>
      <c r="F161" s="262" t="s">
        <v>321</v>
      </c>
      <c r="G161" s="262" t="s">
        <v>33</v>
      </c>
      <c r="H161" s="262">
        <v>2</v>
      </c>
      <c r="I161" s="262" t="s">
        <v>322</v>
      </c>
      <c r="J161" s="262" t="s">
        <v>323</v>
      </c>
      <c r="K161" s="262" t="s">
        <v>324</v>
      </c>
      <c r="L161" s="263">
        <v>43510</v>
      </c>
      <c r="M161" s="262" t="s">
        <v>20</v>
      </c>
    </row>
    <row r="162" spans="1:13" x14ac:dyDescent="0.25">
      <c r="A162" s="260" t="s">
        <v>316</v>
      </c>
      <c r="B162" s="260" t="s">
        <v>317</v>
      </c>
      <c r="C162" s="260" t="s">
        <v>318</v>
      </c>
      <c r="D162" s="260" t="s">
        <v>26</v>
      </c>
      <c r="E162" s="260" t="s">
        <v>17</v>
      </c>
      <c r="F162" s="260"/>
      <c r="G162" s="260" t="s">
        <v>33</v>
      </c>
      <c r="H162" s="260">
        <v>2</v>
      </c>
      <c r="I162" s="260"/>
      <c r="J162" s="260"/>
      <c r="K162" s="260" t="s">
        <v>325</v>
      </c>
      <c r="L162" s="261">
        <v>43510</v>
      </c>
      <c r="M162" s="260" t="s">
        <v>20</v>
      </c>
    </row>
    <row r="163" spans="1:13" x14ac:dyDescent="0.25">
      <c r="A163" s="262" t="s">
        <v>316</v>
      </c>
      <c r="B163" s="262" t="s">
        <v>317</v>
      </c>
      <c r="C163" s="262" t="s">
        <v>318</v>
      </c>
      <c r="D163" s="262" t="s">
        <v>28</v>
      </c>
      <c r="E163" s="262">
        <v>1500000</v>
      </c>
      <c r="F163" s="262" t="s">
        <v>326</v>
      </c>
      <c r="G163" s="262" t="s">
        <v>33</v>
      </c>
      <c r="H163" s="262">
        <v>2</v>
      </c>
      <c r="I163" s="262" t="s">
        <v>327</v>
      </c>
      <c r="J163" s="262"/>
      <c r="K163" s="262" t="s">
        <v>328</v>
      </c>
      <c r="L163" s="263">
        <v>43510</v>
      </c>
      <c r="M163" s="262" t="s">
        <v>20</v>
      </c>
    </row>
    <row r="164" spans="1:13" x14ac:dyDescent="0.25">
      <c r="A164" s="260" t="s">
        <v>329</v>
      </c>
      <c r="B164" s="260" t="s">
        <v>330</v>
      </c>
      <c r="C164" s="260" t="s">
        <v>331</v>
      </c>
      <c r="D164" s="260" t="s">
        <v>16</v>
      </c>
      <c r="E164" s="260" t="s">
        <v>17</v>
      </c>
      <c r="F164" s="260"/>
      <c r="G164" s="260" t="s">
        <v>17</v>
      </c>
      <c r="H164" s="260" t="s">
        <v>17</v>
      </c>
      <c r="I164" s="260"/>
      <c r="J164" s="260"/>
      <c r="K164" s="260" t="s">
        <v>332</v>
      </c>
      <c r="L164" s="261">
        <v>43511</v>
      </c>
      <c r="M164" s="260" t="s">
        <v>20</v>
      </c>
    </row>
    <row r="165" spans="1:13" x14ac:dyDescent="0.25">
      <c r="A165" s="262" t="s">
        <v>329</v>
      </c>
      <c r="B165" s="262" t="s">
        <v>330</v>
      </c>
      <c r="C165" s="262" t="s">
        <v>331</v>
      </c>
      <c r="D165" s="262" t="s">
        <v>21</v>
      </c>
      <c r="E165" s="262" t="s">
        <v>17</v>
      </c>
      <c r="F165" s="262"/>
      <c r="G165" s="262" t="s">
        <v>17</v>
      </c>
      <c r="H165" s="262" t="s">
        <v>17</v>
      </c>
      <c r="I165" s="262"/>
      <c r="J165" s="262"/>
      <c r="K165" s="262" t="s">
        <v>333</v>
      </c>
      <c r="L165" s="263">
        <v>43511</v>
      </c>
      <c r="M165" s="262" t="s">
        <v>20</v>
      </c>
    </row>
    <row r="166" spans="1:13" x14ac:dyDescent="0.25">
      <c r="A166" s="260" t="s">
        <v>329</v>
      </c>
      <c r="B166" s="260" t="s">
        <v>330</v>
      </c>
      <c r="C166" s="260" t="s">
        <v>331</v>
      </c>
      <c r="D166" s="260" t="s">
        <v>24</v>
      </c>
      <c r="E166" s="260" t="s">
        <v>17</v>
      </c>
      <c r="F166" s="260"/>
      <c r="G166" s="260" t="s">
        <v>33</v>
      </c>
      <c r="H166" s="260">
        <v>2</v>
      </c>
      <c r="I166" s="260"/>
      <c r="J166" s="260"/>
      <c r="K166" s="260" t="s">
        <v>334</v>
      </c>
      <c r="L166" s="261">
        <v>43511</v>
      </c>
      <c r="M166" s="260" t="s">
        <v>20</v>
      </c>
    </row>
    <row r="167" spans="1:13" x14ac:dyDescent="0.25">
      <c r="A167" s="262" t="s">
        <v>329</v>
      </c>
      <c r="B167" s="262" t="s">
        <v>330</v>
      </c>
      <c r="C167" s="262" t="s">
        <v>331</v>
      </c>
      <c r="D167" s="262" t="s">
        <v>38</v>
      </c>
      <c r="E167" s="262" t="s">
        <v>17</v>
      </c>
      <c r="F167" s="262"/>
      <c r="G167" s="262" t="s">
        <v>17</v>
      </c>
      <c r="H167" s="262" t="s">
        <v>17</v>
      </c>
      <c r="I167" s="262"/>
      <c r="J167" s="262"/>
      <c r="K167" s="262" t="s">
        <v>335</v>
      </c>
      <c r="L167" s="263">
        <v>43511</v>
      </c>
      <c r="M167" s="262" t="s">
        <v>20</v>
      </c>
    </row>
    <row r="168" spans="1:13" x14ac:dyDescent="0.25">
      <c r="A168" s="260" t="s">
        <v>336</v>
      </c>
      <c r="B168" s="260" t="s">
        <v>337</v>
      </c>
      <c r="C168" s="260" t="s">
        <v>338</v>
      </c>
      <c r="D168" s="260" t="s">
        <v>26</v>
      </c>
      <c r="E168" s="260" t="s">
        <v>17</v>
      </c>
      <c r="F168" s="260"/>
      <c r="G168" s="260" t="s">
        <v>33</v>
      </c>
      <c r="H168" s="260">
        <v>2</v>
      </c>
      <c r="I168" s="260"/>
      <c r="J168" s="260" t="s">
        <v>339</v>
      </c>
      <c r="K168" s="260" t="s">
        <v>340</v>
      </c>
      <c r="L168" s="261">
        <v>43511</v>
      </c>
      <c r="M168" s="260" t="s">
        <v>20</v>
      </c>
    </row>
    <row r="169" spans="1:13" x14ac:dyDescent="0.25">
      <c r="A169" s="262" t="s">
        <v>336</v>
      </c>
      <c r="B169" s="262" t="s">
        <v>337</v>
      </c>
      <c r="C169" s="262" t="s">
        <v>338</v>
      </c>
      <c r="D169" s="262" t="s">
        <v>28</v>
      </c>
      <c r="E169" s="262" t="s">
        <v>17</v>
      </c>
      <c r="F169" s="262"/>
      <c r="G169" s="262" t="s">
        <v>33</v>
      </c>
      <c r="H169" s="262">
        <v>2</v>
      </c>
      <c r="I169" s="262"/>
      <c r="J169" s="262" t="s">
        <v>339</v>
      </c>
      <c r="K169" s="262" t="s">
        <v>341</v>
      </c>
      <c r="L169" s="263">
        <v>43511</v>
      </c>
      <c r="M169" s="262" t="s">
        <v>20</v>
      </c>
    </row>
    <row r="170" spans="1:13" x14ac:dyDescent="0.25">
      <c r="A170" s="260" t="s">
        <v>342</v>
      </c>
      <c r="B170" s="260" t="s">
        <v>343</v>
      </c>
      <c r="C170" s="260" t="s">
        <v>338</v>
      </c>
      <c r="D170" s="260" t="s">
        <v>26</v>
      </c>
      <c r="E170" s="260">
        <v>0</v>
      </c>
      <c r="F170" s="260"/>
      <c r="G170" s="260" t="s">
        <v>33</v>
      </c>
      <c r="H170" s="260">
        <v>2</v>
      </c>
      <c r="I170" s="260"/>
      <c r="J170" s="260" t="s">
        <v>344</v>
      </c>
      <c r="K170" s="260" t="s">
        <v>345</v>
      </c>
      <c r="L170" s="261">
        <v>43511</v>
      </c>
      <c r="M170" s="260" t="s">
        <v>20</v>
      </c>
    </row>
    <row r="171" spans="1:13" x14ac:dyDescent="0.25">
      <c r="A171" s="262" t="s">
        <v>342</v>
      </c>
      <c r="B171" s="262" t="s">
        <v>343</v>
      </c>
      <c r="C171" s="262" t="s">
        <v>338</v>
      </c>
      <c r="D171" s="262" t="s">
        <v>28</v>
      </c>
      <c r="E171" s="262">
        <v>0</v>
      </c>
      <c r="F171" s="262"/>
      <c r="G171" s="262" t="s">
        <v>33</v>
      </c>
      <c r="H171" s="262">
        <v>2</v>
      </c>
      <c r="I171" s="262"/>
      <c r="J171" s="262" t="s">
        <v>344</v>
      </c>
      <c r="K171" s="262" t="s">
        <v>346</v>
      </c>
      <c r="L171" s="263">
        <v>43511</v>
      </c>
      <c r="M171" s="262" t="s">
        <v>20</v>
      </c>
    </row>
    <row r="172" spans="1:13" x14ac:dyDescent="0.25">
      <c r="A172" s="260" t="s">
        <v>347</v>
      </c>
      <c r="B172" s="260" t="s">
        <v>348</v>
      </c>
      <c r="C172" s="260" t="s">
        <v>349</v>
      </c>
      <c r="D172" s="260" t="s">
        <v>16</v>
      </c>
      <c r="E172" s="260" t="s">
        <v>17</v>
      </c>
      <c r="F172" s="260"/>
      <c r="G172" s="260" t="s">
        <v>33</v>
      </c>
      <c r="H172" s="260">
        <v>2</v>
      </c>
      <c r="I172" s="260"/>
      <c r="J172" s="260"/>
      <c r="K172" s="260" t="s">
        <v>350</v>
      </c>
      <c r="L172" s="261">
        <v>43511</v>
      </c>
      <c r="M172" s="260" t="s">
        <v>20</v>
      </c>
    </row>
    <row r="173" spans="1:13" x14ac:dyDescent="0.25">
      <c r="A173" s="262" t="s">
        <v>347</v>
      </c>
      <c r="B173" s="262" t="s">
        <v>348</v>
      </c>
      <c r="C173" s="262" t="s">
        <v>349</v>
      </c>
      <c r="D173" s="262" t="s">
        <v>21</v>
      </c>
      <c r="E173" s="262" t="s">
        <v>17</v>
      </c>
      <c r="F173" s="262" t="s">
        <v>17</v>
      </c>
      <c r="G173" s="262" t="s">
        <v>17</v>
      </c>
      <c r="H173" s="262" t="s">
        <v>17</v>
      </c>
      <c r="I173" s="262" t="s">
        <v>17</v>
      </c>
      <c r="J173" s="262" t="s">
        <v>17</v>
      </c>
      <c r="K173" s="262" t="s">
        <v>351</v>
      </c>
      <c r="L173" s="263">
        <v>43511</v>
      </c>
      <c r="M173" s="262" t="s">
        <v>20</v>
      </c>
    </row>
    <row r="174" spans="1:13" x14ac:dyDescent="0.25">
      <c r="A174" s="260" t="s">
        <v>347</v>
      </c>
      <c r="B174" s="260" t="s">
        <v>348</v>
      </c>
      <c r="C174" s="260" t="s">
        <v>349</v>
      </c>
      <c r="D174" s="260" t="s">
        <v>38</v>
      </c>
      <c r="E174" s="260" t="s">
        <v>17</v>
      </c>
      <c r="F174" s="260"/>
      <c r="G174" s="260" t="s">
        <v>33</v>
      </c>
      <c r="H174" s="260">
        <v>2</v>
      </c>
      <c r="I174" s="260"/>
      <c r="J174" s="260"/>
      <c r="K174" s="260" t="s">
        <v>352</v>
      </c>
      <c r="L174" s="261">
        <v>43511</v>
      </c>
      <c r="M174" s="260" t="s">
        <v>20</v>
      </c>
    </row>
    <row r="175" spans="1:13" x14ac:dyDescent="0.25">
      <c r="A175" s="262" t="s">
        <v>353</v>
      </c>
      <c r="B175" s="262" t="s">
        <v>354</v>
      </c>
      <c r="C175" s="262" t="s">
        <v>349</v>
      </c>
      <c r="D175" s="262" t="s">
        <v>16</v>
      </c>
      <c r="E175" s="262" t="s">
        <v>17</v>
      </c>
      <c r="F175" s="262"/>
      <c r="G175" s="262" t="s">
        <v>33</v>
      </c>
      <c r="H175" s="262">
        <v>2</v>
      </c>
      <c r="I175" s="262"/>
      <c r="J175" s="262" t="s">
        <v>355</v>
      </c>
      <c r="K175" s="262" t="s">
        <v>356</v>
      </c>
      <c r="L175" s="263">
        <v>43511</v>
      </c>
      <c r="M175" s="262" t="s">
        <v>20</v>
      </c>
    </row>
    <row r="176" spans="1:13" x14ac:dyDescent="0.25">
      <c r="A176" s="260" t="s">
        <v>353</v>
      </c>
      <c r="B176" s="260" t="s">
        <v>354</v>
      </c>
      <c r="C176" s="260" t="s">
        <v>349</v>
      </c>
      <c r="D176" s="260" t="s">
        <v>21</v>
      </c>
      <c r="E176" s="260">
        <v>0</v>
      </c>
      <c r="F176" s="260" t="s">
        <v>17</v>
      </c>
      <c r="G176" s="260" t="s">
        <v>33</v>
      </c>
      <c r="H176" s="260">
        <v>2</v>
      </c>
      <c r="I176" s="260" t="s">
        <v>17</v>
      </c>
      <c r="J176" s="260" t="s">
        <v>17</v>
      </c>
      <c r="K176" s="260" t="s">
        <v>357</v>
      </c>
      <c r="L176" s="261">
        <v>43511</v>
      </c>
      <c r="M176" s="260" t="s">
        <v>20</v>
      </c>
    </row>
    <row r="177" spans="1:13" x14ac:dyDescent="0.25">
      <c r="A177" s="262" t="s">
        <v>353</v>
      </c>
      <c r="B177" s="262" t="s">
        <v>354</v>
      </c>
      <c r="C177" s="262" t="s">
        <v>349</v>
      </c>
      <c r="D177" s="262" t="s">
        <v>47</v>
      </c>
      <c r="E177" s="262">
        <v>5</v>
      </c>
      <c r="F177" s="262" t="s">
        <v>358</v>
      </c>
      <c r="G177" s="262" t="s">
        <v>33</v>
      </c>
      <c r="H177" s="262">
        <v>2</v>
      </c>
      <c r="I177" s="262" t="s">
        <v>359</v>
      </c>
      <c r="J177" s="262" t="s">
        <v>360</v>
      </c>
      <c r="K177" s="262" t="s">
        <v>361</v>
      </c>
      <c r="L177" s="263">
        <v>43511</v>
      </c>
      <c r="M177" s="262" t="s">
        <v>20</v>
      </c>
    </row>
    <row r="178" spans="1:13" x14ac:dyDescent="0.25">
      <c r="A178" s="260" t="s">
        <v>353</v>
      </c>
      <c r="B178" s="260" t="s">
        <v>354</v>
      </c>
      <c r="C178" s="260" t="s">
        <v>349</v>
      </c>
      <c r="D178" s="260" t="s">
        <v>24</v>
      </c>
      <c r="E178" s="260" t="s">
        <v>17</v>
      </c>
      <c r="F178" s="260"/>
      <c r="G178" s="260" t="s">
        <v>33</v>
      </c>
      <c r="H178" s="260">
        <v>2</v>
      </c>
      <c r="I178" s="260"/>
      <c r="J178" s="260" t="s">
        <v>355</v>
      </c>
      <c r="K178" s="260" t="s">
        <v>362</v>
      </c>
      <c r="L178" s="261">
        <v>43511</v>
      </c>
      <c r="M178" s="260" t="s">
        <v>20</v>
      </c>
    </row>
    <row r="179" spans="1:13" x14ac:dyDescent="0.25">
      <c r="A179" s="262" t="s">
        <v>353</v>
      </c>
      <c r="B179" s="262" t="s">
        <v>354</v>
      </c>
      <c r="C179" s="262" t="s">
        <v>349</v>
      </c>
      <c r="D179" s="262" t="s">
        <v>38</v>
      </c>
      <c r="E179" s="262" t="s">
        <v>17</v>
      </c>
      <c r="F179" s="262"/>
      <c r="G179" s="262" t="s">
        <v>33</v>
      </c>
      <c r="H179" s="262">
        <v>2</v>
      </c>
      <c r="I179" s="262"/>
      <c r="J179" s="262"/>
      <c r="K179" s="262" t="s">
        <v>363</v>
      </c>
      <c r="L179" s="263">
        <v>43511</v>
      </c>
      <c r="M179" s="262" t="s">
        <v>20</v>
      </c>
    </row>
    <row r="180" spans="1:13" x14ac:dyDescent="0.25">
      <c r="A180" s="260" t="s">
        <v>353</v>
      </c>
      <c r="B180" s="260" t="s">
        <v>354</v>
      </c>
      <c r="C180" s="260" t="s">
        <v>349</v>
      </c>
      <c r="D180" s="260" t="s">
        <v>40</v>
      </c>
      <c r="E180" s="260" t="s">
        <v>17</v>
      </c>
      <c r="F180" s="260"/>
      <c r="G180" s="260" t="s">
        <v>33</v>
      </c>
      <c r="H180" s="260">
        <v>2</v>
      </c>
      <c r="I180" s="260"/>
      <c r="J180" s="260"/>
      <c r="K180" s="260" t="s">
        <v>364</v>
      </c>
      <c r="L180" s="261">
        <v>43511</v>
      </c>
      <c r="M180" s="260" t="s">
        <v>20</v>
      </c>
    </row>
    <row r="181" spans="1:13" x14ac:dyDescent="0.25">
      <c r="A181" s="262" t="s">
        <v>365</v>
      </c>
      <c r="B181" s="262" t="s">
        <v>366</v>
      </c>
      <c r="C181" s="262" t="s">
        <v>367</v>
      </c>
      <c r="D181" s="262" t="s">
        <v>16</v>
      </c>
      <c r="E181" s="262" t="s">
        <v>17</v>
      </c>
      <c r="F181" s="262"/>
      <c r="G181" s="262" t="s">
        <v>33</v>
      </c>
      <c r="H181" s="262">
        <v>2</v>
      </c>
      <c r="I181" s="262"/>
      <c r="J181" s="262" t="s">
        <v>18</v>
      </c>
      <c r="K181" s="262" t="s">
        <v>368</v>
      </c>
      <c r="L181" s="263">
        <v>43511</v>
      </c>
      <c r="M181" s="262" t="s">
        <v>20</v>
      </c>
    </row>
    <row r="182" spans="1:13" x14ac:dyDescent="0.25">
      <c r="A182" s="260" t="s">
        <v>365</v>
      </c>
      <c r="B182" s="260" t="s">
        <v>366</v>
      </c>
      <c r="C182" s="260" t="s">
        <v>367</v>
      </c>
      <c r="D182" s="260" t="s">
        <v>21</v>
      </c>
      <c r="E182" s="260">
        <v>0</v>
      </c>
      <c r="F182" s="260" t="s">
        <v>17</v>
      </c>
      <c r="G182" s="260" t="s">
        <v>33</v>
      </c>
      <c r="H182" s="260">
        <v>2</v>
      </c>
      <c r="I182" s="260" t="s">
        <v>17</v>
      </c>
      <c r="J182" s="260" t="s">
        <v>369</v>
      </c>
      <c r="K182" s="260" t="s">
        <v>370</v>
      </c>
      <c r="L182" s="261">
        <v>43511</v>
      </c>
      <c r="M182" s="260" t="s">
        <v>20</v>
      </c>
    </row>
    <row r="183" spans="1:13" x14ac:dyDescent="0.25">
      <c r="A183" s="262" t="s">
        <v>365</v>
      </c>
      <c r="B183" s="262" t="s">
        <v>366</v>
      </c>
      <c r="C183" s="262" t="s">
        <v>367</v>
      </c>
      <c r="D183" s="262" t="s">
        <v>24</v>
      </c>
      <c r="E183" s="262" t="s">
        <v>17</v>
      </c>
      <c r="F183" s="262"/>
      <c r="G183" s="262" t="s">
        <v>33</v>
      </c>
      <c r="H183" s="262">
        <v>2</v>
      </c>
      <c r="I183" s="262"/>
      <c r="J183" s="262" t="s">
        <v>18</v>
      </c>
      <c r="K183" s="262" t="s">
        <v>371</v>
      </c>
      <c r="L183" s="263">
        <v>43511</v>
      </c>
      <c r="M183" s="262" t="s">
        <v>20</v>
      </c>
    </row>
    <row r="184" spans="1:13" x14ac:dyDescent="0.25">
      <c r="A184" s="260" t="s">
        <v>365</v>
      </c>
      <c r="B184" s="260" t="s">
        <v>366</v>
      </c>
      <c r="C184" s="260" t="s">
        <v>367</v>
      </c>
      <c r="D184" s="260" t="s">
        <v>38</v>
      </c>
      <c r="E184" s="260" t="s">
        <v>17</v>
      </c>
      <c r="F184" s="260"/>
      <c r="G184" s="260" t="s">
        <v>33</v>
      </c>
      <c r="H184" s="260">
        <v>2</v>
      </c>
      <c r="I184" s="260"/>
      <c r="J184" s="260" t="s">
        <v>18</v>
      </c>
      <c r="K184" s="260" t="s">
        <v>372</v>
      </c>
      <c r="L184" s="261">
        <v>43511</v>
      </c>
      <c r="M184" s="260" t="s">
        <v>20</v>
      </c>
    </row>
    <row r="185" spans="1:13" x14ac:dyDescent="0.25">
      <c r="A185" s="262" t="s">
        <v>365</v>
      </c>
      <c r="B185" s="262" t="s">
        <v>366</v>
      </c>
      <c r="C185" s="262" t="s">
        <v>367</v>
      </c>
      <c r="D185" s="262" t="s">
        <v>40</v>
      </c>
      <c r="E185" s="262" t="s">
        <v>17</v>
      </c>
      <c r="F185" s="262"/>
      <c r="G185" s="262" t="s">
        <v>33</v>
      </c>
      <c r="H185" s="262">
        <v>2</v>
      </c>
      <c r="I185" s="262"/>
      <c r="J185" s="262" t="s">
        <v>18</v>
      </c>
      <c r="K185" s="262" t="s">
        <v>373</v>
      </c>
      <c r="L185" s="263">
        <v>43511</v>
      </c>
      <c r="M185" s="262" t="s">
        <v>20</v>
      </c>
    </row>
    <row r="186" spans="1:13" x14ac:dyDescent="0.25">
      <c r="A186" s="260" t="s">
        <v>365</v>
      </c>
      <c r="B186" s="260" t="s">
        <v>366</v>
      </c>
      <c r="C186" s="260" t="s">
        <v>367</v>
      </c>
      <c r="D186" s="260" t="s">
        <v>26</v>
      </c>
      <c r="E186" s="260" t="s">
        <v>17</v>
      </c>
      <c r="F186" s="260"/>
      <c r="G186" s="260" t="s">
        <v>33</v>
      </c>
      <c r="H186" s="260">
        <v>2</v>
      </c>
      <c r="I186" s="260"/>
      <c r="J186" s="260" t="s">
        <v>355</v>
      </c>
      <c r="K186" s="260" t="s">
        <v>374</v>
      </c>
      <c r="L186" s="261">
        <v>43511</v>
      </c>
      <c r="M186" s="260" t="s">
        <v>20</v>
      </c>
    </row>
    <row r="187" spans="1:13" x14ac:dyDescent="0.25">
      <c r="A187" s="262" t="s">
        <v>365</v>
      </c>
      <c r="B187" s="262" t="s">
        <v>366</v>
      </c>
      <c r="C187" s="262" t="s">
        <v>367</v>
      </c>
      <c r="D187" s="262" t="s">
        <v>28</v>
      </c>
      <c r="E187" s="262" t="s">
        <v>17</v>
      </c>
      <c r="F187" s="262"/>
      <c r="G187" s="262" t="s">
        <v>33</v>
      </c>
      <c r="H187" s="262">
        <v>2</v>
      </c>
      <c r="I187" s="262"/>
      <c r="J187" s="262" t="s">
        <v>355</v>
      </c>
      <c r="K187" s="262" t="s">
        <v>375</v>
      </c>
      <c r="L187" s="263">
        <v>43511</v>
      </c>
      <c r="M187" s="262" t="s">
        <v>20</v>
      </c>
    </row>
    <row r="188" spans="1:13" x14ac:dyDescent="0.25">
      <c r="A188" s="260" t="s">
        <v>376</v>
      </c>
      <c r="B188" s="260" t="s">
        <v>377</v>
      </c>
      <c r="C188" s="260" t="s">
        <v>378</v>
      </c>
      <c r="D188" s="260" t="s">
        <v>28</v>
      </c>
      <c r="E188" s="260" t="s">
        <v>17</v>
      </c>
      <c r="F188" s="260"/>
      <c r="G188" s="260" t="s">
        <v>17</v>
      </c>
      <c r="H188" s="260" t="s">
        <v>17</v>
      </c>
      <c r="I188" s="260"/>
      <c r="J188" s="260" t="s">
        <v>18</v>
      </c>
      <c r="K188" s="260" t="s">
        <v>379</v>
      </c>
      <c r="L188" s="261">
        <v>43511</v>
      </c>
      <c r="M188" s="260" t="s">
        <v>20</v>
      </c>
    </row>
    <row r="189" spans="1:13" x14ac:dyDescent="0.25">
      <c r="A189" s="262" t="s">
        <v>380</v>
      </c>
      <c r="B189" s="262" t="s">
        <v>381</v>
      </c>
      <c r="C189" s="262" t="s">
        <v>382</v>
      </c>
      <c r="D189" s="262" t="s">
        <v>16</v>
      </c>
      <c r="E189" s="262">
        <v>0</v>
      </c>
      <c r="F189" s="262"/>
      <c r="G189" s="262" t="s">
        <v>33</v>
      </c>
      <c r="H189" s="262">
        <v>2</v>
      </c>
      <c r="I189" s="262"/>
      <c r="J189" s="262" t="s">
        <v>383</v>
      </c>
      <c r="K189" s="262" t="s">
        <v>384</v>
      </c>
      <c r="L189" s="263">
        <v>43511</v>
      </c>
      <c r="M189" s="262" t="s">
        <v>20</v>
      </c>
    </row>
    <row r="190" spans="1:13" x14ac:dyDescent="0.25">
      <c r="A190" s="260" t="s">
        <v>380</v>
      </c>
      <c r="B190" s="260" t="s">
        <v>381</v>
      </c>
      <c r="C190" s="260" t="s">
        <v>382</v>
      </c>
      <c r="D190" s="260" t="s">
        <v>21</v>
      </c>
      <c r="E190" s="260">
        <v>0</v>
      </c>
      <c r="F190" s="260"/>
      <c r="G190" s="260" t="s">
        <v>33</v>
      </c>
      <c r="H190" s="260">
        <v>2</v>
      </c>
      <c r="I190" s="260"/>
      <c r="J190" s="260" t="s">
        <v>383</v>
      </c>
      <c r="K190" s="260" t="s">
        <v>385</v>
      </c>
      <c r="L190" s="261">
        <v>43511</v>
      </c>
      <c r="M190" s="260" t="s">
        <v>20</v>
      </c>
    </row>
    <row r="191" spans="1:13" x14ac:dyDescent="0.25">
      <c r="A191" s="262" t="s">
        <v>380</v>
      </c>
      <c r="B191" s="262" t="s">
        <v>381</v>
      </c>
      <c r="C191" s="262" t="s">
        <v>382</v>
      </c>
      <c r="D191" s="262" t="s">
        <v>24</v>
      </c>
      <c r="E191" s="262">
        <v>0</v>
      </c>
      <c r="F191" s="262"/>
      <c r="G191" s="262" t="s">
        <v>33</v>
      </c>
      <c r="H191" s="262">
        <v>2</v>
      </c>
      <c r="I191" s="262"/>
      <c r="J191" s="262" t="s">
        <v>386</v>
      </c>
      <c r="K191" s="262" t="s">
        <v>387</v>
      </c>
      <c r="L191" s="263">
        <v>43511</v>
      </c>
      <c r="M191" s="262" t="s">
        <v>20</v>
      </c>
    </row>
    <row r="192" spans="1:13" x14ac:dyDescent="0.25">
      <c r="A192" s="260" t="s">
        <v>380</v>
      </c>
      <c r="B192" s="260" t="s">
        <v>381</v>
      </c>
      <c r="C192" s="260" t="s">
        <v>382</v>
      </c>
      <c r="D192" s="260" t="s">
        <v>26</v>
      </c>
      <c r="E192" s="260">
        <v>0</v>
      </c>
      <c r="F192" s="260"/>
      <c r="G192" s="260" t="s">
        <v>33</v>
      </c>
      <c r="H192" s="260">
        <v>2</v>
      </c>
      <c r="I192" s="260"/>
      <c r="J192" s="260" t="s">
        <v>388</v>
      </c>
      <c r="K192" s="260" t="s">
        <v>389</v>
      </c>
      <c r="L192" s="261">
        <v>43511</v>
      </c>
      <c r="M192" s="260" t="s">
        <v>20</v>
      </c>
    </row>
    <row r="193" spans="1:13" x14ac:dyDescent="0.25">
      <c r="A193" s="262" t="s">
        <v>380</v>
      </c>
      <c r="B193" s="262" t="s">
        <v>381</v>
      </c>
      <c r="C193" s="262" t="s">
        <v>382</v>
      </c>
      <c r="D193" s="262" t="s">
        <v>28</v>
      </c>
      <c r="E193" s="262">
        <v>0</v>
      </c>
      <c r="F193" s="262"/>
      <c r="G193" s="262" t="s">
        <v>33</v>
      </c>
      <c r="H193" s="262">
        <v>2</v>
      </c>
      <c r="I193" s="262"/>
      <c r="J193" s="262" t="s">
        <v>388</v>
      </c>
      <c r="K193" s="262" t="s">
        <v>390</v>
      </c>
      <c r="L193" s="263">
        <v>43511</v>
      </c>
      <c r="M193" s="262" t="s">
        <v>20</v>
      </c>
    </row>
    <row r="194" spans="1:13" x14ac:dyDescent="0.25">
      <c r="A194" s="260" t="s">
        <v>391</v>
      </c>
      <c r="B194" s="260" t="s">
        <v>392</v>
      </c>
      <c r="C194" s="260" t="s">
        <v>393</v>
      </c>
      <c r="D194" s="260" t="s">
        <v>16</v>
      </c>
      <c r="E194" s="260">
        <v>0</v>
      </c>
      <c r="F194" s="260"/>
      <c r="G194" s="260" t="s">
        <v>33</v>
      </c>
      <c r="H194" s="260">
        <v>2</v>
      </c>
      <c r="I194" s="260"/>
      <c r="J194" s="260" t="s">
        <v>394</v>
      </c>
      <c r="K194" s="260" t="s">
        <v>395</v>
      </c>
      <c r="L194" s="261">
        <v>43511</v>
      </c>
      <c r="M194" s="260" t="s">
        <v>20</v>
      </c>
    </row>
    <row r="195" spans="1:13" x14ac:dyDescent="0.25">
      <c r="A195" s="262" t="s">
        <v>391</v>
      </c>
      <c r="B195" s="262" t="s">
        <v>392</v>
      </c>
      <c r="C195" s="262" t="s">
        <v>393</v>
      </c>
      <c r="D195" s="262" t="s">
        <v>21</v>
      </c>
      <c r="E195" s="262">
        <v>0</v>
      </c>
      <c r="F195" s="262"/>
      <c r="G195" s="262" t="s">
        <v>33</v>
      </c>
      <c r="H195" s="262">
        <v>2</v>
      </c>
      <c r="I195" s="262"/>
      <c r="J195" s="262" t="s">
        <v>394</v>
      </c>
      <c r="K195" s="262" t="s">
        <v>396</v>
      </c>
      <c r="L195" s="263">
        <v>43511</v>
      </c>
      <c r="M195" s="262" t="s">
        <v>20</v>
      </c>
    </row>
    <row r="196" spans="1:13" x14ac:dyDescent="0.25">
      <c r="A196" s="260" t="s">
        <v>391</v>
      </c>
      <c r="B196" s="260" t="s">
        <v>392</v>
      </c>
      <c r="C196" s="260" t="s">
        <v>393</v>
      </c>
      <c r="D196" s="260" t="s">
        <v>24</v>
      </c>
      <c r="E196" s="260">
        <v>0</v>
      </c>
      <c r="F196" s="260"/>
      <c r="G196" s="260" t="s">
        <v>33</v>
      </c>
      <c r="H196" s="260">
        <v>2</v>
      </c>
      <c r="I196" s="260"/>
      <c r="J196" s="260" t="s">
        <v>397</v>
      </c>
      <c r="K196" s="260" t="s">
        <v>398</v>
      </c>
      <c r="L196" s="261">
        <v>43511</v>
      </c>
      <c r="M196" s="260" t="s">
        <v>20</v>
      </c>
    </row>
    <row r="197" spans="1:13" x14ac:dyDescent="0.25">
      <c r="A197" s="262" t="s">
        <v>391</v>
      </c>
      <c r="B197" s="262" t="s">
        <v>392</v>
      </c>
      <c r="C197" s="262" t="s">
        <v>393</v>
      </c>
      <c r="D197" s="262" t="s">
        <v>38</v>
      </c>
      <c r="E197" s="262" t="s">
        <v>17</v>
      </c>
      <c r="F197" s="262" t="s">
        <v>399</v>
      </c>
      <c r="G197" s="262" t="s">
        <v>33</v>
      </c>
      <c r="H197" s="262">
        <v>2</v>
      </c>
      <c r="I197" s="262" t="s">
        <v>400</v>
      </c>
      <c r="J197" s="262" t="s">
        <v>401</v>
      </c>
      <c r="K197" s="262" t="s">
        <v>402</v>
      </c>
      <c r="L197" s="263">
        <v>43511</v>
      </c>
      <c r="M197" s="262" t="s">
        <v>20</v>
      </c>
    </row>
    <row r="198" spans="1:13" x14ac:dyDescent="0.25">
      <c r="A198" s="260" t="s">
        <v>391</v>
      </c>
      <c r="B198" s="260" t="s">
        <v>392</v>
      </c>
      <c r="C198" s="260" t="s">
        <v>393</v>
      </c>
      <c r="D198" s="260" t="s">
        <v>40</v>
      </c>
      <c r="E198" s="260" t="s">
        <v>17</v>
      </c>
      <c r="F198" s="260" t="s">
        <v>399</v>
      </c>
      <c r="G198" s="260" t="s">
        <v>33</v>
      </c>
      <c r="H198" s="260">
        <v>2</v>
      </c>
      <c r="I198" s="260" t="s">
        <v>400</v>
      </c>
      <c r="J198" s="260" t="s">
        <v>403</v>
      </c>
      <c r="K198" s="260" t="s">
        <v>404</v>
      </c>
      <c r="L198" s="261">
        <v>43511</v>
      </c>
      <c r="M198" s="260" t="s">
        <v>20</v>
      </c>
    </row>
    <row r="199" spans="1:13" x14ac:dyDescent="0.25">
      <c r="A199" s="262" t="s">
        <v>391</v>
      </c>
      <c r="B199" s="262" t="s">
        <v>392</v>
      </c>
      <c r="C199" s="262" t="s">
        <v>393</v>
      </c>
      <c r="D199" s="262" t="s">
        <v>26</v>
      </c>
      <c r="E199" s="262">
        <v>0</v>
      </c>
      <c r="F199" s="262"/>
      <c r="G199" s="262" t="s">
        <v>33</v>
      </c>
      <c r="H199" s="262">
        <v>2</v>
      </c>
      <c r="I199" s="262"/>
      <c r="J199" s="262" t="s">
        <v>405</v>
      </c>
      <c r="K199" s="262" t="s">
        <v>406</v>
      </c>
      <c r="L199" s="263">
        <v>43511</v>
      </c>
      <c r="M199" s="262" t="s">
        <v>20</v>
      </c>
    </row>
    <row r="200" spans="1:13" x14ac:dyDescent="0.25">
      <c r="A200" s="260" t="s">
        <v>391</v>
      </c>
      <c r="B200" s="260" t="s">
        <v>392</v>
      </c>
      <c r="C200" s="260" t="s">
        <v>393</v>
      </c>
      <c r="D200" s="260" t="s">
        <v>28</v>
      </c>
      <c r="E200" s="260">
        <v>0</v>
      </c>
      <c r="F200" s="260"/>
      <c r="G200" s="260" t="s">
        <v>33</v>
      </c>
      <c r="H200" s="260">
        <v>2</v>
      </c>
      <c r="I200" s="260"/>
      <c r="J200" s="260"/>
      <c r="K200" s="260" t="s">
        <v>407</v>
      </c>
      <c r="L200" s="261">
        <v>43511</v>
      </c>
      <c r="M200" s="260" t="s">
        <v>20</v>
      </c>
    </row>
    <row r="201" spans="1:13" x14ac:dyDescent="0.25">
      <c r="A201" s="262" t="s">
        <v>408</v>
      </c>
      <c r="B201" s="262" t="s">
        <v>409</v>
      </c>
      <c r="C201" s="262" t="s">
        <v>410</v>
      </c>
      <c r="D201" s="262" t="s">
        <v>26</v>
      </c>
      <c r="E201" s="262" t="s">
        <v>17</v>
      </c>
      <c r="F201" s="262"/>
      <c r="G201" s="262" t="s">
        <v>33</v>
      </c>
      <c r="H201" s="262">
        <v>2</v>
      </c>
      <c r="I201" s="262"/>
      <c r="J201" s="262" t="s">
        <v>18</v>
      </c>
      <c r="K201" s="262" t="s">
        <v>411</v>
      </c>
      <c r="L201" s="263">
        <v>43511</v>
      </c>
      <c r="M201" s="262" t="s">
        <v>20</v>
      </c>
    </row>
    <row r="202" spans="1:13" x14ac:dyDescent="0.25">
      <c r="A202" s="260" t="s">
        <v>408</v>
      </c>
      <c r="B202" s="260" t="s">
        <v>409</v>
      </c>
      <c r="C202" s="260" t="s">
        <v>410</v>
      </c>
      <c r="D202" s="260" t="s">
        <v>28</v>
      </c>
      <c r="E202" s="260" t="s">
        <v>17</v>
      </c>
      <c r="F202" s="260"/>
      <c r="G202" s="260" t="s">
        <v>33</v>
      </c>
      <c r="H202" s="260">
        <v>2</v>
      </c>
      <c r="I202" s="260"/>
      <c r="J202" s="260" t="s">
        <v>18</v>
      </c>
      <c r="K202" s="260" t="s">
        <v>412</v>
      </c>
      <c r="L202" s="261">
        <v>43511</v>
      </c>
      <c r="M202" s="260" t="s">
        <v>20</v>
      </c>
    </row>
    <row r="203" spans="1:13" x14ac:dyDescent="0.25">
      <c r="A203" s="262" t="s">
        <v>413</v>
      </c>
      <c r="B203" s="262" t="s">
        <v>414</v>
      </c>
      <c r="C203" s="262" t="s">
        <v>415</v>
      </c>
      <c r="D203" s="262" t="s">
        <v>16</v>
      </c>
      <c r="E203" s="262" t="s">
        <v>17</v>
      </c>
      <c r="F203" s="262"/>
      <c r="G203" s="262" t="s">
        <v>33</v>
      </c>
      <c r="H203" s="262">
        <v>2</v>
      </c>
      <c r="I203" s="262"/>
      <c r="J203" s="262" t="s">
        <v>18</v>
      </c>
      <c r="K203" s="262" t="s">
        <v>416</v>
      </c>
      <c r="L203" s="263">
        <v>43511</v>
      </c>
      <c r="M203" s="262" t="s">
        <v>20</v>
      </c>
    </row>
    <row r="204" spans="1:13" x14ac:dyDescent="0.25">
      <c r="A204" s="260" t="s">
        <v>413</v>
      </c>
      <c r="B204" s="260" t="s">
        <v>414</v>
      </c>
      <c r="C204" s="260" t="s">
        <v>415</v>
      </c>
      <c r="D204" s="260" t="s">
        <v>21</v>
      </c>
      <c r="E204" s="260" t="s">
        <v>17</v>
      </c>
      <c r="F204" s="260"/>
      <c r="G204" s="260" t="s">
        <v>17</v>
      </c>
      <c r="H204" s="260" t="s">
        <v>17</v>
      </c>
      <c r="I204" s="260"/>
      <c r="J204" s="260" t="s">
        <v>18</v>
      </c>
      <c r="K204" s="260" t="s">
        <v>417</v>
      </c>
      <c r="L204" s="261">
        <v>43511</v>
      </c>
      <c r="M204" s="260" t="s">
        <v>20</v>
      </c>
    </row>
    <row r="205" spans="1:13" x14ac:dyDescent="0.25">
      <c r="A205" s="262" t="s">
        <v>413</v>
      </c>
      <c r="B205" s="262" t="s">
        <v>414</v>
      </c>
      <c r="C205" s="262" t="s">
        <v>415</v>
      </c>
      <c r="D205" s="262" t="s">
        <v>24</v>
      </c>
      <c r="E205" s="262" t="s">
        <v>17</v>
      </c>
      <c r="F205" s="262"/>
      <c r="G205" s="262" t="s">
        <v>33</v>
      </c>
      <c r="H205" s="262">
        <v>2</v>
      </c>
      <c r="I205" s="262"/>
      <c r="J205" s="262" t="s">
        <v>18</v>
      </c>
      <c r="K205" s="262" t="s">
        <v>418</v>
      </c>
      <c r="L205" s="263">
        <v>43511</v>
      </c>
      <c r="M205" s="262" t="s">
        <v>20</v>
      </c>
    </row>
    <row r="206" spans="1:13" x14ac:dyDescent="0.25">
      <c r="A206" s="260" t="s">
        <v>413</v>
      </c>
      <c r="B206" s="260" t="s">
        <v>414</v>
      </c>
      <c r="C206" s="260" t="s">
        <v>415</v>
      </c>
      <c r="D206" s="260" t="s">
        <v>38</v>
      </c>
      <c r="E206" s="260" t="s">
        <v>17</v>
      </c>
      <c r="F206" s="260"/>
      <c r="G206" s="260" t="s">
        <v>33</v>
      </c>
      <c r="H206" s="260">
        <v>2</v>
      </c>
      <c r="I206" s="260"/>
      <c r="J206" s="260" t="s">
        <v>18</v>
      </c>
      <c r="K206" s="260" t="s">
        <v>419</v>
      </c>
      <c r="L206" s="261">
        <v>43511</v>
      </c>
      <c r="M206" s="260" t="s">
        <v>20</v>
      </c>
    </row>
    <row r="207" spans="1:13" x14ac:dyDescent="0.25">
      <c r="A207" s="262" t="s">
        <v>413</v>
      </c>
      <c r="B207" s="262" t="s">
        <v>414</v>
      </c>
      <c r="C207" s="262" t="s">
        <v>415</v>
      </c>
      <c r="D207" s="262" t="s">
        <v>40</v>
      </c>
      <c r="E207" s="262" t="s">
        <v>17</v>
      </c>
      <c r="F207" s="262"/>
      <c r="G207" s="262" t="s">
        <v>33</v>
      </c>
      <c r="H207" s="262">
        <v>2</v>
      </c>
      <c r="I207" s="262"/>
      <c r="J207" s="262" t="s">
        <v>18</v>
      </c>
      <c r="K207" s="262" t="s">
        <v>420</v>
      </c>
      <c r="L207" s="263">
        <v>43511</v>
      </c>
      <c r="M207" s="262" t="s">
        <v>20</v>
      </c>
    </row>
    <row r="208" spans="1:13" x14ac:dyDescent="0.25">
      <c r="A208" s="260" t="s">
        <v>413</v>
      </c>
      <c r="B208" s="260" t="s">
        <v>414</v>
      </c>
      <c r="C208" s="260" t="s">
        <v>415</v>
      </c>
      <c r="D208" s="260" t="s">
        <v>26</v>
      </c>
      <c r="E208" s="260" t="s">
        <v>17</v>
      </c>
      <c r="F208" s="260"/>
      <c r="G208" s="260" t="s">
        <v>33</v>
      </c>
      <c r="H208" s="260">
        <v>2</v>
      </c>
      <c r="I208" s="260"/>
      <c r="J208" s="260"/>
      <c r="K208" s="260" t="s">
        <v>421</v>
      </c>
      <c r="L208" s="261">
        <v>43511</v>
      </c>
      <c r="M208" s="260" t="s">
        <v>20</v>
      </c>
    </row>
    <row r="209" spans="1:13" x14ac:dyDescent="0.25">
      <c r="A209" s="262" t="s">
        <v>413</v>
      </c>
      <c r="B209" s="262" t="s">
        <v>414</v>
      </c>
      <c r="C209" s="262" t="s">
        <v>415</v>
      </c>
      <c r="D209" s="262" t="s">
        <v>28</v>
      </c>
      <c r="E209" s="262" t="s">
        <v>17</v>
      </c>
      <c r="F209" s="262"/>
      <c r="G209" s="262" t="s">
        <v>33</v>
      </c>
      <c r="H209" s="262">
        <v>2</v>
      </c>
      <c r="I209" s="262"/>
      <c r="J209" s="262"/>
      <c r="K209" s="262" t="s">
        <v>422</v>
      </c>
      <c r="L209" s="263">
        <v>43511</v>
      </c>
      <c r="M209" s="262" t="s">
        <v>20</v>
      </c>
    </row>
    <row r="210" spans="1:13" x14ac:dyDescent="0.25">
      <c r="A210" s="260" t="s">
        <v>423</v>
      </c>
      <c r="B210" s="260" t="s">
        <v>424</v>
      </c>
      <c r="C210" s="260" t="s">
        <v>415</v>
      </c>
      <c r="D210" s="260" t="s">
        <v>16</v>
      </c>
      <c r="E210" s="260" t="s">
        <v>17</v>
      </c>
      <c r="F210" s="260"/>
      <c r="G210" s="260" t="s">
        <v>33</v>
      </c>
      <c r="H210" s="260">
        <v>2</v>
      </c>
      <c r="I210" s="260"/>
      <c r="J210" s="260" t="s">
        <v>239</v>
      </c>
      <c r="K210" s="260" t="s">
        <v>425</v>
      </c>
      <c r="L210" s="261">
        <v>43511</v>
      </c>
      <c r="M210" s="260" t="s">
        <v>20</v>
      </c>
    </row>
    <row r="211" spans="1:13" x14ac:dyDescent="0.25">
      <c r="A211" s="262" t="s">
        <v>423</v>
      </c>
      <c r="B211" s="262" t="s">
        <v>424</v>
      </c>
      <c r="C211" s="262" t="s">
        <v>415</v>
      </c>
      <c r="D211" s="262" t="s">
        <v>21</v>
      </c>
      <c r="E211" s="262">
        <v>0</v>
      </c>
      <c r="F211" s="262" t="s">
        <v>17</v>
      </c>
      <c r="G211" s="262" t="s">
        <v>33</v>
      </c>
      <c r="H211" s="262">
        <v>2</v>
      </c>
      <c r="I211" s="262" t="s">
        <v>426</v>
      </c>
      <c r="J211" s="262" t="s">
        <v>427</v>
      </c>
      <c r="K211" s="262" t="s">
        <v>428</v>
      </c>
      <c r="L211" s="263">
        <v>43511</v>
      </c>
      <c r="M211" s="262" t="s">
        <v>20</v>
      </c>
    </row>
    <row r="212" spans="1:13" x14ac:dyDescent="0.25">
      <c r="A212" s="260" t="s">
        <v>423</v>
      </c>
      <c r="B212" s="260" t="s">
        <v>424</v>
      </c>
      <c r="C212" s="260" t="s">
        <v>415</v>
      </c>
      <c r="D212" s="260" t="s">
        <v>24</v>
      </c>
      <c r="E212" s="260" t="s">
        <v>17</v>
      </c>
      <c r="F212" s="260"/>
      <c r="G212" s="260" t="s">
        <v>33</v>
      </c>
      <c r="H212" s="260">
        <v>2</v>
      </c>
      <c r="I212" s="260"/>
      <c r="J212" s="260" t="s">
        <v>239</v>
      </c>
      <c r="K212" s="260" t="s">
        <v>429</v>
      </c>
      <c r="L212" s="261">
        <v>43511</v>
      </c>
      <c r="M212" s="260" t="s">
        <v>20</v>
      </c>
    </row>
    <row r="213" spans="1:13" x14ac:dyDescent="0.25">
      <c r="A213" s="262" t="s">
        <v>423</v>
      </c>
      <c r="B213" s="262" t="s">
        <v>424</v>
      </c>
      <c r="C213" s="262" t="s">
        <v>415</v>
      </c>
      <c r="D213" s="262" t="s">
        <v>38</v>
      </c>
      <c r="E213" s="262" t="s">
        <v>17</v>
      </c>
      <c r="F213" s="262"/>
      <c r="G213" s="262" t="s">
        <v>33</v>
      </c>
      <c r="H213" s="262">
        <v>2</v>
      </c>
      <c r="I213" s="262" t="s">
        <v>430</v>
      </c>
      <c r="J213" s="262" t="s">
        <v>239</v>
      </c>
      <c r="K213" s="262" t="s">
        <v>431</v>
      </c>
      <c r="L213" s="263">
        <v>43511</v>
      </c>
      <c r="M213" s="262" t="s">
        <v>20</v>
      </c>
    </row>
    <row r="214" spans="1:13" x14ac:dyDescent="0.25">
      <c r="A214" s="260" t="s">
        <v>423</v>
      </c>
      <c r="B214" s="260" t="s">
        <v>424</v>
      </c>
      <c r="C214" s="260" t="s">
        <v>415</v>
      </c>
      <c r="D214" s="260" t="s">
        <v>40</v>
      </c>
      <c r="E214" s="260" t="s">
        <v>17</v>
      </c>
      <c r="F214" s="260"/>
      <c r="G214" s="260" t="s">
        <v>33</v>
      </c>
      <c r="H214" s="260">
        <v>2</v>
      </c>
      <c r="I214" s="260" t="s">
        <v>430</v>
      </c>
      <c r="J214" s="260" t="s">
        <v>239</v>
      </c>
      <c r="K214" s="260" t="s">
        <v>432</v>
      </c>
      <c r="L214" s="261">
        <v>43511</v>
      </c>
      <c r="M214" s="260" t="s">
        <v>20</v>
      </c>
    </row>
    <row r="215" spans="1:13" x14ac:dyDescent="0.25">
      <c r="A215" s="262" t="s">
        <v>423</v>
      </c>
      <c r="B215" s="262" t="s">
        <v>424</v>
      </c>
      <c r="C215" s="262" t="s">
        <v>415</v>
      </c>
      <c r="D215" s="262" t="s">
        <v>26</v>
      </c>
      <c r="E215" s="262" t="s">
        <v>17</v>
      </c>
      <c r="F215" s="262"/>
      <c r="G215" s="262" t="s">
        <v>33</v>
      </c>
      <c r="H215" s="262">
        <v>2</v>
      </c>
      <c r="I215" s="262" t="s">
        <v>430</v>
      </c>
      <c r="J215" s="262" t="s">
        <v>239</v>
      </c>
      <c r="K215" s="262" t="s">
        <v>433</v>
      </c>
      <c r="L215" s="263">
        <v>43511</v>
      </c>
      <c r="M215" s="262" t="s">
        <v>20</v>
      </c>
    </row>
    <row r="216" spans="1:13" x14ac:dyDescent="0.25">
      <c r="A216" s="260" t="s">
        <v>423</v>
      </c>
      <c r="B216" s="260" t="s">
        <v>424</v>
      </c>
      <c r="C216" s="260" t="s">
        <v>415</v>
      </c>
      <c r="D216" s="260" t="s">
        <v>28</v>
      </c>
      <c r="E216" s="260" t="s">
        <v>17</v>
      </c>
      <c r="F216" s="260"/>
      <c r="G216" s="260" t="s">
        <v>33</v>
      </c>
      <c r="H216" s="260">
        <v>2</v>
      </c>
      <c r="I216" s="260"/>
      <c r="J216" s="260" t="s">
        <v>239</v>
      </c>
      <c r="K216" s="260" t="s">
        <v>434</v>
      </c>
      <c r="L216" s="261">
        <v>43511</v>
      </c>
      <c r="M216" s="260" t="s">
        <v>20</v>
      </c>
    </row>
    <row r="217" spans="1:13" x14ac:dyDescent="0.25">
      <c r="A217" s="262" t="s">
        <v>435</v>
      </c>
      <c r="B217" s="262" t="s">
        <v>436</v>
      </c>
      <c r="C217" s="262" t="s">
        <v>415</v>
      </c>
      <c r="D217" s="262" t="s">
        <v>16</v>
      </c>
      <c r="E217" s="262" t="s">
        <v>17</v>
      </c>
      <c r="F217" s="262"/>
      <c r="G217" s="262" t="s">
        <v>33</v>
      </c>
      <c r="H217" s="262">
        <v>2</v>
      </c>
      <c r="I217" s="262"/>
      <c r="J217" s="262" t="s">
        <v>239</v>
      </c>
      <c r="K217" s="262" t="s">
        <v>437</v>
      </c>
      <c r="L217" s="263">
        <v>43511</v>
      </c>
      <c r="M217" s="262" t="s">
        <v>20</v>
      </c>
    </row>
    <row r="218" spans="1:13" x14ac:dyDescent="0.25">
      <c r="A218" s="260" t="s">
        <v>435</v>
      </c>
      <c r="B218" s="260" t="s">
        <v>436</v>
      </c>
      <c r="C218" s="260" t="s">
        <v>415</v>
      </c>
      <c r="D218" s="260" t="s">
        <v>21</v>
      </c>
      <c r="E218" s="260">
        <v>0</v>
      </c>
      <c r="F218" s="260" t="s">
        <v>17</v>
      </c>
      <c r="G218" s="260" t="s">
        <v>33</v>
      </c>
      <c r="H218" s="260">
        <v>2</v>
      </c>
      <c r="I218" s="260" t="s">
        <v>17</v>
      </c>
      <c r="J218" s="260" t="s">
        <v>438</v>
      </c>
      <c r="K218" s="260" t="s">
        <v>439</v>
      </c>
      <c r="L218" s="261">
        <v>43511</v>
      </c>
      <c r="M218" s="260" t="s">
        <v>20</v>
      </c>
    </row>
    <row r="219" spans="1:13" x14ac:dyDescent="0.25">
      <c r="A219" s="262" t="s">
        <v>435</v>
      </c>
      <c r="B219" s="262" t="s">
        <v>436</v>
      </c>
      <c r="C219" s="262" t="s">
        <v>415</v>
      </c>
      <c r="D219" s="262" t="s">
        <v>24</v>
      </c>
      <c r="E219" s="262" t="s">
        <v>17</v>
      </c>
      <c r="F219" s="262"/>
      <c r="G219" s="262" t="s">
        <v>33</v>
      </c>
      <c r="H219" s="262">
        <v>2</v>
      </c>
      <c r="I219" s="262"/>
      <c r="J219" s="262" t="s">
        <v>239</v>
      </c>
      <c r="K219" s="262" t="s">
        <v>440</v>
      </c>
      <c r="L219" s="263">
        <v>43511</v>
      </c>
      <c r="M219" s="262" t="s">
        <v>20</v>
      </c>
    </row>
    <row r="220" spans="1:13" x14ac:dyDescent="0.25">
      <c r="A220" s="260" t="s">
        <v>435</v>
      </c>
      <c r="B220" s="260" t="s">
        <v>436</v>
      </c>
      <c r="C220" s="260" t="s">
        <v>415</v>
      </c>
      <c r="D220" s="260" t="s">
        <v>38</v>
      </c>
      <c r="E220" s="260" t="s">
        <v>17</v>
      </c>
      <c r="F220" s="260"/>
      <c r="G220" s="260" t="s">
        <v>33</v>
      </c>
      <c r="H220" s="260">
        <v>2</v>
      </c>
      <c r="I220" s="260"/>
      <c r="J220" s="260" t="s">
        <v>239</v>
      </c>
      <c r="K220" s="260" t="s">
        <v>441</v>
      </c>
      <c r="L220" s="261">
        <v>43511</v>
      </c>
      <c r="M220" s="260" t="s">
        <v>20</v>
      </c>
    </row>
    <row r="221" spans="1:13" x14ac:dyDescent="0.25">
      <c r="A221" s="262" t="s">
        <v>435</v>
      </c>
      <c r="B221" s="262" t="s">
        <v>436</v>
      </c>
      <c r="C221" s="262" t="s">
        <v>415</v>
      </c>
      <c r="D221" s="262" t="s">
        <v>40</v>
      </c>
      <c r="E221" s="262" t="s">
        <v>17</v>
      </c>
      <c r="F221" s="262"/>
      <c r="G221" s="262" t="s">
        <v>33</v>
      </c>
      <c r="H221" s="262">
        <v>2</v>
      </c>
      <c r="I221" s="262"/>
      <c r="J221" s="262" t="s">
        <v>239</v>
      </c>
      <c r="K221" s="262" t="s">
        <v>442</v>
      </c>
      <c r="L221" s="263">
        <v>43511</v>
      </c>
      <c r="M221" s="262" t="s">
        <v>20</v>
      </c>
    </row>
    <row r="222" spans="1:13" x14ac:dyDescent="0.25">
      <c r="A222" s="260" t="s">
        <v>435</v>
      </c>
      <c r="B222" s="260" t="s">
        <v>436</v>
      </c>
      <c r="C222" s="260" t="s">
        <v>415</v>
      </c>
      <c r="D222" s="260" t="s">
        <v>26</v>
      </c>
      <c r="E222" s="260" t="s">
        <v>17</v>
      </c>
      <c r="F222" s="260"/>
      <c r="G222" s="260" t="s">
        <v>33</v>
      </c>
      <c r="H222" s="260">
        <v>2</v>
      </c>
      <c r="I222" s="260"/>
      <c r="J222" s="260" t="s">
        <v>239</v>
      </c>
      <c r="K222" s="260" t="s">
        <v>443</v>
      </c>
      <c r="L222" s="261">
        <v>43511</v>
      </c>
      <c r="M222" s="260" t="s">
        <v>20</v>
      </c>
    </row>
    <row r="223" spans="1:13" x14ac:dyDescent="0.25">
      <c r="A223" s="262" t="s">
        <v>435</v>
      </c>
      <c r="B223" s="262" t="s">
        <v>436</v>
      </c>
      <c r="C223" s="262" t="s">
        <v>415</v>
      </c>
      <c r="D223" s="262" t="s">
        <v>28</v>
      </c>
      <c r="E223" s="262" t="s">
        <v>17</v>
      </c>
      <c r="F223" s="262"/>
      <c r="G223" s="262" t="s">
        <v>33</v>
      </c>
      <c r="H223" s="262">
        <v>2</v>
      </c>
      <c r="I223" s="262"/>
      <c r="J223" s="262" t="s">
        <v>239</v>
      </c>
      <c r="K223" s="262" t="s">
        <v>444</v>
      </c>
      <c r="L223" s="263">
        <v>43511</v>
      </c>
      <c r="M223" s="262" t="s">
        <v>20</v>
      </c>
    </row>
    <row r="224" spans="1:13" x14ac:dyDescent="0.25">
      <c r="A224" s="260" t="s">
        <v>445</v>
      </c>
      <c r="B224" s="260" t="s">
        <v>446</v>
      </c>
      <c r="C224" s="260" t="s">
        <v>447</v>
      </c>
      <c r="D224" s="260" t="s">
        <v>16</v>
      </c>
      <c r="E224" s="260">
        <v>0</v>
      </c>
      <c r="F224" s="260"/>
      <c r="G224" s="260" t="s">
        <v>33</v>
      </c>
      <c r="H224" s="260">
        <v>2</v>
      </c>
      <c r="I224" s="260"/>
      <c r="J224" s="260"/>
      <c r="K224" s="260" t="s">
        <v>448</v>
      </c>
      <c r="L224" s="261">
        <v>43511</v>
      </c>
      <c r="M224" s="260" t="s">
        <v>20</v>
      </c>
    </row>
    <row r="225" spans="1:13" x14ac:dyDescent="0.25">
      <c r="A225" s="262" t="s">
        <v>445</v>
      </c>
      <c r="B225" s="262" t="s">
        <v>446</v>
      </c>
      <c r="C225" s="262" t="s">
        <v>447</v>
      </c>
      <c r="D225" s="262" t="s">
        <v>21</v>
      </c>
      <c r="E225" s="262">
        <v>0</v>
      </c>
      <c r="F225" s="262" t="s">
        <v>17</v>
      </c>
      <c r="G225" s="262" t="s">
        <v>33</v>
      </c>
      <c r="H225" s="262">
        <v>2</v>
      </c>
      <c r="I225" s="262" t="s">
        <v>17</v>
      </c>
      <c r="J225" s="262" t="s">
        <v>17</v>
      </c>
      <c r="K225" s="262" t="s">
        <v>449</v>
      </c>
      <c r="L225" s="263">
        <v>43511</v>
      </c>
      <c r="M225" s="262" t="s">
        <v>20</v>
      </c>
    </row>
    <row r="226" spans="1:13" x14ac:dyDescent="0.25">
      <c r="A226" s="260" t="s">
        <v>445</v>
      </c>
      <c r="B226" s="260" t="s">
        <v>446</v>
      </c>
      <c r="C226" s="260" t="s">
        <v>447</v>
      </c>
      <c r="D226" s="260" t="s">
        <v>24</v>
      </c>
      <c r="E226" s="260" t="s">
        <v>17</v>
      </c>
      <c r="F226" s="260"/>
      <c r="G226" s="260" t="s">
        <v>33</v>
      </c>
      <c r="H226" s="260">
        <v>2</v>
      </c>
      <c r="I226" s="260"/>
      <c r="J226" s="260"/>
      <c r="K226" s="260" t="s">
        <v>450</v>
      </c>
      <c r="L226" s="261">
        <v>43511</v>
      </c>
      <c r="M226" s="260" t="s">
        <v>20</v>
      </c>
    </row>
    <row r="227" spans="1:13" x14ac:dyDescent="0.25">
      <c r="A227" s="262" t="s">
        <v>445</v>
      </c>
      <c r="B227" s="262" t="s">
        <v>446</v>
      </c>
      <c r="C227" s="262" t="s">
        <v>447</v>
      </c>
      <c r="D227" s="262" t="s">
        <v>38</v>
      </c>
      <c r="E227" s="262" t="s">
        <v>17</v>
      </c>
      <c r="F227" s="262"/>
      <c r="G227" s="262" t="s">
        <v>33</v>
      </c>
      <c r="H227" s="262">
        <v>2</v>
      </c>
      <c r="I227" s="262"/>
      <c r="J227" s="262"/>
      <c r="K227" s="262" t="s">
        <v>451</v>
      </c>
      <c r="L227" s="263">
        <v>43511</v>
      </c>
      <c r="M227" s="262" t="s">
        <v>20</v>
      </c>
    </row>
    <row r="228" spans="1:13" x14ac:dyDescent="0.25">
      <c r="A228" s="260" t="s">
        <v>445</v>
      </c>
      <c r="B228" s="260" t="s">
        <v>446</v>
      </c>
      <c r="C228" s="260" t="s">
        <v>447</v>
      </c>
      <c r="D228" s="260" t="s">
        <v>40</v>
      </c>
      <c r="E228" s="260" t="s">
        <v>17</v>
      </c>
      <c r="F228" s="260"/>
      <c r="G228" s="260" t="s">
        <v>33</v>
      </c>
      <c r="H228" s="260">
        <v>2</v>
      </c>
      <c r="I228" s="260"/>
      <c r="J228" s="260"/>
      <c r="K228" s="260" t="s">
        <v>452</v>
      </c>
      <c r="L228" s="261">
        <v>43511</v>
      </c>
      <c r="M228" s="260" t="s">
        <v>20</v>
      </c>
    </row>
    <row r="229" spans="1:13" x14ac:dyDescent="0.25">
      <c r="A229" s="262" t="s">
        <v>445</v>
      </c>
      <c r="B229" s="262" t="s">
        <v>446</v>
      </c>
      <c r="C229" s="262" t="s">
        <v>447</v>
      </c>
      <c r="D229" s="262" t="s">
        <v>26</v>
      </c>
      <c r="E229" s="262" t="s">
        <v>17</v>
      </c>
      <c r="F229" s="262"/>
      <c r="G229" s="262" t="s">
        <v>33</v>
      </c>
      <c r="H229" s="262">
        <v>2</v>
      </c>
      <c r="I229" s="262"/>
      <c r="J229" s="262"/>
      <c r="K229" s="262" t="s">
        <v>453</v>
      </c>
      <c r="L229" s="263">
        <v>43511</v>
      </c>
      <c r="M229" s="262" t="s">
        <v>20</v>
      </c>
    </row>
    <row r="230" spans="1:13" x14ac:dyDescent="0.25">
      <c r="A230" s="260" t="s">
        <v>445</v>
      </c>
      <c r="B230" s="260" t="s">
        <v>446</v>
      </c>
      <c r="C230" s="260" t="s">
        <v>447</v>
      </c>
      <c r="D230" s="260" t="s">
        <v>28</v>
      </c>
      <c r="E230" s="260" t="s">
        <v>17</v>
      </c>
      <c r="F230" s="260"/>
      <c r="G230" s="260" t="s">
        <v>33</v>
      </c>
      <c r="H230" s="260">
        <v>2</v>
      </c>
      <c r="I230" s="260"/>
      <c r="J230" s="260"/>
      <c r="K230" s="260" t="s">
        <v>454</v>
      </c>
      <c r="L230" s="261">
        <v>43511</v>
      </c>
      <c r="M230" s="260" t="s">
        <v>20</v>
      </c>
    </row>
    <row r="231" spans="1:13" x14ac:dyDescent="0.25">
      <c r="A231" s="262" t="s">
        <v>455</v>
      </c>
      <c r="B231" s="262" t="s">
        <v>456</v>
      </c>
      <c r="C231" s="262" t="s">
        <v>457</v>
      </c>
      <c r="D231" s="262" t="s">
        <v>16</v>
      </c>
      <c r="E231" s="262" t="s">
        <v>17</v>
      </c>
      <c r="F231" s="262"/>
      <c r="G231" s="262" t="s">
        <v>33</v>
      </c>
      <c r="H231" s="262">
        <v>2</v>
      </c>
      <c r="I231" s="262"/>
      <c r="J231" s="262" t="s">
        <v>458</v>
      </c>
      <c r="K231" s="262" t="s">
        <v>459</v>
      </c>
      <c r="L231" s="263">
        <v>43511</v>
      </c>
      <c r="M231" s="262" t="s">
        <v>20</v>
      </c>
    </row>
    <row r="232" spans="1:13" x14ac:dyDescent="0.25">
      <c r="A232" s="260" t="s">
        <v>455</v>
      </c>
      <c r="B232" s="260" t="s">
        <v>456</v>
      </c>
      <c r="C232" s="260" t="s">
        <v>457</v>
      </c>
      <c r="D232" s="260" t="s">
        <v>21</v>
      </c>
      <c r="E232" s="260" t="s">
        <v>17</v>
      </c>
      <c r="F232" s="260"/>
      <c r="G232" s="260" t="s">
        <v>17</v>
      </c>
      <c r="H232" s="260" t="s">
        <v>17</v>
      </c>
      <c r="I232" s="260"/>
      <c r="J232" s="260" t="s">
        <v>460</v>
      </c>
      <c r="K232" s="260" t="s">
        <v>461</v>
      </c>
      <c r="L232" s="261">
        <v>43511</v>
      </c>
      <c r="M232" s="260" t="s">
        <v>20</v>
      </c>
    </row>
    <row r="233" spans="1:13" x14ac:dyDescent="0.25">
      <c r="A233" s="262" t="s">
        <v>455</v>
      </c>
      <c r="B233" s="262" t="s">
        <v>456</v>
      </c>
      <c r="C233" s="262" t="s">
        <v>457</v>
      </c>
      <c r="D233" s="262" t="s">
        <v>47</v>
      </c>
      <c r="E233" s="262">
        <v>4</v>
      </c>
      <c r="F233" s="262"/>
      <c r="G233" s="262" t="s">
        <v>33</v>
      </c>
      <c r="H233" s="262">
        <v>2</v>
      </c>
      <c r="I233" s="262"/>
      <c r="J233" s="262" t="s">
        <v>462</v>
      </c>
      <c r="K233" s="262" t="s">
        <v>463</v>
      </c>
      <c r="L233" s="263">
        <v>43511</v>
      </c>
      <c r="M233" s="262" t="s">
        <v>20</v>
      </c>
    </row>
    <row r="234" spans="1:13" x14ac:dyDescent="0.25">
      <c r="A234" s="260" t="s">
        <v>455</v>
      </c>
      <c r="B234" s="260" t="s">
        <v>456</v>
      </c>
      <c r="C234" s="260" t="s">
        <v>457</v>
      </c>
      <c r="D234" s="260" t="s">
        <v>24</v>
      </c>
      <c r="E234" s="260" t="s">
        <v>17</v>
      </c>
      <c r="F234" s="260"/>
      <c r="G234" s="260" t="s">
        <v>33</v>
      </c>
      <c r="H234" s="260">
        <v>2</v>
      </c>
      <c r="I234" s="260"/>
      <c r="J234" s="260" t="s">
        <v>460</v>
      </c>
      <c r="K234" s="260" t="s">
        <v>464</v>
      </c>
      <c r="L234" s="261">
        <v>43511</v>
      </c>
      <c r="M234" s="260" t="s">
        <v>20</v>
      </c>
    </row>
    <row r="235" spans="1:13" x14ac:dyDescent="0.25">
      <c r="A235" s="262" t="s">
        <v>455</v>
      </c>
      <c r="B235" s="262" t="s">
        <v>456</v>
      </c>
      <c r="C235" s="262" t="s">
        <v>457</v>
      </c>
      <c r="D235" s="262" t="s">
        <v>38</v>
      </c>
      <c r="E235" s="262" t="s">
        <v>17</v>
      </c>
      <c r="F235" s="262"/>
      <c r="G235" s="262" t="s">
        <v>33</v>
      </c>
      <c r="H235" s="262">
        <v>2</v>
      </c>
      <c r="I235" s="262"/>
      <c r="J235" s="262" t="s">
        <v>460</v>
      </c>
      <c r="K235" s="262" t="s">
        <v>465</v>
      </c>
      <c r="L235" s="263">
        <v>43511</v>
      </c>
      <c r="M235" s="262" t="s">
        <v>20</v>
      </c>
    </row>
    <row r="236" spans="1:13" x14ac:dyDescent="0.25">
      <c r="A236" s="260" t="s">
        <v>455</v>
      </c>
      <c r="B236" s="260" t="s">
        <v>456</v>
      </c>
      <c r="C236" s="260" t="s">
        <v>457</v>
      </c>
      <c r="D236" s="260" t="s">
        <v>40</v>
      </c>
      <c r="E236" s="260" t="s">
        <v>17</v>
      </c>
      <c r="F236" s="260"/>
      <c r="G236" s="260" t="s">
        <v>33</v>
      </c>
      <c r="H236" s="260">
        <v>2</v>
      </c>
      <c r="I236" s="260"/>
      <c r="J236" s="260" t="s">
        <v>460</v>
      </c>
      <c r="K236" s="260" t="s">
        <v>466</v>
      </c>
      <c r="L236" s="261">
        <v>43511</v>
      </c>
      <c r="M236" s="260" t="s">
        <v>20</v>
      </c>
    </row>
    <row r="237" spans="1:13" x14ac:dyDescent="0.25">
      <c r="A237" s="262" t="s">
        <v>455</v>
      </c>
      <c r="B237" s="262" t="s">
        <v>456</v>
      </c>
      <c r="C237" s="262" t="s">
        <v>457</v>
      </c>
      <c r="D237" s="262" t="s">
        <v>26</v>
      </c>
      <c r="E237" s="262" t="s">
        <v>17</v>
      </c>
      <c r="F237" s="262"/>
      <c r="G237" s="262" t="s">
        <v>33</v>
      </c>
      <c r="H237" s="262">
        <v>2</v>
      </c>
      <c r="I237" s="262"/>
      <c r="J237" s="262" t="s">
        <v>460</v>
      </c>
      <c r="K237" s="262" t="s">
        <v>467</v>
      </c>
      <c r="L237" s="263">
        <v>43511</v>
      </c>
      <c r="M237" s="262" t="s">
        <v>20</v>
      </c>
    </row>
    <row r="238" spans="1:13" x14ac:dyDescent="0.25">
      <c r="A238" s="260" t="s">
        <v>455</v>
      </c>
      <c r="B238" s="260" t="s">
        <v>456</v>
      </c>
      <c r="C238" s="260" t="s">
        <v>457</v>
      </c>
      <c r="D238" s="260" t="s">
        <v>28</v>
      </c>
      <c r="E238" s="260" t="s">
        <v>17</v>
      </c>
      <c r="F238" s="260"/>
      <c r="G238" s="260" t="s">
        <v>33</v>
      </c>
      <c r="H238" s="260">
        <v>2</v>
      </c>
      <c r="I238" s="260"/>
      <c r="J238" s="260" t="s">
        <v>460</v>
      </c>
      <c r="K238" s="260" t="s">
        <v>468</v>
      </c>
      <c r="L238" s="261">
        <v>43511</v>
      </c>
      <c r="M238" s="260" t="s">
        <v>20</v>
      </c>
    </row>
    <row r="239" spans="1:13" x14ac:dyDescent="0.25">
      <c r="A239" s="262" t="s">
        <v>469</v>
      </c>
      <c r="B239" s="262" t="s">
        <v>470</v>
      </c>
      <c r="C239" s="262" t="s">
        <v>457</v>
      </c>
      <c r="D239" s="262" t="s">
        <v>16</v>
      </c>
      <c r="E239" s="262">
        <v>0</v>
      </c>
      <c r="F239" s="262"/>
      <c r="G239" s="262" t="s">
        <v>33</v>
      </c>
      <c r="H239" s="262">
        <v>2</v>
      </c>
      <c r="I239" s="262"/>
      <c r="J239" s="262" t="s">
        <v>471</v>
      </c>
      <c r="K239" s="262" t="s">
        <v>472</v>
      </c>
      <c r="L239" s="263">
        <v>43511</v>
      </c>
      <c r="M239" s="262" t="s">
        <v>20</v>
      </c>
    </row>
    <row r="240" spans="1:13" x14ac:dyDescent="0.25">
      <c r="A240" s="260" t="s">
        <v>469</v>
      </c>
      <c r="B240" s="260" t="s">
        <v>470</v>
      </c>
      <c r="C240" s="260" t="s">
        <v>457</v>
      </c>
      <c r="D240" s="260" t="s">
        <v>21</v>
      </c>
      <c r="E240" s="260">
        <v>0</v>
      </c>
      <c r="F240" s="260"/>
      <c r="G240" s="260" t="s">
        <v>33</v>
      </c>
      <c r="H240" s="260">
        <v>2</v>
      </c>
      <c r="I240" s="260"/>
      <c r="J240" s="260" t="s">
        <v>473</v>
      </c>
      <c r="K240" s="260" t="s">
        <v>474</v>
      </c>
      <c r="L240" s="261">
        <v>43511</v>
      </c>
      <c r="M240" s="260" t="s">
        <v>20</v>
      </c>
    </row>
    <row r="241" spans="1:13" x14ac:dyDescent="0.25">
      <c r="A241" s="262" t="s">
        <v>469</v>
      </c>
      <c r="B241" s="262" t="s">
        <v>470</v>
      </c>
      <c r="C241" s="262" t="s">
        <v>457</v>
      </c>
      <c r="D241" s="262" t="s">
        <v>47</v>
      </c>
      <c r="E241" s="262">
        <v>2</v>
      </c>
      <c r="F241" s="262"/>
      <c r="G241" s="262" t="s">
        <v>33</v>
      </c>
      <c r="H241" s="262">
        <v>2</v>
      </c>
      <c r="I241" s="262"/>
      <c r="J241" s="262" t="s">
        <v>475</v>
      </c>
      <c r="K241" s="262" t="s">
        <v>476</v>
      </c>
      <c r="L241" s="263">
        <v>43511</v>
      </c>
      <c r="M241" s="262" t="s">
        <v>20</v>
      </c>
    </row>
    <row r="242" spans="1:13" x14ac:dyDescent="0.25">
      <c r="A242" s="260" t="s">
        <v>469</v>
      </c>
      <c r="B242" s="260" t="s">
        <v>470</v>
      </c>
      <c r="C242" s="260" t="s">
        <v>457</v>
      </c>
      <c r="D242" s="260" t="s">
        <v>24</v>
      </c>
      <c r="E242" s="260" t="s">
        <v>17</v>
      </c>
      <c r="F242" s="260"/>
      <c r="G242" s="260" t="s">
        <v>33</v>
      </c>
      <c r="H242" s="260">
        <v>2</v>
      </c>
      <c r="I242" s="260"/>
      <c r="J242" s="260" t="s">
        <v>477</v>
      </c>
      <c r="K242" s="260" t="s">
        <v>478</v>
      </c>
      <c r="L242" s="261">
        <v>43511</v>
      </c>
      <c r="M242" s="260" t="s">
        <v>20</v>
      </c>
    </row>
    <row r="243" spans="1:13" x14ac:dyDescent="0.25">
      <c r="A243" s="262" t="s">
        <v>469</v>
      </c>
      <c r="B243" s="262" t="s">
        <v>470</v>
      </c>
      <c r="C243" s="262" t="s">
        <v>457</v>
      </c>
      <c r="D243" s="262" t="s">
        <v>38</v>
      </c>
      <c r="E243" s="262" t="s">
        <v>17</v>
      </c>
      <c r="F243" s="262"/>
      <c r="G243" s="262" t="s">
        <v>33</v>
      </c>
      <c r="H243" s="262">
        <v>2</v>
      </c>
      <c r="I243" s="262"/>
      <c r="J243" s="262" t="s">
        <v>479</v>
      </c>
      <c r="K243" s="262" t="s">
        <v>480</v>
      </c>
      <c r="L243" s="263">
        <v>43511</v>
      </c>
      <c r="M243" s="262" t="s">
        <v>20</v>
      </c>
    </row>
    <row r="244" spans="1:13" x14ac:dyDescent="0.25">
      <c r="A244" s="260" t="s">
        <v>469</v>
      </c>
      <c r="B244" s="260" t="s">
        <v>470</v>
      </c>
      <c r="C244" s="260" t="s">
        <v>457</v>
      </c>
      <c r="D244" s="260" t="s">
        <v>40</v>
      </c>
      <c r="E244" s="260" t="s">
        <v>17</v>
      </c>
      <c r="F244" s="260"/>
      <c r="G244" s="260" t="s">
        <v>33</v>
      </c>
      <c r="H244" s="260">
        <v>2</v>
      </c>
      <c r="I244" s="260"/>
      <c r="J244" s="260" t="s">
        <v>481</v>
      </c>
      <c r="K244" s="260" t="s">
        <v>482</v>
      </c>
      <c r="L244" s="261">
        <v>43511</v>
      </c>
      <c r="M244" s="260" t="s">
        <v>20</v>
      </c>
    </row>
    <row r="245" spans="1:13" x14ac:dyDescent="0.25">
      <c r="A245" s="262" t="s">
        <v>469</v>
      </c>
      <c r="B245" s="262" t="s">
        <v>470</v>
      </c>
      <c r="C245" s="262" t="s">
        <v>457</v>
      </c>
      <c r="D245" s="262" t="s">
        <v>26</v>
      </c>
      <c r="E245" s="262" t="s">
        <v>17</v>
      </c>
      <c r="F245" s="262"/>
      <c r="G245" s="262" t="s">
        <v>33</v>
      </c>
      <c r="H245" s="262">
        <v>2</v>
      </c>
      <c r="I245" s="262"/>
      <c r="J245" s="262" t="s">
        <v>483</v>
      </c>
      <c r="K245" s="262" t="s">
        <v>484</v>
      </c>
      <c r="L245" s="263">
        <v>43511</v>
      </c>
      <c r="M245" s="262" t="s">
        <v>20</v>
      </c>
    </row>
    <row r="246" spans="1:13" x14ac:dyDescent="0.25">
      <c r="A246" s="260" t="s">
        <v>469</v>
      </c>
      <c r="B246" s="260" t="s">
        <v>470</v>
      </c>
      <c r="C246" s="260" t="s">
        <v>457</v>
      </c>
      <c r="D246" s="260" t="s">
        <v>28</v>
      </c>
      <c r="E246" s="260" t="s">
        <v>17</v>
      </c>
      <c r="F246" s="260"/>
      <c r="G246" s="260" t="s">
        <v>33</v>
      </c>
      <c r="H246" s="260">
        <v>2</v>
      </c>
      <c r="I246" s="260"/>
      <c r="J246" s="260" t="s">
        <v>483</v>
      </c>
      <c r="K246" s="260" t="s">
        <v>485</v>
      </c>
      <c r="L246" s="261">
        <v>43511</v>
      </c>
      <c r="M246" s="260" t="s">
        <v>20</v>
      </c>
    </row>
    <row r="247" spans="1:13" x14ac:dyDescent="0.25">
      <c r="A247" s="262" t="s">
        <v>486</v>
      </c>
      <c r="B247" s="262" t="s">
        <v>487</v>
      </c>
      <c r="C247" s="262" t="s">
        <v>457</v>
      </c>
      <c r="D247" s="262" t="s">
        <v>16</v>
      </c>
      <c r="E247" s="262">
        <v>0</v>
      </c>
      <c r="F247" s="262"/>
      <c r="G247" s="262" t="s">
        <v>33</v>
      </c>
      <c r="H247" s="262">
        <v>2</v>
      </c>
      <c r="I247" s="262"/>
      <c r="J247" s="262"/>
      <c r="K247" s="262" t="s">
        <v>488</v>
      </c>
      <c r="L247" s="263">
        <v>43511</v>
      </c>
      <c r="M247" s="262" t="s">
        <v>20</v>
      </c>
    </row>
    <row r="248" spans="1:13" x14ac:dyDescent="0.25">
      <c r="A248" s="260" t="s">
        <v>486</v>
      </c>
      <c r="B248" s="260" t="s">
        <v>487</v>
      </c>
      <c r="C248" s="260" t="s">
        <v>457</v>
      </c>
      <c r="D248" s="260" t="s">
        <v>21</v>
      </c>
      <c r="E248" s="260">
        <v>0</v>
      </c>
      <c r="F248" s="260"/>
      <c r="G248" s="260" t="s">
        <v>33</v>
      </c>
      <c r="H248" s="260">
        <v>2</v>
      </c>
      <c r="I248" s="260"/>
      <c r="J248" s="260"/>
      <c r="K248" s="260" t="s">
        <v>489</v>
      </c>
      <c r="L248" s="261">
        <v>43511</v>
      </c>
      <c r="M248" s="260" t="s">
        <v>20</v>
      </c>
    </row>
    <row r="249" spans="1:13" x14ac:dyDescent="0.25">
      <c r="A249" s="262" t="s">
        <v>486</v>
      </c>
      <c r="B249" s="262" t="s">
        <v>487</v>
      </c>
      <c r="C249" s="262" t="s">
        <v>457</v>
      </c>
      <c r="D249" s="262" t="s">
        <v>47</v>
      </c>
      <c r="E249" s="262">
        <v>2</v>
      </c>
      <c r="F249" s="262"/>
      <c r="G249" s="262" t="s">
        <v>33</v>
      </c>
      <c r="H249" s="262">
        <v>2</v>
      </c>
      <c r="I249" s="262"/>
      <c r="J249" s="262" t="s">
        <v>490</v>
      </c>
      <c r="K249" s="262" t="s">
        <v>491</v>
      </c>
      <c r="L249" s="263">
        <v>43511</v>
      </c>
      <c r="M249" s="262" t="s">
        <v>20</v>
      </c>
    </row>
    <row r="250" spans="1:13" x14ac:dyDescent="0.25">
      <c r="A250" s="260" t="s">
        <v>486</v>
      </c>
      <c r="B250" s="260" t="s">
        <v>487</v>
      </c>
      <c r="C250" s="260" t="s">
        <v>457</v>
      </c>
      <c r="D250" s="260" t="s">
        <v>24</v>
      </c>
      <c r="E250" s="260" t="s">
        <v>17</v>
      </c>
      <c r="F250" s="260"/>
      <c r="G250" s="260" t="s">
        <v>33</v>
      </c>
      <c r="H250" s="260">
        <v>2</v>
      </c>
      <c r="I250" s="260"/>
      <c r="J250" s="260"/>
      <c r="K250" s="260" t="s">
        <v>492</v>
      </c>
      <c r="L250" s="261">
        <v>43511</v>
      </c>
      <c r="M250" s="260" t="s">
        <v>20</v>
      </c>
    </row>
    <row r="251" spans="1:13" x14ac:dyDescent="0.25">
      <c r="A251" s="262" t="s">
        <v>486</v>
      </c>
      <c r="B251" s="262" t="s">
        <v>487</v>
      </c>
      <c r="C251" s="262" t="s">
        <v>457</v>
      </c>
      <c r="D251" s="262" t="s">
        <v>38</v>
      </c>
      <c r="E251" s="262" t="s">
        <v>17</v>
      </c>
      <c r="F251" s="262"/>
      <c r="G251" s="262" t="s">
        <v>33</v>
      </c>
      <c r="H251" s="262">
        <v>2</v>
      </c>
      <c r="I251" s="262"/>
      <c r="J251" s="262"/>
      <c r="K251" s="262" t="s">
        <v>493</v>
      </c>
      <c r="L251" s="263">
        <v>43511</v>
      </c>
      <c r="M251" s="262" t="s">
        <v>20</v>
      </c>
    </row>
    <row r="252" spans="1:13" x14ac:dyDescent="0.25">
      <c r="A252" s="260" t="s">
        <v>486</v>
      </c>
      <c r="B252" s="260" t="s">
        <v>487</v>
      </c>
      <c r="C252" s="260" t="s">
        <v>457</v>
      </c>
      <c r="D252" s="260" t="s">
        <v>40</v>
      </c>
      <c r="E252" s="260" t="s">
        <v>17</v>
      </c>
      <c r="F252" s="260"/>
      <c r="G252" s="260" t="s">
        <v>33</v>
      </c>
      <c r="H252" s="260">
        <v>2</v>
      </c>
      <c r="I252" s="260"/>
      <c r="J252" s="260"/>
      <c r="K252" s="260" t="s">
        <v>494</v>
      </c>
      <c r="L252" s="261">
        <v>43511</v>
      </c>
      <c r="M252" s="260" t="s">
        <v>20</v>
      </c>
    </row>
    <row r="253" spans="1:13" x14ac:dyDescent="0.25">
      <c r="A253" s="262" t="s">
        <v>486</v>
      </c>
      <c r="B253" s="262" t="s">
        <v>487</v>
      </c>
      <c r="C253" s="262" t="s">
        <v>457</v>
      </c>
      <c r="D253" s="262" t="s">
        <v>26</v>
      </c>
      <c r="E253" s="262" t="s">
        <v>17</v>
      </c>
      <c r="F253" s="262"/>
      <c r="G253" s="262" t="s">
        <v>33</v>
      </c>
      <c r="H253" s="262">
        <v>2</v>
      </c>
      <c r="I253" s="262"/>
      <c r="J253" s="262" t="s">
        <v>495</v>
      </c>
      <c r="K253" s="262" t="s">
        <v>496</v>
      </c>
      <c r="L253" s="263">
        <v>43511</v>
      </c>
      <c r="M253" s="262" t="s">
        <v>20</v>
      </c>
    </row>
    <row r="254" spans="1:13" x14ac:dyDescent="0.25">
      <c r="A254" s="260" t="s">
        <v>486</v>
      </c>
      <c r="B254" s="260" t="s">
        <v>487</v>
      </c>
      <c r="C254" s="260" t="s">
        <v>457</v>
      </c>
      <c r="D254" s="260" t="s">
        <v>28</v>
      </c>
      <c r="E254" s="260" t="s">
        <v>17</v>
      </c>
      <c r="F254" s="260"/>
      <c r="G254" s="260" t="s">
        <v>33</v>
      </c>
      <c r="H254" s="260">
        <v>2</v>
      </c>
      <c r="I254" s="260"/>
      <c r="J254" s="260" t="s">
        <v>497</v>
      </c>
      <c r="K254" s="260" t="s">
        <v>498</v>
      </c>
      <c r="L254" s="261">
        <v>43511</v>
      </c>
      <c r="M254" s="260" t="s">
        <v>20</v>
      </c>
    </row>
    <row r="255" spans="1:13" x14ac:dyDescent="0.25">
      <c r="A255" s="262" t="s">
        <v>499</v>
      </c>
      <c r="B255" s="262" t="s">
        <v>500</v>
      </c>
      <c r="C255" s="262" t="s">
        <v>457</v>
      </c>
      <c r="D255" s="262" t="s">
        <v>16</v>
      </c>
      <c r="E255" s="262" t="s">
        <v>17</v>
      </c>
      <c r="F255" s="262"/>
      <c r="G255" s="262" t="s">
        <v>33</v>
      </c>
      <c r="H255" s="262">
        <v>2</v>
      </c>
      <c r="I255" s="262"/>
      <c r="J255" s="262"/>
      <c r="K255" s="262" t="s">
        <v>501</v>
      </c>
      <c r="L255" s="263">
        <v>43511</v>
      </c>
      <c r="M255" s="262" t="s">
        <v>20</v>
      </c>
    </row>
    <row r="256" spans="1:13" x14ac:dyDescent="0.25">
      <c r="A256" s="260" t="s">
        <v>499</v>
      </c>
      <c r="B256" s="260" t="s">
        <v>500</v>
      </c>
      <c r="C256" s="260" t="s">
        <v>457</v>
      </c>
      <c r="D256" s="260" t="s">
        <v>21</v>
      </c>
      <c r="E256" s="260" t="s">
        <v>17</v>
      </c>
      <c r="F256" s="260" t="s">
        <v>17</v>
      </c>
      <c r="G256" s="260" t="s">
        <v>17</v>
      </c>
      <c r="H256" s="260" t="s">
        <v>17</v>
      </c>
      <c r="I256" s="260"/>
      <c r="J256" s="260"/>
      <c r="K256" s="260" t="s">
        <v>502</v>
      </c>
      <c r="L256" s="261">
        <v>43511</v>
      </c>
      <c r="M256" s="260" t="s">
        <v>20</v>
      </c>
    </row>
    <row r="257" spans="1:13" x14ac:dyDescent="0.25">
      <c r="A257" s="262" t="s">
        <v>499</v>
      </c>
      <c r="B257" s="262" t="s">
        <v>500</v>
      </c>
      <c r="C257" s="262" t="s">
        <v>457</v>
      </c>
      <c r="D257" s="262" t="s">
        <v>47</v>
      </c>
      <c r="E257" s="262">
        <v>3</v>
      </c>
      <c r="F257" s="262"/>
      <c r="G257" s="262" t="s">
        <v>33</v>
      </c>
      <c r="H257" s="262">
        <v>2</v>
      </c>
      <c r="I257" s="262"/>
      <c r="J257" s="262" t="s">
        <v>503</v>
      </c>
      <c r="K257" s="262" t="s">
        <v>504</v>
      </c>
      <c r="L257" s="263">
        <v>43511</v>
      </c>
      <c r="M257" s="262" t="s">
        <v>20</v>
      </c>
    </row>
    <row r="258" spans="1:13" x14ac:dyDescent="0.25">
      <c r="A258" s="260" t="s">
        <v>499</v>
      </c>
      <c r="B258" s="260" t="s">
        <v>500</v>
      </c>
      <c r="C258" s="260" t="s">
        <v>457</v>
      </c>
      <c r="D258" s="260" t="s">
        <v>24</v>
      </c>
      <c r="E258" s="260" t="s">
        <v>17</v>
      </c>
      <c r="F258" s="260"/>
      <c r="G258" s="260" t="s">
        <v>33</v>
      </c>
      <c r="H258" s="260">
        <v>2</v>
      </c>
      <c r="I258" s="260"/>
      <c r="J258" s="260"/>
      <c r="K258" s="260" t="s">
        <v>505</v>
      </c>
      <c r="L258" s="261">
        <v>43511</v>
      </c>
      <c r="M258" s="260" t="s">
        <v>20</v>
      </c>
    </row>
    <row r="259" spans="1:13" x14ac:dyDescent="0.25">
      <c r="A259" s="262" t="s">
        <v>499</v>
      </c>
      <c r="B259" s="262" t="s">
        <v>500</v>
      </c>
      <c r="C259" s="262" t="s">
        <v>457</v>
      </c>
      <c r="D259" s="262" t="s">
        <v>38</v>
      </c>
      <c r="E259" s="262" t="s">
        <v>17</v>
      </c>
      <c r="F259" s="262"/>
      <c r="G259" s="262" t="s">
        <v>33</v>
      </c>
      <c r="H259" s="262">
        <v>2</v>
      </c>
      <c r="I259" s="262"/>
      <c r="J259" s="262"/>
      <c r="K259" s="262" t="s">
        <v>506</v>
      </c>
      <c r="L259" s="263">
        <v>43511</v>
      </c>
      <c r="M259" s="262" t="s">
        <v>20</v>
      </c>
    </row>
    <row r="260" spans="1:13" x14ac:dyDescent="0.25">
      <c r="A260" s="260" t="s">
        <v>499</v>
      </c>
      <c r="B260" s="260" t="s">
        <v>500</v>
      </c>
      <c r="C260" s="260" t="s">
        <v>457</v>
      </c>
      <c r="D260" s="260" t="s">
        <v>40</v>
      </c>
      <c r="E260" s="260" t="s">
        <v>17</v>
      </c>
      <c r="F260" s="260"/>
      <c r="G260" s="260" t="s">
        <v>33</v>
      </c>
      <c r="H260" s="260">
        <v>2</v>
      </c>
      <c r="I260" s="260"/>
      <c r="J260" s="260"/>
      <c r="K260" s="260" t="s">
        <v>507</v>
      </c>
      <c r="L260" s="261">
        <v>43511</v>
      </c>
      <c r="M260" s="260" t="s">
        <v>20</v>
      </c>
    </row>
    <row r="261" spans="1:13" x14ac:dyDescent="0.25">
      <c r="A261" s="262" t="s">
        <v>499</v>
      </c>
      <c r="B261" s="262" t="s">
        <v>500</v>
      </c>
      <c r="C261" s="262" t="s">
        <v>457</v>
      </c>
      <c r="D261" s="262" t="s">
        <v>26</v>
      </c>
      <c r="E261" s="262" t="s">
        <v>17</v>
      </c>
      <c r="F261" s="262"/>
      <c r="G261" s="262" t="s">
        <v>33</v>
      </c>
      <c r="H261" s="262">
        <v>2</v>
      </c>
      <c r="I261" s="262"/>
      <c r="J261" s="262" t="s">
        <v>508</v>
      </c>
      <c r="K261" s="262" t="s">
        <v>509</v>
      </c>
      <c r="L261" s="263">
        <v>43511</v>
      </c>
      <c r="M261" s="262" t="s">
        <v>20</v>
      </c>
    </row>
    <row r="262" spans="1:13" x14ac:dyDescent="0.25">
      <c r="A262" s="260" t="s">
        <v>499</v>
      </c>
      <c r="B262" s="260" t="s">
        <v>500</v>
      </c>
      <c r="C262" s="260" t="s">
        <v>457</v>
      </c>
      <c r="D262" s="260" t="s">
        <v>28</v>
      </c>
      <c r="E262" s="260" t="s">
        <v>17</v>
      </c>
      <c r="F262" s="260"/>
      <c r="G262" s="260" t="s">
        <v>33</v>
      </c>
      <c r="H262" s="260">
        <v>2</v>
      </c>
      <c r="I262" s="260"/>
      <c r="J262" s="260" t="s">
        <v>508</v>
      </c>
      <c r="K262" s="260" t="s">
        <v>510</v>
      </c>
      <c r="L262" s="261">
        <v>43511</v>
      </c>
      <c r="M262" s="260" t="s">
        <v>20</v>
      </c>
    </row>
    <row r="263" spans="1:13" x14ac:dyDescent="0.25">
      <c r="A263" s="262" t="s">
        <v>511</v>
      </c>
      <c r="B263" s="262" t="s">
        <v>512</v>
      </c>
      <c r="C263" s="262" t="s">
        <v>513</v>
      </c>
      <c r="D263" s="262" t="s">
        <v>16</v>
      </c>
      <c r="E263" s="262" t="s">
        <v>17</v>
      </c>
      <c r="F263" s="262"/>
      <c r="G263" s="262" t="s">
        <v>33</v>
      </c>
      <c r="H263" s="262">
        <v>2</v>
      </c>
      <c r="I263" s="262"/>
      <c r="J263" s="262"/>
      <c r="K263" s="262" t="s">
        <v>514</v>
      </c>
      <c r="L263" s="263">
        <v>43511</v>
      </c>
      <c r="M263" s="262" t="s">
        <v>20</v>
      </c>
    </row>
    <row r="264" spans="1:13" x14ac:dyDescent="0.25">
      <c r="A264" s="260" t="s">
        <v>511</v>
      </c>
      <c r="B264" s="260" t="s">
        <v>512</v>
      </c>
      <c r="C264" s="260" t="s">
        <v>513</v>
      </c>
      <c r="D264" s="260" t="s">
        <v>21</v>
      </c>
      <c r="E264" s="260" t="s">
        <v>17</v>
      </c>
      <c r="F264" s="260"/>
      <c r="G264" s="260" t="s">
        <v>17</v>
      </c>
      <c r="H264" s="260" t="s">
        <v>17</v>
      </c>
      <c r="I264" s="260"/>
      <c r="J264" s="260"/>
      <c r="K264" s="260" t="s">
        <v>515</v>
      </c>
      <c r="L264" s="261">
        <v>43511</v>
      </c>
      <c r="M264" s="260" t="s">
        <v>20</v>
      </c>
    </row>
    <row r="265" spans="1:13" x14ac:dyDescent="0.25">
      <c r="A265" s="262" t="s">
        <v>511</v>
      </c>
      <c r="B265" s="262" t="s">
        <v>512</v>
      </c>
      <c r="C265" s="262" t="s">
        <v>513</v>
      </c>
      <c r="D265" s="262" t="s">
        <v>28</v>
      </c>
      <c r="E265" s="262" t="s">
        <v>17</v>
      </c>
      <c r="F265" s="262"/>
      <c r="G265" s="262" t="s">
        <v>33</v>
      </c>
      <c r="H265" s="262">
        <v>2</v>
      </c>
      <c r="I265" s="262"/>
      <c r="J265" s="262"/>
      <c r="K265" s="262" t="s">
        <v>516</v>
      </c>
      <c r="L265" s="263">
        <v>43511</v>
      </c>
      <c r="M265" s="262" t="s">
        <v>20</v>
      </c>
    </row>
    <row r="266" spans="1:13" x14ac:dyDescent="0.25">
      <c r="A266" s="260" t="s">
        <v>63</v>
      </c>
      <c r="B266" s="260" t="s">
        <v>64</v>
      </c>
      <c r="C266" s="260" t="s">
        <v>65</v>
      </c>
      <c r="D266" s="260" t="s">
        <v>21</v>
      </c>
      <c r="E266" s="260" t="s">
        <v>17</v>
      </c>
      <c r="F266" s="260" t="s">
        <v>17</v>
      </c>
      <c r="G266" s="260" t="s">
        <v>17</v>
      </c>
      <c r="H266" s="260" t="s">
        <v>17</v>
      </c>
      <c r="I266" s="260" t="s">
        <v>17</v>
      </c>
      <c r="J266" s="260" t="s">
        <v>17</v>
      </c>
      <c r="K266" s="260" t="s">
        <v>517</v>
      </c>
      <c r="L266" s="261">
        <v>43514</v>
      </c>
      <c r="M266" s="260" t="s">
        <v>20</v>
      </c>
    </row>
    <row r="267" spans="1:13" x14ac:dyDescent="0.25">
      <c r="A267" s="262" t="s">
        <v>165</v>
      </c>
      <c r="B267" s="262" t="s">
        <v>166</v>
      </c>
      <c r="C267" s="262" t="s">
        <v>167</v>
      </c>
      <c r="D267" s="262" t="s">
        <v>38</v>
      </c>
      <c r="E267" s="262" t="s">
        <v>17</v>
      </c>
      <c r="F267" s="262"/>
      <c r="G267" s="262" t="s">
        <v>33</v>
      </c>
      <c r="H267" s="262">
        <v>2</v>
      </c>
      <c r="I267" s="262"/>
      <c r="J267" s="262" t="s">
        <v>518</v>
      </c>
      <c r="K267" s="262" t="s">
        <v>519</v>
      </c>
      <c r="L267" s="263">
        <v>43522</v>
      </c>
      <c r="M267" s="262" t="s">
        <v>20</v>
      </c>
    </row>
    <row r="268" spans="1:13" x14ac:dyDescent="0.25">
      <c r="A268" s="260" t="s">
        <v>520</v>
      </c>
      <c r="B268" s="260" t="s">
        <v>521</v>
      </c>
      <c r="C268" s="260" t="s">
        <v>522</v>
      </c>
      <c r="D268" s="260" t="s">
        <v>16</v>
      </c>
      <c r="E268" s="260" t="s">
        <v>17</v>
      </c>
      <c r="F268" s="260"/>
      <c r="G268" s="260" t="s">
        <v>33</v>
      </c>
      <c r="H268" s="260">
        <v>2</v>
      </c>
      <c r="I268" s="260"/>
      <c r="J268" s="260" t="s">
        <v>523</v>
      </c>
      <c r="K268" s="260" t="s">
        <v>524</v>
      </c>
      <c r="L268" s="261">
        <v>43523</v>
      </c>
      <c r="M268" s="260" t="s">
        <v>20</v>
      </c>
    </row>
    <row r="269" spans="1:13" x14ac:dyDescent="0.25">
      <c r="A269" s="262" t="s">
        <v>520</v>
      </c>
      <c r="B269" s="262" t="s">
        <v>521</v>
      </c>
      <c r="C269" s="262" t="s">
        <v>522</v>
      </c>
      <c r="D269" s="262" t="s">
        <v>21</v>
      </c>
      <c r="E269" s="262" t="s">
        <v>17</v>
      </c>
      <c r="F269" s="262" t="s">
        <v>17</v>
      </c>
      <c r="G269" s="262" t="s">
        <v>17</v>
      </c>
      <c r="H269" s="262" t="s">
        <v>17</v>
      </c>
      <c r="I269" s="262" t="s">
        <v>17</v>
      </c>
      <c r="J269" s="262" t="s">
        <v>523</v>
      </c>
      <c r="K269" s="262" t="s">
        <v>525</v>
      </c>
      <c r="L269" s="263">
        <v>43523</v>
      </c>
      <c r="M269" s="262" t="s">
        <v>20</v>
      </c>
    </row>
    <row r="270" spans="1:13" x14ac:dyDescent="0.25">
      <c r="A270" s="260" t="s">
        <v>520</v>
      </c>
      <c r="B270" s="260" t="s">
        <v>521</v>
      </c>
      <c r="C270" s="260" t="s">
        <v>522</v>
      </c>
      <c r="D270" s="260" t="s">
        <v>24</v>
      </c>
      <c r="E270" s="260">
        <v>444</v>
      </c>
      <c r="F270" s="260" t="s">
        <v>526</v>
      </c>
      <c r="G270" s="260" t="s">
        <v>33</v>
      </c>
      <c r="H270" s="260">
        <v>2</v>
      </c>
      <c r="I270" s="260" t="s">
        <v>527</v>
      </c>
      <c r="J270" s="260" t="s">
        <v>528</v>
      </c>
      <c r="K270" s="260" t="s">
        <v>529</v>
      </c>
      <c r="L270" s="261">
        <v>43523</v>
      </c>
      <c r="M270" s="260" t="s">
        <v>20</v>
      </c>
    </row>
    <row r="271" spans="1:13" x14ac:dyDescent="0.25">
      <c r="A271" s="262" t="s">
        <v>520</v>
      </c>
      <c r="B271" s="262" t="s">
        <v>521</v>
      </c>
      <c r="C271" s="262" t="s">
        <v>522</v>
      </c>
      <c r="D271" s="262" t="s">
        <v>26</v>
      </c>
      <c r="E271" s="262" t="s">
        <v>17</v>
      </c>
      <c r="F271" s="262"/>
      <c r="G271" s="262" t="s">
        <v>33</v>
      </c>
      <c r="H271" s="262">
        <v>2</v>
      </c>
      <c r="I271" s="262"/>
      <c r="J271" s="262"/>
      <c r="K271" s="262" t="s">
        <v>530</v>
      </c>
      <c r="L271" s="263">
        <v>43523</v>
      </c>
      <c r="M271" s="262" t="s">
        <v>20</v>
      </c>
    </row>
    <row r="272" spans="1:13" x14ac:dyDescent="0.25">
      <c r="A272" s="260" t="s">
        <v>520</v>
      </c>
      <c r="B272" s="260" t="s">
        <v>521</v>
      </c>
      <c r="C272" s="260" t="s">
        <v>522</v>
      </c>
      <c r="D272" s="260" t="s">
        <v>28</v>
      </c>
      <c r="E272" s="260" t="s">
        <v>17</v>
      </c>
      <c r="F272" s="260"/>
      <c r="G272" s="260" t="s">
        <v>33</v>
      </c>
      <c r="H272" s="260">
        <v>2</v>
      </c>
      <c r="I272" s="260"/>
      <c r="J272" s="260"/>
      <c r="K272" s="260" t="s">
        <v>531</v>
      </c>
      <c r="L272" s="261">
        <v>43523</v>
      </c>
      <c r="M272" s="260" t="s">
        <v>20</v>
      </c>
    </row>
    <row r="273" spans="1:13" x14ac:dyDescent="0.25">
      <c r="A273" s="262" t="s">
        <v>532</v>
      </c>
      <c r="B273" s="262" t="s">
        <v>533</v>
      </c>
      <c r="C273" s="262" t="s">
        <v>149</v>
      </c>
      <c r="D273" s="262" t="s">
        <v>16</v>
      </c>
      <c r="E273" s="262" t="s">
        <v>17</v>
      </c>
      <c r="F273" s="262" t="s">
        <v>17</v>
      </c>
      <c r="G273" s="262" t="s">
        <v>33</v>
      </c>
      <c r="H273" s="262">
        <v>2</v>
      </c>
      <c r="I273" s="262" t="s">
        <v>17</v>
      </c>
      <c r="J273" s="262" t="s">
        <v>534</v>
      </c>
      <c r="K273" s="262" t="s">
        <v>535</v>
      </c>
      <c r="L273" s="263">
        <v>43523</v>
      </c>
      <c r="M273" s="262" t="s">
        <v>20</v>
      </c>
    </row>
    <row r="274" spans="1:13" x14ac:dyDescent="0.25">
      <c r="A274" s="260" t="s">
        <v>532</v>
      </c>
      <c r="B274" s="260" t="s">
        <v>533</v>
      </c>
      <c r="C274" s="260" t="s">
        <v>149</v>
      </c>
      <c r="D274" s="260" t="s">
        <v>21</v>
      </c>
      <c r="E274" s="260" t="s">
        <v>17</v>
      </c>
      <c r="F274" s="260" t="s">
        <v>17</v>
      </c>
      <c r="G274" s="260" t="s">
        <v>17</v>
      </c>
      <c r="H274" s="260" t="s">
        <v>17</v>
      </c>
      <c r="I274" s="260" t="s">
        <v>17</v>
      </c>
      <c r="J274" s="260" t="s">
        <v>536</v>
      </c>
      <c r="K274" s="260" t="s">
        <v>537</v>
      </c>
      <c r="L274" s="261">
        <v>43523</v>
      </c>
      <c r="M274" s="260" t="s">
        <v>20</v>
      </c>
    </row>
    <row r="275" spans="1:13" x14ac:dyDescent="0.25">
      <c r="A275" s="262" t="s">
        <v>532</v>
      </c>
      <c r="B275" s="262" t="s">
        <v>533</v>
      </c>
      <c r="C275" s="262" t="s">
        <v>149</v>
      </c>
      <c r="D275" s="262" t="s">
        <v>47</v>
      </c>
      <c r="E275" s="262">
        <v>3</v>
      </c>
      <c r="F275" s="262" t="s">
        <v>538</v>
      </c>
      <c r="G275" s="262" t="s">
        <v>33</v>
      </c>
      <c r="H275" s="262">
        <v>2</v>
      </c>
      <c r="I275" s="262" t="s">
        <v>539</v>
      </c>
      <c r="J275" s="262" t="s">
        <v>540</v>
      </c>
      <c r="K275" s="262" t="s">
        <v>541</v>
      </c>
      <c r="L275" s="263">
        <v>43523</v>
      </c>
      <c r="M275" s="262" t="s">
        <v>20</v>
      </c>
    </row>
    <row r="276" spans="1:13" x14ac:dyDescent="0.25">
      <c r="A276" s="260" t="s">
        <v>532</v>
      </c>
      <c r="B276" s="260" t="s">
        <v>533</v>
      </c>
      <c r="C276" s="260" t="s">
        <v>149</v>
      </c>
      <c r="D276" s="260" t="s">
        <v>24</v>
      </c>
      <c r="E276" s="260" t="s">
        <v>17</v>
      </c>
      <c r="F276" s="260" t="s">
        <v>17</v>
      </c>
      <c r="G276" s="260" t="s">
        <v>33</v>
      </c>
      <c r="H276" s="260">
        <v>2</v>
      </c>
      <c r="I276" s="260" t="s">
        <v>17</v>
      </c>
      <c r="J276" s="260" t="s">
        <v>542</v>
      </c>
      <c r="K276" s="260" t="s">
        <v>543</v>
      </c>
      <c r="L276" s="261">
        <v>43523</v>
      </c>
      <c r="M276" s="260" t="s">
        <v>20</v>
      </c>
    </row>
    <row r="277" spans="1:13" x14ac:dyDescent="0.25">
      <c r="A277" s="262" t="s">
        <v>532</v>
      </c>
      <c r="B277" s="262" t="s">
        <v>533</v>
      </c>
      <c r="C277" s="262" t="s">
        <v>149</v>
      </c>
      <c r="D277" s="262" t="s">
        <v>38</v>
      </c>
      <c r="E277" s="262" t="s">
        <v>17</v>
      </c>
      <c r="F277" s="262" t="s">
        <v>17</v>
      </c>
      <c r="G277" s="262" t="s">
        <v>33</v>
      </c>
      <c r="H277" s="262">
        <v>2</v>
      </c>
      <c r="I277" s="262" t="s">
        <v>17</v>
      </c>
      <c r="J277" s="262" t="s">
        <v>544</v>
      </c>
      <c r="K277" s="262" t="s">
        <v>545</v>
      </c>
      <c r="L277" s="263">
        <v>43523</v>
      </c>
      <c r="M277" s="262" t="s">
        <v>20</v>
      </c>
    </row>
    <row r="278" spans="1:13" x14ac:dyDescent="0.25">
      <c r="A278" s="260" t="s">
        <v>532</v>
      </c>
      <c r="B278" s="260" t="s">
        <v>533</v>
      </c>
      <c r="C278" s="260" t="s">
        <v>149</v>
      </c>
      <c r="D278" s="260" t="s">
        <v>40</v>
      </c>
      <c r="E278" s="260" t="s">
        <v>17</v>
      </c>
      <c r="F278" s="260" t="s">
        <v>17</v>
      </c>
      <c r="G278" s="260" t="s">
        <v>33</v>
      </c>
      <c r="H278" s="260">
        <v>2</v>
      </c>
      <c r="I278" s="260" t="s">
        <v>17</v>
      </c>
      <c r="J278" s="260" t="s">
        <v>546</v>
      </c>
      <c r="K278" s="260" t="s">
        <v>547</v>
      </c>
      <c r="L278" s="261">
        <v>43523</v>
      </c>
      <c r="M278" s="260" t="s">
        <v>20</v>
      </c>
    </row>
    <row r="279" spans="1:13" x14ac:dyDescent="0.25">
      <c r="A279" s="262" t="s">
        <v>548</v>
      </c>
      <c r="B279" s="262" t="s">
        <v>549</v>
      </c>
      <c r="C279" s="262" t="s">
        <v>57</v>
      </c>
      <c r="D279" s="262" t="s">
        <v>26</v>
      </c>
      <c r="E279" s="262" t="s">
        <v>17</v>
      </c>
      <c r="F279" s="262"/>
      <c r="G279" s="262" t="s">
        <v>17</v>
      </c>
      <c r="H279" s="262" t="s">
        <v>17</v>
      </c>
      <c r="I279" s="262"/>
      <c r="J279" s="262"/>
      <c r="K279" s="262" t="s">
        <v>550</v>
      </c>
      <c r="L279" s="263">
        <v>43523</v>
      </c>
      <c r="M279" s="262" t="s">
        <v>20</v>
      </c>
    </row>
    <row r="280" spans="1:13" x14ac:dyDescent="0.25">
      <c r="A280" s="260" t="s">
        <v>548</v>
      </c>
      <c r="B280" s="260" t="s">
        <v>549</v>
      </c>
      <c r="C280" s="260" t="s">
        <v>57</v>
      </c>
      <c r="D280" s="260" t="s">
        <v>28</v>
      </c>
      <c r="E280" s="260" t="s">
        <v>17</v>
      </c>
      <c r="F280" s="260"/>
      <c r="G280" s="260" t="s">
        <v>17</v>
      </c>
      <c r="H280" s="260" t="s">
        <v>17</v>
      </c>
      <c r="I280" s="260"/>
      <c r="J280" s="260"/>
      <c r="K280" s="260" t="s">
        <v>551</v>
      </c>
      <c r="L280" s="261">
        <v>43523</v>
      </c>
      <c r="M280" s="260" t="s">
        <v>20</v>
      </c>
    </row>
    <row r="281" spans="1:13" x14ac:dyDescent="0.25">
      <c r="A281" s="262" t="s">
        <v>347</v>
      </c>
      <c r="B281" s="262" t="s">
        <v>348</v>
      </c>
      <c r="C281" s="262" t="s">
        <v>349</v>
      </c>
      <c r="D281" s="262" t="s">
        <v>40</v>
      </c>
      <c r="E281" s="262" t="s">
        <v>17</v>
      </c>
      <c r="F281" s="262" t="s">
        <v>17</v>
      </c>
      <c r="G281" s="262" t="s">
        <v>33</v>
      </c>
      <c r="H281" s="262">
        <v>2</v>
      </c>
      <c r="I281" s="262" t="s">
        <v>17</v>
      </c>
      <c r="J281" s="262" t="s">
        <v>552</v>
      </c>
      <c r="K281" s="262" t="s">
        <v>553</v>
      </c>
      <c r="L281" s="263">
        <v>43524</v>
      </c>
      <c r="M281" s="262" t="s">
        <v>20</v>
      </c>
    </row>
    <row r="282" spans="1:13" x14ac:dyDescent="0.25">
      <c r="A282" s="260" t="s">
        <v>548</v>
      </c>
      <c r="B282" s="260" t="s">
        <v>549</v>
      </c>
      <c r="C282" s="260" t="s">
        <v>57</v>
      </c>
      <c r="D282" s="260" t="s">
        <v>16</v>
      </c>
      <c r="E282" s="260" t="s">
        <v>17</v>
      </c>
      <c r="F282" s="260" t="s">
        <v>17</v>
      </c>
      <c r="G282" s="260" t="s">
        <v>17</v>
      </c>
      <c r="H282" s="260" t="s">
        <v>17</v>
      </c>
      <c r="I282" s="260" t="s">
        <v>17</v>
      </c>
      <c r="J282" s="260" t="s">
        <v>17</v>
      </c>
      <c r="K282" s="260" t="s">
        <v>554</v>
      </c>
      <c r="L282" s="261">
        <v>43532</v>
      </c>
      <c r="M282" s="260" t="s">
        <v>20</v>
      </c>
    </row>
    <row r="283" spans="1:13" x14ac:dyDescent="0.25">
      <c r="A283" s="262" t="s">
        <v>548</v>
      </c>
      <c r="B283" s="262" t="s">
        <v>549</v>
      </c>
      <c r="C283" s="262" t="s">
        <v>57</v>
      </c>
      <c r="D283" s="262" t="s">
        <v>21</v>
      </c>
      <c r="E283" s="262" t="s">
        <v>17</v>
      </c>
      <c r="F283" s="262" t="s">
        <v>17</v>
      </c>
      <c r="G283" s="262" t="s">
        <v>17</v>
      </c>
      <c r="H283" s="262" t="s">
        <v>17</v>
      </c>
      <c r="I283" s="262" t="s">
        <v>17</v>
      </c>
      <c r="J283" s="262" t="s">
        <v>17</v>
      </c>
      <c r="K283" s="262" t="s">
        <v>555</v>
      </c>
      <c r="L283" s="263">
        <v>43532</v>
      </c>
      <c r="M283" s="262" t="s">
        <v>20</v>
      </c>
    </row>
    <row r="284" spans="1:13" x14ac:dyDescent="0.25">
      <c r="A284" s="260" t="s">
        <v>548</v>
      </c>
      <c r="B284" s="260" t="s">
        <v>549</v>
      </c>
      <c r="C284" s="260" t="s">
        <v>57</v>
      </c>
      <c r="D284" s="260" t="s">
        <v>24</v>
      </c>
      <c r="E284" s="260" t="s">
        <v>17</v>
      </c>
      <c r="F284" s="260" t="s">
        <v>17</v>
      </c>
      <c r="G284" s="260" t="s">
        <v>17</v>
      </c>
      <c r="H284" s="260" t="s">
        <v>17</v>
      </c>
      <c r="I284" s="260" t="s">
        <v>17</v>
      </c>
      <c r="J284" s="260" t="s">
        <v>17</v>
      </c>
      <c r="K284" s="260" t="s">
        <v>556</v>
      </c>
      <c r="L284" s="261">
        <v>43532</v>
      </c>
      <c r="M284" s="260" t="s">
        <v>20</v>
      </c>
    </row>
    <row r="285" spans="1:13" x14ac:dyDescent="0.25">
      <c r="A285" s="262" t="s">
        <v>557</v>
      </c>
      <c r="B285" s="262" t="s">
        <v>558</v>
      </c>
      <c r="C285" s="262" t="s">
        <v>559</v>
      </c>
      <c r="D285" s="262" t="s">
        <v>16</v>
      </c>
      <c r="E285" s="262">
        <v>0</v>
      </c>
      <c r="F285" s="262"/>
      <c r="G285" s="262" t="s">
        <v>33</v>
      </c>
      <c r="H285" s="262">
        <v>2</v>
      </c>
      <c r="I285" s="262"/>
      <c r="J285" s="262"/>
      <c r="K285" s="262" t="s">
        <v>560</v>
      </c>
      <c r="L285" s="263">
        <v>43545</v>
      </c>
      <c r="M285" s="262" t="s">
        <v>20</v>
      </c>
    </row>
    <row r="286" spans="1:13" x14ac:dyDescent="0.25">
      <c r="A286" s="260" t="s">
        <v>557</v>
      </c>
      <c r="B286" s="260" t="s">
        <v>558</v>
      </c>
      <c r="C286" s="260" t="s">
        <v>559</v>
      </c>
      <c r="D286" s="260" t="s">
        <v>21</v>
      </c>
      <c r="E286" s="260">
        <v>4300</v>
      </c>
      <c r="F286" s="260" t="s">
        <v>561</v>
      </c>
      <c r="G286" s="260" t="s">
        <v>33</v>
      </c>
      <c r="H286" s="260">
        <v>2</v>
      </c>
      <c r="I286" s="260"/>
      <c r="J286" s="260" t="s">
        <v>562</v>
      </c>
      <c r="K286" s="260" t="s">
        <v>563</v>
      </c>
      <c r="L286" s="261">
        <v>43545</v>
      </c>
      <c r="M286" s="260" t="s">
        <v>20</v>
      </c>
    </row>
    <row r="287" spans="1:13" x14ac:dyDescent="0.25">
      <c r="A287" s="262" t="s">
        <v>557</v>
      </c>
      <c r="B287" s="262" t="s">
        <v>558</v>
      </c>
      <c r="C287" s="262" t="s">
        <v>559</v>
      </c>
      <c r="D287" s="262" t="s">
        <v>24</v>
      </c>
      <c r="E287" s="262">
        <v>5200000</v>
      </c>
      <c r="F287" s="262" t="s">
        <v>564</v>
      </c>
      <c r="G287" s="262" t="s">
        <v>33</v>
      </c>
      <c r="H287" s="262">
        <v>2</v>
      </c>
      <c r="I287" s="262"/>
      <c r="J287" s="262" t="s">
        <v>565</v>
      </c>
      <c r="K287" s="262" t="s">
        <v>566</v>
      </c>
      <c r="L287" s="263">
        <v>43545</v>
      </c>
      <c r="M287" s="262" t="s">
        <v>20</v>
      </c>
    </row>
    <row r="288" spans="1:13" x14ac:dyDescent="0.25">
      <c r="A288" s="260" t="s">
        <v>567</v>
      </c>
      <c r="B288" s="260" t="s">
        <v>568</v>
      </c>
      <c r="C288" s="260" t="s">
        <v>569</v>
      </c>
      <c r="D288" s="260" t="s">
        <v>16</v>
      </c>
      <c r="E288" s="260" t="s">
        <v>17</v>
      </c>
      <c r="F288" s="260" t="s">
        <v>17</v>
      </c>
      <c r="G288" s="260" t="s">
        <v>17</v>
      </c>
      <c r="H288" s="260" t="s">
        <v>17</v>
      </c>
      <c r="I288" s="260" t="s">
        <v>17</v>
      </c>
      <c r="J288" s="260" t="s">
        <v>17</v>
      </c>
      <c r="K288" s="260" t="s">
        <v>570</v>
      </c>
      <c r="L288" s="261">
        <v>43551</v>
      </c>
      <c r="M288" s="260" t="s">
        <v>20</v>
      </c>
    </row>
    <row r="289" spans="1:13" x14ac:dyDescent="0.25">
      <c r="A289" s="262" t="s">
        <v>567</v>
      </c>
      <c r="B289" s="262" t="s">
        <v>568</v>
      </c>
      <c r="C289" s="262" t="s">
        <v>569</v>
      </c>
      <c r="D289" s="262" t="s">
        <v>21</v>
      </c>
      <c r="E289" s="262" t="s">
        <v>17</v>
      </c>
      <c r="F289" s="262" t="s">
        <v>17</v>
      </c>
      <c r="G289" s="262" t="s">
        <v>17</v>
      </c>
      <c r="H289" s="262" t="s">
        <v>17</v>
      </c>
      <c r="I289" s="262" t="s">
        <v>17</v>
      </c>
      <c r="J289" s="262" t="s">
        <v>17</v>
      </c>
      <c r="K289" s="262" t="s">
        <v>571</v>
      </c>
      <c r="L289" s="263">
        <v>43551</v>
      </c>
      <c r="M289" s="262" t="s">
        <v>20</v>
      </c>
    </row>
    <row r="290" spans="1:13" x14ac:dyDescent="0.25">
      <c r="A290" s="260" t="s">
        <v>567</v>
      </c>
      <c r="B290" s="260" t="s">
        <v>568</v>
      </c>
      <c r="C290" s="260" t="s">
        <v>569</v>
      </c>
      <c r="D290" s="260" t="s">
        <v>24</v>
      </c>
      <c r="E290" s="260" t="s">
        <v>17</v>
      </c>
      <c r="F290" s="260"/>
      <c r="G290" s="260" t="s">
        <v>33</v>
      </c>
      <c r="H290" s="260">
        <v>2</v>
      </c>
      <c r="I290" s="260"/>
      <c r="J290" s="260"/>
      <c r="K290" s="260" t="s">
        <v>572</v>
      </c>
      <c r="L290" s="261">
        <v>43551</v>
      </c>
      <c r="M290" s="260" t="s">
        <v>20</v>
      </c>
    </row>
    <row r="291" spans="1:13" x14ac:dyDescent="0.25">
      <c r="A291" s="262" t="s">
        <v>567</v>
      </c>
      <c r="B291" s="262" t="s">
        <v>568</v>
      </c>
      <c r="C291" s="262" t="s">
        <v>569</v>
      </c>
      <c r="D291" s="262" t="s">
        <v>26</v>
      </c>
      <c r="E291" s="262" t="s">
        <v>17</v>
      </c>
      <c r="F291" s="262"/>
      <c r="G291" s="262" t="s">
        <v>33</v>
      </c>
      <c r="H291" s="262">
        <v>2</v>
      </c>
      <c r="I291" s="262"/>
      <c r="J291" s="262" t="s">
        <v>573</v>
      </c>
      <c r="K291" s="262" t="s">
        <v>574</v>
      </c>
      <c r="L291" s="263">
        <v>43551</v>
      </c>
      <c r="M291" s="262" t="s">
        <v>20</v>
      </c>
    </row>
    <row r="292" spans="1:13" x14ac:dyDescent="0.25">
      <c r="A292" s="260" t="s">
        <v>183</v>
      </c>
      <c r="B292" s="260" t="s">
        <v>184</v>
      </c>
      <c r="C292" s="260" t="s">
        <v>176</v>
      </c>
      <c r="D292" s="260" t="s">
        <v>16</v>
      </c>
      <c r="E292" s="260" t="s">
        <v>17</v>
      </c>
      <c r="F292" s="260"/>
      <c r="G292" s="260" t="s">
        <v>33</v>
      </c>
      <c r="H292" s="260">
        <v>2</v>
      </c>
      <c r="I292" s="260" t="s">
        <v>426</v>
      </c>
      <c r="J292" s="260" t="s">
        <v>575</v>
      </c>
      <c r="K292" s="260" t="s">
        <v>576</v>
      </c>
      <c r="L292" s="261">
        <v>43552</v>
      </c>
      <c r="M292" s="260" t="s">
        <v>20</v>
      </c>
    </row>
    <row r="293" spans="1:13" x14ac:dyDescent="0.25">
      <c r="A293" s="262" t="s">
        <v>183</v>
      </c>
      <c r="B293" s="262" t="s">
        <v>184</v>
      </c>
      <c r="C293" s="262" t="s">
        <v>176</v>
      </c>
      <c r="D293" s="262" t="s">
        <v>21</v>
      </c>
      <c r="E293" s="262" t="s">
        <v>17</v>
      </c>
      <c r="F293" s="262"/>
      <c r="G293" s="262" t="s">
        <v>33</v>
      </c>
      <c r="H293" s="262">
        <v>2</v>
      </c>
      <c r="I293" s="262" t="s">
        <v>426</v>
      </c>
      <c r="J293" s="262" t="s">
        <v>575</v>
      </c>
      <c r="K293" s="262" t="s">
        <v>577</v>
      </c>
      <c r="L293" s="263">
        <v>43552</v>
      </c>
      <c r="M293" s="262" t="s">
        <v>20</v>
      </c>
    </row>
    <row r="294" spans="1:13" x14ac:dyDescent="0.25">
      <c r="A294" s="260" t="s">
        <v>578</v>
      </c>
      <c r="B294" s="260" t="s">
        <v>579</v>
      </c>
      <c r="C294" s="260" t="s">
        <v>580</v>
      </c>
      <c r="D294" s="260" t="s">
        <v>16</v>
      </c>
      <c r="E294" s="260" t="s">
        <v>17</v>
      </c>
      <c r="F294" s="260"/>
      <c r="G294" s="260" t="s">
        <v>17</v>
      </c>
      <c r="H294" s="260" t="s">
        <v>17</v>
      </c>
      <c r="I294" s="260"/>
      <c r="J294" s="260"/>
      <c r="K294" s="260" t="s">
        <v>581</v>
      </c>
      <c r="L294" s="261">
        <v>43553</v>
      </c>
      <c r="M294" s="260" t="s">
        <v>582</v>
      </c>
    </row>
    <row r="295" spans="1:13" x14ac:dyDescent="0.25">
      <c r="A295" s="262" t="s">
        <v>578</v>
      </c>
      <c r="B295" s="262" t="s">
        <v>579</v>
      </c>
      <c r="C295" s="262" t="s">
        <v>580</v>
      </c>
      <c r="D295" s="262" t="s">
        <v>21</v>
      </c>
      <c r="E295" s="262" t="s">
        <v>17</v>
      </c>
      <c r="F295" s="262" t="s">
        <v>17</v>
      </c>
      <c r="G295" s="262" t="s">
        <v>17</v>
      </c>
      <c r="H295" s="262" t="s">
        <v>17</v>
      </c>
      <c r="I295" s="262" t="s">
        <v>17</v>
      </c>
      <c r="J295" s="262" t="s">
        <v>17</v>
      </c>
      <c r="K295" s="262" t="s">
        <v>583</v>
      </c>
      <c r="L295" s="263">
        <v>43553</v>
      </c>
      <c r="M295" s="262" t="s">
        <v>582</v>
      </c>
    </row>
    <row r="296" spans="1:13" x14ac:dyDescent="0.25">
      <c r="A296" s="260" t="s">
        <v>578</v>
      </c>
      <c r="B296" s="260" t="s">
        <v>579</v>
      </c>
      <c r="C296" s="260" t="s">
        <v>580</v>
      </c>
      <c r="D296" s="260" t="s">
        <v>24</v>
      </c>
      <c r="E296" s="260" t="s">
        <v>17</v>
      </c>
      <c r="F296" s="260"/>
      <c r="G296" s="260" t="s">
        <v>17</v>
      </c>
      <c r="H296" s="260" t="s">
        <v>17</v>
      </c>
      <c r="I296" s="260"/>
      <c r="J296" s="260"/>
      <c r="K296" s="260" t="s">
        <v>584</v>
      </c>
      <c r="L296" s="261">
        <v>43553</v>
      </c>
      <c r="M296" s="260" t="s">
        <v>582</v>
      </c>
    </row>
    <row r="297" spans="1:13" x14ac:dyDescent="0.25">
      <c r="A297" s="262" t="s">
        <v>578</v>
      </c>
      <c r="B297" s="262" t="s">
        <v>579</v>
      </c>
      <c r="C297" s="262" t="s">
        <v>580</v>
      </c>
      <c r="D297" s="262" t="s">
        <v>38</v>
      </c>
      <c r="E297" s="262" t="s">
        <v>17</v>
      </c>
      <c r="F297" s="262"/>
      <c r="G297" s="262" t="s">
        <v>17</v>
      </c>
      <c r="H297" s="262" t="s">
        <v>17</v>
      </c>
      <c r="I297" s="262" t="s">
        <v>17</v>
      </c>
      <c r="J297" s="262" t="s">
        <v>585</v>
      </c>
      <c r="K297" s="262" t="s">
        <v>586</v>
      </c>
      <c r="L297" s="263">
        <v>43553</v>
      </c>
      <c r="M297" s="262" t="s">
        <v>582</v>
      </c>
    </row>
    <row r="298" spans="1:13" x14ac:dyDescent="0.25">
      <c r="A298" s="260" t="s">
        <v>578</v>
      </c>
      <c r="B298" s="260" t="s">
        <v>579</v>
      </c>
      <c r="C298" s="260" t="s">
        <v>580</v>
      </c>
      <c r="D298" s="260" t="s">
        <v>40</v>
      </c>
      <c r="E298" s="260" t="s">
        <v>17</v>
      </c>
      <c r="F298" s="260" t="s">
        <v>17</v>
      </c>
      <c r="G298" s="260" t="s">
        <v>17</v>
      </c>
      <c r="H298" s="260" t="s">
        <v>17</v>
      </c>
      <c r="I298" s="260" t="s">
        <v>17</v>
      </c>
      <c r="J298" s="260" t="s">
        <v>17</v>
      </c>
      <c r="K298" s="260" t="s">
        <v>587</v>
      </c>
      <c r="L298" s="261">
        <v>43553</v>
      </c>
      <c r="M298" s="260" t="s">
        <v>582</v>
      </c>
    </row>
    <row r="299" spans="1:13" x14ac:dyDescent="0.25">
      <c r="A299" s="262" t="s">
        <v>578</v>
      </c>
      <c r="B299" s="262" t="s">
        <v>579</v>
      </c>
      <c r="C299" s="262" t="s">
        <v>580</v>
      </c>
      <c r="D299" s="262" t="s">
        <v>26</v>
      </c>
      <c r="E299" s="262" t="s">
        <v>17</v>
      </c>
      <c r="F299" s="262"/>
      <c r="G299" s="262" t="s">
        <v>33</v>
      </c>
      <c r="H299" s="262">
        <v>2</v>
      </c>
      <c r="I299" s="262"/>
      <c r="J299" s="262"/>
      <c r="K299" s="262" t="s">
        <v>588</v>
      </c>
      <c r="L299" s="263">
        <v>43553</v>
      </c>
      <c r="M299" s="262" t="s">
        <v>582</v>
      </c>
    </row>
    <row r="300" spans="1:13" x14ac:dyDescent="0.25">
      <c r="A300" s="260" t="s">
        <v>578</v>
      </c>
      <c r="B300" s="260" t="s">
        <v>579</v>
      </c>
      <c r="C300" s="260" t="s">
        <v>580</v>
      </c>
      <c r="D300" s="260" t="s">
        <v>28</v>
      </c>
      <c r="E300" s="260" t="s">
        <v>17</v>
      </c>
      <c r="F300" s="260"/>
      <c r="G300" s="260" t="s">
        <v>33</v>
      </c>
      <c r="H300" s="260">
        <v>2</v>
      </c>
      <c r="I300" s="260"/>
      <c r="J300" s="260"/>
      <c r="K300" s="260" t="s">
        <v>589</v>
      </c>
      <c r="L300" s="261">
        <v>43553</v>
      </c>
      <c r="M300" s="260" t="s">
        <v>582</v>
      </c>
    </row>
    <row r="301" spans="1:13" x14ac:dyDescent="0.25">
      <c r="A301" s="262" t="s">
        <v>147</v>
      </c>
      <c r="B301" s="262" t="s">
        <v>148</v>
      </c>
      <c r="C301" s="262" t="s">
        <v>149</v>
      </c>
      <c r="D301" s="262" t="s">
        <v>26</v>
      </c>
      <c r="E301" s="262" t="s">
        <v>17</v>
      </c>
      <c r="F301" s="262" t="s">
        <v>590</v>
      </c>
      <c r="G301" s="262" t="s">
        <v>17</v>
      </c>
      <c r="H301" s="262" t="s">
        <v>17</v>
      </c>
      <c r="I301" s="262" t="s">
        <v>591</v>
      </c>
      <c r="J301" s="262" t="s">
        <v>592</v>
      </c>
      <c r="K301" s="262" t="s">
        <v>593</v>
      </c>
      <c r="L301" s="263">
        <v>43578</v>
      </c>
      <c r="M301" s="262" t="s">
        <v>582</v>
      </c>
    </row>
    <row r="302" spans="1:13" x14ac:dyDescent="0.25">
      <c r="A302" s="260" t="s">
        <v>147</v>
      </c>
      <c r="B302" s="260" t="s">
        <v>148</v>
      </c>
      <c r="C302" s="260" t="s">
        <v>149</v>
      </c>
      <c r="D302" s="260" t="s">
        <v>28</v>
      </c>
      <c r="E302" s="260" t="s">
        <v>17</v>
      </c>
      <c r="F302" s="260" t="s">
        <v>590</v>
      </c>
      <c r="G302" s="260" t="s">
        <v>17</v>
      </c>
      <c r="H302" s="260" t="s">
        <v>17</v>
      </c>
      <c r="I302" s="260" t="s">
        <v>591</v>
      </c>
      <c r="J302" s="260" t="s">
        <v>592</v>
      </c>
      <c r="K302" s="260" t="s">
        <v>594</v>
      </c>
      <c r="L302" s="261">
        <v>43578</v>
      </c>
      <c r="M302" s="260" t="s">
        <v>582</v>
      </c>
    </row>
    <row r="303" spans="1:13" x14ac:dyDescent="0.25">
      <c r="A303" s="262" t="s">
        <v>532</v>
      </c>
      <c r="B303" s="262" t="s">
        <v>533</v>
      </c>
      <c r="C303" s="262" t="s">
        <v>149</v>
      </c>
      <c r="D303" s="262" t="s">
        <v>26</v>
      </c>
      <c r="E303" s="262" t="s">
        <v>17</v>
      </c>
      <c r="F303" s="262" t="s">
        <v>590</v>
      </c>
      <c r="G303" s="262" t="s">
        <v>17</v>
      </c>
      <c r="H303" s="262" t="s">
        <v>17</v>
      </c>
      <c r="I303" s="262" t="s">
        <v>591</v>
      </c>
      <c r="J303" s="262" t="s">
        <v>592</v>
      </c>
      <c r="K303" s="262" t="s">
        <v>595</v>
      </c>
      <c r="L303" s="263">
        <v>43578</v>
      </c>
      <c r="M303" s="262" t="s">
        <v>582</v>
      </c>
    </row>
    <row r="304" spans="1:13" x14ac:dyDescent="0.25">
      <c r="A304" s="260" t="s">
        <v>532</v>
      </c>
      <c r="B304" s="260" t="s">
        <v>533</v>
      </c>
      <c r="C304" s="260" t="s">
        <v>149</v>
      </c>
      <c r="D304" s="260" t="s">
        <v>28</v>
      </c>
      <c r="E304" s="260" t="s">
        <v>17</v>
      </c>
      <c r="F304" s="260" t="s">
        <v>590</v>
      </c>
      <c r="G304" s="260" t="s">
        <v>17</v>
      </c>
      <c r="H304" s="260" t="s">
        <v>17</v>
      </c>
      <c r="I304" s="260" t="s">
        <v>591</v>
      </c>
      <c r="J304" s="260" t="s">
        <v>592</v>
      </c>
      <c r="K304" s="260" t="s">
        <v>596</v>
      </c>
      <c r="L304" s="261">
        <v>43578</v>
      </c>
      <c r="M304" s="260" t="s">
        <v>582</v>
      </c>
    </row>
    <row r="305" spans="1:13" x14ac:dyDescent="0.25">
      <c r="A305" s="262" t="s">
        <v>597</v>
      </c>
      <c r="B305" s="262" t="s">
        <v>598</v>
      </c>
      <c r="C305" s="262" t="s">
        <v>599</v>
      </c>
      <c r="D305" s="262" t="s">
        <v>26</v>
      </c>
      <c r="E305" s="262" t="s">
        <v>17</v>
      </c>
      <c r="F305" s="262" t="s">
        <v>590</v>
      </c>
      <c r="G305" s="262" t="s">
        <v>17</v>
      </c>
      <c r="H305" s="262" t="s">
        <v>17</v>
      </c>
      <c r="I305" s="262"/>
      <c r="J305" s="262"/>
      <c r="K305" s="262" t="s">
        <v>600</v>
      </c>
      <c r="L305" s="263">
        <v>43578</v>
      </c>
      <c r="M305" s="262" t="s">
        <v>582</v>
      </c>
    </row>
    <row r="306" spans="1:13" x14ac:dyDescent="0.25">
      <c r="A306" s="260" t="s">
        <v>597</v>
      </c>
      <c r="B306" s="260" t="s">
        <v>598</v>
      </c>
      <c r="C306" s="260" t="s">
        <v>599</v>
      </c>
      <c r="D306" s="260" t="s">
        <v>28</v>
      </c>
      <c r="E306" s="260" t="s">
        <v>17</v>
      </c>
      <c r="F306" s="260" t="s">
        <v>590</v>
      </c>
      <c r="G306" s="260" t="s">
        <v>17</v>
      </c>
      <c r="H306" s="260" t="s">
        <v>17</v>
      </c>
      <c r="I306" s="260"/>
      <c r="J306" s="260"/>
      <c r="K306" s="260" t="s">
        <v>601</v>
      </c>
      <c r="L306" s="261">
        <v>43578</v>
      </c>
      <c r="M306" s="260" t="s">
        <v>582</v>
      </c>
    </row>
    <row r="307" spans="1:13" x14ac:dyDescent="0.25">
      <c r="A307" s="262" t="s">
        <v>277</v>
      </c>
      <c r="B307" s="262" t="s">
        <v>278</v>
      </c>
      <c r="C307" s="262" t="s">
        <v>279</v>
      </c>
      <c r="D307" s="262" t="s">
        <v>26</v>
      </c>
      <c r="E307" s="262" t="s">
        <v>17</v>
      </c>
      <c r="F307" s="262" t="s">
        <v>590</v>
      </c>
      <c r="G307" s="262" t="s">
        <v>17</v>
      </c>
      <c r="H307" s="262" t="s">
        <v>17</v>
      </c>
      <c r="I307" s="262" t="s">
        <v>602</v>
      </c>
      <c r="J307" s="262" t="s">
        <v>592</v>
      </c>
      <c r="K307" s="262" t="s">
        <v>603</v>
      </c>
      <c r="L307" s="263">
        <v>43578</v>
      </c>
      <c r="M307" s="262" t="s">
        <v>582</v>
      </c>
    </row>
    <row r="308" spans="1:13" x14ac:dyDescent="0.25">
      <c r="A308" s="260" t="s">
        <v>277</v>
      </c>
      <c r="B308" s="260" t="s">
        <v>278</v>
      </c>
      <c r="C308" s="260" t="s">
        <v>279</v>
      </c>
      <c r="D308" s="260" t="s">
        <v>28</v>
      </c>
      <c r="E308" s="260" t="s">
        <v>17</v>
      </c>
      <c r="F308" s="260" t="s">
        <v>590</v>
      </c>
      <c r="G308" s="260" t="s">
        <v>17</v>
      </c>
      <c r="H308" s="260" t="s">
        <v>17</v>
      </c>
      <c r="I308" s="260" t="s">
        <v>602</v>
      </c>
      <c r="J308" s="260" t="s">
        <v>592</v>
      </c>
      <c r="K308" s="260" t="s">
        <v>604</v>
      </c>
      <c r="L308" s="261">
        <v>43578</v>
      </c>
      <c r="M308" s="260" t="s">
        <v>582</v>
      </c>
    </row>
    <row r="309" spans="1:13" x14ac:dyDescent="0.25">
      <c r="A309" s="262" t="s">
        <v>42</v>
      </c>
      <c r="B309" s="262" t="s">
        <v>43</v>
      </c>
      <c r="C309" s="262" t="s">
        <v>44</v>
      </c>
      <c r="D309" s="262" t="s">
        <v>605</v>
      </c>
      <c r="E309" s="262">
        <v>10900000</v>
      </c>
      <c r="F309" s="262" t="s">
        <v>606</v>
      </c>
      <c r="G309" s="262" t="s">
        <v>33</v>
      </c>
      <c r="H309" s="262">
        <v>2</v>
      </c>
      <c r="I309" s="262" t="s">
        <v>607</v>
      </c>
      <c r="J309" s="262" t="s">
        <v>608</v>
      </c>
      <c r="K309" s="262" t="s">
        <v>609</v>
      </c>
      <c r="L309" s="263">
        <v>43579</v>
      </c>
      <c r="M309" s="262" t="s">
        <v>582</v>
      </c>
    </row>
    <row r="310" spans="1:13" x14ac:dyDescent="0.25">
      <c r="A310" s="260" t="s">
        <v>610</v>
      </c>
      <c r="B310" s="260" t="s">
        <v>611</v>
      </c>
      <c r="C310" s="260" t="s">
        <v>612</v>
      </c>
      <c r="D310" s="260" t="s">
        <v>16</v>
      </c>
      <c r="E310" s="260" t="s">
        <v>17</v>
      </c>
      <c r="F310" s="260" t="s">
        <v>17</v>
      </c>
      <c r="G310" s="260" t="s">
        <v>17</v>
      </c>
      <c r="H310" s="260" t="s">
        <v>17</v>
      </c>
      <c r="I310" s="260" t="s">
        <v>17</v>
      </c>
      <c r="J310" s="260" t="s">
        <v>613</v>
      </c>
      <c r="K310" s="260" t="s">
        <v>614</v>
      </c>
      <c r="L310" s="261">
        <v>43580</v>
      </c>
      <c r="M310" s="260" t="s">
        <v>582</v>
      </c>
    </row>
    <row r="311" spans="1:13" x14ac:dyDescent="0.25">
      <c r="A311" s="262" t="s">
        <v>610</v>
      </c>
      <c r="B311" s="262" t="s">
        <v>611</v>
      </c>
      <c r="C311" s="262" t="s">
        <v>612</v>
      </c>
      <c r="D311" s="262" t="s">
        <v>21</v>
      </c>
      <c r="E311" s="262" t="s">
        <v>17</v>
      </c>
      <c r="F311" s="262" t="s">
        <v>17</v>
      </c>
      <c r="G311" s="262" t="s">
        <v>17</v>
      </c>
      <c r="H311" s="262" t="s">
        <v>17</v>
      </c>
      <c r="I311" s="262" t="s">
        <v>17</v>
      </c>
      <c r="J311" s="262" t="s">
        <v>613</v>
      </c>
      <c r="K311" s="262" t="s">
        <v>615</v>
      </c>
      <c r="L311" s="263">
        <v>43580</v>
      </c>
      <c r="M311" s="262" t="s">
        <v>582</v>
      </c>
    </row>
    <row r="312" spans="1:13" x14ac:dyDescent="0.25">
      <c r="A312" s="260" t="s">
        <v>610</v>
      </c>
      <c r="B312" s="260" t="s">
        <v>611</v>
      </c>
      <c r="C312" s="260" t="s">
        <v>612</v>
      </c>
      <c r="D312" s="260" t="s">
        <v>47</v>
      </c>
      <c r="E312" s="260">
        <v>3</v>
      </c>
      <c r="F312" s="260" t="s">
        <v>538</v>
      </c>
      <c r="G312" s="260" t="s">
        <v>33</v>
      </c>
      <c r="H312" s="260">
        <v>2</v>
      </c>
      <c r="I312" s="260" t="s">
        <v>539</v>
      </c>
      <c r="J312" s="260" t="s">
        <v>616</v>
      </c>
      <c r="K312" s="260" t="s">
        <v>617</v>
      </c>
      <c r="L312" s="261">
        <v>43580</v>
      </c>
      <c r="M312" s="260" t="s">
        <v>582</v>
      </c>
    </row>
    <row r="313" spans="1:13" x14ac:dyDescent="0.25">
      <c r="A313" s="262" t="s">
        <v>610</v>
      </c>
      <c r="B313" s="262" t="s">
        <v>611</v>
      </c>
      <c r="C313" s="262" t="s">
        <v>612</v>
      </c>
      <c r="D313" s="262" t="s">
        <v>24</v>
      </c>
      <c r="E313" s="262" t="s">
        <v>17</v>
      </c>
      <c r="F313" s="262" t="s">
        <v>17</v>
      </c>
      <c r="G313" s="262" t="s">
        <v>17</v>
      </c>
      <c r="H313" s="262" t="s">
        <v>17</v>
      </c>
      <c r="I313" s="262" t="s">
        <v>17</v>
      </c>
      <c r="J313" s="262" t="s">
        <v>613</v>
      </c>
      <c r="K313" s="262" t="s">
        <v>618</v>
      </c>
      <c r="L313" s="263">
        <v>43580</v>
      </c>
      <c r="M313" s="262" t="s">
        <v>582</v>
      </c>
    </row>
    <row r="314" spans="1:13" x14ac:dyDescent="0.25">
      <c r="A314" s="260" t="s">
        <v>610</v>
      </c>
      <c r="B314" s="260" t="s">
        <v>611</v>
      </c>
      <c r="C314" s="260" t="s">
        <v>612</v>
      </c>
      <c r="D314" s="260" t="s">
        <v>619</v>
      </c>
      <c r="E314" s="260" t="s">
        <v>17</v>
      </c>
      <c r="F314" s="260" t="s">
        <v>17</v>
      </c>
      <c r="G314" s="260" t="s">
        <v>22</v>
      </c>
      <c r="H314" s="260">
        <v>3</v>
      </c>
      <c r="I314" s="260" t="s">
        <v>17</v>
      </c>
      <c r="J314" s="260" t="s">
        <v>613</v>
      </c>
      <c r="K314" s="260" t="s">
        <v>620</v>
      </c>
      <c r="L314" s="261">
        <v>43580</v>
      </c>
      <c r="M314" s="260" t="s">
        <v>582</v>
      </c>
    </row>
    <row r="315" spans="1:13" x14ac:dyDescent="0.25">
      <c r="A315" s="262" t="s">
        <v>610</v>
      </c>
      <c r="B315" s="262" t="s">
        <v>611</v>
      </c>
      <c r="C315" s="262" t="s">
        <v>612</v>
      </c>
      <c r="D315" s="262" t="s">
        <v>38</v>
      </c>
      <c r="E315" s="262" t="s">
        <v>17</v>
      </c>
      <c r="F315" s="262" t="s">
        <v>17</v>
      </c>
      <c r="G315" s="262" t="s">
        <v>17</v>
      </c>
      <c r="H315" s="262" t="s">
        <v>17</v>
      </c>
      <c r="I315" s="262" t="s">
        <v>17</v>
      </c>
      <c r="J315" s="262" t="s">
        <v>613</v>
      </c>
      <c r="K315" s="262" t="s">
        <v>621</v>
      </c>
      <c r="L315" s="263">
        <v>43580</v>
      </c>
      <c r="M315" s="262" t="s">
        <v>582</v>
      </c>
    </row>
    <row r="316" spans="1:13" x14ac:dyDescent="0.25">
      <c r="A316" s="260" t="s">
        <v>610</v>
      </c>
      <c r="B316" s="260" t="s">
        <v>611</v>
      </c>
      <c r="C316" s="260" t="s">
        <v>612</v>
      </c>
      <c r="D316" s="260" t="s">
        <v>40</v>
      </c>
      <c r="E316" s="260" t="s">
        <v>17</v>
      </c>
      <c r="F316" s="260" t="s">
        <v>17</v>
      </c>
      <c r="G316" s="260" t="s">
        <v>17</v>
      </c>
      <c r="H316" s="260" t="s">
        <v>17</v>
      </c>
      <c r="I316" s="260" t="s">
        <v>17</v>
      </c>
      <c r="J316" s="260" t="s">
        <v>613</v>
      </c>
      <c r="K316" s="260" t="s">
        <v>622</v>
      </c>
      <c r="L316" s="261">
        <v>43580</v>
      </c>
      <c r="M316" s="260" t="s">
        <v>582</v>
      </c>
    </row>
    <row r="317" spans="1:13" x14ac:dyDescent="0.25">
      <c r="A317" s="262" t="s">
        <v>610</v>
      </c>
      <c r="B317" s="262" t="s">
        <v>611</v>
      </c>
      <c r="C317" s="262" t="s">
        <v>612</v>
      </c>
      <c r="D317" s="262" t="s">
        <v>623</v>
      </c>
      <c r="E317" s="262" t="s">
        <v>17</v>
      </c>
      <c r="F317" s="262" t="s">
        <v>17</v>
      </c>
      <c r="G317" s="262" t="s">
        <v>22</v>
      </c>
      <c r="H317" s="262">
        <v>3</v>
      </c>
      <c r="I317" s="262" t="s">
        <v>17</v>
      </c>
      <c r="J317" s="262" t="s">
        <v>613</v>
      </c>
      <c r="K317" s="262" t="s">
        <v>624</v>
      </c>
      <c r="L317" s="263">
        <v>43580</v>
      </c>
      <c r="M317" s="262" t="s">
        <v>582</v>
      </c>
    </row>
    <row r="318" spans="1:13" x14ac:dyDescent="0.25">
      <c r="A318" s="260" t="s">
        <v>610</v>
      </c>
      <c r="B318" s="260" t="s">
        <v>611</v>
      </c>
      <c r="C318" s="260" t="s">
        <v>612</v>
      </c>
      <c r="D318" s="260" t="s">
        <v>26</v>
      </c>
      <c r="E318" s="260" t="s">
        <v>17</v>
      </c>
      <c r="F318" s="260" t="s">
        <v>17</v>
      </c>
      <c r="G318" s="260" t="s">
        <v>17</v>
      </c>
      <c r="H318" s="260" t="s">
        <v>17</v>
      </c>
      <c r="I318" s="260" t="s">
        <v>17</v>
      </c>
      <c r="J318" s="260" t="s">
        <v>17</v>
      </c>
      <c r="K318" s="260" t="s">
        <v>625</v>
      </c>
      <c r="L318" s="261">
        <v>43580</v>
      </c>
      <c r="M318" s="260" t="s">
        <v>582</v>
      </c>
    </row>
    <row r="319" spans="1:13" x14ac:dyDescent="0.25">
      <c r="A319" s="262" t="s">
        <v>610</v>
      </c>
      <c r="B319" s="262" t="s">
        <v>611</v>
      </c>
      <c r="C319" s="262" t="s">
        <v>612</v>
      </c>
      <c r="D319" s="262" t="s">
        <v>28</v>
      </c>
      <c r="E319" s="262" t="s">
        <v>17</v>
      </c>
      <c r="F319" s="262" t="s">
        <v>17</v>
      </c>
      <c r="G319" s="262" t="s">
        <v>17</v>
      </c>
      <c r="H319" s="262" t="s">
        <v>17</v>
      </c>
      <c r="I319" s="262" t="s">
        <v>17</v>
      </c>
      <c r="J319" s="262" t="s">
        <v>17</v>
      </c>
      <c r="K319" s="262" t="s">
        <v>626</v>
      </c>
      <c r="L319" s="263">
        <v>43580</v>
      </c>
      <c r="M319" s="262" t="s">
        <v>582</v>
      </c>
    </row>
    <row r="320" spans="1:13" x14ac:dyDescent="0.25">
      <c r="A320" s="260" t="s">
        <v>610</v>
      </c>
      <c r="B320" s="260" t="s">
        <v>611</v>
      </c>
      <c r="C320" s="260" t="s">
        <v>612</v>
      </c>
      <c r="D320" s="260" t="s">
        <v>605</v>
      </c>
      <c r="E320" s="260" t="s">
        <v>17</v>
      </c>
      <c r="F320" s="260" t="s">
        <v>17</v>
      </c>
      <c r="G320" s="260" t="s">
        <v>17</v>
      </c>
      <c r="H320" s="260" t="s">
        <v>17</v>
      </c>
      <c r="I320" s="260" t="s">
        <v>17</v>
      </c>
      <c r="J320" s="260" t="s">
        <v>613</v>
      </c>
      <c r="K320" s="260" t="s">
        <v>627</v>
      </c>
      <c r="L320" s="261">
        <v>43580</v>
      </c>
      <c r="M320" s="260" t="s">
        <v>582</v>
      </c>
    </row>
    <row r="321" spans="1:13" x14ac:dyDescent="0.25">
      <c r="A321" s="262" t="s">
        <v>610</v>
      </c>
      <c r="B321" s="262" t="s">
        <v>611</v>
      </c>
      <c r="C321" s="262" t="s">
        <v>612</v>
      </c>
      <c r="D321" s="262" t="s">
        <v>628</v>
      </c>
      <c r="E321" s="262" t="s">
        <v>17</v>
      </c>
      <c r="F321" s="262" t="s">
        <v>17</v>
      </c>
      <c r="G321" s="262" t="s">
        <v>22</v>
      </c>
      <c r="H321" s="262">
        <v>3</v>
      </c>
      <c r="I321" s="262" t="s">
        <v>17</v>
      </c>
      <c r="J321" s="262" t="s">
        <v>613</v>
      </c>
      <c r="K321" s="262" t="s">
        <v>629</v>
      </c>
      <c r="L321" s="263">
        <v>43580</v>
      </c>
      <c r="M321" s="262" t="s">
        <v>582</v>
      </c>
    </row>
    <row r="322" spans="1:13" x14ac:dyDescent="0.25">
      <c r="A322" s="260" t="s">
        <v>610</v>
      </c>
      <c r="B322" s="260" t="s">
        <v>611</v>
      </c>
      <c r="C322" s="260" t="s">
        <v>612</v>
      </c>
      <c r="D322" s="260" t="s">
        <v>630</v>
      </c>
      <c r="E322" s="260" t="s">
        <v>17</v>
      </c>
      <c r="F322" s="260" t="s">
        <v>17</v>
      </c>
      <c r="G322" s="260" t="s">
        <v>22</v>
      </c>
      <c r="H322" s="260">
        <v>3</v>
      </c>
      <c r="I322" s="260" t="s">
        <v>17</v>
      </c>
      <c r="J322" s="260" t="s">
        <v>613</v>
      </c>
      <c r="K322" s="260" t="s">
        <v>631</v>
      </c>
      <c r="L322" s="261">
        <v>43580</v>
      </c>
      <c r="M322" s="260" t="s">
        <v>582</v>
      </c>
    </row>
    <row r="323" spans="1:13" x14ac:dyDescent="0.25">
      <c r="A323" s="262" t="s">
        <v>30</v>
      </c>
      <c r="B323" s="262" t="s">
        <v>31</v>
      </c>
      <c r="C323" s="262" t="s">
        <v>32</v>
      </c>
      <c r="D323" s="262" t="s">
        <v>26</v>
      </c>
      <c r="E323" s="262">
        <v>0</v>
      </c>
      <c r="F323" s="262"/>
      <c r="G323" s="262" t="s">
        <v>33</v>
      </c>
      <c r="H323" s="262">
        <v>2</v>
      </c>
      <c r="I323" s="262"/>
      <c r="J323" s="262"/>
      <c r="K323" s="262" t="s">
        <v>632</v>
      </c>
      <c r="L323" s="263">
        <v>43580</v>
      </c>
      <c r="M323" s="262" t="s">
        <v>20</v>
      </c>
    </row>
    <row r="324" spans="1:13" x14ac:dyDescent="0.25">
      <c r="A324" s="260" t="s">
        <v>30</v>
      </c>
      <c r="B324" s="260" t="s">
        <v>31</v>
      </c>
      <c r="C324" s="260" t="s">
        <v>32</v>
      </c>
      <c r="D324" s="260" t="s">
        <v>28</v>
      </c>
      <c r="E324" s="260">
        <v>0</v>
      </c>
      <c r="F324" s="260"/>
      <c r="G324" s="260" t="s">
        <v>33</v>
      </c>
      <c r="H324" s="260">
        <v>2</v>
      </c>
      <c r="I324" s="260"/>
      <c r="J324" s="260"/>
      <c r="K324" s="260" t="s">
        <v>633</v>
      </c>
      <c r="L324" s="261">
        <v>43580</v>
      </c>
      <c r="M324" s="260" t="s">
        <v>20</v>
      </c>
    </row>
    <row r="325" spans="1:13" x14ac:dyDescent="0.25">
      <c r="A325" s="262" t="s">
        <v>198</v>
      </c>
      <c r="B325" s="262" t="s">
        <v>199</v>
      </c>
      <c r="C325" s="262" t="s">
        <v>200</v>
      </c>
      <c r="D325" s="262" t="s">
        <v>40</v>
      </c>
      <c r="E325" s="262">
        <v>150</v>
      </c>
      <c r="F325" s="262" t="s">
        <v>634</v>
      </c>
      <c r="G325" s="262" t="s">
        <v>33</v>
      </c>
      <c r="H325" s="262">
        <v>2</v>
      </c>
      <c r="I325" s="262" t="s">
        <v>154</v>
      </c>
      <c r="J325" s="262" t="s">
        <v>635</v>
      </c>
      <c r="K325" s="262" t="s">
        <v>636</v>
      </c>
      <c r="L325" s="263">
        <v>43584</v>
      </c>
      <c r="M325" s="262" t="s">
        <v>582</v>
      </c>
    </row>
    <row r="326" spans="1:13" x14ac:dyDescent="0.25">
      <c r="A326" s="260" t="s">
        <v>637</v>
      </c>
      <c r="B326" s="260" t="s">
        <v>638</v>
      </c>
      <c r="C326" s="260" t="s">
        <v>98</v>
      </c>
      <c r="D326" s="260" t="s">
        <v>16</v>
      </c>
      <c r="E326" s="260">
        <v>0</v>
      </c>
      <c r="F326" s="260" t="s">
        <v>17</v>
      </c>
      <c r="G326" s="260" t="s">
        <v>77</v>
      </c>
      <c r="H326" s="260">
        <v>1</v>
      </c>
      <c r="I326" s="260" t="s">
        <v>17</v>
      </c>
      <c r="J326" s="260" t="s">
        <v>17</v>
      </c>
      <c r="K326" s="260" t="s">
        <v>639</v>
      </c>
      <c r="L326" s="261">
        <v>43584</v>
      </c>
      <c r="M326" s="260" t="s">
        <v>582</v>
      </c>
    </row>
    <row r="327" spans="1:13" x14ac:dyDescent="0.25">
      <c r="A327" s="262" t="s">
        <v>637</v>
      </c>
      <c r="B327" s="262" t="s">
        <v>638</v>
      </c>
      <c r="C327" s="262" t="s">
        <v>98</v>
      </c>
      <c r="D327" s="262" t="s">
        <v>21</v>
      </c>
      <c r="E327" s="262">
        <v>0</v>
      </c>
      <c r="F327" s="262" t="s">
        <v>17</v>
      </c>
      <c r="G327" s="262" t="s">
        <v>77</v>
      </c>
      <c r="H327" s="262">
        <v>1</v>
      </c>
      <c r="I327" s="262" t="s">
        <v>17</v>
      </c>
      <c r="J327" s="262" t="s">
        <v>17</v>
      </c>
      <c r="K327" s="262" t="s">
        <v>640</v>
      </c>
      <c r="L327" s="263">
        <v>43584</v>
      </c>
      <c r="M327" s="262" t="s">
        <v>582</v>
      </c>
    </row>
    <row r="328" spans="1:13" x14ac:dyDescent="0.25">
      <c r="A328" s="260" t="s">
        <v>637</v>
      </c>
      <c r="B328" s="260" t="s">
        <v>638</v>
      </c>
      <c r="C328" s="260" t="s">
        <v>98</v>
      </c>
      <c r="D328" s="260" t="s">
        <v>24</v>
      </c>
      <c r="E328" s="260">
        <v>0</v>
      </c>
      <c r="F328" s="260" t="s">
        <v>17</v>
      </c>
      <c r="G328" s="260" t="s">
        <v>77</v>
      </c>
      <c r="H328" s="260">
        <v>1</v>
      </c>
      <c r="I328" s="260" t="s">
        <v>17</v>
      </c>
      <c r="J328" s="260" t="s">
        <v>17</v>
      </c>
      <c r="K328" s="260" t="s">
        <v>641</v>
      </c>
      <c r="L328" s="261">
        <v>43584</v>
      </c>
      <c r="M328" s="260" t="s">
        <v>582</v>
      </c>
    </row>
    <row r="329" spans="1:13" x14ac:dyDescent="0.25">
      <c r="A329" s="262" t="s">
        <v>637</v>
      </c>
      <c r="B329" s="262" t="s">
        <v>638</v>
      </c>
      <c r="C329" s="262" t="s">
        <v>98</v>
      </c>
      <c r="D329" s="262" t="s">
        <v>38</v>
      </c>
      <c r="E329" s="262" t="s">
        <v>17</v>
      </c>
      <c r="F329" s="262" t="s">
        <v>17</v>
      </c>
      <c r="G329" s="262" t="s">
        <v>17</v>
      </c>
      <c r="H329" s="262" t="s">
        <v>17</v>
      </c>
      <c r="I329" s="262" t="s">
        <v>17</v>
      </c>
      <c r="J329" s="262" t="s">
        <v>239</v>
      </c>
      <c r="K329" s="262" t="s">
        <v>642</v>
      </c>
      <c r="L329" s="263">
        <v>43584</v>
      </c>
      <c r="M329" s="262" t="s">
        <v>582</v>
      </c>
    </row>
    <row r="330" spans="1:13" x14ac:dyDescent="0.25">
      <c r="A330" s="260" t="s">
        <v>637</v>
      </c>
      <c r="B330" s="260" t="s">
        <v>638</v>
      </c>
      <c r="C330" s="260" t="s">
        <v>98</v>
      </c>
      <c r="D330" s="260" t="s">
        <v>26</v>
      </c>
      <c r="E330" s="260" t="s">
        <v>17</v>
      </c>
      <c r="F330" s="260" t="s">
        <v>17</v>
      </c>
      <c r="G330" s="260" t="s">
        <v>17</v>
      </c>
      <c r="H330" s="260" t="s">
        <v>17</v>
      </c>
      <c r="I330" s="260" t="s">
        <v>17</v>
      </c>
      <c r="J330" s="260" t="s">
        <v>239</v>
      </c>
      <c r="K330" s="260" t="s">
        <v>643</v>
      </c>
      <c r="L330" s="261">
        <v>43584</v>
      </c>
      <c r="M330" s="260" t="s">
        <v>582</v>
      </c>
    </row>
    <row r="331" spans="1:13" x14ac:dyDescent="0.25">
      <c r="A331" s="262" t="s">
        <v>637</v>
      </c>
      <c r="B331" s="262" t="s">
        <v>638</v>
      </c>
      <c r="C331" s="262" t="s">
        <v>98</v>
      </c>
      <c r="D331" s="262" t="s">
        <v>28</v>
      </c>
      <c r="E331" s="262" t="s">
        <v>17</v>
      </c>
      <c r="F331" s="262" t="s">
        <v>17</v>
      </c>
      <c r="G331" s="262" t="s">
        <v>17</v>
      </c>
      <c r="H331" s="262" t="s">
        <v>17</v>
      </c>
      <c r="I331" s="262" t="s">
        <v>17</v>
      </c>
      <c r="J331" s="262" t="s">
        <v>239</v>
      </c>
      <c r="K331" s="262" t="s">
        <v>644</v>
      </c>
      <c r="L331" s="263">
        <v>43584</v>
      </c>
      <c r="M331" s="262" t="s">
        <v>582</v>
      </c>
    </row>
    <row r="332" spans="1:13" x14ac:dyDescent="0.25">
      <c r="A332" s="260" t="s">
        <v>103</v>
      </c>
      <c r="B332" s="260" t="s">
        <v>104</v>
      </c>
      <c r="C332" s="260" t="s">
        <v>105</v>
      </c>
      <c r="D332" s="260" t="s">
        <v>40</v>
      </c>
      <c r="E332" s="260">
        <v>0</v>
      </c>
      <c r="F332" s="260" t="s">
        <v>17</v>
      </c>
      <c r="G332" s="260" t="s">
        <v>17</v>
      </c>
      <c r="H332" s="260" t="s">
        <v>17</v>
      </c>
      <c r="I332" s="260" t="s">
        <v>17</v>
      </c>
      <c r="J332" s="260" t="s">
        <v>17</v>
      </c>
      <c r="K332" s="260" t="s">
        <v>645</v>
      </c>
      <c r="L332" s="261">
        <v>43585</v>
      </c>
      <c r="M332" s="260" t="s">
        <v>582</v>
      </c>
    </row>
    <row r="333" spans="1:13" x14ac:dyDescent="0.25">
      <c r="A333" s="262" t="s">
        <v>157</v>
      </c>
      <c r="B333" s="262" t="s">
        <v>158</v>
      </c>
      <c r="C333" s="262" t="s">
        <v>159</v>
      </c>
      <c r="D333" s="262" t="s">
        <v>28</v>
      </c>
      <c r="E333" s="262">
        <v>4950000</v>
      </c>
      <c r="F333" s="262" t="s">
        <v>646</v>
      </c>
      <c r="G333" s="262" t="s">
        <v>33</v>
      </c>
      <c r="H333" s="262">
        <v>2</v>
      </c>
      <c r="I333" s="262" t="s">
        <v>647</v>
      </c>
      <c r="J333" s="262" t="s">
        <v>648</v>
      </c>
      <c r="K333" s="262" t="s">
        <v>649</v>
      </c>
      <c r="L333" s="263">
        <v>43585</v>
      </c>
      <c r="M333" s="262" t="s">
        <v>582</v>
      </c>
    </row>
    <row r="334" spans="1:13" x14ac:dyDescent="0.25">
      <c r="A334" s="260" t="s">
        <v>650</v>
      </c>
      <c r="B334" s="260" t="s">
        <v>651</v>
      </c>
      <c r="C334" s="260" t="s">
        <v>652</v>
      </c>
      <c r="D334" s="260" t="s">
        <v>26</v>
      </c>
      <c r="E334" s="260" t="s">
        <v>17</v>
      </c>
      <c r="F334" s="260"/>
      <c r="G334" s="260" t="s">
        <v>17</v>
      </c>
      <c r="H334" s="260" t="s">
        <v>17</v>
      </c>
      <c r="I334" s="260"/>
      <c r="J334" s="260" t="s">
        <v>653</v>
      </c>
      <c r="K334" s="260" t="s">
        <v>654</v>
      </c>
      <c r="L334" s="261">
        <v>43585</v>
      </c>
      <c r="M334" s="260" t="s">
        <v>582</v>
      </c>
    </row>
    <row r="335" spans="1:13" x14ac:dyDescent="0.25">
      <c r="A335" s="262" t="s">
        <v>650</v>
      </c>
      <c r="B335" s="262" t="s">
        <v>651</v>
      </c>
      <c r="C335" s="262" t="s">
        <v>652</v>
      </c>
      <c r="D335" s="262" t="s">
        <v>28</v>
      </c>
      <c r="E335" s="262" t="s">
        <v>17</v>
      </c>
      <c r="F335" s="262"/>
      <c r="G335" s="262" t="s">
        <v>17</v>
      </c>
      <c r="H335" s="262" t="s">
        <v>17</v>
      </c>
      <c r="I335" s="262"/>
      <c r="J335" s="262"/>
      <c r="K335" s="262" t="s">
        <v>655</v>
      </c>
      <c r="L335" s="263">
        <v>43585</v>
      </c>
      <c r="M335" s="262" t="s">
        <v>582</v>
      </c>
    </row>
    <row r="336" spans="1:13" x14ac:dyDescent="0.25">
      <c r="A336" s="260" t="s">
        <v>656</v>
      </c>
      <c r="B336" s="260" t="s">
        <v>657</v>
      </c>
      <c r="C336" s="260" t="s">
        <v>658</v>
      </c>
      <c r="D336" s="260" t="s">
        <v>16</v>
      </c>
      <c r="E336" s="260" t="s">
        <v>17</v>
      </c>
      <c r="F336" s="260"/>
      <c r="G336" s="260" t="s">
        <v>17</v>
      </c>
      <c r="H336" s="260" t="s">
        <v>17</v>
      </c>
      <c r="I336" s="260"/>
      <c r="J336" s="260" t="s">
        <v>17</v>
      </c>
      <c r="K336" s="260" t="s">
        <v>659</v>
      </c>
      <c r="L336" s="261">
        <v>43585</v>
      </c>
      <c r="M336" s="260" t="s">
        <v>20</v>
      </c>
    </row>
    <row r="337" spans="1:13" x14ac:dyDescent="0.25">
      <c r="A337" s="262" t="s">
        <v>656</v>
      </c>
      <c r="B337" s="262" t="s">
        <v>657</v>
      </c>
      <c r="C337" s="262" t="s">
        <v>658</v>
      </c>
      <c r="D337" s="262" t="s">
        <v>21</v>
      </c>
      <c r="E337" s="262" t="s">
        <v>17</v>
      </c>
      <c r="F337" s="262" t="s">
        <v>17</v>
      </c>
      <c r="G337" s="262" t="s">
        <v>17</v>
      </c>
      <c r="H337" s="262" t="s">
        <v>17</v>
      </c>
      <c r="I337" s="262" t="s">
        <v>17</v>
      </c>
      <c r="J337" s="262" t="s">
        <v>17</v>
      </c>
      <c r="K337" s="262" t="s">
        <v>660</v>
      </c>
      <c r="L337" s="263">
        <v>43585</v>
      </c>
      <c r="M337" s="262" t="s">
        <v>20</v>
      </c>
    </row>
    <row r="338" spans="1:13" x14ac:dyDescent="0.25">
      <c r="A338" s="260" t="s">
        <v>656</v>
      </c>
      <c r="B338" s="260" t="s">
        <v>657</v>
      </c>
      <c r="C338" s="260" t="s">
        <v>658</v>
      </c>
      <c r="D338" s="260" t="s">
        <v>24</v>
      </c>
      <c r="E338" s="260" t="s">
        <v>17</v>
      </c>
      <c r="F338" s="260"/>
      <c r="G338" s="260" t="s">
        <v>17</v>
      </c>
      <c r="H338" s="260" t="s">
        <v>17</v>
      </c>
      <c r="I338" s="260"/>
      <c r="J338" s="260" t="s">
        <v>17</v>
      </c>
      <c r="K338" s="260" t="s">
        <v>661</v>
      </c>
      <c r="L338" s="261">
        <v>43585</v>
      </c>
      <c r="M338" s="260" t="s">
        <v>20</v>
      </c>
    </row>
    <row r="339" spans="1:13" x14ac:dyDescent="0.25">
      <c r="A339" s="262" t="s">
        <v>656</v>
      </c>
      <c r="B339" s="262" t="s">
        <v>657</v>
      </c>
      <c r="C339" s="262" t="s">
        <v>658</v>
      </c>
      <c r="D339" s="262" t="s">
        <v>26</v>
      </c>
      <c r="E339" s="262" t="s">
        <v>17</v>
      </c>
      <c r="F339" s="262"/>
      <c r="G339" s="262" t="s">
        <v>17</v>
      </c>
      <c r="H339" s="262" t="s">
        <v>17</v>
      </c>
      <c r="I339" s="262"/>
      <c r="J339" s="262" t="s">
        <v>17</v>
      </c>
      <c r="K339" s="262" t="s">
        <v>662</v>
      </c>
      <c r="L339" s="263">
        <v>43585</v>
      </c>
      <c r="M339" s="262" t="s">
        <v>20</v>
      </c>
    </row>
    <row r="340" spans="1:13" x14ac:dyDescent="0.25">
      <c r="A340" s="260" t="s">
        <v>656</v>
      </c>
      <c r="B340" s="260" t="s">
        <v>657</v>
      </c>
      <c r="C340" s="260" t="s">
        <v>658</v>
      </c>
      <c r="D340" s="260" t="s">
        <v>28</v>
      </c>
      <c r="E340" s="260" t="s">
        <v>17</v>
      </c>
      <c r="F340" s="260"/>
      <c r="G340" s="260" t="s">
        <v>17</v>
      </c>
      <c r="H340" s="260" t="s">
        <v>17</v>
      </c>
      <c r="I340" s="260"/>
      <c r="J340" s="260" t="s">
        <v>17</v>
      </c>
      <c r="K340" s="260" t="s">
        <v>663</v>
      </c>
      <c r="L340" s="261">
        <v>43585</v>
      </c>
      <c r="M340" s="260" t="s">
        <v>20</v>
      </c>
    </row>
    <row r="341" spans="1:13" x14ac:dyDescent="0.25">
      <c r="A341" s="262" t="s">
        <v>557</v>
      </c>
      <c r="B341" s="262" t="s">
        <v>558</v>
      </c>
      <c r="C341" s="262" t="s">
        <v>559</v>
      </c>
      <c r="D341" s="262" t="s">
        <v>26</v>
      </c>
      <c r="E341" s="262" t="s">
        <v>17</v>
      </c>
      <c r="F341" s="262" t="s">
        <v>664</v>
      </c>
      <c r="G341" s="262" t="s">
        <v>33</v>
      </c>
      <c r="H341" s="262">
        <v>2</v>
      </c>
      <c r="I341" s="262" t="s">
        <v>17</v>
      </c>
      <c r="J341" s="262" t="s">
        <v>17</v>
      </c>
      <c r="K341" s="262" t="s">
        <v>665</v>
      </c>
      <c r="L341" s="263">
        <v>43586</v>
      </c>
      <c r="M341" s="262" t="s">
        <v>582</v>
      </c>
    </row>
    <row r="342" spans="1:13" x14ac:dyDescent="0.25">
      <c r="A342" s="260" t="s">
        <v>557</v>
      </c>
      <c r="B342" s="260" t="s">
        <v>558</v>
      </c>
      <c r="C342" s="260" t="s">
        <v>559</v>
      </c>
      <c r="D342" s="260" t="s">
        <v>28</v>
      </c>
      <c r="E342" s="260">
        <v>800000</v>
      </c>
      <c r="F342" s="260" t="s">
        <v>664</v>
      </c>
      <c r="G342" s="260" t="s">
        <v>33</v>
      </c>
      <c r="H342" s="260">
        <v>2</v>
      </c>
      <c r="I342" s="260" t="s">
        <v>666</v>
      </c>
      <c r="J342" s="260" t="s">
        <v>667</v>
      </c>
      <c r="K342" s="260" t="s">
        <v>668</v>
      </c>
      <c r="L342" s="261">
        <v>43586</v>
      </c>
      <c r="M342" s="260" t="s">
        <v>582</v>
      </c>
    </row>
    <row r="343" spans="1:13" x14ac:dyDescent="0.25">
      <c r="A343" s="262" t="s">
        <v>669</v>
      </c>
      <c r="B343" s="262" t="s">
        <v>670</v>
      </c>
      <c r="C343" s="262" t="s">
        <v>671</v>
      </c>
      <c r="D343" s="262" t="s">
        <v>16</v>
      </c>
      <c r="E343" s="262" t="s">
        <v>17</v>
      </c>
      <c r="F343" s="262" t="s">
        <v>17</v>
      </c>
      <c r="G343" s="262" t="s">
        <v>17</v>
      </c>
      <c r="H343" s="262" t="s">
        <v>17</v>
      </c>
      <c r="I343" s="262" t="s">
        <v>17</v>
      </c>
      <c r="J343" s="262" t="s">
        <v>17</v>
      </c>
      <c r="K343" s="262" t="s">
        <v>672</v>
      </c>
      <c r="L343" s="263">
        <v>43603</v>
      </c>
      <c r="M343" s="262" t="s">
        <v>582</v>
      </c>
    </row>
    <row r="344" spans="1:13" x14ac:dyDescent="0.25">
      <c r="A344" s="260" t="s">
        <v>669</v>
      </c>
      <c r="B344" s="260" t="s">
        <v>670</v>
      </c>
      <c r="C344" s="260" t="s">
        <v>671</v>
      </c>
      <c r="D344" s="260" t="s">
        <v>21</v>
      </c>
      <c r="E344" s="260" t="s">
        <v>17</v>
      </c>
      <c r="F344" s="260" t="s">
        <v>17</v>
      </c>
      <c r="G344" s="260" t="s">
        <v>17</v>
      </c>
      <c r="H344" s="260" t="s">
        <v>17</v>
      </c>
      <c r="I344" s="260" t="s">
        <v>17</v>
      </c>
      <c r="J344" s="260" t="s">
        <v>17</v>
      </c>
      <c r="K344" s="260" t="s">
        <v>673</v>
      </c>
      <c r="L344" s="261">
        <v>43603</v>
      </c>
      <c r="M344" s="260" t="s">
        <v>582</v>
      </c>
    </row>
    <row r="345" spans="1:13" x14ac:dyDescent="0.25">
      <c r="A345" s="262" t="s">
        <v>669</v>
      </c>
      <c r="B345" s="262" t="s">
        <v>670</v>
      </c>
      <c r="C345" s="262" t="s">
        <v>671</v>
      </c>
      <c r="D345" s="262" t="s">
        <v>47</v>
      </c>
      <c r="E345" s="262">
        <v>2</v>
      </c>
      <c r="F345" s="262" t="s">
        <v>17</v>
      </c>
      <c r="G345" s="262" t="s">
        <v>17</v>
      </c>
      <c r="H345" s="262" t="s">
        <v>17</v>
      </c>
      <c r="I345" s="262" t="s">
        <v>17</v>
      </c>
      <c r="J345" s="262" t="s">
        <v>674</v>
      </c>
      <c r="K345" s="262" t="s">
        <v>675</v>
      </c>
      <c r="L345" s="263">
        <v>43603</v>
      </c>
      <c r="M345" s="262" t="s">
        <v>582</v>
      </c>
    </row>
    <row r="346" spans="1:13" x14ac:dyDescent="0.25">
      <c r="A346" s="260" t="s">
        <v>669</v>
      </c>
      <c r="B346" s="260" t="s">
        <v>670</v>
      </c>
      <c r="C346" s="260" t="s">
        <v>671</v>
      </c>
      <c r="D346" s="260" t="s">
        <v>24</v>
      </c>
      <c r="E346" s="260" t="s">
        <v>17</v>
      </c>
      <c r="F346" s="260" t="s">
        <v>17</v>
      </c>
      <c r="G346" s="260" t="s">
        <v>17</v>
      </c>
      <c r="H346" s="260" t="s">
        <v>17</v>
      </c>
      <c r="I346" s="260" t="s">
        <v>17</v>
      </c>
      <c r="J346" s="260" t="s">
        <v>17</v>
      </c>
      <c r="K346" s="260" t="s">
        <v>676</v>
      </c>
      <c r="L346" s="261">
        <v>43603</v>
      </c>
      <c r="M346" s="260" t="s">
        <v>582</v>
      </c>
    </row>
    <row r="347" spans="1:13" x14ac:dyDescent="0.25">
      <c r="A347" s="262" t="s">
        <v>669</v>
      </c>
      <c r="B347" s="262" t="s">
        <v>670</v>
      </c>
      <c r="C347" s="262" t="s">
        <v>671</v>
      </c>
      <c r="D347" s="262" t="s">
        <v>38</v>
      </c>
      <c r="E347" s="262" t="s">
        <v>17</v>
      </c>
      <c r="F347" s="262" t="s">
        <v>17</v>
      </c>
      <c r="G347" s="262" t="s">
        <v>17</v>
      </c>
      <c r="H347" s="262" t="s">
        <v>17</v>
      </c>
      <c r="I347" s="262" t="s">
        <v>17</v>
      </c>
      <c r="J347" s="262" t="s">
        <v>17</v>
      </c>
      <c r="K347" s="262" t="s">
        <v>677</v>
      </c>
      <c r="L347" s="263">
        <v>43603</v>
      </c>
      <c r="M347" s="262" t="s">
        <v>582</v>
      </c>
    </row>
    <row r="348" spans="1:13" x14ac:dyDescent="0.25">
      <c r="A348" s="260" t="s">
        <v>669</v>
      </c>
      <c r="B348" s="260" t="s">
        <v>670</v>
      </c>
      <c r="C348" s="260" t="s">
        <v>671</v>
      </c>
      <c r="D348" s="260" t="s">
        <v>40</v>
      </c>
      <c r="E348" s="260" t="s">
        <v>17</v>
      </c>
      <c r="F348" s="260" t="s">
        <v>17</v>
      </c>
      <c r="G348" s="260" t="s">
        <v>17</v>
      </c>
      <c r="H348" s="260" t="s">
        <v>17</v>
      </c>
      <c r="I348" s="260" t="s">
        <v>17</v>
      </c>
      <c r="J348" s="260" t="s">
        <v>17</v>
      </c>
      <c r="K348" s="260" t="s">
        <v>678</v>
      </c>
      <c r="L348" s="261">
        <v>43603</v>
      </c>
      <c r="M348" s="260" t="s">
        <v>582</v>
      </c>
    </row>
    <row r="349" spans="1:13" x14ac:dyDescent="0.25">
      <c r="A349" s="262" t="s">
        <v>669</v>
      </c>
      <c r="B349" s="262" t="s">
        <v>670</v>
      </c>
      <c r="C349" s="262" t="s">
        <v>671</v>
      </c>
      <c r="D349" s="262" t="s">
        <v>26</v>
      </c>
      <c r="E349" s="262" t="s">
        <v>17</v>
      </c>
      <c r="F349" s="262" t="s">
        <v>17</v>
      </c>
      <c r="G349" s="262" t="s">
        <v>17</v>
      </c>
      <c r="H349" s="262" t="s">
        <v>17</v>
      </c>
      <c r="I349" s="262" t="s">
        <v>17</v>
      </c>
      <c r="J349" s="262" t="s">
        <v>17</v>
      </c>
      <c r="K349" s="262" t="s">
        <v>679</v>
      </c>
      <c r="L349" s="263">
        <v>43603</v>
      </c>
      <c r="M349" s="262" t="s">
        <v>582</v>
      </c>
    </row>
    <row r="350" spans="1:13" x14ac:dyDescent="0.25">
      <c r="A350" s="260" t="s">
        <v>669</v>
      </c>
      <c r="B350" s="260" t="s">
        <v>670</v>
      </c>
      <c r="C350" s="260" t="s">
        <v>671</v>
      </c>
      <c r="D350" s="260" t="s">
        <v>28</v>
      </c>
      <c r="E350" s="260" t="s">
        <v>17</v>
      </c>
      <c r="F350" s="260" t="s">
        <v>17</v>
      </c>
      <c r="G350" s="260" t="s">
        <v>17</v>
      </c>
      <c r="H350" s="260" t="s">
        <v>17</v>
      </c>
      <c r="I350" s="260" t="s">
        <v>17</v>
      </c>
      <c r="J350" s="260" t="s">
        <v>17</v>
      </c>
      <c r="K350" s="260" t="s">
        <v>680</v>
      </c>
      <c r="L350" s="261">
        <v>43603</v>
      </c>
      <c r="M350" s="260" t="s">
        <v>582</v>
      </c>
    </row>
    <row r="351" spans="1:13" x14ac:dyDescent="0.25">
      <c r="A351" s="262" t="s">
        <v>681</v>
      </c>
      <c r="B351" s="262" t="s">
        <v>682</v>
      </c>
      <c r="C351" s="262" t="s">
        <v>683</v>
      </c>
      <c r="D351" s="262" t="s">
        <v>16</v>
      </c>
      <c r="E351" s="262" t="s">
        <v>17</v>
      </c>
      <c r="F351" s="262" t="s">
        <v>684</v>
      </c>
      <c r="G351" s="262" t="s">
        <v>33</v>
      </c>
      <c r="H351" s="262">
        <v>2</v>
      </c>
      <c r="I351" s="262" t="s">
        <v>684</v>
      </c>
      <c r="J351" s="262" t="s">
        <v>685</v>
      </c>
      <c r="K351" s="262" t="s">
        <v>686</v>
      </c>
      <c r="L351" s="263">
        <v>43606</v>
      </c>
      <c r="M351" s="262" t="s">
        <v>20</v>
      </c>
    </row>
    <row r="352" spans="1:13" x14ac:dyDescent="0.25">
      <c r="A352" s="260" t="s">
        <v>681</v>
      </c>
      <c r="B352" s="260" t="s">
        <v>682</v>
      </c>
      <c r="C352" s="260" t="s">
        <v>683</v>
      </c>
      <c r="D352" s="260" t="s">
        <v>21</v>
      </c>
      <c r="E352" s="260" t="s">
        <v>17</v>
      </c>
      <c r="F352" s="260" t="s">
        <v>684</v>
      </c>
      <c r="G352" s="260" t="s">
        <v>33</v>
      </c>
      <c r="H352" s="260">
        <v>2</v>
      </c>
      <c r="I352" s="260" t="s">
        <v>684</v>
      </c>
      <c r="J352" s="260" t="s">
        <v>685</v>
      </c>
      <c r="K352" s="260" t="s">
        <v>687</v>
      </c>
      <c r="L352" s="261">
        <v>43606</v>
      </c>
      <c r="M352" s="260" t="s">
        <v>20</v>
      </c>
    </row>
    <row r="353" spans="1:13" x14ac:dyDescent="0.25">
      <c r="A353" s="262" t="s">
        <v>681</v>
      </c>
      <c r="B353" s="262" t="s">
        <v>682</v>
      </c>
      <c r="C353" s="262" t="s">
        <v>683</v>
      </c>
      <c r="D353" s="262" t="s">
        <v>47</v>
      </c>
      <c r="E353" s="262">
        <v>5</v>
      </c>
      <c r="F353" s="262" t="s">
        <v>684</v>
      </c>
      <c r="G353" s="262" t="s">
        <v>33</v>
      </c>
      <c r="H353" s="262">
        <v>2</v>
      </c>
      <c r="I353" s="262" t="s">
        <v>684</v>
      </c>
      <c r="J353" s="262" t="s">
        <v>688</v>
      </c>
      <c r="K353" s="262" t="s">
        <v>689</v>
      </c>
      <c r="L353" s="263">
        <v>43606</v>
      </c>
      <c r="M353" s="262" t="s">
        <v>20</v>
      </c>
    </row>
    <row r="354" spans="1:13" x14ac:dyDescent="0.25">
      <c r="A354" s="260" t="s">
        <v>681</v>
      </c>
      <c r="B354" s="260" t="s">
        <v>682</v>
      </c>
      <c r="C354" s="260" t="s">
        <v>683</v>
      </c>
      <c r="D354" s="260" t="s">
        <v>24</v>
      </c>
      <c r="E354" s="260" t="s">
        <v>17</v>
      </c>
      <c r="F354" s="260" t="s">
        <v>684</v>
      </c>
      <c r="G354" s="260" t="s">
        <v>33</v>
      </c>
      <c r="H354" s="260">
        <v>2</v>
      </c>
      <c r="I354" s="260" t="s">
        <v>684</v>
      </c>
      <c r="J354" s="260" t="s">
        <v>685</v>
      </c>
      <c r="K354" s="260" t="s">
        <v>690</v>
      </c>
      <c r="L354" s="261">
        <v>43606</v>
      </c>
      <c r="M354" s="260" t="s">
        <v>20</v>
      </c>
    </row>
    <row r="355" spans="1:13" x14ac:dyDescent="0.25">
      <c r="A355" s="262" t="s">
        <v>120</v>
      </c>
      <c r="B355" s="262" t="s">
        <v>121</v>
      </c>
      <c r="C355" s="262" t="s">
        <v>122</v>
      </c>
      <c r="D355" s="262" t="s">
        <v>16</v>
      </c>
      <c r="E355" s="262" t="s">
        <v>17</v>
      </c>
      <c r="F355" s="262" t="s">
        <v>17</v>
      </c>
      <c r="G355" s="262" t="s">
        <v>17</v>
      </c>
      <c r="H355" s="262" t="s">
        <v>17</v>
      </c>
      <c r="I355" s="262" t="s">
        <v>17</v>
      </c>
      <c r="J355" s="262" t="s">
        <v>17</v>
      </c>
      <c r="K355" s="262" t="s">
        <v>691</v>
      </c>
      <c r="L355" s="263">
        <v>43608</v>
      </c>
      <c r="M355" s="262" t="s">
        <v>582</v>
      </c>
    </row>
    <row r="356" spans="1:13" x14ac:dyDescent="0.25">
      <c r="A356" s="260" t="s">
        <v>120</v>
      </c>
      <c r="B356" s="260" t="s">
        <v>121</v>
      </c>
      <c r="C356" s="260" t="s">
        <v>122</v>
      </c>
      <c r="D356" s="260" t="s">
        <v>21</v>
      </c>
      <c r="E356" s="260" t="s">
        <v>17</v>
      </c>
      <c r="F356" s="260" t="s">
        <v>17</v>
      </c>
      <c r="G356" s="260" t="s">
        <v>17</v>
      </c>
      <c r="H356" s="260" t="s">
        <v>17</v>
      </c>
      <c r="I356" s="260" t="s">
        <v>17</v>
      </c>
      <c r="J356" s="260" t="s">
        <v>17</v>
      </c>
      <c r="K356" s="260" t="s">
        <v>692</v>
      </c>
      <c r="L356" s="261">
        <v>43608</v>
      </c>
      <c r="M356" s="260" t="s">
        <v>582</v>
      </c>
    </row>
    <row r="357" spans="1:13" x14ac:dyDescent="0.25">
      <c r="A357" s="262" t="s">
        <v>293</v>
      </c>
      <c r="B357" s="262" t="s">
        <v>294</v>
      </c>
      <c r="C357" s="262" t="s">
        <v>295</v>
      </c>
      <c r="D357" s="262" t="s">
        <v>38</v>
      </c>
      <c r="E357" s="262" t="s">
        <v>17</v>
      </c>
      <c r="F357" s="262" t="s">
        <v>17</v>
      </c>
      <c r="G357" s="262" t="s">
        <v>17</v>
      </c>
      <c r="H357" s="262" t="s">
        <v>17</v>
      </c>
      <c r="I357" s="262" t="s">
        <v>17</v>
      </c>
      <c r="J357" s="262" t="s">
        <v>17</v>
      </c>
      <c r="K357" s="262" t="s">
        <v>693</v>
      </c>
      <c r="L357" s="263">
        <v>43608</v>
      </c>
      <c r="M357" s="262" t="s">
        <v>582</v>
      </c>
    </row>
    <row r="358" spans="1:13" x14ac:dyDescent="0.25">
      <c r="A358" s="260" t="s">
        <v>293</v>
      </c>
      <c r="B358" s="260" t="s">
        <v>294</v>
      </c>
      <c r="C358" s="260" t="s">
        <v>295</v>
      </c>
      <c r="D358" s="260" t="s">
        <v>40</v>
      </c>
      <c r="E358" s="260" t="s">
        <v>17</v>
      </c>
      <c r="F358" s="260" t="s">
        <v>17</v>
      </c>
      <c r="G358" s="260" t="s">
        <v>17</v>
      </c>
      <c r="H358" s="260" t="s">
        <v>17</v>
      </c>
      <c r="I358" s="260" t="s">
        <v>17</v>
      </c>
      <c r="J358" s="260" t="s">
        <v>17</v>
      </c>
      <c r="K358" s="260" t="s">
        <v>694</v>
      </c>
      <c r="L358" s="261">
        <v>43608</v>
      </c>
      <c r="M358" s="260" t="s">
        <v>582</v>
      </c>
    </row>
    <row r="359" spans="1:13" x14ac:dyDescent="0.25">
      <c r="A359" s="262" t="s">
        <v>198</v>
      </c>
      <c r="B359" s="262" t="s">
        <v>199</v>
      </c>
      <c r="C359" s="262" t="s">
        <v>200</v>
      </c>
      <c r="D359" s="262" t="s">
        <v>38</v>
      </c>
      <c r="E359" s="262" t="s">
        <v>17</v>
      </c>
      <c r="F359" s="262" t="s">
        <v>695</v>
      </c>
      <c r="G359" s="262" t="s">
        <v>17</v>
      </c>
      <c r="H359" s="262" t="s">
        <v>17</v>
      </c>
      <c r="I359" s="262" t="s">
        <v>696</v>
      </c>
      <c r="J359" s="262" t="s">
        <v>697</v>
      </c>
      <c r="K359" s="262" t="s">
        <v>698</v>
      </c>
      <c r="L359" s="263">
        <v>43642</v>
      </c>
      <c r="M359" s="262" t="s">
        <v>582</v>
      </c>
    </row>
    <row r="360" spans="1:13" x14ac:dyDescent="0.25">
      <c r="A360" s="260" t="s">
        <v>212</v>
      </c>
      <c r="B360" s="260" t="s">
        <v>213</v>
      </c>
      <c r="C360" s="260" t="s">
        <v>200</v>
      </c>
      <c r="D360" s="260" t="s">
        <v>38</v>
      </c>
      <c r="E360" s="260" t="s">
        <v>17</v>
      </c>
      <c r="F360" s="260" t="s">
        <v>695</v>
      </c>
      <c r="G360" s="260" t="s">
        <v>17</v>
      </c>
      <c r="H360" s="260" t="s">
        <v>17</v>
      </c>
      <c r="I360" s="260" t="s">
        <v>696</v>
      </c>
      <c r="J360" s="260" t="s">
        <v>697</v>
      </c>
      <c r="K360" s="260" t="s">
        <v>699</v>
      </c>
      <c r="L360" s="261">
        <v>43642</v>
      </c>
      <c r="M360" s="260" t="s">
        <v>582</v>
      </c>
    </row>
    <row r="361" spans="1:13" x14ac:dyDescent="0.25">
      <c r="A361" s="262" t="s">
        <v>219</v>
      </c>
      <c r="B361" s="262" t="s">
        <v>220</v>
      </c>
      <c r="C361" s="262" t="s">
        <v>200</v>
      </c>
      <c r="D361" s="262" t="s">
        <v>38</v>
      </c>
      <c r="E361" s="262" t="s">
        <v>17</v>
      </c>
      <c r="F361" s="262" t="s">
        <v>695</v>
      </c>
      <c r="G361" s="262" t="s">
        <v>17</v>
      </c>
      <c r="H361" s="262" t="s">
        <v>17</v>
      </c>
      <c r="I361" s="262" t="s">
        <v>696</v>
      </c>
      <c r="J361" s="262" t="s">
        <v>697</v>
      </c>
      <c r="K361" s="262" t="s">
        <v>700</v>
      </c>
      <c r="L361" s="263">
        <v>43642</v>
      </c>
      <c r="M361" s="262" t="s">
        <v>582</v>
      </c>
    </row>
    <row r="362" spans="1:13" x14ac:dyDescent="0.25">
      <c r="A362" s="260" t="s">
        <v>13</v>
      </c>
      <c r="B362" s="260" t="s">
        <v>14</v>
      </c>
      <c r="C362" s="260" t="s">
        <v>15</v>
      </c>
      <c r="D362" s="260" t="s">
        <v>38</v>
      </c>
      <c r="E362" s="260">
        <v>44056</v>
      </c>
      <c r="F362" s="260" t="s">
        <v>701</v>
      </c>
      <c r="G362" s="260" t="s">
        <v>22</v>
      </c>
      <c r="H362" s="260">
        <v>3</v>
      </c>
      <c r="I362" s="260" t="s">
        <v>702</v>
      </c>
      <c r="J362" s="260"/>
      <c r="K362" s="260" t="s">
        <v>703</v>
      </c>
      <c r="L362" s="261">
        <v>43642</v>
      </c>
      <c r="M362" s="260" t="s">
        <v>582</v>
      </c>
    </row>
    <row r="363" spans="1:13" x14ac:dyDescent="0.25">
      <c r="A363" s="262" t="s">
        <v>310</v>
      </c>
      <c r="B363" s="262" t="s">
        <v>311</v>
      </c>
      <c r="C363" s="262" t="s">
        <v>312</v>
      </c>
      <c r="D363" s="262" t="s">
        <v>16</v>
      </c>
      <c r="E363" s="262">
        <v>0</v>
      </c>
      <c r="F363" s="262" t="s">
        <v>17</v>
      </c>
      <c r="G363" s="262" t="s">
        <v>77</v>
      </c>
      <c r="H363" s="262">
        <v>1</v>
      </c>
      <c r="I363" s="262" t="s">
        <v>17</v>
      </c>
      <c r="J363" s="262"/>
      <c r="K363" s="262" t="s">
        <v>704</v>
      </c>
      <c r="L363" s="263">
        <v>43644</v>
      </c>
      <c r="M363" s="262" t="s">
        <v>582</v>
      </c>
    </row>
    <row r="364" spans="1:13" x14ac:dyDescent="0.25">
      <c r="A364" s="260" t="s">
        <v>310</v>
      </c>
      <c r="B364" s="260" t="s">
        <v>311</v>
      </c>
      <c r="C364" s="260" t="s">
        <v>312</v>
      </c>
      <c r="D364" s="260" t="s">
        <v>21</v>
      </c>
      <c r="E364" s="260">
        <v>0</v>
      </c>
      <c r="F364" s="260" t="s">
        <v>17</v>
      </c>
      <c r="G364" s="260" t="s">
        <v>77</v>
      </c>
      <c r="H364" s="260">
        <v>1</v>
      </c>
      <c r="I364" s="260" t="s">
        <v>17</v>
      </c>
      <c r="J364" s="260"/>
      <c r="K364" s="260" t="s">
        <v>705</v>
      </c>
      <c r="L364" s="261">
        <v>43644</v>
      </c>
      <c r="M364" s="260" t="s">
        <v>582</v>
      </c>
    </row>
    <row r="365" spans="1:13" x14ac:dyDescent="0.25">
      <c r="A365" s="262" t="s">
        <v>310</v>
      </c>
      <c r="B365" s="262" t="s">
        <v>311</v>
      </c>
      <c r="C365" s="262" t="s">
        <v>312</v>
      </c>
      <c r="D365" s="262" t="s">
        <v>40</v>
      </c>
      <c r="E365" s="262">
        <v>0</v>
      </c>
      <c r="F365" s="262"/>
      <c r="G365" s="262" t="s">
        <v>77</v>
      </c>
      <c r="H365" s="262">
        <v>1</v>
      </c>
      <c r="I365" s="262" t="s">
        <v>17</v>
      </c>
      <c r="J365" s="262"/>
      <c r="K365" s="262" t="s">
        <v>706</v>
      </c>
      <c r="L365" s="263">
        <v>43644</v>
      </c>
      <c r="M365" s="262" t="s">
        <v>582</v>
      </c>
    </row>
    <row r="366" spans="1:13" x14ac:dyDescent="0.25">
      <c r="A366" s="260" t="s">
        <v>707</v>
      </c>
      <c r="B366" s="260" t="s">
        <v>708</v>
      </c>
      <c r="C366" s="260" t="s">
        <v>709</v>
      </c>
      <c r="D366" s="260" t="s">
        <v>16</v>
      </c>
      <c r="E366" s="260" t="s">
        <v>17</v>
      </c>
      <c r="F366" s="260" t="s">
        <v>17</v>
      </c>
      <c r="G366" s="260" t="s">
        <v>17</v>
      </c>
      <c r="H366" s="260" t="s">
        <v>17</v>
      </c>
      <c r="I366" s="260" t="s">
        <v>17</v>
      </c>
      <c r="J366" s="260" t="s">
        <v>710</v>
      </c>
      <c r="K366" s="260" t="s">
        <v>711</v>
      </c>
      <c r="L366" s="261">
        <v>43647</v>
      </c>
      <c r="M366" s="260" t="s">
        <v>20</v>
      </c>
    </row>
    <row r="367" spans="1:13" x14ac:dyDescent="0.25">
      <c r="A367" s="262" t="s">
        <v>707</v>
      </c>
      <c r="B367" s="262" t="s">
        <v>708</v>
      </c>
      <c r="C367" s="262" t="s">
        <v>709</v>
      </c>
      <c r="D367" s="262" t="s">
        <v>47</v>
      </c>
      <c r="E367" s="262">
        <v>4</v>
      </c>
      <c r="F367" s="262" t="s">
        <v>17</v>
      </c>
      <c r="G367" s="262" t="s">
        <v>17</v>
      </c>
      <c r="H367" s="262" t="s">
        <v>17</v>
      </c>
      <c r="I367" s="262" t="s">
        <v>17</v>
      </c>
      <c r="J367" s="262" t="s">
        <v>712</v>
      </c>
      <c r="K367" s="262" t="s">
        <v>713</v>
      </c>
      <c r="L367" s="263">
        <v>43647</v>
      </c>
      <c r="M367" s="262" t="s">
        <v>20</v>
      </c>
    </row>
    <row r="368" spans="1:13" x14ac:dyDescent="0.25">
      <c r="A368" s="260" t="s">
        <v>707</v>
      </c>
      <c r="B368" s="260" t="s">
        <v>708</v>
      </c>
      <c r="C368" s="260" t="s">
        <v>709</v>
      </c>
      <c r="D368" s="260" t="s">
        <v>24</v>
      </c>
      <c r="E368" s="260" t="s">
        <v>17</v>
      </c>
      <c r="F368" s="260" t="s">
        <v>714</v>
      </c>
      <c r="G368" s="260" t="s">
        <v>17</v>
      </c>
      <c r="H368" s="260" t="s">
        <v>17</v>
      </c>
      <c r="I368" s="260" t="s">
        <v>715</v>
      </c>
      <c r="J368" s="260" t="s">
        <v>716</v>
      </c>
      <c r="K368" s="260" t="s">
        <v>717</v>
      </c>
      <c r="L368" s="261">
        <v>43647</v>
      </c>
      <c r="M368" s="260" t="s">
        <v>20</v>
      </c>
    </row>
    <row r="369" spans="1:13" x14ac:dyDescent="0.25">
      <c r="A369" s="262" t="s">
        <v>707</v>
      </c>
      <c r="B369" s="262" t="s">
        <v>708</v>
      </c>
      <c r="C369" s="262" t="s">
        <v>709</v>
      </c>
      <c r="D369" s="262" t="s">
        <v>26</v>
      </c>
      <c r="E369" s="262" t="s">
        <v>17</v>
      </c>
      <c r="F369" s="262" t="s">
        <v>17</v>
      </c>
      <c r="G369" s="262" t="s">
        <v>17</v>
      </c>
      <c r="H369" s="262" t="s">
        <v>17</v>
      </c>
      <c r="I369" s="262" t="s">
        <v>17</v>
      </c>
      <c r="J369" s="262" t="s">
        <v>710</v>
      </c>
      <c r="K369" s="262" t="s">
        <v>718</v>
      </c>
      <c r="L369" s="263">
        <v>43647</v>
      </c>
      <c r="M369" s="262" t="s">
        <v>20</v>
      </c>
    </row>
    <row r="370" spans="1:13" x14ac:dyDescent="0.25">
      <c r="A370" s="260" t="s">
        <v>707</v>
      </c>
      <c r="B370" s="260" t="s">
        <v>708</v>
      </c>
      <c r="C370" s="260" t="s">
        <v>709</v>
      </c>
      <c r="D370" s="260" t="s">
        <v>28</v>
      </c>
      <c r="E370" s="260">
        <v>800000</v>
      </c>
      <c r="F370" s="260" t="s">
        <v>719</v>
      </c>
      <c r="G370" s="260" t="s">
        <v>33</v>
      </c>
      <c r="H370" s="260">
        <v>2</v>
      </c>
      <c r="I370" s="260" t="s">
        <v>720</v>
      </c>
      <c r="J370" s="260" t="s">
        <v>721</v>
      </c>
      <c r="K370" s="260" t="s">
        <v>722</v>
      </c>
      <c r="L370" s="261">
        <v>43647</v>
      </c>
      <c r="M370" s="260" t="s">
        <v>20</v>
      </c>
    </row>
    <row r="371" spans="1:13" x14ac:dyDescent="0.25">
      <c r="A371" s="262" t="s">
        <v>723</v>
      </c>
      <c r="B371" s="262" t="s">
        <v>724</v>
      </c>
      <c r="C371" s="262" t="s">
        <v>709</v>
      </c>
      <c r="D371" s="262" t="s">
        <v>16</v>
      </c>
      <c r="E371" s="262" t="s">
        <v>17</v>
      </c>
      <c r="F371" s="262" t="s">
        <v>17</v>
      </c>
      <c r="G371" s="262" t="s">
        <v>17</v>
      </c>
      <c r="H371" s="262" t="s">
        <v>17</v>
      </c>
      <c r="I371" s="262" t="s">
        <v>17</v>
      </c>
      <c r="J371" s="262" t="s">
        <v>710</v>
      </c>
      <c r="K371" s="262" t="s">
        <v>725</v>
      </c>
      <c r="L371" s="263">
        <v>43648</v>
      </c>
      <c r="M371" s="262" t="s">
        <v>20</v>
      </c>
    </row>
    <row r="372" spans="1:13" x14ac:dyDescent="0.25">
      <c r="A372" s="260" t="s">
        <v>723</v>
      </c>
      <c r="B372" s="260" t="s">
        <v>724</v>
      </c>
      <c r="C372" s="260" t="s">
        <v>709</v>
      </c>
      <c r="D372" s="260" t="s">
        <v>47</v>
      </c>
      <c r="E372" s="260">
        <v>5</v>
      </c>
      <c r="F372" s="260" t="s">
        <v>17</v>
      </c>
      <c r="G372" s="260" t="s">
        <v>33</v>
      </c>
      <c r="H372" s="260">
        <v>2</v>
      </c>
      <c r="I372" s="260" t="s">
        <v>17</v>
      </c>
      <c r="J372" s="260" t="s">
        <v>726</v>
      </c>
      <c r="K372" s="260" t="s">
        <v>727</v>
      </c>
      <c r="L372" s="261">
        <v>43648</v>
      </c>
      <c r="M372" s="260" t="s">
        <v>20</v>
      </c>
    </row>
    <row r="373" spans="1:13" x14ac:dyDescent="0.25">
      <c r="A373" s="262" t="s">
        <v>723</v>
      </c>
      <c r="B373" s="262" t="s">
        <v>724</v>
      </c>
      <c r="C373" s="262" t="s">
        <v>709</v>
      </c>
      <c r="D373" s="262" t="s">
        <v>24</v>
      </c>
      <c r="E373" s="262" t="s">
        <v>17</v>
      </c>
      <c r="F373" s="262" t="s">
        <v>17</v>
      </c>
      <c r="G373" s="262" t="s">
        <v>17</v>
      </c>
      <c r="H373" s="262" t="s">
        <v>17</v>
      </c>
      <c r="I373" s="262" t="s">
        <v>17</v>
      </c>
      <c r="J373" s="262" t="s">
        <v>710</v>
      </c>
      <c r="K373" s="262" t="s">
        <v>728</v>
      </c>
      <c r="L373" s="263">
        <v>43648</v>
      </c>
      <c r="M373" s="262" t="s">
        <v>20</v>
      </c>
    </row>
    <row r="374" spans="1:13" x14ac:dyDescent="0.25">
      <c r="A374" s="260" t="s">
        <v>723</v>
      </c>
      <c r="B374" s="260" t="s">
        <v>724</v>
      </c>
      <c r="C374" s="260" t="s">
        <v>709</v>
      </c>
      <c r="D374" s="260" t="s">
        <v>26</v>
      </c>
      <c r="E374" s="260" t="s">
        <v>17</v>
      </c>
      <c r="F374" s="260" t="s">
        <v>17</v>
      </c>
      <c r="G374" s="260" t="s">
        <v>17</v>
      </c>
      <c r="H374" s="260" t="s">
        <v>17</v>
      </c>
      <c r="I374" s="260" t="s">
        <v>17</v>
      </c>
      <c r="J374" s="260" t="s">
        <v>729</v>
      </c>
      <c r="K374" s="260" t="s">
        <v>730</v>
      </c>
      <c r="L374" s="261">
        <v>43648</v>
      </c>
      <c r="M374" s="260" t="s">
        <v>20</v>
      </c>
    </row>
    <row r="375" spans="1:13" x14ac:dyDescent="0.25">
      <c r="A375" s="262" t="s">
        <v>723</v>
      </c>
      <c r="B375" s="262" t="s">
        <v>724</v>
      </c>
      <c r="C375" s="262" t="s">
        <v>709</v>
      </c>
      <c r="D375" s="262" t="s">
        <v>28</v>
      </c>
      <c r="E375" s="262" t="s">
        <v>17</v>
      </c>
      <c r="F375" s="262" t="s">
        <v>17</v>
      </c>
      <c r="G375" s="262" t="s">
        <v>17</v>
      </c>
      <c r="H375" s="262" t="s">
        <v>17</v>
      </c>
      <c r="I375" s="262" t="s">
        <v>17</v>
      </c>
      <c r="J375" s="262" t="s">
        <v>731</v>
      </c>
      <c r="K375" s="262" t="s">
        <v>732</v>
      </c>
      <c r="L375" s="263">
        <v>43648</v>
      </c>
      <c r="M375" s="262" t="s">
        <v>20</v>
      </c>
    </row>
    <row r="376" spans="1:13" x14ac:dyDescent="0.25">
      <c r="A376" s="260" t="s">
        <v>733</v>
      </c>
      <c r="B376" s="260" t="s">
        <v>734</v>
      </c>
      <c r="C376" s="260" t="s">
        <v>709</v>
      </c>
      <c r="D376" s="260" t="s">
        <v>47</v>
      </c>
      <c r="E376" s="260">
        <v>5</v>
      </c>
      <c r="F376" s="260" t="s">
        <v>17</v>
      </c>
      <c r="G376" s="260" t="s">
        <v>33</v>
      </c>
      <c r="H376" s="260">
        <v>2</v>
      </c>
      <c r="I376" s="260" t="s">
        <v>17</v>
      </c>
      <c r="J376" s="260" t="s">
        <v>735</v>
      </c>
      <c r="K376" s="260" t="s">
        <v>736</v>
      </c>
      <c r="L376" s="261">
        <v>43649</v>
      </c>
      <c r="M376" s="260" t="s">
        <v>20</v>
      </c>
    </row>
    <row r="377" spans="1:13" x14ac:dyDescent="0.25">
      <c r="A377" s="262" t="s">
        <v>733</v>
      </c>
      <c r="B377" s="262" t="s">
        <v>734</v>
      </c>
      <c r="C377" s="262" t="s">
        <v>709</v>
      </c>
      <c r="D377" s="262" t="s">
        <v>24</v>
      </c>
      <c r="E377" s="262" t="s">
        <v>17</v>
      </c>
      <c r="F377" s="262" t="s">
        <v>714</v>
      </c>
      <c r="G377" s="262" t="s">
        <v>17</v>
      </c>
      <c r="H377" s="262" t="s">
        <v>17</v>
      </c>
      <c r="I377" s="262" t="s">
        <v>715</v>
      </c>
      <c r="J377" s="262" t="s">
        <v>737</v>
      </c>
      <c r="K377" s="262" t="s">
        <v>738</v>
      </c>
      <c r="L377" s="263">
        <v>43649</v>
      </c>
      <c r="M377" s="262" t="s">
        <v>20</v>
      </c>
    </row>
    <row r="378" spans="1:13" x14ac:dyDescent="0.25">
      <c r="A378" s="260" t="s">
        <v>733</v>
      </c>
      <c r="B378" s="260" t="s">
        <v>734</v>
      </c>
      <c r="C378" s="260" t="s">
        <v>709</v>
      </c>
      <c r="D378" s="260" t="s">
        <v>26</v>
      </c>
      <c r="E378" s="260" t="s">
        <v>17</v>
      </c>
      <c r="F378" s="260" t="s">
        <v>17</v>
      </c>
      <c r="G378" s="260" t="s">
        <v>17</v>
      </c>
      <c r="H378" s="260" t="s">
        <v>17</v>
      </c>
      <c r="I378" s="260" t="s">
        <v>17</v>
      </c>
      <c r="J378" s="260" t="s">
        <v>710</v>
      </c>
      <c r="K378" s="260" t="s">
        <v>739</v>
      </c>
      <c r="L378" s="261">
        <v>43649</v>
      </c>
      <c r="M378" s="260" t="s">
        <v>20</v>
      </c>
    </row>
    <row r="379" spans="1:13" x14ac:dyDescent="0.25">
      <c r="A379" s="262" t="s">
        <v>733</v>
      </c>
      <c r="B379" s="262" t="s">
        <v>734</v>
      </c>
      <c r="C379" s="262" t="s">
        <v>709</v>
      </c>
      <c r="D379" s="262" t="s">
        <v>28</v>
      </c>
      <c r="E379" s="262">
        <v>800000</v>
      </c>
      <c r="F379" s="262" t="s">
        <v>719</v>
      </c>
      <c r="G379" s="262" t="s">
        <v>33</v>
      </c>
      <c r="H379" s="262">
        <v>2</v>
      </c>
      <c r="I379" s="262" t="s">
        <v>720</v>
      </c>
      <c r="J379" s="262" t="s">
        <v>721</v>
      </c>
      <c r="K379" s="262" t="s">
        <v>740</v>
      </c>
      <c r="L379" s="263">
        <v>43649</v>
      </c>
      <c r="M379" s="262" t="s">
        <v>20</v>
      </c>
    </row>
    <row r="380" spans="1:13" x14ac:dyDescent="0.25">
      <c r="A380" s="260" t="s">
        <v>88</v>
      </c>
      <c r="B380" s="260" t="s">
        <v>89</v>
      </c>
      <c r="C380" s="260" t="s">
        <v>90</v>
      </c>
      <c r="D380" s="260" t="s">
        <v>40</v>
      </c>
      <c r="E380" s="260">
        <v>0</v>
      </c>
      <c r="F380" s="260" t="s">
        <v>17</v>
      </c>
      <c r="G380" s="260" t="s">
        <v>17</v>
      </c>
      <c r="H380" s="260" t="s">
        <v>17</v>
      </c>
      <c r="I380" s="260" t="s">
        <v>17</v>
      </c>
      <c r="J380" s="260" t="s">
        <v>17</v>
      </c>
      <c r="K380" s="260" t="s">
        <v>741</v>
      </c>
      <c r="L380" s="261">
        <v>43670</v>
      </c>
      <c r="M380" s="260" t="s">
        <v>20</v>
      </c>
    </row>
    <row r="381" spans="1:13" x14ac:dyDescent="0.25">
      <c r="A381" s="262" t="s">
        <v>723</v>
      </c>
      <c r="B381" s="262" t="s">
        <v>724</v>
      </c>
      <c r="C381" s="262" t="s">
        <v>709</v>
      </c>
      <c r="D381" s="262" t="s">
        <v>38</v>
      </c>
      <c r="E381" s="262" t="s">
        <v>17</v>
      </c>
      <c r="F381" s="262" t="s">
        <v>17</v>
      </c>
      <c r="G381" s="262" t="s">
        <v>17</v>
      </c>
      <c r="H381" s="262" t="s">
        <v>17</v>
      </c>
      <c r="I381" s="262" t="s">
        <v>17</v>
      </c>
      <c r="J381" s="262" t="s">
        <v>742</v>
      </c>
      <c r="K381" s="262" t="s">
        <v>743</v>
      </c>
      <c r="L381" s="263">
        <v>43672</v>
      </c>
      <c r="M381" s="262" t="s">
        <v>20</v>
      </c>
    </row>
    <row r="382" spans="1:13" x14ac:dyDescent="0.25">
      <c r="A382" s="260" t="s">
        <v>723</v>
      </c>
      <c r="B382" s="260" t="s">
        <v>724</v>
      </c>
      <c r="C382" s="260" t="s">
        <v>709</v>
      </c>
      <c r="D382" s="260" t="s">
        <v>40</v>
      </c>
      <c r="E382" s="260" t="s">
        <v>17</v>
      </c>
      <c r="F382" s="260" t="s">
        <v>17</v>
      </c>
      <c r="G382" s="260" t="s">
        <v>17</v>
      </c>
      <c r="H382" s="260" t="s">
        <v>17</v>
      </c>
      <c r="I382" s="260" t="s">
        <v>17</v>
      </c>
      <c r="J382" s="260" t="s">
        <v>742</v>
      </c>
      <c r="K382" s="260" t="s">
        <v>744</v>
      </c>
      <c r="L382" s="261">
        <v>43672</v>
      </c>
      <c r="M382" s="260" t="s">
        <v>20</v>
      </c>
    </row>
    <row r="383" spans="1:13" x14ac:dyDescent="0.25">
      <c r="A383" s="262" t="s">
        <v>707</v>
      </c>
      <c r="B383" s="262" t="s">
        <v>708</v>
      </c>
      <c r="C383" s="262" t="s">
        <v>709</v>
      </c>
      <c r="D383" s="262" t="s">
        <v>40</v>
      </c>
      <c r="E383" s="262" t="s">
        <v>17</v>
      </c>
      <c r="F383" s="262" t="s">
        <v>17</v>
      </c>
      <c r="G383" s="262" t="s">
        <v>17</v>
      </c>
      <c r="H383" s="262" t="s">
        <v>17</v>
      </c>
      <c r="I383" s="262" t="s">
        <v>17</v>
      </c>
      <c r="J383" s="262" t="s">
        <v>742</v>
      </c>
      <c r="K383" s="262" t="s">
        <v>745</v>
      </c>
      <c r="L383" s="263">
        <v>43672</v>
      </c>
      <c r="M383" s="262" t="s">
        <v>20</v>
      </c>
    </row>
    <row r="384" spans="1:13" x14ac:dyDescent="0.25">
      <c r="A384" s="260" t="s">
        <v>746</v>
      </c>
      <c r="B384" s="260" t="s">
        <v>747</v>
      </c>
      <c r="C384" s="260" t="s">
        <v>748</v>
      </c>
      <c r="D384" s="260" t="s">
        <v>16</v>
      </c>
      <c r="E384" s="260" t="s">
        <v>17</v>
      </c>
      <c r="F384" s="260" t="s">
        <v>17</v>
      </c>
      <c r="G384" s="260" t="s">
        <v>17</v>
      </c>
      <c r="H384" s="260" t="s">
        <v>17</v>
      </c>
      <c r="I384" s="260" t="s">
        <v>17</v>
      </c>
      <c r="J384" s="260" t="s">
        <v>742</v>
      </c>
      <c r="K384" s="260" t="s">
        <v>749</v>
      </c>
      <c r="L384" s="261">
        <v>43676</v>
      </c>
      <c r="M384" s="260" t="s">
        <v>20</v>
      </c>
    </row>
    <row r="385" spans="1:13" x14ac:dyDescent="0.25">
      <c r="A385" s="262" t="s">
        <v>746</v>
      </c>
      <c r="B385" s="262" t="s">
        <v>747</v>
      </c>
      <c r="C385" s="262" t="s">
        <v>748</v>
      </c>
      <c r="D385" s="262" t="s">
        <v>21</v>
      </c>
      <c r="E385" s="262" t="s">
        <v>17</v>
      </c>
      <c r="F385" s="262" t="s">
        <v>17</v>
      </c>
      <c r="G385" s="262" t="s">
        <v>17</v>
      </c>
      <c r="H385" s="262" t="s">
        <v>17</v>
      </c>
      <c r="I385" s="262" t="s">
        <v>17</v>
      </c>
      <c r="J385" s="262" t="s">
        <v>742</v>
      </c>
      <c r="K385" s="262" t="s">
        <v>750</v>
      </c>
      <c r="L385" s="263">
        <v>43676</v>
      </c>
      <c r="M385" s="262" t="s">
        <v>20</v>
      </c>
    </row>
    <row r="386" spans="1:13" x14ac:dyDescent="0.25">
      <c r="A386" s="260" t="s">
        <v>746</v>
      </c>
      <c r="B386" s="260" t="s">
        <v>747</v>
      </c>
      <c r="C386" s="260" t="s">
        <v>748</v>
      </c>
      <c r="D386" s="260" t="s">
        <v>24</v>
      </c>
      <c r="E386" s="260" t="s">
        <v>17</v>
      </c>
      <c r="F386" s="260" t="s">
        <v>17</v>
      </c>
      <c r="G386" s="260" t="s">
        <v>17</v>
      </c>
      <c r="H386" s="260" t="s">
        <v>17</v>
      </c>
      <c r="I386" s="260" t="s">
        <v>17</v>
      </c>
      <c r="J386" s="260" t="s">
        <v>742</v>
      </c>
      <c r="K386" s="260" t="s">
        <v>751</v>
      </c>
      <c r="L386" s="261">
        <v>43676</v>
      </c>
      <c r="M386" s="260" t="s">
        <v>20</v>
      </c>
    </row>
    <row r="387" spans="1:13" x14ac:dyDescent="0.25">
      <c r="A387" s="262" t="s">
        <v>746</v>
      </c>
      <c r="B387" s="262" t="s">
        <v>747</v>
      </c>
      <c r="C387" s="262" t="s">
        <v>748</v>
      </c>
      <c r="D387" s="262" t="s">
        <v>38</v>
      </c>
      <c r="E387" s="262" t="s">
        <v>17</v>
      </c>
      <c r="F387" s="262" t="s">
        <v>17</v>
      </c>
      <c r="G387" s="262" t="s">
        <v>17</v>
      </c>
      <c r="H387" s="262" t="s">
        <v>17</v>
      </c>
      <c r="I387" s="262" t="s">
        <v>17</v>
      </c>
      <c r="J387" s="262" t="s">
        <v>742</v>
      </c>
      <c r="K387" s="262" t="s">
        <v>752</v>
      </c>
      <c r="L387" s="263">
        <v>43676</v>
      </c>
      <c r="M387" s="262" t="s">
        <v>20</v>
      </c>
    </row>
    <row r="388" spans="1:13" x14ac:dyDescent="0.25">
      <c r="A388" s="260" t="s">
        <v>746</v>
      </c>
      <c r="B388" s="260" t="s">
        <v>747</v>
      </c>
      <c r="C388" s="260" t="s">
        <v>748</v>
      </c>
      <c r="D388" s="260" t="s">
        <v>40</v>
      </c>
      <c r="E388" s="260" t="s">
        <v>17</v>
      </c>
      <c r="F388" s="260" t="s">
        <v>17</v>
      </c>
      <c r="G388" s="260" t="s">
        <v>17</v>
      </c>
      <c r="H388" s="260" t="s">
        <v>17</v>
      </c>
      <c r="I388" s="260" t="s">
        <v>17</v>
      </c>
      <c r="J388" s="260" t="s">
        <v>742</v>
      </c>
      <c r="K388" s="260" t="s">
        <v>753</v>
      </c>
      <c r="L388" s="261">
        <v>43676</v>
      </c>
      <c r="M388" s="260" t="s">
        <v>20</v>
      </c>
    </row>
    <row r="389" spans="1:13" x14ac:dyDescent="0.25">
      <c r="A389" s="262" t="s">
        <v>746</v>
      </c>
      <c r="B389" s="262" t="s">
        <v>747</v>
      </c>
      <c r="C389" s="262" t="s">
        <v>748</v>
      </c>
      <c r="D389" s="262" t="s">
        <v>26</v>
      </c>
      <c r="E389" s="262" t="s">
        <v>17</v>
      </c>
      <c r="F389" s="262" t="s">
        <v>17</v>
      </c>
      <c r="G389" s="262" t="s">
        <v>17</v>
      </c>
      <c r="H389" s="262" t="s">
        <v>17</v>
      </c>
      <c r="I389" s="262" t="s">
        <v>17</v>
      </c>
      <c r="J389" s="262" t="s">
        <v>742</v>
      </c>
      <c r="K389" s="262" t="s">
        <v>754</v>
      </c>
      <c r="L389" s="263">
        <v>43676</v>
      </c>
      <c r="M389" s="262" t="s">
        <v>20</v>
      </c>
    </row>
    <row r="390" spans="1:13" x14ac:dyDescent="0.25">
      <c r="A390" s="260" t="s">
        <v>746</v>
      </c>
      <c r="B390" s="260" t="s">
        <v>747</v>
      </c>
      <c r="C390" s="260" t="s">
        <v>748</v>
      </c>
      <c r="D390" s="260" t="s">
        <v>28</v>
      </c>
      <c r="E390" s="260" t="s">
        <v>17</v>
      </c>
      <c r="F390" s="260" t="s">
        <v>17</v>
      </c>
      <c r="G390" s="260" t="s">
        <v>17</v>
      </c>
      <c r="H390" s="260" t="s">
        <v>17</v>
      </c>
      <c r="I390" s="260" t="s">
        <v>17</v>
      </c>
      <c r="J390" s="260" t="s">
        <v>742</v>
      </c>
      <c r="K390" s="260" t="s">
        <v>755</v>
      </c>
      <c r="L390" s="261">
        <v>43676</v>
      </c>
      <c r="M390" s="260" t="s">
        <v>20</v>
      </c>
    </row>
    <row r="391" spans="1:13" x14ac:dyDescent="0.25">
      <c r="A391" s="262" t="s">
        <v>267</v>
      </c>
      <c r="B391" s="262" t="s">
        <v>268</v>
      </c>
      <c r="C391" s="262" t="s">
        <v>246</v>
      </c>
      <c r="D391" s="262" t="s">
        <v>40</v>
      </c>
      <c r="E391" s="262">
        <v>0</v>
      </c>
      <c r="F391" s="262" t="s">
        <v>17</v>
      </c>
      <c r="G391" s="262" t="s">
        <v>17</v>
      </c>
      <c r="H391" s="262" t="s">
        <v>17</v>
      </c>
      <c r="I391" s="262" t="s">
        <v>17</v>
      </c>
      <c r="J391" s="262" t="s">
        <v>756</v>
      </c>
      <c r="K391" s="262" t="s">
        <v>757</v>
      </c>
      <c r="L391" s="263">
        <v>43676</v>
      </c>
      <c r="M391" s="262" t="s">
        <v>20</v>
      </c>
    </row>
    <row r="392" spans="1:13" x14ac:dyDescent="0.25">
      <c r="A392" s="260" t="s">
        <v>198</v>
      </c>
      <c r="B392" s="260" t="s">
        <v>199</v>
      </c>
      <c r="C392" s="260" t="s">
        <v>200</v>
      </c>
      <c r="D392" s="260" t="s">
        <v>16</v>
      </c>
      <c r="E392" s="260" t="s">
        <v>17</v>
      </c>
      <c r="F392" s="260" t="s">
        <v>17</v>
      </c>
      <c r="G392" s="260" t="s">
        <v>17</v>
      </c>
      <c r="H392" s="260" t="s">
        <v>17</v>
      </c>
      <c r="I392" s="260" t="s">
        <v>17</v>
      </c>
      <c r="J392" s="260" t="s">
        <v>758</v>
      </c>
      <c r="K392" s="260" t="s">
        <v>759</v>
      </c>
      <c r="L392" s="261">
        <v>43697</v>
      </c>
      <c r="M392" s="260" t="s">
        <v>582</v>
      </c>
    </row>
    <row r="393" spans="1:13" x14ac:dyDescent="0.25">
      <c r="A393" s="262" t="s">
        <v>198</v>
      </c>
      <c r="B393" s="262" t="s">
        <v>199</v>
      </c>
      <c r="C393" s="262" t="s">
        <v>200</v>
      </c>
      <c r="D393" s="262" t="s">
        <v>21</v>
      </c>
      <c r="E393" s="262" t="s">
        <v>17</v>
      </c>
      <c r="F393" s="262" t="s">
        <v>17</v>
      </c>
      <c r="G393" s="262" t="s">
        <v>17</v>
      </c>
      <c r="H393" s="262" t="s">
        <v>17</v>
      </c>
      <c r="I393" s="262" t="s">
        <v>17</v>
      </c>
      <c r="J393" s="262" t="s">
        <v>758</v>
      </c>
      <c r="K393" s="262" t="s">
        <v>760</v>
      </c>
      <c r="L393" s="263">
        <v>43697</v>
      </c>
      <c r="M393" s="262" t="s">
        <v>582</v>
      </c>
    </row>
    <row r="394" spans="1:13" x14ac:dyDescent="0.25">
      <c r="A394" s="260" t="s">
        <v>198</v>
      </c>
      <c r="B394" s="260" t="s">
        <v>199</v>
      </c>
      <c r="C394" s="260" t="s">
        <v>200</v>
      </c>
      <c r="D394" s="260" t="s">
        <v>24</v>
      </c>
      <c r="E394" s="260" t="s">
        <v>17</v>
      </c>
      <c r="F394" s="260" t="s">
        <v>17</v>
      </c>
      <c r="G394" s="260" t="s">
        <v>17</v>
      </c>
      <c r="H394" s="260" t="s">
        <v>17</v>
      </c>
      <c r="I394" s="260" t="s">
        <v>17</v>
      </c>
      <c r="J394" s="260" t="s">
        <v>758</v>
      </c>
      <c r="K394" s="260" t="s">
        <v>761</v>
      </c>
      <c r="L394" s="261">
        <v>43697</v>
      </c>
      <c r="M394" s="260" t="s">
        <v>582</v>
      </c>
    </row>
    <row r="395" spans="1:13" x14ac:dyDescent="0.25">
      <c r="A395" s="262" t="s">
        <v>198</v>
      </c>
      <c r="B395" s="262" t="s">
        <v>199</v>
      </c>
      <c r="C395" s="262" t="s">
        <v>200</v>
      </c>
      <c r="D395" s="262" t="s">
        <v>28</v>
      </c>
      <c r="E395" s="262" t="s">
        <v>17</v>
      </c>
      <c r="F395" s="262" t="s">
        <v>17</v>
      </c>
      <c r="G395" s="262" t="s">
        <v>17</v>
      </c>
      <c r="H395" s="262" t="s">
        <v>17</v>
      </c>
      <c r="I395" s="262" t="s">
        <v>17</v>
      </c>
      <c r="J395" s="262" t="s">
        <v>758</v>
      </c>
      <c r="K395" s="262" t="s">
        <v>762</v>
      </c>
      <c r="L395" s="263">
        <v>43697</v>
      </c>
      <c r="M395" s="262" t="s">
        <v>582</v>
      </c>
    </row>
    <row r="396" spans="1:13" x14ac:dyDescent="0.25">
      <c r="A396" s="260" t="s">
        <v>202</v>
      </c>
      <c r="B396" s="260" t="s">
        <v>203</v>
      </c>
      <c r="C396" s="260" t="s">
        <v>200</v>
      </c>
      <c r="D396" s="260" t="s">
        <v>38</v>
      </c>
      <c r="E396" s="260" t="s">
        <v>17</v>
      </c>
      <c r="F396" s="260" t="s">
        <v>763</v>
      </c>
      <c r="G396" s="260" t="s">
        <v>17</v>
      </c>
      <c r="H396" s="260" t="s">
        <v>17</v>
      </c>
      <c r="I396" s="260" t="s">
        <v>763</v>
      </c>
      <c r="J396" s="260" t="s">
        <v>764</v>
      </c>
      <c r="K396" s="260" t="s">
        <v>765</v>
      </c>
      <c r="L396" s="261">
        <v>43697</v>
      </c>
      <c r="M396" s="260" t="s">
        <v>582</v>
      </c>
    </row>
    <row r="397" spans="1:13" x14ac:dyDescent="0.25">
      <c r="A397" s="262" t="s">
        <v>202</v>
      </c>
      <c r="B397" s="262" t="s">
        <v>203</v>
      </c>
      <c r="C397" s="262" t="s">
        <v>200</v>
      </c>
      <c r="D397" s="262" t="s">
        <v>40</v>
      </c>
      <c r="E397" s="262" t="s">
        <v>17</v>
      </c>
      <c r="F397" s="262" t="s">
        <v>763</v>
      </c>
      <c r="G397" s="262" t="s">
        <v>17</v>
      </c>
      <c r="H397" s="262" t="s">
        <v>17</v>
      </c>
      <c r="I397" s="262" t="s">
        <v>763</v>
      </c>
      <c r="J397" s="262" t="s">
        <v>766</v>
      </c>
      <c r="K397" s="262" t="s">
        <v>767</v>
      </c>
      <c r="L397" s="263">
        <v>43697</v>
      </c>
      <c r="M397" s="262" t="s">
        <v>582</v>
      </c>
    </row>
    <row r="398" spans="1:13" x14ac:dyDescent="0.25">
      <c r="A398" s="260" t="s">
        <v>212</v>
      </c>
      <c r="B398" s="260" t="s">
        <v>213</v>
      </c>
      <c r="C398" s="260" t="s">
        <v>200</v>
      </c>
      <c r="D398" s="260" t="s">
        <v>16</v>
      </c>
      <c r="E398" s="260" t="s">
        <v>17</v>
      </c>
      <c r="F398" s="260" t="s">
        <v>763</v>
      </c>
      <c r="G398" s="260" t="s">
        <v>17</v>
      </c>
      <c r="H398" s="260" t="s">
        <v>17</v>
      </c>
      <c r="I398" s="260" t="s">
        <v>763</v>
      </c>
      <c r="J398" s="260" t="s">
        <v>768</v>
      </c>
      <c r="K398" s="260" t="s">
        <v>769</v>
      </c>
      <c r="L398" s="261">
        <v>43697</v>
      </c>
      <c r="M398" s="260" t="s">
        <v>582</v>
      </c>
    </row>
    <row r="399" spans="1:13" x14ac:dyDescent="0.25">
      <c r="A399" s="262" t="s">
        <v>212</v>
      </c>
      <c r="B399" s="262" t="s">
        <v>213</v>
      </c>
      <c r="C399" s="262" t="s">
        <v>200</v>
      </c>
      <c r="D399" s="262" t="s">
        <v>21</v>
      </c>
      <c r="E399" s="262" t="s">
        <v>17</v>
      </c>
      <c r="F399" s="262" t="s">
        <v>763</v>
      </c>
      <c r="G399" s="262" t="s">
        <v>17</v>
      </c>
      <c r="H399" s="262" t="s">
        <v>17</v>
      </c>
      <c r="I399" s="262" t="s">
        <v>763</v>
      </c>
      <c r="J399" s="262" t="s">
        <v>768</v>
      </c>
      <c r="K399" s="262" t="s">
        <v>770</v>
      </c>
      <c r="L399" s="263">
        <v>43697</v>
      </c>
      <c r="M399" s="262" t="s">
        <v>582</v>
      </c>
    </row>
    <row r="400" spans="1:13" x14ac:dyDescent="0.25">
      <c r="A400" s="260" t="s">
        <v>212</v>
      </c>
      <c r="B400" s="260" t="s">
        <v>213</v>
      </c>
      <c r="C400" s="260" t="s">
        <v>200</v>
      </c>
      <c r="D400" s="260" t="s">
        <v>24</v>
      </c>
      <c r="E400" s="260" t="s">
        <v>17</v>
      </c>
      <c r="F400" s="260" t="s">
        <v>763</v>
      </c>
      <c r="G400" s="260" t="s">
        <v>17</v>
      </c>
      <c r="H400" s="260" t="s">
        <v>17</v>
      </c>
      <c r="I400" s="260" t="s">
        <v>763</v>
      </c>
      <c r="J400" s="260" t="s">
        <v>768</v>
      </c>
      <c r="K400" s="260" t="s">
        <v>771</v>
      </c>
      <c r="L400" s="261">
        <v>43697</v>
      </c>
      <c r="M400" s="260" t="s">
        <v>582</v>
      </c>
    </row>
    <row r="401" spans="1:13" x14ac:dyDescent="0.25">
      <c r="A401" s="262" t="s">
        <v>212</v>
      </c>
      <c r="B401" s="262" t="s">
        <v>213</v>
      </c>
      <c r="C401" s="262" t="s">
        <v>200</v>
      </c>
      <c r="D401" s="262" t="s">
        <v>40</v>
      </c>
      <c r="E401" s="262" t="s">
        <v>17</v>
      </c>
      <c r="F401" s="262" t="s">
        <v>763</v>
      </c>
      <c r="G401" s="262" t="s">
        <v>17</v>
      </c>
      <c r="H401" s="262" t="s">
        <v>17</v>
      </c>
      <c r="I401" s="262" t="s">
        <v>763</v>
      </c>
      <c r="J401" s="262" t="s">
        <v>766</v>
      </c>
      <c r="K401" s="262" t="s">
        <v>772</v>
      </c>
      <c r="L401" s="263">
        <v>43697</v>
      </c>
      <c r="M401" s="262" t="s">
        <v>582</v>
      </c>
    </row>
    <row r="402" spans="1:13" x14ac:dyDescent="0.25">
      <c r="A402" s="260" t="s">
        <v>227</v>
      </c>
      <c r="B402" s="260" t="s">
        <v>228</v>
      </c>
      <c r="C402" s="260" t="s">
        <v>229</v>
      </c>
      <c r="D402" s="260" t="s">
        <v>26</v>
      </c>
      <c r="E402" s="260" t="s">
        <v>17</v>
      </c>
      <c r="F402" s="260" t="s">
        <v>17</v>
      </c>
      <c r="G402" s="260" t="s">
        <v>17</v>
      </c>
      <c r="H402" s="260" t="s">
        <v>17</v>
      </c>
      <c r="I402" s="260" t="s">
        <v>17</v>
      </c>
      <c r="J402" s="260" t="s">
        <v>773</v>
      </c>
      <c r="K402" s="260" t="s">
        <v>774</v>
      </c>
      <c r="L402" s="261">
        <v>43698</v>
      </c>
      <c r="M402" s="260" t="s">
        <v>582</v>
      </c>
    </row>
    <row r="403" spans="1:13" x14ac:dyDescent="0.25">
      <c r="A403" s="262" t="s">
        <v>227</v>
      </c>
      <c r="B403" s="262" t="s">
        <v>228</v>
      </c>
      <c r="C403" s="262" t="s">
        <v>229</v>
      </c>
      <c r="D403" s="262" t="s">
        <v>28</v>
      </c>
      <c r="E403" s="262" t="s">
        <v>17</v>
      </c>
      <c r="F403" s="262" t="s">
        <v>17</v>
      </c>
      <c r="G403" s="262" t="s">
        <v>17</v>
      </c>
      <c r="H403" s="262" t="s">
        <v>17</v>
      </c>
      <c r="I403" s="262" t="s">
        <v>17</v>
      </c>
      <c r="J403" s="262" t="s">
        <v>773</v>
      </c>
      <c r="K403" s="262" t="s">
        <v>775</v>
      </c>
      <c r="L403" s="263">
        <v>43698</v>
      </c>
      <c r="M403" s="262" t="s">
        <v>582</v>
      </c>
    </row>
    <row r="404" spans="1:13" x14ac:dyDescent="0.25">
      <c r="A404" s="260" t="s">
        <v>277</v>
      </c>
      <c r="B404" s="260" t="s">
        <v>278</v>
      </c>
      <c r="C404" s="260" t="s">
        <v>279</v>
      </c>
      <c r="D404" s="260" t="s">
        <v>776</v>
      </c>
      <c r="E404" s="260">
        <v>0</v>
      </c>
      <c r="F404" s="260" t="s">
        <v>17</v>
      </c>
      <c r="G404" s="260" t="s">
        <v>33</v>
      </c>
      <c r="H404" s="260">
        <v>2</v>
      </c>
      <c r="I404" s="260" t="s">
        <v>17</v>
      </c>
      <c r="J404" s="260" t="s">
        <v>777</v>
      </c>
      <c r="K404" s="260" t="s">
        <v>778</v>
      </c>
      <c r="L404" s="261">
        <v>43707</v>
      </c>
      <c r="M404" s="260" t="s">
        <v>20</v>
      </c>
    </row>
    <row r="405" spans="1:13" x14ac:dyDescent="0.25">
      <c r="A405" s="262" t="s">
        <v>147</v>
      </c>
      <c r="B405" s="262" t="s">
        <v>148</v>
      </c>
      <c r="C405" s="262" t="s">
        <v>149</v>
      </c>
      <c r="D405" s="262" t="s">
        <v>38</v>
      </c>
      <c r="E405" s="262" t="s">
        <v>17</v>
      </c>
      <c r="F405" s="262" t="s">
        <v>17</v>
      </c>
      <c r="G405" s="262" t="s">
        <v>17</v>
      </c>
      <c r="H405" s="262" t="s">
        <v>17</v>
      </c>
      <c r="I405" s="262" t="s">
        <v>17</v>
      </c>
      <c r="J405" s="262" t="s">
        <v>779</v>
      </c>
      <c r="K405" s="262" t="s">
        <v>780</v>
      </c>
      <c r="L405" s="263">
        <v>43742</v>
      </c>
      <c r="M405" s="262" t="s">
        <v>582</v>
      </c>
    </row>
    <row r="406" spans="1:13" x14ac:dyDescent="0.25">
      <c r="A406" s="260" t="s">
        <v>114</v>
      </c>
      <c r="B406" s="260" t="s">
        <v>115</v>
      </c>
      <c r="C406" s="260" t="s">
        <v>116</v>
      </c>
      <c r="D406" s="260" t="s">
        <v>40</v>
      </c>
      <c r="E406" s="260">
        <v>0</v>
      </c>
      <c r="F406" s="260" t="s">
        <v>17</v>
      </c>
      <c r="G406" s="260" t="s">
        <v>17</v>
      </c>
      <c r="H406" s="260" t="s">
        <v>17</v>
      </c>
      <c r="I406" s="260" t="s">
        <v>17</v>
      </c>
      <c r="J406" s="260" t="s">
        <v>781</v>
      </c>
      <c r="K406" s="260" t="s">
        <v>782</v>
      </c>
      <c r="L406" s="261">
        <v>43742</v>
      </c>
      <c r="M406" s="260" t="s">
        <v>20</v>
      </c>
    </row>
    <row r="407" spans="1:13" x14ac:dyDescent="0.25">
      <c r="A407" s="262" t="s">
        <v>96</v>
      </c>
      <c r="B407" s="262" t="s">
        <v>97</v>
      </c>
      <c r="C407" s="262" t="s">
        <v>98</v>
      </c>
      <c r="D407" s="262" t="s">
        <v>24</v>
      </c>
      <c r="E407" s="262" t="s">
        <v>17</v>
      </c>
      <c r="F407" s="262" t="s">
        <v>17</v>
      </c>
      <c r="G407" s="262" t="s">
        <v>17</v>
      </c>
      <c r="H407" s="262" t="s">
        <v>17</v>
      </c>
      <c r="I407" s="262" t="s">
        <v>17</v>
      </c>
      <c r="J407" s="262" t="s">
        <v>17</v>
      </c>
      <c r="K407" s="262" t="s">
        <v>783</v>
      </c>
      <c r="L407" s="263">
        <v>43759</v>
      </c>
      <c r="M407" s="262" t="s">
        <v>582</v>
      </c>
    </row>
    <row r="408" spans="1:13" x14ac:dyDescent="0.25">
      <c r="A408" s="260" t="s">
        <v>133</v>
      </c>
      <c r="B408" s="260" t="s">
        <v>134</v>
      </c>
      <c r="C408" s="260" t="s">
        <v>135</v>
      </c>
      <c r="D408" s="260" t="s">
        <v>40</v>
      </c>
      <c r="E408" s="260" t="s">
        <v>17</v>
      </c>
      <c r="F408" s="260" t="s">
        <v>17</v>
      </c>
      <c r="G408" s="260" t="s">
        <v>17</v>
      </c>
      <c r="H408" s="260" t="s">
        <v>17</v>
      </c>
      <c r="I408" s="260" t="s">
        <v>17</v>
      </c>
      <c r="J408" s="260" t="s">
        <v>784</v>
      </c>
      <c r="K408" s="260" t="s">
        <v>785</v>
      </c>
      <c r="L408" s="261">
        <v>43767</v>
      </c>
      <c r="M408" s="260" t="s">
        <v>20</v>
      </c>
    </row>
    <row r="409" spans="1:13" x14ac:dyDescent="0.25">
      <c r="A409" s="262" t="s">
        <v>74</v>
      </c>
      <c r="B409" s="262" t="s">
        <v>75</v>
      </c>
      <c r="C409" s="262" t="s">
        <v>76</v>
      </c>
      <c r="D409" s="262" t="s">
        <v>16</v>
      </c>
      <c r="E409" s="262" t="s">
        <v>17</v>
      </c>
      <c r="F409" s="262" t="s">
        <v>17</v>
      </c>
      <c r="G409" s="262" t="s">
        <v>17</v>
      </c>
      <c r="H409" s="262" t="s">
        <v>17</v>
      </c>
      <c r="I409" s="262" t="s">
        <v>17</v>
      </c>
      <c r="J409" s="262" t="s">
        <v>17</v>
      </c>
      <c r="K409" s="262" t="s">
        <v>786</v>
      </c>
      <c r="L409" s="263">
        <v>43767</v>
      </c>
      <c r="M409" s="262" t="s">
        <v>20</v>
      </c>
    </row>
    <row r="410" spans="1:13" x14ac:dyDescent="0.25">
      <c r="A410" s="260" t="s">
        <v>74</v>
      </c>
      <c r="B410" s="260" t="s">
        <v>75</v>
      </c>
      <c r="C410" s="260" t="s">
        <v>76</v>
      </c>
      <c r="D410" s="260" t="s">
        <v>21</v>
      </c>
      <c r="E410" s="260" t="s">
        <v>17</v>
      </c>
      <c r="F410" s="260" t="s">
        <v>17</v>
      </c>
      <c r="G410" s="260" t="s">
        <v>17</v>
      </c>
      <c r="H410" s="260" t="s">
        <v>17</v>
      </c>
      <c r="I410" s="260" t="s">
        <v>17</v>
      </c>
      <c r="J410" s="260" t="s">
        <v>17</v>
      </c>
      <c r="K410" s="260" t="s">
        <v>787</v>
      </c>
      <c r="L410" s="261">
        <v>43767</v>
      </c>
      <c r="M410" s="260" t="s">
        <v>20</v>
      </c>
    </row>
    <row r="411" spans="1:13" x14ac:dyDescent="0.25">
      <c r="A411" s="262" t="s">
        <v>74</v>
      </c>
      <c r="B411" s="262" t="s">
        <v>75</v>
      </c>
      <c r="C411" s="262" t="s">
        <v>76</v>
      </c>
      <c r="D411" s="262" t="s">
        <v>40</v>
      </c>
      <c r="E411" s="262" t="s">
        <v>17</v>
      </c>
      <c r="F411" s="262" t="s">
        <v>788</v>
      </c>
      <c r="G411" s="262" t="s">
        <v>17</v>
      </c>
      <c r="H411" s="262" t="s">
        <v>17</v>
      </c>
      <c r="I411" s="262" t="s">
        <v>789</v>
      </c>
      <c r="J411" s="262" t="s">
        <v>790</v>
      </c>
      <c r="K411" s="262" t="s">
        <v>791</v>
      </c>
      <c r="L411" s="263">
        <v>43767</v>
      </c>
      <c r="M411" s="262" t="s">
        <v>20</v>
      </c>
    </row>
    <row r="412" spans="1:13" x14ac:dyDescent="0.25">
      <c r="A412" s="260" t="s">
        <v>557</v>
      </c>
      <c r="B412" s="260" t="s">
        <v>558</v>
      </c>
      <c r="C412" s="260" t="s">
        <v>559</v>
      </c>
      <c r="D412" s="260" t="s">
        <v>38</v>
      </c>
      <c r="E412" s="260" t="s">
        <v>17</v>
      </c>
      <c r="F412" s="260"/>
      <c r="G412" s="260" t="s">
        <v>17</v>
      </c>
      <c r="H412" s="260" t="s">
        <v>17</v>
      </c>
      <c r="I412" s="260"/>
      <c r="J412" s="260"/>
      <c r="K412" s="260" t="s">
        <v>792</v>
      </c>
      <c r="L412" s="261">
        <v>43769</v>
      </c>
      <c r="M412" s="260" t="s">
        <v>20</v>
      </c>
    </row>
    <row r="413" spans="1:13" x14ac:dyDescent="0.25">
      <c r="A413" s="262" t="s">
        <v>567</v>
      </c>
      <c r="B413" s="262" t="s">
        <v>568</v>
      </c>
      <c r="C413" s="262" t="s">
        <v>569</v>
      </c>
      <c r="D413" s="262" t="s">
        <v>28</v>
      </c>
      <c r="E413" s="262" t="s">
        <v>17</v>
      </c>
      <c r="F413" s="262" t="s">
        <v>17</v>
      </c>
      <c r="G413" s="262" t="s">
        <v>17</v>
      </c>
      <c r="H413" s="262" t="s">
        <v>17</v>
      </c>
      <c r="I413" s="262" t="s">
        <v>17</v>
      </c>
      <c r="J413" s="262" t="s">
        <v>17</v>
      </c>
      <c r="K413" s="262" t="s">
        <v>793</v>
      </c>
      <c r="L413" s="263">
        <v>43784</v>
      </c>
      <c r="M413" s="262" t="s">
        <v>20</v>
      </c>
    </row>
    <row r="414" spans="1:13" x14ac:dyDescent="0.25">
      <c r="A414" s="260" t="s">
        <v>277</v>
      </c>
      <c r="B414" s="260" t="s">
        <v>278</v>
      </c>
      <c r="C414" s="260" t="s">
        <v>279</v>
      </c>
      <c r="D414" s="260" t="s">
        <v>24</v>
      </c>
      <c r="E414" s="260" t="s">
        <v>17</v>
      </c>
      <c r="F414" s="260" t="s">
        <v>17</v>
      </c>
      <c r="G414" s="260" t="s">
        <v>17</v>
      </c>
      <c r="H414" s="260" t="s">
        <v>17</v>
      </c>
      <c r="I414" s="260" t="s">
        <v>17</v>
      </c>
      <c r="J414" s="260" t="s">
        <v>17</v>
      </c>
      <c r="K414" s="260" t="s">
        <v>794</v>
      </c>
      <c r="L414" s="261">
        <v>43784</v>
      </c>
      <c r="M414" s="260" t="s">
        <v>582</v>
      </c>
    </row>
    <row r="415" spans="1:13" x14ac:dyDescent="0.25">
      <c r="A415" s="262" t="s">
        <v>277</v>
      </c>
      <c r="B415" s="262" t="s">
        <v>278</v>
      </c>
      <c r="C415" s="262" t="s">
        <v>279</v>
      </c>
      <c r="D415" s="262" t="s">
        <v>40</v>
      </c>
      <c r="E415" s="262">
        <v>0</v>
      </c>
      <c r="F415" s="262" t="s">
        <v>17</v>
      </c>
      <c r="G415" s="262" t="s">
        <v>77</v>
      </c>
      <c r="H415" s="262">
        <v>1</v>
      </c>
      <c r="I415" s="262" t="s">
        <v>17</v>
      </c>
      <c r="J415" s="262" t="s">
        <v>17</v>
      </c>
      <c r="K415" s="262" t="s">
        <v>795</v>
      </c>
      <c r="L415" s="263">
        <v>43784</v>
      </c>
      <c r="M415" s="262" t="s">
        <v>582</v>
      </c>
    </row>
    <row r="416" spans="1:13" x14ac:dyDescent="0.25">
      <c r="A416" s="260" t="s">
        <v>511</v>
      </c>
      <c r="B416" s="260" t="s">
        <v>512</v>
      </c>
      <c r="C416" s="260" t="s">
        <v>513</v>
      </c>
      <c r="D416" s="260" t="s">
        <v>24</v>
      </c>
      <c r="E416" s="260" t="s">
        <v>17</v>
      </c>
      <c r="F416" s="260" t="s">
        <v>17</v>
      </c>
      <c r="G416" s="260" t="s">
        <v>17</v>
      </c>
      <c r="H416" s="260" t="s">
        <v>17</v>
      </c>
      <c r="I416" s="260" t="s">
        <v>17</v>
      </c>
      <c r="J416" s="260" t="s">
        <v>17</v>
      </c>
      <c r="K416" s="260" t="s">
        <v>796</v>
      </c>
      <c r="L416" s="261">
        <v>43787</v>
      </c>
      <c r="M416" s="260" t="s">
        <v>582</v>
      </c>
    </row>
    <row r="417" spans="1:13" x14ac:dyDescent="0.25">
      <c r="A417" s="262" t="s">
        <v>114</v>
      </c>
      <c r="B417" s="262" t="s">
        <v>115</v>
      </c>
      <c r="C417" s="262" t="s">
        <v>116</v>
      </c>
      <c r="D417" s="262" t="s">
        <v>16</v>
      </c>
      <c r="E417" s="262" t="s">
        <v>17</v>
      </c>
      <c r="F417" s="262" t="s">
        <v>17</v>
      </c>
      <c r="G417" s="262" t="s">
        <v>17</v>
      </c>
      <c r="H417" s="262" t="s">
        <v>17</v>
      </c>
      <c r="I417" s="262" t="s">
        <v>17</v>
      </c>
      <c r="J417" s="262" t="s">
        <v>17</v>
      </c>
      <c r="K417" s="262" t="s">
        <v>797</v>
      </c>
      <c r="L417" s="263">
        <v>43787</v>
      </c>
      <c r="M417" s="262" t="s">
        <v>582</v>
      </c>
    </row>
    <row r="418" spans="1:13" x14ac:dyDescent="0.25">
      <c r="A418" s="260" t="s">
        <v>114</v>
      </c>
      <c r="B418" s="260" t="s">
        <v>115</v>
      </c>
      <c r="C418" s="260" t="s">
        <v>116</v>
      </c>
      <c r="D418" s="260" t="s">
        <v>21</v>
      </c>
      <c r="E418" s="260" t="s">
        <v>17</v>
      </c>
      <c r="F418" s="260" t="s">
        <v>17</v>
      </c>
      <c r="G418" s="260" t="s">
        <v>17</v>
      </c>
      <c r="H418" s="260" t="s">
        <v>17</v>
      </c>
      <c r="I418" s="260" t="s">
        <v>17</v>
      </c>
      <c r="J418" s="260" t="s">
        <v>17</v>
      </c>
      <c r="K418" s="260" t="s">
        <v>798</v>
      </c>
      <c r="L418" s="261">
        <v>43787</v>
      </c>
      <c r="M418" s="260" t="s">
        <v>582</v>
      </c>
    </row>
    <row r="419" spans="1:13" x14ac:dyDescent="0.25">
      <c r="A419" s="262" t="s">
        <v>578</v>
      </c>
      <c r="B419" s="262" t="s">
        <v>579</v>
      </c>
      <c r="C419" s="262" t="s">
        <v>580</v>
      </c>
      <c r="D419" s="262" t="s">
        <v>47</v>
      </c>
      <c r="E419" s="262" t="s">
        <v>17</v>
      </c>
      <c r="F419" s="262" t="s">
        <v>17</v>
      </c>
      <c r="G419" s="262" t="s">
        <v>17</v>
      </c>
      <c r="H419" s="262" t="s">
        <v>17</v>
      </c>
      <c r="I419" s="262" t="s">
        <v>17</v>
      </c>
      <c r="J419" s="262" t="s">
        <v>799</v>
      </c>
      <c r="K419" s="262" t="s">
        <v>800</v>
      </c>
      <c r="L419" s="263">
        <v>43796</v>
      </c>
      <c r="M419" s="262" t="s">
        <v>582</v>
      </c>
    </row>
    <row r="420" spans="1:13" x14ac:dyDescent="0.25">
      <c r="A420" s="260" t="s">
        <v>380</v>
      </c>
      <c r="B420" s="260" t="s">
        <v>381</v>
      </c>
      <c r="C420" s="260" t="s">
        <v>382</v>
      </c>
      <c r="D420" s="260" t="s">
        <v>38</v>
      </c>
      <c r="E420" s="260" t="s">
        <v>17</v>
      </c>
      <c r="F420" s="260" t="s">
        <v>17</v>
      </c>
      <c r="G420" s="260" t="s">
        <v>17</v>
      </c>
      <c r="H420" s="260" t="s">
        <v>17</v>
      </c>
      <c r="I420" s="260" t="s">
        <v>17</v>
      </c>
      <c r="J420" s="260" t="s">
        <v>17</v>
      </c>
      <c r="K420" s="260" t="s">
        <v>801</v>
      </c>
      <c r="L420" s="261">
        <v>43798</v>
      </c>
      <c r="M420" s="260" t="s">
        <v>20</v>
      </c>
    </row>
    <row r="421" spans="1:13" x14ac:dyDescent="0.25">
      <c r="A421" s="262" t="s">
        <v>380</v>
      </c>
      <c r="B421" s="262" t="s">
        <v>381</v>
      </c>
      <c r="C421" s="262" t="s">
        <v>382</v>
      </c>
      <c r="D421" s="262" t="s">
        <v>40</v>
      </c>
      <c r="E421" s="262" t="s">
        <v>17</v>
      </c>
      <c r="F421" s="262" t="s">
        <v>17</v>
      </c>
      <c r="G421" s="262" t="s">
        <v>17</v>
      </c>
      <c r="H421" s="262" t="s">
        <v>17</v>
      </c>
      <c r="I421" s="262" t="s">
        <v>17</v>
      </c>
      <c r="J421" s="262" t="s">
        <v>17</v>
      </c>
      <c r="K421" s="262" t="s">
        <v>802</v>
      </c>
      <c r="L421" s="263">
        <v>43798</v>
      </c>
      <c r="M421" s="262" t="s">
        <v>20</v>
      </c>
    </row>
    <row r="422" spans="1:13" x14ac:dyDescent="0.25">
      <c r="A422" s="260" t="s">
        <v>597</v>
      </c>
      <c r="B422" s="260" t="s">
        <v>598</v>
      </c>
      <c r="C422" s="260" t="s">
        <v>599</v>
      </c>
      <c r="D422" s="260" t="s">
        <v>16</v>
      </c>
      <c r="E422" s="260" t="s">
        <v>17</v>
      </c>
      <c r="F422" s="260" t="s">
        <v>17</v>
      </c>
      <c r="G422" s="260" t="s">
        <v>17</v>
      </c>
      <c r="H422" s="260" t="s">
        <v>17</v>
      </c>
      <c r="I422" s="260" t="s">
        <v>17</v>
      </c>
      <c r="J422" s="260" t="s">
        <v>17</v>
      </c>
      <c r="K422" s="260" t="s">
        <v>803</v>
      </c>
      <c r="L422" s="261">
        <v>43798</v>
      </c>
      <c r="M422" s="260" t="s">
        <v>582</v>
      </c>
    </row>
    <row r="423" spans="1:13" x14ac:dyDescent="0.25">
      <c r="A423" s="262" t="s">
        <v>597</v>
      </c>
      <c r="B423" s="262" t="s">
        <v>598</v>
      </c>
      <c r="C423" s="262" t="s">
        <v>599</v>
      </c>
      <c r="D423" s="262" t="s">
        <v>21</v>
      </c>
      <c r="E423" s="262" t="s">
        <v>17</v>
      </c>
      <c r="F423" s="262" t="s">
        <v>17</v>
      </c>
      <c r="G423" s="262" t="s">
        <v>17</v>
      </c>
      <c r="H423" s="262" t="s">
        <v>17</v>
      </c>
      <c r="I423" s="262" t="s">
        <v>17</v>
      </c>
      <c r="J423" s="262" t="s">
        <v>17</v>
      </c>
      <c r="K423" s="262" t="s">
        <v>804</v>
      </c>
      <c r="L423" s="263">
        <v>43798</v>
      </c>
      <c r="M423" s="262" t="s">
        <v>582</v>
      </c>
    </row>
    <row r="424" spans="1:13" x14ac:dyDescent="0.25">
      <c r="A424" s="260" t="s">
        <v>597</v>
      </c>
      <c r="B424" s="260" t="s">
        <v>598</v>
      </c>
      <c r="C424" s="260" t="s">
        <v>599</v>
      </c>
      <c r="D424" s="260" t="s">
        <v>47</v>
      </c>
      <c r="E424" s="260">
        <v>4</v>
      </c>
      <c r="F424" s="260"/>
      <c r="G424" s="260" t="s">
        <v>33</v>
      </c>
      <c r="H424" s="260">
        <v>2</v>
      </c>
      <c r="I424" s="260"/>
      <c r="J424" s="260" t="s">
        <v>805</v>
      </c>
      <c r="K424" s="260" t="s">
        <v>806</v>
      </c>
      <c r="L424" s="261">
        <v>43798</v>
      </c>
      <c r="M424" s="260" t="s">
        <v>582</v>
      </c>
    </row>
    <row r="425" spans="1:13" x14ac:dyDescent="0.25">
      <c r="A425" s="262" t="s">
        <v>597</v>
      </c>
      <c r="B425" s="262" t="s">
        <v>598</v>
      </c>
      <c r="C425" s="262" t="s">
        <v>599</v>
      </c>
      <c r="D425" s="262" t="s">
        <v>24</v>
      </c>
      <c r="E425" s="262" t="s">
        <v>17</v>
      </c>
      <c r="F425" s="262" t="s">
        <v>17</v>
      </c>
      <c r="G425" s="262" t="s">
        <v>17</v>
      </c>
      <c r="H425" s="262" t="s">
        <v>17</v>
      </c>
      <c r="I425" s="262" t="s">
        <v>17</v>
      </c>
      <c r="J425" s="262" t="s">
        <v>17</v>
      </c>
      <c r="K425" s="262" t="s">
        <v>807</v>
      </c>
      <c r="L425" s="263">
        <v>43798</v>
      </c>
      <c r="M425" s="262" t="s">
        <v>582</v>
      </c>
    </row>
    <row r="426" spans="1:13" x14ac:dyDescent="0.25">
      <c r="A426" s="260" t="s">
        <v>597</v>
      </c>
      <c r="B426" s="260" t="s">
        <v>598</v>
      </c>
      <c r="C426" s="260" t="s">
        <v>599</v>
      </c>
      <c r="D426" s="260" t="s">
        <v>40</v>
      </c>
      <c r="E426" s="260" t="s">
        <v>17</v>
      </c>
      <c r="F426" s="260" t="s">
        <v>17</v>
      </c>
      <c r="G426" s="260" t="s">
        <v>17</v>
      </c>
      <c r="H426" s="260" t="s">
        <v>17</v>
      </c>
      <c r="I426" s="260" t="s">
        <v>17</v>
      </c>
      <c r="J426" s="260" t="s">
        <v>17</v>
      </c>
      <c r="K426" s="260" t="s">
        <v>808</v>
      </c>
      <c r="L426" s="261">
        <v>43798</v>
      </c>
      <c r="M426" s="260" t="s">
        <v>582</v>
      </c>
    </row>
    <row r="427" spans="1:13" x14ac:dyDescent="0.25">
      <c r="A427" s="262" t="s">
        <v>656</v>
      </c>
      <c r="B427" s="262" t="s">
        <v>657</v>
      </c>
      <c r="C427" s="262" t="s">
        <v>658</v>
      </c>
      <c r="D427" s="262" t="s">
        <v>38</v>
      </c>
      <c r="E427" s="262" t="s">
        <v>17</v>
      </c>
      <c r="F427" s="262" t="s">
        <v>17</v>
      </c>
      <c r="G427" s="262" t="s">
        <v>17</v>
      </c>
      <c r="H427" s="262" t="s">
        <v>17</v>
      </c>
      <c r="I427" s="262" t="s">
        <v>17</v>
      </c>
      <c r="J427" s="262" t="s">
        <v>17</v>
      </c>
      <c r="K427" s="262" t="s">
        <v>809</v>
      </c>
      <c r="L427" s="263">
        <v>43798</v>
      </c>
      <c r="M427" s="262" t="s">
        <v>582</v>
      </c>
    </row>
    <row r="428" spans="1:13" x14ac:dyDescent="0.25">
      <c r="A428" s="260" t="s">
        <v>810</v>
      </c>
      <c r="B428" s="260" t="s">
        <v>811</v>
      </c>
      <c r="C428" s="260" t="s">
        <v>812</v>
      </c>
      <c r="D428" s="260" t="s">
        <v>16</v>
      </c>
      <c r="E428" s="260" t="s">
        <v>17</v>
      </c>
      <c r="F428" s="260" t="s">
        <v>17</v>
      </c>
      <c r="G428" s="260" t="s">
        <v>17</v>
      </c>
      <c r="H428" s="260" t="s">
        <v>17</v>
      </c>
      <c r="I428" s="260" t="s">
        <v>17</v>
      </c>
      <c r="J428" s="260" t="s">
        <v>742</v>
      </c>
      <c r="K428" s="260" t="s">
        <v>813</v>
      </c>
      <c r="L428" s="261">
        <v>43798</v>
      </c>
      <c r="M428" s="260" t="s">
        <v>20</v>
      </c>
    </row>
    <row r="429" spans="1:13" x14ac:dyDescent="0.25">
      <c r="A429" s="262" t="s">
        <v>810</v>
      </c>
      <c r="B429" s="262" t="s">
        <v>811</v>
      </c>
      <c r="C429" s="262" t="s">
        <v>812</v>
      </c>
      <c r="D429" s="262" t="s">
        <v>21</v>
      </c>
      <c r="E429" s="262" t="s">
        <v>17</v>
      </c>
      <c r="F429" s="262" t="s">
        <v>17</v>
      </c>
      <c r="G429" s="262" t="s">
        <v>17</v>
      </c>
      <c r="H429" s="262" t="s">
        <v>17</v>
      </c>
      <c r="I429" s="262" t="s">
        <v>17</v>
      </c>
      <c r="J429" s="262" t="s">
        <v>742</v>
      </c>
      <c r="K429" s="262" t="s">
        <v>814</v>
      </c>
      <c r="L429" s="263">
        <v>43798</v>
      </c>
      <c r="M429" s="262" t="s">
        <v>20</v>
      </c>
    </row>
    <row r="430" spans="1:13" x14ac:dyDescent="0.25">
      <c r="A430" s="260" t="s">
        <v>810</v>
      </c>
      <c r="B430" s="260" t="s">
        <v>811</v>
      </c>
      <c r="C430" s="260" t="s">
        <v>812</v>
      </c>
      <c r="D430" s="260" t="s">
        <v>24</v>
      </c>
      <c r="E430" s="260" t="s">
        <v>17</v>
      </c>
      <c r="F430" s="260" t="s">
        <v>17</v>
      </c>
      <c r="G430" s="260" t="s">
        <v>17</v>
      </c>
      <c r="H430" s="260" t="s">
        <v>17</v>
      </c>
      <c r="I430" s="260" t="s">
        <v>17</v>
      </c>
      <c r="J430" s="260" t="s">
        <v>742</v>
      </c>
      <c r="K430" s="260" t="s">
        <v>815</v>
      </c>
      <c r="L430" s="261">
        <v>43798</v>
      </c>
      <c r="M430" s="260" t="s">
        <v>20</v>
      </c>
    </row>
    <row r="431" spans="1:13" x14ac:dyDescent="0.25">
      <c r="A431" s="262" t="s">
        <v>810</v>
      </c>
      <c r="B431" s="262" t="s">
        <v>811</v>
      </c>
      <c r="C431" s="262" t="s">
        <v>812</v>
      </c>
      <c r="D431" s="262" t="s">
        <v>38</v>
      </c>
      <c r="E431" s="262" t="s">
        <v>17</v>
      </c>
      <c r="F431" s="262" t="s">
        <v>17</v>
      </c>
      <c r="G431" s="262" t="s">
        <v>17</v>
      </c>
      <c r="H431" s="262" t="s">
        <v>17</v>
      </c>
      <c r="I431" s="262" t="s">
        <v>17</v>
      </c>
      <c r="J431" s="262" t="s">
        <v>742</v>
      </c>
      <c r="K431" s="262" t="s">
        <v>816</v>
      </c>
      <c r="L431" s="263">
        <v>43798</v>
      </c>
      <c r="M431" s="262" t="s">
        <v>20</v>
      </c>
    </row>
    <row r="432" spans="1:13" x14ac:dyDescent="0.25">
      <c r="A432" s="260" t="s">
        <v>810</v>
      </c>
      <c r="B432" s="260" t="s">
        <v>811</v>
      </c>
      <c r="C432" s="260" t="s">
        <v>812</v>
      </c>
      <c r="D432" s="260" t="s">
        <v>40</v>
      </c>
      <c r="E432" s="260" t="s">
        <v>17</v>
      </c>
      <c r="F432" s="260" t="s">
        <v>17</v>
      </c>
      <c r="G432" s="260" t="s">
        <v>17</v>
      </c>
      <c r="H432" s="260" t="s">
        <v>17</v>
      </c>
      <c r="I432" s="260" t="s">
        <v>17</v>
      </c>
      <c r="J432" s="260" t="s">
        <v>742</v>
      </c>
      <c r="K432" s="260" t="s">
        <v>817</v>
      </c>
      <c r="L432" s="261">
        <v>43798</v>
      </c>
      <c r="M432" s="260" t="s">
        <v>20</v>
      </c>
    </row>
    <row r="433" spans="1:13" x14ac:dyDescent="0.25">
      <c r="A433" s="262" t="s">
        <v>818</v>
      </c>
      <c r="B433" s="262" t="s">
        <v>819</v>
      </c>
      <c r="C433" s="262" t="s">
        <v>176</v>
      </c>
      <c r="D433" s="262" t="s">
        <v>16</v>
      </c>
      <c r="E433" s="262">
        <v>0</v>
      </c>
      <c r="F433" s="262" t="s">
        <v>17</v>
      </c>
      <c r="G433" s="262" t="s">
        <v>77</v>
      </c>
      <c r="H433" s="262">
        <v>1</v>
      </c>
      <c r="I433" s="262" t="s">
        <v>17</v>
      </c>
      <c r="J433" s="262" t="s">
        <v>820</v>
      </c>
      <c r="K433" s="262" t="s">
        <v>821</v>
      </c>
      <c r="L433" s="263">
        <v>43815</v>
      </c>
      <c r="M433" s="262" t="s">
        <v>20</v>
      </c>
    </row>
    <row r="434" spans="1:13" x14ac:dyDescent="0.25">
      <c r="A434" s="260" t="s">
        <v>818</v>
      </c>
      <c r="B434" s="260" t="s">
        <v>819</v>
      </c>
      <c r="C434" s="260" t="s">
        <v>176</v>
      </c>
      <c r="D434" s="260" t="s">
        <v>21</v>
      </c>
      <c r="E434" s="260">
        <v>0</v>
      </c>
      <c r="F434" s="260" t="s">
        <v>17</v>
      </c>
      <c r="G434" s="260" t="s">
        <v>77</v>
      </c>
      <c r="H434" s="260">
        <v>1</v>
      </c>
      <c r="I434" s="260" t="s">
        <v>17</v>
      </c>
      <c r="J434" s="260" t="s">
        <v>820</v>
      </c>
      <c r="K434" s="260" t="s">
        <v>822</v>
      </c>
      <c r="L434" s="261">
        <v>43815</v>
      </c>
      <c r="M434" s="260" t="s">
        <v>20</v>
      </c>
    </row>
    <row r="435" spans="1:13" x14ac:dyDescent="0.25">
      <c r="A435" s="262" t="s">
        <v>818</v>
      </c>
      <c r="B435" s="262" t="s">
        <v>819</v>
      </c>
      <c r="C435" s="262" t="s">
        <v>176</v>
      </c>
      <c r="D435" s="262" t="s">
        <v>24</v>
      </c>
      <c r="E435" s="262">
        <v>0</v>
      </c>
      <c r="F435" s="262" t="s">
        <v>17</v>
      </c>
      <c r="G435" s="262" t="s">
        <v>77</v>
      </c>
      <c r="H435" s="262">
        <v>1</v>
      </c>
      <c r="I435" s="262" t="s">
        <v>17</v>
      </c>
      <c r="J435" s="262" t="s">
        <v>820</v>
      </c>
      <c r="K435" s="262" t="s">
        <v>823</v>
      </c>
      <c r="L435" s="263">
        <v>43815</v>
      </c>
      <c r="M435" s="262" t="s">
        <v>20</v>
      </c>
    </row>
    <row r="436" spans="1:13" x14ac:dyDescent="0.25">
      <c r="A436" s="260" t="s">
        <v>818</v>
      </c>
      <c r="B436" s="260" t="s">
        <v>819</v>
      </c>
      <c r="C436" s="260" t="s">
        <v>176</v>
      </c>
      <c r="D436" s="260" t="s">
        <v>38</v>
      </c>
      <c r="E436" s="260" t="s">
        <v>17</v>
      </c>
      <c r="F436" s="260" t="s">
        <v>17</v>
      </c>
      <c r="G436" s="260" t="s">
        <v>17</v>
      </c>
      <c r="H436" s="260" t="s">
        <v>17</v>
      </c>
      <c r="I436" s="260" t="s">
        <v>17</v>
      </c>
      <c r="J436" s="260" t="s">
        <v>18</v>
      </c>
      <c r="K436" s="260" t="s">
        <v>824</v>
      </c>
      <c r="L436" s="261">
        <v>43815</v>
      </c>
      <c r="M436" s="260" t="s">
        <v>20</v>
      </c>
    </row>
    <row r="437" spans="1:13" x14ac:dyDescent="0.25">
      <c r="A437" s="262" t="s">
        <v>818</v>
      </c>
      <c r="B437" s="262" t="s">
        <v>819</v>
      </c>
      <c r="C437" s="262" t="s">
        <v>176</v>
      </c>
      <c r="D437" s="262" t="s">
        <v>40</v>
      </c>
      <c r="E437" s="262" t="s">
        <v>17</v>
      </c>
      <c r="F437" s="262" t="s">
        <v>17</v>
      </c>
      <c r="G437" s="262" t="s">
        <v>17</v>
      </c>
      <c r="H437" s="262" t="s">
        <v>17</v>
      </c>
      <c r="I437" s="262" t="s">
        <v>17</v>
      </c>
      <c r="J437" s="262" t="s">
        <v>18</v>
      </c>
      <c r="K437" s="262" t="s">
        <v>825</v>
      </c>
      <c r="L437" s="263">
        <v>43815</v>
      </c>
      <c r="M437" s="262" t="s">
        <v>20</v>
      </c>
    </row>
    <row r="438" spans="1:13" x14ac:dyDescent="0.25">
      <c r="A438" s="260" t="s">
        <v>818</v>
      </c>
      <c r="B438" s="260" t="s">
        <v>819</v>
      </c>
      <c r="C438" s="260" t="s">
        <v>176</v>
      </c>
      <c r="D438" s="260" t="s">
        <v>26</v>
      </c>
      <c r="E438" s="260" t="s">
        <v>17</v>
      </c>
      <c r="F438" s="260" t="s">
        <v>17</v>
      </c>
      <c r="G438" s="260" t="s">
        <v>17</v>
      </c>
      <c r="H438" s="260" t="s">
        <v>17</v>
      </c>
      <c r="I438" s="260" t="s">
        <v>17</v>
      </c>
      <c r="J438" s="260" t="s">
        <v>18</v>
      </c>
      <c r="K438" s="260" t="s">
        <v>826</v>
      </c>
      <c r="L438" s="261">
        <v>43815</v>
      </c>
      <c r="M438" s="260" t="s">
        <v>20</v>
      </c>
    </row>
    <row r="439" spans="1:13" x14ac:dyDescent="0.25">
      <c r="A439" s="262" t="s">
        <v>818</v>
      </c>
      <c r="B439" s="262" t="s">
        <v>819</v>
      </c>
      <c r="C439" s="262" t="s">
        <v>176</v>
      </c>
      <c r="D439" s="262" t="s">
        <v>28</v>
      </c>
      <c r="E439" s="262" t="s">
        <v>17</v>
      </c>
      <c r="F439" s="262" t="s">
        <v>17</v>
      </c>
      <c r="G439" s="262" t="s">
        <v>17</v>
      </c>
      <c r="H439" s="262" t="s">
        <v>17</v>
      </c>
      <c r="I439" s="262" t="s">
        <v>17</v>
      </c>
      <c r="J439" s="262" t="s">
        <v>18</v>
      </c>
      <c r="K439" s="262" t="s">
        <v>827</v>
      </c>
      <c r="L439" s="263">
        <v>43815</v>
      </c>
      <c r="M439" s="262" t="s">
        <v>20</v>
      </c>
    </row>
    <row r="440" spans="1:13" x14ac:dyDescent="0.25">
      <c r="A440" s="260" t="s">
        <v>828</v>
      </c>
      <c r="B440" s="260" t="s">
        <v>829</v>
      </c>
      <c r="C440" s="260" t="s">
        <v>709</v>
      </c>
      <c r="D440" s="260" t="s">
        <v>47</v>
      </c>
      <c r="E440" s="260">
        <v>5</v>
      </c>
      <c r="F440" s="260" t="s">
        <v>17</v>
      </c>
      <c r="G440" s="260" t="s">
        <v>77</v>
      </c>
      <c r="H440" s="260">
        <v>1</v>
      </c>
      <c r="I440" s="260" t="s">
        <v>17</v>
      </c>
      <c r="J440" s="260" t="s">
        <v>830</v>
      </c>
      <c r="K440" s="260" t="s">
        <v>831</v>
      </c>
      <c r="L440" s="261">
        <v>43815</v>
      </c>
      <c r="M440" s="260" t="s">
        <v>20</v>
      </c>
    </row>
    <row r="441" spans="1:13" x14ac:dyDescent="0.25">
      <c r="A441" s="262" t="s">
        <v>828</v>
      </c>
      <c r="B441" s="262" t="s">
        <v>829</v>
      </c>
      <c r="C441" s="262" t="s">
        <v>709</v>
      </c>
      <c r="D441" s="262" t="s">
        <v>24</v>
      </c>
      <c r="E441" s="262">
        <v>49</v>
      </c>
      <c r="F441" s="262" t="s">
        <v>832</v>
      </c>
      <c r="G441" s="262" t="s">
        <v>22</v>
      </c>
      <c r="H441" s="262">
        <v>3</v>
      </c>
      <c r="I441" s="262" t="s">
        <v>833</v>
      </c>
      <c r="J441" s="262" t="s">
        <v>834</v>
      </c>
      <c r="K441" s="262" t="s">
        <v>835</v>
      </c>
      <c r="L441" s="263">
        <v>43815</v>
      </c>
      <c r="M441" s="262" t="s">
        <v>20</v>
      </c>
    </row>
    <row r="442" spans="1:13" x14ac:dyDescent="0.25">
      <c r="A442" s="260" t="s">
        <v>828</v>
      </c>
      <c r="B442" s="260" t="s">
        <v>829</v>
      </c>
      <c r="C442" s="260" t="s">
        <v>709</v>
      </c>
      <c r="D442" s="260" t="s">
        <v>38</v>
      </c>
      <c r="E442" s="260" t="s">
        <v>17</v>
      </c>
      <c r="F442" s="260" t="s">
        <v>17</v>
      </c>
      <c r="G442" s="260" t="s">
        <v>17</v>
      </c>
      <c r="H442" s="260" t="s">
        <v>17</v>
      </c>
      <c r="I442" s="260" t="s">
        <v>17</v>
      </c>
      <c r="J442" s="260" t="s">
        <v>742</v>
      </c>
      <c r="K442" s="260" t="s">
        <v>836</v>
      </c>
      <c r="L442" s="261">
        <v>43815</v>
      </c>
      <c r="M442" s="260" t="s">
        <v>20</v>
      </c>
    </row>
    <row r="443" spans="1:13" x14ac:dyDescent="0.25">
      <c r="A443" s="262" t="s">
        <v>828</v>
      </c>
      <c r="B443" s="262" t="s">
        <v>829</v>
      </c>
      <c r="C443" s="262" t="s">
        <v>709</v>
      </c>
      <c r="D443" s="262" t="s">
        <v>40</v>
      </c>
      <c r="E443" s="262" t="s">
        <v>17</v>
      </c>
      <c r="F443" s="262" t="s">
        <v>17</v>
      </c>
      <c r="G443" s="262" t="s">
        <v>17</v>
      </c>
      <c r="H443" s="262" t="s">
        <v>17</v>
      </c>
      <c r="I443" s="262" t="s">
        <v>17</v>
      </c>
      <c r="J443" s="262" t="s">
        <v>742</v>
      </c>
      <c r="K443" s="262" t="s">
        <v>837</v>
      </c>
      <c r="L443" s="263">
        <v>43815</v>
      </c>
      <c r="M443" s="262" t="s">
        <v>20</v>
      </c>
    </row>
    <row r="444" spans="1:13" x14ac:dyDescent="0.25">
      <c r="A444" s="260" t="s">
        <v>681</v>
      </c>
      <c r="B444" s="260" t="s">
        <v>682</v>
      </c>
      <c r="C444" s="260" t="s">
        <v>683</v>
      </c>
      <c r="D444" s="260" t="s">
        <v>38</v>
      </c>
      <c r="E444" s="260" t="s">
        <v>17</v>
      </c>
      <c r="F444" s="260" t="s">
        <v>684</v>
      </c>
      <c r="G444" s="260" t="s">
        <v>33</v>
      </c>
      <c r="H444" s="260">
        <v>2</v>
      </c>
      <c r="I444" s="260" t="s">
        <v>684</v>
      </c>
      <c r="J444" s="260" t="s">
        <v>838</v>
      </c>
      <c r="K444" s="260" t="s">
        <v>839</v>
      </c>
      <c r="L444" s="261">
        <v>43815</v>
      </c>
      <c r="M444" s="260" t="s">
        <v>20</v>
      </c>
    </row>
    <row r="445" spans="1:13" x14ac:dyDescent="0.25">
      <c r="A445" s="262" t="s">
        <v>681</v>
      </c>
      <c r="B445" s="262" t="s">
        <v>682</v>
      </c>
      <c r="C445" s="262" t="s">
        <v>683</v>
      </c>
      <c r="D445" s="262" t="s">
        <v>40</v>
      </c>
      <c r="E445" s="262" t="s">
        <v>17</v>
      </c>
      <c r="F445" s="262" t="s">
        <v>684</v>
      </c>
      <c r="G445" s="262" t="s">
        <v>33</v>
      </c>
      <c r="H445" s="262">
        <v>2</v>
      </c>
      <c r="I445" s="262" t="s">
        <v>684</v>
      </c>
      <c r="J445" s="262" t="s">
        <v>840</v>
      </c>
      <c r="K445" s="262" t="s">
        <v>841</v>
      </c>
      <c r="L445" s="263">
        <v>43815</v>
      </c>
      <c r="M445" s="262" t="s">
        <v>20</v>
      </c>
    </row>
    <row r="446" spans="1:13" x14ac:dyDescent="0.25">
      <c r="A446" s="260" t="s">
        <v>157</v>
      </c>
      <c r="B446" s="260" t="s">
        <v>158</v>
      </c>
      <c r="C446" s="260" t="s">
        <v>159</v>
      </c>
      <c r="D446" s="260" t="s">
        <v>24</v>
      </c>
      <c r="E446" s="260" t="s">
        <v>17</v>
      </c>
      <c r="F446" s="260" t="s">
        <v>842</v>
      </c>
      <c r="G446" s="260" t="s">
        <v>17</v>
      </c>
      <c r="H446" s="260" t="s">
        <v>17</v>
      </c>
      <c r="I446" s="260" t="s">
        <v>843</v>
      </c>
      <c r="J446" s="260" t="s">
        <v>844</v>
      </c>
      <c r="K446" s="260" t="s">
        <v>845</v>
      </c>
      <c r="L446" s="261">
        <v>43816</v>
      </c>
      <c r="M446" s="260" t="s">
        <v>20</v>
      </c>
    </row>
    <row r="447" spans="1:13" x14ac:dyDescent="0.25">
      <c r="A447" s="262" t="s">
        <v>828</v>
      </c>
      <c r="B447" s="262" t="s">
        <v>829</v>
      </c>
      <c r="C447" s="262" t="s">
        <v>709</v>
      </c>
      <c r="D447" s="262" t="s">
        <v>26</v>
      </c>
      <c r="E447" s="262" t="s">
        <v>17</v>
      </c>
      <c r="F447" s="262" t="s">
        <v>17</v>
      </c>
      <c r="G447" s="262" t="s">
        <v>17</v>
      </c>
      <c r="H447" s="262" t="s">
        <v>17</v>
      </c>
      <c r="I447" s="262" t="s">
        <v>17</v>
      </c>
      <c r="J447" s="262" t="s">
        <v>17</v>
      </c>
      <c r="K447" s="262" t="s">
        <v>846</v>
      </c>
      <c r="L447" s="263">
        <v>43818</v>
      </c>
      <c r="M447" s="262" t="s">
        <v>20</v>
      </c>
    </row>
    <row r="448" spans="1:13" x14ac:dyDescent="0.25">
      <c r="A448" s="260" t="s">
        <v>828</v>
      </c>
      <c r="B448" s="260" t="s">
        <v>829</v>
      </c>
      <c r="C448" s="260" t="s">
        <v>709</v>
      </c>
      <c r="D448" s="260" t="s">
        <v>28</v>
      </c>
      <c r="E448" s="260" t="s">
        <v>17</v>
      </c>
      <c r="F448" s="260" t="s">
        <v>17</v>
      </c>
      <c r="G448" s="260" t="s">
        <v>17</v>
      </c>
      <c r="H448" s="260" t="s">
        <v>17</v>
      </c>
      <c r="I448" s="260" t="s">
        <v>17</v>
      </c>
      <c r="J448" s="260" t="s">
        <v>17</v>
      </c>
      <c r="K448" s="260" t="s">
        <v>847</v>
      </c>
      <c r="L448" s="261">
        <v>43818</v>
      </c>
      <c r="M448" s="260" t="s">
        <v>20</v>
      </c>
    </row>
    <row r="449" spans="1:13" x14ac:dyDescent="0.25">
      <c r="A449" s="262" t="s">
        <v>227</v>
      </c>
      <c r="B449" s="262" t="s">
        <v>228</v>
      </c>
      <c r="C449" s="262" t="s">
        <v>229</v>
      </c>
      <c r="D449" s="262" t="s">
        <v>38</v>
      </c>
      <c r="E449" s="262" t="s">
        <v>17</v>
      </c>
      <c r="F449" s="262" t="s">
        <v>17</v>
      </c>
      <c r="G449" s="262" t="s">
        <v>17</v>
      </c>
      <c r="H449" s="262" t="s">
        <v>17</v>
      </c>
      <c r="I449" s="262" t="s">
        <v>17</v>
      </c>
      <c r="J449" s="262" t="s">
        <v>848</v>
      </c>
      <c r="K449" s="262" t="s">
        <v>849</v>
      </c>
      <c r="L449" s="263">
        <v>43819</v>
      </c>
      <c r="M449" s="262" t="s">
        <v>20</v>
      </c>
    </row>
    <row r="450" spans="1:13" x14ac:dyDescent="0.25">
      <c r="A450" s="260" t="s">
        <v>597</v>
      </c>
      <c r="B450" s="260" t="s">
        <v>598</v>
      </c>
      <c r="C450" s="260" t="s">
        <v>599</v>
      </c>
      <c r="D450" s="260" t="s">
        <v>38</v>
      </c>
      <c r="E450" s="260" t="s">
        <v>17</v>
      </c>
      <c r="F450" s="260" t="s">
        <v>17</v>
      </c>
      <c r="G450" s="260" t="s">
        <v>17</v>
      </c>
      <c r="H450" s="260" t="s">
        <v>17</v>
      </c>
      <c r="I450" s="260" t="s">
        <v>17</v>
      </c>
      <c r="J450" s="260" t="s">
        <v>848</v>
      </c>
      <c r="K450" s="260" t="s">
        <v>850</v>
      </c>
      <c r="L450" s="261">
        <v>43819</v>
      </c>
      <c r="M450" s="260" t="s">
        <v>20</v>
      </c>
    </row>
    <row r="451" spans="1:13" x14ac:dyDescent="0.25">
      <c r="A451" s="262" t="s">
        <v>851</v>
      </c>
      <c r="B451" s="262" t="s">
        <v>852</v>
      </c>
      <c r="C451" s="262" t="s">
        <v>709</v>
      </c>
      <c r="D451" s="262" t="s">
        <v>16</v>
      </c>
      <c r="E451" s="262" t="s">
        <v>17</v>
      </c>
      <c r="F451" s="262" t="s">
        <v>17</v>
      </c>
      <c r="G451" s="262" t="s">
        <v>17</v>
      </c>
      <c r="H451" s="262" t="s">
        <v>17</v>
      </c>
      <c r="I451" s="262" t="s">
        <v>763</v>
      </c>
      <c r="J451" s="262" t="s">
        <v>17</v>
      </c>
      <c r="K451" s="262" t="s">
        <v>853</v>
      </c>
      <c r="L451" s="263">
        <v>43840</v>
      </c>
      <c r="M451" s="262" t="s">
        <v>20</v>
      </c>
    </row>
    <row r="452" spans="1:13" x14ac:dyDescent="0.25">
      <c r="A452" s="260" t="s">
        <v>851</v>
      </c>
      <c r="B452" s="260" t="s">
        <v>852</v>
      </c>
      <c r="C452" s="260" t="s">
        <v>709</v>
      </c>
      <c r="D452" s="260" t="s">
        <v>24</v>
      </c>
      <c r="E452" s="260" t="s">
        <v>17</v>
      </c>
      <c r="F452" s="260" t="s">
        <v>17</v>
      </c>
      <c r="G452" s="260" t="s">
        <v>17</v>
      </c>
      <c r="H452" s="260" t="s">
        <v>17</v>
      </c>
      <c r="I452" s="260" t="s">
        <v>763</v>
      </c>
      <c r="J452" s="260" t="s">
        <v>17</v>
      </c>
      <c r="K452" s="260" t="s">
        <v>854</v>
      </c>
      <c r="L452" s="261">
        <v>43840</v>
      </c>
      <c r="M452" s="260" t="s">
        <v>20</v>
      </c>
    </row>
    <row r="453" spans="1:13" x14ac:dyDescent="0.25">
      <c r="A453" s="262" t="s">
        <v>851</v>
      </c>
      <c r="B453" s="262" t="s">
        <v>852</v>
      </c>
      <c r="C453" s="262" t="s">
        <v>709</v>
      </c>
      <c r="D453" s="262" t="s">
        <v>38</v>
      </c>
      <c r="E453" s="262" t="s">
        <v>17</v>
      </c>
      <c r="F453" s="262" t="s">
        <v>17</v>
      </c>
      <c r="G453" s="262" t="s">
        <v>17</v>
      </c>
      <c r="H453" s="262" t="s">
        <v>17</v>
      </c>
      <c r="I453" s="262" t="s">
        <v>17</v>
      </c>
      <c r="J453" s="262" t="s">
        <v>17</v>
      </c>
      <c r="K453" s="262" t="s">
        <v>855</v>
      </c>
      <c r="L453" s="263">
        <v>43840</v>
      </c>
      <c r="M453" s="262" t="s">
        <v>20</v>
      </c>
    </row>
    <row r="454" spans="1:13" x14ac:dyDescent="0.25">
      <c r="A454" s="260" t="s">
        <v>851</v>
      </c>
      <c r="B454" s="260" t="s">
        <v>852</v>
      </c>
      <c r="C454" s="260" t="s">
        <v>709</v>
      </c>
      <c r="D454" s="260" t="s">
        <v>40</v>
      </c>
      <c r="E454" s="260" t="s">
        <v>17</v>
      </c>
      <c r="F454" s="260" t="s">
        <v>17</v>
      </c>
      <c r="G454" s="260" t="s">
        <v>17</v>
      </c>
      <c r="H454" s="260" t="s">
        <v>17</v>
      </c>
      <c r="I454" s="260" t="s">
        <v>17</v>
      </c>
      <c r="J454" s="260" t="s">
        <v>17</v>
      </c>
      <c r="K454" s="260" t="s">
        <v>856</v>
      </c>
      <c r="L454" s="261">
        <v>43840</v>
      </c>
      <c r="M454" s="260" t="s">
        <v>20</v>
      </c>
    </row>
    <row r="455" spans="1:13" x14ac:dyDescent="0.25">
      <c r="A455" s="262" t="s">
        <v>851</v>
      </c>
      <c r="B455" s="262" t="s">
        <v>852</v>
      </c>
      <c r="C455" s="262" t="s">
        <v>709</v>
      </c>
      <c r="D455" s="262" t="s">
        <v>26</v>
      </c>
      <c r="E455" s="262" t="s">
        <v>17</v>
      </c>
      <c r="F455" s="262" t="s">
        <v>17</v>
      </c>
      <c r="G455" s="262" t="s">
        <v>17</v>
      </c>
      <c r="H455" s="262" t="s">
        <v>17</v>
      </c>
      <c r="I455" s="262" t="s">
        <v>17</v>
      </c>
      <c r="J455" s="262" t="s">
        <v>17</v>
      </c>
      <c r="K455" s="262" t="s">
        <v>857</v>
      </c>
      <c r="L455" s="263">
        <v>43840</v>
      </c>
      <c r="M455" s="262" t="s">
        <v>20</v>
      </c>
    </row>
    <row r="456" spans="1:13" x14ac:dyDescent="0.25">
      <c r="A456" s="260" t="s">
        <v>851</v>
      </c>
      <c r="B456" s="260" t="s">
        <v>852</v>
      </c>
      <c r="C456" s="260" t="s">
        <v>709</v>
      </c>
      <c r="D456" s="260" t="s">
        <v>28</v>
      </c>
      <c r="E456" s="260" t="s">
        <v>17</v>
      </c>
      <c r="F456" s="260" t="s">
        <v>17</v>
      </c>
      <c r="G456" s="260" t="s">
        <v>17</v>
      </c>
      <c r="H456" s="260" t="s">
        <v>17</v>
      </c>
      <c r="I456" s="260" t="s">
        <v>17</v>
      </c>
      <c r="J456" s="260" t="s">
        <v>17</v>
      </c>
      <c r="K456" s="260" t="s">
        <v>858</v>
      </c>
      <c r="L456" s="261">
        <v>43840</v>
      </c>
      <c r="M456" s="260" t="s">
        <v>20</v>
      </c>
    </row>
    <row r="457" spans="1:13" x14ac:dyDescent="0.25">
      <c r="A457" s="262" t="s">
        <v>851</v>
      </c>
      <c r="B457" s="262" t="s">
        <v>852</v>
      </c>
      <c r="C457" s="262" t="s">
        <v>709</v>
      </c>
      <c r="D457" s="262" t="s">
        <v>47</v>
      </c>
      <c r="E457" s="262">
        <v>2139</v>
      </c>
      <c r="F457" s="262" t="s">
        <v>859</v>
      </c>
      <c r="G457" s="262" t="s">
        <v>33</v>
      </c>
      <c r="H457" s="262">
        <v>2</v>
      </c>
      <c r="I457" s="262" t="s">
        <v>860</v>
      </c>
      <c r="J457" s="262" t="s">
        <v>861</v>
      </c>
      <c r="K457" s="262" t="s">
        <v>862</v>
      </c>
      <c r="L457" s="263">
        <v>43859</v>
      </c>
      <c r="M457" s="262" t="s">
        <v>20</v>
      </c>
    </row>
    <row r="458" spans="1:13" x14ac:dyDescent="0.25">
      <c r="A458" s="260" t="s">
        <v>244</v>
      </c>
      <c r="B458" s="260" t="s">
        <v>245</v>
      </c>
      <c r="C458" s="260" t="s">
        <v>246</v>
      </c>
      <c r="D458" s="260" t="s">
        <v>40</v>
      </c>
      <c r="E458" s="260" t="s">
        <v>17</v>
      </c>
      <c r="F458" s="260" t="s">
        <v>17</v>
      </c>
      <c r="G458" s="260" t="s">
        <v>17</v>
      </c>
      <c r="H458" s="260" t="s">
        <v>17</v>
      </c>
      <c r="I458" s="260" t="s">
        <v>17</v>
      </c>
      <c r="J458" s="260" t="s">
        <v>17</v>
      </c>
      <c r="K458" s="260" t="s">
        <v>863</v>
      </c>
      <c r="L458" s="261">
        <v>43859</v>
      </c>
      <c r="M458" s="260" t="s">
        <v>582</v>
      </c>
    </row>
    <row r="459" spans="1:13" x14ac:dyDescent="0.25">
      <c r="A459" s="262" t="s">
        <v>120</v>
      </c>
      <c r="B459" s="262" t="s">
        <v>121</v>
      </c>
      <c r="C459" s="262" t="s">
        <v>122</v>
      </c>
      <c r="D459" s="262" t="s">
        <v>24</v>
      </c>
      <c r="E459" s="262" t="s">
        <v>17</v>
      </c>
      <c r="F459" s="262" t="s">
        <v>17</v>
      </c>
      <c r="G459" s="262" t="s">
        <v>17</v>
      </c>
      <c r="H459" s="262" t="s">
        <v>17</v>
      </c>
      <c r="I459" s="262" t="s">
        <v>17</v>
      </c>
      <c r="J459" s="262" t="s">
        <v>17</v>
      </c>
      <c r="K459" s="262" t="s">
        <v>864</v>
      </c>
      <c r="L459" s="263">
        <v>43860</v>
      </c>
      <c r="M459" s="262" t="s">
        <v>582</v>
      </c>
    </row>
    <row r="460" spans="1:13" x14ac:dyDescent="0.25">
      <c r="A460" s="260" t="s">
        <v>347</v>
      </c>
      <c r="B460" s="260" t="s">
        <v>348</v>
      </c>
      <c r="C460" s="260" t="s">
        <v>349</v>
      </c>
      <c r="D460" s="260" t="s">
        <v>47</v>
      </c>
      <c r="E460" s="260">
        <v>5</v>
      </c>
      <c r="F460" s="260" t="s">
        <v>865</v>
      </c>
      <c r="G460" s="260" t="s">
        <v>77</v>
      </c>
      <c r="H460" s="260">
        <v>1</v>
      </c>
      <c r="I460" s="260" t="s">
        <v>866</v>
      </c>
      <c r="J460" s="260" t="s">
        <v>867</v>
      </c>
      <c r="K460" s="260" t="s">
        <v>868</v>
      </c>
      <c r="L460" s="261">
        <v>43867</v>
      </c>
      <c r="M460" s="260" t="s">
        <v>20</v>
      </c>
    </row>
    <row r="461" spans="1:13" x14ac:dyDescent="0.25">
      <c r="A461" s="262" t="s">
        <v>869</v>
      </c>
      <c r="B461" s="262" t="s">
        <v>870</v>
      </c>
      <c r="C461" s="262" t="s">
        <v>871</v>
      </c>
      <c r="D461" s="262" t="s">
        <v>776</v>
      </c>
      <c r="E461" s="262">
        <v>0</v>
      </c>
      <c r="F461" s="262" t="s">
        <v>17</v>
      </c>
      <c r="G461" s="262" t="s">
        <v>17</v>
      </c>
      <c r="H461" s="262" t="s">
        <v>17</v>
      </c>
      <c r="I461" s="262" t="s">
        <v>17</v>
      </c>
      <c r="J461" s="262" t="s">
        <v>17</v>
      </c>
      <c r="K461" s="262" t="s">
        <v>872</v>
      </c>
      <c r="L461" s="263">
        <v>43868</v>
      </c>
      <c r="M461" s="262" t="s">
        <v>20</v>
      </c>
    </row>
    <row r="462" spans="1:13" x14ac:dyDescent="0.25">
      <c r="A462" s="260" t="s">
        <v>408</v>
      </c>
      <c r="B462" s="260" t="s">
        <v>409</v>
      </c>
      <c r="C462" s="260" t="s">
        <v>410</v>
      </c>
      <c r="D462" s="260" t="s">
        <v>38</v>
      </c>
      <c r="E462" s="260" t="s">
        <v>17</v>
      </c>
      <c r="F462" s="260" t="s">
        <v>17</v>
      </c>
      <c r="G462" s="260" t="s">
        <v>17</v>
      </c>
      <c r="H462" s="260" t="s">
        <v>17</v>
      </c>
      <c r="I462" s="260" t="s">
        <v>17</v>
      </c>
      <c r="J462" s="260" t="s">
        <v>742</v>
      </c>
      <c r="K462" s="260" t="s">
        <v>873</v>
      </c>
      <c r="L462" s="261">
        <v>43868</v>
      </c>
      <c r="M462" s="260" t="s">
        <v>20</v>
      </c>
    </row>
    <row r="463" spans="1:13" x14ac:dyDescent="0.25">
      <c r="A463" s="262" t="s">
        <v>874</v>
      </c>
      <c r="B463" s="262" t="s">
        <v>875</v>
      </c>
      <c r="C463" s="262" t="s">
        <v>410</v>
      </c>
      <c r="D463" s="262" t="s">
        <v>16</v>
      </c>
      <c r="E463" s="262" t="s">
        <v>17</v>
      </c>
      <c r="F463" s="262" t="s">
        <v>17</v>
      </c>
      <c r="G463" s="262" t="s">
        <v>17</v>
      </c>
      <c r="H463" s="262" t="s">
        <v>17</v>
      </c>
      <c r="I463" s="262" t="s">
        <v>17</v>
      </c>
      <c r="J463" s="262" t="s">
        <v>17</v>
      </c>
      <c r="K463" s="262" t="s">
        <v>876</v>
      </c>
      <c r="L463" s="263">
        <v>43868</v>
      </c>
      <c r="M463" s="262" t="s">
        <v>20</v>
      </c>
    </row>
    <row r="464" spans="1:13" x14ac:dyDescent="0.25">
      <c r="A464" s="260" t="s">
        <v>874</v>
      </c>
      <c r="B464" s="260" t="s">
        <v>875</v>
      </c>
      <c r="C464" s="260" t="s">
        <v>410</v>
      </c>
      <c r="D464" s="260" t="s">
        <v>21</v>
      </c>
      <c r="E464" s="260" t="s">
        <v>17</v>
      </c>
      <c r="F464" s="260" t="s">
        <v>17</v>
      </c>
      <c r="G464" s="260" t="s">
        <v>17</v>
      </c>
      <c r="H464" s="260" t="s">
        <v>17</v>
      </c>
      <c r="I464" s="260" t="s">
        <v>17</v>
      </c>
      <c r="J464" s="260" t="s">
        <v>17</v>
      </c>
      <c r="K464" s="260" t="s">
        <v>877</v>
      </c>
      <c r="L464" s="261">
        <v>43868</v>
      </c>
      <c r="M464" s="260" t="s">
        <v>20</v>
      </c>
    </row>
    <row r="465" spans="1:13" x14ac:dyDescent="0.25">
      <c r="A465" s="262" t="s">
        <v>874</v>
      </c>
      <c r="B465" s="262" t="s">
        <v>875</v>
      </c>
      <c r="C465" s="262" t="s">
        <v>410</v>
      </c>
      <c r="D465" s="262" t="s">
        <v>24</v>
      </c>
      <c r="E465" s="262" t="s">
        <v>17</v>
      </c>
      <c r="F465" s="262" t="s">
        <v>17</v>
      </c>
      <c r="G465" s="262" t="s">
        <v>17</v>
      </c>
      <c r="H465" s="262" t="s">
        <v>17</v>
      </c>
      <c r="I465" s="262" t="s">
        <v>17</v>
      </c>
      <c r="J465" s="262" t="s">
        <v>17</v>
      </c>
      <c r="K465" s="262" t="s">
        <v>878</v>
      </c>
      <c r="L465" s="263">
        <v>43868</v>
      </c>
      <c r="M465" s="262" t="s">
        <v>20</v>
      </c>
    </row>
    <row r="466" spans="1:13" x14ac:dyDescent="0.25">
      <c r="A466" s="260" t="s">
        <v>874</v>
      </c>
      <c r="B466" s="260" t="s">
        <v>875</v>
      </c>
      <c r="C466" s="260" t="s">
        <v>410</v>
      </c>
      <c r="D466" s="260" t="s">
        <v>38</v>
      </c>
      <c r="E466" s="260" t="s">
        <v>17</v>
      </c>
      <c r="F466" s="260" t="s">
        <v>17</v>
      </c>
      <c r="G466" s="260" t="s">
        <v>17</v>
      </c>
      <c r="H466" s="260" t="s">
        <v>17</v>
      </c>
      <c r="I466" s="260" t="s">
        <v>17</v>
      </c>
      <c r="J466" s="260" t="s">
        <v>17</v>
      </c>
      <c r="K466" s="260" t="s">
        <v>879</v>
      </c>
      <c r="L466" s="261">
        <v>43868</v>
      </c>
      <c r="M466" s="260" t="s">
        <v>20</v>
      </c>
    </row>
    <row r="467" spans="1:13" x14ac:dyDescent="0.25">
      <c r="A467" s="262" t="s">
        <v>874</v>
      </c>
      <c r="B467" s="262" t="s">
        <v>875</v>
      </c>
      <c r="C467" s="262" t="s">
        <v>410</v>
      </c>
      <c r="D467" s="262" t="s">
        <v>40</v>
      </c>
      <c r="E467" s="262" t="s">
        <v>17</v>
      </c>
      <c r="F467" s="262" t="s">
        <v>17</v>
      </c>
      <c r="G467" s="262" t="s">
        <v>17</v>
      </c>
      <c r="H467" s="262" t="s">
        <v>17</v>
      </c>
      <c r="I467" s="262" t="s">
        <v>17</v>
      </c>
      <c r="J467" s="262" t="s">
        <v>17</v>
      </c>
      <c r="K467" s="262" t="s">
        <v>880</v>
      </c>
      <c r="L467" s="263">
        <v>43868</v>
      </c>
      <c r="M467" s="262" t="s">
        <v>20</v>
      </c>
    </row>
    <row r="468" spans="1:13" x14ac:dyDescent="0.25">
      <c r="A468" s="260" t="s">
        <v>869</v>
      </c>
      <c r="B468" s="260" t="s">
        <v>870</v>
      </c>
      <c r="C468" s="260" t="s">
        <v>871</v>
      </c>
      <c r="D468" s="260" t="s">
        <v>38</v>
      </c>
      <c r="E468" s="260">
        <v>0</v>
      </c>
      <c r="F468" s="260" t="s">
        <v>17</v>
      </c>
      <c r="G468" s="260" t="s">
        <v>17</v>
      </c>
      <c r="H468" s="260" t="s">
        <v>17</v>
      </c>
      <c r="I468" s="260" t="s">
        <v>17</v>
      </c>
      <c r="J468" s="260" t="s">
        <v>17</v>
      </c>
      <c r="K468" s="260" t="s">
        <v>881</v>
      </c>
      <c r="L468" s="261">
        <v>43874</v>
      </c>
      <c r="M468" s="260" t="s">
        <v>20</v>
      </c>
    </row>
    <row r="469" spans="1:13" x14ac:dyDescent="0.25">
      <c r="A469" s="262" t="s">
        <v>869</v>
      </c>
      <c r="B469" s="262" t="s">
        <v>870</v>
      </c>
      <c r="C469" s="262" t="s">
        <v>871</v>
      </c>
      <c r="D469" s="262" t="s">
        <v>40</v>
      </c>
      <c r="E469" s="262">
        <v>0</v>
      </c>
      <c r="F469" s="262" t="s">
        <v>17</v>
      </c>
      <c r="G469" s="262" t="s">
        <v>17</v>
      </c>
      <c r="H469" s="262" t="s">
        <v>17</v>
      </c>
      <c r="I469" s="262" t="s">
        <v>17</v>
      </c>
      <c r="J469" s="262" t="s">
        <v>17</v>
      </c>
      <c r="K469" s="262" t="s">
        <v>882</v>
      </c>
      <c r="L469" s="263">
        <v>43874</v>
      </c>
      <c r="M469" s="262" t="s">
        <v>20</v>
      </c>
    </row>
    <row r="470" spans="1:13" x14ac:dyDescent="0.25">
      <c r="A470" s="260" t="s">
        <v>883</v>
      </c>
      <c r="B470" s="260" t="s">
        <v>884</v>
      </c>
      <c r="C470" s="260" t="s">
        <v>885</v>
      </c>
      <c r="D470" s="260" t="s">
        <v>38</v>
      </c>
      <c r="E470" s="260">
        <v>0</v>
      </c>
      <c r="F470" s="260" t="s">
        <v>17</v>
      </c>
      <c r="G470" s="260" t="s">
        <v>17</v>
      </c>
      <c r="H470" s="260" t="s">
        <v>17</v>
      </c>
      <c r="I470" s="260" t="s">
        <v>17</v>
      </c>
      <c r="J470" s="260" t="s">
        <v>17</v>
      </c>
      <c r="K470" s="260" t="s">
        <v>886</v>
      </c>
      <c r="L470" s="261">
        <v>43874</v>
      </c>
      <c r="M470" s="260" t="s">
        <v>20</v>
      </c>
    </row>
    <row r="471" spans="1:13" x14ac:dyDescent="0.25">
      <c r="A471" s="262" t="s">
        <v>883</v>
      </c>
      <c r="B471" s="262" t="s">
        <v>884</v>
      </c>
      <c r="C471" s="262" t="s">
        <v>885</v>
      </c>
      <c r="D471" s="262" t="s">
        <v>40</v>
      </c>
      <c r="E471" s="262">
        <v>0</v>
      </c>
      <c r="F471" s="262" t="s">
        <v>17</v>
      </c>
      <c r="G471" s="262" t="s">
        <v>17</v>
      </c>
      <c r="H471" s="262" t="s">
        <v>17</v>
      </c>
      <c r="I471" s="262" t="s">
        <v>17</v>
      </c>
      <c r="J471" s="262" t="s">
        <v>17</v>
      </c>
      <c r="K471" s="262" t="s">
        <v>887</v>
      </c>
      <c r="L471" s="263">
        <v>43874</v>
      </c>
      <c r="M471" s="262" t="s">
        <v>20</v>
      </c>
    </row>
    <row r="472" spans="1:13" x14ac:dyDescent="0.25">
      <c r="A472" s="260" t="s">
        <v>883</v>
      </c>
      <c r="B472" s="260" t="s">
        <v>884</v>
      </c>
      <c r="C472" s="260" t="s">
        <v>885</v>
      </c>
      <c r="D472" s="260" t="s">
        <v>776</v>
      </c>
      <c r="E472" s="260">
        <v>0</v>
      </c>
      <c r="F472" s="260" t="s">
        <v>17</v>
      </c>
      <c r="G472" s="260" t="s">
        <v>17</v>
      </c>
      <c r="H472" s="260" t="s">
        <v>17</v>
      </c>
      <c r="I472" s="260" t="s">
        <v>17</v>
      </c>
      <c r="J472" s="260" t="s">
        <v>17</v>
      </c>
      <c r="K472" s="260" t="s">
        <v>888</v>
      </c>
      <c r="L472" s="261">
        <v>43874</v>
      </c>
      <c r="M472" s="260" t="s">
        <v>20</v>
      </c>
    </row>
    <row r="473" spans="1:13" x14ac:dyDescent="0.25">
      <c r="A473" s="262" t="s">
        <v>889</v>
      </c>
      <c r="B473" s="262" t="s">
        <v>890</v>
      </c>
      <c r="C473" s="262" t="s">
        <v>891</v>
      </c>
      <c r="D473" s="262" t="s">
        <v>16</v>
      </c>
      <c r="E473" s="262" t="s">
        <v>17</v>
      </c>
      <c r="F473" s="262" t="s">
        <v>17</v>
      </c>
      <c r="G473" s="262" t="s">
        <v>17</v>
      </c>
      <c r="H473" s="262" t="s">
        <v>17</v>
      </c>
      <c r="I473" s="262" t="s">
        <v>17</v>
      </c>
      <c r="J473" s="262" t="s">
        <v>17</v>
      </c>
      <c r="K473" s="262" t="s">
        <v>892</v>
      </c>
      <c r="L473" s="263">
        <v>43920</v>
      </c>
      <c r="M473" s="262" t="s">
        <v>20</v>
      </c>
    </row>
    <row r="474" spans="1:13" x14ac:dyDescent="0.25">
      <c r="A474" s="260" t="s">
        <v>889</v>
      </c>
      <c r="B474" s="260" t="s">
        <v>890</v>
      </c>
      <c r="C474" s="260" t="s">
        <v>891</v>
      </c>
      <c r="D474" s="260" t="s">
        <v>21</v>
      </c>
      <c r="E474" s="260" t="s">
        <v>17</v>
      </c>
      <c r="F474" s="260" t="s">
        <v>17</v>
      </c>
      <c r="G474" s="260" t="s">
        <v>17</v>
      </c>
      <c r="H474" s="260" t="s">
        <v>17</v>
      </c>
      <c r="I474" s="260" t="s">
        <v>17</v>
      </c>
      <c r="J474" s="260" t="s">
        <v>17</v>
      </c>
      <c r="K474" s="260" t="s">
        <v>893</v>
      </c>
      <c r="L474" s="261">
        <v>43920</v>
      </c>
      <c r="M474" s="260" t="s">
        <v>20</v>
      </c>
    </row>
    <row r="475" spans="1:13" x14ac:dyDescent="0.25">
      <c r="A475" s="262" t="s">
        <v>889</v>
      </c>
      <c r="B475" s="262" t="s">
        <v>890</v>
      </c>
      <c r="C475" s="262" t="s">
        <v>891</v>
      </c>
      <c r="D475" s="262" t="s">
        <v>24</v>
      </c>
      <c r="E475" s="262" t="s">
        <v>17</v>
      </c>
      <c r="F475" s="262" t="s">
        <v>17</v>
      </c>
      <c r="G475" s="262" t="s">
        <v>17</v>
      </c>
      <c r="H475" s="262" t="s">
        <v>17</v>
      </c>
      <c r="I475" s="262" t="s">
        <v>17</v>
      </c>
      <c r="J475" s="262" t="s">
        <v>17</v>
      </c>
      <c r="K475" s="262" t="s">
        <v>894</v>
      </c>
      <c r="L475" s="263">
        <v>43920</v>
      </c>
      <c r="M475" s="262" t="s">
        <v>20</v>
      </c>
    </row>
    <row r="476" spans="1:13" x14ac:dyDescent="0.25">
      <c r="A476" s="260" t="s">
        <v>889</v>
      </c>
      <c r="B476" s="260" t="s">
        <v>890</v>
      </c>
      <c r="C476" s="260" t="s">
        <v>891</v>
      </c>
      <c r="D476" s="260" t="s">
        <v>38</v>
      </c>
      <c r="E476" s="260" t="s">
        <v>17</v>
      </c>
      <c r="F476" s="260" t="s">
        <v>17</v>
      </c>
      <c r="G476" s="260" t="s">
        <v>17</v>
      </c>
      <c r="H476" s="260" t="s">
        <v>17</v>
      </c>
      <c r="I476" s="260" t="s">
        <v>17</v>
      </c>
      <c r="J476" s="260" t="s">
        <v>17</v>
      </c>
      <c r="K476" s="260" t="s">
        <v>895</v>
      </c>
      <c r="L476" s="261">
        <v>43920</v>
      </c>
      <c r="M476" s="260" t="s">
        <v>20</v>
      </c>
    </row>
    <row r="477" spans="1:13" x14ac:dyDescent="0.25">
      <c r="A477" s="262" t="s">
        <v>889</v>
      </c>
      <c r="B477" s="262" t="s">
        <v>890</v>
      </c>
      <c r="C477" s="262" t="s">
        <v>891</v>
      </c>
      <c r="D477" s="262" t="s">
        <v>40</v>
      </c>
      <c r="E477" s="262" t="s">
        <v>17</v>
      </c>
      <c r="F477" s="262" t="s">
        <v>17</v>
      </c>
      <c r="G477" s="262" t="s">
        <v>17</v>
      </c>
      <c r="H477" s="262" t="s">
        <v>17</v>
      </c>
      <c r="I477" s="262" t="s">
        <v>17</v>
      </c>
      <c r="J477" s="262" t="s">
        <v>17</v>
      </c>
      <c r="K477" s="262" t="s">
        <v>896</v>
      </c>
      <c r="L477" s="263">
        <v>43920</v>
      </c>
      <c r="M477" s="262" t="s">
        <v>20</v>
      </c>
    </row>
    <row r="478" spans="1:13" x14ac:dyDescent="0.25">
      <c r="A478" s="260" t="s">
        <v>889</v>
      </c>
      <c r="B478" s="260" t="s">
        <v>890</v>
      </c>
      <c r="C478" s="260" t="s">
        <v>891</v>
      </c>
      <c r="D478" s="260" t="s">
        <v>26</v>
      </c>
      <c r="E478" s="260" t="s">
        <v>17</v>
      </c>
      <c r="F478" s="260" t="s">
        <v>17</v>
      </c>
      <c r="G478" s="260" t="s">
        <v>17</v>
      </c>
      <c r="H478" s="260" t="s">
        <v>17</v>
      </c>
      <c r="I478" s="260" t="s">
        <v>17</v>
      </c>
      <c r="J478" s="260" t="s">
        <v>17</v>
      </c>
      <c r="K478" s="260" t="s">
        <v>897</v>
      </c>
      <c r="L478" s="261">
        <v>43920</v>
      </c>
      <c r="M478" s="260" t="s">
        <v>20</v>
      </c>
    </row>
    <row r="479" spans="1:13" x14ac:dyDescent="0.25">
      <c r="A479" s="262" t="s">
        <v>889</v>
      </c>
      <c r="B479" s="262" t="s">
        <v>890</v>
      </c>
      <c r="C479" s="262" t="s">
        <v>891</v>
      </c>
      <c r="D479" s="262" t="s">
        <v>28</v>
      </c>
      <c r="E479" s="262" t="s">
        <v>17</v>
      </c>
      <c r="F479" s="262" t="s">
        <v>17</v>
      </c>
      <c r="G479" s="262" t="s">
        <v>17</v>
      </c>
      <c r="H479" s="262" t="s">
        <v>17</v>
      </c>
      <c r="I479" s="262" t="s">
        <v>17</v>
      </c>
      <c r="J479" s="262" t="s">
        <v>17</v>
      </c>
      <c r="K479" s="262" t="s">
        <v>898</v>
      </c>
      <c r="L479" s="263">
        <v>43920</v>
      </c>
      <c r="M479" s="262" t="s">
        <v>20</v>
      </c>
    </row>
    <row r="480" spans="1:13" x14ac:dyDescent="0.25">
      <c r="A480" s="260" t="s">
        <v>899</v>
      </c>
      <c r="B480" s="260" t="s">
        <v>900</v>
      </c>
      <c r="C480" s="260" t="s">
        <v>295</v>
      </c>
      <c r="D480" s="260" t="s">
        <v>21</v>
      </c>
      <c r="E480" s="260" t="s">
        <v>17</v>
      </c>
      <c r="F480" s="260" t="s">
        <v>17</v>
      </c>
      <c r="G480" s="260" t="s">
        <v>17</v>
      </c>
      <c r="H480" s="260" t="s">
        <v>17</v>
      </c>
      <c r="I480" s="260" t="s">
        <v>17</v>
      </c>
      <c r="J480" s="260" t="s">
        <v>17</v>
      </c>
      <c r="K480" s="260" t="s">
        <v>901</v>
      </c>
      <c r="L480" s="261">
        <v>43920</v>
      </c>
      <c r="M480" s="260" t="s">
        <v>582</v>
      </c>
    </row>
    <row r="481" spans="1:13" x14ac:dyDescent="0.25">
      <c r="A481" s="262" t="s">
        <v>899</v>
      </c>
      <c r="B481" s="262" t="s">
        <v>900</v>
      </c>
      <c r="C481" s="262" t="s">
        <v>295</v>
      </c>
      <c r="D481" s="262" t="s">
        <v>38</v>
      </c>
      <c r="E481" s="262" t="s">
        <v>17</v>
      </c>
      <c r="F481" s="262" t="s">
        <v>17</v>
      </c>
      <c r="G481" s="262" t="s">
        <v>17</v>
      </c>
      <c r="H481" s="262" t="s">
        <v>17</v>
      </c>
      <c r="I481" s="262" t="s">
        <v>17</v>
      </c>
      <c r="J481" s="262" t="s">
        <v>17</v>
      </c>
      <c r="K481" s="262" t="s">
        <v>902</v>
      </c>
      <c r="L481" s="263">
        <v>43920</v>
      </c>
      <c r="M481" s="262" t="s">
        <v>582</v>
      </c>
    </row>
    <row r="482" spans="1:13" x14ac:dyDescent="0.25">
      <c r="A482" s="260" t="s">
        <v>899</v>
      </c>
      <c r="B482" s="260" t="s">
        <v>900</v>
      </c>
      <c r="C482" s="260" t="s">
        <v>295</v>
      </c>
      <c r="D482" s="260" t="s">
        <v>26</v>
      </c>
      <c r="E482" s="260" t="s">
        <v>17</v>
      </c>
      <c r="F482" s="260" t="s">
        <v>17</v>
      </c>
      <c r="G482" s="260" t="s">
        <v>17</v>
      </c>
      <c r="H482" s="260" t="s">
        <v>17</v>
      </c>
      <c r="I482" s="260" t="s">
        <v>17</v>
      </c>
      <c r="J482" s="260" t="s">
        <v>17</v>
      </c>
      <c r="K482" s="260" t="s">
        <v>903</v>
      </c>
      <c r="L482" s="261">
        <v>43920</v>
      </c>
      <c r="M482" s="260" t="s">
        <v>582</v>
      </c>
    </row>
    <row r="483" spans="1:13" x14ac:dyDescent="0.25">
      <c r="A483" s="262" t="s">
        <v>899</v>
      </c>
      <c r="B483" s="262" t="s">
        <v>900</v>
      </c>
      <c r="C483" s="262" t="s">
        <v>295</v>
      </c>
      <c r="D483" s="262" t="s">
        <v>28</v>
      </c>
      <c r="E483" s="262" t="s">
        <v>17</v>
      </c>
      <c r="F483" s="262" t="s">
        <v>17</v>
      </c>
      <c r="G483" s="262" t="s">
        <v>17</v>
      </c>
      <c r="H483" s="262" t="s">
        <v>17</v>
      </c>
      <c r="I483" s="262" t="s">
        <v>17</v>
      </c>
      <c r="J483" s="262" t="s">
        <v>17</v>
      </c>
      <c r="K483" s="262" t="s">
        <v>904</v>
      </c>
      <c r="L483" s="263">
        <v>43920</v>
      </c>
      <c r="M483" s="262" t="s">
        <v>582</v>
      </c>
    </row>
    <row r="484" spans="1:13" x14ac:dyDescent="0.25">
      <c r="A484" s="260" t="s">
        <v>511</v>
      </c>
      <c r="B484" s="260" t="s">
        <v>512</v>
      </c>
      <c r="C484" s="260" t="s">
        <v>513</v>
      </c>
      <c r="D484" s="260" t="s">
        <v>38</v>
      </c>
      <c r="E484" s="260" t="s">
        <v>17</v>
      </c>
      <c r="F484" s="260" t="s">
        <v>17</v>
      </c>
      <c r="G484" s="260" t="s">
        <v>17</v>
      </c>
      <c r="H484" s="260" t="s">
        <v>17</v>
      </c>
      <c r="I484" s="260" t="s">
        <v>17</v>
      </c>
      <c r="J484" s="260" t="s">
        <v>17</v>
      </c>
      <c r="K484" s="260" t="s">
        <v>905</v>
      </c>
      <c r="L484" s="261">
        <v>43920</v>
      </c>
      <c r="M484" s="260" t="s">
        <v>582</v>
      </c>
    </row>
    <row r="485" spans="1:13" x14ac:dyDescent="0.25">
      <c r="A485" s="262" t="s">
        <v>511</v>
      </c>
      <c r="B485" s="262" t="s">
        <v>512</v>
      </c>
      <c r="C485" s="262" t="s">
        <v>513</v>
      </c>
      <c r="D485" s="262" t="s">
        <v>26</v>
      </c>
      <c r="E485" s="262" t="s">
        <v>17</v>
      </c>
      <c r="F485" s="262" t="s">
        <v>17</v>
      </c>
      <c r="G485" s="262" t="s">
        <v>17</v>
      </c>
      <c r="H485" s="262" t="s">
        <v>17</v>
      </c>
      <c r="I485" s="262" t="s">
        <v>17</v>
      </c>
      <c r="J485" s="262" t="s">
        <v>17</v>
      </c>
      <c r="K485" s="262" t="s">
        <v>906</v>
      </c>
      <c r="L485" s="263">
        <v>43920</v>
      </c>
      <c r="M485" s="262" t="s">
        <v>582</v>
      </c>
    </row>
    <row r="486" spans="1:13" x14ac:dyDescent="0.25">
      <c r="A486" s="260" t="s">
        <v>907</v>
      </c>
      <c r="B486" s="260" t="s">
        <v>908</v>
      </c>
      <c r="C486" s="260" t="s">
        <v>349</v>
      </c>
      <c r="D486" s="260" t="s">
        <v>16</v>
      </c>
      <c r="E486" s="260" t="s">
        <v>17</v>
      </c>
      <c r="F486" s="260" t="s">
        <v>17</v>
      </c>
      <c r="G486" s="260" t="s">
        <v>17</v>
      </c>
      <c r="H486" s="260" t="s">
        <v>17</v>
      </c>
      <c r="I486" s="260" t="s">
        <v>17</v>
      </c>
      <c r="J486" s="260" t="s">
        <v>909</v>
      </c>
      <c r="K486" s="260" t="s">
        <v>910</v>
      </c>
      <c r="L486" s="261">
        <v>43950</v>
      </c>
      <c r="M486" s="260" t="s">
        <v>20</v>
      </c>
    </row>
    <row r="487" spans="1:13" x14ac:dyDescent="0.25">
      <c r="A487" s="262" t="s">
        <v>907</v>
      </c>
      <c r="B487" s="262" t="s">
        <v>908</v>
      </c>
      <c r="C487" s="262" t="s">
        <v>349</v>
      </c>
      <c r="D487" s="262" t="s">
        <v>21</v>
      </c>
      <c r="E487" s="262" t="s">
        <v>17</v>
      </c>
      <c r="F487" s="262" t="s">
        <v>17</v>
      </c>
      <c r="G487" s="262" t="s">
        <v>17</v>
      </c>
      <c r="H487" s="262" t="s">
        <v>17</v>
      </c>
      <c r="I487" s="262" t="s">
        <v>17</v>
      </c>
      <c r="J487" s="262" t="s">
        <v>909</v>
      </c>
      <c r="K487" s="262" t="s">
        <v>911</v>
      </c>
      <c r="L487" s="263">
        <v>43950</v>
      </c>
      <c r="M487" s="262" t="s">
        <v>20</v>
      </c>
    </row>
    <row r="488" spans="1:13" x14ac:dyDescent="0.25">
      <c r="A488" s="260" t="s">
        <v>907</v>
      </c>
      <c r="B488" s="260" t="s">
        <v>908</v>
      </c>
      <c r="C488" s="260" t="s">
        <v>349</v>
      </c>
      <c r="D488" s="260" t="s">
        <v>47</v>
      </c>
      <c r="E488" s="260">
        <v>5</v>
      </c>
      <c r="F488" s="260" t="s">
        <v>865</v>
      </c>
      <c r="G488" s="260" t="s">
        <v>77</v>
      </c>
      <c r="H488" s="260">
        <v>1</v>
      </c>
      <c r="I488" s="260" t="s">
        <v>866</v>
      </c>
      <c r="J488" s="260" t="s">
        <v>912</v>
      </c>
      <c r="K488" s="260" t="s">
        <v>913</v>
      </c>
      <c r="L488" s="261">
        <v>43950</v>
      </c>
      <c r="M488" s="260" t="s">
        <v>20</v>
      </c>
    </row>
    <row r="489" spans="1:13" x14ac:dyDescent="0.25">
      <c r="A489" s="262" t="s">
        <v>907</v>
      </c>
      <c r="B489" s="262" t="s">
        <v>908</v>
      </c>
      <c r="C489" s="262" t="s">
        <v>349</v>
      </c>
      <c r="D489" s="262" t="s">
        <v>24</v>
      </c>
      <c r="E489" s="262">
        <v>133900</v>
      </c>
      <c r="F489" s="262" t="s">
        <v>914</v>
      </c>
      <c r="G489" s="262" t="s">
        <v>22</v>
      </c>
      <c r="H489" s="262">
        <v>3</v>
      </c>
      <c r="I489" s="262" t="s">
        <v>915</v>
      </c>
      <c r="J489" s="262" t="s">
        <v>916</v>
      </c>
      <c r="K489" s="262" t="s">
        <v>917</v>
      </c>
      <c r="L489" s="263">
        <v>43950</v>
      </c>
      <c r="M489" s="262" t="s">
        <v>20</v>
      </c>
    </row>
    <row r="490" spans="1:13" x14ac:dyDescent="0.25">
      <c r="A490" s="260" t="s">
        <v>907</v>
      </c>
      <c r="B490" s="260" t="s">
        <v>908</v>
      </c>
      <c r="C490" s="260" t="s">
        <v>349</v>
      </c>
      <c r="D490" s="260" t="s">
        <v>38</v>
      </c>
      <c r="E490" s="260" t="s">
        <v>17</v>
      </c>
      <c r="F490" s="260" t="s">
        <v>17</v>
      </c>
      <c r="G490" s="260" t="s">
        <v>17</v>
      </c>
      <c r="H490" s="260" t="s">
        <v>17</v>
      </c>
      <c r="I490" s="260" t="s">
        <v>17</v>
      </c>
      <c r="J490" s="260" t="s">
        <v>17</v>
      </c>
      <c r="K490" s="260" t="s">
        <v>918</v>
      </c>
      <c r="L490" s="261">
        <v>43950</v>
      </c>
      <c r="M490" s="260" t="s">
        <v>20</v>
      </c>
    </row>
    <row r="491" spans="1:13" x14ac:dyDescent="0.25">
      <c r="A491" s="262" t="s">
        <v>907</v>
      </c>
      <c r="B491" s="262" t="s">
        <v>908</v>
      </c>
      <c r="C491" s="262" t="s">
        <v>349</v>
      </c>
      <c r="D491" s="262" t="s">
        <v>40</v>
      </c>
      <c r="E491" s="262" t="s">
        <v>17</v>
      </c>
      <c r="F491" s="262" t="s">
        <v>17</v>
      </c>
      <c r="G491" s="262" t="s">
        <v>17</v>
      </c>
      <c r="H491" s="262" t="s">
        <v>17</v>
      </c>
      <c r="I491" s="262" t="s">
        <v>17</v>
      </c>
      <c r="J491" s="262" t="s">
        <v>919</v>
      </c>
      <c r="K491" s="262" t="s">
        <v>920</v>
      </c>
      <c r="L491" s="263">
        <v>43950</v>
      </c>
      <c r="M491" s="262" t="s">
        <v>20</v>
      </c>
    </row>
    <row r="492" spans="1:13" x14ac:dyDescent="0.25">
      <c r="A492" s="260" t="s">
        <v>347</v>
      </c>
      <c r="B492" s="260" t="s">
        <v>348</v>
      </c>
      <c r="C492" s="260" t="s">
        <v>349</v>
      </c>
      <c r="D492" s="260" t="s">
        <v>24</v>
      </c>
      <c r="E492" s="260">
        <v>133900</v>
      </c>
      <c r="F492" s="260" t="s">
        <v>921</v>
      </c>
      <c r="G492" s="260" t="s">
        <v>22</v>
      </c>
      <c r="H492" s="260">
        <v>3</v>
      </c>
      <c r="I492" s="260" t="s">
        <v>922</v>
      </c>
      <c r="J492" s="260" t="s">
        <v>916</v>
      </c>
      <c r="K492" s="260" t="s">
        <v>923</v>
      </c>
      <c r="L492" s="261">
        <v>43950</v>
      </c>
      <c r="M492" s="260" t="s">
        <v>20</v>
      </c>
    </row>
    <row r="493" spans="1:13" x14ac:dyDescent="0.25">
      <c r="A493" s="262" t="s">
        <v>127</v>
      </c>
      <c r="B493" s="262" t="s">
        <v>128</v>
      </c>
      <c r="C493" s="262" t="s">
        <v>129</v>
      </c>
      <c r="D493" s="262" t="s">
        <v>16</v>
      </c>
      <c r="E493" s="262" t="s">
        <v>17</v>
      </c>
      <c r="F493" s="262" t="s">
        <v>17</v>
      </c>
      <c r="G493" s="262" t="s">
        <v>17</v>
      </c>
      <c r="H493" s="262" t="s">
        <v>17</v>
      </c>
      <c r="I493" s="262" t="s">
        <v>17</v>
      </c>
      <c r="J493" s="262" t="s">
        <v>924</v>
      </c>
      <c r="K493" s="262" t="s">
        <v>925</v>
      </c>
      <c r="L493" s="263">
        <v>43950</v>
      </c>
      <c r="M493" s="262" t="s">
        <v>20</v>
      </c>
    </row>
    <row r="494" spans="1:13" x14ac:dyDescent="0.25">
      <c r="A494" s="260" t="s">
        <v>127</v>
      </c>
      <c r="B494" s="260" t="s">
        <v>128</v>
      </c>
      <c r="C494" s="260" t="s">
        <v>129</v>
      </c>
      <c r="D494" s="260" t="s">
        <v>21</v>
      </c>
      <c r="E494" s="260" t="s">
        <v>17</v>
      </c>
      <c r="F494" s="260" t="s">
        <v>17</v>
      </c>
      <c r="G494" s="260" t="s">
        <v>17</v>
      </c>
      <c r="H494" s="260" t="s">
        <v>17</v>
      </c>
      <c r="I494" s="260" t="s">
        <v>17</v>
      </c>
      <c r="J494" s="260" t="s">
        <v>926</v>
      </c>
      <c r="K494" s="260" t="s">
        <v>927</v>
      </c>
      <c r="L494" s="261">
        <v>43950</v>
      </c>
      <c r="M494" s="260" t="s">
        <v>20</v>
      </c>
    </row>
    <row r="495" spans="1:13" x14ac:dyDescent="0.25">
      <c r="A495" s="262" t="s">
        <v>127</v>
      </c>
      <c r="B495" s="262" t="s">
        <v>128</v>
      </c>
      <c r="C495" s="262" t="s">
        <v>129</v>
      </c>
      <c r="D495" s="262" t="s">
        <v>38</v>
      </c>
      <c r="E495" s="262" t="s">
        <v>17</v>
      </c>
      <c r="F495" s="262" t="s">
        <v>17</v>
      </c>
      <c r="G495" s="262" t="s">
        <v>17</v>
      </c>
      <c r="H495" s="262" t="s">
        <v>17</v>
      </c>
      <c r="I495" s="262" t="s">
        <v>17</v>
      </c>
      <c r="J495" s="262" t="s">
        <v>130</v>
      </c>
      <c r="K495" s="262" t="s">
        <v>928</v>
      </c>
      <c r="L495" s="263">
        <v>43950</v>
      </c>
      <c r="M495" s="262" t="s">
        <v>20</v>
      </c>
    </row>
    <row r="496" spans="1:13" x14ac:dyDescent="0.25">
      <c r="A496" s="260" t="s">
        <v>929</v>
      </c>
      <c r="B496" s="260" t="s">
        <v>930</v>
      </c>
      <c r="C496" s="260" t="s">
        <v>931</v>
      </c>
      <c r="D496" s="260" t="s">
        <v>47</v>
      </c>
      <c r="E496" s="260">
        <v>3</v>
      </c>
      <c r="F496" s="260" t="s">
        <v>932</v>
      </c>
      <c r="G496" s="260" t="s">
        <v>77</v>
      </c>
      <c r="H496" s="260">
        <v>1</v>
      </c>
      <c r="I496" s="260" t="s">
        <v>933</v>
      </c>
      <c r="J496" s="260" t="s">
        <v>934</v>
      </c>
      <c r="K496" s="260" t="s">
        <v>935</v>
      </c>
      <c r="L496" s="261">
        <v>43950</v>
      </c>
      <c r="M496" s="260" t="s">
        <v>20</v>
      </c>
    </row>
    <row r="497" spans="1:13" x14ac:dyDescent="0.25">
      <c r="A497" s="262" t="s">
        <v>929</v>
      </c>
      <c r="B497" s="262" t="s">
        <v>930</v>
      </c>
      <c r="C497" s="262" t="s">
        <v>931</v>
      </c>
      <c r="D497" s="262" t="s">
        <v>24</v>
      </c>
      <c r="E497" s="262" t="s">
        <v>17</v>
      </c>
      <c r="F497" s="262" t="s">
        <v>17</v>
      </c>
      <c r="G497" s="262" t="s">
        <v>17</v>
      </c>
      <c r="H497" s="262" t="s">
        <v>17</v>
      </c>
      <c r="I497" s="262" t="s">
        <v>936</v>
      </c>
      <c r="J497" s="262" t="s">
        <v>937</v>
      </c>
      <c r="K497" s="262" t="s">
        <v>938</v>
      </c>
      <c r="L497" s="263">
        <v>43950</v>
      </c>
      <c r="M497" s="262" t="s">
        <v>20</v>
      </c>
    </row>
    <row r="498" spans="1:13" x14ac:dyDescent="0.25">
      <c r="A498" s="260" t="s">
        <v>929</v>
      </c>
      <c r="B498" s="260" t="s">
        <v>930</v>
      </c>
      <c r="C498" s="260" t="s">
        <v>931</v>
      </c>
      <c r="D498" s="260" t="s">
        <v>38</v>
      </c>
      <c r="E498" s="260" t="s">
        <v>17</v>
      </c>
      <c r="F498" s="260" t="s">
        <v>17</v>
      </c>
      <c r="G498" s="260" t="s">
        <v>17</v>
      </c>
      <c r="H498" s="260" t="s">
        <v>17</v>
      </c>
      <c r="I498" s="260" t="s">
        <v>613</v>
      </c>
      <c r="J498" s="260" t="s">
        <v>613</v>
      </c>
      <c r="K498" s="260" t="s">
        <v>939</v>
      </c>
      <c r="L498" s="261">
        <v>43950</v>
      </c>
      <c r="M498" s="260" t="s">
        <v>20</v>
      </c>
    </row>
    <row r="499" spans="1:13" x14ac:dyDescent="0.25">
      <c r="A499" s="262" t="s">
        <v>929</v>
      </c>
      <c r="B499" s="262" t="s">
        <v>930</v>
      </c>
      <c r="C499" s="262" t="s">
        <v>931</v>
      </c>
      <c r="D499" s="262" t="s">
        <v>26</v>
      </c>
      <c r="E499" s="262" t="s">
        <v>17</v>
      </c>
      <c r="F499" s="262" t="s">
        <v>17</v>
      </c>
      <c r="G499" s="262" t="s">
        <v>17</v>
      </c>
      <c r="H499" s="262" t="s">
        <v>17</v>
      </c>
      <c r="I499" s="262" t="s">
        <v>613</v>
      </c>
      <c r="J499" s="262" t="s">
        <v>940</v>
      </c>
      <c r="K499" s="262" t="s">
        <v>941</v>
      </c>
      <c r="L499" s="263">
        <v>43950</v>
      </c>
      <c r="M499" s="262" t="s">
        <v>20</v>
      </c>
    </row>
    <row r="500" spans="1:13" x14ac:dyDescent="0.25">
      <c r="A500" s="260" t="s">
        <v>929</v>
      </c>
      <c r="B500" s="260" t="s">
        <v>930</v>
      </c>
      <c r="C500" s="260" t="s">
        <v>931</v>
      </c>
      <c r="D500" s="260" t="s">
        <v>28</v>
      </c>
      <c r="E500" s="260" t="s">
        <v>17</v>
      </c>
      <c r="F500" s="260" t="s">
        <v>17</v>
      </c>
      <c r="G500" s="260" t="s">
        <v>17</v>
      </c>
      <c r="H500" s="260" t="s">
        <v>17</v>
      </c>
      <c r="I500" s="260" t="s">
        <v>613</v>
      </c>
      <c r="J500" s="260" t="s">
        <v>940</v>
      </c>
      <c r="K500" s="260" t="s">
        <v>942</v>
      </c>
      <c r="L500" s="261">
        <v>43950</v>
      </c>
      <c r="M500" s="260" t="s">
        <v>20</v>
      </c>
    </row>
    <row r="501" spans="1:13" x14ac:dyDescent="0.25">
      <c r="A501" s="262" t="s">
        <v>183</v>
      </c>
      <c r="B501" s="262" t="s">
        <v>184</v>
      </c>
      <c r="C501" s="262" t="s">
        <v>176</v>
      </c>
      <c r="D501" s="262" t="s">
        <v>40</v>
      </c>
      <c r="E501" s="262">
        <v>141012</v>
      </c>
      <c r="F501" s="262" t="s">
        <v>943</v>
      </c>
      <c r="G501" s="262" t="s">
        <v>33</v>
      </c>
      <c r="H501" s="262">
        <v>2</v>
      </c>
      <c r="I501" s="262" t="s">
        <v>944</v>
      </c>
      <c r="J501" s="262" t="s">
        <v>945</v>
      </c>
      <c r="K501" s="262" t="s">
        <v>946</v>
      </c>
      <c r="L501" s="263">
        <v>43951</v>
      </c>
      <c r="M501" s="262" t="s">
        <v>20</v>
      </c>
    </row>
    <row r="502" spans="1:13" x14ac:dyDescent="0.25">
      <c r="A502" s="260" t="s">
        <v>947</v>
      </c>
      <c r="B502" s="260" t="s">
        <v>948</v>
      </c>
      <c r="C502" s="260" t="s">
        <v>931</v>
      </c>
      <c r="D502" s="260" t="s">
        <v>16</v>
      </c>
      <c r="E502" s="260" t="s">
        <v>17</v>
      </c>
      <c r="F502" s="260" t="s">
        <v>949</v>
      </c>
      <c r="G502" s="260" t="s">
        <v>17</v>
      </c>
      <c r="H502" s="260" t="s">
        <v>17</v>
      </c>
      <c r="I502" s="260" t="s">
        <v>426</v>
      </c>
      <c r="J502" s="260" t="s">
        <v>950</v>
      </c>
      <c r="K502" s="260" t="s">
        <v>951</v>
      </c>
      <c r="L502" s="261">
        <v>43987</v>
      </c>
      <c r="M502" s="260" t="s">
        <v>20</v>
      </c>
    </row>
    <row r="503" spans="1:13" x14ac:dyDescent="0.25">
      <c r="A503" s="262" t="s">
        <v>947</v>
      </c>
      <c r="B503" s="262" t="s">
        <v>948</v>
      </c>
      <c r="C503" s="262" t="s">
        <v>931</v>
      </c>
      <c r="D503" s="262" t="s">
        <v>21</v>
      </c>
      <c r="E503" s="262" t="s">
        <v>17</v>
      </c>
      <c r="F503" s="262" t="s">
        <v>949</v>
      </c>
      <c r="G503" s="262" t="s">
        <v>17</v>
      </c>
      <c r="H503" s="262" t="s">
        <v>17</v>
      </c>
      <c r="I503" s="262" t="s">
        <v>426</v>
      </c>
      <c r="J503" s="262" t="s">
        <v>950</v>
      </c>
      <c r="K503" s="262" t="s">
        <v>952</v>
      </c>
      <c r="L503" s="263">
        <v>43987</v>
      </c>
      <c r="M503" s="262" t="s">
        <v>20</v>
      </c>
    </row>
    <row r="504" spans="1:13" x14ac:dyDescent="0.25">
      <c r="A504" s="260" t="s">
        <v>947</v>
      </c>
      <c r="B504" s="260" t="s">
        <v>948</v>
      </c>
      <c r="C504" s="260" t="s">
        <v>931</v>
      </c>
      <c r="D504" s="260" t="s">
        <v>47</v>
      </c>
      <c r="E504" s="260">
        <v>2</v>
      </c>
      <c r="F504" s="260" t="s">
        <v>953</v>
      </c>
      <c r="G504" s="260" t="s">
        <v>77</v>
      </c>
      <c r="H504" s="260">
        <v>1</v>
      </c>
      <c r="I504" s="260" t="s">
        <v>954</v>
      </c>
      <c r="J504" s="260" t="s">
        <v>955</v>
      </c>
      <c r="K504" s="260" t="s">
        <v>956</v>
      </c>
      <c r="L504" s="261">
        <v>43987</v>
      </c>
      <c r="M504" s="260" t="s">
        <v>20</v>
      </c>
    </row>
    <row r="505" spans="1:13" x14ac:dyDescent="0.25">
      <c r="A505" s="262" t="s">
        <v>947</v>
      </c>
      <c r="B505" s="262" t="s">
        <v>948</v>
      </c>
      <c r="C505" s="262" t="s">
        <v>931</v>
      </c>
      <c r="D505" s="262" t="s">
        <v>24</v>
      </c>
      <c r="E505" s="262" t="s">
        <v>17</v>
      </c>
      <c r="F505" s="262" t="s">
        <v>957</v>
      </c>
      <c r="G505" s="262" t="s">
        <v>17</v>
      </c>
      <c r="H505" s="262" t="s">
        <v>17</v>
      </c>
      <c r="I505" s="262" t="s">
        <v>958</v>
      </c>
      <c r="J505" s="262" t="s">
        <v>959</v>
      </c>
      <c r="K505" s="262" t="s">
        <v>960</v>
      </c>
      <c r="L505" s="263">
        <v>43987</v>
      </c>
      <c r="M505" s="262" t="s">
        <v>20</v>
      </c>
    </row>
    <row r="506" spans="1:13" x14ac:dyDescent="0.25">
      <c r="A506" s="260" t="s">
        <v>947</v>
      </c>
      <c r="B506" s="260" t="s">
        <v>948</v>
      </c>
      <c r="C506" s="260" t="s">
        <v>931</v>
      </c>
      <c r="D506" s="260" t="s">
        <v>38</v>
      </c>
      <c r="E506" s="260">
        <v>0</v>
      </c>
      <c r="F506" s="260" t="s">
        <v>949</v>
      </c>
      <c r="G506" s="260" t="s">
        <v>22</v>
      </c>
      <c r="H506" s="260">
        <v>3</v>
      </c>
      <c r="I506" s="260" t="s">
        <v>426</v>
      </c>
      <c r="J506" s="260" t="s">
        <v>961</v>
      </c>
      <c r="K506" s="260" t="s">
        <v>962</v>
      </c>
      <c r="L506" s="261">
        <v>43987</v>
      </c>
      <c r="M506" s="260" t="s">
        <v>20</v>
      </c>
    </row>
    <row r="507" spans="1:13" x14ac:dyDescent="0.25">
      <c r="A507" s="262" t="s">
        <v>947</v>
      </c>
      <c r="B507" s="262" t="s">
        <v>948</v>
      </c>
      <c r="C507" s="262" t="s">
        <v>931</v>
      </c>
      <c r="D507" s="262" t="s">
        <v>40</v>
      </c>
      <c r="E507" s="262" t="s">
        <v>17</v>
      </c>
      <c r="F507" s="262" t="s">
        <v>17</v>
      </c>
      <c r="G507" s="262" t="s">
        <v>17</v>
      </c>
      <c r="H507" s="262" t="s">
        <v>17</v>
      </c>
      <c r="I507" s="262" t="s">
        <v>17</v>
      </c>
      <c r="J507" s="262" t="s">
        <v>18</v>
      </c>
      <c r="K507" s="262" t="s">
        <v>963</v>
      </c>
      <c r="L507" s="263">
        <v>43987</v>
      </c>
      <c r="M507" s="262" t="s">
        <v>20</v>
      </c>
    </row>
    <row r="508" spans="1:13" x14ac:dyDescent="0.25">
      <c r="A508" s="260" t="s">
        <v>947</v>
      </c>
      <c r="B508" s="260" t="s">
        <v>948</v>
      </c>
      <c r="C508" s="260" t="s">
        <v>931</v>
      </c>
      <c r="D508" s="260" t="s">
        <v>26</v>
      </c>
      <c r="E508" s="260" t="s">
        <v>17</v>
      </c>
      <c r="F508" s="260" t="s">
        <v>17</v>
      </c>
      <c r="G508" s="260" t="s">
        <v>17</v>
      </c>
      <c r="H508" s="260" t="s">
        <v>17</v>
      </c>
      <c r="I508" s="260" t="s">
        <v>17</v>
      </c>
      <c r="J508" s="260" t="s">
        <v>940</v>
      </c>
      <c r="K508" s="260" t="s">
        <v>964</v>
      </c>
      <c r="L508" s="261">
        <v>43987</v>
      </c>
      <c r="M508" s="260" t="s">
        <v>20</v>
      </c>
    </row>
    <row r="509" spans="1:13" x14ac:dyDescent="0.25">
      <c r="A509" s="262" t="s">
        <v>947</v>
      </c>
      <c r="B509" s="262" t="s">
        <v>948</v>
      </c>
      <c r="C509" s="262" t="s">
        <v>931</v>
      </c>
      <c r="D509" s="262" t="s">
        <v>28</v>
      </c>
      <c r="E509" s="262" t="s">
        <v>17</v>
      </c>
      <c r="F509" s="262" t="s">
        <v>17</v>
      </c>
      <c r="G509" s="262" t="s">
        <v>17</v>
      </c>
      <c r="H509" s="262" t="s">
        <v>17</v>
      </c>
      <c r="I509" s="262" t="s">
        <v>17</v>
      </c>
      <c r="J509" s="262" t="s">
        <v>940</v>
      </c>
      <c r="K509" s="262" t="s">
        <v>965</v>
      </c>
      <c r="L509" s="263">
        <v>43987</v>
      </c>
      <c r="M509" s="262" t="s">
        <v>20</v>
      </c>
    </row>
    <row r="510" spans="1:13" x14ac:dyDescent="0.25">
      <c r="A510" s="260" t="s">
        <v>810</v>
      </c>
      <c r="B510" s="260" t="s">
        <v>811</v>
      </c>
      <c r="C510" s="260" t="s">
        <v>812</v>
      </c>
      <c r="D510" s="260" t="s">
        <v>966</v>
      </c>
      <c r="E510" s="260" t="s">
        <v>17</v>
      </c>
      <c r="F510" s="260" t="s">
        <v>17</v>
      </c>
      <c r="G510" s="260" t="s">
        <v>17</v>
      </c>
      <c r="H510" s="260" t="s">
        <v>17</v>
      </c>
      <c r="I510" s="260" t="s">
        <v>17</v>
      </c>
      <c r="J510" s="260" t="s">
        <v>967</v>
      </c>
      <c r="K510" s="260" t="s">
        <v>968</v>
      </c>
      <c r="L510" s="261">
        <v>43987</v>
      </c>
      <c r="M510" s="260" t="s">
        <v>20</v>
      </c>
    </row>
    <row r="511" spans="1:13" x14ac:dyDescent="0.25">
      <c r="A511" s="262" t="s">
        <v>329</v>
      </c>
      <c r="B511" s="262" t="s">
        <v>330</v>
      </c>
      <c r="C511" s="262" t="s">
        <v>331</v>
      </c>
      <c r="D511" s="262" t="s">
        <v>26</v>
      </c>
      <c r="E511" s="262" t="s">
        <v>17</v>
      </c>
      <c r="F511" s="262" t="s">
        <v>17</v>
      </c>
      <c r="G511" s="262" t="s">
        <v>17</v>
      </c>
      <c r="H511" s="262" t="s">
        <v>17</v>
      </c>
      <c r="I511" s="262" t="s">
        <v>17</v>
      </c>
      <c r="J511" s="262" t="s">
        <v>969</v>
      </c>
      <c r="K511" s="262" t="s">
        <v>970</v>
      </c>
      <c r="L511" s="263">
        <v>44001</v>
      </c>
      <c r="M511" s="262" t="s">
        <v>582</v>
      </c>
    </row>
    <row r="512" spans="1:13" x14ac:dyDescent="0.25">
      <c r="A512" s="260" t="s">
        <v>329</v>
      </c>
      <c r="B512" s="260" t="s">
        <v>330</v>
      </c>
      <c r="C512" s="260" t="s">
        <v>331</v>
      </c>
      <c r="D512" s="260" t="s">
        <v>28</v>
      </c>
      <c r="E512" s="260" t="s">
        <v>17</v>
      </c>
      <c r="F512" s="260" t="s">
        <v>17</v>
      </c>
      <c r="G512" s="260" t="s">
        <v>17</v>
      </c>
      <c r="H512" s="260" t="s">
        <v>17</v>
      </c>
      <c r="I512" s="260" t="s">
        <v>17</v>
      </c>
      <c r="J512" s="260" t="s">
        <v>969</v>
      </c>
      <c r="K512" s="260" t="s">
        <v>971</v>
      </c>
      <c r="L512" s="261">
        <v>44001</v>
      </c>
      <c r="M512" s="260" t="s">
        <v>582</v>
      </c>
    </row>
    <row r="513" spans="1:13" x14ac:dyDescent="0.25">
      <c r="A513" s="262" t="s">
        <v>972</v>
      </c>
      <c r="B513" s="262" t="s">
        <v>973</v>
      </c>
      <c r="C513" s="262" t="s">
        <v>338</v>
      </c>
      <c r="D513" s="262" t="s">
        <v>16</v>
      </c>
      <c r="E513" s="262" t="s">
        <v>17</v>
      </c>
      <c r="F513" s="262" t="s">
        <v>17</v>
      </c>
      <c r="G513" s="262" t="s">
        <v>17</v>
      </c>
      <c r="H513" s="262" t="s">
        <v>17</v>
      </c>
      <c r="I513" s="262" t="s">
        <v>17</v>
      </c>
      <c r="J513" s="262" t="s">
        <v>974</v>
      </c>
      <c r="K513" s="262" t="s">
        <v>975</v>
      </c>
      <c r="L513" s="263">
        <v>44005</v>
      </c>
      <c r="M513" s="262" t="s">
        <v>20</v>
      </c>
    </row>
    <row r="514" spans="1:13" x14ac:dyDescent="0.25">
      <c r="A514" s="260" t="s">
        <v>972</v>
      </c>
      <c r="B514" s="260" t="s">
        <v>973</v>
      </c>
      <c r="C514" s="260" t="s">
        <v>338</v>
      </c>
      <c r="D514" s="260" t="s">
        <v>21</v>
      </c>
      <c r="E514" s="260" t="s">
        <v>17</v>
      </c>
      <c r="F514" s="260" t="s">
        <v>17</v>
      </c>
      <c r="G514" s="260" t="s">
        <v>17</v>
      </c>
      <c r="H514" s="260" t="s">
        <v>17</v>
      </c>
      <c r="I514" s="260" t="s">
        <v>17</v>
      </c>
      <c r="J514" s="260" t="s">
        <v>974</v>
      </c>
      <c r="K514" s="260" t="s">
        <v>976</v>
      </c>
      <c r="L514" s="261">
        <v>44005</v>
      </c>
      <c r="M514" s="260" t="s">
        <v>20</v>
      </c>
    </row>
    <row r="515" spans="1:13" x14ac:dyDescent="0.25">
      <c r="A515" s="262" t="s">
        <v>972</v>
      </c>
      <c r="B515" s="262" t="s">
        <v>973</v>
      </c>
      <c r="C515" s="262" t="s">
        <v>338</v>
      </c>
      <c r="D515" s="262" t="s">
        <v>24</v>
      </c>
      <c r="E515" s="262" t="s">
        <v>17</v>
      </c>
      <c r="F515" s="262" t="s">
        <v>17</v>
      </c>
      <c r="G515" s="262" t="s">
        <v>17</v>
      </c>
      <c r="H515" s="262" t="s">
        <v>17</v>
      </c>
      <c r="I515" s="262" t="s">
        <v>17</v>
      </c>
      <c r="J515" s="262" t="s">
        <v>18</v>
      </c>
      <c r="K515" s="262" t="s">
        <v>977</v>
      </c>
      <c r="L515" s="263">
        <v>44005</v>
      </c>
      <c r="M515" s="262" t="s">
        <v>20</v>
      </c>
    </row>
    <row r="516" spans="1:13" x14ac:dyDescent="0.25">
      <c r="A516" s="260" t="s">
        <v>972</v>
      </c>
      <c r="B516" s="260" t="s">
        <v>973</v>
      </c>
      <c r="C516" s="260" t="s">
        <v>338</v>
      </c>
      <c r="D516" s="260" t="s">
        <v>38</v>
      </c>
      <c r="E516" s="260" t="s">
        <v>17</v>
      </c>
      <c r="F516" s="260" t="s">
        <v>17</v>
      </c>
      <c r="G516" s="260" t="s">
        <v>17</v>
      </c>
      <c r="H516" s="260" t="s">
        <v>17</v>
      </c>
      <c r="I516" s="260" t="s">
        <v>17</v>
      </c>
      <c r="J516" s="260" t="s">
        <v>18</v>
      </c>
      <c r="K516" s="260" t="s">
        <v>978</v>
      </c>
      <c r="L516" s="261">
        <v>44005</v>
      </c>
      <c r="M516" s="260" t="s">
        <v>20</v>
      </c>
    </row>
    <row r="517" spans="1:13" x14ac:dyDescent="0.25">
      <c r="A517" s="262" t="s">
        <v>972</v>
      </c>
      <c r="B517" s="262" t="s">
        <v>973</v>
      </c>
      <c r="C517" s="262" t="s">
        <v>338</v>
      </c>
      <c r="D517" s="262" t="s">
        <v>40</v>
      </c>
      <c r="E517" s="262" t="s">
        <v>17</v>
      </c>
      <c r="F517" s="262" t="s">
        <v>17</v>
      </c>
      <c r="G517" s="262" t="s">
        <v>17</v>
      </c>
      <c r="H517" s="262" t="s">
        <v>17</v>
      </c>
      <c r="I517" s="262" t="s">
        <v>17</v>
      </c>
      <c r="J517" s="262" t="s">
        <v>979</v>
      </c>
      <c r="K517" s="262" t="s">
        <v>980</v>
      </c>
      <c r="L517" s="263">
        <v>44005</v>
      </c>
      <c r="M517" s="262" t="s">
        <v>20</v>
      </c>
    </row>
    <row r="518" spans="1:13" x14ac:dyDescent="0.25">
      <c r="A518" s="260" t="s">
        <v>972</v>
      </c>
      <c r="B518" s="260" t="s">
        <v>973</v>
      </c>
      <c r="C518" s="260" t="s">
        <v>338</v>
      </c>
      <c r="D518" s="260" t="s">
        <v>26</v>
      </c>
      <c r="E518" s="260" t="s">
        <v>17</v>
      </c>
      <c r="F518" s="260" t="s">
        <v>17</v>
      </c>
      <c r="G518" s="260" t="s">
        <v>17</v>
      </c>
      <c r="H518" s="260" t="s">
        <v>17</v>
      </c>
      <c r="I518" s="260" t="s">
        <v>17</v>
      </c>
      <c r="J518" s="260" t="s">
        <v>18</v>
      </c>
      <c r="K518" s="260" t="s">
        <v>981</v>
      </c>
      <c r="L518" s="261">
        <v>44005</v>
      </c>
      <c r="M518" s="260" t="s">
        <v>20</v>
      </c>
    </row>
    <row r="519" spans="1:13" x14ac:dyDescent="0.25">
      <c r="A519" s="262" t="s">
        <v>972</v>
      </c>
      <c r="B519" s="262" t="s">
        <v>973</v>
      </c>
      <c r="C519" s="262" t="s">
        <v>338</v>
      </c>
      <c r="D519" s="262" t="s">
        <v>28</v>
      </c>
      <c r="E519" s="262" t="s">
        <v>17</v>
      </c>
      <c r="F519" s="262" t="s">
        <v>17</v>
      </c>
      <c r="G519" s="262" t="s">
        <v>17</v>
      </c>
      <c r="H519" s="262" t="s">
        <v>17</v>
      </c>
      <c r="I519" s="262" t="s">
        <v>17</v>
      </c>
      <c r="J519" s="262" t="s">
        <v>18</v>
      </c>
      <c r="K519" s="262" t="s">
        <v>982</v>
      </c>
      <c r="L519" s="263">
        <v>44005</v>
      </c>
      <c r="M519" s="262" t="s">
        <v>20</v>
      </c>
    </row>
    <row r="520" spans="1:13" x14ac:dyDescent="0.25">
      <c r="A520" s="260" t="s">
        <v>907</v>
      </c>
      <c r="B520" s="260" t="s">
        <v>908</v>
      </c>
      <c r="C520" s="260" t="s">
        <v>349</v>
      </c>
      <c r="D520" s="260" t="s">
        <v>26</v>
      </c>
      <c r="E520" s="260">
        <v>1500000</v>
      </c>
      <c r="F520" s="260" t="s">
        <v>983</v>
      </c>
      <c r="G520" s="260" t="s">
        <v>22</v>
      </c>
      <c r="H520" s="260">
        <v>3</v>
      </c>
      <c r="I520" s="260" t="s">
        <v>984</v>
      </c>
      <c r="J520" s="260" t="s">
        <v>985</v>
      </c>
      <c r="K520" s="260" t="s">
        <v>986</v>
      </c>
      <c r="L520" s="261">
        <v>44015</v>
      </c>
      <c r="M520" s="260" t="s">
        <v>20</v>
      </c>
    </row>
    <row r="521" spans="1:13" x14ac:dyDescent="0.25">
      <c r="A521" s="262" t="s">
        <v>907</v>
      </c>
      <c r="B521" s="262" t="s">
        <v>908</v>
      </c>
      <c r="C521" s="262" t="s">
        <v>349</v>
      </c>
      <c r="D521" s="262" t="s">
        <v>28</v>
      </c>
      <c r="E521" s="262">
        <v>300000</v>
      </c>
      <c r="F521" s="262" t="s">
        <v>983</v>
      </c>
      <c r="G521" s="262" t="s">
        <v>22</v>
      </c>
      <c r="H521" s="262">
        <v>3</v>
      </c>
      <c r="I521" s="262" t="s">
        <v>984</v>
      </c>
      <c r="J521" s="262" t="s">
        <v>987</v>
      </c>
      <c r="K521" s="262" t="s">
        <v>988</v>
      </c>
      <c r="L521" s="263">
        <v>44015</v>
      </c>
      <c r="M521" s="262" t="s">
        <v>20</v>
      </c>
    </row>
    <row r="522" spans="1:13" x14ac:dyDescent="0.25">
      <c r="A522" s="260" t="s">
        <v>347</v>
      </c>
      <c r="B522" s="260" t="s">
        <v>348</v>
      </c>
      <c r="C522" s="260" t="s">
        <v>349</v>
      </c>
      <c r="D522" s="260" t="s">
        <v>26</v>
      </c>
      <c r="E522" s="260">
        <v>1500000</v>
      </c>
      <c r="F522" s="260" t="s">
        <v>983</v>
      </c>
      <c r="G522" s="260" t="s">
        <v>22</v>
      </c>
      <c r="H522" s="260">
        <v>3</v>
      </c>
      <c r="I522" s="260" t="s">
        <v>984</v>
      </c>
      <c r="J522" s="260" t="s">
        <v>989</v>
      </c>
      <c r="K522" s="260" t="s">
        <v>990</v>
      </c>
      <c r="L522" s="261">
        <v>44015</v>
      </c>
      <c r="M522" s="260" t="s">
        <v>20</v>
      </c>
    </row>
    <row r="523" spans="1:13" x14ac:dyDescent="0.25">
      <c r="A523" s="262" t="s">
        <v>347</v>
      </c>
      <c r="B523" s="262" t="s">
        <v>348</v>
      </c>
      <c r="C523" s="262" t="s">
        <v>349</v>
      </c>
      <c r="D523" s="262" t="s">
        <v>28</v>
      </c>
      <c r="E523" s="262">
        <v>300000</v>
      </c>
      <c r="F523" s="262" t="s">
        <v>983</v>
      </c>
      <c r="G523" s="262" t="s">
        <v>22</v>
      </c>
      <c r="H523" s="262">
        <v>3</v>
      </c>
      <c r="I523" s="262" t="s">
        <v>984</v>
      </c>
      <c r="J523" s="262" t="s">
        <v>991</v>
      </c>
      <c r="K523" s="262" t="s">
        <v>992</v>
      </c>
      <c r="L523" s="263">
        <v>44015</v>
      </c>
      <c r="M523" s="262" t="s">
        <v>20</v>
      </c>
    </row>
    <row r="524" spans="1:13" x14ac:dyDescent="0.25">
      <c r="A524" s="260" t="s">
        <v>353</v>
      </c>
      <c r="B524" s="260" t="s">
        <v>354</v>
      </c>
      <c r="C524" s="260" t="s">
        <v>349</v>
      </c>
      <c r="D524" s="260" t="s">
        <v>26</v>
      </c>
      <c r="E524" s="260" t="s">
        <v>17</v>
      </c>
      <c r="F524" s="260" t="s">
        <v>993</v>
      </c>
      <c r="G524" s="260" t="s">
        <v>17</v>
      </c>
      <c r="H524" s="260" t="s">
        <v>17</v>
      </c>
      <c r="I524" s="260" t="s">
        <v>994</v>
      </c>
      <c r="J524" s="260" t="s">
        <v>995</v>
      </c>
      <c r="K524" s="260" t="s">
        <v>996</v>
      </c>
      <c r="L524" s="261">
        <v>44015</v>
      </c>
      <c r="M524" s="260" t="s">
        <v>582</v>
      </c>
    </row>
    <row r="525" spans="1:13" x14ac:dyDescent="0.25">
      <c r="A525" s="262" t="s">
        <v>353</v>
      </c>
      <c r="B525" s="262" t="s">
        <v>354</v>
      </c>
      <c r="C525" s="262" t="s">
        <v>349</v>
      </c>
      <c r="D525" s="262" t="s">
        <v>28</v>
      </c>
      <c r="E525" s="262">
        <v>0</v>
      </c>
      <c r="F525" s="262" t="s">
        <v>993</v>
      </c>
      <c r="G525" s="262" t="s">
        <v>33</v>
      </c>
      <c r="H525" s="262">
        <v>2</v>
      </c>
      <c r="I525" s="262" t="s">
        <v>994</v>
      </c>
      <c r="J525" s="262" t="s">
        <v>997</v>
      </c>
      <c r="K525" s="262" t="s">
        <v>998</v>
      </c>
      <c r="L525" s="263">
        <v>44015</v>
      </c>
      <c r="M525" s="262" t="s">
        <v>20</v>
      </c>
    </row>
    <row r="526" spans="1:13" x14ac:dyDescent="0.25">
      <c r="A526" s="260" t="s">
        <v>127</v>
      </c>
      <c r="B526" s="260" t="s">
        <v>128</v>
      </c>
      <c r="C526" s="260" t="s">
        <v>129</v>
      </c>
      <c r="D526" s="260" t="s">
        <v>47</v>
      </c>
      <c r="E526" s="260">
        <v>2</v>
      </c>
      <c r="F526" s="260" t="s">
        <v>999</v>
      </c>
      <c r="G526" s="260" t="s">
        <v>33</v>
      </c>
      <c r="H526" s="260">
        <v>2</v>
      </c>
      <c r="I526" s="260" t="s">
        <v>1000</v>
      </c>
      <c r="J526" s="260" t="s">
        <v>1001</v>
      </c>
      <c r="K526" s="260" t="s">
        <v>1002</v>
      </c>
      <c r="L526" s="261">
        <v>44015</v>
      </c>
      <c r="M526" s="260" t="s">
        <v>20</v>
      </c>
    </row>
    <row r="527" spans="1:13" x14ac:dyDescent="0.25">
      <c r="A527" s="262" t="s">
        <v>127</v>
      </c>
      <c r="B527" s="262" t="s">
        <v>128</v>
      </c>
      <c r="C527" s="262" t="s">
        <v>129</v>
      </c>
      <c r="D527" s="262" t="s">
        <v>24</v>
      </c>
      <c r="E527" s="262" t="s">
        <v>17</v>
      </c>
      <c r="F527" s="262" t="s">
        <v>1003</v>
      </c>
      <c r="G527" s="262" t="s">
        <v>17</v>
      </c>
      <c r="H527" s="262" t="s">
        <v>17</v>
      </c>
      <c r="I527" s="262" t="s">
        <v>1004</v>
      </c>
      <c r="J527" s="262" t="s">
        <v>1005</v>
      </c>
      <c r="K527" s="262" t="s">
        <v>1006</v>
      </c>
      <c r="L527" s="263">
        <v>44015</v>
      </c>
      <c r="M527" s="262" t="s">
        <v>20</v>
      </c>
    </row>
    <row r="528" spans="1:13" x14ac:dyDescent="0.25">
      <c r="A528" s="260" t="s">
        <v>929</v>
      </c>
      <c r="B528" s="260" t="s">
        <v>930</v>
      </c>
      <c r="C528" s="260" t="s">
        <v>931</v>
      </c>
      <c r="D528" s="260" t="s">
        <v>16</v>
      </c>
      <c r="E528" s="260" t="s">
        <v>17</v>
      </c>
      <c r="F528" s="260" t="s">
        <v>1007</v>
      </c>
      <c r="G528" s="260" t="s">
        <v>17</v>
      </c>
      <c r="H528" s="260" t="s">
        <v>17</v>
      </c>
      <c r="I528" s="260" t="s">
        <v>1008</v>
      </c>
      <c r="J528" s="260" t="s">
        <v>1009</v>
      </c>
      <c r="K528" s="260" t="s">
        <v>1010</v>
      </c>
      <c r="L528" s="261">
        <v>44015</v>
      </c>
      <c r="M528" s="260" t="s">
        <v>20</v>
      </c>
    </row>
    <row r="529" spans="1:13" x14ac:dyDescent="0.25">
      <c r="A529" s="262" t="s">
        <v>929</v>
      </c>
      <c r="B529" s="262" t="s">
        <v>930</v>
      </c>
      <c r="C529" s="262" t="s">
        <v>931</v>
      </c>
      <c r="D529" s="262" t="s">
        <v>21</v>
      </c>
      <c r="E529" s="262" t="s">
        <v>17</v>
      </c>
      <c r="F529" s="262" t="s">
        <v>1007</v>
      </c>
      <c r="G529" s="262" t="s">
        <v>17</v>
      </c>
      <c r="H529" s="262" t="s">
        <v>17</v>
      </c>
      <c r="I529" s="262" t="s">
        <v>1008</v>
      </c>
      <c r="J529" s="262" t="s">
        <v>1011</v>
      </c>
      <c r="K529" s="262" t="s">
        <v>1012</v>
      </c>
      <c r="L529" s="263">
        <v>44015</v>
      </c>
      <c r="M529" s="262" t="s">
        <v>20</v>
      </c>
    </row>
    <row r="530" spans="1:13" x14ac:dyDescent="0.25">
      <c r="A530" s="260" t="s">
        <v>133</v>
      </c>
      <c r="B530" s="260" t="s">
        <v>134</v>
      </c>
      <c r="C530" s="260" t="s">
        <v>135</v>
      </c>
      <c r="D530" s="260" t="s">
        <v>26</v>
      </c>
      <c r="E530" s="260">
        <v>198000</v>
      </c>
      <c r="F530" s="260" t="s">
        <v>1013</v>
      </c>
      <c r="G530" s="260" t="s">
        <v>22</v>
      </c>
      <c r="H530" s="260">
        <v>3</v>
      </c>
      <c r="I530" s="260" t="s">
        <v>1014</v>
      </c>
      <c r="J530" s="260" t="s">
        <v>1015</v>
      </c>
      <c r="K530" s="260" t="s">
        <v>1016</v>
      </c>
      <c r="L530" s="261">
        <v>44015</v>
      </c>
      <c r="M530" s="260" t="s">
        <v>20</v>
      </c>
    </row>
    <row r="531" spans="1:13" x14ac:dyDescent="0.25">
      <c r="A531" s="262" t="s">
        <v>133</v>
      </c>
      <c r="B531" s="262" t="s">
        <v>134</v>
      </c>
      <c r="C531" s="262" t="s">
        <v>135</v>
      </c>
      <c r="D531" s="262" t="s">
        <v>28</v>
      </c>
      <c r="E531" s="262">
        <v>633000</v>
      </c>
      <c r="F531" s="262" t="s">
        <v>1013</v>
      </c>
      <c r="G531" s="262" t="s">
        <v>22</v>
      </c>
      <c r="H531" s="262">
        <v>3</v>
      </c>
      <c r="I531" s="262" t="s">
        <v>1014</v>
      </c>
      <c r="J531" s="262" t="s">
        <v>1015</v>
      </c>
      <c r="K531" s="262" t="s">
        <v>1017</v>
      </c>
      <c r="L531" s="263">
        <v>44015</v>
      </c>
      <c r="M531" s="262" t="s">
        <v>20</v>
      </c>
    </row>
    <row r="532" spans="1:13" x14ac:dyDescent="0.25">
      <c r="A532" s="260" t="s">
        <v>140</v>
      </c>
      <c r="B532" s="260" t="s">
        <v>141</v>
      </c>
      <c r="C532" s="260" t="s">
        <v>135</v>
      </c>
      <c r="D532" s="260" t="s">
        <v>26</v>
      </c>
      <c r="E532" s="260">
        <v>79000</v>
      </c>
      <c r="F532" s="260" t="s">
        <v>1013</v>
      </c>
      <c r="G532" s="260" t="s">
        <v>22</v>
      </c>
      <c r="H532" s="260">
        <v>3</v>
      </c>
      <c r="I532" s="260" t="s">
        <v>1014</v>
      </c>
      <c r="J532" s="260" t="s">
        <v>1018</v>
      </c>
      <c r="K532" s="260" t="s">
        <v>1019</v>
      </c>
      <c r="L532" s="261">
        <v>44015</v>
      </c>
      <c r="M532" s="260" t="s">
        <v>20</v>
      </c>
    </row>
    <row r="533" spans="1:13" x14ac:dyDescent="0.25">
      <c r="A533" s="262" t="s">
        <v>140</v>
      </c>
      <c r="B533" s="262" t="s">
        <v>141</v>
      </c>
      <c r="C533" s="262" t="s">
        <v>135</v>
      </c>
      <c r="D533" s="262" t="s">
        <v>28</v>
      </c>
      <c r="E533" s="262">
        <v>229000</v>
      </c>
      <c r="F533" s="262" t="s">
        <v>1013</v>
      </c>
      <c r="G533" s="262" t="s">
        <v>22</v>
      </c>
      <c r="H533" s="262">
        <v>3</v>
      </c>
      <c r="I533" s="262" t="s">
        <v>1014</v>
      </c>
      <c r="J533" s="262" t="s">
        <v>1018</v>
      </c>
      <c r="K533" s="262" t="s">
        <v>1020</v>
      </c>
      <c r="L533" s="263">
        <v>44015</v>
      </c>
      <c r="M533" s="262" t="s">
        <v>20</v>
      </c>
    </row>
    <row r="534" spans="1:13" x14ac:dyDescent="0.25">
      <c r="A534" s="260" t="s">
        <v>681</v>
      </c>
      <c r="B534" s="260" t="s">
        <v>682</v>
      </c>
      <c r="C534" s="260" t="s">
        <v>683</v>
      </c>
      <c r="D534" s="260" t="s">
        <v>28</v>
      </c>
      <c r="E534" s="260" t="s">
        <v>17</v>
      </c>
      <c r="F534" s="260" t="s">
        <v>17</v>
      </c>
      <c r="G534" s="260" t="s">
        <v>17</v>
      </c>
      <c r="H534" s="260" t="s">
        <v>17</v>
      </c>
      <c r="I534" s="260" t="s">
        <v>17</v>
      </c>
      <c r="J534" s="260" t="s">
        <v>17</v>
      </c>
      <c r="K534" s="260" t="s">
        <v>1021</v>
      </c>
      <c r="L534" s="261">
        <v>44015</v>
      </c>
      <c r="M534" s="260" t="s">
        <v>582</v>
      </c>
    </row>
    <row r="535" spans="1:13" x14ac:dyDescent="0.25">
      <c r="A535" s="262" t="s">
        <v>74</v>
      </c>
      <c r="B535" s="262" t="s">
        <v>75</v>
      </c>
      <c r="C535" s="262" t="s">
        <v>76</v>
      </c>
      <c r="D535" s="262" t="s">
        <v>24</v>
      </c>
      <c r="E535" s="262" t="s">
        <v>17</v>
      </c>
      <c r="F535" s="262" t="s">
        <v>1022</v>
      </c>
      <c r="G535" s="262" t="s">
        <v>17</v>
      </c>
      <c r="H535" s="262" t="s">
        <v>17</v>
      </c>
      <c r="I535" s="262" t="s">
        <v>1023</v>
      </c>
      <c r="J535" s="262" t="s">
        <v>1024</v>
      </c>
      <c r="K535" s="262" t="s">
        <v>1025</v>
      </c>
      <c r="L535" s="263">
        <v>44064</v>
      </c>
      <c r="M535" s="262" t="s">
        <v>582</v>
      </c>
    </row>
    <row r="536" spans="1:13" x14ac:dyDescent="0.25">
      <c r="A536" s="260" t="s">
        <v>1026</v>
      </c>
      <c r="B536" s="260" t="s">
        <v>1027</v>
      </c>
      <c r="C536" s="260" t="s">
        <v>312</v>
      </c>
      <c r="D536" s="260" t="s">
        <v>16</v>
      </c>
      <c r="E536" s="260" t="s">
        <v>17</v>
      </c>
      <c r="F536" s="260" t="s">
        <v>17</v>
      </c>
      <c r="G536" s="260" t="s">
        <v>17</v>
      </c>
      <c r="H536" s="260" t="s">
        <v>17</v>
      </c>
      <c r="I536" s="260" t="s">
        <v>17</v>
      </c>
      <c r="J536" s="260" t="s">
        <v>17</v>
      </c>
      <c r="K536" s="260" t="s">
        <v>1028</v>
      </c>
      <c r="L536" s="261">
        <v>44069</v>
      </c>
      <c r="M536" s="260" t="s">
        <v>20</v>
      </c>
    </row>
    <row r="537" spans="1:13" x14ac:dyDescent="0.25">
      <c r="A537" s="262" t="s">
        <v>1026</v>
      </c>
      <c r="B537" s="262" t="s">
        <v>1027</v>
      </c>
      <c r="C537" s="262" t="s">
        <v>312</v>
      </c>
      <c r="D537" s="262" t="s">
        <v>21</v>
      </c>
      <c r="E537" s="262" t="s">
        <v>17</v>
      </c>
      <c r="F537" s="262" t="s">
        <v>17</v>
      </c>
      <c r="G537" s="262" t="s">
        <v>17</v>
      </c>
      <c r="H537" s="262" t="s">
        <v>17</v>
      </c>
      <c r="I537" s="262" t="s">
        <v>17</v>
      </c>
      <c r="J537" s="262" t="s">
        <v>17</v>
      </c>
      <c r="K537" s="262" t="s">
        <v>1029</v>
      </c>
      <c r="L537" s="263">
        <v>44069</v>
      </c>
      <c r="M537" s="262" t="s">
        <v>20</v>
      </c>
    </row>
    <row r="538" spans="1:13" x14ac:dyDescent="0.25">
      <c r="A538" s="260" t="s">
        <v>1026</v>
      </c>
      <c r="B538" s="260" t="s">
        <v>1027</v>
      </c>
      <c r="C538" s="260" t="s">
        <v>312</v>
      </c>
      <c r="D538" s="260" t="s">
        <v>24</v>
      </c>
      <c r="E538" s="260" t="s">
        <v>17</v>
      </c>
      <c r="F538" s="260" t="s">
        <v>17</v>
      </c>
      <c r="G538" s="260" t="s">
        <v>17</v>
      </c>
      <c r="H538" s="260" t="s">
        <v>17</v>
      </c>
      <c r="I538" s="260" t="s">
        <v>17</v>
      </c>
      <c r="J538" s="260" t="s">
        <v>17</v>
      </c>
      <c r="K538" s="260" t="s">
        <v>1030</v>
      </c>
      <c r="L538" s="261">
        <v>44069</v>
      </c>
      <c r="M538" s="260" t="s">
        <v>20</v>
      </c>
    </row>
    <row r="539" spans="1:13" x14ac:dyDescent="0.25">
      <c r="A539" s="262" t="s">
        <v>1026</v>
      </c>
      <c r="B539" s="262" t="s">
        <v>1027</v>
      </c>
      <c r="C539" s="262" t="s">
        <v>312</v>
      </c>
      <c r="D539" s="262" t="s">
        <v>40</v>
      </c>
      <c r="E539" s="262" t="s">
        <v>17</v>
      </c>
      <c r="F539" s="262" t="s">
        <v>17</v>
      </c>
      <c r="G539" s="262" t="s">
        <v>17</v>
      </c>
      <c r="H539" s="262" t="s">
        <v>17</v>
      </c>
      <c r="I539" s="262" t="s">
        <v>17</v>
      </c>
      <c r="J539" s="262" t="s">
        <v>17</v>
      </c>
      <c r="K539" s="262" t="s">
        <v>1031</v>
      </c>
      <c r="L539" s="263">
        <v>44069</v>
      </c>
      <c r="M539" s="262" t="s">
        <v>20</v>
      </c>
    </row>
    <row r="540" spans="1:13" x14ac:dyDescent="0.25">
      <c r="A540" s="260" t="s">
        <v>1026</v>
      </c>
      <c r="B540" s="260" t="s">
        <v>1027</v>
      </c>
      <c r="C540" s="260" t="s">
        <v>312</v>
      </c>
      <c r="D540" s="260" t="s">
        <v>776</v>
      </c>
      <c r="E540" s="260" t="s">
        <v>17</v>
      </c>
      <c r="F540" s="260" t="s">
        <v>1032</v>
      </c>
      <c r="G540" s="260" t="s">
        <v>17</v>
      </c>
      <c r="H540" s="260" t="s">
        <v>17</v>
      </c>
      <c r="I540" s="260" t="s">
        <v>1033</v>
      </c>
      <c r="J540" s="260" t="s">
        <v>1034</v>
      </c>
      <c r="K540" s="260" t="s">
        <v>1035</v>
      </c>
      <c r="L540" s="261">
        <v>44069</v>
      </c>
      <c r="M540" s="260" t="s">
        <v>20</v>
      </c>
    </row>
    <row r="541" spans="1:13" x14ac:dyDescent="0.25">
      <c r="A541" s="262" t="s">
        <v>1026</v>
      </c>
      <c r="B541" s="262" t="s">
        <v>1027</v>
      </c>
      <c r="C541" s="262" t="s">
        <v>312</v>
      </c>
      <c r="D541" s="262" t="s">
        <v>26</v>
      </c>
      <c r="E541" s="262" t="s">
        <v>17</v>
      </c>
      <c r="F541" s="262" t="s">
        <v>17</v>
      </c>
      <c r="G541" s="262" t="s">
        <v>17</v>
      </c>
      <c r="H541" s="262" t="s">
        <v>17</v>
      </c>
      <c r="I541" s="262" t="s">
        <v>17</v>
      </c>
      <c r="J541" s="262" t="s">
        <v>17</v>
      </c>
      <c r="K541" s="262" t="s">
        <v>1036</v>
      </c>
      <c r="L541" s="263">
        <v>44069</v>
      </c>
      <c r="M541" s="262" t="s">
        <v>20</v>
      </c>
    </row>
    <row r="542" spans="1:13" x14ac:dyDescent="0.25">
      <c r="A542" s="260" t="s">
        <v>1026</v>
      </c>
      <c r="B542" s="260" t="s">
        <v>1027</v>
      </c>
      <c r="C542" s="260" t="s">
        <v>312</v>
      </c>
      <c r="D542" s="260" t="s">
        <v>28</v>
      </c>
      <c r="E542" s="260" t="s">
        <v>17</v>
      </c>
      <c r="F542" s="260" t="s">
        <v>17</v>
      </c>
      <c r="G542" s="260" t="s">
        <v>17</v>
      </c>
      <c r="H542" s="260" t="s">
        <v>17</v>
      </c>
      <c r="I542" s="260" t="s">
        <v>17</v>
      </c>
      <c r="J542" s="260" t="s">
        <v>17</v>
      </c>
      <c r="K542" s="260" t="s">
        <v>1037</v>
      </c>
      <c r="L542" s="261">
        <v>44069</v>
      </c>
      <c r="M542" s="260" t="s">
        <v>20</v>
      </c>
    </row>
    <row r="543" spans="1:13" x14ac:dyDescent="0.25">
      <c r="A543" s="262" t="s">
        <v>127</v>
      </c>
      <c r="B543" s="262" t="s">
        <v>128</v>
      </c>
      <c r="C543" s="262" t="s">
        <v>129</v>
      </c>
      <c r="D543" s="262" t="s">
        <v>40</v>
      </c>
      <c r="E543" s="262" t="s">
        <v>17</v>
      </c>
      <c r="F543" s="262" t="s">
        <v>1038</v>
      </c>
      <c r="G543" s="262" t="s">
        <v>17</v>
      </c>
      <c r="H543" s="262" t="s">
        <v>17</v>
      </c>
      <c r="I543" s="262" t="s">
        <v>1039</v>
      </c>
      <c r="J543" s="262" t="s">
        <v>1040</v>
      </c>
      <c r="K543" s="262" t="s">
        <v>1041</v>
      </c>
      <c r="L543" s="263">
        <v>44102</v>
      </c>
      <c r="M543" s="262" t="s">
        <v>20</v>
      </c>
    </row>
    <row r="544" spans="1:13" x14ac:dyDescent="0.25">
      <c r="A544" s="260" t="s">
        <v>1026</v>
      </c>
      <c r="B544" s="260" t="s">
        <v>1027</v>
      </c>
      <c r="C544" s="260" t="s">
        <v>312</v>
      </c>
      <c r="D544" s="260" t="s">
        <v>1042</v>
      </c>
      <c r="E544" s="260">
        <v>1030700</v>
      </c>
      <c r="F544" s="260" t="s">
        <v>1043</v>
      </c>
      <c r="G544" s="260" t="s">
        <v>33</v>
      </c>
      <c r="H544" s="260">
        <v>2</v>
      </c>
      <c r="I544" s="260" t="s">
        <v>1044</v>
      </c>
      <c r="J544" s="260" t="s">
        <v>1045</v>
      </c>
      <c r="K544" s="260" t="s">
        <v>1046</v>
      </c>
      <c r="L544" s="261">
        <v>44102</v>
      </c>
      <c r="M544" s="260" t="s">
        <v>20</v>
      </c>
    </row>
    <row r="545" spans="1:13" x14ac:dyDescent="0.25">
      <c r="A545" s="262" t="s">
        <v>929</v>
      </c>
      <c r="B545" s="262" t="s">
        <v>930</v>
      </c>
      <c r="C545" s="262" t="s">
        <v>931</v>
      </c>
      <c r="D545" s="262" t="s">
        <v>40</v>
      </c>
      <c r="E545" s="262" t="s">
        <v>17</v>
      </c>
      <c r="F545" s="262" t="s">
        <v>1047</v>
      </c>
      <c r="G545" s="262" t="s">
        <v>17</v>
      </c>
      <c r="H545" s="262" t="s">
        <v>17</v>
      </c>
      <c r="I545" s="262" t="s">
        <v>426</v>
      </c>
      <c r="J545" s="262" t="s">
        <v>1048</v>
      </c>
      <c r="K545" s="262" t="s">
        <v>1049</v>
      </c>
      <c r="L545" s="263">
        <v>44104</v>
      </c>
      <c r="M545" s="262" t="s">
        <v>20</v>
      </c>
    </row>
    <row r="546" spans="1:13" x14ac:dyDescent="0.25">
      <c r="A546" s="260" t="s">
        <v>610</v>
      </c>
      <c r="B546" s="260" t="s">
        <v>611</v>
      </c>
      <c r="C546" s="260" t="s">
        <v>612</v>
      </c>
      <c r="D546" s="260" t="s">
        <v>1050</v>
      </c>
      <c r="E546" s="260">
        <v>16991302</v>
      </c>
      <c r="F546" s="260" t="s">
        <v>1051</v>
      </c>
      <c r="G546" s="260" t="s">
        <v>33</v>
      </c>
      <c r="H546" s="260">
        <v>2</v>
      </c>
      <c r="I546" s="260" t="s">
        <v>1052</v>
      </c>
      <c r="J546" s="260" t="s">
        <v>1053</v>
      </c>
      <c r="K546" s="260" t="s">
        <v>1054</v>
      </c>
      <c r="L546" s="261">
        <v>44110</v>
      </c>
      <c r="M546" s="260" t="s">
        <v>20</v>
      </c>
    </row>
    <row r="547" spans="1:13" x14ac:dyDescent="0.25">
      <c r="A547" s="262" t="s">
        <v>391</v>
      </c>
      <c r="B547" s="262" t="s">
        <v>392</v>
      </c>
      <c r="C547" s="262" t="s">
        <v>393</v>
      </c>
      <c r="D547" s="262" t="s">
        <v>1055</v>
      </c>
      <c r="E547" s="262" t="s">
        <v>17</v>
      </c>
      <c r="F547" s="262" t="s">
        <v>17</v>
      </c>
      <c r="G547" s="262" t="s">
        <v>17</v>
      </c>
      <c r="H547" s="262" t="s">
        <v>17</v>
      </c>
      <c r="I547" s="262" t="s">
        <v>17</v>
      </c>
      <c r="J547" s="262" t="s">
        <v>1056</v>
      </c>
      <c r="K547" s="262" t="s">
        <v>1057</v>
      </c>
      <c r="L547" s="263">
        <v>44134</v>
      </c>
      <c r="M547" s="262" t="s">
        <v>20</v>
      </c>
    </row>
    <row r="548" spans="1:13" x14ac:dyDescent="0.25">
      <c r="A548" s="260" t="s">
        <v>391</v>
      </c>
      <c r="B548" s="260" t="s">
        <v>392</v>
      </c>
      <c r="C548" s="260" t="s">
        <v>393</v>
      </c>
      <c r="D548" s="260" t="s">
        <v>966</v>
      </c>
      <c r="E548" s="260" t="s">
        <v>17</v>
      </c>
      <c r="F548" s="260" t="s">
        <v>17</v>
      </c>
      <c r="G548" s="260" t="s">
        <v>17</v>
      </c>
      <c r="H548" s="260" t="s">
        <v>17</v>
      </c>
      <c r="I548" s="260" t="s">
        <v>17</v>
      </c>
      <c r="J548" s="260" t="s">
        <v>1056</v>
      </c>
      <c r="K548" s="260" t="s">
        <v>1058</v>
      </c>
      <c r="L548" s="261">
        <v>44134</v>
      </c>
      <c r="M548" s="260" t="s">
        <v>20</v>
      </c>
    </row>
    <row r="549" spans="1:13" x14ac:dyDescent="0.25">
      <c r="A549" s="262" t="s">
        <v>1059</v>
      </c>
      <c r="B549" s="262" t="s">
        <v>1060</v>
      </c>
      <c r="C549" s="262" t="s">
        <v>1061</v>
      </c>
      <c r="D549" s="262" t="s">
        <v>16</v>
      </c>
      <c r="E549" s="262" t="s">
        <v>17</v>
      </c>
      <c r="F549" s="262" t="s">
        <v>17</v>
      </c>
      <c r="G549" s="262" t="s">
        <v>17</v>
      </c>
      <c r="H549" s="262" t="s">
        <v>17</v>
      </c>
      <c r="I549" s="262" t="s">
        <v>17</v>
      </c>
      <c r="J549" s="262" t="s">
        <v>17</v>
      </c>
      <c r="K549" s="262" t="s">
        <v>1062</v>
      </c>
      <c r="L549" s="263">
        <v>44139</v>
      </c>
      <c r="M549" s="262" t="s">
        <v>20</v>
      </c>
    </row>
    <row r="550" spans="1:13" x14ac:dyDescent="0.25">
      <c r="A550" s="260" t="s">
        <v>1059</v>
      </c>
      <c r="B550" s="260" t="s">
        <v>1060</v>
      </c>
      <c r="C550" s="260" t="s">
        <v>1061</v>
      </c>
      <c r="D550" s="260" t="s">
        <v>21</v>
      </c>
      <c r="E550" s="260" t="s">
        <v>17</v>
      </c>
      <c r="F550" s="260" t="s">
        <v>17</v>
      </c>
      <c r="G550" s="260" t="s">
        <v>17</v>
      </c>
      <c r="H550" s="260" t="s">
        <v>17</v>
      </c>
      <c r="I550" s="260" t="s">
        <v>17</v>
      </c>
      <c r="J550" s="260" t="s">
        <v>17</v>
      </c>
      <c r="K550" s="260" t="s">
        <v>1063</v>
      </c>
      <c r="L550" s="261">
        <v>44139</v>
      </c>
      <c r="M550" s="260" t="s">
        <v>20</v>
      </c>
    </row>
    <row r="551" spans="1:13" x14ac:dyDescent="0.25">
      <c r="A551" s="262" t="s">
        <v>1059</v>
      </c>
      <c r="B551" s="262" t="s">
        <v>1060</v>
      </c>
      <c r="C551" s="262" t="s">
        <v>1061</v>
      </c>
      <c r="D551" s="262" t="s">
        <v>24</v>
      </c>
      <c r="E551" s="262" t="s">
        <v>17</v>
      </c>
      <c r="F551" s="262" t="s">
        <v>17</v>
      </c>
      <c r="G551" s="262" t="s">
        <v>17</v>
      </c>
      <c r="H551" s="262" t="s">
        <v>17</v>
      </c>
      <c r="I551" s="262" t="s">
        <v>17</v>
      </c>
      <c r="J551" s="262" t="s">
        <v>17</v>
      </c>
      <c r="K551" s="262" t="s">
        <v>1064</v>
      </c>
      <c r="L551" s="263">
        <v>44139</v>
      </c>
      <c r="M551" s="262" t="s">
        <v>20</v>
      </c>
    </row>
    <row r="552" spans="1:13" x14ac:dyDescent="0.25">
      <c r="A552" s="260" t="s">
        <v>1059</v>
      </c>
      <c r="B552" s="260" t="s">
        <v>1060</v>
      </c>
      <c r="C552" s="260" t="s">
        <v>1061</v>
      </c>
      <c r="D552" s="260" t="s">
        <v>38</v>
      </c>
      <c r="E552" s="260" t="s">
        <v>17</v>
      </c>
      <c r="F552" s="260" t="s">
        <v>17</v>
      </c>
      <c r="G552" s="260" t="s">
        <v>17</v>
      </c>
      <c r="H552" s="260" t="s">
        <v>17</v>
      </c>
      <c r="I552" s="260" t="s">
        <v>17</v>
      </c>
      <c r="J552" s="260" t="s">
        <v>17</v>
      </c>
      <c r="K552" s="260" t="s">
        <v>1065</v>
      </c>
      <c r="L552" s="261">
        <v>44139</v>
      </c>
      <c r="M552" s="260" t="s">
        <v>20</v>
      </c>
    </row>
    <row r="553" spans="1:13" x14ac:dyDescent="0.25">
      <c r="A553" s="262" t="s">
        <v>1059</v>
      </c>
      <c r="B553" s="262" t="s">
        <v>1060</v>
      </c>
      <c r="C553" s="262" t="s">
        <v>1061</v>
      </c>
      <c r="D553" s="262" t="s">
        <v>26</v>
      </c>
      <c r="E553" s="262" t="s">
        <v>17</v>
      </c>
      <c r="F553" s="262" t="s">
        <v>17</v>
      </c>
      <c r="G553" s="262" t="s">
        <v>17</v>
      </c>
      <c r="H553" s="262" t="s">
        <v>17</v>
      </c>
      <c r="I553" s="262" t="s">
        <v>17</v>
      </c>
      <c r="J553" s="262" t="s">
        <v>17</v>
      </c>
      <c r="K553" s="262" t="s">
        <v>1066</v>
      </c>
      <c r="L553" s="263">
        <v>44139</v>
      </c>
      <c r="M553" s="262" t="s">
        <v>20</v>
      </c>
    </row>
    <row r="554" spans="1:13" x14ac:dyDescent="0.25">
      <c r="A554" s="260" t="s">
        <v>1059</v>
      </c>
      <c r="B554" s="260" t="s">
        <v>1060</v>
      </c>
      <c r="C554" s="260" t="s">
        <v>1061</v>
      </c>
      <c r="D554" s="260" t="s">
        <v>28</v>
      </c>
      <c r="E554" s="260" t="s">
        <v>17</v>
      </c>
      <c r="F554" s="260" t="s">
        <v>17</v>
      </c>
      <c r="G554" s="260" t="s">
        <v>17</v>
      </c>
      <c r="H554" s="260" t="s">
        <v>17</v>
      </c>
      <c r="I554" s="260" t="s">
        <v>17</v>
      </c>
      <c r="J554" s="260" t="s">
        <v>17</v>
      </c>
      <c r="K554" s="260" t="s">
        <v>1067</v>
      </c>
      <c r="L554" s="261">
        <v>44139</v>
      </c>
      <c r="M554" s="260" t="s">
        <v>20</v>
      </c>
    </row>
    <row r="555" spans="1:13" x14ac:dyDescent="0.25">
      <c r="A555" s="262" t="s">
        <v>1068</v>
      </c>
      <c r="B555" s="262" t="s">
        <v>1069</v>
      </c>
      <c r="C555" s="262" t="s">
        <v>1070</v>
      </c>
      <c r="D555" s="262" t="s">
        <v>16</v>
      </c>
      <c r="E555" s="262" t="s">
        <v>17</v>
      </c>
      <c r="F555" s="262" t="s">
        <v>17</v>
      </c>
      <c r="G555" s="262" t="s">
        <v>17</v>
      </c>
      <c r="H555" s="262" t="s">
        <v>17</v>
      </c>
      <c r="I555" s="262" t="s">
        <v>17</v>
      </c>
      <c r="J555" s="262" t="s">
        <v>17</v>
      </c>
      <c r="K555" s="262" t="s">
        <v>1071</v>
      </c>
      <c r="L555" s="263">
        <v>44139</v>
      </c>
      <c r="M555" s="262" t="s">
        <v>20</v>
      </c>
    </row>
    <row r="556" spans="1:13" x14ac:dyDescent="0.25">
      <c r="A556" s="260" t="s">
        <v>1068</v>
      </c>
      <c r="B556" s="260" t="s">
        <v>1069</v>
      </c>
      <c r="C556" s="260" t="s">
        <v>1070</v>
      </c>
      <c r="D556" s="260" t="s">
        <v>21</v>
      </c>
      <c r="E556" s="260" t="s">
        <v>17</v>
      </c>
      <c r="F556" s="260" t="s">
        <v>17</v>
      </c>
      <c r="G556" s="260" t="s">
        <v>17</v>
      </c>
      <c r="H556" s="260" t="s">
        <v>17</v>
      </c>
      <c r="I556" s="260" t="s">
        <v>17</v>
      </c>
      <c r="J556" s="260" t="s">
        <v>17</v>
      </c>
      <c r="K556" s="260" t="s">
        <v>1072</v>
      </c>
      <c r="L556" s="261">
        <v>44139</v>
      </c>
      <c r="M556" s="260" t="s">
        <v>20</v>
      </c>
    </row>
    <row r="557" spans="1:13" x14ac:dyDescent="0.25">
      <c r="A557" s="262" t="s">
        <v>1068</v>
      </c>
      <c r="B557" s="262" t="s">
        <v>1069</v>
      </c>
      <c r="C557" s="262" t="s">
        <v>1070</v>
      </c>
      <c r="D557" s="262" t="s">
        <v>47</v>
      </c>
      <c r="E557" s="262">
        <v>3</v>
      </c>
      <c r="F557" s="262" t="s">
        <v>17</v>
      </c>
      <c r="G557" s="262" t="s">
        <v>17</v>
      </c>
      <c r="H557" s="262" t="s">
        <v>17</v>
      </c>
      <c r="I557" s="262" t="s">
        <v>17</v>
      </c>
      <c r="J557" s="262" t="s">
        <v>1073</v>
      </c>
      <c r="K557" s="262" t="s">
        <v>1074</v>
      </c>
      <c r="L557" s="263">
        <v>44139</v>
      </c>
      <c r="M557" s="262" t="s">
        <v>20</v>
      </c>
    </row>
    <row r="558" spans="1:13" x14ac:dyDescent="0.25">
      <c r="A558" s="260" t="s">
        <v>1068</v>
      </c>
      <c r="B558" s="260" t="s">
        <v>1069</v>
      </c>
      <c r="C558" s="260" t="s">
        <v>1070</v>
      </c>
      <c r="D558" s="260" t="s">
        <v>24</v>
      </c>
      <c r="E558" s="260" t="s">
        <v>17</v>
      </c>
      <c r="F558" s="260" t="s">
        <v>17</v>
      </c>
      <c r="G558" s="260" t="s">
        <v>17</v>
      </c>
      <c r="H558" s="260" t="s">
        <v>17</v>
      </c>
      <c r="I558" s="260" t="s">
        <v>17</v>
      </c>
      <c r="J558" s="260" t="s">
        <v>17</v>
      </c>
      <c r="K558" s="260" t="s">
        <v>1075</v>
      </c>
      <c r="L558" s="261">
        <v>44139</v>
      </c>
      <c r="M558" s="260" t="s">
        <v>20</v>
      </c>
    </row>
    <row r="559" spans="1:13" x14ac:dyDescent="0.25">
      <c r="A559" s="262" t="s">
        <v>1068</v>
      </c>
      <c r="B559" s="262" t="s">
        <v>1069</v>
      </c>
      <c r="C559" s="262" t="s">
        <v>1070</v>
      </c>
      <c r="D559" s="262" t="s">
        <v>38</v>
      </c>
      <c r="E559" s="262" t="s">
        <v>17</v>
      </c>
      <c r="F559" s="262" t="s">
        <v>17</v>
      </c>
      <c r="G559" s="262" t="s">
        <v>17</v>
      </c>
      <c r="H559" s="262" t="s">
        <v>17</v>
      </c>
      <c r="I559" s="262" t="s">
        <v>17</v>
      </c>
      <c r="J559" s="262" t="s">
        <v>17</v>
      </c>
      <c r="K559" s="262" t="s">
        <v>1076</v>
      </c>
      <c r="L559" s="263">
        <v>44139</v>
      </c>
      <c r="M559" s="262" t="s">
        <v>20</v>
      </c>
    </row>
    <row r="560" spans="1:13" x14ac:dyDescent="0.25">
      <c r="A560" s="260" t="s">
        <v>1068</v>
      </c>
      <c r="B560" s="260" t="s">
        <v>1069</v>
      </c>
      <c r="C560" s="260" t="s">
        <v>1070</v>
      </c>
      <c r="D560" s="260" t="s">
        <v>26</v>
      </c>
      <c r="E560" s="260" t="s">
        <v>17</v>
      </c>
      <c r="F560" s="260" t="s">
        <v>17</v>
      </c>
      <c r="G560" s="260" t="s">
        <v>17</v>
      </c>
      <c r="H560" s="260" t="s">
        <v>17</v>
      </c>
      <c r="I560" s="260" t="s">
        <v>17</v>
      </c>
      <c r="J560" s="260" t="s">
        <v>17</v>
      </c>
      <c r="K560" s="260" t="s">
        <v>1077</v>
      </c>
      <c r="L560" s="261">
        <v>44139</v>
      </c>
      <c r="M560" s="260" t="s">
        <v>20</v>
      </c>
    </row>
    <row r="561" spans="1:13" x14ac:dyDescent="0.25">
      <c r="A561" s="262" t="s">
        <v>1068</v>
      </c>
      <c r="B561" s="262" t="s">
        <v>1069</v>
      </c>
      <c r="C561" s="262" t="s">
        <v>1070</v>
      </c>
      <c r="D561" s="262" t="s">
        <v>28</v>
      </c>
      <c r="E561" s="262" t="s">
        <v>17</v>
      </c>
      <c r="F561" s="262" t="s">
        <v>17</v>
      </c>
      <c r="G561" s="262" t="s">
        <v>17</v>
      </c>
      <c r="H561" s="262" t="s">
        <v>17</v>
      </c>
      <c r="I561" s="262" t="s">
        <v>17</v>
      </c>
      <c r="J561" s="262" t="s">
        <v>17</v>
      </c>
      <c r="K561" s="262" t="s">
        <v>1078</v>
      </c>
      <c r="L561" s="263">
        <v>44139</v>
      </c>
      <c r="M561" s="262" t="s">
        <v>20</v>
      </c>
    </row>
    <row r="562" spans="1:13" x14ac:dyDescent="0.25">
      <c r="A562" s="260" t="s">
        <v>1079</v>
      </c>
      <c r="B562" s="260" t="s">
        <v>1080</v>
      </c>
      <c r="C562" s="260" t="s">
        <v>1081</v>
      </c>
      <c r="D562" s="260" t="s">
        <v>16</v>
      </c>
      <c r="E562" s="260" t="s">
        <v>17</v>
      </c>
      <c r="F562" s="260" t="s">
        <v>17</v>
      </c>
      <c r="G562" s="260" t="s">
        <v>17</v>
      </c>
      <c r="H562" s="260" t="s">
        <v>17</v>
      </c>
      <c r="I562" s="260" t="s">
        <v>17</v>
      </c>
      <c r="J562" s="260" t="s">
        <v>17</v>
      </c>
      <c r="K562" s="260" t="s">
        <v>1082</v>
      </c>
      <c r="L562" s="261">
        <v>44139</v>
      </c>
      <c r="M562" s="260" t="s">
        <v>20</v>
      </c>
    </row>
    <row r="563" spans="1:13" x14ac:dyDescent="0.25">
      <c r="A563" s="262" t="s">
        <v>1079</v>
      </c>
      <c r="B563" s="262" t="s">
        <v>1080</v>
      </c>
      <c r="C563" s="262" t="s">
        <v>1081</v>
      </c>
      <c r="D563" s="262" t="s">
        <v>21</v>
      </c>
      <c r="E563" s="262" t="s">
        <v>17</v>
      </c>
      <c r="F563" s="262" t="s">
        <v>17</v>
      </c>
      <c r="G563" s="262" t="s">
        <v>17</v>
      </c>
      <c r="H563" s="262" t="s">
        <v>17</v>
      </c>
      <c r="I563" s="262" t="s">
        <v>17</v>
      </c>
      <c r="J563" s="262" t="s">
        <v>17</v>
      </c>
      <c r="K563" s="262" t="s">
        <v>1083</v>
      </c>
      <c r="L563" s="263">
        <v>44139</v>
      </c>
      <c r="M563" s="262" t="s">
        <v>20</v>
      </c>
    </row>
    <row r="564" spans="1:13" x14ac:dyDescent="0.25">
      <c r="A564" s="260" t="s">
        <v>1079</v>
      </c>
      <c r="B564" s="260" t="s">
        <v>1080</v>
      </c>
      <c r="C564" s="260" t="s">
        <v>1081</v>
      </c>
      <c r="D564" s="260" t="s">
        <v>24</v>
      </c>
      <c r="E564" s="260" t="s">
        <v>17</v>
      </c>
      <c r="F564" s="260" t="s">
        <v>17</v>
      </c>
      <c r="G564" s="260" t="s">
        <v>17</v>
      </c>
      <c r="H564" s="260" t="s">
        <v>17</v>
      </c>
      <c r="I564" s="260" t="s">
        <v>17</v>
      </c>
      <c r="J564" s="260" t="s">
        <v>17</v>
      </c>
      <c r="K564" s="260" t="s">
        <v>1084</v>
      </c>
      <c r="L564" s="261">
        <v>44139</v>
      </c>
      <c r="M564" s="260" t="s">
        <v>20</v>
      </c>
    </row>
    <row r="565" spans="1:13" x14ac:dyDescent="0.25">
      <c r="A565" s="262" t="s">
        <v>1079</v>
      </c>
      <c r="B565" s="262" t="s">
        <v>1080</v>
      </c>
      <c r="C565" s="262" t="s">
        <v>1081</v>
      </c>
      <c r="D565" s="262" t="s">
        <v>38</v>
      </c>
      <c r="E565" s="262" t="s">
        <v>17</v>
      </c>
      <c r="F565" s="262" t="s">
        <v>17</v>
      </c>
      <c r="G565" s="262" t="s">
        <v>17</v>
      </c>
      <c r="H565" s="262" t="s">
        <v>17</v>
      </c>
      <c r="I565" s="262" t="s">
        <v>17</v>
      </c>
      <c r="J565" s="262" t="s">
        <v>17</v>
      </c>
      <c r="K565" s="262" t="s">
        <v>1085</v>
      </c>
      <c r="L565" s="263">
        <v>44139</v>
      </c>
      <c r="M565" s="262" t="s">
        <v>20</v>
      </c>
    </row>
    <row r="566" spans="1:13" x14ac:dyDescent="0.25">
      <c r="A566" s="260" t="s">
        <v>1079</v>
      </c>
      <c r="B566" s="260" t="s">
        <v>1080</v>
      </c>
      <c r="C566" s="260" t="s">
        <v>1081</v>
      </c>
      <c r="D566" s="260" t="s">
        <v>26</v>
      </c>
      <c r="E566" s="260" t="s">
        <v>17</v>
      </c>
      <c r="F566" s="260" t="s">
        <v>17</v>
      </c>
      <c r="G566" s="260" t="s">
        <v>17</v>
      </c>
      <c r="H566" s="260" t="s">
        <v>17</v>
      </c>
      <c r="I566" s="260" t="s">
        <v>17</v>
      </c>
      <c r="J566" s="260" t="s">
        <v>17</v>
      </c>
      <c r="K566" s="260" t="s">
        <v>1086</v>
      </c>
      <c r="L566" s="261">
        <v>44139</v>
      </c>
      <c r="M566" s="260" t="s">
        <v>20</v>
      </c>
    </row>
    <row r="567" spans="1:13" x14ac:dyDescent="0.25">
      <c r="A567" s="262" t="s">
        <v>1079</v>
      </c>
      <c r="B567" s="262" t="s">
        <v>1080</v>
      </c>
      <c r="C567" s="262" t="s">
        <v>1081</v>
      </c>
      <c r="D567" s="262" t="s">
        <v>28</v>
      </c>
      <c r="E567" s="262" t="s">
        <v>17</v>
      </c>
      <c r="F567" s="262" t="s">
        <v>17</v>
      </c>
      <c r="G567" s="262" t="s">
        <v>17</v>
      </c>
      <c r="H567" s="262" t="s">
        <v>17</v>
      </c>
      <c r="I567" s="262" t="s">
        <v>17</v>
      </c>
      <c r="J567" s="262" t="s">
        <v>17</v>
      </c>
      <c r="K567" s="262" t="s">
        <v>1087</v>
      </c>
      <c r="L567" s="263">
        <v>44139</v>
      </c>
      <c r="M567" s="262" t="s">
        <v>20</v>
      </c>
    </row>
    <row r="568" spans="1:13" x14ac:dyDescent="0.25">
      <c r="A568" s="260" t="s">
        <v>1088</v>
      </c>
      <c r="B568" s="260" t="s">
        <v>1089</v>
      </c>
      <c r="C568" s="260" t="s">
        <v>415</v>
      </c>
      <c r="D568" s="260" t="s">
        <v>16</v>
      </c>
      <c r="E568" s="260" t="s">
        <v>17</v>
      </c>
      <c r="F568" s="260" t="s">
        <v>17</v>
      </c>
      <c r="G568" s="260" t="s">
        <v>22</v>
      </c>
      <c r="H568" s="260">
        <v>3</v>
      </c>
      <c r="I568" s="260" t="s">
        <v>17</v>
      </c>
      <c r="J568" s="260" t="s">
        <v>17</v>
      </c>
      <c r="K568" s="260" t="s">
        <v>1090</v>
      </c>
      <c r="L568" s="261">
        <v>44187</v>
      </c>
      <c r="M568" s="260" t="s">
        <v>582</v>
      </c>
    </row>
    <row r="569" spans="1:13" x14ac:dyDescent="0.25">
      <c r="A569" s="262" t="s">
        <v>1088</v>
      </c>
      <c r="B569" s="262" t="s">
        <v>1089</v>
      </c>
      <c r="C569" s="262" t="s">
        <v>415</v>
      </c>
      <c r="D569" s="262" t="s">
        <v>21</v>
      </c>
      <c r="E569" s="262" t="s">
        <v>17</v>
      </c>
      <c r="F569" s="262" t="s">
        <v>17</v>
      </c>
      <c r="G569" s="262" t="s">
        <v>22</v>
      </c>
      <c r="H569" s="262">
        <v>3</v>
      </c>
      <c r="I569" s="262" t="s">
        <v>17</v>
      </c>
      <c r="J569" s="262" t="s">
        <v>17</v>
      </c>
      <c r="K569" s="262" t="s">
        <v>1091</v>
      </c>
      <c r="L569" s="263">
        <v>44187</v>
      </c>
      <c r="M569" s="262" t="s">
        <v>582</v>
      </c>
    </row>
    <row r="570" spans="1:13" x14ac:dyDescent="0.25">
      <c r="A570" s="260" t="s">
        <v>1088</v>
      </c>
      <c r="B570" s="260" t="s">
        <v>1089</v>
      </c>
      <c r="C570" s="260" t="s">
        <v>415</v>
      </c>
      <c r="D570" s="260" t="s">
        <v>24</v>
      </c>
      <c r="E570" s="260" t="s">
        <v>17</v>
      </c>
      <c r="F570" s="260" t="s">
        <v>17</v>
      </c>
      <c r="G570" s="260" t="s">
        <v>22</v>
      </c>
      <c r="H570" s="260">
        <v>3</v>
      </c>
      <c r="I570" s="260" t="s">
        <v>17</v>
      </c>
      <c r="J570" s="260" t="s">
        <v>17</v>
      </c>
      <c r="K570" s="260" t="s">
        <v>1092</v>
      </c>
      <c r="L570" s="261">
        <v>44187</v>
      </c>
      <c r="M570" s="260" t="s">
        <v>582</v>
      </c>
    </row>
    <row r="571" spans="1:13" x14ac:dyDescent="0.25">
      <c r="A571" s="262" t="s">
        <v>1088</v>
      </c>
      <c r="B571" s="262" t="s">
        <v>1089</v>
      </c>
      <c r="C571" s="262" t="s">
        <v>415</v>
      </c>
      <c r="D571" s="262" t="s">
        <v>38</v>
      </c>
      <c r="E571" s="262" t="s">
        <v>17</v>
      </c>
      <c r="F571" s="262" t="s">
        <v>17</v>
      </c>
      <c r="G571" s="262" t="s">
        <v>22</v>
      </c>
      <c r="H571" s="262">
        <v>3</v>
      </c>
      <c r="I571" s="262" t="s">
        <v>17</v>
      </c>
      <c r="J571" s="262" t="s">
        <v>17</v>
      </c>
      <c r="K571" s="262" t="s">
        <v>1093</v>
      </c>
      <c r="L571" s="263">
        <v>44187</v>
      </c>
      <c r="M571" s="262" t="s">
        <v>582</v>
      </c>
    </row>
    <row r="572" spans="1:13" x14ac:dyDescent="0.25">
      <c r="A572" s="260" t="s">
        <v>1088</v>
      </c>
      <c r="B572" s="260" t="s">
        <v>1089</v>
      </c>
      <c r="C572" s="260" t="s">
        <v>415</v>
      </c>
      <c r="D572" s="260" t="s">
        <v>40</v>
      </c>
      <c r="E572" s="260" t="s">
        <v>17</v>
      </c>
      <c r="F572" s="260" t="s">
        <v>17</v>
      </c>
      <c r="G572" s="260" t="s">
        <v>22</v>
      </c>
      <c r="H572" s="260">
        <v>3</v>
      </c>
      <c r="I572" s="260" t="s">
        <v>17</v>
      </c>
      <c r="J572" s="260" t="s">
        <v>17</v>
      </c>
      <c r="K572" s="260" t="s">
        <v>1094</v>
      </c>
      <c r="L572" s="261">
        <v>44187</v>
      </c>
      <c r="M572" s="260" t="s">
        <v>582</v>
      </c>
    </row>
    <row r="573" spans="1:13" x14ac:dyDescent="0.25">
      <c r="A573" s="262" t="s">
        <v>1088</v>
      </c>
      <c r="B573" s="262" t="s">
        <v>1089</v>
      </c>
      <c r="C573" s="262" t="s">
        <v>415</v>
      </c>
      <c r="D573" s="262" t="s">
        <v>26</v>
      </c>
      <c r="E573" s="262" t="s">
        <v>17</v>
      </c>
      <c r="F573" s="262" t="s">
        <v>17</v>
      </c>
      <c r="G573" s="262" t="s">
        <v>22</v>
      </c>
      <c r="H573" s="262">
        <v>3</v>
      </c>
      <c r="I573" s="262" t="s">
        <v>17</v>
      </c>
      <c r="J573" s="262" t="s">
        <v>17</v>
      </c>
      <c r="K573" s="262" t="s">
        <v>1095</v>
      </c>
      <c r="L573" s="263">
        <v>44187</v>
      </c>
      <c r="M573" s="262" t="s">
        <v>582</v>
      </c>
    </row>
    <row r="574" spans="1:13" x14ac:dyDescent="0.25">
      <c r="A574" s="260" t="s">
        <v>1088</v>
      </c>
      <c r="B574" s="260" t="s">
        <v>1089</v>
      </c>
      <c r="C574" s="260" t="s">
        <v>415</v>
      </c>
      <c r="D574" s="260" t="s">
        <v>28</v>
      </c>
      <c r="E574" s="260" t="s">
        <v>17</v>
      </c>
      <c r="F574" s="260" t="s">
        <v>17</v>
      </c>
      <c r="G574" s="260" t="s">
        <v>22</v>
      </c>
      <c r="H574" s="260">
        <v>3</v>
      </c>
      <c r="I574" s="260" t="s">
        <v>17</v>
      </c>
      <c r="J574" s="260" t="s">
        <v>17</v>
      </c>
      <c r="K574" s="260" t="s">
        <v>1096</v>
      </c>
      <c r="L574" s="261">
        <v>44187</v>
      </c>
      <c r="M574" s="260" t="s">
        <v>582</v>
      </c>
    </row>
    <row r="575" spans="1:13" x14ac:dyDescent="0.25">
      <c r="A575" s="262" t="s">
        <v>1097</v>
      </c>
      <c r="B575" s="262" t="s">
        <v>1098</v>
      </c>
      <c r="C575" s="262" t="s">
        <v>1099</v>
      </c>
      <c r="D575" s="262" t="s">
        <v>40</v>
      </c>
      <c r="E575" s="262" t="s">
        <v>17</v>
      </c>
      <c r="F575" s="262" t="s">
        <v>17</v>
      </c>
      <c r="G575" s="262" t="s">
        <v>17</v>
      </c>
      <c r="H575" s="262" t="s">
        <v>17</v>
      </c>
      <c r="I575" s="262" t="s">
        <v>17</v>
      </c>
      <c r="J575" s="262" t="s">
        <v>17</v>
      </c>
      <c r="K575" s="262" t="s">
        <v>1100</v>
      </c>
      <c r="L575" s="263">
        <v>44203</v>
      </c>
      <c r="M575" s="262" t="s">
        <v>20</v>
      </c>
    </row>
    <row r="576" spans="1:13" x14ac:dyDescent="0.25">
      <c r="A576" s="260" t="s">
        <v>1097</v>
      </c>
      <c r="B576" s="260" t="s">
        <v>1098</v>
      </c>
      <c r="C576" s="260" t="s">
        <v>1099</v>
      </c>
      <c r="D576" s="260" t="s">
        <v>38</v>
      </c>
      <c r="E576" s="260" t="s">
        <v>17</v>
      </c>
      <c r="F576" s="260" t="s">
        <v>17</v>
      </c>
      <c r="G576" s="260" t="s">
        <v>17</v>
      </c>
      <c r="H576" s="260" t="s">
        <v>17</v>
      </c>
      <c r="I576" s="260" t="s">
        <v>17</v>
      </c>
      <c r="J576" s="260" t="s">
        <v>17</v>
      </c>
      <c r="K576" s="260" t="s">
        <v>1101</v>
      </c>
      <c r="L576" s="261">
        <v>44203</v>
      </c>
      <c r="M576" s="260" t="s">
        <v>20</v>
      </c>
    </row>
    <row r="577" spans="1:13" x14ac:dyDescent="0.25">
      <c r="A577" s="262" t="s">
        <v>1097</v>
      </c>
      <c r="B577" s="262" t="s">
        <v>1098</v>
      </c>
      <c r="C577" s="262" t="s">
        <v>1099</v>
      </c>
      <c r="D577" s="262" t="s">
        <v>16</v>
      </c>
      <c r="E577" s="262" t="s">
        <v>17</v>
      </c>
      <c r="F577" s="262" t="s">
        <v>17</v>
      </c>
      <c r="G577" s="262" t="s">
        <v>17</v>
      </c>
      <c r="H577" s="262" t="s">
        <v>17</v>
      </c>
      <c r="I577" s="262" t="s">
        <v>17</v>
      </c>
      <c r="J577" s="262" t="s">
        <v>17</v>
      </c>
      <c r="K577" s="262" t="s">
        <v>1102</v>
      </c>
      <c r="L577" s="263">
        <v>44203</v>
      </c>
      <c r="M577" s="262" t="s">
        <v>20</v>
      </c>
    </row>
    <row r="578" spans="1:13" x14ac:dyDescent="0.25">
      <c r="A578" s="260" t="s">
        <v>1097</v>
      </c>
      <c r="B578" s="260" t="s">
        <v>1098</v>
      </c>
      <c r="C578" s="260" t="s">
        <v>1099</v>
      </c>
      <c r="D578" s="260" t="s">
        <v>21</v>
      </c>
      <c r="E578" s="260" t="s">
        <v>17</v>
      </c>
      <c r="F578" s="260" t="s">
        <v>17</v>
      </c>
      <c r="G578" s="260" t="s">
        <v>17</v>
      </c>
      <c r="H578" s="260" t="s">
        <v>17</v>
      </c>
      <c r="I578" s="260" t="s">
        <v>17</v>
      </c>
      <c r="J578" s="260" t="s">
        <v>17</v>
      </c>
      <c r="K578" s="260" t="s">
        <v>1103</v>
      </c>
      <c r="L578" s="261">
        <v>44203</v>
      </c>
      <c r="M578" s="260" t="s">
        <v>20</v>
      </c>
    </row>
    <row r="579" spans="1:13" x14ac:dyDescent="0.25">
      <c r="A579" s="262" t="s">
        <v>1097</v>
      </c>
      <c r="B579" s="262" t="s">
        <v>1098</v>
      </c>
      <c r="C579" s="262" t="s">
        <v>1099</v>
      </c>
      <c r="D579" s="262" t="s">
        <v>24</v>
      </c>
      <c r="E579" s="262" t="s">
        <v>17</v>
      </c>
      <c r="F579" s="262" t="s">
        <v>17</v>
      </c>
      <c r="G579" s="262" t="s">
        <v>17</v>
      </c>
      <c r="H579" s="262" t="s">
        <v>17</v>
      </c>
      <c r="I579" s="262" t="s">
        <v>17</v>
      </c>
      <c r="J579" s="262" t="s">
        <v>17</v>
      </c>
      <c r="K579" s="262" t="s">
        <v>1104</v>
      </c>
      <c r="L579" s="263">
        <v>44203</v>
      </c>
      <c r="M579" s="262" t="s">
        <v>20</v>
      </c>
    </row>
    <row r="580" spans="1:13" x14ac:dyDescent="0.25">
      <c r="A580" s="260" t="s">
        <v>1097</v>
      </c>
      <c r="B580" s="260" t="s">
        <v>1098</v>
      </c>
      <c r="C580" s="260" t="s">
        <v>1099</v>
      </c>
      <c r="D580" s="260" t="s">
        <v>26</v>
      </c>
      <c r="E580" s="260" t="s">
        <v>17</v>
      </c>
      <c r="F580" s="260" t="s">
        <v>17</v>
      </c>
      <c r="G580" s="260" t="s">
        <v>17</v>
      </c>
      <c r="H580" s="260" t="s">
        <v>17</v>
      </c>
      <c r="I580" s="260" t="s">
        <v>17</v>
      </c>
      <c r="J580" s="260" t="s">
        <v>17</v>
      </c>
      <c r="K580" s="260" t="s">
        <v>1105</v>
      </c>
      <c r="L580" s="261">
        <v>44203</v>
      </c>
      <c r="M580" s="260" t="s">
        <v>20</v>
      </c>
    </row>
    <row r="581" spans="1:13" x14ac:dyDescent="0.25">
      <c r="A581" s="262" t="s">
        <v>1097</v>
      </c>
      <c r="B581" s="262" t="s">
        <v>1098</v>
      </c>
      <c r="C581" s="262" t="s">
        <v>1099</v>
      </c>
      <c r="D581" s="262" t="s">
        <v>28</v>
      </c>
      <c r="E581" s="262" t="s">
        <v>17</v>
      </c>
      <c r="F581" s="262" t="s">
        <v>17</v>
      </c>
      <c r="G581" s="262" t="s">
        <v>17</v>
      </c>
      <c r="H581" s="262" t="s">
        <v>17</v>
      </c>
      <c r="I581" s="262" t="s">
        <v>17</v>
      </c>
      <c r="J581" s="262" t="s">
        <v>17</v>
      </c>
      <c r="K581" s="262" t="s">
        <v>1106</v>
      </c>
      <c r="L581" s="263">
        <v>44203</v>
      </c>
      <c r="M581" s="262" t="s">
        <v>20</v>
      </c>
    </row>
    <row r="582" spans="1:13" x14ac:dyDescent="0.25">
      <c r="A582" s="260" t="s">
        <v>63</v>
      </c>
      <c r="B582" s="260" t="s">
        <v>64</v>
      </c>
      <c r="C582" s="260" t="s">
        <v>65</v>
      </c>
      <c r="D582" s="260" t="s">
        <v>47</v>
      </c>
      <c r="E582" s="260">
        <v>5</v>
      </c>
      <c r="F582" s="260" t="s">
        <v>1107</v>
      </c>
      <c r="G582" s="260" t="s">
        <v>33</v>
      </c>
      <c r="H582" s="260">
        <v>2</v>
      </c>
      <c r="I582" s="260" t="s">
        <v>1108</v>
      </c>
      <c r="J582" s="260" t="s">
        <v>1109</v>
      </c>
      <c r="K582" s="260" t="s">
        <v>1110</v>
      </c>
      <c r="L582" s="261">
        <v>44223</v>
      </c>
      <c r="M582" s="260" t="s">
        <v>20</v>
      </c>
    </row>
    <row r="583" spans="1:13" x14ac:dyDescent="0.25">
      <c r="A583" s="262" t="s">
        <v>578</v>
      </c>
      <c r="B583" s="262" t="s">
        <v>579</v>
      </c>
      <c r="C583" s="262" t="s">
        <v>580</v>
      </c>
      <c r="D583" s="262" t="s">
        <v>1042</v>
      </c>
      <c r="E583" s="262">
        <v>222236</v>
      </c>
      <c r="F583" s="262" t="s">
        <v>1111</v>
      </c>
      <c r="G583" s="262" t="s">
        <v>33</v>
      </c>
      <c r="H583" s="262">
        <v>2</v>
      </c>
      <c r="I583" s="262" t="s">
        <v>1112</v>
      </c>
      <c r="J583" s="262" t="s">
        <v>1113</v>
      </c>
      <c r="K583" s="262" t="s">
        <v>1114</v>
      </c>
      <c r="L583" s="263">
        <v>44223</v>
      </c>
      <c r="M583" s="262" t="s">
        <v>20</v>
      </c>
    </row>
    <row r="584" spans="1:13" x14ac:dyDescent="0.25">
      <c r="A584" s="260" t="s">
        <v>578</v>
      </c>
      <c r="B584" s="260" t="s">
        <v>579</v>
      </c>
      <c r="C584" s="260" t="s">
        <v>580</v>
      </c>
      <c r="D584" s="260" t="s">
        <v>1050</v>
      </c>
      <c r="E584" s="260" t="s">
        <v>17</v>
      </c>
      <c r="F584" s="260" t="s">
        <v>17</v>
      </c>
      <c r="G584" s="260" t="s">
        <v>17</v>
      </c>
      <c r="H584" s="260" t="s">
        <v>17</v>
      </c>
      <c r="I584" s="260" t="s">
        <v>17</v>
      </c>
      <c r="J584" s="260" t="s">
        <v>1115</v>
      </c>
      <c r="K584" s="260" t="s">
        <v>1116</v>
      </c>
      <c r="L584" s="261">
        <v>44223</v>
      </c>
      <c r="M584" s="260" t="s">
        <v>20</v>
      </c>
    </row>
    <row r="585" spans="1:13" x14ac:dyDescent="0.25">
      <c r="A585" s="262" t="s">
        <v>578</v>
      </c>
      <c r="B585" s="262" t="s">
        <v>579</v>
      </c>
      <c r="C585" s="262" t="s">
        <v>580</v>
      </c>
      <c r="D585" s="262" t="s">
        <v>623</v>
      </c>
      <c r="E585" s="262" t="s">
        <v>17</v>
      </c>
      <c r="F585" s="262" t="s">
        <v>17</v>
      </c>
      <c r="G585" s="262" t="s">
        <v>17</v>
      </c>
      <c r="H585" s="262" t="s">
        <v>17</v>
      </c>
      <c r="I585" s="262" t="s">
        <v>17</v>
      </c>
      <c r="J585" s="262" t="s">
        <v>1117</v>
      </c>
      <c r="K585" s="262" t="s">
        <v>1118</v>
      </c>
      <c r="L585" s="263">
        <v>44223</v>
      </c>
      <c r="M585" s="262" t="s">
        <v>20</v>
      </c>
    </row>
    <row r="586" spans="1:13" x14ac:dyDescent="0.25">
      <c r="A586" s="260" t="s">
        <v>578</v>
      </c>
      <c r="B586" s="260" t="s">
        <v>579</v>
      </c>
      <c r="C586" s="260" t="s">
        <v>580</v>
      </c>
      <c r="D586" s="260" t="s">
        <v>605</v>
      </c>
      <c r="E586" s="260" t="s">
        <v>17</v>
      </c>
      <c r="F586" s="260" t="s">
        <v>17</v>
      </c>
      <c r="G586" s="260" t="s">
        <v>17</v>
      </c>
      <c r="H586" s="260" t="s">
        <v>17</v>
      </c>
      <c r="I586" s="260" t="s">
        <v>17</v>
      </c>
      <c r="J586" s="260" t="s">
        <v>1117</v>
      </c>
      <c r="K586" s="260" t="s">
        <v>1119</v>
      </c>
      <c r="L586" s="261">
        <v>44223</v>
      </c>
      <c r="M586" s="260" t="s">
        <v>20</v>
      </c>
    </row>
    <row r="587" spans="1:13" x14ac:dyDescent="0.25">
      <c r="A587" s="262" t="s">
        <v>578</v>
      </c>
      <c r="B587" s="262" t="s">
        <v>579</v>
      </c>
      <c r="C587" s="262" t="s">
        <v>580</v>
      </c>
      <c r="D587" s="262" t="s">
        <v>630</v>
      </c>
      <c r="E587" s="262" t="s">
        <v>17</v>
      </c>
      <c r="F587" s="262" t="s">
        <v>17</v>
      </c>
      <c r="G587" s="262" t="s">
        <v>17</v>
      </c>
      <c r="H587" s="262" t="s">
        <v>17</v>
      </c>
      <c r="I587" s="262" t="s">
        <v>17</v>
      </c>
      <c r="J587" s="262" t="s">
        <v>1117</v>
      </c>
      <c r="K587" s="262" t="s">
        <v>1120</v>
      </c>
      <c r="L587" s="263">
        <v>44223</v>
      </c>
      <c r="M587" s="262" t="s">
        <v>20</v>
      </c>
    </row>
    <row r="588" spans="1:13" x14ac:dyDescent="0.25">
      <c r="A588" s="260" t="s">
        <v>578</v>
      </c>
      <c r="B588" s="260" t="s">
        <v>579</v>
      </c>
      <c r="C588" s="260" t="s">
        <v>580</v>
      </c>
      <c r="D588" s="260" t="s">
        <v>628</v>
      </c>
      <c r="E588" s="260" t="s">
        <v>17</v>
      </c>
      <c r="F588" s="260" t="s">
        <v>1121</v>
      </c>
      <c r="G588" s="260" t="s">
        <v>17</v>
      </c>
      <c r="H588" s="260" t="s">
        <v>17</v>
      </c>
      <c r="I588" s="260" t="s">
        <v>17</v>
      </c>
      <c r="J588" s="260" t="s">
        <v>1117</v>
      </c>
      <c r="K588" s="260" t="s">
        <v>1122</v>
      </c>
      <c r="L588" s="261">
        <v>44223</v>
      </c>
      <c r="M588" s="260" t="s">
        <v>20</v>
      </c>
    </row>
    <row r="589" spans="1:13" x14ac:dyDescent="0.25">
      <c r="A589" s="262" t="s">
        <v>578</v>
      </c>
      <c r="B589" s="262" t="s">
        <v>579</v>
      </c>
      <c r="C589" s="262" t="s">
        <v>580</v>
      </c>
      <c r="D589" s="262" t="s">
        <v>619</v>
      </c>
      <c r="E589" s="262" t="s">
        <v>17</v>
      </c>
      <c r="F589" s="262" t="s">
        <v>17</v>
      </c>
      <c r="G589" s="262" t="s">
        <v>17</v>
      </c>
      <c r="H589" s="262" t="s">
        <v>17</v>
      </c>
      <c r="I589" s="262" t="s">
        <v>17</v>
      </c>
      <c r="J589" s="262" t="s">
        <v>1117</v>
      </c>
      <c r="K589" s="262" t="s">
        <v>1123</v>
      </c>
      <c r="L589" s="263">
        <v>44223</v>
      </c>
      <c r="M589" s="262" t="s">
        <v>20</v>
      </c>
    </row>
    <row r="590" spans="1:13" x14ac:dyDescent="0.25">
      <c r="A590" s="260" t="s">
        <v>1124</v>
      </c>
      <c r="B590" s="260" t="s">
        <v>1125</v>
      </c>
      <c r="C590" s="260" t="s">
        <v>748</v>
      </c>
      <c r="D590" s="260" t="s">
        <v>26</v>
      </c>
      <c r="E590" s="260" t="s">
        <v>17</v>
      </c>
      <c r="F590" s="260" t="s">
        <v>1121</v>
      </c>
      <c r="G590" s="260" t="s">
        <v>17</v>
      </c>
      <c r="H590" s="260" t="s">
        <v>17</v>
      </c>
      <c r="I590" s="260" t="s">
        <v>17</v>
      </c>
      <c r="J590" s="260" t="s">
        <v>17</v>
      </c>
      <c r="K590" s="260" t="s">
        <v>1126</v>
      </c>
      <c r="L590" s="261">
        <v>44227</v>
      </c>
      <c r="M590" s="260" t="s">
        <v>20</v>
      </c>
    </row>
    <row r="591" spans="1:13" x14ac:dyDescent="0.25">
      <c r="A591" s="262" t="s">
        <v>1124</v>
      </c>
      <c r="B591" s="262" t="s">
        <v>1125</v>
      </c>
      <c r="C591" s="262" t="s">
        <v>748</v>
      </c>
      <c r="D591" s="262" t="s">
        <v>28</v>
      </c>
      <c r="E591" s="262" t="s">
        <v>17</v>
      </c>
      <c r="F591" s="262" t="s">
        <v>1121</v>
      </c>
      <c r="G591" s="262" t="s">
        <v>17</v>
      </c>
      <c r="H591" s="262" t="s">
        <v>17</v>
      </c>
      <c r="I591" s="262" t="s">
        <v>17</v>
      </c>
      <c r="J591" s="262" t="s">
        <v>17</v>
      </c>
      <c r="K591" s="262" t="s">
        <v>1127</v>
      </c>
      <c r="L591" s="263">
        <v>44227</v>
      </c>
      <c r="M591" s="262" t="s">
        <v>20</v>
      </c>
    </row>
    <row r="592" spans="1:13" x14ac:dyDescent="0.25">
      <c r="A592" s="260" t="s">
        <v>889</v>
      </c>
      <c r="B592" s="260" t="s">
        <v>890</v>
      </c>
      <c r="C592" s="260" t="s">
        <v>891</v>
      </c>
      <c r="D592" s="260" t="s">
        <v>1042</v>
      </c>
      <c r="E592" s="260">
        <v>239561</v>
      </c>
      <c r="F592" s="260" t="s">
        <v>1128</v>
      </c>
      <c r="G592" s="260" t="s">
        <v>22</v>
      </c>
      <c r="H592" s="260">
        <v>3</v>
      </c>
      <c r="I592" s="260" t="s">
        <v>1129</v>
      </c>
      <c r="J592" s="260" t="s">
        <v>1130</v>
      </c>
      <c r="K592" s="260" t="s">
        <v>1131</v>
      </c>
      <c r="L592" s="261">
        <v>44270</v>
      </c>
      <c r="M592" s="260" t="s">
        <v>20</v>
      </c>
    </row>
    <row r="593" spans="1:13" x14ac:dyDescent="0.25">
      <c r="A593" s="262" t="s">
        <v>889</v>
      </c>
      <c r="B593" s="262" t="s">
        <v>890</v>
      </c>
      <c r="C593" s="262" t="s">
        <v>891</v>
      </c>
      <c r="D593" s="262" t="s">
        <v>1132</v>
      </c>
      <c r="E593" s="262">
        <v>24822988</v>
      </c>
      <c r="F593" s="262" t="s">
        <v>1128</v>
      </c>
      <c r="G593" s="262" t="s">
        <v>22</v>
      </c>
      <c r="H593" s="262">
        <v>3</v>
      </c>
      <c r="I593" s="262" t="s">
        <v>1129</v>
      </c>
      <c r="J593" s="262" t="s">
        <v>1133</v>
      </c>
      <c r="K593" s="262" t="s">
        <v>1134</v>
      </c>
      <c r="L593" s="263">
        <v>44270</v>
      </c>
      <c r="M593" s="262" t="s">
        <v>20</v>
      </c>
    </row>
    <row r="594" spans="1:13" x14ac:dyDescent="0.25">
      <c r="A594" s="260" t="s">
        <v>889</v>
      </c>
      <c r="B594" s="260" t="s">
        <v>890</v>
      </c>
      <c r="C594" s="260" t="s">
        <v>891</v>
      </c>
      <c r="D594" s="260" t="s">
        <v>47</v>
      </c>
      <c r="E594" s="260">
        <v>2</v>
      </c>
      <c r="F594" s="260" t="s">
        <v>1135</v>
      </c>
      <c r="G594" s="260" t="s">
        <v>22</v>
      </c>
      <c r="H594" s="260">
        <v>3</v>
      </c>
      <c r="I594" s="260" t="s">
        <v>1136</v>
      </c>
      <c r="J594" s="260" t="s">
        <v>1137</v>
      </c>
      <c r="K594" s="260" t="s">
        <v>1138</v>
      </c>
      <c r="L594" s="261">
        <v>44270</v>
      </c>
      <c r="M594" s="260" t="s">
        <v>20</v>
      </c>
    </row>
    <row r="595" spans="1:13" x14ac:dyDescent="0.25">
      <c r="A595" s="262" t="s">
        <v>42</v>
      </c>
      <c r="B595" s="262" t="s">
        <v>43</v>
      </c>
      <c r="C595" s="262" t="s">
        <v>44</v>
      </c>
      <c r="D595" s="262" t="s">
        <v>1042</v>
      </c>
      <c r="E595" s="262">
        <v>120410</v>
      </c>
      <c r="F595" s="262" t="s">
        <v>1139</v>
      </c>
      <c r="G595" s="262" t="s">
        <v>33</v>
      </c>
      <c r="H595" s="262">
        <v>2</v>
      </c>
      <c r="I595" s="262" t="s">
        <v>1140</v>
      </c>
      <c r="J595" s="262" t="s">
        <v>1141</v>
      </c>
      <c r="K595" s="262" t="s">
        <v>1142</v>
      </c>
      <c r="L595" s="263">
        <v>44278</v>
      </c>
      <c r="M595" s="262" t="s">
        <v>20</v>
      </c>
    </row>
    <row r="596" spans="1:13" x14ac:dyDescent="0.25">
      <c r="A596" s="260" t="s">
        <v>1143</v>
      </c>
      <c r="B596" s="260" t="s">
        <v>1144</v>
      </c>
      <c r="C596" s="260" t="s">
        <v>1145</v>
      </c>
      <c r="D596" s="260" t="s">
        <v>47</v>
      </c>
      <c r="E596" s="260">
        <v>3</v>
      </c>
      <c r="F596" s="260" t="s">
        <v>1146</v>
      </c>
      <c r="G596" s="260" t="s">
        <v>33</v>
      </c>
      <c r="H596" s="260">
        <v>2</v>
      </c>
      <c r="I596" s="260" t="s">
        <v>1147</v>
      </c>
      <c r="J596" s="260" t="s">
        <v>1148</v>
      </c>
      <c r="K596" s="260" t="s">
        <v>1149</v>
      </c>
      <c r="L596" s="261">
        <v>44284</v>
      </c>
      <c r="M596" s="260" t="s">
        <v>20</v>
      </c>
    </row>
    <row r="597" spans="1:13" x14ac:dyDescent="0.25">
      <c r="A597" s="262" t="s">
        <v>1150</v>
      </c>
      <c r="B597" s="262" t="s">
        <v>1151</v>
      </c>
      <c r="C597" s="262" t="s">
        <v>410</v>
      </c>
      <c r="D597" s="262" t="s">
        <v>40</v>
      </c>
      <c r="E597" s="262">
        <v>0</v>
      </c>
      <c r="F597" s="262" t="s">
        <v>17</v>
      </c>
      <c r="G597" s="262" t="s">
        <v>17</v>
      </c>
      <c r="H597" s="262" t="s">
        <v>17</v>
      </c>
      <c r="I597" s="262" t="s">
        <v>17</v>
      </c>
      <c r="J597" s="262" t="s">
        <v>17</v>
      </c>
      <c r="K597" s="262" t="s">
        <v>1152</v>
      </c>
      <c r="L597" s="263">
        <v>44316</v>
      </c>
      <c r="M597" s="262" t="s">
        <v>20</v>
      </c>
    </row>
    <row r="598" spans="1:13" x14ac:dyDescent="0.25">
      <c r="A598" s="260" t="s">
        <v>1150</v>
      </c>
      <c r="B598" s="260" t="s">
        <v>1151</v>
      </c>
      <c r="C598" s="260" t="s">
        <v>410</v>
      </c>
      <c r="D598" s="260" t="s">
        <v>38</v>
      </c>
      <c r="E598" s="260">
        <v>0</v>
      </c>
      <c r="F598" s="260" t="s">
        <v>17</v>
      </c>
      <c r="G598" s="260" t="s">
        <v>17</v>
      </c>
      <c r="H598" s="260" t="s">
        <v>17</v>
      </c>
      <c r="I598" s="260" t="s">
        <v>17</v>
      </c>
      <c r="J598" s="260" t="s">
        <v>17</v>
      </c>
      <c r="K598" s="260" t="s">
        <v>1153</v>
      </c>
      <c r="L598" s="261">
        <v>44316</v>
      </c>
      <c r="M598" s="260" t="s">
        <v>20</v>
      </c>
    </row>
    <row r="599" spans="1:13" x14ac:dyDescent="0.25">
      <c r="A599" s="262" t="s">
        <v>1150</v>
      </c>
      <c r="B599" s="262" t="s">
        <v>1151</v>
      </c>
      <c r="C599" s="262" t="s">
        <v>410</v>
      </c>
      <c r="D599" s="262" t="s">
        <v>16</v>
      </c>
      <c r="E599" s="262">
        <v>55</v>
      </c>
      <c r="F599" s="262" t="s">
        <v>1154</v>
      </c>
      <c r="G599" s="262" t="s">
        <v>22</v>
      </c>
      <c r="H599" s="262">
        <v>3</v>
      </c>
      <c r="I599" s="262" t="s">
        <v>1155</v>
      </c>
      <c r="J599" s="262" t="s">
        <v>1156</v>
      </c>
      <c r="K599" s="262" t="s">
        <v>1157</v>
      </c>
      <c r="L599" s="263">
        <v>44316</v>
      </c>
      <c r="M599" s="262" t="s">
        <v>20</v>
      </c>
    </row>
    <row r="600" spans="1:13" x14ac:dyDescent="0.25">
      <c r="A600" s="260" t="s">
        <v>1150</v>
      </c>
      <c r="B600" s="260" t="s">
        <v>1151</v>
      </c>
      <c r="C600" s="260" t="s">
        <v>410</v>
      </c>
      <c r="D600" s="260" t="s">
        <v>21</v>
      </c>
      <c r="E600" s="260">
        <v>0</v>
      </c>
      <c r="F600" s="260" t="s">
        <v>17</v>
      </c>
      <c r="G600" s="260" t="s">
        <v>17</v>
      </c>
      <c r="H600" s="260" t="s">
        <v>17</v>
      </c>
      <c r="I600" s="260" t="s">
        <v>17</v>
      </c>
      <c r="J600" s="260" t="s">
        <v>17</v>
      </c>
      <c r="K600" s="260" t="s">
        <v>1158</v>
      </c>
      <c r="L600" s="261">
        <v>44316</v>
      </c>
      <c r="M600" s="260" t="s">
        <v>20</v>
      </c>
    </row>
    <row r="601" spans="1:13" x14ac:dyDescent="0.25">
      <c r="A601" s="262" t="s">
        <v>1150</v>
      </c>
      <c r="B601" s="262" t="s">
        <v>1151</v>
      </c>
      <c r="C601" s="262" t="s">
        <v>410</v>
      </c>
      <c r="D601" s="262" t="s">
        <v>1159</v>
      </c>
      <c r="E601" s="262">
        <v>0</v>
      </c>
      <c r="F601" s="262" t="s">
        <v>17</v>
      </c>
      <c r="G601" s="262" t="s">
        <v>17</v>
      </c>
      <c r="H601" s="262" t="s">
        <v>17</v>
      </c>
      <c r="I601" s="262" t="s">
        <v>17</v>
      </c>
      <c r="J601" s="262" t="s">
        <v>17</v>
      </c>
      <c r="K601" s="262" t="s">
        <v>1160</v>
      </c>
      <c r="L601" s="263">
        <v>44316</v>
      </c>
      <c r="M601" s="262" t="s">
        <v>20</v>
      </c>
    </row>
    <row r="602" spans="1:13" x14ac:dyDescent="0.25">
      <c r="A602" s="260" t="s">
        <v>1150</v>
      </c>
      <c r="B602" s="260" t="s">
        <v>1151</v>
      </c>
      <c r="C602" s="260" t="s">
        <v>410</v>
      </c>
      <c r="D602" s="260" t="s">
        <v>24</v>
      </c>
      <c r="E602" s="260">
        <v>0</v>
      </c>
      <c r="F602" s="260" t="s">
        <v>17</v>
      </c>
      <c r="G602" s="260" t="s">
        <v>17</v>
      </c>
      <c r="H602" s="260" t="s">
        <v>17</v>
      </c>
      <c r="I602" s="260" t="s">
        <v>17</v>
      </c>
      <c r="J602" s="260" t="s">
        <v>17</v>
      </c>
      <c r="K602" s="260" t="s">
        <v>1161</v>
      </c>
      <c r="L602" s="261">
        <v>44316</v>
      </c>
      <c r="M602" s="260" t="s">
        <v>20</v>
      </c>
    </row>
    <row r="603" spans="1:13" x14ac:dyDescent="0.25">
      <c r="A603" s="262" t="s">
        <v>1150</v>
      </c>
      <c r="B603" s="262" t="s">
        <v>1151</v>
      </c>
      <c r="C603" s="262" t="s">
        <v>410</v>
      </c>
      <c r="D603" s="262" t="s">
        <v>47</v>
      </c>
      <c r="E603" s="262">
        <v>2</v>
      </c>
      <c r="F603" s="262" t="s">
        <v>1162</v>
      </c>
      <c r="G603" s="262" t="s">
        <v>33</v>
      </c>
      <c r="H603" s="262">
        <v>2</v>
      </c>
      <c r="I603" s="262" t="s">
        <v>1163</v>
      </c>
      <c r="J603" s="262" t="s">
        <v>1164</v>
      </c>
      <c r="K603" s="262" t="s">
        <v>1165</v>
      </c>
      <c r="L603" s="263">
        <v>44316</v>
      </c>
      <c r="M603" s="262" t="s">
        <v>20</v>
      </c>
    </row>
    <row r="604" spans="1:13" x14ac:dyDescent="0.25">
      <c r="A604" s="260" t="s">
        <v>1150</v>
      </c>
      <c r="B604" s="260" t="s">
        <v>1151</v>
      </c>
      <c r="C604" s="260" t="s">
        <v>410</v>
      </c>
      <c r="D604" s="260" t="s">
        <v>26</v>
      </c>
      <c r="E604" s="260">
        <v>0</v>
      </c>
      <c r="F604" s="260" t="s">
        <v>17</v>
      </c>
      <c r="G604" s="260" t="s">
        <v>17</v>
      </c>
      <c r="H604" s="260" t="s">
        <v>17</v>
      </c>
      <c r="I604" s="260" t="s">
        <v>17</v>
      </c>
      <c r="J604" s="260" t="s">
        <v>17</v>
      </c>
      <c r="K604" s="260" t="s">
        <v>1166</v>
      </c>
      <c r="L604" s="261">
        <v>44316</v>
      </c>
      <c r="M604" s="260" t="s">
        <v>20</v>
      </c>
    </row>
    <row r="605" spans="1:13" x14ac:dyDescent="0.25">
      <c r="A605" s="262" t="s">
        <v>1150</v>
      </c>
      <c r="B605" s="262" t="s">
        <v>1151</v>
      </c>
      <c r="C605" s="262" t="s">
        <v>410</v>
      </c>
      <c r="D605" s="262" t="s">
        <v>28</v>
      </c>
      <c r="E605" s="262">
        <v>0</v>
      </c>
      <c r="F605" s="262" t="s">
        <v>17</v>
      </c>
      <c r="G605" s="262" t="s">
        <v>17</v>
      </c>
      <c r="H605" s="262" t="s">
        <v>17</v>
      </c>
      <c r="I605" s="262" t="s">
        <v>17</v>
      </c>
      <c r="J605" s="262" t="s">
        <v>17</v>
      </c>
      <c r="K605" s="262" t="s">
        <v>1167</v>
      </c>
      <c r="L605" s="263">
        <v>44316</v>
      </c>
      <c r="M605" s="262" t="s">
        <v>20</v>
      </c>
    </row>
    <row r="606" spans="1:13" x14ac:dyDescent="0.25">
      <c r="A606" s="260" t="s">
        <v>120</v>
      </c>
      <c r="B606" s="260" t="s">
        <v>121</v>
      </c>
      <c r="C606" s="260" t="s">
        <v>122</v>
      </c>
      <c r="D606" s="260" t="s">
        <v>38</v>
      </c>
      <c r="E606" s="260">
        <v>0</v>
      </c>
      <c r="F606" s="260" t="s">
        <v>17</v>
      </c>
      <c r="G606" s="260" t="s">
        <v>17</v>
      </c>
      <c r="H606" s="260" t="s">
        <v>17</v>
      </c>
      <c r="I606" s="260" t="s">
        <v>17</v>
      </c>
      <c r="J606" s="260" t="s">
        <v>17</v>
      </c>
      <c r="K606" s="260" t="s">
        <v>1168</v>
      </c>
      <c r="L606" s="261">
        <v>44334</v>
      </c>
      <c r="M606" s="260" t="s">
        <v>20</v>
      </c>
    </row>
    <row r="607" spans="1:13" x14ac:dyDescent="0.25">
      <c r="A607" s="262" t="s">
        <v>637</v>
      </c>
      <c r="B607" s="262" t="s">
        <v>638</v>
      </c>
      <c r="C607" s="262" t="s">
        <v>98</v>
      </c>
      <c r="D607" s="262" t="s">
        <v>47</v>
      </c>
      <c r="E607" s="262">
        <v>1</v>
      </c>
      <c r="F607" s="262" t="s">
        <v>17</v>
      </c>
      <c r="G607" s="262" t="s">
        <v>33</v>
      </c>
      <c r="H607" s="262">
        <v>2</v>
      </c>
      <c r="I607" s="262" t="s">
        <v>17</v>
      </c>
      <c r="J607" s="262" t="s">
        <v>1169</v>
      </c>
      <c r="K607" s="262" t="s">
        <v>1170</v>
      </c>
      <c r="L607" s="263">
        <v>44340</v>
      </c>
      <c r="M607" s="262" t="s">
        <v>582</v>
      </c>
    </row>
    <row r="608" spans="1:13" x14ac:dyDescent="0.25">
      <c r="A608" s="260" t="s">
        <v>1171</v>
      </c>
      <c r="B608" s="260" t="s">
        <v>1172</v>
      </c>
      <c r="C608" s="260" t="s">
        <v>1173</v>
      </c>
      <c r="D608" s="260" t="s">
        <v>47</v>
      </c>
      <c r="E608" s="260">
        <v>3</v>
      </c>
      <c r="F608" s="260" t="s">
        <v>1174</v>
      </c>
      <c r="G608" s="260" t="s">
        <v>77</v>
      </c>
      <c r="H608" s="260">
        <v>1</v>
      </c>
      <c r="I608" s="260" t="s">
        <v>1175</v>
      </c>
      <c r="J608" s="260" t="s">
        <v>1176</v>
      </c>
      <c r="K608" s="260" t="s">
        <v>1177</v>
      </c>
      <c r="L608" s="261">
        <v>44363</v>
      </c>
      <c r="M608" s="260" t="s">
        <v>20</v>
      </c>
    </row>
    <row r="609" spans="1:13" x14ac:dyDescent="0.25">
      <c r="A609" s="262" t="s">
        <v>1171</v>
      </c>
      <c r="B609" s="262" t="s">
        <v>1172</v>
      </c>
      <c r="C609" s="262" t="s">
        <v>1173</v>
      </c>
      <c r="D609" s="262" t="s">
        <v>26</v>
      </c>
      <c r="E609" s="262">
        <v>0</v>
      </c>
      <c r="F609" s="262" t="s">
        <v>17</v>
      </c>
      <c r="G609" s="262" t="s">
        <v>17</v>
      </c>
      <c r="H609" s="262" t="s">
        <v>17</v>
      </c>
      <c r="I609" s="262" t="s">
        <v>17</v>
      </c>
      <c r="J609" s="262" t="s">
        <v>1178</v>
      </c>
      <c r="K609" s="262" t="s">
        <v>1179</v>
      </c>
      <c r="L609" s="263">
        <v>44363</v>
      </c>
      <c r="M609" s="262" t="s">
        <v>20</v>
      </c>
    </row>
    <row r="610" spans="1:13" x14ac:dyDescent="0.25">
      <c r="A610" s="260" t="s">
        <v>1171</v>
      </c>
      <c r="B610" s="260" t="s">
        <v>1172</v>
      </c>
      <c r="C610" s="260" t="s">
        <v>1173</v>
      </c>
      <c r="D610" s="260" t="s">
        <v>28</v>
      </c>
      <c r="E610" s="260">
        <v>0</v>
      </c>
      <c r="F610" s="260" t="s">
        <v>17</v>
      </c>
      <c r="G610" s="260" t="s">
        <v>17</v>
      </c>
      <c r="H610" s="260" t="s">
        <v>17</v>
      </c>
      <c r="I610" s="260" t="s">
        <v>17</v>
      </c>
      <c r="J610" s="260" t="s">
        <v>1178</v>
      </c>
      <c r="K610" s="260" t="s">
        <v>1180</v>
      </c>
      <c r="L610" s="261">
        <v>44363</v>
      </c>
      <c r="M610" s="260" t="s">
        <v>20</v>
      </c>
    </row>
    <row r="611" spans="1:13" x14ac:dyDescent="0.25">
      <c r="A611" s="262" t="s">
        <v>1181</v>
      </c>
      <c r="B611" s="262" t="s">
        <v>1182</v>
      </c>
      <c r="C611" s="262" t="s">
        <v>1173</v>
      </c>
      <c r="D611" s="262" t="s">
        <v>26</v>
      </c>
      <c r="E611" s="262">
        <v>0</v>
      </c>
      <c r="F611" s="262" t="s">
        <v>17</v>
      </c>
      <c r="G611" s="262" t="s">
        <v>17</v>
      </c>
      <c r="H611" s="262" t="s">
        <v>17</v>
      </c>
      <c r="I611" s="262" t="s">
        <v>17</v>
      </c>
      <c r="J611" s="262" t="s">
        <v>1183</v>
      </c>
      <c r="K611" s="262" t="s">
        <v>1184</v>
      </c>
      <c r="L611" s="263">
        <v>44363</v>
      </c>
      <c r="M611" s="262" t="s">
        <v>20</v>
      </c>
    </row>
    <row r="612" spans="1:13" x14ac:dyDescent="0.25">
      <c r="A612" s="260" t="s">
        <v>1185</v>
      </c>
      <c r="B612" s="260" t="s">
        <v>1186</v>
      </c>
      <c r="C612" s="260" t="s">
        <v>295</v>
      </c>
      <c r="D612" s="260" t="s">
        <v>40</v>
      </c>
      <c r="E612" s="260" t="s">
        <v>17</v>
      </c>
      <c r="F612" s="260" t="s">
        <v>17</v>
      </c>
      <c r="G612" s="260" t="s">
        <v>17</v>
      </c>
      <c r="H612" s="260" t="s">
        <v>17</v>
      </c>
      <c r="I612" s="260" t="s">
        <v>17</v>
      </c>
      <c r="J612" s="260" t="s">
        <v>17</v>
      </c>
      <c r="K612" s="260" t="s">
        <v>1187</v>
      </c>
      <c r="L612" s="261">
        <v>44370</v>
      </c>
      <c r="M612" s="260" t="s">
        <v>20</v>
      </c>
    </row>
    <row r="613" spans="1:13" x14ac:dyDescent="0.25">
      <c r="A613" s="262" t="s">
        <v>1185</v>
      </c>
      <c r="B613" s="262" t="s">
        <v>1186</v>
      </c>
      <c r="C613" s="262" t="s">
        <v>295</v>
      </c>
      <c r="D613" s="262" t="s">
        <v>38</v>
      </c>
      <c r="E613" s="262" t="s">
        <v>17</v>
      </c>
      <c r="F613" s="262" t="s">
        <v>17</v>
      </c>
      <c r="G613" s="262" t="s">
        <v>17</v>
      </c>
      <c r="H613" s="262" t="s">
        <v>17</v>
      </c>
      <c r="I613" s="262" t="s">
        <v>17</v>
      </c>
      <c r="J613" s="262" t="s">
        <v>17</v>
      </c>
      <c r="K613" s="262" t="s">
        <v>1188</v>
      </c>
      <c r="L613" s="263">
        <v>44370</v>
      </c>
      <c r="M613" s="262" t="s">
        <v>20</v>
      </c>
    </row>
    <row r="614" spans="1:13" x14ac:dyDescent="0.25">
      <c r="A614" s="260" t="s">
        <v>1185</v>
      </c>
      <c r="B614" s="260" t="s">
        <v>1186</v>
      </c>
      <c r="C614" s="260" t="s">
        <v>295</v>
      </c>
      <c r="D614" s="260" t="s">
        <v>16</v>
      </c>
      <c r="E614" s="260" t="s">
        <v>17</v>
      </c>
      <c r="F614" s="260" t="s">
        <v>17</v>
      </c>
      <c r="G614" s="260" t="s">
        <v>17</v>
      </c>
      <c r="H614" s="260" t="s">
        <v>17</v>
      </c>
      <c r="I614" s="260" t="s">
        <v>17</v>
      </c>
      <c r="J614" s="260" t="s">
        <v>17</v>
      </c>
      <c r="K614" s="260" t="s">
        <v>1189</v>
      </c>
      <c r="L614" s="261">
        <v>44370</v>
      </c>
      <c r="M614" s="260" t="s">
        <v>20</v>
      </c>
    </row>
    <row r="615" spans="1:13" x14ac:dyDescent="0.25">
      <c r="A615" s="262" t="s">
        <v>1185</v>
      </c>
      <c r="B615" s="262" t="s">
        <v>1186</v>
      </c>
      <c r="C615" s="262" t="s">
        <v>295</v>
      </c>
      <c r="D615" s="262" t="s">
        <v>21</v>
      </c>
      <c r="E615" s="262" t="s">
        <v>17</v>
      </c>
      <c r="F615" s="262" t="s">
        <v>17</v>
      </c>
      <c r="G615" s="262" t="s">
        <v>17</v>
      </c>
      <c r="H615" s="262" t="s">
        <v>17</v>
      </c>
      <c r="I615" s="262" t="s">
        <v>17</v>
      </c>
      <c r="J615" s="262" t="s">
        <v>17</v>
      </c>
      <c r="K615" s="262" t="s">
        <v>1190</v>
      </c>
      <c r="L615" s="263">
        <v>44370</v>
      </c>
      <c r="M615" s="262" t="s">
        <v>20</v>
      </c>
    </row>
    <row r="616" spans="1:13" x14ac:dyDescent="0.25">
      <c r="A616" s="260" t="s">
        <v>1185</v>
      </c>
      <c r="B616" s="260" t="s">
        <v>1186</v>
      </c>
      <c r="C616" s="260" t="s">
        <v>295</v>
      </c>
      <c r="D616" s="260" t="s">
        <v>1159</v>
      </c>
      <c r="E616" s="260" t="s">
        <v>17</v>
      </c>
      <c r="F616" s="260" t="s">
        <v>17</v>
      </c>
      <c r="G616" s="260" t="s">
        <v>17</v>
      </c>
      <c r="H616" s="260" t="s">
        <v>17</v>
      </c>
      <c r="I616" s="260" t="s">
        <v>17</v>
      </c>
      <c r="J616" s="260" t="s">
        <v>17</v>
      </c>
      <c r="K616" s="260" t="s">
        <v>1191</v>
      </c>
      <c r="L616" s="261">
        <v>44370</v>
      </c>
      <c r="M616" s="260" t="s">
        <v>20</v>
      </c>
    </row>
    <row r="617" spans="1:13" x14ac:dyDescent="0.25">
      <c r="A617" s="262" t="s">
        <v>1185</v>
      </c>
      <c r="B617" s="262" t="s">
        <v>1186</v>
      </c>
      <c r="C617" s="262" t="s">
        <v>295</v>
      </c>
      <c r="D617" s="262" t="s">
        <v>24</v>
      </c>
      <c r="E617" s="262" t="s">
        <v>17</v>
      </c>
      <c r="F617" s="262" t="s">
        <v>17</v>
      </c>
      <c r="G617" s="262" t="s">
        <v>17</v>
      </c>
      <c r="H617" s="262" t="s">
        <v>17</v>
      </c>
      <c r="I617" s="262" t="s">
        <v>17</v>
      </c>
      <c r="J617" s="262" t="s">
        <v>17</v>
      </c>
      <c r="K617" s="262" t="s">
        <v>1192</v>
      </c>
      <c r="L617" s="263">
        <v>44370</v>
      </c>
      <c r="M617" s="262" t="s">
        <v>20</v>
      </c>
    </row>
    <row r="618" spans="1:13" x14ac:dyDescent="0.25">
      <c r="A618" s="260" t="s">
        <v>1185</v>
      </c>
      <c r="B618" s="260" t="s">
        <v>1186</v>
      </c>
      <c r="C618" s="260" t="s">
        <v>295</v>
      </c>
      <c r="D618" s="260" t="s">
        <v>26</v>
      </c>
      <c r="E618" s="260" t="s">
        <v>17</v>
      </c>
      <c r="F618" s="260" t="s">
        <v>17</v>
      </c>
      <c r="G618" s="260" t="s">
        <v>17</v>
      </c>
      <c r="H618" s="260" t="s">
        <v>17</v>
      </c>
      <c r="I618" s="260" t="s">
        <v>17</v>
      </c>
      <c r="J618" s="260" t="s">
        <v>17</v>
      </c>
      <c r="K618" s="260" t="s">
        <v>1193</v>
      </c>
      <c r="L618" s="261">
        <v>44370</v>
      </c>
      <c r="M618" s="260" t="s">
        <v>20</v>
      </c>
    </row>
    <row r="619" spans="1:13" x14ac:dyDescent="0.25">
      <c r="A619" s="262" t="s">
        <v>1185</v>
      </c>
      <c r="B619" s="262" t="s">
        <v>1186</v>
      </c>
      <c r="C619" s="262" t="s">
        <v>295</v>
      </c>
      <c r="D619" s="262" t="s">
        <v>28</v>
      </c>
      <c r="E619" s="262" t="s">
        <v>17</v>
      </c>
      <c r="F619" s="262" t="s">
        <v>17</v>
      </c>
      <c r="G619" s="262" t="s">
        <v>17</v>
      </c>
      <c r="H619" s="262" t="s">
        <v>17</v>
      </c>
      <c r="I619" s="262" t="s">
        <v>17</v>
      </c>
      <c r="J619" s="262" t="s">
        <v>17</v>
      </c>
      <c r="K619" s="262" t="s">
        <v>1194</v>
      </c>
      <c r="L619" s="263">
        <v>44370</v>
      </c>
      <c r="M619" s="262" t="s">
        <v>20</v>
      </c>
    </row>
    <row r="620" spans="1:13" x14ac:dyDescent="0.25">
      <c r="A620" s="260" t="s">
        <v>869</v>
      </c>
      <c r="B620" s="260" t="s">
        <v>870</v>
      </c>
      <c r="C620" s="260" t="s">
        <v>871</v>
      </c>
      <c r="D620" s="260" t="s">
        <v>47</v>
      </c>
      <c r="E620" s="260">
        <v>1</v>
      </c>
      <c r="F620" s="260" t="s">
        <v>17</v>
      </c>
      <c r="G620" s="260" t="s">
        <v>77</v>
      </c>
      <c r="H620" s="260">
        <v>1</v>
      </c>
      <c r="I620" s="260" t="s">
        <v>17</v>
      </c>
      <c r="J620" s="260" t="s">
        <v>1195</v>
      </c>
      <c r="K620" s="260" t="s">
        <v>1196</v>
      </c>
      <c r="L620" s="261">
        <v>44388</v>
      </c>
      <c r="M620" s="260" t="s">
        <v>20</v>
      </c>
    </row>
    <row r="621" spans="1:13" x14ac:dyDescent="0.25">
      <c r="A621" s="262" t="s">
        <v>277</v>
      </c>
      <c r="B621" s="262" t="s">
        <v>278</v>
      </c>
      <c r="C621" s="262" t="s">
        <v>279</v>
      </c>
      <c r="D621" s="262" t="s">
        <v>1042</v>
      </c>
      <c r="E621" s="262">
        <v>752618</v>
      </c>
      <c r="F621" s="262" t="s">
        <v>1197</v>
      </c>
      <c r="G621" s="262" t="s">
        <v>33</v>
      </c>
      <c r="H621" s="262">
        <v>2</v>
      </c>
      <c r="I621" s="262" t="s">
        <v>1198</v>
      </c>
      <c r="J621" s="262" t="s">
        <v>1199</v>
      </c>
      <c r="K621" s="262" t="s">
        <v>1200</v>
      </c>
      <c r="L621" s="263">
        <v>44451</v>
      </c>
      <c r="M621" s="262" t="s">
        <v>20</v>
      </c>
    </row>
    <row r="622" spans="1:13" x14ac:dyDescent="0.25">
      <c r="A622" s="260" t="s">
        <v>277</v>
      </c>
      <c r="B622" s="260" t="s">
        <v>278</v>
      </c>
      <c r="C622" s="260" t="s">
        <v>279</v>
      </c>
      <c r="D622" s="260" t="s">
        <v>47</v>
      </c>
      <c r="E622" s="260">
        <v>3</v>
      </c>
      <c r="F622" s="260" t="s">
        <v>1201</v>
      </c>
      <c r="G622" s="260" t="s">
        <v>77</v>
      </c>
      <c r="H622" s="260">
        <v>1</v>
      </c>
      <c r="I622" s="260" t="s">
        <v>1202</v>
      </c>
      <c r="J622" s="260" t="s">
        <v>1203</v>
      </c>
      <c r="K622" s="260" t="s">
        <v>1204</v>
      </c>
      <c r="L622" s="261">
        <v>44451</v>
      </c>
      <c r="M622" s="260" t="s">
        <v>20</v>
      </c>
    </row>
    <row r="623" spans="1:13" x14ac:dyDescent="0.25">
      <c r="A623" s="262" t="s">
        <v>874</v>
      </c>
      <c r="B623" s="262" t="s">
        <v>875</v>
      </c>
      <c r="C623" s="262" t="s">
        <v>410</v>
      </c>
      <c r="D623" s="262" t="s">
        <v>47</v>
      </c>
      <c r="E623" s="262">
        <v>2</v>
      </c>
      <c r="F623" s="262" t="s">
        <v>17</v>
      </c>
      <c r="G623" s="262" t="s">
        <v>33</v>
      </c>
      <c r="H623" s="262">
        <v>2</v>
      </c>
      <c r="I623" s="262" t="s">
        <v>17</v>
      </c>
      <c r="J623" s="262" t="s">
        <v>1205</v>
      </c>
      <c r="K623" s="262" t="s">
        <v>1206</v>
      </c>
      <c r="L623" s="263">
        <v>44452</v>
      </c>
      <c r="M623" s="262" t="s">
        <v>20</v>
      </c>
    </row>
    <row r="624" spans="1:13" x14ac:dyDescent="0.25">
      <c r="A624" s="260" t="s">
        <v>1207</v>
      </c>
      <c r="B624" s="260" t="s">
        <v>1208</v>
      </c>
      <c r="C624" s="260" t="s">
        <v>378</v>
      </c>
      <c r="D624" s="260" t="s">
        <v>16</v>
      </c>
      <c r="E624" s="260">
        <v>0</v>
      </c>
      <c r="F624" s="260" t="s">
        <v>17</v>
      </c>
      <c r="G624" s="260" t="s">
        <v>17</v>
      </c>
      <c r="H624" s="260" t="s">
        <v>17</v>
      </c>
      <c r="I624" s="260" t="s">
        <v>17</v>
      </c>
      <c r="J624" s="260" t="s">
        <v>1209</v>
      </c>
      <c r="K624" s="260" t="s">
        <v>1210</v>
      </c>
      <c r="L624" s="261">
        <v>44456</v>
      </c>
      <c r="M624" s="260" t="s">
        <v>582</v>
      </c>
    </row>
    <row r="625" spans="1:13" x14ac:dyDescent="0.25">
      <c r="A625" s="262" t="s">
        <v>1207</v>
      </c>
      <c r="B625" s="262" t="s">
        <v>1208</v>
      </c>
      <c r="C625" s="262" t="s">
        <v>378</v>
      </c>
      <c r="D625" s="262" t="s">
        <v>21</v>
      </c>
      <c r="E625" s="262">
        <v>0</v>
      </c>
      <c r="F625" s="262" t="s">
        <v>17</v>
      </c>
      <c r="G625" s="262" t="s">
        <v>17</v>
      </c>
      <c r="H625" s="262" t="s">
        <v>17</v>
      </c>
      <c r="I625" s="262" t="s">
        <v>17</v>
      </c>
      <c r="J625" s="262" t="s">
        <v>1209</v>
      </c>
      <c r="K625" s="262" t="s">
        <v>1211</v>
      </c>
      <c r="L625" s="263">
        <v>44456</v>
      </c>
      <c r="M625" s="262" t="s">
        <v>582</v>
      </c>
    </row>
    <row r="626" spans="1:13" x14ac:dyDescent="0.25">
      <c r="A626" s="260" t="s">
        <v>1207</v>
      </c>
      <c r="B626" s="260" t="s">
        <v>1208</v>
      </c>
      <c r="C626" s="260" t="s">
        <v>378</v>
      </c>
      <c r="D626" s="260" t="s">
        <v>1159</v>
      </c>
      <c r="E626" s="260">
        <v>0</v>
      </c>
      <c r="F626" s="260" t="s">
        <v>17</v>
      </c>
      <c r="G626" s="260" t="s">
        <v>17</v>
      </c>
      <c r="H626" s="260" t="s">
        <v>17</v>
      </c>
      <c r="I626" s="260" t="s">
        <v>17</v>
      </c>
      <c r="J626" s="260" t="s">
        <v>1209</v>
      </c>
      <c r="K626" s="260" t="s">
        <v>1212</v>
      </c>
      <c r="L626" s="261">
        <v>44456</v>
      </c>
      <c r="M626" s="260" t="s">
        <v>582</v>
      </c>
    </row>
    <row r="627" spans="1:13" x14ac:dyDescent="0.25">
      <c r="A627" s="262" t="s">
        <v>1207</v>
      </c>
      <c r="B627" s="262" t="s">
        <v>1208</v>
      </c>
      <c r="C627" s="262" t="s">
        <v>378</v>
      </c>
      <c r="D627" s="262" t="s">
        <v>24</v>
      </c>
      <c r="E627" s="262">
        <v>0</v>
      </c>
      <c r="F627" s="262" t="s">
        <v>17</v>
      </c>
      <c r="G627" s="262" t="s">
        <v>17</v>
      </c>
      <c r="H627" s="262" t="s">
        <v>17</v>
      </c>
      <c r="I627" s="262" t="s">
        <v>17</v>
      </c>
      <c r="J627" s="262" t="s">
        <v>1209</v>
      </c>
      <c r="K627" s="262" t="s">
        <v>1213</v>
      </c>
      <c r="L627" s="263">
        <v>44456</v>
      </c>
      <c r="M627" s="262" t="s">
        <v>582</v>
      </c>
    </row>
    <row r="628" spans="1:13" x14ac:dyDescent="0.25">
      <c r="A628" s="260" t="s">
        <v>1207</v>
      </c>
      <c r="B628" s="260" t="s">
        <v>1208</v>
      </c>
      <c r="C628" s="260" t="s">
        <v>378</v>
      </c>
      <c r="D628" s="260" t="s">
        <v>26</v>
      </c>
      <c r="E628" s="260">
        <v>0</v>
      </c>
      <c r="F628" s="260" t="s">
        <v>17</v>
      </c>
      <c r="G628" s="260" t="s">
        <v>17</v>
      </c>
      <c r="H628" s="260" t="s">
        <v>17</v>
      </c>
      <c r="I628" s="260" t="s">
        <v>17</v>
      </c>
      <c r="J628" s="260" t="s">
        <v>1209</v>
      </c>
      <c r="K628" s="260" t="s">
        <v>1214</v>
      </c>
      <c r="L628" s="261">
        <v>44456</v>
      </c>
      <c r="M628" s="260" t="s">
        <v>582</v>
      </c>
    </row>
    <row r="629" spans="1:13" x14ac:dyDescent="0.25">
      <c r="A629" s="262" t="s">
        <v>1207</v>
      </c>
      <c r="B629" s="262" t="s">
        <v>1208</v>
      </c>
      <c r="C629" s="262" t="s">
        <v>378</v>
      </c>
      <c r="D629" s="262" t="s">
        <v>28</v>
      </c>
      <c r="E629" s="262">
        <v>0</v>
      </c>
      <c r="F629" s="262" t="s">
        <v>17</v>
      </c>
      <c r="G629" s="262" t="s">
        <v>17</v>
      </c>
      <c r="H629" s="262" t="s">
        <v>17</v>
      </c>
      <c r="I629" s="262" t="s">
        <v>17</v>
      </c>
      <c r="J629" s="262" t="s">
        <v>1209</v>
      </c>
      <c r="K629" s="262" t="s">
        <v>1215</v>
      </c>
      <c r="L629" s="263">
        <v>44456</v>
      </c>
      <c r="M629" s="262" t="s">
        <v>582</v>
      </c>
    </row>
    <row r="630" spans="1:13" x14ac:dyDescent="0.25">
      <c r="A630" s="260" t="s">
        <v>376</v>
      </c>
      <c r="B630" s="260" t="s">
        <v>377</v>
      </c>
      <c r="C630" s="260" t="s">
        <v>378</v>
      </c>
      <c r="D630" s="260" t="s">
        <v>16</v>
      </c>
      <c r="E630" s="260">
        <v>0</v>
      </c>
      <c r="F630" s="260" t="s">
        <v>17</v>
      </c>
      <c r="G630" s="260" t="s">
        <v>17</v>
      </c>
      <c r="H630" s="260" t="s">
        <v>17</v>
      </c>
      <c r="I630" s="260" t="s">
        <v>17</v>
      </c>
      <c r="J630" s="260" t="s">
        <v>1209</v>
      </c>
      <c r="K630" s="260" t="s">
        <v>1216</v>
      </c>
      <c r="L630" s="261">
        <v>44456</v>
      </c>
      <c r="M630" s="260" t="s">
        <v>582</v>
      </c>
    </row>
    <row r="631" spans="1:13" x14ac:dyDescent="0.25">
      <c r="A631" s="262" t="s">
        <v>376</v>
      </c>
      <c r="B631" s="262" t="s">
        <v>377</v>
      </c>
      <c r="C631" s="262" t="s">
        <v>378</v>
      </c>
      <c r="D631" s="262" t="s">
        <v>21</v>
      </c>
      <c r="E631" s="262">
        <v>0</v>
      </c>
      <c r="F631" s="262" t="s">
        <v>17</v>
      </c>
      <c r="G631" s="262" t="s">
        <v>17</v>
      </c>
      <c r="H631" s="262" t="s">
        <v>17</v>
      </c>
      <c r="I631" s="262" t="s">
        <v>17</v>
      </c>
      <c r="J631" s="262" t="s">
        <v>1209</v>
      </c>
      <c r="K631" s="262" t="s">
        <v>1217</v>
      </c>
      <c r="L631" s="263">
        <v>44456</v>
      </c>
      <c r="M631" s="262" t="s">
        <v>582</v>
      </c>
    </row>
    <row r="632" spans="1:13" x14ac:dyDescent="0.25">
      <c r="A632" s="260" t="s">
        <v>376</v>
      </c>
      <c r="B632" s="260" t="s">
        <v>377</v>
      </c>
      <c r="C632" s="260" t="s">
        <v>378</v>
      </c>
      <c r="D632" s="260" t="s">
        <v>1159</v>
      </c>
      <c r="E632" s="260">
        <v>0</v>
      </c>
      <c r="F632" s="260" t="s">
        <v>17</v>
      </c>
      <c r="G632" s="260" t="s">
        <v>17</v>
      </c>
      <c r="H632" s="260" t="s">
        <v>17</v>
      </c>
      <c r="I632" s="260" t="s">
        <v>17</v>
      </c>
      <c r="J632" s="260" t="s">
        <v>1209</v>
      </c>
      <c r="K632" s="260" t="s">
        <v>1218</v>
      </c>
      <c r="L632" s="261">
        <v>44456</v>
      </c>
      <c r="M632" s="260" t="s">
        <v>582</v>
      </c>
    </row>
    <row r="633" spans="1:13" x14ac:dyDescent="0.25">
      <c r="A633" s="262" t="s">
        <v>376</v>
      </c>
      <c r="B633" s="262" t="s">
        <v>377</v>
      </c>
      <c r="C633" s="262" t="s">
        <v>378</v>
      </c>
      <c r="D633" s="262" t="s">
        <v>24</v>
      </c>
      <c r="E633" s="262">
        <v>0</v>
      </c>
      <c r="F633" s="262" t="s">
        <v>17</v>
      </c>
      <c r="G633" s="262" t="s">
        <v>17</v>
      </c>
      <c r="H633" s="262" t="s">
        <v>17</v>
      </c>
      <c r="I633" s="262" t="s">
        <v>17</v>
      </c>
      <c r="J633" s="262" t="s">
        <v>1209</v>
      </c>
      <c r="K633" s="262" t="s">
        <v>1219</v>
      </c>
      <c r="L633" s="263">
        <v>44456</v>
      </c>
      <c r="M633" s="262" t="s">
        <v>582</v>
      </c>
    </row>
    <row r="634" spans="1:13" x14ac:dyDescent="0.25">
      <c r="A634" s="260" t="s">
        <v>1220</v>
      </c>
      <c r="B634" s="260" t="s">
        <v>1221</v>
      </c>
      <c r="C634" s="260" t="s">
        <v>378</v>
      </c>
      <c r="D634" s="260" t="s">
        <v>16</v>
      </c>
      <c r="E634" s="260">
        <v>0</v>
      </c>
      <c r="F634" s="260" t="s">
        <v>17</v>
      </c>
      <c r="G634" s="260" t="s">
        <v>17</v>
      </c>
      <c r="H634" s="260" t="s">
        <v>17</v>
      </c>
      <c r="I634" s="260" t="s">
        <v>17</v>
      </c>
      <c r="J634" s="260" t="s">
        <v>1209</v>
      </c>
      <c r="K634" s="260" t="s">
        <v>1222</v>
      </c>
      <c r="L634" s="261">
        <v>44456</v>
      </c>
      <c r="M634" s="260" t="s">
        <v>582</v>
      </c>
    </row>
    <row r="635" spans="1:13" x14ac:dyDescent="0.25">
      <c r="A635" s="262" t="s">
        <v>1220</v>
      </c>
      <c r="B635" s="262" t="s">
        <v>1221</v>
      </c>
      <c r="C635" s="262" t="s">
        <v>378</v>
      </c>
      <c r="D635" s="262" t="s">
        <v>21</v>
      </c>
      <c r="E635" s="262">
        <v>0</v>
      </c>
      <c r="F635" s="262" t="s">
        <v>17</v>
      </c>
      <c r="G635" s="262" t="s">
        <v>17</v>
      </c>
      <c r="H635" s="262" t="s">
        <v>17</v>
      </c>
      <c r="I635" s="262" t="s">
        <v>17</v>
      </c>
      <c r="J635" s="262" t="s">
        <v>1209</v>
      </c>
      <c r="K635" s="262" t="s">
        <v>1223</v>
      </c>
      <c r="L635" s="263">
        <v>44456</v>
      </c>
      <c r="M635" s="262" t="s">
        <v>582</v>
      </c>
    </row>
    <row r="636" spans="1:13" x14ac:dyDescent="0.25">
      <c r="A636" s="260" t="s">
        <v>1220</v>
      </c>
      <c r="B636" s="260" t="s">
        <v>1221</v>
      </c>
      <c r="C636" s="260" t="s">
        <v>378</v>
      </c>
      <c r="D636" s="260" t="s">
        <v>1159</v>
      </c>
      <c r="E636" s="260">
        <v>0</v>
      </c>
      <c r="F636" s="260" t="s">
        <v>17</v>
      </c>
      <c r="G636" s="260" t="s">
        <v>17</v>
      </c>
      <c r="H636" s="260" t="s">
        <v>17</v>
      </c>
      <c r="I636" s="260" t="s">
        <v>17</v>
      </c>
      <c r="J636" s="260" t="s">
        <v>1209</v>
      </c>
      <c r="K636" s="260" t="s">
        <v>1224</v>
      </c>
      <c r="L636" s="261">
        <v>44456</v>
      </c>
      <c r="M636" s="260" t="s">
        <v>582</v>
      </c>
    </row>
    <row r="637" spans="1:13" x14ac:dyDescent="0.25">
      <c r="A637" s="262" t="s">
        <v>1220</v>
      </c>
      <c r="B637" s="262" t="s">
        <v>1221</v>
      </c>
      <c r="C637" s="262" t="s">
        <v>378</v>
      </c>
      <c r="D637" s="262" t="s">
        <v>24</v>
      </c>
      <c r="E637" s="262">
        <v>0</v>
      </c>
      <c r="F637" s="262" t="s">
        <v>17</v>
      </c>
      <c r="G637" s="262" t="s">
        <v>17</v>
      </c>
      <c r="H637" s="262" t="s">
        <v>17</v>
      </c>
      <c r="I637" s="262" t="s">
        <v>17</v>
      </c>
      <c r="J637" s="262" t="s">
        <v>1209</v>
      </c>
      <c r="K637" s="262" t="s">
        <v>1225</v>
      </c>
      <c r="L637" s="263">
        <v>44456</v>
      </c>
      <c r="M637" s="262" t="s">
        <v>582</v>
      </c>
    </row>
    <row r="638" spans="1:13" x14ac:dyDescent="0.25">
      <c r="A638" s="260" t="s">
        <v>376</v>
      </c>
      <c r="B638" s="260" t="s">
        <v>377</v>
      </c>
      <c r="C638" s="260" t="s">
        <v>378</v>
      </c>
      <c r="D638" s="260" t="s">
        <v>26</v>
      </c>
      <c r="E638" s="260">
        <v>0</v>
      </c>
      <c r="F638" s="260" t="s">
        <v>17</v>
      </c>
      <c r="G638" s="260" t="s">
        <v>17</v>
      </c>
      <c r="H638" s="260" t="s">
        <v>17</v>
      </c>
      <c r="I638" s="260" t="s">
        <v>17</v>
      </c>
      <c r="J638" s="260" t="s">
        <v>1209</v>
      </c>
      <c r="K638" s="260" t="s">
        <v>1226</v>
      </c>
      <c r="L638" s="261">
        <v>44456</v>
      </c>
      <c r="M638" s="260" t="s">
        <v>582</v>
      </c>
    </row>
    <row r="639" spans="1:13" x14ac:dyDescent="0.25">
      <c r="A639" s="262" t="s">
        <v>1220</v>
      </c>
      <c r="B639" s="262" t="s">
        <v>1221</v>
      </c>
      <c r="C639" s="262" t="s">
        <v>378</v>
      </c>
      <c r="D639" s="262" t="s">
        <v>26</v>
      </c>
      <c r="E639" s="262">
        <v>0</v>
      </c>
      <c r="F639" s="262" t="s">
        <v>17</v>
      </c>
      <c r="G639" s="262" t="s">
        <v>17</v>
      </c>
      <c r="H639" s="262" t="s">
        <v>17</v>
      </c>
      <c r="I639" s="262" t="s">
        <v>17</v>
      </c>
      <c r="J639" s="262" t="s">
        <v>1209</v>
      </c>
      <c r="K639" s="262" t="s">
        <v>1227</v>
      </c>
      <c r="L639" s="263">
        <v>44456</v>
      </c>
      <c r="M639" s="262" t="s">
        <v>582</v>
      </c>
    </row>
    <row r="640" spans="1:13" x14ac:dyDescent="0.25">
      <c r="A640" s="260" t="s">
        <v>1220</v>
      </c>
      <c r="B640" s="260" t="s">
        <v>1221</v>
      </c>
      <c r="C640" s="260" t="s">
        <v>378</v>
      </c>
      <c r="D640" s="260" t="s">
        <v>28</v>
      </c>
      <c r="E640" s="260">
        <v>0</v>
      </c>
      <c r="F640" s="260" t="s">
        <v>17</v>
      </c>
      <c r="G640" s="260" t="s">
        <v>17</v>
      </c>
      <c r="H640" s="260" t="s">
        <v>17</v>
      </c>
      <c r="I640" s="260" t="s">
        <v>17</v>
      </c>
      <c r="J640" s="260" t="s">
        <v>1209</v>
      </c>
      <c r="K640" s="260" t="s">
        <v>1228</v>
      </c>
      <c r="L640" s="261">
        <v>44456</v>
      </c>
      <c r="M640" s="260" t="s">
        <v>582</v>
      </c>
    </row>
    <row r="641" spans="1:13" x14ac:dyDescent="0.25">
      <c r="A641" s="262" t="s">
        <v>1181</v>
      </c>
      <c r="B641" s="262" t="s">
        <v>1182</v>
      </c>
      <c r="C641" s="262" t="s">
        <v>1173</v>
      </c>
      <c r="D641" s="262" t="s">
        <v>47</v>
      </c>
      <c r="E641" s="262">
        <v>4</v>
      </c>
      <c r="F641" s="262" t="s">
        <v>1229</v>
      </c>
      <c r="G641" s="262" t="s">
        <v>77</v>
      </c>
      <c r="H641" s="262">
        <v>1</v>
      </c>
      <c r="I641" s="262" t="s">
        <v>1230</v>
      </c>
      <c r="J641" s="262" t="s">
        <v>1231</v>
      </c>
      <c r="K641" s="262" t="s">
        <v>1232</v>
      </c>
      <c r="L641" s="263">
        <v>44514</v>
      </c>
      <c r="M641" s="262" t="s">
        <v>582</v>
      </c>
    </row>
    <row r="642" spans="1:13" x14ac:dyDescent="0.25">
      <c r="A642" s="260" t="s">
        <v>1233</v>
      </c>
      <c r="B642" s="260" t="s">
        <v>1234</v>
      </c>
      <c r="C642" s="260" t="s">
        <v>1235</v>
      </c>
      <c r="D642" s="260" t="s">
        <v>966</v>
      </c>
      <c r="E642" s="260">
        <v>0</v>
      </c>
      <c r="F642" s="260" t="s">
        <v>1236</v>
      </c>
      <c r="G642" s="260" t="s">
        <v>77</v>
      </c>
      <c r="H642" s="260">
        <v>1</v>
      </c>
      <c r="I642" s="260" t="s">
        <v>1237</v>
      </c>
      <c r="J642" s="260" t="s">
        <v>1238</v>
      </c>
      <c r="K642" s="260" t="s">
        <v>1239</v>
      </c>
      <c r="L642" s="261">
        <v>44546</v>
      </c>
      <c r="M642" s="260" t="s">
        <v>582</v>
      </c>
    </row>
    <row r="643" spans="1:13" x14ac:dyDescent="0.25">
      <c r="A643" s="262" t="s">
        <v>1240</v>
      </c>
      <c r="B643" s="262" t="s">
        <v>1241</v>
      </c>
      <c r="C643" s="262" t="s">
        <v>599</v>
      </c>
      <c r="D643" s="262" t="s">
        <v>38</v>
      </c>
      <c r="E643" s="262" t="s">
        <v>17</v>
      </c>
      <c r="F643" s="262" t="s">
        <v>17</v>
      </c>
      <c r="G643" s="262" t="s">
        <v>17</v>
      </c>
      <c r="H643" s="262" t="s">
        <v>17</v>
      </c>
      <c r="I643" s="262" t="s">
        <v>17</v>
      </c>
      <c r="J643" s="262" t="s">
        <v>17</v>
      </c>
      <c r="K643" s="262" t="s">
        <v>1242</v>
      </c>
      <c r="L643" s="263">
        <v>44549</v>
      </c>
      <c r="M643" s="262" t="s">
        <v>20</v>
      </c>
    </row>
    <row r="644" spans="1:13" x14ac:dyDescent="0.25">
      <c r="A644" s="260" t="s">
        <v>1233</v>
      </c>
      <c r="B644" s="260" t="s">
        <v>1234</v>
      </c>
      <c r="C644" s="260" t="s">
        <v>1235</v>
      </c>
      <c r="D644" s="260" t="s">
        <v>1055</v>
      </c>
      <c r="E644" s="260">
        <v>4</v>
      </c>
      <c r="F644" s="260" t="s">
        <v>1243</v>
      </c>
      <c r="G644" s="260" t="s">
        <v>77</v>
      </c>
      <c r="H644" s="260">
        <v>1</v>
      </c>
      <c r="I644" s="260" t="s">
        <v>1237</v>
      </c>
      <c r="J644" s="260" t="s">
        <v>1244</v>
      </c>
      <c r="K644" s="260" t="s">
        <v>1245</v>
      </c>
      <c r="L644" s="261">
        <v>44550</v>
      </c>
      <c r="M644" s="260" t="s">
        <v>582</v>
      </c>
    </row>
    <row r="645" spans="1:13" x14ac:dyDescent="0.25">
      <c r="A645" s="262" t="s">
        <v>147</v>
      </c>
      <c r="B645" s="262" t="s">
        <v>148</v>
      </c>
      <c r="C645" s="262" t="s">
        <v>149</v>
      </c>
      <c r="D645" s="262" t="s">
        <v>1042</v>
      </c>
      <c r="E645" s="262">
        <v>770880</v>
      </c>
      <c r="F645" s="262" t="s">
        <v>1246</v>
      </c>
      <c r="G645" s="262" t="s">
        <v>77</v>
      </c>
      <c r="H645" s="262">
        <v>1</v>
      </c>
      <c r="I645" s="262" t="s">
        <v>1247</v>
      </c>
      <c r="J645" s="262" t="s">
        <v>1248</v>
      </c>
      <c r="K645" s="262" t="s">
        <v>1249</v>
      </c>
      <c r="L645" s="263">
        <v>44558</v>
      </c>
      <c r="M645" s="262" t="s">
        <v>582</v>
      </c>
    </row>
    <row r="646" spans="1:13" x14ac:dyDescent="0.25">
      <c r="A646" s="260" t="s">
        <v>532</v>
      </c>
      <c r="B646" s="260" t="s">
        <v>533</v>
      </c>
      <c r="C646" s="260" t="s">
        <v>149</v>
      </c>
      <c r="D646" s="260" t="s">
        <v>1050</v>
      </c>
      <c r="E646" s="260" t="s">
        <v>17</v>
      </c>
      <c r="F646" s="260" t="s">
        <v>763</v>
      </c>
      <c r="G646" s="260" t="s">
        <v>17</v>
      </c>
      <c r="H646" s="260" t="s">
        <v>17</v>
      </c>
      <c r="I646" s="260" t="s">
        <v>763</v>
      </c>
      <c r="J646" s="260" t="s">
        <v>1250</v>
      </c>
      <c r="K646" s="260" t="s">
        <v>1251</v>
      </c>
      <c r="L646" s="261">
        <v>44558</v>
      </c>
      <c r="M646" s="260" t="s">
        <v>582</v>
      </c>
    </row>
    <row r="647" spans="1:13" x14ac:dyDescent="0.25">
      <c r="A647" s="262" t="s">
        <v>532</v>
      </c>
      <c r="B647" s="262" t="s">
        <v>533</v>
      </c>
      <c r="C647" s="262" t="s">
        <v>149</v>
      </c>
      <c r="D647" s="262" t="s">
        <v>776</v>
      </c>
      <c r="E647" s="262" t="s">
        <v>17</v>
      </c>
      <c r="F647" s="262" t="s">
        <v>763</v>
      </c>
      <c r="G647" s="262" t="s">
        <v>17</v>
      </c>
      <c r="H647" s="262" t="s">
        <v>17</v>
      </c>
      <c r="I647" s="262" t="s">
        <v>1252</v>
      </c>
      <c r="J647" s="262" t="s">
        <v>1253</v>
      </c>
      <c r="K647" s="262" t="s">
        <v>1254</v>
      </c>
      <c r="L647" s="263">
        <v>44558</v>
      </c>
      <c r="M647" s="262" t="s">
        <v>582</v>
      </c>
    </row>
    <row r="648" spans="1:13" x14ac:dyDescent="0.25">
      <c r="A648" s="260" t="s">
        <v>532</v>
      </c>
      <c r="B648" s="260" t="s">
        <v>533</v>
      </c>
      <c r="C648" s="260" t="s">
        <v>149</v>
      </c>
      <c r="D648" s="260" t="s">
        <v>605</v>
      </c>
      <c r="E648" s="260" t="s">
        <v>17</v>
      </c>
      <c r="F648" s="260" t="s">
        <v>17</v>
      </c>
      <c r="G648" s="260" t="s">
        <v>17</v>
      </c>
      <c r="H648" s="260" t="s">
        <v>17</v>
      </c>
      <c r="I648" s="260" t="s">
        <v>763</v>
      </c>
      <c r="J648" s="260" t="s">
        <v>1255</v>
      </c>
      <c r="K648" s="260" t="s">
        <v>1256</v>
      </c>
      <c r="L648" s="261">
        <v>44558</v>
      </c>
      <c r="M648" s="260" t="s">
        <v>582</v>
      </c>
    </row>
    <row r="649" spans="1:13" x14ac:dyDescent="0.25">
      <c r="A649" s="262" t="s">
        <v>532</v>
      </c>
      <c r="B649" s="262" t="s">
        <v>533</v>
      </c>
      <c r="C649" s="262" t="s">
        <v>149</v>
      </c>
      <c r="D649" s="262" t="s">
        <v>630</v>
      </c>
      <c r="E649" s="262" t="s">
        <v>17</v>
      </c>
      <c r="F649" s="262" t="s">
        <v>17</v>
      </c>
      <c r="G649" s="262" t="s">
        <v>17</v>
      </c>
      <c r="H649" s="262" t="s">
        <v>17</v>
      </c>
      <c r="I649" s="262" t="s">
        <v>763</v>
      </c>
      <c r="J649" s="262" t="s">
        <v>1255</v>
      </c>
      <c r="K649" s="262" t="s">
        <v>1257</v>
      </c>
      <c r="L649" s="263">
        <v>44558</v>
      </c>
      <c r="M649" s="262" t="s">
        <v>582</v>
      </c>
    </row>
    <row r="650" spans="1:13" x14ac:dyDescent="0.25">
      <c r="A650" s="260" t="s">
        <v>532</v>
      </c>
      <c r="B650" s="260" t="s">
        <v>533</v>
      </c>
      <c r="C650" s="260" t="s">
        <v>149</v>
      </c>
      <c r="D650" s="260" t="s">
        <v>623</v>
      </c>
      <c r="E650" s="260" t="s">
        <v>17</v>
      </c>
      <c r="F650" s="260" t="s">
        <v>17</v>
      </c>
      <c r="G650" s="260" t="s">
        <v>17</v>
      </c>
      <c r="H650" s="260" t="s">
        <v>17</v>
      </c>
      <c r="I650" s="260" t="s">
        <v>763</v>
      </c>
      <c r="J650" s="260" t="s">
        <v>1255</v>
      </c>
      <c r="K650" s="260" t="s">
        <v>1258</v>
      </c>
      <c r="L650" s="261">
        <v>44558</v>
      </c>
      <c r="M650" s="260" t="s">
        <v>582</v>
      </c>
    </row>
    <row r="651" spans="1:13" x14ac:dyDescent="0.25">
      <c r="A651" s="262" t="s">
        <v>532</v>
      </c>
      <c r="B651" s="262" t="s">
        <v>533</v>
      </c>
      <c r="C651" s="262" t="s">
        <v>149</v>
      </c>
      <c r="D651" s="262" t="s">
        <v>628</v>
      </c>
      <c r="E651" s="262" t="s">
        <v>17</v>
      </c>
      <c r="F651" s="262" t="s">
        <v>17</v>
      </c>
      <c r="G651" s="262" t="s">
        <v>17</v>
      </c>
      <c r="H651" s="262" t="s">
        <v>17</v>
      </c>
      <c r="I651" s="262" t="s">
        <v>763</v>
      </c>
      <c r="J651" s="262" t="s">
        <v>1255</v>
      </c>
      <c r="K651" s="262" t="s">
        <v>1259</v>
      </c>
      <c r="L651" s="263">
        <v>44558</v>
      </c>
      <c r="M651" s="262" t="s">
        <v>582</v>
      </c>
    </row>
    <row r="652" spans="1:13" x14ac:dyDescent="0.25">
      <c r="A652" s="260" t="s">
        <v>532</v>
      </c>
      <c r="B652" s="260" t="s">
        <v>533</v>
      </c>
      <c r="C652" s="260" t="s">
        <v>149</v>
      </c>
      <c r="D652" s="260" t="s">
        <v>619</v>
      </c>
      <c r="E652" s="260" t="s">
        <v>17</v>
      </c>
      <c r="F652" s="260" t="s">
        <v>1121</v>
      </c>
      <c r="G652" s="260" t="s">
        <v>17</v>
      </c>
      <c r="H652" s="260" t="s">
        <v>17</v>
      </c>
      <c r="I652" s="260" t="s">
        <v>763</v>
      </c>
      <c r="J652" s="260" t="s">
        <v>1255</v>
      </c>
      <c r="K652" s="260" t="s">
        <v>1260</v>
      </c>
      <c r="L652" s="261">
        <v>44558</v>
      </c>
      <c r="M652" s="260" t="s">
        <v>582</v>
      </c>
    </row>
    <row r="653" spans="1:13" x14ac:dyDescent="0.25">
      <c r="A653" s="262" t="s">
        <v>548</v>
      </c>
      <c r="B653" s="262" t="s">
        <v>549</v>
      </c>
      <c r="C653" s="262" t="s">
        <v>57</v>
      </c>
      <c r="D653" s="262" t="s">
        <v>38</v>
      </c>
      <c r="E653" s="262">
        <v>35674</v>
      </c>
      <c r="F653" s="262" t="s">
        <v>1261</v>
      </c>
      <c r="G653" s="262" t="s">
        <v>33</v>
      </c>
      <c r="H653" s="262">
        <v>2</v>
      </c>
      <c r="I653" s="262" t="s">
        <v>1262</v>
      </c>
      <c r="J653" s="262" t="s">
        <v>1263</v>
      </c>
      <c r="K653" s="262" t="s">
        <v>1264</v>
      </c>
      <c r="L653" s="263">
        <v>44585</v>
      </c>
      <c r="M653" s="262" t="s">
        <v>20</v>
      </c>
    </row>
    <row r="654" spans="1:13" x14ac:dyDescent="0.25">
      <c r="A654" s="260" t="s">
        <v>55</v>
      </c>
      <c r="B654" s="260" t="s">
        <v>56</v>
      </c>
      <c r="C654" s="260" t="s">
        <v>57</v>
      </c>
      <c r="D654" s="260" t="s">
        <v>38</v>
      </c>
      <c r="E654" s="260">
        <v>35674</v>
      </c>
      <c r="F654" s="260" t="s">
        <v>1261</v>
      </c>
      <c r="G654" s="260" t="s">
        <v>33</v>
      </c>
      <c r="H654" s="260">
        <v>2</v>
      </c>
      <c r="I654" s="260" t="s">
        <v>1262</v>
      </c>
      <c r="J654" s="260" t="s">
        <v>1263</v>
      </c>
      <c r="K654" s="260" t="s">
        <v>1265</v>
      </c>
      <c r="L654" s="261">
        <v>44585</v>
      </c>
      <c r="M654" s="260" t="s">
        <v>20</v>
      </c>
    </row>
    <row r="655" spans="1:13" x14ac:dyDescent="0.25">
      <c r="A655" s="262" t="s">
        <v>55</v>
      </c>
      <c r="B655" s="262" t="s">
        <v>56</v>
      </c>
      <c r="C655" s="262" t="s">
        <v>57</v>
      </c>
      <c r="D655" s="262" t="s">
        <v>40</v>
      </c>
      <c r="E655" s="262">
        <v>1037</v>
      </c>
      <c r="F655" s="262" t="s">
        <v>1266</v>
      </c>
      <c r="G655" s="262" t="s">
        <v>33</v>
      </c>
      <c r="H655" s="262">
        <v>2</v>
      </c>
      <c r="I655" s="262" t="s">
        <v>1267</v>
      </c>
      <c r="J655" s="262" t="s">
        <v>1268</v>
      </c>
      <c r="K655" s="262" t="s">
        <v>1269</v>
      </c>
      <c r="L655" s="263">
        <v>44585</v>
      </c>
      <c r="M655" s="262" t="s">
        <v>20</v>
      </c>
    </row>
    <row r="656" spans="1:13" x14ac:dyDescent="0.25">
      <c r="A656" s="260" t="s">
        <v>1270</v>
      </c>
      <c r="B656" s="260" t="s">
        <v>1271</v>
      </c>
      <c r="C656" s="260" t="s">
        <v>1173</v>
      </c>
      <c r="D656" s="260" t="s">
        <v>16</v>
      </c>
      <c r="E656" s="260" t="s">
        <v>17</v>
      </c>
      <c r="F656" s="260" t="s">
        <v>17</v>
      </c>
      <c r="G656" s="260"/>
      <c r="H656" s="260">
        <v>0</v>
      </c>
      <c r="I656" s="260" t="s">
        <v>17</v>
      </c>
      <c r="J656" s="260" t="s">
        <v>17</v>
      </c>
      <c r="K656" s="260" t="s">
        <v>1272</v>
      </c>
      <c r="L656" s="261">
        <v>44600</v>
      </c>
      <c r="M656" s="260" t="s">
        <v>20</v>
      </c>
    </row>
    <row r="657" spans="1:13" x14ac:dyDescent="0.25">
      <c r="A657" s="262" t="s">
        <v>1270</v>
      </c>
      <c r="B657" s="262" t="s">
        <v>1271</v>
      </c>
      <c r="C657" s="262" t="s">
        <v>1173</v>
      </c>
      <c r="D657" s="262" t="s">
        <v>21</v>
      </c>
      <c r="E657" s="262" t="s">
        <v>17</v>
      </c>
      <c r="F657" s="262" t="s">
        <v>17</v>
      </c>
      <c r="G657" s="262"/>
      <c r="H657" s="262">
        <v>0</v>
      </c>
      <c r="I657" s="262" t="s">
        <v>17</v>
      </c>
      <c r="J657" s="262" t="s">
        <v>17</v>
      </c>
      <c r="K657" s="262" t="s">
        <v>1273</v>
      </c>
      <c r="L657" s="263">
        <v>44600</v>
      </c>
      <c r="M657" s="262" t="s">
        <v>20</v>
      </c>
    </row>
    <row r="658" spans="1:13" x14ac:dyDescent="0.25">
      <c r="A658" s="260" t="s">
        <v>1270</v>
      </c>
      <c r="B658" s="260" t="s">
        <v>1271</v>
      </c>
      <c r="C658" s="260" t="s">
        <v>1173</v>
      </c>
      <c r="D658" s="260" t="s">
        <v>1159</v>
      </c>
      <c r="E658" s="260" t="s">
        <v>17</v>
      </c>
      <c r="F658" s="260" t="s">
        <v>17</v>
      </c>
      <c r="G658" s="260"/>
      <c r="H658" s="260">
        <v>0</v>
      </c>
      <c r="I658" s="260" t="s">
        <v>17</v>
      </c>
      <c r="J658" s="260" t="s">
        <v>17</v>
      </c>
      <c r="K658" s="260" t="s">
        <v>1274</v>
      </c>
      <c r="L658" s="261">
        <v>44600</v>
      </c>
      <c r="M658" s="260" t="s">
        <v>20</v>
      </c>
    </row>
    <row r="659" spans="1:13" x14ac:dyDescent="0.25">
      <c r="A659" s="262" t="s">
        <v>1270</v>
      </c>
      <c r="B659" s="262" t="s">
        <v>1271</v>
      </c>
      <c r="C659" s="262" t="s">
        <v>1173</v>
      </c>
      <c r="D659" s="262" t="s">
        <v>47</v>
      </c>
      <c r="E659" s="262">
        <v>3</v>
      </c>
      <c r="F659" s="262" t="s">
        <v>17</v>
      </c>
      <c r="G659" s="262" t="s">
        <v>33</v>
      </c>
      <c r="H659" s="262">
        <v>2</v>
      </c>
      <c r="I659" s="262" t="s">
        <v>17</v>
      </c>
      <c r="J659" s="262" t="s">
        <v>1275</v>
      </c>
      <c r="K659" s="262" t="s">
        <v>1276</v>
      </c>
      <c r="L659" s="263">
        <v>44600</v>
      </c>
      <c r="M659" s="262" t="s">
        <v>20</v>
      </c>
    </row>
    <row r="660" spans="1:13" x14ac:dyDescent="0.25">
      <c r="A660" s="260" t="s">
        <v>1270</v>
      </c>
      <c r="B660" s="260" t="s">
        <v>1271</v>
      </c>
      <c r="C660" s="260" t="s">
        <v>1173</v>
      </c>
      <c r="D660" s="260" t="s">
        <v>26</v>
      </c>
      <c r="E660" s="260" t="s">
        <v>17</v>
      </c>
      <c r="F660" s="260" t="s">
        <v>17</v>
      </c>
      <c r="G660" s="260"/>
      <c r="H660" s="260">
        <v>0</v>
      </c>
      <c r="I660" s="260" t="s">
        <v>17</v>
      </c>
      <c r="J660" s="260" t="s">
        <v>17</v>
      </c>
      <c r="K660" s="260" t="s">
        <v>1277</v>
      </c>
      <c r="L660" s="261">
        <v>44600</v>
      </c>
      <c r="M660" s="260" t="s">
        <v>20</v>
      </c>
    </row>
    <row r="661" spans="1:13" x14ac:dyDescent="0.25">
      <c r="A661" s="262" t="s">
        <v>1270</v>
      </c>
      <c r="B661" s="262" t="s">
        <v>1271</v>
      </c>
      <c r="C661" s="262" t="s">
        <v>1173</v>
      </c>
      <c r="D661" s="262" t="s">
        <v>28</v>
      </c>
      <c r="E661" s="262" t="s">
        <v>17</v>
      </c>
      <c r="F661" s="262" t="s">
        <v>17</v>
      </c>
      <c r="G661" s="262"/>
      <c r="H661" s="262">
        <v>0</v>
      </c>
      <c r="I661" s="262" t="s">
        <v>17</v>
      </c>
      <c r="J661" s="262" t="s">
        <v>17</v>
      </c>
      <c r="K661" s="262" t="s">
        <v>1278</v>
      </c>
      <c r="L661" s="263">
        <v>44600</v>
      </c>
      <c r="M661" s="262" t="s">
        <v>20</v>
      </c>
    </row>
    <row r="662" spans="1:13" x14ac:dyDescent="0.25">
      <c r="A662" s="260" t="s">
        <v>1279</v>
      </c>
      <c r="B662" s="260" t="s">
        <v>1280</v>
      </c>
      <c r="C662" s="260" t="s">
        <v>1281</v>
      </c>
      <c r="D662" s="260" t="s">
        <v>16</v>
      </c>
      <c r="E662" s="260" t="s">
        <v>17</v>
      </c>
      <c r="F662" s="260" t="s">
        <v>17</v>
      </c>
      <c r="G662" s="260" t="s">
        <v>22</v>
      </c>
      <c r="H662" s="260">
        <v>3</v>
      </c>
      <c r="I662" s="260" t="s">
        <v>17</v>
      </c>
      <c r="J662" s="260" t="s">
        <v>17</v>
      </c>
      <c r="K662" s="260" t="s">
        <v>1282</v>
      </c>
      <c r="L662" s="261">
        <v>44622</v>
      </c>
      <c r="M662" s="260" t="s">
        <v>20</v>
      </c>
    </row>
    <row r="663" spans="1:13" x14ac:dyDescent="0.25">
      <c r="A663" s="262" t="s">
        <v>1279</v>
      </c>
      <c r="B663" s="262" t="s">
        <v>1280</v>
      </c>
      <c r="C663" s="262" t="s">
        <v>1281</v>
      </c>
      <c r="D663" s="262" t="s">
        <v>21</v>
      </c>
      <c r="E663" s="262" t="s">
        <v>17</v>
      </c>
      <c r="F663" s="262" t="s">
        <v>17</v>
      </c>
      <c r="G663" s="262" t="s">
        <v>22</v>
      </c>
      <c r="H663" s="262">
        <v>3</v>
      </c>
      <c r="I663" s="262" t="s">
        <v>17</v>
      </c>
      <c r="J663" s="262" t="s">
        <v>17</v>
      </c>
      <c r="K663" s="262" t="s">
        <v>1283</v>
      </c>
      <c r="L663" s="263">
        <v>44622</v>
      </c>
      <c r="M663" s="262" t="s">
        <v>20</v>
      </c>
    </row>
    <row r="664" spans="1:13" x14ac:dyDescent="0.25">
      <c r="A664" s="260" t="s">
        <v>1279</v>
      </c>
      <c r="B664" s="260" t="s">
        <v>1280</v>
      </c>
      <c r="C664" s="260" t="s">
        <v>1281</v>
      </c>
      <c r="D664" s="260" t="s">
        <v>1159</v>
      </c>
      <c r="E664" s="260" t="s">
        <v>17</v>
      </c>
      <c r="F664" s="260" t="s">
        <v>17</v>
      </c>
      <c r="G664" s="260" t="s">
        <v>22</v>
      </c>
      <c r="H664" s="260">
        <v>3</v>
      </c>
      <c r="I664" s="260" t="s">
        <v>17</v>
      </c>
      <c r="J664" s="260" t="s">
        <v>17</v>
      </c>
      <c r="K664" s="260" t="s">
        <v>1284</v>
      </c>
      <c r="L664" s="261">
        <v>44622</v>
      </c>
      <c r="M664" s="260" t="s">
        <v>20</v>
      </c>
    </row>
    <row r="665" spans="1:13" x14ac:dyDescent="0.25">
      <c r="A665" s="262" t="s">
        <v>1279</v>
      </c>
      <c r="B665" s="262" t="s">
        <v>1280</v>
      </c>
      <c r="C665" s="262" t="s">
        <v>1281</v>
      </c>
      <c r="D665" s="262" t="s">
        <v>47</v>
      </c>
      <c r="E665" s="262">
        <v>5</v>
      </c>
      <c r="F665" s="262" t="s">
        <v>17</v>
      </c>
      <c r="G665" s="262" t="s">
        <v>33</v>
      </c>
      <c r="H665" s="262">
        <v>2</v>
      </c>
      <c r="I665" s="262" t="s">
        <v>17</v>
      </c>
      <c r="J665" s="262" t="s">
        <v>1285</v>
      </c>
      <c r="K665" s="262" t="s">
        <v>1286</v>
      </c>
      <c r="L665" s="263">
        <v>44622</v>
      </c>
      <c r="M665" s="262" t="s">
        <v>20</v>
      </c>
    </row>
    <row r="666" spans="1:13" x14ac:dyDescent="0.25">
      <c r="A666" s="260" t="s">
        <v>1279</v>
      </c>
      <c r="B666" s="260" t="s">
        <v>1280</v>
      </c>
      <c r="C666" s="260" t="s">
        <v>1281</v>
      </c>
      <c r="D666" s="260" t="s">
        <v>26</v>
      </c>
      <c r="E666" s="260" t="s">
        <v>17</v>
      </c>
      <c r="F666" s="260" t="s">
        <v>17</v>
      </c>
      <c r="G666" s="260" t="s">
        <v>22</v>
      </c>
      <c r="H666" s="260">
        <v>3</v>
      </c>
      <c r="I666" s="260" t="s">
        <v>17</v>
      </c>
      <c r="J666" s="260" t="s">
        <v>17</v>
      </c>
      <c r="K666" s="260" t="s">
        <v>1287</v>
      </c>
      <c r="L666" s="261">
        <v>44622</v>
      </c>
      <c r="M666" s="260" t="s">
        <v>20</v>
      </c>
    </row>
    <row r="667" spans="1:13" x14ac:dyDescent="0.25">
      <c r="A667" s="262" t="s">
        <v>1279</v>
      </c>
      <c r="B667" s="262" t="s">
        <v>1280</v>
      </c>
      <c r="C667" s="262" t="s">
        <v>1281</v>
      </c>
      <c r="D667" s="262" t="s">
        <v>28</v>
      </c>
      <c r="E667" s="262" t="s">
        <v>17</v>
      </c>
      <c r="F667" s="262" t="s">
        <v>17</v>
      </c>
      <c r="G667" s="262" t="s">
        <v>22</v>
      </c>
      <c r="H667" s="262">
        <v>3</v>
      </c>
      <c r="I667" s="262" t="s">
        <v>17</v>
      </c>
      <c r="J667" s="262" t="s">
        <v>17</v>
      </c>
      <c r="K667" s="262" t="s">
        <v>1288</v>
      </c>
      <c r="L667" s="263">
        <v>44622</v>
      </c>
      <c r="M667" s="262" t="s">
        <v>20</v>
      </c>
    </row>
    <row r="668" spans="1:13" x14ac:dyDescent="0.25">
      <c r="A668" s="260" t="s">
        <v>650</v>
      </c>
      <c r="B668" s="260" t="s">
        <v>651</v>
      </c>
      <c r="C668" s="260" t="s">
        <v>652</v>
      </c>
      <c r="D668" s="260" t="s">
        <v>619</v>
      </c>
      <c r="E668" s="260">
        <v>0</v>
      </c>
      <c r="F668" s="260" t="s">
        <v>1121</v>
      </c>
      <c r="G668" s="260" t="s">
        <v>22</v>
      </c>
      <c r="H668" s="260">
        <v>3</v>
      </c>
      <c r="I668" s="260" t="s">
        <v>17</v>
      </c>
      <c r="J668" s="260" t="s">
        <v>1289</v>
      </c>
      <c r="K668" s="260" t="s">
        <v>1290</v>
      </c>
      <c r="L668" s="261">
        <v>44634</v>
      </c>
      <c r="M668" s="260" t="s">
        <v>20</v>
      </c>
    </row>
    <row r="669" spans="1:13" x14ac:dyDescent="0.25">
      <c r="A669" s="262" t="s">
        <v>1291</v>
      </c>
      <c r="B669" s="262" t="s">
        <v>1292</v>
      </c>
      <c r="C669" s="262" t="s">
        <v>90</v>
      </c>
      <c r="D669" s="262" t="s">
        <v>38</v>
      </c>
      <c r="E669" s="262" t="s">
        <v>17</v>
      </c>
      <c r="F669" s="262" t="s">
        <v>17</v>
      </c>
      <c r="G669" s="262" t="s">
        <v>22</v>
      </c>
      <c r="H669" s="262">
        <v>3</v>
      </c>
      <c r="I669" s="262" t="s">
        <v>17</v>
      </c>
      <c r="J669" s="262" t="s">
        <v>17</v>
      </c>
      <c r="K669" s="262" t="s">
        <v>1293</v>
      </c>
      <c r="L669" s="263">
        <v>44635</v>
      </c>
      <c r="M669" s="262" t="s">
        <v>20</v>
      </c>
    </row>
    <row r="670" spans="1:13" x14ac:dyDescent="0.25">
      <c r="A670" s="260" t="s">
        <v>1291</v>
      </c>
      <c r="B670" s="260" t="s">
        <v>1292</v>
      </c>
      <c r="C670" s="260" t="s">
        <v>90</v>
      </c>
      <c r="D670" s="260" t="s">
        <v>40</v>
      </c>
      <c r="E670" s="260" t="s">
        <v>17</v>
      </c>
      <c r="F670" s="260" t="s">
        <v>17</v>
      </c>
      <c r="G670" s="260" t="s">
        <v>22</v>
      </c>
      <c r="H670" s="260">
        <v>3</v>
      </c>
      <c r="I670" s="260" t="s">
        <v>17</v>
      </c>
      <c r="J670" s="260" t="s">
        <v>17</v>
      </c>
      <c r="K670" s="260" t="s">
        <v>1294</v>
      </c>
      <c r="L670" s="261">
        <v>44635</v>
      </c>
      <c r="M670" s="260" t="s">
        <v>20</v>
      </c>
    </row>
    <row r="671" spans="1:13" x14ac:dyDescent="0.25">
      <c r="A671" s="262" t="s">
        <v>1291</v>
      </c>
      <c r="B671" s="262" t="s">
        <v>1292</v>
      </c>
      <c r="C671" s="262" t="s">
        <v>90</v>
      </c>
      <c r="D671" s="262" t="s">
        <v>16</v>
      </c>
      <c r="E671" s="262" t="s">
        <v>17</v>
      </c>
      <c r="F671" s="262" t="s">
        <v>17</v>
      </c>
      <c r="G671" s="262" t="s">
        <v>22</v>
      </c>
      <c r="H671" s="262">
        <v>3</v>
      </c>
      <c r="I671" s="262" t="s">
        <v>17</v>
      </c>
      <c r="J671" s="262" t="s">
        <v>17</v>
      </c>
      <c r="K671" s="262" t="s">
        <v>1295</v>
      </c>
      <c r="L671" s="263">
        <v>44635</v>
      </c>
      <c r="M671" s="262" t="s">
        <v>20</v>
      </c>
    </row>
    <row r="672" spans="1:13" x14ac:dyDescent="0.25">
      <c r="A672" s="260" t="s">
        <v>1291</v>
      </c>
      <c r="B672" s="260" t="s">
        <v>1292</v>
      </c>
      <c r="C672" s="260" t="s">
        <v>90</v>
      </c>
      <c r="D672" s="260" t="s">
        <v>21</v>
      </c>
      <c r="E672" s="260" t="s">
        <v>17</v>
      </c>
      <c r="F672" s="260" t="s">
        <v>17</v>
      </c>
      <c r="G672" s="260" t="s">
        <v>22</v>
      </c>
      <c r="H672" s="260">
        <v>3</v>
      </c>
      <c r="I672" s="260" t="s">
        <v>17</v>
      </c>
      <c r="J672" s="260" t="s">
        <v>17</v>
      </c>
      <c r="K672" s="260" t="s">
        <v>1296</v>
      </c>
      <c r="L672" s="261">
        <v>44635</v>
      </c>
      <c r="M672" s="260" t="s">
        <v>20</v>
      </c>
    </row>
    <row r="673" spans="1:13" x14ac:dyDescent="0.25">
      <c r="A673" s="262" t="s">
        <v>1291</v>
      </c>
      <c r="B673" s="262" t="s">
        <v>1292</v>
      </c>
      <c r="C673" s="262" t="s">
        <v>90</v>
      </c>
      <c r="D673" s="262" t="s">
        <v>1159</v>
      </c>
      <c r="E673" s="262" t="s">
        <v>17</v>
      </c>
      <c r="F673" s="262" t="s">
        <v>17</v>
      </c>
      <c r="G673" s="262" t="s">
        <v>22</v>
      </c>
      <c r="H673" s="262">
        <v>3</v>
      </c>
      <c r="I673" s="262" t="s">
        <v>17</v>
      </c>
      <c r="J673" s="262" t="s">
        <v>17</v>
      </c>
      <c r="K673" s="262" t="s">
        <v>1297</v>
      </c>
      <c r="L673" s="263">
        <v>44635</v>
      </c>
      <c r="M673" s="262" t="s">
        <v>20</v>
      </c>
    </row>
    <row r="674" spans="1:13" x14ac:dyDescent="0.25">
      <c r="A674" s="260" t="s">
        <v>1291</v>
      </c>
      <c r="B674" s="260" t="s">
        <v>1292</v>
      </c>
      <c r="C674" s="260" t="s">
        <v>90</v>
      </c>
      <c r="D674" s="260" t="s">
        <v>24</v>
      </c>
      <c r="E674" s="260" t="s">
        <v>17</v>
      </c>
      <c r="F674" s="260" t="s">
        <v>17</v>
      </c>
      <c r="G674" s="260" t="s">
        <v>22</v>
      </c>
      <c r="H674" s="260">
        <v>3</v>
      </c>
      <c r="I674" s="260" t="s">
        <v>17</v>
      </c>
      <c r="J674" s="260" t="s">
        <v>17</v>
      </c>
      <c r="K674" s="260" t="s">
        <v>1298</v>
      </c>
      <c r="L674" s="261">
        <v>44635</v>
      </c>
      <c r="M674" s="260" t="s">
        <v>20</v>
      </c>
    </row>
    <row r="675" spans="1:13" x14ac:dyDescent="0.25">
      <c r="A675" s="262" t="s">
        <v>1291</v>
      </c>
      <c r="B675" s="262" t="s">
        <v>1292</v>
      </c>
      <c r="C675" s="262" t="s">
        <v>90</v>
      </c>
      <c r="D675" s="262" t="s">
        <v>26</v>
      </c>
      <c r="E675" s="262" t="s">
        <v>17</v>
      </c>
      <c r="F675" s="262" t="s">
        <v>17</v>
      </c>
      <c r="G675" s="262" t="s">
        <v>22</v>
      </c>
      <c r="H675" s="262">
        <v>3</v>
      </c>
      <c r="I675" s="262" t="s">
        <v>17</v>
      </c>
      <c r="J675" s="262" t="s">
        <v>17</v>
      </c>
      <c r="K675" s="262" t="s">
        <v>1299</v>
      </c>
      <c r="L675" s="263">
        <v>44635</v>
      </c>
      <c r="M675" s="262" t="s">
        <v>20</v>
      </c>
    </row>
    <row r="676" spans="1:13" x14ac:dyDescent="0.25">
      <c r="A676" s="260" t="s">
        <v>1291</v>
      </c>
      <c r="B676" s="260" t="s">
        <v>1292</v>
      </c>
      <c r="C676" s="260" t="s">
        <v>90</v>
      </c>
      <c r="D676" s="260" t="s">
        <v>28</v>
      </c>
      <c r="E676" s="260" t="s">
        <v>17</v>
      </c>
      <c r="F676" s="260" t="s">
        <v>17</v>
      </c>
      <c r="G676" s="260" t="s">
        <v>22</v>
      </c>
      <c r="H676" s="260">
        <v>3</v>
      </c>
      <c r="I676" s="260" t="s">
        <v>17</v>
      </c>
      <c r="J676" s="260" t="s">
        <v>17</v>
      </c>
      <c r="K676" s="260" t="s">
        <v>1300</v>
      </c>
      <c r="L676" s="261">
        <v>44635</v>
      </c>
      <c r="M676" s="260" t="s">
        <v>20</v>
      </c>
    </row>
    <row r="677" spans="1:13" x14ac:dyDescent="0.25">
      <c r="A677" s="262" t="s">
        <v>1301</v>
      </c>
      <c r="B677" s="262" t="s">
        <v>1302</v>
      </c>
      <c r="C677" s="262" t="s">
        <v>90</v>
      </c>
      <c r="D677" s="262" t="s">
        <v>776</v>
      </c>
      <c r="E677" s="262" t="s">
        <v>17</v>
      </c>
      <c r="F677" s="262" t="s">
        <v>17</v>
      </c>
      <c r="G677" s="262" t="s">
        <v>22</v>
      </c>
      <c r="H677" s="262">
        <v>3</v>
      </c>
      <c r="I677" s="262" t="s">
        <v>17</v>
      </c>
      <c r="J677" s="262" t="s">
        <v>17</v>
      </c>
      <c r="K677" s="262" t="s">
        <v>1303</v>
      </c>
      <c r="L677" s="263">
        <v>44635</v>
      </c>
      <c r="M677" s="262" t="s">
        <v>20</v>
      </c>
    </row>
    <row r="678" spans="1:13" x14ac:dyDescent="0.25">
      <c r="A678" s="260" t="s">
        <v>1301</v>
      </c>
      <c r="B678" s="260" t="s">
        <v>1302</v>
      </c>
      <c r="C678" s="260" t="s">
        <v>90</v>
      </c>
      <c r="D678" s="260" t="s">
        <v>38</v>
      </c>
      <c r="E678" s="260" t="s">
        <v>17</v>
      </c>
      <c r="F678" s="260" t="s">
        <v>17</v>
      </c>
      <c r="G678" s="260" t="s">
        <v>22</v>
      </c>
      <c r="H678" s="260">
        <v>3</v>
      </c>
      <c r="I678" s="260" t="s">
        <v>17</v>
      </c>
      <c r="J678" s="260" t="s">
        <v>17</v>
      </c>
      <c r="K678" s="260" t="s">
        <v>1304</v>
      </c>
      <c r="L678" s="261">
        <v>44635</v>
      </c>
      <c r="M678" s="260" t="s">
        <v>20</v>
      </c>
    </row>
    <row r="679" spans="1:13" x14ac:dyDescent="0.25">
      <c r="A679" s="262" t="s">
        <v>1301</v>
      </c>
      <c r="B679" s="262" t="s">
        <v>1302</v>
      </c>
      <c r="C679" s="262" t="s">
        <v>90</v>
      </c>
      <c r="D679" s="262" t="s">
        <v>40</v>
      </c>
      <c r="E679" s="262" t="s">
        <v>17</v>
      </c>
      <c r="F679" s="262" t="s">
        <v>17</v>
      </c>
      <c r="G679" s="262" t="s">
        <v>22</v>
      </c>
      <c r="H679" s="262">
        <v>3</v>
      </c>
      <c r="I679" s="262" t="s">
        <v>17</v>
      </c>
      <c r="J679" s="262" t="s">
        <v>17</v>
      </c>
      <c r="K679" s="262" t="s">
        <v>1305</v>
      </c>
      <c r="L679" s="263">
        <v>44635</v>
      </c>
      <c r="M679" s="262" t="s">
        <v>20</v>
      </c>
    </row>
    <row r="680" spans="1:13" x14ac:dyDescent="0.25">
      <c r="A680" s="260" t="s">
        <v>1301</v>
      </c>
      <c r="B680" s="260" t="s">
        <v>1302</v>
      </c>
      <c r="C680" s="260" t="s">
        <v>90</v>
      </c>
      <c r="D680" s="260" t="s">
        <v>16</v>
      </c>
      <c r="E680" s="260" t="s">
        <v>17</v>
      </c>
      <c r="F680" s="260" t="s">
        <v>17</v>
      </c>
      <c r="G680" s="260" t="s">
        <v>22</v>
      </c>
      <c r="H680" s="260">
        <v>3</v>
      </c>
      <c r="I680" s="260" t="s">
        <v>17</v>
      </c>
      <c r="J680" s="260" t="s">
        <v>17</v>
      </c>
      <c r="K680" s="260" t="s">
        <v>1306</v>
      </c>
      <c r="L680" s="261">
        <v>44635</v>
      </c>
      <c r="M680" s="260" t="s">
        <v>20</v>
      </c>
    </row>
    <row r="681" spans="1:13" x14ac:dyDescent="0.25">
      <c r="A681" s="262" t="s">
        <v>1301</v>
      </c>
      <c r="B681" s="262" t="s">
        <v>1302</v>
      </c>
      <c r="C681" s="262" t="s">
        <v>90</v>
      </c>
      <c r="D681" s="262" t="s">
        <v>21</v>
      </c>
      <c r="E681" s="262" t="s">
        <v>17</v>
      </c>
      <c r="F681" s="262" t="s">
        <v>17</v>
      </c>
      <c r="G681" s="262" t="s">
        <v>22</v>
      </c>
      <c r="H681" s="262">
        <v>3</v>
      </c>
      <c r="I681" s="262" t="s">
        <v>17</v>
      </c>
      <c r="J681" s="262" t="s">
        <v>17</v>
      </c>
      <c r="K681" s="262" t="s">
        <v>1307</v>
      </c>
      <c r="L681" s="263">
        <v>44635</v>
      </c>
      <c r="M681" s="262" t="s">
        <v>20</v>
      </c>
    </row>
    <row r="682" spans="1:13" x14ac:dyDescent="0.25">
      <c r="A682" s="260" t="s">
        <v>1301</v>
      </c>
      <c r="B682" s="260" t="s">
        <v>1302</v>
      </c>
      <c r="C682" s="260" t="s">
        <v>90</v>
      </c>
      <c r="D682" s="260" t="s">
        <v>1159</v>
      </c>
      <c r="E682" s="260" t="s">
        <v>17</v>
      </c>
      <c r="F682" s="260" t="s">
        <v>17</v>
      </c>
      <c r="G682" s="260" t="s">
        <v>22</v>
      </c>
      <c r="H682" s="260">
        <v>3</v>
      </c>
      <c r="I682" s="260" t="s">
        <v>17</v>
      </c>
      <c r="J682" s="260" t="s">
        <v>17</v>
      </c>
      <c r="K682" s="260" t="s">
        <v>1308</v>
      </c>
      <c r="L682" s="261">
        <v>44635</v>
      </c>
      <c r="M682" s="260" t="s">
        <v>20</v>
      </c>
    </row>
    <row r="683" spans="1:13" x14ac:dyDescent="0.25">
      <c r="A683" s="262" t="s">
        <v>1301</v>
      </c>
      <c r="B683" s="262" t="s">
        <v>1302</v>
      </c>
      <c r="C683" s="262" t="s">
        <v>90</v>
      </c>
      <c r="D683" s="262" t="s">
        <v>24</v>
      </c>
      <c r="E683" s="262" t="s">
        <v>17</v>
      </c>
      <c r="F683" s="262" t="s">
        <v>17</v>
      </c>
      <c r="G683" s="262" t="s">
        <v>22</v>
      </c>
      <c r="H683" s="262">
        <v>3</v>
      </c>
      <c r="I683" s="262" t="s">
        <v>17</v>
      </c>
      <c r="J683" s="262" t="s">
        <v>17</v>
      </c>
      <c r="K683" s="262" t="s">
        <v>1309</v>
      </c>
      <c r="L683" s="263">
        <v>44635</v>
      </c>
      <c r="M683" s="262" t="s">
        <v>20</v>
      </c>
    </row>
    <row r="684" spans="1:13" x14ac:dyDescent="0.25">
      <c r="A684" s="260" t="s">
        <v>1301</v>
      </c>
      <c r="B684" s="260" t="s">
        <v>1302</v>
      </c>
      <c r="C684" s="260" t="s">
        <v>90</v>
      </c>
      <c r="D684" s="260" t="s">
        <v>47</v>
      </c>
      <c r="E684" s="260">
        <v>2</v>
      </c>
      <c r="F684" s="260" t="s">
        <v>17</v>
      </c>
      <c r="G684" s="260" t="s">
        <v>22</v>
      </c>
      <c r="H684" s="260">
        <v>3</v>
      </c>
      <c r="I684" s="260" t="s">
        <v>17</v>
      </c>
      <c r="J684" s="260" t="s">
        <v>1310</v>
      </c>
      <c r="K684" s="260" t="s">
        <v>1311</v>
      </c>
      <c r="L684" s="261">
        <v>44635</v>
      </c>
      <c r="M684" s="260" t="s">
        <v>20</v>
      </c>
    </row>
    <row r="685" spans="1:13" x14ac:dyDescent="0.25">
      <c r="A685" s="262" t="s">
        <v>1301</v>
      </c>
      <c r="B685" s="262" t="s">
        <v>1302</v>
      </c>
      <c r="C685" s="262" t="s">
        <v>90</v>
      </c>
      <c r="D685" s="262" t="s">
        <v>26</v>
      </c>
      <c r="E685" s="262" t="s">
        <v>17</v>
      </c>
      <c r="F685" s="262" t="s">
        <v>17</v>
      </c>
      <c r="G685" s="262" t="s">
        <v>22</v>
      </c>
      <c r="H685" s="262">
        <v>3</v>
      </c>
      <c r="I685" s="262" t="s">
        <v>17</v>
      </c>
      <c r="J685" s="262" t="s">
        <v>17</v>
      </c>
      <c r="K685" s="262" t="s">
        <v>1312</v>
      </c>
      <c r="L685" s="263">
        <v>44635</v>
      </c>
      <c r="M685" s="262" t="s">
        <v>20</v>
      </c>
    </row>
    <row r="686" spans="1:13" x14ac:dyDescent="0.25">
      <c r="A686" s="260" t="s">
        <v>1301</v>
      </c>
      <c r="B686" s="260" t="s">
        <v>1302</v>
      </c>
      <c r="C686" s="260" t="s">
        <v>90</v>
      </c>
      <c r="D686" s="260" t="s">
        <v>28</v>
      </c>
      <c r="E686" s="260" t="s">
        <v>17</v>
      </c>
      <c r="F686" s="260" t="s">
        <v>17</v>
      </c>
      <c r="G686" s="260" t="s">
        <v>22</v>
      </c>
      <c r="H686" s="260">
        <v>3</v>
      </c>
      <c r="I686" s="260" t="s">
        <v>17</v>
      </c>
      <c r="J686" s="260" t="s">
        <v>17</v>
      </c>
      <c r="K686" s="260" t="s">
        <v>1313</v>
      </c>
      <c r="L686" s="261">
        <v>44635</v>
      </c>
      <c r="M686" s="260" t="s">
        <v>20</v>
      </c>
    </row>
    <row r="687" spans="1:13" x14ac:dyDescent="0.25">
      <c r="A687" s="262" t="s">
        <v>1181</v>
      </c>
      <c r="B687" s="262" t="s">
        <v>1182</v>
      </c>
      <c r="C687" s="262" t="s">
        <v>1173</v>
      </c>
      <c r="D687" s="262" t="s">
        <v>28</v>
      </c>
      <c r="E687" s="262">
        <v>210000</v>
      </c>
      <c r="F687" s="262" t="s">
        <v>1314</v>
      </c>
      <c r="G687" s="262" t="s">
        <v>22</v>
      </c>
      <c r="H687" s="262">
        <v>3</v>
      </c>
      <c r="I687" s="262" t="s">
        <v>1315</v>
      </c>
      <c r="J687" s="262" t="s">
        <v>1316</v>
      </c>
      <c r="K687" s="262" t="s">
        <v>1317</v>
      </c>
      <c r="L687" s="263">
        <v>44648</v>
      </c>
      <c r="M687" s="262" t="s">
        <v>20</v>
      </c>
    </row>
    <row r="688" spans="1:13" x14ac:dyDescent="0.25">
      <c r="A688" s="260" t="s">
        <v>114</v>
      </c>
      <c r="B688" s="260" t="s">
        <v>115</v>
      </c>
      <c r="C688" s="260" t="s">
        <v>116</v>
      </c>
      <c r="D688" s="260" t="s">
        <v>47</v>
      </c>
      <c r="E688" s="260">
        <v>4</v>
      </c>
      <c r="F688" s="260" t="s">
        <v>17</v>
      </c>
      <c r="G688" s="260" t="s">
        <v>33</v>
      </c>
      <c r="H688" s="260">
        <v>2</v>
      </c>
      <c r="I688" s="260" t="s">
        <v>17</v>
      </c>
      <c r="J688" s="260" t="s">
        <v>1318</v>
      </c>
      <c r="K688" s="260" t="s">
        <v>1319</v>
      </c>
      <c r="L688" s="261">
        <v>44660</v>
      </c>
      <c r="M688" s="260" t="s">
        <v>20</v>
      </c>
    </row>
    <row r="689" spans="1:13" x14ac:dyDescent="0.25">
      <c r="A689" s="262" t="s">
        <v>1143</v>
      </c>
      <c r="B689" s="262" t="s">
        <v>1144</v>
      </c>
      <c r="C689" s="262" t="s">
        <v>1145</v>
      </c>
      <c r="D689" s="262" t="s">
        <v>628</v>
      </c>
      <c r="E689" s="262">
        <v>0</v>
      </c>
      <c r="F689" s="262" t="s">
        <v>1320</v>
      </c>
      <c r="G689" s="262" t="s">
        <v>33</v>
      </c>
      <c r="H689" s="262">
        <v>2</v>
      </c>
      <c r="I689" s="262" t="s">
        <v>1147</v>
      </c>
      <c r="J689" s="262" t="s">
        <v>1321</v>
      </c>
      <c r="K689" s="262" t="s">
        <v>1322</v>
      </c>
      <c r="L689" s="263">
        <v>44664</v>
      </c>
      <c r="M689" s="262" t="s">
        <v>20</v>
      </c>
    </row>
    <row r="690" spans="1:13" x14ac:dyDescent="0.25">
      <c r="A690" s="260" t="s">
        <v>1143</v>
      </c>
      <c r="B690" s="260" t="s">
        <v>1144</v>
      </c>
      <c r="C690" s="260" t="s">
        <v>1145</v>
      </c>
      <c r="D690" s="260" t="s">
        <v>619</v>
      </c>
      <c r="E690" s="260">
        <v>0</v>
      </c>
      <c r="F690" s="260" t="s">
        <v>1320</v>
      </c>
      <c r="G690" s="260" t="s">
        <v>33</v>
      </c>
      <c r="H690" s="260">
        <v>2</v>
      </c>
      <c r="I690" s="260" t="s">
        <v>1147</v>
      </c>
      <c r="J690" s="260" t="s">
        <v>1323</v>
      </c>
      <c r="K690" s="260" t="s">
        <v>1324</v>
      </c>
      <c r="L690" s="261">
        <v>44664</v>
      </c>
      <c r="M690" s="260" t="s">
        <v>20</v>
      </c>
    </row>
    <row r="691" spans="1:13" x14ac:dyDescent="0.25">
      <c r="A691" s="262" t="s">
        <v>972</v>
      </c>
      <c r="B691" s="262" t="s">
        <v>973</v>
      </c>
      <c r="C691" s="262" t="s">
        <v>338</v>
      </c>
      <c r="D691" s="262" t="s">
        <v>47</v>
      </c>
      <c r="E691" s="262">
        <v>3</v>
      </c>
      <c r="F691" s="262" t="s">
        <v>1325</v>
      </c>
      <c r="G691" s="262" t="s">
        <v>77</v>
      </c>
      <c r="H691" s="262">
        <v>1</v>
      </c>
      <c r="I691" s="262" t="s">
        <v>1326</v>
      </c>
      <c r="J691" s="262" t="s">
        <v>1327</v>
      </c>
      <c r="K691" s="262" t="s">
        <v>1328</v>
      </c>
      <c r="L691" s="263">
        <v>44696</v>
      </c>
      <c r="M691" s="262" t="s">
        <v>582</v>
      </c>
    </row>
    <row r="692" spans="1:13" x14ac:dyDescent="0.25">
      <c r="A692" s="260" t="s">
        <v>236</v>
      </c>
      <c r="B692" s="260" t="s">
        <v>237</v>
      </c>
      <c r="C692" s="260" t="s">
        <v>238</v>
      </c>
      <c r="D692" s="260" t="s">
        <v>47</v>
      </c>
      <c r="E692" s="260">
        <v>5</v>
      </c>
      <c r="F692" s="260" t="s">
        <v>763</v>
      </c>
      <c r="G692" s="260" t="s">
        <v>33</v>
      </c>
      <c r="H692" s="260">
        <v>2</v>
      </c>
      <c r="I692" s="260" t="s">
        <v>763</v>
      </c>
      <c r="J692" s="260" t="s">
        <v>1329</v>
      </c>
      <c r="K692" s="260" t="s">
        <v>1330</v>
      </c>
      <c r="L692" s="261">
        <v>44699</v>
      </c>
      <c r="M692" s="260" t="s">
        <v>20</v>
      </c>
    </row>
    <row r="693" spans="1:13" x14ac:dyDescent="0.25">
      <c r="A693" s="262" t="s">
        <v>236</v>
      </c>
      <c r="B693" s="262" t="s">
        <v>237</v>
      </c>
      <c r="C693" s="262" t="s">
        <v>238</v>
      </c>
      <c r="D693" s="262" t="s">
        <v>38</v>
      </c>
      <c r="E693" s="262" t="s">
        <v>17</v>
      </c>
      <c r="F693" s="262" t="s">
        <v>763</v>
      </c>
      <c r="G693" s="262" t="s">
        <v>17</v>
      </c>
      <c r="H693" s="262" t="s">
        <v>17</v>
      </c>
      <c r="I693" s="262" t="s">
        <v>763</v>
      </c>
      <c r="J693" s="262" t="s">
        <v>1331</v>
      </c>
      <c r="K693" s="262" t="s">
        <v>1332</v>
      </c>
      <c r="L693" s="263">
        <v>44699</v>
      </c>
      <c r="M693" s="262" t="s">
        <v>20</v>
      </c>
    </row>
    <row r="694" spans="1:13" x14ac:dyDescent="0.25">
      <c r="A694" s="260" t="s">
        <v>236</v>
      </c>
      <c r="B694" s="260" t="s">
        <v>237</v>
      </c>
      <c r="C694" s="260" t="s">
        <v>238</v>
      </c>
      <c r="D694" s="260" t="s">
        <v>1159</v>
      </c>
      <c r="E694" s="260" t="s">
        <v>17</v>
      </c>
      <c r="F694" s="260" t="s">
        <v>763</v>
      </c>
      <c r="G694" s="260" t="s">
        <v>17</v>
      </c>
      <c r="H694" s="260" t="s">
        <v>17</v>
      </c>
      <c r="I694" s="260" t="s">
        <v>763</v>
      </c>
      <c r="J694" s="260" t="s">
        <v>1331</v>
      </c>
      <c r="K694" s="260" t="s">
        <v>1333</v>
      </c>
      <c r="L694" s="261">
        <v>44699</v>
      </c>
      <c r="M694" s="260" t="s">
        <v>20</v>
      </c>
    </row>
    <row r="695" spans="1:13" x14ac:dyDescent="0.25">
      <c r="A695" s="262" t="s">
        <v>236</v>
      </c>
      <c r="B695" s="262" t="s">
        <v>237</v>
      </c>
      <c r="C695" s="262" t="s">
        <v>238</v>
      </c>
      <c r="D695" s="262" t="s">
        <v>24</v>
      </c>
      <c r="E695" s="262" t="s">
        <v>17</v>
      </c>
      <c r="F695" s="262" t="s">
        <v>763</v>
      </c>
      <c r="G695" s="262" t="s">
        <v>17</v>
      </c>
      <c r="H695" s="262" t="s">
        <v>17</v>
      </c>
      <c r="I695" s="262" t="s">
        <v>763</v>
      </c>
      <c r="J695" s="262" t="s">
        <v>1331</v>
      </c>
      <c r="K695" s="262" t="s">
        <v>1334</v>
      </c>
      <c r="L695" s="263">
        <v>44699</v>
      </c>
      <c r="M695" s="262" t="s">
        <v>20</v>
      </c>
    </row>
    <row r="696" spans="1:13" x14ac:dyDescent="0.25">
      <c r="A696" s="260" t="s">
        <v>889</v>
      </c>
      <c r="B696" s="260" t="s">
        <v>890</v>
      </c>
      <c r="C696" s="260" t="s">
        <v>891</v>
      </c>
      <c r="D696" s="260" t="s">
        <v>1335</v>
      </c>
      <c r="E696" s="260">
        <v>86022837</v>
      </c>
      <c r="F696" s="260" t="s">
        <v>1336</v>
      </c>
      <c r="G696" s="260" t="s">
        <v>77</v>
      </c>
      <c r="H696" s="260">
        <v>1</v>
      </c>
      <c r="I696" s="260" t="s">
        <v>1337</v>
      </c>
      <c r="J696" s="260" t="s">
        <v>1338</v>
      </c>
      <c r="K696" s="260" t="s">
        <v>1339</v>
      </c>
      <c r="L696" s="261">
        <v>44733</v>
      </c>
      <c r="M696" s="260" t="s">
        <v>582</v>
      </c>
    </row>
    <row r="697" spans="1:13" x14ac:dyDescent="0.25">
      <c r="A697" s="262" t="s">
        <v>1207</v>
      </c>
      <c r="B697" s="262" t="s">
        <v>1208</v>
      </c>
      <c r="C697" s="262" t="s">
        <v>378</v>
      </c>
      <c r="D697" s="262" t="s">
        <v>47</v>
      </c>
      <c r="E697" s="262">
        <v>2</v>
      </c>
      <c r="F697" s="262" t="s">
        <v>763</v>
      </c>
      <c r="G697" s="262" t="s">
        <v>33</v>
      </c>
      <c r="H697" s="262">
        <v>2</v>
      </c>
      <c r="I697" s="262" t="s">
        <v>1340</v>
      </c>
      <c r="J697" s="262" t="s">
        <v>1341</v>
      </c>
      <c r="K697" s="262" t="s">
        <v>1342</v>
      </c>
      <c r="L697" s="263">
        <v>44736</v>
      </c>
      <c r="M697" s="262" t="s">
        <v>20</v>
      </c>
    </row>
    <row r="698" spans="1:13" x14ac:dyDescent="0.25">
      <c r="A698" s="260" t="s">
        <v>1220</v>
      </c>
      <c r="B698" s="260" t="s">
        <v>1221</v>
      </c>
      <c r="C698" s="260" t="s">
        <v>378</v>
      </c>
      <c r="D698" s="260" t="s">
        <v>776</v>
      </c>
      <c r="E698" s="260" t="s">
        <v>17</v>
      </c>
      <c r="F698" s="260" t="s">
        <v>763</v>
      </c>
      <c r="G698" s="260" t="s">
        <v>17</v>
      </c>
      <c r="H698" s="260" t="s">
        <v>17</v>
      </c>
      <c r="I698" s="260" t="s">
        <v>763</v>
      </c>
      <c r="J698" s="260" t="s">
        <v>1343</v>
      </c>
      <c r="K698" s="260" t="s">
        <v>1344</v>
      </c>
      <c r="L698" s="261">
        <v>44736</v>
      </c>
      <c r="M698" s="260" t="s">
        <v>20</v>
      </c>
    </row>
    <row r="699" spans="1:13" x14ac:dyDescent="0.25">
      <c r="A699" s="262" t="s">
        <v>1220</v>
      </c>
      <c r="B699" s="262" t="s">
        <v>1221</v>
      </c>
      <c r="C699" s="262" t="s">
        <v>378</v>
      </c>
      <c r="D699" s="262" t="s">
        <v>40</v>
      </c>
      <c r="E699" s="262" t="s">
        <v>17</v>
      </c>
      <c r="F699" s="262" t="s">
        <v>763</v>
      </c>
      <c r="G699" s="262" t="s">
        <v>17</v>
      </c>
      <c r="H699" s="262" t="s">
        <v>17</v>
      </c>
      <c r="I699" s="262" t="s">
        <v>763</v>
      </c>
      <c r="J699" s="262" t="s">
        <v>1343</v>
      </c>
      <c r="K699" s="262" t="s">
        <v>1345</v>
      </c>
      <c r="L699" s="263">
        <v>44736</v>
      </c>
      <c r="M699" s="262" t="s">
        <v>20</v>
      </c>
    </row>
    <row r="700" spans="1:13" x14ac:dyDescent="0.25">
      <c r="A700" s="260" t="s">
        <v>1220</v>
      </c>
      <c r="B700" s="260" t="s">
        <v>1221</v>
      </c>
      <c r="C700" s="260" t="s">
        <v>378</v>
      </c>
      <c r="D700" s="260" t="s">
        <v>47</v>
      </c>
      <c r="E700" s="260">
        <v>2</v>
      </c>
      <c r="F700" s="260" t="s">
        <v>763</v>
      </c>
      <c r="G700" s="260" t="s">
        <v>77</v>
      </c>
      <c r="H700" s="260">
        <v>1</v>
      </c>
      <c r="I700" s="260" t="s">
        <v>763</v>
      </c>
      <c r="J700" s="260" t="s">
        <v>1346</v>
      </c>
      <c r="K700" s="260" t="s">
        <v>1347</v>
      </c>
      <c r="L700" s="261">
        <v>44736</v>
      </c>
      <c r="M700" s="260" t="s">
        <v>20</v>
      </c>
    </row>
    <row r="701" spans="1:13" x14ac:dyDescent="0.25">
      <c r="A701" s="262" t="s">
        <v>376</v>
      </c>
      <c r="B701" s="262" t="s">
        <v>377</v>
      </c>
      <c r="C701" s="262" t="s">
        <v>378</v>
      </c>
      <c r="D701" s="262" t="s">
        <v>40</v>
      </c>
      <c r="E701" s="262" t="s">
        <v>17</v>
      </c>
      <c r="F701" s="262" t="s">
        <v>763</v>
      </c>
      <c r="G701" s="262" t="s">
        <v>17</v>
      </c>
      <c r="H701" s="262" t="s">
        <v>17</v>
      </c>
      <c r="I701" s="262" t="s">
        <v>1348</v>
      </c>
      <c r="J701" s="262"/>
      <c r="K701" s="262" t="s">
        <v>1349</v>
      </c>
      <c r="L701" s="263">
        <v>44736</v>
      </c>
      <c r="M701" s="262" t="s">
        <v>20</v>
      </c>
    </row>
    <row r="702" spans="1:13" x14ac:dyDescent="0.25">
      <c r="A702" s="260" t="s">
        <v>376</v>
      </c>
      <c r="B702" s="260" t="s">
        <v>377</v>
      </c>
      <c r="C702" s="260" t="s">
        <v>378</v>
      </c>
      <c r="D702" s="260" t="s">
        <v>966</v>
      </c>
      <c r="E702" s="260" t="s">
        <v>17</v>
      </c>
      <c r="F702" s="260" t="s">
        <v>763</v>
      </c>
      <c r="G702" s="260" t="s">
        <v>17</v>
      </c>
      <c r="H702" s="260" t="s">
        <v>17</v>
      </c>
      <c r="I702" s="260" t="s">
        <v>1348</v>
      </c>
      <c r="J702" s="260"/>
      <c r="K702" s="260" t="s">
        <v>1350</v>
      </c>
      <c r="L702" s="261">
        <v>44736</v>
      </c>
      <c r="M702" s="260" t="s">
        <v>20</v>
      </c>
    </row>
    <row r="703" spans="1:13" x14ac:dyDescent="0.25">
      <c r="A703" s="262" t="s">
        <v>376</v>
      </c>
      <c r="B703" s="262" t="s">
        <v>377</v>
      </c>
      <c r="C703" s="262" t="s">
        <v>378</v>
      </c>
      <c r="D703" s="262" t="s">
        <v>1055</v>
      </c>
      <c r="E703" s="262" t="s">
        <v>17</v>
      </c>
      <c r="F703" s="262" t="s">
        <v>763</v>
      </c>
      <c r="G703" s="262" t="s">
        <v>17</v>
      </c>
      <c r="H703" s="262" t="s">
        <v>17</v>
      </c>
      <c r="I703" s="262" t="s">
        <v>1348</v>
      </c>
      <c r="J703" s="262"/>
      <c r="K703" s="262" t="s">
        <v>1351</v>
      </c>
      <c r="L703" s="263">
        <v>44736</v>
      </c>
      <c r="M703" s="262" t="s">
        <v>20</v>
      </c>
    </row>
    <row r="704" spans="1:13" x14ac:dyDescent="0.25">
      <c r="A704" s="260" t="s">
        <v>1352</v>
      </c>
      <c r="B704" s="260" t="s">
        <v>1353</v>
      </c>
      <c r="C704" s="260" t="s">
        <v>1173</v>
      </c>
      <c r="D704" s="260" t="s">
        <v>47</v>
      </c>
      <c r="E704" s="260">
        <v>4</v>
      </c>
      <c r="F704" s="260" t="s">
        <v>1229</v>
      </c>
      <c r="G704" s="260" t="s">
        <v>77</v>
      </c>
      <c r="H704" s="260">
        <v>1</v>
      </c>
      <c r="I704" s="260" t="s">
        <v>1230</v>
      </c>
      <c r="J704" s="260" t="s">
        <v>1231</v>
      </c>
      <c r="K704" s="260" t="s">
        <v>1354</v>
      </c>
      <c r="L704" s="261">
        <v>44736</v>
      </c>
      <c r="M704" s="260" t="s">
        <v>20</v>
      </c>
    </row>
    <row r="705" spans="1:13" x14ac:dyDescent="0.25">
      <c r="A705" s="262" t="s">
        <v>1352</v>
      </c>
      <c r="B705" s="262" t="s">
        <v>1353</v>
      </c>
      <c r="C705" s="262" t="s">
        <v>1173</v>
      </c>
      <c r="D705" s="262" t="s">
        <v>26</v>
      </c>
      <c r="E705" s="262" t="s">
        <v>17</v>
      </c>
      <c r="F705" s="262" t="s">
        <v>17</v>
      </c>
      <c r="G705" s="262" t="s">
        <v>17</v>
      </c>
      <c r="H705" s="262" t="s">
        <v>17</v>
      </c>
      <c r="I705" s="262" t="s">
        <v>17</v>
      </c>
      <c r="J705" s="262" t="s">
        <v>17</v>
      </c>
      <c r="K705" s="262" t="s">
        <v>1355</v>
      </c>
      <c r="L705" s="263">
        <v>44736</v>
      </c>
      <c r="M705" s="262" t="s">
        <v>20</v>
      </c>
    </row>
    <row r="706" spans="1:13" x14ac:dyDescent="0.25">
      <c r="A706" s="260" t="s">
        <v>1352</v>
      </c>
      <c r="B706" s="260" t="s">
        <v>1353</v>
      </c>
      <c r="C706" s="260" t="s">
        <v>1173</v>
      </c>
      <c r="D706" s="260" t="s">
        <v>28</v>
      </c>
      <c r="E706" s="260">
        <v>10000</v>
      </c>
      <c r="F706" s="260" t="s">
        <v>1356</v>
      </c>
      <c r="G706" s="260" t="s">
        <v>22</v>
      </c>
      <c r="H706" s="260">
        <v>3</v>
      </c>
      <c r="I706" s="260" t="s">
        <v>1357</v>
      </c>
      <c r="J706" s="260" t="s">
        <v>1358</v>
      </c>
      <c r="K706" s="260" t="s">
        <v>1359</v>
      </c>
      <c r="L706" s="261">
        <v>44736</v>
      </c>
      <c r="M706" s="260" t="s">
        <v>20</v>
      </c>
    </row>
    <row r="707" spans="1:13" x14ac:dyDescent="0.25">
      <c r="A707" s="262" t="s">
        <v>63</v>
      </c>
      <c r="B707" s="262" t="s">
        <v>64</v>
      </c>
      <c r="C707" s="262" t="s">
        <v>65</v>
      </c>
      <c r="D707" s="262" t="s">
        <v>40</v>
      </c>
      <c r="E707" s="262">
        <v>2949</v>
      </c>
      <c r="F707" s="262" t="s">
        <v>1360</v>
      </c>
      <c r="G707" s="262" t="s">
        <v>33</v>
      </c>
      <c r="H707" s="262">
        <v>2</v>
      </c>
      <c r="I707" s="262" t="s">
        <v>1361</v>
      </c>
      <c r="J707" s="262" t="s">
        <v>1362</v>
      </c>
      <c r="K707" s="262" t="s">
        <v>1363</v>
      </c>
      <c r="L707" s="263">
        <v>44741</v>
      </c>
      <c r="M707" s="262" t="s">
        <v>20</v>
      </c>
    </row>
    <row r="708" spans="1:13" x14ac:dyDescent="0.25">
      <c r="A708" s="260" t="s">
        <v>1364</v>
      </c>
      <c r="B708" s="260" t="s">
        <v>1365</v>
      </c>
      <c r="C708" s="260" t="s">
        <v>1366</v>
      </c>
      <c r="D708" s="260" t="s">
        <v>28</v>
      </c>
      <c r="E708" s="260" t="s">
        <v>17</v>
      </c>
      <c r="F708" s="260" t="s">
        <v>17</v>
      </c>
      <c r="G708" s="260" t="s">
        <v>17</v>
      </c>
      <c r="H708" s="260" t="s">
        <v>17</v>
      </c>
      <c r="I708" s="260" t="s">
        <v>17</v>
      </c>
      <c r="J708" s="260" t="s">
        <v>17</v>
      </c>
      <c r="K708" s="260" t="s">
        <v>1367</v>
      </c>
      <c r="L708" s="261">
        <v>44742</v>
      </c>
      <c r="M708" s="260" t="s">
        <v>20</v>
      </c>
    </row>
    <row r="709" spans="1:13" x14ac:dyDescent="0.25">
      <c r="A709" s="262" t="s">
        <v>1233</v>
      </c>
      <c r="B709" s="262" t="s">
        <v>1234</v>
      </c>
      <c r="C709" s="262" t="s">
        <v>1235</v>
      </c>
      <c r="D709" s="262" t="s">
        <v>1132</v>
      </c>
      <c r="E709" s="262">
        <v>2750125</v>
      </c>
      <c r="F709" s="262" t="s">
        <v>1368</v>
      </c>
      <c r="G709" s="262" t="s">
        <v>33</v>
      </c>
      <c r="H709" s="262">
        <v>2</v>
      </c>
      <c r="I709" s="262" t="s">
        <v>1369</v>
      </c>
      <c r="J709" s="262" t="s">
        <v>1370</v>
      </c>
      <c r="K709" s="262" t="s">
        <v>1371</v>
      </c>
      <c r="L709" s="263">
        <v>44742</v>
      </c>
      <c r="M709" s="262" t="s">
        <v>20</v>
      </c>
    </row>
    <row r="710" spans="1:13" x14ac:dyDescent="0.25">
      <c r="A710" s="260" t="s">
        <v>1233</v>
      </c>
      <c r="B710" s="260" t="s">
        <v>1234</v>
      </c>
      <c r="C710" s="260" t="s">
        <v>1235</v>
      </c>
      <c r="D710" s="260" t="s">
        <v>1050</v>
      </c>
      <c r="E710" s="260">
        <v>2267300</v>
      </c>
      <c r="F710" s="260" t="s">
        <v>1368</v>
      </c>
      <c r="G710" s="260" t="s">
        <v>33</v>
      </c>
      <c r="H710" s="260">
        <v>2</v>
      </c>
      <c r="I710" s="260" t="s">
        <v>1369</v>
      </c>
      <c r="J710" s="260" t="s">
        <v>1372</v>
      </c>
      <c r="K710" s="260" t="s">
        <v>1373</v>
      </c>
      <c r="L710" s="261">
        <v>44742</v>
      </c>
      <c r="M710" s="260" t="s">
        <v>20</v>
      </c>
    </row>
    <row r="711" spans="1:13" x14ac:dyDescent="0.25">
      <c r="A711" s="262" t="s">
        <v>1233</v>
      </c>
      <c r="B711" s="262" t="s">
        <v>1234</v>
      </c>
      <c r="C711" s="262" t="s">
        <v>1235</v>
      </c>
      <c r="D711" s="262" t="s">
        <v>1374</v>
      </c>
      <c r="E711" s="262">
        <v>482825</v>
      </c>
      <c r="F711" s="262" t="s">
        <v>1368</v>
      </c>
      <c r="G711" s="262" t="s">
        <v>33</v>
      </c>
      <c r="H711" s="262">
        <v>2</v>
      </c>
      <c r="I711" s="262" t="s">
        <v>1369</v>
      </c>
      <c r="J711" s="262" t="s">
        <v>1375</v>
      </c>
      <c r="K711" s="262" t="s">
        <v>1376</v>
      </c>
      <c r="L711" s="263">
        <v>44742</v>
      </c>
      <c r="M711" s="262" t="s">
        <v>20</v>
      </c>
    </row>
    <row r="712" spans="1:13" x14ac:dyDescent="0.25">
      <c r="A712" s="260" t="s">
        <v>1233</v>
      </c>
      <c r="B712" s="260" t="s">
        <v>1234</v>
      </c>
      <c r="C712" s="260" t="s">
        <v>1235</v>
      </c>
      <c r="D712" s="260" t="s">
        <v>630</v>
      </c>
      <c r="E712" s="260">
        <v>683303</v>
      </c>
      <c r="F712" s="260" t="s">
        <v>1368</v>
      </c>
      <c r="G712" s="260" t="s">
        <v>33</v>
      </c>
      <c r="H712" s="260">
        <v>2</v>
      </c>
      <c r="I712" s="260" t="s">
        <v>1369</v>
      </c>
      <c r="J712" s="260" t="s">
        <v>1377</v>
      </c>
      <c r="K712" s="260" t="s">
        <v>1378</v>
      </c>
      <c r="L712" s="261">
        <v>44742</v>
      </c>
      <c r="M712" s="260" t="s">
        <v>20</v>
      </c>
    </row>
    <row r="713" spans="1:13" x14ac:dyDescent="0.25">
      <c r="A713" s="262" t="s">
        <v>1233</v>
      </c>
      <c r="B713" s="262" t="s">
        <v>1234</v>
      </c>
      <c r="C713" s="262" t="s">
        <v>1235</v>
      </c>
      <c r="D713" s="262" t="s">
        <v>623</v>
      </c>
      <c r="E713" s="262">
        <v>1167337</v>
      </c>
      <c r="F713" s="262" t="s">
        <v>1368</v>
      </c>
      <c r="G713" s="262" t="s">
        <v>33</v>
      </c>
      <c r="H713" s="262">
        <v>2</v>
      </c>
      <c r="I713" s="262" t="s">
        <v>1369</v>
      </c>
      <c r="J713" s="262" t="s">
        <v>1379</v>
      </c>
      <c r="K713" s="262" t="s">
        <v>1380</v>
      </c>
      <c r="L713" s="263">
        <v>44742</v>
      </c>
      <c r="M713" s="262" t="s">
        <v>20</v>
      </c>
    </row>
    <row r="714" spans="1:13" x14ac:dyDescent="0.25">
      <c r="A714" s="260" t="s">
        <v>1233</v>
      </c>
      <c r="B714" s="260" t="s">
        <v>1234</v>
      </c>
      <c r="C714" s="260" t="s">
        <v>1235</v>
      </c>
      <c r="D714" s="260" t="s">
        <v>628</v>
      </c>
      <c r="E714" s="260">
        <v>416660</v>
      </c>
      <c r="F714" s="260" t="s">
        <v>1368</v>
      </c>
      <c r="G714" s="260" t="s">
        <v>33</v>
      </c>
      <c r="H714" s="260">
        <v>2</v>
      </c>
      <c r="I714" s="260" t="s">
        <v>1369</v>
      </c>
      <c r="J714" s="260" t="s">
        <v>1381</v>
      </c>
      <c r="K714" s="260" t="s">
        <v>1382</v>
      </c>
      <c r="L714" s="261">
        <v>44742</v>
      </c>
      <c r="M714" s="260" t="s">
        <v>20</v>
      </c>
    </row>
    <row r="715" spans="1:13" x14ac:dyDescent="0.25">
      <c r="A715" s="262" t="s">
        <v>1233</v>
      </c>
      <c r="B715" s="262" t="s">
        <v>1234</v>
      </c>
      <c r="C715" s="262" t="s">
        <v>1235</v>
      </c>
      <c r="D715" s="262" t="s">
        <v>619</v>
      </c>
      <c r="E715" s="262">
        <v>0</v>
      </c>
      <c r="F715" s="262" t="s">
        <v>1368</v>
      </c>
      <c r="G715" s="262" t="s">
        <v>33</v>
      </c>
      <c r="H715" s="262">
        <v>2</v>
      </c>
      <c r="I715" s="262" t="s">
        <v>1369</v>
      </c>
      <c r="J715" s="262" t="s">
        <v>1383</v>
      </c>
      <c r="K715" s="262" t="s">
        <v>1384</v>
      </c>
      <c r="L715" s="263">
        <v>44742</v>
      </c>
      <c r="M715" s="262" t="s">
        <v>20</v>
      </c>
    </row>
    <row r="716" spans="1:13" x14ac:dyDescent="0.25">
      <c r="A716" s="260" t="s">
        <v>851</v>
      </c>
      <c r="B716" s="260" t="s">
        <v>852</v>
      </c>
      <c r="C716" s="260" t="s">
        <v>709</v>
      </c>
      <c r="D716" s="260" t="s">
        <v>966</v>
      </c>
      <c r="E716" s="260" t="s">
        <v>17</v>
      </c>
      <c r="F716" s="260" t="s">
        <v>17</v>
      </c>
      <c r="G716" s="260" t="s">
        <v>17</v>
      </c>
      <c r="H716" s="260" t="s">
        <v>17</v>
      </c>
      <c r="I716" s="260" t="s">
        <v>17</v>
      </c>
      <c r="J716" s="260" t="s">
        <v>1385</v>
      </c>
      <c r="K716" s="260" t="s">
        <v>1386</v>
      </c>
      <c r="L716" s="261">
        <v>44767</v>
      </c>
      <c r="M716" s="260" t="s">
        <v>582</v>
      </c>
    </row>
    <row r="717" spans="1:13" x14ac:dyDescent="0.25">
      <c r="A717" s="262" t="s">
        <v>1026</v>
      </c>
      <c r="B717" s="262" t="s">
        <v>1027</v>
      </c>
      <c r="C717" s="262" t="s">
        <v>312</v>
      </c>
      <c r="D717" s="262" t="s">
        <v>38</v>
      </c>
      <c r="E717" s="262">
        <v>136000</v>
      </c>
      <c r="F717" s="262" t="s">
        <v>1387</v>
      </c>
      <c r="G717" s="262" t="s">
        <v>33</v>
      </c>
      <c r="H717" s="262">
        <v>2</v>
      </c>
      <c r="I717" s="262" t="s">
        <v>1388</v>
      </c>
      <c r="J717" s="262" t="s">
        <v>1389</v>
      </c>
      <c r="K717" s="262" t="s">
        <v>1390</v>
      </c>
      <c r="L717" s="263">
        <v>44768</v>
      </c>
      <c r="M717" s="262" t="s">
        <v>20</v>
      </c>
    </row>
    <row r="718" spans="1:13" x14ac:dyDescent="0.25">
      <c r="A718" s="260" t="s">
        <v>1391</v>
      </c>
      <c r="B718" s="260" t="s">
        <v>1392</v>
      </c>
      <c r="C718" s="260" t="s">
        <v>149</v>
      </c>
      <c r="D718" s="260" t="s">
        <v>38</v>
      </c>
      <c r="E718" s="260">
        <v>0</v>
      </c>
      <c r="F718" s="260" t="s">
        <v>17</v>
      </c>
      <c r="G718" s="260" t="s">
        <v>17</v>
      </c>
      <c r="H718" s="260" t="s">
        <v>17</v>
      </c>
      <c r="I718" s="260" t="s">
        <v>17</v>
      </c>
      <c r="J718" s="260" t="s">
        <v>17</v>
      </c>
      <c r="K718" s="260" t="s">
        <v>1393</v>
      </c>
      <c r="L718" s="261">
        <v>44770</v>
      </c>
      <c r="M718" s="260" t="s">
        <v>20</v>
      </c>
    </row>
    <row r="719" spans="1:13" x14ac:dyDescent="0.25">
      <c r="A719" s="262" t="s">
        <v>1391</v>
      </c>
      <c r="B719" s="262" t="s">
        <v>1392</v>
      </c>
      <c r="C719" s="262" t="s">
        <v>149</v>
      </c>
      <c r="D719" s="262" t="s">
        <v>1159</v>
      </c>
      <c r="E719" s="262">
        <v>0</v>
      </c>
      <c r="F719" s="262" t="s">
        <v>17</v>
      </c>
      <c r="G719" s="262" t="s">
        <v>17</v>
      </c>
      <c r="H719" s="262" t="s">
        <v>17</v>
      </c>
      <c r="I719" s="262" t="s">
        <v>17</v>
      </c>
      <c r="J719" s="262" t="s">
        <v>17</v>
      </c>
      <c r="K719" s="262" t="s">
        <v>1394</v>
      </c>
      <c r="L719" s="263">
        <v>44770</v>
      </c>
      <c r="M719" s="262" t="s">
        <v>20</v>
      </c>
    </row>
    <row r="720" spans="1:13" x14ac:dyDescent="0.25">
      <c r="A720" s="260" t="s">
        <v>1391</v>
      </c>
      <c r="B720" s="260" t="s">
        <v>1392</v>
      </c>
      <c r="C720" s="260" t="s">
        <v>149</v>
      </c>
      <c r="D720" s="260" t="s">
        <v>24</v>
      </c>
      <c r="E720" s="260">
        <v>0</v>
      </c>
      <c r="F720" s="260" t="s">
        <v>17</v>
      </c>
      <c r="G720" s="260" t="s">
        <v>17</v>
      </c>
      <c r="H720" s="260" t="s">
        <v>17</v>
      </c>
      <c r="I720" s="260" t="s">
        <v>17</v>
      </c>
      <c r="J720" s="260" t="s">
        <v>17</v>
      </c>
      <c r="K720" s="260" t="s">
        <v>1395</v>
      </c>
      <c r="L720" s="261">
        <v>44770</v>
      </c>
      <c r="M720" s="260" t="s">
        <v>20</v>
      </c>
    </row>
    <row r="721" spans="1:13" x14ac:dyDescent="0.25">
      <c r="A721" s="262" t="s">
        <v>1391</v>
      </c>
      <c r="B721" s="262" t="s">
        <v>1392</v>
      </c>
      <c r="C721" s="262" t="s">
        <v>149</v>
      </c>
      <c r="D721" s="262" t="s">
        <v>47</v>
      </c>
      <c r="E721" s="262">
        <v>1</v>
      </c>
      <c r="F721" s="262" t="s">
        <v>1396</v>
      </c>
      <c r="G721" s="262" t="s">
        <v>33</v>
      </c>
      <c r="H721" s="262">
        <v>2</v>
      </c>
      <c r="I721" s="262" t="s">
        <v>1397</v>
      </c>
      <c r="J721" s="262" t="s">
        <v>1398</v>
      </c>
      <c r="K721" s="262" t="s">
        <v>1399</v>
      </c>
      <c r="L721" s="263">
        <v>44770</v>
      </c>
      <c r="M721" s="262" t="s">
        <v>20</v>
      </c>
    </row>
    <row r="722" spans="1:13" x14ac:dyDescent="0.25">
      <c r="A722" s="260" t="s">
        <v>336</v>
      </c>
      <c r="B722" s="260" t="s">
        <v>337</v>
      </c>
      <c r="C722" s="260" t="s">
        <v>338</v>
      </c>
      <c r="D722" s="260" t="s">
        <v>47</v>
      </c>
      <c r="E722" s="260">
        <v>4</v>
      </c>
      <c r="F722" s="260" t="s">
        <v>17</v>
      </c>
      <c r="G722" s="260" t="s">
        <v>1400</v>
      </c>
      <c r="H722" s="260">
        <v>2</v>
      </c>
      <c r="I722" s="260" t="s">
        <v>17</v>
      </c>
      <c r="J722" s="260" t="s">
        <v>1401</v>
      </c>
      <c r="K722" s="260" t="s">
        <v>1402</v>
      </c>
      <c r="L722" s="261">
        <v>44773</v>
      </c>
      <c r="M722" s="260" t="s">
        <v>582</v>
      </c>
    </row>
    <row r="723" spans="1:13" x14ac:dyDescent="0.25">
      <c r="A723" s="262" t="s">
        <v>342</v>
      </c>
      <c r="B723" s="262" t="s">
        <v>343</v>
      </c>
      <c r="C723" s="262" t="s">
        <v>338</v>
      </c>
      <c r="D723" s="262" t="s">
        <v>47</v>
      </c>
      <c r="E723" s="262">
        <v>2</v>
      </c>
      <c r="F723" s="262" t="s">
        <v>17</v>
      </c>
      <c r="G723" s="262" t="s">
        <v>22</v>
      </c>
      <c r="H723" s="262">
        <v>3</v>
      </c>
      <c r="I723" s="262" t="s">
        <v>17</v>
      </c>
      <c r="J723" s="262" t="s">
        <v>1403</v>
      </c>
      <c r="K723" s="262" t="s">
        <v>1404</v>
      </c>
      <c r="L723" s="263">
        <v>44773</v>
      </c>
      <c r="M723" s="262" t="s">
        <v>582</v>
      </c>
    </row>
    <row r="724" spans="1:13" x14ac:dyDescent="0.25">
      <c r="A724" s="260" t="s">
        <v>1405</v>
      </c>
      <c r="B724" s="260" t="s">
        <v>1406</v>
      </c>
      <c r="C724" s="260" t="s">
        <v>1407</v>
      </c>
      <c r="D724" s="260" t="s">
        <v>47</v>
      </c>
      <c r="E724" s="260">
        <v>2</v>
      </c>
      <c r="F724" s="260" t="s">
        <v>17</v>
      </c>
      <c r="G724" s="260" t="s">
        <v>33</v>
      </c>
      <c r="H724" s="260">
        <v>2</v>
      </c>
      <c r="I724" s="260" t="s">
        <v>17</v>
      </c>
      <c r="J724" s="260" t="s">
        <v>1408</v>
      </c>
      <c r="K724" s="260" t="s">
        <v>1409</v>
      </c>
      <c r="L724" s="261">
        <v>44773</v>
      </c>
      <c r="M724" s="260" t="s">
        <v>582</v>
      </c>
    </row>
    <row r="725" spans="1:13" x14ac:dyDescent="0.25">
      <c r="A725" s="262" t="s">
        <v>365</v>
      </c>
      <c r="B725" s="262" t="s">
        <v>366</v>
      </c>
      <c r="C725" s="262" t="s">
        <v>367</v>
      </c>
      <c r="D725" s="262" t="s">
        <v>1042</v>
      </c>
      <c r="E725" s="262">
        <v>41055</v>
      </c>
      <c r="F725" s="262" t="s">
        <v>1410</v>
      </c>
      <c r="G725" s="262" t="s">
        <v>33</v>
      </c>
      <c r="H725" s="262">
        <v>2</v>
      </c>
      <c r="I725" s="262" t="s">
        <v>1411</v>
      </c>
      <c r="J725" s="262" t="s">
        <v>1412</v>
      </c>
      <c r="K725" s="262" t="s">
        <v>1413</v>
      </c>
      <c r="L725" s="263">
        <v>44773</v>
      </c>
      <c r="M725" s="262" t="s">
        <v>582</v>
      </c>
    </row>
    <row r="726" spans="1:13" x14ac:dyDescent="0.25">
      <c r="A726" s="260" t="s">
        <v>365</v>
      </c>
      <c r="B726" s="260" t="s">
        <v>366</v>
      </c>
      <c r="C726" s="260" t="s">
        <v>367</v>
      </c>
      <c r="D726" s="260" t="s">
        <v>47</v>
      </c>
      <c r="E726" s="260">
        <v>3</v>
      </c>
      <c r="F726" s="260" t="s">
        <v>1414</v>
      </c>
      <c r="G726" s="260" t="s">
        <v>33</v>
      </c>
      <c r="H726" s="260">
        <v>2</v>
      </c>
      <c r="I726" s="260" t="s">
        <v>1415</v>
      </c>
      <c r="J726" s="260" t="s">
        <v>1416</v>
      </c>
      <c r="K726" s="260" t="s">
        <v>1417</v>
      </c>
      <c r="L726" s="261">
        <v>44773</v>
      </c>
      <c r="M726" s="260" t="s">
        <v>582</v>
      </c>
    </row>
    <row r="727" spans="1:13" x14ac:dyDescent="0.25">
      <c r="A727" s="262" t="s">
        <v>133</v>
      </c>
      <c r="B727" s="262" t="s">
        <v>134</v>
      </c>
      <c r="C727" s="262" t="s">
        <v>135</v>
      </c>
      <c r="D727" s="262" t="s">
        <v>47</v>
      </c>
      <c r="E727" s="262">
        <v>7</v>
      </c>
      <c r="F727" s="262" t="s">
        <v>17</v>
      </c>
      <c r="G727" s="262" t="s">
        <v>22</v>
      </c>
      <c r="H727" s="262">
        <v>3</v>
      </c>
      <c r="I727" s="262" t="s">
        <v>17</v>
      </c>
      <c r="J727" s="262" t="s">
        <v>1418</v>
      </c>
      <c r="K727" s="262" t="s">
        <v>1419</v>
      </c>
      <c r="L727" s="263">
        <v>44773</v>
      </c>
      <c r="M727" s="262" t="s">
        <v>582</v>
      </c>
    </row>
    <row r="728" spans="1:13" x14ac:dyDescent="0.25">
      <c r="A728" s="260" t="s">
        <v>140</v>
      </c>
      <c r="B728" s="260" t="s">
        <v>141</v>
      </c>
      <c r="C728" s="260" t="s">
        <v>135</v>
      </c>
      <c r="D728" s="260" t="s">
        <v>47</v>
      </c>
      <c r="E728" s="260">
        <v>4</v>
      </c>
      <c r="F728" s="260" t="s">
        <v>17</v>
      </c>
      <c r="G728" s="260" t="s">
        <v>77</v>
      </c>
      <c r="H728" s="260">
        <v>1</v>
      </c>
      <c r="I728" s="260" t="s">
        <v>17</v>
      </c>
      <c r="J728" s="260" t="s">
        <v>1420</v>
      </c>
      <c r="K728" s="260" t="s">
        <v>1421</v>
      </c>
      <c r="L728" s="261">
        <v>44773</v>
      </c>
      <c r="M728" s="260" t="s">
        <v>582</v>
      </c>
    </row>
    <row r="729" spans="1:13" x14ac:dyDescent="0.25">
      <c r="A729" s="262" t="s">
        <v>1422</v>
      </c>
      <c r="B729" s="262" t="s">
        <v>1423</v>
      </c>
      <c r="C729" s="262" t="s">
        <v>1424</v>
      </c>
      <c r="D729" s="262" t="s">
        <v>47</v>
      </c>
      <c r="E729" s="262">
        <v>2</v>
      </c>
      <c r="F729" s="262" t="s">
        <v>17</v>
      </c>
      <c r="G729" s="262" t="s">
        <v>33</v>
      </c>
      <c r="H729" s="262">
        <v>2</v>
      </c>
      <c r="I729" s="262" t="s">
        <v>17</v>
      </c>
      <c r="J729" s="262" t="s">
        <v>1408</v>
      </c>
      <c r="K729" s="262" t="s">
        <v>1425</v>
      </c>
      <c r="L729" s="263">
        <v>44773</v>
      </c>
      <c r="M729" s="262" t="s">
        <v>582</v>
      </c>
    </row>
    <row r="730" spans="1:13" x14ac:dyDescent="0.25">
      <c r="A730" s="260" t="s">
        <v>380</v>
      </c>
      <c r="B730" s="260" t="s">
        <v>381</v>
      </c>
      <c r="C730" s="260" t="s">
        <v>382</v>
      </c>
      <c r="D730" s="260" t="s">
        <v>1042</v>
      </c>
      <c r="E730" s="260">
        <v>446300</v>
      </c>
      <c r="F730" s="260" t="s">
        <v>1426</v>
      </c>
      <c r="G730" s="260" t="s">
        <v>33</v>
      </c>
      <c r="H730" s="260">
        <v>2</v>
      </c>
      <c r="I730" s="260" t="s">
        <v>1427</v>
      </c>
      <c r="J730" s="260" t="s">
        <v>1428</v>
      </c>
      <c r="K730" s="260" t="s">
        <v>1429</v>
      </c>
      <c r="L730" s="261">
        <v>44773</v>
      </c>
      <c r="M730" s="260" t="s">
        <v>582</v>
      </c>
    </row>
    <row r="731" spans="1:13" x14ac:dyDescent="0.25">
      <c r="A731" s="262" t="s">
        <v>380</v>
      </c>
      <c r="B731" s="262" t="s">
        <v>381</v>
      </c>
      <c r="C731" s="262" t="s">
        <v>382</v>
      </c>
      <c r="D731" s="262" t="s">
        <v>47</v>
      </c>
      <c r="E731" s="262">
        <v>4</v>
      </c>
      <c r="F731" s="262" t="s">
        <v>17</v>
      </c>
      <c r="G731" s="262" t="s">
        <v>22</v>
      </c>
      <c r="H731" s="262">
        <v>3</v>
      </c>
      <c r="I731" s="262" t="s">
        <v>17</v>
      </c>
      <c r="J731" s="262" t="s">
        <v>1430</v>
      </c>
      <c r="K731" s="262" t="s">
        <v>1431</v>
      </c>
      <c r="L731" s="263">
        <v>44773</v>
      </c>
      <c r="M731" s="262" t="s">
        <v>582</v>
      </c>
    </row>
    <row r="732" spans="1:13" x14ac:dyDescent="0.25">
      <c r="A732" s="260" t="s">
        <v>1432</v>
      </c>
      <c r="B732" s="260" t="s">
        <v>1433</v>
      </c>
      <c r="C732" s="260" t="s">
        <v>1434</v>
      </c>
      <c r="D732" s="260" t="s">
        <v>1042</v>
      </c>
      <c r="E732" s="260">
        <v>147500</v>
      </c>
      <c r="F732" s="260" t="s">
        <v>1435</v>
      </c>
      <c r="G732" s="260" t="s">
        <v>77</v>
      </c>
      <c r="H732" s="260">
        <v>1</v>
      </c>
      <c r="I732" s="260" t="s">
        <v>1436</v>
      </c>
      <c r="J732" s="260" t="s">
        <v>1437</v>
      </c>
      <c r="K732" s="260" t="s">
        <v>1438</v>
      </c>
      <c r="L732" s="261">
        <v>44773</v>
      </c>
      <c r="M732" s="260" t="s">
        <v>582</v>
      </c>
    </row>
    <row r="733" spans="1:13" x14ac:dyDescent="0.25">
      <c r="A733" s="262" t="s">
        <v>1432</v>
      </c>
      <c r="B733" s="262" t="s">
        <v>1433</v>
      </c>
      <c r="C733" s="262" t="s">
        <v>1434</v>
      </c>
      <c r="D733" s="262" t="s">
        <v>47</v>
      </c>
      <c r="E733" s="262">
        <v>2</v>
      </c>
      <c r="F733" s="262" t="s">
        <v>1439</v>
      </c>
      <c r="G733" s="262" t="s">
        <v>33</v>
      </c>
      <c r="H733" s="262">
        <v>2</v>
      </c>
      <c r="I733" s="262" t="s">
        <v>1440</v>
      </c>
      <c r="J733" s="262" t="s">
        <v>1408</v>
      </c>
      <c r="K733" s="262" t="s">
        <v>1441</v>
      </c>
      <c r="L733" s="263">
        <v>44773</v>
      </c>
      <c r="M733" s="262" t="s">
        <v>20</v>
      </c>
    </row>
    <row r="734" spans="1:13" x14ac:dyDescent="0.25">
      <c r="A734" s="260" t="s">
        <v>1442</v>
      </c>
      <c r="B734" s="260" t="s">
        <v>1443</v>
      </c>
      <c r="C734" s="260" t="s">
        <v>1444</v>
      </c>
      <c r="D734" s="260" t="s">
        <v>1042</v>
      </c>
      <c r="E734" s="260">
        <v>62918</v>
      </c>
      <c r="F734" s="260" t="s">
        <v>1445</v>
      </c>
      <c r="G734" s="260" t="s">
        <v>33</v>
      </c>
      <c r="H734" s="260">
        <v>2</v>
      </c>
      <c r="I734" s="260" t="s">
        <v>1446</v>
      </c>
      <c r="J734" s="260" t="s">
        <v>1447</v>
      </c>
      <c r="K734" s="260" t="s">
        <v>1448</v>
      </c>
      <c r="L734" s="261">
        <v>44773</v>
      </c>
      <c r="M734" s="260" t="s">
        <v>582</v>
      </c>
    </row>
    <row r="735" spans="1:13" x14ac:dyDescent="0.25">
      <c r="A735" s="262" t="s">
        <v>1442</v>
      </c>
      <c r="B735" s="262" t="s">
        <v>1443</v>
      </c>
      <c r="C735" s="262" t="s">
        <v>1444</v>
      </c>
      <c r="D735" s="262" t="s">
        <v>47</v>
      </c>
      <c r="E735" s="262">
        <v>2</v>
      </c>
      <c r="F735" s="262" t="s">
        <v>1449</v>
      </c>
      <c r="G735" s="262" t="s">
        <v>33</v>
      </c>
      <c r="H735" s="262">
        <v>2</v>
      </c>
      <c r="I735" s="262" t="s">
        <v>1450</v>
      </c>
      <c r="J735" s="262" t="s">
        <v>1408</v>
      </c>
      <c r="K735" s="262" t="s">
        <v>1451</v>
      </c>
      <c r="L735" s="263">
        <v>44773</v>
      </c>
      <c r="M735" s="262" t="s">
        <v>20</v>
      </c>
    </row>
    <row r="736" spans="1:13" x14ac:dyDescent="0.25">
      <c r="A736" s="260" t="s">
        <v>1452</v>
      </c>
      <c r="B736" s="260" t="s">
        <v>1453</v>
      </c>
      <c r="C736" s="260" t="s">
        <v>1454</v>
      </c>
      <c r="D736" s="260" t="s">
        <v>47</v>
      </c>
      <c r="E736" s="260">
        <v>2</v>
      </c>
      <c r="F736" s="260" t="s">
        <v>17</v>
      </c>
      <c r="G736" s="260" t="s">
        <v>33</v>
      </c>
      <c r="H736" s="260">
        <v>2</v>
      </c>
      <c r="I736" s="260" t="s">
        <v>17</v>
      </c>
      <c r="J736" s="260" t="s">
        <v>1408</v>
      </c>
      <c r="K736" s="260" t="s">
        <v>1455</v>
      </c>
      <c r="L736" s="261">
        <v>44773</v>
      </c>
      <c r="M736" s="260" t="s">
        <v>582</v>
      </c>
    </row>
    <row r="737" spans="1:13" x14ac:dyDescent="0.25">
      <c r="A737" s="262" t="s">
        <v>283</v>
      </c>
      <c r="B737" s="262" t="s">
        <v>284</v>
      </c>
      <c r="C737" s="262" t="s">
        <v>285</v>
      </c>
      <c r="D737" s="262" t="s">
        <v>1042</v>
      </c>
      <c r="E737" s="262">
        <v>100000</v>
      </c>
      <c r="F737" s="262" t="s">
        <v>1456</v>
      </c>
      <c r="G737" s="262" t="s">
        <v>33</v>
      </c>
      <c r="H737" s="262">
        <v>2</v>
      </c>
      <c r="I737" s="262" t="s">
        <v>1457</v>
      </c>
      <c r="J737" s="262" t="s">
        <v>1458</v>
      </c>
      <c r="K737" s="262" t="s">
        <v>1459</v>
      </c>
      <c r="L737" s="263">
        <v>44773</v>
      </c>
      <c r="M737" s="262" t="s">
        <v>582</v>
      </c>
    </row>
    <row r="738" spans="1:13" x14ac:dyDescent="0.25">
      <c r="A738" s="260" t="s">
        <v>283</v>
      </c>
      <c r="B738" s="260" t="s">
        <v>284</v>
      </c>
      <c r="C738" s="260" t="s">
        <v>285</v>
      </c>
      <c r="D738" s="260" t="s">
        <v>47</v>
      </c>
      <c r="E738" s="260">
        <v>3</v>
      </c>
      <c r="F738" s="260" t="s">
        <v>17</v>
      </c>
      <c r="G738" s="260" t="s">
        <v>22</v>
      </c>
      <c r="H738" s="260">
        <v>3</v>
      </c>
      <c r="I738" s="260" t="s">
        <v>17</v>
      </c>
      <c r="J738" s="260" t="s">
        <v>1460</v>
      </c>
      <c r="K738" s="260" t="s">
        <v>1461</v>
      </c>
      <c r="L738" s="261">
        <v>44773</v>
      </c>
      <c r="M738" s="260" t="s">
        <v>582</v>
      </c>
    </row>
    <row r="739" spans="1:13" x14ac:dyDescent="0.25">
      <c r="A739" s="262" t="s">
        <v>445</v>
      </c>
      <c r="B739" s="262" t="s">
        <v>446</v>
      </c>
      <c r="C739" s="262" t="s">
        <v>447</v>
      </c>
      <c r="D739" s="262" t="s">
        <v>1042</v>
      </c>
      <c r="E739" s="262">
        <v>163610</v>
      </c>
      <c r="F739" s="262" t="s">
        <v>1462</v>
      </c>
      <c r="G739" s="262" t="s">
        <v>33</v>
      </c>
      <c r="H739" s="262">
        <v>2</v>
      </c>
      <c r="I739" s="262" t="s">
        <v>1463</v>
      </c>
      <c r="J739" s="262" t="s">
        <v>1464</v>
      </c>
      <c r="K739" s="262" t="s">
        <v>1465</v>
      </c>
      <c r="L739" s="263">
        <v>44773</v>
      </c>
      <c r="M739" s="262" t="s">
        <v>582</v>
      </c>
    </row>
    <row r="740" spans="1:13" x14ac:dyDescent="0.25">
      <c r="A740" s="260" t="s">
        <v>445</v>
      </c>
      <c r="B740" s="260" t="s">
        <v>446</v>
      </c>
      <c r="C740" s="260" t="s">
        <v>447</v>
      </c>
      <c r="D740" s="260" t="s">
        <v>47</v>
      </c>
      <c r="E740" s="260">
        <v>4</v>
      </c>
      <c r="F740" s="260" t="s">
        <v>1466</v>
      </c>
      <c r="G740" s="260" t="s">
        <v>22</v>
      </c>
      <c r="H740" s="260">
        <v>3</v>
      </c>
      <c r="I740" s="260" t="s">
        <v>1467</v>
      </c>
      <c r="J740" s="260" t="s">
        <v>1401</v>
      </c>
      <c r="K740" s="260" t="s">
        <v>1468</v>
      </c>
      <c r="L740" s="261">
        <v>44773</v>
      </c>
      <c r="M740" s="260" t="s">
        <v>20</v>
      </c>
    </row>
    <row r="741" spans="1:13" x14ac:dyDescent="0.25">
      <c r="A741" s="262" t="s">
        <v>342</v>
      </c>
      <c r="B741" s="262" t="s">
        <v>343</v>
      </c>
      <c r="C741" s="262" t="s">
        <v>338</v>
      </c>
      <c r="D741" s="262" t="s">
        <v>776</v>
      </c>
      <c r="E741" s="262" t="s">
        <v>17</v>
      </c>
      <c r="F741" s="262" t="s">
        <v>17</v>
      </c>
      <c r="G741" s="262" t="s">
        <v>17</v>
      </c>
      <c r="H741" s="262" t="s">
        <v>17</v>
      </c>
      <c r="I741" s="262" t="s">
        <v>17</v>
      </c>
      <c r="J741" s="262" t="s">
        <v>763</v>
      </c>
      <c r="K741" s="262" t="s">
        <v>1469</v>
      </c>
      <c r="L741" s="263">
        <v>44797</v>
      </c>
      <c r="M741" s="262" t="s">
        <v>582</v>
      </c>
    </row>
    <row r="742" spans="1:13" x14ac:dyDescent="0.25">
      <c r="A742" s="260" t="s">
        <v>532</v>
      </c>
      <c r="B742" s="260" t="s">
        <v>533</v>
      </c>
      <c r="C742" s="260" t="s">
        <v>149</v>
      </c>
      <c r="D742" s="260" t="s">
        <v>1042</v>
      </c>
      <c r="E742" s="260">
        <v>13297</v>
      </c>
      <c r="F742" s="260" t="s">
        <v>1470</v>
      </c>
      <c r="G742" s="260" t="s">
        <v>77</v>
      </c>
      <c r="H742" s="260">
        <v>1</v>
      </c>
      <c r="I742" s="260" t="s">
        <v>1471</v>
      </c>
      <c r="J742" s="260" t="s">
        <v>1470</v>
      </c>
      <c r="K742" s="260" t="s">
        <v>1472</v>
      </c>
      <c r="L742" s="261">
        <v>44800</v>
      </c>
      <c r="M742" s="260" t="s">
        <v>582</v>
      </c>
    </row>
    <row r="743" spans="1:13" x14ac:dyDescent="0.25">
      <c r="A743" s="262" t="s">
        <v>610</v>
      </c>
      <c r="B743" s="262" t="s">
        <v>611</v>
      </c>
      <c r="C743" s="262" t="s">
        <v>612</v>
      </c>
      <c r="D743" s="262" t="s">
        <v>1042</v>
      </c>
      <c r="E743" s="262">
        <v>235533</v>
      </c>
      <c r="F743" s="262" t="s">
        <v>1473</v>
      </c>
      <c r="G743" s="262" t="s">
        <v>1400</v>
      </c>
      <c r="H743" s="262">
        <v>2</v>
      </c>
      <c r="I743" s="262" t="s">
        <v>1474</v>
      </c>
      <c r="J743" s="262" t="s">
        <v>1475</v>
      </c>
      <c r="K743" s="262" t="s">
        <v>1476</v>
      </c>
      <c r="L743" s="263">
        <v>44800</v>
      </c>
      <c r="M743" s="262" t="s">
        <v>582</v>
      </c>
    </row>
    <row r="744" spans="1:13" x14ac:dyDescent="0.25">
      <c r="A744" s="260" t="s">
        <v>310</v>
      </c>
      <c r="B744" s="260" t="s">
        <v>311</v>
      </c>
      <c r="C744" s="260" t="s">
        <v>312</v>
      </c>
      <c r="D744" s="260" t="s">
        <v>38</v>
      </c>
      <c r="E744" s="260" t="s">
        <v>17</v>
      </c>
      <c r="F744" s="260" t="s">
        <v>17</v>
      </c>
      <c r="G744" s="260" t="s">
        <v>17</v>
      </c>
      <c r="H744" s="260" t="s">
        <v>17</v>
      </c>
      <c r="I744" s="260" t="s">
        <v>17</v>
      </c>
      <c r="J744" s="260" t="s">
        <v>763</v>
      </c>
      <c r="K744" s="260" t="s">
        <v>1477</v>
      </c>
      <c r="L744" s="261">
        <v>44801</v>
      </c>
      <c r="M744" s="260" t="s">
        <v>20</v>
      </c>
    </row>
    <row r="745" spans="1:13" x14ac:dyDescent="0.25">
      <c r="A745" s="262" t="s">
        <v>88</v>
      </c>
      <c r="B745" s="262" t="s">
        <v>89</v>
      </c>
      <c r="C745" s="262" t="s">
        <v>90</v>
      </c>
      <c r="D745" s="262" t="s">
        <v>21</v>
      </c>
      <c r="E745" s="262" t="s">
        <v>17</v>
      </c>
      <c r="F745" s="262" t="s">
        <v>17</v>
      </c>
      <c r="G745" s="262" t="s">
        <v>17</v>
      </c>
      <c r="H745" s="262" t="s">
        <v>17</v>
      </c>
      <c r="I745" s="262" t="s">
        <v>17</v>
      </c>
      <c r="J745" s="262" t="s">
        <v>17</v>
      </c>
      <c r="K745" s="262" t="s">
        <v>1478</v>
      </c>
      <c r="L745" s="263">
        <v>44801</v>
      </c>
      <c r="M745" s="262" t="s">
        <v>20</v>
      </c>
    </row>
    <row r="746" spans="1:13" x14ac:dyDescent="0.25">
      <c r="A746" s="260" t="s">
        <v>1479</v>
      </c>
      <c r="B746" s="260" t="s">
        <v>1480</v>
      </c>
      <c r="C746" s="260" t="s">
        <v>1481</v>
      </c>
      <c r="D746" s="260" t="s">
        <v>38</v>
      </c>
      <c r="E746" s="260" t="s">
        <v>17</v>
      </c>
      <c r="F746" s="260" t="s">
        <v>1482</v>
      </c>
      <c r="G746" s="260" t="s">
        <v>17</v>
      </c>
      <c r="H746" s="260" t="s">
        <v>17</v>
      </c>
      <c r="I746" s="260" t="s">
        <v>17</v>
      </c>
      <c r="J746" s="260" t="s">
        <v>17</v>
      </c>
      <c r="K746" s="260" t="s">
        <v>1483</v>
      </c>
      <c r="L746" s="261">
        <v>44801</v>
      </c>
      <c r="M746" s="260" t="s">
        <v>582</v>
      </c>
    </row>
    <row r="747" spans="1:13" x14ac:dyDescent="0.25">
      <c r="A747" s="262" t="s">
        <v>1479</v>
      </c>
      <c r="B747" s="262" t="s">
        <v>1480</v>
      </c>
      <c r="C747" s="262" t="s">
        <v>1481</v>
      </c>
      <c r="D747" s="262" t="s">
        <v>40</v>
      </c>
      <c r="E747" s="262" t="s">
        <v>17</v>
      </c>
      <c r="F747" s="262" t="s">
        <v>1482</v>
      </c>
      <c r="G747" s="262" t="s">
        <v>17</v>
      </c>
      <c r="H747" s="262" t="s">
        <v>17</v>
      </c>
      <c r="I747" s="262" t="s">
        <v>17</v>
      </c>
      <c r="J747" s="262" t="s">
        <v>17</v>
      </c>
      <c r="K747" s="262" t="s">
        <v>1484</v>
      </c>
      <c r="L747" s="263">
        <v>44801</v>
      </c>
      <c r="M747" s="262" t="s">
        <v>582</v>
      </c>
    </row>
    <row r="748" spans="1:13" x14ac:dyDescent="0.25">
      <c r="A748" s="260" t="s">
        <v>1479</v>
      </c>
      <c r="B748" s="260" t="s">
        <v>1480</v>
      </c>
      <c r="C748" s="260" t="s">
        <v>1481</v>
      </c>
      <c r="D748" s="260" t="s">
        <v>16</v>
      </c>
      <c r="E748" s="260" t="s">
        <v>17</v>
      </c>
      <c r="F748" s="260" t="s">
        <v>17</v>
      </c>
      <c r="G748" s="260" t="s">
        <v>17</v>
      </c>
      <c r="H748" s="260" t="s">
        <v>17</v>
      </c>
      <c r="I748" s="260" t="s">
        <v>17</v>
      </c>
      <c r="J748" s="260" t="s">
        <v>17</v>
      </c>
      <c r="K748" s="260" t="s">
        <v>1485</v>
      </c>
      <c r="L748" s="261">
        <v>44801</v>
      </c>
      <c r="M748" s="260" t="s">
        <v>582</v>
      </c>
    </row>
    <row r="749" spans="1:13" x14ac:dyDescent="0.25">
      <c r="A749" s="262" t="s">
        <v>1479</v>
      </c>
      <c r="B749" s="262" t="s">
        <v>1480</v>
      </c>
      <c r="C749" s="262" t="s">
        <v>1481</v>
      </c>
      <c r="D749" s="262" t="s">
        <v>21</v>
      </c>
      <c r="E749" s="262" t="s">
        <v>17</v>
      </c>
      <c r="F749" s="262" t="s">
        <v>17</v>
      </c>
      <c r="G749" s="262" t="s">
        <v>17</v>
      </c>
      <c r="H749" s="262" t="s">
        <v>17</v>
      </c>
      <c r="I749" s="262" t="s">
        <v>17</v>
      </c>
      <c r="J749" s="262" t="s">
        <v>17</v>
      </c>
      <c r="K749" s="262" t="s">
        <v>1486</v>
      </c>
      <c r="L749" s="263">
        <v>44801</v>
      </c>
      <c r="M749" s="262" t="s">
        <v>582</v>
      </c>
    </row>
    <row r="750" spans="1:13" x14ac:dyDescent="0.25">
      <c r="A750" s="260" t="s">
        <v>1479</v>
      </c>
      <c r="B750" s="260" t="s">
        <v>1480</v>
      </c>
      <c r="C750" s="260" t="s">
        <v>1481</v>
      </c>
      <c r="D750" s="260" t="s">
        <v>1159</v>
      </c>
      <c r="E750" s="260" t="s">
        <v>17</v>
      </c>
      <c r="F750" s="260" t="s">
        <v>17</v>
      </c>
      <c r="G750" s="260" t="s">
        <v>17</v>
      </c>
      <c r="H750" s="260" t="s">
        <v>17</v>
      </c>
      <c r="I750" s="260" t="s">
        <v>17</v>
      </c>
      <c r="J750" s="260" t="s">
        <v>17</v>
      </c>
      <c r="K750" s="260" t="s">
        <v>1487</v>
      </c>
      <c r="L750" s="261">
        <v>44801</v>
      </c>
      <c r="M750" s="260" t="s">
        <v>582</v>
      </c>
    </row>
    <row r="751" spans="1:13" x14ac:dyDescent="0.25">
      <c r="A751" s="262" t="s">
        <v>1479</v>
      </c>
      <c r="B751" s="262" t="s">
        <v>1480</v>
      </c>
      <c r="C751" s="262" t="s">
        <v>1481</v>
      </c>
      <c r="D751" s="262" t="s">
        <v>24</v>
      </c>
      <c r="E751" s="262" t="s">
        <v>17</v>
      </c>
      <c r="F751" s="262" t="s">
        <v>17</v>
      </c>
      <c r="G751" s="262" t="s">
        <v>17</v>
      </c>
      <c r="H751" s="262" t="s">
        <v>17</v>
      </c>
      <c r="I751" s="262" t="s">
        <v>17</v>
      </c>
      <c r="J751" s="262" t="s">
        <v>17</v>
      </c>
      <c r="K751" s="262" t="s">
        <v>1488</v>
      </c>
      <c r="L751" s="263">
        <v>44801</v>
      </c>
      <c r="M751" s="262" t="s">
        <v>582</v>
      </c>
    </row>
    <row r="752" spans="1:13" x14ac:dyDescent="0.25">
      <c r="A752" s="260" t="s">
        <v>1479</v>
      </c>
      <c r="B752" s="260" t="s">
        <v>1480</v>
      </c>
      <c r="C752" s="260" t="s">
        <v>1481</v>
      </c>
      <c r="D752" s="260" t="s">
        <v>47</v>
      </c>
      <c r="E752" s="260">
        <v>4</v>
      </c>
      <c r="F752" s="260" t="s">
        <v>1489</v>
      </c>
      <c r="G752" s="260" t="s">
        <v>77</v>
      </c>
      <c r="H752" s="260">
        <v>1</v>
      </c>
      <c r="I752" s="260" t="s">
        <v>1490</v>
      </c>
      <c r="J752" s="260" t="s">
        <v>1401</v>
      </c>
      <c r="K752" s="260" t="s">
        <v>1491</v>
      </c>
      <c r="L752" s="261">
        <v>44801</v>
      </c>
      <c r="M752" s="260" t="s">
        <v>582</v>
      </c>
    </row>
    <row r="753" spans="1:13" x14ac:dyDescent="0.25">
      <c r="A753" s="262" t="s">
        <v>1479</v>
      </c>
      <c r="B753" s="262" t="s">
        <v>1480</v>
      </c>
      <c r="C753" s="262" t="s">
        <v>1481</v>
      </c>
      <c r="D753" s="262" t="s">
        <v>26</v>
      </c>
      <c r="E753" s="262" t="s">
        <v>17</v>
      </c>
      <c r="F753" s="262" t="s">
        <v>17</v>
      </c>
      <c r="G753" s="262" t="s">
        <v>17</v>
      </c>
      <c r="H753" s="262" t="s">
        <v>17</v>
      </c>
      <c r="I753" s="262" t="s">
        <v>17</v>
      </c>
      <c r="J753" s="262" t="s">
        <v>17</v>
      </c>
      <c r="K753" s="262" t="s">
        <v>1492</v>
      </c>
      <c r="L753" s="263">
        <v>44801</v>
      </c>
      <c r="M753" s="262" t="s">
        <v>582</v>
      </c>
    </row>
    <row r="754" spans="1:13" x14ac:dyDescent="0.25">
      <c r="A754" s="260" t="s">
        <v>1479</v>
      </c>
      <c r="B754" s="260" t="s">
        <v>1480</v>
      </c>
      <c r="C754" s="260" t="s">
        <v>1481</v>
      </c>
      <c r="D754" s="260" t="s">
        <v>28</v>
      </c>
      <c r="E754" s="260" t="s">
        <v>17</v>
      </c>
      <c r="F754" s="260" t="s">
        <v>17</v>
      </c>
      <c r="G754" s="260" t="s">
        <v>17</v>
      </c>
      <c r="H754" s="260" t="s">
        <v>17</v>
      </c>
      <c r="I754" s="260" t="s">
        <v>17</v>
      </c>
      <c r="J754" s="260" t="s">
        <v>17</v>
      </c>
      <c r="K754" s="260" t="s">
        <v>1493</v>
      </c>
      <c r="L754" s="261">
        <v>44801</v>
      </c>
      <c r="M754" s="260" t="s">
        <v>582</v>
      </c>
    </row>
    <row r="755" spans="1:13" x14ac:dyDescent="0.25">
      <c r="A755" s="262" t="s">
        <v>1494</v>
      </c>
      <c r="B755" s="262" t="s">
        <v>1495</v>
      </c>
      <c r="C755" s="262" t="s">
        <v>1496</v>
      </c>
      <c r="D755" s="262" t="s">
        <v>38</v>
      </c>
      <c r="E755" s="262" t="s">
        <v>17</v>
      </c>
      <c r="F755" s="262" t="s">
        <v>17</v>
      </c>
      <c r="G755" s="262" t="s">
        <v>17</v>
      </c>
      <c r="H755" s="262" t="s">
        <v>17</v>
      </c>
      <c r="I755" s="262" t="s">
        <v>17</v>
      </c>
      <c r="J755" s="262" t="s">
        <v>17</v>
      </c>
      <c r="K755" s="262" t="s">
        <v>1497</v>
      </c>
      <c r="L755" s="263">
        <v>44801</v>
      </c>
      <c r="M755" s="262" t="s">
        <v>582</v>
      </c>
    </row>
    <row r="756" spans="1:13" x14ac:dyDescent="0.25">
      <c r="A756" s="260" t="s">
        <v>1494</v>
      </c>
      <c r="B756" s="260" t="s">
        <v>1495</v>
      </c>
      <c r="C756" s="260" t="s">
        <v>1496</v>
      </c>
      <c r="D756" s="260" t="s">
        <v>40</v>
      </c>
      <c r="E756" s="260" t="s">
        <v>17</v>
      </c>
      <c r="F756" s="260" t="s">
        <v>17</v>
      </c>
      <c r="G756" s="260" t="s">
        <v>17</v>
      </c>
      <c r="H756" s="260" t="s">
        <v>17</v>
      </c>
      <c r="I756" s="260" t="s">
        <v>17</v>
      </c>
      <c r="J756" s="260" t="s">
        <v>17</v>
      </c>
      <c r="K756" s="260" t="s">
        <v>1498</v>
      </c>
      <c r="L756" s="261">
        <v>44801</v>
      </c>
      <c r="M756" s="260" t="s">
        <v>582</v>
      </c>
    </row>
    <row r="757" spans="1:13" x14ac:dyDescent="0.25">
      <c r="A757" s="262" t="s">
        <v>1494</v>
      </c>
      <c r="B757" s="262" t="s">
        <v>1495</v>
      </c>
      <c r="C757" s="262" t="s">
        <v>1496</v>
      </c>
      <c r="D757" s="262" t="s">
        <v>16</v>
      </c>
      <c r="E757" s="262" t="s">
        <v>17</v>
      </c>
      <c r="F757" s="262" t="s">
        <v>17</v>
      </c>
      <c r="G757" s="262" t="s">
        <v>17</v>
      </c>
      <c r="H757" s="262" t="s">
        <v>17</v>
      </c>
      <c r="I757" s="262" t="s">
        <v>17</v>
      </c>
      <c r="J757" s="262" t="s">
        <v>17</v>
      </c>
      <c r="K757" s="262" t="s">
        <v>1499</v>
      </c>
      <c r="L757" s="263">
        <v>44801</v>
      </c>
      <c r="M757" s="262" t="s">
        <v>582</v>
      </c>
    </row>
    <row r="758" spans="1:13" x14ac:dyDescent="0.25">
      <c r="A758" s="260" t="s">
        <v>1494</v>
      </c>
      <c r="B758" s="260" t="s">
        <v>1495</v>
      </c>
      <c r="C758" s="260" t="s">
        <v>1496</v>
      </c>
      <c r="D758" s="260" t="s">
        <v>21</v>
      </c>
      <c r="E758" s="260" t="s">
        <v>17</v>
      </c>
      <c r="F758" s="260" t="s">
        <v>17</v>
      </c>
      <c r="G758" s="260" t="s">
        <v>17</v>
      </c>
      <c r="H758" s="260" t="s">
        <v>17</v>
      </c>
      <c r="I758" s="260" t="s">
        <v>17</v>
      </c>
      <c r="J758" s="260" t="s">
        <v>17</v>
      </c>
      <c r="K758" s="260" t="s">
        <v>1500</v>
      </c>
      <c r="L758" s="261">
        <v>44801</v>
      </c>
      <c r="M758" s="260" t="s">
        <v>582</v>
      </c>
    </row>
    <row r="759" spans="1:13" x14ac:dyDescent="0.25">
      <c r="A759" s="262" t="s">
        <v>1494</v>
      </c>
      <c r="B759" s="262" t="s">
        <v>1495</v>
      </c>
      <c r="C759" s="262" t="s">
        <v>1496</v>
      </c>
      <c r="D759" s="262" t="s">
        <v>1159</v>
      </c>
      <c r="E759" s="262" t="s">
        <v>17</v>
      </c>
      <c r="F759" s="262" t="s">
        <v>17</v>
      </c>
      <c r="G759" s="262" t="s">
        <v>17</v>
      </c>
      <c r="H759" s="262" t="s">
        <v>17</v>
      </c>
      <c r="I759" s="262" t="s">
        <v>17</v>
      </c>
      <c r="J759" s="262" t="s">
        <v>17</v>
      </c>
      <c r="K759" s="262" t="s">
        <v>1501</v>
      </c>
      <c r="L759" s="263">
        <v>44801</v>
      </c>
      <c r="M759" s="262" t="s">
        <v>582</v>
      </c>
    </row>
    <row r="760" spans="1:13" x14ac:dyDescent="0.25">
      <c r="A760" s="260" t="s">
        <v>1494</v>
      </c>
      <c r="B760" s="260" t="s">
        <v>1495</v>
      </c>
      <c r="C760" s="260" t="s">
        <v>1496</v>
      </c>
      <c r="D760" s="260" t="s">
        <v>24</v>
      </c>
      <c r="E760" s="260" t="s">
        <v>17</v>
      </c>
      <c r="F760" s="260" t="s">
        <v>17</v>
      </c>
      <c r="G760" s="260" t="s">
        <v>17</v>
      </c>
      <c r="H760" s="260" t="s">
        <v>17</v>
      </c>
      <c r="I760" s="260" t="s">
        <v>17</v>
      </c>
      <c r="J760" s="260" t="s">
        <v>17</v>
      </c>
      <c r="K760" s="260" t="s">
        <v>1502</v>
      </c>
      <c r="L760" s="261">
        <v>44801</v>
      </c>
      <c r="M760" s="260" t="s">
        <v>582</v>
      </c>
    </row>
    <row r="761" spans="1:13" x14ac:dyDescent="0.25">
      <c r="A761" s="262" t="s">
        <v>1494</v>
      </c>
      <c r="B761" s="262" t="s">
        <v>1495</v>
      </c>
      <c r="C761" s="262" t="s">
        <v>1496</v>
      </c>
      <c r="D761" s="262" t="s">
        <v>47</v>
      </c>
      <c r="E761" s="262">
        <v>4</v>
      </c>
      <c r="F761" s="262" t="s">
        <v>1503</v>
      </c>
      <c r="G761" s="262" t="s">
        <v>77</v>
      </c>
      <c r="H761" s="262">
        <v>1</v>
      </c>
      <c r="I761" s="262" t="s">
        <v>1504</v>
      </c>
      <c r="J761" s="262" t="s">
        <v>1401</v>
      </c>
      <c r="K761" s="262" t="s">
        <v>1505</v>
      </c>
      <c r="L761" s="263">
        <v>44801</v>
      </c>
      <c r="M761" s="262" t="s">
        <v>582</v>
      </c>
    </row>
    <row r="762" spans="1:13" x14ac:dyDescent="0.25">
      <c r="A762" s="260" t="s">
        <v>1494</v>
      </c>
      <c r="B762" s="260" t="s">
        <v>1495</v>
      </c>
      <c r="C762" s="260" t="s">
        <v>1496</v>
      </c>
      <c r="D762" s="260" t="s">
        <v>26</v>
      </c>
      <c r="E762" s="260" t="s">
        <v>17</v>
      </c>
      <c r="F762" s="260" t="s">
        <v>17</v>
      </c>
      <c r="G762" s="260" t="s">
        <v>17</v>
      </c>
      <c r="H762" s="260" t="s">
        <v>17</v>
      </c>
      <c r="I762" s="260" t="s">
        <v>17</v>
      </c>
      <c r="J762" s="260" t="s">
        <v>17</v>
      </c>
      <c r="K762" s="260" t="s">
        <v>1506</v>
      </c>
      <c r="L762" s="261">
        <v>44801</v>
      </c>
      <c r="M762" s="260" t="s">
        <v>582</v>
      </c>
    </row>
    <row r="763" spans="1:13" x14ac:dyDescent="0.25">
      <c r="A763" s="262" t="s">
        <v>1494</v>
      </c>
      <c r="B763" s="262" t="s">
        <v>1495</v>
      </c>
      <c r="C763" s="262" t="s">
        <v>1496</v>
      </c>
      <c r="D763" s="262" t="s">
        <v>28</v>
      </c>
      <c r="E763" s="262" t="s">
        <v>17</v>
      </c>
      <c r="F763" s="262" t="s">
        <v>17</v>
      </c>
      <c r="G763" s="262" t="s">
        <v>17</v>
      </c>
      <c r="H763" s="262" t="s">
        <v>17</v>
      </c>
      <c r="I763" s="262" t="s">
        <v>17</v>
      </c>
      <c r="J763" s="262" t="s">
        <v>17</v>
      </c>
      <c r="K763" s="262" t="s">
        <v>1507</v>
      </c>
      <c r="L763" s="263">
        <v>44801</v>
      </c>
      <c r="M763" s="262" t="s">
        <v>582</v>
      </c>
    </row>
    <row r="764" spans="1:13" x14ac:dyDescent="0.25">
      <c r="A764" s="260" t="s">
        <v>650</v>
      </c>
      <c r="B764" s="260" t="s">
        <v>651</v>
      </c>
      <c r="C764" s="260" t="s">
        <v>652</v>
      </c>
      <c r="D764" s="260" t="s">
        <v>1335</v>
      </c>
      <c r="E764" s="260">
        <v>837127015</v>
      </c>
      <c r="F764" s="260" t="s">
        <v>1508</v>
      </c>
      <c r="G764" s="260" t="s">
        <v>77</v>
      </c>
      <c r="H764" s="260">
        <v>1</v>
      </c>
      <c r="I764" s="260" t="s">
        <v>1509</v>
      </c>
      <c r="J764" s="260" t="s">
        <v>1510</v>
      </c>
      <c r="K764" s="260" t="s">
        <v>1511</v>
      </c>
      <c r="L764" s="261">
        <v>44802</v>
      </c>
      <c r="M764" s="260" t="s">
        <v>20</v>
      </c>
    </row>
    <row r="765" spans="1:13" x14ac:dyDescent="0.25">
      <c r="A765" s="262" t="s">
        <v>650</v>
      </c>
      <c r="B765" s="262" t="s">
        <v>651</v>
      </c>
      <c r="C765" s="262" t="s">
        <v>652</v>
      </c>
      <c r="D765" s="262" t="s">
        <v>1042</v>
      </c>
      <c r="E765" s="262">
        <v>5811256</v>
      </c>
      <c r="F765" s="262" t="s">
        <v>1512</v>
      </c>
      <c r="G765" s="262" t="s">
        <v>33</v>
      </c>
      <c r="H765" s="262">
        <v>2</v>
      </c>
      <c r="I765" s="262" t="s">
        <v>1513</v>
      </c>
      <c r="J765" s="262" t="s">
        <v>1514</v>
      </c>
      <c r="K765" s="262" t="s">
        <v>1515</v>
      </c>
      <c r="L765" s="263">
        <v>44802</v>
      </c>
      <c r="M765" s="262" t="s">
        <v>20</v>
      </c>
    </row>
    <row r="766" spans="1:13" x14ac:dyDescent="0.25">
      <c r="A766" s="260" t="s">
        <v>650</v>
      </c>
      <c r="B766" s="260" t="s">
        <v>651</v>
      </c>
      <c r="C766" s="260" t="s">
        <v>652</v>
      </c>
      <c r="D766" s="260" t="s">
        <v>1132</v>
      </c>
      <c r="E766" s="260">
        <v>214402247</v>
      </c>
      <c r="F766" s="260" t="s">
        <v>1516</v>
      </c>
      <c r="G766" s="260" t="s">
        <v>33</v>
      </c>
      <c r="H766" s="260">
        <v>2</v>
      </c>
      <c r="I766" s="260" t="s">
        <v>1517</v>
      </c>
      <c r="J766" s="260" t="s">
        <v>1518</v>
      </c>
      <c r="K766" s="260" t="s">
        <v>1519</v>
      </c>
      <c r="L766" s="261">
        <v>44802</v>
      </c>
      <c r="M766" s="260" t="s">
        <v>20</v>
      </c>
    </row>
    <row r="767" spans="1:13" x14ac:dyDescent="0.25">
      <c r="A767" s="262" t="s">
        <v>650</v>
      </c>
      <c r="B767" s="262" t="s">
        <v>651</v>
      </c>
      <c r="C767" s="262" t="s">
        <v>652</v>
      </c>
      <c r="D767" s="262" t="s">
        <v>1050</v>
      </c>
      <c r="E767" s="262">
        <v>64593140</v>
      </c>
      <c r="F767" s="262" t="s">
        <v>1520</v>
      </c>
      <c r="G767" s="262" t="s">
        <v>33</v>
      </c>
      <c r="H767" s="262">
        <v>2</v>
      </c>
      <c r="I767" s="262" t="s">
        <v>1521</v>
      </c>
      <c r="J767" s="262" t="s">
        <v>1522</v>
      </c>
      <c r="K767" s="262" t="s">
        <v>1523</v>
      </c>
      <c r="L767" s="263">
        <v>44802</v>
      </c>
      <c r="M767" s="262" t="s">
        <v>20</v>
      </c>
    </row>
    <row r="768" spans="1:13" x14ac:dyDescent="0.25">
      <c r="A768" s="260" t="s">
        <v>650</v>
      </c>
      <c r="B768" s="260" t="s">
        <v>651</v>
      </c>
      <c r="C768" s="260" t="s">
        <v>652</v>
      </c>
      <c r="D768" s="260" t="s">
        <v>776</v>
      </c>
      <c r="E768" s="260">
        <v>11995659</v>
      </c>
      <c r="F768" s="260" t="s">
        <v>1524</v>
      </c>
      <c r="G768" s="260" t="s">
        <v>33</v>
      </c>
      <c r="H768" s="260">
        <v>2</v>
      </c>
      <c r="I768" s="260" t="s">
        <v>1525</v>
      </c>
      <c r="J768" s="260" t="s">
        <v>1526</v>
      </c>
      <c r="K768" s="260" t="s">
        <v>1527</v>
      </c>
      <c r="L768" s="261">
        <v>44802</v>
      </c>
      <c r="M768" s="260" t="s">
        <v>20</v>
      </c>
    </row>
    <row r="769" spans="1:13" x14ac:dyDescent="0.25">
      <c r="A769" s="262" t="s">
        <v>650</v>
      </c>
      <c r="B769" s="262" t="s">
        <v>651</v>
      </c>
      <c r="C769" s="262" t="s">
        <v>652</v>
      </c>
      <c r="D769" s="262" t="s">
        <v>38</v>
      </c>
      <c r="E769" s="262" t="s">
        <v>17</v>
      </c>
      <c r="F769" s="262" t="s">
        <v>1121</v>
      </c>
      <c r="G769" s="262" t="s">
        <v>17</v>
      </c>
      <c r="H769" s="262" t="s">
        <v>17</v>
      </c>
      <c r="I769" s="262" t="s">
        <v>17</v>
      </c>
      <c r="J769" s="262" t="s">
        <v>1528</v>
      </c>
      <c r="K769" s="262" t="s">
        <v>1529</v>
      </c>
      <c r="L769" s="263">
        <v>44802</v>
      </c>
      <c r="M769" s="262" t="s">
        <v>582</v>
      </c>
    </row>
    <row r="770" spans="1:13" x14ac:dyDescent="0.25">
      <c r="A770" s="260" t="s">
        <v>650</v>
      </c>
      <c r="B770" s="260" t="s">
        <v>651</v>
      </c>
      <c r="C770" s="260" t="s">
        <v>652</v>
      </c>
      <c r="D770" s="260" t="s">
        <v>40</v>
      </c>
      <c r="E770" s="260" t="s">
        <v>17</v>
      </c>
      <c r="F770" s="260" t="s">
        <v>1121</v>
      </c>
      <c r="G770" s="260" t="s">
        <v>17</v>
      </c>
      <c r="H770" s="260" t="s">
        <v>17</v>
      </c>
      <c r="I770" s="260" t="s">
        <v>17</v>
      </c>
      <c r="J770" s="260" t="s">
        <v>1528</v>
      </c>
      <c r="K770" s="260" t="s">
        <v>1530</v>
      </c>
      <c r="L770" s="261">
        <v>44802</v>
      </c>
      <c r="M770" s="260" t="s">
        <v>582</v>
      </c>
    </row>
    <row r="771" spans="1:13" x14ac:dyDescent="0.25">
      <c r="A771" s="262" t="s">
        <v>650</v>
      </c>
      <c r="B771" s="262" t="s">
        <v>651</v>
      </c>
      <c r="C771" s="262" t="s">
        <v>652</v>
      </c>
      <c r="D771" s="262" t="s">
        <v>966</v>
      </c>
      <c r="E771" s="262">
        <v>512</v>
      </c>
      <c r="F771" s="262" t="s">
        <v>1531</v>
      </c>
      <c r="G771" s="262" t="s">
        <v>33</v>
      </c>
      <c r="H771" s="262">
        <v>2</v>
      </c>
      <c r="I771" s="262" t="s">
        <v>1532</v>
      </c>
      <c r="J771" s="262" t="s">
        <v>1533</v>
      </c>
      <c r="K771" s="262" t="s">
        <v>1534</v>
      </c>
      <c r="L771" s="263">
        <v>44802</v>
      </c>
      <c r="M771" s="262" t="s">
        <v>20</v>
      </c>
    </row>
    <row r="772" spans="1:13" x14ac:dyDescent="0.25">
      <c r="A772" s="260" t="s">
        <v>650</v>
      </c>
      <c r="B772" s="260" t="s">
        <v>651</v>
      </c>
      <c r="C772" s="260" t="s">
        <v>652</v>
      </c>
      <c r="D772" s="260" t="s">
        <v>1055</v>
      </c>
      <c r="E772" s="260">
        <v>4004</v>
      </c>
      <c r="F772" s="260" t="s">
        <v>1535</v>
      </c>
      <c r="G772" s="260" t="s">
        <v>33</v>
      </c>
      <c r="H772" s="260">
        <v>2</v>
      </c>
      <c r="I772" s="260" t="s">
        <v>1536</v>
      </c>
      <c r="J772" s="260" t="s">
        <v>1537</v>
      </c>
      <c r="K772" s="260" t="s">
        <v>1538</v>
      </c>
      <c r="L772" s="261">
        <v>44802</v>
      </c>
      <c r="M772" s="260" t="s">
        <v>20</v>
      </c>
    </row>
    <row r="773" spans="1:13" x14ac:dyDescent="0.25">
      <c r="A773" s="262" t="s">
        <v>650</v>
      </c>
      <c r="B773" s="262" t="s">
        <v>651</v>
      </c>
      <c r="C773" s="262" t="s">
        <v>652</v>
      </c>
      <c r="D773" s="262" t="s">
        <v>16</v>
      </c>
      <c r="E773" s="262" t="s">
        <v>17</v>
      </c>
      <c r="F773" s="262" t="s">
        <v>1121</v>
      </c>
      <c r="G773" s="262" t="s">
        <v>17</v>
      </c>
      <c r="H773" s="262" t="s">
        <v>17</v>
      </c>
      <c r="I773" s="262" t="s">
        <v>17</v>
      </c>
      <c r="J773" s="262" t="s">
        <v>18</v>
      </c>
      <c r="K773" s="262" t="s">
        <v>1539</v>
      </c>
      <c r="L773" s="263">
        <v>44802</v>
      </c>
      <c r="M773" s="262" t="s">
        <v>582</v>
      </c>
    </row>
    <row r="774" spans="1:13" x14ac:dyDescent="0.25">
      <c r="A774" s="260" t="s">
        <v>650</v>
      </c>
      <c r="B774" s="260" t="s">
        <v>651</v>
      </c>
      <c r="C774" s="260" t="s">
        <v>652</v>
      </c>
      <c r="D774" s="260" t="s">
        <v>21</v>
      </c>
      <c r="E774" s="260" t="s">
        <v>17</v>
      </c>
      <c r="F774" s="260" t="s">
        <v>1121</v>
      </c>
      <c r="G774" s="260" t="s">
        <v>17</v>
      </c>
      <c r="H774" s="260" t="s">
        <v>17</v>
      </c>
      <c r="I774" s="260" t="s">
        <v>17</v>
      </c>
      <c r="J774" s="260" t="s">
        <v>18</v>
      </c>
      <c r="K774" s="260" t="s">
        <v>1540</v>
      </c>
      <c r="L774" s="261">
        <v>44802</v>
      </c>
      <c r="M774" s="260" t="s">
        <v>582</v>
      </c>
    </row>
    <row r="775" spans="1:13" x14ac:dyDescent="0.25">
      <c r="A775" s="262" t="s">
        <v>650</v>
      </c>
      <c r="B775" s="262" t="s">
        <v>651</v>
      </c>
      <c r="C775" s="262" t="s">
        <v>652</v>
      </c>
      <c r="D775" s="262" t="s">
        <v>24</v>
      </c>
      <c r="E775" s="262" t="s">
        <v>17</v>
      </c>
      <c r="F775" s="262" t="s">
        <v>1121</v>
      </c>
      <c r="G775" s="262" t="s">
        <v>17</v>
      </c>
      <c r="H775" s="262" t="s">
        <v>17</v>
      </c>
      <c r="I775" s="262" t="s">
        <v>17</v>
      </c>
      <c r="J775" s="262" t="s">
        <v>18</v>
      </c>
      <c r="K775" s="262" t="s">
        <v>1541</v>
      </c>
      <c r="L775" s="263">
        <v>44802</v>
      </c>
      <c r="M775" s="262" t="s">
        <v>582</v>
      </c>
    </row>
    <row r="776" spans="1:13" x14ac:dyDescent="0.25">
      <c r="A776" s="260" t="s">
        <v>650</v>
      </c>
      <c r="B776" s="260" t="s">
        <v>651</v>
      </c>
      <c r="C776" s="260" t="s">
        <v>652</v>
      </c>
      <c r="D776" s="260" t="s">
        <v>605</v>
      </c>
      <c r="E776" s="260">
        <v>26942629</v>
      </c>
      <c r="F776" s="260" t="s">
        <v>1542</v>
      </c>
      <c r="G776" s="260" t="s">
        <v>33</v>
      </c>
      <c r="H776" s="260">
        <v>2</v>
      </c>
      <c r="I776" s="260" t="s">
        <v>1543</v>
      </c>
      <c r="J776" s="260" t="s">
        <v>1544</v>
      </c>
      <c r="K776" s="260" t="s">
        <v>1545</v>
      </c>
      <c r="L776" s="261">
        <v>44802</v>
      </c>
      <c r="M776" s="260" t="s">
        <v>20</v>
      </c>
    </row>
    <row r="777" spans="1:13" x14ac:dyDescent="0.25">
      <c r="A777" s="262" t="s">
        <v>650</v>
      </c>
      <c r="B777" s="262" t="s">
        <v>651</v>
      </c>
      <c r="C777" s="262" t="s">
        <v>652</v>
      </c>
      <c r="D777" s="262" t="s">
        <v>1374</v>
      </c>
      <c r="E777" s="262">
        <v>149809107</v>
      </c>
      <c r="F777" s="262" t="s">
        <v>1546</v>
      </c>
      <c r="G777" s="262" t="s">
        <v>33</v>
      </c>
      <c r="H777" s="262">
        <v>2</v>
      </c>
      <c r="I777" s="262" t="s">
        <v>1547</v>
      </c>
      <c r="J777" s="262" t="s">
        <v>1548</v>
      </c>
      <c r="K777" s="262" t="s">
        <v>1549</v>
      </c>
      <c r="L777" s="263">
        <v>44802</v>
      </c>
      <c r="M777" s="262" t="s">
        <v>20</v>
      </c>
    </row>
    <row r="778" spans="1:13" x14ac:dyDescent="0.25">
      <c r="A778" s="260" t="s">
        <v>650</v>
      </c>
      <c r="B778" s="260" t="s">
        <v>651</v>
      </c>
      <c r="C778" s="260" t="s">
        <v>652</v>
      </c>
      <c r="D778" s="260" t="s">
        <v>630</v>
      </c>
      <c r="E778" s="260">
        <v>37650511</v>
      </c>
      <c r="F778" s="260" t="s">
        <v>1546</v>
      </c>
      <c r="G778" s="260" t="s">
        <v>33</v>
      </c>
      <c r="H778" s="260">
        <v>2</v>
      </c>
      <c r="I778" s="260" t="s">
        <v>1547</v>
      </c>
      <c r="J778" s="260" t="s">
        <v>1550</v>
      </c>
      <c r="K778" s="260" t="s">
        <v>1551</v>
      </c>
      <c r="L778" s="261">
        <v>44802</v>
      </c>
      <c r="M778" s="260" t="s">
        <v>20</v>
      </c>
    </row>
    <row r="779" spans="1:13" x14ac:dyDescent="0.25">
      <c r="A779" s="262" t="s">
        <v>650</v>
      </c>
      <c r="B779" s="262" t="s">
        <v>651</v>
      </c>
      <c r="C779" s="262" t="s">
        <v>652</v>
      </c>
      <c r="D779" s="262" t="s">
        <v>623</v>
      </c>
      <c r="E779" s="262">
        <v>26942629</v>
      </c>
      <c r="F779" s="262" t="s">
        <v>1542</v>
      </c>
      <c r="G779" s="262" t="s">
        <v>33</v>
      </c>
      <c r="H779" s="262">
        <v>2</v>
      </c>
      <c r="I779" s="262" t="s">
        <v>1543</v>
      </c>
      <c r="J779" s="262" t="s">
        <v>1552</v>
      </c>
      <c r="K779" s="262" t="s">
        <v>1553</v>
      </c>
      <c r="L779" s="263">
        <v>44802</v>
      </c>
      <c r="M779" s="262" t="s">
        <v>20</v>
      </c>
    </row>
    <row r="780" spans="1:13" x14ac:dyDescent="0.25">
      <c r="A780" s="260" t="s">
        <v>650</v>
      </c>
      <c r="B780" s="260" t="s">
        <v>651</v>
      </c>
      <c r="C780" s="260" t="s">
        <v>652</v>
      </c>
      <c r="D780" s="260" t="s">
        <v>628</v>
      </c>
      <c r="E780" s="260">
        <v>0</v>
      </c>
      <c r="F780" s="260" t="s">
        <v>1542</v>
      </c>
      <c r="G780" s="260" t="s">
        <v>22</v>
      </c>
      <c r="H780" s="260">
        <v>3</v>
      </c>
      <c r="I780" s="260" t="s">
        <v>1543</v>
      </c>
      <c r="J780" s="260" t="s">
        <v>1554</v>
      </c>
      <c r="K780" s="260" t="s">
        <v>1555</v>
      </c>
      <c r="L780" s="261">
        <v>44802</v>
      </c>
      <c r="M780" s="260" t="s">
        <v>20</v>
      </c>
    </row>
    <row r="781" spans="1:13" x14ac:dyDescent="0.25">
      <c r="A781" s="262" t="s">
        <v>650</v>
      </c>
      <c r="B781" s="262" t="s">
        <v>651</v>
      </c>
      <c r="C781" s="262" t="s">
        <v>652</v>
      </c>
      <c r="D781" s="262" t="s">
        <v>47</v>
      </c>
      <c r="E781" s="262">
        <v>5</v>
      </c>
      <c r="F781" s="262" t="s">
        <v>1556</v>
      </c>
      <c r="G781" s="262" t="s">
        <v>33</v>
      </c>
      <c r="H781" s="262">
        <v>2</v>
      </c>
      <c r="I781" s="262" t="s">
        <v>1557</v>
      </c>
      <c r="J781" s="262" t="s">
        <v>1558</v>
      </c>
      <c r="K781" s="262" t="s">
        <v>1559</v>
      </c>
      <c r="L781" s="263">
        <v>44802</v>
      </c>
      <c r="M781" s="262" t="s">
        <v>20</v>
      </c>
    </row>
    <row r="782" spans="1:13" x14ac:dyDescent="0.25">
      <c r="A782" s="260" t="s">
        <v>637</v>
      </c>
      <c r="B782" s="260" t="s">
        <v>638</v>
      </c>
      <c r="C782" s="260" t="s">
        <v>98</v>
      </c>
      <c r="D782" s="260" t="s">
        <v>40</v>
      </c>
      <c r="E782" s="260" t="s">
        <v>17</v>
      </c>
      <c r="F782" s="260" t="s">
        <v>17</v>
      </c>
      <c r="G782" s="260" t="s">
        <v>17</v>
      </c>
      <c r="H782" s="260" t="s">
        <v>17</v>
      </c>
      <c r="I782" s="260" t="s">
        <v>17</v>
      </c>
      <c r="J782" s="260" t="s">
        <v>1560</v>
      </c>
      <c r="K782" s="260" t="s">
        <v>1561</v>
      </c>
      <c r="L782" s="261">
        <v>44803</v>
      </c>
      <c r="M782" s="260" t="s">
        <v>582</v>
      </c>
    </row>
    <row r="783" spans="1:13" x14ac:dyDescent="0.25">
      <c r="A783" s="262" t="s">
        <v>336</v>
      </c>
      <c r="B783" s="262" t="s">
        <v>337</v>
      </c>
      <c r="C783" s="262" t="s">
        <v>338</v>
      </c>
      <c r="D783" s="262" t="s">
        <v>40</v>
      </c>
      <c r="E783" s="262" t="s">
        <v>17</v>
      </c>
      <c r="F783" s="262" t="s">
        <v>17</v>
      </c>
      <c r="G783" s="262" t="s">
        <v>17</v>
      </c>
      <c r="H783" s="262" t="s">
        <v>17</v>
      </c>
      <c r="I783" s="262" t="s">
        <v>17</v>
      </c>
      <c r="J783" s="262" t="s">
        <v>17</v>
      </c>
      <c r="K783" s="262" t="s">
        <v>1562</v>
      </c>
      <c r="L783" s="263">
        <v>44803</v>
      </c>
      <c r="M783" s="262" t="s">
        <v>20</v>
      </c>
    </row>
    <row r="784" spans="1:13" x14ac:dyDescent="0.25">
      <c r="A784" s="260" t="s">
        <v>336</v>
      </c>
      <c r="B784" s="260" t="s">
        <v>337</v>
      </c>
      <c r="C784" s="260" t="s">
        <v>338</v>
      </c>
      <c r="D784" s="260" t="s">
        <v>16</v>
      </c>
      <c r="E784" s="260" t="s">
        <v>17</v>
      </c>
      <c r="F784" s="260" t="s">
        <v>17</v>
      </c>
      <c r="G784" s="260" t="s">
        <v>17</v>
      </c>
      <c r="H784" s="260" t="s">
        <v>17</v>
      </c>
      <c r="I784" s="260" t="s">
        <v>17</v>
      </c>
      <c r="J784" s="260" t="s">
        <v>17</v>
      </c>
      <c r="K784" s="260" t="s">
        <v>1563</v>
      </c>
      <c r="L784" s="261">
        <v>44803</v>
      </c>
      <c r="M784" s="260" t="s">
        <v>20</v>
      </c>
    </row>
    <row r="785" spans="1:13" x14ac:dyDescent="0.25">
      <c r="A785" s="262" t="s">
        <v>336</v>
      </c>
      <c r="B785" s="262" t="s">
        <v>337</v>
      </c>
      <c r="C785" s="262" t="s">
        <v>338</v>
      </c>
      <c r="D785" s="262" t="s">
        <v>24</v>
      </c>
      <c r="E785" s="262" t="s">
        <v>17</v>
      </c>
      <c r="F785" s="262" t="s">
        <v>17</v>
      </c>
      <c r="G785" s="262" t="s">
        <v>17</v>
      </c>
      <c r="H785" s="262" t="s">
        <v>17</v>
      </c>
      <c r="I785" s="262" t="s">
        <v>17</v>
      </c>
      <c r="J785" s="262" t="s">
        <v>17</v>
      </c>
      <c r="K785" s="262" t="s">
        <v>1564</v>
      </c>
      <c r="L785" s="263">
        <v>44803</v>
      </c>
      <c r="M785" s="262" t="s">
        <v>20</v>
      </c>
    </row>
    <row r="786" spans="1:13" x14ac:dyDescent="0.25">
      <c r="A786" s="260" t="s">
        <v>336</v>
      </c>
      <c r="B786" s="260" t="s">
        <v>337</v>
      </c>
      <c r="C786" s="260" t="s">
        <v>338</v>
      </c>
      <c r="D786" s="260" t="s">
        <v>21</v>
      </c>
      <c r="E786" s="260" t="s">
        <v>17</v>
      </c>
      <c r="F786" s="260" t="s">
        <v>17</v>
      </c>
      <c r="G786" s="260" t="s">
        <v>17</v>
      </c>
      <c r="H786" s="260" t="s">
        <v>17</v>
      </c>
      <c r="I786" s="260" t="s">
        <v>17</v>
      </c>
      <c r="J786" s="260" t="s">
        <v>17</v>
      </c>
      <c r="K786" s="260" t="s">
        <v>1565</v>
      </c>
      <c r="L786" s="261">
        <v>44803</v>
      </c>
      <c r="M786" s="260" t="s">
        <v>20</v>
      </c>
    </row>
    <row r="787" spans="1:13" x14ac:dyDescent="0.25">
      <c r="A787" s="262" t="s">
        <v>336</v>
      </c>
      <c r="B787" s="262" t="s">
        <v>337</v>
      </c>
      <c r="C787" s="262" t="s">
        <v>338</v>
      </c>
      <c r="D787" s="262" t="s">
        <v>38</v>
      </c>
      <c r="E787" s="262" t="s">
        <v>17</v>
      </c>
      <c r="F787" s="262" t="s">
        <v>17</v>
      </c>
      <c r="G787" s="262" t="s">
        <v>17</v>
      </c>
      <c r="H787" s="262" t="s">
        <v>17</v>
      </c>
      <c r="I787" s="262" t="s">
        <v>17</v>
      </c>
      <c r="J787" s="262" t="s">
        <v>17</v>
      </c>
      <c r="K787" s="262" t="s">
        <v>1566</v>
      </c>
      <c r="L787" s="263">
        <v>44803</v>
      </c>
      <c r="M787" s="262" t="s">
        <v>20</v>
      </c>
    </row>
    <row r="788" spans="1:13" x14ac:dyDescent="0.25">
      <c r="A788" s="260" t="s">
        <v>733</v>
      </c>
      <c r="B788" s="260" t="s">
        <v>734</v>
      </c>
      <c r="C788" s="260" t="s">
        <v>709</v>
      </c>
      <c r="D788" s="260" t="s">
        <v>21</v>
      </c>
      <c r="E788" s="260" t="s">
        <v>17</v>
      </c>
      <c r="F788" s="260" t="s">
        <v>17</v>
      </c>
      <c r="G788" s="260" t="s">
        <v>17</v>
      </c>
      <c r="H788" s="260" t="s">
        <v>17</v>
      </c>
      <c r="I788" s="260" t="s">
        <v>17</v>
      </c>
      <c r="J788" s="260" t="s">
        <v>1567</v>
      </c>
      <c r="K788" s="260" t="s">
        <v>1568</v>
      </c>
      <c r="L788" s="261">
        <v>44803</v>
      </c>
      <c r="M788" s="260" t="s">
        <v>582</v>
      </c>
    </row>
    <row r="789" spans="1:13" x14ac:dyDescent="0.25">
      <c r="A789" s="262" t="s">
        <v>723</v>
      </c>
      <c r="B789" s="262" t="s">
        <v>724</v>
      </c>
      <c r="C789" s="262" t="s">
        <v>709</v>
      </c>
      <c r="D789" s="262" t="s">
        <v>21</v>
      </c>
      <c r="E789" s="262" t="s">
        <v>17</v>
      </c>
      <c r="F789" s="262" t="s">
        <v>17</v>
      </c>
      <c r="G789" s="262" t="s">
        <v>17</v>
      </c>
      <c r="H789" s="262" t="s">
        <v>17</v>
      </c>
      <c r="I789" s="262" t="s">
        <v>17</v>
      </c>
      <c r="J789" s="262" t="s">
        <v>1567</v>
      </c>
      <c r="K789" s="262" t="s">
        <v>1569</v>
      </c>
      <c r="L789" s="263">
        <v>44803</v>
      </c>
      <c r="M789" s="262" t="s">
        <v>582</v>
      </c>
    </row>
    <row r="790" spans="1:13" x14ac:dyDescent="0.25">
      <c r="A790" s="260" t="s">
        <v>707</v>
      </c>
      <c r="B790" s="260" t="s">
        <v>708</v>
      </c>
      <c r="C790" s="260" t="s">
        <v>709</v>
      </c>
      <c r="D790" s="260" t="s">
        <v>21</v>
      </c>
      <c r="E790" s="260" t="s">
        <v>17</v>
      </c>
      <c r="F790" s="260" t="s">
        <v>17</v>
      </c>
      <c r="G790" s="260" t="s">
        <v>17</v>
      </c>
      <c r="H790" s="260" t="s">
        <v>17</v>
      </c>
      <c r="I790" s="260" t="s">
        <v>17</v>
      </c>
      <c r="J790" s="260" t="s">
        <v>1567</v>
      </c>
      <c r="K790" s="260" t="s">
        <v>1570</v>
      </c>
      <c r="L790" s="261">
        <v>44803</v>
      </c>
      <c r="M790" s="260" t="s">
        <v>582</v>
      </c>
    </row>
    <row r="791" spans="1:13" x14ac:dyDescent="0.25">
      <c r="A791" s="262" t="s">
        <v>828</v>
      </c>
      <c r="B791" s="262" t="s">
        <v>829</v>
      </c>
      <c r="C791" s="262" t="s">
        <v>709</v>
      </c>
      <c r="D791" s="262" t="s">
        <v>21</v>
      </c>
      <c r="E791" s="262" t="s">
        <v>17</v>
      </c>
      <c r="F791" s="262" t="s">
        <v>17</v>
      </c>
      <c r="G791" s="262" t="s">
        <v>17</v>
      </c>
      <c r="H791" s="262" t="s">
        <v>17</v>
      </c>
      <c r="I791" s="262" t="s">
        <v>17</v>
      </c>
      <c r="J791" s="262" t="s">
        <v>1567</v>
      </c>
      <c r="K791" s="262" t="s">
        <v>1571</v>
      </c>
      <c r="L791" s="263">
        <v>44803</v>
      </c>
      <c r="M791" s="262" t="s">
        <v>582</v>
      </c>
    </row>
    <row r="792" spans="1:13" x14ac:dyDescent="0.25">
      <c r="A792" s="260" t="s">
        <v>851</v>
      </c>
      <c r="B792" s="260" t="s">
        <v>852</v>
      </c>
      <c r="C792" s="260" t="s">
        <v>709</v>
      </c>
      <c r="D792" s="260" t="s">
        <v>21</v>
      </c>
      <c r="E792" s="260" t="s">
        <v>17</v>
      </c>
      <c r="F792" s="260" t="s">
        <v>17</v>
      </c>
      <c r="G792" s="260" t="s">
        <v>17</v>
      </c>
      <c r="H792" s="260" t="s">
        <v>17</v>
      </c>
      <c r="I792" s="260" t="s">
        <v>17</v>
      </c>
      <c r="J792" s="260" t="s">
        <v>1567</v>
      </c>
      <c r="K792" s="260" t="s">
        <v>1572</v>
      </c>
      <c r="L792" s="261">
        <v>44803</v>
      </c>
      <c r="M792" s="260" t="s">
        <v>582</v>
      </c>
    </row>
    <row r="793" spans="1:13" x14ac:dyDescent="0.25">
      <c r="A793" s="262" t="s">
        <v>342</v>
      </c>
      <c r="B793" s="262" t="s">
        <v>343</v>
      </c>
      <c r="C793" s="262" t="s">
        <v>338</v>
      </c>
      <c r="D793" s="262" t="s">
        <v>40</v>
      </c>
      <c r="E793" s="262" t="s">
        <v>17</v>
      </c>
      <c r="F793" s="262" t="s">
        <v>17</v>
      </c>
      <c r="G793" s="262" t="s">
        <v>17</v>
      </c>
      <c r="H793" s="262" t="s">
        <v>17</v>
      </c>
      <c r="I793" s="262" t="s">
        <v>17</v>
      </c>
      <c r="J793" s="262" t="s">
        <v>17</v>
      </c>
      <c r="K793" s="262" t="s">
        <v>1573</v>
      </c>
      <c r="L793" s="263">
        <v>44803</v>
      </c>
      <c r="M793" s="262" t="s">
        <v>20</v>
      </c>
    </row>
    <row r="794" spans="1:13" x14ac:dyDescent="0.25">
      <c r="A794" s="260" t="s">
        <v>342</v>
      </c>
      <c r="B794" s="260" t="s">
        <v>343</v>
      </c>
      <c r="C794" s="260" t="s">
        <v>338</v>
      </c>
      <c r="D794" s="260" t="s">
        <v>21</v>
      </c>
      <c r="E794" s="260" t="s">
        <v>17</v>
      </c>
      <c r="F794" s="260" t="s">
        <v>17</v>
      </c>
      <c r="G794" s="260" t="s">
        <v>17</v>
      </c>
      <c r="H794" s="260" t="s">
        <v>17</v>
      </c>
      <c r="I794" s="260" t="s">
        <v>17</v>
      </c>
      <c r="J794" s="260" t="s">
        <v>17</v>
      </c>
      <c r="K794" s="260" t="s">
        <v>1574</v>
      </c>
      <c r="L794" s="261">
        <v>44803</v>
      </c>
      <c r="M794" s="260" t="s">
        <v>20</v>
      </c>
    </row>
    <row r="795" spans="1:13" x14ac:dyDescent="0.25">
      <c r="A795" s="262" t="s">
        <v>342</v>
      </c>
      <c r="B795" s="262" t="s">
        <v>343</v>
      </c>
      <c r="C795" s="262" t="s">
        <v>338</v>
      </c>
      <c r="D795" s="262" t="s">
        <v>16</v>
      </c>
      <c r="E795" s="262" t="s">
        <v>17</v>
      </c>
      <c r="F795" s="262" t="s">
        <v>17</v>
      </c>
      <c r="G795" s="262" t="s">
        <v>17</v>
      </c>
      <c r="H795" s="262" t="s">
        <v>17</v>
      </c>
      <c r="I795" s="262" t="s">
        <v>17</v>
      </c>
      <c r="J795" s="262" t="s">
        <v>17</v>
      </c>
      <c r="K795" s="262" t="s">
        <v>1575</v>
      </c>
      <c r="L795" s="263">
        <v>44803</v>
      </c>
      <c r="M795" s="262" t="s">
        <v>20</v>
      </c>
    </row>
    <row r="796" spans="1:13" x14ac:dyDescent="0.25">
      <c r="A796" s="260" t="s">
        <v>342</v>
      </c>
      <c r="B796" s="260" t="s">
        <v>343</v>
      </c>
      <c r="C796" s="260" t="s">
        <v>338</v>
      </c>
      <c r="D796" s="260" t="s">
        <v>24</v>
      </c>
      <c r="E796" s="260" t="s">
        <v>17</v>
      </c>
      <c r="F796" s="260" t="s">
        <v>17</v>
      </c>
      <c r="G796" s="260" t="s">
        <v>17</v>
      </c>
      <c r="H796" s="260" t="s">
        <v>17</v>
      </c>
      <c r="I796" s="260" t="s">
        <v>17</v>
      </c>
      <c r="J796" s="260" t="s">
        <v>17</v>
      </c>
      <c r="K796" s="260" t="s">
        <v>1576</v>
      </c>
      <c r="L796" s="261">
        <v>44803</v>
      </c>
      <c r="M796" s="260" t="s">
        <v>20</v>
      </c>
    </row>
    <row r="797" spans="1:13" x14ac:dyDescent="0.25">
      <c r="A797" s="262" t="s">
        <v>342</v>
      </c>
      <c r="B797" s="262" t="s">
        <v>343</v>
      </c>
      <c r="C797" s="262" t="s">
        <v>338</v>
      </c>
      <c r="D797" s="262" t="s">
        <v>38</v>
      </c>
      <c r="E797" s="262" t="s">
        <v>17</v>
      </c>
      <c r="F797" s="262" t="s">
        <v>17</v>
      </c>
      <c r="G797" s="262" t="s">
        <v>17</v>
      </c>
      <c r="H797" s="262" t="s">
        <v>17</v>
      </c>
      <c r="I797" s="262" t="s">
        <v>17</v>
      </c>
      <c r="J797" s="262" t="s">
        <v>17</v>
      </c>
      <c r="K797" s="262" t="s">
        <v>1577</v>
      </c>
      <c r="L797" s="263">
        <v>44803</v>
      </c>
      <c r="M797" s="262" t="s">
        <v>20</v>
      </c>
    </row>
    <row r="798" spans="1:13" x14ac:dyDescent="0.25">
      <c r="A798" s="260" t="s">
        <v>828</v>
      </c>
      <c r="B798" s="260" t="s">
        <v>829</v>
      </c>
      <c r="C798" s="260" t="s">
        <v>709</v>
      </c>
      <c r="D798" s="260" t="s">
        <v>16</v>
      </c>
      <c r="E798" s="260" t="s">
        <v>17</v>
      </c>
      <c r="F798" s="260" t="s">
        <v>17</v>
      </c>
      <c r="G798" s="260" t="s">
        <v>17</v>
      </c>
      <c r="H798" s="260" t="s">
        <v>17</v>
      </c>
      <c r="I798" s="260" t="s">
        <v>17</v>
      </c>
      <c r="J798" s="260" t="s">
        <v>1567</v>
      </c>
      <c r="K798" s="260" t="s">
        <v>1578</v>
      </c>
      <c r="L798" s="261">
        <v>44803</v>
      </c>
      <c r="M798" s="260" t="s">
        <v>582</v>
      </c>
    </row>
    <row r="799" spans="1:13" x14ac:dyDescent="0.25">
      <c r="A799" s="262" t="s">
        <v>567</v>
      </c>
      <c r="B799" s="262" t="s">
        <v>568</v>
      </c>
      <c r="C799" s="262" t="s">
        <v>569</v>
      </c>
      <c r="D799" s="262" t="s">
        <v>38</v>
      </c>
      <c r="E799" s="262" t="s">
        <v>17</v>
      </c>
      <c r="F799" s="262" t="s">
        <v>17</v>
      </c>
      <c r="G799" s="262" t="s">
        <v>17</v>
      </c>
      <c r="H799" s="262" t="s">
        <v>17</v>
      </c>
      <c r="I799" s="262" t="s">
        <v>17</v>
      </c>
      <c r="J799" s="262" t="s">
        <v>1579</v>
      </c>
      <c r="K799" s="262" t="s">
        <v>1580</v>
      </c>
      <c r="L799" s="263">
        <v>44803</v>
      </c>
      <c r="M799" s="262" t="s">
        <v>582</v>
      </c>
    </row>
    <row r="800" spans="1:13" x14ac:dyDescent="0.25">
      <c r="A800" s="260" t="s">
        <v>13</v>
      </c>
      <c r="B800" s="260" t="s">
        <v>14</v>
      </c>
      <c r="C800" s="260" t="s">
        <v>15</v>
      </c>
      <c r="D800" s="260" t="s">
        <v>1042</v>
      </c>
      <c r="E800" s="260">
        <v>1240190</v>
      </c>
      <c r="F800" s="260" t="s">
        <v>1043</v>
      </c>
      <c r="G800" s="260" t="s">
        <v>22</v>
      </c>
      <c r="H800" s="260">
        <v>3</v>
      </c>
      <c r="I800" s="260" t="s">
        <v>1581</v>
      </c>
      <c r="J800" s="260" t="s">
        <v>1582</v>
      </c>
      <c r="K800" s="260" t="s">
        <v>1583</v>
      </c>
      <c r="L800" s="261">
        <v>44804</v>
      </c>
      <c r="M800" s="260" t="s">
        <v>582</v>
      </c>
    </row>
    <row r="801" spans="1:13" x14ac:dyDescent="0.25">
      <c r="A801" s="262" t="s">
        <v>30</v>
      </c>
      <c r="B801" s="262" t="s">
        <v>31</v>
      </c>
      <c r="C801" s="262" t="s">
        <v>32</v>
      </c>
      <c r="D801" s="262" t="s">
        <v>966</v>
      </c>
      <c r="E801" s="262">
        <v>15</v>
      </c>
      <c r="F801" s="262" t="s">
        <v>1584</v>
      </c>
      <c r="G801" s="262" t="s">
        <v>77</v>
      </c>
      <c r="H801" s="262">
        <v>1</v>
      </c>
      <c r="I801" s="262" t="s">
        <v>1237</v>
      </c>
      <c r="J801" s="262" t="s">
        <v>1585</v>
      </c>
      <c r="K801" s="262" t="s">
        <v>1586</v>
      </c>
      <c r="L801" s="263">
        <v>44804</v>
      </c>
      <c r="M801" s="262" t="s">
        <v>20</v>
      </c>
    </row>
    <row r="802" spans="1:13" x14ac:dyDescent="0.25">
      <c r="A802" s="260" t="s">
        <v>30</v>
      </c>
      <c r="B802" s="260" t="s">
        <v>31</v>
      </c>
      <c r="C802" s="260" t="s">
        <v>32</v>
      </c>
      <c r="D802" s="260" t="s">
        <v>1055</v>
      </c>
      <c r="E802" s="260">
        <v>15</v>
      </c>
      <c r="F802" s="260" t="s">
        <v>1584</v>
      </c>
      <c r="G802" s="260" t="s">
        <v>77</v>
      </c>
      <c r="H802" s="260">
        <v>1</v>
      </c>
      <c r="I802" s="260" t="s">
        <v>1237</v>
      </c>
      <c r="J802" s="260" t="s">
        <v>1587</v>
      </c>
      <c r="K802" s="260" t="s">
        <v>1588</v>
      </c>
      <c r="L802" s="261">
        <v>44804</v>
      </c>
      <c r="M802" s="260" t="s">
        <v>20</v>
      </c>
    </row>
    <row r="803" spans="1:13" x14ac:dyDescent="0.25">
      <c r="A803" s="262" t="s">
        <v>1233</v>
      </c>
      <c r="B803" s="262" t="s">
        <v>1234</v>
      </c>
      <c r="C803" s="262" t="s">
        <v>1235</v>
      </c>
      <c r="D803" s="262" t="s">
        <v>1042</v>
      </c>
      <c r="E803" s="262">
        <v>1246700</v>
      </c>
      <c r="F803" s="262" t="s">
        <v>1589</v>
      </c>
      <c r="G803" s="262" t="s">
        <v>33</v>
      </c>
      <c r="H803" s="262">
        <v>2</v>
      </c>
      <c r="I803" s="262" t="s">
        <v>1590</v>
      </c>
      <c r="J803" s="262" t="s">
        <v>1591</v>
      </c>
      <c r="K803" s="262" t="s">
        <v>1592</v>
      </c>
      <c r="L803" s="263">
        <v>44804</v>
      </c>
      <c r="M803" s="262" t="s">
        <v>582</v>
      </c>
    </row>
    <row r="804" spans="1:13" x14ac:dyDescent="0.25">
      <c r="A804" s="260" t="s">
        <v>1270</v>
      </c>
      <c r="B804" s="260" t="s">
        <v>1271</v>
      </c>
      <c r="C804" s="260" t="s">
        <v>1173</v>
      </c>
      <c r="D804" s="260" t="s">
        <v>40</v>
      </c>
      <c r="E804" s="260" t="s">
        <v>17</v>
      </c>
      <c r="F804" s="260" t="s">
        <v>17</v>
      </c>
      <c r="G804" s="260" t="s">
        <v>17</v>
      </c>
      <c r="H804" s="260" t="s">
        <v>17</v>
      </c>
      <c r="I804" s="260" t="s">
        <v>17</v>
      </c>
      <c r="J804" s="260" t="s">
        <v>1593</v>
      </c>
      <c r="K804" s="260" t="s">
        <v>1594</v>
      </c>
      <c r="L804" s="261">
        <v>44805</v>
      </c>
      <c r="M804" s="260" t="s">
        <v>20</v>
      </c>
    </row>
    <row r="805" spans="1:13" x14ac:dyDescent="0.25">
      <c r="A805" s="262" t="s">
        <v>1220</v>
      </c>
      <c r="B805" s="262" t="s">
        <v>1221</v>
      </c>
      <c r="C805" s="262" t="s">
        <v>378</v>
      </c>
      <c r="D805" s="262" t="s">
        <v>966</v>
      </c>
      <c r="E805" s="262" t="s">
        <v>17</v>
      </c>
      <c r="F805" s="262" t="s">
        <v>17</v>
      </c>
      <c r="G805" s="262" t="s">
        <v>17</v>
      </c>
      <c r="H805" s="262" t="s">
        <v>17</v>
      </c>
      <c r="I805" s="262" t="s">
        <v>17</v>
      </c>
      <c r="J805" s="262" t="s">
        <v>1595</v>
      </c>
      <c r="K805" s="262" t="s">
        <v>1596</v>
      </c>
      <c r="L805" s="263">
        <v>44809</v>
      </c>
      <c r="M805" s="262" t="s">
        <v>582</v>
      </c>
    </row>
    <row r="806" spans="1:13" x14ac:dyDescent="0.25">
      <c r="A806" s="260" t="s">
        <v>1220</v>
      </c>
      <c r="B806" s="260" t="s">
        <v>1221</v>
      </c>
      <c r="C806" s="260" t="s">
        <v>378</v>
      </c>
      <c r="D806" s="260" t="s">
        <v>1055</v>
      </c>
      <c r="E806" s="260" t="s">
        <v>17</v>
      </c>
      <c r="F806" s="260" t="s">
        <v>17</v>
      </c>
      <c r="G806" s="260" t="s">
        <v>17</v>
      </c>
      <c r="H806" s="260" t="s">
        <v>17</v>
      </c>
      <c r="I806" s="260" t="s">
        <v>17</v>
      </c>
      <c r="J806" s="260" t="s">
        <v>1595</v>
      </c>
      <c r="K806" s="260" t="s">
        <v>1597</v>
      </c>
      <c r="L806" s="261">
        <v>44809</v>
      </c>
      <c r="M806" s="260" t="s">
        <v>582</v>
      </c>
    </row>
    <row r="807" spans="1:13" x14ac:dyDescent="0.25">
      <c r="A807" s="262" t="s">
        <v>1207</v>
      </c>
      <c r="B807" s="262" t="s">
        <v>1208</v>
      </c>
      <c r="C807" s="262" t="s">
        <v>378</v>
      </c>
      <c r="D807" s="262" t="s">
        <v>38</v>
      </c>
      <c r="E807" s="262">
        <v>1000538</v>
      </c>
      <c r="F807" s="262" t="s">
        <v>1598</v>
      </c>
      <c r="G807" s="262" t="s">
        <v>1400</v>
      </c>
      <c r="H807" s="262">
        <v>2</v>
      </c>
      <c r="I807" s="262" t="s">
        <v>1599</v>
      </c>
      <c r="J807" s="262" t="s">
        <v>1600</v>
      </c>
      <c r="K807" s="262" t="s">
        <v>1601</v>
      </c>
      <c r="L807" s="263">
        <v>44809</v>
      </c>
      <c r="M807" s="262" t="s">
        <v>20</v>
      </c>
    </row>
    <row r="808" spans="1:13" x14ac:dyDescent="0.25">
      <c r="A808" s="260" t="s">
        <v>329</v>
      </c>
      <c r="B808" s="260" t="s">
        <v>330</v>
      </c>
      <c r="C808" s="260" t="s">
        <v>331</v>
      </c>
      <c r="D808" s="260" t="s">
        <v>1335</v>
      </c>
      <c r="E808" s="260">
        <v>21537059</v>
      </c>
      <c r="F808" s="260" t="s">
        <v>1602</v>
      </c>
      <c r="G808" s="260" t="s">
        <v>33</v>
      </c>
      <c r="H808" s="260">
        <v>2</v>
      </c>
      <c r="I808" s="260" t="s">
        <v>1603</v>
      </c>
      <c r="J808" s="260" t="s">
        <v>1604</v>
      </c>
      <c r="K808" s="260" t="s">
        <v>1605</v>
      </c>
      <c r="L808" s="261">
        <v>44816</v>
      </c>
      <c r="M808" s="260" t="s">
        <v>582</v>
      </c>
    </row>
    <row r="809" spans="1:13" x14ac:dyDescent="0.25">
      <c r="A809" s="262" t="s">
        <v>114</v>
      </c>
      <c r="B809" s="262" t="s">
        <v>115</v>
      </c>
      <c r="C809" s="262" t="s">
        <v>116</v>
      </c>
      <c r="D809" s="262" t="s">
        <v>1042</v>
      </c>
      <c r="E809" s="262">
        <v>386850</v>
      </c>
      <c r="F809" s="262" t="s">
        <v>1606</v>
      </c>
      <c r="G809" s="262" t="s">
        <v>77</v>
      </c>
      <c r="H809" s="262">
        <v>1</v>
      </c>
      <c r="I809" s="262" t="s">
        <v>1607</v>
      </c>
      <c r="J809" s="262" t="s">
        <v>1608</v>
      </c>
      <c r="K809" s="262" t="s">
        <v>1609</v>
      </c>
      <c r="L809" s="263">
        <v>44818</v>
      </c>
      <c r="M809" s="262" t="s">
        <v>582</v>
      </c>
    </row>
    <row r="810" spans="1:13" x14ac:dyDescent="0.25">
      <c r="A810" s="260" t="s">
        <v>96</v>
      </c>
      <c r="B810" s="260" t="s">
        <v>97</v>
      </c>
      <c r="C810" s="260" t="s">
        <v>98</v>
      </c>
      <c r="D810" s="260" t="s">
        <v>38</v>
      </c>
      <c r="E810" s="260">
        <v>1800000</v>
      </c>
      <c r="F810" s="260" t="s">
        <v>1610</v>
      </c>
      <c r="G810" s="260" t="s">
        <v>1400</v>
      </c>
      <c r="H810" s="260">
        <v>2</v>
      </c>
      <c r="I810" s="260" t="s">
        <v>1611</v>
      </c>
      <c r="J810" s="260" t="s">
        <v>1612</v>
      </c>
      <c r="K810" s="260" t="s">
        <v>1613</v>
      </c>
      <c r="L810" s="261">
        <v>44821</v>
      </c>
      <c r="M810" s="260" t="s">
        <v>20</v>
      </c>
    </row>
    <row r="811" spans="1:13" x14ac:dyDescent="0.25">
      <c r="A811" s="262" t="s">
        <v>883</v>
      </c>
      <c r="B811" s="262" t="s">
        <v>884</v>
      </c>
      <c r="C811" s="262" t="s">
        <v>885</v>
      </c>
      <c r="D811" s="262" t="s">
        <v>1042</v>
      </c>
      <c r="E811" s="262">
        <v>17200</v>
      </c>
      <c r="F811" s="262" t="s">
        <v>1614</v>
      </c>
      <c r="G811" s="262" t="s">
        <v>77</v>
      </c>
      <c r="H811" s="262">
        <v>1</v>
      </c>
      <c r="I811" s="262" t="s">
        <v>1615</v>
      </c>
      <c r="J811" s="262" t="s">
        <v>1616</v>
      </c>
      <c r="K811" s="262" t="s">
        <v>1617</v>
      </c>
      <c r="L811" s="263">
        <v>44823</v>
      </c>
      <c r="M811" s="262" t="s">
        <v>582</v>
      </c>
    </row>
    <row r="812" spans="1:13" x14ac:dyDescent="0.25">
      <c r="A812" s="260" t="s">
        <v>869</v>
      </c>
      <c r="B812" s="260" t="s">
        <v>870</v>
      </c>
      <c r="C812" s="260" t="s">
        <v>871</v>
      </c>
      <c r="D812" s="260" t="s">
        <v>1042</v>
      </c>
      <c r="E812" s="260">
        <v>823290</v>
      </c>
      <c r="F812" s="260" t="s">
        <v>1614</v>
      </c>
      <c r="G812" s="260" t="s">
        <v>1400</v>
      </c>
      <c r="H812" s="260">
        <v>2</v>
      </c>
      <c r="I812" s="260" t="s">
        <v>1618</v>
      </c>
      <c r="J812" s="260" t="s">
        <v>1619</v>
      </c>
      <c r="K812" s="260" t="s">
        <v>1620</v>
      </c>
      <c r="L812" s="261">
        <v>44823</v>
      </c>
      <c r="M812" s="260" t="s">
        <v>582</v>
      </c>
    </row>
    <row r="813" spans="1:13" x14ac:dyDescent="0.25">
      <c r="A813" s="262" t="s">
        <v>520</v>
      </c>
      <c r="B813" s="262" t="s">
        <v>521</v>
      </c>
      <c r="C813" s="262" t="s">
        <v>522</v>
      </c>
      <c r="D813" s="262" t="s">
        <v>38</v>
      </c>
      <c r="E813" s="262">
        <v>283000</v>
      </c>
      <c r="F813" s="262" t="s">
        <v>1621</v>
      </c>
      <c r="G813" s="262" t="s">
        <v>33</v>
      </c>
      <c r="H813" s="262">
        <v>2</v>
      </c>
      <c r="I813" s="262" t="s">
        <v>1622</v>
      </c>
      <c r="J813" s="262" t="s">
        <v>1623</v>
      </c>
      <c r="K813" s="262" t="s">
        <v>1624</v>
      </c>
      <c r="L813" s="263">
        <v>44825</v>
      </c>
      <c r="M813" s="262" t="s">
        <v>20</v>
      </c>
    </row>
    <row r="814" spans="1:13" x14ac:dyDescent="0.25">
      <c r="A814" s="260" t="s">
        <v>147</v>
      </c>
      <c r="B814" s="260" t="s">
        <v>148</v>
      </c>
      <c r="C814" s="260" t="s">
        <v>149</v>
      </c>
      <c r="D814" s="260" t="s">
        <v>16</v>
      </c>
      <c r="E814" s="260">
        <v>1200000</v>
      </c>
      <c r="F814" s="260" t="s">
        <v>1625</v>
      </c>
      <c r="G814" s="260" t="s">
        <v>77</v>
      </c>
      <c r="H814" s="260">
        <v>1</v>
      </c>
      <c r="I814" s="260" t="s">
        <v>1626</v>
      </c>
      <c r="J814" s="260" t="s">
        <v>1627</v>
      </c>
      <c r="K814" s="260" t="s">
        <v>1628</v>
      </c>
      <c r="L814" s="261">
        <v>44830</v>
      </c>
      <c r="M814" s="260" t="s">
        <v>582</v>
      </c>
    </row>
    <row r="815" spans="1:13" x14ac:dyDescent="0.25">
      <c r="A815" s="262" t="s">
        <v>147</v>
      </c>
      <c r="B815" s="262" t="s">
        <v>148</v>
      </c>
      <c r="C815" s="262" t="s">
        <v>149</v>
      </c>
      <c r="D815" s="262" t="s">
        <v>21</v>
      </c>
      <c r="E815" s="262">
        <v>805000</v>
      </c>
      <c r="F815" s="262" t="s">
        <v>1625</v>
      </c>
      <c r="G815" s="262" t="s">
        <v>77</v>
      </c>
      <c r="H815" s="262">
        <v>1</v>
      </c>
      <c r="I815" s="262" t="s">
        <v>1626</v>
      </c>
      <c r="J815" s="262" t="s">
        <v>1629</v>
      </c>
      <c r="K815" s="262" t="s">
        <v>1630</v>
      </c>
      <c r="L815" s="263">
        <v>44830</v>
      </c>
      <c r="M815" s="262" t="s">
        <v>582</v>
      </c>
    </row>
    <row r="816" spans="1:13" x14ac:dyDescent="0.25">
      <c r="A816" s="260" t="s">
        <v>1391</v>
      </c>
      <c r="B816" s="260" t="s">
        <v>1392</v>
      </c>
      <c r="C816" s="260" t="s">
        <v>149</v>
      </c>
      <c r="D816" s="260" t="s">
        <v>16</v>
      </c>
      <c r="E816" s="260">
        <v>1200000</v>
      </c>
      <c r="F816" s="260" t="s">
        <v>1625</v>
      </c>
      <c r="G816" s="260" t="s">
        <v>77</v>
      </c>
      <c r="H816" s="260">
        <v>1</v>
      </c>
      <c r="I816" s="260" t="s">
        <v>1626</v>
      </c>
      <c r="J816" s="260" t="s">
        <v>1627</v>
      </c>
      <c r="K816" s="260" t="s">
        <v>1631</v>
      </c>
      <c r="L816" s="261">
        <v>44830</v>
      </c>
      <c r="M816" s="260" t="s">
        <v>582</v>
      </c>
    </row>
    <row r="817" spans="1:13" x14ac:dyDescent="0.25">
      <c r="A817" s="262" t="s">
        <v>1391</v>
      </c>
      <c r="B817" s="262" t="s">
        <v>1392</v>
      </c>
      <c r="C817" s="262" t="s">
        <v>149</v>
      </c>
      <c r="D817" s="262" t="s">
        <v>21</v>
      </c>
      <c r="E817" s="262">
        <v>805000</v>
      </c>
      <c r="F817" s="262" t="s">
        <v>1625</v>
      </c>
      <c r="G817" s="262" t="s">
        <v>77</v>
      </c>
      <c r="H817" s="262">
        <v>1</v>
      </c>
      <c r="I817" s="262" t="s">
        <v>1626</v>
      </c>
      <c r="J817" s="262" t="s">
        <v>1629</v>
      </c>
      <c r="K817" s="262" t="s">
        <v>1632</v>
      </c>
      <c r="L817" s="263">
        <v>44830</v>
      </c>
      <c r="M817" s="262" t="s">
        <v>582</v>
      </c>
    </row>
    <row r="818" spans="1:13" x14ac:dyDescent="0.25">
      <c r="A818" s="260" t="s">
        <v>810</v>
      </c>
      <c r="B818" s="260" t="s">
        <v>811</v>
      </c>
      <c r="C818" s="260" t="s">
        <v>812</v>
      </c>
      <c r="D818" s="260" t="s">
        <v>1055</v>
      </c>
      <c r="E818" s="260">
        <v>2465</v>
      </c>
      <c r="F818" s="260" t="s">
        <v>1633</v>
      </c>
      <c r="G818" s="260" t="s">
        <v>1400</v>
      </c>
      <c r="H818" s="260">
        <v>2</v>
      </c>
      <c r="I818" s="260" t="s">
        <v>1634</v>
      </c>
      <c r="J818" s="260" t="s">
        <v>1635</v>
      </c>
      <c r="K818" s="260" t="s">
        <v>1636</v>
      </c>
      <c r="L818" s="261">
        <v>44831</v>
      </c>
      <c r="M818" s="260" t="s">
        <v>20</v>
      </c>
    </row>
    <row r="819" spans="1:13" x14ac:dyDescent="0.25">
      <c r="A819" s="262" t="s">
        <v>1270</v>
      </c>
      <c r="B819" s="262" t="s">
        <v>1271</v>
      </c>
      <c r="C819" s="262" t="s">
        <v>1173</v>
      </c>
      <c r="D819" s="262" t="s">
        <v>1042</v>
      </c>
      <c r="E819" s="262">
        <v>784300</v>
      </c>
      <c r="F819" s="262" t="s">
        <v>1637</v>
      </c>
      <c r="G819" s="262" t="s">
        <v>22</v>
      </c>
      <c r="H819" s="262">
        <v>3</v>
      </c>
      <c r="I819" s="262" t="s">
        <v>1638</v>
      </c>
      <c r="J819" s="262" t="s">
        <v>1639</v>
      </c>
      <c r="K819" s="262" t="s">
        <v>1640</v>
      </c>
      <c r="L819" s="263">
        <v>44832</v>
      </c>
      <c r="M819" s="262" t="s">
        <v>20</v>
      </c>
    </row>
    <row r="820" spans="1:13" x14ac:dyDescent="0.25">
      <c r="A820" s="260" t="s">
        <v>1181</v>
      </c>
      <c r="B820" s="260" t="s">
        <v>1182</v>
      </c>
      <c r="C820" s="260" t="s">
        <v>1173</v>
      </c>
      <c r="D820" s="260" t="s">
        <v>1042</v>
      </c>
      <c r="E820" s="260">
        <v>299000</v>
      </c>
      <c r="F820" s="260" t="s">
        <v>1637</v>
      </c>
      <c r="G820" s="260" t="s">
        <v>22</v>
      </c>
      <c r="H820" s="260">
        <v>3</v>
      </c>
      <c r="I820" s="260" t="s">
        <v>1638</v>
      </c>
      <c r="J820" s="260" t="s">
        <v>1641</v>
      </c>
      <c r="K820" s="260" t="s">
        <v>1642</v>
      </c>
      <c r="L820" s="261">
        <v>44832</v>
      </c>
      <c r="M820" s="260" t="s">
        <v>20</v>
      </c>
    </row>
    <row r="821" spans="1:13" x14ac:dyDescent="0.25">
      <c r="A821" s="262" t="s">
        <v>707</v>
      </c>
      <c r="B821" s="262" t="s">
        <v>708</v>
      </c>
      <c r="C821" s="262" t="s">
        <v>709</v>
      </c>
      <c r="D821" s="262" t="s">
        <v>38</v>
      </c>
      <c r="E821" s="262">
        <v>1529500</v>
      </c>
      <c r="F821" s="262" t="s">
        <v>1643</v>
      </c>
      <c r="G821" s="262" t="s">
        <v>1400</v>
      </c>
      <c r="H821" s="262">
        <v>2</v>
      </c>
      <c r="I821" s="262" t="s">
        <v>1644</v>
      </c>
      <c r="J821" s="262" t="s">
        <v>1645</v>
      </c>
      <c r="K821" s="262" t="s">
        <v>1646</v>
      </c>
      <c r="L821" s="263">
        <v>44833</v>
      </c>
      <c r="M821" s="262" t="s">
        <v>20</v>
      </c>
    </row>
    <row r="822" spans="1:13" x14ac:dyDescent="0.25">
      <c r="A822" s="260" t="s">
        <v>55</v>
      </c>
      <c r="B822" s="260" t="s">
        <v>56</v>
      </c>
      <c r="C822" s="260" t="s">
        <v>57</v>
      </c>
      <c r="D822" s="260" t="s">
        <v>47</v>
      </c>
      <c r="E822" s="260">
        <v>4</v>
      </c>
      <c r="F822" s="260" t="s">
        <v>1647</v>
      </c>
      <c r="G822" s="260" t="s">
        <v>1400</v>
      </c>
      <c r="H822" s="260">
        <v>2</v>
      </c>
      <c r="I822" s="260" t="s">
        <v>1648</v>
      </c>
      <c r="J822" s="260" t="s">
        <v>1649</v>
      </c>
      <c r="K822" s="260" t="s">
        <v>1650</v>
      </c>
      <c r="L822" s="261">
        <v>44833</v>
      </c>
      <c r="M822" s="260" t="s">
        <v>582</v>
      </c>
    </row>
    <row r="823" spans="1:13" x14ac:dyDescent="0.25">
      <c r="A823" s="262" t="s">
        <v>1233</v>
      </c>
      <c r="B823" s="262" t="s">
        <v>1234</v>
      </c>
      <c r="C823" s="262" t="s">
        <v>1235</v>
      </c>
      <c r="D823" s="262" t="s">
        <v>605</v>
      </c>
      <c r="E823" s="262">
        <v>7300000</v>
      </c>
      <c r="F823" s="262" t="s">
        <v>1651</v>
      </c>
      <c r="G823" s="262" t="s">
        <v>77</v>
      </c>
      <c r="H823" s="262">
        <v>1</v>
      </c>
      <c r="I823" s="262" t="s">
        <v>1652</v>
      </c>
      <c r="J823" s="262" t="s">
        <v>1653</v>
      </c>
      <c r="K823" s="262" t="s">
        <v>1654</v>
      </c>
      <c r="L823" s="263">
        <v>44838</v>
      </c>
      <c r="M823" s="262" t="s">
        <v>20</v>
      </c>
    </row>
    <row r="824" spans="1:13" x14ac:dyDescent="0.25">
      <c r="A824" s="260" t="s">
        <v>883</v>
      </c>
      <c r="B824" s="260" t="s">
        <v>884</v>
      </c>
      <c r="C824" s="260" t="s">
        <v>885</v>
      </c>
      <c r="D824" s="260" t="s">
        <v>1132</v>
      </c>
      <c r="E824" s="260">
        <v>1174000</v>
      </c>
      <c r="F824" s="260" t="s">
        <v>1655</v>
      </c>
      <c r="G824" s="260" t="s">
        <v>77</v>
      </c>
      <c r="H824" s="260">
        <v>1</v>
      </c>
      <c r="I824" s="260" t="s">
        <v>1656</v>
      </c>
      <c r="J824" s="260" t="s">
        <v>1657</v>
      </c>
      <c r="K824" s="260" t="s">
        <v>1658</v>
      </c>
      <c r="L824" s="261">
        <v>44847</v>
      </c>
      <c r="M824" s="260" t="s">
        <v>20</v>
      </c>
    </row>
    <row r="825" spans="1:13" x14ac:dyDescent="0.25">
      <c r="A825" s="262" t="s">
        <v>883</v>
      </c>
      <c r="B825" s="262" t="s">
        <v>884</v>
      </c>
      <c r="C825" s="262" t="s">
        <v>885</v>
      </c>
      <c r="D825" s="262" t="s">
        <v>1050</v>
      </c>
      <c r="E825" s="262">
        <v>697000</v>
      </c>
      <c r="F825" s="262" t="s">
        <v>1655</v>
      </c>
      <c r="G825" s="262" t="s">
        <v>77</v>
      </c>
      <c r="H825" s="262">
        <v>1</v>
      </c>
      <c r="I825" s="262" t="s">
        <v>1656</v>
      </c>
      <c r="J825" s="262" t="s">
        <v>1659</v>
      </c>
      <c r="K825" s="262" t="s">
        <v>1660</v>
      </c>
      <c r="L825" s="263">
        <v>44847</v>
      </c>
      <c r="M825" s="262" t="s">
        <v>20</v>
      </c>
    </row>
    <row r="826" spans="1:13" x14ac:dyDescent="0.25">
      <c r="A826" s="260" t="s">
        <v>883</v>
      </c>
      <c r="B826" s="260" t="s">
        <v>884</v>
      </c>
      <c r="C826" s="260" t="s">
        <v>885</v>
      </c>
      <c r="D826" s="260" t="s">
        <v>605</v>
      </c>
      <c r="E826" s="260">
        <v>259000</v>
      </c>
      <c r="F826" s="260" t="s">
        <v>1655</v>
      </c>
      <c r="G826" s="260" t="s">
        <v>77</v>
      </c>
      <c r="H826" s="260">
        <v>1</v>
      </c>
      <c r="I826" s="260" t="s">
        <v>1656</v>
      </c>
      <c r="J826" s="260" t="s">
        <v>1661</v>
      </c>
      <c r="K826" s="260" t="s">
        <v>1662</v>
      </c>
      <c r="L826" s="261">
        <v>44847</v>
      </c>
      <c r="M826" s="260" t="s">
        <v>20</v>
      </c>
    </row>
    <row r="827" spans="1:13" x14ac:dyDescent="0.25">
      <c r="A827" s="262" t="s">
        <v>883</v>
      </c>
      <c r="B827" s="262" t="s">
        <v>884</v>
      </c>
      <c r="C827" s="262" t="s">
        <v>885</v>
      </c>
      <c r="D827" s="262" t="s">
        <v>1374</v>
      </c>
      <c r="E827" s="262">
        <v>477000</v>
      </c>
      <c r="F827" s="262" t="s">
        <v>1655</v>
      </c>
      <c r="G827" s="262" t="s">
        <v>77</v>
      </c>
      <c r="H827" s="262">
        <v>1</v>
      </c>
      <c r="I827" s="262" t="s">
        <v>1656</v>
      </c>
      <c r="J827" s="262" t="s">
        <v>1663</v>
      </c>
      <c r="K827" s="262" t="s">
        <v>1664</v>
      </c>
      <c r="L827" s="263">
        <v>44847</v>
      </c>
      <c r="M827" s="262" t="s">
        <v>20</v>
      </c>
    </row>
    <row r="828" spans="1:13" x14ac:dyDescent="0.25">
      <c r="A828" s="260" t="s">
        <v>883</v>
      </c>
      <c r="B828" s="260" t="s">
        <v>884</v>
      </c>
      <c r="C828" s="260" t="s">
        <v>885</v>
      </c>
      <c r="D828" s="260" t="s">
        <v>630</v>
      </c>
      <c r="E828" s="260">
        <v>438000</v>
      </c>
      <c r="F828" s="260" t="s">
        <v>1655</v>
      </c>
      <c r="G828" s="260" t="s">
        <v>77</v>
      </c>
      <c r="H828" s="260">
        <v>1</v>
      </c>
      <c r="I828" s="260" t="s">
        <v>1656</v>
      </c>
      <c r="J828" s="260" t="s">
        <v>1665</v>
      </c>
      <c r="K828" s="260" t="s">
        <v>1666</v>
      </c>
      <c r="L828" s="261">
        <v>44847</v>
      </c>
      <c r="M828" s="260" t="s">
        <v>20</v>
      </c>
    </row>
    <row r="829" spans="1:13" x14ac:dyDescent="0.25">
      <c r="A829" s="262" t="s">
        <v>883</v>
      </c>
      <c r="B829" s="262" t="s">
        <v>884</v>
      </c>
      <c r="C829" s="262" t="s">
        <v>885</v>
      </c>
      <c r="D829" s="262" t="s">
        <v>623</v>
      </c>
      <c r="E829" s="262">
        <v>222000</v>
      </c>
      <c r="F829" s="262" t="s">
        <v>1655</v>
      </c>
      <c r="G829" s="262" t="s">
        <v>77</v>
      </c>
      <c r="H829" s="262">
        <v>1</v>
      </c>
      <c r="I829" s="262" t="s">
        <v>1656</v>
      </c>
      <c r="J829" s="262" t="s">
        <v>1667</v>
      </c>
      <c r="K829" s="262" t="s">
        <v>1668</v>
      </c>
      <c r="L829" s="263">
        <v>44847</v>
      </c>
      <c r="M829" s="262" t="s">
        <v>20</v>
      </c>
    </row>
    <row r="830" spans="1:13" x14ac:dyDescent="0.25">
      <c r="A830" s="260" t="s">
        <v>883</v>
      </c>
      <c r="B830" s="260" t="s">
        <v>884</v>
      </c>
      <c r="C830" s="260" t="s">
        <v>885</v>
      </c>
      <c r="D830" s="260" t="s">
        <v>628</v>
      </c>
      <c r="E830" s="260">
        <v>37000</v>
      </c>
      <c r="F830" s="260" t="s">
        <v>1655</v>
      </c>
      <c r="G830" s="260" t="s">
        <v>77</v>
      </c>
      <c r="H830" s="260">
        <v>1</v>
      </c>
      <c r="I830" s="260" t="s">
        <v>1656</v>
      </c>
      <c r="J830" s="260" t="s">
        <v>1669</v>
      </c>
      <c r="K830" s="260" t="s">
        <v>1670</v>
      </c>
      <c r="L830" s="261">
        <v>44847</v>
      </c>
      <c r="M830" s="260" t="s">
        <v>20</v>
      </c>
    </row>
    <row r="831" spans="1:13" x14ac:dyDescent="0.25">
      <c r="A831" s="262" t="s">
        <v>883</v>
      </c>
      <c r="B831" s="262" t="s">
        <v>884</v>
      </c>
      <c r="C831" s="262" t="s">
        <v>885</v>
      </c>
      <c r="D831" s="262" t="s">
        <v>619</v>
      </c>
      <c r="E831" s="262">
        <v>0</v>
      </c>
      <c r="F831" s="262" t="s">
        <v>1655</v>
      </c>
      <c r="G831" s="262" t="s">
        <v>77</v>
      </c>
      <c r="H831" s="262">
        <v>1</v>
      </c>
      <c r="I831" s="262" t="s">
        <v>1656</v>
      </c>
      <c r="J831" s="262" t="s">
        <v>1671</v>
      </c>
      <c r="K831" s="262" t="s">
        <v>1672</v>
      </c>
      <c r="L831" s="263">
        <v>44847</v>
      </c>
      <c r="M831" s="262" t="s">
        <v>20</v>
      </c>
    </row>
    <row r="832" spans="1:13" x14ac:dyDescent="0.25">
      <c r="A832" s="260" t="s">
        <v>883</v>
      </c>
      <c r="B832" s="260" t="s">
        <v>884</v>
      </c>
      <c r="C832" s="260" t="s">
        <v>885</v>
      </c>
      <c r="D832" s="260" t="s">
        <v>47</v>
      </c>
      <c r="E832" s="260">
        <v>1</v>
      </c>
      <c r="F832" s="260" t="s">
        <v>1655</v>
      </c>
      <c r="G832" s="260" t="s">
        <v>1400</v>
      </c>
      <c r="H832" s="260">
        <v>2</v>
      </c>
      <c r="I832" s="260" t="s">
        <v>1656</v>
      </c>
      <c r="J832" s="260" t="s">
        <v>1673</v>
      </c>
      <c r="K832" s="260" t="s">
        <v>1674</v>
      </c>
      <c r="L832" s="261">
        <v>44847</v>
      </c>
      <c r="M832" s="260" t="s">
        <v>20</v>
      </c>
    </row>
    <row r="833" spans="1:13" x14ac:dyDescent="0.25">
      <c r="A833" s="262" t="s">
        <v>408</v>
      </c>
      <c r="B833" s="262" t="s">
        <v>409</v>
      </c>
      <c r="C833" s="262" t="s">
        <v>410</v>
      </c>
      <c r="D833" s="262" t="s">
        <v>24</v>
      </c>
      <c r="E833" s="262">
        <v>14851</v>
      </c>
      <c r="F833" s="262" t="s">
        <v>1675</v>
      </c>
      <c r="G833" s="262" t="s">
        <v>1400</v>
      </c>
      <c r="H833" s="262">
        <v>2</v>
      </c>
      <c r="I833" s="262" t="s">
        <v>1676</v>
      </c>
      <c r="J833" s="262" t="s">
        <v>1677</v>
      </c>
      <c r="K833" s="262" t="s">
        <v>1678</v>
      </c>
      <c r="L833" s="263">
        <v>44851</v>
      </c>
      <c r="M833" s="262" t="s">
        <v>582</v>
      </c>
    </row>
    <row r="834" spans="1:13" x14ac:dyDescent="0.25">
      <c r="A834" s="260" t="s">
        <v>277</v>
      </c>
      <c r="B834" s="260" t="s">
        <v>278</v>
      </c>
      <c r="C834" s="260" t="s">
        <v>279</v>
      </c>
      <c r="D834" s="260" t="s">
        <v>1132</v>
      </c>
      <c r="E834" s="260">
        <v>13490000</v>
      </c>
      <c r="F834" s="260" t="s">
        <v>1679</v>
      </c>
      <c r="G834" s="260" t="s">
        <v>77</v>
      </c>
      <c r="H834" s="260">
        <v>1</v>
      </c>
      <c r="I834" s="260" t="s">
        <v>1680</v>
      </c>
      <c r="J834" s="260" t="s">
        <v>1657</v>
      </c>
      <c r="K834" s="260" t="s">
        <v>1681</v>
      </c>
      <c r="L834" s="261">
        <v>44853</v>
      </c>
      <c r="M834" s="260" t="s">
        <v>20</v>
      </c>
    </row>
    <row r="835" spans="1:13" x14ac:dyDescent="0.25">
      <c r="A835" s="262" t="s">
        <v>277</v>
      </c>
      <c r="B835" s="262" t="s">
        <v>278</v>
      </c>
      <c r="C835" s="262" t="s">
        <v>279</v>
      </c>
      <c r="D835" s="262" t="s">
        <v>1050</v>
      </c>
      <c r="E835" s="262">
        <v>8553000</v>
      </c>
      <c r="F835" s="262" t="s">
        <v>1679</v>
      </c>
      <c r="G835" s="262" t="s">
        <v>77</v>
      </c>
      <c r="H835" s="262">
        <v>1</v>
      </c>
      <c r="I835" s="262" t="s">
        <v>1680</v>
      </c>
      <c r="J835" s="262" t="s">
        <v>1659</v>
      </c>
      <c r="K835" s="262" t="s">
        <v>1682</v>
      </c>
      <c r="L835" s="263">
        <v>44853</v>
      </c>
      <c r="M835" s="262" t="s">
        <v>20</v>
      </c>
    </row>
    <row r="836" spans="1:13" x14ac:dyDescent="0.25">
      <c r="A836" s="260" t="s">
        <v>277</v>
      </c>
      <c r="B836" s="260" t="s">
        <v>278</v>
      </c>
      <c r="C836" s="260" t="s">
        <v>279</v>
      </c>
      <c r="D836" s="260" t="s">
        <v>605</v>
      </c>
      <c r="E836" s="260">
        <v>1952000</v>
      </c>
      <c r="F836" s="260" t="s">
        <v>1679</v>
      </c>
      <c r="G836" s="260" t="s">
        <v>77</v>
      </c>
      <c r="H836" s="260">
        <v>1</v>
      </c>
      <c r="I836" s="260" t="s">
        <v>1680</v>
      </c>
      <c r="J836" s="260" t="s">
        <v>1661</v>
      </c>
      <c r="K836" s="260" t="s">
        <v>1683</v>
      </c>
      <c r="L836" s="261">
        <v>44853</v>
      </c>
      <c r="M836" s="260" t="s">
        <v>20</v>
      </c>
    </row>
    <row r="837" spans="1:13" x14ac:dyDescent="0.25">
      <c r="A837" s="262" t="s">
        <v>277</v>
      </c>
      <c r="B837" s="262" t="s">
        <v>278</v>
      </c>
      <c r="C837" s="262" t="s">
        <v>279</v>
      </c>
      <c r="D837" s="262" t="s">
        <v>1374</v>
      </c>
      <c r="E837" s="262">
        <v>4937000</v>
      </c>
      <c r="F837" s="262" t="s">
        <v>1679</v>
      </c>
      <c r="G837" s="262" t="s">
        <v>77</v>
      </c>
      <c r="H837" s="262">
        <v>1</v>
      </c>
      <c r="I837" s="262" t="s">
        <v>1680</v>
      </c>
      <c r="J837" s="262" t="s">
        <v>1684</v>
      </c>
      <c r="K837" s="262" t="s">
        <v>1685</v>
      </c>
      <c r="L837" s="263">
        <v>44853</v>
      </c>
      <c r="M837" s="262" t="s">
        <v>20</v>
      </c>
    </row>
    <row r="838" spans="1:13" x14ac:dyDescent="0.25">
      <c r="A838" s="260" t="s">
        <v>277</v>
      </c>
      <c r="B838" s="260" t="s">
        <v>278</v>
      </c>
      <c r="C838" s="260" t="s">
        <v>279</v>
      </c>
      <c r="D838" s="260" t="s">
        <v>630</v>
      </c>
      <c r="E838" s="260">
        <v>6601000</v>
      </c>
      <c r="F838" s="260" t="s">
        <v>1679</v>
      </c>
      <c r="G838" s="260" t="s">
        <v>77</v>
      </c>
      <c r="H838" s="260">
        <v>1</v>
      </c>
      <c r="I838" s="260" t="s">
        <v>1680</v>
      </c>
      <c r="J838" s="260" t="s">
        <v>1686</v>
      </c>
      <c r="K838" s="260" t="s">
        <v>1687</v>
      </c>
      <c r="L838" s="261">
        <v>44853</v>
      </c>
      <c r="M838" s="260" t="s">
        <v>20</v>
      </c>
    </row>
    <row r="839" spans="1:13" x14ac:dyDescent="0.25">
      <c r="A839" s="262" t="s">
        <v>277</v>
      </c>
      <c r="B839" s="262" t="s">
        <v>278</v>
      </c>
      <c r="C839" s="262" t="s">
        <v>279</v>
      </c>
      <c r="D839" s="262" t="s">
        <v>623</v>
      </c>
      <c r="E839" s="262">
        <v>1952000</v>
      </c>
      <c r="F839" s="262" t="s">
        <v>1679</v>
      </c>
      <c r="G839" s="262" t="s">
        <v>77</v>
      </c>
      <c r="H839" s="262">
        <v>1</v>
      </c>
      <c r="I839" s="262" t="s">
        <v>1680</v>
      </c>
      <c r="J839" s="262" t="s">
        <v>1688</v>
      </c>
      <c r="K839" s="262" t="s">
        <v>1689</v>
      </c>
      <c r="L839" s="263">
        <v>44853</v>
      </c>
      <c r="M839" s="262" t="s">
        <v>20</v>
      </c>
    </row>
    <row r="840" spans="1:13" x14ac:dyDescent="0.25">
      <c r="A840" s="260" t="s">
        <v>277</v>
      </c>
      <c r="B840" s="260" t="s">
        <v>278</v>
      </c>
      <c r="C840" s="260" t="s">
        <v>279</v>
      </c>
      <c r="D840" s="260" t="s">
        <v>628</v>
      </c>
      <c r="E840" s="260">
        <v>0</v>
      </c>
      <c r="F840" s="260" t="s">
        <v>1679</v>
      </c>
      <c r="G840" s="260" t="s">
        <v>77</v>
      </c>
      <c r="H840" s="260">
        <v>1</v>
      </c>
      <c r="I840" s="260" t="s">
        <v>1680</v>
      </c>
      <c r="J840" s="260" t="s">
        <v>1690</v>
      </c>
      <c r="K840" s="260" t="s">
        <v>1691</v>
      </c>
      <c r="L840" s="261">
        <v>44853</v>
      </c>
      <c r="M840" s="260" t="s">
        <v>20</v>
      </c>
    </row>
    <row r="841" spans="1:13" x14ac:dyDescent="0.25">
      <c r="A841" s="262" t="s">
        <v>277</v>
      </c>
      <c r="B841" s="262" t="s">
        <v>278</v>
      </c>
      <c r="C841" s="262" t="s">
        <v>279</v>
      </c>
      <c r="D841" s="262" t="s">
        <v>619</v>
      </c>
      <c r="E841" s="262">
        <v>0</v>
      </c>
      <c r="F841" s="262" t="s">
        <v>1679</v>
      </c>
      <c r="G841" s="262" t="s">
        <v>77</v>
      </c>
      <c r="H841" s="262">
        <v>1</v>
      </c>
      <c r="I841" s="262" t="s">
        <v>1680</v>
      </c>
      <c r="J841" s="262" t="s">
        <v>1692</v>
      </c>
      <c r="K841" s="262" t="s">
        <v>1693</v>
      </c>
      <c r="L841" s="263">
        <v>44853</v>
      </c>
      <c r="M841" s="262" t="s">
        <v>20</v>
      </c>
    </row>
    <row r="842" spans="1:13" x14ac:dyDescent="0.25">
      <c r="A842" s="260" t="s">
        <v>1391</v>
      </c>
      <c r="B842" s="260" t="s">
        <v>1392</v>
      </c>
      <c r="C842" s="260" t="s">
        <v>149</v>
      </c>
      <c r="D842" s="260" t="s">
        <v>40</v>
      </c>
      <c r="E842" s="260">
        <v>12900</v>
      </c>
      <c r="F842" s="260" t="s">
        <v>1694</v>
      </c>
      <c r="G842" s="260" t="s">
        <v>77</v>
      </c>
      <c r="H842" s="260">
        <v>1</v>
      </c>
      <c r="I842" s="260" t="s">
        <v>1695</v>
      </c>
      <c r="J842" s="260" t="s">
        <v>1696</v>
      </c>
      <c r="K842" s="260" t="s">
        <v>1697</v>
      </c>
      <c r="L842" s="261">
        <v>44865</v>
      </c>
      <c r="M842" s="260" t="s">
        <v>582</v>
      </c>
    </row>
    <row r="843" spans="1:13" x14ac:dyDescent="0.25">
      <c r="A843" s="262" t="s">
        <v>1391</v>
      </c>
      <c r="B843" s="262" t="s">
        <v>1392</v>
      </c>
      <c r="C843" s="262" t="s">
        <v>149</v>
      </c>
      <c r="D843" s="262" t="s">
        <v>605</v>
      </c>
      <c r="E843" s="262">
        <v>20600000</v>
      </c>
      <c r="F843" s="262" t="s">
        <v>1698</v>
      </c>
      <c r="G843" s="262" t="s">
        <v>1400</v>
      </c>
      <c r="H843" s="262">
        <v>2</v>
      </c>
      <c r="I843" s="262" t="s">
        <v>1699</v>
      </c>
      <c r="J843" s="262" t="s">
        <v>1700</v>
      </c>
      <c r="K843" s="262" t="s">
        <v>1701</v>
      </c>
      <c r="L843" s="263">
        <v>44865</v>
      </c>
      <c r="M843" s="262" t="s">
        <v>582</v>
      </c>
    </row>
    <row r="844" spans="1:13" x14ac:dyDescent="0.25">
      <c r="A844" s="260" t="s">
        <v>30</v>
      </c>
      <c r="B844" s="260" t="s">
        <v>31</v>
      </c>
      <c r="C844" s="260" t="s">
        <v>32</v>
      </c>
      <c r="D844" s="260" t="s">
        <v>776</v>
      </c>
      <c r="E844" s="260">
        <v>4363</v>
      </c>
      <c r="F844" s="260" t="s">
        <v>1702</v>
      </c>
      <c r="G844" s="260" t="s">
        <v>77</v>
      </c>
      <c r="H844" s="260">
        <v>1</v>
      </c>
      <c r="I844" s="260" t="s">
        <v>1703</v>
      </c>
      <c r="J844" s="260" t="s">
        <v>1704</v>
      </c>
      <c r="K844" s="260" t="s">
        <v>1705</v>
      </c>
      <c r="L844" s="261">
        <v>44869</v>
      </c>
      <c r="M844" s="260" t="s">
        <v>20</v>
      </c>
    </row>
    <row r="845" spans="1:13" x14ac:dyDescent="0.25">
      <c r="A845" s="262" t="s">
        <v>30</v>
      </c>
      <c r="B845" s="262" t="s">
        <v>31</v>
      </c>
      <c r="C845" s="262" t="s">
        <v>32</v>
      </c>
      <c r="D845" s="262" t="s">
        <v>47</v>
      </c>
      <c r="E845" s="262">
        <v>1</v>
      </c>
      <c r="F845" s="262" t="s">
        <v>1702</v>
      </c>
      <c r="G845" s="262" t="s">
        <v>77</v>
      </c>
      <c r="H845" s="262">
        <v>1</v>
      </c>
      <c r="I845" s="262" t="s">
        <v>1703</v>
      </c>
      <c r="J845" s="262" t="s">
        <v>1706</v>
      </c>
      <c r="K845" s="262" t="s">
        <v>1707</v>
      </c>
      <c r="L845" s="263">
        <v>44869</v>
      </c>
      <c r="M845" s="262" t="s">
        <v>20</v>
      </c>
    </row>
    <row r="846" spans="1:13" x14ac:dyDescent="0.25">
      <c r="A846" s="260" t="s">
        <v>174</v>
      </c>
      <c r="B846" s="260" t="s">
        <v>175</v>
      </c>
      <c r="C846" s="260" t="s">
        <v>176</v>
      </c>
      <c r="D846" s="260" t="s">
        <v>40</v>
      </c>
      <c r="E846" s="260">
        <v>5</v>
      </c>
      <c r="F846" s="260" t="s">
        <v>1708</v>
      </c>
      <c r="G846" s="260" t="s">
        <v>33</v>
      </c>
      <c r="H846" s="260">
        <v>2</v>
      </c>
      <c r="I846" s="260" t="s">
        <v>1709</v>
      </c>
      <c r="J846" s="260" t="s">
        <v>1710</v>
      </c>
      <c r="K846" s="260" t="s">
        <v>1711</v>
      </c>
      <c r="L846" s="261">
        <v>44869</v>
      </c>
      <c r="M846" s="260" t="s">
        <v>20</v>
      </c>
    </row>
    <row r="847" spans="1:13" x14ac:dyDescent="0.25">
      <c r="A847" s="262" t="s">
        <v>1712</v>
      </c>
      <c r="B847" s="262" t="s">
        <v>1713</v>
      </c>
      <c r="C847" s="262" t="s">
        <v>1714</v>
      </c>
      <c r="D847" s="262" t="s">
        <v>1042</v>
      </c>
      <c r="E847" s="262">
        <v>23180</v>
      </c>
      <c r="F847" s="262" t="s">
        <v>1715</v>
      </c>
      <c r="G847" s="262" t="s">
        <v>1400</v>
      </c>
      <c r="H847" s="262">
        <v>2</v>
      </c>
      <c r="I847" s="262" t="s">
        <v>1716</v>
      </c>
      <c r="J847" s="262" t="s">
        <v>1717</v>
      </c>
      <c r="K847" s="262" t="s">
        <v>1718</v>
      </c>
      <c r="L847" s="263">
        <v>44893</v>
      </c>
      <c r="M847" s="262" t="s">
        <v>20</v>
      </c>
    </row>
    <row r="848" spans="1:13" x14ac:dyDescent="0.25">
      <c r="A848" s="260" t="s">
        <v>1712</v>
      </c>
      <c r="B848" s="260" t="s">
        <v>1713</v>
      </c>
      <c r="C848" s="260" t="s">
        <v>1714</v>
      </c>
      <c r="D848" s="260" t="s">
        <v>38</v>
      </c>
      <c r="E848" s="260" t="s">
        <v>17</v>
      </c>
      <c r="F848" s="260" t="s">
        <v>17</v>
      </c>
      <c r="G848" s="260" t="s">
        <v>17</v>
      </c>
      <c r="H848" s="260" t="s">
        <v>17</v>
      </c>
      <c r="I848" s="260" t="s">
        <v>17</v>
      </c>
      <c r="J848" s="260" t="s">
        <v>1719</v>
      </c>
      <c r="K848" s="260" t="s">
        <v>1720</v>
      </c>
      <c r="L848" s="261">
        <v>44893</v>
      </c>
      <c r="M848" s="260" t="s">
        <v>20</v>
      </c>
    </row>
    <row r="849" spans="1:13" x14ac:dyDescent="0.25">
      <c r="A849" s="262" t="s">
        <v>1712</v>
      </c>
      <c r="B849" s="262" t="s">
        <v>1713</v>
      </c>
      <c r="C849" s="262" t="s">
        <v>1714</v>
      </c>
      <c r="D849" s="262" t="s">
        <v>40</v>
      </c>
      <c r="E849" s="262" t="s">
        <v>17</v>
      </c>
      <c r="F849" s="262" t="s">
        <v>17</v>
      </c>
      <c r="G849" s="262" t="s">
        <v>17</v>
      </c>
      <c r="H849" s="262" t="s">
        <v>17</v>
      </c>
      <c r="I849" s="262" t="s">
        <v>17</v>
      </c>
      <c r="J849" s="262" t="s">
        <v>1719</v>
      </c>
      <c r="K849" s="262" t="s">
        <v>1721</v>
      </c>
      <c r="L849" s="263">
        <v>44893</v>
      </c>
      <c r="M849" s="262" t="s">
        <v>20</v>
      </c>
    </row>
    <row r="850" spans="1:13" x14ac:dyDescent="0.25">
      <c r="A850" s="260" t="s">
        <v>1712</v>
      </c>
      <c r="B850" s="260" t="s">
        <v>1713</v>
      </c>
      <c r="C850" s="260" t="s">
        <v>1714</v>
      </c>
      <c r="D850" s="260" t="s">
        <v>16</v>
      </c>
      <c r="E850" s="260" t="s">
        <v>17</v>
      </c>
      <c r="F850" s="260" t="s">
        <v>17</v>
      </c>
      <c r="G850" s="260" t="s">
        <v>17</v>
      </c>
      <c r="H850" s="260" t="s">
        <v>17</v>
      </c>
      <c r="I850" s="260" t="s">
        <v>17</v>
      </c>
      <c r="J850" s="260" t="s">
        <v>1719</v>
      </c>
      <c r="K850" s="260" t="s">
        <v>1722</v>
      </c>
      <c r="L850" s="261">
        <v>44893</v>
      </c>
      <c r="M850" s="260" t="s">
        <v>20</v>
      </c>
    </row>
    <row r="851" spans="1:13" x14ac:dyDescent="0.25">
      <c r="A851" s="262" t="s">
        <v>1712</v>
      </c>
      <c r="B851" s="262" t="s">
        <v>1713</v>
      </c>
      <c r="C851" s="262" t="s">
        <v>1714</v>
      </c>
      <c r="D851" s="262" t="s">
        <v>21</v>
      </c>
      <c r="E851" s="262" t="s">
        <v>17</v>
      </c>
      <c r="F851" s="262" t="s">
        <v>17</v>
      </c>
      <c r="G851" s="262" t="s">
        <v>17</v>
      </c>
      <c r="H851" s="262" t="s">
        <v>17</v>
      </c>
      <c r="I851" s="262" t="s">
        <v>17</v>
      </c>
      <c r="J851" s="262" t="s">
        <v>1719</v>
      </c>
      <c r="K851" s="262" t="s">
        <v>1723</v>
      </c>
      <c r="L851" s="263">
        <v>44893</v>
      </c>
      <c r="M851" s="262" t="s">
        <v>20</v>
      </c>
    </row>
    <row r="852" spans="1:13" x14ac:dyDescent="0.25">
      <c r="A852" s="260" t="s">
        <v>1712</v>
      </c>
      <c r="B852" s="260" t="s">
        <v>1713</v>
      </c>
      <c r="C852" s="260" t="s">
        <v>1714</v>
      </c>
      <c r="D852" s="260" t="s">
        <v>1159</v>
      </c>
      <c r="E852" s="260" t="s">
        <v>17</v>
      </c>
      <c r="F852" s="260" t="s">
        <v>17</v>
      </c>
      <c r="G852" s="260" t="s">
        <v>17</v>
      </c>
      <c r="H852" s="260" t="s">
        <v>17</v>
      </c>
      <c r="I852" s="260" t="s">
        <v>17</v>
      </c>
      <c r="J852" s="260" t="s">
        <v>1719</v>
      </c>
      <c r="K852" s="260" t="s">
        <v>1724</v>
      </c>
      <c r="L852" s="261">
        <v>44893</v>
      </c>
      <c r="M852" s="260" t="s">
        <v>20</v>
      </c>
    </row>
    <row r="853" spans="1:13" x14ac:dyDescent="0.25">
      <c r="A853" s="262" t="s">
        <v>1712</v>
      </c>
      <c r="B853" s="262" t="s">
        <v>1713</v>
      </c>
      <c r="C853" s="262" t="s">
        <v>1714</v>
      </c>
      <c r="D853" s="262" t="s">
        <v>24</v>
      </c>
      <c r="E853" s="262" t="s">
        <v>17</v>
      </c>
      <c r="F853" s="262" t="s">
        <v>17</v>
      </c>
      <c r="G853" s="262" t="s">
        <v>17</v>
      </c>
      <c r="H853" s="262" t="s">
        <v>17</v>
      </c>
      <c r="I853" s="262" t="s">
        <v>17</v>
      </c>
      <c r="J853" s="262" t="s">
        <v>1719</v>
      </c>
      <c r="K853" s="262" t="s">
        <v>1725</v>
      </c>
      <c r="L853" s="263">
        <v>44893</v>
      </c>
      <c r="M853" s="262" t="s">
        <v>20</v>
      </c>
    </row>
    <row r="854" spans="1:13" x14ac:dyDescent="0.25">
      <c r="A854" s="260" t="s">
        <v>1712</v>
      </c>
      <c r="B854" s="260" t="s">
        <v>1713</v>
      </c>
      <c r="C854" s="260" t="s">
        <v>1714</v>
      </c>
      <c r="D854" s="260" t="s">
        <v>47</v>
      </c>
      <c r="E854" s="260">
        <v>5</v>
      </c>
      <c r="F854" s="260" t="s">
        <v>17</v>
      </c>
      <c r="G854" s="260" t="s">
        <v>1400</v>
      </c>
      <c r="H854" s="260">
        <v>2</v>
      </c>
      <c r="I854" s="260" t="s">
        <v>17</v>
      </c>
      <c r="J854" s="260" t="s">
        <v>1726</v>
      </c>
      <c r="K854" s="260" t="s">
        <v>1727</v>
      </c>
      <c r="L854" s="261">
        <v>44893</v>
      </c>
      <c r="M854" s="260" t="s">
        <v>20</v>
      </c>
    </row>
    <row r="855" spans="1:13" x14ac:dyDescent="0.25">
      <c r="A855" s="262" t="s">
        <v>1712</v>
      </c>
      <c r="B855" s="262" t="s">
        <v>1713</v>
      </c>
      <c r="C855" s="262" t="s">
        <v>1714</v>
      </c>
      <c r="D855" s="262" t="s">
        <v>26</v>
      </c>
      <c r="E855" s="262" t="s">
        <v>17</v>
      </c>
      <c r="F855" s="262" t="s">
        <v>17</v>
      </c>
      <c r="G855" s="262" t="s">
        <v>17</v>
      </c>
      <c r="H855" s="262" t="s">
        <v>17</v>
      </c>
      <c r="I855" s="262" t="s">
        <v>17</v>
      </c>
      <c r="J855" s="262" t="s">
        <v>1719</v>
      </c>
      <c r="K855" s="262" t="s">
        <v>1728</v>
      </c>
      <c r="L855" s="263">
        <v>44893</v>
      </c>
      <c r="M855" s="262" t="s">
        <v>20</v>
      </c>
    </row>
    <row r="856" spans="1:13" x14ac:dyDescent="0.25">
      <c r="A856" s="260" t="s">
        <v>1712</v>
      </c>
      <c r="B856" s="260" t="s">
        <v>1713</v>
      </c>
      <c r="C856" s="260" t="s">
        <v>1714</v>
      </c>
      <c r="D856" s="260" t="s">
        <v>28</v>
      </c>
      <c r="E856" s="260" t="s">
        <v>17</v>
      </c>
      <c r="F856" s="260" t="s">
        <v>17</v>
      </c>
      <c r="G856" s="260" t="s">
        <v>17</v>
      </c>
      <c r="H856" s="260" t="s">
        <v>17</v>
      </c>
      <c r="I856" s="260" t="s">
        <v>17</v>
      </c>
      <c r="J856" s="260" t="s">
        <v>1719</v>
      </c>
      <c r="K856" s="260" t="s">
        <v>1729</v>
      </c>
      <c r="L856" s="261">
        <v>44893</v>
      </c>
      <c r="M856" s="260" t="s">
        <v>20</v>
      </c>
    </row>
    <row r="857" spans="1:13" x14ac:dyDescent="0.25">
      <c r="A857" s="262" t="s">
        <v>1730</v>
      </c>
      <c r="B857" s="262" t="s">
        <v>1731</v>
      </c>
      <c r="C857" s="262" t="s">
        <v>1714</v>
      </c>
      <c r="D857" s="262" t="s">
        <v>1042</v>
      </c>
      <c r="E857" s="262">
        <v>7300</v>
      </c>
      <c r="F857" s="262" t="s">
        <v>1715</v>
      </c>
      <c r="G857" s="262" t="s">
        <v>77</v>
      </c>
      <c r="H857" s="262">
        <v>1</v>
      </c>
      <c r="I857" s="262" t="s">
        <v>1716</v>
      </c>
      <c r="J857" s="262" t="s">
        <v>1732</v>
      </c>
      <c r="K857" s="262" t="s">
        <v>1733</v>
      </c>
      <c r="L857" s="263">
        <v>44893</v>
      </c>
      <c r="M857" s="262" t="s">
        <v>20</v>
      </c>
    </row>
    <row r="858" spans="1:13" x14ac:dyDescent="0.25">
      <c r="A858" s="260" t="s">
        <v>1730</v>
      </c>
      <c r="B858" s="260" t="s">
        <v>1731</v>
      </c>
      <c r="C858" s="260" t="s">
        <v>1714</v>
      </c>
      <c r="D858" s="260" t="s">
        <v>38</v>
      </c>
      <c r="E858" s="260" t="s">
        <v>17</v>
      </c>
      <c r="F858" s="260" t="s">
        <v>763</v>
      </c>
      <c r="G858" s="260" t="s">
        <v>17</v>
      </c>
      <c r="H858" s="260" t="s">
        <v>17</v>
      </c>
      <c r="I858" s="260" t="s">
        <v>763</v>
      </c>
      <c r="J858" s="260" t="s">
        <v>1734</v>
      </c>
      <c r="K858" s="260" t="s">
        <v>1735</v>
      </c>
      <c r="L858" s="261">
        <v>44893</v>
      </c>
      <c r="M858" s="260" t="s">
        <v>20</v>
      </c>
    </row>
    <row r="859" spans="1:13" x14ac:dyDescent="0.25">
      <c r="A859" s="262" t="s">
        <v>1730</v>
      </c>
      <c r="B859" s="262" t="s">
        <v>1731</v>
      </c>
      <c r="C859" s="262" t="s">
        <v>1714</v>
      </c>
      <c r="D859" s="262" t="s">
        <v>40</v>
      </c>
      <c r="E859" s="262" t="s">
        <v>17</v>
      </c>
      <c r="F859" s="262" t="s">
        <v>763</v>
      </c>
      <c r="G859" s="262" t="s">
        <v>17</v>
      </c>
      <c r="H859" s="262" t="s">
        <v>17</v>
      </c>
      <c r="I859" s="262" t="s">
        <v>763</v>
      </c>
      <c r="J859" s="262" t="s">
        <v>1734</v>
      </c>
      <c r="K859" s="262" t="s">
        <v>1736</v>
      </c>
      <c r="L859" s="263">
        <v>44893</v>
      </c>
      <c r="M859" s="262" t="s">
        <v>20</v>
      </c>
    </row>
    <row r="860" spans="1:13" x14ac:dyDescent="0.25">
      <c r="A860" s="260" t="s">
        <v>1730</v>
      </c>
      <c r="B860" s="260" t="s">
        <v>1731</v>
      </c>
      <c r="C860" s="260" t="s">
        <v>1714</v>
      </c>
      <c r="D860" s="260" t="s">
        <v>16</v>
      </c>
      <c r="E860" s="260" t="s">
        <v>17</v>
      </c>
      <c r="F860" s="260" t="s">
        <v>763</v>
      </c>
      <c r="G860" s="260" t="s">
        <v>17</v>
      </c>
      <c r="H860" s="260" t="s">
        <v>17</v>
      </c>
      <c r="I860" s="260" t="s">
        <v>763</v>
      </c>
      <c r="J860" s="260" t="s">
        <v>1734</v>
      </c>
      <c r="K860" s="260" t="s">
        <v>1737</v>
      </c>
      <c r="L860" s="261">
        <v>44893</v>
      </c>
      <c r="M860" s="260" t="s">
        <v>20</v>
      </c>
    </row>
    <row r="861" spans="1:13" x14ac:dyDescent="0.25">
      <c r="A861" s="262" t="s">
        <v>1730</v>
      </c>
      <c r="B861" s="262" t="s">
        <v>1731</v>
      </c>
      <c r="C861" s="262" t="s">
        <v>1714</v>
      </c>
      <c r="D861" s="262" t="s">
        <v>21</v>
      </c>
      <c r="E861" s="262" t="s">
        <v>17</v>
      </c>
      <c r="F861" s="262" t="s">
        <v>763</v>
      </c>
      <c r="G861" s="262" t="s">
        <v>17</v>
      </c>
      <c r="H861" s="262" t="s">
        <v>17</v>
      </c>
      <c r="I861" s="262" t="s">
        <v>763</v>
      </c>
      <c r="J861" s="262" t="s">
        <v>1734</v>
      </c>
      <c r="K861" s="262" t="s">
        <v>1738</v>
      </c>
      <c r="L861" s="263">
        <v>44893</v>
      </c>
      <c r="M861" s="262" t="s">
        <v>20</v>
      </c>
    </row>
    <row r="862" spans="1:13" x14ac:dyDescent="0.25">
      <c r="A862" s="260" t="s">
        <v>1730</v>
      </c>
      <c r="B862" s="260" t="s">
        <v>1731</v>
      </c>
      <c r="C862" s="260" t="s">
        <v>1714</v>
      </c>
      <c r="D862" s="260" t="s">
        <v>1159</v>
      </c>
      <c r="E862" s="260" t="s">
        <v>17</v>
      </c>
      <c r="F862" s="260" t="s">
        <v>763</v>
      </c>
      <c r="G862" s="260" t="s">
        <v>17</v>
      </c>
      <c r="H862" s="260" t="s">
        <v>17</v>
      </c>
      <c r="I862" s="260" t="s">
        <v>763</v>
      </c>
      <c r="J862" s="260" t="s">
        <v>1734</v>
      </c>
      <c r="K862" s="260" t="s">
        <v>1739</v>
      </c>
      <c r="L862" s="261">
        <v>44893</v>
      </c>
      <c r="M862" s="260" t="s">
        <v>20</v>
      </c>
    </row>
    <row r="863" spans="1:13" x14ac:dyDescent="0.25">
      <c r="A863" s="262" t="s">
        <v>1730</v>
      </c>
      <c r="B863" s="262" t="s">
        <v>1731</v>
      </c>
      <c r="C863" s="262" t="s">
        <v>1714</v>
      </c>
      <c r="D863" s="262" t="s">
        <v>24</v>
      </c>
      <c r="E863" s="262" t="s">
        <v>17</v>
      </c>
      <c r="F863" s="262" t="s">
        <v>763</v>
      </c>
      <c r="G863" s="262" t="s">
        <v>17</v>
      </c>
      <c r="H863" s="262" t="s">
        <v>17</v>
      </c>
      <c r="I863" s="262" t="s">
        <v>763</v>
      </c>
      <c r="J863" s="262" t="s">
        <v>1734</v>
      </c>
      <c r="K863" s="262" t="s">
        <v>1740</v>
      </c>
      <c r="L863" s="263">
        <v>44893</v>
      </c>
      <c r="M863" s="262" t="s">
        <v>20</v>
      </c>
    </row>
    <row r="864" spans="1:13" x14ac:dyDescent="0.25">
      <c r="A864" s="260" t="s">
        <v>1730</v>
      </c>
      <c r="B864" s="260" t="s">
        <v>1731</v>
      </c>
      <c r="C864" s="260" t="s">
        <v>1714</v>
      </c>
      <c r="D864" s="260" t="s">
        <v>47</v>
      </c>
      <c r="E864" s="260">
        <v>1</v>
      </c>
      <c r="F864" s="260" t="s">
        <v>1741</v>
      </c>
      <c r="G864" s="260" t="s">
        <v>1400</v>
      </c>
      <c r="H864" s="260">
        <v>2</v>
      </c>
      <c r="I864" s="260" t="s">
        <v>1742</v>
      </c>
      <c r="J864" s="260" t="s">
        <v>1743</v>
      </c>
      <c r="K864" s="260" t="s">
        <v>1744</v>
      </c>
      <c r="L864" s="261">
        <v>44893</v>
      </c>
      <c r="M864" s="260" t="s">
        <v>20</v>
      </c>
    </row>
    <row r="865" spans="1:13" x14ac:dyDescent="0.25">
      <c r="A865" s="262" t="s">
        <v>1730</v>
      </c>
      <c r="B865" s="262" t="s">
        <v>1731</v>
      </c>
      <c r="C865" s="262" t="s">
        <v>1714</v>
      </c>
      <c r="D865" s="262" t="s">
        <v>26</v>
      </c>
      <c r="E865" s="262" t="s">
        <v>17</v>
      </c>
      <c r="F865" s="262" t="s">
        <v>763</v>
      </c>
      <c r="G865" s="262" t="s">
        <v>17</v>
      </c>
      <c r="H865" s="262" t="s">
        <v>17</v>
      </c>
      <c r="I865" s="262" t="s">
        <v>763</v>
      </c>
      <c r="J865" s="262" t="s">
        <v>1734</v>
      </c>
      <c r="K865" s="262" t="s">
        <v>1745</v>
      </c>
      <c r="L865" s="263">
        <v>44893</v>
      </c>
      <c r="M865" s="262" t="s">
        <v>20</v>
      </c>
    </row>
    <row r="866" spans="1:13" x14ac:dyDescent="0.25">
      <c r="A866" s="260" t="s">
        <v>1730</v>
      </c>
      <c r="B866" s="260" t="s">
        <v>1731</v>
      </c>
      <c r="C866" s="260" t="s">
        <v>1714</v>
      </c>
      <c r="D866" s="260" t="s">
        <v>28</v>
      </c>
      <c r="E866" s="260" t="s">
        <v>17</v>
      </c>
      <c r="F866" s="260" t="s">
        <v>763</v>
      </c>
      <c r="G866" s="260" t="s">
        <v>17</v>
      </c>
      <c r="H866" s="260" t="s">
        <v>17</v>
      </c>
      <c r="I866" s="260" t="s">
        <v>763</v>
      </c>
      <c r="J866" s="260" t="s">
        <v>1734</v>
      </c>
      <c r="K866" s="260" t="s">
        <v>1746</v>
      </c>
      <c r="L866" s="261">
        <v>44893</v>
      </c>
      <c r="M866" s="260" t="s">
        <v>20</v>
      </c>
    </row>
    <row r="867" spans="1:13" x14ac:dyDescent="0.25">
      <c r="A867" s="262" t="s">
        <v>1747</v>
      </c>
      <c r="B867" s="262" t="s">
        <v>1748</v>
      </c>
      <c r="C867" s="262" t="s">
        <v>1714</v>
      </c>
      <c r="D867" s="262" t="s">
        <v>1042</v>
      </c>
      <c r="E867" s="262">
        <v>23180</v>
      </c>
      <c r="F867" s="262" t="s">
        <v>1715</v>
      </c>
      <c r="G867" s="262" t="s">
        <v>1400</v>
      </c>
      <c r="H867" s="262">
        <v>2</v>
      </c>
      <c r="I867" s="262" t="s">
        <v>1716</v>
      </c>
      <c r="J867" s="262" t="s">
        <v>1749</v>
      </c>
      <c r="K867" s="262" t="s">
        <v>1750</v>
      </c>
      <c r="L867" s="263">
        <v>44893</v>
      </c>
      <c r="M867" s="262" t="s">
        <v>20</v>
      </c>
    </row>
    <row r="868" spans="1:13" x14ac:dyDescent="0.25">
      <c r="A868" s="260" t="s">
        <v>1747</v>
      </c>
      <c r="B868" s="260" t="s">
        <v>1748</v>
      </c>
      <c r="C868" s="260" t="s">
        <v>1714</v>
      </c>
      <c r="D868" s="260" t="s">
        <v>38</v>
      </c>
      <c r="E868" s="260" t="s">
        <v>17</v>
      </c>
      <c r="F868" s="260" t="s">
        <v>17</v>
      </c>
      <c r="G868" s="260" t="s">
        <v>17</v>
      </c>
      <c r="H868" s="260" t="s">
        <v>17</v>
      </c>
      <c r="I868" s="260" t="s">
        <v>17</v>
      </c>
      <c r="J868" s="260" t="s">
        <v>1719</v>
      </c>
      <c r="K868" s="260" t="s">
        <v>1751</v>
      </c>
      <c r="L868" s="261">
        <v>44893</v>
      </c>
      <c r="M868" s="260" t="s">
        <v>20</v>
      </c>
    </row>
    <row r="869" spans="1:13" x14ac:dyDescent="0.25">
      <c r="A869" s="262" t="s">
        <v>1747</v>
      </c>
      <c r="B869" s="262" t="s">
        <v>1748</v>
      </c>
      <c r="C869" s="262" t="s">
        <v>1714</v>
      </c>
      <c r="D869" s="262" t="s">
        <v>40</v>
      </c>
      <c r="E869" s="262" t="s">
        <v>17</v>
      </c>
      <c r="F869" s="262" t="s">
        <v>17</v>
      </c>
      <c r="G869" s="262" t="s">
        <v>17</v>
      </c>
      <c r="H869" s="262" t="s">
        <v>17</v>
      </c>
      <c r="I869" s="262" t="s">
        <v>17</v>
      </c>
      <c r="J869" s="262" t="s">
        <v>1719</v>
      </c>
      <c r="K869" s="262" t="s">
        <v>1752</v>
      </c>
      <c r="L869" s="263">
        <v>44893</v>
      </c>
      <c r="M869" s="262" t="s">
        <v>20</v>
      </c>
    </row>
    <row r="870" spans="1:13" x14ac:dyDescent="0.25">
      <c r="A870" s="260" t="s">
        <v>1747</v>
      </c>
      <c r="B870" s="260" t="s">
        <v>1748</v>
      </c>
      <c r="C870" s="260" t="s">
        <v>1714</v>
      </c>
      <c r="D870" s="260" t="s">
        <v>16</v>
      </c>
      <c r="E870" s="260" t="s">
        <v>17</v>
      </c>
      <c r="F870" s="260" t="s">
        <v>17</v>
      </c>
      <c r="G870" s="260" t="s">
        <v>17</v>
      </c>
      <c r="H870" s="260" t="s">
        <v>17</v>
      </c>
      <c r="I870" s="260" t="s">
        <v>17</v>
      </c>
      <c r="J870" s="260" t="s">
        <v>1719</v>
      </c>
      <c r="K870" s="260" t="s">
        <v>1753</v>
      </c>
      <c r="L870" s="261">
        <v>44893</v>
      </c>
      <c r="M870" s="260" t="s">
        <v>20</v>
      </c>
    </row>
    <row r="871" spans="1:13" x14ac:dyDescent="0.25">
      <c r="A871" s="262" t="s">
        <v>1747</v>
      </c>
      <c r="B871" s="262" t="s">
        <v>1748</v>
      </c>
      <c r="C871" s="262" t="s">
        <v>1714</v>
      </c>
      <c r="D871" s="262" t="s">
        <v>21</v>
      </c>
      <c r="E871" s="262" t="s">
        <v>17</v>
      </c>
      <c r="F871" s="262" t="s">
        <v>17</v>
      </c>
      <c r="G871" s="262" t="s">
        <v>17</v>
      </c>
      <c r="H871" s="262" t="s">
        <v>17</v>
      </c>
      <c r="I871" s="262" t="s">
        <v>17</v>
      </c>
      <c r="J871" s="262" t="s">
        <v>1719</v>
      </c>
      <c r="K871" s="262" t="s">
        <v>1754</v>
      </c>
      <c r="L871" s="263">
        <v>44893</v>
      </c>
      <c r="M871" s="262" t="s">
        <v>20</v>
      </c>
    </row>
    <row r="872" spans="1:13" x14ac:dyDescent="0.25">
      <c r="A872" s="260" t="s">
        <v>1747</v>
      </c>
      <c r="B872" s="260" t="s">
        <v>1748</v>
      </c>
      <c r="C872" s="260" t="s">
        <v>1714</v>
      </c>
      <c r="D872" s="260" t="s">
        <v>1159</v>
      </c>
      <c r="E872" s="260" t="s">
        <v>17</v>
      </c>
      <c r="F872" s="260" t="s">
        <v>17</v>
      </c>
      <c r="G872" s="260" t="s">
        <v>17</v>
      </c>
      <c r="H872" s="260" t="s">
        <v>17</v>
      </c>
      <c r="I872" s="260" t="s">
        <v>17</v>
      </c>
      <c r="J872" s="260" t="s">
        <v>1719</v>
      </c>
      <c r="K872" s="260" t="s">
        <v>1755</v>
      </c>
      <c r="L872" s="261">
        <v>44893</v>
      </c>
      <c r="M872" s="260" t="s">
        <v>20</v>
      </c>
    </row>
    <row r="873" spans="1:13" x14ac:dyDescent="0.25">
      <c r="A873" s="262" t="s">
        <v>1747</v>
      </c>
      <c r="B873" s="262" t="s">
        <v>1748</v>
      </c>
      <c r="C873" s="262" t="s">
        <v>1714</v>
      </c>
      <c r="D873" s="262" t="s">
        <v>24</v>
      </c>
      <c r="E873" s="262" t="s">
        <v>17</v>
      </c>
      <c r="F873" s="262" t="s">
        <v>17</v>
      </c>
      <c r="G873" s="262" t="s">
        <v>17</v>
      </c>
      <c r="H873" s="262" t="s">
        <v>17</v>
      </c>
      <c r="I873" s="262" t="s">
        <v>17</v>
      </c>
      <c r="J873" s="262" t="s">
        <v>1719</v>
      </c>
      <c r="K873" s="262" t="s">
        <v>1756</v>
      </c>
      <c r="L873" s="263">
        <v>44893</v>
      </c>
      <c r="M873" s="262" t="s">
        <v>20</v>
      </c>
    </row>
    <row r="874" spans="1:13" x14ac:dyDescent="0.25">
      <c r="A874" s="260" t="s">
        <v>1747</v>
      </c>
      <c r="B874" s="260" t="s">
        <v>1748</v>
      </c>
      <c r="C874" s="260" t="s">
        <v>1714</v>
      </c>
      <c r="D874" s="260" t="s">
        <v>47</v>
      </c>
      <c r="E874" s="260">
        <v>5</v>
      </c>
      <c r="F874" s="260" t="s">
        <v>17</v>
      </c>
      <c r="G874" s="260" t="s">
        <v>1400</v>
      </c>
      <c r="H874" s="260">
        <v>2</v>
      </c>
      <c r="I874" s="260" t="s">
        <v>17</v>
      </c>
      <c r="J874" s="260" t="s">
        <v>1726</v>
      </c>
      <c r="K874" s="260" t="s">
        <v>1757</v>
      </c>
      <c r="L874" s="261">
        <v>44893</v>
      </c>
      <c r="M874" s="260" t="s">
        <v>20</v>
      </c>
    </row>
    <row r="875" spans="1:13" x14ac:dyDescent="0.25">
      <c r="A875" s="262" t="s">
        <v>1747</v>
      </c>
      <c r="B875" s="262" t="s">
        <v>1748</v>
      </c>
      <c r="C875" s="262" t="s">
        <v>1714</v>
      </c>
      <c r="D875" s="262" t="s">
        <v>26</v>
      </c>
      <c r="E875" s="262" t="s">
        <v>17</v>
      </c>
      <c r="F875" s="262" t="s">
        <v>17</v>
      </c>
      <c r="G875" s="262" t="s">
        <v>17</v>
      </c>
      <c r="H875" s="262" t="s">
        <v>17</v>
      </c>
      <c r="I875" s="262" t="s">
        <v>17</v>
      </c>
      <c r="J875" s="262" t="s">
        <v>1719</v>
      </c>
      <c r="K875" s="262" t="s">
        <v>1758</v>
      </c>
      <c r="L875" s="263">
        <v>44893</v>
      </c>
      <c r="M875" s="262" t="s">
        <v>20</v>
      </c>
    </row>
    <row r="876" spans="1:13" x14ac:dyDescent="0.25">
      <c r="A876" s="260" t="s">
        <v>1747</v>
      </c>
      <c r="B876" s="260" t="s">
        <v>1748</v>
      </c>
      <c r="C876" s="260" t="s">
        <v>1714</v>
      </c>
      <c r="D876" s="260" t="s">
        <v>28</v>
      </c>
      <c r="E876" s="260" t="s">
        <v>17</v>
      </c>
      <c r="F876" s="260" t="s">
        <v>17</v>
      </c>
      <c r="G876" s="260" t="s">
        <v>17</v>
      </c>
      <c r="H876" s="260" t="s">
        <v>17</v>
      </c>
      <c r="I876" s="260" t="s">
        <v>17</v>
      </c>
      <c r="J876" s="260"/>
      <c r="K876" s="260" t="s">
        <v>1759</v>
      </c>
      <c r="L876" s="261">
        <v>44893</v>
      </c>
      <c r="M876" s="260" t="s">
        <v>20</v>
      </c>
    </row>
    <row r="877" spans="1:13" x14ac:dyDescent="0.25">
      <c r="A877" s="262" t="s">
        <v>1391</v>
      </c>
      <c r="B877" s="262" t="s">
        <v>1392</v>
      </c>
      <c r="C877" s="262" t="s">
        <v>149</v>
      </c>
      <c r="D877" s="262" t="s">
        <v>966</v>
      </c>
      <c r="E877" s="262">
        <v>1739</v>
      </c>
      <c r="F877" s="262" t="s">
        <v>1760</v>
      </c>
      <c r="G877" s="262" t="s">
        <v>1400</v>
      </c>
      <c r="H877" s="262">
        <v>2</v>
      </c>
      <c r="I877" s="262" t="s">
        <v>1761</v>
      </c>
      <c r="J877" s="262" t="s">
        <v>1762</v>
      </c>
      <c r="K877" s="262" t="s">
        <v>1763</v>
      </c>
      <c r="L877" s="263">
        <v>44895</v>
      </c>
      <c r="M877" s="262" t="s">
        <v>582</v>
      </c>
    </row>
    <row r="878" spans="1:13" x14ac:dyDescent="0.25">
      <c r="A878" s="260" t="s">
        <v>1764</v>
      </c>
      <c r="B878" s="260" t="s">
        <v>1765</v>
      </c>
      <c r="C878" s="260" t="s">
        <v>1766</v>
      </c>
      <c r="D878" s="260" t="s">
        <v>26</v>
      </c>
      <c r="E878" s="260" t="s">
        <v>17</v>
      </c>
      <c r="F878" s="260" t="s">
        <v>1121</v>
      </c>
      <c r="G878" s="260" t="s">
        <v>17</v>
      </c>
      <c r="H878" s="260" t="s">
        <v>17</v>
      </c>
      <c r="I878" s="260" t="s">
        <v>17</v>
      </c>
      <c r="J878" s="260" t="s">
        <v>355</v>
      </c>
      <c r="K878" s="260" t="s">
        <v>1767</v>
      </c>
      <c r="L878" s="261">
        <v>44915</v>
      </c>
      <c r="M878" s="260" t="s">
        <v>20</v>
      </c>
    </row>
    <row r="879" spans="1:13" x14ac:dyDescent="0.25">
      <c r="A879" s="262" t="s">
        <v>1764</v>
      </c>
      <c r="B879" s="262" t="s">
        <v>1765</v>
      </c>
      <c r="C879" s="262" t="s">
        <v>1766</v>
      </c>
      <c r="D879" s="262" t="s">
        <v>28</v>
      </c>
      <c r="E879" s="262" t="s">
        <v>17</v>
      </c>
      <c r="F879" s="262" t="s">
        <v>1121</v>
      </c>
      <c r="G879" s="262" t="s">
        <v>17</v>
      </c>
      <c r="H879" s="262" t="s">
        <v>17</v>
      </c>
      <c r="I879" s="262" t="s">
        <v>17</v>
      </c>
      <c r="J879" s="262" t="s">
        <v>355</v>
      </c>
      <c r="K879" s="262" t="s">
        <v>1768</v>
      </c>
      <c r="L879" s="263">
        <v>44915</v>
      </c>
      <c r="M879" s="262" t="s">
        <v>20</v>
      </c>
    </row>
    <row r="880" spans="1:13" x14ac:dyDescent="0.25">
      <c r="A880" s="260" t="s">
        <v>1270</v>
      </c>
      <c r="B880" s="260" t="s">
        <v>1271</v>
      </c>
      <c r="C880" s="260" t="s">
        <v>1173</v>
      </c>
      <c r="D880" s="260" t="s">
        <v>966</v>
      </c>
      <c r="E880" s="260">
        <v>24</v>
      </c>
      <c r="F880" s="260" t="s">
        <v>1769</v>
      </c>
      <c r="G880" s="260" t="s">
        <v>1400</v>
      </c>
      <c r="H880" s="260">
        <v>2</v>
      </c>
      <c r="I880" s="260" t="s">
        <v>1770</v>
      </c>
      <c r="J880" s="260" t="s">
        <v>1771</v>
      </c>
      <c r="K880" s="260" t="s">
        <v>1772</v>
      </c>
      <c r="L880" s="261">
        <v>44915</v>
      </c>
      <c r="M880" s="260" t="s">
        <v>20</v>
      </c>
    </row>
    <row r="881" spans="1:13" x14ac:dyDescent="0.25">
      <c r="A881" s="262" t="s">
        <v>1171</v>
      </c>
      <c r="B881" s="262" t="s">
        <v>1172</v>
      </c>
      <c r="C881" s="262" t="s">
        <v>1173</v>
      </c>
      <c r="D881" s="262" t="s">
        <v>38</v>
      </c>
      <c r="E881" s="262" t="s">
        <v>17</v>
      </c>
      <c r="F881" s="262" t="s">
        <v>17</v>
      </c>
      <c r="G881" s="262" t="s">
        <v>17</v>
      </c>
      <c r="H881" s="262" t="s">
        <v>17</v>
      </c>
      <c r="I881" s="262" t="s">
        <v>17</v>
      </c>
      <c r="J881" s="262"/>
      <c r="K881" s="262" t="s">
        <v>1773</v>
      </c>
      <c r="L881" s="263">
        <v>44915</v>
      </c>
      <c r="M881" s="262" t="s">
        <v>20</v>
      </c>
    </row>
    <row r="882" spans="1:13" x14ac:dyDescent="0.25">
      <c r="A882" s="260" t="s">
        <v>1171</v>
      </c>
      <c r="B882" s="260" t="s">
        <v>1172</v>
      </c>
      <c r="C882" s="260" t="s">
        <v>1173</v>
      </c>
      <c r="D882" s="260" t="s">
        <v>40</v>
      </c>
      <c r="E882" s="260" t="s">
        <v>17</v>
      </c>
      <c r="F882" s="260" t="s">
        <v>17</v>
      </c>
      <c r="G882" s="260" t="s">
        <v>17</v>
      </c>
      <c r="H882" s="260" t="s">
        <v>17</v>
      </c>
      <c r="I882" s="260" t="s">
        <v>17</v>
      </c>
      <c r="J882" s="260" t="s">
        <v>1774</v>
      </c>
      <c r="K882" s="260" t="s">
        <v>1775</v>
      </c>
      <c r="L882" s="261">
        <v>44915</v>
      </c>
      <c r="M882" s="260" t="s">
        <v>20</v>
      </c>
    </row>
    <row r="883" spans="1:13" x14ac:dyDescent="0.25">
      <c r="A883" s="262" t="s">
        <v>1171</v>
      </c>
      <c r="B883" s="262" t="s">
        <v>1172</v>
      </c>
      <c r="C883" s="262" t="s">
        <v>1173</v>
      </c>
      <c r="D883" s="262" t="s">
        <v>966</v>
      </c>
      <c r="E883" s="262" t="s">
        <v>17</v>
      </c>
      <c r="F883" s="262" t="s">
        <v>17</v>
      </c>
      <c r="G883" s="262" t="s">
        <v>17</v>
      </c>
      <c r="H883" s="262" t="s">
        <v>17</v>
      </c>
      <c r="I883" s="262" t="s">
        <v>17</v>
      </c>
      <c r="J883" s="262" t="s">
        <v>1776</v>
      </c>
      <c r="K883" s="262" t="s">
        <v>1777</v>
      </c>
      <c r="L883" s="263">
        <v>44915</v>
      </c>
      <c r="M883" s="262" t="s">
        <v>20</v>
      </c>
    </row>
    <row r="884" spans="1:13" x14ac:dyDescent="0.25">
      <c r="A884" s="260" t="s">
        <v>1171</v>
      </c>
      <c r="B884" s="260" t="s">
        <v>1172</v>
      </c>
      <c r="C884" s="260" t="s">
        <v>1173</v>
      </c>
      <c r="D884" s="260" t="s">
        <v>16</v>
      </c>
      <c r="E884" s="260" t="s">
        <v>17</v>
      </c>
      <c r="F884" s="260" t="s">
        <v>17</v>
      </c>
      <c r="G884" s="260" t="s">
        <v>17</v>
      </c>
      <c r="H884" s="260" t="s">
        <v>17</v>
      </c>
      <c r="I884" s="260" t="s">
        <v>17</v>
      </c>
      <c r="J884" s="260" t="s">
        <v>1774</v>
      </c>
      <c r="K884" s="260" t="s">
        <v>1778</v>
      </c>
      <c r="L884" s="261">
        <v>44915</v>
      </c>
      <c r="M884" s="260" t="s">
        <v>20</v>
      </c>
    </row>
    <row r="885" spans="1:13" x14ac:dyDescent="0.25">
      <c r="A885" s="262" t="s">
        <v>1171</v>
      </c>
      <c r="B885" s="262" t="s">
        <v>1172</v>
      </c>
      <c r="C885" s="262" t="s">
        <v>1173</v>
      </c>
      <c r="D885" s="262" t="s">
        <v>21</v>
      </c>
      <c r="E885" s="262" t="s">
        <v>17</v>
      </c>
      <c r="F885" s="262" t="s">
        <v>17</v>
      </c>
      <c r="G885" s="262" t="s">
        <v>17</v>
      </c>
      <c r="H885" s="262" t="s">
        <v>17</v>
      </c>
      <c r="I885" s="262" t="s">
        <v>17</v>
      </c>
      <c r="J885" s="262" t="s">
        <v>1774</v>
      </c>
      <c r="K885" s="262" t="s">
        <v>1779</v>
      </c>
      <c r="L885" s="263">
        <v>44915</v>
      </c>
      <c r="M885" s="262" t="s">
        <v>20</v>
      </c>
    </row>
    <row r="886" spans="1:13" x14ac:dyDescent="0.25">
      <c r="A886" s="260" t="s">
        <v>1171</v>
      </c>
      <c r="B886" s="260" t="s">
        <v>1172</v>
      </c>
      <c r="C886" s="260" t="s">
        <v>1173</v>
      </c>
      <c r="D886" s="260" t="s">
        <v>1159</v>
      </c>
      <c r="E886" s="260" t="s">
        <v>17</v>
      </c>
      <c r="F886" s="260" t="s">
        <v>17</v>
      </c>
      <c r="G886" s="260" t="s">
        <v>17</v>
      </c>
      <c r="H886" s="260" t="s">
        <v>17</v>
      </c>
      <c r="I886" s="260" t="s">
        <v>17</v>
      </c>
      <c r="J886" s="260" t="s">
        <v>1774</v>
      </c>
      <c r="K886" s="260" t="s">
        <v>1780</v>
      </c>
      <c r="L886" s="261">
        <v>44915</v>
      </c>
      <c r="M886" s="260" t="s">
        <v>20</v>
      </c>
    </row>
    <row r="887" spans="1:13" x14ac:dyDescent="0.25">
      <c r="A887" s="262" t="s">
        <v>1171</v>
      </c>
      <c r="B887" s="262" t="s">
        <v>1172</v>
      </c>
      <c r="C887" s="262" t="s">
        <v>1173</v>
      </c>
      <c r="D887" s="262" t="s">
        <v>24</v>
      </c>
      <c r="E887" s="262" t="s">
        <v>17</v>
      </c>
      <c r="F887" s="262" t="s">
        <v>17</v>
      </c>
      <c r="G887" s="262" t="s">
        <v>17</v>
      </c>
      <c r="H887" s="262" t="s">
        <v>17</v>
      </c>
      <c r="I887" s="262" t="s">
        <v>17</v>
      </c>
      <c r="J887" s="262" t="s">
        <v>1774</v>
      </c>
      <c r="K887" s="262" t="s">
        <v>1781</v>
      </c>
      <c r="L887" s="263">
        <v>44915</v>
      </c>
      <c r="M887" s="262" t="s">
        <v>20</v>
      </c>
    </row>
    <row r="888" spans="1:13" x14ac:dyDescent="0.25">
      <c r="A888" s="260" t="s">
        <v>1782</v>
      </c>
      <c r="B888" s="260" t="s">
        <v>1783</v>
      </c>
      <c r="C888" s="260" t="s">
        <v>1366</v>
      </c>
      <c r="D888" s="260" t="s">
        <v>26</v>
      </c>
      <c r="E888" s="260" t="s">
        <v>17</v>
      </c>
      <c r="F888" s="260" t="s">
        <v>17</v>
      </c>
      <c r="G888" s="260" t="s">
        <v>17</v>
      </c>
      <c r="H888" s="260" t="s">
        <v>17</v>
      </c>
      <c r="I888" s="260" t="s">
        <v>17</v>
      </c>
      <c r="J888" s="260" t="s">
        <v>18</v>
      </c>
      <c r="K888" s="260" t="s">
        <v>1784</v>
      </c>
      <c r="L888" s="261">
        <v>44918</v>
      </c>
      <c r="M888" s="260" t="s">
        <v>582</v>
      </c>
    </row>
    <row r="889" spans="1:13" x14ac:dyDescent="0.25">
      <c r="A889" s="262" t="s">
        <v>1782</v>
      </c>
      <c r="B889" s="262" t="s">
        <v>1783</v>
      </c>
      <c r="C889" s="262" t="s">
        <v>1366</v>
      </c>
      <c r="D889" s="262" t="s">
        <v>28</v>
      </c>
      <c r="E889" s="262" t="s">
        <v>17</v>
      </c>
      <c r="F889" s="262" t="s">
        <v>17</v>
      </c>
      <c r="G889" s="262" t="s">
        <v>17</v>
      </c>
      <c r="H889" s="262" t="s">
        <v>17</v>
      </c>
      <c r="I889" s="262" t="s">
        <v>17</v>
      </c>
      <c r="J889" s="262" t="s">
        <v>18</v>
      </c>
      <c r="K889" s="262" t="s">
        <v>1785</v>
      </c>
      <c r="L889" s="263">
        <v>44918</v>
      </c>
      <c r="M889" s="262" t="s">
        <v>582</v>
      </c>
    </row>
    <row r="890" spans="1:13" x14ac:dyDescent="0.25">
      <c r="A890" s="260" t="s">
        <v>1364</v>
      </c>
      <c r="B890" s="260" t="s">
        <v>1365</v>
      </c>
      <c r="C890" s="260" t="s">
        <v>1366</v>
      </c>
      <c r="D890" s="260" t="s">
        <v>26</v>
      </c>
      <c r="E890" s="260" t="s">
        <v>17</v>
      </c>
      <c r="F890" s="260" t="s">
        <v>17</v>
      </c>
      <c r="G890" s="260" t="s">
        <v>17</v>
      </c>
      <c r="H890" s="260" t="s">
        <v>17</v>
      </c>
      <c r="I890" s="260" t="s">
        <v>17</v>
      </c>
      <c r="J890" s="260" t="s">
        <v>18</v>
      </c>
      <c r="K890" s="260" t="s">
        <v>1786</v>
      </c>
      <c r="L890" s="261">
        <v>44918</v>
      </c>
      <c r="M890" s="260" t="s">
        <v>582</v>
      </c>
    </row>
    <row r="891" spans="1:13" x14ac:dyDescent="0.25">
      <c r="A891" s="262" t="s">
        <v>1787</v>
      </c>
      <c r="B891" s="262" t="s">
        <v>1788</v>
      </c>
      <c r="C891" s="262" t="s">
        <v>1366</v>
      </c>
      <c r="D891" s="262" t="s">
        <v>26</v>
      </c>
      <c r="E891" s="262" t="s">
        <v>17</v>
      </c>
      <c r="F891" s="262" t="s">
        <v>17</v>
      </c>
      <c r="G891" s="262" t="s">
        <v>17</v>
      </c>
      <c r="H891" s="262" t="s">
        <v>17</v>
      </c>
      <c r="I891" s="262" t="s">
        <v>17</v>
      </c>
      <c r="J891" s="262" t="s">
        <v>18</v>
      </c>
      <c r="K891" s="262" t="s">
        <v>1789</v>
      </c>
      <c r="L891" s="263">
        <v>44918</v>
      </c>
      <c r="M891" s="262" t="s">
        <v>582</v>
      </c>
    </row>
    <row r="892" spans="1:13" x14ac:dyDescent="0.25">
      <c r="A892" s="260" t="s">
        <v>1787</v>
      </c>
      <c r="B892" s="260" t="s">
        <v>1788</v>
      </c>
      <c r="C892" s="260" t="s">
        <v>1366</v>
      </c>
      <c r="D892" s="260" t="s">
        <v>28</v>
      </c>
      <c r="E892" s="260" t="s">
        <v>17</v>
      </c>
      <c r="F892" s="260" t="s">
        <v>17</v>
      </c>
      <c r="G892" s="260" t="s">
        <v>17</v>
      </c>
      <c r="H892" s="260" t="s">
        <v>17</v>
      </c>
      <c r="I892" s="260" t="s">
        <v>17</v>
      </c>
      <c r="J892" s="260" t="s">
        <v>18</v>
      </c>
      <c r="K892" s="260" t="s">
        <v>1790</v>
      </c>
      <c r="L892" s="261">
        <v>44918</v>
      </c>
      <c r="M892" s="260" t="s">
        <v>582</v>
      </c>
    </row>
    <row r="893" spans="1:13" x14ac:dyDescent="0.25">
      <c r="A893" s="262" t="s">
        <v>733</v>
      </c>
      <c r="B893" s="262" t="s">
        <v>734</v>
      </c>
      <c r="C893" s="262" t="s">
        <v>709</v>
      </c>
      <c r="D893" s="262" t="s">
        <v>16</v>
      </c>
      <c r="E893" s="262">
        <v>174000</v>
      </c>
      <c r="F893" s="262" t="s">
        <v>1791</v>
      </c>
      <c r="G893" s="262" t="s">
        <v>1400</v>
      </c>
      <c r="H893" s="262">
        <v>2</v>
      </c>
      <c r="I893" s="262" t="s">
        <v>1792</v>
      </c>
      <c r="J893" s="262" t="s">
        <v>1793</v>
      </c>
      <c r="K893" s="262" t="s">
        <v>1794</v>
      </c>
      <c r="L893" s="263">
        <v>44919</v>
      </c>
      <c r="M893" s="262" t="s">
        <v>20</v>
      </c>
    </row>
    <row r="894" spans="1:13" x14ac:dyDescent="0.25">
      <c r="A894" s="260" t="s">
        <v>1795</v>
      </c>
      <c r="B894" s="260" t="s">
        <v>1796</v>
      </c>
      <c r="C894" s="260" t="s">
        <v>1797</v>
      </c>
      <c r="D894" s="260" t="s">
        <v>26</v>
      </c>
      <c r="E894" s="260" t="s">
        <v>17</v>
      </c>
      <c r="F894" s="260" t="s">
        <v>17</v>
      </c>
      <c r="G894" s="260" t="s">
        <v>17</v>
      </c>
      <c r="H894" s="260" t="s">
        <v>17</v>
      </c>
      <c r="I894" s="260" t="s">
        <v>17</v>
      </c>
      <c r="J894" s="260" t="s">
        <v>1798</v>
      </c>
      <c r="K894" s="260" t="s">
        <v>1799</v>
      </c>
      <c r="L894" s="261">
        <v>44921</v>
      </c>
      <c r="M894" s="260" t="s">
        <v>20</v>
      </c>
    </row>
    <row r="895" spans="1:13" x14ac:dyDescent="0.25">
      <c r="A895" s="262" t="s">
        <v>1795</v>
      </c>
      <c r="B895" s="262" t="s">
        <v>1796</v>
      </c>
      <c r="C895" s="262" t="s">
        <v>1797</v>
      </c>
      <c r="D895" s="262" t="s">
        <v>28</v>
      </c>
      <c r="E895" s="262" t="s">
        <v>17</v>
      </c>
      <c r="F895" s="262" t="s">
        <v>17</v>
      </c>
      <c r="G895" s="262" t="s">
        <v>17</v>
      </c>
      <c r="H895" s="262" t="s">
        <v>17</v>
      </c>
      <c r="I895" s="262" t="s">
        <v>17</v>
      </c>
      <c r="J895" s="262" t="s">
        <v>1800</v>
      </c>
      <c r="K895" s="262" t="s">
        <v>1801</v>
      </c>
      <c r="L895" s="263">
        <v>44921</v>
      </c>
      <c r="M895" s="262" t="s">
        <v>20</v>
      </c>
    </row>
    <row r="896" spans="1:13" x14ac:dyDescent="0.25">
      <c r="A896" s="260" t="s">
        <v>1802</v>
      </c>
      <c r="B896" s="260" t="s">
        <v>1803</v>
      </c>
      <c r="C896" s="260" t="s">
        <v>1804</v>
      </c>
      <c r="D896" s="260" t="s">
        <v>1335</v>
      </c>
      <c r="E896" s="260">
        <v>6200803</v>
      </c>
      <c r="F896" s="260" t="s">
        <v>1805</v>
      </c>
      <c r="G896" s="260" t="s">
        <v>1400</v>
      </c>
      <c r="H896" s="260">
        <v>2</v>
      </c>
      <c r="I896" s="260" t="s">
        <v>1806</v>
      </c>
      <c r="J896" s="260" t="s">
        <v>1807</v>
      </c>
      <c r="K896" s="260" t="s">
        <v>1808</v>
      </c>
      <c r="L896" s="261">
        <v>44921</v>
      </c>
      <c r="M896" s="260" t="s">
        <v>20</v>
      </c>
    </row>
    <row r="897" spans="1:13" x14ac:dyDescent="0.25">
      <c r="A897" s="262" t="s">
        <v>1802</v>
      </c>
      <c r="B897" s="262" t="s">
        <v>1803</v>
      </c>
      <c r="C897" s="262" t="s">
        <v>1804</v>
      </c>
      <c r="D897" s="262" t="s">
        <v>1042</v>
      </c>
      <c r="E897" s="262">
        <v>120340</v>
      </c>
      <c r="F897" s="262" t="s">
        <v>1426</v>
      </c>
      <c r="G897" s="262" t="s">
        <v>1400</v>
      </c>
      <c r="H897" s="262">
        <v>2</v>
      </c>
      <c r="I897" s="262" t="s">
        <v>1809</v>
      </c>
      <c r="J897" s="262" t="s">
        <v>1810</v>
      </c>
      <c r="K897" s="262" t="s">
        <v>1811</v>
      </c>
      <c r="L897" s="263">
        <v>44921</v>
      </c>
      <c r="M897" s="262" t="s">
        <v>20</v>
      </c>
    </row>
    <row r="898" spans="1:13" x14ac:dyDescent="0.25">
      <c r="A898" s="260" t="s">
        <v>1802</v>
      </c>
      <c r="B898" s="260" t="s">
        <v>1803</v>
      </c>
      <c r="C898" s="260" t="s">
        <v>1804</v>
      </c>
      <c r="D898" s="260" t="s">
        <v>1132</v>
      </c>
      <c r="E898" s="260">
        <v>6200803</v>
      </c>
      <c r="F898" s="260" t="s">
        <v>1805</v>
      </c>
      <c r="G898" s="260" t="s">
        <v>1400</v>
      </c>
      <c r="H898" s="260">
        <v>2</v>
      </c>
      <c r="I898" s="260" t="s">
        <v>1806</v>
      </c>
      <c r="J898" s="260" t="s">
        <v>1807</v>
      </c>
      <c r="K898" s="260" t="s">
        <v>1812</v>
      </c>
      <c r="L898" s="261">
        <v>44921</v>
      </c>
      <c r="M898" s="260" t="s">
        <v>20</v>
      </c>
    </row>
    <row r="899" spans="1:13" x14ac:dyDescent="0.25">
      <c r="A899" s="262" t="s">
        <v>1802</v>
      </c>
      <c r="B899" s="262" t="s">
        <v>1803</v>
      </c>
      <c r="C899" s="262" t="s">
        <v>1804</v>
      </c>
      <c r="D899" s="262" t="s">
        <v>40</v>
      </c>
      <c r="E899" s="262" t="s">
        <v>17</v>
      </c>
      <c r="F899" s="262" t="s">
        <v>17</v>
      </c>
      <c r="G899" s="262" t="s">
        <v>17</v>
      </c>
      <c r="H899" s="262" t="s">
        <v>17</v>
      </c>
      <c r="I899" s="262" t="s">
        <v>17</v>
      </c>
      <c r="J899" s="262" t="s">
        <v>1813</v>
      </c>
      <c r="K899" s="262" t="s">
        <v>1814</v>
      </c>
      <c r="L899" s="263">
        <v>44921</v>
      </c>
      <c r="M899" s="262" t="s">
        <v>20</v>
      </c>
    </row>
    <row r="900" spans="1:13" x14ac:dyDescent="0.25">
      <c r="A900" s="260" t="s">
        <v>1802</v>
      </c>
      <c r="B900" s="260" t="s">
        <v>1803</v>
      </c>
      <c r="C900" s="260" t="s">
        <v>1804</v>
      </c>
      <c r="D900" s="260" t="s">
        <v>605</v>
      </c>
      <c r="E900" s="260" t="s">
        <v>17</v>
      </c>
      <c r="F900" s="260" t="s">
        <v>17</v>
      </c>
      <c r="G900" s="260" t="s">
        <v>17</v>
      </c>
      <c r="H900" s="260" t="s">
        <v>17</v>
      </c>
      <c r="I900" s="260" t="s">
        <v>17</v>
      </c>
      <c r="J900" s="260" t="s">
        <v>1815</v>
      </c>
      <c r="K900" s="260" t="s">
        <v>1816</v>
      </c>
      <c r="L900" s="261">
        <v>44921</v>
      </c>
      <c r="M900" s="260" t="s">
        <v>20</v>
      </c>
    </row>
    <row r="901" spans="1:13" x14ac:dyDescent="0.25">
      <c r="A901" s="262" t="s">
        <v>1802</v>
      </c>
      <c r="B901" s="262" t="s">
        <v>1803</v>
      </c>
      <c r="C901" s="262" t="s">
        <v>1804</v>
      </c>
      <c r="D901" s="262" t="s">
        <v>623</v>
      </c>
      <c r="E901" s="262" t="s">
        <v>17</v>
      </c>
      <c r="F901" s="262" t="s">
        <v>17</v>
      </c>
      <c r="G901" s="262" t="s">
        <v>17</v>
      </c>
      <c r="H901" s="262" t="s">
        <v>17</v>
      </c>
      <c r="I901" s="262" t="s">
        <v>17</v>
      </c>
      <c r="J901" s="262" t="s">
        <v>1817</v>
      </c>
      <c r="K901" s="262" t="s">
        <v>1818</v>
      </c>
      <c r="L901" s="263">
        <v>44921</v>
      </c>
      <c r="M901" s="262" t="s">
        <v>20</v>
      </c>
    </row>
    <row r="902" spans="1:13" x14ac:dyDescent="0.25">
      <c r="A902" s="260" t="s">
        <v>1802</v>
      </c>
      <c r="B902" s="260" t="s">
        <v>1803</v>
      </c>
      <c r="C902" s="260" t="s">
        <v>1804</v>
      </c>
      <c r="D902" s="260" t="s">
        <v>628</v>
      </c>
      <c r="E902" s="260" t="s">
        <v>17</v>
      </c>
      <c r="F902" s="260" t="s">
        <v>17</v>
      </c>
      <c r="G902" s="260" t="s">
        <v>17</v>
      </c>
      <c r="H902" s="260" t="s">
        <v>17</v>
      </c>
      <c r="I902" s="260" t="s">
        <v>17</v>
      </c>
      <c r="J902" s="260" t="s">
        <v>1819</v>
      </c>
      <c r="K902" s="260" t="s">
        <v>1820</v>
      </c>
      <c r="L902" s="261">
        <v>44921</v>
      </c>
      <c r="M902" s="260" t="s">
        <v>20</v>
      </c>
    </row>
    <row r="903" spans="1:13" x14ac:dyDescent="0.25">
      <c r="A903" s="262" t="s">
        <v>1802</v>
      </c>
      <c r="B903" s="262" t="s">
        <v>1803</v>
      </c>
      <c r="C903" s="262" t="s">
        <v>1804</v>
      </c>
      <c r="D903" s="262" t="s">
        <v>619</v>
      </c>
      <c r="E903" s="262" t="s">
        <v>17</v>
      </c>
      <c r="F903" s="262" t="s">
        <v>17</v>
      </c>
      <c r="G903" s="262" t="s">
        <v>17</v>
      </c>
      <c r="H903" s="262" t="s">
        <v>17</v>
      </c>
      <c r="I903" s="262" t="s">
        <v>17</v>
      </c>
      <c r="J903" s="262" t="s">
        <v>1821</v>
      </c>
      <c r="K903" s="262" t="s">
        <v>1822</v>
      </c>
      <c r="L903" s="263">
        <v>44921</v>
      </c>
      <c r="M903" s="262" t="s">
        <v>20</v>
      </c>
    </row>
    <row r="904" spans="1:13" x14ac:dyDescent="0.25">
      <c r="A904" s="260" t="s">
        <v>1802</v>
      </c>
      <c r="B904" s="260" t="s">
        <v>1803</v>
      </c>
      <c r="C904" s="260" t="s">
        <v>1804</v>
      </c>
      <c r="D904" s="260" t="s">
        <v>47</v>
      </c>
      <c r="E904" s="260" t="s">
        <v>17</v>
      </c>
      <c r="F904" s="260" t="s">
        <v>17</v>
      </c>
      <c r="G904" s="260" t="s">
        <v>17</v>
      </c>
      <c r="H904" s="260" t="s">
        <v>17</v>
      </c>
      <c r="I904" s="260" t="s">
        <v>17</v>
      </c>
      <c r="J904" s="260" t="s">
        <v>1823</v>
      </c>
      <c r="K904" s="260" t="s">
        <v>1824</v>
      </c>
      <c r="L904" s="261">
        <v>44921</v>
      </c>
      <c r="M904" s="260" t="s">
        <v>20</v>
      </c>
    </row>
    <row r="905" spans="1:13" x14ac:dyDescent="0.25">
      <c r="A905" s="262" t="s">
        <v>1802</v>
      </c>
      <c r="B905" s="262" t="s">
        <v>1803</v>
      </c>
      <c r="C905" s="262" t="s">
        <v>1804</v>
      </c>
      <c r="D905" s="262" t="s">
        <v>26</v>
      </c>
      <c r="E905" s="262" t="s">
        <v>17</v>
      </c>
      <c r="F905" s="262" t="s">
        <v>17</v>
      </c>
      <c r="G905" s="262" t="s">
        <v>17</v>
      </c>
      <c r="H905" s="262" t="s">
        <v>17</v>
      </c>
      <c r="I905" s="262" t="s">
        <v>17</v>
      </c>
      <c r="J905" s="262" t="s">
        <v>1825</v>
      </c>
      <c r="K905" s="262" t="s">
        <v>1826</v>
      </c>
      <c r="L905" s="263">
        <v>44921</v>
      </c>
      <c r="M905" s="262" t="s">
        <v>20</v>
      </c>
    </row>
    <row r="906" spans="1:13" x14ac:dyDescent="0.25">
      <c r="A906" s="260" t="s">
        <v>1802</v>
      </c>
      <c r="B906" s="260" t="s">
        <v>1803</v>
      </c>
      <c r="C906" s="260" t="s">
        <v>1804</v>
      </c>
      <c r="D906" s="260" t="s">
        <v>28</v>
      </c>
      <c r="E906" s="260" t="s">
        <v>17</v>
      </c>
      <c r="F906" s="260" t="s">
        <v>17</v>
      </c>
      <c r="G906" s="260" t="s">
        <v>17</v>
      </c>
      <c r="H906" s="260" t="s">
        <v>17</v>
      </c>
      <c r="I906" s="260" t="s">
        <v>17</v>
      </c>
      <c r="J906" s="260" t="s">
        <v>1827</v>
      </c>
      <c r="K906" s="260" t="s">
        <v>1828</v>
      </c>
      <c r="L906" s="261">
        <v>44921</v>
      </c>
      <c r="M906" s="260" t="s">
        <v>20</v>
      </c>
    </row>
    <row r="907" spans="1:13" x14ac:dyDescent="0.25">
      <c r="A907" s="262" t="s">
        <v>1802</v>
      </c>
      <c r="B907" s="262" t="s">
        <v>1803</v>
      </c>
      <c r="C907" s="262" t="s">
        <v>1804</v>
      </c>
      <c r="D907" s="262" t="s">
        <v>38</v>
      </c>
      <c r="E907" s="262" t="s">
        <v>17</v>
      </c>
      <c r="F907" s="262" t="s">
        <v>17</v>
      </c>
      <c r="G907" s="262" t="s">
        <v>17</v>
      </c>
      <c r="H907" s="262" t="s">
        <v>17</v>
      </c>
      <c r="I907" s="262" t="s">
        <v>17</v>
      </c>
      <c r="J907" s="262" t="s">
        <v>1829</v>
      </c>
      <c r="K907" s="262" t="s">
        <v>1830</v>
      </c>
      <c r="L907" s="263">
        <v>44921</v>
      </c>
      <c r="M907" s="262" t="s">
        <v>20</v>
      </c>
    </row>
    <row r="908" spans="1:13" x14ac:dyDescent="0.25">
      <c r="A908" s="260" t="s">
        <v>1802</v>
      </c>
      <c r="B908" s="260" t="s">
        <v>1803</v>
      </c>
      <c r="C908" s="260" t="s">
        <v>1804</v>
      </c>
      <c r="D908" s="260" t="s">
        <v>16</v>
      </c>
      <c r="E908" s="260" t="s">
        <v>17</v>
      </c>
      <c r="F908" s="260" t="s">
        <v>17</v>
      </c>
      <c r="G908" s="260" t="s">
        <v>17</v>
      </c>
      <c r="H908" s="260" t="s">
        <v>17</v>
      </c>
      <c r="I908" s="260" t="s">
        <v>17</v>
      </c>
      <c r="J908" s="260" t="s">
        <v>1831</v>
      </c>
      <c r="K908" s="260" t="s">
        <v>1832</v>
      </c>
      <c r="L908" s="261">
        <v>44921</v>
      </c>
      <c r="M908" s="260" t="s">
        <v>20</v>
      </c>
    </row>
    <row r="909" spans="1:13" x14ac:dyDescent="0.25">
      <c r="A909" s="262" t="s">
        <v>1802</v>
      </c>
      <c r="B909" s="262" t="s">
        <v>1803</v>
      </c>
      <c r="C909" s="262" t="s">
        <v>1804</v>
      </c>
      <c r="D909" s="262" t="s">
        <v>21</v>
      </c>
      <c r="E909" s="262" t="s">
        <v>17</v>
      </c>
      <c r="F909" s="262" t="s">
        <v>17</v>
      </c>
      <c r="G909" s="262" t="s">
        <v>17</v>
      </c>
      <c r="H909" s="262" t="s">
        <v>17</v>
      </c>
      <c r="I909" s="262" t="s">
        <v>17</v>
      </c>
      <c r="J909" s="262" t="s">
        <v>1833</v>
      </c>
      <c r="K909" s="262" t="s">
        <v>1834</v>
      </c>
      <c r="L909" s="263">
        <v>44921</v>
      </c>
      <c r="M909" s="262" t="s">
        <v>20</v>
      </c>
    </row>
    <row r="910" spans="1:13" x14ac:dyDescent="0.25">
      <c r="A910" s="260" t="s">
        <v>1802</v>
      </c>
      <c r="B910" s="260" t="s">
        <v>1803</v>
      </c>
      <c r="C910" s="260" t="s">
        <v>1804</v>
      </c>
      <c r="D910" s="260" t="s">
        <v>1159</v>
      </c>
      <c r="E910" s="260" t="s">
        <v>17</v>
      </c>
      <c r="F910" s="260" t="s">
        <v>17</v>
      </c>
      <c r="G910" s="260" t="s">
        <v>17</v>
      </c>
      <c r="H910" s="260" t="s">
        <v>17</v>
      </c>
      <c r="I910" s="260" t="s">
        <v>17</v>
      </c>
      <c r="J910" s="260" t="s">
        <v>1835</v>
      </c>
      <c r="K910" s="260" t="s">
        <v>1836</v>
      </c>
      <c r="L910" s="261">
        <v>44921</v>
      </c>
      <c r="M910" s="260" t="s">
        <v>20</v>
      </c>
    </row>
    <row r="911" spans="1:13" x14ac:dyDescent="0.25">
      <c r="A911" s="262" t="s">
        <v>1802</v>
      </c>
      <c r="B911" s="262" t="s">
        <v>1803</v>
      </c>
      <c r="C911" s="262" t="s">
        <v>1804</v>
      </c>
      <c r="D911" s="262" t="s">
        <v>24</v>
      </c>
      <c r="E911" s="262" t="s">
        <v>17</v>
      </c>
      <c r="F911" s="262" t="s">
        <v>17</v>
      </c>
      <c r="G911" s="262" t="s">
        <v>17</v>
      </c>
      <c r="H911" s="262" t="s">
        <v>17</v>
      </c>
      <c r="I911" s="262" t="s">
        <v>17</v>
      </c>
      <c r="J911" s="262" t="s">
        <v>1837</v>
      </c>
      <c r="K911" s="262" t="s">
        <v>1838</v>
      </c>
      <c r="L911" s="263">
        <v>44921</v>
      </c>
      <c r="M911" s="262" t="s">
        <v>20</v>
      </c>
    </row>
    <row r="912" spans="1:13" x14ac:dyDescent="0.25">
      <c r="A912" s="260" t="s">
        <v>1839</v>
      </c>
      <c r="B912" s="260" t="s">
        <v>1840</v>
      </c>
      <c r="C912" s="260" t="s">
        <v>1841</v>
      </c>
      <c r="D912" s="260" t="s">
        <v>26</v>
      </c>
      <c r="E912" s="260" t="s">
        <v>17</v>
      </c>
      <c r="F912" s="260" t="s">
        <v>17</v>
      </c>
      <c r="G912" s="260" t="s">
        <v>17</v>
      </c>
      <c r="H912" s="260" t="s">
        <v>17</v>
      </c>
      <c r="I912" s="260" t="s">
        <v>17</v>
      </c>
      <c r="J912" s="260" t="s">
        <v>1825</v>
      </c>
      <c r="K912" s="260" t="s">
        <v>1842</v>
      </c>
      <c r="L912" s="261">
        <v>44921</v>
      </c>
      <c r="M912" s="260" t="s">
        <v>20</v>
      </c>
    </row>
    <row r="913" spans="1:13" x14ac:dyDescent="0.25">
      <c r="A913" s="262" t="s">
        <v>1839</v>
      </c>
      <c r="B913" s="262" t="s">
        <v>1840</v>
      </c>
      <c r="C913" s="262" t="s">
        <v>1841</v>
      </c>
      <c r="D913" s="262" t="s">
        <v>28</v>
      </c>
      <c r="E913" s="262" t="s">
        <v>17</v>
      </c>
      <c r="F913" s="262" t="s">
        <v>17</v>
      </c>
      <c r="G913" s="262" t="s">
        <v>17</v>
      </c>
      <c r="H913" s="262" t="s">
        <v>17</v>
      </c>
      <c r="I913" s="262" t="s">
        <v>17</v>
      </c>
      <c r="J913" s="262" t="s">
        <v>1827</v>
      </c>
      <c r="K913" s="262" t="s">
        <v>1843</v>
      </c>
      <c r="L913" s="263">
        <v>44921</v>
      </c>
      <c r="M913" s="262" t="s">
        <v>20</v>
      </c>
    </row>
    <row r="914" spans="1:13" x14ac:dyDescent="0.25">
      <c r="A914" s="260" t="s">
        <v>1352</v>
      </c>
      <c r="B914" s="260" t="s">
        <v>1353</v>
      </c>
      <c r="C914" s="260" t="s">
        <v>1173</v>
      </c>
      <c r="D914" s="260" t="s">
        <v>40</v>
      </c>
      <c r="E914" s="260" t="s">
        <v>17</v>
      </c>
      <c r="F914" s="260" t="s">
        <v>763</v>
      </c>
      <c r="G914" s="260" t="s">
        <v>17</v>
      </c>
      <c r="H914" s="260" t="s">
        <v>17</v>
      </c>
      <c r="I914" s="260" t="s">
        <v>763</v>
      </c>
      <c r="J914" s="260" t="s">
        <v>1844</v>
      </c>
      <c r="K914" s="260" t="s">
        <v>1845</v>
      </c>
      <c r="L914" s="261">
        <v>44922</v>
      </c>
      <c r="M914" s="260" t="s">
        <v>20</v>
      </c>
    </row>
    <row r="915" spans="1:13" x14ac:dyDescent="0.25">
      <c r="A915" s="262" t="s">
        <v>1352</v>
      </c>
      <c r="B915" s="262" t="s">
        <v>1353</v>
      </c>
      <c r="C915" s="262" t="s">
        <v>1173</v>
      </c>
      <c r="D915" s="262" t="s">
        <v>16</v>
      </c>
      <c r="E915" s="262" t="s">
        <v>17</v>
      </c>
      <c r="F915" s="262" t="s">
        <v>763</v>
      </c>
      <c r="G915" s="262" t="s">
        <v>17</v>
      </c>
      <c r="H915" s="262" t="s">
        <v>17</v>
      </c>
      <c r="I915" s="262" t="s">
        <v>763</v>
      </c>
      <c r="J915" s="262" t="s">
        <v>1844</v>
      </c>
      <c r="K915" s="262" t="s">
        <v>1846</v>
      </c>
      <c r="L915" s="263">
        <v>44922</v>
      </c>
      <c r="M915" s="262" t="s">
        <v>20</v>
      </c>
    </row>
    <row r="916" spans="1:13" x14ac:dyDescent="0.25">
      <c r="A916" s="260" t="s">
        <v>1352</v>
      </c>
      <c r="B916" s="260" t="s">
        <v>1353</v>
      </c>
      <c r="C916" s="260" t="s">
        <v>1173</v>
      </c>
      <c r="D916" s="260" t="s">
        <v>21</v>
      </c>
      <c r="E916" s="260" t="s">
        <v>17</v>
      </c>
      <c r="F916" s="260" t="s">
        <v>763</v>
      </c>
      <c r="G916" s="260" t="s">
        <v>17</v>
      </c>
      <c r="H916" s="260" t="s">
        <v>17</v>
      </c>
      <c r="I916" s="260" t="s">
        <v>763</v>
      </c>
      <c r="J916" s="260" t="s">
        <v>1844</v>
      </c>
      <c r="K916" s="260" t="s">
        <v>1847</v>
      </c>
      <c r="L916" s="261">
        <v>44922</v>
      </c>
      <c r="M916" s="260" t="s">
        <v>20</v>
      </c>
    </row>
    <row r="917" spans="1:13" x14ac:dyDescent="0.25">
      <c r="A917" s="262" t="s">
        <v>1352</v>
      </c>
      <c r="B917" s="262" t="s">
        <v>1353</v>
      </c>
      <c r="C917" s="262" t="s">
        <v>1173</v>
      </c>
      <c r="D917" s="262" t="s">
        <v>1159</v>
      </c>
      <c r="E917" s="262" t="s">
        <v>17</v>
      </c>
      <c r="F917" s="262" t="s">
        <v>763</v>
      </c>
      <c r="G917" s="262" t="s">
        <v>17</v>
      </c>
      <c r="H917" s="262" t="s">
        <v>17</v>
      </c>
      <c r="I917" s="262" t="s">
        <v>763</v>
      </c>
      <c r="J917" s="262" t="s">
        <v>1844</v>
      </c>
      <c r="K917" s="262" t="s">
        <v>1848</v>
      </c>
      <c r="L917" s="263">
        <v>44922</v>
      </c>
      <c r="M917" s="262" t="s">
        <v>20</v>
      </c>
    </row>
    <row r="918" spans="1:13" x14ac:dyDescent="0.25">
      <c r="A918" s="260" t="s">
        <v>1097</v>
      </c>
      <c r="B918" s="260" t="s">
        <v>1098</v>
      </c>
      <c r="C918" s="260" t="s">
        <v>1099</v>
      </c>
      <c r="D918" s="260" t="s">
        <v>1335</v>
      </c>
      <c r="E918" s="260">
        <v>5800000</v>
      </c>
      <c r="F918" s="260" t="s">
        <v>1849</v>
      </c>
      <c r="G918" s="260" t="s">
        <v>33</v>
      </c>
      <c r="H918" s="260">
        <v>2</v>
      </c>
      <c r="I918" s="260" t="s">
        <v>1850</v>
      </c>
      <c r="J918" s="260" t="s">
        <v>1851</v>
      </c>
      <c r="K918" s="260" t="s">
        <v>1852</v>
      </c>
      <c r="L918" s="261">
        <v>44924</v>
      </c>
      <c r="M918" s="260" t="s">
        <v>20</v>
      </c>
    </row>
    <row r="919" spans="1:13" x14ac:dyDescent="0.25">
      <c r="A919" s="262" t="s">
        <v>1233</v>
      </c>
      <c r="B919" s="262" t="s">
        <v>1234</v>
      </c>
      <c r="C919" s="262" t="s">
        <v>1235</v>
      </c>
      <c r="D919" s="262" t="s">
        <v>1335</v>
      </c>
      <c r="E919" s="262">
        <v>34500000</v>
      </c>
      <c r="F919" s="262" t="s">
        <v>1853</v>
      </c>
      <c r="G919" s="262" t="s">
        <v>77</v>
      </c>
      <c r="H919" s="262">
        <v>1</v>
      </c>
      <c r="I919" s="262" t="s">
        <v>1590</v>
      </c>
      <c r="J919" s="262" t="s">
        <v>1854</v>
      </c>
      <c r="K919" s="262" t="s">
        <v>1855</v>
      </c>
      <c r="L919" s="263">
        <v>44924</v>
      </c>
      <c r="M919" s="262" t="s">
        <v>20</v>
      </c>
    </row>
    <row r="920" spans="1:13" x14ac:dyDescent="0.25">
      <c r="A920" s="260" t="s">
        <v>165</v>
      </c>
      <c r="B920" s="260" t="s">
        <v>166</v>
      </c>
      <c r="C920" s="260" t="s">
        <v>167</v>
      </c>
      <c r="D920" s="260" t="s">
        <v>1335</v>
      </c>
      <c r="E920" s="260">
        <v>5350208</v>
      </c>
      <c r="F920" s="260" t="s">
        <v>1856</v>
      </c>
      <c r="G920" s="260" t="s">
        <v>1400</v>
      </c>
      <c r="H920" s="260">
        <v>2</v>
      </c>
      <c r="I920" s="260" t="s">
        <v>1857</v>
      </c>
      <c r="J920" s="260" t="s">
        <v>1858</v>
      </c>
      <c r="K920" s="260" t="s">
        <v>1859</v>
      </c>
      <c r="L920" s="261">
        <v>44935</v>
      </c>
      <c r="M920" s="260" t="s">
        <v>20</v>
      </c>
    </row>
    <row r="921" spans="1:13" x14ac:dyDescent="0.25">
      <c r="A921" s="262" t="s">
        <v>1026</v>
      </c>
      <c r="B921" s="262" t="s">
        <v>1027</v>
      </c>
      <c r="C921" s="262" t="s">
        <v>312</v>
      </c>
      <c r="D921" s="262" t="s">
        <v>47</v>
      </c>
      <c r="E921" s="262">
        <v>3</v>
      </c>
      <c r="F921" s="262" t="s">
        <v>1860</v>
      </c>
      <c r="G921" s="262" t="s">
        <v>1400</v>
      </c>
      <c r="H921" s="262">
        <v>2</v>
      </c>
      <c r="I921" s="262" t="s">
        <v>1861</v>
      </c>
      <c r="J921" s="262" t="s">
        <v>1862</v>
      </c>
      <c r="K921" s="262" t="s">
        <v>1863</v>
      </c>
      <c r="L921" s="263">
        <v>44938</v>
      </c>
      <c r="M921" s="262" t="s">
        <v>582</v>
      </c>
    </row>
    <row r="922" spans="1:13" x14ac:dyDescent="0.25">
      <c r="A922" s="260" t="s">
        <v>733</v>
      </c>
      <c r="B922" s="260" t="s">
        <v>734</v>
      </c>
      <c r="C922" s="260" t="s">
        <v>709</v>
      </c>
      <c r="D922" s="260" t="s">
        <v>40</v>
      </c>
      <c r="E922" s="260">
        <v>2416</v>
      </c>
      <c r="F922" s="260" t="s">
        <v>1864</v>
      </c>
      <c r="G922" s="260" t="s">
        <v>22</v>
      </c>
      <c r="H922" s="260">
        <v>3</v>
      </c>
      <c r="I922" s="260" t="s">
        <v>1865</v>
      </c>
      <c r="J922" s="260" t="s">
        <v>1866</v>
      </c>
      <c r="K922" s="260" t="s">
        <v>1867</v>
      </c>
      <c r="L922" s="261">
        <v>44952</v>
      </c>
      <c r="M922" s="260" t="s">
        <v>20</v>
      </c>
    </row>
    <row r="923" spans="1:13" x14ac:dyDescent="0.25">
      <c r="A923" s="262" t="s">
        <v>1352</v>
      </c>
      <c r="B923" s="262" t="s">
        <v>1353</v>
      </c>
      <c r="C923" s="262" t="s">
        <v>1173</v>
      </c>
      <c r="D923" s="262" t="s">
        <v>24</v>
      </c>
      <c r="E923" s="262">
        <v>4500000</v>
      </c>
      <c r="F923" s="262" t="s">
        <v>1868</v>
      </c>
      <c r="G923" s="262" t="s">
        <v>1400</v>
      </c>
      <c r="H923" s="262">
        <v>2</v>
      </c>
      <c r="I923" s="262" t="s">
        <v>1869</v>
      </c>
      <c r="J923" s="262" t="s">
        <v>1870</v>
      </c>
      <c r="K923" s="262" t="s">
        <v>1871</v>
      </c>
      <c r="L923" s="263">
        <v>44953</v>
      </c>
      <c r="M923" s="262" t="s">
        <v>20</v>
      </c>
    </row>
    <row r="924" spans="1:13" x14ac:dyDescent="0.25">
      <c r="A924" s="260" t="s">
        <v>13</v>
      </c>
      <c r="B924" s="260" t="s">
        <v>14</v>
      </c>
      <c r="C924" s="260" t="s">
        <v>15</v>
      </c>
      <c r="D924" s="260" t="s">
        <v>1335</v>
      </c>
      <c r="E924" s="260">
        <v>21700000</v>
      </c>
      <c r="F924" s="260" t="s">
        <v>1872</v>
      </c>
      <c r="G924" s="260" t="s">
        <v>77</v>
      </c>
      <c r="H924" s="260">
        <v>1</v>
      </c>
      <c r="I924" s="260" t="s">
        <v>1873</v>
      </c>
      <c r="J924" s="260" t="s">
        <v>1874</v>
      </c>
      <c r="K924" s="260" t="s">
        <v>1875</v>
      </c>
      <c r="L924" s="261">
        <v>44953</v>
      </c>
      <c r="M924" s="260" t="s">
        <v>20</v>
      </c>
    </row>
    <row r="925" spans="1:13" x14ac:dyDescent="0.25">
      <c r="A925" s="262" t="s">
        <v>13</v>
      </c>
      <c r="B925" s="262" t="s">
        <v>14</v>
      </c>
      <c r="C925" s="262" t="s">
        <v>15</v>
      </c>
      <c r="D925" s="262" t="s">
        <v>1132</v>
      </c>
      <c r="E925" s="262">
        <v>21700000</v>
      </c>
      <c r="F925" s="262" t="s">
        <v>1872</v>
      </c>
      <c r="G925" s="262" t="s">
        <v>77</v>
      </c>
      <c r="H925" s="262">
        <v>1</v>
      </c>
      <c r="I925" s="262" t="s">
        <v>1873</v>
      </c>
      <c r="J925" s="262" t="s">
        <v>1876</v>
      </c>
      <c r="K925" s="262" t="s">
        <v>1877</v>
      </c>
      <c r="L925" s="263">
        <v>44953</v>
      </c>
      <c r="M925" s="262" t="s">
        <v>20</v>
      </c>
    </row>
    <row r="926" spans="1:13" x14ac:dyDescent="0.25">
      <c r="A926" s="260" t="s">
        <v>13</v>
      </c>
      <c r="B926" s="260" t="s">
        <v>14</v>
      </c>
      <c r="C926" s="260" t="s">
        <v>15</v>
      </c>
      <c r="D926" s="260" t="s">
        <v>1050</v>
      </c>
      <c r="E926" s="260">
        <v>12900000</v>
      </c>
      <c r="F926" s="260" t="s">
        <v>1872</v>
      </c>
      <c r="G926" s="260" t="s">
        <v>77</v>
      </c>
      <c r="H926" s="260">
        <v>1</v>
      </c>
      <c r="I926" s="260" t="s">
        <v>1873</v>
      </c>
      <c r="J926" s="260" t="s">
        <v>1878</v>
      </c>
      <c r="K926" s="260" t="s">
        <v>1879</v>
      </c>
      <c r="L926" s="261">
        <v>44953</v>
      </c>
      <c r="M926" s="260" t="s">
        <v>20</v>
      </c>
    </row>
    <row r="927" spans="1:13" x14ac:dyDescent="0.25">
      <c r="A927" s="262" t="s">
        <v>13</v>
      </c>
      <c r="B927" s="262" t="s">
        <v>14</v>
      </c>
      <c r="C927" s="262" t="s">
        <v>15</v>
      </c>
      <c r="D927" s="262" t="s">
        <v>605</v>
      </c>
      <c r="E927" s="262">
        <v>8800000</v>
      </c>
      <c r="F927" s="262" t="s">
        <v>1872</v>
      </c>
      <c r="G927" s="262" t="s">
        <v>77</v>
      </c>
      <c r="H927" s="262">
        <v>1</v>
      </c>
      <c r="I927" s="262" t="s">
        <v>1873</v>
      </c>
      <c r="J927" s="262" t="s">
        <v>1880</v>
      </c>
      <c r="K927" s="262" t="s">
        <v>1881</v>
      </c>
      <c r="L927" s="263">
        <v>44953</v>
      </c>
      <c r="M927" s="262" t="s">
        <v>20</v>
      </c>
    </row>
    <row r="928" spans="1:13" x14ac:dyDescent="0.25">
      <c r="A928" s="260" t="s">
        <v>13</v>
      </c>
      <c r="B928" s="260" t="s">
        <v>14</v>
      </c>
      <c r="C928" s="260" t="s">
        <v>15</v>
      </c>
      <c r="D928" s="260" t="s">
        <v>1374</v>
      </c>
      <c r="E928" s="260">
        <v>8800000</v>
      </c>
      <c r="F928" s="260" t="s">
        <v>1872</v>
      </c>
      <c r="G928" s="260" t="s">
        <v>77</v>
      </c>
      <c r="H928" s="260">
        <v>1</v>
      </c>
      <c r="I928" s="260" t="s">
        <v>1873</v>
      </c>
      <c r="J928" s="260" t="s">
        <v>1882</v>
      </c>
      <c r="K928" s="260" t="s">
        <v>1883</v>
      </c>
      <c r="L928" s="261">
        <v>44953</v>
      </c>
      <c r="M928" s="260" t="s">
        <v>20</v>
      </c>
    </row>
    <row r="929" spans="1:13" x14ac:dyDescent="0.25">
      <c r="A929" s="262" t="s">
        <v>13</v>
      </c>
      <c r="B929" s="262" t="s">
        <v>14</v>
      </c>
      <c r="C929" s="262" t="s">
        <v>15</v>
      </c>
      <c r="D929" s="262" t="s">
        <v>630</v>
      </c>
      <c r="E929" s="262">
        <v>4100000</v>
      </c>
      <c r="F929" s="262" t="s">
        <v>1872</v>
      </c>
      <c r="G929" s="262" t="s">
        <v>77</v>
      </c>
      <c r="H929" s="262">
        <v>1</v>
      </c>
      <c r="I929" s="262" t="s">
        <v>1873</v>
      </c>
      <c r="J929" s="262" t="s">
        <v>1884</v>
      </c>
      <c r="K929" s="262" t="s">
        <v>1885</v>
      </c>
      <c r="L929" s="263">
        <v>44953</v>
      </c>
      <c r="M929" s="262" t="s">
        <v>20</v>
      </c>
    </row>
    <row r="930" spans="1:13" x14ac:dyDescent="0.25">
      <c r="A930" s="260" t="s">
        <v>13</v>
      </c>
      <c r="B930" s="260" t="s">
        <v>14</v>
      </c>
      <c r="C930" s="260" t="s">
        <v>15</v>
      </c>
      <c r="D930" s="260" t="s">
        <v>623</v>
      </c>
      <c r="E930" s="260">
        <v>6800000</v>
      </c>
      <c r="F930" s="260" t="s">
        <v>1872</v>
      </c>
      <c r="G930" s="260" t="s">
        <v>77</v>
      </c>
      <c r="H930" s="260">
        <v>1</v>
      </c>
      <c r="I930" s="260" t="s">
        <v>1873</v>
      </c>
      <c r="J930" s="260" t="s">
        <v>1886</v>
      </c>
      <c r="K930" s="260" t="s">
        <v>1887</v>
      </c>
      <c r="L930" s="261">
        <v>44953</v>
      </c>
      <c r="M930" s="260" t="s">
        <v>20</v>
      </c>
    </row>
    <row r="931" spans="1:13" x14ac:dyDescent="0.25">
      <c r="A931" s="262" t="s">
        <v>13</v>
      </c>
      <c r="B931" s="262" t="s">
        <v>14</v>
      </c>
      <c r="C931" s="262" t="s">
        <v>15</v>
      </c>
      <c r="D931" s="262" t="s">
        <v>628</v>
      </c>
      <c r="E931" s="262">
        <v>1800000</v>
      </c>
      <c r="F931" s="262" t="s">
        <v>1872</v>
      </c>
      <c r="G931" s="262" t="s">
        <v>77</v>
      </c>
      <c r="H931" s="262">
        <v>1</v>
      </c>
      <c r="I931" s="262" t="s">
        <v>1873</v>
      </c>
      <c r="J931" s="262" t="s">
        <v>1888</v>
      </c>
      <c r="K931" s="262" t="s">
        <v>1889</v>
      </c>
      <c r="L931" s="263">
        <v>44953</v>
      </c>
      <c r="M931" s="262" t="s">
        <v>20</v>
      </c>
    </row>
    <row r="932" spans="1:13" x14ac:dyDescent="0.25">
      <c r="A932" s="260" t="s">
        <v>13</v>
      </c>
      <c r="B932" s="260" t="s">
        <v>14</v>
      </c>
      <c r="C932" s="260" t="s">
        <v>15</v>
      </c>
      <c r="D932" s="260" t="s">
        <v>619</v>
      </c>
      <c r="E932" s="260">
        <v>200000</v>
      </c>
      <c r="F932" s="260" t="s">
        <v>1872</v>
      </c>
      <c r="G932" s="260" t="s">
        <v>77</v>
      </c>
      <c r="H932" s="260">
        <v>1</v>
      </c>
      <c r="I932" s="260" t="s">
        <v>1873</v>
      </c>
      <c r="J932" s="260" t="s">
        <v>1890</v>
      </c>
      <c r="K932" s="260" t="s">
        <v>1891</v>
      </c>
      <c r="L932" s="261">
        <v>44953</v>
      </c>
      <c r="M932" s="260" t="s">
        <v>20</v>
      </c>
    </row>
    <row r="933" spans="1:13" x14ac:dyDescent="0.25">
      <c r="A933" s="262" t="s">
        <v>147</v>
      </c>
      <c r="B933" s="262" t="s">
        <v>148</v>
      </c>
      <c r="C933" s="262" t="s">
        <v>149</v>
      </c>
      <c r="D933" s="262" t="s">
        <v>40</v>
      </c>
      <c r="E933" s="262">
        <v>12900</v>
      </c>
      <c r="F933" s="262" t="s">
        <v>1694</v>
      </c>
      <c r="G933" s="262" t="s">
        <v>1400</v>
      </c>
      <c r="H933" s="262">
        <v>2</v>
      </c>
      <c r="I933" s="262" t="s">
        <v>1695</v>
      </c>
      <c r="J933" s="262" t="s">
        <v>1892</v>
      </c>
      <c r="K933" s="262" t="s">
        <v>1893</v>
      </c>
      <c r="L933" s="263">
        <v>44956</v>
      </c>
      <c r="M933" s="262" t="s">
        <v>582</v>
      </c>
    </row>
    <row r="934" spans="1:13" x14ac:dyDescent="0.25">
      <c r="A934" s="260" t="s">
        <v>63</v>
      </c>
      <c r="B934" s="260" t="s">
        <v>64</v>
      </c>
      <c r="C934" s="260" t="s">
        <v>65</v>
      </c>
      <c r="D934" s="260" t="s">
        <v>1335</v>
      </c>
      <c r="E934" s="260">
        <v>43100000</v>
      </c>
      <c r="F934" s="260" t="s">
        <v>1894</v>
      </c>
      <c r="G934" s="260" t="s">
        <v>77</v>
      </c>
      <c r="H934" s="260">
        <v>1</v>
      </c>
      <c r="I934" s="260" t="s">
        <v>1895</v>
      </c>
      <c r="J934" s="260" t="s">
        <v>1896</v>
      </c>
      <c r="K934" s="260" t="s">
        <v>1897</v>
      </c>
      <c r="L934" s="261">
        <v>44956</v>
      </c>
      <c r="M934" s="260" t="s">
        <v>582</v>
      </c>
    </row>
    <row r="935" spans="1:13" x14ac:dyDescent="0.25">
      <c r="A935" s="262" t="s">
        <v>63</v>
      </c>
      <c r="B935" s="262" t="s">
        <v>64</v>
      </c>
      <c r="C935" s="262" t="s">
        <v>65</v>
      </c>
      <c r="D935" s="262" t="s">
        <v>1042</v>
      </c>
      <c r="E935" s="262">
        <v>652867</v>
      </c>
      <c r="F935" s="262" t="s">
        <v>1898</v>
      </c>
      <c r="G935" s="262" t="s">
        <v>77</v>
      </c>
      <c r="H935" s="262">
        <v>1</v>
      </c>
      <c r="I935" s="262" t="s">
        <v>1899</v>
      </c>
      <c r="J935" s="262" t="s">
        <v>1900</v>
      </c>
      <c r="K935" s="262" t="s">
        <v>1901</v>
      </c>
      <c r="L935" s="263">
        <v>44956</v>
      </c>
      <c r="M935" s="262" t="s">
        <v>582</v>
      </c>
    </row>
    <row r="936" spans="1:13" x14ac:dyDescent="0.25">
      <c r="A936" s="260" t="s">
        <v>1902</v>
      </c>
      <c r="B936" s="260" t="s">
        <v>1903</v>
      </c>
      <c r="C936" s="260" t="s">
        <v>1904</v>
      </c>
      <c r="D936" s="260" t="s">
        <v>24</v>
      </c>
      <c r="E936" s="260">
        <v>228</v>
      </c>
      <c r="F936" s="260" t="s">
        <v>1905</v>
      </c>
      <c r="G936" s="260" t="s">
        <v>1400</v>
      </c>
      <c r="H936" s="260">
        <v>2</v>
      </c>
      <c r="I936" s="260" t="s">
        <v>1906</v>
      </c>
      <c r="J936" s="260" t="s">
        <v>1907</v>
      </c>
      <c r="K936" s="260" t="s">
        <v>1908</v>
      </c>
      <c r="L936" s="261">
        <v>44957</v>
      </c>
      <c r="M936" s="260" t="s">
        <v>20</v>
      </c>
    </row>
    <row r="937" spans="1:13" x14ac:dyDescent="0.25">
      <c r="A937" s="262" t="s">
        <v>1909</v>
      </c>
      <c r="B937" s="262" t="s">
        <v>1910</v>
      </c>
      <c r="C937" s="262" t="s">
        <v>1911</v>
      </c>
      <c r="D937" s="262" t="s">
        <v>1042</v>
      </c>
      <c r="E937" s="262">
        <v>149752</v>
      </c>
      <c r="F937" s="262" t="s">
        <v>1912</v>
      </c>
      <c r="G937" s="262" t="s">
        <v>1400</v>
      </c>
      <c r="H937" s="262">
        <v>2</v>
      </c>
      <c r="I937" s="262" t="s">
        <v>1913</v>
      </c>
      <c r="J937" s="262" t="s">
        <v>1913</v>
      </c>
      <c r="K937" s="262" t="s">
        <v>1914</v>
      </c>
      <c r="L937" s="263">
        <v>44965</v>
      </c>
      <c r="M937" s="262" t="s">
        <v>20</v>
      </c>
    </row>
    <row r="938" spans="1:13" x14ac:dyDescent="0.25">
      <c r="A938" s="260" t="s">
        <v>1909</v>
      </c>
      <c r="B938" s="260" t="s">
        <v>1910</v>
      </c>
      <c r="C938" s="260" t="s">
        <v>1911</v>
      </c>
      <c r="D938" s="260" t="s">
        <v>38</v>
      </c>
      <c r="E938" s="260">
        <v>39000</v>
      </c>
      <c r="F938" s="260" t="s">
        <v>1915</v>
      </c>
      <c r="G938" s="260" t="s">
        <v>1400</v>
      </c>
      <c r="H938" s="260">
        <v>2</v>
      </c>
      <c r="I938" s="260" t="s">
        <v>1916</v>
      </c>
      <c r="J938" s="260" t="s">
        <v>1916</v>
      </c>
      <c r="K938" s="260" t="s">
        <v>1917</v>
      </c>
      <c r="L938" s="261">
        <v>44965</v>
      </c>
      <c r="M938" s="260" t="s">
        <v>20</v>
      </c>
    </row>
    <row r="939" spans="1:13" x14ac:dyDescent="0.25">
      <c r="A939" s="262" t="s">
        <v>1909</v>
      </c>
      <c r="B939" s="262" t="s">
        <v>1910</v>
      </c>
      <c r="C939" s="262" t="s">
        <v>1911</v>
      </c>
      <c r="D939" s="262" t="s">
        <v>40</v>
      </c>
      <c r="E939" s="262" t="s">
        <v>17</v>
      </c>
      <c r="F939" s="262" t="s">
        <v>17</v>
      </c>
      <c r="G939" s="262" t="s">
        <v>17</v>
      </c>
      <c r="H939" s="262" t="s">
        <v>17</v>
      </c>
      <c r="I939" s="262" t="s">
        <v>17</v>
      </c>
      <c r="J939" s="262" t="s">
        <v>17</v>
      </c>
      <c r="K939" s="262" t="s">
        <v>1918</v>
      </c>
      <c r="L939" s="263">
        <v>44965</v>
      </c>
      <c r="M939" s="262" t="s">
        <v>20</v>
      </c>
    </row>
    <row r="940" spans="1:13" x14ac:dyDescent="0.25">
      <c r="A940" s="260" t="s">
        <v>1909</v>
      </c>
      <c r="B940" s="260" t="s">
        <v>1910</v>
      </c>
      <c r="C940" s="260" t="s">
        <v>1911</v>
      </c>
      <c r="D940" s="260" t="s">
        <v>966</v>
      </c>
      <c r="E940" s="260" t="s">
        <v>17</v>
      </c>
      <c r="F940" s="260" t="s">
        <v>17</v>
      </c>
      <c r="G940" s="260" t="s">
        <v>17</v>
      </c>
      <c r="H940" s="260" t="s">
        <v>17</v>
      </c>
      <c r="I940" s="260" t="s">
        <v>17</v>
      </c>
      <c r="J940" s="260" t="s">
        <v>17</v>
      </c>
      <c r="K940" s="260" t="s">
        <v>1919</v>
      </c>
      <c r="L940" s="261">
        <v>44965</v>
      </c>
      <c r="M940" s="260" t="s">
        <v>20</v>
      </c>
    </row>
    <row r="941" spans="1:13" x14ac:dyDescent="0.25">
      <c r="A941" s="262" t="s">
        <v>1909</v>
      </c>
      <c r="B941" s="262" t="s">
        <v>1910</v>
      </c>
      <c r="C941" s="262" t="s">
        <v>1911</v>
      </c>
      <c r="D941" s="262" t="s">
        <v>16</v>
      </c>
      <c r="E941" s="262" t="s">
        <v>17</v>
      </c>
      <c r="F941" s="262" t="s">
        <v>17</v>
      </c>
      <c r="G941" s="262" t="s">
        <v>17</v>
      </c>
      <c r="H941" s="262" t="s">
        <v>17</v>
      </c>
      <c r="I941" s="262" t="s">
        <v>17</v>
      </c>
      <c r="J941" s="262" t="s">
        <v>17</v>
      </c>
      <c r="K941" s="262" t="s">
        <v>1920</v>
      </c>
      <c r="L941" s="263">
        <v>44965</v>
      </c>
      <c r="M941" s="262" t="s">
        <v>20</v>
      </c>
    </row>
    <row r="942" spans="1:13" x14ac:dyDescent="0.25">
      <c r="A942" s="260" t="s">
        <v>1909</v>
      </c>
      <c r="B942" s="260" t="s">
        <v>1910</v>
      </c>
      <c r="C942" s="260" t="s">
        <v>1911</v>
      </c>
      <c r="D942" s="260" t="s">
        <v>21</v>
      </c>
      <c r="E942" s="260" t="s">
        <v>17</v>
      </c>
      <c r="F942" s="260" t="s">
        <v>17</v>
      </c>
      <c r="G942" s="260" t="s">
        <v>17</v>
      </c>
      <c r="H942" s="260" t="s">
        <v>17</v>
      </c>
      <c r="I942" s="260" t="s">
        <v>17</v>
      </c>
      <c r="J942" s="260" t="s">
        <v>17</v>
      </c>
      <c r="K942" s="260" t="s">
        <v>1921</v>
      </c>
      <c r="L942" s="261">
        <v>44965</v>
      </c>
      <c r="M942" s="260" t="s">
        <v>20</v>
      </c>
    </row>
    <row r="943" spans="1:13" x14ac:dyDescent="0.25">
      <c r="A943" s="262" t="s">
        <v>1909</v>
      </c>
      <c r="B943" s="262" t="s">
        <v>1910</v>
      </c>
      <c r="C943" s="262" t="s">
        <v>1911</v>
      </c>
      <c r="D943" s="262" t="s">
        <v>1159</v>
      </c>
      <c r="E943" s="262" t="s">
        <v>17</v>
      </c>
      <c r="F943" s="262" t="s">
        <v>17</v>
      </c>
      <c r="G943" s="262" t="s">
        <v>17</v>
      </c>
      <c r="H943" s="262" t="s">
        <v>17</v>
      </c>
      <c r="I943" s="262" t="s">
        <v>17</v>
      </c>
      <c r="J943" s="262" t="s">
        <v>17</v>
      </c>
      <c r="K943" s="262" t="s">
        <v>1922</v>
      </c>
      <c r="L943" s="263">
        <v>44965</v>
      </c>
      <c r="M943" s="262" t="s">
        <v>20</v>
      </c>
    </row>
    <row r="944" spans="1:13" x14ac:dyDescent="0.25">
      <c r="A944" s="260" t="s">
        <v>1909</v>
      </c>
      <c r="B944" s="260" t="s">
        <v>1910</v>
      </c>
      <c r="C944" s="260" t="s">
        <v>1911</v>
      </c>
      <c r="D944" s="260" t="s">
        <v>24</v>
      </c>
      <c r="E944" s="260" t="s">
        <v>17</v>
      </c>
      <c r="F944" s="260" t="s">
        <v>17</v>
      </c>
      <c r="G944" s="260" t="s">
        <v>17</v>
      </c>
      <c r="H944" s="260" t="s">
        <v>17</v>
      </c>
      <c r="I944" s="260" t="s">
        <v>17</v>
      </c>
      <c r="J944" s="260" t="s">
        <v>17</v>
      </c>
      <c r="K944" s="260" t="s">
        <v>1923</v>
      </c>
      <c r="L944" s="261">
        <v>44965</v>
      </c>
      <c r="M944" s="260" t="s">
        <v>20</v>
      </c>
    </row>
    <row r="945" spans="1:13" x14ac:dyDescent="0.25">
      <c r="A945" s="262" t="s">
        <v>1909</v>
      </c>
      <c r="B945" s="262" t="s">
        <v>1910</v>
      </c>
      <c r="C945" s="262" t="s">
        <v>1911</v>
      </c>
      <c r="D945" s="262" t="s">
        <v>26</v>
      </c>
      <c r="E945" s="262" t="s">
        <v>17</v>
      </c>
      <c r="F945" s="262" t="s">
        <v>17</v>
      </c>
      <c r="G945" s="262" t="s">
        <v>17</v>
      </c>
      <c r="H945" s="262" t="s">
        <v>17</v>
      </c>
      <c r="I945" s="262" t="s">
        <v>17</v>
      </c>
      <c r="J945" s="262" t="s">
        <v>17</v>
      </c>
      <c r="K945" s="262" t="s">
        <v>1924</v>
      </c>
      <c r="L945" s="263">
        <v>44965</v>
      </c>
      <c r="M945" s="262" t="s">
        <v>20</v>
      </c>
    </row>
    <row r="946" spans="1:13" x14ac:dyDescent="0.25">
      <c r="A946" s="260" t="s">
        <v>1909</v>
      </c>
      <c r="B946" s="260" t="s">
        <v>1910</v>
      </c>
      <c r="C946" s="260" t="s">
        <v>1911</v>
      </c>
      <c r="D946" s="260" t="s">
        <v>28</v>
      </c>
      <c r="E946" s="260" t="s">
        <v>17</v>
      </c>
      <c r="F946" s="260" t="s">
        <v>17</v>
      </c>
      <c r="G946" s="260" t="s">
        <v>17</v>
      </c>
      <c r="H946" s="260" t="s">
        <v>17</v>
      </c>
      <c r="I946" s="260" t="s">
        <v>17</v>
      </c>
      <c r="J946" s="260" t="s">
        <v>17</v>
      </c>
      <c r="K946" s="260" t="s">
        <v>1925</v>
      </c>
      <c r="L946" s="261">
        <v>44965</v>
      </c>
      <c r="M946" s="260" t="s">
        <v>20</v>
      </c>
    </row>
    <row r="947" spans="1:13" x14ac:dyDescent="0.25">
      <c r="A947" s="262" t="s">
        <v>114</v>
      </c>
      <c r="B947" s="262" t="s">
        <v>115</v>
      </c>
      <c r="C947" s="262" t="s">
        <v>116</v>
      </c>
      <c r="D947" s="262" t="s">
        <v>38</v>
      </c>
      <c r="E947" s="262">
        <v>3163</v>
      </c>
      <c r="F947" s="262" t="s">
        <v>1926</v>
      </c>
      <c r="G947" s="262" t="s">
        <v>1400</v>
      </c>
      <c r="H947" s="262">
        <v>2</v>
      </c>
      <c r="I947" s="262" t="s">
        <v>1927</v>
      </c>
      <c r="J947" s="262" t="s">
        <v>1928</v>
      </c>
      <c r="K947" s="262" t="s">
        <v>1929</v>
      </c>
      <c r="L947" s="263">
        <v>44970</v>
      </c>
      <c r="M947" s="262" t="s">
        <v>582</v>
      </c>
    </row>
    <row r="948" spans="1:13" x14ac:dyDescent="0.25">
      <c r="A948" s="260" t="s">
        <v>1171</v>
      </c>
      <c r="B948" s="260" t="s">
        <v>1172</v>
      </c>
      <c r="C948" s="260" t="s">
        <v>1173</v>
      </c>
      <c r="D948" s="260" t="s">
        <v>1042</v>
      </c>
      <c r="E948" s="260">
        <v>1128571</v>
      </c>
      <c r="F948" s="260" t="s">
        <v>1930</v>
      </c>
      <c r="G948" s="260" t="s">
        <v>1400</v>
      </c>
      <c r="H948" s="260">
        <v>2</v>
      </c>
      <c r="I948" s="260" t="s">
        <v>1931</v>
      </c>
      <c r="J948" s="260" t="s">
        <v>1932</v>
      </c>
      <c r="K948" s="260" t="s">
        <v>1933</v>
      </c>
      <c r="L948" s="261">
        <v>44978</v>
      </c>
      <c r="M948" s="260" t="s">
        <v>20</v>
      </c>
    </row>
    <row r="949" spans="1:13" x14ac:dyDescent="0.25">
      <c r="A949" s="262" t="s">
        <v>1352</v>
      </c>
      <c r="B949" s="262" t="s">
        <v>1353</v>
      </c>
      <c r="C949" s="262" t="s">
        <v>1173</v>
      </c>
      <c r="D949" s="262" t="s">
        <v>1042</v>
      </c>
      <c r="E949" s="262">
        <v>1128571</v>
      </c>
      <c r="F949" s="262" t="s">
        <v>1930</v>
      </c>
      <c r="G949" s="262" t="s">
        <v>1400</v>
      </c>
      <c r="H949" s="262">
        <v>2</v>
      </c>
      <c r="I949" s="262" t="s">
        <v>1931</v>
      </c>
      <c r="J949" s="262" t="s">
        <v>1932</v>
      </c>
      <c r="K949" s="262" t="s">
        <v>1934</v>
      </c>
      <c r="L949" s="263">
        <v>44978</v>
      </c>
      <c r="M949" s="262" t="s">
        <v>20</v>
      </c>
    </row>
    <row r="950" spans="1:13" x14ac:dyDescent="0.25">
      <c r="A950" s="260" t="s">
        <v>1352</v>
      </c>
      <c r="B950" s="260" t="s">
        <v>1353</v>
      </c>
      <c r="C950" s="260" t="s">
        <v>1173</v>
      </c>
      <c r="D950" s="260" t="s">
        <v>38</v>
      </c>
      <c r="E950" s="260">
        <v>2700000</v>
      </c>
      <c r="F950" s="260" t="s">
        <v>1935</v>
      </c>
      <c r="G950" s="260" t="s">
        <v>77</v>
      </c>
      <c r="H950" s="260">
        <v>1</v>
      </c>
      <c r="I950" s="260" t="s">
        <v>1936</v>
      </c>
      <c r="J950" s="260" t="s">
        <v>1937</v>
      </c>
      <c r="K950" s="260" t="s">
        <v>1938</v>
      </c>
      <c r="L950" s="261">
        <v>44978</v>
      </c>
      <c r="M950" s="260" t="s">
        <v>20</v>
      </c>
    </row>
    <row r="951" spans="1:13" x14ac:dyDescent="0.25">
      <c r="A951" s="262" t="s">
        <v>1220</v>
      </c>
      <c r="B951" s="262" t="s">
        <v>1221</v>
      </c>
      <c r="C951" s="262" t="s">
        <v>378</v>
      </c>
      <c r="D951" s="262" t="s">
        <v>38</v>
      </c>
      <c r="E951" s="262">
        <v>1112393</v>
      </c>
      <c r="F951" s="262" t="s">
        <v>1939</v>
      </c>
      <c r="G951" s="262" t="s">
        <v>1400</v>
      </c>
      <c r="H951" s="262">
        <v>2</v>
      </c>
      <c r="I951" s="262" t="s">
        <v>1940</v>
      </c>
      <c r="J951" s="262" t="s">
        <v>1941</v>
      </c>
      <c r="K951" s="262" t="s">
        <v>1942</v>
      </c>
      <c r="L951" s="263">
        <v>44978</v>
      </c>
      <c r="M951" s="262" t="s">
        <v>20</v>
      </c>
    </row>
    <row r="952" spans="1:13" x14ac:dyDescent="0.25">
      <c r="A952" s="260" t="s">
        <v>376</v>
      </c>
      <c r="B952" s="260" t="s">
        <v>377</v>
      </c>
      <c r="C952" s="260" t="s">
        <v>378</v>
      </c>
      <c r="D952" s="260" t="s">
        <v>38</v>
      </c>
      <c r="E952" s="260">
        <v>1112393</v>
      </c>
      <c r="F952" s="260" t="s">
        <v>1939</v>
      </c>
      <c r="G952" s="260" t="s">
        <v>1400</v>
      </c>
      <c r="H952" s="260">
        <v>2</v>
      </c>
      <c r="I952" s="260" t="s">
        <v>1940</v>
      </c>
      <c r="J952" s="260" t="s">
        <v>1943</v>
      </c>
      <c r="K952" s="260" t="s">
        <v>1944</v>
      </c>
      <c r="L952" s="261">
        <v>44978</v>
      </c>
      <c r="M952" s="260" t="s">
        <v>20</v>
      </c>
    </row>
    <row r="953" spans="1:13" x14ac:dyDescent="0.25">
      <c r="A953" s="262" t="s">
        <v>1945</v>
      </c>
      <c r="B953" s="262" t="s">
        <v>1946</v>
      </c>
      <c r="C953" s="262" t="s">
        <v>569</v>
      </c>
      <c r="D953" s="262" t="s">
        <v>40</v>
      </c>
      <c r="E953" s="262">
        <v>2</v>
      </c>
      <c r="F953" s="262" t="s">
        <v>1947</v>
      </c>
      <c r="G953" s="262" t="s">
        <v>22</v>
      </c>
      <c r="H953" s="262">
        <v>3</v>
      </c>
      <c r="I953" s="262" t="s">
        <v>1948</v>
      </c>
      <c r="J953" s="262" t="s">
        <v>1949</v>
      </c>
      <c r="K953" s="262" t="s">
        <v>1950</v>
      </c>
      <c r="L953" s="263">
        <v>44980</v>
      </c>
      <c r="M953" s="262" t="s">
        <v>20</v>
      </c>
    </row>
    <row r="954" spans="1:13" x14ac:dyDescent="0.25">
      <c r="A954" s="260" t="s">
        <v>1945</v>
      </c>
      <c r="B954" s="260" t="s">
        <v>1946</v>
      </c>
      <c r="C954" s="260" t="s">
        <v>569</v>
      </c>
      <c r="D954" s="260" t="s">
        <v>16</v>
      </c>
      <c r="E954" s="260">
        <v>7330</v>
      </c>
      <c r="F954" s="260" t="s">
        <v>1947</v>
      </c>
      <c r="G954" s="260" t="s">
        <v>1400</v>
      </c>
      <c r="H954" s="260">
        <v>2</v>
      </c>
      <c r="I954" s="260" t="s">
        <v>1948</v>
      </c>
      <c r="J954" s="260" t="s">
        <v>1951</v>
      </c>
      <c r="K954" s="260" t="s">
        <v>1952</v>
      </c>
      <c r="L954" s="261">
        <v>44980</v>
      </c>
      <c r="M954" s="260" t="s">
        <v>20</v>
      </c>
    </row>
    <row r="955" spans="1:13" x14ac:dyDescent="0.25">
      <c r="A955" s="262" t="s">
        <v>1945</v>
      </c>
      <c r="B955" s="262" t="s">
        <v>1946</v>
      </c>
      <c r="C955" s="262" t="s">
        <v>569</v>
      </c>
      <c r="D955" s="262" t="s">
        <v>26</v>
      </c>
      <c r="E955" s="262" t="s">
        <v>17</v>
      </c>
      <c r="F955" s="262" t="s">
        <v>763</v>
      </c>
      <c r="G955" s="262" t="s">
        <v>17</v>
      </c>
      <c r="H955" s="262" t="s">
        <v>17</v>
      </c>
      <c r="I955" s="262" t="s">
        <v>763</v>
      </c>
      <c r="J955" s="262" t="s">
        <v>1953</v>
      </c>
      <c r="K955" s="262" t="s">
        <v>1954</v>
      </c>
      <c r="L955" s="263">
        <v>44980</v>
      </c>
      <c r="M955" s="262" t="s">
        <v>20</v>
      </c>
    </row>
    <row r="956" spans="1:13" x14ac:dyDescent="0.25">
      <c r="A956" s="260" t="s">
        <v>1945</v>
      </c>
      <c r="B956" s="260" t="s">
        <v>1946</v>
      </c>
      <c r="C956" s="260" t="s">
        <v>569</v>
      </c>
      <c r="D956" s="260" t="s">
        <v>28</v>
      </c>
      <c r="E956" s="260" t="s">
        <v>17</v>
      </c>
      <c r="F956" s="260" t="s">
        <v>763</v>
      </c>
      <c r="G956" s="260" t="s">
        <v>17</v>
      </c>
      <c r="H956" s="260" t="s">
        <v>17</v>
      </c>
      <c r="I956" s="260" t="s">
        <v>763</v>
      </c>
      <c r="J956" s="260" t="s">
        <v>1953</v>
      </c>
      <c r="K956" s="260" t="s">
        <v>1955</v>
      </c>
      <c r="L956" s="261">
        <v>44980</v>
      </c>
      <c r="M956" s="260" t="s">
        <v>20</v>
      </c>
    </row>
    <row r="957" spans="1:13" x14ac:dyDescent="0.25">
      <c r="A957" s="262" t="s">
        <v>1945</v>
      </c>
      <c r="B957" s="262" t="s">
        <v>1946</v>
      </c>
      <c r="C957" s="262" t="s">
        <v>569</v>
      </c>
      <c r="D957" s="262" t="s">
        <v>38</v>
      </c>
      <c r="E957" s="262" t="s">
        <v>17</v>
      </c>
      <c r="F957" s="262" t="s">
        <v>763</v>
      </c>
      <c r="G957" s="262" t="s">
        <v>17</v>
      </c>
      <c r="H957" s="262" t="s">
        <v>17</v>
      </c>
      <c r="I957" s="262" t="s">
        <v>763</v>
      </c>
      <c r="J957" s="262" t="s">
        <v>1953</v>
      </c>
      <c r="K957" s="262" t="s">
        <v>1956</v>
      </c>
      <c r="L957" s="263">
        <v>44980</v>
      </c>
      <c r="M957" s="262" t="s">
        <v>20</v>
      </c>
    </row>
    <row r="958" spans="1:13" x14ac:dyDescent="0.25">
      <c r="A958" s="260" t="s">
        <v>1945</v>
      </c>
      <c r="B958" s="260" t="s">
        <v>1946</v>
      </c>
      <c r="C958" s="260" t="s">
        <v>569</v>
      </c>
      <c r="D958" s="260" t="s">
        <v>21</v>
      </c>
      <c r="E958" s="260" t="s">
        <v>17</v>
      </c>
      <c r="F958" s="260" t="s">
        <v>763</v>
      </c>
      <c r="G958" s="260" t="s">
        <v>17</v>
      </c>
      <c r="H958" s="260" t="s">
        <v>17</v>
      </c>
      <c r="I958" s="260" t="s">
        <v>763</v>
      </c>
      <c r="J958" s="260" t="s">
        <v>1953</v>
      </c>
      <c r="K958" s="260" t="s">
        <v>1957</v>
      </c>
      <c r="L958" s="261">
        <v>44980</v>
      </c>
      <c r="M958" s="260" t="s">
        <v>20</v>
      </c>
    </row>
    <row r="959" spans="1:13" x14ac:dyDescent="0.25">
      <c r="A959" s="262" t="s">
        <v>1945</v>
      </c>
      <c r="B959" s="262" t="s">
        <v>1946</v>
      </c>
      <c r="C959" s="262" t="s">
        <v>569</v>
      </c>
      <c r="D959" s="262" t="s">
        <v>1159</v>
      </c>
      <c r="E959" s="262" t="s">
        <v>17</v>
      </c>
      <c r="F959" s="262" t="s">
        <v>763</v>
      </c>
      <c r="G959" s="262" t="s">
        <v>17</v>
      </c>
      <c r="H959" s="262" t="s">
        <v>17</v>
      </c>
      <c r="I959" s="262"/>
      <c r="J959" s="262" t="s">
        <v>1953</v>
      </c>
      <c r="K959" s="262" t="s">
        <v>1958</v>
      </c>
      <c r="L959" s="263">
        <v>44980</v>
      </c>
      <c r="M959" s="262" t="s">
        <v>20</v>
      </c>
    </row>
    <row r="960" spans="1:13" x14ac:dyDescent="0.25">
      <c r="A960" s="260" t="s">
        <v>1945</v>
      </c>
      <c r="B960" s="260" t="s">
        <v>1946</v>
      </c>
      <c r="C960" s="260" t="s">
        <v>569</v>
      </c>
      <c r="D960" s="260" t="s">
        <v>24</v>
      </c>
      <c r="E960" s="260" t="s">
        <v>17</v>
      </c>
      <c r="F960" s="260" t="s">
        <v>763</v>
      </c>
      <c r="G960" s="260" t="s">
        <v>17</v>
      </c>
      <c r="H960" s="260" t="s">
        <v>17</v>
      </c>
      <c r="I960" s="260" t="s">
        <v>763</v>
      </c>
      <c r="J960" s="260" t="s">
        <v>1953</v>
      </c>
      <c r="K960" s="260" t="s">
        <v>1959</v>
      </c>
      <c r="L960" s="261">
        <v>44980</v>
      </c>
      <c r="M960" s="260" t="s">
        <v>20</v>
      </c>
    </row>
    <row r="961" spans="1:13" x14ac:dyDescent="0.25">
      <c r="A961" s="262" t="s">
        <v>1279</v>
      </c>
      <c r="B961" s="262" t="s">
        <v>1280</v>
      </c>
      <c r="C961" s="262" t="s">
        <v>1281</v>
      </c>
      <c r="D961" s="262" t="s">
        <v>38</v>
      </c>
      <c r="E961" s="262">
        <v>2206875</v>
      </c>
      <c r="F961" s="262" t="s">
        <v>1960</v>
      </c>
      <c r="G961" s="262" t="s">
        <v>1400</v>
      </c>
      <c r="H961" s="262">
        <v>2</v>
      </c>
      <c r="I961" s="262" t="s">
        <v>1961</v>
      </c>
      <c r="J961" s="262" t="s">
        <v>1600</v>
      </c>
      <c r="K961" s="262" t="s">
        <v>1962</v>
      </c>
      <c r="L961" s="263">
        <v>44985</v>
      </c>
      <c r="M961" s="262" t="s">
        <v>20</v>
      </c>
    </row>
    <row r="962" spans="1:13" x14ac:dyDescent="0.25">
      <c r="A962" s="260" t="s">
        <v>1279</v>
      </c>
      <c r="B962" s="260" t="s">
        <v>1280</v>
      </c>
      <c r="C962" s="260" t="s">
        <v>1281</v>
      </c>
      <c r="D962" s="260" t="s">
        <v>40</v>
      </c>
      <c r="E962" s="260">
        <v>4893</v>
      </c>
      <c r="F962" s="260" t="s">
        <v>1963</v>
      </c>
      <c r="G962" s="260" t="s">
        <v>1400</v>
      </c>
      <c r="H962" s="260">
        <v>2</v>
      </c>
      <c r="I962" s="260" t="s">
        <v>1964</v>
      </c>
      <c r="J962" s="260" t="s">
        <v>1965</v>
      </c>
      <c r="K962" s="260" t="s">
        <v>1966</v>
      </c>
      <c r="L962" s="261">
        <v>44985</v>
      </c>
      <c r="M962" s="260" t="s">
        <v>20</v>
      </c>
    </row>
    <row r="963" spans="1:13" x14ac:dyDescent="0.25">
      <c r="A963" s="262" t="s">
        <v>1279</v>
      </c>
      <c r="B963" s="262" t="s">
        <v>1280</v>
      </c>
      <c r="C963" s="262" t="s">
        <v>1281</v>
      </c>
      <c r="D963" s="262" t="s">
        <v>24</v>
      </c>
      <c r="E963" s="262">
        <v>7852053</v>
      </c>
      <c r="F963" s="262" t="s">
        <v>1967</v>
      </c>
      <c r="G963" s="262" t="s">
        <v>77</v>
      </c>
      <c r="H963" s="262">
        <v>1</v>
      </c>
      <c r="I963" s="262" t="s">
        <v>1968</v>
      </c>
      <c r="J963" s="262" t="s">
        <v>1870</v>
      </c>
      <c r="K963" s="262" t="s">
        <v>1969</v>
      </c>
      <c r="L963" s="263">
        <v>44985</v>
      </c>
      <c r="M963" s="262"/>
    </row>
    <row r="964" spans="1:13" x14ac:dyDescent="0.25">
      <c r="A964" s="260" t="s">
        <v>733</v>
      </c>
      <c r="B964" s="260" t="s">
        <v>734</v>
      </c>
      <c r="C964" s="260" t="s">
        <v>709</v>
      </c>
      <c r="D964" s="260" t="s">
        <v>38</v>
      </c>
      <c r="E964" s="260">
        <v>5934949</v>
      </c>
      <c r="F964" s="260" t="s">
        <v>1970</v>
      </c>
      <c r="G964" s="260" t="s">
        <v>1400</v>
      </c>
      <c r="H964" s="260">
        <v>2</v>
      </c>
      <c r="I964" s="260" t="s">
        <v>1971</v>
      </c>
      <c r="J964" s="260" t="s">
        <v>1972</v>
      </c>
      <c r="K964" s="260" t="s">
        <v>1973</v>
      </c>
      <c r="L964" s="261">
        <v>44985</v>
      </c>
      <c r="M964" s="260" t="s">
        <v>20</v>
      </c>
    </row>
    <row r="965" spans="1:13" x14ac:dyDescent="0.25">
      <c r="A965" s="262" t="s">
        <v>42</v>
      </c>
      <c r="B965" s="262" t="s">
        <v>43</v>
      </c>
      <c r="C965" s="262" t="s">
        <v>44</v>
      </c>
      <c r="D965" s="262" t="s">
        <v>1374</v>
      </c>
      <c r="E965" s="262">
        <v>0</v>
      </c>
      <c r="F965" s="262" t="s">
        <v>1974</v>
      </c>
      <c r="G965" s="262" t="s">
        <v>22</v>
      </c>
      <c r="H965" s="262">
        <v>3</v>
      </c>
      <c r="I965" s="262" t="s">
        <v>1975</v>
      </c>
      <c r="J965" s="262" t="s">
        <v>1976</v>
      </c>
      <c r="K965" s="262" t="s">
        <v>1977</v>
      </c>
      <c r="L965" s="263">
        <v>44985</v>
      </c>
      <c r="M965" s="262" t="s">
        <v>582</v>
      </c>
    </row>
    <row r="966" spans="1:13" x14ac:dyDescent="0.25">
      <c r="A966" s="260" t="s">
        <v>42</v>
      </c>
      <c r="B966" s="260" t="s">
        <v>43</v>
      </c>
      <c r="C966" s="260" t="s">
        <v>44</v>
      </c>
      <c r="D966" s="260" t="s">
        <v>628</v>
      </c>
      <c r="E966" s="260">
        <v>5459159</v>
      </c>
      <c r="F966" s="260" t="s">
        <v>1974</v>
      </c>
      <c r="G966" s="260" t="s">
        <v>22</v>
      </c>
      <c r="H966" s="260">
        <v>3</v>
      </c>
      <c r="I966" s="260" t="s">
        <v>1975</v>
      </c>
      <c r="J966" s="260" t="s">
        <v>1976</v>
      </c>
      <c r="K966" s="260" t="s">
        <v>1978</v>
      </c>
      <c r="L966" s="261">
        <v>44985</v>
      </c>
      <c r="M966" s="260" t="s">
        <v>582</v>
      </c>
    </row>
    <row r="967" spans="1:13" x14ac:dyDescent="0.25">
      <c r="A967" s="262" t="s">
        <v>42</v>
      </c>
      <c r="B967" s="262" t="s">
        <v>43</v>
      </c>
      <c r="C967" s="262" t="s">
        <v>44</v>
      </c>
      <c r="D967" s="262" t="s">
        <v>619</v>
      </c>
      <c r="E967" s="262">
        <v>0</v>
      </c>
      <c r="F967" s="262" t="s">
        <v>1974</v>
      </c>
      <c r="G967" s="262" t="s">
        <v>22</v>
      </c>
      <c r="H967" s="262">
        <v>3</v>
      </c>
      <c r="I967" s="262" t="s">
        <v>1975</v>
      </c>
      <c r="J967" s="262" t="s">
        <v>1976</v>
      </c>
      <c r="K967" s="262" t="s">
        <v>1979</v>
      </c>
      <c r="L967" s="263">
        <v>44985</v>
      </c>
      <c r="M967" s="262" t="s">
        <v>582</v>
      </c>
    </row>
    <row r="968" spans="1:13" x14ac:dyDescent="0.25">
      <c r="A968" s="260" t="s">
        <v>889</v>
      </c>
      <c r="B968" s="260" t="s">
        <v>890</v>
      </c>
      <c r="C968" s="260" t="s">
        <v>891</v>
      </c>
      <c r="D968" s="260" t="s">
        <v>776</v>
      </c>
      <c r="E968" s="260">
        <v>4477000</v>
      </c>
      <c r="F968" s="260" t="s">
        <v>1980</v>
      </c>
      <c r="G968" s="260" t="s">
        <v>22</v>
      </c>
      <c r="H968" s="260">
        <v>3</v>
      </c>
      <c r="I968" s="260" t="s">
        <v>1981</v>
      </c>
      <c r="J968" s="260" t="s">
        <v>1982</v>
      </c>
      <c r="K968" s="260" t="s">
        <v>1983</v>
      </c>
      <c r="L968" s="261">
        <v>44985</v>
      </c>
      <c r="M968" s="260" t="s">
        <v>582</v>
      </c>
    </row>
    <row r="969" spans="1:13" x14ac:dyDescent="0.25">
      <c r="A969" s="262" t="s">
        <v>1984</v>
      </c>
      <c r="B969" s="262" t="s">
        <v>1985</v>
      </c>
      <c r="C969" s="262" t="s">
        <v>599</v>
      </c>
      <c r="D969" s="262" t="s">
        <v>628</v>
      </c>
      <c r="E969" s="262">
        <v>0</v>
      </c>
      <c r="F969" s="262" t="s">
        <v>17</v>
      </c>
      <c r="G969" s="262" t="s">
        <v>17</v>
      </c>
      <c r="H969" s="262" t="s">
        <v>17</v>
      </c>
      <c r="I969" s="262" t="s">
        <v>17</v>
      </c>
      <c r="J969" s="262" t="s">
        <v>1986</v>
      </c>
      <c r="K969" s="262" t="s">
        <v>1987</v>
      </c>
      <c r="L969" s="263">
        <v>44985</v>
      </c>
      <c r="M969" s="262" t="s">
        <v>20</v>
      </c>
    </row>
    <row r="970" spans="1:13" x14ac:dyDescent="0.25">
      <c r="A970" s="260" t="s">
        <v>1984</v>
      </c>
      <c r="B970" s="260" t="s">
        <v>1985</v>
      </c>
      <c r="C970" s="260" t="s">
        <v>599</v>
      </c>
      <c r="D970" s="260" t="s">
        <v>619</v>
      </c>
      <c r="E970" s="260">
        <v>0</v>
      </c>
      <c r="F970" s="260" t="s">
        <v>17</v>
      </c>
      <c r="G970" s="260" t="s">
        <v>17</v>
      </c>
      <c r="H970" s="260" t="s">
        <v>17</v>
      </c>
      <c r="I970" s="260" t="s">
        <v>17</v>
      </c>
      <c r="J970" s="260" t="s">
        <v>1986</v>
      </c>
      <c r="K970" s="260" t="s">
        <v>1988</v>
      </c>
      <c r="L970" s="261">
        <v>44985</v>
      </c>
      <c r="M970" s="260" t="s">
        <v>20</v>
      </c>
    </row>
    <row r="971" spans="1:13" x14ac:dyDescent="0.25">
      <c r="A971" s="262" t="s">
        <v>227</v>
      </c>
      <c r="B971" s="262" t="s">
        <v>228</v>
      </c>
      <c r="C971" s="262" t="s">
        <v>229</v>
      </c>
      <c r="D971" s="262" t="s">
        <v>1042</v>
      </c>
      <c r="E971" s="262">
        <v>2344860</v>
      </c>
      <c r="F971" s="262" t="s">
        <v>1989</v>
      </c>
      <c r="G971" s="262" t="s">
        <v>33</v>
      </c>
      <c r="H971" s="262">
        <v>2</v>
      </c>
      <c r="I971" s="262" t="s">
        <v>1990</v>
      </c>
      <c r="J971" s="262" t="s">
        <v>1991</v>
      </c>
      <c r="K971" s="262" t="s">
        <v>1992</v>
      </c>
      <c r="L971" s="263">
        <v>44985</v>
      </c>
      <c r="M971" s="262" t="s">
        <v>20</v>
      </c>
    </row>
    <row r="972" spans="1:13" x14ac:dyDescent="0.25">
      <c r="A972" s="260" t="s">
        <v>147</v>
      </c>
      <c r="B972" s="260" t="s">
        <v>148</v>
      </c>
      <c r="C972" s="260" t="s">
        <v>149</v>
      </c>
      <c r="D972" s="260" t="s">
        <v>605</v>
      </c>
      <c r="E972" s="260">
        <v>20600000</v>
      </c>
      <c r="F972" s="260" t="s">
        <v>1993</v>
      </c>
      <c r="G972" s="260" t="s">
        <v>1400</v>
      </c>
      <c r="H972" s="260">
        <v>2</v>
      </c>
      <c r="I972" s="260" t="s">
        <v>1994</v>
      </c>
      <c r="J972" s="260" t="s">
        <v>1995</v>
      </c>
      <c r="K972" s="260" t="s">
        <v>1996</v>
      </c>
      <c r="L972" s="261">
        <v>44985</v>
      </c>
      <c r="M972" s="260" t="s">
        <v>582</v>
      </c>
    </row>
    <row r="973" spans="1:13" x14ac:dyDescent="0.25">
      <c r="A973" s="262" t="s">
        <v>1391</v>
      </c>
      <c r="B973" s="262" t="s">
        <v>1392</v>
      </c>
      <c r="C973" s="262" t="s">
        <v>149</v>
      </c>
      <c r="D973" s="262" t="s">
        <v>1042</v>
      </c>
      <c r="E973" s="262">
        <v>669831</v>
      </c>
      <c r="F973" s="262" t="s">
        <v>1997</v>
      </c>
      <c r="G973" s="262" t="s">
        <v>22</v>
      </c>
      <c r="H973" s="262">
        <v>3</v>
      </c>
      <c r="I973" s="262" t="s">
        <v>1998</v>
      </c>
      <c r="J973" s="262" t="s">
        <v>1999</v>
      </c>
      <c r="K973" s="262" t="s">
        <v>2000</v>
      </c>
      <c r="L973" s="263">
        <v>44985</v>
      </c>
      <c r="M973" s="262" t="s">
        <v>582</v>
      </c>
    </row>
    <row r="974" spans="1:13" x14ac:dyDescent="0.25">
      <c r="A974" s="260" t="s">
        <v>165</v>
      </c>
      <c r="B974" s="260" t="s">
        <v>166</v>
      </c>
      <c r="C974" s="260" t="s">
        <v>167</v>
      </c>
      <c r="D974" s="260" t="s">
        <v>1042</v>
      </c>
      <c r="E974" s="260">
        <v>622980</v>
      </c>
      <c r="F974" s="260" t="s">
        <v>1989</v>
      </c>
      <c r="G974" s="260" t="s">
        <v>1400</v>
      </c>
      <c r="H974" s="260">
        <v>2</v>
      </c>
      <c r="I974" s="260" t="s">
        <v>2001</v>
      </c>
      <c r="J974" s="260" t="s">
        <v>2002</v>
      </c>
      <c r="K974" s="260" t="s">
        <v>2003</v>
      </c>
      <c r="L974" s="261">
        <v>44985</v>
      </c>
      <c r="M974" s="260" t="s">
        <v>20</v>
      </c>
    </row>
    <row r="975" spans="1:13" x14ac:dyDescent="0.25">
      <c r="A975" s="262" t="s">
        <v>165</v>
      </c>
      <c r="B975" s="262" t="s">
        <v>166</v>
      </c>
      <c r="C975" s="262" t="s">
        <v>167</v>
      </c>
      <c r="D975" s="262" t="s">
        <v>1132</v>
      </c>
      <c r="E975" s="262">
        <v>6091097</v>
      </c>
      <c r="F975" s="262" t="s">
        <v>2004</v>
      </c>
      <c r="G975" s="262" t="s">
        <v>1400</v>
      </c>
      <c r="H975" s="262">
        <v>2</v>
      </c>
      <c r="I975" s="262" t="s">
        <v>2005</v>
      </c>
      <c r="J975" s="262" t="s">
        <v>2006</v>
      </c>
      <c r="K975" s="262" t="s">
        <v>2007</v>
      </c>
      <c r="L975" s="263">
        <v>44985</v>
      </c>
      <c r="M975" s="262" t="s">
        <v>20</v>
      </c>
    </row>
    <row r="976" spans="1:13" x14ac:dyDescent="0.25">
      <c r="A976" s="260" t="s">
        <v>165</v>
      </c>
      <c r="B976" s="260" t="s">
        <v>166</v>
      </c>
      <c r="C976" s="260" t="s">
        <v>167</v>
      </c>
      <c r="D976" s="260" t="s">
        <v>1050</v>
      </c>
      <c r="E976" s="260">
        <v>6091097</v>
      </c>
      <c r="F976" s="260" t="s">
        <v>2004</v>
      </c>
      <c r="G976" s="260" t="s">
        <v>1400</v>
      </c>
      <c r="H976" s="260">
        <v>2</v>
      </c>
      <c r="I976" s="260" t="s">
        <v>2005</v>
      </c>
      <c r="J976" s="260" t="s">
        <v>2008</v>
      </c>
      <c r="K976" s="260" t="s">
        <v>2009</v>
      </c>
      <c r="L976" s="261">
        <v>44985</v>
      </c>
      <c r="M976" s="260" t="s">
        <v>20</v>
      </c>
    </row>
    <row r="977" spans="1:13" x14ac:dyDescent="0.25">
      <c r="A977" s="262" t="s">
        <v>165</v>
      </c>
      <c r="B977" s="262" t="s">
        <v>166</v>
      </c>
      <c r="C977" s="262" t="s">
        <v>167</v>
      </c>
      <c r="D977" s="262" t="s">
        <v>605</v>
      </c>
      <c r="E977" s="262">
        <v>3426461</v>
      </c>
      <c r="F977" s="262" t="s">
        <v>2004</v>
      </c>
      <c r="G977" s="262" t="s">
        <v>1400</v>
      </c>
      <c r="H977" s="262">
        <v>2</v>
      </c>
      <c r="I977" s="262" t="s">
        <v>2005</v>
      </c>
      <c r="J977" s="262" t="s">
        <v>2010</v>
      </c>
      <c r="K977" s="262" t="s">
        <v>2011</v>
      </c>
      <c r="L977" s="263">
        <v>44985</v>
      </c>
      <c r="M977" s="262" t="s">
        <v>20</v>
      </c>
    </row>
    <row r="978" spans="1:13" x14ac:dyDescent="0.25">
      <c r="A978" s="260" t="s">
        <v>889</v>
      </c>
      <c r="B978" s="260" t="s">
        <v>890</v>
      </c>
      <c r="C978" s="260" t="s">
        <v>891</v>
      </c>
      <c r="D978" s="260" t="s">
        <v>1050</v>
      </c>
      <c r="E978" s="260">
        <v>4477000</v>
      </c>
      <c r="F978" s="260" t="s">
        <v>1980</v>
      </c>
      <c r="G978" s="260" t="s">
        <v>22</v>
      </c>
      <c r="H978" s="260">
        <v>3</v>
      </c>
      <c r="I978" s="260" t="s">
        <v>1981</v>
      </c>
      <c r="J978" s="260" t="s">
        <v>2012</v>
      </c>
      <c r="K978" s="260" t="s">
        <v>2013</v>
      </c>
      <c r="L978" s="261">
        <v>44985</v>
      </c>
      <c r="M978" s="260" t="s">
        <v>582</v>
      </c>
    </row>
    <row r="979" spans="1:13" x14ac:dyDescent="0.25">
      <c r="A979" s="262" t="s">
        <v>165</v>
      </c>
      <c r="B979" s="262" t="s">
        <v>166</v>
      </c>
      <c r="C979" s="262" t="s">
        <v>167</v>
      </c>
      <c r="D979" s="262" t="s">
        <v>1374</v>
      </c>
      <c r="E979" s="262">
        <v>0</v>
      </c>
      <c r="F979" s="262" t="s">
        <v>2004</v>
      </c>
      <c r="G979" s="262" t="s">
        <v>1400</v>
      </c>
      <c r="H979" s="262">
        <v>2</v>
      </c>
      <c r="I979" s="262" t="s">
        <v>2005</v>
      </c>
      <c r="J979" s="262" t="s">
        <v>2014</v>
      </c>
      <c r="K979" s="262" t="s">
        <v>2015</v>
      </c>
      <c r="L979" s="263">
        <v>44985</v>
      </c>
      <c r="M979" s="262" t="s">
        <v>20</v>
      </c>
    </row>
    <row r="980" spans="1:13" x14ac:dyDescent="0.25">
      <c r="A980" s="260" t="s">
        <v>165</v>
      </c>
      <c r="B980" s="260" t="s">
        <v>166</v>
      </c>
      <c r="C980" s="260" t="s">
        <v>167</v>
      </c>
      <c r="D980" s="260" t="s">
        <v>630</v>
      </c>
      <c r="E980" s="260">
        <v>2664636</v>
      </c>
      <c r="F980" s="260" t="s">
        <v>2004</v>
      </c>
      <c r="G980" s="260" t="s">
        <v>1400</v>
      </c>
      <c r="H980" s="260">
        <v>2</v>
      </c>
      <c r="I980" s="260" t="s">
        <v>2005</v>
      </c>
      <c r="J980" s="260" t="s">
        <v>2016</v>
      </c>
      <c r="K980" s="260" t="s">
        <v>2017</v>
      </c>
      <c r="L980" s="261">
        <v>44985</v>
      </c>
      <c r="M980" s="260" t="s">
        <v>20</v>
      </c>
    </row>
    <row r="981" spans="1:13" x14ac:dyDescent="0.25">
      <c r="A981" s="262" t="s">
        <v>165</v>
      </c>
      <c r="B981" s="262" t="s">
        <v>166</v>
      </c>
      <c r="C981" s="262" t="s">
        <v>167</v>
      </c>
      <c r="D981" s="262" t="s">
        <v>623</v>
      </c>
      <c r="E981" s="262">
        <v>2648911</v>
      </c>
      <c r="F981" s="262" t="s">
        <v>2004</v>
      </c>
      <c r="G981" s="262" t="s">
        <v>1400</v>
      </c>
      <c r="H981" s="262">
        <v>2</v>
      </c>
      <c r="I981" s="262" t="s">
        <v>2005</v>
      </c>
      <c r="J981" s="262" t="s">
        <v>2018</v>
      </c>
      <c r="K981" s="262" t="s">
        <v>2019</v>
      </c>
      <c r="L981" s="263">
        <v>44985</v>
      </c>
      <c r="M981" s="262" t="s">
        <v>20</v>
      </c>
    </row>
    <row r="982" spans="1:13" x14ac:dyDescent="0.25">
      <c r="A982" s="260" t="s">
        <v>165</v>
      </c>
      <c r="B982" s="260" t="s">
        <v>166</v>
      </c>
      <c r="C982" s="260" t="s">
        <v>167</v>
      </c>
      <c r="D982" s="260" t="s">
        <v>628</v>
      </c>
      <c r="E982" s="260">
        <v>777550</v>
      </c>
      <c r="F982" s="260" t="s">
        <v>2004</v>
      </c>
      <c r="G982" s="260" t="s">
        <v>1400</v>
      </c>
      <c r="H982" s="260">
        <v>2</v>
      </c>
      <c r="I982" s="260" t="s">
        <v>2005</v>
      </c>
      <c r="J982" s="260" t="s">
        <v>2020</v>
      </c>
      <c r="K982" s="260" t="s">
        <v>2021</v>
      </c>
      <c r="L982" s="261">
        <v>44985</v>
      </c>
      <c r="M982" s="260" t="s">
        <v>20</v>
      </c>
    </row>
    <row r="983" spans="1:13" x14ac:dyDescent="0.25">
      <c r="A983" s="262" t="s">
        <v>165</v>
      </c>
      <c r="B983" s="262" t="s">
        <v>166</v>
      </c>
      <c r="C983" s="262" t="s">
        <v>167</v>
      </c>
      <c r="D983" s="262" t="s">
        <v>619</v>
      </c>
      <c r="E983" s="262">
        <v>0</v>
      </c>
      <c r="F983" s="262" t="s">
        <v>2004</v>
      </c>
      <c r="G983" s="262" t="s">
        <v>1400</v>
      </c>
      <c r="H983" s="262">
        <v>2</v>
      </c>
      <c r="I983" s="262" t="s">
        <v>2005</v>
      </c>
      <c r="J983" s="262" t="s">
        <v>2022</v>
      </c>
      <c r="K983" s="262" t="s">
        <v>2023</v>
      </c>
      <c r="L983" s="263">
        <v>44985</v>
      </c>
      <c r="M983" s="262" t="s">
        <v>20</v>
      </c>
    </row>
    <row r="984" spans="1:13" x14ac:dyDescent="0.25">
      <c r="A984" s="260" t="s">
        <v>889</v>
      </c>
      <c r="B984" s="260" t="s">
        <v>890</v>
      </c>
      <c r="C984" s="260" t="s">
        <v>891</v>
      </c>
      <c r="D984" s="260" t="s">
        <v>605</v>
      </c>
      <c r="E984" s="260">
        <v>4477000</v>
      </c>
      <c r="F984" s="260" t="s">
        <v>1980</v>
      </c>
      <c r="G984" s="260" t="s">
        <v>22</v>
      </c>
      <c r="H984" s="260">
        <v>3</v>
      </c>
      <c r="I984" s="260" t="s">
        <v>2024</v>
      </c>
      <c r="J984" s="260" t="s">
        <v>2025</v>
      </c>
      <c r="K984" s="260" t="s">
        <v>2026</v>
      </c>
      <c r="L984" s="261">
        <v>44985</v>
      </c>
      <c r="M984" s="260" t="s">
        <v>582</v>
      </c>
    </row>
    <row r="985" spans="1:13" x14ac:dyDescent="0.25">
      <c r="A985" s="262" t="s">
        <v>889</v>
      </c>
      <c r="B985" s="262" t="s">
        <v>890</v>
      </c>
      <c r="C985" s="262" t="s">
        <v>891</v>
      </c>
      <c r="D985" s="262" t="s">
        <v>1374</v>
      </c>
      <c r="E985" s="262">
        <v>20345988</v>
      </c>
      <c r="F985" s="262" t="s">
        <v>1980</v>
      </c>
      <c r="G985" s="262" t="s">
        <v>22</v>
      </c>
      <c r="H985" s="262">
        <v>3</v>
      </c>
      <c r="I985" s="262" t="s">
        <v>2024</v>
      </c>
      <c r="J985" s="262" t="s">
        <v>2025</v>
      </c>
      <c r="K985" s="262" t="s">
        <v>2027</v>
      </c>
      <c r="L985" s="263">
        <v>44985</v>
      </c>
      <c r="M985" s="262" t="s">
        <v>582</v>
      </c>
    </row>
    <row r="986" spans="1:13" x14ac:dyDescent="0.25">
      <c r="A986" s="260" t="s">
        <v>889</v>
      </c>
      <c r="B986" s="260" t="s">
        <v>890</v>
      </c>
      <c r="C986" s="260" t="s">
        <v>891</v>
      </c>
      <c r="D986" s="260" t="s">
        <v>630</v>
      </c>
      <c r="E986" s="260">
        <v>0</v>
      </c>
      <c r="F986" s="260" t="s">
        <v>1980</v>
      </c>
      <c r="G986" s="260" t="s">
        <v>22</v>
      </c>
      <c r="H986" s="260">
        <v>3</v>
      </c>
      <c r="I986" s="260" t="s">
        <v>2024</v>
      </c>
      <c r="J986" s="260" t="s">
        <v>2025</v>
      </c>
      <c r="K986" s="260" t="s">
        <v>2028</v>
      </c>
      <c r="L986" s="261">
        <v>44985</v>
      </c>
      <c r="M986" s="260" t="s">
        <v>582</v>
      </c>
    </row>
    <row r="987" spans="1:13" x14ac:dyDescent="0.25">
      <c r="A987" s="262" t="s">
        <v>889</v>
      </c>
      <c r="B987" s="262" t="s">
        <v>890</v>
      </c>
      <c r="C987" s="262" t="s">
        <v>891</v>
      </c>
      <c r="D987" s="262" t="s">
        <v>623</v>
      </c>
      <c r="E987" s="262">
        <v>1377000</v>
      </c>
      <c r="F987" s="262" t="s">
        <v>1980</v>
      </c>
      <c r="G987" s="262" t="s">
        <v>22</v>
      </c>
      <c r="H987" s="262">
        <v>3</v>
      </c>
      <c r="I987" s="262" t="s">
        <v>2024</v>
      </c>
      <c r="J987" s="262" t="s">
        <v>2025</v>
      </c>
      <c r="K987" s="262" t="s">
        <v>2029</v>
      </c>
      <c r="L987" s="263">
        <v>44985</v>
      </c>
      <c r="M987" s="262" t="s">
        <v>582</v>
      </c>
    </row>
    <row r="988" spans="1:13" x14ac:dyDescent="0.25">
      <c r="A988" s="260" t="s">
        <v>889</v>
      </c>
      <c r="B988" s="260" t="s">
        <v>890</v>
      </c>
      <c r="C988" s="260" t="s">
        <v>891</v>
      </c>
      <c r="D988" s="260" t="s">
        <v>628</v>
      </c>
      <c r="E988" s="260">
        <v>3100000</v>
      </c>
      <c r="F988" s="260" t="s">
        <v>1980</v>
      </c>
      <c r="G988" s="260" t="s">
        <v>22</v>
      </c>
      <c r="H988" s="260">
        <v>3</v>
      </c>
      <c r="I988" s="260" t="s">
        <v>2024</v>
      </c>
      <c r="J988" s="260" t="s">
        <v>2025</v>
      </c>
      <c r="K988" s="260" t="s">
        <v>2030</v>
      </c>
      <c r="L988" s="261">
        <v>44985</v>
      </c>
      <c r="M988" s="260" t="s">
        <v>582</v>
      </c>
    </row>
    <row r="989" spans="1:13" x14ac:dyDescent="0.25">
      <c r="A989" s="262" t="s">
        <v>889</v>
      </c>
      <c r="B989" s="262" t="s">
        <v>890</v>
      </c>
      <c r="C989" s="262" t="s">
        <v>891</v>
      </c>
      <c r="D989" s="262" t="s">
        <v>619</v>
      </c>
      <c r="E989" s="262">
        <v>0</v>
      </c>
      <c r="F989" s="262" t="s">
        <v>1980</v>
      </c>
      <c r="G989" s="262" t="s">
        <v>22</v>
      </c>
      <c r="H989" s="262">
        <v>3</v>
      </c>
      <c r="I989" s="262" t="s">
        <v>2024</v>
      </c>
      <c r="J989" s="262" t="s">
        <v>2025</v>
      </c>
      <c r="K989" s="262" t="s">
        <v>2031</v>
      </c>
      <c r="L989" s="263">
        <v>44985</v>
      </c>
      <c r="M989" s="262" t="s">
        <v>582</v>
      </c>
    </row>
    <row r="990" spans="1:13" x14ac:dyDescent="0.25">
      <c r="A990" s="260" t="s">
        <v>329</v>
      </c>
      <c r="B990" s="260" t="s">
        <v>330</v>
      </c>
      <c r="C990" s="260" t="s">
        <v>331</v>
      </c>
      <c r="D990" s="260" t="s">
        <v>1042</v>
      </c>
      <c r="E990" s="260">
        <v>166000</v>
      </c>
      <c r="F990" s="260" t="s">
        <v>2032</v>
      </c>
      <c r="G990" s="260" t="s">
        <v>1400</v>
      </c>
      <c r="H990" s="260">
        <v>2</v>
      </c>
      <c r="I990" s="260" t="s">
        <v>2033</v>
      </c>
      <c r="J990" s="260" t="s">
        <v>2034</v>
      </c>
      <c r="K990" s="260" t="s">
        <v>2035</v>
      </c>
      <c r="L990" s="261">
        <v>44985</v>
      </c>
      <c r="M990" s="260" t="s">
        <v>20</v>
      </c>
    </row>
    <row r="991" spans="1:13" x14ac:dyDescent="0.25">
      <c r="A991" s="262" t="s">
        <v>227</v>
      </c>
      <c r="B991" s="262" t="s">
        <v>228</v>
      </c>
      <c r="C991" s="262" t="s">
        <v>229</v>
      </c>
      <c r="D991" s="262" t="s">
        <v>1335</v>
      </c>
      <c r="E991" s="262">
        <v>108583502</v>
      </c>
      <c r="F991" s="262" t="s">
        <v>2036</v>
      </c>
      <c r="G991" s="262" t="s">
        <v>77</v>
      </c>
      <c r="H991" s="262">
        <v>1</v>
      </c>
      <c r="I991" s="262" t="s">
        <v>2037</v>
      </c>
      <c r="J991" s="262" t="s">
        <v>2038</v>
      </c>
      <c r="K991" s="262" t="s">
        <v>2039</v>
      </c>
      <c r="L991" s="263">
        <v>44985</v>
      </c>
      <c r="M991" s="262" t="s">
        <v>20</v>
      </c>
    </row>
    <row r="992" spans="1:13" x14ac:dyDescent="0.25">
      <c r="A992" s="260" t="s">
        <v>408</v>
      </c>
      <c r="B992" s="260" t="s">
        <v>409</v>
      </c>
      <c r="C992" s="260" t="s">
        <v>410</v>
      </c>
      <c r="D992" s="260" t="s">
        <v>16</v>
      </c>
      <c r="E992" s="260">
        <v>48200</v>
      </c>
      <c r="F992" s="260" t="s">
        <v>2040</v>
      </c>
      <c r="G992" s="260" t="s">
        <v>1400</v>
      </c>
      <c r="H992" s="260">
        <v>2</v>
      </c>
      <c r="I992" s="260" t="s">
        <v>2041</v>
      </c>
      <c r="J992" s="260" t="s">
        <v>2042</v>
      </c>
      <c r="K992" s="260" t="s">
        <v>2043</v>
      </c>
      <c r="L992" s="261">
        <v>44999</v>
      </c>
      <c r="M992" s="260" t="s">
        <v>20</v>
      </c>
    </row>
    <row r="993" spans="1:13" x14ac:dyDescent="0.25">
      <c r="A993" s="262" t="s">
        <v>408</v>
      </c>
      <c r="B993" s="262" t="s">
        <v>409</v>
      </c>
      <c r="C993" s="262" t="s">
        <v>410</v>
      </c>
      <c r="D993" s="262" t="s">
        <v>21</v>
      </c>
      <c r="E993" s="262">
        <v>24800</v>
      </c>
      <c r="F993" s="262" t="s">
        <v>2040</v>
      </c>
      <c r="G993" s="262" t="s">
        <v>1400</v>
      </c>
      <c r="H993" s="262">
        <v>2</v>
      </c>
      <c r="I993" s="262" t="s">
        <v>2041</v>
      </c>
      <c r="J993" s="262" t="s">
        <v>2044</v>
      </c>
      <c r="K993" s="262" t="s">
        <v>2045</v>
      </c>
      <c r="L993" s="263">
        <v>44999</v>
      </c>
      <c r="M993" s="262" t="s">
        <v>20</v>
      </c>
    </row>
    <row r="994" spans="1:13" x14ac:dyDescent="0.25">
      <c r="A994" s="260" t="s">
        <v>1452</v>
      </c>
      <c r="B994" s="260" t="s">
        <v>1453</v>
      </c>
      <c r="C994" s="260" t="s">
        <v>1454</v>
      </c>
      <c r="D994" s="260" t="s">
        <v>1042</v>
      </c>
      <c r="E994" s="260">
        <v>15700</v>
      </c>
      <c r="F994" s="260" t="s">
        <v>2046</v>
      </c>
      <c r="G994" s="260" t="s">
        <v>1400</v>
      </c>
      <c r="H994" s="260">
        <v>2</v>
      </c>
      <c r="I994" s="260" t="s">
        <v>2047</v>
      </c>
      <c r="J994" s="260" t="s">
        <v>2048</v>
      </c>
      <c r="K994" s="260" t="s">
        <v>2049</v>
      </c>
      <c r="L994" s="261">
        <v>45000</v>
      </c>
      <c r="M994" s="260" t="s">
        <v>20</v>
      </c>
    </row>
    <row r="995" spans="1:13" x14ac:dyDescent="0.25">
      <c r="A995" s="262" t="s">
        <v>1422</v>
      </c>
      <c r="B995" s="262" t="s">
        <v>1423</v>
      </c>
      <c r="C995" s="262" t="s">
        <v>1424</v>
      </c>
      <c r="D995" s="262" t="s">
        <v>1042</v>
      </c>
      <c r="E995" s="262">
        <v>1595</v>
      </c>
      <c r="F995" s="262" t="s">
        <v>2050</v>
      </c>
      <c r="G995" s="262" t="s">
        <v>1400</v>
      </c>
      <c r="H995" s="262">
        <v>2</v>
      </c>
      <c r="I995" s="262" t="s">
        <v>2051</v>
      </c>
      <c r="J995" s="262" t="s">
        <v>2052</v>
      </c>
      <c r="K995" s="262" t="s">
        <v>2053</v>
      </c>
      <c r="L995" s="263">
        <v>45000</v>
      </c>
      <c r="M995" s="262" t="s">
        <v>20</v>
      </c>
    </row>
    <row r="996" spans="1:13" x14ac:dyDescent="0.25">
      <c r="A996" s="260" t="s">
        <v>1405</v>
      </c>
      <c r="B996" s="260" t="s">
        <v>1406</v>
      </c>
      <c r="C996" s="260" t="s">
        <v>1407</v>
      </c>
      <c r="D996" s="260" t="s">
        <v>1042</v>
      </c>
      <c r="E996" s="260">
        <v>5936</v>
      </c>
      <c r="F996" s="260" t="s">
        <v>2054</v>
      </c>
      <c r="G996" s="260" t="s">
        <v>1400</v>
      </c>
      <c r="H996" s="260">
        <v>2</v>
      </c>
      <c r="I996" s="260" t="s">
        <v>2055</v>
      </c>
      <c r="J996" s="260" t="s">
        <v>2056</v>
      </c>
      <c r="K996" s="260" t="s">
        <v>2057</v>
      </c>
      <c r="L996" s="261">
        <v>45000</v>
      </c>
      <c r="M996" s="260" t="s">
        <v>20</v>
      </c>
    </row>
    <row r="997" spans="1:13" x14ac:dyDescent="0.25">
      <c r="A997" s="262" t="s">
        <v>520</v>
      </c>
      <c r="B997" s="262" t="s">
        <v>521</v>
      </c>
      <c r="C997" s="262" t="s">
        <v>522</v>
      </c>
      <c r="D997" s="262" t="s">
        <v>40</v>
      </c>
      <c r="E997" s="262" t="s">
        <v>17</v>
      </c>
      <c r="F997" s="262" t="s">
        <v>17</v>
      </c>
      <c r="G997" s="262" t="s">
        <v>22</v>
      </c>
      <c r="H997" s="262">
        <v>3</v>
      </c>
      <c r="I997" s="262" t="s">
        <v>17</v>
      </c>
      <c r="J997" s="262" t="s">
        <v>2058</v>
      </c>
      <c r="K997" s="262" t="s">
        <v>2059</v>
      </c>
      <c r="L997" s="263">
        <v>45002</v>
      </c>
      <c r="M997" s="262" t="s">
        <v>20</v>
      </c>
    </row>
    <row r="998" spans="1:13" x14ac:dyDescent="0.25">
      <c r="A998" s="260" t="s">
        <v>2060</v>
      </c>
      <c r="B998" s="260" t="s">
        <v>2061</v>
      </c>
      <c r="C998" s="260" t="s">
        <v>2062</v>
      </c>
      <c r="D998" s="260" t="s">
        <v>1335</v>
      </c>
      <c r="E998" s="260">
        <v>334506</v>
      </c>
      <c r="F998" s="260" t="s">
        <v>2063</v>
      </c>
      <c r="G998" s="260" t="s">
        <v>1400</v>
      </c>
      <c r="H998" s="260">
        <v>2</v>
      </c>
      <c r="I998" s="260" t="s">
        <v>2064</v>
      </c>
      <c r="J998" s="260" t="s">
        <v>2065</v>
      </c>
      <c r="K998" s="260" t="s">
        <v>2066</v>
      </c>
      <c r="L998" s="261">
        <v>45005</v>
      </c>
      <c r="M998" s="260" t="s">
        <v>20</v>
      </c>
    </row>
    <row r="999" spans="1:13" x14ac:dyDescent="0.25">
      <c r="A999" s="262" t="s">
        <v>2060</v>
      </c>
      <c r="B999" s="262" t="s">
        <v>2061</v>
      </c>
      <c r="C999" s="262" t="s">
        <v>2062</v>
      </c>
      <c r="D999" s="262" t="s">
        <v>1042</v>
      </c>
      <c r="E999" s="262">
        <v>12190</v>
      </c>
      <c r="F999" s="262" t="s">
        <v>2067</v>
      </c>
      <c r="G999" s="262" t="s">
        <v>1400</v>
      </c>
      <c r="H999" s="262">
        <v>2</v>
      </c>
      <c r="I999" s="262" t="s">
        <v>2068</v>
      </c>
      <c r="J999" s="262" t="s">
        <v>2069</v>
      </c>
      <c r="K999" s="262" t="s">
        <v>2070</v>
      </c>
      <c r="L999" s="263">
        <v>45005</v>
      </c>
      <c r="M999" s="262" t="s">
        <v>20</v>
      </c>
    </row>
    <row r="1000" spans="1:13" x14ac:dyDescent="0.25">
      <c r="A1000" s="260" t="s">
        <v>2060</v>
      </c>
      <c r="B1000" s="260" t="s">
        <v>2061</v>
      </c>
      <c r="C1000" s="260" t="s">
        <v>2062</v>
      </c>
      <c r="D1000" s="260" t="s">
        <v>1132</v>
      </c>
      <c r="E1000" s="260">
        <v>334506</v>
      </c>
      <c r="F1000" s="260" t="s">
        <v>2071</v>
      </c>
      <c r="G1000" s="260" t="s">
        <v>1400</v>
      </c>
      <c r="H1000" s="260">
        <v>2</v>
      </c>
      <c r="I1000" s="260" t="s">
        <v>2072</v>
      </c>
      <c r="J1000" s="260" t="s">
        <v>2073</v>
      </c>
      <c r="K1000" s="260" t="s">
        <v>2074</v>
      </c>
      <c r="L1000" s="261">
        <v>45005</v>
      </c>
      <c r="M1000" s="260" t="s">
        <v>20</v>
      </c>
    </row>
    <row r="1001" spans="1:13" x14ac:dyDescent="0.25">
      <c r="A1001" s="262" t="s">
        <v>2060</v>
      </c>
      <c r="B1001" s="262" t="s">
        <v>2061</v>
      </c>
      <c r="C1001" s="262" t="s">
        <v>2062</v>
      </c>
      <c r="D1001" s="262" t="s">
        <v>1050</v>
      </c>
      <c r="E1001" s="262">
        <v>251346</v>
      </c>
      <c r="F1001" s="262" t="s">
        <v>2071</v>
      </c>
      <c r="G1001" s="262" t="s">
        <v>1400</v>
      </c>
      <c r="H1001" s="262">
        <v>2</v>
      </c>
      <c r="I1001" s="262" t="s">
        <v>2072</v>
      </c>
      <c r="J1001" s="262" t="s">
        <v>2075</v>
      </c>
      <c r="K1001" s="262" t="s">
        <v>2076</v>
      </c>
      <c r="L1001" s="263">
        <v>45005</v>
      </c>
      <c r="M1001" s="262" t="s">
        <v>20</v>
      </c>
    </row>
    <row r="1002" spans="1:13" x14ac:dyDescent="0.25">
      <c r="A1002" s="260" t="s">
        <v>2060</v>
      </c>
      <c r="B1002" s="260" t="s">
        <v>2061</v>
      </c>
      <c r="C1002" s="260" t="s">
        <v>2062</v>
      </c>
      <c r="D1002" s="260" t="s">
        <v>40</v>
      </c>
      <c r="E1002" s="260" t="s">
        <v>17</v>
      </c>
      <c r="F1002" s="260" t="s">
        <v>17</v>
      </c>
      <c r="G1002" s="260" t="s">
        <v>17</v>
      </c>
      <c r="H1002" s="260" t="s">
        <v>17</v>
      </c>
      <c r="I1002" s="260" t="s">
        <v>17</v>
      </c>
      <c r="J1002" s="260" t="s">
        <v>2077</v>
      </c>
      <c r="K1002" s="260" t="s">
        <v>2078</v>
      </c>
      <c r="L1002" s="261">
        <v>45005</v>
      </c>
      <c r="M1002" s="260" t="s">
        <v>20</v>
      </c>
    </row>
    <row r="1003" spans="1:13" x14ac:dyDescent="0.25">
      <c r="A1003" s="262" t="s">
        <v>2060</v>
      </c>
      <c r="B1003" s="262" t="s">
        <v>2061</v>
      </c>
      <c r="C1003" s="262" t="s">
        <v>2062</v>
      </c>
      <c r="D1003" s="262" t="s">
        <v>966</v>
      </c>
      <c r="E1003" s="262" t="s">
        <v>17</v>
      </c>
      <c r="F1003" s="262" t="s">
        <v>17</v>
      </c>
      <c r="G1003" s="262" t="s">
        <v>17</v>
      </c>
      <c r="H1003" s="262" t="s">
        <v>17</v>
      </c>
      <c r="I1003" s="262" t="s">
        <v>17</v>
      </c>
      <c r="J1003" s="262" t="s">
        <v>2079</v>
      </c>
      <c r="K1003" s="262" t="s">
        <v>2080</v>
      </c>
      <c r="L1003" s="263">
        <v>45005</v>
      </c>
      <c r="M1003" s="262" t="s">
        <v>20</v>
      </c>
    </row>
    <row r="1004" spans="1:13" x14ac:dyDescent="0.25">
      <c r="A1004" s="260" t="s">
        <v>2060</v>
      </c>
      <c r="B1004" s="260" t="s">
        <v>2061</v>
      </c>
      <c r="C1004" s="260" t="s">
        <v>2062</v>
      </c>
      <c r="D1004" s="260" t="s">
        <v>1055</v>
      </c>
      <c r="E1004" s="260" t="s">
        <v>17</v>
      </c>
      <c r="F1004" s="260" t="s">
        <v>17</v>
      </c>
      <c r="G1004" s="260" t="s">
        <v>17</v>
      </c>
      <c r="H1004" s="260" t="s">
        <v>17</v>
      </c>
      <c r="I1004" s="260" t="s">
        <v>17</v>
      </c>
      <c r="J1004" s="260" t="s">
        <v>2079</v>
      </c>
      <c r="K1004" s="260" t="s">
        <v>2081</v>
      </c>
      <c r="L1004" s="261">
        <v>45005</v>
      </c>
      <c r="M1004" s="260" t="s">
        <v>20</v>
      </c>
    </row>
    <row r="1005" spans="1:13" x14ac:dyDescent="0.25">
      <c r="A1005" s="262" t="s">
        <v>2060</v>
      </c>
      <c r="B1005" s="262" t="s">
        <v>2061</v>
      </c>
      <c r="C1005" s="262" t="s">
        <v>2062</v>
      </c>
      <c r="D1005" s="262" t="s">
        <v>47</v>
      </c>
      <c r="E1005" s="262">
        <v>1</v>
      </c>
      <c r="F1005" s="262" t="s">
        <v>2082</v>
      </c>
      <c r="G1005" s="262" t="s">
        <v>1400</v>
      </c>
      <c r="H1005" s="262">
        <v>2</v>
      </c>
      <c r="I1005" s="262" t="s">
        <v>2083</v>
      </c>
      <c r="J1005" s="262" t="s">
        <v>2084</v>
      </c>
      <c r="K1005" s="262" t="s">
        <v>2085</v>
      </c>
      <c r="L1005" s="263">
        <v>45005</v>
      </c>
      <c r="M1005" s="262" t="s">
        <v>20</v>
      </c>
    </row>
    <row r="1006" spans="1:13" x14ac:dyDescent="0.25">
      <c r="A1006" s="260" t="s">
        <v>2060</v>
      </c>
      <c r="B1006" s="260" t="s">
        <v>2061</v>
      </c>
      <c r="C1006" s="260" t="s">
        <v>2062</v>
      </c>
      <c r="D1006" s="260" t="s">
        <v>26</v>
      </c>
      <c r="E1006" s="260" t="s">
        <v>17</v>
      </c>
      <c r="F1006" s="260" t="s">
        <v>17</v>
      </c>
      <c r="G1006" s="260" t="s">
        <v>17</v>
      </c>
      <c r="H1006" s="260" t="s">
        <v>17</v>
      </c>
      <c r="I1006" s="260" t="s">
        <v>763</v>
      </c>
      <c r="J1006" s="260" t="s">
        <v>2086</v>
      </c>
      <c r="K1006" s="260" t="s">
        <v>2087</v>
      </c>
      <c r="L1006" s="261">
        <v>45005</v>
      </c>
      <c r="M1006" s="260" t="s">
        <v>20</v>
      </c>
    </row>
    <row r="1007" spans="1:13" x14ac:dyDescent="0.25">
      <c r="A1007" s="262" t="s">
        <v>2060</v>
      </c>
      <c r="B1007" s="262" t="s">
        <v>2061</v>
      </c>
      <c r="C1007" s="262" t="s">
        <v>2062</v>
      </c>
      <c r="D1007" s="262" t="s">
        <v>28</v>
      </c>
      <c r="E1007" s="262" t="s">
        <v>17</v>
      </c>
      <c r="F1007" s="262" t="s">
        <v>17</v>
      </c>
      <c r="G1007" s="262" t="s">
        <v>17</v>
      </c>
      <c r="H1007" s="262" t="s">
        <v>17</v>
      </c>
      <c r="I1007" s="262" t="s">
        <v>763</v>
      </c>
      <c r="J1007" s="262" t="s">
        <v>2086</v>
      </c>
      <c r="K1007" s="262" t="s">
        <v>2088</v>
      </c>
      <c r="L1007" s="263">
        <v>45005</v>
      </c>
      <c r="M1007" s="262" t="s">
        <v>20</v>
      </c>
    </row>
    <row r="1008" spans="1:13" x14ac:dyDescent="0.25">
      <c r="A1008" s="260" t="s">
        <v>2060</v>
      </c>
      <c r="B1008" s="260" t="s">
        <v>2061</v>
      </c>
      <c r="C1008" s="260" t="s">
        <v>2062</v>
      </c>
      <c r="D1008" s="260" t="s">
        <v>38</v>
      </c>
      <c r="E1008" s="260" t="s">
        <v>17</v>
      </c>
      <c r="F1008" s="260" t="s">
        <v>17</v>
      </c>
      <c r="G1008" s="260" t="s">
        <v>17</v>
      </c>
      <c r="H1008" s="260" t="s">
        <v>17</v>
      </c>
      <c r="I1008" s="260" t="s">
        <v>763</v>
      </c>
      <c r="J1008" s="260" t="s">
        <v>2086</v>
      </c>
      <c r="K1008" s="260" t="s">
        <v>2089</v>
      </c>
      <c r="L1008" s="261">
        <v>45005</v>
      </c>
      <c r="M1008" s="260" t="s">
        <v>20</v>
      </c>
    </row>
    <row r="1009" spans="1:13" x14ac:dyDescent="0.25">
      <c r="A1009" s="262" t="s">
        <v>2060</v>
      </c>
      <c r="B1009" s="262" t="s">
        <v>2061</v>
      </c>
      <c r="C1009" s="262" t="s">
        <v>2062</v>
      </c>
      <c r="D1009" s="262" t="s">
        <v>21</v>
      </c>
      <c r="E1009" s="262" t="s">
        <v>17</v>
      </c>
      <c r="F1009" s="262" t="s">
        <v>17</v>
      </c>
      <c r="G1009" s="262" t="s">
        <v>17</v>
      </c>
      <c r="H1009" s="262" t="s">
        <v>17</v>
      </c>
      <c r="I1009" s="262" t="s">
        <v>763</v>
      </c>
      <c r="J1009" s="262" t="s">
        <v>2086</v>
      </c>
      <c r="K1009" s="262" t="s">
        <v>2090</v>
      </c>
      <c r="L1009" s="263">
        <v>45005</v>
      </c>
      <c r="M1009" s="262" t="s">
        <v>20</v>
      </c>
    </row>
    <row r="1010" spans="1:13" x14ac:dyDescent="0.25">
      <c r="A1010" s="260" t="s">
        <v>2060</v>
      </c>
      <c r="B1010" s="260" t="s">
        <v>2061</v>
      </c>
      <c r="C1010" s="260" t="s">
        <v>2062</v>
      </c>
      <c r="D1010" s="260" t="s">
        <v>1159</v>
      </c>
      <c r="E1010" s="260" t="s">
        <v>17</v>
      </c>
      <c r="F1010" s="260" t="s">
        <v>17</v>
      </c>
      <c r="G1010" s="260" t="s">
        <v>17</v>
      </c>
      <c r="H1010" s="260" t="s">
        <v>17</v>
      </c>
      <c r="I1010" s="260" t="s">
        <v>763</v>
      </c>
      <c r="J1010" s="260" t="s">
        <v>2086</v>
      </c>
      <c r="K1010" s="260" t="s">
        <v>2091</v>
      </c>
      <c r="L1010" s="261">
        <v>45005</v>
      </c>
      <c r="M1010" s="260" t="s">
        <v>20</v>
      </c>
    </row>
    <row r="1011" spans="1:13" x14ac:dyDescent="0.25">
      <c r="A1011" s="262" t="s">
        <v>2060</v>
      </c>
      <c r="B1011" s="262" t="s">
        <v>2061</v>
      </c>
      <c r="C1011" s="262" t="s">
        <v>2062</v>
      </c>
      <c r="D1011" s="262" t="s">
        <v>24</v>
      </c>
      <c r="E1011" s="262">
        <v>50000000</v>
      </c>
      <c r="F1011" s="262" t="s">
        <v>2092</v>
      </c>
      <c r="G1011" s="262" t="s">
        <v>1400</v>
      </c>
      <c r="H1011" s="262">
        <v>2</v>
      </c>
      <c r="I1011" s="262" t="s">
        <v>2093</v>
      </c>
      <c r="J1011" s="262" t="s">
        <v>2094</v>
      </c>
      <c r="K1011" s="262" t="s">
        <v>2095</v>
      </c>
      <c r="L1011" s="263">
        <v>45005</v>
      </c>
      <c r="M1011" s="262" t="s">
        <v>20</v>
      </c>
    </row>
    <row r="1012" spans="1:13" x14ac:dyDescent="0.25">
      <c r="A1012" s="260" t="s">
        <v>1207</v>
      </c>
      <c r="B1012" s="260" t="s">
        <v>1208</v>
      </c>
      <c r="C1012" s="260" t="s">
        <v>378</v>
      </c>
      <c r="D1012" s="260" t="s">
        <v>40</v>
      </c>
      <c r="E1012" s="260" t="s">
        <v>17</v>
      </c>
      <c r="F1012" s="260" t="s">
        <v>17</v>
      </c>
      <c r="G1012" s="260" t="s">
        <v>17</v>
      </c>
      <c r="H1012" s="260" t="s">
        <v>17</v>
      </c>
      <c r="I1012" s="260" t="s">
        <v>17</v>
      </c>
      <c r="J1012" s="260" t="s">
        <v>1343</v>
      </c>
      <c r="K1012" s="260" t="s">
        <v>2096</v>
      </c>
      <c r="L1012" s="261">
        <v>45012</v>
      </c>
      <c r="M1012" s="260" t="s">
        <v>20</v>
      </c>
    </row>
    <row r="1013" spans="1:13" x14ac:dyDescent="0.25">
      <c r="A1013" s="262" t="s">
        <v>1207</v>
      </c>
      <c r="B1013" s="262" t="s">
        <v>1208</v>
      </c>
      <c r="C1013" s="262" t="s">
        <v>378</v>
      </c>
      <c r="D1013" s="262" t="s">
        <v>966</v>
      </c>
      <c r="E1013" s="262" t="s">
        <v>17</v>
      </c>
      <c r="F1013" s="262" t="s">
        <v>17</v>
      </c>
      <c r="G1013" s="262" t="s">
        <v>17</v>
      </c>
      <c r="H1013" s="262" t="s">
        <v>17</v>
      </c>
      <c r="I1013" s="262" t="s">
        <v>17</v>
      </c>
      <c r="J1013" s="262" t="s">
        <v>1595</v>
      </c>
      <c r="K1013" s="262" t="s">
        <v>2097</v>
      </c>
      <c r="L1013" s="263">
        <v>45012</v>
      </c>
      <c r="M1013" s="262" t="s">
        <v>20</v>
      </c>
    </row>
    <row r="1014" spans="1:13" x14ac:dyDescent="0.25">
      <c r="A1014" s="260" t="s">
        <v>1207</v>
      </c>
      <c r="B1014" s="260" t="s">
        <v>1208</v>
      </c>
      <c r="C1014" s="260" t="s">
        <v>378</v>
      </c>
      <c r="D1014" s="260" t="s">
        <v>1055</v>
      </c>
      <c r="E1014" s="260" t="s">
        <v>17</v>
      </c>
      <c r="F1014" s="260" t="s">
        <v>17</v>
      </c>
      <c r="G1014" s="260" t="s">
        <v>17</v>
      </c>
      <c r="H1014" s="260" t="s">
        <v>17</v>
      </c>
      <c r="I1014" s="260" t="s">
        <v>17</v>
      </c>
      <c r="J1014" s="260" t="s">
        <v>1595</v>
      </c>
      <c r="K1014" s="260" t="s">
        <v>2098</v>
      </c>
      <c r="L1014" s="261">
        <v>45012</v>
      </c>
      <c r="M1014" s="260" t="s">
        <v>20</v>
      </c>
    </row>
    <row r="1015" spans="1:13" x14ac:dyDescent="0.25">
      <c r="A1015" s="262" t="s">
        <v>1301</v>
      </c>
      <c r="B1015" s="262" t="s">
        <v>1302</v>
      </c>
      <c r="C1015" s="262" t="s">
        <v>90</v>
      </c>
      <c r="D1015" s="262" t="s">
        <v>1042</v>
      </c>
      <c r="E1015" s="262">
        <v>357159</v>
      </c>
      <c r="F1015" s="262" t="s">
        <v>2099</v>
      </c>
      <c r="G1015" s="262" t="s">
        <v>1400</v>
      </c>
      <c r="H1015" s="262">
        <v>2</v>
      </c>
      <c r="I1015" s="262" t="s">
        <v>2100</v>
      </c>
      <c r="J1015" s="262" t="s">
        <v>2101</v>
      </c>
      <c r="K1015" s="262" t="s">
        <v>2102</v>
      </c>
      <c r="L1015" s="263">
        <v>45012</v>
      </c>
      <c r="M1015" s="262" t="s">
        <v>20</v>
      </c>
    </row>
    <row r="1016" spans="1:13" x14ac:dyDescent="0.25">
      <c r="A1016" s="260" t="s">
        <v>1301</v>
      </c>
      <c r="B1016" s="260" t="s">
        <v>1302</v>
      </c>
      <c r="C1016" s="260" t="s">
        <v>90</v>
      </c>
      <c r="D1016" s="260" t="s">
        <v>1132</v>
      </c>
      <c r="E1016" s="260">
        <v>10763000</v>
      </c>
      <c r="F1016" s="260" t="s">
        <v>2103</v>
      </c>
      <c r="G1016" s="260" t="s">
        <v>77</v>
      </c>
      <c r="H1016" s="260">
        <v>1</v>
      </c>
      <c r="I1016" s="260" t="s">
        <v>2104</v>
      </c>
      <c r="J1016" s="260" t="s">
        <v>2105</v>
      </c>
      <c r="K1016" s="260" t="s">
        <v>2106</v>
      </c>
      <c r="L1016" s="261">
        <v>45012</v>
      </c>
      <c r="M1016" s="260" t="s">
        <v>20</v>
      </c>
    </row>
    <row r="1017" spans="1:13" x14ac:dyDescent="0.25">
      <c r="A1017" s="262" t="s">
        <v>1301</v>
      </c>
      <c r="B1017" s="262" t="s">
        <v>1302</v>
      </c>
      <c r="C1017" s="262" t="s">
        <v>90</v>
      </c>
      <c r="D1017" s="262" t="s">
        <v>1050</v>
      </c>
      <c r="E1017" s="262">
        <v>4749000</v>
      </c>
      <c r="F1017" s="262" t="s">
        <v>2103</v>
      </c>
      <c r="G1017" s="262" t="s">
        <v>77</v>
      </c>
      <c r="H1017" s="262">
        <v>1</v>
      </c>
      <c r="I1017" s="262" t="s">
        <v>2104</v>
      </c>
      <c r="J1017" s="262" t="s">
        <v>2107</v>
      </c>
      <c r="K1017" s="262" t="s">
        <v>2108</v>
      </c>
      <c r="L1017" s="263">
        <v>45012</v>
      </c>
      <c r="M1017" s="262" t="s">
        <v>20</v>
      </c>
    </row>
    <row r="1018" spans="1:13" x14ac:dyDescent="0.25">
      <c r="A1018" s="260" t="s">
        <v>1301</v>
      </c>
      <c r="B1018" s="260" t="s">
        <v>1302</v>
      </c>
      <c r="C1018" s="260" t="s">
        <v>90</v>
      </c>
      <c r="D1018" s="260" t="s">
        <v>605</v>
      </c>
      <c r="E1018" s="260">
        <v>990000</v>
      </c>
      <c r="F1018" s="260" t="s">
        <v>2103</v>
      </c>
      <c r="G1018" s="260" t="s">
        <v>77</v>
      </c>
      <c r="H1018" s="260">
        <v>1</v>
      </c>
      <c r="I1018" s="260" t="s">
        <v>2104</v>
      </c>
      <c r="J1018" s="260" t="s">
        <v>2109</v>
      </c>
      <c r="K1018" s="260" t="s">
        <v>2110</v>
      </c>
      <c r="L1018" s="261">
        <v>45012</v>
      </c>
      <c r="M1018" s="260" t="s">
        <v>20</v>
      </c>
    </row>
    <row r="1019" spans="1:13" x14ac:dyDescent="0.25">
      <c r="A1019" s="262" t="s">
        <v>1301</v>
      </c>
      <c r="B1019" s="262" t="s">
        <v>1302</v>
      </c>
      <c r="C1019" s="262" t="s">
        <v>90</v>
      </c>
      <c r="D1019" s="262" t="s">
        <v>1374</v>
      </c>
      <c r="E1019" s="262">
        <v>6014000</v>
      </c>
      <c r="F1019" s="262" t="s">
        <v>2103</v>
      </c>
      <c r="G1019" s="262" t="s">
        <v>77</v>
      </c>
      <c r="H1019" s="262">
        <v>1</v>
      </c>
      <c r="I1019" s="262" t="s">
        <v>2104</v>
      </c>
      <c r="J1019" s="262" t="s">
        <v>2111</v>
      </c>
      <c r="K1019" s="262" t="s">
        <v>2112</v>
      </c>
      <c r="L1019" s="263">
        <v>45012</v>
      </c>
      <c r="M1019" s="262" t="s">
        <v>20</v>
      </c>
    </row>
    <row r="1020" spans="1:13" x14ac:dyDescent="0.25">
      <c r="A1020" s="260" t="s">
        <v>1301</v>
      </c>
      <c r="B1020" s="260" t="s">
        <v>1302</v>
      </c>
      <c r="C1020" s="260" t="s">
        <v>90</v>
      </c>
      <c r="D1020" s="260" t="s">
        <v>630</v>
      </c>
      <c r="E1020" s="260">
        <v>3759000</v>
      </c>
      <c r="F1020" s="260" t="s">
        <v>2103</v>
      </c>
      <c r="G1020" s="260" t="s">
        <v>77</v>
      </c>
      <c r="H1020" s="260">
        <v>1</v>
      </c>
      <c r="I1020" s="260" t="s">
        <v>2104</v>
      </c>
      <c r="J1020" s="260" t="s">
        <v>2113</v>
      </c>
      <c r="K1020" s="260" t="s">
        <v>2114</v>
      </c>
      <c r="L1020" s="261">
        <v>45012</v>
      </c>
      <c r="M1020" s="260" t="s">
        <v>20</v>
      </c>
    </row>
    <row r="1021" spans="1:13" x14ac:dyDescent="0.25">
      <c r="A1021" s="262" t="s">
        <v>1301</v>
      </c>
      <c r="B1021" s="262" t="s">
        <v>1302</v>
      </c>
      <c r="C1021" s="262" t="s">
        <v>90</v>
      </c>
      <c r="D1021" s="262" t="s">
        <v>623</v>
      </c>
      <c r="E1021" s="262">
        <v>990000</v>
      </c>
      <c r="F1021" s="262" t="s">
        <v>2103</v>
      </c>
      <c r="G1021" s="262" t="s">
        <v>77</v>
      </c>
      <c r="H1021" s="262">
        <v>1</v>
      </c>
      <c r="I1021" s="262" t="s">
        <v>2104</v>
      </c>
      <c r="J1021" s="262" t="s">
        <v>2115</v>
      </c>
      <c r="K1021" s="262" t="s">
        <v>2116</v>
      </c>
      <c r="L1021" s="263">
        <v>45012</v>
      </c>
      <c r="M1021" s="262" t="s">
        <v>20</v>
      </c>
    </row>
    <row r="1022" spans="1:13" x14ac:dyDescent="0.25">
      <c r="A1022" s="260" t="s">
        <v>1301</v>
      </c>
      <c r="B1022" s="260" t="s">
        <v>1302</v>
      </c>
      <c r="C1022" s="260" t="s">
        <v>90</v>
      </c>
      <c r="D1022" s="260" t="s">
        <v>628</v>
      </c>
      <c r="E1022" s="260">
        <v>0</v>
      </c>
      <c r="F1022" s="260" t="s">
        <v>2103</v>
      </c>
      <c r="G1022" s="260" t="s">
        <v>77</v>
      </c>
      <c r="H1022" s="260">
        <v>1</v>
      </c>
      <c r="I1022" s="260" t="s">
        <v>2104</v>
      </c>
      <c r="J1022" s="260" t="s">
        <v>2117</v>
      </c>
      <c r="K1022" s="260" t="s">
        <v>2118</v>
      </c>
      <c r="L1022" s="261">
        <v>45012</v>
      </c>
      <c r="M1022" s="260" t="s">
        <v>20</v>
      </c>
    </row>
    <row r="1023" spans="1:13" x14ac:dyDescent="0.25">
      <c r="A1023" s="262" t="s">
        <v>1301</v>
      </c>
      <c r="B1023" s="262" t="s">
        <v>1302</v>
      </c>
      <c r="C1023" s="262" t="s">
        <v>90</v>
      </c>
      <c r="D1023" s="262" t="s">
        <v>619</v>
      </c>
      <c r="E1023" s="262">
        <v>0</v>
      </c>
      <c r="F1023" s="262" t="s">
        <v>2103</v>
      </c>
      <c r="G1023" s="262" t="s">
        <v>77</v>
      </c>
      <c r="H1023" s="262">
        <v>1</v>
      </c>
      <c r="I1023" s="262" t="s">
        <v>2104</v>
      </c>
      <c r="J1023" s="262" t="s">
        <v>2119</v>
      </c>
      <c r="K1023" s="262" t="s">
        <v>2120</v>
      </c>
      <c r="L1023" s="263">
        <v>45012</v>
      </c>
      <c r="M1023" s="262" t="s">
        <v>20</v>
      </c>
    </row>
    <row r="1024" spans="1:13" x14ac:dyDescent="0.25">
      <c r="A1024" s="260" t="s">
        <v>316</v>
      </c>
      <c r="B1024" s="260" t="s">
        <v>317</v>
      </c>
      <c r="C1024" s="260" t="s">
        <v>318</v>
      </c>
      <c r="D1024" s="260" t="s">
        <v>38</v>
      </c>
      <c r="E1024" s="260">
        <v>2141832</v>
      </c>
      <c r="F1024" s="260" t="s">
        <v>2121</v>
      </c>
      <c r="G1024" s="260" t="s">
        <v>1400</v>
      </c>
      <c r="H1024" s="260">
        <v>2</v>
      </c>
      <c r="I1024" s="260" t="s">
        <v>2122</v>
      </c>
      <c r="J1024" s="260" t="s">
        <v>2123</v>
      </c>
      <c r="K1024" s="260" t="s">
        <v>2124</v>
      </c>
      <c r="L1024" s="261">
        <v>45012</v>
      </c>
      <c r="M1024" s="260" t="s">
        <v>20</v>
      </c>
    </row>
    <row r="1025" spans="1:13" x14ac:dyDescent="0.25">
      <c r="A1025" s="262" t="s">
        <v>2125</v>
      </c>
      <c r="B1025" s="262" t="s">
        <v>2126</v>
      </c>
      <c r="C1025" s="262" t="s">
        <v>2127</v>
      </c>
      <c r="D1025" s="262" t="s">
        <v>1335</v>
      </c>
      <c r="E1025" s="262">
        <v>118413683</v>
      </c>
      <c r="F1025" s="262" t="s">
        <v>2128</v>
      </c>
      <c r="G1025" s="262" t="s">
        <v>1400</v>
      </c>
      <c r="H1025" s="262">
        <v>2</v>
      </c>
      <c r="I1025" s="262" t="s">
        <v>2129</v>
      </c>
      <c r="J1025" s="262" t="s">
        <v>2130</v>
      </c>
      <c r="K1025" s="262" t="s">
        <v>2131</v>
      </c>
      <c r="L1025" s="263">
        <v>45013</v>
      </c>
      <c r="M1025" s="262" t="s">
        <v>20</v>
      </c>
    </row>
    <row r="1026" spans="1:13" x14ac:dyDescent="0.25">
      <c r="A1026" s="260" t="s">
        <v>2125</v>
      </c>
      <c r="B1026" s="260" t="s">
        <v>2126</v>
      </c>
      <c r="C1026" s="260" t="s">
        <v>2127</v>
      </c>
      <c r="D1026" s="260" t="s">
        <v>1042</v>
      </c>
      <c r="E1026" s="260">
        <v>1943950</v>
      </c>
      <c r="F1026" s="260" t="s">
        <v>2132</v>
      </c>
      <c r="G1026" s="260" t="s">
        <v>1400</v>
      </c>
      <c r="H1026" s="260">
        <v>2</v>
      </c>
      <c r="I1026" s="260" t="s">
        <v>2133</v>
      </c>
      <c r="J1026" s="260" t="s">
        <v>2134</v>
      </c>
      <c r="K1026" s="260" t="s">
        <v>2135</v>
      </c>
      <c r="L1026" s="261">
        <v>45013</v>
      </c>
      <c r="M1026" s="260" t="s">
        <v>20</v>
      </c>
    </row>
    <row r="1027" spans="1:13" x14ac:dyDescent="0.25">
      <c r="A1027" s="262" t="s">
        <v>2125</v>
      </c>
      <c r="B1027" s="262" t="s">
        <v>2126</v>
      </c>
      <c r="C1027" s="262" t="s">
        <v>2127</v>
      </c>
      <c r="D1027" s="262" t="s">
        <v>1132</v>
      </c>
      <c r="E1027" s="262">
        <v>118413683</v>
      </c>
      <c r="F1027" s="262" t="s">
        <v>2132</v>
      </c>
      <c r="G1027" s="262" t="s">
        <v>22</v>
      </c>
      <c r="H1027" s="262">
        <v>3</v>
      </c>
      <c r="I1027" s="262" t="s">
        <v>2129</v>
      </c>
      <c r="J1027" s="262" t="s">
        <v>2136</v>
      </c>
      <c r="K1027" s="262" t="s">
        <v>2137</v>
      </c>
      <c r="L1027" s="263">
        <v>45013</v>
      </c>
      <c r="M1027" s="262" t="s">
        <v>20</v>
      </c>
    </row>
    <row r="1028" spans="1:13" x14ac:dyDescent="0.25">
      <c r="A1028" s="260" t="s">
        <v>2125</v>
      </c>
      <c r="B1028" s="260" t="s">
        <v>2126</v>
      </c>
      <c r="C1028" s="260" t="s">
        <v>2127</v>
      </c>
      <c r="D1028" s="260" t="s">
        <v>1050</v>
      </c>
      <c r="E1028" s="260">
        <v>607397</v>
      </c>
      <c r="F1028" s="260" t="s">
        <v>2138</v>
      </c>
      <c r="G1028" s="260" t="s">
        <v>22</v>
      </c>
      <c r="H1028" s="260">
        <v>3</v>
      </c>
      <c r="I1028" s="260" t="s">
        <v>2139</v>
      </c>
      <c r="J1028" s="260" t="s">
        <v>2140</v>
      </c>
      <c r="K1028" s="260" t="s">
        <v>2141</v>
      </c>
      <c r="L1028" s="261">
        <v>45013</v>
      </c>
      <c r="M1028" s="260" t="s">
        <v>20</v>
      </c>
    </row>
    <row r="1029" spans="1:13" x14ac:dyDescent="0.25">
      <c r="A1029" s="262" t="s">
        <v>2125</v>
      </c>
      <c r="B1029" s="262" t="s">
        <v>2126</v>
      </c>
      <c r="C1029" s="262" t="s">
        <v>2127</v>
      </c>
      <c r="D1029" s="262" t="s">
        <v>776</v>
      </c>
      <c r="E1029" s="262">
        <v>607397</v>
      </c>
      <c r="F1029" s="262" t="s">
        <v>2138</v>
      </c>
      <c r="G1029" s="262" t="s">
        <v>22</v>
      </c>
      <c r="H1029" s="262">
        <v>3</v>
      </c>
      <c r="I1029" s="262" t="s">
        <v>2139</v>
      </c>
      <c r="J1029" s="262" t="s">
        <v>2140</v>
      </c>
      <c r="K1029" s="262" t="s">
        <v>2142</v>
      </c>
      <c r="L1029" s="263">
        <v>45013</v>
      </c>
      <c r="M1029" s="262" t="s">
        <v>20</v>
      </c>
    </row>
    <row r="1030" spans="1:13" x14ac:dyDescent="0.25">
      <c r="A1030" s="260" t="s">
        <v>2125</v>
      </c>
      <c r="B1030" s="260" t="s">
        <v>2126</v>
      </c>
      <c r="C1030" s="260" t="s">
        <v>2127</v>
      </c>
      <c r="D1030" s="260" t="s">
        <v>40</v>
      </c>
      <c r="E1030" s="260" t="s">
        <v>17</v>
      </c>
      <c r="F1030" s="260" t="s">
        <v>763</v>
      </c>
      <c r="G1030" s="260" t="s">
        <v>17</v>
      </c>
      <c r="H1030" s="260" t="s">
        <v>17</v>
      </c>
      <c r="I1030" s="260" t="s">
        <v>763</v>
      </c>
      <c r="J1030" s="260" t="s">
        <v>1813</v>
      </c>
      <c r="K1030" s="260" t="s">
        <v>2143</v>
      </c>
      <c r="L1030" s="261">
        <v>45013</v>
      </c>
      <c r="M1030" s="260" t="s">
        <v>20</v>
      </c>
    </row>
    <row r="1031" spans="1:13" x14ac:dyDescent="0.25">
      <c r="A1031" s="262" t="s">
        <v>2125</v>
      </c>
      <c r="B1031" s="262" t="s">
        <v>2126</v>
      </c>
      <c r="C1031" s="262" t="s">
        <v>2127</v>
      </c>
      <c r="D1031" s="262" t="s">
        <v>628</v>
      </c>
      <c r="E1031" s="262">
        <v>0</v>
      </c>
      <c r="F1031" s="262" t="s">
        <v>17</v>
      </c>
      <c r="G1031" s="262" t="s">
        <v>17</v>
      </c>
      <c r="H1031" s="262" t="s">
        <v>17</v>
      </c>
      <c r="I1031" s="262" t="s">
        <v>17</v>
      </c>
      <c r="J1031" s="262" t="s">
        <v>1819</v>
      </c>
      <c r="K1031" s="262" t="s">
        <v>2144</v>
      </c>
      <c r="L1031" s="263">
        <v>45013</v>
      </c>
      <c r="M1031" s="262" t="s">
        <v>20</v>
      </c>
    </row>
    <row r="1032" spans="1:13" x14ac:dyDescent="0.25">
      <c r="A1032" s="260" t="s">
        <v>2125</v>
      </c>
      <c r="B1032" s="260" t="s">
        <v>2126</v>
      </c>
      <c r="C1032" s="260" t="s">
        <v>2127</v>
      </c>
      <c r="D1032" s="260" t="s">
        <v>619</v>
      </c>
      <c r="E1032" s="260">
        <v>0</v>
      </c>
      <c r="F1032" s="260" t="s">
        <v>17</v>
      </c>
      <c r="G1032" s="260" t="s">
        <v>17</v>
      </c>
      <c r="H1032" s="260" t="s">
        <v>17</v>
      </c>
      <c r="I1032" s="260" t="s">
        <v>17</v>
      </c>
      <c r="J1032" s="260" t="s">
        <v>1821</v>
      </c>
      <c r="K1032" s="260" t="s">
        <v>2145</v>
      </c>
      <c r="L1032" s="261">
        <v>45013</v>
      </c>
      <c r="M1032" s="260" t="s">
        <v>20</v>
      </c>
    </row>
    <row r="1033" spans="1:13" x14ac:dyDescent="0.25">
      <c r="A1033" s="262" t="s">
        <v>2125</v>
      </c>
      <c r="B1033" s="262" t="s">
        <v>2126</v>
      </c>
      <c r="C1033" s="262" t="s">
        <v>2127</v>
      </c>
      <c r="D1033" s="262" t="s">
        <v>47</v>
      </c>
      <c r="E1033" s="262">
        <v>5</v>
      </c>
      <c r="F1033" s="262" t="s">
        <v>2138</v>
      </c>
      <c r="G1033" s="262" t="s">
        <v>22</v>
      </c>
      <c r="H1033" s="262">
        <v>3</v>
      </c>
      <c r="I1033" s="262" t="s">
        <v>2139</v>
      </c>
      <c r="J1033" s="262" t="s">
        <v>1558</v>
      </c>
      <c r="K1033" s="262" t="s">
        <v>2146</v>
      </c>
      <c r="L1033" s="263">
        <v>45013</v>
      </c>
      <c r="M1033" s="262" t="s">
        <v>20</v>
      </c>
    </row>
    <row r="1034" spans="1:13" x14ac:dyDescent="0.25">
      <c r="A1034" s="260" t="s">
        <v>2125</v>
      </c>
      <c r="B1034" s="260" t="s">
        <v>2126</v>
      </c>
      <c r="C1034" s="260" t="s">
        <v>2127</v>
      </c>
      <c r="D1034" s="260" t="s">
        <v>26</v>
      </c>
      <c r="E1034" s="260" t="s">
        <v>17</v>
      </c>
      <c r="F1034" s="260" t="s">
        <v>17</v>
      </c>
      <c r="G1034" s="260" t="s">
        <v>17</v>
      </c>
      <c r="H1034" s="260" t="s">
        <v>17</v>
      </c>
      <c r="I1034" s="260" t="s">
        <v>17</v>
      </c>
      <c r="J1034" s="260" t="s">
        <v>1798</v>
      </c>
      <c r="K1034" s="260" t="s">
        <v>2147</v>
      </c>
      <c r="L1034" s="261">
        <v>45013</v>
      </c>
      <c r="M1034" s="260" t="s">
        <v>20</v>
      </c>
    </row>
    <row r="1035" spans="1:13" x14ac:dyDescent="0.25">
      <c r="A1035" s="262" t="s">
        <v>2125</v>
      </c>
      <c r="B1035" s="262" t="s">
        <v>2126</v>
      </c>
      <c r="C1035" s="262" t="s">
        <v>2127</v>
      </c>
      <c r="D1035" s="262" t="s">
        <v>28</v>
      </c>
      <c r="E1035" s="262" t="s">
        <v>17</v>
      </c>
      <c r="F1035" s="262" t="s">
        <v>17</v>
      </c>
      <c r="G1035" s="262" t="s">
        <v>17</v>
      </c>
      <c r="H1035" s="262" t="s">
        <v>17</v>
      </c>
      <c r="I1035" s="262" t="s">
        <v>17</v>
      </c>
      <c r="J1035" s="262" t="s">
        <v>1800</v>
      </c>
      <c r="K1035" s="262" t="s">
        <v>2148</v>
      </c>
      <c r="L1035" s="263">
        <v>45013</v>
      </c>
      <c r="M1035" s="262" t="s">
        <v>20</v>
      </c>
    </row>
    <row r="1036" spans="1:13" x14ac:dyDescent="0.25">
      <c r="A1036" s="260" t="s">
        <v>2125</v>
      </c>
      <c r="B1036" s="260" t="s">
        <v>2126</v>
      </c>
      <c r="C1036" s="260" t="s">
        <v>2127</v>
      </c>
      <c r="D1036" s="260" t="s">
        <v>38</v>
      </c>
      <c r="E1036" s="260" t="s">
        <v>17</v>
      </c>
      <c r="F1036" s="260" t="s">
        <v>17</v>
      </c>
      <c r="G1036" s="260" t="s">
        <v>17</v>
      </c>
      <c r="H1036" s="260" t="s">
        <v>17</v>
      </c>
      <c r="I1036" s="260" t="s">
        <v>17</v>
      </c>
      <c r="J1036" s="260" t="s">
        <v>2149</v>
      </c>
      <c r="K1036" s="260" t="s">
        <v>2150</v>
      </c>
      <c r="L1036" s="261">
        <v>45013</v>
      </c>
      <c r="M1036" s="260" t="s">
        <v>20</v>
      </c>
    </row>
    <row r="1037" spans="1:13" x14ac:dyDescent="0.25">
      <c r="A1037" s="262" t="s">
        <v>2125</v>
      </c>
      <c r="B1037" s="262" t="s">
        <v>2126</v>
      </c>
      <c r="C1037" s="262" t="s">
        <v>2127</v>
      </c>
      <c r="D1037" s="262" t="s">
        <v>16</v>
      </c>
      <c r="E1037" s="262" t="s">
        <v>17</v>
      </c>
      <c r="F1037" s="262" t="s">
        <v>17</v>
      </c>
      <c r="G1037" s="262" t="s">
        <v>17</v>
      </c>
      <c r="H1037" s="262" t="s">
        <v>17</v>
      </c>
      <c r="I1037" s="262" t="s">
        <v>17</v>
      </c>
      <c r="J1037" s="262" t="s">
        <v>2151</v>
      </c>
      <c r="K1037" s="262" t="s">
        <v>2152</v>
      </c>
      <c r="L1037" s="263">
        <v>45013</v>
      </c>
      <c r="M1037" s="262" t="s">
        <v>20</v>
      </c>
    </row>
    <row r="1038" spans="1:13" x14ac:dyDescent="0.25">
      <c r="A1038" s="260" t="s">
        <v>2125</v>
      </c>
      <c r="B1038" s="260" t="s">
        <v>2126</v>
      </c>
      <c r="C1038" s="260" t="s">
        <v>2127</v>
      </c>
      <c r="D1038" s="260" t="s">
        <v>21</v>
      </c>
      <c r="E1038" s="260" t="s">
        <v>17</v>
      </c>
      <c r="F1038" s="260" t="s">
        <v>17</v>
      </c>
      <c r="G1038" s="260" t="s">
        <v>17</v>
      </c>
      <c r="H1038" s="260" t="s">
        <v>17</v>
      </c>
      <c r="I1038" s="260" t="s">
        <v>17</v>
      </c>
      <c r="J1038" s="260" t="s">
        <v>2153</v>
      </c>
      <c r="K1038" s="260" t="s">
        <v>2154</v>
      </c>
      <c r="L1038" s="261">
        <v>45013</v>
      </c>
      <c r="M1038" s="260" t="s">
        <v>20</v>
      </c>
    </row>
    <row r="1039" spans="1:13" x14ac:dyDescent="0.25">
      <c r="A1039" s="262" t="s">
        <v>2125</v>
      </c>
      <c r="B1039" s="262" t="s">
        <v>2126</v>
      </c>
      <c r="C1039" s="262" t="s">
        <v>2127</v>
      </c>
      <c r="D1039" s="262" t="s">
        <v>1159</v>
      </c>
      <c r="E1039" s="262" t="s">
        <v>17</v>
      </c>
      <c r="F1039" s="262" t="s">
        <v>17</v>
      </c>
      <c r="G1039" s="262" t="s">
        <v>17</v>
      </c>
      <c r="H1039" s="262" t="s">
        <v>17</v>
      </c>
      <c r="I1039" s="262" t="s">
        <v>17</v>
      </c>
      <c r="J1039" s="262" t="s">
        <v>1835</v>
      </c>
      <c r="K1039" s="262" t="s">
        <v>2155</v>
      </c>
      <c r="L1039" s="263">
        <v>45013</v>
      </c>
      <c r="M1039" s="262" t="s">
        <v>20</v>
      </c>
    </row>
    <row r="1040" spans="1:13" x14ac:dyDescent="0.25">
      <c r="A1040" s="260" t="s">
        <v>2125</v>
      </c>
      <c r="B1040" s="260" t="s">
        <v>2126</v>
      </c>
      <c r="C1040" s="260" t="s">
        <v>2127</v>
      </c>
      <c r="D1040" s="260" t="s">
        <v>24</v>
      </c>
      <c r="E1040" s="260" t="s">
        <v>17</v>
      </c>
      <c r="F1040" s="260" t="s">
        <v>17</v>
      </c>
      <c r="G1040" s="260" t="s">
        <v>17</v>
      </c>
      <c r="H1040" s="260" t="s">
        <v>17</v>
      </c>
      <c r="I1040" s="260" t="s">
        <v>17</v>
      </c>
      <c r="J1040" s="260" t="s">
        <v>2156</v>
      </c>
      <c r="K1040" s="260" t="s">
        <v>2157</v>
      </c>
      <c r="L1040" s="261">
        <v>45013</v>
      </c>
      <c r="M1040" s="260" t="s">
        <v>20</v>
      </c>
    </row>
    <row r="1041" spans="1:13" x14ac:dyDescent="0.25">
      <c r="A1041" s="262" t="s">
        <v>2158</v>
      </c>
      <c r="B1041" s="262" t="s">
        <v>2159</v>
      </c>
      <c r="C1041" s="262" t="s">
        <v>2127</v>
      </c>
      <c r="D1041" s="262" t="s">
        <v>1335</v>
      </c>
      <c r="E1041" s="262">
        <v>118413683</v>
      </c>
      <c r="F1041" s="262" t="s">
        <v>2128</v>
      </c>
      <c r="G1041" s="262" t="s">
        <v>1400</v>
      </c>
      <c r="H1041" s="262">
        <v>2</v>
      </c>
      <c r="I1041" s="262" t="s">
        <v>2129</v>
      </c>
      <c r="J1041" s="262" t="s">
        <v>2130</v>
      </c>
      <c r="K1041" s="262" t="s">
        <v>2160</v>
      </c>
      <c r="L1041" s="263">
        <v>45013</v>
      </c>
      <c r="M1041" s="262" t="s">
        <v>20</v>
      </c>
    </row>
    <row r="1042" spans="1:13" x14ac:dyDescent="0.25">
      <c r="A1042" s="260" t="s">
        <v>2158</v>
      </c>
      <c r="B1042" s="260" t="s">
        <v>2159</v>
      </c>
      <c r="C1042" s="260" t="s">
        <v>2127</v>
      </c>
      <c r="D1042" s="260" t="s">
        <v>1042</v>
      </c>
      <c r="E1042" s="260">
        <v>1943950</v>
      </c>
      <c r="F1042" s="260" t="s">
        <v>2132</v>
      </c>
      <c r="G1042" s="260" t="s">
        <v>1400</v>
      </c>
      <c r="H1042" s="260">
        <v>2</v>
      </c>
      <c r="I1042" s="260" t="s">
        <v>2161</v>
      </c>
      <c r="J1042" s="260" t="s">
        <v>2162</v>
      </c>
      <c r="K1042" s="260" t="s">
        <v>2163</v>
      </c>
      <c r="L1042" s="261">
        <v>45013</v>
      </c>
      <c r="M1042" s="260" t="s">
        <v>20</v>
      </c>
    </row>
    <row r="1043" spans="1:13" x14ac:dyDescent="0.25">
      <c r="A1043" s="262" t="s">
        <v>2158</v>
      </c>
      <c r="B1043" s="262" t="s">
        <v>2159</v>
      </c>
      <c r="C1043" s="262" t="s">
        <v>2127</v>
      </c>
      <c r="D1043" s="262" t="s">
        <v>1132</v>
      </c>
      <c r="E1043" s="262">
        <v>118413683</v>
      </c>
      <c r="F1043" s="262" t="s">
        <v>2132</v>
      </c>
      <c r="G1043" s="262" t="s">
        <v>22</v>
      </c>
      <c r="H1043" s="262">
        <v>3</v>
      </c>
      <c r="I1043" s="262" t="s">
        <v>2164</v>
      </c>
      <c r="J1043" s="262" t="s">
        <v>2165</v>
      </c>
      <c r="K1043" s="262" t="s">
        <v>2166</v>
      </c>
      <c r="L1043" s="263">
        <v>45013</v>
      </c>
      <c r="M1043" s="262" t="s">
        <v>20</v>
      </c>
    </row>
    <row r="1044" spans="1:13" x14ac:dyDescent="0.25">
      <c r="A1044" s="260" t="s">
        <v>2158</v>
      </c>
      <c r="B1044" s="260" t="s">
        <v>2159</v>
      </c>
      <c r="C1044" s="260" t="s">
        <v>2127</v>
      </c>
      <c r="D1044" s="260" t="s">
        <v>1050</v>
      </c>
      <c r="E1044" s="260">
        <v>379000</v>
      </c>
      <c r="F1044" s="260" t="s">
        <v>2167</v>
      </c>
      <c r="G1044" s="260" t="s">
        <v>22</v>
      </c>
      <c r="H1044" s="260">
        <v>3</v>
      </c>
      <c r="I1044" s="260" t="s">
        <v>2168</v>
      </c>
      <c r="J1044" s="260" t="s">
        <v>2169</v>
      </c>
      <c r="K1044" s="260" t="s">
        <v>2170</v>
      </c>
      <c r="L1044" s="261">
        <v>45013</v>
      </c>
      <c r="M1044" s="260" t="s">
        <v>20</v>
      </c>
    </row>
    <row r="1045" spans="1:13" x14ac:dyDescent="0.25">
      <c r="A1045" s="262" t="s">
        <v>2158</v>
      </c>
      <c r="B1045" s="262" t="s">
        <v>2159</v>
      </c>
      <c r="C1045" s="262" t="s">
        <v>2127</v>
      </c>
      <c r="D1045" s="262" t="s">
        <v>776</v>
      </c>
      <c r="E1045" s="262">
        <v>379000</v>
      </c>
      <c r="F1045" s="262" t="s">
        <v>2167</v>
      </c>
      <c r="G1045" s="262" t="s">
        <v>22</v>
      </c>
      <c r="H1045" s="262">
        <v>3</v>
      </c>
      <c r="I1045" s="262" t="s">
        <v>2168</v>
      </c>
      <c r="J1045" s="262" t="s">
        <v>2169</v>
      </c>
      <c r="K1045" s="262" t="s">
        <v>2171</v>
      </c>
      <c r="L1045" s="263">
        <v>45013</v>
      </c>
      <c r="M1045" s="262" t="s">
        <v>20</v>
      </c>
    </row>
    <row r="1046" spans="1:13" x14ac:dyDescent="0.25">
      <c r="A1046" s="260" t="s">
        <v>2158</v>
      </c>
      <c r="B1046" s="260" t="s">
        <v>2159</v>
      </c>
      <c r="C1046" s="260" t="s">
        <v>2127</v>
      </c>
      <c r="D1046" s="260" t="s">
        <v>40</v>
      </c>
      <c r="E1046" s="260" t="s">
        <v>17</v>
      </c>
      <c r="F1046" s="260" t="s">
        <v>17</v>
      </c>
      <c r="G1046" s="260" t="s">
        <v>17</v>
      </c>
      <c r="H1046" s="260" t="s">
        <v>17</v>
      </c>
      <c r="I1046" s="260" t="s">
        <v>17</v>
      </c>
      <c r="J1046" s="260" t="s">
        <v>1813</v>
      </c>
      <c r="K1046" s="260" t="s">
        <v>2172</v>
      </c>
      <c r="L1046" s="261">
        <v>45013</v>
      </c>
      <c r="M1046" s="260" t="s">
        <v>20</v>
      </c>
    </row>
    <row r="1047" spans="1:13" x14ac:dyDescent="0.25">
      <c r="A1047" s="262" t="s">
        <v>2158</v>
      </c>
      <c r="B1047" s="262" t="s">
        <v>2159</v>
      </c>
      <c r="C1047" s="262" t="s">
        <v>2127</v>
      </c>
      <c r="D1047" s="262" t="s">
        <v>605</v>
      </c>
      <c r="E1047" s="262" t="s">
        <v>17</v>
      </c>
      <c r="F1047" s="262" t="s">
        <v>17</v>
      </c>
      <c r="G1047" s="262" t="s">
        <v>17</v>
      </c>
      <c r="H1047" s="262" t="s">
        <v>17</v>
      </c>
      <c r="I1047" s="262" t="s">
        <v>17</v>
      </c>
      <c r="J1047" s="262" t="s">
        <v>1815</v>
      </c>
      <c r="K1047" s="262" t="s">
        <v>2173</v>
      </c>
      <c r="L1047" s="263">
        <v>45013</v>
      </c>
      <c r="M1047" s="262" t="s">
        <v>20</v>
      </c>
    </row>
    <row r="1048" spans="1:13" x14ac:dyDescent="0.25">
      <c r="A1048" s="260" t="s">
        <v>2158</v>
      </c>
      <c r="B1048" s="260" t="s">
        <v>2159</v>
      </c>
      <c r="C1048" s="260" t="s">
        <v>2127</v>
      </c>
      <c r="D1048" s="260" t="s">
        <v>1374</v>
      </c>
      <c r="E1048" s="260">
        <v>118034683</v>
      </c>
      <c r="F1048" s="260" t="s">
        <v>2174</v>
      </c>
      <c r="G1048" s="260" t="s">
        <v>22</v>
      </c>
      <c r="H1048" s="260">
        <v>3</v>
      </c>
      <c r="I1048" s="260" t="s">
        <v>2168</v>
      </c>
      <c r="J1048" s="260" t="s">
        <v>2175</v>
      </c>
      <c r="K1048" s="260" t="s">
        <v>2176</v>
      </c>
      <c r="L1048" s="261">
        <v>45013</v>
      </c>
      <c r="M1048" s="260" t="s">
        <v>20</v>
      </c>
    </row>
    <row r="1049" spans="1:13" x14ac:dyDescent="0.25">
      <c r="A1049" s="262" t="s">
        <v>2158</v>
      </c>
      <c r="B1049" s="262" t="s">
        <v>2159</v>
      </c>
      <c r="C1049" s="262" t="s">
        <v>2127</v>
      </c>
      <c r="D1049" s="262" t="s">
        <v>630</v>
      </c>
      <c r="E1049" s="262">
        <v>379000</v>
      </c>
      <c r="F1049" s="262" t="s">
        <v>2167</v>
      </c>
      <c r="G1049" s="262" t="s">
        <v>22</v>
      </c>
      <c r="H1049" s="262">
        <v>3</v>
      </c>
      <c r="I1049" s="262" t="s">
        <v>2168</v>
      </c>
      <c r="J1049" s="262" t="s">
        <v>2177</v>
      </c>
      <c r="K1049" s="262" t="s">
        <v>2178</v>
      </c>
      <c r="L1049" s="263">
        <v>45013</v>
      </c>
      <c r="M1049" s="262" t="s">
        <v>20</v>
      </c>
    </row>
    <row r="1050" spans="1:13" x14ac:dyDescent="0.25">
      <c r="A1050" s="260" t="s">
        <v>2158</v>
      </c>
      <c r="B1050" s="260" t="s">
        <v>2159</v>
      </c>
      <c r="C1050" s="260" t="s">
        <v>2127</v>
      </c>
      <c r="D1050" s="260" t="s">
        <v>623</v>
      </c>
      <c r="E1050" s="260" t="s">
        <v>17</v>
      </c>
      <c r="F1050" s="260" t="s">
        <v>17</v>
      </c>
      <c r="G1050" s="260" t="s">
        <v>17</v>
      </c>
      <c r="H1050" s="260" t="s">
        <v>17</v>
      </c>
      <c r="I1050" s="260" t="s">
        <v>17</v>
      </c>
      <c r="J1050" s="260" t="s">
        <v>1817</v>
      </c>
      <c r="K1050" s="260" t="s">
        <v>2179</v>
      </c>
      <c r="L1050" s="261">
        <v>45013</v>
      </c>
      <c r="M1050" s="260" t="s">
        <v>20</v>
      </c>
    </row>
    <row r="1051" spans="1:13" x14ac:dyDescent="0.25">
      <c r="A1051" s="262" t="s">
        <v>2158</v>
      </c>
      <c r="B1051" s="262" t="s">
        <v>2159</v>
      </c>
      <c r="C1051" s="262" t="s">
        <v>2127</v>
      </c>
      <c r="D1051" s="262" t="s">
        <v>628</v>
      </c>
      <c r="E1051" s="262" t="s">
        <v>17</v>
      </c>
      <c r="F1051" s="262" t="s">
        <v>17</v>
      </c>
      <c r="G1051" s="262" t="s">
        <v>17</v>
      </c>
      <c r="H1051" s="262" t="s">
        <v>17</v>
      </c>
      <c r="I1051" s="262" t="s">
        <v>17</v>
      </c>
      <c r="J1051" s="262" t="s">
        <v>1819</v>
      </c>
      <c r="K1051" s="262" t="s">
        <v>2180</v>
      </c>
      <c r="L1051" s="263">
        <v>45013</v>
      </c>
      <c r="M1051" s="262" t="s">
        <v>20</v>
      </c>
    </row>
    <row r="1052" spans="1:13" x14ac:dyDescent="0.25">
      <c r="A1052" s="260" t="s">
        <v>2158</v>
      </c>
      <c r="B1052" s="260" t="s">
        <v>2159</v>
      </c>
      <c r="C1052" s="260" t="s">
        <v>2127</v>
      </c>
      <c r="D1052" s="260" t="s">
        <v>619</v>
      </c>
      <c r="E1052" s="260" t="s">
        <v>17</v>
      </c>
      <c r="F1052" s="260" t="s">
        <v>17</v>
      </c>
      <c r="G1052" s="260" t="s">
        <v>17</v>
      </c>
      <c r="H1052" s="260" t="s">
        <v>17</v>
      </c>
      <c r="I1052" s="260" t="s">
        <v>17</v>
      </c>
      <c r="J1052" s="260" t="s">
        <v>1821</v>
      </c>
      <c r="K1052" s="260" t="s">
        <v>2181</v>
      </c>
      <c r="L1052" s="261">
        <v>45013</v>
      </c>
      <c r="M1052" s="260" t="s">
        <v>20</v>
      </c>
    </row>
    <row r="1053" spans="1:13" x14ac:dyDescent="0.25">
      <c r="A1053" s="262" t="s">
        <v>2158</v>
      </c>
      <c r="B1053" s="262" t="s">
        <v>2159</v>
      </c>
      <c r="C1053" s="262" t="s">
        <v>2127</v>
      </c>
      <c r="D1053" s="262" t="s">
        <v>47</v>
      </c>
      <c r="E1053" s="262">
        <v>5</v>
      </c>
      <c r="F1053" s="262" t="s">
        <v>2167</v>
      </c>
      <c r="G1053" s="262" t="s">
        <v>1400</v>
      </c>
      <c r="H1053" s="262">
        <v>2</v>
      </c>
      <c r="I1053" s="262" t="s">
        <v>2168</v>
      </c>
      <c r="J1053" s="262" t="s">
        <v>1558</v>
      </c>
      <c r="K1053" s="262" t="s">
        <v>2182</v>
      </c>
      <c r="L1053" s="263">
        <v>45013</v>
      </c>
      <c r="M1053" s="262" t="s">
        <v>20</v>
      </c>
    </row>
    <row r="1054" spans="1:13" x14ac:dyDescent="0.25">
      <c r="A1054" s="260" t="s">
        <v>2158</v>
      </c>
      <c r="B1054" s="260" t="s">
        <v>2159</v>
      </c>
      <c r="C1054" s="260" t="s">
        <v>2127</v>
      </c>
      <c r="D1054" s="260" t="s">
        <v>26</v>
      </c>
      <c r="E1054" s="260" t="s">
        <v>17</v>
      </c>
      <c r="F1054" s="260" t="s">
        <v>17</v>
      </c>
      <c r="G1054" s="260" t="s">
        <v>17</v>
      </c>
      <c r="H1054" s="260" t="s">
        <v>17</v>
      </c>
      <c r="I1054" s="260" t="s">
        <v>17</v>
      </c>
      <c r="J1054" s="260" t="s">
        <v>1825</v>
      </c>
      <c r="K1054" s="260" t="s">
        <v>2183</v>
      </c>
      <c r="L1054" s="261">
        <v>45013</v>
      </c>
      <c r="M1054" s="260" t="s">
        <v>20</v>
      </c>
    </row>
    <row r="1055" spans="1:13" x14ac:dyDescent="0.25">
      <c r="A1055" s="262" t="s">
        <v>2158</v>
      </c>
      <c r="B1055" s="262" t="s">
        <v>2159</v>
      </c>
      <c r="C1055" s="262" t="s">
        <v>2127</v>
      </c>
      <c r="D1055" s="262" t="s">
        <v>28</v>
      </c>
      <c r="E1055" s="262" t="s">
        <v>17</v>
      </c>
      <c r="F1055" s="262" t="s">
        <v>17</v>
      </c>
      <c r="G1055" s="262" t="s">
        <v>17</v>
      </c>
      <c r="H1055" s="262" t="s">
        <v>17</v>
      </c>
      <c r="I1055" s="262" t="s">
        <v>17</v>
      </c>
      <c r="J1055" s="262" t="s">
        <v>1827</v>
      </c>
      <c r="K1055" s="262" t="s">
        <v>2184</v>
      </c>
      <c r="L1055" s="263">
        <v>45013</v>
      </c>
      <c r="M1055" s="262" t="s">
        <v>20</v>
      </c>
    </row>
    <row r="1056" spans="1:13" x14ac:dyDescent="0.25">
      <c r="A1056" s="260" t="s">
        <v>2158</v>
      </c>
      <c r="B1056" s="260" t="s">
        <v>2159</v>
      </c>
      <c r="C1056" s="260" t="s">
        <v>2127</v>
      </c>
      <c r="D1056" s="260" t="s">
        <v>38</v>
      </c>
      <c r="E1056" s="260" t="s">
        <v>17</v>
      </c>
      <c r="F1056" s="260" t="s">
        <v>17</v>
      </c>
      <c r="G1056" s="260" t="s">
        <v>17</v>
      </c>
      <c r="H1056" s="260" t="s">
        <v>17</v>
      </c>
      <c r="I1056" s="260" t="s">
        <v>17</v>
      </c>
      <c r="J1056" s="260" t="s">
        <v>1829</v>
      </c>
      <c r="K1056" s="260" t="s">
        <v>2185</v>
      </c>
      <c r="L1056" s="261">
        <v>45013</v>
      </c>
      <c r="M1056" s="260" t="s">
        <v>20</v>
      </c>
    </row>
    <row r="1057" spans="1:13" x14ac:dyDescent="0.25">
      <c r="A1057" s="262" t="s">
        <v>2158</v>
      </c>
      <c r="B1057" s="262" t="s">
        <v>2159</v>
      </c>
      <c r="C1057" s="262" t="s">
        <v>2127</v>
      </c>
      <c r="D1057" s="262" t="s">
        <v>16</v>
      </c>
      <c r="E1057" s="262" t="s">
        <v>17</v>
      </c>
      <c r="F1057" s="262" t="s">
        <v>17</v>
      </c>
      <c r="G1057" s="262" t="s">
        <v>17</v>
      </c>
      <c r="H1057" s="262" t="s">
        <v>17</v>
      </c>
      <c r="I1057" s="262" t="s">
        <v>17</v>
      </c>
      <c r="J1057" s="262" t="s">
        <v>1831</v>
      </c>
      <c r="K1057" s="262" t="s">
        <v>2186</v>
      </c>
      <c r="L1057" s="263">
        <v>45013</v>
      </c>
      <c r="M1057" s="262" t="s">
        <v>20</v>
      </c>
    </row>
    <row r="1058" spans="1:13" x14ac:dyDescent="0.25">
      <c r="A1058" s="260" t="s">
        <v>2158</v>
      </c>
      <c r="B1058" s="260" t="s">
        <v>2159</v>
      </c>
      <c r="C1058" s="260" t="s">
        <v>2127</v>
      </c>
      <c r="D1058" s="260" t="s">
        <v>21</v>
      </c>
      <c r="E1058" s="260" t="s">
        <v>17</v>
      </c>
      <c r="F1058" s="260" t="s">
        <v>17</v>
      </c>
      <c r="G1058" s="260" t="s">
        <v>17</v>
      </c>
      <c r="H1058" s="260" t="s">
        <v>17</v>
      </c>
      <c r="I1058" s="260" t="s">
        <v>17</v>
      </c>
      <c r="J1058" s="260" t="s">
        <v>1833</v>
      </c>
      <c r="K1058" s="260" t="s">
        <v>2187</v>
      </c>
      <c r="L1058" s="261">
        <v>45013</v>
      </c>
      <c r="M1058" s="260" t="s">
        <v>20</v>
      </c>
    </row>
    <row r="1059" spans="1:13" x14ac:dyDescent="0.25">
      <c r="A1059" s="262" t="s">
        <v>2158</v>
      </c>
      <c r="B1059" s="262" t="s">
        <v>2159</v>
      </c>
      <c r="C1059" s="262" t="s">
        <v>2127</v>
      </c>
      <c r="D1059" s="262" t="s">
        <v>1159</v>
      </c>
      <c r="E1059" s="262" t="s">
        <v>17</v>
      </c>
      <c r="F1059" s="262" t="s">
        <v>17</v>
      </c>
      <c r="G1059" s="262" t="s">
        <v>17</v>
      </c>
      <c r="H1059" s="262" t="s">
        <v>17</v>
      </c>
      <c r="I1059" s="262" t="s">
        <v>17</v>
      </c>
      <c r="J1059" s="262" t="s">
        <v>1835</v>
      </c>
      <c r="K1059" s="262" t="s">
        <v>2188</v>
      </c>
      <c r="L1059" s="263">
        <v>45013</v>
      </c>
      <c r="M1059" s="262" t="s">
        <v>20</v>
      </c>
    </row>
    <row r="1060" spans="1:13" x14ac:dyDescent="0.25">
      <c r="A1060" s="260" t="s">
        <v>2158</v>
      </c>
      <c r="B1060" s="260" t="s">
        <v>2159</v>
      </c>
      <c r="C1060" s="260" t="s">
        <v>2127</v>
      </c>
      <c r="D1060" s="260" t="s">
        <v>24</v>
      </c>
      <c r="E1060" s="260" t="s">
        <v>17</v>
      </c>
      <c r="F1060" s="260" t="s">
        <v>17</v>
      </c>
      <c r="G1060" s="260" t="s">
        <v>17</v>
      </c>
      <c r="H1060" s="260" t="s">
        <v>17</v>
      </c>
      <c r="I1060" s="260" t="s">
        <v>17</v>
      </c>
      <c r="J1060" s="260" t="s">
        <v>1837</v>
      </c>
      <c r="K1060" s="260" t="s">
        <v>2189</v>
      </c>
      <c r="L1060" s="261">
        <v>45013</v>
      </c>
      <c r="M1060" s="260" t="s">
        <v>20</v>
      </c>
    </row>
    <row r="1061" spans="1:13" x14ac:dyDescent="0.25">
      <c r="A1061" s="262" t="s">
        <v>2190</v>
      </c>
      <c r="B1061" s="262" t="s">
        <v>2191</v>
      </c>
      <c r="C1061" s="262" t="s">
        <v>2127</v>
      </c>
      <c r="D1061" s="262" t="s">
        <v>1335</v>
      </c>
      <c r="E1061" s="262">
        <v>118413683</v>
      </c>
      <c r="F1061" s="262" t="s">
        <v>2128</v>
      </c>
      <c r="G1061" s="262" t="s">
        <v>1400</v>
      </c>
      <c r="H1061" s="262">
        <v>2</v>
      </c>
      <c r="I1061" s="262" t="s">
        <v>2129</v>
      </c>
      <c r="J1061" s="262" t="s">
        <v>2130</v>
      </c>
      <c r="K1061" s="262" t="s">
        <v>2192</v>
      </c>
      <c r="L1061" s="263">
        <v>45013</v>
      </c>
      <c r="M1061" s="262" t="s">
        <v>20</v>
      </c>
    </row>
    <row r="1062" spans="1:13" x14ac:dyDescent="0.25">
      <c r="A1062" s="260" t="s">
        <v>2190</v>
      </c>
      <c r="B1062" s="260" t="s">
        <v>2191</v>
      </c>
      <c r="C1062" s="260" t="s">
        <v>2127</v>
      </c>
      <c r="D1062" s="260" t="s">
        <v>1042</v>
      </c>
      <c r="E1062" s="260">
        <v>1671738</v>
      </c>
      <c r="F1062" s="260" t="s">
        <v>2193</v>
      </c>
      <c r="G1062" s="260" t="s">
        <v>1400</v>
      </c>
      <c r="H1062" s="260">
        <v>2</v>
      </c>
      <c r="I1062" s="260" t="s">
        <v>2194</v>
      </c>
      <c r="J1062" s="260" t="s">
        <v>2195</v>
      </c>
      <c r="K1062" s="260" t="s">
        <v>2196</v>
      </c>
      <c r="L1062" s="261">
        <v>45013</v>
      </c>
      <c r="M1062" s="260" t="s">
        <v>20</v>
      </c>
    </row>
    <row r="1063" spans="1:13" x14ac:dyDescent="0.25">
      <c r="A1063" s="262" t="s">
        <v>2190</v>
      </c>
      <c r="B1063" s="262" t="s">
        <v>2191</v>
      </c>
      <c r="C1063" s="262" t="s">
        <v>2127</v>
      </c>
      <c r="D1063" s="262" t="s">
        <v>628</v>
      </c>
      <c r="E1063" s="262">
        <v>0</v>
      </c>
      <c r="F1063" s="262" t="s">
        <v>17</v>
      </c>
      <c r="G1063" s="262" t="s">
        <v>17</v>
      </c>
      <c r="H1063" s="262" t="s">
        <v>17</v>
      </c>
      <c r="I1063" s="262" t="s">
        <v>17</v>
      </c>
      <c r="J1063" s="262" t="s">
        <v>1819</v>
      </c>
      <c r="K1063" s="262" t="s">
        <v>2197</v>
      </c>
      <c r="L1063" s="263">
        <v>45013</v>
      </c>
      <c r="M1063" s="262" t="s">
        <v>20</v>
      </c>
    </row>
    <row r="1064" spans="1:13" x14ac:dyDescent="0.25">
      <c r="A1064" s="260" t="s">
        <v>2190</v>
      </c>
      <c r="B1064" s="260" t="s">
        <v>2191</v>
      </c>
      <c r="C1064" s="260" t="s">
        <v>2127</v>
      </c>
      <c r="D1064" s="260" t="s">
        <v>619</v>
      </c>
      <c r="E1064" s="260">
        <v>0</v>
      </c>
      <c r="F1064" s="260" t="s">
        <v>17</v>
      </c>
      <c r="G1064" s="260" t="s">
        <v>17</v>
      </c>
      <c r="H1064" s="260" t="s">
        <v>17</v>
      </c>
      <c r="I1064" s="260" t="s">
        <v>17</v>
      </c>
      <c r="J1064" s="260" t="s">
        <v>1821</v>
      </c>
      <c r="K1064" s="260" t="s">
        <v>2198</v>
      </c>
      <c r="L1064" s="261">
        <v>45013</v>
      </c>
      <c r="M1064" s="260" t="s">
        <v>20</v>
      </c>
    </row>
    <row r="1065" spans="1:13" x14ac:dyDescent="0.25">
      <c r="A1065" s="262" t="s">
        <v>2190</v>
      </c>
      <c r="B1065" s="262" t="s">
        <v>2191</v>
      </c>
      <c r="C1065" s="262" t="s">
        <v>2127</v>
      </c>
      <c r="D1065" s="262" t="s">
        <v>47</v>
      </c>
      <c r="E1065" s="262">
        <v>3</v>
      </c>
      <c r="F1065" s="262" t="s">
        <v>2199</v>
      </c>
      <c r="G1065" s="262" t="s">
        <v>1400</v>
      </c>
      <c r="H1065" s="262">
        <v>2</v>
      </c>
      <c r="I1065" s="262" t="s">
        <v>2200</v>
      </c>
      <c r="J1065" s="262" t="s">
        <v>2201</v>
      </c>
      <c r="K1065" s="262" t="s">
        <v>2202</v>
      </c>
      <c r="L1065" s="263">
        <v>45013</v>
      </c>
      <c r="M1065" s="262" t="s">
        <v>20</v>
      </c>
    </row>
    <row r="1066" spans="1:13" x14ac:dyDescent="0.25">
      <c r="A1066" s="260" t="s">
        <v>2190</v>
      </c>
      <c r="B1066" s="260" t="s">
        <v>2191</v>
      </c>
      <c r="C1066" s="260" t="s">
        <v>2127</v>
      </c>
      <c r="D1066" s="260" t="s">
        <v>26</v>
      </c>
      <c r="E1066" s="260" t="s">
        <v>17</v>
      </c>
      <c r="F1066" s="260" t="s">
        <v>1121</v>
      </c>
      <c r="G1066" s="260" t="s">
        <v>17</v>
      </c>
      <c r="H1066" s="260" t="s">
        <v>17</v>
      </c>
      <c r="I1066" s="260" t="s">
        <v>17</v>
      </c>
      <c r="J1066" s="260" t="s">
        <v>1798</v>
      </c>
      <c r="K1066" s="260" t="s">
        <v>2203</v>
      </c>
      <c r="L1066" s="261">
        <v>45013</v>
      </c>
      <c r="M1066" s="260" t="s">
        <v>20</v>
      </c>
    </row>
    <row r="1067" spans="1:13" x14ac:dyDescent="0.25">
      <c r="A1067" s="262" t="s">
        <v>2190</v>
      </c>
      <c r="B1067" s="262" t="s">
        <v>2191</v>
      </c>
      <c r="C1067" s="262" t="s">
        <v>2127</v>
      </c>
      <c r="D1067" s="262" t="s">
        <v>28</v>
      </c>
      <c r="E1067" s="262" t="s">
        <v>17</v>
      </c>
      <c r="F1067" s="262" t="s">
        <v>1121</v>
      </c>
      <c r="G1067" s="262" t="s">
        <v>17</v>
      </c>
      <c r="H1067" s="262" t="s">
        <v>17</v>
      </c>
      <c r="I1067" s="262" t="s">
        <v>17</v>
      </c>
      <c r="J1067" s="262" t="s">
        <v>1800</v>
      </c>
      <c r="K1067" s="262" t="s">
        <v>2204</v>
      </c>
      <c r="L1067" s="263">
        <v>45013</v>
      </c>
      <c r="M1067" s="262" t="s">
        <v>20</v>
      </c>
    </row>
    <row r="1068" spans="1:13" x14ac:dyDescent="0.25">
      <c r="A1068" s="260" t="s">
        <v>2190</v>
      </c>
      <c r="B1068" s="260" t="s">
        <v>2191</v>
      </c>
      <c r="C1068" s="260" t="s">
        <v>2127</v>
      </c>
      <c r="D1068" s="260" t="s">
        <v>38</v>
      </c>
      <c r="E1068" s="260" t="s">
        <v>17</v>
      </c>
      <c r="F1068" s="260" t="s">
        <v>1121</v>
      </c>
      <c r="G1068" s="260" t="s">
        <v>17</v>
      </c>
      <c r="H1068" s="260" t="s">
        <v>17</v>
      </c>
      <c r="I1068" s="260" t="s">
        <v>17</v>
      </c>
      <c r="J1068" s="260" t="s">
        <v>1829</v>
      </c>
      <c r="K1068" s="260" t="s">
        <v>2205</v>
      </c>
      <c r="L1068" s="261">
        <v>45013</v>
      </c>
      <c r="M1068" s="260" t="s">
        <v>20</v>
      </c>
    </row>
    <row r="1069" spans="1:13" x14ac:dyDescent="0.25">
      <c r="A1069" s="262" t="s">
        <v>2190</v>
      </c>
      <c r="B1069" s="262" t="s">
        <v>2191</v>
      </c>
      <c r="C1069" s="262" t="s">
        <v>2127</v>
      </c>
      <c r="D1069" s="262" t="s">
        <v>16</v>
      </c>
      <c r="E1069" s="262" t="s">
        <v>17</v>
      </c>
      <c r="F1069" s="262" t="s">
        <v>1121</v>
      </c>
      <c r="G1069" s="262" t="s">
        <v>17</v>
      </c>
      <c r="H1069" s="262" t="s">
        <v>17</v>
      </c>
      <c r="I1069" s="262" t="s">
        <v>17</v>
      </c>
      <c r="J1069" s="262" t="s">
        <v>1831</v>
      </c>
      <c r="K1069" s="262" t="s">
        <v>2206</v>
      </c>
      <c r="L1069" s="263">
        <v>45013</v>
      </c>
      <c r="M1069" s="262" t="s">
        <v>20</v>
      </c>
    </row>
    <row r="1070" spans="1:13" x14ac:dyDescent="0.25">
      <c r="A1070" s="260" t="s">
        <v>2190</v>
      </c>
      <c r="B1070" s="260" t="s">
        <v>2191</v>
      </c>
      <c r="C1070" s="260" t="s">
        <v>2127</v>
      </c>
      <c r="D1070" s="260" t="s">
        <v>21</v>
      </c>
      <c r="E1070" s="260" t="s">
        <v>17</v>
      </c>
      <c r="F1070" s="260" t="s">
        <v>1121</v>
      </c>
      <c r="G1070" s="260" t="s">
        <v>17</v>
      </c>
      <c r="H1070" s="260" t="s">
        <v>17</v>
      </c>
      <c r="I1070" s="260" t="s">
        <v>17</v>
      </c>
      <c r="J1070" s="260" t="s">
        <v>1833</v>
      </c>
      <c r="K1070" s="260" t="s">
        <v>2207</v>
      </c>
      <c r="L1070" s="261">
        <v>45013</v>
      </c>
      <c r="M1070" s="260" t="s">
        <v>20</v>
      </c>
    </row>
    <row r="1071" spans="1:13" x14ac:dyDescent="0.25">
      <c r="A1071" s="262" t="s">
        <v>2190</v>
      </c>
      <c r="B1071" s="262" t="s">
        <v>2191</v>
      </c>
      <c r="C1071" s="262" t="s">
        <v>2127</v>
      </c>
      <c r="D1071" s="262" t="s">
        <v>1159</v>
      </c>
      <c r="E1071" s="262" t="s">
        <v>17</v>
      </c>
      <c r="F1071" s="262" t="s">
        <v>1121</v>
      </c>
      <c r="G1071" s="262" t="s">
        <v>17</v>
      </c>
      <c r="H1071" s="262" t="s">
        <v>17</v>
      </c>
      <c r="I1071" s="262" t="s">
        <v>17</v>
      </c>
      <c r="J1071" s="262" t="s">
        <v>1835</v>
      </c>
      <c r="K1071" s="262" t="s">
        <v>2208</v>
      </c>
      <c r="L1071" s="263">
        <v>45013</v>
      </c>
      <c r="M1071" s="262" t="s">
        <v>20</v>
      </c>
    </row>
    <row r="1072" spans="1:13" x14ac:dyDescent="0.25">
      <c r="A1072" s="260" t="s">
        <v>2190</v>
      </c>
      <c r="B1072" s="260" t="s">
        <v>2191</v>
      </c>
      <c r="C1072" s="260" t="s">
        <v>2127</v>
      </c>
      <c r="D1072" s="260" t="s">
        <v>24</v>
      </c>
      <c r="E1072" s="260" t="s">
        <v>17</v>
      </c>
      <c r="F1072" s="260" t="s">
        <v>1121</v>
      </c>
      <c r="G1072" s="260" t="s">
        <v>17</v>
      </c>
      <c r="H1072" s="260" t="s">
        <v>17</v>
      </c>
      <c r="I1072" s="260" t="s">
        <v>17</v>
      </c>
      <c r="J1072" s="260" t="s">
        <v>1837</v>
      </c>
      <c r="K1072" s="260" t="s">
        <v>2209</v>
      </c>
      <c r="L1072" s="261">
        <v>45013</v>
      </c>
      <c r="M1072" s="260" t="s">
        <v>20</v>
      </c>
    </row>
    <row r="1073" spans="1:13" x14ac:dyDescent="0.25">
      <c r="A1073" s="262" t="s">
        <v>1909</v>
      </c>
      <c r="B1073" s="262" t="s">
        <v>1910</v>
      </c>
      <c r="C1073" s="262" t="s">
        <v>1911</v>
      </c>
      <c r="D1073" s="262" t="s">
        <v>776</v>
      </c>
      <c r="E1073" s="262">
        <v>8452</v>
      </c>
      <c r="F1073" s="262" t="s">
        <v>2210</v>
      </c>
      <c r="G1073" s="262" t="s">
        <v>1400</v>
      </c>
      <c r="H1073" s="262">
        <v>2</v>
      </c>
      <c r="I1073" s="262" t="s">
        <v>2211</v>
      </c>
      <c r="J1073" s="262" t="s">
        <v>2212</v>
      </c>
      <c r="K1073" s="262" t="s">
        <v>2213</v>
      </c>
      <c r="L1073" s="263">
        <v>45013</v>
      </c>
      <c r="M1073" s="262" t="s">
        <v>20</v>
      </c>
    </row>
    <row r="1074" spans="1:13" x14ac:dyDescent="0.25">
      <c r="A1074" s="260" t="s">
        <v>1902</v>
      </c>
      <c r="B1074" s="260" t="s">
        <v>1903</v>
      </c>
      <c r="C1074" s="260" t="s">
        <v>1904</v>
      </c>
      <c r="D1074" s="260" t="s">
        <v>16</v>
      </c>
      <c r="E1074" s="260">
        <v>437</v>
      </c>
      <c r="F1074" s="260" t="s">
        <v>2214</v>
      </c>
      <c r="G1074" s="260" t="s">
        <v>1400</v>
      </c>
      <c r="H1074" s="260">
        <v>2</v>
      </c>
      <c r="I1074" s="260" t="s">
        <v>2215</v>
      </c>
      <c r="J1074" s="260" t="s">
        <v>2216</v>
      </c>
      <c r="K1074" s="260" t="s">
        <v>2217</v>
      </c>
      <c r="L1074" s="261">
        <v>45014</v>
      </c>
      <c r="M1074" s="260" t="s">
        <v>20</v>
      </c>
    </row>
    <row r="1075" spans="1:13" x14ac:dyDescent="0.25">
      <c r="A1075" s="262" t="s">
        <v>1902</v>
      </c>
      <c r="B1075" s="262" t="s">
        <v>1903</v>
      </c>
      <c r="C1075" s="262" t="s">
        <v>1904</v>
      </c>
      <c r="D1075" s="262" t="s">
        <v>21</v>
      </c>
      <c r="E1075" s="262">
        <v>437</v>
      </c>
      <c r="F1075" s="262" t="s">
        <v>2218</v>
      </c>
      <c r="G1075" s="262" t="s">
        <v>1400</v>
      </c>
      <c r="H1075" s="262">
        <v>2</v>
      </c>
      <c r="I1075" s="262" t="s">
        <v>2215</v>
      </c>
      <c r="J1075" s="262" t="s">
        <v>2219</v>
      </c>
      <c r="K1075" s="262" t="s">
        <v>2220</v>
      </c>
      <c r="L1075" s="263">
        <v>45014</v>
      </c>
      <c r="M1075" s="262" t="s">
        <v>20</v>
      </c>
    </row>
    <row r="1076" spans="1:13" x14ac:dyDescent="0.25">
      <c r="A1076" s="260" t="s">
        <v>548</v>
      </c>
      <c r="B1076" s="260" t="s">
        <v>549</v>
      </c>
      <c r="C1076" s="260" t="s">
        <v>57</v>
      </c>
      <c r="D1076" s="260" t="s">
        <v>47</v>
      </c>
      <c r="E1076" s="260">
        <v>2</v>
      </c>
      <c r="F1076" s="260" t="s">
        <v>2221</v>
      </c>
      <c r="G1076" s="260" t="s">
        <v>1400</v>
      </c>
      <c r="H1076" s="260">
        <v>2</v>
      </c>
      <c r="I1076" s="260" t="s">
        <v>2222</v>
      </c>
      <c r="J1076" s="260" t="s">
        <v>2223</v>
      </c>
      <c r="K1076" s="260" t="s">
        <v>2224</v>
      </c>
      <c r="L1076" s="261">
        <v>45015</v>
      </c>
      <c r="M1076" s="260" t="s">
        <v>20</v>
      </c>
    </row>
    <row r="1077" spans="1:13" x14ac:dyDescent="0.25">
      <c r="A1077" s="262" t="s">
        <v>1270</v>
      </c>
      <c r="B1077" s="262" t="s">
        <v>1271</v>
      </c>
      <c r="C1077" s="262" t="s">
        <v>1173</v>
      </c>
      <c r="D1077" s="262" t="s">
        <v>38</v>
      </c>
      <c r="E1077" s="262">
        <v>705000</v>
      </c>
      <c r="F1077" s="262" t="s">
        <v>2225</v>
      </c>
      <c r="G1077" s="262" t="s">
        <v>77</v>
      </c>
      <c r="H1077" s="262">
        <v>1</v>
      </c>
      <c r="I1077" s="262" t="s">
        <v>2226</v>
      </c>
      <c r="J1077" s="262" t="s">
        <v>2227</v>
      </c>
      <c r="K1077" s="262" t="s">
        <v>2228</v>
      </c>
      <c r="L1077" s="263">
        <v>45015</v>
      </c>
      <c r="M1077" s="262" t="s">
        <v>20</v>
      </c>
    </row>
    <row r="1078" spans="1:13" x14ac:dyDescent="0.25">
      <c r="A1078" s="260" t="s">
        <v>1270</v>
      </c>
      <c r="B1078" s="260" t="s">
        <v>1271</v>
      </c>
      <c r="C1078" s="260" t="s">
        <v>1173</v>
      </c>
      <c r="D1078" s="260" t="s">
        <v>24</v>
      </c>
      <c r="E1078" s="260">
        <v>6850000</v>
      </c>
      <c r="F1078" s="260" t="s">
        <v>2229</v>
      </c>
      <c r="G1078" s="260" t="s">
        <v>77</v>
      </c>
      <c r="H1078" s="260">
        <v>1</v>
      </c>
      <c r="I1078" s="260" t="s">
        <v>2230</v>
      </c>
      <c r="J1078" s="260" t="s">
        <v>2231</v>
      </c>
      <c r="K1078" s="260" t="s">
        <v>2232</v>
      </c>
      <c r="L1078" s="261">
        <v>45015</v>
      </c>
      <c r="M1078" s="260" t="s">
        <v>20</v>
      </c>
    </row>
    <row r="1079" spans="1:13" x14ac:dyDescent="0.25">
      <c r="A1079" s="262" t="s">
        <v>1181</v>
      </c>
      <c r="B1079" s="262" t="s">
        <v>1182</v>
      </c>
      <c r="C1079" s="262" t="s">
        <v>1173</v>
      </c>
      <c r="D1079" s="262" t="s">
        <v>38</v>
      </c>
      <c r="E1079" s="262">
        <v>492800</v>
      </c>
      <c r="F1079" s="262" t="s">
        <v>2233</v>
      </c>
      <c r="G1079" s="262" t="s">
        <v>22</v>
      </c>
      <c r="H1079" s="262">
        <v>3</v>
      </c>
      <c r="I1079" s="262" t="s">
        <v>2234</v>
      </c>
      <c r="J1079" s="262" t="s">
        <v>2235</v>
      </c>
      <c r="K1079" s="262" t="s">
        <v>2236</v>
      </c>
      <c r="L1079" s="263">
        <v>45015</v>
      </c>
      <c r="M1079" s="262" t="s">
        <v>20</v>
      </c>
    </row>
    <row r="1080" spans="1:13" x14ac:dyDescent="0.25">
      <c r="A1080" s="260" t="s">
        <v>1181</v>
      </c>
      <c r="B1080" s="260" t="s">
        <v>1182</v>
      </c>
      <c r="C1080" s="260" t="s">
        <v>1173</v>
      </c>
      <c r="D1080" s="260" t="s">
        <v>40</v>
      </c>
      <c r="E1080" s="260" t="s">
        <v>17</v>
      </c>
      <c r="F1080" s="260" t="s">
        <v>17</v>
      </c>
      <c r="G1080" s="260"/>
      <c r="H1080" s="260">
        <v>0</v>
      </c>
      <c r="I1080" s="260" t="s">
        <v>17</v>
      </c>
      <c r="J1080" s="260" t="s">
        <v>2237</v>
      </c>
      <c r="K1080" s="260" t="s">
        <v>2238</v>
      </c>
      <c r="L1080" s="261">
        <v>45015</v>
      </c>
      <c r="M1080" s="260" t="s">
        <v>20</v>
      </c>
    </row>
    <row r="1081" spans="1:13" x14ac:dyDescent="0.25">
      <c r="A1081" s="262" t="s">
        <v>2239</v>
      </c>
      <c r="B1081" s="262" t="s">
        <v>2240</v>
      </c>
      <c r="C1081" s="262" t="s">
        <v>2241</v>
      </c>
      <c r="D1081" s="262" t="s">
        <v>38</v>
      </c>
      <c r="E1081" s="262">
        <v>0</v>
      </c>
      <c r="F1081" s="262" t="s">
        <v>17</v>
      </c>
      <c r="G1081" s="262" t="s">
        <v>22</v>
      </c>
      <c r="H1081" s="262">
        <v>3</v>
      </c>
      <c r="I1081" s="262" t="s">
        <v>17</v>
      </c>
      <c r="J1081" s="262" t="s">
        <v>2242</v>
      </c>
      <c r="K1081" s="262" t="s">
        <v>2243</v>
      </c>
      <c r="L1081" s="263">
        <v>45016</v>
      </c>
      <c r="M1081" s="262" t="s">
        <v>20</v>
      </c>
    </row>
    <row r="1082" spans="1:13" x14ac:dyDescent="0.25">
      <c r="A1082" s="260" t="s">
        <v>2239</v>
      </c>
      <c r="B1082" s="260" t="s">
        <v>2240</v>
      </c>
      <c r="C1082" s="260" t="s">
        <v>2241</v>
      </c>
      <c r="D1082" s="260" t="s">
        <v>1159</v>
      </c>
      <c r="E1082" s="260">
        <v>0</v>
      </c>
      <c r="F1082" s="260" t="s">
        <v>17</v>
      </c>
      <c r="G1082" s="260" t="s">
        <v>22</v>
      </c>
      <c r="H1082" s="260">
        <v>3</v>
      </c>
      <c r="I1082" s="260" t="s">
        <v>17</v>
      </c>
      <c r="J1082" s="260" t="s">
        <v>2244</v>
      </c>
      <c r="K1082" s="260" t="s">
        <v>2245</v>
      </c>
      <c r="L1082" s="261">
        <v>45016</v>
      </c>
      <c r="M1082" s="260" t="s">
        <v>20</v>
      </c>
    </row>
    <row r="1083" spans="1:13" x14ac:dyDescent="0.25">
      <c r="A1083" s="262" t="s">
        <v>2239</v>
      </c>
      <c r="B1083" s="262" t="s">
        <v>2240</v>
      </c>
      <c r="C1083" s="262" t="s">
        <v>2241</v>
      </c>
      <c r="D1083" s="262" t="s">
        <v>26</v>
      </c>
      <c r="E1083" s="262">
        <v>0</v>
      </c>
      <c r="F1083" s="262" t="s">
        <v>17</v>
      </c>
      <c r="G1083" s="262" t="s">
        <v>22</v>
      </c>
      <c r="H1083" s="262">
        <v>3</v>
      </c>
      <c r="I1083" s="262" t="s">
        <v>17</v>
      </c>
      <c r="J1083" s="262" t="s">
        <v>2244</v>
      </c>
      <c r="K1083" s="262" t="s">
        <v>2246</v>
      </c>
      <c r="L1083" s="263">
        <v>45016</v>
      </c>
      <c r="M1083" s="262" t="s">
        <v>20</v>
      </c>
    </row>
    <row r="1084" spans="1:13" x14ac:dyDescent="0.25">
      <c r="A1084" s="260" t="s">
        <v>2239</v>
      </c>
      <c r="B1084" s="260" t="s">
        <v>2240</v>
      </c>
      <c r="C1084" s="260" t="s">
        <v>2241</v>
      </c>
      <c r="D1084" s="260" t="s">
        <v>28</v>
      </c>
      <c r="E1084" s="260">
        <v>0</v>
      </c>
      <c r="F1084" s="260" t="s">
        <v>17</v>
      </c>
      <c r="G1084" s="260" t="s">
        <v>22</v>
      </c>
      <c r="H1084" s="260">
        <v>3</v>
      </c>
      <c r="I1084" s="260" t="s">
        <v>17</v>
      </c>
      <c r="J1084" s="260" t="s">
        <v>2244</v>
      </c>
      <c r="K1084" s="260" t="s">
        <v>2247</v>
      </c>
      <c r="L1084" s="261">
        <v>45016</v>
      </c>
      <c r="M1084" s="260" t="s">
        <v>20</v>
      </c>
    </row>
    <row r="1085" spans="1:13" x14ac:dyDescent="0.25">
      <c r="A1085" s="262" t="s">
        <v>2248</v>
      </c>
      <c r="B1085" s="262" t="s">
        <v>2249</v>
      </c>
      <c r="C1085" s="262" t="s">
        <v>2241</v>
      </c>
      <c r="D1085" s="262" t="s">
        <v>1159</v>
      </c>
      <c r="E1085" s="262">
        <v>0</v>
      </c>
      <c r="F1085" s="262" t="s">
        <v>17</v>
      </c>
      <c r="G1085" s="262" t="s">
        <v>17</v>
      </c>
      <c r="H1085" s="262" t="s">
        <v>17</v>
      </c>
      <c r="I1085" s="262" t="s">
        <v>17</v>
      </c>
      <c r="J1085" s="262" t="s">
        <v>2250</v>
      </c>
      <c r="K1085" s="262" t="s">
        <v>2251</v>
      </c>
      <c r="L1085" s="263">
        <v>45016</v>
      </c>
      <c r="M1085" s="262" t="s">
        <v>20</v>
      </c>
    </row>
    <row r="1086" spans="1:13" x14ac:dyDescent="0.25">
      <c r="A1086" s="260" t="s">
        <v>2248</v>
      </c>
      <c r="B1086" s="260" t="s">
        <v>2249</v>
      </c>
      <c r="C1086" s="260" t="s">
        <v>2241</v>
      </c>
      <c r="D1086" s="260" t="s">
        <v>26</v>
      </c>
      <c r="E1086" s="260">
        <v>0</v>
      </c>
      <c r="F1086" s="260" t="s">
        <v>17</v>
      </c>
      <c r="G1086" s="260" t="s">
        <v>22</v>
      </c>
      <c r="H1086" s="260">
        <v>3</v>
      </c>
      <c r="I1086" s="260" t="s">
        <v>17</v>
      </c>
      <c r="J1086" s="260" t="s">
        <v>2250</v>
      </c>
      <c r="K1086" s="260" t="s">
        <v>2252</v>
      </c>
      <c r="L1086" s="261">
        <v>45016</v>
      </c>
      <c r="M1086" s="260" t="s">
        <v>20</v>
      </c>
    </row>
    <row r="1087" spans="1:13" x14ac:dyDescent="0.25">
      <c r="A1087" s="262" t="s">
        <v>2248</v>
      </c>
      <c r="B1087" s="262" t="s">
        <v>2249</v>
      </c>
      <c r="C1087" s="262" t="s">
        <v>2241</v>
      </c>
      <c r="D1087" s="262" t="s">
        <v>28</v>
      </c>
      <c r="E1087" s="262">
        <v>0</v>
      </c>
      <c r="F1087" s="262" t="s">
        <v>17</v>
      </c>
      <c r="G1087" s="262" t="s">
        <v>22</v>
      </c>
      <c r="H1087" s="262">
        <v>3</v>
      </c>
      <c r="I1087" s="262" t="s">
        <v>17</v>
      </c>
      <c r="J1087" s="262" t="s">
        <v>2250</v>
      </c>
      <c r="K1087" s="262" t="s">
        <v>2253</v>
      </c>
      <c r="L1087" s="263">
        <v>45016</v>
      </c>
      <c r="M1087" s="262" t="s">
        <v>20</v>
      </c>
    </row>
    <row r="1088" spans="1:13" x14ac:dyDescent="0.25">
      <c r="A1088" s="260" t="s">
        <v>2254</v>
      </c>
      <c r="B1088" s="260" t="s">
        <v>2255</v>
      </c>
      <c r="C1088" s="260" t="s">
        <v>1911</v>
      </c>
      <c r="D1088" s="260" t="s">
        <v>26</v>
      </c>
      <c r="E1088" s="260">
        <v>0</v>
      </c>
      <c r="F1088" s="260" t="s">
        <v>17</v>
      </c>
      <c r="G1088" s="260" t="s">
        <v>17</v>
      </c>
      <c r="H1088" s="260" t="s">
        <v>17</v>
      </c>
      <c r="I1088" s="260" t="s">
        <v>17</v>
      </c>
      <c r="J1088" s="260" t="s">
        <v>2256</v>
      </c>
      <c r="K1088" s="260" t="s">
        <v>2257</v>
      </c>
      <c r="L1088" s="261">
        <v>45016</v>
      </c>
      <c r="M1088" s="260" t="s">
        <v>20</v>
      </c>
    </row>
    <row r="1089" spans="1:13" x14ac:dyDescent="0.25">
      <c r="A1089" s="262" t="s">
        <v>2254</v>
      </c>
      <c r="B1089" s="262" t="s">
        <v>2255</v>
      </c>
      <c r="C1089" s="262" t="s">
        <v>1911</v>
      </c>
      <c r="D1089" s="262" t="s">
        <v>28</v>
      </c>
      <c r="E1089" s="262">
        <v>0</v>
      </c>
      <c r="F1089" s="262" t="s">
        <v>17</v>
      </c>
      <c r="G1089" s="262" t="s">
        <v>17</v>
      </c>
      <c r="H1089" s="262" t="s">
        <v>17</v>
      </c>
      <c r="I1089" s="262" t="s">
        <v>17</v>
      </c>
      <c r="J1089" s="262" t="s">
        <v>2256</v>
      </c>
      <c r="K1089" s="262" t="s">
        <v>2258</v>
      </c>
      <c r="L1089" s="263">
        <v>45016</v>
      </c>
      <c r="M1089" s="262" t="s">
        <v>20</v>
      </c>
    </row>
    <row r="1090" spans="1:13" x14ac:dyDescent="0.25">
      <c r="A1090" s="260" t="s">
        <v>2254</v>
      </c>
      <c r="B1090" s="260" t="s">
        <v>2255</v>
      </c>
      <c r="C1090" s="260" t="s">
        <v>1911</v>
      </c>
      <c r="D1090" s="260" t="s">
        <v>38</v>
      </c>
      <c r="E1090" s="260">
        <v>0</v>
      </c>
      <c r="F1090" s="260" t="s">
        <v>17</v>
      </c>
      <c r="G1090" s="260" t="s">
        <v>17</v>
      </c>
      <c r="H1090" s="260" t="s">
        <v>17</v>
      </c>
      <c r="I1090" s="260" t="s">
        <v>17</v>
      </c>
      <c r="J1090" s="260" t="s">
        <v>2256</v>
      </c>
      <c r="K1090" s="260" t="s">
        <v>2259</v>
      </c>
      <c r="L1090" s="261">
        <v>45016</v>
      </c>
      <c r="M1090" s="260" t="s">
        <v>20</v>
      </c>
    </row>
    <row r="1091" spans="1:13" x14ac:dyDescent="0.25">
      <c r="A1091" s="262" t="s">
        <v>2254</v>
      </c>
      <c r="B1091" s="262" t="s">
        <v>2255</v>
      </c>
      <c r="C1091" s="262" t="s">
        <v>1911</v>
      </c>
      <c r="D1091" s="262" t="s">
        <v>16</v>
      </c>
      <c r="E1091" s="262">
        <v>7102</v>
      </c>
      <c r="F1091" s="262" t="s">
        <v>2260</v>
      </c>
      <c r="G1091" s="262" t="s">
        <v>77</v>
      </c>
      <c r="H1091" s="262">
        <v>1</v>
      </c>
      <c r="I1091" s="262" t="s">
        <v>2261</v>
      </c>
      <c r="J1091" s="262" t="s">
        <v>2262</v>
      </c>
      <c r="K1091" s="262" t="s">
        <v>2263</v>
      </c>
      <c r="L1091" s="263">
        <v>45016</v>
      </c>
      <c r="M1091" s="262" t="s">
        <v>20</v>
      </c>
    </row>
    <row r="1092" spans="1:13" x14ac:dyDescent="0.25">
      <c r="A1092" s="260" t="s">
        <v>2254</v>
      </c>
      <c r="B1092" s="260" t="s">
        <v>2255</v>
      </c>
      <c r="C1092" s="260" t="s">
        <v>1911</v>
      </c>
      <c r="D1092" s="260" t="s">
        <v>1159</v>
      </c>
      <c r="E1092" s="260">
        <v>0</v>
      </c>
      <c r="F1092" s="260" t="s">
        <v>17</v>
      </c>
      <c r="G1092" s="260" t="s">
        <v>17</v>
      </c>
      <c r="H1092" s="260" t="s">
        <v>17</v>
      </c>
      <c r="I1092" s="260" t="s">
        <v>17</v>
      </c>
      <c r="J1092" s="260" t="s">
        <v>2256</v>
      </c>
      <c r="K1092" s="260" t="s">
        <v>2264</v>
      </c>
      <c r="L1092" s="261">
        <v>45016</v>
      </c>
      <c r="M1092" s="260" t="s">
        <v>20</v>
      </c>
    </row>
    <row r="1093" spans="1:13" x14ac:dyDescent="0.25">
      <c r="A1093" s="262" t="s">
        <v>2265</v>
      </c>
      <c r="B1093" s="262" t="s">
        <v>2266</v>
      </c>
      <c r="C1093" s="262" t="s">
        <v>1911</v>
      </c>
      <c r="D1093" s="262" t="s">
        <v>776</v>
      </c>
      <c r="E1093" s="262">
        <v>115252</v>
      </c>
      <c r="F1093" s="262" t="s">
        <v>2267</v>
      </c>
      <c r="G1093" s="262" t="s">
        <v>77</v>
      </c>
      <c r="H1093" s="262">
        <v>1</v>
      </c>
      <c r="I1093" s="262" t="s">
        <v>2268</v>
      </c>
      <c r="J1093" s="262" t="s">
        <v>2269</v>
      </c>
      <c r="K1093" s="262" t="s">
        <v>2270</v>
      </c>
      <c r="L1093" s="263">
        <v>45016</v>
      </c>
      <c r="M1093" s="262" t="s">
        <v>20</v>
      </c>
    </row>
    <row r="1094" spans="1:13" x14ac:dyDescent="0.25">
      <c r="A1094" s="260" t="s">
        <v>2265</v>
      </c>
      <c r="B1094" s="260" t="s">
        <v>2266</v>
      </c>
      <c r="C1094" s="260" t="s">
        <v>1911</v>
      </c>
      <c r="D1094" s="260" t="s">
        <v>16</v>
      </c>
      <c r="E1094" s="260">
        <v>30702</v>
      </c>
      <c r="F1094" s="260" t="s">
        <v>2271</v>
      </c>
      <c r="G1094" s="260" t="s">
        <v>77</v>
      </c>
      <c r="H1094" s="260">
        <v>1</v>
      </c>
      <c r="I1094" s="260" t="s">
        <v>2272</v>
      </c>
      <c r="J1094" s="260" t="s">
        <v>2273</v>
      </c>
      <c r="K1094" s="260" t="s">
        <v>2274</v>
      </c>
      <c r="L1094" s="261">
        <v>45016</v>
      </c>
      <c r="M1094" s="260" t="s">
        <v>20</v>
      </c>
    </row>
    <row r="1095" spans="1:13" x14ac:dyDescent="0.25">
      <c r="A1095" s="262" t="s">
        <v>2265</v>
      </c>
      <c r="B1095" s="262" t="s">
        <v>2266</v>
      </c>
      <c r="C1095" s="262" t="s">
        <v>1911</v>
      </c>
      <c r="D1095" s="262" t="s">
        <v>1159</v>
      </c>
      <c r="E1095" s="262">
        <v>0</v>
      </c>
      <c r="F1095" s="262" t="s">
        <v>17</v>
      </c>
      <c r="G1095" s="262" t="s">
        <v>17</v>
      </c>
      <c r="H1095" s="262" t="s">
        <v>17</v>
      </c>
      <c r="I1095" s="262" t="s">
        <v>17</v>
      </c>
      <c r="J1095" s="262" t="s">
        <v>2275</v>
      </c>
      <c r="K1095" s="262" t="s">
        <v>2276</v>
      </c>
      <c r="L1095" s="263">
        <v>45016</v>
      </c>
      <c r="M1095" s="262" t="s">
        <v>20</v>
      </c>
    </row>
    <row r="1096" spans="1:13" x14ac:dyDescent="0.25">
      <c r="A1096" s="260" t="s">
        <v>2265</v>
      </c>
      <c r="B1096" s="260" t="s">
        <v>2266</v>
      </c>
      <c r="C1096" s="260" t="s">
        <v>1911</v>
      </c>
      <c r="D1096" s="260" t="s">
        <v>26</v>
      </c>
      <c r="E1096" s="260" t="s">
        <v>17</v>
      </c>
      <c r="F1096" s="260" t="s">
        <v>17</v>
      </c>
      <c r="G1096" s="260" t="s">
        <v>17</v>
      </c>
      <c r="H1096" s="260" t="s">
        <v>17</v>
      </c>
      <c r="I1096" s="260" t="s">
        <v>17</v>
      </c>
      <c r="J1096" s="260" t="s">
        <v>17</v>
      </c>
      <c r="K1096" s="260" t="s">
        <v>2277</v>
      </c>
      <c r="L1096" s="261">
        <v>45016</v>
      </c>
      <c r="M1096" s="260" t="s">
        <v>20</v>
      </c>
    </row>
    <row r="1097" spans="1:13" x14ac:dyDescent="0.25">
      <c r="A1097" s="262" t="s">
        <v>2265</v>
      </c>
      <c r="B1097" s="262" t="s">
        <v>2266</v>
      </c>
      <c r="C1097" s="262" t="s">
        <v>1911</v>
      </c>
      <c r="D1097" s="262" t="s">
        <v>28</v>
      </c>
      <c r="E1097" s="262" t="s">
        <v>17</v>
      </c>
      <c r="F1097" s="262" t="s">
        <v>17</v>
      </c>
      <c r="G1097" s="262" t="s">
        <v>17</v>
      </c>
      <c r="H1097" s="262" t="s">
        <v>17</v>
      </c>
      <c r="I1097" s="262" t="s">
        <v>17</v>
      </c>
      <c r="J1097" s="262" t="s">
        <v>17</v>
      </c>
      <c r="K1097" s="262" t="s">
        <v>2278</v>
      </c>
      <c r="L1097" s="263">
        <v>45016</v>
      </c>
      <c r="M1097" s="262" t="s">
        <v>20</v>
      </c>
    </row>
    <row r="1098" spans="1:13" x14ac:dyDescent="0.25">
      <c r="A1098" s="260" t="s">
        <v>869</v>
      </c>
      <c r="B1098" s="260" t="s">
        <v>870</v>
      </c>
      <c r="C1098" s="260" t="s">
        <v>871</v>
      </c>
      <c r="D1098" s="260" t="s">
        <v>1335</v>
      </c>
      <c r="E1098" s="260">
        <v>2597000</v>
      </c>
      <c r="F1098" s="260" t="s">
        <v>2279</v>
      </c>
      <c r="G1098" s="260" t="s">
        <v>1400</v>
      </c>
      <c r="H1098" s="260">
        <v>2</v>
      </c>
      <c r="I1098" s="260" t="s">
        <v>2280</v>
      </c>
      <c r="J1098" s="260" t="s">
        <v>2281</v>
      </c>
      <c r="K1098" s="260" t="s">
        <v>2282</v>
      </c>
      <c r="L1098" s="261">
        <v>45039</v>
      </c>
      <c r="M1098" s="260" t="s">
        <v>20</v>
      </c>
    </row>
    <row r="1099" spans="1:13" x14ac:dyDescent="0.25">
      <c r="A1099" s="262" t="s">
        <v>869</v>
      </c>
      <c r="B1099" s="262" t="s">
        <v>870</v>
      </c>
      <c r="C1099" s="262" t="s">
        <v>871</v>
      </c>
      <c r="D1099" s="262" t="s">
        <v>1132</v>
      </c>
      <c r="E1099" s="262">
        <v>2597000</v>
      </c>
      <c r="F1099" s="262" t="s">
        <v>2279</v>
      </c>
      <c r="G1099" s="262" t="s">
        <v>77</v>
      </c>
      <c r="H1099" s="262">
        <v>1</v>
      </c>
      <c r="I1099" s="262" t="s">
        <v>2280</v>
      </c>
      <c r="J1099" s="262" t="s">
        <v>1657</v>
      </c>
      <c r="K1099" s="262" t="s">
        <v>2283</v>
      </c>
      <c r="L1099" s="263">
        <v>45039</v>
      </c>
      <c r="M1099" s="262" t="s">
        <v>20</v>
      </c>
    </row>
    <row r="1100" spans="1:13" x14ac:dyDescent="0.25">
      <c r="A1100" s="260" t="s">
        <v>869</v>
      </c>
      <c r="B1100" s="260" t="s">
        <v>870</v>
      </c>
      <c r="C1100" s="260" t="s">
        <v>871</v>
      </c>
      <c r="D1100" s="260" t="s">
        <v>1050</v>
      </c>
      <c r="E1100" s="260">
        <v>1096000</v>
      </c>
      <c r="F1100" s="260" t="s">
        <v>2279</v>
      </c>
      <c r="G1100" s="260" t="s">
        <v>77</v>
      </c>
      <c r="H1100" s="260">
        <v>1</v>
      </c>
      <c r="I1100" s="260" t="s">
        <v>2280</v>
      </c>
      <c r="J1100" s="260" t="s">
        <v>1659</v>
      </c>
      <c r="K1100" s="260" t="s">
        <v>2284</v>
      </c>
      <c r="L1100" s="261">
        <v>45039</v>
      </c>
      <c r="M1100" s="260" t="s">
        <v>20</v>
      </c>
    </row>
    <row r="1101" spans="1:13" x14ac:dyDescent="0.25">
      <c r="A1101" s="262" t="s">
        <v>869</v>
      </c>
      <c r="B1101" s="262" t="s">
        <v>870</v>
      </c>
      <c r="C1101" s="262" t="s">
        <v>871</v>
      </c>
      <c r="D1101" s="262" t="s">
        <v>605</v>
      </c>
      <c r="E1101" s="262">
        <v>240000</v>
      </c>
      <c r="F1101" s="262" t="s">
        <v>2279</v>
      </c>
      <c r="G1101" s="262" t="s">
        <v>77</v>
      </c>
      <c r="H1101" s="262">
        <v>1</v>
      </c>
      <c r="I1101" s="262" t="s">
        <v>2280</v>
      </c>
      <c r="J1101" s="262" t="s">
        <v>1661</v>
      </c>
      <c r="K1101" s="262" t="s">
        <v>2285</v>
      </c>
      <c r="L1101" s="263">
        <v>45039</v>
      </c>
      <c r="M1101" s="262" t="s">
        <v>20</v>
      </c>
    </row>
    <row r="1102" spans="1:13" x14ac:dyDescent="0.25">
      <c r="A1102" s="260" t="s">
        <v>869</v>
      </c>
      <c r="B1102" s="260" t="s">
        <v>870</v>
      </c>
      <c r="C1102" s="260" t="s">
        <v>871</v>
      </c>
      <c r="D1102" s="260" t="s">
        <v>1374</v>
      </c>
      <c r="E1102" s="260">
        <v>1501000</v>
      </c>
      <c r="F1102" s="260" t="s">
        <v>2279</v>
      </c>
      <c r="G1102" s="260" t="s">
        <v>77</v>
      </c>
      <c r="H1102" s="260">
        <v>1</v>
      </c>
      <c r="I1102" s="260" t="s">
        <v>2280</v>
      </c>
      <c r="J1102" s="260" t="s">
        <v>2286</v>
      </c>
      <c r="K1102" s="260" t="s">
        <v>2287</v>
      </c>
      <c r="L1102" s="261">
        <v>45039</v>
      </c>
      <c r="M1102" s="260" t="s">
        <v>20</v>
      </c>
    </row>
    <row r="1103" spans="1:13" x14ac:dyDescent="0.25">
      <c r="A1103" s="262" t="s">
        <v>869</v>
      </c>
      <c r="B1103" s="262" t="s">
        <v>870</v>
      </c>
      <c r="C1103" s="262" t="s">
        <v>871</v>
      </c>
      <c r="D1103" s="262" t="s">
        <v>630</v>
      </c>
      <c r="E1103" s="262">
        <v>856000</v>
      </c>
      <c r="F1103" s="262" t="s">
        <v>2279</v>
      </c>
      <c r="G1103" s="262" t="s">
        <v>77</v>
      </c>
      <c r="H1103" s="262">
        <v>1</v>
      </c>
      <c r="I1103" s="262" t="s">
        <v>2280</v>
      </c>
      <c r="J1103" s="262" t="s">
        <v>2288</v>
      </c>
      <c r="K1103" s="262" t="s">
        <v>2289</v>
      </c>
      <c r="L1103" s="263">
        <v>45039</v>
      </c>
      <c r="M1103" s="262" t="s">
        <v>20</v>
      </c>
    </row>
    <row r="1104" spans="1:13" x14ac:dyDescent="0.25">
      <c r="A1104" s="260" t="s">
        <v>869</v>
      </c>
      <c r="B1104" s="260" t="s">
        <v>870</v>
      </c>
      <c r="C1104" s="260" t="s">
        <v>871</v>
      </c>
      <c r="D1104" s="260" t="s">
        <v>623</v>
      </c>
      <c r="E1104" s="260">
        <v>234000</v>
      </c>
      <c r="F1104" s="260" t="s">
        <v>2279</v>
      </c>
      <c r="G1104" s="260" t="s">
        <v>77</v>
      </c>
      <c r="H1104" s="260">
        <v>1</v>
      </c>
      <c r="I1104" s="260" t="s">
        <v>2280</v>
      </c>
      <c r="J1104" s="260" t="s">
        <v>2290</v>
      </c>
      <c r="K1104" s="260" t="s">
        <v>2291</v>
      </c>
      <c r="L1104" s="261">
        <v>45039</v>
      </c>
      <c r="M1104" s="260" t="s">
        <v>20</v>
      </c>
    </row>
    <row r="1105" spans="1:13" x14ac:dyDescent="0.25">
      <c r="A1105" s="262" t="s">
        <v>869</v>
      </c>
      <c r="B1105" s="262" t="s">
        <v>870</v>
      </c>
      <c r="C1105" s="262" t="s">
        <v>871</v>
      </c>
      <c r="D1105" s="262" t="s">
        <v>628</v>
      </c>
      <c r="E1105" s="262">
        <v>6000</v>
      </c>
      <c r="F1105" s="262" t="s">
        <v>2279</v>
      </c>
      <c r="G1105" s="262" t="s">
        <v>77</v>
      </c>
      <c r="H1105" s="262">
        <v>1</v>
      </c>
      <c r="I1105" s="262" t="s">
        <v>2280</v>
      </c>
      <c r="J1105" s="262" t="s">
        <v>2292</v>
      </c>
      <c r="K1105" s="262" t="s">
        <v>2293</v>
      </c>
      <c r="L1105" s="263">
        <v>45039</v>
      </c>
      <c r="M1105" s="262" t="s">
        <v>20</v>
      </c>
    </row>
    <row r="1106" spans="1:13" x14ac:dyDescent="0.25">
      <c r="A1106" s="260" t="s">
        <v>869</v>
      </c>
      <c r="B1106" s="260" t="s">
        <v>870</v>
      </c>
      <c r="C1106" s="260" t="s">
        <v>871</v>
      </c>
      <c r="D1106" s="260" t="s">
        <v>619</v>
      </c>
      <c r="E1106" s="260">
        <v>0</v>
      </c>
      <c r="F1106" s="260" t="s">
        <v>2279</v>
      </c>
      <c r="G1106" s="260" t="s">
        <v>77</v>
      </c>
      <c r="H1106" s="260">
        <v>1</v>
      </c>
      <c r="I1106" s="260" t="s">
        <v>2280</v>
      </c>
      <c r="J1106" s="260" t="s">
        <v>2294</v>
      </c>
      <c r="K1106" s="260" t="s">
        <v>2295</v>
      </c>
      <c r="L1106" s="261">
        <v>45039</v>
      </c>
      <c r="M1106" s="260" t="s">
        <v>20</v>
      </c>
    </row>
    <row r="1107" spans="1:13" x14ac:dyDescent="0.25">
      <c r="A1107" s="262" t="s">
        <v>883</v>
      </c>
      <c r="B1107" s="262" t="s">
        <v>884</v>
      </c>
      <c r="C1107" s="262" t="s">
        <v>885</v>
      </c>
      <c r="D1107" s="262" t="s">
        <v>1335</v>
      </c>
      <c r="E1107" s="262">
        <v>1209000</v>
      </c>
      <c r="F1107" s="262" t="s">
        <v>2296</v>
      </c>
      <c r="G1107" s="262" t="s">
        <v>1400</v>
      </c>
      <c r="H1107" s="262">
        <v>2</v>
      </c>
      <c r="I1107" s="262" t="s">
        <v>1615</v>
      </c>
      <c r="J1107" s="262" t="s">
        <v>2297</v>
      </c>
      <c r="K1107" s="262" t="s">
        <v>2298</v>
      </c>
      <c r="L1107" s="263">
        <v>45039</v>
      </c>
      <c r="M1107" s="262" t="s">
        <v>20</v>
      </c>
    </row>
    <row r="1108" spans="1:13" x14ac:dyDescent="0.25">
      <c r="A1108" s="260" t="s">
        <v>883</v>
      </c>
      <c r="B1108" s="260" t="s">
        <v>884</v>
      </c>
      <c r="C1108" s="260" t="s">
        <v>885</v>
      </c>
      <c r="D1108" s="260" t="s">
        <v>966</v>
      </c>
      <c r="E1108" s="260">
        <v>0</v>
      </c>
      <c r="F1108" s="260" t="s">
        <v>2299</v>
      </c>
      <c r="G1108" s="260" t="s">
        <v>1400</v>
      </c>
      <c r="H1108" s="260">
        <v>2</v>
      </c>
      <c r="I1108" s="260" t="s">
        <v>1039</v>
      </c>
      <c r="J1108" s="260" t="s">
        <v>2300</v>
      </c>
      <c r="K1108" s="260" t="s">
        <v>2301</v>
      </c>
      <c r="L1108" s="261">
        <v>45039</v>
      </c>
      <c r="M1108" s="260" t="s">
        <v>20</v>
      </c>
    </row>
    <row r="1109" spans="1:13" x14ac:dyDescent="0.25">
      <c r="A1109" s="262" t="s">
        <v>883</v>
      </c>
      <c r="B1109" s="262" t="s">
        <v>884</v>
      </c>
      <c r="C1109" s="262" t="s">
        <v>885</v>
      </c>
      <c r="D1109" s="262" t="s">
        <v>1055</v>
      </c>
      <c r="E1109" s="262">
        <v>0</v>
      </c>
      <c r="F1109" s="262" t="s">
        <v>2299</v>
      </c>
      <c r="G1109" s="262" t="s">
        <v>1400</v>
      </c>
      <c r="H1109" s="262">
        <v>2</v>
      </c>
      <c r="I1109" s="262" t="s">
        <v>1039</v>
      </c>
      <c r="J1109" s="262" t="s">
        <v>2302</v>
      </c>
      <c r="K1109" s="262" t="s">
        <v>2303</v>
      </c>
      <c r="L1109" s="263">
        <v>45039</v>
      </c>
      <c r="M1109" s="262" t="s">
        <v>20</v>
      </c>
    </row>
    <row r="1110" spans="1:13" x14ac:dyDescent="0.25">
      <c r="A1110" s="260" t="s">
        <v>1839</v>
      </c>
      <c r="B1110" s="260" t="s">
        <v>1840</v>
      </c>
      <c r="C1110" s="260" t="s">
        <v>1841</v>
      </c>
      <c r="D1110" s="260" t="s">
        <v>1335</v>
      </c>
      <c r="E1110" s="260">
        <v>8961548</v>
      </c>
      <c r="F1110" s="260" t="s">
        <v>2304</v>
      </c>
      <c r="G1110" s="260" t="s">
        <v>1400</v>
      </c>
      <c r="H1110" s="260">
        <v>2</v>
      </c>
      <c r="I1110" s="260" t="s">
        <v>2305</v>
      </c>
      <c r="J1110" s="260" t="s">
        <v>2306</v>
      </c>
      <c r="K1110" s="260" t="s">
        <v>2307</v>
      </c>
      <c r="L1110" s="261">
        <v>45042</v>
      </c>
      <c r="M1110" s="260" t="s">
        <v>20</v>
      </c>
    </row>
    <row r="1111" spans="1:13" x14ac:dyDescent="0.25">
      <c r="A1111" s="262" t="s">
        <v>1839</v>
      </c>
      <c r="B1111" s="262" t="s">
        <v>1840</v>
      </c>
      <c r="C1111" s="262" t="s">
        <v>1841</v>
      </c>
      <c r="D1111" s="262" t="s">
        <v>1042</v>
      </c>
      <c r="E1111" s="262">
        <v>48310</v>
      </c>
      <c r="F1111" s="262" t="s">
        <v>1426</v>
      </c>
      <c r="G1111" s="262" t="s">
        <v>33</v>
      </c>
      <c r="H1111" s="262">
        <v>2</v>
      </c>
      <c r="I1111" s="262" t="s">
        <v>2308</v>
      </c>
      <c r="J1111" s="262" t="s">
        <v>1810</v>
      </c>
      <c r="K1111" s="262" t="s">
        <v>2309</v>
      </c>
      <c r="L1111" s="263">
        <v>45042</v>
      </c>
      <c r="M1111" s="262" t="s">
        <v>20</v>
      </c>
    </row>
    <row r="1112" spans="1:13" x14ac:dyDescent="0.25">
      <c r="A1112" s="260" t="s">
        <v>1839</v>
      </c>
      <c r="B1112" s="260" t="s">
        <v>1840</v>
      </c>
      <c r="C1112" s="260" t="s">
        <v>1841</v>
      </c>
      <c r="D1112" s="260" t="s">
        <v>776</v>
      </c>
      <c r="E1112" s="260">
        <v>115300</v>
      </c>
      <c r="F1112" s="260" t="s">
        <v>2310</v>
      </c>
      <c r="G1112" s="260" t="s">
        <v>33</v>
      </c>
      <c r="H1112" s="260">
        <v>2</v>
      </c>
      <c r="I1112" s="260" t="s">
        <v>2311</v>
      </c>
      <c r="J1112" s="260" t="s">
        <v>2312</v>
      </c>
      <c r="K1112" s="260" t="s">
        <v>2313</v>
      </c>
      <c r="L1112" s="261">
        <v>45042</v>
      </c>
      <c r="M1112" s="260" t="s">
        <v>20</v>
      </c>
    </row>
    <row r="1113" spans="1:13" x14ac:dyDescent="0.25">
      <c r="A1113" s="262" t="s">
        <v>1839</v>
      </c>
      <c r="B1113" s="262" t="s">
        <v>1840</v>
      </c>
      <c r="C1113" s="262" t="s">
        <v>1841</v>
      </c>
      <c r="D1113" s="262" t="s">
        <v>40</v>
      </c>
      <c r="E1113" s="262" t="s">
        <v>17</v>
      </c>
      <c r="F1113" s="262" t="s">
        <v>17</v>
      </c>
      <c r="G1113" s="262" t="s">
        <v>17</v>
      </c>
      <c r="H1113" s="262" t="s">
        <v>17</v>
      </c>
      <c r="I1113" s="262" t="s">
        <v>17</v>
      </c>
      <c r="J1113" s="262" t="s">
        <v>1813</v>
      </c>
      <c r="K1113" s="262" t="s">
        <v>2314</v>
      </c>
      <c r="L1113" s="263">
        <v>45042</v>
      </c>
      <c r="M1113" s="262" t="s">
        <v>20</v>
      </c>
    </row>
    <row r="1114" spans="1:13" x14ac:dyDescent="0.25">
      <c r="A1114" s="260" t="s">
        <v>1839</v>
      </c>
      <c r="B1114" s="260" t="s">
        <v>1840</v>
      </c>
      <c r="C1114" s="260" t="s">
        <v>1841</v>
      </c>
      <c r="D1114" s="260" t="s">
        <v>966</v>
      </c>
      <c r="E1114" s="260" t="s">
        <v>17</v>
      </c>
      <c r="F1114" s="260" t="s">
        <v>17</v>
      </c>
      <c r="G1114" s="260" t="s">
        <v>17</v>
      </c>
      <c r="H1114" s="260" t="s">
        <v>17</v>
      </c>
      <c r="I1114" s="260" t="s">
        <v>17</v>
      </c>
      <c r="J1114" s="260" t="s">
        <v>2315</v>
      </c>
      <c r="K1114" s="260" t="s">
        <v>2316</v>
      </c>
      <c r="L1114" s="261">
        <v>45042</v>
      </c>
      <c r="M1114" s="260" t="s">
        <v>20</v>
      </c>
    </row>
    <row r="1115" spans="1:13" x14ac:dyDescent="0.25">
      <c r="A1115" s="262" t="s">
        <v>1839</v>
      </c>
      <c r="B1115" s="262" t="s">
        <v>1840</v>
      </c>
      <c r="C1115" s="262" t="s">
        <v>1841</v>
      </c>
      <c r="D1115" s="262" t="s">
        <v>1055</v>
      </c>
      <c r="E1115" s="262" t="s">
        <v>17</v>
      </c>
      <c r="F1115" s="262" t="s">
        <v>17</v>
      </c>
      <c r="G1115" s="262" t="s">
        <v>17</v>
      </c>
      <c r="H1115" s="262" t="s">
        <v>17</v>
      </c>
      <c r="I1115" s="262" t="s">
        <v>17</v>
      </c>
      <c r="J1115" s="262" t="s">
        <v>2315</v>
      </c>
      <c r="K1115" s="262" t="s">
        <v>2317</v>
      </c>
      <c r="L1115" s="263">
        <v>45042</v>
      </c>
      <c r="M1115" s="262" t="s">
        <v>20</v>
      </c>
    </row>
    <row r="1116" spans="1:13" x14ac:dyDescent="0.25">
      <c r="A1116" s="260" t="s">
        <v>1839</v>
      </c>
      <c r="B1116" s="260" t="s">
        <v>1840</v>
      </c>
      <c r="C1116" s="260" t="s">
        <v>1841</v>
      </c>
      <c r="D1116" s="260" t="s">
        <v>605</v>
      </c>
      <c r="E1116" s="260">
        <v>101800</v>
      </c>
      <c r="F1116" s="260" t="s">
        <v>2318</v>
      </c>
      <c r="G1116" s="260" t="s">
        <v>1400</v>
      </c>
      <c r="H1116" s="260">
        <v>2</v>
      </c>
      <c r="I1116" s="260" t="s">
        <v>2319</v>
      </c>
      <c r="J1116" s="260" t="s">
        <v>2320</v>
      </c>
      <c r="K1116" s="260" t="s">
        <v>2321</v>
      </c>
      <c r="L1116" s="261">
        <v>45042</v>
      </c>
      <c r="M1116" s="260" t="s">
        <v>20</v>
      </c>
    </row>
    <row r="1117" spans="1:13" x14ac:dyDescent="0.25">
      <c r="A1117" s="262" t="s">
        <v>1839</v>
      </c>
      <c r="B1117" s="262" t="s">
        <v>1840</v>
      </c>
      <c r="C1117" s="262" t="s">
        <v>1841</v>
      </c>
      <c r="D1117" s="262" t="s">
        <v>628</v>
      </c>
      <c r="E1117" s="262">
        <v>0</v>
      </c>
      <c r="F1117" s="262" t="s">
        <v>17</v>
      </c>
      <c r="G1117" s="262" t="s">
        <v>17</v>
      </c>
      <c r="H1117" s="262" t="s">
        <v>17</v>
      </c>
      <c r="I1117" s="262" t="s">
        <v>17</v>
      </c>
      <c r="J1117" s="262" t="s">
        <v>1819</v>
      </c>
      <c r="K1117" s="262" t="s">
        <v>2322</v>
      </c>
      <c r="L1117" s="263">
        <v>45042</v>
      </c>
      <c r="M1117" s="262" t="s">
        <v>20</v>
      </c>
    </row>
    <row r="1118" spans="1:13" x14ac:dyDescent="0.25">
      <c r="A1118" s="260" t="s">
        <v>1839</v>
      </c>
      <c r="B1118" s="260" t="s">
        <v>1840</v>
      </c>
      <c r="C1118" s="260" t="s">
        <v>1841</v>
      </c>
      <c r="D1118" s="260" t="s">
        <v>619</v>
      </c>
      <c r="E1118" s="260">
        <v>0</v>
      </c>
      <c r="F1118" s="260" t="s">
        <v>17</v>
      </c>
      <c r="G1118" s="260" t="s">
        <v>17</v>
      </c>
      <c r="H1118" s="260" t="s">
        <v>17</v>
      </c>
      <c r="I1118" s="260" t="s">
        <v>17</v>
      </c>
      <c r="J1118" s="260" t="s">
        <v>1821</v>
      </c>
      <c r="K1118" s="260" t="s">
        <v>2323</v>
      </c>
      <c r="L1118" s="261">
        <v>45042</v>
      </c>
      <c r="M1118" s="260" t="s">
        <v>20</v>
      </c>
    </row>
    <row r="1119" spans="1:13" x14ac:dyDescent="0.25">
      <c r="A1119" s="262" t="s">
        <v>1839</v>
      </c>
      <c r="B1119" s="262" t="s">
        <v>1840</v>
      </c>
      <c r="C1119" s="262" t="s">
        <v>1841</v>
      </c>
      <c r="D1119" s="262" t="s">
        <v>47</v>
      </c>
      <c r="E1119" s="262">
        <v>2</v>
      </c>
      <c r="F1119" s="262" t="s">
        <v>1556</v>
      </c>
      <c r="G1119" s="262" t="s">
        <v>33</v>
      </c>
      <c r="H1119" s="262">
        <v>2</v>
      </c>
      <c r="I1119" s="262" t="s">
        <v>2324</v>
      </c>
      <c r="J1119" s="262" t="s">
        <v>2325</v>
      </c>
      <c r="K1119" s="262" t="s">
        <v>2326</v>
      </c>
      <c r="L1119" s="263">
        <v>45042</v>
      </c>
      <c r="M1119" s="262" t="s">
        <v>20</v>
      </c>
    </row>
    <row r="1120" spans="1:13" x14ac:dyDescent="0.25">
      <c r="A1120" s="260" t="s">
        <v>1839</v>
      </c>
      <c r="B1120" s="260" t="s">
        <v>1840</v>
      </c>
      <c r="C1120" s="260" t="s">
        <v>1841</v>
      </c>
      <c r="D1120" s="260" t="s">
        <v>38</v>
      </c>
      <c r="E1120" s="260" t="s">
        <v>17</v>
      </c>
      <c r="F1120" s="260" t="s">
        <v>17</v>
      </c>
      <c r="G1120" s="260" t="s">
        <v>17</v>
      </c>
      <c r="H1120" s="260" t="s">
        <v>17</v>
      </c>
      <c r="I1120" s="260" t="s">
        <v>17</v>
      </c>
      <c r="J1120" s="260" t="s">
        <v>1829</v>
      </c>
      <c r="K1120" s="260" t="s">
        <v>2327</v>
      </c>
      <c r="L1120" s="261">
        <v>45042</v>
      </c>
      <c r="M1120" s="260" t="s">
        <v>20</v>
      </c>
    </row>
    <row r="1121" spans="1:13" x14ac:dyDescent="0.25">
      <c r="A1121" s="262" t="s">
        <v>1839</v>
      </c>
      <c r="B1121" s="262" t="s">
        <v>1840</v>
      </c>
      <c r="C1121" s="262" t="s">
        <v>1841</v>
      </c>
      <c r="D1121" s="262" t="s">
        <v>16</v>
      </c>
      <c r="E1121" s="262" t="s">
        <v>17</v>
      </c>
      <c r="F1121" s="262" t="s">
        <v>17</v>
      </c>
      <c r="G1121" s="262" t="s">
        <v>17</v>
      </c>
      <c r="H1121" s="262" t="s">
        <v>17</v>
      </c>
      <c r="I1121" s="262" t="s">
        <v>17</v>
      </c>
      <c r="J1121" s="262" t="s">
        <v>1831</v>
      </c>
      <c r="K1121" s="262" t="s">
        <v>2328</v>
      </c>
      <c r="L1121" s="263">
        <v>45042</v>
      </c>
      <c r="M1121" s="262" t="s">
        <v>20</v>
      </c>
    </row>
    <row r="1122" spans="1:13" x14ac:dyDescent="0.25">
      <c r="A1122" s="260" t="s">
        <v>1839</v>
      </c>
      <c r="B1122" s="260" t="s">
        <v>1840</v>
      </c>
      <c r="C1122" s="260" t="s">
        <v>1841</v>
      </c>
      <c r="D1122" s="260" t="s">
        <v>21</v>
      </c>
      <c r="E1122" s="260" t="s">
        <v>17</v>
      </c>
      <c r="F1122" s="260" t="s">
        <v>17</v>
      </c>
      <c r="G1122" s="260" t="s">
        <v>17</v>
      </c>
      <c r="H1122" s="260" t="s">
        <v>17</v>
      </c>
      <c r="I1122" s="260" t="s">
        <v>17</v>
      </c>
      <c r="J1122" s="260" t="s">
        <v>1833</v>
      </c>
      <c r="K1122" s="260" t="s">
        <v>2329</v>
      </c>
      <c r="L1122" s="261">
        <v>45042</v>
      </c>
      <c r="M1122" s="260" t="s">
        <v>20</v>
      </c>
    </row>
    <row r="1123" spans="1:13" x14ac:dyDescent="0.25">
      <c r="A1123" s="262" t="s">
        <v>1839</v>
      </c>
      <c r="B1123" s="262" t="s">
        <v>1840</v>
      </c>
      <c r="C1123" s="262" t="s">
        <v>1841</v>
      </c>
      <c r="D1123" s="262" t="s">
        <v>1159</v>
      </c>
      <c r="E1123" s="262" t="s">
        <v>17</v>
      </c>
      <c r="F1123" s="262" t="s">
        <v>17</v>
      </c>
      <c r="G1123" s="262" t="s">
        <v>17</v>
      </c>
      <c r="H1123" s="262" t="s">
        <v>17</v>
      </c>
      <c r="I1123" s="262" t="s">
        <v>17</v>
      </c>
      <c r="J1123" s="262" t="s">
        <v>1835</v>
      </c>
      <c r="K1123" s="262" t="s">
        <v>2330</v>
      </c>
      <c r="L1123" s="263">
        <v>45042</v>
      </c>
      <c r="M1123" s="262" t="s">
        <v>20</v>
      </c>
    </row>
    <row r="1124" spans="1:13" x14ac:dyDescent="0.25">
      <c r="A1124" s="260" t="s">
        <v>1839</v>
      </c>
      <c r="B1124" s="260" t="s">
        <v>1840</v>
      </c>
      <c r="C1124" s="260" t="s">
        <v>1841</v>
      </c>
      <c r="D1124" s="260" t="s">
        <v>24</v>
      </c>
      <c r="E1124" s="260" t="s">
        <v>17</v>
      </c>
      <c r="F1124" s="260" t="s">
        <v>17</v>
      </c>
      <c r="G1124" s="260" t="s">
        <v>17</v>
      </c>
      <c r="H1124" s="260" t="s">
        <v>17</v>
      </c>
      <c r="I1124" s="260" t="s">
        <v>17</v>
      </c>
      <c r="J1124" s="260" t="s">
        <v>1837</v>
      </c>
      <c r="K1124" s="260" t="s">
        <v>2331</v>
      </c>
      <c r="L1124" s="261">
        <v>45042</v>
      </c>
      <c r="M1124" s="260" t="s">
        <v>20</v>
      </c>
    </row>
    <row r="1125" spans="1:13" x14ac:dyDescent="0.25">
      <c r="A1125" s="262" t="s">
        <v>578</v>
      </c>
      <c r="B1125" s="262" t="s">
        <v>579</v>
      </c>
      <c r="C1125" s="262" t="s">
        <v>580</v>
      </c>
      <c r="D1125" s="262" t="s">
        <v>1335</v>
      </c>
      <c r="E1125" s="262">
        <v>1426242036</v>
      </c>
      <c r="F1125" s="262" t="s">
        <v>2332</v>
      </c>
      <c r="G1125" s="262" t="s">
        <v>33</v>
      </c>
      <c r="H1125" s="262">
        <v>2</v>
      </c>
      <c r="I1125" s="262" t="s">
        <v>2333</v>
      </c>
      <c r="J1125" s="262" t="s">
        <v>2334</v>
      </c>
      <c r="K1125" s="262" t="s">
        <v>2335</v>
      </c>
      <c r="L1125" s="263">
        <v>45043</v>
      </c>
      <c r="M1125" s="262" t="s">
        <v>582</v>
      </c>
    </row>
    <row r="1126" spans="1:13" x14ac:dyDescent="0.25">
      <c r="A1126" s="260" t="s">
        <v>1097</v>
      </c>
      <c r="B1126" s="260" t="s">
        <v>1098</v>
      </c>
      <c r="C1126" s="260" t="s">
        <v>1099</v>
      </c>
      <c r="D1126" s="260" t="s">
        <v>1042</v>
      </c>
      <c r="E1126" s="260">
        <v>341500</v>
      </c>
      <c r="F1126" s="260" t="s">
        <v>2336</v>
      </c>
      <c r="G1126" s="260" t="s">
        <v>33</v>
      </c>
      <c r="H1126" s="260">
        <v>2</v>
      </c>
      <c r="I1126" s="260" t="s">
        <v>2337</v>
      </c>
      <c r="J1126" s="260" t="s">
        <v>2338</v>
      </c>
      <c r="K1126" s="260" t="s">
        <v>2339</v>
      </c>
      <c r="L1126" s="261">
        <v>45043</v>
      </c>
      <c r="M1126" s="260" t="s">
        <v>20</v>
      </c>
    </row>
    <row r="1127" spans="1:13" x14ac:dyDescent="0.25">
      <c r="A1127" s="262" t="s">
        <v>1097</v>
      </c>
      <c r="B1127" s="262" t="s">
        <v>1098</v>
      </c>
      <c r="C1127" s="262" t="s">
        <v>1099</v>
      </c>
      <c r="D1127" s="262" t="s">
        <v>47</v>
      </c>
      <c r="E1127" s="262">
        <v>2</v>
      </c>
      <c r="F1127" s="262" t="s">
        <v>2340</v>
      </c>
      <c r="G1127" s="262" t="s">
        <v>1400</v>
      </c>
      <c r="H1127" s="262">
        <v>2</v>
      </c>
      <c r="I1127" s="262" t="s">
        <v>2341</v>
      </c>
      <c r="J1127" s="262" t="s">
        <v>2342</v>
      </c>
      <c r="K1127" s="262" t="s">
        <v>2343</v>
      </c>
      <c r="L1127" s="263">
        <v>45043</v>
      </c>
      <c r="M1127" s="262" t="s">
        <v>20</v>
      </c>
    </row>
    <row r="1128" spans="1:13" x14ac:dyDescent="0.25">
      <c r="A1128" s="260" t="s">
        <v>2248</v>
      </c>
      <c r="B1128" s="260" t="s">
        <v>2249</v>
      </c>
      <c r="C1128" s="260" t="s">
        <v>2241</v>
      </c>
      <c r="D1128" s="260" t="s">
        <v>47</v>
      </c>
      <c r="E1128" s="260">
        <v>3</v>
      </c>
      <c r="F1128" s="260" t="s">
        <v>2344</v>
      </c>
      <c r="G1128" s="260" t="s">
        <v>1400</v>
      </c>
      <c r="H1128" s="260">
        <v>2</v>
      </c>
      <c r="I1128" s="260" t="s">
        <v>2345</v>
      </c>
      <c r="J1128" s="260" t="s">
        <v>2346</v>
      </c>
      <c r="K1128" s="260" t="s">
        <v>2347</v>
      </c>
      <c r="L1128" s="261">
        <v>45044</v>
      </c>
      <c r="M1128" s="260" t="s">
        <v>582</v>
      </c>
    </row>
    <row r="1129" spans="1:13" x14ac:dyDescent="0.25">
      <c r="A1129" s="262" t="s">
        <v>2239</v>
      </c>
      <c r="B1129" s="262" t="s">
        <v>2240</v>
      </c>
      <c r="C1129" s="262" t="s">
        <v>2241</v>
      </c>
      <c r="D1129" s="262" t="s">
        <v>47</v>
      </c>
      <c r="E1129" s="262">
        <v>2</v>
      </c>
      <c r="F1129" s="262" t="s">
        <v>2348</v>
      </c>
      <c r="G1129" s="262" t="s">
        <v>77</v>
      </c>
      <c r="H1129" s="262">
        <v>1</v>
      </c>
      <c r="I1129" s="262" t="s">
        <v>2349</v>
      </c>
      <c r="J1129" s="262" t="s">
        <v>2350</v>
      </c>
      <c r="K1129" s="262" t="s">
        <v>2351</v>
      </c>
      <c r="L1129" s="263">
        <v>45044</v>
      </c>
      <c r="M1129" s="262" t="s">
        <v>20</v>
      </c>
    </row>
    <row r="1130" spans="1:13" x14ac:dyDescent="0.25">
      <c r="A1130" s="260" t="s">
        <v>2352</v>
      </c>
      <c r="B1130" s="260" t="s">
        <v>2353</v>
      </c>
      <c r="C1130" s="260" t="s">
        <v>569</v>
      </c>
      <c r="D1130" s="260" t="s">
        <v>26</v>
      </c>
      <c r="E1130" s="260" t="s">
        <v>17</v>
      </c>
      <c r="F1130" s="260" t="s">
        <v>763</v>
      </c>
      <c r="G1130" s="260" t="s">
        <v>17</v>
      </c>
      <c r="H1130" s="260" t="s">
        <v>17</v>
      </c>
      <c r="I1130" s="260" t="s">
        <v>763</v>
      </c>
      <c r="J1130" s="260" t="s">
        <v>763</v>
      </c>
      <c r="K1130" s="260" t="s">
        <v>2354</v>
      </c>
      <c r="L1130" s="261">
        <v>45045</v>
      </c>
      <c r="M1130" s="260" t="s">
        <v>20</v>
      </c>
    </row>
    <row r="1131" spans="1:13" x14ac:dyDescent="0.25">
      <c r="A1131" s="262" t="s">
        <v>2352</v>
      </c>
      <c r="B1131" s="262" t="s">
        <v>2353</v>
      </c>
      <c r="C1131" s="262" t="s">
        <v>569</v>
      </c>
      <c r="D1131" s="262" t="s">
        <v>28</v>
      </c>
      <c r="E1131" s="262" t="s">
        <v>17</v>
      </c>
      <c r="F1131" s="262" t="s">
        <v>763</v>
      </c>
      <c r="G1131" s="262" t="s">
        <v>17</v>
      </c>
      <c r="H1131" s="262" t="s">
        <v>17</v>
      </c>
      <c r="I1131" s="262" t="s">
        <v>763</v>
      </c>
      <c r="J1131" s="262" t="s">
        <v>763</v>
      </c>
      <c r="K1131" s="262" t="s">
        <v>2355</v>
      </c>
      <c r="L1131" s="263">
        <v>45045</v>
      </c>
      <c r="M1131" s="262" t="s">
        <v>20</v>
      </c>
    </row>
    <row r="1132" spans="1:13" x14ac:dyDescent="0.25">
      <c r="A1132" s="260" t="s">
        <v>2352</v>
      </c>
      <c r="B1132" s="260" t="s">
        <v>2353</v>
      </c>
      <c r="C1132" s="260" t="s">
        <v>569</v>
      </c>
      <c r="D1132" s="260" t="s">
        <v>38</v>
      </c>
      <c r="E1132" s="260" t="s">
        <v>17</v>
      </c>
      <c r="F1132" s="260" t="s">
        <v>17</v>
      </c>
      <c r="G1132" s="260" t="s">
        <v>1400</v>
      </c>
      <c r="H1132" s="260">
        <v>2</v>
      </c>
      <c r="I1132" s="260" t="s">
        <v>17</v>
      </c>
      <c r="J1132" s="260" t="s">
        <v>2356</v>
      </c>
      <c r="K1132" s="260" t="s">
        <v>2357</v>
      </c>
      <c r="L1132" s="261">
        <v>45045</v>
      </c>
      <c r="M1132" s="260" t="s">
        <v>20</v>
      </c>
    </row>
    <row r="1133" spans="1:13" x14ac:dyDescent="0.25">
      <c r="A1133" s="262" t="s">
        <v>2352</v>
      </c>
      <c r="B1133" s="262" t="s">
        <v>2353</v>
      </c>
      <c r="C1133" s="262" t="s">
        <v>569</v>
      </c>
      <c r="D1133" s="262" t="s">
        <v>1159</v>
      </c>
      <c r="E1133" s="262" t="s">
        <v>17</v>
      </c>
      <c r="F1133" s="262" t="s">
        <v>763</v>
      </c>
      <c r="G1133" s="262" t="s">
        <v>17</v>
      </c>
      <c r="H1133" s="262" t="s">
        <v>17</v>
      </c>
      <c r="I1133" s="262" t="s">
        <v>763</v>
      </c>
      <c r="J1133" s="262" t="s">
        <v>763</v>
      </c>
      <c r="K1133" s="262" t="s">
        <v>2358</v>
      </c>
      <c r="L1133" s="263">
        <v>45045</v>
      </c>
      <c r="M1133" s="262" t="s">
        <v>20</v>
      </c>
    </row>
    <row r="1134" spans="1:13" x14ac:dyDescent="0.25">
      <c r="A1134" s="260" t="s">
        <v>2352</v>
      </c>
      <c r="B1134" s="260" t="s">
        <v>2353</v>
      </c>
      <c r="C1134" s="260" t="s">
        <v>569</v>
      </c>
      <c r="D1134" s="260" t="s">
        <v>24</v>
      </c>
      <c r="E1134" s="260" t="s">
        <v>17</v>
      </c>
      <c r="F1134" s="260" t="s">
        <v>763</v>
      </c>
      <c r="G1134" s="260" t="s">
        <v>17</v>
      </c>
      <c r="H1134" s="260" t="s">
        <v>17</v>
      </c>
      <c r="I1134" s="260" t="s">
        <v>763</v>
      </c>
      <c r="J1134" s="260" t="s">
        <v>763</v>
      </c>
      <c r="K1134" s="260" t="s">
        <v>2359</v>
      </c>
      <c r="L1134" s="261">
        <v>45045</v>
      </c>
      <c r="M1134" s="260" t="s">
        <v>20</v>
      </c>
    </row>
    <row r="1135" spans="1:13" x14ac:dyDescent="0.25">
      <c r="A1135" s="262" t="s">
        <v>2360</v>
      </c>
      <c r="B1135" s="262" t="s">
        <v>2361</v>
      </c>
      <c r="C1135" s="262" t="s">
        <v>569</v>
      </c>
      <c r="D1135" s="262" t="s">
        <v>26</v>
      </c>
      <c r="E1135" s="262" t="s">
        <v>17</v>
      </c>
      <c r="F1135" s="262" t="s">
        <v>17</v>
      </c>
      <c r="G1135" s="262" t="s">
        <v>17</v>
      </c>
      <c r="H1135" s="262" t="s">
        <v>17</v>
      </c>
      <c r="I1135" s="262" t="s">
        <v>17</v>
      </c>
      <c r="J1135" s="262" t="s">
        <v>2256</v>
      </c>
      <c r="K1135" s="262" t="s">
        <v>2362</v>
      </c>
      <c r="L1135" s="263">
        <v>45045</v>
      </c>
      <c r="M1135" s="262" t="s">
        <v>20</v>
      </c>
    </row>
    <row r="1136" spans="1:13" x14ac:dyDescent="0.25">
      <c r="A1136" s="260" t="s">
        <v>2360</v>
      </c>
      <c r="B1136" s="260" t="s">
        <v>2361</v>
      </c>
      <c r="C1136" s="260" t="s">
        <v>569</v>
      </c>
      <c r="D1136" s="260" t="s">
        <v>28</v>
      </c>
      <c r="E1136" s="260" t="s">
        <v>17</v>
      </c>
      <c r="F1136" s="260" t="s">
        <v>17</v>
      </c>
      <c r="G1136" s="260" t="s">
        <v>17</v>
      </c>
      <c r="H1136" s="260" t="s">
        <v>17</v>
      </c>
      <c r="I1136" s="260" t="s">
        <v>17</v>
      </c>
      <c r="J1136" s="260" t="s">
        <v>2256</v>
      </c>
      <c r="K1136" s="260" t="s">
        <v>2363</v>
      </c>
      <c r="L1136" s="261">
        <v>45045</v>
      </c>
      <c r="M1136" s="260" t="s">
        <v>20</v>
      </c>
    </row>
    <row r="1137" spans="1:13" x14ac:dyDescent="0.25">
      <c r="A1137" s="262" t="s">
        <v>2360</v>
      </c>
      <c r="B1137" s="262" t="s">
        <v>2361</v>
      </c>
      <c r="C1137" s="262" t="s">
        <v>569</v>
      </c>
      <c r="D1137" s="262" t="s">
        <v>38</v>
      </c>
      <c r="E1137" s="262" t="s">
        <v>17</v>
      </c>
      <c r="F1137" s="262" t="s">
        <v>17</v>
      </c>
      <c r="G1137" s="262" t="s">
        <v>17</v>
      </c>
      <c r="H1137" s="262" t="s">
        <v>17</v>
      </c>
      <c r="I1137" s="262" t="s">
        <v>17</v>
      </c>
      <c r="J1137" s="262" t="s">
        <v>2256</v>
      </c>
      <c r="K1137" s="262" t="s">
        <v>2364</v>
      </c>
      <c r="L1137" s="263">
        <v>45045</v>
      </c>
      <c r="M1137" s="262" t="s">
        <v>20</v>
      </c>
    </row>
    <row r="1138" spans="1:13" x14ac:dyDescent="0.25">
      <c r="A1138" s="260" t="s">
        <v>2360</v>
      </c>
      <c r="B1138" s="260" t="s">
        <v>2361</v>
      </c>
      <c r="C1138" s="260" t="s">
        <v>569</v>
      </c>
      <c r="D1138" s="260" t="s">
        <v>1159</v>
      </c>
      <c r="E1138" s="260" t="s">
        <v>17</v>
      </c>
      <c r="F1138" s="260" t="s">
        <v>17</v>
      </c>
      <c r="G1138" s="260" t="s">
        <v>17</v>
      </c>
      <c r="H1138" s="260" t="s">
        <v>17</v>
      </c>
      <c r="I1138" s="260" t="s">
        <v>17</v>
      </c>
      <c r="J1138" s="260" t="s">
        <v>2365</v>
      </c>
      <c r="K1138" s="260" t="s">
        <v>2366</v>
      </c>
      <c r="L1138" s="261">
        <v>45045</v>
      </c>
      <c r="M1138" s="260" t="s">
        <v>20</v>
      </c>
    </row>
    <row r="1139" spans="1:13" x14ac:dyDescent="0.25">
      <c r="A1139" s="262" t="s">
        <v>2360</v>
      </c>
      <c r="B1139" s="262" t="s">
        <v>2361</v>
      </c>
      <c r="C1139" s="262" t="s">
        <v>569</v>
      </c>
      <c r="D1139" s="262" t="s">
        <v>24</v>
      </c>
      <c r="E1139" s="262">
        <v>0</v>
      </c>
      <c r="F1139" s="262" t="s">
        <v>763</v>
      </c>
      <c r="G1139" s="262" t="s">
        <v>17</v>
      </c>
      <c r="H1139" s="262" t="s">
        <v>17</v>
      </c>
      <c r="I1139" s="262" t="s">
        <v>763</v>
      </c>
      <c r="J1139" s="262" t="s">
        <v>763</v>
      </c>
      <c r="K1139" s="262" t="s">
        <v>2367</v>
      </c>
      <c r="L1139" s="263">
        <v>45045</v>
      </c>
      <c r="M1139" s="262" t="s">
        <v>20</v>
      </c>
    </row>
    <row r="1140" spans="1:13" x14ac:dyDescent="0.25">
      <c r="A1140" s="260" t="s">
        <v>889</v>
      </c>
      <c r="B1140" s="260" t="s">
        <v>890</v>
      </c>
      <c r="C1140" s="260" t="s">
        <v>891</v>
      </c>
      <c r="D1140" s="260" t="s">
        <v>966</v>
      </c>
      <c r="E1140" s="260" t="s">
        <v>17</v>
      </c>
      <c r="F1140" s="260" t="s">
        <v>763</v>
      </c>
      <c r="G1140" s="260" t="s">
        <v>17</v>
      </c>
      <c r="H1140" s="260" t="s">
        <v>17</v>
      </c>
      <c r="I1140" s="260" t="s">
        <v>763</v>
      </c>
      <c r="J1140" s="260" t="s">
        <v>2368</v>
      </c>
      <c r="K1140" s="260" t="s">
        <v>2369</v>
      </c>
      <c r="L1140" s="261">
        <v>45046</v>
      </c>
      <c r="M1140" s="260" t="s">
        <v>582</v>
      </c>
    </row>
    <row r="1141" spans="1:13" x14ac:dyDescent="0.25">
      <c r="A1141" s="262" t="s">
        <v>889</v>
      </c>
      <c r="B1141" s="262" t="s">
        <v>890</v>
      </c>
      <c r="C1141" s="262" t="s">
        <v>891</v>
      </c>
      <c r="D1141" s="262" t="s">
        <v>1055</v>
      </c>
      <c r="E1141" s="262" t="s">
        <v>17</v>
      </c>
      <c r="F1141" s="262" t="s">
        <v>763</v>
      </c>
      <c r="G1141" s="262" t="s">
        <v>17</v>
      </c>
      <c r="H1141" s="262" t="s">
        <v>17</v>
      </c>
      <c r="I1141" s="262" t="s">
        <v>763</v>
      </c>
      <c r="J1141" s="262" t="s">
        <v>2370</v>
      </c>
      <c r="K1141" s="262" t="s">
        <v>2371</v>
      </c>
      <c r="L1141" s="263">
        <v>45046</v>
      </c>
      <c r="M1141" s="262" t="s">
        <v>582</v>
      </c>
    </row>
    <row r="1142" spans="1:13" x14ac:dyDescent="0.25">
      <c r="A1142" s="260" t="s">
        <v>2060</v>
      </c>
      <c r="B1142" s="260" t="s">
        <v>2061</v>
      </c>
      <c r="C1142" s="260" t="s">
        <v>2062</v>
      </c>
      <c r="D1142" s="260" t="s">
        <v>605</v>
      </c>
      <c r="E1142" s="260">
        <v>150000</v>
      </c>
      <c r="F1142" s="260" t="s">
        <v>2372</v>
      </c>
      <c r="G1142" s="260" t="s">
        <v>1400</v>
      </c>
      <c r="H1142" s="260">
        <v>2</v>
      </c>
      <c r="I1142" s="260" t="s">
        <v>2373</v>
      </c>
      <c r="J1142" s="260" t="s">
        <v>2374</v>
      </c>
      <c r="K1142" s="260" t="s">
        <v>2375</v>
      </c>
      <c r="L1142" s="261">
        <v>45046</v>
      </c>
      <c r="M1142" s="260" t="s">
        <v>582</v>
      </c>
    </row>
    <row r="1143" spans="1:13" x14ac:dyDescent="0.25">
      <c r="A1143" s="262" t="s">
        <v>2060</v>
      </c>
      <c r="B1143" s="262" t="s">
        <v>2061</v>
      </c>
      <c r="C1143" s="262" t="s">
        <v>2062</v>
      </c>
      <c r="D1143" s="262" t="s">
        <v>1374</v>
      </c>
      <c r="E1143" s="262">
        <v>83160</v>
      </c>
      <c r="F1143" s="262" t="s">
        <v>2071</v>
      </c>
      <c r="G1143" s="262" t="s">
        <v>22</v>
      </c>
      <c r="H1143" s="262">
        <v>3</v>
      </c>
      <c r="I1143" s="262" t="s">
        <v>2072</v>
      </c>
      <c r="J1143" s="262" t="s">
        <v>2376</v>
      </c>
      <c r="K1143" s="262" t="s">
        <v>2377</v>
      </c>
      <c r="L1143" s="263">
        <v>45046</v>
      </c>
      <c r="M1143" s="262" t="s">
        <v>582</v>
      </c>
    </row>
    <row r="1144" spans="1:13" x14ac:dyDescent="0.25">
      <c r="A1144" s="260" t="s">
        <v>2060</v>
      </c>
      <c r="B1144" s="260" t="s">
        <v>2061</v>
      </c>
      <c r="C1144" s="260" t="s">
        <v>2062</v>
      </c>
      <c r="D1144" s="260" t="s">
        <v>630</v>
      </c>
      <c r="E1144" s="260">
        <v>101346</v>
      </c>
      <c r="F1144" s="260" t="s">
        <v>2071</v>
      </c>
      <c r="G1144" s="260" t="s">
        <v>22</v>
      </c>
      <c r="H1144" s="260">
        <v>3</v>
      </c>
      <c r="I1144" s="260" t="s">
        <v>2072</v>
      </c>
      <c r="J1144" s="260" t="s">
        <v>2378</v>
      </c>
      <c r="K1144" s="260" t="s">
        <v>2379</v>
      </c>
      <c r="L1144" s="261">
        <v>45046</v>
      </c>
      <c r="M1144" s="260" t="s">
        <v>582</v>
      </c>
    </row>
    <row r="1145" spans="1:13" x14ac:dyDescent="0.25">
      <c r="A1145" s="262" t="s">
        <v>2060</v>
      </c>
      <c r="B1145" s="262" t="s">
        <v>2061</v>
      </c>
      <c r="C1145" s="262" t="s">
        <v>2062</v>
      </c>
      <c r="D1145" s="262" t="s">
        <v>623</v>
      </c>
      <c r="E1145" s="262">
        <v>118000</v>
      </c>
      <c r="F1145" s="262" t="s">
        <v>2380</v>
      </c>
      <c r="G1145" s="262" t="s">
        <v>1400</v>
      </c>
      <c r="H1145" s="262">
        <v>2</v>
      </c>
      <c r="I1145" s="262" t="s">
        <v>2373</v>
      </c>
      <c r="J1145" s="262" t="s">
        <v>2381</v>
      </c>
      <c r="K1145" s="262" t="s">
        <v>2382</v>
      </c>
      <c r="L1145" s="263">
        <v>45046</v>
      </c>
      <c r="M1145" s="262" t="s">
        <v>582</v>
      </c>
    </row>
    <row r="1146" spans="1:13" x14ac:dyDescent="0.25">
      <c r="A1146" s="260" t="s">
        <v>2060</v>
      </c>
      <c r="B1146" s="260" t="s">
        <v>2061</v>
      </c>
      <c r="C1146" s="260" t="s">
        <v>2062</v>
      </c>
      <c r="D1146" s="260" t="s">
        <v>628</v>
      </c>
      <c r="E1146" s="260">
        <v>32000</v>
      </c>
      <c r="F1146" s="260" t="s">
        <v>2380</v>
      </c>
      <c r="G1146" s="260" t="s">
        <v>1400</v>
      </c>
      <c r="H1146" s="260">
        <v>2</v>
      </c>
      <c r="I1146" s="260" t="s">
        <v>2373</v>
      </c>
      <c r="J1146" s="260" t="s">
        <v>2383</v>
      </c>
      <c r="K1146" s="260" t="s">
        <v>2384</v>
      </c>
      <c r="L1146" s="261">
        <v>45046</v>
      </c>
      <c r="M1146" s="260" t="s">
        <v>582</v>
      </c>
    </row>
    <row r="1147" spans="1:13" x14ac:dyDescent="0.25">
      <c r="A1147" s="262" t="s">
        <v>2060</v>
      </c>
      <c r="B1147" s="262" t="s">
        <v>2061</v>
      </c>
      <c r="C1147" s="262" t="s">
        <v>2062</v>
      </c>
      <c r="D1147" s="262" t="s">
        <v>619</v>
      </c>
      <c r="E1147" s="262">
        <v>0</v>
      </c>
      <c r="F1147" s="262" t="s">
        <v>17</v>
      </c>
      <c r="G1147" s="262" t="s">
        <v>22</v>
      </c>
      <c r="H1147" s="262">
        <v>3</v>
      </c>
      <c r="I1147" s="262"/>
      <c r="J1147" s="262" t="s">
        <v>2385</v>
      </c>
      <c r="K1147" s="262" t="s">
        <v>2386</v>
      </c>
      <c r="L1147" s="263">
        <v>45046</v>
      </c>
      <c r="M1147" s="262" t="s">
        <v>582</v>
      </c>
    </row>
    <row r="1148" spans="1:13" x14ac:dyDescent="0.25">
      <c r="A1148" s="260" t="s">
        <v>2060</v>
      </c>
      <c r="B1148" s="260" t="s">
        <v>2061</v>
      </c>
      <c r="C1148" s="260" t="s">
        <v>2062</v>
      </c>
      <c r="D1148" s="260" t="s">
        <v>16</v>
      </c>
      <c r="E1148" s="260">
        <v>150323</v>
      </c>
      <c r="F1148" s="260" t="s">
        <v>2387</v>
      </c>
      <c r="G1148" s="260" t="s">
        <v>33</v>
      </c>
      <c r="H1148" s="260">
        <v>2</v>
      </c>
      <c r="I1148" s="260" t="s">
        <v>2388</v>
      </c>
      <c r="J1148" s="260" t="s">
        <v>2389</v>
      </c>
      <c r="K1148" s="260" t="s">
        <v>2390</v>
      </c>
      <c r="L1148" s="261">
        <v>45046</v>
      </c>
      <c r="M1148" s="260" t="s">
        <v>582</v>
      </c>
    </row>
    <row r="1149" spans="1:13" x14ac:dyDescent="0.25">
      <c r="A1149" s="262" t="s">
        <v>1291</v>
      </c>
      <c r="B1149" s="262" t="s">
        <v>1292</v>
      </c>
      <c r="C1149" s="262" t="s">
        <v>90</v>
      </c>
      <c r="D1149" s="262" t="s">
        <v>1042</v>
      </c>
      <c r="E1149" s="262">
        <v>441435</v>
      </c>
      <c r="F1149" s="262" t="s">
        <v>2391</v>
      </c>
      <c r="G1149" s="262" t="s">
        <v>1400</v>
      </c>
      <c r="H1149" s="262">
        <v>2</v>
      </c>
      <c r="I1149" s="262" t="s">
        <v>2392</v>
      </c>
      <c r="J1149" s="262" t="s">
        <v>2393</v>
      </c>
      <c r="K1149" s="262" t="s">
        <v>2394</v>
      </c>
      <c r="L1149" s="263">
        <v>45046</v>
      </c>
      <c r="M1149" s="262" t="s">
        <v>20</v>
      </c>
    </row>
    <row r="1150" spans="1:13" x14ac:dyDescent="0.25">
      <c r="A1150" s="260" t="s">
        <v>1291</v>
      </c>
      <c r="B1150" s="260" t="s">
        <v>1292</v>
      </c>
      <c r="C1150" s="260" t="s">
        <v>90</v>
      </c>
      <c r="D1150" s="260" t="s">
        <v>47</v>
      </c>
      <c r="E1150" s="260">
        <v>2</v>
      </c>
      <c r="F1150" s="260" t="s">
        <v>2395</v>
      </c>
      <c r="G1150" s="260" t="s">
        <v>1400</v>
      </c>
      <c r="H1150" s="260">
        <v>2</v>
      </c>
      <c r="I1150" s="260" t="s">
        <v>2396</v>
      </c>
      <c r="J1150" s="260" t="s">
        <v>2397</v>
      </c>
      <c r="K1150" s="260" t="s">
        <v>2398</v>
      </c>
      <c r="L1150" s="261">
        <v>45046</v>
      </c>
      <c r="M1150" s="260" t="s">
        <v>20</v>
      </c>
    </row>
    <row r="1151" spans="1:13" x14ac:dyDescent="0.25">
      <c r="A1151" s="262" t="s">
        <v>88</v>
      </c>
      <c r="B1151" s="262" t="s">
        <v>89</v>
      </c>
      <c r="C1151" s="262" t="s">
        <v>90</v>
      </c>
      <c r="D1151" s="262" t="s">
        <v>1042</v>
      </c>
      <c r="E1151" s="262">
        <v>187103</v>
      </c>
      <c r="F1151" s="262" t="s">
        <v>2399</v>
      </c>
      <c r="G1151" s="262" t="s">
        <v>77</v>
      </c>
      <c r="H1151" s="262">
        <v>1</v>
      </c>
      <c r="I1151" s="262" t="s">
        <v>2400</v>
      </c>
      <c r="J1151" s="262" t="s">
        <v>2401</v>
      </c>
      <c r="K1151" s="262" t="s">
        <v>2402</v>
      </c>
      <c r="L1151" s="263">
        <v>45046</v>
      </c>
      <c r="M1151" s="262" t="s">
        <v>20</v>
      </c>
    </row>
    <row r="1152" spans="1:13" x14ac:dyDescent="0.25">
      <c r="A1152" s="260" t="s">
        <v>88</v>
      </c>
      <c r="B1152" s="260" t="s">
        <v>89</v>
      </c>
      <c r="C1152" s="260" t="s">
        <v>90</v>
      </c>
      <c r="D1152" s="260" t="s">
        <v>47</v>
      </c>
      <c r="E1152" s="260">
        <v>2</v>
      </c>
      <c r="F1152" s="260" t="s">
        <v>2403</v>
      </c>
      <c r="G1152" s="260" t="s">
        <v>1400</v>
      </c>
      <c r="H1152" s="260">
        <v>2</v>
      </c>
      <c r="I1152" s="260" t="s">
        <v>2404</v>
      </c>
      <c r="J1152" s="260" t="s">
        <v>2397</v>
      </c>
      <c r="K1152" s="260" t="s">
        <v>2405</v>
      </c>
      <c r="L1152" s="261">
        <v>45046</v>
      </c>
      <c r="M1152" s="260" t="s">
        <v>20</v>
      </c>
    </row>
    <row r="1153" spans="1:13" x14ac:dyDescent="0.25">
      <c r="A1153" s="262" t="s">
        <v>1026</v>
      </c>
      <c r="B1153" s="262" t="s">
        <v>1027</v>
      </c>
      <c r="C1153" s="262" t="s">
        <v>312</v>
      </c>
      <c r="D1153" s="262" t="s">
        <v>1335</v>
      </c>
      <c r="E1153" s="262">
        <v>4840000</v>
      </c>
      <c r="F1153" s="262" t="s">
        <v>2406</v>
      </c>
      <c r="G1153" s="262" t="s">
        <v>1400</v>
      </c>
      <c r="H1153" s="262">
        <v>2</v>
      </c>
      <c r="I1153" s="262" t="s">
        <v>2407</v>
      </c>
      <c r="J1153" s="262" t="s">
        <v>2408</v>
      </c>
      <c r="K1153" s="262" t="s">
        <v>2409</v>
      </c>
      <c r="L1153" s="263">
        <v>45046</v>
      </c>
      <c r="M1153" s="262" t="s">
        <v>20</v>
      </c>
    </row>
    <row r="1154" spans="1:13" x14ac:dyDescent="0.25">
      <c r="A1154" s="260" t="s">
        <v>310</v>
      </c>
      <c r="B1154" s="260" t="s">
        <v>311</v>
      </c>
      <c r="C1154" s="260" t="s">
        <v>312</v>
      </c>
      <c r="D1154" s="260" t="s">
        <v>1335</v>
      </c>
      <c r="E1154" s="260">
        <v>4840000</v>
      </c>
      <c r="F1154" s="260" t="s">
        <v>2406</v>
      </c>
      <c r="G1154" s="260" t="s">
        <v>1400</v>
      </c>
      <c r="H1154" s="260">
        <v>2</v>
      </c>
      <c r="I1154" s="260" t="s">
        <v>2407</v>
      </c>
      <c r="J1154" s="260" t="s">
        <v>2408</v>
      </c>
      <c r="K1154" s="260" t="s">
        <v>2410</v>
      </c>
      <c r="L1154" s="261">
        <v>45046</v>
      </c>
      <c r="M1154" s="260" t="s">
        <v>20</v>
      </c>
    </row>
    <row r="1155" spans="1:13" x14ac:dyDescent="0.25">
      <c r="A1155" s="262" t="s">
        <v>310</v>
      </c>
      <c r="B1155" s="262" t="s">
        <v>311</v>
      </c>
      <c r="C1155" s="262" t="s">
        <v>312</v>
      </c>
      <c r="D1155" s="262" t="s">
        <v>1042</v>
      </c>
      <c r="E1155" s="262">
        <v>206000</v>
      </c>
      <c r="F1155" s="262" t="s">
        <v>2411</v>
      </c>
      <c r="G1155" s="262" t="s">
        <v>1400</v>
      </c>
      <c r="H1155" s="262">
        <v>2</v>
      </c>
      <c r="I1155" s="262" t="s">
        <v>2412</v>
      </c>
      <c r="J1155" s="262" t="s">
        <v>2413</v>
      </c>
      <c r="K1155" s="262" t="s">
        <v>2414</v>
      </c>
      <c r="L1155" s="263">
        <v>45046</v>
      </c>
      <c r="M1155" s="262" t="s">
        <v>20</v>
      </c>
    </row>
    <row r="1156" spans="1:13" x14ac:dyDescent="0.25">
      <c r="A1156" s="260" t="s">
        <v>310</v>
      </c>
      <c r="B1156" s="260" t="s">
        <v>311</v>
      </c>
      <c r="C1156" s="260" t="s">
        <v>312</v>
      </c>
      <c r="D1156" s="260" t="s">
        <v>1132</v>
      </c>
      <c r="E1156" s="260">
        <v>2024000</v>
      </c>
      <c r="F1156" s="260" t="s">
        <v>2411</v>
      </c>
      <c r="G1156" s="260" t="s">
        <v>1400</v>
      </c>
      <c r="H1156" s="260">
        <v>2</v>
      </c>
      <c r="I1156" s="260" t="s">
        <v>2412</v>
      </c>
      <c r="J1156" s="260" t="s">
        <v>2415</v>
      </c>
      <c r="K1156" s="260" t="s">
        <v>2416</v>
      </c>
      <c r="L1156" s="261">
        <v>45046</v>
      </c>
      <c r="M1156" s="260" t="s">
        <v>20</v>
      </c>
    </row>
    <row r="1157" spans="1:13" x14ac:dyDescent="0.25">
      <c r="A1157" s="262" t="s">
        <v>310</v>
      </c>
      <c r="B1157" s="262" t="s">
        <v>311</v>
      </c>
      <c r="C1157" s="262" t="s">
        <v>312</v>
      </c>
      <c r="D1157" s="262" t="s">
        <v>1050</v>
      </c>
      <c r="E1157" s="262">
        <v>2024000</v>
      </c>
      <c r="F1157" s="262" t="s">
        <v>2411</v>
      </c>
      <c r="G1157" s="262" t="s">
        <v>1400</v>
      </c>
      <c r="H1157" s="262">
        <v>2</v>
      </c>
      <c r="I1157" s="262" t="s">
        <v>2417</v>
      </c>
      <c r="J1157" s="262" t="s">
        <v>2418</v>
      </c>
      <c r="K1157" s="262" t="s">
        <v>2419</v>
      </c>
      <c r="L1157" s="263">
        <v>45046</v>
      </c>
      <c r="M1157" s="262" t="s">
        <v>20</v>
      </c>
    </row>
    <row r="1158" spans="1:13" x14ac:dyDescent="0.25">
      <c r="A1158" s="260" t="s">
        <v>310</v>
      </c>
      <c r="B1158" s="260" t="s">
        <v>311</v>
      </c>
      <c r="C1158" s="260" t="s">
        <v>312</v>
      </c>
      <c r="D1158" s="260" t="s">
        <v>1374</v>
      </c>
      <c r="E1158" s="260">
        <v>0</v>
      </c>
      <c r="F1158" s="260" t="s">
        <v>2411</v>
      </c>
      <c r="G1158" s="260" t="s">
        <v>1400</v>
      </c>
      <c r="H1158" s="260">
        <v>2</v>
      </c>
      <c r="I1158" s="260" t="s">
        <v>2412</v>
      </c>
      <c r="J1158" s="260" t="s">
        <v>2420</v>
      </c>
      <c r="K1158" s="260" t="s">
        <v>2421</v>
      </c>
      <c r="L1158" s="261">
        <v>45046</v>
      </c>
      <c r="M1158" s="260" t="s">
        <v>20</v>
      </c>
    </row>
    <row r="1159" spans="1:13" x14ac:dyDescent="0.25">
      <c r="A1159" s="262" t="s">
        <v>310</v>
      </c>
      <c r="B1159" s="262" t="s">
        <v>311</v>
      </c>
      <c r="C1159" s="262" t="s">
        <v>312</v>
      </c>
      <c r="D1159" s="262" t="s">
        <v>630</v>
      </c>
      <c r="E1159" s="262">
        <v>1926000</v>
      </c>
      <c r="F1159" s="262" t="s">
        <v>2422</v>
      </c>
      <c r="G1159" s="262" t="s">
        <v>1400</v>
      </c>
      <c r="H1159" s="262">
        <v>2</v>
      </c>
      <c r="I1159" s="262" t="s">
        <v>2423</v>
      </c>
      <c r="J1159" s="262" t="s">
        <v>2424</v>
      </c>
      <c r="K1159" s="262" t="s">
        <v>2425</v>
      </c>
      <c r="L1159" s="263">
        <v>45046</v>
      </c>
      <c r="M1159" s="262" t="s">
        <v>20</v>
      </c>
    </row>
    <row r="1160" spans="1:13" x14ac:dyDescent="0.25">
      <c r="A1160" s="260" t="s">
        <v>310</v>
      </c>
      <c r="B1160" s="260" t="s">
        <v>311</v>
      </c>
      <c r="C1160" s="260" t="s">
        <v>312</v>
      </c>
      <c r="D1160" s="260" t="s">
        <v>623</v>
      </c>
      <c r="E1160" s="260">
        <v>98000</v>
      </c>
      <c r="F1160" s="260" t="s">
        <v>2426</v>
      </c>
      <c r="G1160" s="260" t="s">
        <v>77</v>
      </c>
      <c r="H1160" s="260">
        <v>1</v>
      </c>
      <c r="I1160" s="260" t="s">
        <v>2427</v>
      </c>
      <c r="J1160" s="260" t="s">
        <v>2428</v>
      </c>
      <c r="K1160" s="260" t="s">
        <v>2429</v>
      </c>
      <c r="L1160" s="261">
        <v>45046</v>
      </c>
      <c r="M1160" s="260" t="s">
        <v>20</v>
      </c>
    </row>
    <row r="1161" spans="1:13" x14ac:dyDescent="0.25">
      <c r="A1161" s="262" t="s">
        <v>310</v>
      </c>
      <c r="B1161" s="262" t="s">
        <v>311</v>
      </c>
      <c r="C1161" s="262" t="s">
        <v>312</v>
      </c>
      <c r="D1161" s="262" t="s">
        <v>628</v>
      </c>
      <c r="E1161" s="262">
        <v>0</v>
      </c>
      <c r="F1161" s="262" t="s">
        <v>2426</v>
      </c>
      <c r="G1161" s="262" t="s">
        <v>77</v>
      </c>
      <c r="H1161" s="262">
        <v>1</v>
      </c>
      <c r="I1161" s="262" t="s">
        <v>2427</v>
      </c>
      <c r="J1161" s="262" t="s">
        <v>2430</v>
      </c>
      <c r="K1161" s="262" t="s">
        <v>2431</v>
      </c>
      <c r="L1161" s="263">
        <v>45046</v>
      </c>
      <c r="M1161" s="262" t="s">
        <v>20</v>
      </c>
    </row>
    <row r="1162" spans="1:13" x14ac:dyDescent="0.25">
      <c r="A1162" s="260" t="s">
        <v>310</v>
      </c>
      <c r="B1162" s="260" t="s">
        <v>311</v>
      </c>
      <c r="C1162" s="260" t="s">
        <v>312</v>
      </c>
      <c r="D1162" s="260" t="s">
        <v>619</v>
      </c>
      <c r="E1162" s="260">
        <v>0</v>
      </c>
      <c r="F1162" s="260" t="s">
        <v>2426</v>
      </c>
      <c r="G1162" s="260" t="s">
        <v>77</v>
      </c>
      <c r="H1162" s="260">
        <v>1</v>
      </c>
      <c r="I1162" s="260" t="s">
        <v>2427</v>
      </c>
      <c r="J1162" s="260" t="s">
        <v>2430</v>
      </c>
      <c r="K1162" s="260" t="s">
        <v>2432</v>
      </c>
      <c r="L1162" s="261">
        <v>45046</v>
      </c>
      <c r="M1162" s="260" t="s">
        <v>20</v>
      </c>
    </row>
    <row r="1163" spans="1:13" x14ac:dyDescent="0.25">
      <c r="A1163" s="262" t="s">
        <v>310</v>
      </c>
      <c r="B1163" s="262" t="s">
        <v>311</v>
      </c>
      <c r="C1163" s="262" t="s">
        <v>312</v>
      </c>
      <c r="D1163" s="262" t="s">
        <v>47</v>
      </c>
      <c r="E1163" s="262">
        <v>2</v>
      </c>
      <c r="F1163" s="262" t="s">
        <v>2433</v>
      </c>
      <c r="G1163" s="262" t="s">
        <v>1400</v>
      </c>
      <c r="H1163" s="262">
        <v>2</v>
      </c>
      <c r="I1163" s="262" t="s">
        <v>2434</v>
      </c>
      <c r="J1163" s="262" t="s">
        <v>1310</v>
      </c>
      <c r="K1163" s="262" t="s">
        <v>2435</v>
      </c>
      <c r="L1163" s="263">
        <v>45046</v>
      </c>
      <c r="M1163" s="262" t="s">
        <v>20</v>
      </c>
    </row>
    <row r="1164" spans="1:13" x14ac:dyDescent="0.25">
      <c r="A1164" s="260" t="s">
        <v>1795</v>
      </c>
      <c r="B1164" s="260" t="s">
        <v>1796</v>
      </c>
      <c r="C1164" s="260" t="s">
        <v>1797</v>
      </c>
      <c r="D1164" s="260" t="s">
        <v>1335</v>
      </c>
      <c r="E1164" s="260">
        <v>5365411</v>
      </c>
      <c r="F1164" s="260" t="s">
        <v>1462</v>
      </c>
      <c r="G1164" s="260" t="s">
        <v>1400</v>
      </c>
      <c r="H1164" s="260">
        <v>2</v>
      </c>
      <c r="I1164" s="260" t="s">
        <v>2436</v>
      </c>
      <c r="J1164" s="260" t="s">
        <v>2437</v>
      </c>
      <c r="K1164" s="260" t="s">
        <v>2438</v>
      </c>
      <c r="L1164" s="261">
        <v>45046</v>
      </c>
      <c r="M1164" s="260" t="s">
        <v>20</v>
      </c>
    </row>
    <row r="1165" spans="1:13" x14ac:dyDescent="0.25">
      <c r="A1165" s="262" t="s">
        <v>1795</v>
      </c>
      <c r="B1165" s="262" t="s">
        <v>1796</v>
      </c>
      <c r="C1165" s="262" t="s">
        <v>1797</v>
      </c>
      <c r="D1165" s="262" t="s">
        <v>1042</v>
      </c>
      <c r="E1165" s="262">
        <v>4462</v>
      </c>
      <c r="F1165" s="262" t="s">
        <v>2439</v>
      </c>
      <c r="G1165" s="262" t="s">
        <v>1400</v>
      </c>
      <c r="H1165" s="262">
        <v>2</v>
      </c>
      <c r="I1165" s="262" t="s">
        <v>2440</v>
      </c>
      <c r="J1165" s="262" t="s">
        <v>2441</v>
      </c>
      <c r="K1165" s="262" t="s">
        <v>2442</v>
      </c>
      <c r="L1165" s="263">
        <v>45046</v>
      </c>
      <c r="M1165" s="262" t="s">
        <v>20</v>
      </c>
    </row>
    <row r="1166" spans="1:13" x14ac:dyDescent="0.25">
      <c r="A1166" s="260" t="s">
        <v>1795</v>
      </c>
      <c r="B1166" s="260" t="s">
        <v>1796</v>
      </c>
      <c r="C1166" s="260" t="s">
        <v>1797</v>
      </c>
      <c r="D1166" s="260" t="s">
        <v>776</v>
      </c>
      <c r="E1166" s="260">
        <v>200000</v>
      </c>
      <c r="F1166" s="260" t="s">
        <v>2443</v>
      </c>
      <c r="G1166" s="260" t="s">
        <v>1400</v>
      </c>
      <c r="H1166" s="260">
        <v>2</v>
      </c>
      <c r="I1166" s="260" t="s">
        <v>2444</v>
      </c>
      <c r="J1166" s="260" t="s">
        <v>2445</v>
      </c>
      <c r="K1166" s="260" t="s">
        <v>2446</v>
      </c>
      <c r="L1166" s="261">
        <v>45046</v>
      </c>
      <c r="M1166" s="260" t="s">
        <v>20</v>
      </c>
    </row>
    <row r="1167" spans="1:13" x14ac:dyDescent="0.25">
      <c r="A1167" s="262" t="s">
        <v>1795</v>
      </c>
      <c r="B1167" s="262" t="s">
        <v>1796</v>
      </c>
      <c r="C1167" s="262" t="s">
        <v>1797</v>
      </c>
      <c r="D1167" s="262" t="s">
        <v>40</v>
      </c>
      <c r="E1167" s="262" t="s">
        <v>17</v>
      </c>
      <c r="F1167" s="262" t="s">
        <v>1121</v>
      </c>
      <c r="G1167" s="262" t="s">
        <v>17</v>
      </c>
      <c r="H1167" s="262" t="s">
        <v>17</v>
      </c>
      <c r="I1167" s="262" t="s">
        <v>17</v>
      </c>
      <c r="J1167" s="262" t="s">
        <v>2447</v>
      </c>
      <c r="K1167" s="262" t="s">
        <v>2448</v>
      </c>
      <c r="L1167" s="263">
        <v>45046</v>
      </c>
      <c r="M1167" s="262" t="s">
        <v>20</v>
      </c>
    </row>
    <row r="1168" spans="1:13" x14ac:dyDescent="0.25">
      <c r="A1168" s="260" t="s">
        <v>1795</v>
      </c>
      <c r="B1168" s="260" t="s">
        <v>1796</v>
      </c>
      <c r="C1168" s="260" t="s">
        <v>1797</v>
      </c>
      <c r="D1168" s="260" t="s">
        <v>966</v>
      </c>
      <c r="E1168" s="260" t="s">
        <v>17</v>
      </c>
      <c r="F1168" s="260" t="s">
        <v>17</v>
      </c>
      <c r="G1168" s="260" t="s">
        <v>17</v>
      </c>
      <c r="H1168" s="260" t="s">
        <v>17</v>
      </c>
      <c r="I1168" s="260" t="s">
        <v>17</v>
      </c>
      <c r="J1168" s="260" t="s">
        <v>2449</v>
      </c>
      <c r="K1168" s="260" t="s">
        <v>2450</v>
      </c>
      <c r="L1168" s="261">
        <v>45046</v>
      </c>
      <c r="M1168" s="260" t="s">
        <v>20</v>
      </c>
    </row>
    <row r="1169" spans="1:13" x14ac:dyDescent="0.25">
      <c r="A1169" s="262" t="s">
        <v>1795</v>
      </c>
      <c r="B1169" s="262" t="s">
        <v>1796</v>
      </c>
      <c r="C1169" s="262" t="s">
        <v>1797</v>
      </c>
      <c r="D1169" s="262" t="s">
        <v>1055</v>
      </c>
      <c r="E1169" s="262" t="s">
        <v>17</v>
      </c>
      <c r="F1169" s="262" t="s">
        <v>17</v>
      </c>
      <c r="G1169" s="262" t="s">
        <v>17</v>
      </c>
      <c r="H1169" s="262" t="s">
        <v>17</v>
      </c>
      <c r="I1169" s="262" t="s">
        <v>17</v>
      </c>
      <c r="J1169" s="262" t="s">
        <v>2449</v>
      </c>
      <c r="K1169" s="262" t="s">
        <v>2451</v>
      </c>
      <c r="L1169" s="263">
        <v>45046</v>
      </c>
      <c r="M1169" s="262" t="s">
        <v>20</v>
      </c>
    </row>
    <row r="1170" spans="1:13" x14ac:dyDescent="0.25">
      <c r="A1170" s="260" t="s">
        <v>1795</v>
      </c>
      <c r="B1170" s="260" t="s">
        <v>1796</v>
      </c>
      <c r="C1170" s="260" t="s">
        <v>1797</v>
      </c>
      <c r="D1170" s="260" t="s">
        <v>605</v>
      </c>
      <c r="E1170" s="260">
        <v>200000</v>
      </c>
      <c r="F1170" s="260" t="s">
        <v>2443</v>
      </c>
      <c r="G1170" s="260" t="s">
        <v>1400</v>
      </c>
      <c r="H1170" s="260">
        <v>2</v>
      </c>
      <c r="I1170" s="260" t="s">
        <v>2444</v>
      </c>
      <c r="J1170" s="260" t="s">
        <v>2445</v>
      </c>
      <c r="K1170" s="260" t="s">
        <v>2452</v>
      </c>
      <c r="L1170" s="261">
        <v>45046</v>
      </c>
      <c r="M1170" s="260" t="s">
        <v>20</v>
      </c>
    </row>
    <row r="1171" spans="1:13" x14ac:dyDescent="0.25">
      <c r="A1171" s="262" t="s">
        <v>1795</v>
      </c>
      <c r="B1171" s="262" t="s">
        <v>1796</v>
      </c>
      <c r="C1171" s="262" t="s">
        <v>1797</v>
      </c>
      <c r="D1171" s="262" t="s">
        <v>628</v>
      </c>
      <c r="E1171" s="262">
        <v>0</v>
      </c>
      <c r="F1171" s="262" t="s">
        <v>17</v>
      </c>
      <c r="G1171" s="262" t="s">
        <v>17</v>
      </c>
      <c r="H1171" s="262" t="s">
        <v>17</v>
      </c>
      <c r="I1171" s="262" t="s">
        <v>17</v>
      </c>
      <c r="J1171" s="262" t="s">
        <v>1819</v>
      </c>
      <c r="K1171" s="262" t="s">
        <v>2453</v>
      </c>
      <c r="L1171" s="263">
        <v>45046</v>
      </c>
      <c r="M1171" s="262" t="s">
        <v>20</v>
      </c>
    </row>
    <row r="1172" spans="1:13" x14ac:dyDescent="0.25">
      <c r="A1172" s="260" t="s">
        <v>1795</v>
      </c>
      <c r="B1172" s="260" t="s">
        <v>1796</v>
      </c>
      <c r="C1172" s="260" t="s">
        <v>1797</v>
      </c>
      <c r="D1172" s="260" t="s">
        <v>619</v>
      </c>
      <c r="E1172" s="260">
        <v>0</v>
      </c>
      <c r="F1172" s="260" t="s">
        <v>17</v>
      </c>
      <c r="G1172" s="260" t="s">
        <v>17</v>
      </c>
      <c r="H1172" s="260" t="s">
        <v>17</v>
      </c>
      <c r="I1172" s="260" t="s">
        <v>17</v>
      </c>
      <c r="J1172" s="260" t="s">
        <v>1821</v>
      </c>
      <c r="K1172" s="260" t="s">
        <v>2454</v>
      </c>
      <c r="L1172" s="261">
        <v>45046</v>
      </c>
      <c r="M1172" s="260" t="s">
        <v>20</v>
      </c>
    </row>
    <row r="1173" spans="1:13" x14ac:dyDescent="0.25">
      <c r="A1173" s="262" t="s">
        <v>1795</v>
      </c>
      <c r="B1173" s="262" t="s">
        <v>1796</v>
      </c>
      <c r="C1173" s="262" t="s">
        <v>1797</v>
      </c>
      <c r="D1173" s="262" t="s">
        <v>47</v>
      </c>
      <c r="E1173" s="262">
        <v>2</v>
      </c>
      <c r="F1173" s="262" t="s">
        <v>2443</v>
      </c>
      <c r="G1173" s="262" t="s">
        <v>33</v>
      </c>
      <c r="H1173" s="262">
        <v>2</v>
      </c>
      <c r="I1173" s="262" t="s">
        <v>2444</v>
      </c>
      <c r="J1173" s="262" t="s">
        <v>2455</v>
      </c>
      <c r="K1173" s="262" t="s">
        <v>2456</v>
      </c>
      <c r="L1173" s="263">
        <v>45046</v>
      </c>
      <c r="M1173" s="262" t="s">
        <v>20</v>
      </c>
    </row>
    <row r="1174" spans="1:13" x14ac:dyDescent="0.25">
      <c r="A1174" s="260" t="s">
        <v>1795</v>
      </c>
      <c r="B1174" s="260" t="s">
        <v>1796</v>
      </c>
      <c r="C1174" s="260" t="s">
        <v>1797</v>
      </c>
      <c r="D1174" s="260" t="s">
        <v>38</v>
      </c>
      <c r="E1174" s="260" t="s">
        <v>17</v>
      </c>
      <c r="F1174" s="260" t="s">
        <v>1121</v>
      </c>
      <c r="G1174" s="260" t="s">
        <v>17</v>
      </c>
      <c r="H1174" s="260" t="s">
        <v>17</v>
      </c>
      <c r="I1174" s="260" t="s">
        <v>17</v>
      </c>
      <c r="J1174" s="260" t="s">
        <v>18</v>
      </c>
      <c r="K1174" s="260" t="s">
        <v>2457</v>
      </c>
      <c r="L1174" s="261">
        <v>45046</v>
      </c>
      <c r="M1174" s="260" t="s">
        <v>20</v>
      </c>
    </row>
    <row r="1175" spans="1:13" x14ac:dyDescent="0.25">
      <c r="A1175" s="262" t="s">
        <v>1795</v>
      </c>
      <c r="B1175" s="262" t="s">
        <v>1796</v>
      </c>
      <c r="C1175" s="262" t="s">
        <v>1797</v>
      </c>
      <c r="D1175" s="262" t="s">
        <v>16</v>
      </c>
      <c r="E1175" s="262" t="s">
        <v>17</v>
      </c>
      <c r="F1175" s="262" t="s">
        <v>1121</v>
      </c>
      <c r="G1175" s="262" t="s">
        <v>17</v>
      </c>
      <c r="H1175" s="262" t="s">
        <v>17</v>
      </c>
      <c r="I1175" s="262" t="s">
        <v>17</v>
      </c>
      <c r="J1175" s="262" t="s">
        <v>18</v>
      </c>
      <c r="K1175" s="262" t="s">
        <v>2458</v>
      </c>
      <c r="L1175" s="263">
        <v>45046</v>
      </c>
      <c r="M1175" s="262" t="s">
        <v>20</v>
      </c>
    </row>
    <row r="1176" spans="1:13" x14ac:dyDescent="0.25">
      <c r="A1176" s="260" t="s">
        <v>1795</v>
      </c>
      <c r="B1176" s="260" t="s">
        <v>1796</v>
      </c>
      <c r="C1176" s="260" t="s">
        <v>1797</v>
      </c>
      <c r="D1176" s="260" t="s">
        <v>21</v>
      </c>
      <c r="E1176" s="260" t="s">
        <v>17</v>
      </c>
      <c r="F1176" s="260" t="s">
        <v>1121</v>
      </c>
      <c r="G1176" s="260" t="s">
        <v>17</v>
      </c>
      <c r="H1176" s="260" t="s">
        <v>17</v>
      </c>
      <c r="I1176" s="260" t="s">
        <v>17</v>
      </c>
      <c r="J1176" s="260" t="s">
        <v>18</v>
      </c>
      <c r="K1176" s="260" t="s">
        <v>2459</v>
      </c>
      <c r="L1176" s="261">
        <v>45046</v>
      </c>
      <c r="M1176" s="260" t="s">
        <v>20</v>
      </c>
    </row>
    <row r="1177" spans="1:13" x14ac:dyDescent="0.25">
      <c r="A1177" s="262" t="s">
        <v>1795</v>
      </c>
      <c r="B1177" s="262" t="s">
        <v>1796</v>
      </c>
      <c r="C1177" s="262" t="s">
        <v>1797</v>
      </c>
      <c r="D1177" s="262" t="s">
        <v>1159</v>
      </c>
      <c r="E1177" s="262" t="s">
        <v>17</v>
      </c>
      <c r="F1177" s="262" t="s">
        <v>1121</v>
      </c>
      <c r="G1177" s="262" t="s">
        <v>17</v>
      </c>
      <c r="H1177" s="262" t="s">
        <v>17</v>
      </c>
      <c r="I1177" s="262" t="s">
        <v>17</v>
      </c>
      <c r="J1177" s="262" t="s">
        <v>18</v>
      </c>
      <c r="K1177" s="262" t="s">
        <v>2460</v>
      </c>
      <c r="L1177" s="263">
        <v>45046</v>
      </c>
      <c r="M1177" s="262" t="s">
        <v>20</v>
      </c>
    </row>
    <row r="1178" spans="1:13" x14ac:dyDescent="0.25">
      <c r="A1178" s="260" t="s">
        <v>1795</v>
      </c>
      <c r="B1178" s="260" t="s">
        <v>1796</v>
      </c>
      <c r="C1178" s="260" t="s">
        <v>1797</v>
      </c>
      <c r="D1178" s="260" t="s">
        <v>24</v>
      </c>
      <c r="E1178" s="260" t="s">
        <v>17</v>
      </c>
      <c r="F1178" s="260" t="s">
        <v>1121</v>
      </c>
      <c r="G1178" s="260" t="s">
        <v>17</v>
      </c>
      <c r="H1178" s="260" t="s">
        <v>17</v>
      </c>
      <c r="I1178" s="260" t="s">
        <v>17</v>
      </c>
      <c r="J1178" s="260" t="s">
        <v>18</v>
      </c>
      <c r="K1178" s="260" t="s">
        <v>2461</v>
      </c>
      <c r="L1178" s="261">
        <v>45046</v>
      </c>
      <c r="M1178" s="260" t="s">
        <v>20</v>
      </c>
    </row>
    <row r="1179" spans="1:13" x14ac:dyDescent="0.25">
      <c r="A1179" s="262" t="s">
        <v>147</v>
      </c>
      <c r="B1179" s="262" t="s">
        <v>148</v>
      </c>
      <c r="C1179" s="262" t="s">
        <v>149</v>
      </c>
      <c r="D1179" s="262" t="s">
        <v>1335</v>
      </c>
      <c r="E1179" s="262">
        <v>239632928</v>
      </c>
      <c r="F1179" s="262" t="s">
        <v>2462</v>
      </c>
      <c r="G1179" s="262" t="s">
        <v>1400</v>
      </c>
      <c r="H1179" s="262">
        <v>2</v>
      </c>
      <c r="I1179" s="262" t="s">
        <v>2463</v>
      </c>
      <c r="J1179" s="262" t="s">
        <v>2464</v>
      </c>
      <c r="K1179" s="262" t="s">
        <v>2465</v>
      </c>
      <c r="L1179" s="263">
        <v>45046</v>
      </c>
      <c r="M1179" s="262" t="s">
        <v>582</v>
      </c>
    </row>
    <row r="1180" spans="1:13" x14ac:dyDescent="0.25">
      <c r="A1180" s="260" t="s">
        <v>147</v>
      </c>
      <c r="B1180" s="260" t="s">
        <v>148</v>
      </c>
      <c r="C1180" s="260" t="s">
        <v>149</v>
      </c>
      <c r="D1180" s="260" t="s">
        <v>1132</v>
      </c>
      <c r="E1180" s="260">
        <v>239632928</v>
      </c>
      <c r="F1180" s="260" t="s">
        <v>2462</v>
      </c>
      <c r="G1180" s="260" t="s">
        <v>1400</v>
      </c>
      <c r="H1180" s="260">
        <v>2</v>
      </c>
      <c r="I1180" s="260" t="s">
        <v>2463</v>
      </c>
      <c r="J1180" s="260" t="s">
        <v>2466</v>
      </c>
      <c r="K1180" s="260" t="s">
        <v>2467</v>
      </c>
      <c r="L1180" s="261">
        <v>45046</v>
      </c>
      <c r="M1180" s="260" t="s">
        <v>582</v>
      </c>
    </row>
    <row r="1181" spans="1:13" x14ac:dyDescent="0.25">
      <c r="A1181" s="262" t="s">
        <v>147</v>
      </c>
      <c r="B1181" s="262" t="s">
        <v>148</v>
      </c>
      <c r="C1181" s="262" t="s">
        <v>149</v>
      </c>
      <c r="D1181" s="262" t="s">
        <v>1050</v>
      </c>
      <c r="E1181" s="262">
        <v>52479611</v>
      </c>
      <c r="F1181" s="262" t="s">
        <v>2468</v>
      </c>
      <c r="G1181" s="262" t="s">
        <v>1400</v>
      </c>
      <c r="H1181" s="262">
        <v>2</v>
      </c>
      <c r="I1181" s="262" t="s">
        <v>2469</v>
      </c>
      <c r="J1181" s="262" t="s">
        <v>2470</v>
      </c>
      <c r="K1181" s="262" t="s">
        <v>2471</v>
      </c>
      <c r="L1181" s="263">
        <v>45046</v>
      </c>
      <c r="M1181" s="262" t="s">
        <v>582</v>
      </c>
    </row>
    <row r="1182" spans="1:13" x14ac:dyDescent="0.25">
      <c r="A1182" s="260" t="s">
        <v>147</v>
      </c>
      <c r="B1182" s="260" t="s">
        <v>148</v>
      </c>
      <c r="C1182" s="260" t="s">
        <v>149</v>
      </c>
      <c r="D1182" s="260" t="s">
        <v>1374</v>
      </c>
      <c r="E1182" s="260">
        <v>187153317</v>
      </c>
      <c r="F1182" s="260" t="s">
        <v>2472</v>
      </c>
      <c r="G1182" s="260" t="s">
        <v>1400</v>
      </c>
      <c r="H1182" s="260">
        <v>2</v>
      </c>
      <c r="I1182" s="260" t="s">
        <v>2473</v>
      </c>
      <c r="J1182" s="260" t="s">
        <v>2474</v>
      </c>
      <c r="K1182" s="260" t="s">
        <v>2475</v>
      </c>
      <c r="L1182" s="261">
        <v>45046</v>
      </c>
      <c r="M1182" s="260" t="s">
        <v>582</v>
      </c>
    </row>
    <row r="1183" spans="1:13" x14ac:dyDescent="0.25">
      <c r="A1183" s="262" t="s">
        <v>147</v>
      </c>
      <c r="B1183" s="262" t="s">
        <v>148</v>
      </c>
      <c r="C1183" s="262" t="s">
        <v>149</v>
      </c>
      <c r="D1183" s="262" t="s">
        <v>630</v>
      </c>
      <c r="E1183" s="262">
        <v>31879611</v>
      </c>
      <c r="F1183" s="262" t="s">
        <v>2476</v>
      </c>
      <c r="G1183" s="262" t="s">
        <v>1400</v>
      </c>
      <c r="H1183" s="262">
        <v>2</v>
      </c>
      <c r="I1183" s="262" t="s">
        <v>2477</v>
      </c>
      <c r="J1183" s="262" t="s">
        <v>2478</v>
      </c>
      <c r="K1183" s="262" t="s">
        <v>2479</v>
      </c>
      <c r="L1183" s="263">
        <v>45046</v>
      </c>
      <c r="M1183" s="262" t="s">
        <v>582</v>
      </c>
    </row>
    <row r="1184" spans="1:13" x14ac:dyDescent="0.25">
      <c r="A1184" s="260" t="s">
        <v>147</v>
      </c>
      <c r="B1184" s="260" t="s">
        <v>148</v>
      </c>
      <c r="C1184" s="260" t="s">
        <v>149</v>
      </c>
      <c r="D1184" s="260" t="s">
        <v>619</v>
      </c>
      <c r="E1184" s="260">
        <v>0</v>
      </c>
      <c r="F1184" s="260" t="s">
        <v>2480</v>
      </c>
      <c r="G1184" s="260" t="s">
        <v>1400</v>
      </c>
      <c r="H1184" s="260">
        <v>2</v>
      </c>
      <c r="I1184" s="260" t="s">
        <v>2481</v>
      </c>
      <c r="J1184" s="260" t="s">
        <v>2482</v>
      </c>
      <c r="K1184" s="260" t="s">
        <v>2483</v>
      </c>
      <c r="L1184" s="261">
        <v>45046</v>
      </c>
      <c r="M1184" s="260" t="s">
        <v>582</v>
      </c>
    </row>
    <row r="1185" spans="1:13" x14ac:dyDescent="0.25">
      <c r="A1185" s="262" t="s">
        <v>1391</v>
      </c>
      <c r="B1185" s="262" t="s">
        <v>1392</v>
      </c>
      <c r="C1185" s="262" t="s">
        <v>149</v>
      </c>
      <c r="D1185" s="262" t="s">
        <v>1335</v>
      </c>
      <c r="E1185" s="262">
        <v>239632928</v>
      </c>
      <c r="F1185" s="262" t="s">
        <v>2462</v>
      </c>
      <c r="G1185" s="262" t="s">
        <v>1400</v>
      </c>
      <c r="H1185" s="262">
        <v>2</v>
      </c>
      <c r="I1185" s="262" t="s">
        <v>2463</v>
      </c>
      <c r="J1185" s="262" t="s">
        <v>2484</v>
      </c>
      <c r="K1185" s="262" t="s">
        <v>2485</v>
      </c>
      <c r="L1185" s="263">
        <v>45046</v>
      </c>
      <c r="M1185" s="262" t="s">
        <v>582</v>
      </c>
    </row>
    <row r="1186" spans="1:13" x14ac:dyDescent="0.25">
      <c r="A1186" s="260" t="s">
        <v>42</v>
      </c>
      <c r="B1186" s="260" t="s">
        <v>43</v>
      </c>
      <c r="C1186" s="260" t="s">
        <v>44</v>
      </c>
      <c r="D1186" s="260" t="s">
        <v>623</v>
      </c>
      <c r="E1186" s="260">
        <v>4970376</v>
      </c>
      <c r="F1186" s="260" t="s">
        <v>1974</v>
      </c>
      <c r="G1186" s="260" t="s">
        <v>22</v>
      </c>
      <c r="H1186" s="260">
        <v>3</v>
      </c>
      <c r="I1186" s="260" t="s">
        <v>1975</v>
      </c>
      <c r="J1186" s="260" t="s">
        <v>1976</v>
      </c>
      <c r="K1186" s="260" t="s">
        <v>2486</v>
      </c>
      <c r="L1186" s="261">
        <v>45046</v>
      </c>
      <c r="M1186" s="260" t="s">
        <v>582</v>
      </c>
    </row>
    <row r="1187" spans="1:13" x14ac:dyDescent="0.25">
      <c r="A1187" s="262" t="s">
        <v>2352</v>
      </c>
      <c r="B1187" s="262" t="s">
        <v>2353</v>
      </c>
      <c r="C1187" s="262" t="s">
        <v>569</v>
      </c>
      <c r="D1187" s="262" t="s">
        <v>16</v>
      </c>
      <c r="E1187" s="262">
        <v>283000</v>
      </c>
      <c r="F1187" s="262" t="s">
        <v>2487</v>
      </c>
      <c r="G1187" s="262" t="s">
        <v>1400</v>
      </c>
      <c r="H1187" s="262">
        <v>2</v>
      </c>
      <c r="I1187" s="262" t="s">
        <v>2488</v>
      </c>
      <c r="J1187" s="262" t="s">
        <v>2489</v>
      </c>
      <c r="K1187" s="262" t="s">
        <v>2490</v>
      </c>
      <c r="L1187" s="263">
        <v>45046</v>
      </c>
      <c r="M1187" s="262" t="s">
        <v>20</v>
      </c>
    </row>
    <row r="1188" spans="1:13" x14ac:dyDescent="0.25">
      <c r="A1188" s="260" t="s">
        <v>2360</v>
      </c>
      <c r="B1188" s="260" t="s">
        <v>2361</v>
      </c>
      <c r="C1188" s="260" t="s">
        <v>569</v>
      </c>
      <c r="D1188" s="260" t="s">
        <v>16</v>
      </c>
      <c r="E1188" s="260">
        <v>290330</v>
      </c>
      <c r="F1188" s="260" t="s">
        <v>2491</v>
      </c>
      <c r="G1188" s="260" t="s">
        <v>1400</v>
      </c>
      <c r="H1188" s="260">
        <v>2</v>
      </c>
      <c r="I1188" s="260" t="s">
        <v>2492</v>
      </c>
      <c r="J1188" s="260" t="s">
        <v>2493</v>
      </c>
      <c r="K1188" s="260" t="s">
        <v>2494</v>
      </c>
      <c r="L1188" s="261">
        <v>45046</v>
      </c>
      <c r="M1188" s="260" t="s">
        <v>20</v>
      </c>
    </row>
    <row r="1189" spans="1:13" x14ac:dyDescent="0.25">
      <c r="A1189" s="262" t="s">
        <v>2495</v>
      </c>
      <c r="B1189" s="262" t="s">
        <v>2496</v>
      </c>
      <c r="C1189" s="262" t="s">
        <v>2497</v>
      </c>
      <c r="D1189" s="262" t="s">
        <v>1335</v>
      </c>
      <c r="E1189" s="262">
        <v>11400000</v>
      </c>
      <c r="F1189" s="262" t="s">
        <v>2498</v>
      </c>
      <c r="G1189" s="262" t="s">
        <v>77</v>
      </c>
      <c r="H1189" s="262">
        <v>1</v>
      </c>
      <c r="I1189" s="262" t="s">
        <v>2499</v>
      </c>
      <c r="J1189" s="262" t="s">
        <v>2500</v>
      </c>
      <c r="K1189" s="262" t="s">
        <v>2501</v>
      </c>
      <c r="L1189" s="263">
        <v>45049</v>
      </c>
      <c r="M1189" s="262" t="s">
        <v>582</v>
      </c>
    </row>
    <row r="1190" spans="1:13" x14ac:dyDescent="0.25">
      <c r="A1190" s="260" t="s">
        <v>2495</v>
      </c>
      <c r="B1190" s="260" t="s">
        <v>2496</v>
      </c>
      <c r="C1190" s="260" t="s">
        <v>2497</v>
      </c>
      <c r="D1190" s="260" t="s">
        <v>1042</v>
      </c>
      <c r="E1190" s="260">
        <v>27560</v>
      </c>
      <c r="F1190" s="260" t="s">
        <v>2502</v>
      </c>
      <c r="G1190" s="260" t="s">
        <v>33</v>
      </c>
      <c r="H1190" s="260">
        <v>2</v>
      </c>
      <c r="I1190" s="260" t="s">
        <v>2503</v>
      </c>
      <c r="J1190" s="260" t="s">
        <v>2504</v>
      </c>
      <c r="K1190" s="260" t="s">
        <v>2505</v>
      </c>
      <c r="L1190" s="261">
        <v>45049</v>
      </c>
      <c r="M1190" s="260" t="s">
        <v>20</v>
      </c>
    </row>
    <row r="1191" spans="1:13" x14ac:dyDescent="0.25">
      <c r="A1191" s="262" t="s">
        <v>2495</v>
      </c>
      <c r="B1191" s="262" t="s">
        <v>2496</v>
      </c>
      <c r="C1191" s="262" t="s">
        <v>2497</v>
      </c>
      <c r="D1191" s="262" t="s">
        <v>1132</v>
      </c>
      <c r="E1191" s="262">
        <v>11400000</v>
      </c>
      <c r="F1191" s="262" t="s">
        <v>2498</v>
      </c>
      <c r="G1191" s="262" t="s">
        <v>77</v>
      </c>
      <c r="H1191" s="262">
        <v>1</v>
      </c>
      <c r="I1191" s="262" t="s">
        <v>2499</v>
      </c>
      <c r="J1191" s="262" t="s">
        <v>2500</v>
      </c>
      <c r="K1191" s="262" t="s">
        <v>2506</v>
      </c>
      <c r="L1191" s="263">
        <v>45049</v>
      </c>
      <c r="M1191" s="262" t="s">
        <v>582</v>
      </c>
    </row>
    <row r="1192" spans="1:13" x14ac:dyDescent="0.25">
      <c r="A1192" s="260" t="s">
        <v>2495</v>
      </c>
      <c r="B1192" s="260" t="s">
        <v>2496</v>
      </c>
      <c r="C1192" s="260" t="s">
        <v>2497</v>
      </c>
      <c r="D1192" s="260" t="s">
        <v>1050</v>
      </c>
      <c r="E1192" s="260">
        <v>7500000</v>
      </c>
      <c r="F1192" s="260" t="s">
        <v>2498</v>
      </c>
      <c r="G1192" s="260" t="s">
        <v>77</v>
      </c>
      <c r="H1192" s="260">
        <v>1</v>
      </c>
      <c r="I1192" s="260" t="s">
        <v>2499</v>
      </c>
      <c r="J1192" s="260" t="s">
        <v>2507</v>
      </c>
      <c r="K1192" s="260" t="s">
        <v>2508</v>
      </c>
      <c r="L1192" s="261">
        <v>45049</v>
      </c>
      <c r="M1192" s="260" t="s">
        <v>582</v>
      </c>
    </row>
    <row r="1193" spans="1:13" x14ac:dyDescent="0.25">
      <c r="A1193" s="262" t="s">
        <v>2495</v>
      </c>
      <c r="B1193" s="262" t="s">
        <v>2496</v>
      </c>
      <c r="C1193" s="262" t="s">
        <v>2497</v>
      </c>
      <c r="D1193" s="262" t="s">
        <v>776</v>
      </c>
      <c r="E1193" s="262">
        <v>157728</v>
      </c>
      <c r="F1193" s="262" t="s">
        <v>2498</v>
      </c>
      <c r="G1193" s="262" t="s">
        <v>77</v>
      </c>
      <c r="H1193" s="262">
        <v>1</v>
      </c>
      <c r="I1193" s="262" t="s">
        <v>2499</v>
      </c>
      <c r="J1193" s="262" t="s">
        <v>2509</v>
      </c>
      <c r="K1193" s="262" t="s">
        <v>2510</v>
      </c>
      <c r="L1193" s="263">
        <v>45049</v>
      </c>
      <c r="M1193" s="262" t="s">
        <v>20</v>
      </c>
    </row>
    <row r="1194" spans="1:13" x14ac:dyDescent="0.25">
      <c r="A1194" s="260" t="s">
        <v>2495</v>
      </c>
      <c r="B1194" s="260" t="s">
        <v>2496</v>
      </c>
      <c r="C1194" s="260" t="s">
        <v>2497</v>
      </c>
      <c r="D1194" s="260" t="s">
        <v>40</v>
      </c>
      <c r="E1194" s="260">
        <v>1552</v>
      </c>
      <c r="F1194" s="260" t="s">
        <v>2498</v>
      </c>
      <c r="G1194" s="260" t="s">
        <v>77</v>
      </c>
      <c r="H1194" s="260">
        <v>1</v>
      </c>
      <c r="I1194" s="260" t="s">
        <v>2499</v>
      </c>
      <c r="J1194" s="260" t="s">
        <v>2511</v>
      </c>
      <c r="K1194" s="260" t="s">
        <v>2512</v>
      </c>
      <c r="L1194" s="261">
        <v>45049</v>
      </c>
      <c r="M1194" s="260" t="s">
        <v>582</v>
      </c>
    </row>
    <row r="1195" spans="1:13" x14ac:dyDescent="0.25">
      <c r="A1195" s="262" t="s">
        <v>2495</v>
      </c>
      <c r="B1195" s="262" t="s">
        <v>2496</v>
      </c>
      <c r="C1195" s="262" t="s">
        <v>2497</v>
      </c>
      <c r="D1195" s="262" t="s">
        <v>966</v>
      </c>
      <c r="E1195" s="262">
        <v>2090</v>
      </c>
      <c r="F1195" s="262" t="s">
        <v>2498</v>
      </c>
      <c r="G1195" s="262" t="s">
        <v>77</v>
      </c>
      <c r="H1195" s="262">
        <v>1</v>
      </c>
      <c r="I1195" s="262" t="s">
        <v>2499</v>
      </c>
      <c r="J1195" s="262" t="s">
        <v>2513</v>
      </c>
      <c r="K1195" s="262" t="s">
        <v>2514</v>
      </c>
      <c r="L1195" s="263">
        <v>45049</v>
      </c>
      <c r="M1195" s="262" t="s">
        <v>582</v>
      </c>
    </row>
    <row r="1196" spans="1:13" x14ac:dyDescent="0.25">
      <c r="A1196" s="260" t="s">
        <v>2495</v>
      </c>
      <c r="B1196" s="260" t="s">
        <v>2496</v>
      </c>
      <c r="C1196" s="260" t="s">
        <v>2497</v>
      </c>
      <c r="D1196" s="260" t="s">
        <v>1055</v>
      </c>
      <c r="E1196" s="260">
        <v>4338</v>
      </c>
      <c r="F1196" s="260" t="s">
        <v>2515</v>
      </c>
      <c r="G1196" s="260" t="s">
        <v>77</v>
      </c>
      <c r="H1196" s="260">
        <v>1</v>
      </c>
      <c r="I1196" s="260" t="s">
        <v>2516</v>
      </c>
      <c r="J1196" s="260" t="s">
        <v>2517</v>
      </c>
      <c r="K1196" s="260" t="s">
        <v>2518</v>
      </c>
      <c r="L1196" s="261">
        <v>45049</v>
      </c>
      <c r="M1196" s="260" t="s">
        <v>582</v>
      </c>
    </row>
    <row r="1197" spans="1:13" x14ac:dyDescent="0.25">
      <c r="A1197" s="262" t="s">
        <v>2495</v>
      </c>
      <c r="B1197" s="262" t="s">
        <v>2496</v>
      </c>
      <c r="C1197" s="262" t="s">
        <v>2497</v>
      </c>
      <c r="D1197" s="262" t="s">
        <v>605</v>
      </c>
      <c r="E1197" s="262">
        <v>4900000</v>
      </c>
      <c r="F1197" s="262" t="s">
        <v>2498</v>
      </c>
      <c r="G1197" s="262" t="s">
        <v>77</v>
      </c>
      <c r="H1197" s="262">
        <v>1</v>
      </c>
      <c r="I1197" s="262" t="s">
        <v>2499</v>
      </c>
      <c r="J1197" s="262" t="s">
        <v>2519</v>
      </c>
      <c r="K1197" s="262" t="s">
        <v>2520</v>
      </c>
      <c r="L1197" s="263">
        <v>45049</v>
      </c>
      <c r="M1197" s="262" t="s">
        <v>582</v>
      </c>
    </row>
    <row r="1198" spans="1:13" x14ac:dyDescent="0.25">
      <c r="A1198" s="260" t="s">
        <v>2495</v>
      </c>
      <c r="B1198" s="260" t="s">
        <v>2496</v>
      </c>
      <c r="C1198" s="260" t="s">
        <v>2497</v>
      </c>
      <c r="D1198" s="260" t="s">
        <v>1374</v>
      </c>
      <c r="E1198" s="260">
        <v>3900000</v>
      </c>
      <c r="F1198" s="260" t="s">
        <v>2498</v>
      </c>
      <c r="G1198" s="260" t="s">
        <v>77</v>
      </c>
      <c r="H1198" s="260">
        <v>1</v>
      </c>
      <c r="I1198" s="260" t="s">
        <v>2499</v>
      </c>
      <c r="J1198" s="260" t="s">
        <v>2521</v>
      </c>
      <c r="K1198" s="260" t="s">
        <v>2522</v>
      </c>
      <c r="L1198" s="261">
        <v>45049</v>
      </c>
      <c r="M1198" s="260" t="s">
        <v>582</v>
      </c>
    </row>
    <row r="1199" spans="1:13" x14ac:dyDescent="0.25">
      <c r="A1199" s="262" t="s">
        <v>2495</v>
      </c>
      <c r="B1199" s="262" t="s">
        <v>2496</v>
      </c>
      <c r="C1199" s="262" t="s">
        <v>2497</v>
      </c>
      <c r="D1199" s="262" t="s">
        <v>630</v>
      </c>
      <c r="E1199" s="262">
        <v>2600000</v>
      </c>
      <c r="F1199" s="262" t="s">
        <v>2498</v>
      </c>
      <c r="G1199" s="262" t="s">
        <v>77</v>
      </c>
      <c r="H1199" s="262">
        <v>1</v>
      </c>
      <c r="I1199" s="262" t="s">
        <v>2499</v>
      </c>
      <c r="J1199" s="262" t="s">
        <v>2523</v>
      </c>
      <c r="K1199" s="262" t="s">
        <v>2524</v>
      </c>
      <c r="L1199" s="263">
        <v>45049</v>
      </c>
      <c r="M1199" s="262" t="s">
        <v>582</v>
      </c>
    </row>
    <row r="1200" spans="1:13" x14ac:dyDescent="0.25">
      <c r="A1200" s="260" t="s">
        <v>2495</v>
      </c>
      <c r="B1200" s="260" t="s">
        <v>2496</v>
      </c>
      <c r="C1200" s="260" t="s">
        <v>2497</v>
      </c>
      <c r="D1200" s="260" t="s">
        <v>623</v>
      </c>
      <c r="E1200" s="260">
        <v>2700000</v>
      </c>
      <c r="F1200" s="260" t="s">
        <v>2498</v>
      </c>
      <c r="G1200" s="260" t="s">
        <v>77</v>
      </c>
      <c r="H1200" s="260">
        <v>1</v>
      </c>
      <c r="I1200" s="260" t="s">
        <v>2499</v>
      </c>
      <c r="J1200" s="260" t="s">
        <v>2525</v>
      </c>
      <c r="K1200" s="260" t="s">
        <v>2526</v>
      </c>
      <c r="L1200" s="261">
        <v>45049</v>
      </c>
      <c r="M1200" s="260" t="s">
        <v>582</v>
      </c>
    </row>
    <row r="1201" spans="1:13" x14ac:dyDescent="0.25">
      <c r="A1201" s="262" t="s">
        <v>2495</v>
      </c>
      <c r="B1201" s="262" t="s">
        <v>2496</v>
      </c>
      <c r="C1201" s="262" t="s">
        <v>2497</v>
      </c>
      <c r="D1201" s="262" t="s">
        <v>628</v>
      </c>
      <c r="E1201" s="262">
        <v>1400000</v>
      </c>
      <c r="F1201" s="262" t="s">
        <v>2498</v>
      </c>
      <c r="G1201" s="262" t="s">
        <v>77</v>
      </c>
      <c r="H1201" s="262">
        <v>1</v>
      </c>
      <c r="I1201" s="262" t="s">
        <v>2499</v>
      </c>
      <c r="J1201" s="262" t="s">
        <v>2527</v>
      </c>
      <c r="K1201" s="262" t="s">
        <v>2528</v>
      </c>
      <c r="L1201" s="263">
        <v>45049</v>
      </c>
      <c r="M1201" s="262" t="s">
        <v>582</v>
      </c>
    </row>
    <row r="1202" spans="1:13" x14ac:dyDescent="0.25">
      <c r="A1202" s="260" t="s">
        <v>2495</v>
      </c>
      <c r="B1202" s="260" t="s">
        <v>2496</v>
      </c>
      <c r="C1202" s="260" t="s">
        <v>2497</v>
      </c>
      <c r="D1202" s="260" t="s">
        <v>619</v>
      </c>
      <c r="E1202" s="260">
        <v>800000</v>
      </c>
      <c r="F1202" s="260" t="s">
        <v>2498</v>
      </c>
      <c r="G1202" s="260" t="s">
        <v>77</v>
      </c>
      <c r="H1202" s="260">
        <v>1</v>
      </c>
      <c r="I1202" s="260" t="s">
        <v>2499</v>
      </c>
      <c r="J1202" s="260" t="s">
        <v>2527</v>
      </c>
      <c r="K1202" s="260" t="s">
        <v>2529</v>
      </c>
      <c r="L1202" s="261">
        <v>45049</v>
      </c>
      <c r="M1202" s="260" t="s">
        <v>582</v>
      </c>
    </row>
    <row r="1203" spans="1:13" x14ac:dyDescent="0.25">
      <c r="A1203" s="262" t="s">
        <v>2495</v>
      </c>
      <c r="B1203" s="262" t="s">
        <v>2496</v>
      </c>
      <c r="C1203" s="262" t="s">
        <v>2497</v>
      </c>
      <c r="D1203" s="262" t="s">
        <v>47</v>
      </c>
      <c r="E1203" s="262">
        <v>5</v>
      </c>
      <c r="F1203" s="262" t="s">
        <v>2498</v>
      </c>
      <c r="G1203" s="262" t="s">
        <v>77</v>
      </c>
      <c r="H1203" s="262">
        <v>1</v>
      </c>
      <c r="I1203" s="262" t="s">
        <v>2499</v>
      </c>
      <c r="J1203" s="262" t="s">
        <v>2530</v>
      </c>
      <c r="K1203" s="262" t="s">
        <v>2531</v>
      </c>
      <c r="L1203" s="263">
        <v>45049</v>
      </c>
      <c r="M1203" s="262" t="s">
        <v>582</v>
      </c>
    </row>
    <row r="1204" spans="1:13" x14ac:dyDescent="0.25">
      <c r="A1204" s="260" t="s">
        <v>2495</v>
      </c>
      <c r="B1204" s="260" t="s">
        <v>2496</v>
      </c>
      <c r="C1204" s="260" t="s">
        <v>2497</v>
      </c>
      <c r="D1204" s="260" t="s">
        <v>26</v>
      </c>
      <c r="E1204" s="260" t="s">
        <v>17</v>
      </c>
      <c r="F1204" s="260" t="s">
        <v>763</v>
      </c>
      <c r="G1204" s="260" t="s">
        <v>17</v>
      </c>
      <c r="H1204" s="260" t="s">
        <v>17</v>
      </c>
      <c r="I1204" s="260" t="s">
        <v>763</v>
      </c>
      <c r="J1204" s="260" t="s">
        <v>18</v>
      </c>
      <c r="K1204" s="260" t="s">
        <v>2532</v>
      </c>
      <c r="L1204" s="261">
        <v>45049</v>
      </c>
      <c r="M1204" s="260" t="s">
        <v>582</v>
      </c>
    </row>
    <row r="1205" spans="1:13" x14ac:dyDescent="0.25">
      <c r="A1205" s="262" t="s">
        <v>2495</v>
      </c>
      <c r="B1205" s="262" t="s">
        <v>2496</v>
      </c>
      <c r="C1205" s="262" t="s">
        <v>2497</v>
      </c>
      <c r="D1205" s="262" t="s">
        <v>28</v>
      </c>
      <c r="E1205" s="262" t="s">
        <v>17</v>
      </c>
      <c r="F1205" s="262" t="s">
        <v>763</v>
      </c>
      <c r="G1205" s="262" t="s">
        <v>17</v>
      </c>
      <c r="H1205" s="262" t="s">
        <v>17</v>
      </c>
      <c r="I1205" s="262" t="s">
        <v>763</v>
      </c>
      <c r="J1205" s="262" t="s">
        <v>18</v>
      </c>
      <c r="K1205" s="262" t="s">
        <v>2533</v>
      </c>
      <c r="L1205" s="263">
        <v>45049</v>
      </c>
      <c r="M1205" s="262" t="s">
        <v>582</v>
      </c>
    </row>
    <row r="1206" spans="1:13" x14ac:dyDescent="0.25">
      <c r="A1206" s="260" t="s">
        <v>2495</v>
      </c>
      <c r="B1206" s="260" t="s">
        <v>2496</v>
      </c>
      <c r="C1206" s="260" t="s">
        <v>2497</v>
      </c>
      <c r="D1206" s="260" t="s">
        <v>16</v>
      </c>
      <c r="E1206" s="260">
        <v>77006</v>
      </c>
      <c r="F1206" s="260" t="s">
        <v>2534</v>
      </c>
      <c r="G1206" s="260" t="s">
        <v>22</v>
      </c>
      <c r="H1206" s="260">
        <v>3</v>
      </c>
      <c r="I1206" s="260" t="s">
        <v>2535</v>
      </c>
      <c r="J1206" s="260" t="s">
        <v>2151</v>
      </c>
      <c r="K1206" s="260" t="s">
        <v>2536</v>
      </c>
      <c r="L1206" s="261">
        <v>45049</v>
      </c>
      <c r="M1206" s="260" t="s">
        <v>20</v>
      </c>
    </row>
    <row r="1207" spans="1:13" x14ac:dyDescent="0.25">
      <c r="A1207" s="262" t="s">
        <v>2495</v>
      </c>
      <c r="B1207" s="262" t="s">
        <v>2496</v>
      </c>
      <c r="C1207" s="262" t="s">
        <v>2497</v>
      </c>
      <c r="D1207" s="262" t="s">
        <v>21</v>
      </c>
      <c r="E1207" s="262">
        <v>6643</v>
      </c>
      <c r="F1207" s="262" t="s">
        <v>2537</v>
      </c>
      <c r="G1207" s="262" t="s">
        <v>1400</v>
      </c>
      <c r="H1207" s="262">
        <v>2</v>
      </c>
      <c r="I1207" s="262" t="s">
        <v>2538</v>
      </c>
      <c r="J1207" s="262" t="s">
        <v>2539</v>
      </c>
      <c r="K1207" s="262" t="s">
        <v>2540</v>
      </c>
      <c r="L1207" s="263">
        <v>45049</v>
      </c>
      <c r="M1207" s="262" t="s">
        <v>582</v>
      </c>
    </row>
    <row r="1208" spans="1:13" x14ac:dyDescent="0.25">
      <c r="A1208" s="260" t="s">
        <v>2495</v>
      </c>
      <c r="B1208" s="260" t="s">
        <v>2496</v>
      </c>
      <c r="C1208" s="260" t="s">
        <v>2497</v>
      </c>
      <c r="D1208" s="260" t="s">
        <v>1159</v>
      </c>
      <c r="E1208" s="260" t="s">
        <v>17</v>
      </c>
      <c r="F1208" s="260" t="s">
        <v>763</v>
      </c>
      <c r="G1208" s="260" t="s">
        <v>17</v>
      </c>
      <c r="H1208" s="260" t="s">
        <v>17</v>
      </c>
      <c r="I1208" s="260" t="s">
        <v>763</v>
      </c>
      <c r="J1208" s="260" t="s">
        <v>18</v>
      </c>
      <c r="K1208" s="260" t="s">
        <v>2541</v>
      </c>
      <c r="L1208" s="261">
        <v>45049</v>
      </c>
      <c r="M1208" s="260" t="s">
        <v>20</v>
      </c>
    </row>
    <row r="1209" spans="1:13" x14ac:dyDescent="0.25">
      <c r="A1209" s="262" t="s">
        <v>2495</v>
      </c>
      <c r="B1209" s="262" t="s">
        <v>2496</v>
      </c>
      <c r="C1209" s="262" t="s">
        <v>2497</v>
      </c>
      <c r="D1209" s="262" t="s">
        <v>24</v>
      </c>
      <c r="E1209" s="262">
        <v>1500000000</v>
      </c>
      <c r="F1209" s="262" t="s">
        <v>2542</v>
      </c>
      <c r="G1209" s="262" t="s">
        <v>22</v>
      </c>
      <c r="H1209" s="262">
        <v>3</v>
      </c>
      <c r="I1209" s="262" t="s">
        <v>2543</v>
      </c>
      <c r="J1209" s="262" t="s">
        <v>2156</v>
      </c>
      <c r="K1209" s="262" t="s">
        <v>2544</v>
      </c>
      <c r="L1209" s="263">
        <v>45049</v>
      </c>
      <c r="M1209" s="262" t="s">
        <v>20</v>
      </c>
    </row>
    <row r="1210" spans="1:13" x14ac:dyDescent="0.25">
      <c r="A1210" s="260" t="s">
        <v>1097</v>
      </c>
      <c r="B1210" s="260" t="s">
        <v>1098</v>
      </c>
      <c r="C1210" s="260" t="s">
        <v>1099</v>
      </c>
      <c r="D1210" s="260" t="s">
        <v>1132</v>
      </c>
      <c r="E1210" s="260">
        <v>5800000</v>
      </c>
      <c r="F1210" s="260" t="s">
        <v>2545</v>
      </c>
      <c r="G1210" s="260" t="s">
        <v>77</v>
      </c>
      <c r="H1210" s="260">
        <v>1</v>
      </c>
      <c r="I1210" s="260" t="s">
        <v>2546</v>
      </c>
      <c r="J1210" s="260" t="s">
        <v>2547</v>
      </c>
      <c r="K1210" s="260" t="s">
        <v>2548</v>
      </c>
      <c r="L1210" s="261">
        <v>45054</v>
      </c>
      <c r="M1210" s="260" t="s">
        <v>582</v>
      </c>
    </row>
    <row r="1211" spans="1:13" x14ac:dyDescent="0.25">
      <c r="A1211" s="262" t="s">
        <v>1097</v>
      </c>
      <c r="B1211" s="262" t="s">
        <v>1098</v>
      </c>
      <c r="C1211" s="262" t="s">
        <v>1099</v>
      </c>
      <c r="D1211" s="262" t="s">
        <v>1050</v>
      </c>
      <c r="E1211" s="262">
        <v>293400</v>
      </c>
      <c r="F1211" s="262" t="s">
        <v>2545</v>
      </c>
      <c r="G1211" s="262" t="s">
        <v>33</v>
      </c>
      <c r="H1211" s="262">
        <v>2</v>
      </c>
      <c r="I1211" s="262" t="s">
        <v>2546</v>
      </c>
      <c r="J1211" s="262" t="s">
        <v>2549</v>
      </c>
      <c r="K1211" s="262" t="s">
        <v>2550</v>
      </c>
      <c r="L1211" s="263">
        <v>45054</v>
      </c>
      <c r="M1211" s="262" t="s">
        <v>582</v>
      </c>
    </row>
    <row r="1212" spans="1:13" x14ac:dyDescent="0.25">
      <c r="A1212" s="260" t="s">
        <v>1097</v>
      </c>
      <c r="B1212" s="260" t="s">
        <v>1098</v>
      </c>
      <c r="C1212" s="260" t="s">
        <v>1099</v>
      </c>
      <c r="D1212" s="260" t="s">
        <v>776</v>
      </c>
      <c r="E1212" s="260">
        <v>134400</v>
      </c>
      <c r="F1212" s="260" t="s">
        <v>2545</v>
      </c>
      <c r="G1212" s="260" t="s">
        <v>33</v>
      </c>
      <c r="H1212" s="260">
        <v>2</v>
      </c>
      <c r="I1212" s="260" t="s">
        <v>2546</v>
      </c>
      <c r="J1212" s="260" t="s">
        <v>2551</v>
      </c>
      <c r="K1212" s="260" t="s">
        <v>2552</v>
      </c>
      <c r="L1212" s="261">
        <v>45054</v>
      </c>
      <c r="M1212" s="260" t="s">
        <v>582</v>
      </c>
    </row>
    <row r="1213" spans="1:13" x14ac:dyDescent="0.25">
      <c r="A1213" s="262" t="s">
        <v>1097</v>
      </c>
      <c r="B1213" s="262" t="s">
        <v>1098</v>
      </c>
      <c r="C1213" s="262" t="s">
        <v>1099</v>
      </c>
      <c r="D1213" s="262" t="s">
        <v>605</v>
      </c>
      <c r="E1213" s="262">
        <v>134400</v>
      </c>
      <c r="F1213" s="262" t="s">
        <v>2545</v>
      </c>
      <c r="G1213" s="262" t="s">
        <v>1400</v>
      </c>
      <c r="H1213" s="262">
        <v>2</v>
      </c>
      <c r="I1213" s="262" t="s">
        <v>2546</v>
      </c>
      <c r="J1213" s="262" t="s">
        <v>2553</v>
      </c>
      <c r="K1213" s="262" t="s">
        <v>2554</v>
      </c>
      <c r="L1213" s="263">
        <v>45054</v>
      </c>
      <c r="M1213" s="262" t="s">
        <v>582</v>
      </c>
    </row>
    <row r="1214" spans="1:13" x14ac:dyDescent="0.25">
      <c r="A1214" s="260" t="s">
        <v>1097</v>
      </c>
      <c r="B1214" s="260" t="s">
        <v>1098</v>
      </c>
      <c r="C1214" s="260" t="s">
        <v>1099</v>
      </c>
      <c r="D1214" s="260" t="s">
        <v>1374</v>
      </c>
      <c r="E1214" s="260">
        <v>5506600</v>
      </c>
      <c r="F1214" s="260" t="s">
        <v>2545</v>
      </c>
      <c r="G1214" s="260" t="s">
        <v>1400</v>
      </c>
      <c r="H1214" s="260">
        <v>2</v>
      </c>
      <c r="I1214" s="260" t="s">
        <v>2546</v>
      </c>
      <c r="J1214" s="260" t="s">
        <v>2555</v>
      </c>
      <c r="K1214" s="260" t="s">
        <v>2556</v>
      </c>
      <c r="L1214" s="261">
        <v>45054</v>
      </c>
      <c r="M1214" s="260" t="s">
        <v>582</v>
      </c>
    </row>
    <row r="1215" spans="1:13" x14ac:dyDescent="0.25">
      <c r="A1215" s="262" t="s">
        <v>1097</v>
      </c>
      <c r="B1215" s="262" t="s">
        <v>1098</v>
      </c>
      <c r="C1215" s="262" t="s">
        <v>1099</v>
      </c>
      <c r="D1215" s="262" t="s">
        <v>630</v>
      </c>
      <c r="E1215" s="262">
        <v>159000</v>
      </c>
      <c r="F1215" s="262" t="s">
        <v>2545</v>
      </c>
      <c r="G1215" s="262" t="s">
        <v>1400</v>
      </c>
      <c r="H1215" s="262">
        <v>2</v>
      </c>
      <c r="I1215" s="262" t="s">
        <v>2546</v>
      </c>
      <c r="J1215" s="262" t="s">
        <v>2557</v>
      </c>
      <c r="K1215" s="262" t="s">
        <v>2558</v>
      </c>
      <c r="L1215" s="263">
        <v>45054</v>
      </c>
      <c r="M1215" s="262" t="s">
        <v>582</v>
      </c>
    </row>
    <row r="1216" spans="1:13" x14ac:dyDescent="0.25">
      <c r="A1216" s="260" t="s">
        <v>1097</v>
      </c>
      <c r="B1216" s="260" t="s">
        <v>1098</v>
      </c>
      <c r="C1216" s="260" t="s">
        <v>1099</v>
      </c>
      <c r="D1216" s="260" t="s">
        <v>623</v>
      </c>
      <c r="E1216" s="260">
        <v>134400</v>
      </c>
      <c r="F1216" s="260" t="s">
        <v>2545</v>
      </c>
      <c r="G1216" s="260" t="s">
        <v>1400</v>
      </c>
      <c r="H1216" s="260">
        <v>2</v>
      </c>
      <c r="I1216" s="260" t="s">
        <v>2546</v>
      </c>
      <c r="J1216" s="260" t="s">
        <v>2559</v>
      </c>
      <c r="K1216" s="260" t="s">
        <v>2560</v>
      </c>
      <c r="L1216" s="261">
        <v>45054</v>
      </c>
      <c r="M1216" s="260" t="s">
        <v>582</v>
      </c>
    </row>
    <row r="1217" spans="1:13" x14ac:dyDescent="0.25">
      <c r="A1217" s="262" t="s">
        <v>1097</v>
      </c>
      <c r="B1217" s="262" t="s">
        <v>1098</v>
      </c>
      <c r="C1217" s="262" t="s">
        <v>1099</v>
      </c>
      <c r="D1217" s="262" t="s">
        <v>628</v>
      </c>
      <c r="E1217" s="262">
        <v>0</v>
      </c>
      <c r="F1217" s="262" t="s">
        <v>2545</v>
      </c>
      <c r="G1217" s="262" t="s">
        <v>1400</v>
      </c>
      <c r="H1217" s="262">
        <v>2</v>
      </c>
      <c r="I1217" s="262" t="s">
        <v>2546</v>
      </c>
      <c r="J1217" s="262" t="s">
        <v>2561</v>
      </c>
      <c r="K1217" s="262" t="s">
        <v>2562</v>
      </c>
      <c r="L1217" s="263">
        <v>45054</v>
      </c>
      <c r="M1217" s="262" t="s">
        <v>582</v>
      </c>
    </row>
    <row r="1218" spans="1:13" x14ac:dyDescent="0.25">
      <c r="A1218" s="260" t="s">
        <v>1097</v>
      </c>
      <c r="B1218" s="260" t="s">
        <v>1098</v>
      </c>
      <c r="C1218" s="260" t="s">
        <v>1099</v>
      </c>
      <c r="D1218" s="260" t="s">
        <v>619</v>
      </c>
      <c r="E1218" s="260">
        <v>0</v>
      </c>
      <c r="F1218" s="260" t="s">
        <v>2545</v>
      </c>
      <c r="G1218" s="260" t="s">
        <v>1400</v>
      </c>
      <c r="H1218" s="260">
        <v>2</v>
      </c>
      <c r="I1218" s="260" t="s">
        <v>2546</v>
      </c>
      <c r="J1218" s="260" t="s">
        <v>2561</v>
      </c>
      <c r="K1218" s="260" t="s">
        <v>2563</v>
      </c>
      <c r="L1218" s="261">
        <v>45054</v>
      </c>
      <c r="M1218" s="260" t="s">
        <v>582</v>
      </c>
    </row>
    <row r="1219" spans="1:13" x14ac:dyDescent="0.25">
      <c r="A1219" s="262" t="s">
        <v>63</v>
      </c>
      <c r="B1219" s="262" t="s">
        <v>64</v>
      </c>
      <c r="C1219" s="262" t="s">
        <v>65</v>
      </c>
      <c r="D1219" s="262" t="s">
        <v>2564</v>
      </c>
      <c r="E1219" s="262">
        <v>2</v>
      </c>
      <c r="F1219" s="262" t="s">
        <v>2565</v>
      </c>
      <c r="G1219" s="262" t="s">
        <v>33</v>
      </c>
      <c r="H1219" s="262">
        <v>2</v>
      </c>
      <c r="I1219" s="262" t="s">
        <v>17</v>
      </c>
      <c r="J1219" s="262" t="s">
        <v>17</v>
      </c>
      <c r="K1219" s="262" t="s">
        <v>2566</v>
      </c>
      <c r="L1219" s="263">
        <v>45055</v>
      </c>
      <c r="M1219" s="262" t="s">
        <v>20</v>
      </c>
    </row>
    <row r="1220" spans="1:13" x14ac:dyDescent="0.25">
      <c r="A1220" s="260" t="s">
        <v>63</v>
      </c>
      <c r="B1220" s="260" t="s">
        <v>64</v>
      </c>
      <c r="C1220" s="260" t="s">
        <v>65</v>
      </c>
      <c r="D1220" s="260" t="s">
        <v>2567</v>
      </c>
      <c r="E1220" s="260">
        <v>1</v>
      </c>
      <c r="F1220" s="260" t="s">
        <v>2565</v>
      </c>
      <c r="G1220" s="260" t="s">
        <v>33</v>
      </c>
      <c r="H1220" s="260">
        <v>2</v>
      </c>
      <c r="I1220" s="260" t="s">
        <v>17</v>
      </c>
      <c r="J1220" s="260" t="s">
        <v>17</v>
      </c>
      <c r="K1220" s="260" t="s">
        <v>2568</v>
      </c>
      <c r="L1220" s="261">
        <v>45055</v>
      </c>
      <c r="M1220" s="260" t="s">
        <v>20</v>
      </c>
    </row>
    <row r="1221" spans="1:13" x14ac:dyDescent="0.25">
      <c r="A1221" s="262" t="s">
        <v>63</v>
      </c>
      <c r="B1221" s="262" t="s">
        <v>64</v>
      </c>
      <c r="C1221" s="262" t="s">
        <v>65</v>
      </c>
      <c r="D1221" s="262" t="s">
        <v>2569</v>
      </c>
      <c r="E1221" s="262">
        <v>2</v>
      </c>
      <c r="F1221" s="262" t="s">
        <v>2565</v>
      </c>
      <c r="G1221" s="262" t="s">
        <v>33</v>
      </c>
      <c r="H1221" s="262">
        <v>2</v>
      </c>
      <c r="I1221" s="262" t="s">
        <v>17</v>
      </c>
      <c r="J1221" s="262" t="s">
        <v>17</v>
      </c>
      <c r="K1221" s="262" t="s">
        <v>2570</v>
      </c>
      <c r="L1221" s="263">
        <v>45055</v>
      </c>
      <c r="M1221" s="262" t="s">
        <v>20</v>
      </c>
    </row>
    <row r="1222" spans="1:13" x14ac:dyDescent="0.25">
      <c r="A1222" s="260" t="s">
        <v>63</v>
      </c>
      <c r="B1222" s="260" t="s">
        <v>64</v>
      </c>
      <c r="C1222" s="260" t="s">
        <v>65</v>
      </c>
      <c r="D1222" s="260" t="s">
        <v>2571</v>
      </c>
      <c r="E1222" s="260">
        <v>2</v>
      </c>
      <c r="F1222" s="260" t="s">
        <v>2565</v>
      </c>
      <c r="G1222" s="260" t="s">
        <v>33</v>
      </c>
      <c r="H1222" s="260">
        <v>2</v>
      </c>
      <c r="I1222" s="260" t="s">
        <v>17</v>
      </c>
      <c r="J1222" s="260" t="s">
        <v>17</v>
      </c>
      <c r="K1222" s="260" t="s">
        <v>2572</v>
      </c>
      <c r="L1222" s="261">
        <v>45055</v>
      </c>
      <c r="M1222" s="260" t="s">
        <v>20</v>
      </c>
    </row>
    <row r="1223" spans="1:13" x14ac:dyDescent="0.25">
      <c r="A1223" s="262" t="s">
        <v>63</v>
      </c>
      <c r="B1223" s="262" t="s">
        <v>64</v>
      </c>
      <c r="C1223" s="262" t="s">
        <v>65</v>
      </c>
      <c r="D1223" s="262" t="s">
        <v>2573</v>
      </c>
      <c r="E1223" s="262">
        <v>2</v>
      </c>
      <c r="F1223" s="262" t="s">
        <v>2565</v>
      </c>
      <c r="G1223" s="262" t="s">
        <v>33</v>
      </c>
      <c r="H1223" s="262">
        <v>2</v>
      </c>
      <c r="I1223" s="262" t="s">
        <v>17</v>
      </c>
      <c r="J1223" s="262" t="s">
        <v>17</v>
      </c>
      <c r="K1223" s="262" t="s">
        <v>2574</v>
      </c>
      <c r="L1223" s="263">
        <v>45055</v>
      </c>
      <c r="M1223" s="262" t="s">
        <v>20</v>
      </c>
    </row>
    <row r="1224" spans="1:13" x14ac:dyDescent="0.25">
      <c r="A1224" s="260" t="s">
        <v>2575</v>
      </c>
      <c r="B1224" s="260" t="s">
        <v>2576</v>
      </c>
      <c r="C1224" s="260" t="s">
        <v>2497</v>
      </c>
      <c r="D1224" s="260" t="s">
        <v>1335</v>
      </c>
      <c r="E1224" s="260">
        <v>11400000</v>
      </c>
      <c r="F1224" s="260" t="s">
        <v>2498</v>
      </c>
      <c r="G1224" s="260" t="s">
        <v>33</v>
      </c>
      <c r="H1224" s="260">
        <v>2</v>
      </c>
      <c r="I1224" s="260" t="s">
        <v>2499</v>
      </c>
      <c r="J1224" s="260" t="s">
        <v>2500</v>
      </c>
      <c r="K1224" s="260" t="s">
        <v>2577</v>
      </c>
      <c r="L1224" s="261">
        <v>45057</v>
      </c>
      <c r="M1224" s="260" t="s">
        <v>20</v>
      </c>
    </row>
    <row r="1225" spans="1:13" x14ac:dyDescent="0.25">
      <c r="A1225" s="262" t="s">
        <v>2575</v>
      </c>
      <c r="B1225" s="262" t="s">
        <v>2576</v>
      </c>
      <c r="C1225" s="262" t="s">
        <v>2497</v>
      </c>
      <c r="D1225" s="262" t="s">
        <v>1042</v>
      </c>
      <c r="E1225" s="262">
        <v>12851</v>
      </c>
      <c r="F1225" s="262" t="s">
        <v>2578</v>
      </c>
      <c r="G1225" s="262" t="s">
        <v>1400</v>
      </c>
      <c r="H1225" s="262">
        <v>2</v>
      </c>
      <c r="I1225" s="262" t="s">
        <v>2579</v>
      </c>
      <c r="J1225" s="262" t="s">
        <v>2580</v>
      </c>
      <c r="K1225" s="262" t="s">
        <v>2581</v>
      </c>
      <c r="L1225" s="263">
        <v>45057</v>
      </c>
      <c r="M1225" s="262" t="s">
        <v>582</v>
      </c>
    </row>
    <row r="1226" spans="1:13" x14ac:dyDescent="0.25">
      <c r="A1226" s="260" t="s">
        <v>2575</v>
      </c>
      <c r="B1226" s="260" t="s">
        <v>2576</v>
      </c>
      <c r="C1226" s="260" t="s">
        <v>2497</v>
      </c>
      <c r="D1226" s="260" t="s">
        <v>1132</v>
      </c>
      <c r="E1226" s="260">
        <v>6429000</v>
      </c>
      <c r="F1226" s="260" t="s">
        <v>2582</v>
      </c>
      <c r="G1226" s="260" t="s">
        <v>1400</v>
      </c>
      <c r="H1226" s="260">
        <v>2</v>
      </c>
      <c r="I1226" s="260" t="s">
        <v>2583</v>
      </c>
      <c r="J1226" s="260" t="s">
        <v>2584</v>
      </c>
      <c r="K1226" s="260" t="s">
        <v>2585</v>
      </c>
      <c r="L1226" s="261">
        <v>45057</v>
      </c>
      <c r="M1226" s="260" t="s">
        <v>582</v>
      </c>
    </row>
    <row r="1227" spans="1:13" x14ac:dyDescent="0.25">
      <c r="A1227" s="262" t="s">
        <v>2575</v>
      </c>
      <c r="B1227" s="262" t="s">
        <v>2576</v>
      </c>
      <c r="C1227" s="262" t="s">
        <v>2497</v>
      </c>
      <c r="D1227" s="262" t="s">
        <v>1050</v>
      </c>
      <c r="E1227" s="262">
        <v>690000</v>
      </c>
      <c r="F1227" s="262" t="s">
        <v>2586</v>
      </c>
      <c r="G1227" s="262" t="s">
        <v>1400</v>
      </c>
      <c r="H1227" s="262">
        <v>2</v>
      </c>
      <c r="I1227" s="262" t="s">
        <v>2587</v>
      </c>
      <c r="J1227" s="262" t="s">
        <v>2588</v>
      </c>
      <c r="K1227" s="262" t="s">
        <v>2589</v>
      </c>
      <c r="L1227" s="263">
        <v>45057</v>
      </c>
      <c r="M1227" s="262" t="s">
        <v>20</v>
      </c>
    </row>
    <row r="1228" spans="1:13" x14ac:dyDescent="0.25">
      <c r="A1228" s="260" t="s">
        <v>2575</v>
      </c>
      <c r="B1228" s="260" t="s">
        <v>2576</v>
      </c>
      <c r="C1228" s="260" t="s">
        <v>2497</v>
      </c>
      <c r="D1228" s="260" t="s">
        <v>776</v>
      </c>
      <c r="E1228" s="260">
        <v>17000</v>
      </c>
      <c r="F1228" s="260" t="s">
        <v>2590</v>
      </c>
      <c r="G1228" s="260" t="s">
        <v>1400</v>
      </c>
      <c r="H1228" s="260">
        <v>2</v>
      </c>
      <c r="I1228" s="260" t="s">
        <v>2591</v>
      </c>
      <c r="J1228" s="260" t="s">
        <v>2592</v>
      </c>
      <c r="K1228" s="260" t="s">
        <v>2593</v>
      </c>
      <c r="L1228" s="261">
        <v>45057</v>
      </c>
      <c r="M1228" s="260" t="s">
        <v>20</v>
      </c>
    </row>
    <row r="1229" spans="1:13" x14ac:dyDescent="0.25">
      <c r="A1229" s="262" t="s">
        <v>2575</v>
      </c>
      <c r="B1229" s="262" t="s">
        <v>2576</v>
      </c>
      <c r="C1229" s="262" t="s">
        <v>2497</v>
      </c>
      <c r="D1229" s="262" t="s">
        <v>40</v>
      </c>
      <c r="E1229" s="262">
        <v>12763</v>
      </c>
      <c r="F1229" s="262" t="s">
        <v>2594</v>
      </c>
      <c r="G1229" s="262" t="s">
        <v>1400</v>
      </c>
      <c r="H1229" s="262">
        <v>2</v>
      </c>
      <c r="I1229" s="262" t="s">
        <v>2595</v>
      </c>
      <c r="J1229" s="262" t="s">
        <v>2596</v>
      </c>
      <c r="K1229" s="262" t="s">
        <v>2597</v>
      </c>
      <c r="L1229" s="263">
        <v>45057</v>
      </c>
      <c r="M1229" s="262" t="s">
        <v>20</v>
      </c>
    </row>
    <row r="1230" spans="1:13" x14ac:dyDescent="0.25">
      <c r="A1230" s="260" t="s">
        <v>2575</v>
      </c>
      <c r="B1230" s="260" t="s">
        <v>2576</v>
      </c>
      <c r="C1230" s="260" t="s">
        <v>2497</v>
      </c>
      <c r="D1230" s="260" t="s">
        <v>966</v>
      </c>
      <c r="E1230" s="260">
        <v>2248</v>
      </c>
      <c r="F1230" s="260" t="s">
        <v>2594</v>
      </c>
      <c r="G1230" s="260" t="s">
        <v>1400</v>
      </c>
      <c r="H1230" s="260">
        <v>2</v>
      </c>
      <c r="I1230" s="260" t="s">
        <v>2595</v>
      </c>
      <c r="J1230" s="260" t="s">
        <v>2596</v>
      </c>
      <c r="K1230" s="260" t="s">
        <v>2598</v>
      </c>
      <c r="L1230" s="261">
        <v>45057</v>
      </c>
      <c r="M1230" s="260" t="s">
        <v>20</v>
      </c>
    </row>
    <row r="1231" spans="1:13" x14ac:dyDescent="0.25">
      <c r="A1231" s="262" t="s">
        <v>2575</v>
      </c>
      <c r="B1231" s="262" t="s">
        <v>2576</v>
      </c>
      <c r="C1231" s="262" t="s">
        <v>2497</v>
      </c>
      <c r="D1231" s="262" t="s">
        <v>1055</v>
      </c>
      <c r="E1231" s="262">
        <v>5236</v>
      </c>
      <c r="F1231" s="262" t="s">
        <v>2599</v>
      </c>
      <c r="G1231" s="262" t="s">
        <v>1400</v>
      </c>
      <c r="H1231" s="262">
        <v>2</v>
      </c>
      <c r="I1231" s="262" t="s">
        <v>2595</v>
      </c>
      <c r="J1231" s="262" t="s">
        <v>2600</v>
      </c>
      <c r="K1231" s="262" t="s">
        <v>2601</v>
      </c>
      <c r="L1231" s="263">
        <v>45057</v>
      </c>
      <c r="M1231" s="262" t="s">
        <v>20</v>
      </c>
    </row>
    <row r="1232" spans="1:13" x14ac:dyDescent="0.25">
      <c r="A1232" s="260" t="s">
        <v>2575</v>
      </c>
      <c r="B1232" s="260" t="s">
        <v>2576</v>
      </c>
      <c r="C1232" s="260" t="s">
        <v>2497</v>
      </c>
      <c r="D1232" s="260" t="s">
        <v>605</v>
      </c>
      <c r="E1232" s="260">
        <v>650000</v>
      </c>
      <c r="F1232" s="260" t="s">
        <v>2602</v>
      </c>
      <c r="G1232" s="260" t="s">
        <v>1400</v>
      </c>
      <c r="H1232" s="260">
        <v>2</v>
      </c>
      <c r="I1232" s="260" t="s">
        <v>2603</v>
      </c>
      <c r="J1232" s="260" t="s">
        <v>2604</v>
      </c>
      <c r="K1232" s="260" t="s">
        <v>2605</v>
      </c>
      <c r="L1232" s="261">
        <v>45057</v>
      </c>
      <c r="M1232" s="260" t="s">
        <v>582</v>
      </c>
    </row>
    <row r="1233" spans="1:13" x14ac:dyDescent="0.25">
      <c r="A1233" s="262" t="s">
        <v>2575</v>
      </c>
      <c r="B1233" s="262" t="s">
        <v>2576</v>
      </c>
      <c r="C1233" s="262" t="s">
        <v>2497</v>
      </c>
      <c r="D1233" s="262" t="s">
        <v>1374</v>
      </c>
      <c r="E1233" s="262">
        <v>5739000</v>
      </c>
      <c r="F1233" s="262" t="s">
        <v>2606</v>
      </c>
      <c r="G1233" s="262" t="s">
        <v>33</v>
      </c>
      <c r="H1233" s="262">
        <v>2</v>
      </c>
      <c r="I1233" s="262" t="s">
        <v>2603</v>
      </c>
      <c r="J1233" s="262" t="s">
        <v>2607</v>
      </c>
      <c r="K1233" s="262" t="s">
        <v>2608</v>
      </c>
      <c r="L1233" s="263">
        <v>45057</v>
      </c>
      <c r="M1233" s="262" t="s">
        <v>582</v>
      </c>
    </row>
    <row r="1234" spans="1:13" x14ac:dyDescent="0.25">
      <c r="A1234" s="260" t="s">
        <v>2575</v>
      </c>
      <c r="B1234" s="260" t="s">
        <v>2576</v>
      </c>
      <c r="C1234" s="260" t="s">
        <v>2497</v>
      </c>
      <c r="D1234" s="260" t="s">
        <v>630</v>
      </c>
      <c r="E1234" s="260">
        <v>40000</v>
      </c>
      <c r="F1234" s="260" t="s">
        <v>2606</v>
      </c>
      <c r="G1234" s="260" t="s">
        <v>33</v>
      </c>
      <c r="H1234" s="260">
        <v>2</v>
      </c>
      <c r="I1234" s="260" t="s">
        <v>2603</v>
      </c>
      <c r="J1234" s="260" t="s">
        <v>2609</v>
      </c>
      <c r="K1234" s="260" t="s">
        <v>2610</v>
      </c>
      <c r="L1234" s="261">
        <v>45057</v>
      </c>
      <c r="M1234" s="260" t="s">
        <v>582</v>
      </c>
    </row>
    <row r="1235" spans="1:13" x14ac:dyDescent="0.25">
      <c r="A1235" s="262" t="s">
        <v>2575</v>
      </c>
      <c r="B1235" s="262" t="s">
        <v>2576</v>
      </c>
      <c r="C1235" s="262" t="s">
        <v>2497</v>
      </c>
      <c r="D1235" s="262" t="s">
        <v>623</v>
      </c>
      <c r="E1235" s="262">
        <v>650000</v>
      </c>
      <c r="F1235" s="262" t="s">
        <v>2606</v>
      </c>
      <c r="G1235" s="262" t="s">
        <v>1400</v>
      </c>
      <c r="H1235" s="262">
        <v>2</v>
      </c>
      <c r="I1235" s="262" t="s">
        <v>2603</v>
      </c>
      <c r="J1235" s="262" t="s">
        <v>2611</v>
      </c>
      <c r="K1235" s="262" t="s">
        <v>2612</v>
      </c>
      <c r="L1235" s="263">
        <v>45057</v>
      </c>
      <c r="M1235" s="262" t="s">
        <v>582</v>
      </c>
    </row>
    <row r="1236" spans="1:13" x14ac:dyDescent="0.25">
      <c r="A1236" s="260" t="s">
        <v>2575</v>
      </c>
      <c r="B1236" s="260" t="s">
        <v>2576</v>
      </c>
      <c r="C1236" s="260" t="s">
        <v>2497</v>
      </c>
      <c r="D1236" s="260" t="s">
        <v>628</v>
      </c>
      <c r="E1236" s="260">
        <v>0</v>
      </c>
      <c r="F1236" s="260" t="s">
        <v>1121</v>
      </c>
      <c r="G1236" s="260" t="s">
        <v>17</v>
      </c>
      <c r="H1236" s="260" t="s">
        <v>17</v>
      </c>
      <c r="I1236" s="260" t="s">
        <v>17</v>
      </c>
      <c r="J1236" s="260" t="s">
        <v>1819</v>
      </c>
      <c r="K1236" s="260" t="s">
        <v>2613</v>
      </c>
      <c r="L1236" s="261">
        <v>45057</v>
      </c>
      <c r="M1236" s="260" t="s">
        <v>20</v>
      </c>
    </row>
    <row r="1237" spans="1:13" x14ac:dyDescent="0.25">
      <c r="A1237" s="262" t="s">
        <v>2575</v>
      </c>
      <c r="B1237" s="262" t="s">
        <v>2576</v>
      </c>
      <c r="C1237" s="262" t="s">
        <v>2497</v>
      </c>
      <c r="D1237" s="262" t="s">
        <v>619</v>
      </c>
      <c r="E1237" s="262">
        <v>0</v>
      </c>
      <c r="F1237" s="262" t="s">
        <v>17</v>
      </c>
      <c r="G1237" s="262" t="s">
        <v>17</v>
      </c>
      <c r="H1237" s="262" t="s">
        <v>17</v>
      </c>
      <c r="I1237" s="262" t="s">
        <v>17</v>
      </c>
      <c r="J1237" s="262" t="s">
        <v>1821</v>
      </c>
      <c r="K1237" s="262" t="s">
        <v>2614</v>
      </c>
      <c r="L1237" s="263">
        <v>45057</v>
      </c>
      <c r="M1237" s="262" t="s">
        <v>20</v>
      </c>
    </row>
    <row r="1238" spans="1:13" x14ac:dyDescent="0.25">
      <c r="A1238" s="260" t="s">
        <v>2575</v>
      </c>
      <c r="B1238" s="260" t="s">
        <v>2576</v>
      </c>
      <c r="C1238" s="260" t="s">
        <v>2497</v>
      </c>
      <c r="D1238" s="260" t="s">
        <v>47</v>
      </c>
      <c r="E1238" s="260">
        <v>3</v>
      </c>
      <c r="F1238" s="260" t="s">
        <v>2606</v>
      </c>
      <c r="G1238" s="260" t="s">
        <v>1400</v>
      </c>
      <c r="H1238" s="260">
        <v>2</v>
      </c>
      <c r="I1238" s="260" t="s">
        <v>2603</v>
      </c>
      <c r="J1238" s="260" t="s">
        <v>2615</v>
      </c>
      <c r="K1238" s="260" t="s">
        <v>2616</v>
      </c>
      <c r="L1238" s="261">
        <v>45057</v>
      </c>
      <c r="M1238" s="260" t="s">
        <v>20</v>
      </c>
    </row>
    <row r="1239" spans="1:13" x14ac:dyDescent="0.25">
      <c r="A1239" s="262" t="s">
        <v>2575</v>
      </c>
      <c r="B1239" s="262" t="s">
        <v>2576</v>
      </c>
      <c r="C1239" s="262" t="s">
        <v>2497</v>
      </c>
      <c r="D1239" s="262" t="s">
        <v>26</v>
      </c>
      <c r="E1239" s="262" t="s">
        <v>17</v>
      </c>
      <c r="F1239" s="262" t="s">
        <v>17</v>
      </c>
      <c r="G1239" s="262" t="s">
        <v>17</v>
      </c>
      <c r="H1239" s="262" t="s">
        <v>17</v>
      </c>
      <c r="I1239" s="262" t="s">
        <v>17</v>
      </c>
      <c r="J1239" s="262" t="s">
        <v>1798</v>
      </c>
      <c r="K1239" s="262" t="s">
        <v>2617</v>
      </c>
      <c r="L1239" s="263">
        <v>45057</v>
      </c>
      <c r="M1239" s="262" t="s">
        <v>20</v>
      </c>
    </row>
    <row r="1240" spans="1:13" x14ac:dyDescent="0.25">
      <c r="A1240" s="260" t="s">
        <v>2575</v>
      </c>
      <c r="B1240" s="260" t="s">
        <v>2576</v>
      </c>
      <c r="C1240" s="260" t="s">
        <v>2497</v>
      </c>
      <c r="D1240" s="260" t="s">
        <v>28</v>
      </c>
      <c r="E1240" s="260" t="s">
        <v>17</v>
      </c>
      <c r="F1240" s="260" t="s">
        <v>17</v>
      </c>
      <c r="G1240" s="260" t="s">
        <v>17</v>
      </c>
      <c r="H1240" s="260" t="s">
        <v>17</v>
      </c>
      <c r="I1240" s="260" t="s">
        <v>17</v>
      </c>
      <c r="J1240" s="260" t="s">
        <v>1800</v>
      </c>
      <c r="K1240" s="260" t="s">
        <v>2618</v>
      </c>
      <c r="L1240" s="261">
        <v>45057</v>
      </c>
      <c r="M1240" s="260" t="s">
        <v>20</v>
      </c>
    </row>
    <row r="1241" spans="1:13" x14ac:dyDescent="0.25">
      <c r="A1241" s="262" t="s">
        <v>2575</v>
      </c>
      <c r="B1241" s="262" t="s">
        <v>2576</v>
      </c>
      <c r="C1241" s="262" t="s">
        <v>2497</v>
      </c>
      <c r="D1241" s="262" t="s">
        <v>38</v>
      </c>
      <c r="E1241" s="262">
        <v>33000</v>
      </c>
      <c r="F1241" s="262" t="s">
        <v>2619</v>
      </c>
      <c r="G1241" s="262" t="s">
        <v>1400</v>
      </c>
      <c r="H1241" s="262">
        <v>2</v>
      </c>
      <c r="I1241" s="262" t="s">
        <v>2620</v>
      </c>
      <c r="J1241" s="262" t="s">
        <v>2621</v>
      </c>
      <c r="K1241" s="262" t="s">
        <v>2622</v>
      </c>
      <c r="L1241" s="263">
        <v>45057</v>
      </c>
      <c r="M1241" s="262" t="s">
        <v>20</v>
      </c>
    </row>
    <row r="1242" spans="1:13" x14ac:dyDescent="0.25">
      <c r="A1242" s="260" t="s">
        <v>2575</v>
      </c>
      <c r="B1242" s="260" t="s">
        <v>2576</v>
      </c>
      <c r="C1242" s="260" t="s">
        <v>2497</v>
      </c>
      <c r="D1242" s="260" t="s">
        <v>16</v>
      </c>
      <c r="E1242" s="260">
        <v>83858</v>
      </c>
      <c r="F1242" s="260" t="s">
        <v>2623</v>
      </c>
      <c r="G1242" s="260" t="s">
        <v>33</v>
      </c>
      <c r="H1242" s="260">
        <v>2</v>
      </c>
      <c r="I1242" s="260" t="s">
        <v>2595</v>
      </c>
      <c r="J1242" s="260" t="s">
        <v>2624</v>
      </c>
      <c r="K1242" s="260" t="s">
        <v>2625</v>
      </c>
      <c r="L1242" s="261">
        <v>45057</v>
      </c>
      <c r="M1242" s="260" t="s">
        <v>20</v>
      </c>
    </row>
    <row r="1243" spans="1:13" x14ac:dyDescent="0.25">
      <c r="A1243" s="262" t="s">
        <v>2575</v>
      </c>
      <c r="B1243" s="262" t="s">
        <v>2576</v>
      </c>
      <c r="C1243" s="262" t="s">
        <v>2497</v>
      </c>
      <c r="D1243" s="262" t="s">
        <v>21</v>
      </c>
      <c r="E1243" s="262">
        <v>53815</v>
      </c>
      <c r="F1243" s="262" t="s">
        <v>2623</v>
      </c>
      <c r="G1243" s="262" t="s">
        <v>1400</v>
      </c>
      <c r="H1243" s="262">
        <v>2</v>
      </c>
      <c r="I1243" s="262" t="s">
        <v>2595</v>
      </c>
      <c r="J1243" s="262" t="s">
        <v>2626</v>
      </c>
      <c r="K1243" s="262" t="s">
        <v>2627</v>
      </c>
      <c r="L1243" s="263">
        <v>45057</v>
      </c>
      <c r="M1243" s="262" t="s">
        <v>20</v>
      </c>
    </row>
    <row r="1244" spans="1:13" x14ac:dyDescent="0.25">
      <c r="A1244" s="260" t="s">
        <v>2575</v>
      </c>
      <c r="B1244" s="260" t="s">
        <v>2576</v>
      </c>
      <c r="C1244" s="260" t="s">
        <v>2497</v>
      </c>
      <c r="D1244" s="260" t="s">
        <v>1159</v>
      </c>
      <c r="E1244" s="260" t="s">
        <v>17</v>
      </c>
      <c r="F1244" s="260" t="s">
        <v>17</v>
      </c>
      <c r="G1244" s="260" t="s">
        <v>17</v>
      </c>
      <c r="H1244" s="260" t="s">
        <v>17</v>
      </c>
      <c r="I1244" s="260" t="s">
        <v>17</v>
      </c>
      <c r="J1244" s="260" t="s">
        <v>1835</v>
      </c>
      <c r="K1244" s="260" t="s">
        <v>2628</v>
      </c>
      <c r="L1244" s="261">
        <v>45057</v>
      </c>
      <c r="M1244" s="260" t="s">
        <v>20</v>
      </c>
    </row>
    <row r="1245" spans="1:13" x14ac:dyDescent="0.25">
      <c r="A1245" s="262" t="s">
        <v>2575</v>
      </c>
      <c r="B1245" s="262" t="s">
        <v>2576</v>
      </c>
      <c r="C1245" s="262" t="s">
        <v>2497</v>
      </c>
      <c r="D1245" s="262" t="s">
        <v>24</v>
      </c>
      <c r="E1245" s="262">
        <v>1500000000</v>
      </c>
      <c r="F1245" s="262" t="s">
        <v>2623</v>
      </c>
      <c r="G1245" s="262" t="s">
        <v>33</v>
      </c>
      <c r="H1245" s="262">
        <v>2</v>
      </c>
      <c r="I1245" s="262" t="s">
        <v>2595</v>
      </c>
      <c r="J1245" s="262" t="s">
        <v>2629</v>
      </c>
      <c r="K1245" s="262" t="s">
        <v>2630</v>
      </c>
      <c r="L1245" s="263">
        <v>45057</v>
      </c>
      <c r="M1245" s="262" t="s">
        <v>20</v>
      </c>
    </row>
    <row r="1246" spans="1:13" x14ac:dyDescent="0.25">
      <c r="A1246" s="260" t="s">
        <v>336</v>
      </c>
      <c r="B1246" s="260" t="s">
        <v>337</v>
      </c>
      <c r="C1246" s="260" t="s">
        <v>338</v>
      </c>
      <c r="D1246" s="260" t="s">
        <v>2564</v>
      </c>
      <c r="E1246" s="260">
        <v>0</v>
      </c>
      <c r="F1246" s="260" t="s">
        <v>2565</v>
      </c>
      <c r="G1246" s="260" t="s">
        <v>33</v>
      </c>
      <c r="H1246" s="260">
        <v>2</v>
      </c>
      <c r="I1246" s="260" t="s">
        <v>17</v>
      </c>
      <c r="J1246" s="260" t="s">
        <v>17</v>
      </c>
      <c r="K1246" s="260" t="s">
        <v>2631</v>
      </c>
      <c r="L1246" s="261">
        <v>45060</v>
      </c>
      <c r="M1246" s="260" t="s">
        <v>20</v>
      </c>
    </row>
    <row r="1247" spans="1:13" x14ac:dyDescent="0.25">
      <c r="A1247" s="262" t="s">
        <v>336</v>
      </c>
      <c r="B1247" s="262" t="s">
        <v>337</v>
      </c>
      <c r="C1247" s="262" t="s">
        <v>338</v>
      </c>
      <c r="D1247" s="262" t="s">
        <v>2567</v>
      </c>
      <c r="E1247" s="262">
        <v>2</v>
      </c>
      <c r="F1247" s="262" t="s">
        <v>2565</v>
      </c>
      <c r="G1247" s="262" t="s">
        <v>33</v>
      </c>
      <c r="H1247" s="262">
        <v>2</v>
      </c>
      <c r="I1247" s="262" t="s">
        <v>17</v>
      </c>
      <c r="J1247" s="262" t="s">
        <v>17</v>
      </c>
      <c r="K1247" s="262" t="s">
        <v>2632</v>
      </c>
      <c r="L1247" s="263">
        <v>45060</v>
      </c>
      <c r="M1247" s="262" t="s">
        <v>20</v>
      </c>
    </row>
    <row r="1248" spans="1:13" x14ac:dyDescent="0.25">
      <c r="A1248" s="260" t="s">
        <v>336</v>
      </c>
      <c r="B1248" s="260" t="s">
        <v>337</v>
      </c>
      <c r="C1248" s="260" t="s">
        <v>338</v>
      </c>
      <c r="D1248" s="260" t="s">
        <v>2569</v>
      </c>
      <c r="E1248" s="260">
        <v>1</v>
      </c>
      <c r="F1248" s="260" t="s">
        <v>2565</v>
      </c>
      <c r="G1248" s="260" t="s">
        <v>33</v>
      </c>
      <c r="H1248" s="260">
        <v>2</v>
      </c>
      <c r="I1248" s="260" t="s">
        <v>17</v>
      </c>
      <c r="J1248" s="260" t="s">
        <v>17</v>
      </c>
      <c r="K1248" s="260" t="s">
        <v>2633</v>
      </c>
      <c r="L1248" s="261">
        <v>45060</v>
      </c>
      <c r="M1248" s="260" t="s">
        <v>20</v>
      </c>
    </row>
    <row r="1249" spans="1:13" x14ac:dyDescent="0.25">
      <c r="A1249" s="262" t="s">
        <v>336</v>
      </c>
      <c r="B1249" s="262" t="s">
        <v>337</v>
      </c>
      <c r="C1249" s="262" t="s">
        <v>338</v>
      </c>
      <c r="D1249" s="262" t="s">
        <v>2634</v>
      </c>
      <c r="E1249" s="262">
        <v>0</v>
      </c>
      <c r="F1249" s="262" t="s">
        <v>2565</v>
      </c>
      <c r="G1249" s="262" t="s">
        <v>33</v>
      </c>
      <c r="H1249" s="262">
        <v>2</v>
      </c>
      <c r="I1249" s="262" t="s">
        <v>17</v>
      </c>
      <c r="J1249" s="262" t="s">
        <v>17</v>
      </c>
      <c r="K1249" s="262" t="s">
        <v>2635</v>
      </c>
      <c r="L1249" s="263">
        <v>45060</v>
      </c>
      <c r="M1249" s="262" t="s">
        <v>20</v>
      </c>
    </row>
    <row r="1250" spans="1:13" x14ac:dyDescent="0.25">
      <c r="A1250" s="260" t="s">
        <v>336</v>
      </c>
      <c r="B1250" s="260" t="s">
        <v>337</v>
      </c>
      <c r="C1250" s="260" t="s">
        <v>338</v>
      </c>
      <c r="D1250" s="260" t="s">
        <v>2636</v>
      </c>
      <c r="E1250" s="260">
        <v>0</v>
      </c>
      <c r="F1250" s="260" t="s">
        <v>2565</v>
      </c>
      <c r="G1250" s="260" t="s">
        <v>33</v>
      </c>
      <c r="H1250" s="260">
        <v>2</v>
      </c>
      <c r="I1250" s="260" t="s">
        <v>17</v>
      </c>
      <c r="J1250" s="260" t="s">
        <v>17</v>
      </c>
      <c r="K1250" s="260" t="s">
        <v>2637</v>
      </c>
      <c r="L1250" s="261">
        <v>45060</v>
      </c>
      <c r="M1250" s="260" t="s">
        <v>20</v>
      </c>
    </row>
    <row r="1251" spans="1:13" x14ac:dyDescent="0.25">
      <c r="A1251" s="262" t="s">
        <v>336</v>
      </c>
      <c r="B1251" s="262" t="s">
        <v>337</v>
      </c>
      <c r="C1251" s="262" t="s">
        <v>338</v>
      </c>
      <c r="D1251" s="262" t="s">
        <v>2638</v>
      </c>
      <c r="E1251" s="262">
        <v>1</v>
      </c>
      <c r="F1251" s="262" t="s">
        <v>2565</v>
      </c>
      <c r="G1251" s="262" t="s">
        <v>33</v>
      </c>
      <c r="H1251" s="262">
        <v>2</v>
      </c>
      <c r="I1251" s="262" t="s">
        <v>17</v>
      </c>
      <c r="J1251" s="262" t="s">
        <v>17</v>
      </c>
      <c r="K1251" s="262" t="s">
        <v>2639</v>
      </c>
      <c r="L1251" s="263">
        <v>45060</v>
      </c>
      <c r="M1251" s="262" t="s">
        <v>20</v>
      </c>
    </row>
    <row r="1252" spans="1:13" x14ac:dyDescent="0.25">
      <c r="A1252" s="260" t="s">
        <v>336</v>
      </c>
      <c r="B1252" s="260" t="s">
        <v>337</v>
      </c>
      <c r="C1252" s="260" t="s">
        <v>338</v>
      </c>
      <c r="D1252" s="260" t="s">
        <v>2571</v>
      </c>
      <c r="E1252" s="260">
        <v>1</v>
      </c>
      <c r="F1252" s="260" t="s">
        <v>2565</v>
      </c>
      <c r="G1252" s="260" t="s">
        <v>33</v>
      </c>
      <c r="H1252" s="260">
        <v>2</v>
      </c>
      <c r="I1252" s="260" t="s">
        <v>17</v>
      </c>
      <c r="J1252" s="260" t="s">
        <v>17</v>
      </c>
      <c r="K1252" s="260" t="s">
        <v>2640</v>
      </c>
      <c r="L1252" s="261">
        <v>45060</v>
      </c>
      <c r="M1252" s="260" t="s">
        <v>20</v>
      </c>
    </row>
    <row r="1253" spans="1:13" x14ac:dyDescent="0.25">
      <c r="A1253" s="262" t="s">
        <v>336</v>
      </c>
      <c r="B1253" s="262" t="s">
        <v>337</v>
      </c>
      <c r="C1253" s="262" t="s">
        <v>338</v>
      </c>
      <c r="D1253" s="262" t="s">
        <v>2573</v>
      </c>
      <c r="E1253" s="262">
        <v>1</v>
      </c>
      <c r="F1253" s="262" t="s">
        <v>2565</v>
      </c>
      <c r="G1253" s="262" t="s">
        <v>33</v>
      </c>
      <c r="H1253" s="262">
        <v>2</v>
      </c>
      <c r="I1253" s="262" t="s">
        <v>17</v>
      </c>
      <c r="J1253" s="262" t="s">
        <v>17</v>
      </c>
      <c r="K1253" s="262" t="s">
        <v>2641</v>
      </c>
      <c r="L1253" s="263">
        <v>45060</v>
      </c>
      <c r="M1253" s="262" t="s">
        <v>20</v>
      </c>
    </row>
    <row r="1254" spans="1:13" x14ac:dyDescent="0.25">
      <c r="A1254" s="260" t="s">
        <v>336</v>
      </c>
      <c r="B1254" s="260" t="s">
        <v>337</v>
      </c>
      <c r="C1254" s="260" t="s">
        <v>338</v>
      </c>
      <c r="D1254" s="260" t="s">
        <v>2642</v>
      </c>
      <c r="E1254" s="260">
        <v>0</v>
      </c>
      <c r="F1254" s="260" t="s">
        <v>2565</v>
      </c>
      <c r="G1254" s="260" t="s">
        <v>33</v>
      </c>
      <c r="H1254" s="260">
        <v>2</v>
      </c>
      <c r="I1254" s="260" t="s">
        <v>17</v>
      </c>
      <c r="J1254" s="260" t="s">
        <v>17</v>
      </c>
      <c r="K1254" s="260" t="s">
        <v>2643</v>
      </c>
      <c r="L1254" s="261">
        <v>45060</v>
      </c>
      <c r="M1254" s="260" t="s">
        <v>20</v>
      </c>
    </row>
    <row r="1255" spans="1:13" x14ac:dyDescent="0.25">
      <c r="A1255" s="262" t="s">
        <v>342</v>
      </c>
      <c r="B1255" s="262" t="s">
        <v>343</v>
      </c>
      <c r="C1255" s="262" t="s">
        <v>338</v>
      </c>
      <c r="D1255" s="262" t="s">
        <v>2564</v>
      </c>
      <c r="E1255" s="262">
        <v>0</v>
      </c>
      <c r="F1255" s="262" t="s">
        <v>2565</v>
      </c>
      <c r="G1255" s="262" t="s">
        <v>33</v>
      </c>
      <c r="H1255" s="262">
        <v>2</v>
      </c>
      <c r="I1255" s="262" t="s">
        <v>17</v>
      </c>
      <c r="J1255" s="262" t="s">
        <v>17</v>
      </c>
      <c r="K1255" s="262" t="s">
        <v>2644</v>
      </c>
      <c r="L1255" s="263">
        <v>45060</v>
      </c>
      <c r="M1255" s="262" t="s">
        <v>20</v>
      </c>
    </row>
    <row r="1256" spans="1:13" x14ac:dyDescent="0.25">
      <c r="A1256" s="260" t="s">
        <v>342</v>
      </c>
      <c r="B1256" s="260" t="s">
        <v>343</v>
      </c>
      <c r="C1256" s="260" t="s">
        <v>338</v>
      </c>
      <c r="D1256" s="260" t="s">
        <v>2567</v>
      </c>
      <c r="E1256" s="260">
        <v>2</v>
      </c>
      <c r="F1256" s="260" t="s">
        <v>2565</v>
      </c>
      <c r="G1256" s="260" t="s">
        <v>33</v>
      </c>
      <c r="H1256" s="260">
        <v>2</v>
      </c>
      <c r="I1256" s="260" t="s">
        <v>17</v>
      </c>
      <c r="J1256" s="260" t="s">
        <v>17</v>
      </c>
      <c r="K1256" s="260" t="s">
        <v>2645</v>
      </c>
      <c r="L1256" s="261">
        <v>45060</v>
      </c>
      <c r="M1256" s="260" t="s">
        <v>20</v>
      </c>
    </row>
    <row r="1257" spans="1:13" x14ac:dyDescent="0.25">
      <c r="A1257" s="262" t="s">
        <v>342</v>
      </c>
      <c r="B1257" s="262" t="s">
        <v>343</v>
      </c>
      <c r="C1257" s="262" t="s">
        <v>338</v>
      </c>
      <c r="D1257" s="262" t="s">
        <v>2569</v>
      </c>
      <c r="E1257" s="262">
        <v>2</v>
      </c>
      <c r="F1257" s="262" t="s">
        <v>2565</v>
      </c>
      <c r="G1257" s="262" t="s">
        <v>33</v>
      </c>
      <c r="H1257" s="262">
        <v>2</v>
      </c>
      <c r="I1257" s="262" t="s">
        <v>17</v>
      </c>
      <c r="J1257" s="262" t="s">
        <v>17</v>
      </c>
      <c r="K1257" s="262" t="s">
        <v>2646</v>
      </c>
      <c r="L1257" s="263">
        <v>45060</v>
      </c>
      <c r="M1257" s="262" t="s">
        <v>20</v>
      </c>
    </row>
    <row r="1258" spans="1:13" x14ac:dyDescent="0.25">
      <c r="A1258" s="260" t="s">
        <v>342</v>
      </c>
      <c r="B1258" s="260" t="s">
        <v>343</v>
      </c>
      <c r="C1258" s="260" t="s">
        <v>338</v>
      </c>
      <c r="D1258" s="260" t="s">
        <v>2634</v>
      </c>
      <c r="E1258" s="260">
        <v>0</v>
      </c>
      <c r="F1258" s="260" t="s">
        <v>2565</v>
      </c>
      <c r="G1258" s="260" t="s">
        <v>33</v>
      </c>
      <c r="H1258" s="260">
        <v>2</v>
      </c>
      <c r="I1258" s="260" t="s">
        <v>17</v>
      </c>
      <c r="J1258" s="260" t="s">
        <v>17</v>
      </c>
      <c r="K1258" s="260" t="s">
        <v>2647</v>
      </c>
      <c r="L1258" s="261">
        <v>45060</v>
      </c>
      <c r="M1258" s="260" t="s">
        <v>20</v>
      </c>
    </row>
    <row r="1259" spans="1:13" x14ac:dyDescent="0.25">
      <c r="A1259" s="262" t="s">
        <v>342</v>
      </c>
      <c r="B1259" s="262" t="s">
        <v>343</v>
      </c>
      <c r="C1259" s="262" t="s">
        <v>338</v>
      </c>
      <c r="D1259" s="262" t="s">
        <v>2636</v>
      </c>
      <c r="E1259" s="262">
        <v>1</v>
      </c>
      <c r="F1259" s="262" t="s">
        <v>2565</v>
      </c>
      <c r="G1259" s="262" t="s">
        <v>33</v>
      </c>
      <c r="H1259" s="262">
        <v>2</v>
      </c>
      <c r="I1259" s="262" t="s">
        <v>17</v>
      </c>
      <c r="J1259" s="262" t="s">
        <v>17</v>
      </c>
      <c r="K1259" s="262" t="s">
        <v>2648</v>
      </c>
      <c r="L1259" s="263">
        <v>45060</v>
      </c>
      <c r="M1259" s="262" t="s">
        <v>20</v>
      </c>
    </row>
    <row r="1260" spans="1:13" x14ac:dyDescent="0.25">
      <c r="A1260" s="260" t="s">
        <v>342</v>
      </c>
      <c r="B1260" s="260" t="s">
        <v>343</v>
      </c>
      <c r="C1260" s="260" t="s">
        <v>338</v>
      </c>
      <c r="D1260" s="260" t="s">
        <v>2638</v>
      </c>
      <c r="E1260" s="260">
        <v>1</v>
      </c>
      <c r="F1260" s="260" t="s">
        <v>2565</v>
      </c>
      <c r="G1260" s="260" t="s">
        <v>33</v>
      </c>
      <c r="H1260" s="260">
        <v>2</v>
      </c>
      <c r="I1260" s="260" t="s">
        <v>17</v>
      </c>
      <c r="J1260" s="260" t="s">
        <v>17</v>
      </c>
      <c r="K1260" s="260" t="s">
        <v>2649</v>
      </c>
      <c r="L1260" s="261">
        <v>45060</v>
      </c>
      <c r="M1260" s="260" t="s">
        <v>20</v>
      </c>
    </row>
    <row r="1261" spans="1:13" x14ac:dyDescent="0.25">
      <c r="A1261" s="262" t="s">
        <v>342</v>
      </c>
      <c r="B1261" s="262" t="s">
        <v>343</v>
      </c>
      <c r="C1261" s="262" t="s">
        <v>338</v>
      </c>
      <c r="D1261" s="262" t="s">
        <v>2571</v>
      </c>
      <c r="E1261" s="262">
        <v>2</v>
      </c>
      <c r="F1261" s="262" t="s">
        <v>2565</v>
      </c>
      <c r="G1261" s="262" t="s">
        <v>33</v>
      </c>
      <c r="H1261" s="262">
        <v>2</v>
      </c>
      <c r="I1261" s="262" t="s">
        <v>17</v>
      </c>
      <c r="J1261" s="262" t="s">
        <v>17</v>
      </c>
      <c r="K1261" s="262" t="s">
        <v>2650</v>
      </c>
      <c r="L1261" s="263">
        <v>45060</v>
      </c>
      <c r="M1261" s="262" t="s">
        <v>20</v>
      </c>
    </row>
    <row r="1262" spans="1:13" x14ac:dyDescent="0.25">
      <c r="A1262" s="260" t="s">
        <v>342</v>
      </c>
      <c r="B1262" s="260" t="s">
        <v>343</v>
      </c>
      <c r="C1262" s="260" t="s">
        <v>338</v>
      </c>
      <c r="D1262" s="260" t="s">
        <v>2573</v>
      </c>
      <c r="E1262" s="260">
        <v>2</v>
      </c>
      <c r="F1262" s="260" t="s">
        <v>2565</v>
      </c>
      <c r="G1262" s="260" t="s">
        <v>33</v>
      </c>
      <c r="H1262" s="260">
        <v>2</v>
      </c>
      <c r="I1262" s="260" t="s">
        <v>17</v>
      </c>
      <c r="J1262" s="260" t="s">
        <v>17</v>
      </c>
      <c r="K1262" s="260" t="s">
        <v>2651</v>
      </c>
      <c r="L1262" s="261">
        <v>45060</v>
      </c>
      <c r="M1262" s="260" t="s">
        <v>20</v>
      </c>
    </row>
    <row r="1263" spans="1:13" x14ac:dyDescent="0.25">
      <c r="A1263" s="262" t="s">
        <v>342</v>
      </c>
      <c r="B1263" s="262" t="s">
        <v>343</v>
      </c>
      <c r="C1263" s="262" t="s">
        <v>338</v>
      </c>
      <c r="D1263" s="262" t="s">
        <v>2642</v>
      </c>
      <c r="E1263" s="262">
        <v>0</v>
      </c>
      <c r="F1263" s="262" t="s">
        <v>2565</v>
      </c>
      <c r="G1263" s="262" t="s">
        <v>33</v>
      </c>
      <c r="H1263" s="262">
        <v>2</v>
      </c>
      <c r="I1263" s="262" t="s">
        <v>17</v>
      </c>
      <c r="J1263" s="262" t="s">
        <v>17</v>
      </c>
      <c r="K1263" s="262" t="s">
        <v>2652</v>
      </c>
      <c r="L1263" s="263">
        <v>45060</v>
      </c>
      <c r="M1263" s="262" t="s">
        <v>20</v>
      </c>
    </row>
    <row r="1264" spans="1:13" x14ac:dyDescent="0.25">
      <c r="A1264" s="260" t="s">
        <v>972</v>
      </c>
      <c r="B1264" s="260" t="s">
        <v>973</v>
      </c>
      <c r="C1264" s="260" t="s">
        <v>338</v>
      </c>
      <c r="D1264" s="260" t="s">
        <v>2564</v>
      </c>
      <c r="E1264" s="260">
        <v>0</v>
      </c>
      <c r="F1264" s="260" t="s">
        <v>2565</v>
      </c>
      <c r="G1264" s="260" t="s">
        <v>33</v>
      </c>
      <c r="H1264" s="260">
        <v>2</v>
      </c>
      <c r="I1264" s="260" t="s">
        <v>17</v>
      </c>
      <c r="J1264" s="260" t="s">
        <v>17</v>
      </c>
      <c r="K1264" s="260" t="s">
        <v>2653</v>
      </c>
      <c r="L1264" s="261">
        <v>45060</v>
      </c>
      <c r="M1264" s="260" t="s">
        <v>20</v>
      </c>
    </row>
    <row r="1265" spans="1:13" x14ac:dyDescent="0.25">
      <c r="A1265" s="262" t="s">
        <v>972</v>
      </c>
      <c r="B1265" s="262" t="s">
        <v>973</v>
      </c>
      <c r="C1265" s="262" t="s">
        <v>338</v>
      </c>
      <c r="D1265" s="262" t="s">
        <v>2567</v>
      </c>
      <c r="E1265" s="262">
        <v>2</v>
      </c>
      <c r="F1265" s="262" t="s">
        <v>2565</v>
      </c>
      <c r="G1265" s="262" t="s">
        <v>33</v>
      </c>
      <c r="H1265" s="262">
        <v>2</v>
      </c>
      <c r="I1265" s="262" t="s">
        <v>17</v>
      </c>
      <c r="J1265" s="262" t="s">
        <v>17</v>
      </c>
      <c r="K1265" s="262" t="s">
        <v>2654</v>
      </c>
      <c r="L1265" s="263">
        <v>45060</v>
      </c>
      <c r="M1265" s="262" t="s">
        <v>20</v>
      </c>
    </row>
    <row r="1266" spans="1:13" x14ac:dyDescent="0.25">
      <c r="A1266" s="260" t="s">
        <v>972</v>
      </c>
      <c r="B1266" s="260" t="s">
        <v>973</v>
      </c>
      <c r="C1266" s="260" t="s">
        <v>338</v>
      </c>
      <c r="D1266" s="260" t="s">
        <v>2569</v>
      </c>
      <c r="E1266" s="260">
        <v>2</v>
      </c>
      <c r="F1266" s="260" t="s">
        <v>2565</v>
      </c>
      <c r="G1266" s="260" t="s">
        <v>33</v>
      </c>
      <c r="H1266" s="260">
        <v>2</v>
      </c>
      <c r="I1266" s="260" t="s">
        <v>17</v>
      </c>
      <c r="J1266" s="260" t="s">
        <v>17</v>
      </c>
      <c r="K1266" s="260" t="s">
        <v>2655</v>
      </c>
      <c r="L1266" s="261">
        <v>45060</v>
      </c>
      <c r="M1266" s="260" t="s">
        <v>20</v>
      </c>
    </row>
    <row r="1267" spans="1:13" x14ac:dyDescent="0.25">
      <c r="A1267" s="262" t="s">
        <v>972</v>
      </c>
      <c r="B1267" s="262" t="s">
        <v>973</v>
      </c>
      <c r="C1267" s="262" t="s">
        <v>338</v>
      </c>
      <c r="D1267" s="262" t="s">
        <v>2634</v>
      </c>
      <c r="E1267" s="262">
        <v>0</v>
      </c>
      <c r="F1267" s="262" t="s">
        <v>2565</v>
      </c>
      <c r="G1267" s="262" t="s">
        <v>33</v>
      </c>
      <c r="H1267" s="262">
        <v>2</v>
      </c>
      <c r="I1267" s="262" t="s">
        <v>17</v>
      </c>
      <c r="J1267" s="262" t="s">
        <v>17</v>
      </c>
      <c r="K1267" s="262" t="s">
        <v>2656</v>
      </c>
      <c r="L1267" s="263">
        <v>45060</v>
      </c>
      <c r="M1267" s="262" t="s">
        <v>20</v>
      </c>
    </row>
    <row r="1268" spans="1:13" x14ac:dyDescent="0.25">
      <c r="A1268" s="260" t="s">
        <v>972</v>
      </c>
      <c r="B1268" s="260" t="s">
        <v>973</v>
      </c>
      <c r="C1268" s="260" t="s">
        <v>338</v>
      </c>
      <c r="D1268" s="260" t="s">
        <v>2636</v>
      </c>
      <c r="E1268" s="260">
        <v>1</v>
      </c>
      <c r="F1268" s="260" t="s">
        <v>2565</v>
      </c>
      <c r="G1268" s="260" t="s">
        <v>33</v>
      </c>
      <c r="H1268" s="260">
        <v>2</v>
      </c>
      <c r="I1268" s="260" t="s">
        <v>17</v>
      </c>
      <c r="J1268" s="260" t="s">
        <v>17</v>
      </c>
      <c r="K1268" s="260" t="s">
        <v>2657</v>
      </c>
      <c r="L1268" s="261">
        <v>45060</v>
      </c>
      <c r="M1268" s="260" t="s">
        <v>20</v>
      </c>
    </row>
    <row r="1269" spans="1:13" x14ac:dyDescent="0.25">
      <c r="A1269" s="262" t="s">
        <v>972</v>
      </c>
      <c r="B1269" s="262" t="s">
        <v>973</v>
      </c>
      <c r="C1269" s="262" t="s">
        <v>338</v>
      </c>
      <c r="D1269" s="262" t="s">
        <v>2638</v>
      </c>
      <c r="E1269" s="262">
        <v>1</v>
      </c>
      <c r="F1269" s="262" t="s">
        <v>2565</v>
      </c>
      <c r="G1269" s="262" t="s">
        <v>33</v>
      </c>
      <c r="H1269" s="262">
        <v>2</v>
      </c>
      <c r="I1269" s="262" t="s">
        <v>17</v>
      </c>
      <c r="J1269" s="262" t="s">
        <v>17</v>
      </c>
      <c r="K1269" s="262" t="s">
        <v>2658</v>
      </c>
      <c r="L1269" s="263">
        <v>45060</v>
      </c>
      <c r="M1269" s="262" t="s">
        <v>20</v>
      </c>
    </row>
    <row r="1270" spans="1:13" x14ac:dyDescent="0.25">
      <c r="A1270" s="260" t="s">
        <v>972</v>
      </c>
      <c r="B1270" s="260" t="s">
        <v>973</v>
      </c>
      <c r="C1270" s="260" t="s">
        <v>338</v>
      </c>
      <c r="D1270" s="260" t="s">
        <v>2571</v>
      </c>
      <c r="E1270" s="260">
        <v>2</v>
      </c>
      <c r="F1270" s="260" t="s">
        <v>2565</v>
      </c>
      <c r="G1270" s="260" t="s">
        <v>33</v>
      </c>
      <c r="H1270" s="260">
        <v>2</v>
      </c>
      <c r="I1270" s="260" t="s">
        <v>17</v>
      </c>
      <c r="J1270" s="260" t="s">
        <v>17</v>
      </c>
      <c r="K1270" s="260" t="s">
        <v>2659</v>
      </c>
      <c r="L1270" s="261">
        <v>45060</v>
      </c>
      <c r="M1270" s="260" t="s">
        <v>20</v>
      </c>
    </row>
    <row r="1271" spans="1:13" x14ac:dyDescent="0.25">
      <c r="A1271" s="262" t="s">
        <v>972</v>
      </c>
      <c r="B1271" s="262" t="s">
        <v>973</v>
      </c>
      <c r="C1271" s="262" t="s">
        <v>338</v>
      </c>
      <c r="D1271" s="262" t="s">
        <v>2573</v>
      </c>
      <c r="E1271" s="262">
        <v>2</v>
      </c>
      <c r="F1271" s="262" t="s">
        <v>2565</v>
      </c>
      <c r="G1271" s="262" t="s">
        <v>33</v>
      </c>
      <c r="H1271" s="262">
        <v>2</v>
      </c>
      <c r="I1271" s="262" t="s">
        <v>17</v>
      </c>
      <c r="J1271" s="262" t="s">
        <v>17</v>
      </c>
      <c r="K1271" s="262" t="s">
        <v>2660</v>
      </c>
      <c r="L1271" s="263">
        <v>45060</v>
      </c>
      <c r="M1271" s="262" t="s">
        <v>20</v>
      </c>
    </row>
    <row r="1272" spans="1:13" x14ac:dyDescent="0.25">
      <c r="A1272" s="260" t="s">
        <v>972</v>
      </c>
      <c r="B1272" s="260" t="s">
        <v>973</v>
      </c>
      <c r="C1272" s="260" t="s">
        <v>338</v>
      </c>
      <c r="D1272" s="260" t="s">
        <v>2642</v>
      </c>
      <c r="E1272" s="260">
        <v>0</v>
      </c>
      <c r="F1272" s="260" t="s">
        <v>2565</v>
      </c>
      <c r="G1272" s="260" t="s">
        <v>33</v>
      </c>
      <c r="H1272" s="260">
        <v>2</v>
      </c>
      <c r="I1272" s="260" t="s">
        <v>17</v>
      </c>
      <c r="J1272" s="260" t="s">
        <v>17</v>
      </c>
      <c r="K1272" s="260" t="s">
        <v>2661</v>
      </c>
      <c r="L1272" s="261">
        <v>45060</v>
      </c>
      <c r="M1272" s="260" t="s">
        <v>20</v>
      </c>
    </row>
    <row r="1273" spans="1:13" x14ac:dyDescent="0.25">
      <c r="A1273" s="262" t="s">
        <v>1405</v>
      </c>
      <c r="B1273" s="262" t="s">
        <v>1406</v>
      </c>
      <c r="C1273" s="262" t="s">
        <v>1407</v>
      </c>
      <c r="D1273" s="262" t="s">
        <v>2564</v>
      </c>
      <c r="E1273" s="262">
        <v>0</v>
      </c>
      <c r="F1273" s="262" t="s">
        <v>2565</v>
      </c>
      <c r="G1273" s="262" t="s">
        <v>33</v>
      </c>
      <c r="H1273" s="262">
        <v>2</v>
      </c>
      <c r="I1273" s="262" t="s">
        <v>17</v>
      </c>
      <c r="J1273" s="262" t="s">
        <v>17</v>
      </c>
      <c r="K1273" s="262" t="s">
        <v>2662</v>
      </c>
      <c r="L1273" s="263">
        <v>45060</v>
      </c>
      <c r="M1273" s="262" t="s">
        <v>20</v>
      </c>
    </row>
    <row r="1274" spans="1:13" x14ac:dyDescent="0.25">
      <c r="A1274" s="260" t="s">
        <v>1405</v>
      </c>
      <c r="B1274" s="260" t="s">
        <v>1406</v>
      </c>
      <c r="C1274" s="260" t="s">
        <v>1407</v>
      </c>
      <c r="D1274" s="260" t="s">
        <v>2567</v>
      </c>
      <c r="E1274" s="260">
        <v>0</v>
      </c>
      <c r="F1274" s="260" t="s">
        <v>2565</v>
      </c>
      <c r="G1274" s="260" t="s">
        <v>33</v>
      </c>
      <c r="H1274" s="260">
        <v>2</v>
      </c>
      <c r="I1274" s="260" t="s">
        <v>17</v>
      </c>
      <c r="J1274" s="260" t="s">
        <v>17</v>
      </c>
      <c r="K1274" s="260" t="s">
        <v>2663</v>
      </c>
      <c r="L1274" s="261">
        <v>45060</v>
      </c>
      <c r="M1274" s="260" t="s">
        <v>20</v>
      </c>
    </row>
    <row r="1275" spans="1:13" x14ac:dyDescent="0.25">
      <c r="A1275" s="262" t="s">
        <v>1405</v>
      </c>
      <c r="B1275" s="262" t="s">
        <v>1406</v>
      </c>
      <c r="C1275" s="262" t="s">
        <v>1407</v>
      </c>
      <c r="D1275" s="262" t="s">
        <v>2569</v>
      </c>
      <c r="E1275" s="262">
        <v>0</v>
      </c>
      <c r="F1275" s="262" t="s">
        <v>2565</v>
      </c>
      <c r="G1275" s="262" t="s">
        <v>33</v>
      </c>
      <c r="H1275" s="262">
        <v>2</v>
      </c>
      <c r="I1275" s="262" t="s">
        <v>17</v>
      </c>
      <c r="J1275" s="262" t="s">
        <v>17</v>
      </c>
      <c r="K1275" s="262" t="s">
        <v>2664</v>
      </c>
      <c r="L1275" s="263">
        <v>45060</v>
      </c>
      <c r="M1275" s="262" t="s">
        <v>20</v>
      </c>
    </row>
    <row r="1276" spans="1:13" x14ac:dyDescent="0.25">
      <c r="A1276" s="260" t="s">
        <v>1405</v>
      </c>
      <c r="B1276" s="260" t="s">
        <v>1406</v>
      </c>
      <c r="C1276" s="260" t="s">
        <v>1407</v>
      </c>
      <c r="D1276" s="260" t="s">
        <v>2634</v>
      </c>
      <c r="E1276" s="260">
        <v>0</v>
      </c>
      <c r="F1276" s="260" t="s">
        <v>2565</v>
      </c>
      <c r="G1276" s="260" t="s">
        <v>33</v>
      </c>
      <c r="H1276" s="260">
        <v>2</v>
      </c>
      <c r="I1276" s="260" t="s">
        <v>17</v>
      </c>
      <c r="J1276" s="260" t="s">
        <v>17</v>
      </c>
      <c r="K1276" s="260" t="s">
        <v>2665</v>
      </c>
      <c r="L1276" s="261">
        <v>45060</v>
      </c>
      <c r="M1276" s="260" t="s">
        <v>20</v>
      </c>
    </row>
    <row r="1277" spans="1:13" x14ac:dyDescent="0.25">
      <c r="A1277" s="262" t="s">
        <v>1405</v>
      </c>
      <c r="B1277" s="262" t="s">
        <v>1406</v>
      </c>
      <c r="C1277" s="262" t="s">
        <v>1407</v>
      </c>
      <c r="D1277" s="262" t="s">
        <v>2636</v>
      </c>
      <c r="E1277" s="262">
        <v>0</v>
      </c>
      <c r="F1277" s="262" t="s">
        <v>2565</v>
      </c>
      <c r="G1277" s="262" t="s">
        <v>33</v>
      </c>
      <c r="H1277" s="262">
        <v>2</v>
      </c>
      <c r="I1277" s="262" t="s">
        <v>17</v>
      </c>
      <c r="J1277" s="262" t="s">
        <v>17</v>
      </c>
      <c r="K1277" s="262" t="s">
        <v>2666</v>
      </c>
      <c r="L1277" s="263">
        <v>45060</v>
      </c>
      <c r="M1277" s="262" t="s">
        <v>20</v>
      </c>
    </row>
    <row r="1278" spans="1:13" x14ac:dyDescent="0.25">
      <c r="A1278" s="260" t="s">
        <v>1405</v>
      </c>
      <c r="B1278" s="260" t="s">
        <v>1406</v>
      </c>
      <c r="C1278" s="260" t="s">
        <v>1407</v>
      </c>
      <c r="D1278" s="260" t="s">
        <v>2638</v>
      </c>
      <c r="E1278" s="260">
        <v>0</v>
      </c>
      <c r="F1278" s="260" t="s">
        <v>2565</v>
      </c>
      <c r="G1278" s="260" t="s">
        <v>33</v>
      </c>
      <c r="H1278" s="260">
        <v>2</v>
      </c>
      <c r="I1278" s="260" t="s">
        <v>17</v>
      </c>
      <c r="J1278" s="260" t="s">
        <v>17</v>
      </c>
      <c r="K1278" s="260" t="s">
        <v>2667</v>
      </c>
      <c r="L1278" s="261">
        <v>45060</v>
      </c>
      <c r="M1278" s="260" t="s">
        <v>20</v>
      </c>
    </row>
    <row r="1279" spans="1:13" x14ac:dyDescent="0.25">
      <c r="A1279" s="262" t="s">
        <v>1405</v>
      </c>
      <c r="B1279" s="262" t="s">
        <v>1406</v>
      </c>
      <c r="C1279" s="262" t="s">
        <v>1407</v>
      </c>
      <c r="D1279" s="262" t="s">
        <v>2571</v>
      </c>
      <c r="E1279" s="262">
        <v>0</v>
      </c>
      <c r="F1279" s="262" t="s">
        <v>2565</v>
      </c>
      <c r="G1279" s="262" t="s">
        <v>33</v>
      </c>
      <c r="H1279" s="262">
        <v>2</v>
      </c>
      <c r="I1279" s="262" t="s">
        <v>17</v>
      </c>
      <c r="J1279" s="262" t="s">
        <v>17</v>
      </c>
      <c r="K1279" s="262" t="s">
        <v>2668</v>
      </c>
      <c r="L1279" s="263">
        <v>45060</v>
      </c>
      <c r="M1279" s="262" t="s">
        <v>20</v>
      </c>
    </row>
    <row r="1280" spans="1:13" x14ac:dyDescent="0.25">
      <c r="A1280" s="260" t="s">
        <v>1405</v>
      </c>
      <c r="B1280" s="260" t="s">
        <v>1406</v>
      </c>
      <c r="C1280" s="260" t="s">
        <v>1407</v>
      </c>
      <c r="D1280" s="260" t="s">
        <v>2573</v>
      </c>
      <c r="E1280" s="260">
        <v>0</v>
      </c>
      <c r="F1280" s="260" t="s">
        <v>2565</v>
      </c>
      <c r="G1280" s="260" t="s">
        <v>33</v>
      </c>
      <c r="H1280" s="260">
        <v>2</v>
      </c>
      <c r="I1280" s="260" t="s">
        <v>17</v>
      </c>
      <c r="J1280" s="260" t="s">
        <v>17</v>
      </c>
      <c r="K1280" s="260" t="s">
        <v>2669</v>
      </c>
      <c r="L1280" s="261">
        <v>45060</v>
      </c>
      <c r="M1280" s="260" t="s">
        <v>20</v>
      </c>
    </row>
    <row r="1281" spans="1:13" x14ac:dyDescent="0.25">
      <c r="A1281" s="262" t="s">
        <v>1405</v>
      </c>
      <c r="B1281" s="262" t="s">
        <v>1406</v>
      </c>
      <c r="C1281" s="262" t="s">
        <v>1407</v>
      </c>
      <c r="D1281" s="262" t="s">
        <v>2642</v>
      </c>
      <c r="E1281" s="262">
        <v>0</v>
      </c>
      <c r="F1281" s="262" t="s">
        <v>2565</v>
      </c>
      <c r="G1281" s="262" t="s">
        <v>33</v>
      </c>
      <c r="H1281" s="262">
        <v>2</v>
      </c>
      <c r="I1281" s="262" t="s">
        <v>17</v>
      </c>
      <c r="J1281" s="262" t="s">
        <v>17</v>
      </c>
      <c r="K1281" s="262" t="s">
        <v>2670</v>
      </c>
      <c r="L1281" s="263">
        <v>45060</v>
      </c>
      <c r="M1281" s="262" t="s">
        <v>20</v>
      </c>
    </row>
    <row r="1282" spans="1:13" x14ac:dyDescent="0.25">
      <c r="A1282" s="260" t="s">
        <v>365</v>
      </c>
      <c r="B1282" s="260" t="s">
        <v>366</v>
      </c>
      <c r="C1282" s="260" t="s">
        <v>367</v>
      </c>
      <c r="D1282" s="260" t="s">
        <v>2564</v>
      </c>
      <c r="E1282" s="260">
        <v>0</v>
      </c>
      <c r="F1282" s="260" t="s">
        <v>2565</v>
      </c>
      <c r="G1282" s="260" t="s">
        <v>33</v>
      </c>
      <c r="H1282" s="260">
        <v>2</v>
      </c>
      <c r="I1282" s="260" t="s">
        <v>17</v>
      </c>
      <c r="J1282" s="260" t="s">
        <v>17</v>
      </c>
      <c r="K1282" s="260" t="s">
        <v>2671</v>
      </c>
      <c r="L1282" s="261">
        <v>45060</v>
      </c>
      <c r="M1282" s="260" t="s">
        <v>20</v>
      </c>
    </row>
    <row r="1283" spans="1:13" x14ac:dyDescent="0.25">
      <c r="A1283" s="262" t="s">
        <v>365</v>
      </c>
      <c r="B1283" s="262" t="s">
        <v>366</v>
      </c>
      <c r="C1283" s="262" t="s">
        <v>367</v>
      </c>
      <c r="D1283" s="262" t="s">
        <v>2567</v>
      </c>
      <c r="E1283" s="262">
        <v>0</v>
      </c>
      <c r="F1283" s="262" t="s">
        <v>2565</v>
      </c>
      <c r="G1283" s="262" t="s">
        <v>33</v>
      </c>
      <c r="H1283" s="262">
        <v>2</v>
      </c>
      <c r="I1283" s="262" t="s">
        <v>17</v>
      </c>
      <c r="J1283" s="262" t="s">
        <v>17</v>
      </c>
      <c r="K1283" s="262" t="s">
        <v>2672</v>
      </c>
      <c r="L1283" s="263">
        <v>45060</v>
      </c>
      <c r="M1283" s="262" t="s">
        <v>20</v>
      </c>
    </row>
    <row r="1284" spans="1:13" x14ac:dyDescent="0.25">
      <c r="A1284" s="260" t="s">
        <v>365</v>
      </c>
      <c r="B1284" s="260" t="s">
        <v>366</v>
      </c>
      <c r="C1284" s="260" t="s">
        <v>367</v>
      </c>
      <c r="D1284" s="260" t="s">
        <v>2569</v>
      </c>
      <c r="E1284" s="260">
        <v>1</v>
      </c>
      <c r="F1284" s="260" t="s">
        <v>2565</v>
      </c>
      <c r="G1284" s="260" t="s">
        <v>33</v>
      </c>
      <c r="H1284" s="260">
        <v>2</v>
      </c>
      <c r="I1284" s="260" t="s">
        <v>17</v>
      </c>
      <c r="J1284" s="260" t="s">
        <v>17</v>
      </c>
      <c r="K1284" s="260" t="s">
        <v>2673</v>
      </c>
      <c r="L1284" s="261">
        <v>45060</v>
      </c>
      <c r="M1284" s="260" t="s">
        <v>20</v>
      </c>
    </row>
    <row r="1285" spans="1:13" x14ac:dyDescent="0.25">
      <c r="A1285" s="262" t="s">
        <v>365</v>
      </c>
      <c r="B1285" s="262" t="s">
        <v>366</v>
      </c>
      <c r="C1285" s="262" t="s">
        <v>367</v>
      </c>
      <c r="D1285" s="262" t="s">
        <v>2634</v>
      </c>
      <c r="E1285" s="262">
        <v>0</v>
      </c>
      <c r="F1285" s="262" t="s">
        <v>2565</v>
      </c>
      <c r="G1285" s="262" t="s">
        <v>33</v>
      </c>
      <c r="H1285" s="262">
        <v>2</v>
      </c>
      <c r="I1285" s="262" t="s">
        <v>17</v>
      </c>
      <c r="J1285" s="262" t="s">
        <v>17</v>
      </c>
      <c r="K1285" s="262" t="s">
        <v>2674</v>
      </c>
      <c r="L1285" s="263">
        <v>45060</v>
      </c>
      <c r="M1285" s="262" t="s">
        <v>20</v>
      </c>
    </row>
    <row r="1286" spans="1:13" x14ac:dyDescent="0.25">
      <c r="A1286" s="260" t="s">
        <v>365</v>
      </c>
      <c r="B1286" s="260" t="s">
        <v>366</v>
      </c>
      <c r="C1286" s="260" t="s">
        <v>367</v>
      </c>
      <c r="D1286" s="260" t="s">
        <v>2636</v>
      </c>
      <c r="E1286" s="260">
        <v>1</v>
      </c>
      <c r="F1286" s="260" t="s">
        <v>2565</v>
      </c>
      <c r="G1286" s="260" t="s">
        <v>33</v>
      </c>
      <c r="H1286" s="260">
        <v>2</v>
      </c>
      <c r="I1286" s="260" t="s">
        <v>17</v>
      </c>
      <c r="J1286" s="260" t="s">
        <v>17</v>
      </c>
      <c r="K1286" s="260" t="s">
        <v>2675</v>
      </c>
      <c r="L1286" s="261">
        <v>45060</v>
      </c>
      <c r="M1286" s="260" t="s">
        <v>20</v>
      </c>
    </row>
    <row r="1287" spans="1:13" x14ac:dyDescent="0.25">
      <c r="A1287" s="262" t="s">
        <v>365</v>
      </c>
      <c r="B1287" s="262" t="s">
        <v>366</v>
      </c>
      <c r="C1287" s="262" t="s">
        <v>367</v>
      </c>
      <c r="D1287" s="262" t="s">
        <v>2638</v>
      </c>
      <c r="E1287" s="262">
        <v>0</v>
      </c>
      <c r="F1287" s="262" t="s">
        <v>2565</v>
      </c>
      <c r="G1287" s="262" t="s">
        <v>33</v>
      </c>
      <c r="H1287" s="262">
        <v>2</v>
      </c>
      <c r="I1287" s="262" t="s">
        <v>17</v>
      </c>
      <c r="J1287" s="262" t="s">
        <v>17</v>
      </c>
      <c r="K1287" s="262" t="s">
        <v>2676</v>
      </c>
      <c r="L1287" s="263">
        <v>45060</v>
      </c>
      <c r="M1287" s="262" t="s">
        <v>20</v>
      </c>
    </row>
    <row r="1288" spans="1:13" x14ac:dyDescent="0.25">
      <c r="A1288" s="260" t="s">
        <v>365</v>
      </c>
      <c r="B1288" s="260" t="s">
        <v>366</v>
      </c>
      <c r="C1288" s="260" t="s">
        <v>367</v>
      </c>
      <c r="D1288" s="260" t="s">
        <v>2571</v>
      </c>
      <c r="E1288" s="260">
        <v>2</v>
      </c>
      <c r="F1288" s="260" t="s">
        <v>2565</v>
      </c>
      <c r="G1288" s="260" t="s">
        <v>33</v>
      </c>
      <c r="H1288" s="260">
        <v>2</v>
      </c>
      <c r="I1288" s="260" t="s">
        <v>17</v>
      </c>
      <c r="J1288" s="260" t="s">
        <v>17</v>
      </c>
      <c r="K1288" s="260" t="s">
        <v>2677</v>
      </c>
      <c r="L1288" s="261">
        <v>45060</v>
      </c>
      <c r="M1288" s="260" t="s">
        <v>20</v>
      </c>
    </row>
    <row r="1289" spans="1:13" x14ac:dyDescent="0.25">
      <c r="A1289" s="262" t="s">
        <v>365</v>
      </c>
      <c r="B1289" s="262" t="s">
        <v>366</v>
      </c>
      <c r="C1289" s="262" t="s">
        <v>367</v>
      </c>
      <c r="D1289" s="262" t="s">
        <v>2573</v>
      </c>
      <c r="E1289" s="262">
        <v>1</v>
      </c>
      <c r="F1289" s="262" t="s">
        <v>2565</v>
      </c>
      <c r="G1289" s="262" t="s">
        <v>33</v>
      </c>
      <c r="H1289" s="262">
        <v>2</v>
      </c>
      <c r="I1289" s="262" t="s">
        <v>17</v>
      </c>
      <c r="J1289" s="262" t="s">
        <v>17</v>
      </c>
      <c r="K1289" s="262" t="s">
        <v>2678</v>
      </c>
      <c r="L1289" s="263">
        <v>45060</v>
      </c>
      <c r="M1289" s="262" t="s">
        <v>20</v>
      </c>
    </row>
    <row r="1290" spans="1:13" x14ac:dyDescent="0.25">
      <c r="A1290" s="260" t="s">
        <v>365</v>
      </c>
      <c r="B1290" s="260" t="s">
        <v>366</v>
      </c>
      <c r="C1290" s="260" t="s">
        <v>367</v>
      </c>
      <c r="D1290" s="260" t="s">
        <v>2642</v>
      </c>
      <c r="E1290" s="260">
        <v>0</v>
      </c>
      <c r="F1290" s="260" t="s">
        <v>2565</v>
      </c>
      <c r="G1290" s="260" t="s">
        <v>33</v>
      </c>
      <c r="H1290" s="260">
        <v>2</v>
      </c>
      <c r="I1290" s="260" t="s">
        <v>17</v>
      </c>
      <c r="J1290" s="260" t="s">
        <v>17</v>
      </c>
      <c r="K1290" s="260" t="s">
        <v>2679</v>
      </c>
      <c r="L1290" s="261">
        <v>45060</v>
      </c>
      <c r="M1290" s="260" t="s">
        <v>20</v>
      </c>
    </row>
    <row r="1291" spans="1:13" x14ac:dyDescent="0.25">
      <c r="A1291" s="262" t="s">
        <v>1422</v>
      </c>
      <c r="B1291" s="262" t="s">
        <v>1423</v>
      </c>
      <c r="C1291" s="262" t="s">
        <v>1424</v>
      </c>
      <c r="D1291" s="262" t="s">
        <v>2564</v>
      </c>
      <c r="E1291" s="262">
        <v>0</v>
      </c>
      <c r="F1291" s="262" t="s">
        <v>2565</v>
      </c>
      <c r="G1291" s="262" t="s">
        <v>33</v>
      </c>
      <c r="H1291" s="262">
        <v>2</v>
      </c>
      <c r="I1291" s="262" t="s">
        <v>17</v>
      </c>
      <c r="J1291" s="262" t="s">
        <v>17</v>
      </c>
      <c r="K1291" s="262" t="s">
        <v>2680</v>
      </c>
      <c r="L1291" s="263">
        <v>45060</v>
      </c>
      <c r="M1291" s="262" t="s">
        <v>20</v>
      </c>
    </row>
    <row r="1292" spans="1:13" x14ac:dyDescent="0.25">
      <c r="A1292" s="260" t="s">
        <v>1422</v>
      </c>
      <c r="B1292" s="260" t="s">
        <v>1423</v>
      </c>
      <c r="C1292" s="260" t="s">
        <v>1424</v>
      </c>
      <c r="D1292" s="260" t="s">
        <v>2567</v>
      </c>
      <c r="E1292" s="260">
        <v>0</v>
      </c>
      <c r="F1292" s="260" t="s">
        <v>2565</v>
      </c>
      <c r="G1292" s="260" t="s">
        <v>33</v>
      </c>
      <c r="H1292" s="260">
        <v>2</v>
      </c>
      <c r="I1292" s="260" t="s">
        <v>17</v>
      </c>
      <c r="J1292" s="260" t="s">
        <v>17</v>
      </c>
      <c r="K1292" s="260" t="s">
        <v>2681</v>
      </c>
      <c r="L1292" s="261">
        <v>45060</v>
      </c>
      <c r="M1292" s="260" t="s">
        <v>20</v>
      </c>
    </row>
    <row r="1293" spans="1:13" x14ac:dyDescent="0.25">
      <c r="A1293" s="262" t="s">
        <v>1422</v>
      </c>
      <c r="B1293" s="262" t="s">
        <v>1423</v>
      </c>
      <c r="C1293" s="262" t="s">
        <v>1424</v>
      </c>
      <c r="D1293" s="262" t="s">
        <v>2569</v>
      </c>
      <c r="E1293" s="262">
        <v>0</v>
      </c>
      <c r="F1293" s="262" t="s">
        <v>2565</v>
      </c>
      <c r="G1293" s="262" t="s">
        <v>33</v>
      </c>
      <c r="H1293" s="262">
        <v>2</v>
      </c>
      <c r="I1293" s="262" t="s">
        <v>17</v>
      </c>
      <c r="J1293" s="262" t="s">
        <v>17</v>
      </c>
      <c r="K1293" s="262" t="s">
        <v>2682</v>
      </c>
      <c r="L1293" s="263">
        <v>45060</v>
      </c>
      <c r="M1293" s="262" t="s">
        <v>20</v>
      </c>
    </row>
    <row r="1294" spans="1:13" x14ac:dyDescent="0.25">
      <c r="A1294" s="260" t="s">
        <v>1422</v>
      </c>
      <c r="B1294" s="260" t="s">
        <v>1423</v>
      </c>
      <c r="C1294" s="260" t="s">
        <v>1424</v>
      </c>
      <c r="D1294" s="260" t="s">
        <v>2634</v>
      </c>
      <c r="E1294" s="260">
        <v>0</v>
      </c>
      <c r="F1294" s="260" t="s">
        <v>2565</v>
      </c>
      <c r="G1294" s="260" t="s">
        <v>33</v>
      </c>
      <c r="H1294" s="260">
        <v>2</v>
      </c>
      <c r="I1294" s="260" t="s">
        <v>17</v>
      </c>
      <c r="J1294" s="260" t="s">
        <v>17</v>
      </c>
      <c r="K1294" s="260" t="s">
        <v>2683</v>
      </c>
      <c r="L1294" s="261">
        <v>45060</v>
      </c>
      <c r="M1294" s="260" t="s">
        <v>20</v>
      </c>
    </row>
    <row r="1295" spans="1:13" x14ac:dyDescent="0.25">
      <c r="A1295" s="262" t="s">
        <v>1422</v>
      </c>
      <c r="B1295" s="262" t="s">
        <v>1423</v>
      </c>
      <c r="C1295" s="262" t="s">
        <v>1424</v>
      </c>
      <c r="D1295" s="262" t="s">
        <v>2636</v>
      </c>
      <c r="E1295" s="262">
        <v>0</v>
      </c>
      <c r="F1295" s="262" t="s">
        <v>2565</v>
      </c>
      <c r="G1295" s="262" t="s">
        <v>33</v>
      </c>
      <c r="H1295" s="262">
        <v>2</v>
      </c>
      <c r="I1295" s="262" t="s">
        <v>17</v>
      </c>
      <c r="J1295" s="262" t="s">
        <v>17</v>
      </c>
      <c r="K1295" s="262" t="s">
        <v>2684</v>
      </c>
      <c r="L1295" s="263">
        <v>45060</v>
      </c>
      <c r="M1295" s="262" t="s">
        <v>20</v>
      </c>
    </row>
    <row r="1296" spans="1:13" x14ac:dyDescent="0.25">
      <c r="A1296" s="260" t="s">
        <v>1422</v>
      </c>
      <c r="B1296" s="260" t="s">
        <v>1423</v>
      </c>
      <c r="C1296" s="260" t="s">
        <v>1424</v>
      </c>
      <c r="D1296" s="260" t="s">
        <v>2638</v>
      </c>
      <c r="E1296" s="260">
        <v>0</v>
      </c>
      <c r="F1296" s="260" t="s">
        <v>2565</v>
      </c>
      <c r="G1296" s="260" t="s">
        <v>33</v>
      </c>
      <c r="H1296" s="260">
        <v>2</v>
      </c>
      <c r="I1296" s="260" t="s">
        <v>17</v>
      </c>
      <c r="J1296" s="260" t="s">
        <v>17</v>
      </c>
      <c r="K1296" s="260" t="s">
        <v>2685</v>
      </c>
      <c r="L1296" s="261">
        <v>45060</v>
      </c>
      <c r="M1296" s="260" t="s">
        <v>20</v>
      </c>
    </row>
    <row r="1297" spans="1:13" x14ac:dyDescent="0.25">
      <c r="A1297" s="262" t="s">
        <v>1422</v>
      </c>
      <c r="B1297" s="262" t="s">
        <v>1423</v>
      </c>
      <c r="C1297" s="262" t="s">
        <v>1424</v>
      </c>
      <c r="D1297" s="262" t="s">
        <v>2571</v>
      </c>
      <c r="E1297" s="262">
        <v>0</v>
      </c>
      <c r="F1297" s="262" t="s">
        <v>2565</v>
      </c>
      <c r="G1297" s="262" t="s">
        <v>33</v>
      </c>
      <c r="H1297" s="262">
        <v>2</v>
      </c>
      <c r="I1297" s="262" t="s">
        <v>17</v>
      </c>
      <c r="J1297" s="262" t="s">
        <v>17</v>
      </c>
      <c r="K1297" s="262" t="s">
        <v>2686</v>
      </c>
      <c r="L1297" s="263">
        <v>45060</v>
      </c>
      <c r="M1297" s="262" t="s">
        <v>20</v>
      </c>
    </row>
    <row r="1298" spans="1:13" x14ac:dyDescent="0.25">
      <c r="A1298" s="260" t="s">
        <v>1422</v>
      </c>
      <c r="B1298" s="260" t="s">
        <v>1423</v>
      </c>
      <c r="C1298" s="260" t="s">
        <v>1424</v>
      </c>
      <c r="D1298" s="260" t="s">
        <v>2573</v>
      </c>
      <c r="E1298" s="260">
        <v>1</v>
      </c>
      <c r="F1298" s="260" t="s">
        <v>2565</v>
      </c>
      <c r="G1298" s="260" t="s">
        <v>33</v>
      </c>
      <c r="H1298" s="260">
        <v>2</v>
      </c>
      <c r="I1298" s="260" t="s">
        <v>17</v>
      </c>
      <c r="J1298" s="260" t="s">
        <v>17</v>
      </c>
      <c r="K1298" s="260" t="s">
        <v>2687</v>
      </c>
      <c r="L1298" s="261">
        <v>45060</v>
      </c>
      <c r="M1298" s="260" t="s">
        <v>20</v>
      </c>
    </row>
    <row r="1299" spans="1:13" x14ac:dyDescent="0.25">
      <c r="A1299" s="262" t="s">
        <v>1422</v>
      </c>
      <c r="B1299" s="262" t="s">
        <v>1423</v>
      </c>
      <c r="C1299" s="262" t="s">
        <v>1424</v>
      </c>
      <c r="D1299" s="262" t="s">
        <v>2642</v>
      </c>
      <c r="E1299" s="262">
        <v>0</v>
      </c>
      <c r="F1299" s="262" t="s">
        <v>2565</v>
      </c>
      <c r="G1299" s="262" t="s">
        <v>33</v>
      </c>
      <c r="H1299" s="262">
        <v>2</v>
      </c>
      <c r="I1299" s="262" t="s">
        <v>17</v>
      </c>
      <c r="J1299" s="262" t="s">
        <v>17</v>
      </c>
      <c r="K1299" s="262" t="s">
        <v>2688</v>
      </c>
      <c r="L1299" s="263">
        <v>45060</v>
      </c>
      <c r="M1299" s="262" t="s">
        <v>20</v>
      </c>
    </row>
    <row r="1300" spans="1:13" x14ac:dyDescent="0.25">
      <c r="A1300" s="260" t="s">
        <v>157</v>
      </c>
      <c r="B1300" s="260" t="s">
        <v>158</v>
      </c>
      <c r="C1300" s="260" t="s">
        <v>159</v>
      </c>
      <c r="D1300" s="260" t="s">
        <v>2564</v>
      </c>
      <c r="E1300" s="260">
        <v>2</v>
      </c>
      <c r="F1300" s="260" t="s">
        <v>2565</v>
      </c>
      <c r="G1300" s="260" t="s">
        <v>33</v>
      </c>
      <c r="H1300" s="260">
        <v>2</v>
      </c>
      <c r="I1300" s="260" t="s">
        <v>17</v>
      </c>
      <c r="J1300" s="260" t="s">
        <v>17</v>
      </c>
      <c r="K1300" s="260" t="s">
        <v>2689</v>
      </c>
      <c r="L1300" s="261">
        <v>45060</v>
      </c>
      <c r="M1300" s="260" t="s">
        <v>20</v>
      </c>
    </row>
    <row r="1301" spans="1:13" x14ac:dyDescent="0.25">
      <c r="A1301" s="262" t="s">
        <v>157</v>
      </c>
      <c r="B1301" s="262" t="s">
        <v>158</v>
      </c>
      <c r="C1301" s="262" t="s">
        <v>159</v>
      </c>
      <c r="D1301" s="262" t="s">
        <v>2567</v>
      </c>
      <c r="E1301" s="262">
        <v>1</v>
      </c>
      <c r="F1301" s="262" t="s">
        <v>2565</v>
      </c>
      <c r="G1301" s="262" t="s">
        <v>33</v>
      </c>
      <c r="H1301" s="262">
        <v>2</v>
      </c>
      <c r="I1301" s="262" t="s">
        <v>17</v>
      </c>
      <c r="J1301" s="262" t="s">
        <v>17</v>
      </c>
      <c r="K1301" s="262" t="s">
        <v>2690</v>
      </c>
      <c r="L1301" s="263">
        <v>45060</v>
      </c>
      <c r="M1301" s="262" t="s">
        <v>20</v>
      </c>
    </row>
    <row r="1302" spans="1:13" x14ac:dyDescent="0.25">
      <c r="A1302" s="260" t="s">
        <v>157</v>
      </c>
      <c r="B1302" s="260" t="s">
        <v>158</v>
      </c>
      <c r="C1302" s="260" t="s">
        <v>159</v>
      </c>
      <c r="D1302" s="260" t="s">
        <v>2569</v>
      </c>
      <c r="E1302" s="260">
        <v>2</v>
      </c>
      <c r="F1302" s="260" t="s">
        <v>2565</v>
      </c>
      <c r="G1302" s="260" t="s">
        <v>33</v>
      </c>
      <c r="H1302" s="260">
        <v>2</v>
      </c>
      <c r="I1302" s="260" t="s">
        <v>17</v>
      </c>
      <c r="J1302" s="260" t="s">
        <v>17</v>
      </c>
      <c r="K1302" s="260" t="s">
        <v>2691</v>
      </c>
      <c r="L1302" s="261">
        <v>45060</v>
      </c>
      <c r="M1302" s="260" t="s">
        <v>20</v>
      </c>
    </row>
    <row r="1303" spans="1:13" x14ac:dyDescent="0.25">
      <c r="A1303" s="262" t="s">
        <v>157</v>
      </c>
      <c r="B1303" s="262" t="s">
        <v>158</v>
      </c>
      <c r="C1303" s="262" t="s">
        <v>159</v>
      </c>
      <c r="D1303" s="262" t="s">
        <v>2634</v>
      </c>
      <c r="E1303" s="262">
        <v>3</v>
      </c>
      <c r="F1303" s="262" t="s">
        <v>2565</v>
      </c>
      <c r="G1303" s="262" t="s">
        <v>33</v>
      </c>
      <c r="H1303" s="262">
        <v>2</v>
      </c>
      <c r="I1303" s="262" t="s">
        <v>17</v>
      </c>
      <c r="J1303" s="262" t="s">
        <v>17</v>
      </c>
      <c r="K1303" s="262" t="s">
        <v>2692</v>
      </c>
      <c r="L1303" s="263">
        <v>45060</v>
      </c>
      <c r="M1303" s="262" t="s">
        <v>20</v>
      </c>
    </row>
    <row r="1304" spans="1:13" x14ac:dyDescent="0.25">
      <c r="A1304" s="260" t="s">
        <v>157</v>
      </c>
      <c r="B1304" s="260" t="s">
        <v>158</v>
      </c>
      <c r="C1304" s="260" t="s">
        <v>159</v>
      </c>
      <c r="D1304" s="260" t="s">
        <v>2636</v>
      </c>
      <c r="E1304" s="260">
        <v>3</v>
      </c>
      <c r="F1304" s="260" t="s">
        <v>2565</v>
      </c>
      <c r="G1304" s="260" t="s">
        <v>33</v>
      </c>
      <c r="H1304" s="260">
        <v>2</v>
      </c>
      <c r="I1304" s="260" t="s">
        <v>17</v>
      </c>
      <c r="J1304" s="260" t="s">
        <v>17</v>
      </c>
      <c r="K1304" s="260" t="s">
        <v>2693</v>
      </c>
      <c r="L1304" s="261">
        <v>45060</v>
      </c>
      <c r="M1304" s="260" t="s">
        <v>20</v>
      </c>
    </row>
    <row r="1305" spans="1:13" x14ac:dyDescent="0.25">
      <c r="A1305" s="262" t="s">
        <v>157</v>
      </c>
      <c r="B1305" s="262" t="s">
        <v>158</v>
      </c>
      <c r="C1305" s="262" t="s">
        <v>159</v>
      </c>
      <c r="D1305" s="262" t="s">
        <v>2638</v>
      </c>
      <c r="E1305" s="262">
        <v>2</v>
      </c>
      <c r="F1305" s="262" t="s">
        <v>2565</v>
      </c>
      <c r="G1305" s="262" t="s">
        <v>33</v>
      </c>
      <c r="H1305" s="262">
        <v>2</v>
      </c>
      <c r="I1305" s="262" t="s">
        <v>17</v>
      </c>
      <c r="J1305" s="262" t="s">
        <v>17</v>
      </c>
      <c r="K1305" s="262" t="s">
        <v>2694</v>
      </c>
      <c r="L1305" s="263">
        <v>45060</v>
      </c>
      <c r="M1305" s="262" t="s">
        <v>20</v>
      </c>
    </row>
    <row r="1306" spans="1:13" x14ac:dyDescent="0.25">
      <c r="A1306" s="260" t="s">
        <v>157</v>
      </c>
      <c r="B1306" s="260" t="s">
        <v>158</v>
      </c>
      <c r="C1306" s="260" t="s">
        <v>159</v>
      </c>
      <c r="D1306" s="260" t="s">
        <v>2571</v>
      </c>
      <c r="E1306" s="260">
        <v>3</v>
      </c>
      <c r="F1306" s="260" t="s">
        <v>2565</v>
      </c>
      <c r="G1306" s="260" t="s">
        <v>33</v>
      </c>
      <c r="H1306" s="260">
        <v>2</v>
      </c>
      <c r="I1306" s="260" t="s">
        <v>17</v>
      </c>
      <c r="J1306" s="260" t="s">
        <v>17</v>
      </c>
      <c r="K1306" s="260" t="s">
        <v>2695</v>
      </c>
      <c r="L1306" s="261">
        <v>45060</v>
      </c>
      <c r="M1306" s="260" t="s">
        <v>20</v>
      </c>
    </row>
    <row r="1307" spans="1:13" x14ac:dyDescent="0.25">
      <c r="A1307" s="262" t="s">
        <v>157</v>
      </c>
      <c r="B1307" s="262" t="s">
        <v>158</v>
      </c>
      <c r="C1307" s="262" t="s">
        <v>159</v>
      </c>
      <c r="D1307" s="262" t="s">
        <v>2573</v>
      </c>
      <c r="E1307" s="262">
        <v>3</v>
      </c>
      <c r="F1307" s="262" t="s">
        <v>2565</v>
      </c>
      <c r="G1307" s="262" t="s">
        <v>33</v>
      </c>
      <c r="H1307" s="262">
        <v>2</v>
      </c>
      <c r="I1307" s="262" t="s">
        <v>17</v>
      </c>
      <c r="J1307" s="262" t="s">
        <v>17</v>
      </c>
      <c r="K1307" s="262" t="s">
        <v>2696</v>
      </c>
      <c r="L1307" s="263">
        <v>45060</v>
      </c>
      <c r="M1307" s="262" t="s">
        <v>20</v>
      </c>
    </row>
    <row r="1308" spans="1:13" x14ac:dyDescent="0.25">
      <c r="A1308" s="260" t="s">
        <v>157</v>
      </c>
      <c r="B1308" s="260" t="s">
        <v>158</v>
      </c>
      <c r="C1308" s="260" t="s">
        <v>159</v>
      </c>
      <c r="D1308" s="260" t="s">
        <v>2642</v>
      </c>
      <c r="E1308" s="260">
        <v>1</v>
      </c>
      <c r="F1308" s="260" t="s">
        <v>2565</v>
      </c>
      <c r="G1308" s="260" t="s">
        <v>33</v>
      </c>
      <c r="H1308" s="260">
        <v>2</v>
      </c>
      <c r="I1308" s="260" t="s">
        <v>17</v>
      </c>
      <c r="J1308" s="260" t="s">
        <v>17</v>
      </c>
      <c r="K1308" s="260" t="s">
        <v>2697</v>
      </c>
      <c r="L1308" s="261">
        <v>45060</v>
      </c>
      <c r="M1308" s="260" t="s">
        <v>20</v>
      </c>
    </row>
    <row r="1309" spans="1:13" x14ac:dyDescent="0.25">
      <c r="A1309" s="262" t="s">
        <v>55</v>
      </c>
      <c r="B1309" s="262" t="s">
        <v>56</v>
      </c>
      <c r="C1309" s="262" t="s">
        <v>57</v>
      </c>
      <c r="D1309" s="262" t="s">
        <v>2564</v>
      </c>
      <c r="E1309" s="262">
        <v>2</v>
      </c>
      <c r="F1309" s="262" t="s">
        <v>2565</v>
      </c>
      <c r="G1309" s="262" t="s">
        <v>33</v>
      </c>
      <c r="H1309" s="262">
        <v>2</v>
      </c>
      <c r="I1309" s="262" t="s">
        <v>17</v>
      </c>
      <c r="J1309" s="262" t="s">
        <v>17</v>
      </c>
      <c r="K1309" s="262" t="s">
        <v>2698</v>
      </c>
      <c r="L1309" s="263">
        <v>45060</v>
      </c>
      <c r="M1309" s="262" t="s">
        <v>20</v>
      </c>
    </row>
    <row r="1310" spans="1:13" x14ac:dyDescent="0.25">
      <c r="A1310" s="260" t="s">
        <v>55</v>
      </c>
      <c r="B1310" s="260" t="s">
        <v>56</v>
      </c>
      <c r="C1310" s="260" t="s">
        <v>57</v>
      </c>
      <c r="D1310" s="260" t="s">
        <v>2567</v>
      </c>
      <c r="E1310" s="260">
        <v>3</v>
      </c>
      <c r="F1310" s="260" t="s">
        <v>2565</v>
      </c>
      <c r="G1310" s="260" t="s">
        <v>33</v>
      </c>
      <c r="H1310" s="260">
        <v>2</v>
      </c>
      <c r="I1310" s="260" t="s">
        <v>17</v>
      </c>
      <c r="J1310" s="260" t="s">
        <v>17</v>
      </c>
      <c r="K1310" s="260" t="s">
        <v>2699</v>
      </c>
      <c r="L1310" s="261">
        <v>45060</v>
      </c>
      <c r="M1310" s="260" t="s">
        <v>20</v>
      </c>
    </row>
    <row r="1311" spans="1:13" x14ac:dyDescent="0.25">
      <c r="A1311" s="262" t="s">
        <v>55</v>
      </c>
      <c r="B1311" s="262" t="s">
        <v>56</v>
      </c>
      <c r="C1311" s="262" t="s">
        <v>57</v>
      </c>
      <c r="D1311" s="262" t="s">
        <v>2569</v>
      </c>
      <c r="E1311" s="262">
        <v>3</v>
      </c>
      <c r="F1311" s="262" t="s">
        <v>2565</v>
      </c>
      <c r="G1311" s="262" t="s">
        <v>33</v>
      </c>
      <c r="H1311" s="262">
        <v>2</v>
      </c>
      <c r="I1311" s="262" t="s">
        <v>17</v>
      </c>
      <c r="J1311" s="262" t="s">
        <v>17</v>
      </c>
      <c r="K1311" s="262" t="s">
        <v>2700</v>
      </c>
      <c r="L1311" s="263">
        <v>45060</v>
      </c>
      <c r="M1311" s="262" t="s">
        <v>20</v>
      </c>
    </row>
    <row r="1312" spans="1:13" x14ac:dyDescent="0.25">
      <c r="A1312" s="260" t="s">
        <v>55</v>
      </c>
      <c r="B1312" s="260" t="s">
        <v>56</v>
      </c>
      <c r="C1312" s="260" t="s">
        <v>57</v>
      </c>
      <c r="D1312" s="260" t="s">
        <v>2634</v>
      </c>
      <c r="E1312" s="260">
        <v>2</v>
      </c>
      <c r="F1312" s="260" t="s">
        <v>2565</v>
      </c>
      <c r="G1312" s="260" t="s">
        <v>33</v>
      </c>
      <c r="H1312" s="260">
        <v>2</v>
      </c>
      <c r="I1312" s="260" t="s">
        <v>17</v>
      </c>
      <c r="J1312" s="260" t="s">
        <v>17</v>
      </c>
      <c r="K1312" s="260" t="s">
        <v>2701</v>
      </c>
      <c r="L1312" s="261">
        <v>45060</v>
      </c>
      <c r="M1312" s="260" t="s">
        <v>20</v>
      </c>
    </row>
    <row r="1313" spans="1:13" x14ac:dyDescent="0.25">
      <c r="A1313" s="262" t="s">
        <v>55</v>
      </c>
      <c r="B1313" s="262" t="s">
        <v>56</v>
      </c>
      <c r="C1313" s="262" t="s">
        <v>57</v>
      </c>
      <c r="D1313" s="262" t="s">
        <v>2636</v>
      </c>
      <c r="E1313" s="262">
        <v>3</v>
      </c>
      <c r="F1313" s="262" t="s">
        <v>2565</v>
      </c>
      <c r="G1313" s="262" t="s">
        <v>33</v>
      </c>
      <c r="H1313" s="262">
        <v>2</v>
      </c>
      <c r="I1313" s="262" t="s">
        <v>17</v>
      </c>
      <c r="J1313" s="262" t="s">
        <v>17</v>
      </c>
      <c r="K1313" s="262" t="s">
        <v>2702</v>
      </c>
      <c r="L1313" s="263">
        <v>45060</v>
      </c>
      <c r="M1313" s="262" t="s">
        <v>20</v>
      </c>
    </row>
    <row r="1314" spans="1:13" x14ac:dyDescent="0.25">
      <c r="A1314" s="260" t="s">
        <v>55</v>
      </c>
      <c r="B1314" s="260" t="s">
        <v>56</v>
      </c>
      <c r="C1314" s="260" t="s">
        <v>57</v>
      </c>
      <c r="D1314" s="260" t="s">
        <v>2638</v>
      </c>
      <c r="E1314" s="260">
        <v>2</v>
      </c>
      <c r="F1314" s="260" t="s">
        <v>2565</v>
      </c>
      <c r="G1314" s="260" t="s">
        <v>33</v>
      </c>
      <c r="H1314" s="260">
        <v>2</v>
      </c>
      <c r="I1314" s="260" t="s">
        <v>17</v>
      </c>
      <c r="J1314" s="260" t="s">
        <v>17</v>
      </c>
      <c r="K1314" s="260" t="s">
        <v>2703</v>
      </c>
      <c r="L1314" s="261">
        <v>45060</v>
      </c>
      <c r="M1314" s="260" t="s">
        <v>20</v>
      </c>
    </row>
    <row r="1315" spans="1:13" x14ac:dyDescent="0.25">
      <c r="A1315" s="262" t="s">
        <v>55</v>
      </c>
      <c r="B1315" s="262" t="s">
        <v>56</v>
      </c>
      <c r="C1315" s="262" t="s">
        <v>57</v>
      </c>
      <c r="D1315" s="262" t="s">
        <v>2571</v>
      </c>
      <c r="E1315" s="262">
        <v>3</v>
      </c>
      <c r="F1315" s="262" t="s">
        <v>2565</v>
      </c>
      <c r="G1315" s="262" t="s">
        <v>33</v>
      </c>
      <c r="H1315" s="262">
        <v>2</v>
      </c>
      <c r="I1315" s="262" t="s">
        <v>17</v>
      </c>
      <c r="J1315" s="262" t="s">
        <v>17</v>
      </c>
      <c r="K1315" s="262" t="s">
        <v>2704</v>
      </c>
      <c r="L1315" s="263">
        <v>45060</v>
      </c>
      <c r="M1315" s="262" t="s">
        <v>20</v>
      </c>
    </row>
    <row r="1316" spans="1:13" x14ac:dyDescent="0.25">
      <c r="A1316" s="260" t="s">
        <v>55</v>
      </c>
      <c r="B1316" s="260" t="s">
        <v>56</v>
      </c>
      <c r="C1316" s="260" t="s">
        <v>57</v>
      </c>
      <c r="D1316" s="260" t="s">
        <v>2573</v>
      </c>
      <c r="E1316" s="260">
        <v>3</v>
      </c>
      <c r="F1316" s="260" t="s">
        <v>2565</v>
      </c>
      <c r="G1316" s="260" t="s">
        <v>33</v>
      </c>
      <c r="H1316" s="260">
        <v>2</v>
      </c>
      <c r="I1316" s="260" t="s">
        <v>17</v>
      </c>
      <c r="J1316" s="260" t="s">
        <v>17</v>
      </c>
      <c r="K1316" s="260" t="s">
        <v>2705</v>
      </c>
      <c r="L1316" s="261">
        <v>45060</v>
      </c>
      <c r="M1316" s="260" t="s">
        <v>20</v>
      </c>
    </row>
    <row r="1317" spans="1:13" x14ac:dyDescent="0.25">
      <c r="A1317" s="262" t="s">
        <v>55</v>
      </c>
      <c r="B1317" s="262" t="s">
        <v>56</v>
      </c>
      <c r="C1317" s="262" t="s">
        <v>57</v>
      </c>
      <c r="D1317" s="262" t="s">
        <v>2642</v>
      </c>
      <c r="E1317" s="262">
        <v>2</v>
      </c>
      <c r="F1317" s="262" t="s">
        <v>2565</v>
      </c>
      <c r="G1317" s="262" t="s">
        <v>33</v>
      </c>
      <c r="H1317" s="262">
        <v>2</v>
      </c>
      <c r="I1317" s="262" t="s">
        <v>17</v>
      </c>
      <c r="J1317" s="262" t="s">
        <v>17</v>
      </c>
      <c r="K1317" s="262" t="s">
        <v>2706</v>
      </c>
      <c r="L1317" s="263">
        <v>45060</v>
      </c>
      <c r="M1317" s="262" t="s">
        <v>20</v>
      </c>
    </row>
    <row r="1318" spans="1:13" x14ac:dyDescent="0.25">
      <c r="A1318" s="260" t="s">
        <v>548</v>
      </c>
      <c r="B1318" s="260" t="s">
        <v>549</v>
      </c>
      <c r="C1318" s="260" t="s">
        <v>57</v>
      </c>
      <c r="D1318" s="260" t="s">
        <v>2564</v>
      </c>
      <c r="E1318" s="260">
        <v>2</v>
      </c>
      <c r="F1318" s="260" t="s">
        <v>2565</v>
      </c>
      <c r="G1318" s="260" t="s">
        <v>33</v>
      </c>
      <c r="H1318" s="260">
        <v>2</v>
      </c>
      <c r="I1318" s="260" t="s">
        <v>17</v>
      </c>
      <c r="J1318" s="260" t="s">
        <v>17</v>
      </c>
      <c r="K1318" s="260" t="s">
        <v>2707</v>
      </c>
      <c r="L1318" s="261">
        <v>45060</v>
      </c>
      <c r="M1318" s="260" t="s">
        <v>20</v>
      </c>
    </row>
    <row r="1319" spans="1:13" x14ac:dyDescent="0.25">
      <c r="A1319" s="262" t="s">
        <v>548</v>
      </c>
      <c r="B1319" s="262" t="s">
        <v>549</v>
      </c>
      <c r="C1319" s="262" t="s">
        <v>57</v>
      </c>
      <c r="D1319" s="262" t="s">
        <v>2567</v>
      </c>
      <c r="E1319" s="262">
        <v>3</v>
      </c>
      <c r="F1319" s="262" t="s">
        <v>2565</v>
      </c>
      <c r="G1319" s="262" t="s">
        <v>33</v>
      </c>
      <c r="H1319" s="262">
        <v>2</v>
      </c>
      <c r="I1319" s="262" t="s">
        <v>17</v>
      </c>
      <c r="J1319" s="262" t="s">
        <v>17</v>
      </c>
      <c r="K1319" s="262" t="s">
        <v>2708</v>
      </c>
      <c r="L1319" s="263">
        <v>45060</v>
      </c>
      <c r="M1319" s="262" t="s">
        <v>20</v>
      </c>
    </row>
    <row r="1320" spans="1:13" x14ac:dyDescent="0.25">
      <c r="A1320" s="260" t="s">
        <v>548</v>
      </c>
      <c r="B1320" s="260" t="s">
        <v>549</v>
      </c>
      <c r="C1320" s="260" t="s">
        <v>57</v>
      </c>
      <c r="D1320" s="260" t="s">
        <v>2569</v>
      </c>
      <c r="E1320" s="260">
        <v>3</v>
      </c>
      <c r="F1320" s="260" t="s">
        <v>2565</v>
      </c>
      <c r="G1320" s="260" t="s">
        <v>33</v>
      </c>
      <c r="H1320" s="260">
        <v>2</v>
      </c>
      <c r="I1320" s="260" t="s">
        <v>17</v>
      </c>
      <c r="J1320" s="260" t="s">
        <v>17</v>
      </c>
      <c r="K1320" s="260" t="s">
        <v>2709</v>
      </c>
      <c r="L1320" s="261">
        <v>45060</v>
      </c>
      <c r="M1320" s="260" t="s">
        <v>20</v>
      </c>
    </row>
    <row r="1321" spans="1:13" x14ac:dyDescent="0.25">
      <c r="A1321" s="262" t="s">
        <v>548</v>
      </c>
      <c r="B1321" s="262" t="s">
        <v>549</v>
      </c>
      <c r="C1321" s="262" t="s">
        <v>57</v>
      </c>
      <c r="D1321" s="262" t="s">
        <v>2634</v>
      </c>
      <c r="E1321" s="262">
        <v>2</v>
      </c>
      <c r="F1321" s="262" t="s">
        <v>2565</v>
      </c>
      <c r="G1321" s="262" t="s">
        <v>33</v>
      </c>
      <c r="H1321" s="262">
        <v>2</v>
      </c>
      <c r="I1321" s="262" t="s">
        <v>17</v>
      </c>
      <c r="J1321" s="262" t="s">
        <v>17</v>
      </c>
      <c r="K1321" s="262" t="s">
        <v>2710</v>
      </c>
      <c r="L1321" s="263">
        <v>45060</v>
      </c>
      <c r="M1321" s="262" t="s">
        <v>20</v>
      </c>
    </row>
    <row r="1322" spans="1:13" x14ac:dyDescent="0.25">
      <c r="A1322" s="260" t="s">
        <v>548</v>
      </c>
      <c r="B1322" s="260" t="s">
        <v>549</v>
      </c>
      <c r="C1322" s="260" t="s">
        <v>57</v>
      </c>
      <c r="D1322" s="260" t="s">
        <v>2636</v>
      </c>
      <c r="E1322" s="260">
        <v>3</v>
      </c>
      <c r="F1322" s="260" t="s">
        <v>2565</v>
      </c>
      <c r="G1322" s="260" t="s">
        <v>33</v>
      </c>
      <c r="H1322" s="260">
        <v>2</v>
      </c>
      <c r="I1322" s="260" t="s">
        <v>17</v>
      </c>
      <c r="J1322" s="260" t="s">
        <v>17</v>
      </c>
      <c r="K1322" s="260" t="s">
        <v>2711</v>
      </c>
      <c r="L1322" s="261">
        <v>45060</v>
      </c>
      <c r="M1322" s="260" t="s">
        <v>20</v>
      </c>
    </row>
    <row r="1323" spans="1:13" x14ac:dyDescent="0.25">
      <c r="A1323" s="262" t="s">
        <v>548</v>
      </c>
      <c r="B1323" s="262" t="s">
        <v>549</v>
      </c>
      <c r="C1323" s="262" t="s">
        <v>57</v>
      </c>
      <c r="D1323" s="262" t="s">
        <v>2638</v>
      </c>
      <c r="E1323" s="262">
        <v>2</v>
      </c>
      <c r="F1323" s="262" t="s">
        <v>2565</v>
      </c>
      <c r="G1323" s="262" t="s">
        <v>33</v>
      </c>
      <c r="H1323" s="262">
        <v>2</v>
      </c>
      <c r="I1323" s="262" t="s">
        <v>17</v>
      </c>
      <c r="J1323" s="262" t="s">
        <v>17</v>
      </c>
      <c r="K1323" s="262" t="s">
        <v>2712</v>
      </c>
      <c r="L1323" s="263">
        <v>45060</v>
      </c>
      <c r="M1323" s="262" t="s">
        <v>20</v>
      </c>
    </row>
    <row r="1324" spans="1:13" x14ac:dyDescent="0.25">
      <c r="A1324" s="260" t="s">
        <v>548</v>
      </c>
      <c r="B1324" s="260" t="s">
        <v>549</v>
      </c>
      <c r="C1324" s="260" t="s">
        <v>57</v>
      </c>
      <c r="D1324" s="260" t="s">
        <v>2571</v>
      </c>
      <c r="E1324" s="260">
        <v>3</v>
      </c>
      <c r="F1324" s="260" t="s">
        <v>2565</v>
      </c>
      <c r="G1324" s="260" t="s">
        <v>33</v>
      </c>
      <c r="H1324" s="260">
        <v>2</v>
      </c>
      <c r="I1324" s="260" t="s">
        <v>17</v>
      </c>
      <c r="J1324" s="260" t="s">
        <v>17</v>
      </c>
      <c r="K1324" s="260" t="s">
        <v>2713</v>
      </c>
      <c r="L1324" s="261">
        <v>45060</v>
      </c>
      <c r="M1324" s="260" t="s">
        <v>20</v>
      </c>
    </row>
    <row r="1325" spans="1:13" x14ac:dyDescent="0.25">
      <c r="A1325" s="262" t="s">
        <v>548</v>
      </c>
      <c r="B1325" s="262" t="s">
        <v>549</v>
      </c>
      <c r="C1325" s="262" t="s">
        <v>57</v>
      </c>
      <c r="D1325" s="262" t="s">
        <v>2573</v>
      </c>
      <c r="E1325" s="262">
        <v>3</v>
      </c>
      <c r="F1325" s="262" t="s">
        <v>2565</v>
      </c>
      <c r="G1325" s="262" t="s">
        <v>33</v>
      </c>
      <c r="H1325" s="262">
        <v>2</v>
      </c>
      <c r="I1325" s="262" t="s">
        <v>17</v>
      </c>
      <c r="J1325" s="262" t="s">
        <v>17</v>
      </c>
      <c r="K1325" s="262" t="s">
        <v>2714</v>
      </c>
      <c r="L1325" s="263">
        <v>45060</v>
      </c>
      <c r="M1325" s="262" t="s">
        <v>20</v>
      </c>
    </row>
    <row r="1326" spans="1:13" x14ac:dyDescent="0.25">
      <c r="A1326" s="260" t="s">
        <v>548</v>
      </c>
      <c r="B1326" s="260" t="s">
        <v>549</v>
      </c>
      <c r="C1326" s="260" t="s">
        <v>57</v>
      </c>
      <c r="D1326" s="260" t="s">
        <v>2642</v>
      </c>
      <c r="E1326" s="260">
        <v>2</v>
      </c>
      <c r="F1326" s="260" t="s">
        <v>2565</v>
      </c>
      <c r="G1326" s="260" t="s">
        <v>33</v>
      </c>
      <c r="H1326" s="260">
        <v>2</v>
      </c>
      <c r="I1326" s="260" t="s">
        <v>17</v>
      </c>
      <c r="J1326" s="260" t="s">
        <v>17</v>
      </c>
      <c r="K1326" s="260" t="s">
        <v>2715</v>
      </c>
      <c r="L1326" s="261">
        <v>45060</v>
      </c>
      <c r="M1326" s="260" t="s">
        <v>20</v>
      </c>
    </row>
    <row r="1327" spans="1:13" x14ac:dyDescent="0.25">
      <c r="A1327" s="262" t="s">
        <v>63</v>
      </c>
      <c r="B1327" s="262" t="s">
        <v>64</v>
      </c>
      <c r="C1327" s="262" t="s">
        <v>65</v>
      </c>
      <c r="D1327" s="262" t="s">
        <v>2634</v>
      </c>
      <c r="E1327" s="262">
        <v>3</v>
      </c>
      <c r="F1327" s="262" t="s">
        <v>2565</v>
      </c>
      <c r="G1327" s="262" t="s">
        <v>33</v>
      </c>
      <c r="H1327" s="262">
        <v>2</v>
      </c>
      <c r="I1327" s="262" t="s">
        <v>17</v>
      </c>
      <c r="J1327" s="262" t="s">
        <v>17</v>
      </c>
      <c r="K1327" s="262" t="s">
        <v>2716</v>
      </c>
      <c r="L1327" s="263">
        <v>45061</v>
      </c>
      <c r="M1327" s="262" t="s">
        <v>20</v>
      </c>
    </row>
    <row r="1328" spans="1:13" x14ac:dyDescent="0.25">
      <c r="A1328" s="260" t="s">
        <v>63</v>
      </c>
      <c r="B1328" s="260" t="s">
        <v>64</v>
      </c>
      <c r="C1328" s="260" t="s">
        <v>65</v>
      </c>
      <c r="D1328" s="260" t="s">
        <v>2636</v>
      </c>
      <c r="E1328" s="260">
        <v>3</v>
      </c>
      <c r="F1328" s="260" t="s">
        <v>2565</v>
      </c>
      <c r="G1328" s="260" t="s">
        <v>33</v>
      </c>
      <c r="H1328" s="260">
        <v>2</v>
      </c>
      <c r="I1328" s="260" t="s">
        <v>17</v>
      </c>
      <c r="J1328" s="260" t="s">
        <v>17</v>
      </c>
      <c r="K1328" s="260" t="s">
        <v>2717</v>
      </c>
      <c r="L1328" s="261">
        <v>45061</v>
      </c>
      <c r="M1328" s="260" t="s">
        <v>20</v>
      </c>
    </row>
    <row r="1329" spans="1:13" x14ac:dyDescent="0.25">
      <c r="A1329" s="262" t="s">
        <v>63</v>
      </c>
      <c r="B1329" s="262" t="s">
        <v>64</v>
      </c>
      <c r="C1329" s="262" t="s">
        <v>65</v>
      </c>
      <c r="D1329" s="262" t="s">
        <v>2638</v>
      </c>
      <c r="E1329" s="262">
        <v>3</v>
      </c>
      <c r="F1329" s="262" t="s">
        <v>2565</v>
      </c>
      <c r="G1329" s="262" t="s">
        <v>33</v>
      </c>
      <c r="H1329" s="262">
        <v>2</v>
      </c>
      <c r="I1329" s="262" t="s">
        <v>17</v>
      </c>
      <c r="J1329" s="262" t="s">
        <v>17</v>
      </c>
      <c r="K1329" s="262" t="s">
        <v>2718</v>
      </c>
      <c r="L1329" s="263">
        <v>45061</v>
      </c>
      <c r="M1329" s="262" t="s">
        <v>20</v>
      </c>
    </row>
    <row r="1330" spans="1:13" x14ac:dyDescent="0.25">
      <c r="A1330" s="260" t="s">
        <v>63</v>
      </c>
      <c r="B1330" s="260" t="s">
        <v>64</v>
      </c>
      <c r="C1330" s="260" t="s">
        <v>65</v>
      </c>
      <c r="D1330" s="260" t="s">
        <v>2642</v>
      </c>
      <c r="E1330" s="260">
        <v>3</v>
      </c>
      <c r="F1330" s="260" t="s">
        <v>2565</v>
      </c>
      <c r="G1330" s="260" t="s">
        <v>33</v>
      </c>
      <c r="H1330" s="260">
        <v>2</v>
      </c>
      <c r="I1330" s="260" t="s">
        <v>17</v>
      </c>
      <c r="J1330" s="260" t="s">
        <v>17</v>
      </c>
      <c r="K1330" s="260" t="s">
        <v>2719</v>
      </c>
      <c r="L1330" s="261">
        <v>45061</v>
      </c>
      <c r="M1330" s="260" t="s">
        <v>20</v>
      </c>
    </row>
    <row r="1331" spans="1:13" x14ac:dyDescent="0.25">
      <c r="A1331" s="262" t="s">
        <v>329</v>
      </c>
      <c r="B1331" s="262" t="s">
        <v>330</v>
      </c>
      <c r="C1331" s="262" t="s">
        <v>331</v>
      </c>
      <c r="D1331" s="262" t="s">
        <v>2564</v>
      </c>
      <c r="E1331" s="262">
        <v>2</v>
      </c>
      <c r="F1331" s="262" t="s">
        <v>2565</v>
      </c>
      <c r="G1331" s="262" t="s">
        <v>33</v>
      </c>
      <c r="H1331" s="262">
        <v>2</v>
      </c>
      <c r="I1331" s="262" t="s">
        <v>17</v>
      </c>
      <c r="J1331" s="262" t="s">
        <v>17</v>
      </c>
      <c r="K1331" s="262" t="s">
        <v>2720</v>
      </c>
      <c r="L1331" s="263">
        <v>45061</v>
      </c>
      <c r="M1331" s="262" t="s">
        <v>20</v>
      </c>
    </row>
    <row r="1332" spans="1:13" x14ac:dyDescent="0.25">
      <c r="A1332" s="260" t="s">
        <v>329</v>
      </c>
      <c r="B1332" s="260" t="s">
        <v>330</v>
      </c>
      <c r="C1332" s="260" t="s">
        <v>331</v>
      </c>
      <c r="D1332" s="260" t="s">
        <v>2567</v>
      </c>
      <c r="E1332" s="260">
        <v>0</v>
      </c>
      <c r="F1332" s="260" t="s">
        <v>2565</v>
      </c>
      <c r="G1332" s="260" t="s">
        <v>33</v>
      </c>
      <c r="H1332" s="260">
        <v>2</v>
      </c>
      <c r="I1332" s="260" t="s">
        <v>17</v>
      </c>
      <c r="J1332" s="260" t="s">
        <v>17</v>
      </c>
      <c r="K1332" s="260" t="s">
        <v>2721</v>
      </c>
      <c r="L1332" s="261">
        <v>45061</v>
      </c>
      <c r="M1332" s="260" t="s">
        <v>20</v>
      </c>
    </row>
    <row r="1333" spans="1:13" x14ac:dyDescent="0.25">
      <c r="A1333" s="262" t="s">
        <v>329</v>
      </c>
      <c r="B1333" s="262" t="s">
        <v>330</v>
      </c>
      <c r="C1333" s="262" t="s">
        <v>331</v>
      </c>
      <c r="D1333" s="262" t="s">
        <v>2569</v>
      </c>
      <c r="E1333" s="262">
        <v>2</v>
      </c>
      <c r="F1333" s="262" t="s">
        <v>2565</v>
      </c>
      <c r="G1333" s="262" t="s">
        <v>33</v>
      </c>
      <c r="H1333" s="262">
        <v>2</v>
      </c>
      <c r="I1333" s="262" t="s">
        <v>17</v>
      </c>
      <c r="J1333" s="262" t="s">
        <v>17</v>
      </c>
      <c r="K1333" s="262" t="s">
        <v>2722</v>
      </c>
      <c r="L1333" s="263">
        <v>45061</v>
      </c>
      <c r="M1333" s="262" t="s">
        <v>20</v>
      </c>
    </row>
    <row r="1334" spans="1:13" x14ac:dyDescent="0.25">
      <c r="A1334" s="260" t="s">
        <v>329</v>
      </c>
      <c r="B1334" s="260" t="s">
        <v>330</v>
      </c>
      <c r="C1334" s="260" t="s">
        <v>331</v>
      </c>
      <c r="D1334" s="260" t="s">
        <v>2634</v>
      </c>
      <c r="E1334" s="260">
        <v>3</v>
      </c>
      <c r="F1334" s="260" t="s">
        <v>2565</v>
      </c>
      <c r="G1334" s="260" t="s">
        <v>33</v>
      </c>
      <c r="H1334" s="260">
        <v>2</v>
      </c>
      <c r="I1334" s="260" t="s">
        <v>17</v>
      </c>
      <c r="J1334" s="260" t="s">
        <v>17</v>
      </c>
      <c r="K1334" s="260" t="s">
        <v>2723</v>
      </c>
      <c r="L1334" s="261">
        <v>45061</v>
      </c>
      <c r="M1334" s="260" t="s">
        <v>20</v>
      </c>
    </row>
    <row r="1335" spans="1:13" x14ac:dyDescent="0.25">
      <c r="A1335" s="262" t="s">
        <v>329</v>
      </c>
      <c r="B1335" s="262" t="s">
        <v>330</v>
      </c>
      <c r="C1335" s="262" t="s">
        <v>331</v>
      </c>
      <c r="D1335" s="262" t="s">
        <v>2636</v>
      </c>
      <c r="E1335" s="262">
        <v>3</v>
      </c>
      <c r="F1335" s="262" t="s">
        <v>2565</v>
      </c>
      <c r="G1335" s="262" t="s">
        <v>33</v>
      </c>
      <c r="H1335" s="262">
        <v>2</v>
      </c>
      <c r="I1335" s="262" t="s">
        <v>17</v>
      </c>
      <c r="J1335" s="262" t="s">
        <v>17</v>
      </c>
      <c r="K1335" s="262" t="s">
        <v>2724</v>
      </c>
      <c r="L1335" s="263">
        <v>45061</v>
      </c>
      <c r="M1335" s="262" t="s">
        <v>20</v>
      </c>
    </row>
    <row r="1336" spans="1:13" x14ac:dyDescent="0.25">
      <c r="A1336" s="260" t="s">
        <v>329</v>
      </c>
      <c r="B1336" s="260" t="s">
        <v>330</v>
      </c>
      <c r="C1336" s="260" t="s">
        <v>331</v>
      </c>
      <c r="D1336" s="260" t="s">
        <v>2638</v>
      </c>
      <c r="E1336" s="260">
        <v>1</v>
      </c>
      <c r="F1336" s="260" t="s">
        <v>2565</v>
      </c>
      <c r="G1336" s="260" t="s">
        <v>33</v>
      </c>
      <c r="H1336" s="260">
        <v>2</v>
      </c>
      <c r="I1336" s="260" t="s">
        <v>17</v>
      </c>
      <c r="J1336" s="260" t="s">
        <v>17</v>
      </c>
      <c r="K1336" s="260" t="s">
        <v>2725</v>
      </c>
      <c r="L1336" s="261">
        <v>45061</v>
      </c>
      <c r="M1336" s="260" t="s">
        <v>20</v>
      </c>
    </row>
    <row r="1337" spans="1:13" x14ac:dyDescent="0.25">
      <c r="A1337" s="262" t="s">
        <v>329</v>
      </c>
      <c r="B1337" s="262" t="s">
        <v>330</v>
      </c>
      <c r="C1337" s="262" t="s">
        <v>331</v>
      </c>
      <c r="D1337" s="262" t="s">
        <v>2571</v>
      </c>
      <c r="E1337" s="262">
        <v>2</v>
      </c>
      <c r="F1337" s="262" t="s">
        <v>2565</v>
      </c>
      <c r="G1337" s="262" t="s">
        <v>33</v>
      </c>
      <c r="H1337" s="262">
        <v>2</v>
      </c>
      <c r="I1337" s="262" t="s">
        <v>17</v>
      </c>
      <c r="J1337" s="262" t="s">
        <v>17</v>
      </c>
      <c r="K1337" s="262" t="s">
        <v>2726</v>
      </c>
      <c r="L1337" s="263">
        <v>45061</v>
      </c>
      <c r="M1337" s="262" t="s">
        <v>20</v>
      </c>
    </row>
    <row r="1338" spans="1:13" x14ac:dyDescent="0.25">
      <c r="A1338" s="260" t="s">
        <v>329</v>
      </c>
      <c r="B1338" s="260" t="s">
        <v>330</v>
      </c>
      <c r="C1338" s="260" t="s">
        <v>331</v>
      </c>
      <c r="D1338" s="260" t="s">
        <v>2573</v>
      </c>
      <c r="E1338" s="260">
        <v>3</v>
      </c>
      <c r="F1338" s="260" t="s">
        <v>2565</v>
      </c>
      <c r="G1338" s="260" t="s">
        <v>33</v>
      </c>
      <c r="H1338" s="260">
        <v>2</v>
      </c>
      <c r="I1338" s="260" t="s">
        <v>17</v>
      </c>
      <c r="J1338" s="260" t="s">
        <v>17</v>
      </c>
      <c r="K1338" s="260" t="s">
        <v>2727</v>
      </c>
      <c r="L1338" s="261">
        <v>45061</v>
      </c>
      <c r="M1338" s="260" t="s">
        <v>20</v>
      </c>
    </row>
    <row r="1339" spans="1:13" x14ac:dyDescent="0.25">
      <c r="A1339" s="262" t="s">
        <v>329</v>
      </c>
      <c r="B1339" s="262" t="s">
        <v>330</v>
      </c>
      <c r="C1339" s="262" t="s">
        <v>331</v>
      </c>
      <c r="D1339" s="262" t="s">
        <v>2642</v>
      </c>
      <c r="E1339" s="262">
        <v>1</v>
      </c>
      <c r="F1339" s="262" t="s">
        <v>2565</v>
      </c>
      <c r="G1339" s="262" t="s">
        <v>33</v>
      </c>
      <c r="H1339" s="262">
        <v>2</v>
      </c>
      <c r="I1339" s="262" t="s">
        <v>17</v>
      </c>
      <c r="J1339" s="262" t="s">
        <v>17</v>
      </c>
      <c r="K1339" s="262" t="s">
        <v>2728</v>
      </c>
      <c r="L1339" s="263">
        <v>45061</v>
      </c>
      <c r="M1339" s="262" t="s">
        <v>20</v>
      </c>
    </row>
    <row r="1340" spans="1:13" x14ac:dyDescent="0.25">
      <c r="A1340" s="260" t="s">
        <v>165</v>
      </c>
      <c r="B1340" s="260" t="s">
        <v>166</v>
      </c>
      <c r="C1340" s="260" t="s">
        <v>167</v>
      </c>
      <c r="D1340" s="260" t="s">
        <v>2564</v>
      </c>
      <c r="E1340" s="260">
        <v>0</v>
      </c>
      <c r="F1340" s="260" t="s">
        <v>2565</v>
      </c>
      <c r="G1340" s="260" t="s">
        <v>33</v>
      </c>
      <c r="H1340" s="260">
        <v>2</v>
      </c>
      <c r="I1340" s="260" t="s">
        <v>17</v>
      </c>
      <c r="J1340" s="260" t="s">
        <v>17</v>
      </c>
      <c r="K1340" s="260" t="s">
        <v>2729</v>
      </c>
      <c r="L1340" s="261">
        <v>45061</v>
      </c>
      <c r="M1340" s="260" t="s">
        <v>20</v>
      </c>
    </row>
    <row r="1341" spans="1:13" x14ac:dyDescent="0.25">
      <c r="A1341" s="262" t="s">
        <v>165</v>
      </c>
      <c r="B1341" s="262" t="s">
        <v>166</v>
      </c>
      <c r="C1341" s="262" t="s">
        <v>167</v>
      </c>
      <c r="D1341" s="262" t="s">
        <v>2567</v>
      </c>
      <c r="E1341" s="262">
        <v>1</v>
      </c>
      <c r="F1341" s="262" t="s">
        <v>2565</v>
      </c>
      <c r="G1341" s="262" t="s">
        <v>33</v>
      </c>
      <c r="H1341" s="262">
        <v>2</v>
      </c>
      <c r="I1341" s="262" t="s">
        <v>17</v>
      </c>
      <c r="J1341" s="262" t="s">
        <v>17</v>
      </c>
      <c r="K1341" s="262" t="s">
        <v>2730</v>
      </c>
      <c r="L1341" s="263">
        <v>45061</v>
      </c>
      <c r="M1341" s="262" t="s">
        <v>20</v>
      </c>
    </row>
    <row r="1342" spans="1:13" x14ac:dyDescent="0.25">
      <c r="A1342" s="260" t="s">
        <v>165</v>
      </c>
      <c r="B1342" s="260" t="s">
        <v>166</v>
      </c>
      <c r="C1342" s="260" t="s">
        <v>167</v>
      </c>
      <c r="D1342" s="260" t="s">
        <v>2569</v>
      </c>
      <c r="E1342" s="260">
        <v>2</v>
      </c>
      <c r="F1342" s="260" t="s">
        <v>2565</v>
      </c>
      <c r="G1342" s="260" t="s">
        <v>33</v>
      </c>
      <c r="H1342" s="260">
        <v>2</v>
      </c>
      <c r="I1342" s="260" t="s">
        <v>17</v>
      </c>
      <c r="J1342" s="260" t="s">
        <v>17</v>
      </c>
      <c r="K1342" s="260" t="s">
        <v>2731</v>
      </c>
      <c r="L1342" s="261">
        <v>45061</v>
      </c>
      <c r="M1342" s="260" t="s">
        <v>20</v>
      </c>
    </row>
    <row r="1343" spans="1:13" x14ac:dyDescent="0.25">
      <c r="A1343" s="262" t="s">
        <v>165</v>
      </c>
      <c r="B1343" s="262" t="s">
        <v>166</v>
      </c>
      <c r="C1343" s="262" t="s">
        <v>167</v>
      </c>
      <c r="D1343" s="262" t="s">
        <v>2634</v>
      </c>
      <c r="E1343" s="262">
        <v>3</v>
      </c>
      <c r="F1343" s="262" t="s">
        <v>2565</v>
      </c>
      <c r="G1343" s="262" t="s">
        <v>33</v>
      </c>
      <c r="H1343" s="262">
        <v>2</v>
      </c>
      <c r="I1343" s="262" t="s">
        <v>17</v>
      </c>
      <c r="J1343" s="262" t="s">
        <v>17</v>
      </c>
      <c r="K1343" s="262" t="s">
        <v>2732</v>
      </c>
      <c r="L1343" s="263">
        <v>45061</v>
      </c>
      <c r="M1343" s="262" t="s">
        <v>20</v>
      </c>
    </row>
    <row r="1344" spans="1:13" x14ac:dyDescent="0.25">
      <c r="A1344" s="260" t="s">
        <v>165</v>
      </c>
      <c r="B1344" s="260" t="s">
        <v>166</v>
      </c>
      <c r="C1344" s="260" t="s">
        <v>167</v>
      </c>
      <c r="D1344" s="260" t="s">
        <v>2636</v>
      </c>
      <c r="E1344" s="260">
        <v>3</v>
      </c>
      <c r="F1344" s="260" t="s">
        <v>2565</v>
      </c>
      <c r="G1344" s="260" t="s">
        <v>33</v>
      </c>
      <c r="H1344" s="260">
        <v>2</v>
      </c>
      <c r="I1344" s="260" t="s">
        <v>17</v>
      </c>
      <c r="J1344" s="260" t="s">
        <v>17</v>
      </c>
      <c r="K1344" s="260" t="s">
        <v>2733</v>
      </c>
      <c r="L1344" s="261">
        <v>45061</v>
      </c>
      <c r="M1344" s="260" t="s">
        <v>20</v>
      </c>
    </row>
    <row r="1345" spans="1:13" x14ac:dyDescent="0.25">
      <c r="A1345" s="262" t="s">
        <v>165</v>
      </c>
      <c r="B1345" s="262" t="s">
        <v>166</v>
      </c>
      <c r="C1345" s="262" t="s">
        <v>167</v>
      </c>
      <c r="D1345" s="262" t="s">
        <v>2638</v>
      </c>
      <c r="E1345" s="262">
        <v>1</v>
      </c>
      <c r="F1345" s="262" t="s">
        <v>2565</v>
      </c>
      <c r="G1345" s="262" t="s">
        <v>33</v>
      </c>
      <c r="H1345" s="262">
        <v>2</v>
      </c>
      <c r="I1345" s="262" t="s">
        <v>17</v>
      </c>
      <c r="J1345" s="262" t="s">
        <v>17</v>
      </c>
      <c r="K1345" s="262" t="s">
        <v>2734</v>
      </c>
      <c r="L1345" s="263">
        <v>45061</v>
      </c>
      <c r="M1345" s="262" t="s">
        <v>20</v>
      </c>
    </row>
    <row r="1346" spans="1:13" x14ac:dyDescent="0.25">
      <c r="A1346" s="260" t="s">
        <v>165</v>
      </c>
      <c r="B1346" s="260" t="s">
        <v>166</v>
      </c>
      <c r="C1346" s="260" t="s">
        <v>167</v>
      </c>
      <c r="D1346" s="260" t="s">
        <v>2571</v>
      </c>
      <c r="E1346" s="260">
        <v>2</v>
      </c>
      <c r="F1346" s="260" t="s">
        <v>2565</v>
      </c>
      <c r="G1346" s="260" t="s">
        <v>33</v>
      </c>
      <c r="H1346" s="260">
        <v>2</v>
      </c>
      <c r="I1346" s="260" t="s">
        <v>17</v>
      </c>
      <c r="J1346" s="260" t="s">
        <v>17</v>
      </c>
      <c r="K1346" s="260" t="s">
        <v>2735</v>
      </c>
      <c r="L1346" s="261">
        <v>45061</v>
      </c>
      <c r="M1346" s="260" t="s">
        <v>20</v>
      </c>
    </row>
    <row r="1347" spans="1:13" x14ac:dyDescent="0.25">
      <c r="A1347" s="262" t="s">
        <v>165</v>
      </c>
      <c r="B1347" s="262" t="s">
        <v>166</v>
      </c>
      <c r="C1347" s="262" t="s">
        <v>167</v>
      </c>
      <c r="D1347" s="262" t="s">
        <v>2573</v>
      </c>
      <c r="E1347" s="262">
        <v>3</v>
      </c>
      <c r="F1347" s="262" t="s">
        <v>2565</v>
      </c>
      <c r="G1347" s="262" t="s">
        <v>33</v>
      </c>
      <c r="H1347" s="262">
        <v>2</v>
      </c>
      <c r="I1347" s="262" t="s">
        <v>17</v>
      </c>
      <c r="J1347" s="262" t="s">
        <v>17</v>
      </c>
      <c r="K1347" s="262" t="s">
        <v>2736</v>
      </c>
      <c r="L1347" s="263">
        <v>45061</v>
      </c>
      <c r="M1347" s="262" t="s">
        <v>20</v>
      </c>
    </row>
    <row r="1348" spans="1:13" x14ac:dyDescent="0.25">
      <c r="A1348" s="260" t="s">
        <v>165</v>
      </c>
      <c r="B1348" s="260" t="s">
        <v>166</v>
      </c>
      <c r="C1348" s="260" t="s">
        <v>167</v>
      </c>
      <c r="D1348" s="260" t="s">
        <v>2642</v>
      </c>
      <c r="E1348" s="260">
        <v>3</v>
      </c>
      <c r="F1348" s="260" t="s">
        <v>2565</v>
      </c>
      <c r="G1348" s="260" t="s">
        <v>33</v>
      </c>
      <c r="H1348" s="260">
        <v>2</v>
      </c>
      <c r="I1348" s="260" t="s">
        <v>17</v>
      </c>
      <c r="J1348" s="260" t="s">
        <v>17</v>
      </c>
      <c r="K1348" s="260" t="s">
        <v>2737</v>
      </c>
      <c r="L1348" s="261">
        <v>45061</v>
      </c>
      <c r="M1348" s="260" t="s">
        <v>20</v>
      </c>
    </row>
    <row r="1349" spans="1:13" x14ac:dyDescent="0.25">
      <c r="A1349" s="262" t="s">
        <v>227</v>
      </c>
      <c r="B1349" s="262" t="s">
        <v>228</v>
      </c>
      <c r="C1349" s="262" t="s">
        <v>229</v>
      </c>
      <c r="D1349" s="262" t="s">
        <v>2564</v>
      </c>
      <c r="E1349" s="262">
        <v>0</v>
      </c>
      <c r="F1349" s="262" t="s">
        <v>2565</v>
      </c>
      <c r="G1349" s="262" t="s">
        <v>33</v>
      </c>
      <c r="H1349" s="262">
        <v>2</v>
      </c>
      <c r="I1349" s="262" t="s">
        <v>17</v>
      </c>
      <c r="J1349" s="262" t="s">
        <v>17</v>
      </c>
      <c r="K1349" s="262" t="s">
        <v>2738</v>
      </c>
      <c r="L1349" s="263">
        <v>45061</v>
      </c>
      <c r="M1349" s="262" t="s">
        <v>20</v>
      </c>
    </row>
    <row r="1350" spans="1:13" x14ac:dyDescent="0.25">
      <c r="A1350" s="260" t="s">
        <v>227</v>
      </c>
      <c r="B1350" s="260" t="s">
        <v>228</v>
      </c>
      <c r="C1350" s="260" t="s">
        <v>229</v>
      </c>
      <c r="D1350" s="260" t="s">
        <v>2567</v>
      </c>
      <c r="E1350" s="260">
        <v>1</v>
      </c>
      <c r="F1350" s="260" t="s">
        <v>2565</v>
      </c>
      <c r="G1350" s="260" t="s">
        <v>33</v>
      </c>
      <c r="H1350" s="260">
        <v>2</v>
      </c>
      <c r="I1350" s="260" t="s">
        <v>17</v>
      </c>
      <c r="J1350" s="260" t="s">
        <v>17</v>
      </c>
      <c r="K1350" s="260" t="s">
        <v>2739</v>
      </c>
      <c r="L1350" s="261">
        <v>45061</v>
      </c>
      <c r="M1350" s="260" t="s">
        <v>20</v>
      </c>
    </row>
    <row r="1351" spans="1:13" x14ac:dyDescent="0.25">
      <c r="A1351" s="262" t="s">
        <v>227</v>
      </c>
      <c r="B1351" s="262" t="s">
        <v>228</v>
      </c>
      <c r="C1351" s="262" t="s">
        <v>229</v>
      </c>
      <c r="D1351" s="262" t="s">
        <v>2569</v>
      </c>
      <c r="E1351" s="262">
        <v>2</v>
      </c>
      <c r="F1351" s="262" t="s">
        <v>2565</v>
      </c>
      <c r="G1351" s="262" t="s">
        <v>33</v>
      </c>
      <c r="H1351" s="262">
        <v>2</v>
      </c>
      <c r="I1351" s="262" t="s">
        <v>17</v>
      </c>
      <c r="J1351" s="262" t="s">
        <v>17</v>
      </c>
      <c r="K1351" s="262" t="s">
        <v>2740</v>
      </c>
      <c r="L1351" s="263">
        <v>45061</v>
      </c>
      <c r="M1351" s="262" t="s">
        <v>20</v>
      </c>
    </row>
    <row r="1352" spans="1:13" x14ac:dyDescent="0.25">
      <c r="A1352" s="260" t="s">
        <v>227</v>
      </c>
      <c r="B1352" s="260" t="s">
        <v>228</v>
      </c>
      <c r="C1352" s="260" t="s">
        <v>229</v>
      </c>
      <c r="D1352" s="260" t="s">
        <v>2634</v>
      </c>
      <c r="E1352" s="260">
        <v>3</v>
      </c>
      <c r="F1352" s="260" t="s">
        <v>2565</v>
      </c>
      <c r="G1352" s="260" t="s">
        <v>33</v>
      </c>
      <c r="H1352" s="260">
        <v>2</v>
      </c>
      <c r="I1352" s="260" t="s">
        <v>17</v>
      </c>
      <c r="J1352" s="260" t="s">
        <v>17</v>
      </c>
      <c r="K1352" s="260" t="s">
        <v>2741</v>
      </c>
      <c r="L1352" s="261">
        <v>45061</v>
      </c>
      <c r="M1352" s="260" t="s">
        <v>20</v>
      </c>
    </row>
    <row r="1353" spans="1:13" x14ac:dyDescent="0.25">
      <c r="A1353" s="262" t="s">
        <v>227</v>
      </c>
      <c r="B1353" s="262" t="s">
        <v>228</v>
      </c>
      <c r="C1353" s="262" t="s">
        <v>229</v>
      </c>
      <c r="D1353" s="262" t="s">
        <v>2636</v>
      </c>
      <c r="E1353" s="262">
        <v>3</v>
      </c>
      <c r="F1353" s="262" t="s">
        <v>2565</v>
      </c>
      <c r="G1353" s="262" t="s">
        <v>33</v>
      </c>
      <c r="H1353" s="262">
        <v>2</v>
      </c>
      <c r="I1353" s="262" t="s">
        <v>17</v>
      </c>
      <c r="J1353" s="262" t="s">
        <v>17</v>
      </c>
      <c r="K1353" s="262" t="s">
        <v>2742</v>
      </c>
      <c r="L1353" s="263">
        <v>45061</v>
      </c>
      <c r="M1353" s="262" t="s">
        <v>20</v>
      </c>
    </row>
    <row r="1354" spans="1:13" x14ac:dyDescent="0.25">
      <c r="A1354" s="260" t="s">
        <v>227</v>
      </c>
      <c r="B1354" s="260" t="s">
        <v>228</v>
      </c>
      <c r="C1354" s="260" t="s">
        <v>229</v>
      </c>
      <c r="D1354" s="260" t="s">
        <v>2638</v>
      </c>
      <c r="E1354" s="260">
        <v>2</v>
      </c>
      <c r="F1354" s="260" t="s">
        <v>2565</v>
      </c>
      <c r="G1354" s="260" t="s">
        <v>33</v>
      </c>
      <c r="H1354" s="260">
        <v>2</v>
      </c>
      <c r="I1354" s="260" t="s">
        <v>17</v>
      </c>
      <c r="J1354" s="260" t="s">
        <v>17</v>
      </c>
      <c r="K1354" s="260" t="s">
        <v>2743</v>
      </c>
      <c r="L1354" s="261">
        <v>45061</v>
      </c>
      <c r="M1354" s="260" t="s">
        <v>20</v>
      </c>
    </row>
    <row r="1355" spans="1:13" x14ac:dyDescent="0.25">
      <c r="A1355" s="262" t="s">
        <v>227</v>
      </c>
      <c r="B1355" s="262" t="s">
        <v>228</v>
      </c>
      <c r="C1355" s="262" t="s">
        <v>229</v>
      </c>
      <c r="D1355" s="262" t="s">
        <v>2571</v>
      </c>
      <c r="E1355" s="262">
        <v>2</v>
      </c>
      <c r="F1355" s="262" t="s">
        <v>2565</v>
      </c>
      <c r="G1355" s="262" t="s">
        <v>33</v>
      </c>
      <c r="H1355" s="262">
        <v>2</v>
      </c>
      <c r="I1355" s="262" t="s">
        <v>17</v>
      </c>
      <c r="J1355" s="262" t="s">
        <v>17</v>
      </c>
      <c r="K1355" s="262" t="s">
        <v>2744</v>
      </c>
      <c r="L1355" s="263">
        <v>45061</v>
      </c>
      <c r="M1355" s="262" t="s">
        <v>20</v>
      </c>
    </row>
    <row r="1356" spans="1:13" x14ac:dyDescent="0.25">
      <c r="A1356" s="260" t="s">
        <v>227</v>
      </c>
      <c r="B1356" s="260" t="s">
        <v>228</v>
      </c>
      <c r="C1356" s="260" t="s">
        <v>229</v>
      </c>
      <c r="D1356" s="260" t="s">
        <v>2573</v>
      </c>
      <c r="E1356" s="260">
        <v>3</v>
      </c>
      <c r="F1356" s="260" t="s">
        <v>2565</v>
      </c>
      <c r="G1356" s="260" t="s">
        <v>33</v>
      </c>
      <c r="H1356" s="260">
        <v>2</v>
      </c>
      <c r="I1356" s="260" t="s">
        <v>17</v>
      </c>
      <c r="J1356" s="260" t="s">
        <v>17</v>
      </c>
      <c r="K1356" s="260" t="s">
        <v>2745</v>
      </c>
      <c r="L1356" s="261">
        <v>45061</v>
      </c>
      <c r="M1356" s="260" t="s">
        <v>20</v>
      </c>
    </row>
    <row r="1357" spans="1:13" x14ac:dyDescent="0.25">
      <c r="A1357" s="262" t="s">
        <v>227</v>
      </c>
      <c r="B1357" s="262" t="s">
        <v>228</v>
      </c>
      <c r="C1357" s="262" t="s">
        <v>229</v>
      </c>
      <c r="D1357" s="262" t="s">
        <v>2642</v>
      </c>
      <c r="E1357" s="262">
        <v>3</v>
      </c>
      <c r="F1357" s="262" t="s">
        <v>2565</v>
      </c>
      <c r="G1357" s="262" t="s">
        <v>33</v>
      </c>
      <c r="H1357" s="262">
        <v>2</v>
      </c>
      <c r="I1357" s="262" t="s">
        <v>17</v>
      </c>
      <c r="J1357" s="262" t="s">
        <v>17</v>
      </c>
      <c r="K1357" s="262" t="s">
        <v>2746</v>
      </c>
      <c r="L1357" s="263">
        <v>45061</v>
      </c>
      <c r="M1357" s="262" t="s">
        <v>20</v>
      </c>
    </row>
    <row r="1358" spans="1:13" x14ac:dyDescent="0.25">
      <c r="A1358" s="260" t="s">
        <v>1097</v>
      </c>
      <c r="B1358" s="260" t="s">
        <v>1098</v>
      </c>
      <c r="C1358" s="260" t="s">
        <v>1099</v>
      </c>
      <c r="D1358" s="260" t="s">
        <v>2564</v>
      </c>
      <c r="E1358" s="260">
        <v>0</v>
      </c>
      <c r="F1358" s="260" t="s">
        <v>2565</v>
      </c>
      <c r="G1358" s="260" t="s">
        <v>33</v>
      </c>
      <c r="H1358" s="260">
        <v>2</v>
      </c>
      <c r="I1358" s="260" t="s">
        <v>17</v>
      </c>
      <c r="J1358" s="260" t="s">
        <v>17</v>
      </c>
      <c r="K1358" s="260" t="s">
        <v>2747</v>
      </c>
      <c r="L1358" s="261">
        <v>45061</v>
      </c>
      <c r="M1358" s="260" t="s">
        <v>20</v>
      </c>
    </row>
    <row r="1359" spans="1:13" x14ac:dyDescent="0.25">
      <c r="A1359" s="262" t="s">
        <v>1097</v>
      </c>
      <c r="B1359" s="262" t="s">
        <v>1098</v>
      </c>
      <c r="C1359" s="262" t="s">
        <v>1099</v>
      </c>
      <c r="D1359" s="262" t="s">
        <v>2567</v>
      </c>
      <c r="E1359" s="262">
        <v>0</v>
      </c>
      <c r="F1359" s="262" t="s">
        <v>2565</v>
      </c>
      <c r="G1359" s="262" t="s">
        <v>33</v>
      </c>
      <c r="H1359" s="262">
        <v>2</v>
      </c>
      <c r="I1359" s="262" t="s">
        <v>17</v>
      </c>
      <c r="J1359" s="262" t="s">
        <v>17</v>
      </c>
      <c r="K1359" s="262" t="s">
        <v>2748</v>
      </c>
      <c r="L1359" s="263">
        <v>45061</v>
      </c>
      <c r="M1359" s="262" t="s">
        <v>20</v>
      </c>
    </row>
    <row r="1360" spans="1:13" x14ac:dyDescent="0.25">
      <c r="A1360" s="260" t="s">
        <v>1097</v>
      </c>
      <c r="B1360" s="260" t="s">
        <v>1098</v>
      </c>
      <c r="C1360" s="260" t="s">
        <v>1099</v>
      </c>
      <c r="D1360" s="260" t="s">
        <v>2569</v>
      </c>
      <c r="E1360" s="260">
        <v>0</v>
      </c>
      <c r="F1360" s="260" t="s">
        <v>2565</v>
      </c>
      <c r="G1360" s="260" t="s">
        <v>33</v>
      </c>
      <c r="H1360" s="260">
        <v>2</v>
      </c>
      <c r="I1360" s="260" t="s">
        <v>17</v>
      </c>
      <c r="J1360" s="260" t="s">
        <v>17</v>
      </c>
      <c r="K1360" s="260" t="s">
        <v>2749</v>
      </c>
      <c r="L1360" s="261">
        <v>45061</v>
      </c>
      <c r="M1360" s="260" t="s">
        <v>20</v>
      </c>
    </row>
    <row r="1361" spans="1:13" x14ac:dyDescent="0.25">
      <c r="A1361" s="262" t="s">
        <v>1097</v>
      </c>
      <c r="B1361" s="262" t="s">
        <v>1098</v>
      </c>
      <c r="C1361" s="262" t="s">
        <v>1099</v>
      </c>
      <c r="D1361" s="262" t="s">
        <v>2634</v>
      </c>
      <c r="E1361" s="262">
        <v>0</v>
      </c>
      <c r="F1361" s="262" t="s">
        <v>2565</v>
      </c>
      <c r="G1361" s="262" t="s">
        <v>33</v>
      </c>
      <c r="H1361" s="262">
        <v>2</v>
      </c>
      <c r="I1361" s="262" t="s">
        <v>17</v>
      </c>
      <c r="J1361" s="262" t="s">
        <v>17</v>
      </c>
      <c r="K1361" s="262" t="s">
        <v>2750</v>
      </c>
      <c r="L1361" s="263">
        <v>45061</v>
      </c>
      <c r="M1361" s="262" t="s">
        <v>20</v>
      </c>
    </row>
    <row r="1362" spans="1:13" x14ac:dyDescent="0.25">
      <c r="A1362" s="260" t="s">
        <v>1097</v>
      </c>
      <c r="B1362" s="260" t="s">
        <v>1098</v>
      </c>
      <c r="C1362" s="260" t="s">
        <v>1099</v>
      </c>
      <c r="D1362" s="260" t="s">
        <v>2636</v>
      </c>
      <c r="E1362" s="260">
        <v>3</v>
      </c>
      <c r="F1362" s="260" t="s">
        <v>2565</v>
      </c>
      <c r="G1362" s="260" t="s">
        <v>33</v>
      </c>
      <c r="H1362" s="260">
        <v>2</v>
      </c>
      <c r="I1362" s="260" t="s">
        <v>17</v>
      </c>
      <c r="J1362" s="260" t="s">
        <v>17</v>
      </c>
      <c r="K1362" s="260" t="s">
        <v>2751</v>
      </c>
      <c r="L1362" s="261">
        <v>45061</v>
      </c>
      <c r="M1362" s="260" t="s">
        <v>20</v>
      </c>
    </row>
    <row r="1363" spans="1:13" x14ac:dyDescent="0.25">
      <c r="A1363" s="262" t="s">
        <v>1097</v>
      </c>
      <c r="B1363" s="262" t="s">
        <v>1098</v>
      </c>
      <c r="C1363" s="262" t="s">
        <v>1099</v>
      </c>
      <c r="D1363" s="262" t="s">
        <v>2638</v>
      </c>
      <c r="E1363" s="262">
        <v>0</v>
      </c>
      <c r="F1363" s="262" t="s">
        <v>2565</v>
      </c>
      <c r="G1363" s="262" t="s">
        <v>33</v>
      </c>
      <c r="H1363" s="262">
        <v>2</v>
      </c>
      <c r="I1363" s="262" t="s">
        <v>17</v>
      </c>
      <c r="J1363" s="262" t="s">
        <v>17</v>
      </c>
      <c r="K1363" s="262" t="s">
        <v>2752</v>
      </c>
      <c r="L1363" s="263">
        <v>45061</v>
      </c>
      <c r="M1363" s="262" t="s">
        <v>20</v>
      </c>
    </row>
    <row r="1364" spans="1:13" x14ac:dyDescent="0.25">
      <c r="A1364" s="260" t="s">
        <v>1097</v>
      </c>
      <c r="B1364" s="260" t="s">
        <v>1098</v>
      </c>
      <c r="C1364" s="260" t="s">
        <v>1099</v>
      </c>
      <c r="D1364" s="260" t="s">
        <v>2571</v>
      </c>
      <c r="E1364" s="260">
        <v>0</v>
      </c>
      <c r="F1364" s="260" t="s">
        <v>2565</v>
      </c>
      <c r="G1364" s="260" t="s">
        <v>33</v>
      </c>
      <c r="H1364" s="260">
        <v>2</v>
      </c>
      <c r="I1364" s="260" t="s">
        <v>17</v>
      </c>
      <c r="J1364" s="260" t="s">
        <v>17</v>
      </c>
      <c r="K1364" s="260" t="s">
        <v>2753</v>
      </c>
      <c r="L1364" s="261">
        <v>45061</v>
      </c>
      <c r="M1364" s="260" t="s">
        <v>20</v>
      </c>
    </row>
    <row r="1365" spans="1:13" x14ac:dyDescent="0.25">
      <c r="A1365" s="262" t="s">
        <v>1097</v>
      </c>
      <c r="B1365" s="262" t="s">
        <v>1098</v>
      </c>
      <c r="C1365" s="262" t="s">
        <v>1099</v>
      </c>
      <c r="D1365" s="262" t="s">
        <v>2573</v>
      </c>
      <c r="E1365" s="262">
        <v>0</v>
      </c>
      <c r="F1365" s="262" t="s">
        <v>2565</v>
      </c>
      <c r="G1365" s="262" t="s">
        <v>33</v>
      </c>
      <c r="H1365" s="262">
        <v>2</v>
      </c>
      <c r="I1365" s="262" t="s">
        <v>17</v>
      </c>
      <c r="J1365" s="262" t="s">
        <v>17</v>
      </c>
      <c r="K1365" s="262" t="s">
        <v>2754</v>
      </c>
      <c r="L1365" s="263">
        <v>45061</v>
      </c>
      <c r="M1365" s="262" t="s">
        <v>20</v>
      </c>
    </row>
    <row r="1366" spans="1:13" x14ac:dyDescent="0.25">
      <c r="A1366" s="260" t="s">
        <v>1097</v>
      </c>
      <c r="B1366" s="260" t="s">
        <v>1098</v>
      </c>
      <c r="C1366" s="260" t="s">
        <v>1099</v>
      </c>
      <c r="D1366" s="260" t="s">
        <v>2642</v>
      </c>
      <c r="E1366" s="260">
        <v>0</v>
      </c>
      <c r="F1366" s="260" t="s">
        <v>2565</v>
      </c>
      <c r="G1366" s="260" t="s">
        <v>33</v>
      </c>
      <c r="H1366" s="260">
        <v>2</v>
      </c>
      <c r="I1366" s="260" t="s">
        <v>17</v>
      </c>
      <c r="J1366" s="260" t="s">
        <v>17</v>
      </c>
      <c r="K1366" s="260" t="s">
        <v>2755</v>
      </c>
      <c r="L1366" s="261">
        <v>45061</v>
      </c>
      <c r="M1366" s="260" t="s">
        <v>20</v>
      </c>
    </row>
    <row r="1367" spans="1:13" x14ac:dyDescent="0.25">
      <c r="A1367" s="262" t="s">
        <v>13</v>
      </c>
      <c r="B1367" s="262" t="s">
        <v>14</v>
      </c>
      <c r="C1367" s="262" t="s">
        <v>15</v>
      </c>
      <c r="D1367" s="262" t="s">
        <v>2564</v>
      </c>
      <c r="E1367" s="262">
        <v>0</v>
      </c>
      <c r="F1367" s="262" t="s">
        <v>2565</v>
      </c>
      <c r="G1367" s="262" t="s">
        <v>33</v>
      </c>
      <c r="H1367" s="262">
        <v>2</v>
      </c>
      <c r="I1367" s="262" t="s">
        <v>17</v>
      </c>
      <c r="J1367" s="262" t="s">
        <v>17</v>
      </c>
      <c r="K1367" s="262" t="s">
        <v>2756</v>
      </c>
      <c r="L1367" s="263">
        <v>45061</v>
      </c>
      <c r="M1367" s="262" t="s">
        <v>20</v>
      </c>
    </row>
    <row r="1368" spans="1:13" x14ac:dyDescent="0.25">
      <c r="A1368" s="260" t="s">
        <v>13</v>
      </c>
      <c r="B1368" s="260" t="s">
        <v>14</v>
      </c>
      <c r="C1368" s="260" t="s">
        <v>15</v>
      </c>
      <c r="D1368" s="260" t="s">
        <v>2567</v>
      </c>
      <c r="E1368" s="260">
        <v>0</v>
      </c>
      <c r="F1368" s="260" t="s">
        <v>2565</v>
      </c>
      <c r="G1368" s="260" t="s">
        <v>33</v>
      </c>
      <c r="H1368" s="260">
        <v>2</v>
      </c>
      <c r="I1368" s="260" t="s">
        <v>17</v>
      </c>
      <c r="J1368" s="260" t="s">
        <v>17</v>
      </c>
      <c r="K1368" s="260" t="s">
        <v>2757</v>
      </c>
      <c r="L1368" s="261">
        <v>45061</v>
      </c>
      <c r="M1368" s="260" t="s">
        <v>20</v>
      </c>
    </row>
    <row r="1369" spans="1:13" x14ac:dyDescent="0.25">
      <c r="A1369" s="262" t="s">
        <v>13</v>
      </c>
      <c r="B1369" s="262" t="s">
        <v>14</v>
      </c>
      <c r="C1369" s="262" t="s">
        <v>15</v>
      </c>
      <c r="D1369" s="262" t="s">
        <v>2569</v>
      </c>
      <c r="E1369" s="262">
        <v>2</v>
      </c>
      <c r="F1369" s="262" t="s">
        <v>2565</v>
      </c>
      <c r="G1369" s="262" t="s">
        <v>33</v>
      </c>
      <c r="H1369" s="262">
        <v>2</v>
      </c>
      <c r="I1369" s="262" t="s">
        <v>17</v>
      </c>
      <c r="J1369" s="262" t="s">
        <v>17</v>
      </c>
      <c r="K1369" s="262" t="s">
        <v>2758</v>
      </c>
      <c r="L1369" s="263">
        <v>45061</v>
      </c>
      <c r="M1369" s="262" t="s">
        <v>20</v>
      </c>
    </row>
    <row r="1370" spans="1:13" x14ac:dyDescent="0.25">
      <c r="A1370" s="260" t="s">
        <v>13</v>
      </c>
      <c r="B1370" s="260" t="s">
        <v>14</v>
      </c>
      <c r="C1370" s="260" t="s">
        <v>15</v>
      </c>
      <c r="D1370" s="260" t="s">
        <v>2634</v>
      </c>
      <c r="E1370" s="260">
        <v>3</v>
      </c>
      <c r="F1370" s="260" t="s">
        <v>2565</v>
      </c>
      <c r="G1370" s="260" t="s">
        <v>33</v>
      </c>
      <c r="H1370" s="260">
        <v>2</v>
      </c>
      <c r="I1370" s="260" t="s">
        <v>17</v>
      </c>
      <c r="J1370" s="260" t="s">
        <v>17</v>
      </c>
      <c r="K1370" s="260" t="s">
        <v>2759</v>
      </c>
      <c r="L1370" s="261">
        <v>45061</v>
      </c>
      <c r="M1370" s="260" t="s">
        <v>20</v>
      </c>
    </row>
    <row r="1371" spans="1:13" x14ac:dyDescent="0.25">
      <c r="A1371" s="262" t="s">
        <v>13</v>
      </c>
      <c r="B1371" s="262" t="s">
        <v>14</v>
      </c>
      <c r="C1371" s="262" t="s">
        <v>15</v>
      </c>
      <c r="D1371" s="262" t="s">
        <v>2636</v>
      </c>
      <c r="E1371" s="262">
        <v>3</v>
      </c>
      <c r="F1371" s="262" t="s">
        <v>2565</v>
      </c>
      <c r="G1371" s="262" t="s">
        <v>33</v>
      </c>
      <c r="H1371" s="262">
        <v>2</v>
      </c>
      <c r="I1371" s="262" t="s">
        <v>17</v>
      </c>
      <c r="J1371" s="262" t="s">
        <v>17</v>
      </c>
      <c r="K1371" s="262" t="s">
        <v>2760</v>
      </c>
      <c r="L1371" s="263">
        <v>45061</v>
      </c>
      <c r="M1371" s="262" t="s">
        <v>20</v>
      </c>
    </row>
    <row r="1372" spans="1:13" x14ac:dyDescent="0.25">
      <c r="A1372" s="260" t="s">
        <v>13</v>
      </c>
      <c r="B1372" s="260" t="s">
        <v>14</v>
      </c>
      <c r="C1372" s="260" t="s">
        <v>15</v>
      </c>
      <c r="D1372" s="260" t="s">
        <v>2638</v>
      </c>
      <c r="E1372" s="260">
        <v>1</v>
      </c>
      <c r="F1372" s="260" t="s">
        <v>2565</v>
      </c>
      <c r="G1372" s="260" t="s">
        <v>33</v>
      </c>
      <c r="H1372" s="260">
        <v>2</v>
      </c>
      <c r="I1372" s="260" t="s">
        <v>17</v>
      </c>
      <c r="J1372" s="260" t="s">
        <v>17</v>
      </c>
      <c r="K1372" s="260" t="s">
        <v>2761</v>
      </c>
      <c r="L1372" s="261">
        <v>45061</v>
      </c>
      <c r="M1372" s="260" t="s">
        <v>20</v>
      </c>
    </row>
    <row r="1373" spans="1:13" x14ac:dyDescent="0.25">
      <c r="A1373" s="262" t="s">
        <v>13</v>
      </c>
      <c r="B1373" s="262" t="s">
        <v>14</v>
      </c>
      <c r="C1373" s="262" t="s">
        <v>15</v>
      </c>
      <c r="D1373" s="262" t="s">
        <v>2571</v>
      </c>
      <c r="E1373" s="262">
        <v>3</v>
      </c>
      <c r="F1373" s="262" t="s">
        <v>2565</v>
      </c>
      <c r="G1373" s="262" t="s">
        <v>33</v>
      </c>
      <c r="H1373" s="262">
        <v>2</v>
      </c>
      <c r="I1373" s="262" t="s">
        <v>17</v>
      </c>
      <c r="J1373" s="262" t="s">
        <v>17</v>
      </c>
      <c r="K1373" s="262" t="s">
        <v>2762</v>
      </c>
      <c r="L1373" s="263">
        <v>45061</v>
      </c>
      <c r="M1373" s="262" t="s">
        <v>20</v>
      </c>
    </row>
    <row r="1374" spans="1:13" x14ac:dyDescent="0.25">
      <c r="A1374" s="260" t="s">
        <v>13</v>
      </c>
      <c r="B1374" s="260" t="s">
        <v>14</v>
      </c>
      <c r="C1374" s="260" t="s">
        <v>15</v>
      </c>
      <c r="D1374" s="260" t="s">
        <v>2573</v>
      </c>
      <c r="E1374" s="260">
        <v>3</v>
      </c>
      <c r="F1374" s="260" t="s">
        <v>2565</v>
      </c>
      <c r="G1374" s="260" t="s">
        <v>33</v>
      </c>
      <c r="H1374" s="260">
        <v>2</v>
      </c>
      <c r="I1374" s="260" t="s">
        <v>17</v>
      </c>
      <c r="J1374" s="260" t="s">
        <v>17</v>
      </c>
      <c r="K1374" s="260" t="s">
        <v>2763</v>
      </c>
      <c r="L1374" s="261">
        <v>45061</v>
      </c>
      <c r="M1374" s="260" t="s">
        <v>20</v>
      </c>
    </row>
    <row r="1375" spans="1:13" x14ac:dyDescent="0.25">
      <c r="A1375" s="262" t="s">
        <v>13</v>
      </c>
      <c r="B1375" s="262" t="s">
        <v>14</v>
      </c>
      <c r="C1375" s="262" t="s">
        <v>15</v>
      </c>
      <c r="D1375" s="262" t="s">
        <v>2642</v>
      </c>
      <c r="E1375" s="262">
        <v>3</v>
      </c>
      <c r="F1375" s="262" t="s">
        <v>2565</v>
      </c>
      <c r="G1375" s="262" t="s">
        <v>33</v>
      </c>
      <c r="H1375" s="262">
        <v>2</v>
      </c>
      <c r="I1375" s="262" t="s">
        <v>17</v>
      </c>
      <c r="J1375" s="262" t="s">
        <v>17</v>
      </c>
      <c r="K1375" s="262" t="s">
        <v>2764</v>
      </c>
      <c r="L1375" s="263">
        <v>45061</v>
      </c>
      <c r="M1375" s="262" t="s">
        <v>20</v>
      </c>
    </row>
    <row r="1376" spans="1:13" x14ac:dyDescent="0.25">
      <c r="A1376" s="260" t="s">
        <v>30</v>
      </c>
      <c r="B1376" s="260" t="s">
        <v>31</v>
      </c>
      <c r="C1376" s="260" t="s">
        <v>32</v>
      </c>
      <c r="D1376" s="260" t="s">
        <v>2564</v>
      </c>
      <c r="E1376" s="260">
        <v>0</v>
      </c>
      <c r="F1376" s="260" t="s">
        <v>2565</v>
      </c>
      <c r="G1376" s="260" t="s">
        <v>33</v>
      </c>
      <c r="H1376" s="260">
        <v>2</v>
      </c>
      <c r="I1376" s="260" t="s">
        <v>17</v>
      </c>
      <c r="J1376" s="260" t="s">
        <v>17</v>
      </c>
      <c r="K1376" s="260" t="s">
        <v>2765</v>
      </c>
      <c r="L1376" s="261">
        <v>45061</v>
      </c>
      <c r="M1376" s="260" t="s">
        <v>20</v>
      </c>
    </row>
    <row r="1377" spans="1:13" x14ac:dyDescent="0.25">
      <c r="A1377" s="262" t="s">
        <v>30</v>
      </c>
      <c r="B1377" s="262" t="s">
        <v>31</v>
      </c>
      <c r="C1377" s="262" t="s">
        <v>32</v>
      </c>
      <c r="D1377" s="262" t="s">
        <v>2567</v>
      </c>
      <c r="E1377" s="262">
        <v>0</v>
      </c>
      <c r="F1377" s="262" t="s">
        <v>2565</v>
      </c>
      <c r="G1377" s="262" t="s">
        <v>33</v>
      </c>
      <c r="H1377" s="262">
        <v>2</v>
      </c>
      <c r="I1377" s="262" t="s">
        <v>17</v>
      </c>
      <c r="J1377" s="262" t="s">
        <v>17</v>
      </c>
      <c r="K1377" s="262" t="s">
        <v>2766</v>
      </c>
      <c r="L1377" s="263">
        <v>45061</v>
      </c>
      <c r="M1377" s="262" t="s">
        <v>20</v>
      </c>
    </row>
    <row r="1378" spans="1:13" x14ac:dyDescent="0.25">
      <c r="A1378" s="260" t="s">
        <v>30</v>
      </c>
      <c r="B1378" s="260" t="s">
        <v>31</v>
      </c>
      <c r="C1378" s="260" t="s">
        <v>32</v>
      </c>
      <c r="D1378" s="260" t="s">
        <v>2569</v>
      </c>
      <c r="E1378" s="260">
        <v>0</v>
      </c>
      <c r="F1378" s="260" t="s">
        <v>2565</v>
      </c>
      <c r="G1378" s="260" t="s">
        <v>33</v>
      </c>
      <c r="H1378" s="260">
        <v>2</v>
      </c>
      <c r="I1378" s="260" t="s">
        <v>17</v>
      </c>
      <c r="J1378" s="260" t="s">
        <v>17</v>
      </c>
      <c r="K1378" s="260" t="s">
        <v>2767</v>
      </c>
      <c r="L1378" s="261">
        <v>45061</v>
      </c>
      <c r="M1378" s="260" t="s">
        <v>20</v>
      </c>
    </row>
    <row r="1379" spans="1:13" x14ac:dyDescent="0.25">
      <c r="A1379" s="262" t="s">
        <v>30</v>
      </c>
      <c r="B1379" s="262" t="s">
        <v>31</v>
      </c>
      <c r="C1379" s="262" t="s">
        <v>32</v>
      </c>
      <c r="D1379" s="262" t="s">
        <v>2634</v>
      </c>
      <c r="E1379" s="262">
        <v>0</v>
      </c>
      <c r="F1379" s="262" t="s">
        <v>2565</v>
      </c>
      <c r="G1379" s="262" t="s">
        <v>33</v>
      </c>
      <c r="H1379" s="262">
        <v>2</v>
      </c>
      <c r="I1379" s="262" t="s">
        <v>17</v>
      </c>
      <c r="J1379" s="262" t="s">
        <v>17</v>
      </c>
      <c r="K1379" s="262" t="s">
        <v>2768</v>
      </c>
      <c r="L1379" s="263">
        <v>45061</v>
      </c>
      <c r="M1379" s="262" t="s">
        <v>20</v>
      </c>
    </row>
    <row r="1380" spans="1:13" x14ac:dyDescent="0.25">
      <c r="A1380" s="260" t="s">
        <v>30</v>
      </c>
      <c r="B1380" s="260" t="s">
        <v>31</v>
      </c>
      <c r="C1380" s="260" t="s">
        <v>32</v>
      </c>
      <c r="D1380" s="260" t="s">
        <v>2636</v>
      </c>
      <c r="E1380" s="260">
        <v>1</v>
      </c>
      <c r="F1380" s="260" t="s">
        <v>2565</v>
      </c>
      <c r="G1380" s="260" t="s">
        <v>33</v>
      </c>
      <c r="H1380" s="260">
        <v>2</v>
      </c>
      <c r="I1380" s="260" t="s">
        <v>17</v>
      </c>
      <c r="J1380" s="260" t="s">
        <v>17</v>
      </c>
      <c r="K1380" s="260" t="s">
        <v>2769</v>
      </c>
      <c r="L1380" s="261">
        <v>45061</v>
      </c>
      <c r="M1380" s="260" t="s">
        <v>20</v>
      </c>
    </row>
    <row r="1381" spans="1:13" x14ac:dyDescent="0.25">
      <c r="A1381" s="262" t="s">
        <v>30</v>
      </c>
      <c r="B1381" s="262" t="s">
        <v>31</v>
      </c>
      <c r="C1381" s="262" t="s">
        <v>32</v>
      </c>
      <c r="D1381" s="262" t="s">
        <v>2638</v>
      </c>
      <c r="E1381" s="262">
        <v>1</v>
      </c>
      <c r="F1381" s="262" t="s">
        <v>2565</v>
      </c>
      <c r="G1381" s="262" t="s">
        <v>33</v>
      </c>
      <c r="H1381" s="262">
        <v>2</v>
      </c>
      <c r="I1381" s="262" t="s">
        <v>17</v>
      </c>
      <c r="J1381" s="262" t="s">
        <v>17</v>
      </c>
      <c r="K1381" s="262" t="s">
        <v>2770</v>
      </c>
      <c r="L1381" s="263">
        <v>45061</v>
      </c>
      <c r="M1381" s="262" t="s">
        <v>20</v>
      </c>
    </row>
    <row r="1382" spans="1:13" x14ac:dyDescent="0.25">
      <c r="A1382" s="260" t="s">
        <v>30</v>
      </c>
      <c r="B1382" s="260" t="s">
        <v>31</v>
      </c>
      <c r="C1382" s="260" t="s">
        <v>32</v>
      </c>
      <c r="D1382" s="260" t="s">
        <v>2571</v>
      </c>
      <c r="E1382" s="260">
        <v>0</v>
      </c>
      <c r="F1382" s="260" t="s">
        <v>2565</v>
      </c>
      <c r="G1382" s="260" t="s">
        <v>33</v>
      </c>
      <c r="H1382" s="260">
        <v>2</v>
      </c>
      <c r="I1382" s="260" t="s">
        <v>17</v>
      </c>
      <c r="J1382" s="260" t="s">
        <v>17</v>
      </c>
      <c r="K1382" s="260" t="s">
        <v>2771</v>
      </c>
      <c r="L1382" s="261">
        <v>45061</v>
      </c>
      <c r="M1382" s="260" t="s">
        <v>20</v>
      </c>
    </row>
    <row r="1383" spans="1:13" x14ac:dyDescent="0.25">
      <c r="A1383" s="262" t="s">
        <v>30</v>
      </c>
      <c r="B1383" s="262" t="s">
        <v>31</v>
      </c>
      <c r="C1383" s="262" t="s">
        <v>32</v>
      </c>
      <c r="D1383" s="262" t="s">
        <v>2573</v>
      </c>
      <c r="E1383" s="262">
        <v>0</v>
      </c>
      <c r="F1383" s="262" t="s">
        <v>2565</v>
      </c>
      <c r="G1383" s="262" t="s">
        <v>33</v>
      </c>
      <c r="H1383" s="262">
        <v>2</v>
      </c>
      <c r="I1383" s="262" t="s">
        <v>17</v>
      </c>
      <c r="J1383" s="262" t="s">
        <v>17</v>
      </c>
      <c r="K1383" s="262" t="s">
        <v>2772</v>
      </c>
      <c r="L1383" s="263">
        <v>45061</v>
      </c>
      <c r="M1383" s="262" t="s">
        <v>20</v>
      </c>
    </row>
    <row r="1384" spans="1:13" x14ac:dyDescent="0.25">
      <c r="A1384" s="260" t="s">
        <v>30</v>
      </c>
      <c r="B1384" s="260" t="s">
        <v>31</v>
      </c>
      <c r="C1384" s="260" t="s">
        <v>32</v>
      </c>
      <c r="D1384" s="260" t="s">
        <v>2642</v>
      </c>
      <c r="E1384" s="260">
        <v>0</v>
      </c>
      <c r="F1384" s="260" t="s">
        <v>2565</v>
      </c>
      <c r="G1384" s="260" t="s">
        <v>33</v>
      </c>
      <c r="H1384" s="260">
        <v>2</v>
      </c>
      <c r="I1384" s="260" t="s">
        <v>17</v>
      </c>
      <c r="J1384" s="260" t="s">
        <v>17</v>
      </c>
      <c r="K1384" s="260" t="s">
        <v>2773</v>
      </c>
      <c r="L1384" s="261">
        <v>45061</v>
      </c>
      <c r="M1384" s="260" t="s">
        <v>20</v>
      </c>
    </row>
    <row r="1385" spans="1:13" x14ac:dyDescent="0.25">
      <c r="A1385" s="262" t="s">
        <v>511</v>
      </c>
      <c r="B1385" s="262" t="s">
        <v>512</v>
      </c>
      <c r="C1385" s="262" t="s">
        <v>513</v>
      </c>
      <c r="D1385" s="262" t="s">
        <v>2564</v>
      </c>
      <c r="E1385" s="262">
        <v>2</v>
      </c>
      <c r="F1385" s="262" t="s">
        <v>2565</v>
      </c>
      <c r="G1385" s="262" t="s">
        <v>33</v>
      </c>
      <c r="H1385" s="262">
        <v>2</v>
      </c>
      <c r="I1385" s="262" t="s">
        <v>17</v>
      </c>
      <c r="J1385" s="262" t="s">
        <v>17</v>
      </c>
      <c r="K1385" s="262" t="s">
        <v>2774</v>
      </c>
      <c r="L1385" s="263">
        <v>45061</v>
      </c>
      <c r="M1385" s="262" t="s">
        <v>20</v>
      </c>
    </row>
    <row r="1386" spans="1:13" x14ac:dyDescent="0.25">
      <c r="A1386" s="260" t="s">
        <v>511</v>
      </c>
      <c r="B1386" s="260" t="s">
        <v>512</v>
      </c>
      <c r="C1386" s="260" t="s">
        <v>513</v>
      </c>
      <c r="D1386" s="260" t="s">
        <v>2567</v>
      </c>
      <c r="E1386" s="260">
        <v>2</v>
      </c>
      <c r="F1386" s="260" t="s">
        <v>2565</v>
      </c>
      <c r="G1386" s="260" t="s">
        <v>33</v>
      </c>
      <c r="H1386" s="260">
        <v>2</v>
      </c>
      <c r="I1386" s="260" t="s">
        <v>17</v>
      </c>
      <c r="J1386" s="260" t="s">
        <v>17</v>
      </c>
      <c r="K1386" s="260" t="s">
        <v>2775</v>
      </c>
      <c r="L1386" s="261">
        <v>45061</v>
      </c>
      <c r="M1386" s="260" t="s">
        <v>20</v>
      </c>
    </row>
    <row r="1387" spans="1:13" x14ac:dyDescent="0.25">
      <c r="A1387" s="262" t="s">
        <v>511</v>
      </c>
      <c r="B1387" s="262" t="s">
        <v>512</v>
      </c>
      <c r="C1387" s="262" t="s">
        <v>513</v>
      </c>
      <c r="D1387" s="262" t="s">
        <v>2569</v>
      </c>
      <c r="E1387" s="262">
        <v>2</v>
      </c>
      <c r="F1387" s="262" t="s">
        <v>2565</v>
      </c>
      <c r="G1387" s="262" t="s">
        <v>33</v>
      </c>
      <c r="H1387" s="262">
        <v>2</v>
      </c>
      <c r="I1387" s="262" t="s">
        <v>17</v>
      </c>
      <c r="J1387" s="262" t="s">
        <v>17</v>
      </c>
      <c r="K1387" s="262" t="s">
        <v>2776</v>
      </c>
      <c r="L1387" s="263">
        <v>45061</v>
      </c>
      <c r="M1387" s="262" t="s">
        <v>20</v>
      </c>
    </row>
    <row r="1388" spans="1:13" x14ac:dyDescent="0.25">
      <c r="A1388" s="260" t="s">
        <v>511</v>
      </c>
      <c r="B1388" s="260" t="s">
        <v>512</v>
      </c>
      <c r="C1388" s="260" t="s">
        <v>513</v>
      </c>
      <c r="D1388" s="260" t="s">
        <v>2634</v>
      </c>
      <c r="E1388" s="260">
        <v>3</v>
      </c>
      <c r="F1388" s="260" t="s">
        <v>2565</v>
      </c>
      <c r="G1388" s="260" t="s">
        <v>33</v>
      </c>
      <c r="H1388" s="260">
        <v>2</v>
      </c>
      <c r="I1388" s="260" t="s">
        <v>17</v>
      </c>
      <c r="J1388" s="260" t="s">
        <v>17</v>
      </c>
      <c r="K1388" s="260" t="s">
        <v>2777</v>
      </c>
      <c r="L1388" s="261">
        <v>45061</v>
      </c>
      <c r="M1388" s="260" t="s">
        <v>20</v>
      </c>
    </row>
    <row r="1389" spans="1:13" x14ac:dyDescent="0.25">
      <c r="A1389" s="262" t="s">
        <v>511</v>
      </c>
      <c r="B1389" s="262" t="s">
        <v>512</v>
      </c>
      <c r="C1389" s="262" t="s">
        <v>513</v>
      </c>
      <c r="D1389" s="262" t="s">
        <v>2636</v>
      </c>
      <c r="E1389" s="262">
        <v>2</v>
      </c>
      <c r="F1389" s="262" t="s">
        <v>2565</v>
      </c>
      <c r="G1389" s="262" t="s">
        <v>33</v>
      </c>
      <c r="H1389" s="262">
        <v>2</v>
      </c>
      <c r="I1389" s="262" t="s">
        <v>17</v>
      </c>
      <c r="J1389" s="262" t="s">
        <v>17</v>
      </c>
      <c r="K1389" s="262" t="s">
        <v>2778</v>
      </c>
      <c r="L1389" s="263">
        <v>45061</v>
      </c>
      <c r="M1389" s="262" t="s">
        <v>20</v>
      </c>
    </row>
    <row r="1390" spans="1:13" x14ac:dyDescent="0.25">
      <c r="A1390" s="260" t="s">
        <v>511</v>
      </c>
      <c r="B1390" s="260" t="s">
        <v>512</v>
      </c>
      <c r="C1390" s="260" t="s">
        <v>513</v>
      </c>
      <c r="D1390" s="260" t="s">
        <v>2638</v>
      </c>
      <c r="E1390" s="260">
        <v>3</v>
      </c>
      <c r="F1390" s="260" t="s">
        <v>2565</v>
      </c>
      <c r="G1390" s="260" t="s">
        <v>33</v>
      </c>
      <c r="H1390" s="260">
        <v>2</v>
      </c>
      <c r="I1390" s="260" t="s">
        <v>17</v>
      </c>
      <c r="J1390" s="260" t="s">
        <v>17</v>
      </c>
      <c r="K1390" s="260" t="s">
        <v>2779</v>
      </c>
      <c r="L1390" s="261">
        <v>45061</v>
      </c>
      <c r="M1390" s="260" t="s">
        <v>20</v>
      </c>
    </row>
    <row r="1391" spans="1:13" x14ac:dyDescent="0.25">
      <c r="A1391" s="262" t="s">
        <v>511</v>
      </c>
      <c r="B1391" s="262" t="s">
        <v>512</v>
      </c>
      <c r="C1391" s="262" t="s">
        <v>513</v>
      </c>
      <c r="D1391" s="262" t="s">
        <v>2571</v>
      </c>
      <c r="E1391" s="262">
        <v>3</v>
      </c>
      <c r="F1391" s="262" t="s">
        <v>2565</v>
      </c>
      <c r="G1391" s="262" t="s">
        <v>33</v>
      </c>
      <c r="H1391" s="262">
        <v>2</v>
      </c>
      <c r="I1391" s="262" t="s">
        <v>17</v>
      </c>
      <c r="J1391" s="262" t="s">
        <v>17</v>
      </c>
      <c r="K1391" s="262" t="s">
        <v>2780</v>
      </c>
      <c r="L1391" s="263">
        <v>45061</v>
      </c>
      <c r="M1391" s="262" t="s">
        <v>20</v>
      </c>
    </row>
    <row r="1392" spans="1:13" x14ac:dyDescent="0.25">
      <c r="A1392" s="260" t="s">
        <v>511</v>
      </c>
      <c r="B1392" s="260" t="s">
        <v>512</v>
      </c>
      <c r="C1392" s="260" t="s">
        <v>513</v>
      </c>
      <c r="D1392" s="260" t="s">
        <v>2573</v>
      </c>
      <c r="E1392" s="260">
        <v>2</v>
      </c>
      <c r="F1392" s="260" t="s">
        <v>2565</v>
      </c>
      <c r="G1392" s="260" t="s">
        <v>33</v>
      </c>
      <c r="H1392" s="260">
        <v>2</v>
      </c>
      <c r="I1392" s="260" t="s">
        <v>17</v>
      </c>
      <c r="J1392" s="260" t="s">
        <v>17</v>
      </c>
      <c r="K1392" s="260" t="s">
        <v>2781</v>
      </c>
      <c r="L1392" s="261">
        <v>45061</v>
      </c>
      <c r="M1392" s="260" t="s">
        <v>20</v>
      </c>
    </row>
    <row r="1393" spans="1:13" x14ac:dyDescent="0.25">
      <c r="A1393" s="262" t="s">
        <v>511</v>
      </c>
      <c r="B1393" s="262" t="s">
        <v>512</v>
      </c>
      <c r="C1393" s="262" t="s">
        <v>513</v>
      </c>
      <c r="D1393" s="262" t="s">
        <v>2642</v>
      </c>
      <c r="E1393" s="262">
        <v>3</v>
      </c>
      <c r="F1393" s="262" t="s">
        <v>2565</v>
      </c>
      <c r="G1393" s="262" t="s">
        <v>33</v>
      </c>
      <c r="H1393" s="262">
        <v>2</v>
      </c>
      <c r="I1393" s="262" t="s">
        <v>17</v>
      </c>
      <c r="J1393" s="262" t="s">
        <v>17</v>
      </c>
      <c r="K1393" s="262" t="s">
        <v>2782</v>
      </c>
      <c r="L1393" s="263">
        <v>45061</v>
      </c>
      <c r="M1393" s="262" t="s">
        <v>20</v>
      </c>
    </row>
    <row r="1394" spans="1:13" x14ac:dyDescent="0.25">
      <c r="A1394" s="260" t="s">
        <v>2783</v>
      </c>
      <c r="B1394" s="260" t="s">
        <v>2784</v>
      </c>
      <c r="C1394" s="260" t="s">
        <v>2785</v>
      </c>
      <c r="D1394" s="260" t="s">
        <v>2564</v>
      </c>
      <c r="E1394" s="260">
        <v>0</v>
      </c>
      <c r="F1394" s="260" t="s">
        <v>2565</v>
      </c>
      <c r="G1394" s="260" t="s">
        <v>33</v>
      </c>
      <c r="H1394" s="260">
        <v>2</v>
      </c>
      <c r="I1394" s="260" t="s">
        <v>17</v>
      </c>
      <c r="J1394" s="260" t="s">
        <v>17</v>
      </c>
      <c r="K1394" s="260" t="s">
        <v>2786</v>
      </c>
      <c r="L1394" s="261">
        <v>45062</v>
      </c>
      <c r="M1394" s="260" t="s">
        <v>20</v>
      </c>
    </row>
    <row r="1395" spans="1:13" x14ac:dyDescent="0.25">
      <c r="A1395" s="262" t="s">
        <v>2783</v>
      </c>
      <c r="B1395" s="262" t="s">
        <v>2784</v>
      </c>
      <c r="C1395" s="262" t="s">
        <v>2785</v>
      </c>
      <c r="D1395" s="262" t="s">
        <v>2567</v>
      </c>
      <c r="E1395" s="262">
        <v>0</v>
      </c>
      <c r="F1395" s="262" t="s">
        <v>2565</v>
      </c>
      <c r="G1395" s="262" t="s">
        <v>33</v>
      </c>
      <c r="H1395" s="262">
        <v>2</v>
      </c>
      <c r="I1395" s="262" t="s">
        <v>17</v>
      </c>
      <c r="J1395" s="262" t="s">
        <v>17</v>
      </c>
      <c r="K1395" s="262" t="s">
        <v>2787</v>
      </c>
      <c r="L1395" s="263">
        <v>45062</v>
      </c>
      <c r="M1395" s="262" t="s">
        <v>20</v>
      </c>
    </row>
    <row r="1396" spans="1:13" x14ac:dyDescent="0.25">
      <c r="A1396" s="260" t="s">
        <v>2783</v>
      </c>
      <c r="B1396" s="260" t="s">
        <v>2784</v>
      </c>
      <c r="C1396" s="260" t="s">
        <v>2785</v>
      </c>
      <c r="D1396" s="260" t="s">
        <v>2569</v>
      </c>
      <c r="E1396" s="260">
        <v>0</v>
      </c>
      <c r="F1396" s="260" t="s">
        <v>2565</v>
      </c>
      <c r="G1396" s="260" t="s">
        <v>33</v>
      </c>
      <c r="H1396" s="260">
        <v>2</v>
      </c>
      <c r="I1396" s="260" t="s">
        <v>17</v>
      </c>
      <c r="J1396" s="260" t="s">
        <v>17</v>
      </c>
      <c r="K1396" s="260" t="s">
        <v>2788</v>
      </c>
      <c r="L1396" s="261">
        <v>45062</v>
      </c>
      <c r="M1396" s="260" t="s">
        <v>20</v>
      </c>
    </row>
    <row r="1397" spans="1:13" x14ac:dyDescent="0.25">
      <c r="A1397" s="262" t="s">
        <v>2783</v>
      </c>
      <c r="B1397" s="262" t="s">
        <v>2784</v>
      </c>
      <c r="C1397" s="262" t="s">
        <v>2785</v>
      </c>
      <c r="D1397" s="262" t="s">
        <v>2634</v>
      </c>
      <c r="E1397" s="262">
        <v>0</v>
      </c>
      <c r="F1397" s="262" t="s">
        <v>2565</v>
      </c>
      <c r="G1397" s="262" t="s">
        <v>33</v>
      </c>
      <c r="H1397" s="262">
        <v>2</v>
      </c>
      <c r="I1397" s="262" t="s">
        <v>17</v>
      </c>
      <c r="J1397" s="262" t="s">
        <v>17</v>
      </c>
      <c r="K1397" s="262" t="s">
        <v>2789</v>
      </c>
      <c r="L1397" s="263">
        <v>45062</v>
      </c>
      <c r="M1397" s="262" t="s">
        <v>20</v>
      </c>
    </row>
    <row r="1398" spans="1:13" x14ac:dyDescent="0.25">
      <c r="A1398" s="260" t="s">
        <v>2783</v>
      </c>
      <c r="B1398" s="260" t="s">
        <v>2784</v>
      </c>
      <c r="C1398" s="260" t="s">
        <v>2785</v>
      </c>
      <c r="D1398" s="260" t="s">
        <v>2636</v>
      </c>
      <c r="E1398" s="260">
        <v>2</v>
      </c>
      <c r="F1398" s="260" t="s">
        <v>2565</v>
      </c>
      <c r="G1398" s="260" t="s">
        <v>33</v>
      </c>
      <c r="H1398" s="260">
        <v>2</v>
      </c>
      <c r="I1398" s="260" t="s">
        <v>17</v>
      </c>
      <c r="J1398" s="260" t="s">
        <v>17</v>
      </c>
      <c r="K1398" s="260" t="s">
        <v>2790</v>
      </c>
      <c r="L1398" s="261">
        <v>45062</v>
      </c>
      <c r="M1398" s="260" t="s">
        <v>20</v>
      </c>
    </row>
    <row r="1399" spans="1:13" x14ac:dyDescent="0.25">
      <c r="A1399" s="262" t="s">
        <v>2783</v>
      </c>
      <c r="B1399" s="262" t="s">
        <v>2784</v>
      </c>
      <c r="C1399" s="262" t="s">
        <v>2785</v>
      </c>
      <c r="D1399" s="262" t="s">
        <v>2638</v>
      </c>
      <c r="E1399" s="262">
        <v>2</v>
      </c>
      <c r="F1399" s="262" t="s">
        <v>2565</v>
      </c>
      <c r="G1399" s="262" t="s">
        <v>33</v>
      </c>
      <c r="H1399" s="262">
        <v>2</v>
      </c>
      <c r="I1399" s="262" t="s">
        <v>17</v>
      </c>
      <c r="J1399" s="262" t="s">
        <v>17</v>
      </c>
      <c r="K1399" s="262" t="s">
        <v>2791</v>
      </c>
      <c r="L1399" s="263">
        <v>45062</v>
      </c>
      <c r="M1399" s="262" t="s">
        <v>20</v>
      </c>
    </row>
    <row r="1400" spans="1:13" x14ac:dyDescent="0.25">
      <c r="A1400" s="260" t="s">
        <v>2783</v>
      </c>
      <c r="B1400" s="260" t="s">
        <v>2784</v>
      </c>
      <c r="C1400" s="260" t="s">
        <v>2785</v>
      </c>
      <c r="D1400" s="260" t="s">
        <v>2571</v>
      </c>
      <c r="E1400" s="260">
        <v>2</v>
      </c>
      <c r="F1400" s="260" t="s">
        <v>2565</v>
      </c>
      <c r="G1400" s="260" t="s">
        <v>33</v>
      </c>
      <c r="H1400" s="260">
        <v>2</v>
      </c>
      <c r="I1400" s="260" t="s">
        <v>17</v>
      </c>
      <c r="J1400" s="260" t="s">
        <v>17</v>
      </c>
      <c r="K1400" s="260" t="s">
        <v>2792</v>
      </c>
      <c r="L1400" s="261">
        <v>45062</v>
      </c>
      <c r="M1400" s="260" t="s">
        <v>20</v>
      </c>
    </row>
    <row r="1401" spans="1:13" x14ac:dyDescent="0.25">
      <c r="A1401" s="262" t="s">
        <v>2783</v>
      </c>
      <c r="B1401" s="262" t="s">
        <v>2784</v>
      </c>
      <c r="C1401" s="262" t="s">
        <v>2785</v>
      </c>
      <c r="D1401" s="262" t="s">
        <v>2573</v>
      </c>
      <c r="E1401" s="262">
        <v>0</v>
      </c>
      <c r="F1401" s="262" t="s">
        <v>2565</v>
      </c>
      <c r="G1401" s="262" t="s">
        <v>33</v>
      </c>
      <c r="H1401" s="262">
        <v>2</v>
      </c>
      <c r="I1401" s="262" t="s">
        <v>17</v>
      </c>
      <c r="J1401" s="262" t="s">
        <v>17</v>
      </c>
      <c r="K1401" s="262" t="s">
        <v>2793</v>
      </c>
      <c r="L1401" s="263">
        <v>45062</v>
      </c>
      <c r="M1401" s="262" t="s">
        <v>20</v>
      </c>
    </row>
    <row r="1402" spans="1:13" x14ac:dyDescent="0.25">
      <c r="A1402" s="260" t="s">
        <v>2783</v>
      </c>
      <c r="B1402" s="260" t="s">
        <v>2784</v>
      </c>
      <c r="C1402" s="260" t="s">
        <v>2785</v>
      </c>
      <c r="D1402" s="260" t="s">
        <v>2642</v>
      </c>
      <c r="E1402" s="260">
        <v>0</v>
      </c>
      <c r="F1402" s="260" t="s">
        <v>2565</v>
      </c>
      <c r="G1402" s="260" t="s">
        <v>33</v>
      </c>
      <c r="H1402" s="260">
        <v>2</v>
      </c>
      <c r="I1402" s="260" t="s">
        <v>17</v>
      </c>
      <c r="J1402" s="260" t="s">
        <v>17</v>
      </c>
      <c r="K1402" s="260" t="s">
        <v>2794</v>
      </c>
      <c r="L1402" s="261">
        <v>45062</v>
      </c>
      <c r="M1402" s="260" t="s">
        <v>20</v>
      </c>
    </row>
    <row r="1403" spans="1:13" x14ac:dyDescent="0.25">
      <c r="A1403" s="262" t="s">
        <v>1747</v>
      </c>
      <c r="B1403" s="262" t="s">
        <v>1748</v>
      </c>
      <c r="C1403" s="262" t="s">
        <v>1714</v>
      </c>
      <c r="D1403" s="262" t="s">
        <v>2564</v>
      </c>
      <c r="E1403" s="262">
        <v>0</v>
      </c>
      <c r="F1403" s="262" t="s">
        <v>2565</v>
      </c>
      <c r="G1403" s="262" t="s">
        <v>33</v>
      </c>
      <c r="H1403" s="262">
        <v>2</v>
      </c>
      <c r="I1403" s="262" t="s">
        <v>17</v>
      </c>
      <c r="J1403" s="262" t="s">
        <v>17</v>
      </c>
      <c r="K1403" s="262" t="s">
        <v>2795</v>
      </c>
      <c r="L1403" s="263">
        <v>45062</v>
      </c>
      <c r="M1403" s="262" t="s">
        <v>20</v>
      </c>
    </row>
    <row r="1404" spans="1:13" x14ac:dyDescent="0.25">
      <c r="A1404" s="260" t="s">
        <v>1747</v>
      </c>
      <c r="B1404" s="260" t="s">
        <v>1748</v>
      </c>
      <c r="C1404" s="260" t="s">
        <v>1714</v>
      </c>
      <c r="D1404" s="260" t="s">
        <v>2567</v>
      </c>
      <c r="E1404" s="260">
        <v>0</v>
      </c>
      <c r="F1404" s="260" t="s">
        <v>2565</v>
      </c>
      <c r="G1404" s="260" t="s">
        <v>33</v>
      </c>
      <c r="H1404" s="260">
        <v>2</v>
      </c>
      <c r="I1404" s="260" t="s">
        <v>17</v>
      </c>
      <c r="J1404" s="260" t="s">
        <v>17</v>
      </c>
      <c r="K1404" s="260" t="s">
        <v>2796</v>
      </c>
      <c r="L1404" s="261">
        <v>45062</v>
      </c>
      <c r="M1404" s="260" t="s">
        <v>20</v>
      </c>
    </row>
    <row r="1405" spans="1:13" x14ac:dyDescent="0.25">
      <c r="A1405" s="262" t="s">
        <v>1747</v>
      </c>
      <c r="B1405" s="262" t="s">
        <v>1748</v>
      </c>
      <c r="C1405" s="262" t="s">
        <v>1714</v>
      </c>
      <c r="D1405" s="262" t="s">
        <v>2569</v>
      </c>
      <c r="E1405" s="262">
        <v>0</v>
      </c>
      <c r="F1405" s="262" t="s">
        <v>2565</v>
      </c>
      <c r="G1405" s="262" t="s">
        <v>33</v>
      </c>
      <c r="H1405" s="262">
        <v>2</v>
      </c>
      <c r="I1405" s="262" t="s">
        <v>17</v>
      </c>
      <c r="J1405" s="262" t="s">
        <v>17</v>
      </c>
      <c r="K1405" s="262" t="s">
        <v>2797</v>
      </c>
      <c r="L1405" s="263">
        <v>45062</v>
      </c>
      <c r="M1405" s="262" t="s">
        <v>20</v>
      </c>
    </row>
    <row r="1406" spans="1:13" x14ac:dyDescent="0.25">
      <c r="A1406" s="260" t="s">
        <v>1747</v>
      </c>
      <c r="B1406" s="260" t="s">
        <v>1748</v>
      </c>
      <c r="C1406" s="260" t="s">
        <v>1714</v>
      </c>
      <c r="D1406" s="260" t="s">
        <v>2634</v>
      </c>
      <c r="E1406" s="260">
        <v>0</v>
      </c>
      <c r="F1406" s="260" t="s">
        <v>2565</v>
      </c>
      <c r="G1406" s="260" t="s">
        <v>33</v>
      </c>
      <c r="H1406" s="260">
        <v>2</v>
      </c>
      <c r="I1406" s="260" t="s">
        <v>17</v>
      </c>
      <c r="J1406" s="260" t="s">
        <v>17</v>
      </c>
      <c r="K1406" s="260" t="s">
        <v>2798</v>
      </c>
      <c r="L1406" s="261">
        <v>45062</v>
      </c>
      <c r="M1406" s="260" t="s">
        <v>20</v>
      </c>
    </row>
    <row r="1407" spans="1:13" x14ac:dyDescent="0.25">
      <c r="A1407" s="262" t="s">
        <v>1747</v>
      </c>
      <c r="B1407" s="262" t="s">
        <v>1748</v>
      </c>
      <c r="C1407" s="262" t="s">
        <v>1714</v>
      </c>
      <c r="D1407" s="262" t="s">
        <v>2636</v>
      </c>
      <c r="E1407" s="262">
        <v>0</v>
      </c>
      <c r="F1407" s="262" t="s">
        <v>2565</v>
      </c>
      <c r="G1407" s="262" t="s">
        <v>33</v>
      </c>
      <c r="H1407" s="262">
        <v>2</v>
      </c>
      <c r="I1407" s="262" t="s">
        <v>17</v>
      </c>
      <c r="J1407" s="262" t="s">
        <v>17</v>
      </c>
      <c r="K1407" s="262" t="s">
        <v>2799</v>
      </c>
      <c r="L1407" s="263">
        <v>45062</v>
      </c>
      <c r="M1407" s="262" t="s">
        <v>20</v>
      </c>
    </row>
    <row r="1408" spans="1:13" x14ac:dyDescent="0.25">
      <c r="A1408" s="260" t="s">
        <v>1747</v>
      </c>
      <c r="B1408" s="260" t="s">
        <v>1748</v>
      </c>
      <c r="C1408" s="260" t="s">
        <v>1714</v>
      </c>
      <c r="D1408" s="260" t="s">
        <v>2638</v>
      </c>
      <c r="E1408" s="260">
        <v>0</v>
      </c>
      <c r="F1408" s="260" t="s">
        <v>2565</v>
      </c>
      <c r="G1408" s="260" t="s">
        <v>33</v>
      </c>
      <c r="H1408" s="260">
        <v>2</v>
      </c>
      <c r="I1408" s="260" t="s">
        <v>17</v>
      </c>
      <c r="J1408" s="260" t="s">
        <v>17</v>
      </c>
      <c r="K1408" s="260" t="s">
        <v>2800</v>
      </c>
      <c r="L1408" s="261">
        <v>45062</v>
      </c>
      <c r="M1408" s="260" t="s">
        <v>20</v>
      </c>
    </row>
    <row r="1409" spans="1:13" x14ac:dyDescent="0.25">
      <c r="A1409" s="262" t="s">
        <v>1747</v>
      </c>
      <c r="B1409" s="262" t="s">
        <v>1748</v>
      </c>
      <c r="C1409" s="262" t="s">
        <v>1714</v>
      </c>
      <c r="D1409" s="262" t="s">
        <v>2571</v>
      </c>
      <c r="E1409" s="262">
        <v>0</v>
      </c>
      <c r="F1409" s="262" t="s">
        <v>2565</v>
      </c>
      <c r="G1409" s="262" t="s">
        <v>33</v>
      </c>
      <c r="H1409" s="262">
        <v>2</v>
      </c>
      <c r="I1409" s="262" t="s">
        <v>17</v>
      </c>
      <c r="J1409" s="262" t="s">
        <v>17</v>
      </c>
      <c r="K1409" s="262" t="s">
        <v>2801</v>
      </c>
      <c r="L1409" s="263">
        <v>45062</v>
      </c>
      <c r="M1409" s="262" t="s">
        <v>20</v>
      </c>
    </row>
    <row r="1410" spans="1:13" x14ac:dyDescent="0.25">
      <c r="A1410" s="260" t="s">
        <v>1747</v>
      </c>
      <c r="B1410" s="260" t="s">
        <v>1748</v>
      </c>
      <c r="C1410" s="260" t="s">
        <v>1714</v>
      </c>
      <c r="D1410" s="260" t="s">
        <v>2573</v>
      </c>
      <c r="E1410" s="260">
        <v>0</v>
      </c>
      <c r="F1410" s="260" t="s">
        <v>2565</v>
      </c>
      <c r="G1410" s="260" t="s">
        <v>33</v>
      </c>
      <c r="H1410" s="260">
        <v>2</v>
      </c>
      <c r="I1410" s="260" t="s">
        <v>17</v>
      </c>
      <c r="J1410" s="260" t="s">
        <v>17</v>
      </c>
      <c r="K1410" s="260" t="s">
        <v>2802</v>
      </c>
      <c r="L1410" s="261">
        <v>45062</v>
      </c>
      <c r="M1410" s="260" t="s">
        <v>20</v>
      </c>
    </row>
    <row r="1411" spans="1:13" x14ac:dyDescent="0.25">
      <c r="A1411" s="262" t="s">
        <v>1747</v>
      </c>
      <c r="B1411" s="262" t="s">
        <v>1748</v>
      </c>
      <c r="C1411" s="262" t="s">
        <v>1714</v>
      </c>
      <c r="D1411" s="262" t="s">
        <v>2642</v>
      </c>
      <c r="E1411" s="262">
        <v>0</v>
      </c>
      <c r="F1411" s="262" t="s">
        <v>2565</v>
      </c>
      <c r="G1411" s="262" t="s">
        <v>33</v>
      </c>
      <c r="H1411" s="262">
        <v>2</v>
      </c>
      <c r="I1411" s="262" t="s">
        <v>17</v>
      </c>
      <c r="J1411" s="262" t="s">
        <v>17</v>
      </c>
      <c r="K1411" s="262" t="s">
        <v>2803</v>
      </c>
      <c r="L1411" s="263">
        <v>45062</v>
      </c>
      <c r="M1411" s="262" t="s">
        <v>20</v>
      </c>
    </row>
    <row r="1412" spans="1:13" x14ac:dyDescent="0.25">
      <c r="A1412" s="260" t="s">
        <v>1730</v>
      </c>
      <c r="B1412" s="260" t="s">
        <v>1731</v>
      </c>
      <c r="C1412" s="260" t="s">
        <v>1714</v>
      </c>
      <c r="D1412" s="260" t="s">
        <v>2564</v>
      </c>
      <c r="E1412" s="260">
        <v>0</v>
      </c>
      <c r="F1412" s="260" t="s">
        <v>2565</v>
      </c>
      <c r="G1412" s="260" t="s">
        <v>33</v>
      </c>
      <c r="H1412" s="260">
        <v>2</v>
      </c>
      <c r="I1412" s="260" t="s">
        <v>17</v>
      </c>
      <c r="J1412" s="260" t="s">
        <v>17</v>
      </c>
      <c r="K1412" s="260" t="s">
        <v>2804</v>
      </c>
      <c r="L1412" s="261">
        <v>45062</v>
      </c>
      <c r="M1412" s="260" t="s">
        <v>20</v>
      </c>
    </row>
    <row r="1413" spans="1:13" x14ac:dyDescent="0.25">
      <c r="A1413" s="262" t="s">
        <v>1730</v>
      </c>
      <c r="B1413" s="262" t="s">
        <v>1731</v>
      </c>
      <c r="C1413" s="262" t="s">
        <v>1714</v>
      </c>
      <c r="D1413" s="262" t="s">
        <v>2567</v>
      </c>
      <c r="E1413" s="262">
        <v>0</v>
      </c>
      <c r="F1413" s="262" t="s">
        <v>2565</v>
      </c>
      <c r="G1413" s="262" t="s">
        <v>33</v>
      </c>
      <c r="H1413" s="262">
        <v>2</v>
      </c>
      <c r="I1413" s="262" t="s">
        <v>17</v>
      </c>
      <c r="J1413" s="262" t="s">
        <v>17</v>
      </c>
      <c r="K1413" s="262" t="s">
        <v>2805</v>
      </c>
      <c r="L1413" s="263">
        <v>45062</v>
      </c>
      <c r="M1413" s="262" t="s">
        <v>20</v>
      </c>
    </row>
    <row r="1414" spans="1:13" x14ac:dyDescent="0.25">
      <c r="A1414" s="260" t="s">
        <v>1730</v>
      </c>
      <c r="B1414" s="260" t="s">
        <v>1731</v>
      </c>
      <c r="C1414" s="260" t="s">
        <v>1714</v>
      </c>
      <c r="D1414" s="260" t="s">
        <v>2569</v>
      </c>
      <c r="E1414" s="260">
        <v>0</v>
      </c>
      <c r="F1414" s="260" t="s">
        <v>2565</v>
      </c>
      <c r="G1414" s="260" t="s">
        <v>33</v>
      </c>
      <c r="H1414" s="260">
        <v>2</v>
      </c>
      <c r="I1414" s="260" t="s">
        <v>17</v>
      </c>
      <c r="J1414" s="260" t="s">
        <v>17</v>
      </c>
      <c r="K1414" s="260" t="s">
        <v>2806</v>
      </c>
      <c r="L1414" s="261">
        <v>45062</v>
      </c>
      <c r="M1414" s="260" t="s">
        <v>20</v>
      </c>
    </row>
    <row r="1415" spans="1:13" x14ac:dyDescent="0.25">
      <c r="A1415" s="262" t="s">
        <v>1730</v>
      </c>
      <c r="B1415" s="262" t="s">
        <v>1731</v>
      </c>
      <c r="C1415" s="262" t="s">
        <v>1714</v>
      </c>
      <c r="D1415" s="262" t="s">
        <v>2634</v>
      </c>
      <c r="E1415" s="262">
        <v>0</v>
      </c>
      <c r="F1415" s="262" t="s">
        <v>2565</v>
      </c>
      <c r="G1415" s="262" t="s">
        <v>33</v>
      </c>
      <c r="H1415" s="262">
        <v>2</v>
      </c>
      <c r="I1415" s="262" t="s">
        <v>17</v>
      </c>
      <c r="J1415" s="262" t="s">
        <v>17</v>
      </c>
      <c r="K1415" s="262" t="s">
        <v>2807</v>
      </c>
      <c r="L1415" s="263">
        <v>45062</v>
      </c>
      <c r="M1415" s="262" t="s">
        <v>20</v>
      </c>
    </row>
    <row r="1416" spans="1:13" x14ac:dyDescent="0.25">
      <c r="A1416" s="260" t="s">
        <v>1730</v>
      </c>
      <c r="B1416" s="260" t="s">
        <v>1731</v>
      </c>
      <c r="C1416" s="260" t="s">
        <v>1714</v>
      </c>
      <c r="D1416" s="260" t="s">
        <v>2636</v>
      </c>
      <c r="E1416" s="260">
        <v>0</v>
      </c>
      <c r="F1416" s="260" t="s">
        <v>2565</v>
      </c>
      <c r="G1416" s="260" t="s">
        <v>33</v>
      </c>
      <c r="H1416" s="260">
        <v>2</v>
      </c>
      <c r="I1416" s="260" t="s">
        <v>17</v>
      </c>
      <c r="J1416" s="260" t="s">
        <v>17</v>
      </c>
      <c r="K1416" s="260" t="s">
        <v>2808</v>
      </c>
      <c r="L1416" s="261">
        <v>45062</v>
      </c>
      <c r="M1416" s="260" t="s">
        <v>20</v>
      </c>
    </row>
    <row r="1417" spans="1:13" x14ac:dyDescent="0.25">
      <c r="A1417" s="262" t="s">
        <v>1730</v>
      </c>
      <c r="B1417" s="262" t="s">
        <v>1731</v>
      </c>
      <c r="C1417" s="262" t="s">
        <v>1714</v>
      </c>
      <c r="D1417" s="262" t="s">
        <v>2638</v>
      </c>
      <c r="E1417" s="262">
        <v>0</v>
      </c>
      <c r="F1417" s="262" t="s">
        <v>2565</v>
      </c>
      <c r="G1417" s="262" t="s">
        <v>33</v>
      </c>
      <c r="H1417" s="262">
        <v>2</v>
      </c>
      <c r="I1417" s="262" t="s">
        <v>17</v>
      </c>
      <c r="J1417" s="262" t="s">
        <v>17</v>
      </c>
      <c r="K1417" s="262" t="s">
        <v>2809</v>
      </c>
      <c r="L1417" s="263">
        <v>45062</v>
      </c>
      <c r="M1417" s="262" t="s">
        <v>20</v>
      </c>
    </row>
    <row r="1418" spans="1:13" x14ac:dyDescent="0.25">
      <c r="A1418" s="260" t="s">
        <v>1730</v>
      </c>
      <c r="B1418" s="260" t="s">
        <v>1731</v>
      </c>
      <c r="C1418" s="260" t="s">
        <v>1714</v>
      </c>
      <c r="D1418" s="260" t="s">
        <v>2571</v>
      </c>
      <c r="E1418" s="260">
        <v>0</v>
      </c>
      <c r="F1418" s="260" t="s">
        <v>2565</v>
      </c>
      <c r="G1418" s="260" t="s">
        <v>33</v>
      </c>
      <c r="H1418" s="260">
        <v>2</v>
      </c>
      <c r="I1418" s="260" t="s">
        <v>17</v>
      </c>
      <c r="J1418" s="260" t="s">
        <v>17</v>
      </c>
      <c r="K1418" s="260" t="s">
        <v>2810</v>
      </c>
      <c r="L1418" s="261">
        <v>45062</v>
      </c>
      <c r="M1418" s="260" t="s">
        <v>20</v>
      </c>
    </row>
    <row r="1419" spans="1:13" x14ac:dyDescent="0.25">
      <c r="A1419" s="262" t="s">
        <v>1730</v>
      </c>
      <c r="B1419" s="262" t="s">
        <v>1731</v>
      </c>
      <c r="C1419" s="262" t="s">
        <v>1714</v>
      </c>
      <c r="D1419" s="262" t="s">
        <v>2573</v>
      </c>
      <c r="E1419" s="262">
        <v>0</v>
      </c>
      <c r="F1419" s="262" t="s">
        <v>2565</v>
      </c>
      <c r="G1419" s="262" t="s">
        <v>33</v>
      </c>
      <c r="H1419" s="262">
        <v>2</v>
      </c>
      <c r="I1419" s="262" t="s">
        <v>17</v>
      </c>
      <c r="J1419" s="262" t="s">
        <v>17</v>
      </c>
      <c r="K1419" s="262" t="s">
        <v>2811</v>
      </c>
      <c r="L1419" s="263">
        <v>45062</v>
      </c>
      <c r="M1419" s="262" t="s">
        <v>20</v>
      </c>
    </row>
    <row r="1420" spans="1:13" x14ac:dyDescent="0.25">
      <c r="A1420" s="260" t="s">
        <v>1730</v>
      </c>
      <c r="B1420" s="260" t="s">
        <v>1731</v>
      </c>
      <c r="C1420" s="260" t="s">
        <v>1714</v>
      </c>
      <c r="D1420" s="260" t="s">
        <v>2642</v>
      </c>
      <c r="E1420" s="260">
        <v>0</v>
      </c>
      <c r="F1420" s="260" t="s">
        <v>2565</v>
      </c>
      <c r="G1420" s="260" t="s">
        <v>33</v>
      </c>
      <c r="H1420" s="260">
        <v>2</v>
      </c>
      <c r="I1420" s="260" t="s">
        <v>17</v>
      </c>
      <c r="J1420" s="260" t="s">
        <v>17</v>
      </c>
      <c r="K1420" s="260" t="s">
        <v>2812</v>
      </c>
      <c r="L1420" s="261">
        <v>45062</v>
      </c>
      <c r="M1420" s="260" t="s">
        <v>20</v>
      </c>
    </row>
    <row r="1421" spans="1:13" x14ac:dyDescent="0.25">
      <c r="A1421" s="262" t="s">
        <v>1712</v>
      </c>
      <c r="B1421" s="262" t="s">
        <v>1713</v>
      </c>
      <c r="C1421" s="262" t="s">
        <v>1714</v>
      </c>
      <c r="D1421" s="262" t="s">
        <v>2564</v>
      </c>
      <c r="E1421" s="262">
        <v>0</v>
      </c>
      <c r="F1421" s="262" t="s">
        <v>2565</v>
      </c>
      <c r="G1421" s="262" t="s">
        <v>33</v>
      </c>
      <c r="H1421" s="262">
        <v>2</v>
      </c>
      <c r="I1421" s="262" t="s">
        <v>17</v>
      </c>
      <c r="J1421" s="262" t="s">
        <v>17</v>
      </c>
      <c r="K1421" s="262" t="s">
        <v>2813</v>
      </c>
      <c r="L1421" s="263">
        <v>45062</v>
      </c>
      <c r="M1421" s="262" t="s">
        <v>20</v>
      </c>
    </row>
    <row r="1422" spans="1:13" x14ac:dyDescent="0.25">
      <c r="A1422" s="260" t="s">
        <v>1712</v>
      </c>
      <c r="B1422" s="260" t="s">
        <v>1713</v>
      </c>
      <c r="C1422" s="260" t="s">
        <v>1714</v>
      </c>
      <c r="D1422" s="260" t="s">
        <v>2567</v>
      </c>
      <c r="E1422" s="260">
        <v>0</v>
      </c>
      <c r="F1422" s="260" t="s">
        <v>2565</v>
      </c>
      <c r="G1422" s="260" t="s">
        <v>33</v>
      </c>
      <c r="H1422" s="260">
        <v>2</v>
      </c>
      <c r="I1422" s="260" t="s">
        <v>17</v>
      </c>
      <c r="J1422" s="260" t="s">
        <v>17</v>
      </c>
      <c r="K1422" s="260" t="s">
        <v>2814</v>
      </c>
      <c r="L1422" s="261">
        <v>45062</v>
      </c>
      <c r="M1422" s="260" t="s">
        <v>20</v>
      </c>
    </row>
    <row r="1423" spans="1:13" x14ac:dyDescent="0.25">
      <c r="A1423" s="262" t="s">
        <v>1712</v>
      </c>
      <c r="B1423" s="262" t="s">
        <v>1713</v>
      </c>
      <c r="C1423" s="262" t="s">
        <v>1714</v>
      </c>
      <c r="D1423" s="262" t="s">
        <v>2569</v>
      </c>
      <c r="E1423" s="262">
        <v>0</v>
      </c>
      <c r="F1423" s="262" t="s">
        <v>2565</v>
      </c>
      <c r="G1423" s="262" t="s">
        <v>33</v>
      </c>
      <c r="H1423" s="262">
        <v>2</v>
      </c>
      <c r="I1423" s="262" t="s">
        <v>17</v>
      </c>
      <c r="J1423" s="262" t="s">
        <v>17</v>
      </c>
      <c r="K1423" s="262" t="s">
        <v>2815</v>
      </c>
      <c r="L1423" s="263">
        <v>45062</v>
      </c>
      <c r="M1423" s="262" t="s">
        <v>20</v>
      </c>
    </row>
    <row r="1424" spans="1:13" x14ac:dyDescent="0.25">
      <c r="A1424" s="260" t="s">
        <v>1712</v>
      </c>
      <c r="B1424" s="260" t="s">
        <v>1713</v>
      </c>
      <c r="C1424" s="260" t="s">
        <v>1714</v>
      </c>
      <c r="D1424" s="260" t="s">
        <v>2634</v>
      </c>
      <c r="E1424" s="260">
        <v>0</v>
      </c>
      <c r="F1424" s="260" t="s">
        <v>2565</v>
      </c>
      <c r="G1424" s="260" t="s">
        <v>33</v>
      </c>
      <c r="H1424" s="260">
        <v>2</v>
      </c>
      <c r="I1424" s="260" t="s">
        <v>17</v>
      </c>
      <c r="J1424" s="260" t="s">
        <v>17</v>
      </c>
      <c r="K1424" s="260" t="s">
        <v>2816</v>
      </c>
      <c r="L1424" s="261">
        <v>45062</v>
      </c>
      <c r="M1424" s="260" t="s">
        <v>20</v>
      </c>
    </row>
    <row r="1425" spans="1:13" x14ac:dyDescent="0.25">
      <c r="A1425" s="262" t="s">
        <v>1712</v>
      </c>
      <c r="B1425" s="262" t="s">
        <v>1713</v>
      </c>
      <c r="C1425" s="262" t="s">
        <v>1714</v>
      </c>
      <c r="D1425" s="262" t="s">
        <v>2636</v>
      </c>
      <c r="E1425" s="262">
        <v>0</v>
      </c>
      <c r="F1425" s="262" t="s">
        <v>2565</v>
      </c>
      <c r="G1425" s="262" t="s">
        <v>33</v>
      </c>
      <c r="H1425" s="262">
        <v>2</v>
      </c>
      <c r="I1425" s="262" t="s">
        <v>17</v>
      </c>
      <c r="J1425" s="262" t="s">
        <v>17</v>
      </c>
      <c r="K1425" s="262" t="s">
        <v>2817</v>
      </c>
      <c r="L1425" s="263">
        <v>45062</v>
      </c>
      <c r="M1425" s="262" t="s">
        <v>20</v>
      </c>
    </row>
    <row r="1426" spans="1:13" x14ac:dyDescent="0.25">
      <c r="A1426" s="260" t="s">
        <v>1712</v>
      </c>
      <c r="B1426" s="260" t="s">
        <v>1713</v>
      </c>
      <c r="C1426" s="260" t="s">
        <v>1714</v>
      </c>
      <c r="D1426" s="260" t="s">
        <v>2638</v>
      </c>
      <c r="E1426" s="260">
        <v>0</v>
      </c>
      <c r="F1426" s="260" t="s">
        <v>2565</v>
      </c>
      <c r="G1426" s="260" t="s">
        <v>33</v>
      </c>
      <c r="H1426" s="260">
        <v>2</v>
      </c>
      <c r="I1426" s="260" t="s">
        <v>17</v>
      </c>
      <c r="J1426" s="260" t="s">
        <v>17</v>
      </c>
      <c r="K1426" s="260" t="s">
        <v>2818</v>
      </c>
      <c r="L1426" s="261">
        <v>45062</v>
      </c>
      <c r="M1426" s="260" t="s">
        <v>20</v>
      </c>
    </row>
    <row r="1427" spans="1:13" x14ac:dyDescent="0.25">
      <c r="A1427" s="262" t="s">
        <v>1712</v>
      </c>
      <c r="B1427" s="262" t="s">
        <v>1713</v>
      </c>
      <c r="C1427" s="262" t="s">
        <v>1714</v>
      </c>
      <c r="D1427" s="262" t="s">
        <v>2571</v>
      </c>
      <c r="E1427" s="262">
        <v>0</v>
      </c>
      <c r="F1427" s="262" t="s">
        <v>2565</v>
      </c>
      <c r="G1427" s="262" t="s">
        <v>33</v>
      </c>
      <c r="H1427" s="262">
        <v>2</v>
      </c>
      <c r="I1427" s="262" t="s">
        <v>17</v>
      </c>
      <c r="J1427" s="262" t="s">
        <v>17</v>
      </c>
      <c r="K1427" s="262" t="s">
        <v>2819</v>
      </c>
      <c r="L1427" s="263">
        <v>45062</v>
      </c>
      <c r="M1427" s="262" t="s">
        <v>20</v>
      </c>
    </row>
    <row r="1428" spans="1:13" x14ac:dyDescent="0.25">
      <c r="A1428" s="260" t="s">
        <v>1712</v>
      </c>
      <c r="B1428" s="260" t="s">
        <v>1713</v>
      </c>
      <c r="C1428" s="260" t="s">
        <v>1714</v>
      </c>
      <c r="D1428" s="260" t="s">
        <v>2573</v>
      </c>
      <c r="E1428" s="260">
        <v>0</v>
      </c>
      <c r="F1428" s="260" t="s">
        <v>2565</v>
      </c>
      <c r="G1428" s="260" t="s">
        <v>33</v>
      </c>
      <c r="H1428" s="260">
        <v>2</v>
      </c>
      <c r="I1428" s="260" t="s">
        <v>17</v>
      </c>
      <c r="J1428" s="260" t="s">
        <v>17</v>
      </c>
      <c r="K1428" s="260" t="s">
        <v>2820</v>
      </c>
      <c r="L1428" s="261">
        <v>45062</v>
      </c>
      <c r="M1428" s="260" t="s">
        <v>20</v>
      </c>
    </row>
    <row r="1429" spans="1:13" x14ac:dyDescent="0.25">
      <c r="A1429" s="262" t="s">
        <v>1712</v>
      </c>
      <c r="B1429" s="262" t="s">
        <v>1713</v>
      </c>
      <c r="C1429" s="262" t="s">
        <v>1714</v>
      </c>
      <c r="D1429" s="262" t="s">
        <v>2642</v>
      </c>
      <c r="E1429" s="262">
        <v>0</v>
      </c>
      <c r="F1429" s="262" t="s">
        <v>2565</v>
      </c>
      <c r="G1429" s="262" t="s">
        <v>33</v>
      </c>
      <c r="H1429" s="262">
        <v>2</v>
      </c>
      <c r="I1429" s="262" t="s">
        <v>17</v>
      </c>
      <c r="J1429" s="262" t="s">
        <v>17</v>
      </c>
      <c r="K1429" s="262" t="s">
        <v>2821</v>
      </c>
      <c r="L1429" s="263">
        <v>45062</v>
      </c>
      <c r="M1429" s="262" t="s">
        <v>20</v>
      </c>
    </row>
    <row r="1430" spans="1:13" x14ac:dyDescent="0.25">
      <c r="A1430" s="260" t="s">
        <v>1839</v>
      </c>
      <c r="B1430" s="260" t="s">
        <v>1840</v>
      </c>
      <c r="C1430" s="260" t="s">
        <v>1841</v>
      </c>
      <c r="D1430" s="260" t="s">
        <v>2564</v>
      </c>
      <c r="E1430" s="260">
        <v>0</v>
      </c>
      <c r="F1430" s="260" t="s">
        <v>2565</v>
      </c>
      <c r="G1430" s="260" t="s">
        <v>33</v>
      </c>
      <c r="H1430" s="260">
        <v>2</v>
      </c>
      <c r="I1430" s="260" t="s">
        <v>17</v>
      </c>
      <c r="J1430" s="260" t="s">
        <v>17</v>
      </c>
      <c r="K1430" s="260" t="s">
        <v>2822</v>
      </c>
      <c r="L1430" s="261">
        <v>45062</v>
      </c>
      <c r="M1430" s="260" t="s">
        <v>20</v>
      </c>
    </row>
    <row r="1431" spans="1:13" x14ac:dyDescent="0.25">
      <c r="A1431" s="262" t="s">
        <v>1839</v>
      </c>
      <c r="B1431" s="262" t="s">
        <v>1840</v>
      </c>
      <c r="C1431" s="262" t="s">
        <v>1841</v>
      </c>
      <c r="D1431" s="262" t="s">
        <v>2567</v>
      </c>
      <c r="E1431" s="262">
        <v>0</v>
      </c>
      <c r="F1431" s="262" t="s">
        <v>2565</v>
      </c>
      <c r="G1431" s="262" t="s">
        <v>33</v>
      </c>
      <c r="H1431" s="262">
        <v>2</v>
      </c>
      <c r="I1431" s="262" t="s">
        <v>17</v>
      </c>
      <c r="J1431" s="262" t="s">
        <v>17</v>
      </c>
      <c r="K1431" s="262" t="s">
        <v>2823</v>
      </c>
      <c r="L1431" s="263">
        <v>45062</v>
      </c>
      <c r="M1431" s="262" t="s">
        <v>20</v>
      </c>
    </row>
    <row r="1432" spans="1:13" x14ac:dyDescent="0.25">
      <c r="A1432" s="260" t="s">
        <v>1839</v>
      </c>
      <c r="B1432" s="260" t="s">
        <v>1840</v>
      </c>
      <c r="C1432" s="260" t="s">
        <v>1841</v>
      </c>
      <c r="D1432" s="260" t="s">
        <v>2569</v>
      </c>
      <c r="E1432" s="260">
        <v>0</v>
      </c>
      <c r="F1432" s="260" t="s">
        <v>2565</v>
      </c>
      <c r="G1432" s="260" t="s">
        <v>33</v>
      </c>
      <c r="H1432" s="260">
        <v>2</v>
      </c>
      <c r="I1432" s="260" t="s">
        <v>17</v>
      </c>
      <c r="J1432" s="260" t="s">
        <v>17</v>
      </c>
      <c r="K1432" s="260" t="s">
        <v>2824</v>
      </c>
      <c r="L1432" s="261">
        <v>45062</v>
      </c>
      <c r="M1432" s="260" t="s">
        <v>20</v>
      </c>
    </row>
    <row r="1433" spans="1:13" x14ac:dyDescent="0.25">
      <c r="A1433" s="262" t="s">
        <v>1839</v>
      </c>
      <c r="B1433" s="262" t="s">
        <v>1840</v>
      </c>
      <c r="C1433" s="262" t="s">
        <v>1841</v>
      </c>
      <c r="D1433" s="262" t="s">
        <v>2634</v>
      </c>
      <c r="E1433" s="262">
        <v>0</v>
      </c>
      <c r="F1433" s="262" t="s">
        <v>2565</v>
      </c>
      <c r="G1433" s="262" t="s">
        <v>33</v>
      </c>
      <c r="H1433" s="262">
        <v>2</v>
      </c>
      <c r="I1433" s="262" t="s">
        <v>17</v>
      </c>
      <c r="J1433" s="262" t="s">
        <v>17</v>
      </c>
      <c r="K1433" s="262" t="s">
        <v>2825</v>
      </c>
      <c r="L1433" s="263">
        <v>45062</v>
      </c>
      <c r="M1433" s="262" t="s">
        <v>20</v>
      </c>
    </row>
    <row r="1434" spans="1:13" x14ac:dyDescent="0.25">
      <c r="A1434" s="260" t="s">
        <v>1839</v>
      </c>
      <c r="B1434" s="260" t="s">
        <v>1840</v>
      </c>
      <c r="C1434" s="260" t="s">
        <v>1841</v>
      </c>
      <c r="D1434" s="260" t="s">
        <v>2636</v>
      </c>
      <c r="E1434" s="260">
        <v>1</v>
      </c>
      <c r="F1434" s="260" t="s">
        <v>2565</v>
      </c>
      <c r="G1434" s="260" t="s">
        <v>33</v>
      </c>
      <c r="H1434" s="260">
        <v>2</v>
      </c>
      <c r="I1434" s="260" t="s">
        <v>17</v>
      </c>
      <c r="J1434" s="260" t="s">
        <v>17</v>
      </c>
      <c r="K1434" s="260" t="s">
        <v>2826</v>
      </c>
      <c r="L1434" s="261">
        <v>45062</v>
      </c>
      <c r="M1434" s="260" t="s">
        <v>20</v>
      </c>
    </row>
    <row r="1435" spans="1:13" x14ac:dyDescent="0.25">
      <c r="A1435" s="262" t="s">
        <v>1839</v>
      </c>
      <c r="B1435" s="262" t="s">
        <v>1840</v>
      </c>
      <c r="C1435" s="262" t="s">
        <v>1841</v>
      </c>
      <c r="D1435" s="262" t="s">
        <v>2638</v>
      </c>
      <c r="E1435" s="262">
        <v>0</v>
      </c>
      <c r="F1435" s="262" t="s">
        <v>2565</v>
      </c>
      <c r="G1435" s="262" t="s">
        <v>33</v>
      </c>
      <c r="H1435" s="262">
        <v>2</v>
      </c>
      <c r="I1435" s="262" t="s">
        <v>17</v>
      </c>
      <c r="J1435" s="262" t="s">
        <v>17</v>
      </c>
      <c r="K1435" s="262" t="s">
        <v>2827</v>
      </c>
      <c r="L1435" s="263">
        <v>45062</v>
      </c>
      <c r="M1435" s="262" t="s">
        <v>20</v>
      </c>
    </row>
    <row r="1436" spans="1:13" x14ac:dyDescent="0.25">
      <c r="A1436" s="260" t="s">
        <v>1839</v>
      </c>
      <c r="B1436" s="260" t="s">
        <v>1840</v>
      </c>
      <c r="C1436" s="260" t="s">
        <v>1841</v>
      </c>
      <c r="D1436" s="260" t="s">
        <v>2571</v>
      </c>
      <c r="E1436" s="260">
        <v>0</v>
      </c>
      <c r="F1436" s="260" t="s">
        <v>2565</v>
      </c>
      <c r="G1436" s="260" t="s">
        <v>33</v>
      </c>
      <c r="H1436" s="260">
        <v>2</v>
      </c>
      <c r="I1436" s="260" t="s">
        <v>17</v>
      </c>
      <c r="J1436" s="260" t="s">
        <v>17</v>
      </c>
      <c r="K1436" s="260" t="s">
        <v>2828</v>
      </c>
      <c r="L1436" s="261">
        <v>45062</v>
      </c>
      <c r="M1436" s="260" t="s">
        <v>20</v>
      </c>
    </row>
    <row r="1437" spans="1:13" x14ac:dyDescent="0.25">
      <c r="A1437" s="262" t="s">
        <v>1839</v>
      </c>
      <c r="B1437" s="262" t="s">
        <v>1840</v>
      </c>
      <c r="C1437" s="262" t="s">
        <v>1841</v>
      </c>
      <c r="D1437" s="262" t="s">
        <v>2573</v>
      </c>
      <c r="E1437" s="262">
        <v>0</v>
      </c>
      <c r="F1437" s="262" t="s">
        <v>2565</v>
      </c>
      <c r="G1437" s="262" t="s">
        <v>33</v>
      </c>
      <c r="H1437" s="262">
        <v>2</v>
      </c>
      <c r="I1437" s="262" t="s">
        <v>17</v>
      </c>
      <c r="J1437" s="262" t="s">
        <v>17</v>
      </c>
      <c r="K1437" s="262" t="s">
        <v>2829</v>
      </c>
      <c r="L1437" s="263">
        <v>45062</v>
      </c>
      <c r="M1437" s="262" t="s">
        <v>20</v>
      </c>
    </row>
    <row r="1438" spans="1:13" x14ac:dyDescent="0.25">
      <c r="A1438" s="260" t="s">
        <v>1839</v>
      </c>
      <c r="B1438" s="260" t="s">
        <v>1840</v>
      </c>
      <c r="C1438" s="260" t="s">
        <v>1841</v>
      </c>
      <c r="D1438" s="260" t="s">
        <v>2642</v>
      </c>
      <c r="E1438" s="260">
        <v>0</v>
      </c>
      <c r="F1438" s="260" t="s">
        <v>2565</v>
      </c>
      <c r="G1438" s="260" t="s">
        <v>33</v>
      </c>
      <c r="H1438" s="260">
        <v>2</v>
      </c>
      <c r="I1438" s="260" t="s">
        <v>17</v>
      </c>
      <c r="J1438" s="260" t="s">
        <v>17</v>
      </c>
      <c r="K1438" s="260" t="s">
        <v>2830</v>
      </c>
      <c r="L1438" s="261">
        <v>45062</v>
      </c>
      <c r="M1438" s="260" t="s">
        <v>20</v>
      </c>
    </row>
    <row r="1439" spans="1:13" x14ac:dyDescent="0.25">
      <c r="A1439" s="262" t="s">
        <v>283</v>
      </c>
      <c r="B1439" s="262" t="s">
        <v>284</v>
      </c>
      <c r="C1439" s="262" t="s">
        <v>285</v>
      </c>
      <c r="D1439" s="262" t="s">
        <v>2564</v>
      </c>
      <c r="E1439" s="262">
        <v>0</v>
      </c>
      <c r="F1439" s="262" t="s">
        <v>2565</v>
      </c>
      <c r="G1439" s="262" t="s">
        <v>33</v>
      </c>
      <c r="H1439" s="262">
        <v>2</v>
      </c>
      <c r="I1439" s="262" t="s">
        <v>17</v>
      </c>
      <c r="J1439" s="262" t="s">
        <v>17</v>
      </c>
      <c r="K1439" s="262" t="s">
        <v>2831</v>
      </c>
      <c r="L1439" s="263">
        <v>45062</v>
      </c>
      <c r="M1439" s="262" t="s">
        <v>20</v>
      </c>
    </row>
    <row r="1440" spans="1:13" x14ac:dyDescent="0.25">
      <c r="A1440" s="260" t="s">
        <v>283</v>
      </c>
      <c r="B1440" s="260" t="s">
        <v>284</v>
      </c>
      <c r="C1440" s="260" t="s">
        <v>285</v>
      </c>
      <c r="D1440" s="260" t="s">
        <v>2567</v>
      </c>
      <c r="E1440" s="260">
        <v>0</v>
      </c>
      <c r="F1440" s="260" t="s">
        <v>2565</v>
      </c>
      <c r="G1440" s="260" t="s">
        <v>33</v>
      </c>
      <c r="H1440" s="260">
        <v>2</v>
      </c>
      <c r="I1440" s="260" t="s">
        <v>17</v>
      </c>
      <c r="J1440" s="260" t="s">
        <v>17</v>
      </c>
      <c r="K1440" s="260" t="s">
        <v>2832</v>
      </c>
      <c r="L1440" s="261">
        <v>45062</v>
      </c>
      <c r="M1440" s="260" t="s">
        <v>20</v>
      </c>
    </row>
    <row r="1441" spans="1:13" x14ac:dyDescent="0.25">
      <c r="A1441" s="262" t="s">
        <v>283</v>
      </c>
      <c r="B1441" s="262" t="s">
        <v>284</v>
      </c>
      <c r="C1441" s="262" t="s">
        <v>285</v>
      </c>
      <c r="D1441" s="262" t="s">
        <v>2569</v>
      </c>
      <c r="E1441" s="262">
        <v>0</v>
      </c>
      <c r="F1441" s="262" t="s">
        <v>2565</v>
      </c>
      <c r="G1441" s="262" t="s">
        <v>33</v>
      </c>
      <c r="H1441" s="262">
        <v>2</v>
      </c>
      <c r="I1441" s="262" t="s">
        <v>17</v>
      </c>
      <c r="J1441" s="262" t="s">
        <v>17</v>
      </c>
      <c r="K1441" s="262" t="s">
        <v>2833</v>
      </c>
      <c r="L1441" s="263">
        <v>45062</v>
      </c>
      <c r="M1441" s="262" t="s">
        <v>20</v>
      </c>
    </row>
    <row r="1442" spans="1:13" x14ac:dyDescent="0.25">
      <c r="A1442" s="260" t="s">
        <v>283</v>
      </c>
      <c r="B1442" s="260" t="s">
        <v>284</v>
      </c>
      <c r="C1442" s="260" t="s">
        <v>285</v>
      </c>
      <c r="D1442" s="260" t="s">
        <v>2634</v>
      </c>
      <c r="E1442" s="260">
        <v>0</v>
      </c>
      <c r="F1442" s="260" t="s">
        <v>2565</v>
      </c>
      <c r="G1442" s="260" t="s">
        <v>33</v>
      </c>
      <c r="H1442" s="260">
        <v>2</v>
      </c>
      <c r="I1442" s="260" t="s">
        <v>17</v>
      </c>
      <c r="J1442" s="260" t="s">
        <v>17</v>
      </c>
      <c r="K1442" s="260" t="s">
        <v>2834</v>
      </c>
      <c r="L1442" s="261">
        <v>45062</v>
      </c>
      <c r="M1442" s="260" t="s">
        <v>20</v>
      </c>
    </row>
    <row r="1443" spans="1:13" x14ac:dyDescent="0.25">
      <c r="A1443" s="262" t="s">
        <v>283</v>
      </c>
      <c r="B1443" s="262" t="s">
        <v>284</v>
      </c>
      <c r="C1443" s="262" t="s">
        <v>285</v>
      </c>
      <c r="D1443" s="262" t="s">
        <v>2636</v>
      </c>
      <c r="E1443" s="262">
        <v>0</v>
      </c>
      <c r="F1443" s="262" t="s">
        <v>2565</v>
      </c>
      <c r="G1443" s="262" t="s">
        <v>33</v>
      </c>
      <c r="H1443" s="262">
        <v>2</v>
      </c>
      <c r="I1443" s="262" t="s">
        <v>17</v>
      </c>
      <c r="J1443" s="262" t="s">
        <v>17</v>
      </c>
      <c r="K1443" s="262" t="s">
        <v>2835</v>
      </c>
      <c r="L1443" s="263">
        <v>45062</v>
      </c>
      <c r="M1443" s="262" t="s">
        <v>20</v>
      </c>
    </row>
    <row r="1444" spans="1:13" x14ac:dyDescent="0.25">
      <c r="A1444" s="260" t="s">
        <v>283</v>
      </c>
      <c r="B1444" s="260" t="s">
        <v>284</v>
      </c>
      <c r="C1444" s="260" t="s">
        <v>285</v>
      </c>
      <c r="D1444" s="260" t="s">
        <v>2638</v>
      </c>
      <c r="E1444" s="260">
        <v>0</v>
      </c>
      <c r="F1444" s="260" t="s">
        <v>2565</v>
      </c>
      <c r="G1444" s="260" t="s">
        <v>33</v>
      </c>
      <c r="H1444" s="260">
        <v>2</v>
      </c>
      <c r="I1444" s="260" t="s">
        <v>17</v>
      </c>
      <c r="J1444" s="260" t="s">
        <v>17</v>
      </c>
      <c r="K1444" s="260" t="s">
        <v>2836</v>
      </c>
      <c r="L1444" s="261">
        <v>45062</v>
      </c>
      <c r="M1444" s="260" t="s">
        <v>20</v>
      </c>
    </row>
    <row r="1445" spans="1:13" x14ac:dyDescent="0.25">
      <c r="A1445" s="262" t="s">
        <v>283</v>
      </c>
      <c r="B1445" s="262" t="s">
        <v>284</v>
      </c>
      <c r="C1445" s="262" t="s">
        <v>285</v>
      </c>
      <c r="D1445" s="262" t="s">
        <v>2571</v>
      </c>
      <c r="E1445" s="262">
        <v>0</v>
      </c>
      <c r="F1445" s="262" t="s">
        <v>2565</v>
      </c>
      <c r="G1445" s="262" t="s">
        <v>33</v>
      </c>
      <c r="H1445" s="262">
        <v>2</v>
      </c>
      <c r="I1445" s="262" t="s">
        <v>17</v>
      </c>
      <c r="J1445" s="262" t="s">
        <v>17</v>
      </c>
      <c r="K1445" s="262" t="s">
        <v>2837</v>
      </c>
      <c r="L1445" s="263">
        <v>45062</v>
      </c>
      <c r="M1445" s="262" t="s">
        <v>20</v>
      </c>
    </row>
    <row r="1446" spans="1:13" x14ac:dyDescent="0.25">
      <c r="A1446" s="260" t="s">
        <v>283</v>
      </c>
      <c r="B1446" s="260" t="s">
        <v>284</v>
      </c>
      <c r="C1446" s="260" t="s">
        <v>285</v>
      </c>
      <c r="D1446" s="260" t="s">
        <v>2573</v>
      </c>
      <c r="E1446" s="260">
        <v>0</v>
      </c>
      <c r="F1446" s="260" t="s">
        <v>2565</v>
      </c>
      <c r="G1446" s="260" t="s">
        <v>33</v>
      </c>
      <c r="H1446" s="260">
        <v>2</v>
      </c>
      <c r="I1446" s="260" t="s">
        <v>17</v>
      </c>
      <c r="J1446" s="260" t="s">
        <v>17</v>
      </c>
      <c r="K1446" s="260" t="s">
        <v>2838</v>
      </c>
      <c r="L1446" s="261">
        <v>45062</v>
      </c>
      <c r="M1446" s="260" t="s">
        <v>20</v>
      </c>
    </row>
    <row r="1447" spans="1:13" x14ac:dyDescent="0.25">
      <c r="A1447" s="262" t="s">
        <v>283</v>
      </c>
      <c r="B1447" s="262" t="s">
        <v>284</v>
      </c>
      <c r="C1447" s="262" t="s">
        <v>285</v>
      </c>
      <c r="D1447" s="262" t="s">
        <v>2642</v>
      </c>
      <c r="E1447" s="262">
        <v>0</v>
      </c>
      <c r="F1447" s="262" t="s">
        <v>2565</v>
      </c>
      <c r="G1447" s="262" t="s">
        <v>33</v>
      </c>
      <c r="H1447" s="262">
        <v>2</v>
      </c>
      <c r="I1447" s="262" t="s">
        <v>17</v>
      </c>
      <c r="J1447" s="262" t="s">
        <v>17</v>
      </c>
      <c r="K1447" s="262" t="s">
        <v>2839</v>
      </c>
      <c r="L1447" s="263">
        <v>45062</v>
      </c>
      <c r="M1447" s="262" t="s">
        <v>20</v>
      </c>
    </row>
    <row r="1448" spans="1:13" x14ac:dyDescent="0.25">
      <c r="A1448" s="260" t="s">
        <v>2840</v>
      </c>
      <c r="B1448" s="260" t="s">
        <v>2841</v>
      </c>
      <c r="C1448" s="260" t="s">
        <v>2842</v>
      </c>
      <c r="D1448" s="260" t="s">
        <v>2564</v>
      </c>
      <c r="E1448" s="260">
        <v>0</v>
      </c>
      <c r="F1448" s="260" t="s">
        <v>2565</v>
      </c>
      <c r="G1448" s="260" t="s">
        <v>33</v>
      </c>
      <c r="H1448" s="260">
        <v>2</v>
      </c>
      <c r="I1448" s="260" t="s">
        <v>17</v>
      </c>
      <c r="J1448" s="260" t="s">
        <v>17</v>
      </c>
      <c r="K1448" s="260" t="s">
        <v>2843</v>
      </c>
      <c r="L1448" s="261">
        <v>45062</v>
      </c>
      <c r="M1448" s="260" t="s">
        <v>20</v>
      </c>
    </row>
    <row r="1449" spans="1:13" x14ac:dyDescent="0.25">
      <c r="A1449" s="262" t="s">
        <v>2840</v>
      </c>
      <c r="B1449" s="262" t="s">
        <v>2841</v>
      </c>
      <c r="C1449" s="262" t="s">
        <v>2842</v>
      </c>
      <c r="D1449" s="262" t="s">
        <v>2567</v>
      </c>
      <c r="E1449" s="262">
        <v>0</v>
      </c>
      <c r="F1449" s="262" t="s">
        <v>2565</v>
      </c>
      <c r="G1449" s="262" t="s">
        <v>33</v>
      </c>
      <c r="H1449" s="262">
        <v>2</v>
      </c>
      <c r="I1449" s="262" t="s">
        <v>17</v>
      </c>
      <c r="J1449" s="262" t="s">
        <v>17</v>
      </c>
      <c r="K1449" s="262" t="s">
        <v>2844</v>
      </c>
      <c r="L1449" s="263">
        <v>45062</v>
      </c>
      <c r="M1449" s="262" t="s">
        <v>20</v>
      </c>
    </row>
    <row r="1450" spans="1:13" x14ac:dyDescent="0.25">
      <c r="A1450" s="260" t="s">
        <v>2840</v>
      </c>
      <c r="B1450" s="260" t="s">
        <v>2841</v>
      </c>
      <c r="C1450" s="260" t="s">
        <v>2842</v>
      </c>
      <c r="D1450" s="260" t="s">
        <v>2569</v>
      </c>
      <c r="E1450" s="260">
        <v>0</v>
      </c>
      <c r="F1450" s="260" t="s">
        <v>2565</v>
      </c>
      <c r="G1450" s="260" t="s">
        <v>33</v>
      </c>
      <c r="H1450" s="260">
        <v>2</v>
      </c>
      <c r="I1450" s="260" t="s">
        <v>17</v>
      </c>
      <c r="J1450" s="260" t="s">
        <v>17</v>
      </c>
      <c r="K1450" s="260" t="s">
        <v>2845</v>
      </c>
      <c r="L1450" s="261">
        <v>45062</v>
      </c>
      <c r="M1450" s="260" t="s">
        <v>20</v>
      </c>
    </row>
    <row r="1451" spans="1:13" x14ac:dyDescent="0.25">
      <c r="A1451" s="262" t="s">
        <v>2840</v>
      </c>
      <c r="B1451" s="262" t="s">
        <v>2841</v>
      </c>
      <c r="C1451" s="262" t="s">
        <v>2842</v>
      </c>
      <c r="D1451" s="262" t="s">
        <v>2634</v>
      </c>
      <c r="E1451" s="262">
        <v>0</v>
      </c>
      <c r="F1451" s="262" t="s">
        <v>2565</v>
      </c>
      <c r="G1451" s="262" t="s">
        <v>33</v>
      </c>
      <c r="H1451" s="262">
        <v>2</v>
      </c>
      <c r="I1451" s="262" t="s">
        <v>17</v>
      </c>
      <c r="J1451" s="262" t="s">
        <v>17</v>
      </c>
      <c r="K1451" s="262" t="s">
        <v>2846</v>
      </c>
      <c r="L1451" s="263">
        <v>45062</v>
      </c>
      <c r="M1451" s="262" t="s">
        <v>20</v>
      </c>
    </row>
    <row r="1452" spans="1:13" x14ac:dyDescent="0.25">
      <c r="A1452" s="260" t="s">
        <v>2840</v>
      </c>
      <c r="B1452" s="260" t="s">
        <v>2841</v>
      </c>
      <c r="C1452" s="260" t="s">
        <v>2842</v>
      </c>
      <c r="D1452" s="260" t="s">
        <v>2636</v>
      </c>
      <c r="E1452" s="260">
        <v>3</v>
      </c>
      <c r="F1452" s="260" t="s">
        <v>2565</v>
      </c>
      <c r="G1452" s="260" t="s">
        <v>33</v>
      </c>
      <c r="H1452" s="260">
        <v>2</v>
      </c>
      <c r="I1452" s="260" t="s">
        <v>17</v>
      </c>
      <c r="J1452" s="260" t="s">
        <v>17</v>
      </c>
      <c r="K1452" s="260" t="s">
        <v>2847</v>
      </c>
      <c r="L1452" s="261">
        <v>45062</v>
      </c>
      <c r="M1452" s="260" t="s">
        <v>20</v>
      </c>
    </row>
    <row r="1453" spans="1:13" x14ac:dyDescent="0.25">
      <c r="A1453" s="262" t="s">
        <v>2840</v>
      </c>
      <c r="B1453" s="262" t="s">
        <v>2841</v>
      </c>
      <c r="C1453" s="262" t="s">
        <v>2842</v>
      </c>
      <c r="D1453" s="262" t="s">
        <v>2638</v>
      </c>
      <c r="E1453" s="262">
        <v>0</v>
      </c>
      <c r="F1453" s="262" t="s">
        <v>2565</v>
      </c>
      <c r="G1453" s="262" t="s">
        <v>33</v>
      </c>
      <c r="H1453" s="262">
        <v>2</v>
      </c>
      <c r="I1453" s="262" t="s">
        <v>17</v>
      </c>
      <c r="J1453" s="262" t="s">
        <v>17</v>
      </c>
      <c r="K1453" s="262" t="s">
        <v>2848</v>
      </c>
      <c r="L1453" s="263">
        <v>45062</v>
      </c>
      <c r="M1453" s="262" t="s">
        <v>20</v>
      </c>
    </row>
    <row r="1454" spans="1:13" x14ac:dyDescent="0.25">
      <c r="A1454" s="260" t="s">
        <v>2840</v>
      </c>
      <c r="B1454" s="260" t="s">
        <v>2841</v>
      </c>
      <c r="C1454" s="260" t="s">
        <v>2842</v>
      </c>
      <c r="D1454" s="260" t="s">
        <v>2571</v>
      </c>
      <c r="E1454" s="260">
        <v>1</v>
      </c>
      <c r="F1454" s="260" t="s">
        <v>2565</v>
      </c>
      <c r="G1454" s="260" t="s">
        <v>33</v>
      </c>
      <c r="H1454" s="260">
        <v>2</v>
      </c>
      <c r="I1454" s="260" t="s">
        <v>17</v>
      </c>
      <c r="J1454" s="260" t="s">
        <v>17</v>
      </c>
      <c r="K1454" s="260" t="s">
        <v>2849</v>
      </c>
      <c r="L1454" s="261">
        <v>45062</v>
      </c>
      <c r="M1454" s="260" t="s">
        <v>20</v>
      </c>
    </row>
    <row r="1455" spans="1:13" x14ac:dyDescent="0.25">
      <c r="A1455" s="262" t="s">
        <v>2840</v>
      </c>
      <c r="B1455" s="262" t="s">
        <v>2841</v>
      </c>
      <c r="C1455" s="262" t="s">
        <v>2842</v>
      </c>
      <c r="D1455" s="262" t="s">
        <v>2573</v>
      </c>
      <c r="E1455" s="262">
        <v>0</v>
      </c>
      <c r="F1455" s="262" t="s">
        <v>2565</v>
      </c>
      <c r="G1455" s="262" t="s">
        <v>33</v>
      </c>
      <c r="H1455" s="262">
        <v>2</v>
      </c>
      <c r="I1455" s="262" t="s">
        <v>17</v>
      </c>
      <c r="J1455" s="262" t="s">
        <v>17</v>
      </c>
      <c r="K1455" s="262" t="s">
        <v>2850</v>
      </c>
      <c r="L1455" s="263">
        <v>45062</v>
      </c>
      <c r="M1455" s="262" t="s">
        <v>20</v>
      </c>
    </row>
    <row r="1456" spans="1:13" x14ac:dyDescent="0.25">
      <c r="A1456" s="260" t="s">
        <v>2840</v>
      </c>
      <c r="B1456" s="260" t="s">
        <v>2841</v>
      </c>
      <c r="C1456" s="260" t="s">
        <v>2842</v>
      </c>
      <c r="D1456" s="260" t="s">
        <v>2642</v>
      </c>
      <c r="E1456" s="260">
        <v>0</v>
      </c>
      <c r="F1456" s="260" t="s">
        <v>2565</v>
      </c>
      <c r="G1456" s="260" t="s">
        <v>33</v>
      </c>
      <c r="H1456" s="260">
        <v>2</v>
      </c>
      <c r="I1456" s="260" t="s">
        <v>17</v>
      </c>
      <c r="J1456" s="260" t="s">
        <v>17</v>
      </c>
      <c r="K1456" s="260" t="s">
        <v>2851</v>
      </c>
      <c r="L1456" s="261">
        <v>45062</v>
      </c>
      <c r="M1456" s="260" t="s">
        <v>20</v>
      </c>
    </row>
    <row r="1457" spans="1:13" x14ac:dyDescent="0.25">
      <c r="A1457" s="262" t="s">
        <v>1220</v>
      </c>
      <c r="B1457" s="262" t="s">
        <v>1221</v>
      </c>
      <c r="C1457" s="262" t="s">
        <v>378</v>
      </c>
      <c r="D1457" s="262" t="s">
        <v>2564</v>
      </c>
      <c r="E1457" s="262">
        <v>2</v>
      </c>
      <c r="F1457" s="262" t="s">
        <v>2565</v>
      </c>
      <c r="G1457" s="262" t="s">
        <v>33</v>
      </c>
      <c r="H1457" s="262">
        <v>2</v>
      </c>
      <c r="I1457" s="262" t="s">
        <v>17</v>
      </c>
      <c r="J1457" s="262" t="s">
        <v>17</v>
      </c>
      <c r="K1457" s="262" t="s">
        <v>2852</v>
      </c>
      <c r="L1457" s="263">
        <v>45062</v>
      </c>
      <c r="M1457" s="262" t="s">
        <v>20</v>
      </c>
    </row>
    <row r="1458" spans="1:13" x14ac:dyDescent="0.25">
      <c r="A1458" s="260" t="s">
        <v>1220</v>
      </c>
      <c r="B1458" s="260" t="s">
        <v>1221</v>
      </c>
      <c r="C1458" s="260" t="s">
        <v>378</v>
      </c>
      <c r="D1458" s="260" t="s">
        <v>2567</v>
      </c>
      <c r="E1458" s="260">
        <v>1</v>
      </c>
      <c r="F1458" s="260" t="s">
        <v>2565</v>
      </c>
      <c r="G1458" s="260" t="s">
        <v>33</v>
      </c>
      <c r="H1458" s="260">
        <v>2</v>
      </c>
      <c r="I1458" s="260" t="s">
        <v>17</v>
      </c>
      <c r="J1458" s="260" t="s">
        <v>17</v>
      </c>
      <c r="K1458" s="260" t="s">
        <v>2853</v>
      </c>
      <c r="L1458" s="261">
        <v>45062</v>
      </c>
      <c r="M1458" s="260" t="s">
        <v>20</v>
      </c>
    </row>
    <row r="1459" spans="1:13" x14ac:dyDescent="0.25">
      <c r="A1459" s="262" t="s">
        <v>1220</v>
      </c>
      <c r="B1459" s="262" t="s">
        <v>1221</v>
      </c>
      <c r="C1459" s="262" t="s">
        <v>378</v>
      </c>
      <c r="D1459" s="262" t="s">
        <v>2569</v>
      </c>
      <c r="E1459" s="262">
        <v>0</v>
      </c>
      <c r="F1459" s="262" t="s">
        <v>2565</v>
      </c>
      <c r="G1459" s="262" t="s">
        <v>33</v>
      </c>
      <c r="H1459" s="262">
        <v>2</v>
      </c>
      <c r="I1459" s="262" t="s">
        <v>17</v>
      </c>
      <c r="J1459" s="262" t="s">
        <v>17</v>
      </c>
      <c r="K1459" s="262" t="s">
        <v>2854</v>
      </c>
      <c r="L1459" s="263">
        <v>45062</v>
      </c>
      <c r="M1459" s="262" t="s">
        <v>20</v>
      </c>
    </row>
    <row r="1460" spans="1:13" x14ac:dyDescent="0.25">
      <c r="A1460" s="260" t="s">
        <v>1220</v>
      </c>
      <c r="B1460" s="260" t="s">
        <v>1221</v>
      </c>
      <c r="C1460" s="260" t="s">
        <v>378</v>
      </c>
      <c r="D1460" s="260" t="s">
        <v>2634</v>
      </c>
      <c r="E1460" s="260">
        <v>2</v>
      </c>
      <c r="F1460" s="260" t="s">
        <v>2565</v>
      </c>
      <c r="G1460" s="260" t="s">
        <v>33</v>
      </c>
      <c r="H1460" s="260">
        <v>2</v>
      </c>
      <c r="I1460" s="260" t="s">
        <v>17</v>
      </c>
      <c r="J1460" s="260" t="s">
        <v>17</v>
      </c>
      <c r="K1460" s="260" t="s">
        <v>2855</v>
      </c>
      <c r="L1460" s="261">
        <v>45062</v>
      </c>
      <c r="M1460" s="260" t="s">
        <v>20</v>
      </c>
    </row>
    <row r="1461" spans="1:13" x14ac:dyDescent="0.25">
      <c r="A1461" s="262" t="s">
        <v>1220</v>
      </c>
      <c r="B1461" s="262" t="s">
        <v>1221</v>
      </c>
      <c r="C1461" s="262" t="s">
        <v>378</v>
      </c>
      <c r="D1461" s="262" t="s">
        <v>2636</v>
      </c>
      <c r="E1461" s="262">
        <v>3</v>
      </c>
      <c r="F1461" s="262" t="s">
        <v>2565</v>
      </c>
      <c r="G1461" s="262" t="s">
        <v>33</v>
      </c>
      <c r="H1461" s="262">
        <v>2</v>
      </c>
      <c r="I1461" s="262" t="s">
        <v>17</v>
      </c>
      <c r="J1461" s="262" t="s">
        <v>17</v>
      </c>
      <c r="K1461" s="262" t="s">
        <v>2856</v>
      </c>
      <c r="L1461" s="263">
        <v>45062</v>
      </c>
      <c r="M1461" s="262" t="s">
        <v>20</v>
      </c>
    </row>
    <row r="1462" spans="1:13" x14ac:dyDescent="0.25">
      <c r="A1462" s="260" t="s">
        <v>1220</v>
      </c>
      <c r="B1462" s="260" t="s">
        <v>1221</v>
      </c>
      <c r="C1462" s="260" t="s">
        <v>378</v>
      </c>
      <c r="D1462" s="260" t="s">
        <v>2638</v>
      </c>
      <c r="E1462" s="260">
        <v>1</v>
      </c>
      <c r="F1462" s="260" t="s">
        <v>2565</v>
      </c>
      <c r="G1462" s="260" t="s">
        <v>33</v>
      </c>
      <c r="H1462" s="260">
        <v>2</v>
      </c>
      <c r="I1462" s="260" t="s">
        <v>17</v>
      </c>
      <c r="J1462" s="260" t="s">
        <v>17</v>
      </c>
      <c r="K1462" s="260" t="s">
        <v>2857</v>
      </c>
      <c r="L1462" s="261">
        <v>45062</v>
      </c>
      <c r="M1462" s="260" t="s">
        <v>20</v>
      </c>
    </row>
    <row r="1463" spans="1:13" x14ac:dyDescent="0.25">
      <c r="A1463" s="262" t="s">
        <v>1220</v>
      </c>
      <c r="B1463" s="262" t="s">
        <v>1221</v>
      </c>
      <c r="C1463" s="262" t="s">
        <v>378</v>
      </c>
      <c r="D1463" s="262" t="s">
        <v>2571</v>
      </c>
      <c r="E1463" s="262">
        <v>2</v>
      </c>
      <c r="F1463" s="262" t="s">
        <v>2565</v>
      </c>
      <c r="G1463" s="262" t="s">
        <v>33</v>
      </c>
      <c r="H1463" s="262">
        <v>2</v>
      </c>
      <c r="I1463" s="262" t="s">
        <v>17</v>
      </c>
      <c r="J1463" s="262" t="s">
        <v>17</v>
      </c>
      <c r="K1463" s="262" t="s">
        <v>2858</v>
      </c>
      <c r="L1463" s="263">
        <v>45062</v>
      </c>
      <c r="M1463" s="262" t="s">
        <v>20</v>
      </c>
    </row>
    <row r="1464" spans="1:13" x14ac:dyDescent="0.25">
      <c r="A1464" s="260" t="s">
        <v>1220</v>
      </c>
      <c r="B1464" s="260" t="s">
        <v>1221</v>
      </c>
      <c r="C1464" s="260" t="s">
        <v>378</v>
      </c>
      <c r="D1464" s="260" t="s">
        <v>2573</v>
      </c>
      <c r="E1464" s="260">
        <v>1</v>
      </c>
      <c r="F1464" s="260" t="s">
        <v>2565</v>
      </c>
      <c r="G1464" s="260" t="s">
        <v>33</v>
      </c>
      <c r="H1464" s="260">
        <v>2</v>
      </c>
      <c r="I1464" s="260" t="s">
        <v>17</v>
      </c>
      <c r="J1464" s="260" t="s">
        <v>17</v>
      </c>
      <c r="K1464" s="260" t="s">
        <v>2859</v>
      </c>
      <c r="L1464" s="261">
        <v>45062</v>
      </c>
      <c r="M1464" s="260" t="s">
        <v>20</v>
      </c>
    </row>
    <row r="1465" spans="1:13" x14ac:dyDescent="0.25">
      <c r="A1465" s="262" t="s">
        <v>1220</v>
      </c>
      <c r="B1465" s="262" t="s">
        <v>1221</v>
      </c>
      <c r="C1465" s="262" t="s">
        <v>378</v>
      </c>
      <c r="D1465" s="262" t="s">
        <v>2642</v>
      </c>
      <c r="E1465" s="262">
        <v>1</v>
      </c>
      <c r="F1465" s="262" t="s">
        <v>2565</v>
      </c>
      <c r="G1465" s="262" t="s">
        <v>33</v>
      </c>
      <c r="H1465" s="262">
        <v>2</v>
      </c>
      <c r="I1465" s="262" t="s">
        <v>17</v>
      </c>
      <c r="J1465" s="262" t="s">
        <v>17</v>
      </c>
      <c r="K1465" s="262" t="s">
        <v>2860</v>
      </c>
      <c r="L1465" s="263">
        <v>45062</v>
      </c>
      <c r="M1465" s="262" t="s">
        <v>20</v>
      </c>
    </row>
    <row r="1466" spans="1:13" x14ac:dyDescent="0.25">
      <c r="A1466" s="260" t="s">
        <v>869</v>
      </c>
      <c r="B1466" s="260" t="s">
        <v>870</v>
      </c>
      <c r="C1466" s="260" t="s">
        <v>871</v>
      </c>
      <c r="D1466" s="260" t="s">
        <v>2564</v>
      </c>
      <c r="E1466" s="260">
        <v>0</v>
      </c>
      <c r="F1466" s="260" t="s">
        <v>2565</v>
      </c>
      <c r="G1466" s="260" t="s">
        <v>33</v>
      </c>
      <c r="H1466" s="260">
        <v>2</v>
      </c>
      <c r="I1466" s="260" t="s">
        <v>17</v>
      </c>
      <c r="J1466" s="260" t="s">
        <v>17</v>
      </c>
      <c r="K1466" s="260" t="s">
        <v>2861</v>
      </c>
      <c r="L1466" s="261">
        <v>45062</v>
      </c>
      <c r="M1466" s="260" t="s">
        <v>20</v>
      </c>
    </row>
    <row r="1467" spans="1:13" x14ac:dyDescent="0.25">
      <c r="A1467" s="262" t="s">
        <v>869</v>
      </c>
      <c r="B1467" s="262" t="s">
        <v>870</v>
      </c>
      <c r="C1467" s="262" t="s">
        <v>871</v>
      </c>
      <c r="D1467" s="262" t="s">
        <v>2567</v>
      </c>
      <c r="E1467" s="262">
        <v>1</v>
      </c>
      <c r="F1467" s="262" t="s">
        <v>2565</v>
      </c>
      <c r="G1467" s="262" t="s">
        <v>33</v>
      </c>
      <c r="H1467" s="262">
        <v>2</v>
      </c>
      <c r="I1467" s="262" t="s">
        <v>17</v>
      </c>
      <c r="J1467" s="262" t="s">
        <v>17</v>
      </c>
      <c r="K1467" s="262" t="s">
        <v>2862</v>
      </c>
      <c r="L1467" s="263">
        <v>45062</v>
      </c>
      <c r="M1467" s="262" t="s">
        <v>20</v>
      </c>
    </row>
    <row r="1468" spans="1:13" x14ac:dyDescent="0.25">
      <c r="A1468" s="260" t="s">
        <v>869</v>
      </c>
      <c r="B1468" s="260" t="s">
        <v>870</v>
      </c>
      <c r="C1468" s="260" t="s">
        <v>871</v>
      </c>
      <c r="D1468" s="260" t="s">
        <v>2569</v>
      </c>
      <c r="E1468" s="260">
        <v>0</v>
      </c>
      <c r="F1468" s="260" t="s">
        <v>2565</v>
      </c>
      <c r="G1468" s="260" t="s">
        <v>33</v>
      </c>
      <c r="H1468" s="260">
        <v>2</v>
      </c>
      <c r="I1468" s="260" t="s">
        <v>17</v>
      </c>
      <c r="J1468" s="260" t="s">
        <v>17</v>
      </c>
      <c r="K1468" s="260" t="s">
        <v>2863</v>
      </c>
      <c r="L1468" s="261">
        <v>45062</v>
      </c>
      <c r="M1468" s="260" t="s">
        <v>20</v>
      </c>
    </row>
    <row r="1469" spans="1:13" x14ac:dyDescent="0.25">
      <c r="A1469" s="262" t="s">
        <v>869</v>
      </c>
      <c r="B1469" s="262" t="s">
        <v>870</v>
      </c>
      <c r="C1469" s="262" t="s">
        <v>871</v>
      </c>
      <c r="D1469" s="262" t="s">
        <v>2634</v>
      </c>
      <c r="E1469" s="262">
        <v>0</v>
      </c>
      <c r="F1469" s="262" t="s">
        <v>2565</v>
      </c>
      <c r="G1469" s="262" t="s">
        <v>33</v>
      </c>
      <c r="H1469" s="262">
        <v>2</v>
      </c>
      <c r="I1469" s="262" t="s">
        <v>17</v>
      </c>
      <c r="J1469" s="262" t="s">
        <v>17</v>
      </c>
      <c r="K1469" s="262" t="s">
        <v>2864</v>
      </c>
      <c r="L1469" s="263">
        <v>45062</v>
      </c>
      <c r="M1469" s="262" t="s">
        <v>20</v>
      </c>
    </row>
    <row r="1470" spans="1:13" x14ac:dyDescent="0.25">
      <c r="A1470" s="260" t="s">
        <v>869</v>
      </c>
      <c r="B1470" s="260" t="s">
        <v>870</v>
      </c>
      <c r="C1470" s="260" t="s">
        <v>871</v>
      </c>
      <c r="D1470" s="260" t="s">
        <v>2636</v>
      </c>
      <c r="E1470" s="260">
        <v>3</v>
      </c>
      <c r="F1470" s="260" t="s">
        <v>2565</v>
      </c>
      <c r="G1470" s="260" t="s">
        <v>33</v>
      </c>
      <c r="H1470" s="260">
        <v>2</v>
      </c>
      <c r="I1470" s="260" t="s">
        <v>17</v>
      </c>
      <c r="J1470" s="260" t="s">
        <v>17</v>
      </c>
      <c r="K1470" s="260" t="s">
        <v>2865</v>
      </c>
      <c r="L1470" s="261">
        <v>45062</v>
      </c>
      <c r="M1470" s="260" t="s">
        <v>20</v>
      </c>
    </row>
    <row r="1471" spans="1:13" x14ac:dyDescent="0.25">
      <c r="A1471" s="262" t="s">
        <v>869</v>
      </c>
      <c r="B1471" s="262" t="s">
        <v>870</v>
      </c>
      <c r="C1471" s="262" t="s">
        <v>871</v>
      </c>
      <c r="D1471" s="262" t="s">
        <v>2638</v>
      </c>
      <c r="E1471" s="262">
        <v>0</v>
      </c>
      <c r="F1471" s="262" t="s">
        <v>2565</v>
      </c>
      <c r="G1471" s="262" t="s">
        <v>33</v>
      </c>
      <c r="H1471" s="262">
        <v>2</v>
      </c>
      <c r="I1471" s="262" t="s">
        <v>17</v>
      </c>
      <c r="J1471" s="262" t="s">
        <v>17</v>
      </c>
      <c r="K1471" s="262" t="s">
        <v>2866</v>
      </c>
      <c r="L1471" s="263">
        <v>45062</v>
      </c>
      <c r="M1471" s="262" t="s">
        <v>20</v>
      </c>
    </row>
    <row r="1472" spans="1:13" x14ac:dyDescent="0.25">
      <c r="A1472" s="260" t="s">
        <v>869</v>
      </c>
      <c r="B1472" s="260" t="s">
        <v>870</v>
      </c>
      <c r="C1472" s="260" t="s">
        <v>871</v>
      </c>
      <c r="D1472" s="260" t="s">
        <v>2571</v>
      </c>
      <c r="E1472" s="260">
        <v>0</v>
      </c>
      <c r="F1472" s="260" t="s">
        <v>2565</v>
      </c>
      <c r="G1472" s="260" t="s">
        <v>33</v>
      </c>
      <c r="H1472" s="260">
        <v>2</v>
      </c>
      <c r="I1472" s="260" t="s">
        <v>17</v>
      </c>
      <c r="J1472" s="260" t="s">
        <v>17</v>
      </c>
      <c r="K1472" s="260" t="s">
        <v>2867</v>
      </c>
      <c r="L1472" s="261">
        <v>45062</v>
      </c>
      <c r="M1472" s="260" t="s">
        <v>20</v>
      </c>
    </row>
    <row r="1473" spans="1:13" x14ac:dyDescent="0.25">
      <c r="A1473" s="262" t="s">
        <v>869</v>
      </c>
      <c r="B1473" s="262" t="s">
        <v>870</v>
      </c>
      <c r="C1473" s="262" t="s">
        <v>871</v>
      </c>
      <c r="D1473" s="262" t="s">
        <v>2573</v>
      </c>
      <c r="E1473" s="262">
        <v>1</v>
      </c>
      <c r="F1473" s="262" t="s">
        <v>2565</v>
      </c>
      <c r="G1473" s="262" t="s">
        <v>33</v>
      </c>
      <c r="H1473" s="262">
        <v>2</v>
      </c>
      <c r="I1473" s="262" t="s">
        <v>17</v>
      </c>
      <c r="J1473" s="262" t="s">
        <v>17</v>
      </c>
      <c r="K1473" s="262" t="s">
        <v>2868</v>
      </c>
      <c r="L1473" s="263">
        <v>45062</v>
      </c>
      <c r="M1473" s="262" t="s">
        <v>20</v>
      </c>
    </row>
    <row r="1474" spans="1:13" x14ac:dyDescent="0.25">
      <c r="A1474" s="260" t="s">
        <v>869</v>
      </c>
      <c r="B1474" s="260" t="s">
        <v>870</v>
      </c>
      <c r="C1474" s="260" t="s">
        <v>871</v>
      </c>
      <c r="D1474" s="260" t="s">
        <v>2642</v>
      </c>
      <c r="E1474" s="260">
        <v>0</v>
      </c>
      <c r="F1474" s="260" t="s">
        <v>2565</v>
      </c>
      <c r="G1474" s="260" t="s">
        <v>33</v>
      </c>
      <c r="H1474" s="260">
        <v>2</v>
      </c>
      <c r="I1474" s="260" t="s">
        <v>17</v>
      </c>
      <c r="J1474" s="260" t="s">
        <v>17</v>
      </c>
      <c r="K1474" s="260" t="s">
        <v>2869</v>
      </c>
      <c r="L1474" s="261">
        <v>45062</v>
      </c>
      <c r="M1474" s="260" t="s">
        <v>20</v>
      </c>
    </row>
    <row r="1475" spans="1:13" x14ac:dyDescent="0.25">
      <c r="A1475" s="262" t="s">
        <v>2870</v>
      </c>
      <c r="B1475" s="262" t="s">
        <v>2871</v>
      </c>
      <c r="C1475" s="262" t="s">
        <v>2872</v>
      </c>
      <c r="D1475" s="262" t="s">
        <v>2564</v>
      </c>
      <c r="E1475" s="262">
        <v>2</v>
      </c>
      <c r="F1475" s="262" t="s">
        <v>2565</v>
      </c>
      <c r="G1475" s="262" t="s">
        <v>33</v>
      </c>
      <c r="H1475" s="262">
        <v>2</v>
      </c>
      <c r="I1475" s="262" t="s">
        <v>17</v>
      </c>
      <c r="J1475" s="262" t="s">
        <v>17</v>
      </c>
      <c r="K1475" s="262" t="s">
        <v>2873</v>
      </c>
      <c r="L1475" s="263">
        <v>45062</v>
      </c>
      <c r="M1475" s="262" t="s">
        <v>20</v>
      </c>
    </row>
    <row r="1476" spans="1:13" x14ac:dyDescent="0.25">
      <c r="A1476" s="260" t="s">
        <v>2870</v>
      </c>
      <c r="B1476" s="260" t="s">
        <v>2871</v>
      </c>
      <c r="C1476" s="260" t="s">
        <v>2872</v>
      </c>
      <c r="D1476" s="260" t="s">
        <v>2567</v>
      </c>
      <c r="E1476" s="260">
        <v>0</v>
      </c>
      <c r="F1476" s="260" t="s">
        <v>2565</v>
      </c>
      <c r="G1476" s="260" t="s">
        <v>33</v>
      </c>
      <c r="H1476" s="260">
        <v>2</v>
      </c>
      <c r="I1476" s="260" t="s">
        <v>17</v>
      </c>
      <c r="J1476" s="260" t="s">
        <v>17</v>
      </c>
      <c r="K1476" s="260" t="s">
        <v>2874</v>
      </c>
      <c r="L1476" s="261">
        <v>45062</v>
      </c>
      <c r="M1476" s="260" t="s">
        <v>20</v>
      </c>
    </row>
    <row r="1477" spans="1:13" x14ac:dyDescent="0.25">
      <c r="A1477" s="262" t="s">
        <v>2870</v>
      </c>
      <c r="B1477" s="262" t="s">
        <v>2871</v>
      </c>
      <c r="C1477" s="262" t="s">
        <v>2872</v>
      </c>
      <c r="D1477" s="262" t="s">
        <v>2569</v>
      </c>
      <c r="E1477" s="262">
        <v>0</v>
      </c>
      <c r="F1477" s="262" t="s">
        <v>2565</v>
      </c>
      <c r="G1477" s="262" t="s">
        <v>33</v>
      </c>
      <c r="H1477" s="262">
        <v>2</v>
      </c>
      <c r="I1477" s="262" t="s">
        <v>17</v>
      </c>
      <c r="J1477" s="262" t="s">
        <v>17</v>
      </c>
      <c r="K1477" s="262" t="s">
        <v>2875</v>
      </c>
      <c r="L1477" s="263">
        <v>45062</v>
      </c>
      <c r="M1477" s="262" t="s">
        <v>20</v>
      </c>
    </row>
    <row r="1478" spans="1:13" x14ac:dyDescent="0.25">
      <c r="A1478" s="260" t="s">
        <v>2870</v>
      </c>
      <c r="B1478" s="260" t="s">
        <v>2871</v>
      </c>
      <c r="C1478" s="260" t="s">
        <v>2872</v>
      </c>
      <c r="D1478" s="260" t="s">
        <v>2634</v>
      </c>
      <c r="E1478" s="260">
        <v>1</v>
      </c>
      <c r="F1478" s="260" t="s">
        <v>2565</v>
      </c>
      <c r="G1478" s="260" t="s">
        <v>33</v>
      </c>
      <c r="H1478" s="260">
        <v>2</v>
      </c>
      <c r="I1478" s="260" t="s">
        <v>17</v>
      </c>
      <c r="J1478" s="260" t="s">
        <v>17</v>
      </c>
      <c r="K1478" s="260" t="s">
        <v>2876</v>
      </c>
      <c r="L1478" s="261">
        <v>45062</v>
      </c>
      <c r="M1478" s="260" t="s">
        <v>20</v>
      </c>
    </row>
    <row r="1479" spans="1:13" x14ac:dyDescent="0.25">
      <c r="A1479" s="262" t="s">
        <v>2870</v>
      </c>
      <c r="B1479" s="262" t="s">
        <v>2871</v>
      </c>
      <c r="C1479" s="262" t="s">
        <v>2872</v>
      </c>
      <c r="D1479" s="262" t="s">
        <v>2636</v>
      </c>
      <c r="E1479" s="262">
        <v>3</v>
      </c>
      <c r="F1479" s="262" t="s">
        <v>2565</v>
      </c>
      <c r="G1479" s="262" t="s">
        <v>33</v>
      </c>
      <c r="H1479" s="262">
        <v>2</v>
      </c>
      <c r="I1479" s="262" t="s">
        <v>17</v>
      </c>
      <c r="J1479" s="262" t="s">
        <v>17</v>
      </c>
      <c r="K1479" s="262" t="s">
        <v>2877</v>
      </c>
      <c r="L1479" s="263">
        <v>45062</v>
      </c>
      <c r="M1479" s="262" t="s">
        <v>20</v>
      </c>
    </row>
    <row r="1480" spans="1:13" x14ac:dyDescent="0.25">
      <c r="A1480" s="260" t="s">
        <v>2870</v>
      </c>
      <c r="B1480" s="260" t="s">
        <v>2871</v>
      </c>
      <c r="C1480" s="260" t="s">
        <v>2872</v>
      </c>
      <c r="D1480" s="260" t="s">
        <v>2638</v>
      </c>
      <c r="E1480" s="260">
        <v>1</v>
      </c>
      <c r="F1480" s="260" t="s">
        <v>2565</v>
      </c>
      <c r="G1480" s="260" t="s">
        <v>33</v>
      </c>
      <c r="H1480" s="260">
        <v>2</v>
      </c>
      <c r="I1480" s="260" t="s">
        <v>17</v>
      </c>
      <c r="J1480" s="260" t="s">
        <v>17</v>
      </c>
      <c r="K1480" s="260" t="s">
        <v>2878</v>
      </c>
      <c r="L1480" s="261">
        <v>45062</v>
      </c>
      <c r="M1480" s="260" t="s">
        <v>20</v>
      </c>
    </row>
    <row r="1481" spans="1:13" x14ac:dyDescent="0.25">
      <c r="A1481" s="262" t="s">
        <v>2870</v>
      </c>
      <c r="B1481" s="262" t="s">
        <v>2871</v>
      </c>
      <c r="C1481" s="262" t="s">
        <v>2872</v>
      </c>
      <c r="D1481" s="262" t="s">
        <v>2571</v>
      </c>
      <c r="E1481" s="262">
        <v>2</v>
      </c>
      <c r="F1481" s="262" t="s">
        <v>2565</v>
      </c>
      <c r="G1481" s="262" t="s">
        <v>33</v>
      </c>
      <c r="H1481" s="262">
        <v>2</v>
      </c>
      <c r="I1481" s="262" t="s">
        <v>17</v>
      </c>
      <c r="J1481" s="262" t="s">
        <v>17</v>
      </c>
      <c r="K1481" s="262" t="s">
        <v>2879</v>
      </c>
      <c r="L1481" s="263">
        <v>45062</v>
      </c>
      <c r="M1481" s="262" t="s">
        <v>20</v>
      </c>
    </row>
    <row r="1482" spans="1:13" x14ac:dyDescent="0.25">
      <c r="A1482" s="260" t="s">
        <v>2870</v>
      </c>
      <c r="B1482" s="260" t="s">
        <v>2871</v>
      </c>
      <c r="C1482" s="260" t="s">
        <v>2872</v>
      </c>
      <c r="D1482" s="260" t="s">
        <v>2573</v>
      </c>
      <c r="E1482" s="260">
        <v>0</v>
      </c>
      <c r="F1482" s="260" t="s">
        <v>2565</v>
      </c>
      <c r="G1482" s="260" t="s">
        <v>33</v>
      </c>
      <c r="H1482" s="260">
        <v>2</v>
      </c>
      <c r="I1482" s="260" t="s">
        <v>17</v>
      </c>
      <c r="J1482" s="260" t="s">
        <v>17</v>
      </c>
      <c r="K1482" s="260" t="s">
        <v>2880</v>
      </c>
      <c r="L1482" s="261">
        <v>45062</v>
      </c>
      <c r="M1482" s="260" t="s">
        <v>20</v>
      </c>
    </row>
    <row r="1483" spans="1:13" x14ac:dyDescent="0.25">
      <c r="A1483" s="262" t="s">
        <v>2870</v>
      </c>
      <c r="B1483" s="262" t="s">
        <v>2871</v>
      </c>
      <c r="C1483" s="262" t="s">
        <v>2872</v>
      </c>
      <c r="D1483" s="262" t="s">
        <v>2642</v>
      </c>
      <c r="E1483" s="262">
        <v>1</v>
      </c>
      <c r="F1483" s="262" t="s">
        <v>2565</v>
      </c>
      <c r="G1483" s="262" t="s">
        <v>33</v>
      </c>
      <c r="H1483" s="262">
        <v>2</v>
      </c>
      <c r="I1483" s="262" t="s">
        <v>17</v>
      </c>
      <c r="J1483" s="262" t="s">
        <v>17</v>
      </c>
      <c r="K1483" s="262" t="s">
        <v>2881</v>
      </c>
      <c r="L1483" s="263">
        <v>45062</v>
      </c>
      <c r="M1483" s="262" t="s">
        <v>20</v>
      </c>
    </row>
    <row r="1484" spans="1:13" x14ac:dyDescent="0.25">
      <c r="A1484" s="260" t="s">
        <v>1442</v>
      </c>
      <c r="B1484" s="260" t="s">
        <v>1443</v>
      </c>
      <c r="C1484" s="260" t="s">
        <v>1444</v>
      </c>
      <c r="D1484" s="260" t="s">
        <v>2564</v>
      </c>
      <c r="E1484" s="260">
        <v>0</v>
      </c>
      <c r="F1484" s="260" t="s">
        <v>2565</v>
      </c>
      <c r="G1484" s="260" t="s">
        <v>33</v>
      </c>
      <c r="H1484" s="260">
        <v>2</v>
      </c>
      <c r="I1484" s="260" t="s">
        <v>17</v>
      </c>
      <c r="J1484" s="260" t="s">
        <v>17</v>
      </c>
      <c r="K1484" s="260" t="s">
        <v>2882</v>
      </c>
      <c r="L1484" s="261">
        <v>45062</v>
      </c>
      <c r="M1484" s="260" t="s">
        <v>20</v>
      </c>
    </row>
    <row r="1485" spans="1:13" x14ac:dyDescent="0.25">
      <c r="A1485" s="262" t="s">
        <v>1442</v>
      </c>
      <c r="B1485" s="262" t="s">
        <v>1443</v>
      </c>
      <c r="C1485" s="262" t="s">
        <v>1444</v>
      </c>
      <c r="D1485" s="262" t="s">
        <v>2567</v>
      </c>
      <c r="E1485" s="262">
        <v>0</v>
      </c>
      <c r="F1485" s="262" t="s">
        <v>2565</v>
      </c>
      <c r="G1485" s="262" t="s">
        <v>33</v>
      </c>
      <c r="H1485" s="262">
        <v>2</v>
      </c>
      <c r="I1485" s="262" t="s">
        <v>17</v>
      </c>
      <c r="J1485" s="262" t="s">
        <v>17</v>
      </c>
      <c r="K1485" s="262" t="s">
        <v>2883</v>
      </c>
      <c r="L1485" s="263">
        <v>45062</v>
      </c>
      <c r="M1485" s="262" t="s">
        <v>20</v>
      </c>
    </row>
    <row r="1486" spans="1:13" x14ac:dyDescent="0.25">
      <c r="A1486" s="260" t="s">
        <v>1442</v>
      </c>
      <c r="B1486" s="260" t="s">
        <v>1443</v>
      </c>
      <c r="C1486" s="260" t="s">
        <v>1444</v>
      </c>
      <c r="D1486" s="260" t="s">
        <v>2569</v>
      </c>
      <c r="E1486" s="260">
        <v>0</v>
      </c>
      <c r="F1486" s="260" t="s">
        <v>2565</v>
      </c>
      <c r="G1486" s="260" t="s">
        <v>33</v>
      </c>
      <c r="H1486" s="260">
        <v>2</v>
      </c>
      <c r="I1486" s="260" t="s">
        <v>17</v>
      </c>
      <c r="J1486" s="260" t="s">
        <v>17</v>
      </c>
      <c r="K1486" s="260" t="s">
        <v>2884</v>
      </c>
      <c r="L1486" s="261">
        <v>45062</v>
      </c>
      <c r="M1486" s="260" t="s">
        <v>20</v>
      </c>
    </row>
    <row r="1487" spans="1:13" x14ac:dyDescent="0.25">
      <c r="A1487" s="262" t="s">
        <v>1442</v>
      </c>
      <c r="B1487" s="262" t="s">
        <v>1443</v>
      </c>
      <c r="C1487" s="262" t="s">
        <v>1444</v>
      </c>
      <c r="D1487" s="262" t="s">
        <v>2634</v>
      </c>
      <c r="E1487" s="262">
        <v>0</v>
      </c>
      <c r="F1487" s="262" t="s">
        <v>2565</v>
      </c>
      <c r="G1487" s="262" t="s">
        <v>33</v>
      </c>
      <c r="H1487" s="262">
        <v>2</v>
      </c>
      <c r="I1487" s="262" t="s">
        <v>17</v>
      </c>
      <c r="J1487" s="262" t="s">
        <v>17</v>
      </c>
      <c r="K1487" s="262" t="s">
        <v>2885</v>
      </c>
      <c r="L1487" s="263">
        <v>45062</v>
      </c>
      <c r="M1487" s="262" t="s">
        <v>20</v>
      </c>
    </row>
    <row r="1488" spans="1:13" x14ac:dyDescent="0.25">
      <c r="A1488" s="260" t="s">
        <v>1442</v>
      </c>
      <c r="B1488" s="260" t="s">
        <v>1443</v>
      </c>
      <c r="C1488" s="260" t="s">
        <v>1444</v>
      </c>
      <c r="D1488" s="260" t="s">
        <v>2636</v>
      </c>
      <c r="E1488" s="260">
        <v>0</v>
      </c>
      <c r="F1488" s="260" t="s">
        <v>2565</v>
      </c>
      <c r="G1488" s="260" t="s">
        <v>33</v>
      </c>
      <c r="H1488" s="260">
        <v>2</v>
      </c>
      <c r="I1488" s="260" t="s">
        <v>17</v>
      </c>
      <c r="J1488" s="260" t="s">
        <v>17</v>
      </c>
      <c r="K1488" s="260" t="s">
        <v>2886</v>
      </c>
      <c r="L1488" s="261">
        <v>45062</v>
      </c>
      <c r="M1488" s="260" t="s">
        <v>20</v>
      </c>
    </row>
    <row r="1489" spans="1:13" x14ac:dyDescent="0.25">
      <c r="A1489" s="262" t="s">
        <v>1442</v>
      </c>
      <c r="B1489" s="262" t="s">
        <v>1443</v>
      </c>
      <c r="C1489" s="262" t="s">
        <v>1444</v>
      </c>
      <c r="D1489" s="262" t="s">
        <v>2638</v>
      </c>
      <c r="E1489" s="262">
        <v>0</v>
      </c>
      <c r="F1489" s="262" t="s">
        <v>2565</v>
      </c>
      <c r="G1489" s="262" t="s">
        <v>33</v>
      </c>
      <c r="H1489" s="262">
        <v>2</v>
      </c>
      <c r="I1489" s="262" t="s">
        <v>17</v>
      </c>
      <c r="J1489" s="262" t="s">
        <v>17</v>
      </c>
      <c r="K1489" s="262" t="s">
        <v>2887</v>
      </c>
      <c r="L1489" s="263">
        <v>45062</v>
      </c>
      <c r="M1489" s="262" t="s">
        <v>20</v>
      </c>
    </row>
    <row r="1490" spans="1:13" x14ac:dyDescent="0.25">
      <c r="A1490" s="260" t="s">
        <v>1442</v>
      </c>
      <c r="B1490" s="260" t="s">
        <v>1443</v>
      </c>
      <c r="C1490" s="260" t="s">
        <v>1444</v>
      </c>
      <c r="D1490" s="260" t="s">
        <v>2571</v>
      </c>
      <c r="E1490" s="260">
        <v>0</v>
      </c>
      <c r="F1490" s="260" t="s">
        <v>2565</v>
      </c>
      <c r="G1490" s="260" t="s">
        <v>33</v>
      </c>
      <c r="H1490" s="260">
        <v>2</v>
      </c>
      <c r="I1490" s="260" t="s">
        <v>17</v>
      </c>
      <c r="J1490" s="260" t="s">
        <v>17</v>
      </c>
      <c r="K1490" s="260" t="s">
        <v>2888</v>
      </c>
      <c r="L1490" s="261">
        <v>45062</v>
      </c>
      <c r="M1490" s="260" t="s">
        <v>20</v>
      </c>
    </row>
    <row r="1491" spans="1:13" x14ac:dyDescent="0.25">
      <c r="A1491" s="262" t="s">
        <v>1442</v>
      </c>
      <c r="B1491" s="262" t="s">
        <v>1443</v>
      </c>
      <c r="C1491" s="262" t="s">
        <v>1444</v>
      </c>
      <c r="D1491" s="262" t="s">
        <v>2573</v>
      </c>
      <c r="E1491" s="262">
        <v>0</v>
      </c>
      <c r="F1491" s="262" t="s">
        <v>2565</v>
      </c>
      <c r="G1491" s="262" t="s">
        <v>33</v>
      </c>
      <c r="H1491" s="262">
        <v>2</v>
      </c>
      <c r="I1491" s="262" t="s">
        <v>17</v>
      </c>
      <c r="J1491" s="262" t="s">
        <v>17</v>
      </c>
      <c r="K1491" s="262" t="s">
        <v>2889</v>
      </c>
      <c r="L1491" s="263">
        <v>45062</v>
      </c>
      <c r="M1491" s="262" t="s">
        <v>20</v>
      </c>
    </row>
    <row r="1492" spans="1:13" x14ac:dyDescent="0.25">
      <c r="A1492" s="260" t="s">
        <v>1442</v>
      </c>
      <c r="B1492" s="260" t="s">
        <v>1443</v>
      </c>
      <c r="C1492" s="260" t="s">
        <v>1444</v>
      </c>
      <c r="D1492" s="260" t="s">
        <v>2642</v>
      </c>
      <c r="E1492" s="260">
        <v>0</v>
      </c>
      <c r="F1492" s="260" t="s">
        <v>2565</v>
      </c>
      <c r="G1492" s="260" t="s">
        <v>33</v>
      </c>
      <c r="H1492" s="260">
        <v>2</v>
      </c>
      <c r="I1492" s="260" t="s">
        <v>17</v>
      </c>
      <c r="J1492" s="260" t="s">
        <v>17</v>
      </c>
      <c r="K1492" s="260" t="s">
        <v>2890</v>
      </c>
      <c r="L1492" s="261">
        <v>45062</v>
      </c>
      <c r="M1492" s="260" t="s">
        <v>20</v>
      </c>
    </row>
    <row r="1493" spans="1:13" x14ac:dyDescent="0.25">
      <c r="A1493" s="262" t="s">
        <v>1452</v>
      </c>
      <c r="B1493" s="262" t="s">
        <v>1453</v>
      </c>
      <c r="C1493" s="262" t="s">
        <v>1454</v>
      </c>
      <c r="D1493" s="262" t="s">
        <v>2564</v>
      </c>
      <c r="E1493" s="262">
        <v>0</v>
      </c>
      <c r="F1493" s="262" t="s">
        <v>2565</v>
      </c>
      <c r="G1493" s="262" t="s">
        <v>33</v>
      </c>
      <c r="H1493" s="262">
        <v>2</v>
      </c>
      <c r="I1493" s="262" t="s">
        <v>17</v>
      </c>
      <c r="J1493" s="262" t="s">
        <v>17</v>
      </c>
      <c r="K1493" s="262" t="s">
        <v>2891</v>
      </c>
      <c r="L1493" s="263">
        <v>45062</v>
      </c>
      <c r="M1493" s="262" t="s">
        <v>20</v>
      </c>
    </row>
    <row r="1494" spans="1:13" x14ac:dyDescent="0.25">
      <c r="A1494" s="260" t="s">
        <v>1452</v>
      </c>
      <c r="B1494" s="260" t="s">
        <v>1453</v>
      </c>
      <c r="C1494" s="260" t="s">
        <v>1454</v>
      </c>
      <c r="D1494" s="260" t="s">
        <v>2567</v>
      </c>
      <c r="E1494" s="260">
        <v>0</v>
      </c>
      <c r="F1494" s="260" t="s">
        <v>2565</v>
      </c>
      <c r="G1494" s="260" t="s">
        <v>33</v>
      </c>
      <c r="H1494" s="260">
        <v>2</v>
      </c>
      <c r="I1494" s="260" t="s">
        <v>17</v>
      </c>
      <c r="J1494" s="260" t="s">
        <v>17</v>
      </c>
      <c r="K1494" s="260" t="s">
        <v>2892</v>
      </c>
      <c r="L1494" s="261">
        <v>45062</v>
      </c>
      <c r="M1494" s="260" t="s">
        <v>20</v>
      </c>
    </row>
    <row r="1495" spans="1:13" x14ac:dyDescent="0.25">
      <c r="A1495" s="262" t="s">
        <v>1452</v>
      </c>
      <c r="B1495" s="262" t="s">
        <v>1453</v>
      </c>
      <c r="C1495" s="262" t="s">
        <v>1454</v>
      </c>
      <c r="D1495" s="262" t="s">
        <v>2569</v>
      </c>
      <c r="E1495" s="262">
        <v>0</v>
      </c>
      <c r="F1495" s="262" t="s">
        <v>2565</v>
      </c>
      <c r="G1495" s="262" t="s">
        <v>33</v>
      </c>
      <c r="H1495" s="262">
        <v>2</v>
      </c>
      <c r="I1495" s="262" t="s">
        <v>17</v>
      </c>
      <c r="J1495" s="262" t="s">
        <v>17</v>
      </c>
      <c r="K1495" s="262" t="s">
        <v>2893</v>
      </c>
      <c r="L1495" s="263">
        <v>45062</v>
      </c>
      <c r="M1495" s="262" t="s">
        <v>20</v>
      </c>
    </row>
    <row r="1496" spans="1:13" x14ac:dyDescent="0.25">
      <c r="A1496" s="260" t="s">
        <v>1452</v>
      </c>
      <c r="B1496" s="260" t="s">
        <v>1453</v>
      </c>
      <c r="C1496" s="260" t="s">
        <v>1454</v>
      </c>
      <c r="D1496" s="260" t="s">
        <v>2634</v>
      </c>
      <c r="E1496" s="260">
        <v>0</v>
      </c>
      <c r="F1496" s="260" t="s">
        <v>2565</v>
      </c>
      <c r="G1496" s="260" t="s">
        <v>33</v>
      </c>
      <c r="H1496" s="260">
        <v>2</v>
      </c>
      <c r="I1496" s="260" t="s">
        <v>17</v>
      </c>
      <c r="J1496" s="260" t="s">
        <v>17</v>
      </c>
      <c r="K1496" s="260" t="s">
        <v>2894</v>
      </c>
      <c r="L1496" s="261">
        <v>45062</v>
      </c>
      <c r="M1496" s="260" t="s">
        <v>20</v>
      </c>
    </row>
    <row r="1497" spans="1:13" x14ac:dyDescent="0.25">
      <c r="A1497" s="262" t="s">
        <v>1452</v>
      </c>
      <c r="B1497" s="262" t="s">
        <v>1453</v>
      </c>
      <c r="C1497" s="262" t="s">
        <v>1454</v>
      </c>
      <c r="D1497" s="262" t="s">
        <v>2636</v>
      </c>
      <c r="E1497" s="262">
        <v>0</v>
      </c>
      <c r="F1497" s="262" t="s">
        <v>2565</v>
      </c>
      <c r="G1497" s="262" t="s">
        <v>33</v>
      </c>
      <c r="H1497" s="262">
        <v>2</v>
      </c>
      <c r="I1497" s="262" t="s">
        <v>17</v>
      </c>
      <c r="J1497" s="262" t="s">
        <v>17</v>
      </c>
      <c r="K1497" s="262" t="s">
        <v>2895</v>
      </c>
      <c r="L1497" s="263">
        <v>45062</v>
      </c>
      <c r="M1497" s="262" t="s">
        <v>20</v>
      </c>
    </row>
    <row r="1498" spans="1:13" x14ac:dyDescent="0.25">
      <c r="A1498" s="260" t="s">
        <v>1452</v>
      </c>
      <c r="B1498" s="260" t="s">
        <v>1453</v>
      </c>
      <c r="C1498" s="260" t="s">
        <v>1454</v>
      </c>
      <c r="D1498" s="260" t="s">
        <v>2638</v>
      </c>
      <c r="E1498" s="260">
        <v>0</v>
      </c>
      <c r="F1498" s="260" t="s">
        <v>2565</v>
      </c>
      <c r="G1498" s="260" t="s">
        <v>33</v>
      </c>
      <c r="H1498" s="260">
        <v>2</v>
      </c>
      <c r="I1498" s="260" t="s">
        <v>17</v>
      </c>
      <c r="J1498" s="260" t="s">
        <v>17</v>
      </c>
      <c r="K1498" s="260" t="s">
        <v>2896</v>
      </c>
      <c r="L1498" s="261">
        <v>45062</v>
      </c>
      <c r="M1498" s="260" t="s">
        <v>20</v>
      </c>
    </row>
    <row r="1499" spans="1:13" x14ac:dyDescent="0.25">
      <c r="A1499" s="262" t="s">
        <v>1452</v>
      </c>
      <c r="B1499" s="262" t="s">
        <v>1453</v>
      </c>
      <c r="C1499" s="262" t="s">
        <v>1454</v>
      </c>
      <c r="D1499" s="262" t="s">
        <v>2571</v>
      </c>
      <c r="E1499" s="262">
        <v>0</v>
      </c>
      <c r="F1499" s="262" t="s">
        <v>2565</v>
      </c>
      <c r="G1499" s="262" t="s">
        <v>33</v>
      </c>
      <c r="H1499" s="262">
        <v>2</v>
      </c>
      <c r="I1499" s="262" t="s">
        <v>17</v>
      </c>
      <c r="J1499" s="262" t="s">
        <v>17</v>
      </c>
      <c r="K1499" s="262" t="s">
        <v>2897</v>
      </c>
      <c r="L1499" s="263">
        <v>45062</v>
      </c>
      <c r="M1499" s="262" t="s">
        <v>20</v>
      </c>
    </row>
    <row r="1500" spans="1:13" x14ac:dyDescent="0.25">
      <c r="A1500" s="260" t="s">
        <v>1452</v>
      </c>
      <c r="B1500" s="260" t="s">
        <v>1453</v>
      </c>
      <c r="C1500" s="260" t="s">
        <v>1454</v>
      </c>
      <c r="D1500" s="260" t="s">
        <v>2573</v>
      </c>
      <c r="E1500" s="260">
        <v>0</v>
      </c>
      <c r="F1500" s="260" t="s">
        <v>2565</v>
      </c>
      <c r="G1500" s="260" t="s">
        <v>33</v>
      </c>
      <c r="H1500" s="260">
        <v>2</v>
      </c>
      <c r="I1500" s="260" t="s">
        <v>17</v>
      </c>
      <c r="J1500" s="260" t="s">
        <v>17</v>
      </c>
      <c r="K1500" s="260" t="s">
        <v>2898</v>
      </c>
      <c r="L1500" s="261">
        <v>45062</v>
      </c>
      <c r="M1500" s="260" t="s">
        <v>20</v>
      </c>
    </row>
    <row r="1501" spans="1:13" x14ac:dyDescent="0.25">
      <c r="A1501" s="262" t="s">
        <v>1452</v>
      </c>
      <c r="B1501" s="262" t="s">
        <v>1453</v>
      </c>
      <c r="C1501" s="262" t="s">
        <v>1454</v>
      </c>
      <c r="D1501" s="262" t="s">
        <v>2642</v>
      </c>
      <c r="E1501" s="262">
        <v>0</v>
      </c>
      <c r="F1501" s="262" t="s">
        <v>2565</v>
      </c>
      <c r="G1501" s="262" t="s">
        <v>33</v>
      </c>
      <c r="H1501" s="262">
        <v>2</v>
      </c>
      <c r="I1501" s="262" t="s">
        <v>17</v>
      </c>
      <c r="J1501" s="262" t="s">
        <v>17</v>
      </c>
      <c r="K1501" s="262" t="s">
        <v>2899</v>
      </c>
      <c r="L1501" s="263">
        <v>45062</v>
      </c>
      <c r="M1501" s="262" t="s">
        <v>20</v>
      </c>
    </row>
    <row r="1502" spans="1:13" x14ac:dyDescent="0.25">
      <c r="A1502" s="260" t="s">
        <v>883</v>
      </c>
      <c r="B1502" s="260" t="s">
        <v>884</v>
      </c>
      <c r="C1502" s="260" t="s">
        <v>885</v>
      </c>
      <c r="D1502" s="260" t="s">
        <v>2564</v>
      </c>
      <c r="E1502" s="260">
        <v>0</v>
      </c>
      <c r="F1502" s="260" t="s">
        <v>2565</v>
      </c>
      <c r="G1502" s="260" t="s">
        <v>33</v>
      </c>
      <c r="H1502" s="260">
        <v>2</v>
      </c>
      <c r="I1502" s="260" t="s">
        <v>17</v>
      </c>
      <c r="J1502" s="260" t="s">
        <v>17</v>
      </c>
      <c r="K1502" s="260" t="s">
        <v>2900</v>
      </c>
      <c r="L1502" s="261">
        <v>45062</v>
      </c>
      <c r="M1502" s="260" t="s">
        <v>20</v>
      </c>
    </row>
    <row r="1503" spans="1:13" x14ac:dyDescent="0.25">
      <c r="A1503" s="262" t="s">
        <v>883</v>
      </c>
      <c r="B1503" s="262" t="s">
        <v>884</v>
      </c>
      <c r="C1503" s="262" t="s">
        <v>885</v>
      </c>
      <c r="D1503" s="262" t="s">
        <v>2567</v>
      </c>
      <c r="E1503" s="262">
        <v>0</v>
      </c>
      <c r="F1503" s="262" t="s">
        <v>2565</v>
      </c>
      <c r="G1503" s="262" t="s">
        <v>33</v>
      </c>
      <c r="H1503" s="262">
        <v>2</v>
      </c>
      <c r="I1503" s="262" t="s">
        <v>17</v>
      </c>
      <c r="J1503" s="262" t="s">
        <v>17</v>
      </c>
      <c r="K1503" s="262" t="s">
        <v>2901</v>
      </c>
      <c r="L1503" s="263">
        <v>45062</v>
      </c>
      <c r="M1503" s="262" t="s">
        <v>20</v>
      </c>
    </row>
    <row r="1504" spans="1:13" x14ac:dyDescent="0.25">
      <c r="A1504" s="260" t="s">
        <v>883</v>
      </c>
      <c r="B1504" s="260" t="s">
        <v>884</v>
      </c>
      <c r="C1504" s="260" t="s">
        <v>885</v>
      </c>
      <c r="D1504" s="260" t="s">
        <v>2569</v>
      </c>
      <c r="E1504" s="260">
        <v>0</v>
      </c>
      <c r="F1504" s="260" t="s">
        <v>2565</v>
      </c>
      <c r="G1504" s="260" t="s">
        <v>33</v>
      </c>
      <c r="H1504" s="260">
        <v>2</v>
      </c>
      <c r="I1504" s="260" t="s">
        <v>17</v>
      </c>
      <c r="J1504" s="260" t="s">
        <v>17</v>
      </c>
      <c r="K1504" s="260" t="s">
        <v>2902</v>
      </c>
      <c r="L1504" s="261">
        <v>45062</v>
      </c>
      <c r="M1504" s="260" t="s">
        <v>20</v>
      </c>
    </row>
    <row r="1505" spans="1:13" x14ac:dyDescent="0.25">
      <c r="A1505" s="262" t="s">
        <v>883</v>
      </c>
      <c r="B1505" s="262" t="s">
        <v>884</v>
      </c>
      <c r="C1505" s="262" t="s">
        <v>885</v>
      </c>
      <c r="D1505" s="262" t="s">
        <v>2634</v>
      </c>
      <c r="E1505" s="262">
        <v>0</v>
      </c>
      <c r="F1505" s="262" t="s">
        <v>2565</v>
      </c>
      <c r="G1505" s="262" t="s">
        <v>33</v>
      </c>
      <c r="H1505" s="262">
        <v>2</v>
      </c>
      <c r="I1505" s="262" t="s">
        <v>17</v>
      </c>
      <c r="J1505" s="262" t="s">
        <v>17</v>
      </c>
      <c r="K1505" s="262" t="s">
        <v>2903</v>
      </c>
      <c r="L1505" s="263">
        <v>45062</v>
      </c>
      <c r="M1505" s="262" t="s">
        <v>20</v>
      </c>
    </row>
    <row r="1506" spans="1:13" x14ac:dyDescent="0.25">
      <c r="A1506" s="260" t="s">
        <v>883</v>
      </c>
      <c r="B1506" s="260" t="s">
        <v>884</v>
      </c>
      <c r="C1506" s="260" t="s">
        <v>885</v>
      </c>
      <c r="D1506" s="260" t="s">
        <v>2636</v>
      </c>
      <c r="E1506" s="260">
        <v>3</v>
      </c>
      <c r="F1506" s="260" t="s">
        <v>2565</v>
      </c>
      <c r="G1506" s="260" t="s">
        <v>33</v>
      </c>
      <c r="H1506" s="260">
        <v>2</v>
      </c>
      <c r="I1506" s="260" t="s">
        <v>17</v>
      </c>
      <c r="J1506" s="260" t="s">
        <v>17</v>
      </c>
      <c r="K1506" s="260" t="s">
        <v>2904</v>
      </c>
      <c r="L1506" s="261">
        <v>45062</v>
      </c>
      <c r="M1506" s="260" t="s">
        <v>20</v>
      </c>
    </row>
    <row r="1507" spans="1:13" x14ac:dyDescent="0.25">
      <c r="A1507" s="262" t="s">
        <v>883</v>
      </c>
      <c r="B1507" s="262" t="s">
        <v>884</v>
      </c>
      <c r="C1507" s="262" t="s">
        <v>885</v>
      </c>
      <c r="D1507" s="262" t="s">
        <v>2638</v>
      </c>
      <c r="E1507" s="262">
        <v>0</v>
      </c>
      <c r="F1507" s="262" t="s">
        <v>2565</v>
      </c>
      <c r="G1507" s="262" t="s">
        <v>33</v>
      </c>
      <c r="H1507" s="262">
        <v>2</v>
      </c>
      <c r="I1507" s="262" t="s">
        <v>17</v>
      </c>
      <c r="J1507" s="262" t="s">
        <v>17</v>
      </c>
      <c r="K1507" s="262" t="s">
        <v>2905</v>
      </c>
      <c r="L1507" s="263">
        <v>45062</v>
      </c>
      <c r="M1507" s="262" t="s">
        <v>20</v>
      </c>
    </row>
    <row r="1508" spans="1:13" x14ac:dyDescent="0.25">
      <c r="A1508" s="260" t="s">
        <v>883</v>
      </c>
      <c r="B1508" s="260" t="s">
        <v>884</v>
      </c>
      <c r="C1508" s="260" t="s">
        <v>885</v>
      </c>
      <c r="D1508" s="260" t="s">
        <v>2571</v>
      </c>
      <c r="E1508" s="260">
        <v>0</v>
      </c>
      <c r="F1508" s="260" t="s">
        <v>2565</v>
      </c>
      <c r="G1508" s="260" t="s">
        <v>33</v>
      </c>
      <c r="H1508" s="260">
        <v>2</v>
      </c>
      <c r="I1508" s="260" t="s">
        <v>17</v>
      </c>
      <c r="J1508" s="260" t="s">
        <v>17</v>
      </c>
      <c r="K1508" s="260" t="s">
        <v>2906</v>
      </c>
      <c r="L1508" s="261">
        <v>45062</v>
      </c>
      <c r="M1508" s="260" t="s">
        <v>20</v>
      </c>
    </row>
    <row r="1509" spans="1:13" x14ac:dyDescent="0.25">
      <c r="A1509" s="262" t="s">
        <v>883</v>
      </c>
      <c r="B1509" s="262" t="s">
        <v>884</v>
      </c>
      <c r="C1509" s="262" t="s">
        <v>885</v>
      </c>
      <c r="D1509" s="262" t="s">
        <v>2573</v>
      </c>
      <c r="E1509" s="262">
        <v>0</v>
      </c>
      <c r="F1509" s="262" t="s">
        <v>2565</v>
      </c>
      <c r="G1509" s="262" t="s">
        <v>33</v>
      </c>
      <c r="H1509" s="262">
        <v>2</v>
      </c>
      <c r="I1509" s="262" t="s">
        <v>17</v>
      </c>
      <c r="J1509" s="262" t="s">
        <v>17</v>
      </c>
      <c r="K1509" s="262" t="s">
        <v>2907</v>
      </c>
      <c r="L1509" s="263">
        <v>45062</v>
      </c>
      <c r="M1509" s="262" t="s">
        <v>20</v>
      </c>
    </row>
    <row r="1510" spans="1:13" x14ac:dyDescent="0.25">
      <c r="A1510" s="260" t="s">
        <v>883</v>
      </c>
      <c r="B1510" s="260" t="s">
        <v>884</v>
      </c>
      <c r="C1510" s="260" t="s">
        <v>885</v>
      </c>
      <c r="D1510" s="260" t="s">
        <v>2642</v>
      </c>
      <c r="E1510" s="260">
        <v>0</v>
      </c>
      <c r="F1510" s="260" t="s">
        <v>2565</v>
      </c>
      <c r="G1510" s="260" t="s">
        <v>33</v>
      </c>
      <c r="H1510" s="260">
        <v>2</v>
      </c>
      <c r="I1510" s="260" t="s">
        <v>17</v>
      </c>
      <c r="J1510" s="260" t="s">
        <v>17</v>
      </c>
      <c r="K1510" s="260" t="s">
        <v>2908</v>
      </c>
      <c r="L1510" s="261">
        <v>45062</v>
      </c>
      <c r="M1510" s="260" t="s">
        <v>20</v>
      </c>
    </row>
    <row r="1511" spans="1:13" x14ac:dyDescent="0.25">
      <c r="A1511" s="262" t="s">
        <v>2909</v>
      </c>
      <c r="B1511" s="262" t="s">
        <v>2910</v>
      </c>
      <c r="C1511" s="262" t="s">
        <v>2911</v>
      </c>
      <c r="D1511" s="262" t="s">
        <v>2564</v>
      </c>
      <c r="E1511" s="262">
        <v>2</v>
      </c>
      <c r="F1511" s="262" t="s">
        <v>2565</v>
      </c>
      <c r="G1511" s="262" t="s">
        <v>33</v>
      </c>
      <c r="H1511" s="262">
        <v>2</v>
      </c>
      <c r="I1511" s="262" t="s">
        <v>17</v>
      </c>
      <c r="J1511" s="262" t="s">
        <v>17</v>
      </c>
      <c r="K1511" s="262" t="s">
        <v>2912</v>
      </c>
      <c r="L1511" s="263">
        <v>45062</v>
      </c>
      <c r="M1511" s="262" t="s">
        <v>20</v>
      </c>
    </row>
    <row r="1512" spans="1:13" x14ac:dyDescent="0.25">
      <c r="A1512" s="260" t="s">
        <v>2909</v>
      </c>
      <c r="B1512" s="260" t="s">
        <v>2910</v>
      </c>
      <c r="C1512" s="260" t="s">
        <v>2911</v>
      </c>
      <c r="D1512" s="260" t="s">
        <v>2567</v>
      </c>
      <c r="E1512" s="260">
        <v>0</v>
      </c>
      <c r="F1512" s="260" t="s">
        <v>2565</v>
      </c>
      <c r="G1512" s="260" t="s">
        <v>33</v>
      </c>
      <c r="H1512" s="260">
        <v>2</v>
      </c>
      <c r="I1512" s="260" t="s">
        <v>17</v>
      </c>
      <c r="J1512" s="260" t="s">
        <v>17</v>
      </c>
      <c r="K1512" s="260" t="s">
        <v>2913</v>
      </c>
      <c r="L1512" s="261">
        <v>45062</v>
      </c>
      <c r="M1512" s="260" t="s">
        <v>20</v>
      </c>
    </row>
    <row r="1513" spans="1:13" x14ac:dyDescent="0.25">
      <c r="A1513" s="262" t="s">
        <v>2909</v>
      </c>
      <c r="B1513" s="262" t="s">
        <v>2910</v>
      </c>
      <c r="C1513" s="262" t="s">
        <v>2911</v>
      </c>
      <c r="D1513" s="262" t="s">
        <v>2569</v>
      </c>
      <c r="E1513" s="262">
        <v>0</v>
      </c>
      <c r="F1513" s="262" t="s">
        <v>2565</v>
      </c>
      <c r="G1513" s="262" t="s">
        <v>33</v>
      </c>
      <c r="H1513" s="262">
        <v>2</v>
      </c>
      <c r="I1513" s="262" t="s">
        <v>17</v>
      </c>
      <c r="J1513" s="262" t="s">
        <v>17</v>
      </c>
      <c r="K1513" s="262" t="s">
        <v>2914</v>
      </c>
      <c r="L1513" s="263">
        <v>45062</v>
      </c>
      <c r="M1513" s="262" t="s">
        <v>20</v>
      </c>
    </row>
    <row r="1514" spans="1:13" x14ac:dyDescent="0.25">
      <c r="A1514" s="260" t="s">
        <v>2909</v>
      </c>
      <c r="B1514" s="260" t="s">
        <v>2910</v>
      </c>
      <c r="C1514" s="260" t="s">
        <v>2911</v>
      </c>
      <c r="D1514" s="260" t="s">
        <v>2634</v>
      </c>
      <c r="E1514" s="260">
        <v>0</v>
      </c>
      <c r="F1514" s="260" t="s">
        <v>2565</v>
      </c>
      <c r="G1514" s="260" t="s">
        <v>33</v>
      </c>
      <c r="H1514" s="260">
        <v>2</v>
      </c>
      <c r="I1514" s="260" t="s">
        <v>17</v>
      </c>
      <c r="J1514" s="260" t="s">
        <v>17</v>
      </c>
      <c r="K1514" s="260" t="s">
        <v>2915</v>
      </c>
      <c r="L1514" s="261">
        <v>45062</v>
      </c>
      <c r="M1514" s="260" t="s">
        <v>20</v>
      </c>
    </row>
    <row r="1515" spans="1:13" x14ac:dyDescent="0.25">
      <c r="A1515" s="262" t="s">
        <v>2909</v>
      </c>
      <c r="B1515" s="262" t="s">
        <v>2910</v>
      </c>
      <c r="C1515" s="262" t="s">
        <v>2911</v>
      </c>
      <c r="D1515" s="262" t="s">
        <v>2636</v>
      </c>
      <c r="E1515" s="262">
        <v>2</v>
      </c>
      <c r="F1515" s="262" t="s">
        <v>2565</v>
      </c>
      <c r="G1515" s="262" t="s">
        <v>33</v>
      </c>
      <c r="H1515" s="262">
        <v>2</v>
      </c>
      <c r="I1515" s="262" t="s">
        <v>17</v>
      </c>
      <c r="J1515" s="262" t="s">
        <v>17</v>
      </c>
      <c r="K1515" s="262" t="s">
        <v>2916</v>
      </c>
      <c r="L1515" s="263">
        <v>45062</v>
      </c>
      <c r="M1515" s="262" t="s">
        <v>20</v>
      </c>
    </row>
    <row r="1516" spans="1:13" x14ac:dyDescent="0.25">
      <c r="A1516" s="260" t="s">
        <v>2909</v>
      </c>
      <c r="B1516" s="260" t="s">
        <v>2910</v>
      </c>
      <c r="C1516" s="260" t="s">
        <v>2911</v>
      </c>
      <c r="D1516" s="260" t="s">
        <v>2638</v>
      </c>
      <c r="E1516" s="260">
        <v>0</v>
      </c>
      <c r="F1516" s="260" t="s">
        <v>2565</v>
      </c>
      <c r="G1516" s="260" t="s">
        <v>33</v>
      </c>
      <c r="H1516" s="260">
        <v>2</v>
      </c>
      <c r="I1516" s="260" t="s">
        <v>17</v>
      </c>
      <c r="J1516" s="260" t="s">
        <v>17</v>
      </c>
      <c r="K1516" s="260" t="s">
        <v>2917</v>
      </c>
      <c r="L1516" s="261">
        <v>45062</v>
      </c>
      <c r="M1516" s="260" t="s">
        <v>20</v>
      </c>
    </row>
    <row r="1517" spans="1:13" x14ac:dyDescent="0.25">
      <c r="A1517" s="262" t="s">
        <v>2909</v>
      </c>
      <c r="B1517" s="262" t="s">
        <v>2910</v>
      </c>
      <c r="C1517" s="262" t="s">
        <v>2911</v>
      </c>
      <c r="D1517" s="262" t="s">
        <v>2571</v>
      </c>
      <c r="E1517" s="262">
        <v>2</v>
      </c>
      <c r="F1517" s="262" t="s">
        <v>2565</v>
      </c>
      <c r="G1517" s="262" t="s">
        <v>33</v>
      </c>
      <c r="H1517" s="262">
        <v>2</v>
      </c>
      <c r="I1517" s="262" t="s">
        <v>17</v>
      </c>
      <c r="J1517" s="262" t="s">
        <v>17</v>
      </c>
      <c r="K1517" s="262" t="s">
        <v>2918</v>
      </c>
      <c r="L1517" s="263">
        <v>45062</v>
      </c>
      <c r="M1517" s="262" t="s">
        <v>20</v>
      </c>
    </row>
    <row r="1518" spans="1:13" x14ac:dyDescent="0.25">
      <c r="A1518" s="260" t="s">
        <v>2909</v>
      </c>
      <c r="B1518" s="260" t="s">
        <v>2910</v>
      </c>
      <c r="C1518" s="260" t="s">
        <v>2911</v>
      </c>
      <c r="D1518" s="260" t="s">
        <v>2573</v>
      </c>
      <c r="E1518" s="260">
        <v>0</v>
      </c>
      <c r="F1518" s="260" t="s">
        <v>2565</v>
      </c>
      <c r="G1518" s="260" t="s">
        <v>33</v>
      </c>
      <c r="H1518" s="260">
        <v>2</v>
      </c>
      <c r="I1518" s="260" t="s">
        <v>17</v>
      </c>
      <c r="J1518" s="260" t="s">
        <v>17</v>
      </c>
      <c r="K1518" s="260" t="s">
        <v>2919</v>
      </c>
      <c r="L1518" s="261">
        <v>45062</v>
      </c>
      <c r="M1518" s="260" t="s">
        <v>20</v>
      </c>
    </row>
    <row r="1519" spans="1:13" x14ac:dyDescent="0.25">
      <c r="A1519" s="262" t="s">
        <v>2909</v>
      </c>
      <c r="B1519" s="262" t="s">
        <v>2910</v>
      </c>
      <c r="C1519" s="262" t="s">
        <v>2911</v>
      </c>
      <c r="D1519" s="262" t="s">
        <v>2642</v>
      </c>
      <c r="E1519" s="262">
        <v>0</v>
      </c>
      <c r="F1519" s="262" t="s">
        <v>2565</v>
      </c>
      <c r="G1519" s="262" t="s">
        <v>33</v>
      </c>
      <c r="H1519" s="262">
        <v>2</v>
      </c>
      <c r="I1519" s="262" t="s">
        <v>17</v>
      </c>
      <c r="J1519" s="262" t="s">
        <v>17</v>
      </c>
      <c r="K1519" s="262" t="s">
        <v>2920</v>
      </c>
      <c r="L1519" s="263">
        <v>45062</v>
      </c>
      <c r="M1519" s="262" t="s">
        <v>20</v>
      </c>
    </row>
    <row r="1520" spans="1:13" x14ac:dyDescent="0.25">
      <c r="A1520" s="260" t="s">
        <v>445</v>
      </c>
      <c r="B1520" s="260" t="s">
        <v>446</v>
      </c>
      <c r="C1520" s="260" t="s">
        <v>447</v>
      </c>
      <c r="D1520" s="260" t="s">
        <v>2564</v>
      </c>
      <c r="E1520" s="260">
        <v>0</v>
      </c>
      <c r="F1520" s="260" t="s">
        <v>2565</v>
      </c>
      <c r="G1520" s="260" t="s">
        <v>33</v>
      </c>
      <c r="H1520" s="260">
        <v>2</v>
      </c>
      <c r="I1520" s="260" t="s">
        <v>17</v>
      </c>
      <c r="J1520" s="260" t="s">
        <v>17</v>
      </c>
      <c r="K1520" s="260" t="s">
        <v>2921</v>
      </c>
      <c r="L1520" s="261">
        <v>45062</v>
      </c>
      <c r="M1520" s="260" t="s">
        <v>20</v>
      </c>
    </row>
    <row r="1521" spans="1:13" x14ac:dyDescent="0.25">
      <c r="A1521" s="262" t="s">
        <v>445</v>
      </c>
      <c r="B1521" s="262" t="s">
        <v>446</v>
      </c>
      <c r="C1521" s="262" t="s">
        <v>447</v>
      </c>
      <c r="D1521" s="262" t="s">
        <v>2567</v>
      </c>
      <c r="E1521" s="262">
        <v>0</v>
      </c>
      <c r="F1521" s="262" t="s">
        <v>2565</v>
      </c>
      <c r="G1521" s="262" t="s">
        <v>33</v>
      </c>
      <c r="H1521" s="262">
        <v>2</v>
      </c>
      <c r="I1521" s="262" t="s">
        <v>17</v>
      </c>
      <c r="J1521" s="262" t="s">
        <v>17</v>
      </c>
      <c r="K1521" s="262" t="s">
        <v>2922</v>
      </c>
      <c r="L1521" s="263">
        <v>45062</v>
      </c>
      <c r="M1521" s="262" t="s">
        <v>20</v>
      </c>
    </row>
    <row r="1522" spans="1:13" x14ac:dyDescent="0.25">
      <c r="A1522" s="260" t="s">
        <v>445</v>
      </c>
      <c r="B1522" s="260" t="s">
        <v>446</v>
      </c>
      <c r="C1522" s="260" t="s">
        <v>447</v>
      </c>
      <c r="D1522" s="260" t="s">
        <v>2569</v>
      </c>
      <c r="E1522" s="260">
        <v>2</v>
      </c>
      <c r="F1522" s="260" t="s">
        <v>2565</v>
      </c>
      <c r="G1522" s="260" t="s">
        <v>33</v>
      </c>
      <c r="H1522" s="260">
        <v>2</v>
      </c>
      <c r="I1522" s="260" t="s">
        <v>17</v>
      </c>
      <c r="J1522" s="260" t="s">
        <v>17</v>
      </c>
      <c r="K1522" s="260" t="s">
        <v>2923</v>
      </c>
      <c r="L1522" s="261">
        <v>45062</v>
      </c>
      <c r="M1522" s="260" t="s">
        <v>20</v>
      </c>
    </row>
    <row r="1523" spans="1:13" x14ac:dyDescent="0.25">
      <c r="A1523" s="262" t="s">
        <v>445</v>
      </c>
      <c r="B1523" s="262" t="s">
        <v>446</v>
      </c>
      <c r="C1523" s="262" t="s">
        <v>447</v>
      </c>
      <c r="D1523" s="262" t="s">
        <v>2634</v>
      </c>
      <c r="E1523" s="262">
        <v>0</v>
      </c>
      <c r="F1523" s="262" t="s">
        <v>2565</v>
      </c>
      <c r="G1523" s="262" t="s">
        <v>33</v>
      </c>
      <c r="H1523" s="262">
        <v>2</v>
      </c>
      <c r="I1523" s="262" t="s">
        <v>17</v>
      </c>
      <c r="J1523" s="262" t="s">
        <v>17</v>
      </c>
      <c r="K1523" s="262" t="s">
        <v>2924</v>
      </c>
      <c r="L1523" s="263">
        <v>45062</v>
      </c>
      <c r="M1523" s="262" t="s">
        <v>20</v>
      </c>
    </row>
    <row r="1524" spans="1:13" x14ac:dyDescent="0.25">
      <c r="A1524" s="260" t="s">
        <v>445</v>
      </c>
      <c r="B1524" s="260" t="s">
        <v>446</v>
      </c>
      <c r="C1524" s="260" t="s">
        <v>447</v>
      </c>
      <c r="D1524" s="260" t="s">
        <v>2636</v>
      </c>
      <c r="E1524" s="260">
        <v>0</v>
      </c>
      <c r="F1524" s="260" t="s">
        <v>2565</v>
      </c>
      <c r="G1524" s="260" t="s">
        <v>33</v>
      </c>
      <c r="H1524" s="260">
        <v>2</v>
      </c>
      <c r="I1524" s="260" t="s">
        <v>17</v>
      </c>
      <c r="J1524" s="260" t="s">
        <v>17</v>
      </c>
      <c r="K1524" s="260" t="s">
        <v>2925</v>
      </c>
      <c r="L1524" s="261">
        <v>45062</v>
      </c>
      <c r="M1524" s="260" t="s">
        <v>20</v>
      </c>
    </row>
    <row r="1525" spans="1:13" x14ac:dyDescent="0.25">
      <c r="A1525" s="262" t="s">
        <v>445</v>
      </c>
      <c r="B1525" s="262" t="s">
        <v>446</v>
      </c>
      <c r="C1525" s="262" t="s">
        <v>447</v>
      </c>
      <c r="D1525" s="262" t="s">
        <v>2638</v>
      </c>
      <c r="E1525" s="262">
        <v>1</v>
      </c>
      <c r="F1525" s="262" t="s">
        <v>2565</v>
      </c>
      <c r="G1525" s="262" t="s">
        <v>33</v>
      </c>
      <c r="H1525" s="262">
        <v>2</v>
      </c>
      <c r="I1525" s="262" t="s">
        <v>17</v>
      </c>
      <c r="J1525" s="262" t="s">
        <v>17</v>
      </c>
      <c r="K1525" s="262" t="s">
        <v>2926</v>
      </c>
      <c r="L1525" s="263">
        <v>45062</v>
      </c>
      <c r="M1525" s="262" t="s">
        <v>20</v>
      </c>
    </row>
    <row r="1526" spans="1:13" x14ac:dyDescent="0.25">
      <c r="A1526" s="260" t="s">
        <v>445</v>
      </c>
      <c r="B1526" s="260" t="s">
        <v>446</v>
      </c>
      <c r="C1526" s="260" t="s">
        <v>447</v>
      </c>
      <c r="D1526" s="260" t="s">
        <v>2571</v>
      </c>
      <c r="E1526" s="260">
        <v>1</v>
      </c>
      <c r="F1526" s="260" t="s">
        <v>2565</v>
      </c>
      <c r="G1526" s="260" t="s">
        <v>33</v>
      </c>
      <c r="H1526" s="260">
        <v>2</v>
      </c>
      <c r="I1526" s="260" t="s">
        <v>17</v>
      </c>
      <c r="J1526" s="260" t="s">
        <v>17</v>
      </c>
      <c r="K1526" s="260" t="s">
        <v>2927</v>
      </c>
      <c r="L1526" s="261">
        <v>45062</v>
      </c>
      <c r="M1526" s="260" t="s">
        <v>20</v>
      </c>
    </row>
    <row r="1527" spans="1:13" x14ac:dyDescent="0.25">
      <c r="A1527" s="262" t="s">
        <v>445</v>
      </c>
      <c r="B1527" s="262" t="s">
        <v>446</v>
      </c>
      <c r="C1527" s="262" t="s">
        <v>447</v>
      </c>
      <c r="D1527" s="262" t="s">
        <v>2573</v>
      </c>
      <c r="E1527" s="262">
        <v>0</v>
      </c>
      <c r="F1527" s="262" t="s">
        <v>2565</v>
      </c>
      <c r="G1527" s="262" t="s">
        <v>33</v>
      </c>
      <c r="H1527" s="262">
        <v>2</v>
      </c>
      <c r="I1527" s="262" t="s">
        <v>17</v>
      </c>
      <c r="J1527" s="262" t="s">
        <v>17</v>
      </c>
      <c r="K1527" s="262" t="s">
        <v>2928</v>
      </c>
      <c r="L1527" s="263">
        <v>45062</v>
      </c>
      <c r="M1527" s="262" t="s">
        <v>20</v>
      </c>
    </row>
    <row r="1528" spans="1:13" x14ac:dyDescent="0.25">
      <c r="A1528" s="260" t="s">
        <v>445</v>
      </c>
      <c r="B1528" s="260" t="s">
        <v>446</v>
      </c>
      <c r="C1528" s="260" t="s">
        <v>447</v>
      </c>
      <c r="D1528" s="260" t="s">
        <v>2642</v>
      </c>
      <c r="E1528" s="260">
        <v>0</v>
      </c>
      <c r="F1528" s="260" t="s">
        <v>2565</v>
      </c>
      <c r="G1528" s="260" t="s">
        <v>33</v>
      </c>
      <c r="H1528" s="260">
        <v>2</v>
      </c>
      <c r="I1528" s="260" t="s">
        <v>17</v>
      </c>
      <c r="J1528" s="260" t="s">
        <v>17</v>
      </c>
      <c r="K1528" s="260" t="s">
        <v>2929</v>
      </c>
      <c r="L1528" s="261">
        <v>45062</v>
      </c>
      <c r="M1528" s="260" t="s">
        <v>20</v>
      </c>
    </row>
    <row r="1529" spans="1:13" x14ac:dyDescent="0.25">
      <c r="A1529" s="262" t="s">
        <v>2930</v>
      </c>
      <c r="B1529" s="262" t="s">
        <v>2931</v>
      </c>
      <c r="C1529" s="262" t="s">
        <v>2932</v>
      </c>
      <c r="D1529" s="262" t="s">
        <v>2564</v>
      </c>
      <c r="E1529" s="262">
        <v>1</v>
      </c>
      <c r="F1529" s="262" t="s">
        <v>2565</v>
      </c>
      <c r="G1529" s="262" t="s">
        <v>33</v>
      </c>
      <c r="H1529" s="262">
        <v>2</v>
      </c>
      <c r="I1529" s="262" t="s">
        <v>17</v>
      </c>
      <c r="J1529" s="262" t="s">
        <v>17</v>
      </c>
      <c r="K1529" s="262" t="s">
        <v>2933</v>
      </c>
      <c r="L1529" s="263">
        <v>45062</v>
      </c>
      <c r="M1529" s="262" t="s">
        <v>20</v>
      </c>
    </row>
    <row r="1530" spans="1:13" x14ac:dyDescent="0.25">
      <c r="A1530" s="260" t="s">
        <v>2930</v>
      </c>
      <c r="B1530" s="260" t="s">
        <v>2931</v>
      </c>
      <c r="C1530" s="260" t="s">
        <v>2932</v>
      </c>
      <c r="D1530" s="260" t="s">
        <v>2567</v>
      </c>
      <c r="E1530" s="260">
        <v>2</v>
      </c>
      <c r="F1530" s="260" t="s">
        <v>2565</v>
      </c>
      <c r="G1530" s="260" t="s">
        <v>33</v>
      </c>
      <c r="H1530" s="260">
        <v>2</v>
      </c>
      <c r="I1530" s="260" t="s">
        <v>17</v>
      </c>
      <c r="J1530" s="260" t="s">
        <v>17</v>
      </c>
      <c r="K1530" s="260" t="s">
        <v>2934</v>
      </c>
      <c r="L1530" s="261">
        <v>45062</v>
      </c>
      <c r="M1530" s="260" t="s">
        <v>20</v>
      </c>
    </row>
    <row r="1531" spans="1:13" x14ac:dyDescent="0.25">
      <c r="A1531" s="262" t="s">
        <v>2930</v>
      </c>
      <c r="B1531" s="262" t="s">
        <v>2931</v>
      </c>
      <c r="C1531" s="262" t="s">
        <v>2932</v>
      </c>
      <c r="D1531" s="262" t="s">
        <v>2569</v>
      </c>
      <c r="E1531" s="262">
        <v>2</v>
      </c>
      <c r="F1531" s="262" t="s">
        <v>2565</v>
      </c>
      <c r="G1531" s="262" t="s">
        <v>33</v>
      </c>
      <c r="H1531" s="262">
        <v>2</v>
      </c>
      <c r="I1531" s="262" t="s">
        <v>17</v>
      </c>
      <c r="J1531" s="262" t="s">
        <v>17</v>
      </c>
      <c r="K1531" s="262" t="s">
        <v>2935</v>
      </c>
      <c r="L1531" s="263">
        <v>45062</v>
      </c>
      <c r="M1531" s="262" t="s">
        <v>20</v>
      </c>
    </row>
    <row r="1532" spans="1:13" x14ac:dyDescent="0.25">
      <c r="A1532" s="260" t="s">
        <v>2930</v>
      </c>
      <c r="B1532" s="260" t="s">
        <v>2931</v>
      </c>
      <c r="C1532" s="260" t="s">
        <v>2932</v>
      </c>
      <c r="D1532" s="260" t="s">
        <v>2634</v>
      </c>
      <c r="E1532" s="260">
        <v>1</v>
      </c>
      <c r="F1532" s="260" t="s">
        <v>2565</v>
      </c>
      <c r="G1532" s="260" t="s">
        <v>33</v>
      </c>
      <c r="H1532" s="260">
        <v>2</v>
      </c>
      <c r="I1532" s="260" t="s">
        <v>17</v>
      </c>
      <c r="J1532" s="260" t="s">
        <v>17</v>
      </c>
      <c r="K1532" s="260" t="s">
        <v>2936</v>
      </c>
      <c r="L1532" s="261">
        <v>45062</v>
      </c>
      <c r="M1532" s="260" t="s">
        <v>20</v>
      </c>
    </row>
    <row r="1533" spans="1:13" x14ac:dyDescent="0.25">
      <c r="A1533" s="262" t="s">
        <v>2930</v>
      </c>
      <c r="B1533" s="262" t="s">
        <v>2931</v>
      </c>
      <c r="C1533" s="262" t="s">
        <v>2932</v>
      </c>
      <c r="D1533" s="262" t="s">
        <v>2636</v>
      </c>
      <c r="E1533" s="262">
        <v>2</v>
      </c>
      <c r="F1533" s="262" t="s">
        <v>2565</v>
      </c>
      <c r="G1533" s="262" t="s">
        <v>33</v>
      </c>
      <c r="H1533" s="262">
        <v>2</v>
      </c>
      <c r="I1533" s="262" t="s">
        <v>17</v>
      </c>
      <c r="J1533" s="262" t="s">
        <v>17</v>
      </c>
      <c r="K1533" s="262" t="s">
        <v>2937</v>
      </c>
      <c r="L1533" s="263">
        <v>45062</v>
      </c>
      <c r="M1533" s="262" t="s">
        <v>20</v>
      </c>
    </row>
    <row r="1534" spans="1:13" x14ac:dyDescent="0.25">
      <c r="A1534" s="260" t="s">
        <v>2930</v>
      </c>
      <c r="B1534" s="260" t="s">
        <v>2931</v>
      </c>
      <c r="C1534" s="260" t="s">
        <v>2932</v>
      </c>
      <c r="D1534" s="260" t="s">
        <v>2638</v>
      </c>
      <c r="E1534" s="260">
        <v>0</v>
      </c>
      <c r="F1534" s="260" t="s">
        <v>2565</v>
      </c>
      <c r="G1534" s="260" t="s">
        <v>33</v>
      </c>
      <c r="H1534" s="260">
        <v>2</v>
      </c>
      <c r="I1534" s="260" t="s">
        <v>17</v>
      </c>
      <c r="J1534" s="260" t="s">
        <v>17</v>
      </c>
      <c r="K1534" s="260" t="s">
        <v>2938</v>
      </c>
      <c r="L1534" s="261">
        <v>45062</v>
      </c>
      <c r="M1534" s="260" t="s">
        <v>20</v>
      </c>
    </row>
    <row r="1535" spans="1:13" x14ac:dyDescent="0.25">
      <c r="A1535" s="262" t="s">
        <v>2930</v>
      </c>
      <c r="B1535" s="262" t="s">
        <v>2931</v>
      </c>
      <c r="C1535" s="262" t="s">
        <v>2932</v>
      </c>
      <c r="D1535" s="262" t="s">
        <v>2571</v>
      </c>
      <c r="E1535" s="262">
        <v>2</v>
      </c>
      <c r="F1535" s="262" t="s">
        <v>2565</v>
      </c>
      <c r="G1535" s="262" t="s">
        <v>33</v>
      </c>
      <c r="H1535" s="262">
        <v>2</v>
      </c>
      <c r="I1535" s="262" t="s">
        <v>17</v>
      </c>
      <c r="J1535" s="262" t="s">
        <v>17</v>
      </c>
      <c r="K1535" s="262" t="s">
        <v>2939</v>
      </c>
      <c r="L1535" s="263">
        <v>45062</v>
      </c>
      <c r="M1535" s="262" t="s">
        <v>20</v>
      </c>
    </row>
    <row r="1536" spans="1:13" x14ac:dyDescent="0.25">
      <c r="A1536" s="260" t="s">
        <v>2930</v>
      </c>
      <c r="B1536" s="260" t="s">
        <v>2931</v>
      </c>
      <c r="C1536" s="260" t="s">
        <v>2932</v>
      </c>
      <c r="D1536" s="260" t="s">
        <v>2573</v>
      </c>
      <c r="E1536" s="260">
        <v>2</v>
      </c>
      <c r="F1536" s="260" t="s">
        <v>2565</v>
      </c>
      <c r="G1536" s="260" t="s">
        <v>33</v>
      </c>
      <c r="H1536" s="260">
        <v>2</v>
      </c>
      <c r="I1536" s="260" t="s">
        <v>17</v>
      </c>
      <c r="J1536" s="260" t="s">
        <v>17</v>
      </c>
      <c r="K1536" s="260" t="s">
        <v>2940</v>
      </c>
      <c r="L1536" s="261">
        <v>45062</v>
      </c>
      <c r="M1536" s="260" t="s">
        <v>20</v>
      </c>
    </row>
    <row r="1537" spans="1:13" x14ac:dyDescent="0.25">
      <c r="A1537" s="262" t="s">
        <v>2930</v>
      </c>
      <c r="B1537" s="262" t="s">
        <v>2931</v>
      </c>
      <c r="C1537" s="262" t="s">
        <v>2932</v>
      </c>
      <c r="D1537" s="262" t="s">
        <v>2642</v>
      </c>
      <c r="E1537" s="262">
        <v>0</v>
      </c>
      <c r="F1537" s="262" t="s">
        <v>2565</v>
      </c>
      <c r="G1537" s="262" t="s">
        <v>33</v>
      </c>
      <c r="H1537" s="262">
        <v>2</v>
      </c>
      <c r="I1537" s="262" t="s">
        <v>17</v>
      </c>
      <c r="J1537" s="262" t="s">
        <v>17</v>
      </c>
      <c r="K1537" s="262" t="s">
        <v>2941</v>
      </c>
      <c r="L1537" s="263">
        <v>45062</v>
      </c>
      <c r="M1537" s="262" t="s">
        <v>20</v>
      </c>
    </row>
    <row r="1538" spans="1:13" x14ac:dyDescent="0.25">
      <c r="A1538" s="260" t="s">
        <v>277</v>
      </c>
      <c r="B1538" s="260" t="s">
        <v>278</v>
      </c>
      <c r="C1538" s="260" t="s">
        <v>279</v>
      </c>
      <c r="D1538" s="260" t="s">
        <v>2564</v>
      </c>
      <c r="E1538" s="260">
        <v>0</v>
      </c>
      <c r="F1538" s="260" t="s">
        <v>2565</v>
      </c>
      <c r="G1538" s="260" t="s">
        <v>33</v>
      </c>
      <c r="H1538" s="260">
        <v>2</v>
      </c>
      <c r="I1538" s="260" t="s">
        <v>17</v>
      </c>
      <c r="J1538" s="260" t="s">
        <v>17</v>
      </c>
      <c r="K1538" s="260" t="s">
        <v>2942</v>
      </c>
      <c r="L1538" s="261">
        <v>45062</v>
      </c>
      <c r="M1538" s="260" t="s">
        <v>20</v>
      </c>
    </row>
    <row r="1539" spans="1:13" x14ac:dyDescent="0.25">
      <c r="A1539" s="262" t="s">
        <v>277</v>
      </c>
      <c r="B1539" s="262" t="s">
        <v>278</v>
      </c>
      <c r="C1539" s="262" t="s">
        <v>279</v>
      </c>
      <c r="D1539" s="262" t="s">
        <v>2567</v>
      </c>
      <c r="E1539" s="262">
        <v>1</v>
      </c>
      <c r="F1539" s="262" t="s">
        <v>2565</v>
      </c>
      <c r="G1539" s="262" t="s">
        <v>33</v>
      </c>
      <c r="H1539" s="262">
        <v>2</v>
      </c>
      <c r="I1539" s="262" t="s">
        <v>17</v>
      </c>
      <c r="J1539" s="262" t="s">
        <v>17</v>
      </c>
      <c r="K1539" s="262" t="s">
        <v>2943</v>
      </c>
      <c r="L1539" s="263">
        <v>45062</v>
      </c>
      <c r="M1539" s="262" t="s">
        <v>20</v>
      </c>
    </row>
    <row r="1540" spans="1:13" x14ac:dyDescent="0.25">
      <c r="A1540" s="260" t="s">
        <v>277</v>
      </c>
      <c r="B1540" s="260" t="s">
        <v>278</v>
      </c>
      <c r="C1540" s="260" t="s">
        <v>279</v>
      </c>
      <c r="D1540" s="260" t="s">
        <v>2569</v>
      </c>
      <c r="E1540" s="260">
        <v>1</v>
      </c>
      <c r="F1540" s="260" t="s">
        <v>2565</v>
      </c>
      <c r="G1540" s="260" t="s">
        <v>33</v>
      </c>
      <c r="H1540" s="260">
        <v>2</v>
      </c>
      <c r="I1540" s="260" t="s">
        <v>17</v>
      </c>
      <c r="J1540" s="260" t="s">
        <v>17</v>
      </c>
      <c r="K1540" s="260" t="s">
        <v>2944</v>
      </c>
      <c r="L1540" s="261">
        <v>45062</v>
      </c>
      <c r="M1540" s="260" t="s">
        <v>20</v>
      </c>
    </row>
    <row r="1541" spans="1:13" x14ac:dyDescent="0.25">
      <c r="A1541" s="262" t="s">
        <v>277</v>
      </c>
      <c r="B1541" s="262" t="s">
        <v>278</v>
      </c>
      <c r="C1541" s="262" t="s">
        <v>279</v>
      </c>
      <c r="D1541" s="262" t="s">
        <v>2634</v>
      </c>
      <c r="E1541" s="262">
        <v>0</v>
      </c>
      <c r="F1541" s="262" t="s">
        <v>2565</v>
      </c>
      <c r="G1541" s="262" t="s">
        <v>33</v>
      </c>
      <c r="H1541" s="262">
        <v>2</v>
      </c>
      <c r="I1541" s="262" t="s">
        <v>17</v>
      </c>
      <c r="J1541" s="262" t="s">
        <v>17</v>
      </c>
      <c r="K1541" s="262" t="s">
        <v>2945</v>
      </c>
      <c r="L1541" s="263">
        <v>45062</v>
      </c>
      <c r="M1541" s="262" t="s">
        <v>20</v>
      </c>
    </row>
    <row r="1542" spans="1:13" x14ac:dyDescent="0.25">
      <c r="A1542" s="260" t="s">
        <v>277</v>
      </c>
      <c r="B1542" s="260" t="s">
        <v>278</v>
      </c>
      <c r="C1542" s="260" t="s">
        <v>279</v>
      </c>
      <c r="D1542" s="260" t="s">
        <v>2636</v>
      </c>
      <c r="E1542" s="260">
        <v>3</v>
      </c>
      <c r="F1542" s="260" t="s">
        <v>2565</v>
      </c>
      <c r="G1542" s="260" t="s">
        <v>33</v>
      </c>
      <c r="H1542" s="260">
        <v>2</v>
      </c>
      <c r="I1542" s="260" t="s">
        <v>17</v>
      </c>
      <c r="J1542" s="260" t="s">
        <v>17</v>
      </c>
      <c r="K1542" s="260" t="s">
        <v>2946</v>
      </c>
      <c r="L1542" s="261">
        <v>45062</v>
      </c>
      <c r="M1542" s="260" t="s">
        <v>20</v>
      </c>
    </row>
    <row r="1543" spans="1:13" x14ac:dyDescent="0.25">
      <c r="A1543" s="262" t="s">
        <v>277</v>
      </c>
      <c r="B1543" s="262" t="s">
        <v>278</v>
      </c>
      <c r="C1543" s="262" t="s">
        <v>279</v>
      </c>
      <c r="D1543" s="262" t="s">
        <v>2638</v>
      </c>
      <c r="E1543" s="262">
        <v>0</v>
      </c>
      <c r="F1543" s="262" t="s">
        <v>2565</v>
      </c>
      <c r="G1543" s="262" t="s">
        <v>33</v>
      </c>
      <c r="H1543" s="262">
        <v>2</v>
      </c>
      <c r="I1543" s="262" t="s">
        <v>17</v>
      </c>
      <c r="J1543" s="262" t="s">
        <v>17</v>
      </c>
      <c r="K1543" s="262" t="s">
        <v>2947</v>
      </c>
      <c r="L1543" s="263">
        <v>45062</v>
      </c>
      <c r="M1543" s="262" t="s">
        <v>20</v>
      </c>
    </row>
    <row r="1544" spans="1:13" x14ac:dyDescent="0.25">
      <c r="A1544" s="260" t="s">
        <v>277</v>
      </c>
      <c r="B1544" s="260" t="s">
        <v>278</v>
      </c>
      <c r="C1544" s="260" t="s">
        <v>279</v>
      </c>
      <c r="D1544" s="260" t="s">
        <v>2571</v>
      </c>
      <c r="E1544" s="260">
        <v>0</v>
      </c>
      <c r="F1544" s="260" t="s">
        <v>2565</v>
      </c>
      <c r="G1544" s="260" t="s">
        <v>33</v>
      </c>
      <c r="H1544" s="260">
        <v>2</v>
      </c>
      <c r="I1544" s="260" t="s">
        <v>17</v>
      </c>
      <c r="J1544" s="260" t="s">
        <v>17</v>
      </c>
      <c r="K1544" s="260" t="s">
        <v>2948</v>
      </c>
      <c r="L1544" s="261">
        <v>45062</v>
      </c>
      <c r="M1544" s="260" t="s">
        <v>20</v>
      </c>
    </row>
    <row r="1545" spans="1:13" x14ac:dyDescent="0.25">
      <c r="A1545" s="262" t="s">
        <v>277</v>
      </c>
      <c r="B1545" s="262" t="s">
        <v>278</v>
      </c>
      <c r="C1545" s="262" t="s">
        <v>279</v>
      </c>
      <c r="D1545" s="262" t="s">
        <v>2573</v>
      </c>
      <c r="E1545" s="262">
        <v>1</v>
      </c>
      <c r="F1545" s="262" t="s">
        <v>2565</v>
      </c>
      <c r="G1545" s="262" t="s">
        <v>33</v>
      </c>
      <c r="H1545" s="262">
        <v>2</v>
      </c>
      <c r="I1545" s="262" t="s">
        <v>17</v>
      </c>
      <c r="J1545" s="262" t="s">
        <v>17</v>
      </c>
      <c r="K1545" s="262" t="s">
        <v>2949</v>
      </c>
      <c r="L1545" s="263">
        <v>45062</v>
      </c>
      <c r="M1545" s="262" t="s">
        <v>20</v>
      </c>
    </row>
    <row r="1546" spans="1:13" x14ac:dyDescent="0.25">
      <c r="A1546" s="260" t="s">
        <v>277</v>
      </c>
      <c r="B1546" s="260" t="s">
        <v>278</v>
      </c>
      <c r="C1546" s="260" t="s">
        <v>279</v>
      </c>
      <c r="D1546" s="260" t="s">
        <v>2642</v>
      </c>
      <c r="E1546" s="260">
        <v>0</v>
      </c>
      <c r="F1546" s="260" t="s">
        <v>2565</v>
      </c>
      <c r="G1546" s="260" t="s">
        <v>33</v>
      </c>
      <c r="H1546" s="260">
        <v>2</v>
      </c>
      <c r="I1546" s="260" t="s">
        <v>17</v>
      </c>
      <c r="J1546" s="260" t="s">
        <v>17</v>
      </c>
      <c r="K1546" s="260" t="s">
        <v>2950</v>
      </c>
      <c r="L1546" s="261">
        <v>45062</v>
      </c>
      <c r="M1546" s="260" t="s">
        <v>20</v>
      </c>
    </row>
    <row r="1547" spans="1:13" x14ac:dyDescent="0.25">
      <c r="A1547" s="262" t="s">
        <v>114</v>
      </c>
      <c r="B1547" s="262" t="s">
        <v>115</v>
      </c>
      <c r="C1547" s="262" t="s">
        <v>116</v>
      </c>
      <c r="D1547" s="262" t="s">
        <v>2564</v>
      </c>
      <c r="E1547" s="262">
        <v>0</v>
      </c>
      <c r="F1547" s="262" t="s">
        <v>2565</v>
      </c>
      <c r="G1547" s="262" t="s">
        <v>33</v>
      </c>
      <c r="H1547" s="262">
        <v>2</v>
      </c>
      <c r="I1547" s="262" t="s">
        <v>17</v>
      </c>
      <c r="J1547" s="262" t="s">
        <v>17</v>
      </c>
      <c r="K1547" s="262" t="s">
        <v>2951</v>
      </c>
      <c r="L1547" s="263">
        <v>45062</v>
      </c>
      <c r="M1547" s="262" t="s">
        <v>20</v>
      </c>
    </row>
    <row r="1548" spans="1:13" x14ac:dyDescent="0.25">
      <c r="A1548" s="260" t="s">
        <v>114</v>
      </c>
      <c r="B1548" s="260" t="s">
        <v>115</v>
      </c>
      <c r="C1548" s="260" t="s">
        <v>116</v>
      </c>
      <c r="D1548" s="260" t="s">
        <v>2567</v>
      </c>
      <c r="E1548" s="260">
        <v>1</v>
      </c>
      <c r="F1548" s="260" t="s">
        <v>2565</v>
      </c>
      <c r="G1548" s="260" t="s">
        <v>33</v>
      </c>
      <c r="H1548" s="260">
        <v>2</v>
      </c>
      <c r="I1548" s="260" t="s">
        <v>17</v>
      </c>
      <c r="J1548" s="260" t="s">
        <v>17</v>
      </c>
      <c r="K1548" s="260" t="s">
        <v>2952</v>
      </c>
      <c r="L1548" s="261">
        <v>45062</v>
      </c>
      <c r="M1548" s="260" t="s">
        <v>20</v>
      </c>
    </row>
    <row r="1549" spans="1:13" x14ac:dyDescent="0.25">
      <c r="A1549" s="262" t="s">
        <v>114</v>
      </c>
      <c r="B1549" s="262" t="s">
        <v>115</v>
      </c>
      <c r="C1549" s="262" t="s">
        <v>116</v>
      </c>
      <c r="D1549" s="262" t="s">
        <v>2569</v>
      </c>
      <c r="E1549" s="262">
        <v>1</v>
      </c>
      <c r="F1549" s="262" t="s">
        <v>2565</v>
      </c>
      <c r="G1549" s="262" t="s">
        <v>33</v>
      </c>
      <c r="H1549" s="262">
        <v>2</v>
      </c>
      <c r="I1549" s="262" t="s">
        <v>17</v>
      </c>
      <c r="J1549" s="262" t="s">
        <v>17</v>
      </c>
      <c r="K1549" s="262" t="s">
        <v>2953</v>
      </c>
      <c r="L1549" s="263">
        <v>45062</v>
      </c>
      <c r="M1549" s="262" t="s">
        <v>20</v>
      </c>
    </row>
    <row r="1550" spans="1:13" x14ac:dyDescent="0.25">
      <c r="A1550" s="260" t="s">
        <v>114</v>
      </c>
      <c r="B1550" s="260" t="s">
        <v>115</v>
      </c>
      <c r="C1550" s="260" t="s">
        <v>116</v>
      </c>
      <c r="D1550" s="260" t="s">
        <v>2634</v>
      </c>
      <c r="E1550" s="260">
        <v>0</v>
      </c>
      <c r="F1550" s="260" t="s">
        <v>2565</v>
      </c>
      <c r="G1550" s="260" t="s">
        <v>33</v>
      </c>
      <c r="H1550" s="260">
        <v>2</v>
      </c>
      <c r="I1550" s="260" t="s">
        <v>17</v>
      </c>
      <c r="J1550" s="260" t="s">
        <v>17</v>
      </c>
      <c r="K1550" s="260" t="s">
        <v>2954</v>
      </c>
      <c r="L1550" s="261">
        <v>45062</v>
      </c>
      <c r="M1550" s="260" t="s">
        <v>20</v>
      </c>
    </row>
    <row r="1551" spans="1:13" x14ac:dyDescent="0.25">
      <c r="A1551" s="262" t="s">
        <v>114</v>
      </c>
      <c r="B1551" s="262" t="s">
        <v>115</v>
      </c>
      <c r="C1551" s="262" t="s">
        <v>116</v>
      </c>
      <c r="D1551" s="262" t="s">
        <v>2636</v>
      </c>
      <c r="E1551" s="262">
        <v>2</v>
      </c>
      <c r="F1551" s="262" t="s">
        <v>2565</v>
      </c>
      <c r="G1551" s="262" t="s">
        <v>33</v>
      </c>
      <c r="H1551" s="262">
        <v>2</v>
      </c>
      <c r="I1551" s="262" t="s">
        <v>17</v>
      </c>
      <c r="J1551" s="262" t="s">
        <v>17</v>
      </c>
      <c r="K1551" s="262" t="s">
        <v>2955</v>
      </c>
      <c r="L1551" s="263">
        <v>45062</v>
      </c>
      <c r="M1551" s="262" t="s">
        <v>20</v>
      </c>
    </row>
    <row r="1552" spans="1:13" x14ac:dyDescent="0.25">
      <c r="A1552" s="260" t="s">
        <v>114</v>
      </c>
      <c r="B1552" s="260" t="s">
        <v>115</v>
      </c>
      <c r="C1552" s="260" t="s">
        <v>116</v>
      </c>
      <c r="D1552" s="260" t="s">
        <v>2638</v>
      </c>
      <c r="E1552" s="260">
        <v>2</v>
      </c>
      <c r="F1552" s="260" t="s">
        <v>2565</v>
      </c>
      <c r="G1552" s="260" t="s">
        <v>33</v>
      </c>
      <c r="H1552" s="260">
        <v>2</v>
      </c>
      <c r="I1552" s="260" t="s">
        <v>17</v>
      </c>
      <c r="J1552" s="260" t="s">
        <v>17</v>
      </c>
      <c r="K1552" s="260" t="s">
        <v>2956</v>
      </c>
      <c r="L1552" s="261">
        <v>45062</v>
      </c>
      <c r="M1552" s="260" t="s">
        <v>20</v>
      </c>
    </row>
    <row r="1553" spans="1:13" x14ac:dyDescent="0.25">
      <c r="A1553" s="262" t="s">
        <v>114</v>
      </c>
      <c r="B1553" s="262" t="s">
        <v>115</v>
      </c>
      <c r="C1553" s="262" t="s">
        <v>116</v>
      </c>
      <c r="D1553" s="262" t="s">
        <v>2571</v>
      </c>
      <c r="E1553" s="262">
        <v>0</v>
      </c>
      <c r="F1553" s="262" t="s">
        <v>2565</v>
      </c>
      <c r="G1553" s="262" t="s">
        <v>33</v>
      </c>
      <c r="H1553" s="262">
        <v>2</v>
      </c>
      <c r="I1553" s="262" t="s">
        <v>17</v>
      </c>
      <c r="J1553" s="262" t="s">
        <v>17</v>
      </c>
      <c r="K1553" s="262" t="s">
        <v>2957</v>
      </c>
      <c r="L1553" s="263">
        <v>45062</v>
      </c>
      <c r="M1553" s="262" t="s">
        <v>20</v>
      </c>
    </row>
    <row r="1554" spans="1:13" x14ac:dyDescent="0.25">
      <c r="A1554" s="260" t="s">
        <v>114</v>
      </c>
      <c r="B1554" s="260" t="s">
        <v>115</v>
      </c>
      <c r="C1554" s="260" t="s">
        <v>116</v>
      </c>
      <c r="D1554" s="260" t="s">
        <v>2573</v>
      </c>
      <c r="E1554" s="260">
        <v>0</v>
      </c>
      <c r="F1554" s="260" t="s">
        <v>2565</v>
      </c>
      <c r="G1554" s="260" t="s">
        <v>33</v>
      </c>
      <c r="H1554" s="260">
        <v>2</v>
      </c>
      <c r="I1554" s="260" t="s">
        <v>17</v>
      </c>
      <c r="J1554" s="260" t="s">
        <v>17</v>
      </c>
      <c r="K1554" s="260" t="s">
        <v>2958</v>
      </c>
      <c r="L1554" s="261">
        <v>45062</v>
      </c>
      <c r="M1554" s="260" t="s">
        <v>20</v>
      </c>
    </row>
    <row r="1555" spans="1:13" x14ac:dyDescent="0.25">
      <c r="A1555" s="262" t="s">
        <v>114</v>
      </c>
      <c r="B1555" s="262" t="s">
        <v>115</v>
      </c>
      <c r="C1555" s="262" t="s">
        <v>116</v>
      </c>
      <c r="D1555" s="262" t="s">
        <v>2642</v>
      </c>
      <c r="E1555" s="262">
        <v>0</v>
      </c>
      <c r="F1555" s="262" t="s">
        <v>2565</v>
      </c>
      <c r="G1555" s="262" t="s">
        <v>33</v>
      </c>
      <c r="H1555" s="262">
        <v>2</v>
      </c>
      <c r="I1555" s="262" t="s">
        <v>17</v>
      </c>
      <c r="J1555" s="262" t="s">
        <v>17</v>
      </c>
      <c r="K1555" s="262" t="s">
        <v>2959</v>
      </c>
      <c r="L1555" s="263">
        <v>45062</v>
      </c>
      <c r="M1555" s="262" t="s">
        <v>20</v>
      </c>
    </row>
    <row r="1556" spans="1:13" x14ac:dyDescent="0.25">
      <c r="A1556" s="260" t="s">
        <v>1233</v>
      </c>
      <c r="B1556" s="260" t="s">
        <v>1234</v>
      </c>
      <c r="C1556" s="260" t="s">
        <v>1235</v>
      </c>
      <c r="D1556" s="260" t="s">
        <v>2564</v>
      </c>
      <c r="E1556" s="260">
        <v>0</v>
      </c>
      <c r="F1556" s="260" t="s">
        <v>2565</v>
      </c>
      <c r="G1556" s="260" t="s">
        <v>33</v>
      </c>
      <c r="H1556" s="260">
        <v>2</v>
      </c>
      <c r="I1556" s="260" t="s">
        <v>17</v>
      </c>
      <c r="J1556" s="260" t="s">
        <v>17</v>
      </c>
      <c r="K1556" s="260" t="s">
        <v>2960</v>
      </c>
      <c r="L1556" s="261">
        <v>45063</v>
      </c>
      <c r="M1556" s="260" t="s">
        <v>20</v>
      </c>
    </row>
    <row r="1557" spans="1:13" x14ac:dyDescent="0.25">
      <c r="A1557" s="262" t="s">
        <v>1233</v>
      </c>
      <c r="B1557" s="262" t="s">
        <v>1234</v>
      </c>
      <c r="C1557" s="262" t="s">
        <v>1235</v>
      </c>
      <c r="D1557" s="262" t="s">
        <v>2567</v>
      </c>
      <c r="E1557" s="262">
        <v>0</v>
      </c>
      <c r="F1557" s="262" t="s">
        <v>2565</v>
      </c>
      <c r="G1557" s="262" t="s">
        <v>33</v>
      </c>
      <c r="H1557" s="262">
        <v>2</v>
      </c>
      <c r="I1557" s="262" t="s">
        <v>17</v>
      </c>
      <c r="J1557" s="262" t="s">
        <v>17</v>
      </c>
      <c r="K1557" s="262" t="s">
        <v>2961</v>
      </c>
      <c r="L1557" s="263">
        <v>45063</v>
      </c>
      <c r="M1557" s="262" t="s">
        <v>20</v>
      </c>
    </row>
    <row r="1558" spans="1:13" x14ac:dyDescent="0.25">
      <c r="A1558" s="260" t="s">
        <v>1233</v>
      </c>
      <c r="B1558" s="260" t="s">
        <v>1234</v>
      </c>
      <c r="C1558" s="260" t="s">
        <v>1235</v>
      </c>
      <c r="D1558" s="260" t="s">
        <v>2569</v>
      </c>
      <c r="E1558" s="260">
        <v>0</v>
      </c>
      <c r="F1558" s="260" t="s">
        <v>2565</v>
      </c>
      <c r="G1558" s="260" t="s">
        <v>33</v>
      </c>
      <c r="H1558" s="260">
        <v>2</v>
      </c>
      <c r="I1558" s="260" t="s">
        <v>17</v>
      </c>
      <c r="J1558" s="260" t="s">
        <v>17</v>
      </c>
      <c r="K1558" s="260" t="s">
        <v>2962</v>
      </c>
      <c r="L1558" s="261">
        <v>45063</v>
      </c>
      <c r="M1558" s="260" t="s">
        <v>20</v>
      </c>
    </row>
    <row r="1559" spans="1:13" x14ac:dyDescent="0.25">
      <c r="A1559" s="262" t="s">
        <v>1233</v>
      </c>
      <c r="B1559" s="262" t="s">
        <v>1234</v>
      </c>
      <c r="C1559" s="262" t="s">
        <v>1235</v>
      </c>
      <c r="D1559" s="262" t="s">
        <v>2634</v>
      </c>
      <c r="E1559" s="262">
        <v>0</v>
      </c>
      <c r="F1559" s="262" t="s">
        <v>2565</v>
      </c>
      <c r="G1559" s="262" t="s">
        <v>33</v>
      </c>
      <c r="H1559" s="262">
        <v>2</v>
      </c>
      <c r="I1559" s="262" t="s">
        <v>17</v>
      </c>
      <c r="J1559" s="262" t="s">
        <v>17</v>
      </c>
      <c r="K1559" s="262" t="s">
        <v>2963</v>
      </c>
      <c r="L1559" s="263">
        <v>45063</v>
      </c>
      <c r="M1559" s="262" t="s">
        <v>20</v>
      </c>
    </row>
    <row r="1560" spans="1:13" x14ac:dyDescent="0.25">
      <c r="A1560" s="260" t="s">
        <v>1233</v>
      </c>
      <c r="B1560" s="260" t="s">
        <v>1234</v>
      </c>
      <c r="C1560" s="260" t="s">
        <v>1235</v>
      </c>
      <c r="D1560" s="260" t="s">
        <v>2636</v>
      </c>
      <c r="E1560" s="260">
        <v>2</v>
      </c>
      <c r="F1560" s="260" t="s">
        <v>2565</v>
      </c>
      <c r="G1560" s="260" t="s">
        <v>33</v>
      </c>
      <c r="H1560" s="260">
        <v>2</v>
      </c>
      <c r="I1560" s="260" t="s">
        <v>17</v>
      </c>
      <c r="J1560" s="260" t="s">
        <v>17</v>
      </c>
      <c r="K1560" s="260" t="s">
        <v>2964</v>
      </c>
      <c r="L1560" s="261">
        <v>45063</v>
      </c>
      <c r="M1560" s="260" t="s">
        <v>20</v>
      </c>
    </row>
    <row r="1561" spans="1:13" x14ac:dyDescent="0.25">
      <c r="A1561" s="262" t="s">
        <v>1233</v>
      </c>
      <c r="B1561" s="262" t="s">
        <v>1234</v>
      </c>
      <c r="C1561" s="262" t="s">
        <v>1235</v>
      </c>
      <c r="D1561" s="262" t="s">
        <v>2638</v>
      </c>
      <c r="E1561" s="262">
        <v>2</v>
      </c>
      <c r="F1561" s="262" t="s">
        <v>2565</v>
      </c>
      <c r="G1561" s="262" t="s">
        <v>33</v>
      </c>
      <c r="H1561" s="262">
        <v>2</v>
      </c>
      <c r="I1561" s="262" t="s">
        <v>17</v>
      </c>
      <c r="J1561" s="262" t="s">
        <v>17</v>
      </c>
      <c r="K1561" s="262" t="s">
        <v>2965</v>
      </c>
      <c r="L1561" s="263">
        <v>45063</v>
      </c>
      <c r="M1561" s="262" t="s">
        <v>20</v>
      </c>
    </row>
    <row r="1562" spans="1:13" x14ac:dyDescent="0.25">
      <c r="A1562" s="260" t="s">
        <v>1233</v>
      </c>
      <c r="B1562" s="260" t="s">
        <v>1234</v>
      </c>
      <c r="C1562" s="260" t="s">
        <v>1235</v>
      </c>
      <c r="D1562" s="260" t="s">
        <v>2571</v>
      </c>
      <c r="E1562" s="260">
        <v>1</v>
      </c>
      <c r="F1562" s="260" t="s">
        <v>2565</v>
      </c>
      <c r="G1562" s="260" t="s">
        <v>33</v>
      </c>
      <c r="H1562" s="260">
        <v>2</v>
      </c>
      <c r="I1562" s="260" t="s">
        <v>17</v>
      </c>
      <c r="J1562" s="260" t="s">
        <v>17</v>
      </c>
      <c r="K1562" s="260" t="s">
        <v>2966</v>
      </c>
      <c r="L1562" s="261">
        <v>45063</v>
      </c>
      <c r="M1562" s="260" t="s">
        <v>20</v>
      </c>
    </row>
    <row r="1563" spans="1:13" x14ac:dyDescent="0.25">
      <c r="A1563" s="262" t="s">
        <v>1233</v>
      </c>
      <c r="B1563" s="262" t="s">
        <v>1234</v>
      </c>
      <c r="C1563" s="262" t="s">
        <v>1235</v>
      </c>
      <c r="D1563" s="262" t="s">
        <v>2573</v>
      </c>
      <c r="E1563" s="262">
        <v>0</v>
      </c>
      <c r="F1563" s="262" t="s">
        <v>2565</v>
      </c>
      <c r="G1563" s="262" t="s">
        <v>33</v>
      </c>
      <c r="H1563" s="262">
        <v>2</v>
      </c>
      <c r="I1563" s="262" t="s">
        <v>17</v>
      </c>
      <c r="J1563" s="262" t="s">
        <v>17</v>
      </c>
      <c r="K1563" s="262" t="s">
        <v>2967</v>
      </c>
      <c r="L1563" s="263">
        <v>45063</v>
      </c>
      <c r="M1563" s="262" t="s">
        <v>20</v>
      </c>
    </row>
    <row r="1564" spans="1:13" x14ac:dyDescent="0.25">
      <c r="A1564" s="260" t="s">
        <v>1233</v>
      </c>
      <c r="B1564" s="260" t="s">
        <v>1234</v>
      </c>
      <c r="C1564" s="260" t="s">
        <v>1235</v>
      </c>
      <c r="D1564" s="260" t="s">
        <v>2642</v>
      </c>
      <c r="E1564" s="260">
        <v>0</v>
      </c>
      <c r="F1564" s="260" t="s">
        <v>2565</v>
      </c>
      <c r="G1564" s="260" t="s">
        <v>33</v>
      </c>
      <c r="H1564" s="260">
        <v>2</v>
      </c>
      <c r="I1564" s="260" t="s">
        <v>17</v>
      </c>
      <c r="J1564" s="260" t="s">
        <v>17</v>
      </c>
      <c r="K1564" s="260" t="s">
        <v>2968</v>
      </c>
      <c r="L1564" s="261">
        <v>45063</v>
      </c>
      <c r="M1564" s="260" t="s">
        <v>20</v>
      </c>
    </row>
    <row r="1565" spans="1:13" x14ac:dyDescent="0.25">
      <c r="A1565" s="262" t="s">
        <v>520</v>
      </c>
      <c r="B1565" s="262" t="s">
        <v>521</v>
      </c>
      <c r="C1565" s="262" t="s">
        <v>522</v>
      </c>
      <c r="D1565" s="262" t="s">
        <v>2564</v>
      </c>
      <c r="E1565" s="262">
        <v>0</v>
      </c>
      <c r="F1565" s="262" t="s">
        <v>2565</v>
      </c>
      <c r="G1565" s="262" t="s">
        <v>33</v>
      </c>
      <c r="H1565" s="262">
        <v>2</v>
      </c>
      <c r="I1565" s="262" t="s">
        <v>17</v>
      </c>
      <c r="J1565" s="262" t="s">
        <v>17</v>
      </c>
      <c r="K1565" s="262" t="s">
        <v>2969</v>
      </c>
      <c r="L1565" s="263">
        <v>45063</v>
      </c>
      <c r="M1565" s="262" t="s">
        <v>20</v>
      </c>
    </row>
    <row r="1566" spans="1:13" x14ac:dyDescent="0.25">
      <c r="A1566" s="260" t="s">
        <v>520</v>
      </c>
      <c r="B1566" s="260" t="s">
        <v>521</v>
      </c>
      <c r="C1566" s="260" t="s">
        <v>522</v>
      </c>
      <c r="D1566" s="260" t="s">
        <v>2567</v>
      </c>
      <c r="E1566" s="260">
        <v>1</v>
      </c>
      <c r="F1566" s="260" t="s">
        <v>2565</v>
      </c>
      <c r="G1566" s="260" t="s">
        <v>33</v>
      </c>
      <c r="H1566" s="260">
        <v>2</v>
      </c>
      <c r="I1566" s="260" t="s">
        <v>17</v>
      </c>
      <c r="J1566" s="260" t="s">
        <v>17</v>
      </c>
      <c r="K1566" s="260" t="s">
        <v>2970</v>
      </c>
      <c r="L1566" s="261">
        <v>45063</v>
      </c>
      <c r="M1566" s="260" t="s">
        <v>20</v>
      </c>
    </row>
    <row r="1567" spans="1:13" x14ac:dyDescent="0.25">
      <c r="A1567" s="262" t="s">
        <v>520</v>
      </c>
      <c r="B1567" s="262" t="s">
        <v>521</v>
      </c>
      <c r="C1567" s="262" t="s">
        <v>522</v>
      </c>
      <c r="D1567" s="262" t="s">
        <v>2569</v>
      </c>
      <c r="E1567" s="262">
        <v>1</v>
      </c>
      <c r="F1567" s="262" t="s">
        <v>2565</v>
      </c>
      <c r="G1567" s="262" t="s">
        <v>33</v>
      </c>
      <c r="H1567" s="262">
        <v>2</v>
      </c>
      <c r="I1567" s="262" t="s">
        <v>17</v>
      </c>
      <c r="J1567" s="262" t="s">
        <v>17</v>
      </c>
      <c r="K1567" s="262" t="s">
        <v>2971</v>
      </c>
      <c r="L1567" s="263">
        <v>45063</v>
      </c>
      <c r="M1567" s="262" t="s">
        <v>20</v>
      </c>
    </row>
    <row r="1568" spans="1:13" x14ac:dyDescent="0.25">
      <c r="A1568" s="260" t="s">
        <v>520</v>
      </c>
      <c r="B1568" s="260" t="s">
        <v>521</v>
      </c>
      <c r="C1568" s="260" t="s">
        <v>522</v>
      </c>
      <c r="D1568" s="260" t="s">
        <v>2634</v>
      </c>
      <c r="E1568" s="260">
        <v>0</v>
      </c>
      <c r="F1568" s="260" t="s">
        <v>2565</v>
      </c>
      <c r="G1568" s="260" t="s">
        <v>33</v>
      </c>
      <c r="H1568" s="260">
        <v>2</v>
      </c>
      <c r="I1568" s="260" t="s">
        <v>17</v>
      </c>
      <c r="J1568" s="260" t="s">
        <v>17</v>
      </c>
      <c r="K1568" s="260" t="s">
        <v>2972</v>
      </c>
      <c r="L1568" s="261">
        <v>45063</v>
      </c>
      <c r="M1568" s="260" t="s">
        <v>20</v>
      </c>
    </row>
    <row r="1569" spans="1:13" x14ac:dyDescent="0.25">
      <c r="A1569" s="262" t="s">
        <v>520</v>
      </c>
      <c r="B1569" s="262" t="s">
        <v>521</v>
      </c>
      <c r="C1569" s="262" t="s">
        <v>522</v>
      </c>
      <c r="D1569" s="262" t="s">
        <v>2636</v>
      </c>
      <c r="E1569" s="262">
        <v>2</v>
      </c>
      <c r="F1569" s="262" t="s">
        <v>2565</v>
      </c>
      <c r="G1569" s="262" t="s">
        <v>33</v>
      </c>
      <c r="H1569" s="262">
        <v>2</v>
      </c>
      <c r="I1569" s="262" t="s">
        <v>17</v>
      </c>
      <c r="J1569" s="262" t="s">
        <v>17</v>
      </c>
      <c r="K1569" s="262" t="s">
        <v>2973</v>
      </c>
      <c r="L1569" s="263">
        <v>45063</v>
      </c>
      <c r="M1569" s="262" t="s">
        <v>20</v>
      </c>
    </row>
    <row r="1570" spans="1:13" x14ac:dyDescent="0.25">
      <c r="A1570" s="260" t="s">
        <v>520</v>
      </c>
      <c r="B1570" s="260" t="s">
        <v>521</v>
      </c>
      <c r="C1570" s="260" t="s">
        <v>522</v>
      </c>
      <c r="D1570" s="260" t="s">
        <v>2638</v>
      </c>
      <c r="E1570" s="260">
        <v>0</v>
      </c>
      <c r="F1570" s="260" t="s">
        <v>2565</v>
      </c>
      <c r="G1570" s="260" t="s">
        <v>33</v>
      </c>
      <c r="H1570" s="260">
        <v>2</v>
      </c>
      <c r="I1570" s="260" t="s">
        <v>17</v>
      </c>
      <c r="J1570" s="260" t="s">
        <v>17</v>
      </c>
      <c r="K1570" s="260" t="s">
        <v>2974</v>
      </c>
      <c r="L1570" s="261">
        <v>45063</v>
      </c>
      <c r="M1570" s="260" t="s">
        <v>20</v>
      </c>
    </row>
    <row r="1571" spans="1:13" x14ac:dyDescent="0.25">
      <c r="A1571" s="262" t="s">
        <v>520</v>
      </c>
      <c r="B1571" s="262" t="s">
        <v>521</v>
      </c>
      <c r="C1571" s="262" t="s">
        <v>522</v>
      </c>
      <c r="D1571" s="262" t="s">
        <v>2571</v>
      </c>
      <c r="E1571" s="262">
        <v>1</v>
      </c>
      <c r="F1571" s="262" t="s">
        <v>2565</v>
      </c>
      <c r="G1571" s="262" t="s">
        <v>33</v>
      </c>
      <c r="H1571" s="262">
        <v>2</v>
      </c>
      <c r="I1571" s="262" t="s">
        <v>17</v>
      </c>
      <c r="J1571" s="262" t="s">
        <v>17</v>
      </c>
      <c r="K1571" s="262" t="s">
        <v>2975</v>
      </c>
      <c r="L1571" s="263">
        <v>45063</v>
      </c>
      <c r="M1571" s="262" t="s">
        <v>20</v>
      </c>
    </row>
    <row r="1572" spans="1:13" x14ac:dyDescent="0.25">
      <c r="A1572" s="260" t="s">
        <v>520</v>
      </c>
      <c r="B1572" s="260" t="s">
        <v>521</v>
      </c>
      <c r="C1572" s="260" t="s">
        <v>522</v>
      </c>
      <c r="D1572" s="260" t="s">
        <v>2573</v>
      </c>
      <c r="E1572" s="260">
        <v>1</v>
      </c>
      <c r="F1572" s="260" t="s">
        <v>2565</v>
      </c>
      <c r="G1572" s="260" t="s">
        <v>33</v>
      </c>
      <c r="H1572" s="260">
        <v>2</v>
      </c>
      <c r="I1572" s="260" t="s">
        <v>17</v>
      </c>
      <c r="J1572" s="260" t="s">
        <v>17</v>
      </c>
      <c r="K1572" s="260" t="s">
        <v>2976</v>
      </c>
      <c r="L1572" s="261">
        <v>45063</v>
      </c>
      <c r="M1572" s="260" t="s">
        <v>20</v>
      </c>
    </row>
    <row r="1573" spans="1:13" x14ac:dyDescent="0.25">
      <c r="A1573" s="262" t="s">
        <v>520</v>
      </c>
      <c r="B1573" s="262" t="s">
        <v>521</v>
      </c>
      <c r="C1573" s="262" t="s">
        <v>522</v>
      </c>
      <c r="D1573" s="262" t="s">
        <v>2642</v>
      </c>
      <c r="E1573" s="262">
        <v>0</v>
      </c>
      <c r="F1573" s="262" t="s">
        <v>2565</v>
      </c>
      <c r="G1573" s="262" t="s">
        <v>33</v>
      </c>
      <c r="H1573" s="262">
        <v>2</v>
      </c>
      <c r="I1573" s="262" t="s">
        <v>17</v>
      </c>
      <c r="J1573" s="262" t="s">
        <v>17</v>
      </c>
      <c r="K1573" s="262" t="s">
        <v>2977</v>
      </c>
      <c r="L1573" s="263">
        <v>45063</v>
      </c>
      <c r="M1573" s="262" t="s">
        <v>20</v>
      </c>
    </row>
    <row r="1574" spans="1:13" x14ac:dyDescent="0.25">
      <c r="A1574" s="260" t="s">
        <v>120</v>
      </c>
      <c r="B1574" s="260" t="s">
        <v>121</v>
      </c>
      <c r="C1574" s="260" t="s">
        <v>122</v>
      </c>
      <c r="D1574" s="260" t="s">
        <v>2564</v>
      </c>
      <c r="E1574" s="260">
        <v>1</v>
      </c>
      <c r="F1574" s="260" t="s">
        <v>2565</v>
      </c>
      <c r="G1574" s="260" t="s">
        <v>33</v>
      </c>
      <c r="H1574" s="260">
        <v>2</v>
      </c>
      <c r="I1574" s="260" t="s">
        <v>17</v>
      </c>
      <c r="J1574" s="260" t="s">
        <v>17</v>
      </c>
      <c r="K1574" s="260" t="s">
        <v>2978</v>
      </c>
      <c r="L1574" s="261">
        <v>45063</v>
      </c>
      <c r="M1574" s="260" t="s">
        <v>20</v>
      </c>
    </row>
    <row r="1575" spans="1:13" x14ac:dyDescent="0.25">
      <c r="A1575" s="262" t="s">
        <v>120</v>
      </c>
      <c r="B1575" s="262" t="s">
        <v>121</v>
      </c>
      <c r="C1575" s="262" t="s">
        <v>122</v>
      </c>
      <c r="D1575" s="262" t="s">
        <v>2567</v>
      </c>
      <c r="E1575" s="262">
        <v>2</v>
      </c>
      <c r="F1575" s="262" t="s">
        <v>2565</v>
      </c>
      <c r="G1575" s="262" t="s">
        <v>33</v>
      </c>
      <c r="H1575" s="262">
        <v>2</v>
      </c>
      <c r="I1575" s="262" t="s">
        <v>17</v>
      </c>
      <c r="J1575" s="262" t="s">
        <v>17</v>
      </c>
      <c r="K1575" s="262" t="s">
        <v>2979</v>
      </c>
      <c r="L1575" s="263">
        <v>45063</v>
      </c>
      <c r="M1575" s="262" t="s">
        <v>20</v>
      </c>
    </row>
    <row r="1576" spans="1:13" x14ac:dyDescent="0.25">
      <c r="A1576" s="260" t="s">
        <v>120</v>
      </c>
      <c r="B1576" s="260" t="s">
        <v>121</v>
      </c>
      <c r="C1576" s="260" t="s">
        <v>122</v>
      </c>
      <c r="D1576" s="260" t="s">
        <v>2569</v>
      </c>
      <c r="E1576" s="260">
        <v>1</v>
      </c>
      <c r="F1576" s="260" t="s">
        <v>2565</v>
      </c>
      <c r="G1576" s="260" t="s">
        <v>33</v>
      </c>
      <c r="H1576" s="260">
        <v>2</v>
      </c>
      <c r="I1576" s="260" t="s">
        <v>17</v>
      </c>
      <c r="J1576" s="260" t="s">
        <v>17</v>
      </c>
      <c r="K1576" s="260" t="s">
        <v>2980</v>
      </c>
      <c r="L1576" s="261">
        <v>45063</v>
      </c>
      <c r="M1576" s="260" t="s">
        <v>20</v>
      </c>
    </row>
    <row r="1577" spans="1:13" x14ac:dyDescent="0.25">
      <c r="A1577" s="262" t="s">
        <v>120</v>
      </c>
      <c r="B1577" s="262" t="s">
        <v>121</v>
      </c>
      <c r="C1577" s="262" t="s">
        <v>122</v>
      </c>
      <c r="D1577" s="262" t="s">
        <v>2634</v>
      </c>
      <c r="E1577" s="262">
        <v>1</v>
      </c>
      <c r="F1577" s="262" t="s">
        <v>2565</v>
      </c>
      <c r="G1577" s="262" t="s">
        <v>33</v>
      </c>
      <c r="H1577" s="262">
        <v>2</v>
      </c>
      <c r="I1577" s="262" t="s">
        <v>17</v>
      </c>
      <c r="J1577" s="262" t="s">
        <v>17</v>
      </c>
      <c r="K1577" s="262" t="s">
        <v>2981</v>
      </c>
      <c r="L1577" s="263">
        <v>45063</v>
      </c>
      <c r="M1577" s="262" t="s">
        <v>20</v>
      </c>
    </row>
    <row r="1578" spans="1:13" x14ac:dyDescent="0.25">
      <c r="A1578" s="260" t="s">
        <v>120</v>
      </c>
      <c r="B1578" s="260" t="s">
        <v>121</v>
      </c>
      <c r="C1578" s="260" t="s">
        <v>122</v>
      </c>
      <c r="D1578" s="260" t="s">
        <v>2636</v>
      </c>
      <c r="E1578" s="260">
        <v>0</v>
      </c>
      <c r="F1578" s="260" t="s">
        <v>2565</v>
      </c>
      <c r="G1578" s="260" t="s">
        <v>33</v>
      </c>
      <c r="H1578" s="260">
        <v>2</v>
      </c>
      <c r="I1578" s="260" t="s">
        <v>17</v>
      </c>
      <c r="J1578" s="260" t="s">
        <v>17</v>
      </c>
      <c r="K1578" s="260" t="s">
        <v>2982</v>
      </c>
      <c r="L1578" s="261">
        <v>45063</v>
      </c>
      <c r="M1578" s="260" t="s">
        <v>20</v>
      </c>
    </row>
    <row r="1579" spans="1:13" x14ac:dyDescent="0.25">
      <c r="A1579" s="262" t="s">
        <v>120</v>
      </c>
      <c r="B1579" s="262" t="s">
        <v>121</v>
      </c>
      <c r="C1579" s="262" t="s">
        <v>122</v>
      </c>
      <c r="D1579" s="262" t="s">
        <v>2638</v>
      </c>
      <c r="E1579" s="262">
        <v>0</v>
      </c>
      <c r="F1579" s="262" t="s">
        <v>2565</v>
      </c>
      <c r="G1579" s="262" t="s">
        <v>33</v>
      </c>
      <c r="H1579" s="262">
        <v>2</v>
      </c>
      <c r="I1579" s="262" t="s">
        <v>17</v>
      </c>
      <c r="J1579" s="262" t="s">
        <v>17</v>
      </c>
      <c r="K1579" s="262" t="s">
        <v>2983</v>
      </c>
      <c r="L1579" s="263">
        <v>45063</v>
      </c>
      <c r="M1579" s="262" t="s">
        <v>20</v>
      </c>
    </row>
    <row r="1580" spans="1:13" x14ac:dyDescent="0.25">
      <c r="A1580" s="260" t="s">
        <v>120</v>
      </c>
      <c r="B1580" s="260" t="s">
        <v>121</v>
      </c>
      <c r="C1580" s="260" t="s">
        <v>122</v>
      </c>
      <c r="D1580" s="260" t="s">
        <v>2571</v>
      </c>
      <c r="E1580" s="260">
        <v>2</v>
      </c>
      <c r="F1580" s="260" t="s">
        <v>2565</v>
      </c>
      <c r="G1580" s="260" t="s">
        <v>33</v>
      </c>
      <c r="H1580" s="260">
        <v>2</v>
      </c>
      <c r="I1580" s="260" t="s">
        <v>17</v>
      </c>
      <c r="J1580" s="260" t="s">
        <v>17</v>
      </c>
      <c r="K1580" s="260" t="s">
        <v>2984</v>
      </c>
      <c r="L1580" s="261">
        <v>45063</v>
      </c>
      <c r="M1580" s="260" t="s">
        <v>20</v>
      </c>
    </row>
    <row r="1581" spans="1:13" x14ac:dyDescent="0.25">
      <c r="A1581" s="262" t="s">
        <v>120</v>
      </c>
      <c r="B1581" s="262" t="s">
        <v>121</v>
      </c>
      <c r="C1581" s="262" t="s">
        <v>122</v>
      </c>
      <c r="D1581" s="262" t="s">
        <v>2573</v>
      </c>
      <c r="E1581" s="262">
        <v>1</v>
      </c>
      <c r="F1581" s="262" t="s">
        <v>2565</v>
      </c>
      <c r="G1581" s="262" t="s">
        <v>33</v>
      </c>
      <c r="H1581" s="262">
        <v>2</v>
      </c>
      <c r="I1581" s="262" t="s">
        <v>17</v>
      </c>
      <c r="J1581" s="262" t="s">
        <v>17</v>
      </c>
      <c r="K1581" s="262" t="s">
        <v>2985</v>
      </c>
      <c r="L1581" s="263">
        <v>45063</v>
      </c>
      <c r="M1581" s="262" t="s">
        <v>20</v>
      </c>
    </row>
    <row r="1582" spans="1:13" x14ac:dyDescent="0.25">
      <c r="A1582" s="260" t="s">
        <v>120</v>
      </c>
      <c r="B1582" s="260" t="s">
        <v>121</v>
      </c>
      <c r="C1582" s="260" t="s">
        <v>122</v>
      </c>
      <c r="D1582" s="260" t="s">
        <v>2642</v>
      </c>
      <c r="E1582" s="260">
        <v>0</v>
      </c>
      <c r="F1582" s="260" t="s">
        <v>2565</v>
      </c>
      <c r="G1582" s="260" t="s">
        <v>33</v>
      </c>
      <c r="H1582" s="260">
        <v>2</v>
      </c>
      <c r="I1582" s="260" t="s">
        <v>17</v>
      </c>
      <c r="J1582" s="260" t="s">
        <v>17</v>
      </c>
      <c r="K1582" s="260" t="s">
        <v>2986</v>
      </c>
      <c r="L1582" s="261">
        <v>45063</v>
      </c>
      <c r="M1582" s="260" t="s">
        <v>20</v>
      </c>
    </row>
    <row r="1583" spans="1:13" x14ac:dyDescent="0.25">
      <c r="A1583" s="262" t="s">
        <v>1782</v>
      </c>
      <c r="B1583" s="262" t="s">
        <v>1783</v>
      </c>
      <c r="C1583" s="262" t="s">
        <v>1366</v>
      </c>
      <c r="D1583" s="262" t="s">
        <v>2564</v>
      </c>
      <c r="E1583" s="262">
        <v>0</v>
      </c>
      <c r="F1583" s="262" t="s">
        <v>2565</v>
      </c>
      <c r="G1583" s="262" t="s">
        <v>33</v>
      </c>
      <c r="H1583" s="262">
        <v>2</v>
      </c>
      <c r="I1583" s="262" t="s">
        <v>17</v>
      </c>
      <c r="J1583" s="262" t="s">
        <v>17</v>
      </c>
      <c r="K1583" s="262" t="s">
        <v>2987</v>
      </c>
      <c r="L1583" s="263">
        <v>45063</v>
      </c>
      <c r="M1583" s="262" t="s">
        <v>20</v>
      </c>
    </row>
    <row r="1584" spans="1:13" x14ac:dyDescent="0.25">
      <c r="A1584" s="260" t="s">
        <v>1782</v>
      </c>
      <c r="B1584" s="260" t="s">
        <v>1783</v>
      </c>
      <c r="C1584" s="260" t="s">
        <v>1366</v>
      </c>
      <c r="D1584" s="260" t="s">
        <v>2567</v>
      </c>
      <c r="E1584" s="260">
        <v>0</v>
      </c>
      <c r="F1584" s="260" t="s">
        <v>2565</v>
      </c>
      <c r="G1584" s="260" t="s">
        <v>33</v>
      </c>
      <c r="H1584" s="260">
        <v>2</v>
      </c>
      <c r="I1584" s="260" t="s">
        <v>17</v>
      </c>
      <c r="J1584" s="260" t="s">
        <v>17</v>
      </c>
      <c r="K1584" s="260" t="s">
        <v>2988</v>
      </c>
      <c r="L1584" s="261">
        <v>45063</v>
      </c>
      <c r="M1584" s="260" t="s">
        <v>20</v>
      </c>
    </row>
    <row r="1585" spans="1:13" x14ac:dyDescent="0.25">
      <c r="A1585" s="262" t="s">
        <v>1782</v>
      </c>
      <c r="B1585" s="262" t="s">
        <v>1783</v>
      </c>
      <c r="C1585" s="262" t="s">
        <v>1366</v>
      </c>
      <c r="D1585" s="262" t="s">
        <v>2569</v>
      </c>
      <c r="E1585" s="262">
        <v>0</v>
      </c>
      <c r="F1585" s="262" t="s">
        <v>2565</v>
      </c>
      <c r="G1585" s="262" t="s">
        <v>33</v>
      </c>
      <c r="H1585" s="262">
        <v>2</v>
      </c>
      <c r="I1585" s="262" t="s">
        <v>17</v>
      </c>
      <c r="J1585" s="262" t="s">
        <v>17</v>
      </c>
      <c r="K1585" s="262" t="s">
        <v>2989</v>
      </c>
      <c r="L1585" s="263">
        <v>45063</v>
      </c>
      <c r="M1585" s="262" t="s">
        <v>20</v>
      </c>
    </row>
    <row r="1586" spans="1:13" x14ac:dyDescent="0.25">
      <c r="A1586" s="260" t="s">
        <v>1782</v>
      </c>
      <c r="B1586" s="260" t="s">
        <v>1783</v>
      </c>
      <c r="C1586" s="260" t="s">
        <v>1366</v>
      </c>
      <c r="D1586" s="260" t="s">
        <v>2634</v>
      </c>
      <c r="E1586" s="260">
        <v>0</v>
      </c>
      <c r="F1586" s="260" t="s">
        <v>2565</v>
      </c>
      <c r="G1586" s="260" t="s">
        <v>33</v>
      </c>
      <c r="H1586" s="260">
        <v>2</v>
      </c>
      <c r="I1586" s="260" t="s">
        <v>17</v>
      </c>
      <c r="J1586" s="260" t="s">
        <v>17</v>
      </c>
      <c r="K1586" s="260" t="s">
        <v>2990</v>
      </c>
      <c r="L1586" s="261">
        <v>45063</v>
      </c>
      <c r="M1586" s="260" t="s">
        <v>20</v>
      </c>
    </row>
    <row r="1587" spans="1:13" x14ac:dyDescent="0.25">
      <c r="A1587" s="262" t="s">
        <v>1782</v>
      </c>
      <c r="B1587" s="262" t="s">
        <v>1783</v>
      </c>
      <c r="C1587" s="262" t="s">
        <v>1366</v>
      </c>
      <c r="D1587" s="262" t="s">
        <v>2636</v>
      </c>
      <c r="E1587" s="262">
        <v>3</v>
      </c>
      <c r="F1587" s="262" t="s">
        <v>2565</v>
      </c>
      <c r="G1587" s="262" t="s">
        <v>33</v>
      </c>
      <c r="H1587" s="262">
        <v>2</v>
      </c>
      <c r="I1587" s="262" t="s">
        <v>17</v>
      </c>
      <c r="J1587" s="262" t="s">
        <v>17</v>
      </c>
      <c r="K1587" s="262" t="s">
        <v>2991</v>
      </c>
      <c r="L1587" s="263">
        <v>45063</v>
      </c>
      <c r="M1587" s="262" t="s">
        <v>20</v>
      </c>
    </row>
    <row r="1588" spans="1:13" x14ac:dyDescent="0.25">
      <c r="A1588" s="260" t="s">
        <v>1782</v>
      </c>
      <c r="B1588" s="260" t="s">
        <v>1783</v>
      </c>
      <c r="C1588" s="260" t="s">
        <v>1366</v>
      </c>
      <c r="D1588" s="260" t="s">
        <v>2638</v>
      </c>
      <c r="E1588" s="260">
        <v>0</v>
      </c>
      <c r="F1588" s="260" t="s">
        <v>2565</v>
      </c>
      <c r="G1588" s="260" t="s">
        <v>33</v>
      </c>
      <c r="H1588" s="260">
        <v>2</v>
      </c>
      <c r="I1588" s="260" t="s">
        <v>17</v>
      </c>
      <c r="J1588" s="260" t="s">
        <v>17</v>
      </c>
      <c r="K1588" s="260" t="s">
        <v>2992</v>
      </c>
      <c r="L1588" s="261">
        <v>45063</v>
      </c>
      <c r="M1588" s="260" t="s">
        <v>20</v>
      </c>
    </row>
    <row r="1589" spans="1:13" x14ac:dyDescent="0.25">
      <c r="A1589" s="262" t="s">
        <v>1782</v>
      </c>
      <c r="B1589" s="262" t="s">
        <v>1783</v>
      </c>
      <c r="C1589" s="262" t="s">
        <v>1366</v>
      </c>
      <c r="D1589" s="262" t="s">
        <v>2571</v>
      </c>
      <c r="E1589" s="262">
        <v>1</v>
      </c>
      <c r="F1589" s="262" t="s">
        <v>2565</v>
      </c>
      <c r="G1589" s="262" t="s">
        <v>33</v>
      </c>
      <c r="H1589" s="262">
        <v>2</v>
      </c>
      <c r="I1589" s="262" t="s">
        <v>17</v>
      </c>
      <c r="J1589" s="262" t="s">
        <v>17</v>
      </c>
      <c r="K1589" s="262" t="s">
        <v>2993</v>
      </c>
      <c r="L1589" s="263">
        <v>45063</v>
      </c>
      <c r="M1589" s="262" t="s">
        <v>20</v>
      </c>
    </row>
    <row r="1590" spans="1:13" x14ac:dyDescent="0.25">
      <c r="A1590" s="260" t="s">
        <v>1782</v>
      </c>
      <c r="B1590" s="260" t="s">
        <v>1783</v>
      </c>
      <c r="C1590" s="260" t="s">
        <v>1366</v>
      </c>
      <c r="D1590" s="260" t="s">
        <v>2573</v>
      </c>
      <c r="E1590" s="260">
        <v>1</v>
      </c>
      <c r="F1590" s="260" t="s">
        <v>2565</v>
      </c>
      <c r="G1590" s="260" t="s">
        <v>33</v>
      </c>
      <c r="H1590" s="260">
        <v>2</v>
      </c>
      <c r="I1590" s="260" t="s">
        <v>17</v>
      </c>
      <c r="J1590" s="260" t="s">
        <v>17</v>
      </c>
      <c r="K1590" s="260" t="s">
        <v>2994</v>
      </c>
      <c r="L1590" s="261">
        <v>45063</v>
      </c>
      <c r="M1590" s="260" t="s">
        <v>20</v>
      </c>
    </row>
    <row r="1591" spans="1:13" x14ac:dyDescent="0.25">
      <c r="A1591" s="262" t="s">
        <v>1782</v>
      </c>
      <c r="B1591" s="262" t="s">
        <v>1783</v>
      </c>
      <c r="C1591" s="262" t="s">
        <v>1366</v>
      </c>
      <c r="D1591" s="262" t="s">
        <v>2642</v>
      </c>
      <c r="E1591" s="262">
        <v>0</v>
      </c>
      <c r="F1591" s="262" t="s">
        <v>2565</v>
      </c>
      <c r="G1591" s="262" t="s">
        <v>33</v>
      </c>
      <c r="H1591" s="262">
        <v>2</v>
      </c>
      <c r="I1591" s="262" t="s">
        <v>17</v>
      </c>
      <c r="J1591" s="262" t="s">
        <v>17</v>
      </c>
      <c r="K1591" s="262" t="s">
        <v>2995</v>
      </c>
      <c r="L1591" s="263">
        <v>45063</v>
      </c>
      <c r="M1591" s="262" t="s">
        <v>20</v>
      </c>
    </row>
    <row r="1592" spans="1:13" x14ac:dyDescent="0.25">
      <c r="A1592" s="260" t="s">
        <v>1364</v>
      </c>
      <c r="B1592" s="260" t="s">
        <v>1365</v>
      </c>
      <c r="C1592" s="260" t="s">
        <v>1366</v>
      </c>
      <c r="D1592" s="260" t="s">
        <v>2564</v>
      </c>
      <c r="E1592" s="260">
        <v>0</v>
      </c>
      <c r="F1592" s="260" t="s">
        <v>2565</v>
      </c>
      <c r="G1592" s="260" t="s">
        <v>33</v>
      </c>
      <c r="H1592" s="260">
        <v>2</v>
      </c>
      <c r="I1592" s="260" t="s">
        <v>17</v>
      </c>
      <c r="J1592" s="260" t="s">
        <v>17</v>
      </c>
      <c r="K1592" s="260" t="s">
        <v>2996</v>
      </c>
      <c r="L1592" s="261">
        <v>45063</v>
      </c>
      <c r="M1592" s="260" t="s">
        <v>20</v>
      </c>
    </row>
    <row r="1593" spans="1:13" x14ac:dyDescent="0.25">
      <c r="A1593" s="262" t="s">
        <v>1364</v>
      </c>
      <c r="B1593" s="262" t="s">
        <v>1365</v>
      </c>
      <c r="C1593" s="262" t="s">
        <v>1366</v>
      </c>
      <c r="D1593" s="262" t="s">
        <v>2567</v>
      </c>
      <c r="E1593" s="262">
        <v>0</v>
      </c>
      <c r="F1593" s="262" t="s">
        <v>2565</v>
      </c>
      <c r="G1593" s="262" t="s">
        <v>33</v>
      </c>
      <c r="H1593" s="262">
        <v>2</v>
      </c>
      <c r="I1593" s="262" t="s">
        <v>17</v>
      </c>
      <c r="J1593" s="262" t="s">
        <v>17</v>
      </c>
      <c r="K1593" s="262" t="s">
        <v>2997</v>
      </c>
      <c r="L1593" s="263">
        <v>45063</v>
      </c>
      <c r="M1593" s="262" t="s">
        <v>20</v>
      </c>
    </row>
    <row r="1594" spans="1:13" x14ac:dyDescent="0.25">
      <c r="A1594" s="260" t="s">
        <v>1364</v>
      </c>
      <c r="B1594" s="260" t="s">
        <v>1365</v>
      </c>
      <c r="C1594" s="260" t="s">
        <v>1366</v>
      </c>
      <c r="D1594" s="260" t="s">
        <v>2569</v>
      </c>
      <c r="E1594" s="260">
        <v>0</v>
      </c>
      <c r="F1594" s="260" t="s">
        <v>2565</v>
      </c>
      <c r="G1594" s="260" t="s">
        <v>33</v>
      </c>
      <c r="H1594" s="260">
        <v>2</v>
      </c>
      <c r="I1594" s="260" t="s">
        <v>17</v>
      </c>
      <c r="J1594" s="260" t="s">
        <v>17</v>
      </c>
      <c r="K1594" s="260" t="s">
        <v>2998</v>
      </c>
      <c r="L1594" s="261">
        <v>45063</v>
      </c>
      <c r="M1594" s="260" t="s">
        <v>20</v>
      </c>
    </row>
    <row r="1595" spans="1:13" x14ac:dyDescent="0.25">
      <c r="A1595" s="262" t="s">
        <v>1364</v>
      </c>
      <c r="B1595" s="262" t="s">
        <v>1365</v>
      </c>
      <c r="C1595" s="262" t="s">
        <v>1366</v>
      </c>
      <c r="D1595" s="262" t="s">
        <v>2634</v>
      </c>
      <c r="E1595" s="262">
        <v>0</v>
      </c>
      <c r="F1595" s="262" t="s">
        <v>2565</v>
      </c>
      <c r="G1595" s="262" t="s">
        <v>33</v>
      </c>
      <c r="H1595" s="262">
        <v>2</v>
      </c>
      <c r="I1595" s="262" t="s">
        <v>17</v>
      </c>
      <c r="J1595" s="262" t="s">
        <v>17</v>
      </c>
      <c r="K1595" s="262" t="s">
        <v>2999</v>
      </c>
      <c r="L1595" s="263">
        <v>45063</v>
      </c>
      <c r="M1595" s="262" t="s">
        <v>20</v>
      </c>
    </row>
    <row r="1596" spans="1:13" x14ac:dyDescent="0.25">
      <c r="A1596" s="260" t="s">
        <v>1364</v>
      </c>
      <c r="B1596" s="260" t="s">
        <v>1365</v>
      </c>
      <c r="C1596" s="260" t="s">
        <v>1366</v>
      </c>
      <c r="D1596" s="260" t="s">
        <v>2636</v>
      </c>
      <c r="E1596" s="260">
        <v>3</v>
      </c>
      <c r="F1596" s="260" t="s">
        <v>2565</v>
      </c>
      <c r="G1596" s="260" t="s">
        <v>33</v>
      </c>
      <c r="H1596" s="260">
        <v>2</v>
      </c>
      <c r="I1596" s="260" t="s">
        <v>17</v>
      </c>
      <c r="J1596" s="260" t="s">
        <v>17</v>
      </c>
      <c r="K1596" s="260" t="s">
        <v>3000</v>
      </c>
      <c r="L1596" s="261">
        <v>45063</v>
      </c>
      <c r="M1596" s="260" t="s">
        <v>20</v>
      </c>
    </row>
    <row r="1597" spans="1:13" x14ac:dyDescent="0.25">
      <c r="A1597" s="262" t="s">
        <v>1364</v>
      </c>
      <c r="B1597" s="262" t="s">
        <v>1365</v>
      </c>
      <c r="C1597" s="262" t="s">
        <v>1366</v>
      </c>
      <c r="D1597" s="262" t="s">
        <v>2638</v>
      </c>
      <c r="E1597" s="262">
        <v>0</v>
      </c>
      <c r="F1597" s="262" t="s">
        <v>2565</v>
      </c>
      <c r="G1597" s="262" t="s">
        <v>33</v>
      </c>
      <c r="H1597" s="262">
        <v>2</v>
      </c>
      <c r="I1597" s="262" t="s">
        <v>17</v>
      </c>
      <c r="J1597" s="262" t="s">
        <v>17</v>
      </c>
      <c r="K1597" s="262" t="s">
        <v>3001</v>
      </c>
      <c r="L1597" s="263">
        <v>45063</v>
      </c>
      <c r="M1597" s="262" t="s">
        <v>20</v>
      </c>
    </row>
    <row r="1598" spans="1:13" x14ac:dyDescent="0.25">
      <c r="A1598" s="260" t="s">
        <v>1364</v>
      </c>
      <c r="B1598" s="260" t="s">
        <v>1365</v>
      </c>
      <c r="C1598" s="260" t="s">
        <v>1366</v>
      </c>
      <c r="D1598" s="260" t="s">
        <v>2571</v>
      </c>
      <c r="E1598" s="260">
        <v>0</v>
      </c>
      <c r="F1598" s="260" t="s">
        <v>2565</v>
      </c>
      <c r="G1598" s="260" t="s">
        <v>33</v>
      </c>
      <c r="H1598" s="260">
        <v>2</v>
      </c>
      <c r="I1598" s="260" t="s">
        <v>17</v>
      </c>
      <c r="J1598" s="260" t="s">
        <v>17</v>
      </c>
      <c r="K1598" s="260" t="s">
        <v>3002</v>
      </c>
      <c r="L1598" s="261">
        <v>45063</v>
      </c>
      <c r="M1598" s="260" t="s">
        <v>20</v>
      </c>
    </row>
    <row r="1599" spans="1:13" x14ac:dyDescent="0.25">
      <c r="A1599" s="262" t="s">
        <v>1364</v>
      </c>
      <c r="B1599" s="262" t="s">
        <v>1365</v>
      </c>
      <c r="C1599" s="262" t="s">
        <v>1366</v>
      </c>
      <c r="D1599" s="262" t="s">
        <v>2573</v>
      </c>
      <c r="E1599" s="262">
        <v>1</v>
      </c>
      <c r="F1599" s="262" t="s">
        <v>2565</v>
      </c>
      <c r="G1599" s="262" t="s">
        <v>33</v>
      </c>
      <c r="H1599" s="262">
        <v>2</v>
      </c>
      <c r="I1599" s="262" t="s">
        <v>17</v>
      </c>
      <c r="J1599" s="262" t="s">
        <v>17</v>
      </c>
      <c r="K1599" s="262" t="s">
        <v>3003</v>
      </c>
      <c r="L1599" s="263">
        <v>45063</v>
      </c>
      <c r="M1599" s="262" t="s">
        <v>20</v>
      </c>
    </row>
    <row r="1600" spans="1:13" x14ac:dyDescent="0.25">
      <c r="A1600" s="260" t="s">
        <v>1364</v>
      </c>
      <c r="B1600" s="260" t="s">
        <v>1365</v>
      </c>
      <c r="C1600" s="260" t="s">
        <v>1366</v>
      </c>
      <c r="D1600" s="260" t="s">
        <v>2642</v>
      </c>
      <c r="E1600" s="260">
        <v>0</v>
      </c>
      <c r="F1600" s="260" t="s">
        <v>2565</v>
      </c>
      <c r="G1600" s="260" t="s">
        <v>33</v>
      </c>
      <c r="H1600" s="260">
        <v>2</v>
      </c>
      <c r="I1600" s="260" t="s">
        <v>17</v>
      </c>
      <c r="J1600" s="260" t="s">
        <v>17</v>
      </c>
      <c r="K1600" s="260" t="s">
        <v>3004</v>
      </c>
      <c r="L1600" s="261">
        <v>45063</v>
      </c>
      <c r="M1600" s="260" t="s">
        <v>20</v>
      </c>
    </row>
    <row r="1601" spans="1:13" x14ac:dyDescent="0.25">
      <c r="A1601" s="262" t="s">
        <v>1787</v>
      </c>
      <c r="B1601" s="262" t="s">
        <v>1788</v>
      </c>
      <c r="C1601" s="262" t="s">
        <v>1366</v>
      </c>
      <c r="D1601" s="262" t="s">
        <v>2564</v>
      </c>
      <c r="E1601" s="262">
        <v>0</v>
      </c>
      <c r="F1601" s="262" t="s">
        <v>2565</v>
      </c>
      <c r="G1601" s="262" t="s">
        <v>33</v>
      </c>
      <c r="H1601" s="262">
        <v>2</v>
      </c>
      <c r="I1601" s="262" t="s">
        <v>17</v>
      </c>
      <c r="J1601" s="262" t="s">
        <v>17</v>
      </c>
      <c r="K1601" s="262" t="s">
        <v>3005</v>
      </c>
      <c r="L1601" s="263">
        <v>45063</v>
      </c>
      <c r="M1601" s="262" t="s">
        <v>20</v>
      </c>
    </row>
    <row r="1602" spans="1:13" x14ac:dyDescent="0.25">
      <c r="A1602" s="260" t="s">
        <v>1787</v>
      </c>
      <c r="B1602" s="260" t="s">
        <v>1788</v>
      </c>
      <c r="C1602" s="260" t="s">
        <v>1366</v>
      </c>
      <c r="D1602" s="260" t="s">
        <v>2567</v>
      </c>
      <c r="E1602" s="260">
        <v>0</v>
      </c>
      <c r="F1602" s="260" t="s">
        <v>2565</v>
      </c>
      <c r="G1602" s="260" t="s">
        <v>33</v>
      </c>
      <c r="H1602" s="260">
        <v>2</v>
      </c>
      <c r="I1602" s="260" t="s">
        <v>17</v>
      </c>
      <c r="J1602" s="260" t="s">
        <v>17</v>
      </c>
      <c r="K1602" s="260" t="s">
        <v>3006</v>
      </c>
      <c r="L1602" s="261">
        <v>45063</v>
      </c>
      <c r="M1602" s="260" t="s">
        <v>20</v>
      </c>
    </row>
    <row r="1603" spans="1:13" x14ac:dyDescent="0.25">
      <c r="A1603" s="262" t="s">
        <v>1787</v>
      </c>
      <c r="B1603" s="262" t="s">
        <v>1788</v>
      </c>
      <c r="C1603" s="262" t="s">
        <v>1366</v>
      </c>
      <c r="D1603" s="262" t="s">
        <v>2569</v>
      </c>
      <c r="E1603" s="262">
        <v>0</v>
      </c>
      <c r="F1603" s="262" t="s">
        <v>2565</v>
      </c>
      <c r="G1603" s="262" t="s">
        <v>33</v>
      </c>
      <c r="H1603" s="262">
        <v>2</v>
      </c>
      <c r="I1603" s="262" t="s">
        <v>17</v>
      </c>
      <c r="J1603" s="262" t="s">
        <v>17</v>
      </c>
      <c r="K1603" s="262" t="s">
        <v>3007</v>
      </c>
      <c r="L1603" s="263">
        <v>45063</v>
      </c>
      <c r="M1603" s="262" t="s">
        <v>20</v>
      </c>
    </row>
    <row r="1604" spans="1:13" x14ac:dyDescent="0.25">
      <c r="A1604" s="260" t="s">
        <v>1787</v>
      </c>
      <c r="B1604" s="260" t="s">
        <v>1788</v>
      </c>
      <c r="C1604" s="260" t="s">
        <v>1366</v>
      </c>
      <c r="D1604" s="260" t="s">
        <v>2634</v>
      </c>
      <c r="E1604" s="260">
        <v>0</v>
      </c>
      <c r="F1604" s="260" t="s">
        <v>2565</v>
      </c>
      <c r="G1604" s="260" t="s">
        <v>33</v>
      </c>
      <c r="H1604" s="260">
        <v>2</v>
      </c>
      <c r="I1604" s="260" t="s">
        <v>17</v>
      </c>
      <c r="J1604" s="260" t="s">
        <v>17</v>
      </c>
      <c r="K1604" s="260" t="s">
        <v>3008</v>
      </c>
      <c r="L1604" s="261">
        <v>45063</v>
      </c>
      <c r="M1604" s="260" t="s">
        <v>20</v>
      </c>
    </row>
    <row r="1605" spans="1:13" x14ac:dyDescent="0.25">
      <c r="A1605" s="262" t="s">
        <v>1787</v>
      </c>
      <c r="B1605" s="262" t="s">
        <v>1788</v>
      </c>
      <c r="C1605" s="262" t="s">
        <v>1366</v>
      </c>
      <c r="D1605" s="262" t="s">
        <v>2636</v>
      </c>
      <c r="E1605" s="262">
        <v>3</v>
      </c>
      <c r="F1605" s="262" t="s">
        <v>2565</v>
      </c>
      <c r="G1605" s="262" t="s">
        <v>33</v>
      </c>
      <c r="H1605" s="262">
        <v>2</v>
      </c>
      <c r="I1605" s="262" t="s">
        <v>17</v>
      </c>
      <c r="J1605" s="262" t="s">
        <v>17</v>
      </c>
      <c r="K1605" s="262" t="s">
        <v>3009</v>
      </c>
      <c r="L1605" s="263">
        <v>45063</v>
      </c>
      <c r="M1605" s="262" t="s">
        <v>20</v>
      </c>
    </row>
    <row r="1606" spans="1:13" x14ac:dyDescent="0.25">
      <c r="A1606" s="260" t="s">
        <v>1787</v>
      </c>
      <c r="B1606" s="260" t="s">
        <v>1788</v>
      </c>
      <c r="C1606" s="260" t="s">
        <v>1366</v>
      </c>
      <c r="D1606" s="260" t="s">
        <v>2638</v>
      </c>
      <c r="E1606" s="260">
        <v>0</v>
      </c>
      <c r="F1606" s="260" t="s">
        <v>2565</v>
      </c>
      <c r="G1606" s="260" t="s">
        <v>33</v>
      </c>
      <c r="H1606" s="260">
        <v>2</v>
      </c>
      <c r="I1606" s="260" t="s">
        <v>17</v>
      </c>
      <c r="J1606" s="260" t="s">
        <v>17</v>
      </c>
      <c r="K1606" s="260" t="s">
        <v>3010</v>
      </c>
      <c r="L1606" s="261">
        <v>45063</v>
      </c>
      <c r="M1606" s="260" t="s">
        <v>20</v>
      </c>
    </row>
    <row r="1607" spans="1:13" x14ac:dyDescent="0.25">
      <c r="A1607" s="262" t="s">
        <v>1787</v>
      </c>
      <c r="B1607" s="262" t="s">
        <v>1788</v>
      </c>
      <c r="C1607" s="262" t="s">
        <v>1366</v>
      </c>
      <c r="D1607" s="262" t="s">
        <v>2571</v>
      </c>
      <c r="E1607" s="262">
        <v>1</v>
      </c>
      <c r="F1607" s="262" t="s">
        <v>2565</v>
      </c>
      <c r="G1607" s="262" t="s">
        <v>33</v>
      </c>
      <c r="H1607" s="262">
        <v>2</v>
      </c>
      <c r="I1607" s="262" t="s">
        <v>17</v>
      </c>
      <c r="J1607" s="262" t="s">
        <v>17</v>
      </c>
      <c r="K1607" s="262" t="s">
        <v>3011</v>
      </c>
      <c r="L1607" s="263">
        <v>45063</v>
      </c>
      <c r="M1607" s="262" t="s">
        <v>20</v>
      </c>
    </row>
    <row r="1608" spans="1:13" x14ac:dyDescent="0.25">
      <c r="A1608" s="260" t="s">
        <v>1787</v>
      </c>
      <c r="B1608" s="260" t="s">
        <v>1788</v>
      </c>
      <c r="C1608" s="260" t="s">
        <v>1366</v>
      </c>
      <c r="D1608" s="260" t="s">
        <v>2573</v>
      </c>
      <c r="E1608" s="260">
        <v>1</v>
      </c>
      <c r="F1608" s="260" t="s">
        <v>2565</v>
      </c>
      <c r="G1608" s="260" t="s">
        <v>33</v>
      </c>
      <c r="H1608" s="260">
        <v>2</v>
      </c>
      <c r="I1608" s="260" t="s">
        <v>17</v>
      </c>
      <c r="J1608" s="260" t="s">
        <v>17</v>
      </c>
      <c r="K1608" s="260" t="s">
        <v>3012</v>
      </c>
      <c r="L1608" s="261">
        <v>45063</v>
      </c>
      <c r="M1608" s="260" t="s">
        <v>20</v>
      </c>
    </row>
    <row r="1609" spans="1:13" x14ac:dyDescent="0.25">
      <c r="A1609" s="262" t="s">
        <v>1787</v>
      </c>
      <c r="B1609" s="262" t="s">
        <v>1788</v>
      </c>
      <c r="C1609" s="262" t="s">
        <v>1366</v>
      </c>
      <c r="D1609" s="262" t="s">
        <v>2642</v>
      </c>
      <c r="E1609" s="262">
        <v>0</v>
      </c>
      <c r="F1609" s="262" t="s">
        <v>2565</v>
      </c>
      <c r="G1609" s="262" t="s">
        <v>33</v>
      </c>
      <c r="H1609" s="262">
        <v>2</v>
      </c>
      <c r="I1609" s="262" t="s">
        <v>17</v>
      </c>
      <c r="J1609" s="262" t="s">
        <v>17</v>
      </c>
      <c r="K1609" s="262" t="s">
        <v>3013</v>
      </c>
      <c r="L1609" s="263">
        <v>45063</v>
      </c>
      <c r="M1609" s="262" t="s">
        <v>20</v>
      </c>
    </row>
    <row r="1610" spans="1:13" x14ac:dyDescent="0.25">
      <c r="A1610" s="260" t="s">
        <v>198</v>
      </c>
      <c r="B1610" s="260" t="s">
        <v>199</v>
      </c>
      <c r="C1610" s="260" t="s">
        <v>200</v>
      </c>
      <c r="D1610" s="260" t="s">
        <v>2564</v>
      </c>
      <c r="E1610" s="260">
        <v>2</v>
      </c>
      <c r="F1610" s="260" t="s">
        <v>2565</v>
      </c>
      <c r="G1610" s="260" t="s">
        <v>33</v>
      </c>
      <c r="H1610" s="260">
        <v>2</v>
      </c>
      <c r="I1610" s="260" t="s">
        <v>17</v>
      </c>
      <c r="J1610" s="260" t="s">
        <v>17</v>
      </c>
      <c r="K1610" s="260" t="s">
        <v>3014</v>
      </c>
      <c r="L1610" s="261">
        <v>45063</v>
      </c>
      <c r="M1610" s="260" t="s">
        <v>20</v>
      </c>
    </row>
    <row r="1611" spans="1:13" x14ac:dyDescent="0.25">
      <c r="A1611" s="262" t="s">
        <v>198</v>
      </c>
      <c r="B1611" s="262" t="s">
        <v>199</v>
      </c>
      <c r="C1611" s="262" t="s">
        <v>200</v>
      </c>
      <c r="D1611" s="262" t="s">
        <v>2567</v>
      </c>
      <c r="E1611" s="262">
        <v>1</v>
      </c>
      <c r="F1611" s="262" t="s">
        <v>2565</v>
      </c>
      <c r="G1611" s="262" t="s">
        <v>33</v>
      </c>
      <c r="H1611" s="262">
        <v>2</v>
      </c>
      <c r="I1611" s="262" t="s">
        <v>17</v>
      </c>
      <c r="J1611" s="262" t="s">
        <v>17</v>
      </c>
      <c r="K1611" s="262" t="s">
        <v>3015</v>
      </c>
      <c r="L1611" s="263">
        <v>45063</v>
      </c>
      <c r="M1611" s="262" t="s">
        <v>20</v>
      </c>
    </row>
    <row r="1612" spans="1:13" x14ac:dyDescent="0.25">
      <c r="A1612" s="260" t="s">
        <v>198</v>
      </c>
      <c r="B1612" s="260" t="s">
        <v>199</v>
      </c>
      <c r="C1612" s="260" t="s">
        <v>200</v>
      </c>
      <c r="D1612" s="260" t="s">
        <v>2569</v>
      </c>
      <c r="E1612" s="260">
        <v>3</v>
      </c>
      <c r="F1612" s="260" t="s">
        <v>2565</v>
      </c>
      <c r="G1612" s="260" t="s">
        <v>33</v>
      </c>
      <c r="H1612" s="260">
        <v>2</v>
      </c>
      <c r="I1612" s="260" t="s">
        <v>17</v>
      </c>
      <c r="J1612" s="260" t="s">
        <v>17</v>
      </c>
      <c r="K1612" s="260" t="s">
        <v>3016</v>
      </c>
      <c r="L1612" s="261">
        <v>45063</v>
      </c>
      <c r="M1612" s="260" t="s">
        <v>20</v>
      </c>
    </row>
    <row r="1613" spans="1:13" x14ac:dyDescent="0.25">
      <c r="A1613" s="262" t="s">
        <v>198</v>
      </c>
      <c r="B1613" s="262" t="s">
        <v>199</v>
      </c>
      <c r="C1613" s="262" t="s">
        <v>200</v>
      </c>
      <c r="D1613" s="262" t="s">
        <v>2634</v>
      </c>
      <c r="E1613" s="262">
        <v>3</v>
      </c>
      <c r="F1613" s="262" t="s">
        <v>2565</v>
      </c>
      <c r="G1613" s="262" t="s">
        <v>33</v>
      </c>
      <c r="H1613" s="262">
        <v>2</v>
      </c>
      <c r="I1613" s="262" t="s">
        <v>17</v>
      </c>
      <c r="J1613" s="262" t="s">
        <v>17</v>
      </c>
      <c r="K1613" s="262" t="s">
        <v>3017</v>
      </c>
      <c r="L1613" s="263">
        <v>45063</v>
      </c>
      <c r="M1613" s="262" t="s">
        <v>20</v>
      </c>
    </row>
    <row r="1614" spans="1:13" x14ac:dyDescent="0.25">
      <c r="A1614" s="260" t="s">
        <v>198</v>
      </c>
      <c r="B1614" s="260" t="s">
        <v>199</v>
      </c>
      <c r="C1614" s="260" t="s">
        <v>200</v>
      </c>
      <c r="D1614" s="260" t="s">
        <v>2636</v>
      </c>
      <c r="E1614" s="260">
        <v>3</v>
      </c>
      <c r="F1614" s="260" t="s">
        <v>2565</v>
      </c>
      <c r="G1614" s="260" t="s">
        <v>33</v>
      </c>
      <c r="H1614" s="260">
        <v>2</v>
      </c>
      <c r="I1614" s="260" t="s">
        <v>17</v>
      </c>
      <c r="J1614" s="260" t="s">
        <v>17</v>
      </c>
      <c r="K1614" s="260" t="s">
        <v>3018</v>
      </c>
      <c r="L1614" s="261">
        <v>45063</v>
      </c>
      <c r="M1614" s="260" t="s">
        <v>20</v>
      </c>
    </row>
    <row r="1615" spans="1:13" x14ac:dyDescent="0.25">
      <c r="A1615" s="262" t="s">
        <v>198</v>
      </c>
      <c r="B1615" s="262" t="s">
        <v>199</v>
      </c>
      <c r="C1615" s="262" t="s">
        <v>200</v>
      </c>
      <c r="D1615" s="262" t="s">
        <v>2638</v>
      </c>
      <c r="E1615" s="262">
        <v>1</v>
      </c>
      <c r="F1615" s="262" t="s">
        <v>2565</v>
      </c>
      <c r="G1615" s="262" t="s">
        <v>33</v>
      </c>
      <c r="H1615" s="262">
        <v>2</v>
      </c>
      <c r="I1615" s="262" t="s">
        <v>17</v>
      </c>
      <c r="J1615" s="262" t="s">
        <v>17</v>
      </c>
      <c r="K1615" s="262" t="s">
        <v>3019</v>
      </c>
      <c r="L1615" s="263">
        <v>45063</v>
      </c>
      <c r="M1615" s="262" t="s">
        <v>20</v>
      </c>
    </row>
    <row r="1616" spans="1:13" x14ac:dyDescent="0.25">
      <c r="A1616" s="260" t="s">
        <v>198</v>
      </c>
      <c r="B1616" s="260" t="s">
        <v>199</v>
      </c>
      <c r="C1616" s="260" t="s">
        <v>200</v>
      </c>
      <c r="D1616" s="260" t="s">
        <v>2571</v>
      </c>
      <c r="E1616" s="260">
        <v>3</v>
      </c>
      <c r="F1616" s="260" t="s">
        <v>2565</v>
      </c>
      <c r="G1616" s="260" t="s">
        <v>33</v>
      </c>
      <c r="H1616" s="260">
        <v>2</v>
      </c>
      <c r="I1616" s="260" t="s">
        <v>17</v>
      </c>
      <c r="J1616" s="260" t="s">
        <v>17</v>
      </c>
      <c r="K1616" s="260" t="s">
        <v>3020</v>
      </c>
      <c r="L1616" s="261">
        <v>45063</v>
      </c>
      <c r="M1616" s="260" t="s">
        <v>20</v>
      </c>
    </row>
    <row r="1617" spans="1:13" x14ac:dyDescent="0.25">
      <c r="A1617" s="262" t="s">
        <v>198</v>
      </c>
      <c r="B1617" s="262" t="s">
        <v>199</v>
      </c>
      <c r="C1617" s="262" t="s">
        <v>200</v>
      </c>
      <c r="D1617" s="262" t="s">
        <v>2573</v>
      </c>
      <c r="E1617" s="262">
        <v>3</v>
      </c>
      <c r="F1617" s="262" t="s">
        <v>2565</v>
      </c>
      <c r="G1617" s="262" t="s">
        <v>33</v>
      </c>
      <c r="H1617" s="262">
        <v>2</v>
      </c>
      <c r="I1617" s="262" t="s">
        <v>17</v>
      </c>
      <c r="J1617" s="262" t="s">
        <v>17</v>
      </c>
      <c r="K1617" s="262" t="s">
        <v>3021</v>
      </c>
      <c r="L1617" s="263">
        <v>45063</v>
      </c>
      <c r="M1617" s="262" t="s">
        <v>20</v>
      </c>
    </row>
    <row r="1618" spans="1:13" x14ac:dyDescent="0.25">
      <c r="A1618" s="260" t="s">
        <v>198</v>
      </c>
      <c r="B1618" s="260" t="s">
        <v>199</v>
      </c>
      <c r="C1618" s="260" t="s">
        <v>200</v>
      </c>
      <c r="D1618" s="260" t="s">
        <v>2642</v>
      </c>
      <c r="E1618" s="260">
        <v>0</v>
      </c>
      <c r="F1618" s="260" t="s">
        <v>2565</v>
      </c>
      <c r="G1618" s="260" t="s">
        <v>33</v>
      </c>
      <c r="H1618" s="260">
        <v>2</v>
      </c>
      <c r="I1618" s="260" t="s">
        <v>17</v>
      </c>
      <c r="J1618" s="260" t="s">
        <v>17</v>
      </c>
      <c r="K1618" s="260" t="s">
        <v>3022</v>
      </c>
      <c r="L1618" s="261">
        <v>45063</v>
      </c>
      <c r="M1618" s="260" t="s">
        <v>20</v>
      </c>
    </row>
    <row r="1619" spans="1:13" x14ac:dyDescent="0.25">
      <c r="A1619" s="262" t="s">
        <v>202</v>
      </c>
      <c r="B1619" s="262" t="s">
        <v>203</v>
      </c>
      <c r="C1619" s="262" t="s">
        <v>200</v>
      </c>
      <c r="D1619" s="262" t="s">
        <v>2564</v>
      </c>
      <c r="E1619" s="262">
        <v>0</v>
      </c>
      <c r="F1619" s="262" t="s">
        <v>2565</v>
      </c>
      <c r="G1619" s="262" t="s">
        <v>33</v>
      </c>
      <c r="H1619" s="262">
        <v>2</v>
      </c>
      <c r="I1619" s="262" t="s">
        <v>17</v>
      </c>
      <c r="J1619" s="262" t="s">
        <v>17</v>
      </c>
      <c r="K1619" s="262" t="s">
        <v>3023</v>
      </c>
      <c r="L1619" s="263">
        <v>45063</v>
      </c>
      <c r="M1619" s="262" t="s">
        <v>20</v>
      </c>
    </row>
    <row r="1620" spans="1:13" x14ac:dyDescent="0.25">
      <c r="A1620" s="260" t="s">
        <v>202</v>
      </c>
      <c r="B1620" s="260" t="s">
        <v>203</v>
      </c>
      <c r="C1620" s="260" t="s">
        <v>200</v>
      </c>
      <c r="D1620" s="260" t="s">
        <v>2567</v>
      </c>
      <c r="E1620" s="260">
        <v>1</v>
      </c>
      <c r="F1620" s="260" t="s">
        <v>2565</v>
      </c>
      <c r="G1620" s="260" t="s">
        <v>33</v>
      </c>
      <c r="H1620" s="260">
        <v>2</v>
      </c>
      <c r="I1620" s="260" t="s">
        <v>17</v>
      </c>
      <c r="J1620" s="260" t="s">
        <v>17</v>
      </c>
      <c r="K1620" s="260" t="s">
        <v>3024</v>
      </c>
      <c r="L1620" s="261">
        <v>45063</v>
      </c>
      <c r="M1620" s="260" t="s">
        <v>20</v>
      </c>
    </row>
    <row r="1621" spans="1:13" x14ac:dyDescent="0.25">
      <c r="A1621" s="262" t="s">
        <v>202</v>
      </c>
      <c r="B1621" s="262" t="s">
        <v>203</v>
      </c>
      <c r="C1621" s="262" t="s">
        <v>200</v>
      </c>
      <c r="D1621" s="262" t="s">
        <v>2569</v>
      </c>
      <c r="E1621" s="262">
        <v>2</v>
      </c>
      <c r="F1621" s="262" t="s">
        <v>2565</v>
      </c>
      <c r="G1621" s="262" t="s">
        <v>33</v>
      </c>
      <c r="H1621" s="262">
        <v>2</v>
      </c>
      <c r="I1621" s="262" t="s">
        <v>17</v>
      </c>
      <c r="J1621" s="262" t="s">
        <v>17</v>
      </c>
      <c r="K1621" s="262" t="s">
        <v>3025</v>
      </c>
      <c r="L1621" s="263">
        <v>45063</v>
      </c>
      <c r="M1621" s="262" t="s">
        <v>20</v>
      </c>
    </row>
    <row r="1622" spans="1:13" x14ac:dyDescent="0.25">
      <c r="A1622" s="260" t="s">
        <v>202</v>
      </c>
      <c r="B1622" s="260" t="s">
        <v>203</v>
      </c>
      <c r="C1622" s="260" t="s">
        <v>200</v>
      </c>
      <c r="D1622" s="260" t="s">
        <v>2634</v>
      </c>
      <c r="E1622" s="260">
        <v>3</v>
      </c>
      <c r="F1622" s="260" t="s">
        <v>2565</v>
      </c>
      <c r="G1622" s="260" t="s">
        <v>33</v>
      </c>
      <c r="H1622" s="260">
        <v>2</v>
      </c>
      <c r="I1622" s="260" t="s">
        <v>17</v>
      </c>
      <c r="J1622" s="260" t="s">
        <v>17</v>
      </c>
      <c r="K1622" s="260" t="s">
        <v>3026</v>
      </c>
      <c r="L1622" s="261">
        <v>45063</v>
      </c>
      <c r="M1622" s="260" t="s">
        <v>20</v>
      </c>
    </row>
    <row r="1623" spans="1:13" x14ac:dyDescent="0.25">
      <c r="A1623" s="262" t="s">
        <v>202</v>
      </c>
      <c r="B1623" s="262" t="s">
        <v>203</v>
      </c>
      <c r="C1623" s="262" t="s">
        <v>200</v>
      </c>
      <c r="D1623" s="262" t="s">
        <v>2636</v>
      </c>
      <c r="E1623" s="262">
        <v>2</v>
      </c>
      <c r="F1623" s="262" t="s">
        <v>2565</v>
      </c>
      <c r="G1623" s="262" t="s">
        <v>33</v>
      </c>
      <c r="H1623" s="262">
        <v>2</v>
      </c>
      <c r="I1623" s="262" t="s">
        <v>17</v>
      </c>
      <c r="J1623" s="262" t="s">
        <v>17</v>
      </c>
      <c r="K1623" s="262" t="s">
        <v>3027</v>
      </c>
      <c r="L1623" s="263">
        <v>45063</v>
      </c>
      <c r="M1623" s="262" t="s">
        <v>20</v>
      </c>
    </row>
    <row r="1624" spans="1:13" x14ac:dyDescent="0.25">
      <c r="A1624" s="260" t="s">
        <v>202</v>
      </c>
      <c r="B1624" s="260" t="s">
        <v>203</v>
      </c>
      <c r="C1624" s="260" t="s">
        <v>200</v>
      </c>
      <c r="D1624" s="260" t="s">
        <v>2638</v>
      </c>
      <c r="E1624" s="260">
        <v>1</v>
      </c>
      <c r="F1624" s="260" t="s">
        <v>2565</v>
      </c>
      <c r="G1624" s="260" t="s">
        <v>33</v>
      </c>
      <c r="H1624" s="260">
        <v>2</v>
      </c>
      <c r="I1624" s="260" t="s">
        <v>17</v>
      </c>
      <c r="J1624" s="260" t="s">
        <v>17</v>
      </c>
      <c r="K1624" s="260" t="s">
        <v>3028</v>
      </c>
      <c r="L1624" s="261">
        <v>45063</v>
      </c>
      <c r="M1624" s="260" t="s">
        <v>20</v>
      </c>
    </row>
    <row r="1625" spans="1:13" x14ac:dyDescent="0.25">
      <c r="A1625" s="262" t="s">
        <v>202</v>
      </c>
      <c r="B1625" s="262" t="s">
        <v>203</v>
      </c>
      <c r="C1625" s="262" t="s">
        <v>200</v>
      </c>
      <c r="D1625" s="262" t="s">
        <v>2571</v>
      </c>
      <c r="E1625" s="262">
        <v>3</v>
      </c>
      <c r="F1625" s="262" t="s">
        <v>2565</v>
      </c>
      <c r="G1625" s="262" t="s">
        <v>33</v>
      </c>
      <c r="H1625" s="262">
        <v>2</v>
      </c>
      <c r="I1625" s="262" t="s">
        <v>17</v>
      </c>
      <c r="J1625" s="262" t="s">
        <v>17</v>
      </c>
      <c r="K1625" s="262" t="s">
        <v>3029</v>
      </c>
      <c r="L1625" s="263">
        <v>45063</v>
      </c>
      <c r="M1625" s="262" t="s">
        <v>20</v>
      </c>
    </row>
    <row r="1626" spans="1:13" x14ac:dyDescent="0.25">
      <c r="A1626" s="260" t="s">
        <v>202</v>
      </c>
      <c r="B1626" s="260" t="s">
        <v>203</v>
      </c>
      <c r="C1626" s="260" t="s">
        <v>200</v>
      </c>
      <c r="D1626" s="260" t="s">
        <v>2573</v>
      </c>
      <c r="E1626" s="260">
        <v>3</v>
      </c>
      <c r="F1626" s="260" t="s">
        <v>2565</v>
      </c>
      <c r="G1626" s="260" t="s">
        <v>33</v>
      </c>
      <c r="H1626" s="260">
        <v>2</v>
      </c>
      <c r="I1626" s="260" t="s">
        <v>17</v>
      </c>
      <c r="J1626" s="260" t="s">
        <v>17</v>
      </c>
      <c r="K1626" s="260" t="s">
        <v>3030</v>
      </c>
      <c r="L1626" s="261">
        <v>45063</v>
      </c>
      <c r="M1626" s="260" t="s">
        <v>20</v>
      </c>
    </row>
    <row r="1627" spans="1:13" x14ac:dyDescent="0.25">
      <c r="A1627" s="262" t="s">
        <v>202</v>
      </c>
      <c r="B1627" s="262" t="s">
        <v>203</v>
      </c>
      <c r="C1627" s="262" t="s">
        <v>200</v>
      </c>
      <c r="D1627" s="262" t="s">
        <v>2642</v>
      </c>
      <c r="E1627" s="262">
        <v>0</v>
      </c>
      <c r="F1627" s="262" t="s">
        <v>2565</v>
      </c>
      <c r="G1627" s="262" t="s">
        <v>33</v>
      </c>
      <c r="H1627" s="262">
        <v>2</v>
      </c>
      <c r="I1627" s="262" t="s">
        <v>17</v>
      </c>
      <c r="J1627" s="262" t="s">
        <v>17</v>
      </c>
      <c r="K1627" s="262" t="s">
        <v>3031</v>
      </c>
      <c r="L1627" s="263">
        <v>45063</v>
      </c>
      <c r="M1627" s="262" t="s">
        <v>20</v>
      </c>
    </row>
    <row r="1628" spans="1:13" x14ac:dyDescent="0.25">
      <c r="A1628" s="260" t="s">
        <v>212</v>
      </c>
      <c r="B1628" s="260" t="s">
        <v>213</v>
      </c>
      <c r="C1628" s="260" t="s">
        <v>200</v>
      </c>
      <c r="D1628" s="260" t="s">
        <v>2564</v>
      </c>
      <c r="E1628" s="260">
        <v>2</v>
      </c>
      <c r="F1628" s="260" t="s">
        <v>2565</v>
      </c>
      <c r="G1628" s="260" t="s">
        <v>33</v>
      </c>
      <c r="H1628" s="260">
        <v>2</v>
      </c>
      <c r="I1628" s="260" t="s">
        <v>17</v>
      </c>
      <c r="J1628" s="260" t="s">
        <v>17</v>
      </c>
      <c r="K1628" s="260" t="s">
        <v>3032</v>
      </c>
      <c r="L1628" s="261">
        <v>45063</v>
      </c>
      <c r="M1628" s="260" t="s">
        <v>20</v>
      </c>
    </row>
    <row r="1629" spans="1:13" x14ac:dyDescent="0.25">
      <c r="A1629" s="262" t="s">
        <v>212</v>
      </c>
      <c r="B1629" s="262" t="s">
        <v>213</v>
      </c>
      <c r="C1629" s="262" t="s">
        <v>200</v>
      </c>
      <c r="D1629" s="262" t="s">
        <v>2567</v>
      </c>
      <c r="E1629" s="262">
        <v>1</v>
      </c>
      <c r="F1629" s="262" t="s">
        <v>2565</v>
      </c>
      <c r="G1629" s="262" t="s">
        <v>33</v>
      </c>
      <c r="H1629" s="262">
        <v>2</v>
      </c>
      <c r="I1629" s="262" t="s">
        <v>17</v>
      </c>
      <c r="J1629" s="262" t="s">
        <v>17</v>
      </c>
      <c r="K1629" s="262" t="s">
        <v>3033</v>
      </c>
      <c r="L1629" s="263">
        <v>45063</v>
      </c>
      <c r="M1629" s="262" t="s">
        <v>20</v>
      </c>
    </row>
    <row r="1630" spans="1:13" x14ac:dyDescent="0.25">
      <c r="A1630" s="260" t="s">
        <v>212</v>
      </c>
      <c r="B1630" s="260" t="s">
        <v>213</v>
      </c>
      <c r="C1630" s="260" t="s">
        <v>200</v>
      </c>
      <c r="D1630" s="260" t="s">
        <v>2569</v>
      </c>
      <c r="E1630" s="260">
        <v>3</v>
      </c>
      <c r="F1630" s="260" t="s">
        <v>2565</v>
      </c>
      <c r="G1630" s="260" t="s">
        <v>33</v>
      </c>
      <c r="H1630" s="260">
        <v>2</v>
      </c>
      <c r="I1630" s="260" t="s">
        <v>17</v>
      </c>
      <c r="J1630" s="260" t="s">
        <v>17</v>
      </c>
      <c r="K1630" s="260" t="s">
        <v>3034</v>
      </c>
      <c r="L1630" s="261">
        <v>45063</v>
      </c>
      <c r="M1630" s="260" t="s">
        <v>20</v>
      </c>
    </row>
    <row r="1631" spans="1:13" x14ac:dyDescent="0.25">
      <c r="A1631" s="262" t="s">
        <v>212</v>
      </c>
      <c r="B1631" s="262" t="s">
        <v>213</v>
      </c>
      <c r="C1631" s="262" t="s">
        <v>200</v>
      </c>
      <c r="D1631" s="262" t="s">
        <v>2634</v>
      </c>
      <c r="E1631" s="262">
        <v>3</v>
      </c>
      <c r="F1631" s="262" t="s">
        <v>2565</v>
      </c>
      <c r="G1631" s="262" t="s">
        <v>33</v>
      </c>
      <c r="H1631" s="262">
        <v>2</v>
      </c>
      <c r="I1631" s="262" t="s">
        <v>17</v>
      </c>
      <c r="J1631" s="262" t="s">
        <v>17</v>
      </c>
      <c r="K1631" s="262" t="s">
        <v>3035</v>
      </c>
      <c r="L1631" s="263">
        <v>45063</v>
      </c>
      <c r="M1631" s="262" t="s">
        <v>20</v>
      </c>
    </row>
    <row r="1632" spans="1:13" x14ac:dyDescent="0.25">
      <c r="A1632" s="260" t="s">
        <v>212</v>
      </c>
      <c r="B1632" s="260" t="s">
        <v>213</v>
      </c>
      <c r="C1632" s="260" t="s">
        <v>200</v>
      </c>
      <c r="D1632" s="260" t="s">
        <v>2636</v>
      </c>
      <c r="E1632" s="260">
        <v>3</v>
      </c>
      <c r="F1632" s="260" t="s">
        <v>2565</v>
      </c>
      <c r="G1632" s="260" t="s">
        <v>33</v>
      </c>
      <c r="H1632" s="260">
        <v>2</v>
      </c>
      <c r="I1632" s="260" t="s">
        <v>17</v>
      </c>
      <c r="J1632" s="260" t="s">
        <v>17</v>
      </c>
      <c r="K1632" s="260" t="s">
        <v>3036</v>
      </c>
      <c r="L1632" s="261">
        <v>45063</v>
      </c>
      <c r="M1632" s="260" t="s">
        <v>20</v>
      </c>
    </row>
    <row r="1633" spans="1:13" x14ac:dyDescent="0.25">
      <c r="A1633" s="262" t="s">
        <v>212</v>
      </c>
      <c r="B1633" s="262" t="s">
        <v>213</v>
      </c>
      <c r="C1633" s="262" t="s">
        <v>200</v>
      </c>
      <c r="D1633" s="262" t="s">
        <v>2638</v>
      </c>
      <c r="E1633" s="262">
        <v>1</v>
      </c>
      <c r="F1633" s="262" t="s">
        <v>2565</v>
      </c>
      <c r="G1633" s="262" t="s">
        <v>33</v>
      </c>
      <c r="H1633" s="262">
        <v>2</v>
      </c>
      <c r="I1633" s="262" t="s">
        <v>17</v>
      </c>
      <c r="J1633" s="262" t="s">
        <v>17</v>
      </c>
      <c r="K1633" s="262" t="s">
        <v>3037</v>
      </c>
      <c r="L1633" s="263">
        <v>45063</v>
      </c>
      <c r="M1633" s="262" t="s">
        <v>20</v>
      </c>
    </row>
    <row r="1634" spans="1:13" x14ac:dyDescent="0.25">
      <c r="A1634" s="260" t="s">
        <v>212</v>
      </c>
      <c r="B1634" s="260" t="s">
        <v>213</v>
      </c>
      <c r="C1634" s="260" t="s">
        <v>200</v>
      </c>
      <c r="D1634" s="260" t="s">
        <v>2571</v>
      </c>
      <c r="E1634" s="260">
        <v>3</v>
      </c>
      <c r="F1634" s="260" t="s">
        <v>2565</v>
      </c>
      <c r="G1634" s="260" t="s">
        <v>33</v>
      </c>
      <c r="H1634" s="260">
        <v>2</v>
      </c>
      <c r="I1634" s="260" t="s">
        <v>17</v>
      </c>
      <c r="J1634" s="260" t="s">
        <v>17</v>
      </c>
      <c r="K1634" s="260" t="s">
        <v>3038</v>
      </c>
      <c r="L1634" s="261">
        <v>45063</v>
      </c>
      <c r="M1634" s="260" t="s">
        <v>20</v>
      </c>
    </row>
    <row r="1635" spans="1:13" x14ac:dyDescent="0.25">
      <c r="A1635" s="262" t="s">
        <v>212</v>
      </c>
      <c r="B1635" s="262" t="s">
        <v>213</v>
      </c>
      <c r="C1635" s="262" t="s">
        <v>200</v>
      </c>
      <c r="D1635" s="262" t="s">
        <v>2573</v>
      </c>
      <c r="E1635" s="262">
        <v>3</v>
      </c>
      <c r="F1635" s="262" t="s">
        <v>2565</v>
      </c>
      <c r="G1635" s="262" t="s">
        <v>33</v>
      </c>
      <c r="H1635" s="262">
        <v>2</v>
      </c>
      <c r="I1635" s="262" t="s">
        <v>17</v>
      </c>
      <c r="J1635" s="262" t="s">
        <v>17</v>
      </c>
      <c r="K1635" s="262" t="s">
        <v>3039</v>
      </c>
      <c r="L1635" s="263">
        <v>45063</v>
      </c>
      <c r="M1635" s="262" t="s">
        <v>20</v>
      </c>
    </row>
    <row r="1636" spans="1:13" x14ac:dyDescent="0.25">
      <c r="A1636" s="260" t="s">
        <v>212</v>
      </c>
      <c r="B1636" s="260" t="s">
        <v>213</v>
      </c>
      <c r="C1636" s="260" t="s">
        <v>200</v>
      </c>
      <c r="D1636" s="260" t="s">
        <v>2642</v>
      </c>
      <c r="E1636" s="260">
        <v>0</v>
      </c>
      <c r="F1636" s="260" t="s">
        <v>2565</v>
      </c>
      <c r="G1636" s="260" t="s">
        <v>33</v>
      </c>
      <c r="H1636" s="260">
        <v>2</v>
      </c>
      <c r="I1636" s="260" t="s">
        <v>17</v>
      </c>
      <c r="J1636" s="260" t="s">
        <v>17</v>
      </c>
      <c r="K1636" s="260" t="s">
        <v>3040</v>
      </c>
      <c r="L1636" s="261">
        <v>45063</v>
      </c>
      <c r="M1636" s="260" t="s">
        <v>20</v>
      </c>
    </row>
    <row r="1637" spans="1:13" x14ac:dyDescent="0.25">
      <c r="A1637" s="262" t="s">
        <v>219</v>
      </c>
      <c r="B1637" s="262" t="s">
        <v>220</v>
      </c>
      <c r="C1637" s="262" t="s">
        <v>200</v>
      </c>
      <c r="D1637" s="262" t="s">
        <v>2564</v>
      </c>
      <c r="E1637" s="262">
        <v>0</v>
      </c>
      <c r="F1637" s="262" t="s">
        <v>2565</v>
      </c>
      <c r="G1637" s="262" t="s">
        <v>33</v>
      </c>
      <c r="H1637" s="262">
        <v>2</v>
      </c>
      <c r="I1637" s="262" t="s">
        <v>17</v>
      </c>
      <c r="J1637" s="262" t="s">
        <v>17</v>
      </c>
      <c r="K1637" s="262" t="s">
        <v>3041</v>
      </c>
      <c r="L1637" s="263">
        <v>45063</v>
      </c>
      <c r="M1637" s="262" t="s">
        <v>20</v>
      </c>
    </row>
    <row r="1638" spans="1:13" x14ac:dyDescent="0.25">
      <c r="A1638" s="260" t="s">
        <v>219</v>
      </c>
      <c r="B1638" s="260" t="s">
        <v>220</v>
      </c>
      <c r="C1638" s="260" t="s">
        <v>200</v>
      </c>
      <c r="D1638" s="260" t="s">
        <v>2567</v>
      </c>
      <c r="E1638" s="260">
        <v>1</v>
      </c>
      <c r="F1638" s="260" t="s">
        <v>2565</v>
      </c>
      <c r="G1638" s="260" t="s">
        <v>33</v>
      </c>
      <c r="H1638" s="260">
        <v>2</v>
      </c>
      <c r="I1638" s="260" t="s">
        <v>17</v>
      </c>
      <c r="J1638" s="260" t="s">
        <v>17</v>
      </c>
      <c r="K1638" s="260" t="s">
        <v>3042</v>
      </c>
      <c r="L1638" s="261">
        <v>45063</v>
      </c>
      <c r="M1638" s="260" t="s">
        <v>20</v>
      </c>
    </row>
    <row r="1639" spans="1:13" x14ac:dyDescent="0.25">
      <c r="A1639" s="262" t="s">
        <v>219</v>
      </c>
      <c r="B1639" s="262" t="s">
        <v>220</v>
      </c>
      <c r="C1639" s="262" t="s">
        <v>200</v>
      </c>
      <c r="D1639" s="262" t="s">
        <v>2569</v>
      </c>
      <c r="E1639" s="262">
        <v>1</v>
      </c>
      <c r="F1639" s="262" t="s">
        <v>2565</v>
      </c>
      <c r="G1639" s="262" t="s">
        <v>33</v>
      </c>
      <c r="H1639" s="262">
        <v>2</v>
      </c>
      <c r="I1639" s="262" t="s">
        <v>17</v>
      </c>
      <c r="J1639" s="262" t="s">
        <v>17</v>
      </c>
      <c r="K1639" s="262" t="s">
        <v>3043</v>
      </c>
      <c r="L1639" s="263">
        <v>45063</v>
      </c>
      <c r="M1639" s="262" t="s">
        <v>20</v>
      </c>
    </row>
    <row r="1640" spans="1:13" x14ac:dyDescent="0.25">
      <c r="A1640" s="260" t="s">
        <v>219</v>
      </c>
      <c r="B1640" s="260" t="s">
        <v>220</v>
      </c>
      <c r="C1640" s="260" t="s">
        <v>200</v>
      </c>
      <c r="D1640" s="260" t="s">
        <v>2634</v>
      </c>
      <c r="E1640" s="260">
        <v>0</v>
      </c>
      <c r="F1640" s="260" t="s">
        <v>2565</v>
      </c>
      <c r="G1640" s="260" t="s">
        <v>33</v>
      </c>
      <c r="H1640" s="260">
        <v>2</v>
      </c>
      <c r="I1640" s="260" t="s">
        <v>17</v>
      </c>
      <c r="J1640" s="260" t="s">
        <v>17</v>
      </c>
      <c r="K1640" s="260" t="s">
        <v>3044</v>
      </c>
      <c r="L1640" s="261">
        <v>45063</v>
      </c>
      <c r="M1640" s="260" t="s">
        <v>20</v>
      </c>
    </row>
    <row r="1641" spans="1:13" x14ac:dyDescent="0.25">
      <c r="A1641" s="262" t="s">
        <v>219</v>
      </c>
      <c r="B1641" s="262" t="s">
        <v>220</v>
      </c>
      <c r="C1641" s="262" t="s">
        <v>200</v>
      </c>
      <c r="D1641" s="262" t="s">
        <v>2636</v>
      </c>
      <c r="E1641" s="262">
        <v>1</v>
      </c>
      <c r="F1641" s="262" t="s">
        <v>2565</v>
      </c>
      <c r="G1641" s="262" t="s">
        <v>33</v>
      </c>
      <c r="H1641" s="262">
        <v>2</v>
      </c>
      <c r="I1641" s="262" t="s">
        <v>17</v>
      </c>
      <c r="J1641" s="262" t="s">
        <v>17</v>
      </c>
      <c r="K1641" s="262" t="s">
        <v>3045</v>
      </c>
      <c r="L1641" s="263">
        <v>45063</v>
      </c>
      <c r="M1641" s="262" t="s">
        <v>20</v>
      </c>
    </row>
    <row r="1642" spans="1:13" x14ac:dyDescent="0.25">
      <c r="A1642" s="260" t="s">
        <v>219</v>
      </c>
      <c r="B1642" s="260" t="s">
        <v>220</v>
      </c>
      <c r="C1642" s="260" t="s">
        <v>200</v>
      </c>
      <c r="D1642" s="260" t="s">
        <v>2638</v>
      </c>
      <c r="E1642" s="260">
        <v>1</v>
      </c>
      <c r="F1642" s="260" t="s">
        <v>2565</v>
      </c>
      <c r="G1642" s="260" t="s">
        <v>33</v>
      </c>
      <c r="H1642" s="260">
        <v>2</v>
      </c>
      <c r="I1642" s="260" t="s">
        <v>17</v>
      </c>
      <c r="J1642" s="260" t="s">
        <v>17</v>
      </c>
      <c r="K1642" s="260" t="s">
        <v>3046</v>
      </c>
      <c r="L1642" s="261">
        <v>45063</v>
      </c>
      <c r="M1642" s="260" t="s">
        <v>20</v>
      </c>
    </row>
    <row r="1643" spans="1:13" x14ac:dyDescent="0.25">
      <c r="A1643" s="262" t="s">
        <v>219</v>
      </c>
      <c r="B1643" s="262" t="s">
        <v>220</v>
      </c>
      <c r="C1643" s="262" t="s">
        <v>200</v>
      </c>
      <c r="D1643" s="262" t="s">
        <v>2571</v>
      </c>
      <c r="E1643" s="262">
        <v>1</v>
      </c>
      <c r="F1643" s="262" t="s">
        <v>2565</v>
      </c>
      <c r="G1643" s="262" t="s">
        <v>33</v>
      </c>
      <c r="H1643" s="262">
        <v>2</v>
      </c>
      <c r="I1643" s="262" t="s">
        <v>17</v>
      </c>
      <c r="J1643" s="262" t="s">
        <v>17</v>
      </c>
      <c r="K1643" s="262" t="s">
        <v>3047</v>
      </c>
      <c r="L1643" s="263">
        <v>45063</v>
      </c>
      <c r="M1643" s="262" t="s">
        <v>20</v>
      </c>
    </row>
    <row r="1644" spans="1:13" x14ac:dyDescent="0.25">
      <c r="A1644" s="260" t="s">
        <v>219</v>
      </c>
      <c r="B1644" s="260" t="s">
        <v>220</v>
      </c>
      <c r="C1644" s="260" t="s">
        <v>200</v>
      </c>
      <c r="D1644" s="260" t="s">
        <v>2573</v>
      </c>
      <c r="E1644" s="260">
        <v>2</v>
      </c>
      <c r="F1644" s="260" t="s">
        <v>2565</v>
      </c>
      <c r="G1644" s="260" t="s">
        <v>33</v>
      </c>
      <c r="H1644" s="260">
        <v>2</v>
      </c>
      <c r="I1644" s="260" t="s">
        <v>17</v>
      </c>
      <c r="J1644" s="260" t="s">
        <v>17</v>
      </c>
      <c r="K1644" s="260" t="s">
        <v>3048</v>
      </c>
      <c r="L1644" s="261">
        <v>45063</v>
      </c>
      <c r="M1644" s="260" t="s">
        <v>20</v>
      </c>
    </row>
    <row r="1645" spans="1:13" x14ac:dyDescent="0.25">
      <c r="A1645" s="262" t="s">
        <v>219</v>
      </c>
      <c r="B1645" s="262" t="s">
        <v>220</v>
      </c>
      <c r="C1645" s="262" t="s">
        <v>200</v>
      </c>
      <c r="D1645" s="262" t="s">
        <v>2642</v>
      </c>
      <c r="E1645" s="262">
        <v>0</v>
      </c>
      <c r="F1645" s="262" t="s">
        <v>2565</v>
      </c>
      <c r="G1645" s="262" t="s">
        <v>33</v>
      </c>
      <c r="H1645" s="262">
        <v>2</v>
      </c>
      <c r="I1645" s="262" t="s">
        <v>17</v>
      </c>
      <c r="J1645" s="262" t="s">
        <v>17</v>
      </c>
      <c r="K1645" s="262" t="s">
        <v>3049</v>
      </c>
      <c r="L1645" s="263">
        <v>45063</v>
      </c>
      <c r="M1645" s="262" t="s">
        <v>20</v>
      </c>
    </row>
    <row r="1646" spans="1:13" x14ac:dyDescent="0.25">
      <c r="A1646" s="260" t="s">
        <v>3050</v>
      </c>
      <c r="B1646" s="260" t="s">
        <v>3051</v>
      </c>
      <c r="C1646" s="260" t="s">
        <v>1766</v>
      </c>
      <c r="D1646" s="260" t="s">
        <v>2564</v>
      </c>
      <c r="E1646" s="260">
        <v>0</v>
      </c>
      <c r="F1646" s="260" t="s">
        <v>2565</v>
      </c>
      <c r="G1646" s="260" t="s">
        <v>33</v>
      </c>
      <c r="H1646" s="260">
        <v>2</v>
      </c>
      <c r="I1646" s="260" t="s">
        <v>17</v>
      </c>
      <c r="J1646" s="260" t="s">
        <v>17</v>
      </c>
      <c r="K1646" s="260" t="s">
        <v>3052</v>
      </c>
      <c r="L1646" s="261">
        <v>45063</v>
      </c>
      <c r="M1646" s="260" t="s">
        <v>20</v>
      </c>
    </row>
    <row r="1647" spans="1:13" x14ac:dyDescent="0.25">
      <c r="A1647" s="262" t="s">
        <v>3050</v>
      </c>
      <c r="B1647" s="262" t="s">
        <v>3051</v>
      </c>
      <c r="C1647" s="262" t="s">
        <v>1766</v>
      </c>
      <c r="D1647" s="262" t="s">
        <v>2567</v>
      </c>
      <c r="E1647" s="262">
        <v>0</v>
      </c>
      <c r="F1647" s="262" t="s">
        <v>2565</v>
      </c>
      <c r="G1647" s="262" t="s">
        <v>33</v>
      </c>
      <c r="H1647" s="262">
        <v>2</v>
      </c>
      <c r="I1647" s="262" t="s">
        <v>17</v>
      </c>
      <c r="J1647" s="262" t="s">
        <v>17</v>
      </c>
      <c r="K1647" s="262" t="s">
        <v>3053</v>
      </c>
      <c r="L1647" s="263">
        <v>45063</v>
      </c>
      <c r="M1647" s="262" t="s">
        <v>20</v>
      </c>
    </row>
    <row r="1648" spans="1:13" x14ac:dyDescent="0.25">
      <c r="A1648" s="260" t="s">
        <v>3050</v>
      </c>
      <c r="B1648" s="260" t="s">
        <v>3051</v>
      </c>
      <c r="C1648" s="260" t="s">
        <v>1766</v>
      </c>
      <c r="D1648" s="260" t="s">
        <v>2569</v>
      </c>
      <c r="E1648" s="260">
        <v>0</v>
      </c>
      <c r="F1648" s="260" t="s">
        <v>2565</v>
      </c>
      <c r="G1648" s="260" t="s">
        <v>33</v>
      </c>
      <c r="H1648" s="260">
        <v>2</v>
      </c>
      <c r="I1648" s="260" t="s">
        <v>17</v>
      </c>
      <c r="J1648" s="260" t="s">
        <v>17</v>
      </c>
      <c r="K1648" s="260" t="s">
        <v>3054</v>
      </c>
      <c r="L1648" s="261">
        <v>45063</v>
      </c>
      <c r="M1648" s="260" t="s">
        <v>20</v>
      </c>
    </row>
    <row r="1649" spans="1:13" x14ac:dyDescent="0.25">
      <c r="A1649" s="262" t="s">
        <v>3050</v>
      </c>
      <c r="B1649" s="262" t="s">
        <v>3051</v>
      </c>
      <c r="C1649" s="262" t="s">
        <v>1766</v>
      </c>
      <c r="D1649" s="262" t="s">
        <v>2634</v>
      </c>
      <c r="E1649" s="262">
        <v>2</v>
      </c>
      <c r="F1649" s="262" t="s">
        <v>2565</v>
      </c>
      <c r="G1649" s="262" t="s">
        <v>33</v>
      </c>
      <c r="H1649" s="262">
        <v>2</v>
      </c>
      <c r="I1649" s="262" t="s">
        <v>17</v>
      </c>
      <c r="J1649" s="262" t="s">
        <v>17</v>
      </c>
      <c r="K1649" s="262" t="s">
        <v>3055</v>
      </c>
      <c r="L1649" s="263">
        <v>45063</v>
      </c>
      <c r="M1649" s="262" t="s">
        <v>20</v>
      </c>
    </row>
    <row r="1650" spans="1:13" x14ac:dyDescent="0.25">
      <c r="A1650" s="260" t="s">
        <v>3050</v>
      </c>
      <c r="B1650" s="260" t="s">
        <v>3051</v>
      </c>
      <c r="C1650" s="260" t="s">
        <v>1766</v>
      </c>
      <c r="D1650" s="260" t="s">
        <v>2636</v>
      </c>
      <c r="E1650" s="260">
        <v>3</v>
      </c>
      <c r="F1650" s="260" t="s">
        <v>2565</v>
      </c>
      <c r="G1650" s="260" t="s">
        <v>33</v>
      </c>
      <c r="H1650" s="260">
        <v>2</v>
      </c>
      <c r="I1650" s="260" t="s">
        <v>17</v>
      </c>
      <c r="J1650" s="260" t="s">
        <v>17</v>
      </c>
      <c r="K1650" s="260" t="s">
        <v>3056</v>
      </c>
      <c r="L1650" s="261">
        <v>45063</v>
      </c>
      <c r="M1650" s="260" t="s">
        <v>20</v>
      </c>
    </row>
    <row r="1651" spans="1:13" x14ac:dyDescent="0.25">
      <c r="A1651" s="262" t="s">
        <v>3050</v>
      </c>
      <c r="B1651" s="262" t="s">
        <v>3051</v>
      </c>
      <c r="C1651" s="262" t="s">
        <v>1766</v>
      </c>
      <c r="D1651" s="262" t="s">
        <v>2638</v>
      </c>
      <c r="E1651" s="262">
        <v>2</v>
      </c>
      <c r="F1651" s="262" t="s">
        <v>2565</v>
      </c>
      <c r="G1651" s="262" t="s">
        <v>33</v>
      </c>
      <c r="H1651" s="262">
        <v>2</v>
      </c>
      <c r="I1651" s="262" t="s">
        <v>17</v>
      </c>
      <c r="J1651" s="262" t="s">
        <v>17</v>
      </c>
      <c r="K1651" s="262" t="s">
        <v>3057</v>
      </c>
      <c r="L1651" s="263">
        <v>45063</v>
      </c>
      <c r="M1651" s="262" t="s">
        <v>20</v>
      </c>
    </row>
    <row r="1652" spans="1:13" x14ac:dyDescent="0.25">
      <c r="A1652" s="260" t="s">
        <v>3050</v>
      </c>
      <c r="B1652" s="260" t="s">
        <v>3051</v>
      </c>
      <c r="C1652" s="260" t="s">
        <v>1766</v>
      </c>
      <c r="D1652" s="260" t="s">
        <v>2571</v>
      </c>
      <c r="E1652" s="260">
        <v>2</v>
      </c>
      <c r="F1652" s="260" t="s">
        <v>2565</v>
      </c>
      <c r="G1652" s="260" t="s">
        <v>33</v>
      </c>
      <c r="H1652" s="260">
        <v>2</v>
      </c>
      <c r="I1652" s="260" t="s">
        <v>17</v>
      </c>
      <c r="J1652" s="260" t="s">
        <v>17</v>
      </c>
      <c r="K1652" s="260" t="s">
        <v>3058</v>
      </c>
      <c r="L1652" s="261">
        <v>45063</v>
      </c>
      <c r="M1652" s="260" t="s">
        <v>20</v>
      </c>
    </row>
    <row r="1653" spans="1:13" x14ac:dyDescent="0.25">
      <c r="A1653" s="262" t="s">
        <v>3050</v>
      </c>
      <c r="B1653" s="262" t="s">
        <v>3051</v>
      </c>
      <c r="C1653" s="262" t="s">
        <v>1766</v>
      </c>
      <c r="D1653" s="262" t="s">
        <v>2573</v>
      </c>
      <c r="E1653" s="262">
        <v>2</v>
      </c>
      <c r="F1653" s="262" t="s">
        <v>2565</v>
      </c>
      <c r="G1653" s="262" t="s">
        <v>33</v>
      </c>
      <c r="H1653" s="262">
        <v>2</v>
      </c>
      <c r="I1653" s="262" t="s">
        <v>17</v>
      </c>
      <c r="J1653" s="262" t="s">
        <v>17</v>
      </c>
      <c r="K1653" s="262" t="s">
        <v>3059</v>
      </c>
      <c r="L1653" s="263">
        <v>45063</v>
      </c>
      <c r="M1653" s="262" t="s">
        <v>20</v>
      </c>
    </row>
    <row r="1654" spans="1:13" x14ac:dyDescent="0.25">
      <c r="A1654" s="260" t="s">
        <v>3050</v>
      </c>
      <c r="B1654" s="260" t="s">
        <v>3051</v>
      </c>
      <c r="C1654" s="260" t="s">
        <v>1766</v>
      </c>
      <c r="D1654" s="260" t="s">
        <v>2642</v>
      </c>
      <c r="E1654" s="260">
        <v>0</v>
      </c>
      <c r="F1654" s="260" t="s">
        <v>2565</v>
      </c>
      <c r="G1654" s="260" t="s">
        <v>33</v>
      </c>
      <c r="H1654" s="260">
        <v>2</v>
      </c>
      <c r="I1654" s="260" t="s">
        <v>17</v>
      </c>
      <c r="J1654" s="260" t="s">
        <v>17</v>
      </c>
      <c r="K1654" s="260" t="s">
        <v>3060</v>
      </c>
      <c r="L1654" s="261">
        <v>45063</v>
      </c>
      <c r="M1654" s="260" t="s">
        <v>20</v>
      </c>
    </row>
    <row r="1655" spans="1:13" x14ac:dyDescent="0.25">
      <c r="A1655" s="262" t="s">
        <v>1764</v>
      </c>
      <c r="B1655" s="262" t="s">
        <v>1765</v>
      </c>
      <c r="C1655" s="262" t="s">
        <v>1766</v>
      </c>
      <c r="D1655" s="262" t="s">
        <v>2564</v>
      </c>
      <c r="E1655" s="262">
        <v>0</v>
      </c>
      <c r="F1655" s="262" t="s">
        <v>2565</v>
      </c>
      <c r="G1655" s="262" t="s">
        <v>33</v>
      </c>
      <c r="H1655" s="262">
        <v>2</v>
      </c>
      <c r="I1655" s="262" t="s">
        <v>17</v>
      </c>
      <c r="J1655" s="262" t="s">
        <v>17</v>
      </c>
      <c r="K1655" s="262" t="s">
        <v>3061</v>
      </c>
      <c r="L1655" s="263">
        <v>45063</v>
      </c>
      <c r="M1655" s="262" t="s">
        <v>20</v>
      </c>
    </row>
    <row r="1656" spans="1:13" x14ac:dyDescent="0.25">
      <c r="A1656" s="260" t="s">
        <v>1764</v>
      </c>
      <c r="B1656" s="260" t="s">
        <v>1765</v>
      </c>
      <c r="C1656" s="260" t="s">
        <v>1766</v>
      </c>
      <c r="D1656" s="260" t="s">
        <v>2567</v>
      </c>
      <c r="E1656" s="260">
        <v>0</v>
      </c>
      <c r="F1656" s="260" t="s">
        <v>2565</v>
      </c>
      <c r="G1656" s="260" t="s">
        <v>33</v>
      </c>
      <c r="H1656" s="260">
        <v>2</v>
      </c>
      <c r="I1656" s="260" t="s">
        <v>17</v>
      </c>
      <c r="J1656" s="260" t="s">
        <v>17</v>
      </c>
      <c r="K1656" s="260" t="s">
        <v>3062</v>
      </c>
      <c r="L1656" s="261">
        <v>45063</v>
      </c>
      <c r="M1656" s="260" t="s">
        <v>20</v>
      </c>
    </row>
    <row r="1657" spans="1:13" x14ac:dyDescent="0.25">
      <c r="A1657" s="262" t="s">
        <v>1764</v>
      </c>
      <c r="B1657" s="262" t="s">
        <v>1765</v>
      </c>
      <c r="C1657" s="262" t="s">
        <v>1766</v>
      </c>
      <c r="D1657" s="262" t="s">
        <v>2569</v>
      </c>
      <c r="E1657" s="262">
        <v>1</v>
      </c>
      <c r="F1657" s="262" t="s">
        <v>2565</v>
      </c>
      <c r="G1657" s="262" t="s">
        <v>33</v>
      </c>
      <c r="H1657" s="262">
        <v>2</v>
      </c>
      <c r="I1657" s="262" t="s">
        <v>17</v>
      </c>
      <c r="J1657" s="262" t="s">
        <v>17</v>
      </c>
      <c r="K1657" s="262" t="s">
        <v>3063</v>
      </c>
      <c r="L1657" s="263">
        <v>45063</v>
      </c>
      <c r="M1657" s="262" t="s">
        <v>20</v>
      </c>
    </row>
    <row r="1658" spans="1:13" x14ac:dyDescent="0.25">
      <c r="A1658" s="260" t="s">
        <v>1764</v>
      </c>
      <c r="B1658" s="260" t="s">
        <v>1765</v>
      </c>
      <c r="C1658" s="260" t="s">
        <v>1766</v>
      </c>
      <c r="D1658" s="260" t="s">
        <v>2634</v>
      </c>
      <c r="E1658" s="260">
        <v>2</v>
      </c>
      <c r="F1658" s="260" t="s">
        <v>2565</v>
      </c>
      <c r="G1658" s="260" t="s">
        <v>33</v>
      </c>
      <c r="H1658" s="260">
        <v>2</v>
      </c>
      <c r="I1658" s="260" t="s">
        <v>17</v>
      </c>
      <c r="J1658" s="260" t="s">
        <v>17</v>
      </c>
      <c r="K1658" s="260" t="s">
        <v>3064</v>
      </c>
      <c r="L1658" s="261">
        <v>45063</v>
      </c>
      <c r="M1658" s="260" t="s">
        <v>20</v>
      </c>
    </row>
    <row r="1659" spans="1:13" x14ac:dyDescent="0.25">
      <c r="A1659" s="262" t="s">
        <v>1764</v>
      </c>
      <c r="B1659" s="262" t="s">
        <v>1765</v>
      </c>
      <c r="C1659" s="262" t="s">
        <v>1766</v>
      </c>
      <c r="D1659" s="262" t="s">
        <v>2636</v>
      </c>
      <c r="E1659" s="262">
        <v>3</v>
      </c>
      <c r="F1659" s="262" t="s">
        <v>2565</v>
      </c>
      <c r="G1659" s="262" t="s">
        <v>33</v>
      </c>
      <c r="H1659" s="262">
        <v>2</v>
      </c>
      <c r="I1659" s="262" t="s">
        <v>17</v>
      </c>
      <c r="J1659" s="262" t="s">
        <v>17</v>
      </c>
      <c r="K1659" s="262" t="s">
        <v>3065</v>
      </c>
      <c r="L1659" s="263">
        <v>45063</v>
      </c>
      <c r="M1659" s="262" t="s">
        <v>20</v>
      </c>
    </row>
    <row r="1660" spans="1:13" x14ac:dyDescent="0.25">
      <c r="A1660" s="260" t="s">
        <v>1764</v>
      </c>
      <c r="B1660" s="260" t="s">
        <v>1765</v>
      </c>
      <c r="C1660" s="260" t="s">
        <v>1766</v>
      </c>
      <c r="D1660" s="260" t="s">
        <v>2638</v>
      </c>
      <c r="E1660" s="260">
        <v>2</v>
      </c>
      <c r="F1660" s="260" t="s">
        <v>2565</v>
      </c>
      <c r="G1660" s="260" t="s">
        <v>33</v>
      </c>
      <c r="H1660" s="260">
        <v>2</v>
      </c>
      <c r="I1660" s="260" t="s">
        <v>17</v>
      </c>
      <c r="J1660" s="260" t="s">
        <v>17</v>
      </c>
      <c r="K1660" s="260" t="s">
        <v>3066</v>
      </c>
      <c r="L1660" s="261">
        <v>45063</v>
      </c>
      <c r="M1660" s="260" t="s">
        <v>20</v>
      </c>
    </row>
    <row r="1661" spans="1:13" x14ac:dyDescent="0.25">
      <c r="A1661" s="262" t="s">
        <v>1764</v>
      </c>
      <c r="B1661" s="262" t="s">
        <v>1765</v>
      </c>
      <c r="C1661" s="262" t="s">
        <v>1766</v>
      </c>
      <c r="D1661" s="262" t="s">
        <v>2571</v>
      </c>
      <c r="E1661" s="262">
        <v>2</v>
      </c>
      <c r="F1661" s="262" t="s">
        <v>2565</v>
      </c>
      <c r="G1661" s="262" t="s">
        <v>33</v>
      </c>
      <c r="H1661" s="262">
        <v>2</v>
      </c>
      <c r="I1661" s="262" t="s">
        <v>17</v>
      </c>
      <c r="J1661" s="262" t="s">
        <v>17</v>
      </c>
      <c r="K1661" s="262" t="s">
        <v>3067</v>
      </c>
      <c r="L1661" s="263">
        <v>45063</v>
      </c>
      <c r="M1661" s="262" t="s">
        <v>20</v>
      </c>
    </row>
    <row r="1662" spans="1:13" x14ac:dyDescent="0.25">
      <c r="A1662" s="260" t="s">
        <v>1764</v>
      </c>
      <c r="B1662" s="260" t="s">
        <v>1765</v>
      </c>
      <c r="C1662" s="260" t="s">
        <v>1766</v>
      </c>
      <c r="D1662" s="260" t="s">
        <v>2573</v>
      </c>
      <c r="E1662" s="260">
        <v>2</v>
      </c>
      <c r="F1662" s="260" t="s">
        <v>2565</v>
      </c>
      <c r="G1662" s="260" t="s">
        <v>33</v>
      </c>
      <c r="H1662" s="260">
        <v>2</v>
      </c>
      <c r="I1662" s="260" t="s">
        <v>17</v>
      </c>
      <c r="J1662" s="260" t="s">
        <v>17</v>
      </c>
      <c r="K1662" s="260" t="s">
        <v>3068</v>
      </c>
      <c r="L1662" s="261">
        <v>45063</v>
      </c>
      <c r="M1662" s="260" t="s">
        <v>20</v>
      </c>
    </row>
    <row r="1663" spans="1:13" x14ac:dyDescent="0.25">
      <c r="A1663" s="262" t="s">
        <v>1764</v>
      </c>
      <c r="B1663" s="262" t="s">
        <v>1765</v>
      </c>
      <c r="C1663" s="262" t="s">
        <v>1766</v>
      </c>
      <c r="D1663" s="262" t="s">
        <v>2642</v>
      </c>
      <c r="E1663" s="262">
        <v>0</v>
      </c>
      <c r="F1663" s="262" t="s">
        <v>2565</v>
      </c>
      <c r="G1663" s="262" t="s">
        <v>33</v>
      </c>
      <c r="H1663" s="262">
        <v>2</v>
      </c>
      <c r="I1663" s="262" t="s">
        <v>17</v>
      </c>
      <c r="J1663" s="262" t="s">
        <v>17</v>
      </c>
      <c r="K1663" s="262" t="s">
        <v>3069</v>
      </c>
      <c r="L1663" s="263">
        <v>45063</v>
      </c>
      <c r="M1663" s="262" t="s">
        <v>20</v>
      </c>
    </row>
    <row r="1664" spans="1:13" x14ac:dyDescent="0.25">
      <c r="A1664" s="260" t="s">
        <v>1795</v>
      </c>
      <c r="B1664" s="260" t="s">
        <v>1796</v>
      </c>
      <c r="C1664" s="260" t="s">
        <v>1797</v>
      </c>
      <c r="D1664" s="260" t="s">
        <v>2564</v>
      </c>
      <c r="E1664" s="260">
        <v>0</v>
      </c>
      <c r="F1664" s="260" t="s">
        <v>2565</v>
      </c>
      <c r="G1664" s="260" t="s">
        <v>33</v>
      </c>
      <c r="H1664" s="260">
        <v>2</v>
      </c>
      <c r="I1664" s="260" t="s">
        <v>17</v>
      </c>
      <c r="J1664" s="260" t="s">
        <v>17</v>
      </c>
      <c r="K1664" s="260" t="s">
        <v>3070</v>
      </c>
      <c r="L1664" s="261">
        <v>45063</v>
      </c>
      <c r="M1664" s="260" t="s">
        <v>20</v>
      </c>
    </row>
    <row r="1665" spans="1:13" x14ac:dyDescent="0.25">
      <c r="A1665" s="262" t="s">
        <v>1795</v>
      </c>
      <c r="B1665" s="262" t="s">
        <v>1796</v>
      </c>
      <c r="C1665" s="262" t="s">
        <v>1797</v>
      </c>
      <c r="D1665" s="262" t="s">
        <v>2567</v>
      </c>
      <c r="E1665" s="262">
        <v>0</v>
      </c>
      <c r="F1665" s="262" t="s">
        <v>2565</v>
      </c>
      <c r="G1665" s="262" t="s">
        <v>33</v>
      </c>
      <c r="H1665" s="262">
        <v>2</v>
      </c>
      <c r="I1665" s="262" t="s">
        <v>17</v>
      </c>
      <c r="J1665" s="262" t="s">
        <v>17</v>
      </c>
      <c r="K1665" s="262" t="s">
        <v>3071</v>
      </c>
      <c r="L1665" s="263">
        <v>45063</v>
      </c>
      <c r="M1665" s="262" t="s">
        <v>20</v>
      </c>
    </row>
    <row r="1666" spans="1:13" x14ac:dyDescent="0.25">
      <c r="A1666" s="260" t="s">
        <v>1795</v>
      </c>
      <c r="B1666" s="260" t="s">
        <v>1796</v>
      </c>
      <c r="C1666" s="260" t="s">
        <v>1797</v>
      </c>
      <c r="D1666" s="260" t="s">
        <v>2569</v>
      </c>
      <c r="E1666" s="260">
        <v>0</v>
      </c>
      <c r="F1666" s="260" t="s">
        <v>2565</v>
      </c>
      <c r="G1666" s="260" t="s">
        <v>33</v>
      </c>
      <c r="H1666" s="260">
        <v>2</v>
      </c>
      <c r="I1666" s="260" t="s">
        <v>17</v>
      </c>
      <c r="J1666" s="260" t="s">
        <v>17</v>
      </c>
      <c r="K1666" s="260" t="s">
        <v>3072</v>
      </c>
      <c r="L1666" s="261">
        <v>45063</v>
      </c>
      <c r="M1666" s="260" t="s">
        <v>20</v>
      </c>
    </row>
    <row r="1667" spans="1:13" x14ac:dyDescent="0.25">
      <c r="A1667" s="262" t="s">
        <v>1795</v>
      </c>
      <c r="B1667" s="262" t="s">
        <v>1796</v>
      </c>
      <c r="C1667" s="262" t="s">
        <v>1797</v>
      </c>
      <c r="D1667" s="262" t="s">
        <v>2634</v>
      </c>
      <c r="E1667" s="262">
        <v>0</v>
      </c>
      <c r="F1667" s="262" t="s">
        <v>2565</v>
      </c>
      <c r="G1667" s="262" t="s">
        <v>33</v>
      </c>
      <c r="H1667" s="262">
        <v>2</v>
      </c>
      <c r="I1667" s="262" t="s">
        <v>17</v>
      </c>
      <c r="J1667" s="262" t="s">
        <v>17</v>
      </c>
      <c r="K1667" s="262" t="s">
        <v>3073</v>
      </c>
      <c r="L1667" s="263">
        <v>45063</v>
      </c>
      <c r="M1667" s="262" t="s">
        <v>20</v>
      </c>
    </row>
    <row r="1668" spans="1:13" x14ac:dyDescent="0.25">
      <c r="A1668" s="260" t="s">
        <v>1795</v>
      </c>
      <c r="B1668" s="260" t="s">
        <v>1796</v>
      </c>
      <c r="C1668" s="260" t="s">
        <v>1797</v>
      </c>
      <c r="D1668" s="260" t="s">
        <v>2636</v>
      </c>
      <c r="E1668" s="260">
        <v>1</v>
      </c>
      <c r="F1668" s="260" t="s">
        <v>2565</v>
      </c>
      <c r="G1668" s="260" t="s">
        <v>33</v>
      </c>
      <c r="H1668" s="260">
        <v>2</v>
      </c>
      <c r="I1668" s="260" t="s">
        <v>17</v>
      </c>
      <c r="J1668" s="260" t="s">
        <v>17</v>
      </c>
      <c r="K1668" s="260" t="s">
        <v>3074</v>
      </c>
      <c r="L1668" s="261">
        <v>45063</v>
      </c>
      <c r="M1668" s="260" t="s">
        <v>20</v>
      </c>
    </row>
    <row r="1669" spans="1:13" x14ac:dyDescent="0.25">
      <c r="A1669" s="262" t="s">
        <v>1795</v>
      </c>
      <c r="B1669" s="262" t="s">
        <v>1796</v>
      </c>
      <c r="C1669" s="262" t="s">
        <v>1797</v>
      </c>
      <c r="D1669" s="262" t="s">
        <v>2638</v>
      </c>
      <c r="E1669" s="262">
        <v>0</v>
      </c>
      <c r="F1669" s="262" t="s">
        <v>2565</v>
      </c>
      <c r="G1669" s="262" t="s">
        <v>33</v>
      </c>
      <c r="H1669" s="262">
        <v>2</v>
      </c>
      <c r="I1669" s="262" t="s">
        <v>17</v>
      </c>
      <c r="J1669" s="262" t="s">
        <v>17</v>
      </c>
      <c r="K1669" s="262" t="s">
        <v>3075</v>
      </c>
      <c r="L1669" s="263">
        <v>45063</v>
      </c>
      <c r="M1669" s="262" t="s">
        <v>20</v>
      </c>
    </row>
    <row r="1670" spans="1:13" x14ac:dyDescent="0.25">
      <c r="A1670" s="260" t="s">
        <v>1795</v>
      </c>
      <c r="B1670" s="260" t="s">
        <v>1796</v>
      </c>
      <c r="C1670" s="260" t="s">
        <v>1797</v>
      </c>
      <c r="D1670" s="260" t="s">
        <v>2571</v>
      </c>
      <c r="E1670" s="260">
        <v>0</v>
      </c>
      <c r="F1670" s="260" t="s">
        <v>2565</v>
      </c>
      <c r="G1670" s="260" t="s">
        <v>33</v>
      </c>
      <c r="H1670" s="260">
        <v>2</v>
      </c>
      <c r="I1670" s="260" t="s">
        <v>17</v>
      </c>
      <c r="J1670" s="260" t="s">
        <v>17</v>
      </c>
      <c r="K1670" s="260" t="s">
        <v>3076</v>
      </c>
      <c r="L1670" s="261">
        <v>45063</v>
      </c>
      <c r="M1670" s="260" t="s">
        <v>20</v>
      </c>
    </row>
    <row r="1671" spans="1:13" x14ac:dyDescent="0.25">
      <c r="A1671" s="262" t="s">
        <v>1795</v>
      </c>
      <c r="B1671" s="262" t="s">
        <v>1796</v>
      </c>
      <c r="C1671" s="262" t="s">
        <v>1797</v>
      </c>
      <c r="D1671" s="262" t="s">
        <v>2573</v>
      </c>
      <c r="E1671" s="262">
        <v>0</v>
      </c>
      <c r="F1671" s="262" t="s">
        <v>2565</v>
      </c>
      <c r="G1671" s="262" t="s">
        <v>33</v>
      </c>
      <c r="H1671" s="262">
        <v>2</v>
      </c>
      <c r="I1671" s="262" t="s">
        <v>17</v>
      </c>
      <c r="J1671" s="262" t="s">
        <v>17</v>
      </c>
      <c r="K1671" s="262" t="s">
        <v>3077</v>
      </c>
      <c r="L1671" s="263">
        <v>45063</v>
      </c>
      <c r="M1671" s="262" t="s">
        <v>20</v>
      </c>
    </row>
    <row r="1672" spans="1:13" x14ac:dyDescent="0.25">
      <c r="A1672" s="260" t="s">
        <v>1795</v>
      </c>
      <c r="B1672" s="260" t="s">
        <v>1796</v>
      </c>
      <c r="C1672" s="260" t="s">
        <v>1797</v>
      </c>
      <c r="D1672" s="260" t="s">
        <v>2642</v>
      </c>
      <c r="E1672" s="260">
        <v>0</v>
      </c>
      <c r="F1672" s="260" t="s">
        <v>2565</v>
      </c>
      <c r="G1672" s="260" t="s">
        <v>33</v>
      </c>
      <c r="H1672" s="260">
        <v>2</v>
      </c>
      <c r="I1672" s="260" t="s">
        <v>17</v>
      </c>
      <c r="J1672" s="260" t="s">
        <v>17</v>
      </c>
      <c r="K1672" s="260" t="s">
        <v>3078</v>
      </c>
      <c r="L1672" s="261">
        <v>45063</v>
      </c>
      <c r="M1672" s="260" t="s">
        <v>20</v>
      </c>
    </row>
    <row r="1673" spans="1:13" x14ac:dyDescent="0.25">
      <c r="A1673" s="262" t="s">
        <v>3079</v>
      </c>
      <c r="B1673" s="262" t="s">
        <v>3080</v>
      </c>
      <c r="C1673" s="262" t="s">
        <v>3081</v>
      </c>
      <c r="D1673" s="262" t="s">
        <v>2564</v>
      </c>
      <c r="E1673" s="262">
        <v>0</v>
      </c>
      <c r="F1673" s="262" t="s">
        <v>2565</v>
      </c>
      <c r="G1673" s="262" t="s">
        <v>33</v>
      </c>
      <c r="H1673" s="262">
        <v>2</v>
      </c>
      <c r="I1673" s="262" t="s">
        <v>17</v>
      </c>
      <c r="J1673" s="262" t="s">
        <v>17</v>
      </c>
      <c r="K1673" s="262" t="s">
        <v>3082</v>
      </c>
      <c r="L1673" s="263">
        <v>45063</v>
      </c>
      <c r="M1673" s="262" t="s">
        <v>20</v>
      </c>
    </row>
    <row r="1674" spans="1:13" x14ac:dyDescent="0.25">
      <c r="A1674" s="260" t="s">
        <v>3079</v>
      </c>
      <c r="B1674" s="260" t="s">
        <v>3080</v>
      </c>
      <c r="C1674" s="260" t="s">
        <v>3081</v>
      </c>
      <c r="D1674" s="260" t="s">
        <v>2567</v>
      </c>
      <c r="E1674" s="260">
        <v>0</v>
      </c>
      <c r="F1674" s="260" t="s">
        <v>2565</v>
      </c>
      <c r="G1674" s="260" t="s">
        <v>33</v>
      </c>
      <c r="H1674" s="260">
        <v>2</v>
      </c>
      <c r="I1674" s="260" t="s">
        <v>17</v>
      </c>
      <c r="J1674" s="260" t="s">
        <v>17</v>
      </c>
      <c r="K1674" s="260" t="s">
        <v>3083</v>
      </c>
      <c r="L1674" s="261">
        <v>45063</v>
      </c>
      <c r="M1674" s="260" t="s">
        <v>20</v>
      </c>
    </row>
    <row r="1675" spans="1:13" x14ac:dyDescent="0.25">
      <c r="A1675" s="262" t="s">
        <v>3079</v>
      </c>
      <c r="B1675" s="262" t="s">
        <v>3080</v>
      </c>
      <c r="C1675" s="262" t="s">
        <v>3081</v>
      </c>
      <c r="D1675" s="262" t="s">
        <v>2569</v>
      </c>
      <c r="E1675" s="262">
        <v>0</v>
      </c>
      <c r="F1675" s="262" t="s">
        <v>2565</v>
      </c>
      <c r="G1675" s="262" t="s">
        <v>33</v>
      </c>
      <c r="H1675" s="262">
        <v>2</v>
      </c>
      <c r="I1675" s="262" t="s">
        <v>17</v>
      </c>
      <c r="J1675" s="262" t="s">
        <v>17</v>
      </c>
      <c r="K1675" s="262" t="s">
        <v>3084</v>
      </c>
      <c r="L1675" s="263">
        <v>45063</v>
      </c>
      <c r="M1675" s="262" t="s">
        <v>20</v>
      </c>
    </row>
    <row r="1676" spans="1:13" x14ac:dyDescent="0.25">
      <c r="A1676" s="260" t="s">
        <v>3079</v>
      </c>
      <c r="B1676" s="260" t="s">
        <v>3080</v>
      </c>
      <c r="C1676" s="260" t="s">
        <v>3081</v>
      </c>
      <c r="D1676" s="260" t="s">
        <v>2634</v>
      </c>
      <c r="E1676" s="260">
        <v>1</v>
      </c>
      <c r="F1676" s="260" t="s">
        <v>2565</v>
      </c>
      <c r="G1676" s="260" t="s">
        <v>33</v>
      </c>
      <c r="H1676" s="260">
        <v>2</v>
      </c>
      <c r="I1676" s="260" t="s">
        <v>17</v>
      </c>
      <c r="J1676" s="260" t="s">
        <v>17</v>
      </c>
      <c r="K1676" s="260" t="s">
        <v>3085</v>
      </c>
      <c r="L1676" s="261">
        <v>45063</v>
      </c>
      <c r="M1676" s="260" t="s">
        <v>20</v>
      </c>
    </row>
    <row r="1677" spans="1:13" x14ac:dyDescent="0.25">
      <c r="A1677" s="262" t="s">
        <v>3079</v>
      </c>
      <c r="B1677" s="262" t="s">
        <v>3080</v>
      </c>
      <c r="C1677" s="262" t="s">
        <v>3081</v>
      </c>
      <c r="D1677" s="262" t="s">
        <v>2636</v>
      </c>
      <c r="E1677" s="262">
        <v>3</v>
      </c>
      <c r="F1677" s="262" t="s">
        <v>2565</v>
      </c>
      <c r="G1677" s="262" t="s">
        <v>33</v>
      </c>
      <c r="H1677" s="262">
        <v>2</v>
      </c>
      <c r="I1677" s="262" t="s">
        <v>17</v>
      </c>
      <c r="J1677" s="262" t="s">
        <v>17</v>
      </c>
      <c r="K1677" s="262" t="s">
        <v>3086</v>
      </c>
      <c r="L1677" s="263">
        <v>45063</v>
      </c>
      <c r="M1677" s="262" t="s">
        <v>20</v>
      </c>
    </row>
    <row r="1678" spans="1:13" x14ac:dyDescent="0.25">
      <c r="A1678" s="260" t="s">
        <v>3079</v>
      </c>
      <c r="B1678" s="260" t="s">
        <v>3080</v>
      </c>
      <c r="C1678" s="260" t="s">
        <v>3081</v>
      </c>
      <c r="D1678" s="260" t="s">
        <v>2638</v>
      </c>
      <c r="E1678" s="260">
        <v>1</v>
      </c>
      <c r="F1678" s="260" t="s">
        <v>2565</v>
      </c>
      <c r="G1678" s="260" t="s">
        <v>33</v>
      </c>
      <c r="H1678" s="260">
        <v>2</v>
      </c>
      <c r="I1678" s="260" t="s">
        <v>17</v>
      </c>
      <c r="J1678" s="260" t="s">
        <v>17</v>
      </c>
      <c r="K1678" s="260" t="s">
        <v>3087</v>
      </c>
      <c r="L1678" s="261">
        <v>45063</v>
      </c>
      <c r="M1678" s="260" t="s">
        <v>20</v>
      </c>
    </row>
    <row r="1679" spans="1:13" x14ac:dyDescent="0.25">
      <c r="A1679" s="262" t="s">
        <v>3079</v>
      </c>
      <c r="B1679" s="262" t="s">
        <v>3080</v>
      </c>
      <c r="C1679" s="262" t="s">
        <v>3081</v>
      </c>
      <c r="D1679" s="262" t="s">
        <v>2571</v>
      </c>
      <c r="E1679" s="262">
        <v>1</v>
      </c>
      <c r="F1679" s="262" t="s">
        <v>2565</v>
      </c>
      <c r="G1679" s="262" t="s">
        <v>33</v>
      </c>
      <c r="H1679" s="262">
        <v>2</v>
      </c>
      <c r="I1679" s="262" t="s">
        <v>17</v>
      </c>
      <c r="J1679" s="262" t="s">
        <v>17</v>
      </c>
      <c r="K1679" s="262" t="s">
        <v>3088</v>
      </c>
      <c r="L1679" s="263">
        <v>45063</v>
      </c>
      <c r="M1679" s="262" t="s">
        <v>20</v>
      </c>
    </row>
    <row r="1680" spans="1:13" x14ac:dyDescent="0.25">
      <c r="A1680" s="260" t="s">
        <v>3079</v>
      </c>
      <c r="B1680" s="260" t="s">
        <v>3080</v>
      </c>
      <c r="C1680" s="260" t="s">
        <v>3081</v>
      </c>
      <c r="D1680" s="260" t="s">
        <v>2573</v>
      </c>
      <c r="E1680" s="260">
        <v>0</v>
      </c>
      <c r="F1680" s="260" t="s">
        <v>2565</v>
      </c>
      <c r="G1680" s="260" t="s">
        <v>33</v>
      </c>
      <c r="H1680" s="260">
        <v>2</v>
      </c>
      <c r="I1680" s="260" t="s">
        <v>17</v>
      </c>
      <c r="J1680" s="260" t="s">
        <v>17</v>
      </c>
      <c r="K1680" s="260" t="s">
        <v>3089</v>
      </c>
      <c r="L1680" s="261">
        <v>45063</v>
      </c>
      <c r="M1680" s="260" t="s">
        <v>20</v>
      </c>
    </row>
    <row r="1681" spans="1:13" x14ac:dyDescent="0.25">
      <c r="A1681" s="262" t="s">
        <v>3079</v>
      </c>
      <c r="B1681" s="262" t="s">
        <v>3080</v>
      </c>
      <c r="C1681" s="262" t="s">
        <v>3081</v>
      </c>
      <c r="D1681" s="262" t="s">
        <v>2642</v>
      </c>
      <c r="E1681" s="262">
        <v>2</v>
      </c>
      <c r="F1681" s="262" t="s">
        <v>2565</v>
      </c>
      <c r="G1681" s="262" t="s">
        <v>33</v>
      </c>
      <c r="H1681" s="262">
        <v>2</v>
      </c>
      <c r="I1681" s="262" t="s">
        <v>17</v>
      </c>
      <c r="J1681" s="262" t="s">
        <v>17</v>
      </c>
      <c r="K1681" s="262" t="s">
        <v>3090</v>
      </c>
      <c r="L1681" s="263">
        <v>45063</v>
      </c>
      <c r="M1681" s="262" t="s">
        <v>20</v>
      </c>
    </row>
    <row r="1682" spans="1:13" x14ac:dyDescent="0.25">
      <c r="A1682" s="260" t="s">
        <v>236</v>
      </c>
      <c r="B1682" s="260" t="s">
        <v>237</v>
      </c>
      <c r="C1682" s="260" t="s">
        <v>238</v>
      </c>
      <c r="D1682" s="260" t="s">
        <v>2564</v>
      </c>
      <c r="E1682" s="260">
        <v>2</v>
      </c>
      <c r="F1682" s="260" t="s">
        <v>2565</v>
      </c>
      <c r="G1682" s="260" t="s">
        <v>33</v>
      </c>
      <c r="H1682" s="260">
        <v>2</v>
      </c>
      <c r="I1682" s="260" t="s">
        <v>17</v>
      </c>
      <c r="J1682" s="260" t="s">
        <v>17</v>
      </c>
      <c r="K1682" s="260" t="s">
        <v>3091</v>
      </c>
      <c r="L1682" s="261">
        <v>45063</v>
      </c>
      <c r="M1682" s="260" t="s">
        <v>20</v>
      </c>
    </row>
    <row r="1683" spans="1:13" x14ac:dyDescent="0.25">
      <c r="A1683" s="262" t="s">
        <v>236</v>
      </c>
      <c r="B1683" s="262" t="s">
        <v>237</v>
      </c>
      <c r="C1683" s="262" t="s">
        <v>238</v>
      </c>
      <c r="D1683" s="262" t="s">
        <v>2567</v>
      </c>
      <c r="E1683" s="262">
        <v>3</v>
      </c>
      <c r="F1683" s="262" t="s">
        <v>2565</v>
      </c>
      <c r="G1683" s="262" t="s">
        <v>33</v>
      </c>
      <c r="H1683" s="262">
        <v>2</v>
      </c>
      <c r="I1683" s="262" t="s">
        <v>17</v>
      </c>
      <c r="J1683" s="262" t="s">
        <v>17</v>
      </c>
      <c r="K1683" s="262" t="s">
        <v>3092</v>
      </c>
      <c r="L1683" s="263">
        <v>45063</v>
      </c>
      <c r="M1683" s="262" t="s">
        <v>20</v>
      </c>
    </row>
    <row r="1684" spans="1:13" x14ac:dyDescent="0.25">
      <c r="A1684" s="260" t="s">
        <v>236</v>
      </c>
      <c r="B1684" s="260" t="s">
        <v>237</v>
      </c>
      <c r="C1684" s="260" t="s">
        <v>238</v>
      </c>
      <c r="D1684" s="260" t="s">
        <v>2569</v>
      </c>
      <c r="E1684" s="260">
        <v>2</v>
      </c>
      <c r="F1684" s="260" t="s">
        <v>2565</v>
      </c>
      <c r="G1684" s="260" t="s">
        <v>33</v>
      </c>
      <c r="H1684" s="260">
        <v>2</v>
      </c>
      <c r="I1684" s="260" t="s">
        <v>17</v>
      </c>
      <c r="J1684" s="260" t="s">
        <v>17</v>
      </c>
      <c r="K1684" s="260" t="s">
        <v>3093</v>
      </c>
      <c r="L1684" s="261">
        <v>45063</v>
      </c>
      <c r="M1684" s="260" t="s">
        <v>20</v>
      </c>
    </row>
    <row r="1685" spans="1:13" x14ac:dyDescent="0.25">
      <c r="A1685" s="262" t="s">
        <v>236</v>
      </c>
      <c r="B1685" s="262" t="s">
        <v>237</v>
      </c>
      <c r="C1685" s="262" t="s">
        <v>238</v>
      </c>
      <c r="D1685" s="262" t="s">
        <v>2634</v>
      </c>
      <c r="E1685" s="262">
        <v>0</v>
      </c>
      <c r="F1685" s="262" t="s">
        <v>2565</v>
      </c>
      <c r="G1685" s="262" t="s">
        <v>33</v>
      </c>
      <c r="H1685" s="262">
        <v>2</v>
      </c>
      <c r="I1685" s="262" t="s">
        <v>17</v>
      </c>
      <c r="J1685" s="262" t="s">
        <v>17</v>
      </c>
      <c r="K1685" s="262" t="s">
        <v>3094</v>
      </c>
      <c r="L1685" s="263">
        <v>45063</v>
      </c>
      <c r="M1685" s="262" t="s">
        <v>20</v>
      </c>
    </row>
    <row r="1686" spans="1:13" x14ac:dyDescent="0.25">
      <c r="A1686" s="260" t="s">
        <v>236</v>
      </c>
      <c r="B1686" s="260" t="s">
        <v>237</v>
      </c>
      <c r="C1686" s="260" t="s">
        <v>238</v>
      </c>
      <c r="D1686" s="260" t="s">
        <v>2636</v>
      </c>
      <c r="E1686" s="260">
        <v>3</v>
      </c>
      <c r="F1686" s="260" t="s">
        <v>2565</v>
      </c>
      <c r="G1686" s="260" t="s">
        <v>33</v>
      </c>
      <c r="H1686" s="260">
        <v>2</v>
      </c>
      <c r="I1686" s="260" t="s">
        <v>17</v>
      </c>
      <c r="J1686" s="260" t="s">
        <v>17</v>
      </c>
      <c r="K1686" s="260" t="s">
        <v>3095</v>
      </c>
      <c r="L1686" s="261">
        <v>45063</v>
      </c>
      <c r="M1686" s="260" t="s">
        <v>20</v>
      </c>
    </row>
    <row r="1687" spans="1:13" x14ac:dyDescent="0.25">
      <c r="A1687" s="262" t="s">
        <v>236</v>
      </c>
      <c r="B1687" s="262" t="s">
        <v>237</v>
      </c>
      <c r="C1687" s="262" t="s">
        <v>238</v>
      </c>
      <c r="D1687" s="262" t="s">
        <v>2638</v>
      </c>
      <c r="E1687" s="262">
        <v>2</v>
      </c>
      <c r="F1687" s="262" t="s">
        <v>2565</v>
      </c>
      <c r="G1687" s="262" t="s">
        <v>33</v>
      </c>
      <c r="H1687" s="262">
        <v>2</v>
      </c>
      <c r="I1687" s="262" t="s">
        <v>17</v>
      </c>
      <c r="J1687" s="262" t="s">
        <v>17</v>
      </c>
      <c r="K1687" s="262" t="s">
        <v>3096</v>
      </c>
      <c r="L1687" s="263">
        <v>45063</v>
      </c>
      <c r="M1687" s="262" t="s">
        <v>20</v>
      </c>
    </row>
    <row r="1688" spans="1:13" x14ac:dyDescent="0.25">
      <c r="A1688" s="260" t="s">
        <v>236</v>
      </c>
      <c r="B1688" s="260" t="s">
        <v>237</v>
      </c>
      <c r="C1688" s="260" t="s">
        <v>238</v>
      </c>
      <c r="D1688" s="260" t="s">
        <v>2571</v>
      </c>
      <c r="E1688" s="260">
        <v>2</v>
      </c>
      <c r="F1688" s="260" t="s">
        <v>2565</v>
      </c>
      <c r="G1688" s="260" t="s">
        <v>33</v>
      </c>
      <c r="H1688" s="260">
        <v>2</v>
      </c>
      <c r="I1688" s="260" t="s">
        <v>17</v>
      </c>
      <c r="J1688" s="260" t="s">
        <v>17</v>
      </c>
      <c r="K1688" s="260" t="s">
        <v>3097</v>
      </c>
      <c r="L1688" s="261">
        <v>45063</v>
      </c>
      <c r="M1688" s="260" t="s">
        <v>20</v>
      </c>
    </row>
    <row r="1689" spans="1:13" x14ac:dyDescent="0.25">
      <c r="A1689" s="262" t="s">
        <v>236</v>
      </c>
      <c r="B1689" s="262" t="s">
        <v>237</v>
      </c>
      <c r="C1689" s="262" t="s">
        <v>238</v>
      </c>
      <c r="D1689" s="262" t="s">
        <v>2573</v>
      </c>
      <c r="E1689" s="262">
        <v>1</v>
      </c>
      <c r="F1689" s="262" t="s">
        <v>2565</v>
      </c>
      <c r="G1689" s="262" t="s">
        <v>33</v>
      </c>
      <c r="H1689" s="262">
        <v>2</v>
      </c>
      <c r="I1689" s="262" t="s">
        <v>17</v>
      </c>
      <c r="J1689" s="262" t="s">
        <v>17</v>
      </c>
      <c r="K1689" s="262" t="s">
        <v>3098</v>
      </c>
      <c r="L1689" s="263">
        <v>45063</v>
      </c>
      <c r="M1689" s="262" t="s">
        <v>20</v>
      </c>
    </row>
    <row r="1690" spans="1:13" x14ac:dyDescent="0.25">
      <c r="A1690" s="260" t="s">
        <v>236</v>
      </c>
      <c r="B1690" s="260" t="s">
        <v>237</v>
      </c>
      <c r="C1690" s="260" t="s">
        <v>238</v>
      </c>
      <c r="D1690" s="260" t="s">
        <v>2642</v>
      </c>
      <c r="E1690" s="260">
        <v>0</v>
      </c>
      <c r="F1690" s="260" t="s">
        <v>2565</v>
      </c>
      <c r="G1690" s="260" t="s">
        <v>33</v>
      </c>
      <c r="H1690" s="260">
        <v>2</v>
      </c>
      <c r="I1690" s="260" t="s">
        <v>17</v>
      </c>
      <c r="J1690" s="260" t="s">
        <v>17</v>
      </c>
      <c r="K1690" s="260" t="s">
        <v>3099</v>
      </c>
      <c r="L1690" s="261">
        <v>45063</v>
      </c>
      <c r="M1690" s="260" t="s">
        <v>20</v>
      </c>
    </row>
    <row r="1691" spans="1:13" x14ac:dyDescent="0.25">
      <c r="A1691" s="262" t="s">
        <v>3100</v>
      </c>
      <c r="B1691" s="262" t="s">
        <v>3101</v>
      </c>
      <c r="C1691" s="262" t="s">
        <v>3102</v>
      </c>
      <c r="D1691" s="262" t="s">
        <v>2564</v>
      </c>
      <c r="E1691" s="262">
        <v>0</v>
      </c>
      <c r="F1691" s="262" t="s">
        <v>2565</v>
      </c>
      <c r="G1691" s="262" t="s">
        <v>33</v>
      </c>
      <c r="H1691" s="262">
        <v>2</v>
      </c>
      <c r="I1691" s="262" t="s">
        <v>17</v>
      </c>
      <c r="J1691" s="262" t="s">
        <v>17</v>
      </c>
      <c r="K1691" s="262" t="s">
        <v>3103</v>
      </c>
      <c r="L1691" s="263">
        <v>45063</v>
      </c>
      <c r="M1691" s="262" t="s">
        <v>20</v>
      </c>
    </row>
    <row r="1692" spans="1:13" x14ac:dyDescent="0.25">
      <c r="A1692" s="260" t="s">
        <v>3100</v>
      </c>
      <c r="B1692" s="260" t="s">
        <v>3101</v>
      </c>
      <c r="C1692" s="260" t="s">
        <v>3102</v>
      </c>
      <c r="D1692" s="260" t="s">
        <v>2567</v>
      </c>
      <c r="E1692" s="260">
        <v>0</v>
      </c>
      <c r="F1692" s="260" t="s">
        <v>2565</v>
      </c>
      <c r="G1692" s="260" t="s">
        <v>33</v>
      </c>
      <c r="H1692" s="260">
        <v>2</v>
      </c>
      <c r="I1692" s="260" t="s">
        <v>17</v>
      </c>
      <c r="J1692" s="260" t="s">
        <v>17</v>
      </c>
      <c r="K1692" s="260" t="s">
        <v>3104</v>
      </c>
      <c r="L1692" s="261">
        <v>45063</v>
      </c>
      <c r="M1692" s="260" t="s">
        <v>20</v>
      </c>
    </row>
    <row r="1693" spans="1:13" x14ac:dyDescent="0.25">
      <c r="A1693" s="262" t="s">
        <v>3100</v>
      </c>
      <c r="B1693" s="262" t="s">
        <v>3101</v>
      </c>
      <c r="C1693" s="262" t="s">
        <v>3102</v>
      </c>
      <c r="D1693" s="262" t="s">
        <v>2569</v>
      </c>
      <c r="E1693" s="262">
        <v>0</v>
      </c>
      <c r="F1693" s="262" t="s">
        <v>2565</v>
      </c>
      <c r="G1693" s="262" t="s">
        <v>33</v>
      </c>
      <c r="H1693" s="262">
        <v>2</v>
      </c>
      <c r="I1693" s="262" t="s">
        <v>17</v>
      </c>
      <c r="J1693" s="262" t="s">
        <v>17</v>
      </c>
      <c r="K1693" s="262" t="s">
        <v>3105</v>
      </c>
      <c r="L1693" s="263">
        <v>45063</v>
      </c>
      <c r="M1693" s="262" t="s">
        <v>20</v>
      </c>
    </row>
    <row r="1694" spans="1:13" x14ac:dyDescent="0.25">
      <c r="A1694" s="260" t="s">
        <v>3100</v>
      </c>
      <c r="B1694" s="260" t="s">
        <v>3101</v>
      </c>
      <c r="C1694" s="260" t="s">
        <v>3102</v>
      </c>
      <c r="D1694" s="260" t="s">
        <v>2634</v>
      </c>
      <c r="E1694" s="260">
        <v>1</v>
      </c>
      <c r="F1694" s="260" t="s">
        <v>2565</v>
      </c>
      <c r="G1694" s="260" t="s">
        <v>33</v>
      </c>
      <c r="H1694" s="260">
        <v>2</v>
      </c>
      <c r="I1694" s="260" t="s">
        <v>17</v>
      </c>
      <c r="J1694" s="260" t="s">
        <v>17</v>
      </c>
      <c r="K1694" s="260" t="s">
        <v>3106</v>
      </c>
      <c r="L1694" s="261">
        <v>45063</v>
      </c>
      <c r="M1694" s="260" t="s">
        <v>20</v>
      </c>
    </row>
    <row r="1695" spans="1:13" x14ac:dyDescent="0.25">
      <c r="A1695" s="262" t="s">
        <v>3100</v>
      </c>
      <c r="B1695" s="262" t="s">
        <v>3101</v>
      </c>
      <c r="C1695" s="262" t="s">
        <v>3102</v>
      </c>
      <c r="D1695" s="262" t="s">
        <v>2636</v>
      </c>
      <c r="E1695" s="262">
        <v>3</v>
      </c>
      <c r="F1695" s="262" t="s">
        <v>2565</v>
      </c>
      <c r="G1695" s="262" t="s">
        <v>33</v>
      </c>
      <c r="H1695" s="262">
        <v>2</v>
      </c>
      <c r="I1695" s="262" t="s">
        <v>17</v>
      </c>
      <c r="J1695" s="262" t="s">
        <v>17</v>
      </c>
      <c r="K1695" s="262" t="s">
        <v>3107</v>
      </c>
      <c r="L1695" s="263">
        <v>45063</v>
      </c>
      <c r="M1695" s="262" t="s">
        <v>20</v>
      </c>
    </row>
    <row r="1696" spans="1:13" x14ac:dyDescent="0.25">
      <c r="A1696" s="260" t="s">
        <v>3100</v>
      </c>
      <c r="B1696" s="260" t="s">
        <v>3101</v>
      </c>
      <c r="C1696" s="260" t="s">
        <v>3102</v>
      </c>
      <c r="D1696" s="260" t="s">
        <v>2638</v>
      </c>
      <c r="E1696" s="260">
        <v>0</v>
      </c>
      <c r="F1696" s="260" t="s">
        <v>2565</v>
      </c>
      <c r="G1696" s="260" t="s">
        <v>33</v>
      </c>
      <c r="H1696" s="260">
        <v>2</v>
      </c>
      <c r="I1696" s="260" t="s">
        <v>17</v>
      </c>
      <c r="J1696" s="260" t="s">
        <v>17</v>
      </c>
      <c r="K1696" s="260" t="s">
        <v>3108</v>
      </c>
      <c r="L1696" s="261">
        <v>45063</v>
      </c>
      <c r="M1696" s="260" t="s">
        <v>20</v>
      </c>
    </row>
    <row r="1697" spans="1:13" x14ac:dyDescent="0.25">
      <c r="A1697" s="262" t="s">
        <v>3100</v>
      </c>
      <c r="B1697" s="262" t="s">
        <v>3101</v>
      </c>
      <c r="C1697" s="262" t="s">
        <v>3102</v>
      </c>
      <c r="D1697" s="262" t="s">
        <v>2571</v>
      </c>
      <c r="E1697" s="262">
        <v>2</v>
      </c>
      <c r="F1697" s="262" t="s">
        <v>2565</v>
      </c>
      <c r="G1697" s="262" t="s">
        <v>33</v>
      </c>
      <c r="H1697" s="262">
        <v>2</v>
      </c>
      <c r="I1697" s="262" t="s">
        <v>17</v>
      </c>
      <c r="J1697" s="262" t="s">
        <v>17</v>
      </c>
      <c r="K1697" s="262" t="s">
        <v>3109</v>
      </c>
      <c r="L1697" s="263">
        <v>45063</v>
      </c>
      <c r="M1697" s="262" t="s">
        <v>20</v>
      </c>
    </row>
    <row r="1698" spans="1:13" x14ac:dyDescent="0.25">
      <c r="A1698" s="260" t="s">
        <v>3100</v>
      </c>
      <c r="B1698" s="260" t="s">
        <v>3101</v>
      </c>
      <c r="C1698" s="260" t="s">
        <v>3102</v>
      </c>
      <c r="D1698" s="260" t="s">
        <v>2573</v>
      </c>
      <c r="E1698" s="260">
        <v>1</v>
      </c>
      <c r="F1698" s="260" t="s">
        <v>2565</v>
      </c>
      <c r="G1698" s="260" t="s">
        <v>33</v>
      </c>
      <c r="H1698" s="260">
        <v>2</v>
      </c>
      <c r="I1698" s="260" t="s">
        <v>17</v>
      </c>
      <c r="J1698" s="260" t="s">
        <v>17</v>
      </c>
      <c r="K1698" s="260" t="s">
        <v>3110</v>
      </c>
      <c r="L1698" s="261">
        <v>45063</v>
      </c>
      <c r="M1698" s="260" t="s">
        <v>20</v>
      </c>
    </row>
    <row r="1699" spans="1:13" x14ac:dyDescent="0.25">
      <c r="A1699" s="262" t="s">
        <v>3100</v>
      </c>
      <c r="B1699" s="262" t="s">
        <v>3101</v>
      </c>
      <c r="C1699" s="262" t="s">
        <v>3102</v>
      </c>
      <c r="D1699" s="262" t="s">
        <v>2642</v>
      </c>
      <c r="E1699" s="262">
        <v>0</v>
      </c>
      <c r="F1699" s="262" t="s">
        <v>2565</v>
      </c>
      <c r="G1699" s="262" t="s">
        <v>33</v>
      </c>
      <c r="H1699" s="262">
        <v>2</v>
      </c>
      <c r="I1699" s="262" t="s">
        <v>17</v>
      </c>
      <c r="J1699" s="262" t="s">
        <v>17</v>
      </c>
      <c r="K1699" s="262" t="s">
        <v>3111</v>
      </c>
      <c r="L1699" s="263">
        <v>45063</v>
      </c>
      <c r="M1699" s="262" t="s">
        <v>20</v>
      </c>
    </row>
    <row r="1700" spans="1:13" x14ac:dyDescent="0.25">
      <c r="A1700" s="260" t="s">
        <v>2495</v>
      </c>
      <c r="B1700" s="260" t="s">
        <v>2496</v>
      </c>
      <c r="C1700" s="260" t="s">
        <v>2497</v>
      </c>
      <c r="D1700" s="260" t="s">
        <v>2564</v>
      </c>
      <c r="E1700" s="260">
        <v>0</v>
      </c>
      <c r="F1700" s="260" t="s">
        <v>2565</v>
      </c>
      <c r="G1700" s="260" t="s">
        <v>33</v>
      </c>
      <c r="H1700" s="260">
        <v>2</v>
      </c>
      <c r="I1700" s="260" t="s">
        <v>17</v>
      </c>
      <c r="J1700" s="260" t="s">
        <v>17</v>
      </c>
      <c r="K1700" s="260" t="s">
        <v>3112</v>
      </c>
      <c r="L1700" s="261">
        <v>45063</v>
      </c>
      <c r="M1700" s="260" t="s">
        <v>20</v>
      </c>
    </row>
    <row r="1701" spans="1:13" x14ac:dyDescent="0.25">
      <c r="A1701" s="262" t="s">
        <v>2495</v>
      </c>
      <c r="B1701" s="262" t="s">
        <v>2496</v>
      </c>
      <c r="C1701" s="262" t="s">
        <v>2497</v>
      </c>
      <c r="D1701" s="262" t="s">
        <v>2567</v>
      </c>
      <c r="E1701" s="262">
        <v>0</v>
      </c>
      <c r="F1701" s="262" t="s">
        <v>2565</v>
      </c>
      <c r="G1701" s="262" t="s">
        <v>33</v>
      </c>
      <c r="H1701" s="262">
        <v>2</v>
      </c>
      <c r="I1701" s="262" t="s">
        <v>17</v>
      </c>
      <c r="J1701" s="262" t="s">
        <v>17</v>
      </c>
      <c r="K1701" s="262" t="s">
        <v>3113</v>
      </c>
      <c r="L1701" s="263">
        <v>45063</v>
      </c>
      <c r="M1701" s="262" t="s">
        <v>20</v>
      </c>
    </row>
    <row r="1702" spans="1:13" x14ac:dyDescent="0.25">
      <c r="A1702" s="260" t="s">
        <v>2495</v>
      </c>
      <c r="B1702" s="260" t="s">
        <v>2496</v>
      </c>
      <c r="C1702" s="260" t="s">
        <v>2497</v>
      </c>
      <c r="D1702" s="260" t="s">
        <v>2569</v>
      </c>
      <c r="E1702" s="260">
        <v>3</v>
      </c>
      <c r="F1702" s="260" t="s">
        <v>2565</v>
      </c>
      <c r="G1702" s="260" t="s">
        <v>33</v>
      </c>
      <c r="H1702" s="260">
        <v>2</v>
      </c>
      <c r="I1702" s="260" t="s">
        <v>17</v>
      </c>
      <c r="J1702" s="260" t="s">
        <v>17</v>
      </c>
      <c r="K1702" s="260" t="s">
        <v>3114</v>
      </c>
      <c r="L1702" s="261">
        <v>45063</v>
      </c>
      <c r="M1702" s="260" t="s">
        <v>20</v>
      </c>
    </row>
    <row r="1703" spans="1:13" x14ac:dyDescent="0.25">
      <c r="A1703" s="262" t="s">
        <v>2495</v>
      </c>
      <c r="B1703" s="262" t="s">
        <v>2496</v>
      </c>
      <c r="C1703" s="262" t="s">
        <v>2497</v>
      </c>
      <c r="D1703" s="262" t="s">
        <v>2634</v>
      </c>
      <c r="E1703" s="262">
        <v>3</v>
      </c>
      <c r="F1703" s="262" t="s">
        <v>2565</v>
      </c>
      <c r="G1703" s="262" t="s">
        <v>33</v>
      </c>
      <c r="H1703" s="262">
        <v>2</v>
      </c>
      <c r="I1703" s="262" t="s">
        <v>17</v>
      </c>
      <c r="J1703" s="262" t="s">
        <v>17</v>
      </c>
      <c r="K1703" s="262" t="s">
        <v>3115</v>
      </c>
      <c r="L1703" s="263">
        <v>45063</v>
      </c>
      <c r="M1703" s="262" t="s">
        <v>20</v>
      </c>
    </row>
    <row r="1704" spans="1:13" x14ac:dyDescent="0.25">
      <c r="A1704" s="260" t="s">
        <v>2495</v>
      </c>
      <c r="B1704" s="260" t="s">
        <v>2496</v>
      </c>
      <c r="C1704" s="260" t="s">
        <v>2497</v>
      </c>
      <c r="D1704" s="260" t="s">
        <v>2636</v>
      </c>
      <c r="E1704" s="260">
        <v>2</v>
      </c>
      <c r="F1704" s="260" t="s">
        <v>2565</v>
      </c>
      <c r="G1704" s="260" t="s">
        <v>33</v>
      </c>
      <c r="H1704" s="260">
        <v>2</v>
      </c>
      <c r="I1704" s="260" t="s">
        <v>17</v>
      </c>
      <c r="J1704" s="260" t="s">
        <v>17</v>
      </c>
      <c r="K1704" s="260" t="s">
        <v>3116</v>
      </c>
      <c r="L1704" s="261">
        <v>45063</v>
      </c>
      <c r="M1704" s="260" t="s">
        <v>20</v>
      </c>
    </row>
    <row r="1705" spans="1:13" x14ac:dyDescent="0.25">
      <c r="A1705" s="262" t="s">
        <v>2495</v>
      </c>
      <c r="B1705" s="262" t="s">
        <v>2496</v>
      </c>
      <c r="C1705" s="262" t="s">
        <v>2497</v>
      </c>
      <c r="D1705" s="262" t="s">
        <v>2638</v>
      </c>
      <c r="E1705" s="262">
        <v>0</v>
      </c>
      <c r="F1705" s="262" t="s">
        <v>2565</v>
      </c>
      <c r="G1705" s="262" t="s">
        <v>33</v>
      </c>
      <c r="H1705" s="262">
        <v>2</v>
      </c>
      <c r="I1705" s="262" t="s">
        <v>17</v>
      </c>
      <c r="J1705" s="262" t="s">
        <v>17</v>
      </c>
      <c r="K1705" s="262" t="s">
        <v>3117</v>
      </c>
      <c r="L1705" s="263">
        <v>45063</v>
      </c>
      <c r="M1705" s="262" t="s">
        <v>20</v>
      </c>
    </row>
    <row r="1706" spans="1:13" x14ac:dyDescent="0.25">
      <c r="A1706" s="260" t="s">
        <v>2495</v>
      </c>
      <c r="B1706" s="260" t="s">
        <v>2496</v>
      </c>
      <c r="C1706" s="260" t="s">
        <v>2497</v>
      </c>
      <c r="D1706" s="260" t="s">
        <v>2571</v>
      </c>
      <c r="E1706" s="260">
        <v>2</v>
      </c>
      <c r="F1706" s="260" t="s">
        <v>2565</v>
      </c>
      <c r="G1706" s="260" t="s">
        <v>33</v>
      </c>
      <c r="H1706" s="260">
        <v>2</v>
      </c>
      <c r="I1706" s="260" t="s">
        <v>17</v>
      </c>
      <c r="J1706" s="260" t="s">
        <v>17</v>
      </c>
      <c r="K1706" s="260" t="s">
        <v>3118</v>
      </c>
      <c r="L1706" s="261">
        <v>45063</v>
      </c>
      <c r="M1706" s="260" t="s">
        <v>20</v>
      </c>
    </row>
    <row r="1707" spans="1:13" x14ac:dyDescent="0.25">
      <c r="A1707" s="262" t="s">
        <v>2495</v>
      </c>
      <c r="B1707" s="262" t="s">
        <v>2496</v>
      </c>
      <c r="C1707" s="262" t="s">
        <v>2497</v>
      </c>
      <c r="D1707" s="262" t="s">
        <v>2573</v>
      </c>
      <c r="E1707" s="262">
        <v>2</v>
      </c>
      <c r="F1707" s="262" t="s">
        <v>2565</v>
      </c>
      <c r="G1707" s="262" t="s">
        <v>33</v>
      </c>
      <c r="H1707" s="262">
        <v>2</v>
      </c>
      <c r="I1707" s="262" t="s">
        <v>17</v>
      </c>
      <c r="J1707" s="262" t="s">
        <v>17</v>
      </c>
      <c r="K1707" s="262" t="s">
        <v>3119</v>
      </c>
      <c r="L1707" s="263">
        <v>45063</v>
      </c>
      <c r="M1707" s="262" t="s">
        <v>20</v>
      </c>
    </row>
    <row r="1708" spans="1:13" x14ac:dyDescent="0.25">
      <c r="A1708" s="260" t="s">
        <v>2495</v>
      </c>
      <c r="B1708" s="260" t="s">
        <v>2496</v>
      </c>
      <c r="C1708" s="260" t="s">
        <v>2497</v>
      </c>
      <c r="D1708" s="260" t="s">
        <v>2642</v>
      </c>
      <c r="E1708" s="260">
        <v>3</v>
      </c>
      <c r="F1708" s="260" t="s">
        <v>2565</v>
      </c>
      <c r="G1708" s="260" t="s">
        <v>33</v>
      </c>
      <c r="H1708" s="260">
        <v>2</v>
      </c>
      <c r="I1708" s="260" t="s">
        <v>17</v>
      </c>
      <c r="J1708" s="260" t="s">
        <v>17</v>
      </c>
      <c r="K1708" s="260" t="s">
        <v>3120</v>
      </c>
      <c r="L1708" s="261">
        <v>45063</v>
      </c>
      <c r="M1708" s="260" t="s">
        <v>20</v>
      </c>
    </row>
    <row r="1709" spans="1:13" x14ac:dyDescent="0.25">
      <c r="A1709" s="262" t="s">
        <v>2575</v>
      </c>
      <c r="B1709" s="262" t="s">
        <v>2576</v>
      </c>
      <c r="C1709" s="262" t="s">
        <v>2497</v>
      </c>
      <c r="D1709" s="262" t="s">
        <v>2564</v>
      </c>
      <c r="E1709" s="262">
        <v>0</v>
      </c>
      <c r="F1709" s="262" t="s">
        <v>2565</v>
      </c>
      <c r="G1709" s="262" t="s">
        <v>33</v>
      </c>
      <c r="H1709" s="262">
        <v>2</v>
      </c>
      <c r="I1709" s="262" t="s">
        <v>17</v>
      </c>
      <c r="J1709" s="262" t="s">
        <v>17</v>
      </c>
      <c r="K1709" s="262" t="s">
        <v>3121</v>
      </c>
      <c r="L1709" s="263">
        <v>45063</v>
      </c>
      <c r="M1709" s="262" t="s">
        <v>20</v>
      </c>
    </row>
    <row r="1710" spans="1:13" x14ac:dyDescent="0.25">
      <c r="A1710" s="260" t="s">
        <v>2575</v>
      </c>
      <c r="B1710" s="260" t="s">
        <v>2576</v>
      </c>
      <c r="C1710" s="260" t="s">
        <v>2497</v>
      </c>
      <c r="D1710" s="260" t="s">
        <v>2567</v>
      </c>
      <c r="E1710" s="260">
        <v>0</v>
      </c>
      <c r="F1710" s="260" t="s">
        <v>2565</v>
      </c>
      <c r="G1710" s="260" t="s">
        <v>33</v>
      </c>
      <c r="H1710" s="260">
        <v>2</v>
      </c>
      <c r="I1710" s="260" t="s">
        <v>17</v>
      </c>
      <c r="J1710" s="260" t="s">
        <v>17</v>
      </c>
      <c r="K1710" s="260" t="s">
        <v>3122</v>
      </c>
      <c r="L1710" s="261">
        <v>45063</v>
      </c>
      <c r="M1710" s="260" t="s">
        <v>20</v>
      </c>
    </row>
    <row r="1711" spans="1:13" x14ac:dyDescent="0.25">
      <c r="A1711" s="262" t="s">
        <v>2575</v>
      </c>
      <c r="B1711" s="262" t="s">
        <v>2576</v>
      </c>
      <c r="C1711" s="262" t="s">
        <v>2497</v>
      </c>
      <c r="D1711" s="262" t="s">
        <v>2569</v>
      </c>
      <c r="E1711" s="262">
        <v>2</v>
      </c>
      <c r="F1711" s="262" t="s">
        <v>2565</v>
      </c>
      <c r="G1711" s="262" t="s">
        <v>33</v>
      </c>
      <c r="H1711" s="262">
        <v>2</v>
      </c>
      <c r="I1711" s="262" t="s">
        <v>17</v>
      </c>
      <c r="J1711" s="262" t="s">
        <v>17</v>
      </c>
      <c r="K1711" s="262" t="s">
        <v>3123</v>
      </c>
      <c r="L1711" s="263">
        <v>45063</v>
      </c>
      <c r="M1711" s="262" t="s">
        <v>20</v>
      </c>
    </row>
    <row r="1712" spans="1:13" x14ac:dyDescent="0.25">
      <c r="A1712" s="260" t="s">
        <v>2575</v>
      </c>
      <c r="B1712" s="260" t="s">
        <v>2576</v>
      </c>
      <c r="C1712" s="260" t="s">
        <v>2497</v>
      </c>
      <c r="D1712" s="260" t="s">
        <v>2634</v>
      </c>
      <c r="E1712" s="260">
        <v>3</v>
      </c>
      <c r="F1712" s="260" t="s">
        <v>2565</v>
      </c>
      <c r="G1712" s="260" t="s">
        <v>33</v>
      </c>
      <c r="H1712" s="260">
        <v>2</v>
      </c>
      <c r="I1712" s="260" t="s">
        <v>17</v>
      </c>
      <c r="J1712" s="260" t="s">
        <v>17</v>
      </c>
      <c r="K1712" s="260" t="s">
        <v>3124</v>
      </c>
      <c r="L1712" s="261">
        <v>45063</v>
      </c>
      <c r="M1712" s="260" t="s">
        <v>20</v>
      </c>
    </row>
    <row r="1713" spans="1:13" x14ac:dyDescent="0.25">
      <c r="A1713" s="262" t="s">
        <v>2575</v>
      </c>
      <c r="B1713" s="262" t="s">
        <v>2576</v>
      </c>
      <c r="C1713" s="262" t="s">
        <v>2497</v>
      </c>
      <c r="D1713" s="262" t="s">
        <v>2636</v>
      </c>
      <c r="E1713" s="262">
        <v>2</v>
      </c>
      <c r="F1713" s="262" t="s">
        <v>2565</v>
      </c>
      <c r="G1713" s="262" t="s">
        <v>33</v>
      </c>
      <c r="H1713" s="262">
        <v>2</v>
      </c>
      <c r="I1713" s="262" t="s">
        <v>17</v>
      </c>
      <c r="J1713" s="262" t="s">
        <v>17</v>
      </c>
      <c r="K1713" s="262" t="s">
        <v>3125</v>
      </c>
      <c r="L1713" s="263">
        <v>45063</v>
      </c>
      <c r="M1713" s="262" t="s">
        <v>20</v>
      </c>
    </row>
    <row r="1714" spans="1:13" x14ac:dyDescent="0.25">
      <c r="A1714" s="260" t="s">
        <v>2575</v>
      </c>
      <c r="B1714" s="260" t="s">
        <v>2576</v>
      </c>
      <c r="C1714" s="260" t="s">
        <v>2497</v>
      </c>
      <c r="D1714" s="260" t="s">
        <v>2638</v>
      </c>
      <c r="E1714" s="260">
        <v>0</v>
      </c>
      <c r="F1714" s="260" t="s">
        <v>2565</v>
      </c>
      <c r="G1714" s="260" t="s">
        <v>33</v>
      </c>
      <c r="H1714" s="260">
        <v>2</v>
      </c>
      <c r="I1714" s="260" t="s">
        <v>17</v>
      </c>
      <c r="J1714" s="260" t="s">
        <v>17</v>
      </c>
      <c r="K1714" s="260" t="s">
        <v>3126</v>
      </c>
      <c r="L1714" s="261">
        <v>45063</v>
      </c>
      <c r="M1714" s="260" t="s">
        <v>20</v>
      </c>
    </row>
    <row r="1715" spans="1:13" x14ac:dyDescent="0.25">
      <c r="A1715" s="262" t="s">
        <v>2575</v>
      </c>
      <c r="B1715" s="262" t="s">
        <v>2576</v>
      </c>
      <c r="C1715" s="262" t="s">
        <v>2497</v>
      </c>
      <c r="D1715" s="262" t="s">
        <v>2571</v>
      </c>
      <c r="E1715" s="262">
        <v>2</v>
      </c>
      <c r="F1715" s="262" t="s">
        <v>2565</v>
      </c>
      <c r="G1715" s="262" t="s">
        <v>33</v>
      </c>
      <c r="H1715" s="262">
        <v>2</v>
      </c>
      <c r="I1715" s="262" t="s">
        <v>17</v>
      </c>
      <c r="J1715" s="262" t="s">
        <v>17</v>
      </c>
      <c r="K1715" s="262" t="s">
        <v>3127</v>
      </c>
      <c r="L1715" s="263">
        <v>45063</v>
      </c>
      <c r="M1715" s="262" t="s">
        <v>20</v>
      </c>
    </row>
    <row r="1716" spans="1:13" x14ac:dyDescent="0.25">
      <c r="A1716" s="260" t="s">
        <v>2575</v>
      </c>
      <c r="B1716" s="260" t="s">
        <v>2576</v>
      </c>
      <c r="C1716" s="260" t="s">
        <v>2497</v>
      </c>
      <c r="D1716" s="260" t="s">
        <v>2573</v>
      </c>
      <c r="E1716" s="260">
        <v>2</v>
      </c>
      <c r="F1716" s="260" t="s">
        <v>2565</v>
      </c>
      <c r="G1716" s="260" t="s">
        <v>33</v>
      </c>
      <c r="H1716" s="260">
        <v>2</v>
      </c>
      <c r="I1716" s="260" t="s">
        <v>17</v>
      </c>
      <c r="J1716" s="260" t="s">
        <v>17</v>
      </c>
      <c r="K1716" s="260" t="s">
        <v>3128</v>
      </c>
      <c r="L1716" s="261">
        <v>45063</v>
      </c>
      <c r="M1716" s="260" t="s">
        <v>20</v>
      </c>
    </row>
    <row r="1717" spans="1:13" x14ac:dyDescent="0.25">
      <c r="A1717" s="262" t="s">
        <v>2575</v>
      </c>
      <c r="B1717" s="262" t="s">
        <v>2576</v>
      </c>
      <c r="C1717" s="262" t="s">
        <v>2497</v>
      </c>
      <c r="D1717" s="262" t="s">
        <v>2642</v>
      </c>
      <c r="E1717" s="262">
        <v>3</v>
      </c>
      <c r="F1717" s="262" t="s">
        <v>2565</v>
      </c>
      <c r="G1717" s="262" t="s">
        <v>33</v>
      </c>
      <c r="H1717" s="262">
        <v>2</v>
      </c>
      <c r="I1717" s="262" t="s">
        <v>17</v>
      </c>
      <c r="J1717" s="262" t="s">
        <v>17</v>
      </c>
      <c r="K1717" s="262" t="s">
        <v>3129</v>
      </c>
      <c r="L1717" s="263">
        <v>45063</v>
      </c>
      <c r="M1717" s="262" t="s">
        <v>20</v>
      </c>
    </row>
    <row r="1718" spans="1:13" x14ac:dyDescent="0.25">
      <c r="A1718" s="260" t="s">
        <v>746</v>
      </c>
      <c r="B1718" s="260" t="s">
        <v>747</v>
      </c>
      <c r="C1718" s="260" t="s">
        <v>748</v>
      </c>
      <c r="D1718" s="260" t="s">
        <v>2564</v>
      </c>
      <c r="E1718" s="260">
        <v>2</v>
      </c>
      <c r="F1718" s="260" t="s">
        <v>2565</v>
      </c>
      <c r="G1718" s="260" t="s">
        <v>33</v>
      </c>
      <c r="H1718" s="260">
        <v>2</v>
      </c>
      <c r="I1718" s="260" t="s">
        <v>17</v>
      </c>
      <c r="J1718" s="260" t="s">
        <v>17</v>
      </c>
      <c r="K1718" s="260" t="s">
        <v>3130</v>
      </c>
      <c r="L1718" s="261">
        <v>45063</v>
      </c>
      <c r="M1718" s="260" t="s">
        <v>20</v>
      </c>
    </row>
    <row r="1719" spans="1:13" x14ac:dyDescent="0.25">
      <c r="A1719" s="262" t="s">
        <v>746</v>
      </c>
      <c r="B1719" s="262" t="s">
        <v>747</v>
      </c>
      <c r="C1719" s="262" t="s">
        <v>748</v>
      </c>
      <c r="D1719" s="262" t="s">
        <v>2567</v>
      </c>
      <c r="E1719" s="262">
        <v>1</v>
      </c>
      <c r="F1719" s="262" t="s">
        <v>2565</v>
      </c>
      <c r="G1719" s="262" t="s">
        <v>33</v>
      </c>
      <c r="H1719" s="262">
        <v>2</v>
      </c>
      <c r="I1719" s="262" t="s">
        <v>17</v>
      </c>
      <c r="J1719" s="262" t="s">
        <v>17</v>
      </c>
      <c r="K1719" s="262" t="s">
        <v>3131</v>
      </c>
      <c r="L1719" s="263">
        <v>45063</v>
      </c>
      <c r="M1719" s="262" t="s">
        <v>20</v>
      </c>
    </row>
    <row r="1720" spans="1:13" x14ac:dyDescent="0.25">
      <c r="A1720" s="260" t="s">
        <v>746</v>
      </c>
      <c r="B1720" s="260" t="s">
        <v>747</v>
      </c>
      <c r="C1720" s="260" t="s">
        <v>748</v>
      </c>
      <c r="D1720" s="260" t="s">
        <v>2569</v>
      </c>
      <c r="E1720" s="260">
        <v>2</v>
      </c>
      <c r="F1720" s="260" t="s">
        <v>2565</v>
      </c>
      <c r="G1720" s="260" t="s">
        <v>33</v>
      </c>
      <c r="H1720" s="260">
        <v>2</v>
      </c>
      <c r="I1720" s="260" t="s">
        <v>17</v>
      </c>
      <c r="J1720" s="260" t="s">
        <v>17</v>
      </c>
      <c r="K1720" s="260" t="s">
        <v>3132</v>
      </c>
      <c r="L1720" s="261">
        <v>45063</v>
      </c>
      <c r="M1720" s="260" t="s">
        <v>20</v>
      </c>
    </row>
    <row r="1721" spans="1:13" x14ac:dyDescent="0.25">
      <c r="A1721" s="262" t="s">
        <v>746</v>
      </c>
      <c r="B1721" s="262" t="s">
        <v>747</v>
      </c>
      <c r="C1721" s="262" t="s">
        <v>748</v>
      </c>
      <c r="D1721" s="262" t="s">
        <v>2634</v>
      </c>
      <c r="E1721" s="262">
        <v>1</v>
      </c>
      <c r="F1721" s="262" t="s">
        <v>2565</v>
      </c>
      <c r="G1721" s="262" t="s">
        <v>33</v>
      </c>
      <c r="H1721" s="262">
        <v>2</v>
      </c>
      <c r="I1721" s="262" t="s">
        <v>17</v>
      </c>
      <c r="J1721" s="262" t="s">
        <v>17</v>
      </c>
      <c r="K1721" s="262" t="s">
        <v>3133</v>
      </c>
      <c r="L1721" s="263">
        <v>45063</v>
      </c>
      <c r="M1721" s="262" t="s">
        <v>20</v>
      </c>
    </row>
    <row r="1722" spans="1:13" x14ac:dyDescent="0.25">
      <c r="A1722" s="260" t="s">
        <v>746</v>
      </c>
      <c r="B1722" s="260" t="s">
        <v>747</v>
      </c>
      <c r="C1722" s="260" t="s">
        <v>748</v>
      </c>
      <c r="D1722" s="260" t="s">
        <v>2636</v>
      </c>
      <c r="E1722" s="260">
        <v>3</v>
      </c>
      <c r="F1722" s="260" t="s">
        <v>2565</v>
      </c>
      <c r="G1722" s="260" t="s">
        <v>33</v>
      </c>
      <c r="H1722" s="260">
        <v>2</v>
      </c>
      <c r="I1722" s="260" t="s">
        <v>17</v>
      </c>
      <c r="J1722" s="260" t="s">
        <v>17</v>
      </c>
      <c r="K1722" s="260" t="s">
        <v>3134</v>
      </c>
      <c r="L1722" s="261">
        <v>45063</v>
      </c>
      <c r="M1722" s="260" t="s">
        <v>20</v>
      </c>
    </row>
    <row r="1723" spans="1:13" x14ac:dyDescent="0.25">
      <c r="A1723" s="262" t="s">
        <v>746</v>
      </c>
      <c r="B1723" s="262" t="s">
        <v>747</v>
      </c>
      <c r="C1723" s="262" t="s">
        <v>748</v>
      </c>
      <c r="D1723" s="262" t="s">
        <v>2638</v>
      </c>
      <c r="E1723" s="262">
        <v>0</v>
      </c>
      <c r="F1723" s="262" t="s">
        <v>2565</v>
      </c>
      <c r="G1723" s="262" t="s">
        <v>33</v>
      </c>
      <c r="H1723" s="262">
        <v>2</v>
      </c>
      <c r="I1723" s="262" t="s">
        <v>17</v>
      </c>
      <c r="J1723" s="262" t="s">
        <v>17</v>
      </c>
      <c r="K1723" s="262" t="s">
        <v>3135</v>
      </c>
      <c r="L1723" s="263">
        <v>45063</v>
      </c>
      <c r="M1723" s="262" t="s">
        <v>20</v>
      </c>
    </row>
    <row r="1724" spans="1:13" x14ac:dyDescent="0.25">
      <c r="A1724" s="260" t="s">
        <v>746</v>
      </c>
      <c r="B1724" s="260" t="s">
        <v>747</v>
      </c>
      <c r="C1724" s="260" t="s">
        <v>748</v>
      </c>
      <c r="D1724" s="260" t="s">
        <v>2571</v>
      </c>
      <c r="E1724" s="260">
        <v>3</v>
      </c>
      <c r="F1724" s="260" t="s">
        <v>2565</v>
      </c>
      <c r="G1724" s="260" t="s">
        <v>33</v>
      </c>
      <c r="H1724" s="260">
        <v>2</v>
      </c>
      <c r="I1724" s="260" t="s">
        <v>17</v>
      </c>
      <c r="J1724" s="260" t="s">
        <v>17</v>
      </c>
      <c r="K1724" s="260" t="s">
        <v>3136</v>
      </c>
      <c r="L1724" s="261">
        <v>45063</v>
      </c>
      <c r="M1724" s="260" t="s">
        <v>20</v>
      </c>
    </row>
    <row r="1725" spans="1:13" x14ac:dyDescent="0.25">
      <c r="A1725" s="262" t="s">
        <v>746</v>
      </c>
      <c r="B1725" s="262" t="s">
        <v>747</v>
      </c>
      <c r="C1725" s="262" t="s">
        <v>748</v>
      </c>
      <c r="D1725" s="262" t="s">
        <v>2573</v>
      </c>
      <c r="E1725" s="262">
        <v>2</v>
      </c>
      <c r="F1725" s="262" t="s">
        <v>2565</v>
      </c>
      <c r="G1725" s="262" t="s">
        <v>33</v>
      </c>
      <c r="H1725" s="262">
        <v>2</v>
      </c>
      <c r="I1725" s="262" t="s">
        <v>17</v>
      </c>
      <c r="J1725" s="262" t="s">
        <v>17</v>
      </c>
      <c r="K1725" s="262" t="s">
        <v>3137</v>
      </c>
      <c r="L1725" s="263">
        <v>45063</v>
      </c>
      <c r="M1725" s="262" t="s">
        <v>20</v>
      </c>
    </row>
    <row r="1726" spans="1:13" x14ac:dyDescent="0.25">
      <c r="A1726" s="260" t="s">
        <v>746</v>
      </c>
      <c r="B1726" s="260" t="s">
        <v>747</v>
      </c>
      <c r="C1726" s="260" t="s">
        <v>748</v>
      </c>
      <c r="D1726" s="260" t="s">
        <v>2642</v>
      </c>
      <c r="E1726" s="260">
        <v>0</v>
      </c>
      <c r="F1726" s="260" t="s">
        <v>2565</v>
      </c>
      <c r="G1726" s="260" t="s">
        <v>33</v>
      </c>
      <c r="H1726" s="260">
        <v>2</v>
      </c>
      <c r="I1726" s="260" t="s">
        <v>17</v>
      </c>
      <c r="J1726" s="260" t="s">
        <v>17</v>
      </c>
      <c r="K1726" s="260" t="s">
        <v>3138</v>
      </c>
      <c r="L1726" s="261">
        <v>45063</v>
      </c>
      <c r="M1726" s="260" t="s">
        <v>20</v>
      </c>
    </row>
    <row r="1727" spans="1:13" x14ac:dyDescent="0.25">
      <c r="A1727" s="262" t="s">
        <v>1124</v>
      </c>
      <c r="B1727" s="262" t="s">
        <v>1125</v>
      </c>
      <c r="C1727" s="262" t="s">
        <v>748</v>
      </c>
      <c r="D1727" s="262" t="s">
        <v>2564</v>
      </c>
      <c r="E1727" s="262">
        <v>2</v>
      </c>
      <c r="F1727" s="262" t="s">
        <v>2565</v>
      </c>
      <c r="G1727" s="262" t="s">
        <v>33</v>
      </c>
      <c r="H1727" s="262">
        <v>2</v>
      </c>
      <c r="I1727" s="262" t="s">
        <v>17</v>
      </c>
      <c r="J1727" s="262" t="s">
        <v>17</v>
      </c>
      <c r="K1727" s="262" t="s">
        <v>3139</v>
      </c>
      <c r="L1727" s="263">
        <v>45063</v>
      </c>
      <c r="M1727" s="262" t="s">
        <v>20</v>
      </c>
    </row>
    <row r="1728" spans="1:13" x14ac:dyDescent="0.25">
      <c r="A1728" s="260" t="s">
        <v>1124</v>
      </c>
      <c r="B1728" s="260" t="s">
        <v>1125</v>
      </c>
      <c r="C1728" s="260" t="s">
        <v>748</v>
      </c>
      <c r="D1728" s="260" t="s">
        <v>2567</v>
      </c>
      <c r="E1728" s="260">
        <v>1</v>
      </c>
      <c r="F1728" s="260" t="s">
        <v>2565</v>
      </c>
      <c r="G1728" s="260" t="s">
        <v>33</v>
      </c>
      <c r="H1728" s="260">
        <v>2</v>
      </c>
      <c r="I1728" s="260" t="s">
        <v>17</v>
      </c>
      <c r="J1728" s="260" t="s">
        <v>17</v>
      </c>
      <c r="K1728" s="260" t="s">
        <v>3140</v>
      </c>
      <c r="L1728" s="261">
        <v>45063</v>
      </c>
      <c r="M1728" s="260" t="s">
        <v>20</v>
      </c>
    </row>
    <row r="1729" spans="1:13" x14ac:dyDescent="0.25">
      <c r="A1729" s="262" t="s">
        <v>1124</v>
      </c>
      <c r="B1729" s="262" t="s">
        <v>1125</v>
      </c>
      <c r="C1729" s="262" t="s">
        <v>748</v>
      </c>
      <c r="D1729" s="262" t="s">
        <v>2569</v>
      </c>
      <c r="E1729" s="262">
        <v>2</v>
      </c>
      <c r="F1729" s="262" t="s">
        <v>2565</v>
      </c>
      <c r="G1729" s="262" t="s">
        <v>33</v>
      </c>
      <c r="H1729" s="262">
        <v>2</v>
      </c>
      <c r="I1729" s="262" t="s">
        <v>17</v>
      </c>
      <c r="J1729" s="262" t="s">
        <v>17</v>
      </c>
      <c r="K1729" s="262" t="s">
        <v>3141</v>
      </c>
      <c r="L1729" s="263">
        <v>45063</v>
      </c>
      <c r="M1729" s="262" t="s">
        <v>20</v>
      </c>
    </row>
    <row r="1730" spans="1:13" x14ac:dyDescent="0.25">
      <c r="A1730" s="260" t="s">
        <v>1124</v>
      </c>
      <c r="B1730" s="260" t="s">
        <v>1125</v>
      </c>
      <c r="C1730" s="260" t="s">
        <v>748</v>
      </c>
      <c r="D1730" s="260" t="s">
        <v>2634</v>
      </c>
      <c r="E1730" s="260">
        <v>1</v>
      </c>
      <c r="F1730" s="260" t="s">
        <v>2565</v>
      </c>
      <c r="G1730" s="260" t="s">
        <v>33</v>
      </c>
      <c r="H1730" s="260">
        <v>2</v>
      </c>
      <c r="I1730" s="260" t="s">
        <v>17</v>
      </c>
      <c r="J1730" s="260" t="s">
        <v>17</v>
      </c>
      <c r="K1730" s="260" t="s">
        <v>3142</v>
      </c>
      <c r="L1730" s="261">
        <v>45063</v>
      </c>
      <c r="M1730" s="260" t="s">
        <v>20</v>
      </c>
    </row>
    <row r="1731" spans="1:13" x14ac:dyDescent="0.25">
      <c r="A1731" s="262" t="s">
        <v>1124</v>
      </c>
      <c r="B1731" s="262" t="s">
        <v>1125</v>
      </c>
      <c r="C1731" s="262" t="s">
        <v>748</v>
      </c>
      <c r="D1731" s="262" t="s">
        <v>2636</v>
      </c>
      <c r="E1731" s="262">
        <v>3</v>
      </c>
      <c r="F1731" s="262" t="s">
        <v>2565</v>
      </c>
      <c r="G1731" s="262" t="s">
        <v>33</v>
      </c>
      <c r="H1731" s="262">
        <v>2</v>
      </c>
      <c r="I1731" s="262" t="s">
        <v>17</v>
      </c>
      <c r="J1731" s="262" t="s">
        <v>17</v>
      </c>
      <c r="K1731" s="262" t="s">
        <v>3143</v>
      </c>
      <c r="L1731" s="263">
        <v>45063</v>
      </c>
      <c r="M1731" s="262" t="s">
        <v>20</v>
      </c>
    </row>
    <row r="1732" spans="1:13" x14ac:dyDescent="0.25">
      <c r="A1732" s="260" t="s">
        <v>1124</v>
      </c>
      <c r="B1732" s="260" t="s">
        <v>1125</v>
      </c>
      <c r="C1732" s="260" t="s">
        <v>748</v>
      </c>
      <c r="D1732" s="260" t="s">
        <v>2638</v>
      </c>
      <c r="E1732" s="260">
        <v>0</v>
      </c>
      <c r="F1732" s="260" t="s">
        <v>2565</v>
      </c>
      <c r="G1732" s="260" t="s">
        <v>33</v>
      </c>
      <c r="H1732" s="260">
        <v>2</v>
      </c>
      <c r="I1732" s="260" t="s">
        <v>17</v>
      </c>
      <c r="J1732" s="260" t="s">
        <v>17</v>
      </c>
      <c r="K1732" s="260" t="s">
        <v>3144</v>
      </c>
      <c r="L1732" s="261">
        <v>45063</v>
      </c>
      <c r="M1732" s="260" t="s">
        <v>20</v>
      </c>
    </row>
    <row r="1733" spans="1:13" x14ac:dyDescent="0.25">
      <c r="A1733" s="262" t="s">
        <v>1124</v>
      </c>
      <c r="B1733" s="262" t="s">
        <v>1125</v>
      </c>
      <c r="C1733" s="262" t="s">
        <v>748</v>
      </c>
      <c r="D1733" s="262" t="s">
        <v>2571</v>
      </c>
      <c r="E1733" s="262">
        <v>3</v>
      </c>
      <c r="F1733" s="262" t="s">
        <v>2565</v>
      </c>
      <c r="G1733" s="262" t="s">
        <v>33</v>
      </c>
      <c r="H1733" s="262">
        <v>2</v>
      </c>
      <c r="I1733" s="262" t="s">
        <v>17</v>
      </c>
      <c r="J1733" s="262" t="s">
        <v>17</v>
      </c>
      <c r="K1733" s="262" t="s">
        <v>3145</v>
      </c>
      <c r="L1733" s="263">
        <v>45063</v>
      </c>
      <c r="M1733" s="262" t="s">
        <v>20</v>
      </c>
    </row>
    <row r="1734" spans="1:13" x14ac:dyDescent="0.25">
      <c r="A1734" s="260" t="s">
        <v>1124</v>
      </c>
      <c r="B1734" s="260" t="s">
        <v>1125</v>
      </c>
      <c r="C1734" s="260" t="s">
        <v>748</v>
      </c>
      <c r="D1734" s="260" t="s">
        <v>2573</v>
      </c>
      <c r="E1734" s="260">
        <v>2</v>
      </c>
      <c r="F1734" s="260" t="s">
        <v>2565</v>
      </c>
      <c r="G1734" s="260" t="s">
        <v>33</v>
      </c>
      <c r="H1734" s="260">
        <v>2</v>
      </c>
      <c r="I1734" s="260" t="s">
        <v>17</v>
      </c>
      <c r="J1734" s="260" t="s">
        <v>17</v>
      </c>
      <c r="K1734" s="260" t="s">
        <v>3146</v>
      </c>
      <c r="L1734" s="261">
        <v>45063</v>
      </c>
      <c r="M1734" s="260" t="s">
        <v>20</v>
      </c>
    </row>
    <row r="1735" spans="1:13" x14ac:dyDescent="0.25">
      <c r="A1735" s="262" t="s">
        <v>1124</v>
      </c>
      <c r="B1735" s="262" t="s">
        <v>1125</v>
      </c>
      <c r="C1735" s="262" t="s">
        <v>748</v>
      </c>
      <c r="D1735" s="262" t="s">
        <v>2642</v>
      </c>
      <c r="E1735" s="262">
        <v>0</v>
      </c>
      <c r="F1735" s="262" t="s">
        <v>2565</v>
      </c>
      <c r="G1735" s="262" t="s">
        <v>33</v>
      </c>
      <c r="H1735" s="262">
        <v>2</v>
      </c>
      <c r="I1735" s="262" t="s">
        <v>17</v>
      </c>
      <c r="J1735" s="262" t="s">
        <v>17</v>
      </c>
      <c r="K1735" s="262" t="s">
        <v>3147</v>
      </c>
      <c r="L1735" s="263">
        <v>45063</v>
      </c>
      <c r="M1735" s="262" t="s">
        <v>20</v>
      </c>
    </row>
    <row r="1736" spans="1:13" x14ac:dyDescent="0.25">
      <c r="A1736" s="260" t="s">
        <v>3148</v>
      </c>
      <c r="B1736" s="260" t="s">
        <v>3149</v>
      </c>
      <c r="C1736" s="260" t="s">
        <v>748</v>
      </c>
      <c r="D1736" s="260" t="s">
        <v>2564</v>
      </c>
      <c r="E1736" s="260">
        <v>0</v>
      </c>
      <c r="F1736" s="260" t="s">
        <v>2565</v>
      </c>
      <c r="G1736" s="260" t="s">
        <v>33</v>
      </c>
      <c r="H1736" s="260">
        <v>2</v>
      </c>
      <c r="I1736" s="260" t="s">
        <v>17</v>
      </c>
      <c r="J1736" s="260" t="s">
        <v>17</v>
      </c>
      <c r="K1736" s="260" t="s">
        <v>3150</v>
      </c>
      <c r="L1736" s="261">
        <v>45063</v>
      </c>
      <c r="M1736" s="260" t="s">
        <v>20</v>
      </c>
    </row>
    <row r="1737" spans="1:13" x14ac:dyDescent="0.25">
      <c r="A1737" s="262" t="s">
        <v>3148</v>
      </c>
      <c r="B1737" s="262" t="s">
        <v>3149</v>
      </c>
      <c r="C1737" s="262" t="s">
        <v>748</v>
      </c>
      <c r="D1737" s="262" t="s">
        <v>2567</v>
      </c>
      <c r="E1737" s="262">
        <v>1</v>
      </c>
      <c r="F1737" s="262" t="s">
        <v>2565</v>
      </c>
      <c r="G1737" s="262" t="s">
        <v>33</v>
      </c>
      <c r="H1737" s="262">
        <v>2</v>
      </c>
      <c r="I1737" s="262" t="s">
        <v>17</v>
      </c>
      <c r="J1737" s="262" t="s">
        <v>17</v>
      </c>
      <c r="K1737" s="262" t="s">
        <v>3151</v>
      </c>
      <c r="L1737" s="263">
        <v>45063</v>
      </c>
      <c r="M1737" s="262" t="s">
        <v>20</v>
      </c>
    </row>
    <row r="1738" spans="1:13" x14ac:dyDescent="0.25">
      <c r="A1738" s="260" t="s">
        <v>3148</v>
      </c>
      <c r="B1738" s="260" t="s">
        <v>3149</v>
      </c>
      <c r="C1738" s="260" t="s">
        <v>748</v>
      </c>
      <c r="D1738" s="260" t="s">
        <v>2569</v>
      </c>
      <c r="E1738" s="260">
        <v>0</v>
      </c>
      <c r="F1738" s="260" t="s">
        <v>2565</v>
      </c>
      <c r="G1738" s="260" t="s">
        <v>33</v>
      </c>
      <c r="H1738" s="260">
        <v>2</v>
      </c>
      <c r="I1738" s="260" t="s">
        <v>17</v>
      </c>
      <c r="J1738" s="260" t="s">
        <v>17</v>
      </c>
      <c r="K1738" s="260" t="s">
        <v>3152</v>
      </c>
      <c r="L1738" s="261">
        <v>45063</v>
      </c>
      <c r="M1738" s="260" t="s">
        <v>20</v>
      </c>
    </row>
    <row r="1739" spans="1:13" x14ac:dyDescent="0.25">
      <c r="A1739" s="262" t="s">
        <v>3148</v>
      </c>
      <c r="B1739" s="262" t="s">
        <v>3149</v>
      </c>
      <c r="C1739" s="262" t="s">
        <v>748</v>
      </c>
      <c r="D1739" s="262" t="s">
        <v>2634</v>
      </c>
      <c r="E1739" s="262">
        <v>0</v>
      </c>
      <c r="F1739" s="262" t="s">
        <v>2565</v>
      </c>
      <c r="G1739" s="262" t="s">
        <v>33</v>
      </c>
      <c r="H1739" s="262">
        <v>2</v>
      </c>
      <c r="I1739" s="262" t="s">
        <v>17</v>
      </c>
      <c r="J1739" s="262" t="s">
        <v>17</v>
      </c>
      <c r="K1739" s="262" t="s">
        <v>3153</v>
      </c>
      <c r="L1739" s="263">
        <v>45063</v>
      </c>
      <c r="M1739" s="262" t="s">
        <v>20</v>
      </c>
    </row>
    <row r="1740" spans="1:13" x14ac:dyDescent="0.25">
      <c r="A1740" s="260" t="s">
        <v>3148</v>
      </c>
      <c r="B1740" s="260" t="s">
        <v>3149</v>
      </c>
      <c r="C1740" s="260" t="s">
        <v>748</v>
      </c>
      <c r="D1740" s="260" t="s">
        <v>2636</v>
      </c>
      <c r="E1740" s="260">
        <v>2</v>
      </c>
      <c r="F1740" s="260" t="s">
        <v>2565</v>
      </c>
      <c r="G1740" s="260" t="s">
        <v>33</v>
      </c>
      <c r="H1740" s="260">
        <v>2</v>
      </c>
      <c r="I1740" s="260" t="s">
        <v>17</v>
      </c>
      <c r="J1740" s="260" t="s">
        <v>17</v>
      </c>
      <c r="K1740" s="260" t="s">
        <v>3154</v>
      </c>
      <c r="L1740" s="261">
        <v>45063</v>
      </c>
      <c r="M1740" s="260" t="s">
        <v>20</v>
      </c>
    </row>
    <row r="1741" spans="1:13" x14ac:dyDescent="0.25">
      <c r="A1741" s="262" t="s">
        <v>3148</v>
      </c>
      <c r="B1741" s="262" t="s">
        <v>3149</v>
      </c>
      <c r="C1741" s="262" t="s">
        <v>748</v>
      </c>
      <c r="D1741" s="262" t="s">
        <v>2638</v>
      </c>
      <c r="E1741" s="262">
        <v>0</v>
      </c>
      <c r="F1741" s="262" t="s">
        <v>2565</v>
      </c>
      <c r="G1741" s="262" t="s">
        <v>33</v>
      </c>
      <c r="H1741" s="262">
        <v>2</v>
      </c>
      <c r="I1741" s="262" t="s">
        <v>17</v>
      </c>
      <c r="J1741" s="262" t="s">
        <v>17</v>
      </c>
      <c r="K1741" s="262" t="s">
        <v>3155</v>
      </c>
      <c r="L1741" s="263">
        <v>45063</v>
      </c>
      <c r="M1741" s="262" t="s">
        <v>20</v>
      </c>
    </row>
    <row r="1742" spans="1:13" x14ac:dyDescent="0.25">
      <c r="A1742" s="260" t="s">
        <v>3148</v>
      </c>
      <c r="B1742" s="260" t="s">
        <v>3149</v>
      </c>
      <c r="C1742" s="260" t="s">
        <v>748</v>
      </c>
      <c r="D1742" s="260" t="s">
        <v>2571</v>
      </c>
      <c r="E1742" s="260">
        <v>0</v>
      </c>
      <c r="F1742" s="260" t="s">
        <v>2565</v>
      </c>
      <c r="G1742" s="260" t="s">
        <v>33</v>
      </c>
      <c r="H1742" s="260">
        <v>2</v>
      </c>
      <c r="I1742" s="260" t="s">
        <v>17</v>
      </c>
      <c r="J1742" s="260" t="s">
        <v>17</v>
      </c>
      <c r="K1742" s="260" t="s">
        <v>3156</v>
      </c>
      <c r="L1742" s="261">
        <v>45063</v>
      </c>
      <c r="M1742" s="260" t="s">
        <v>20</v>
      </c>
    </row>
    <row r="1743" spans="1:13" x14ac:dyDescent="0.25">
      <c r="A1743" s="262" t="s">
        <v>3148</v>
      </c>
      <c r="B1743" s="262" t="s">
        <v>3149</v>
      </c>
      <c r="C1743" s="262" t="s">
        <v>748</v>
      </c>
      <c r="D1743" s="262" t="s">
        <v>2573</v>
      </c>
      <c r="E1743" s="262">
        <v>0</v>
      </c>
      <c r="F1743" s="262" t="s">
        <v>2565</v>
      </c>
      <c r="G1743" s="262" t="s">
        <v>33</v>
      </c>
      <c r="H1743" s="262">
        <v>2</v>
      </c>
      <c r="I1743" s="262" t="s">
        <v>17</v>
      </c>
      <c r="J1743" s="262" t="s">
        <v>17</v>
      </c>
      <c r="K1743" s="262" t="s">
        <v>3157</v>
      </c>
      <c r="L1743" s="263">
        <v>45063</v>
      </c>
      <c r="M1743" s="262" t="s">
        <v>20</v>
      </c>
    </row>
    <row r="1744" spans="1:13" x14ac:dyDescent="0.25">
      <c r="A1744" s="260" t="s">
        <v>3148</v>
      </c>
      <c r="B1744" s="260" t="s">
        <v>3149</v>
      </c>
      <c r="C1744" s="260" t="s">
        <v>748</v>
      </c>
      <c r="D1744" s="260" t="s">
        <v>2642</v>
      </c>
      <c r="E1744" s="260">
        <v>0</v>
      </c>
      <c r="F1744" s="260" t="s">
        <v>2565</v>
      </c>
      <c r="G1744" s="260" t="s">
        <v>33</v>
      </c>
      <c r="H1744" s="260">
        <v>2</v>
      </c>
      <c r="I1744" s="260" t="s">
        <v>17</v>
      </c>
      <c r="J1744" s="260" t="s">
        <v>17</v>
      </c>
      <c r="K1744" s="260" t="s">
        <v>3158</v>
      </c>
      <c r="L1744" s="261">
        <v>45063</v>
      </c>
      <c r="M1744" s="260" t="s">
        <v>20</v>
      </c>
    </row>
    <row r="1745" spans="1:13" x14ac:dyDescent="0.25">
      <c r="A1745" s="262" t="s">
        <v>578</v>
      </c>
      <c r="B1745" s="262" t="s">
        <v>579</v>
      </c>
      <c r="C1745" s="262" t="s">
        <v>580</v>
      </c>
      <c r="D1745" s="262" t="s">
        <v>2564</v>
      </c>
      <c r="E1745" s="262">
        <v>0</v>
      </c>
      <c r="F1745" s="262" t="s">
        <v>2565</v>
      </c>
      <c r="G1745" s="262" t="s">
        <v>33</v>
      </c>
      <c r="H1745" s="262">
        <v>2</v>
      </c>
      <c r="I1745" s="262" t="s">
        <v>17</v>
      </c>
      <c r="J1745" s="262" t="s">
        <v>17</v>
      </c>
      <c r="K1745" s="262" t="s">
        <v>3159</v>
      </c>
      <c r="L1745" s="263">
        <v>45063</v>
      </c>
      <c r="M1745" s="262" t="s">
        <v>20</v>
      </c>
    </row>
    <row r="1746" spans="1:13" x14ac:dyDescent="0.25">
      <c r="A1746" s="260" t="s">
        <v>578</v>
      </c>
      <c r="B1746" s="260" t="s">
        <v>579</v>
      </c>
      <c r="C1746" s="260" t="s">
        <v>580</v>
      </c>
      <c r="D1746" s="260" t="s">
        <v>2567</v>
      </c>
      <c r="E1746" s="260">
        <v>2</v>
      </c>
      <c r="F1746" s="260" t="s">
        <v>2565</v>
      </c>
      <c r="G1746" s="260" t="s">
        <v>33</v>
      </c>
      <c r="H1746" s="260">
        <v>2</v>
      </c>
      <c r="I1746" s="260" t="s">
        <v>17</v>
      </c>
      <c r="J1746" s="260" t="s">
        <v>17</v>
      </c>
      <c r="K1746" s="260" t="s">
        <v>3160</v>
      </c>
      <c r="L1746" s="261">
        <v>45063</v>
      </c>
      <c r="M1746" s="260" t="s">
        <v>20</v>
      </c>
    </row>
    <row r="1747" spans="1:13" x14ac:dyDescent="0.25">
      <c r="A1747" s="262" t="s">
        <v>578</v>
      </c>
      <c r="B1747" s="262" t="s">
        <v>579</v>
      </c>
      <c r="C1747" s="262" t="s">
        <v>580</v>
      </c>
      <c r="D1747" s="262" t="s">
        <v>2569</v>
      </c>
      <c r="E1747" s="262">
        <v>2</v>
      </c>
      <c r="F1747" s="262" t="s">
        <v>2565</v>
      </c>
      <c r="G1747" s="262" t="s">
        <v>33</v>
      </c>
      <c r="H1747" s="262">
        <v>2</v>
      </c>
      <c r="I1747" s="262" t="s">
        <v>17</v>
      </c>
      <c r="J1747" s="262" t="s">
        <v>17</v>
      </c>
      <c r="K1747" s="262" t="s">
        <v>3161</v>
      </c>
      <c r="L1747" s="263">
        <v>45063</v>
      </c>
      <c r="M1747" s="262" t="s">
        <v>20</v>
      </c>
    </row>
    <row r="1748" spans="1:13" x14ac:dyDescent="0.25">
      <c r="A1748" s="260" t="s">
        <v>578</v>
      </c>
      <c r="B1748" s="260" t="s">
        <v>579</v>
      </c>
      <c r="C1748" s="260" t="s">
        <v>580</v>
      </c>
      <c r="D1748" s="260" t="s">
        <v>2634</v>
      </c>
      <c r="E1748" s="260">
        <v>1</v>
      </c>
      <c r="F1748" s="260" t="s">
        <v>2565</v>
      </c>
      <c r="G1748" s="260" t="s">
        <v>33</v>
      </c>
      <c r="H1748" s="260">
        <v>2</v>
      </c>
      <c r="I1748" s="260" t="s">
        <v>17</v>
      </c>
      <c r="J1748" s="260" t="s">
        <v>17</v>
      </c>
      <c r="K1748" s="260" t="s">
        <v>3162</v>
      </c>
      <c r="L1748" s="261">
        <v>45063</v>
      </c>
      <c r="M1748" s="260" t="s">
        <v>20</v>
      </c>
    </row>
    <row r="1749" spans="1:13" x14ac:dyDescent="0.25">
      <c r="A1749" s="262" t="s">
        <v>578</v>
      </c>
      <c r="B1749" s="262" t="s">
        <v>579</v>
      </c>
      <c r="C1749" s="262" t="s">
        <v>580</v>
      </c>
      <c r="D1749" s="262" t="s">
        <v>2636</v>
      </c>
      <c r="E1749" s="262">
        <v>2</v>
      </c>
      <c r="F1749" s="262" t="s">
        <v>2565</v>
      </c>
      <c r="G1749" s="262" t="s">
        <v>33</v>
      </c>
      <c r="H1749" s="262">
        <v>2</v>
      </c>
      <c r="I1749" s="262" t="s">
        <v>17</v>
      </c>
      <c r="J1749" s="262" t="s">
        <v>17</v>
      </c>
      <c r="K1749" s="262" t="s">
        <v>3163</v>
      </c>
      <c r="L1749" s="263">
        <v>45063</v>
      </c>
      <c r="M1749" s="262" t="s">
        <v>20</v>
      </c>
    </row>
    <row r="1750" spans="1:13" x14ac:dyDescent="0.25">
      <c r="A1750" s="260" t="s">
        <v>578</v>
      </c>
      <c r="B1750" s="260" t="s">
        <v>579</v>
      </c>
      <c r="C1750" s="260" t="s">
        <v>580</v>
      </c>
      <c r="D1750" s="260" t="s">
        <v>2638</v>
      </c>
      <c r="E1750" s="260">
        <v>1</v>
      </c>
      <c r="F1750" s="260" t="s">
        <v>2565</v>
      </c>
      <c r="G1750" s="260" t="s">
        <v>33</v>
      </c>
      <c r="H1750" s="260">
        <v>2</v>
      </c>
      <c r="I1750" s="260" t="s">
        <v>17</v>
      </c>
      <c r="J1750" s="260" t="s">
        <v>17</v>
      </c>
      <c r="K1750" s="260" t="s">
        <v>3164</v>
      </c>
      <c r="L1750" s="261">
        <v>45063</v>
      </c>
      <c r="M1750" s="260" t="s">
        <v>20</v>
      </c>
    </row>
    <row r="1751" spans="1:13" x14ac:dyDescent="0.25">
      <c r="A1751" s="262" t="s">
        <v>578</v>
      </c>
      <c r="B1751" s="262" t="s">
        <v>579</v>
      </c>
      <c r="C1751" s="262" t="s">
        <v>580</v>
      </c>
      <c r="D1751" s="262" t="s">
        <v>2571</v>
      </c>
      <c r="E1751" s="262">
        <v>2</v>
      </c>
      <c r="F1751" s="262" t="s">
        <v>2565</v>
      </c>
      <c r="G1751" s="262" t="s">
        <v>33</v>
      </c>
      <c r="H1751" s="262">
        <v>2</v>
      </c>
      <c r="I1751" s="262" t="s">
        <v>17</v>
      </c>
      <c r="J1751" s="262" t="s">
        <v>17</v>
      </c>
      <c r="K1751" s="262" t="s">
        <v>3165</v>
      </c>
      <c r="L1751" s="263">
        <v>45063</v>
      </c>
      <c r="M1751" s="262" t="s">
        <v>20</v>
      </c>
    </row>
    <row r="1752" spans="1:13" x14ac:dyDescent="0.25">
      <c r="A1752" s="260" t="s">
        <v>578</v>
      </c>
      <c r="B1752" s="260" t="s">
        <v>579</v>
      </c>
      <c r="C1752" s="260" t="s">
        <v>580</v>
      </c>
      <c r="D1752" s="260" t="s">
        <v>2573</v>
      </c>
      <c r="E1752" s="260">
        <v>1</v>
      </c>
      <c r="F1752" s="260" t="s">
        <v>2565</v>
      </c>
      <c r="G1752" s="260" t="s">
        <v>33</v>
      </c>
      <c r="H1752" s="260">
        <v>2</v>
      </c>
      <c r="I1752" s="260" t="s">
        <v>17</v>
      </c>
      <c r="J1752" s="260" t="s">
        <v>17</v>
      </c>
      <c r="K1752" s="260" t="s">
        <v>3166</v>
      </c>
      <c r="L1752" s="261">
        <v>45063</v>
      </c>
      <c r="M1752" s="260" t="s">
        <v>20</v>
      </c>
    </row>
    <row r="1753" spans="1:13" x14ac:dyDescent="0.25">
      <c r="A1753" s="262" t="s">
        <v>578</v>
      </c>
      <c r="B1753" s="262" t="s">
        <v>579</v>
      </c>
      <c r="C1753" s="262" t="s">
        <v>580</v>
      </c>
      <c r="D1753" s="262" t="s">
        <v>2642</v>
      </c>
      <c r="E1753" s="262">
        <v>0</v>
      </c>
      <c r="F1753" s="262" t="s">
        <v>2565</v>
      </c>
      <c r="G1753" s="262" t="s">
        <v>33</v>
      </c>
      <c r="H1753" s="262">
        <v>2</v>
      </c>
      <c r="I1753" s="262" t="s">
        <v>17</v>
      </c>
      <c r="J1753" s="262" t="s">
        <v>17</v>
      </c>
      <c r="K1753" s="262" t="s">
        <v>3167</v>
      </c>
      <c r="L1753" s="263">
        <v>45063</v>
      </c>
      <c r="M1753" s="262" t="s">
        <v>20</v>
      </c>
    </row>
    <row r="1754" spans="1:13" x14ac:dyDescent="0.25">
      <c r="A1754" s="260" t="s">
        <v>889</v>
      </c>
      <c r="B1754" s="260" t="s">
        <v>890</v>
      </c>
      <c r="C1754" s="260" t="s">
        <v>891</v>
      </c>
      <c r="D1754" s="260" t="s">
        <v>2564</v>
      </c>
      <c r="E1754" s="260">
        <v>2</v>
      </c>
      <c r="F1754" s="260" t="s">
        <v>2565</v>
      </c>
      <c r="G1754" s="260" t="s">
        <v>33</v>
      </c>
      <c r="H1754" s="260">
        <v>2</v>
      </c>
      <c r="I1754" s="260" t="s">
        <v>17</v>
      </c>
      <c r="J1754" s="260" t="s">
        <v>17</v>
      </c>
      <c r="K1754" s="260" t="s">
        <v>3168</v>
      </c>
      <c r="L1754" s="261">
        <v>45063</v>
      </c>
      <c r="M1754" s="260" t="s">
        <v>20</v>
      </c>
    </row>
    <row r="1755" spans="1:13" x14ac:dyDescent="0.25">
      <c r="A1755" s="262" t="s">
        <v>889</v>
      </c>
      <c r="B1755" s="262" t="s">
        <v>890</v>
      </c>
      <c r="C1755" s="262" t="s">
        <v>891</v>
      </c>
      <c r="D1755" s="262" t="s">
        <v>2567</v>
      </c>
      <c r="E1755" s="262">
        <v>1</v>
      </c>
      <c r="F1755" s="262" t="s">
        <v>2565</v>
      </c>
      <c r="G1755" s="262" t="s">
        <v>33</v>
      </c>
      <c r="H1755" s="262">
        <v>2</v>
      </c>
      <c r="I1755" s="262" t="s">
        <v>17</v>
      </c>
      <c r="J1755" s="262" t="s">
        <v>17</v>
      </c>
      <c r="K1755" s="262" t="s">
        <v>3169</v>
      </c>
      <c r="L1755" s="263">
        <v>45063</v>
      </c>
      <c r="M1755" s="262" t="s">
        <v>20</v>
      </c>
    </row>
    <row r="1756" spans="1:13" x14ac:dyDescent="0.25">
      <c r="A1756" s="260" t="s">
        <v>889</v>
      </c>
      <c r="B1756" s="260" t="s">
        <v>890</v>
      </c>
      <c r="C1756" s="260" t="s">
        <v>891</v>
      </c>
      <c r="D1756" s="260" t="s">
        <v>2569</v>
      </c>
      <c r="E1756" s="260">
        <v>1</v>
      </c>
      <c r="F1756" s="260" t="s">
        <v>2565</v>
      </c>
      <c r="G1756" s="260" t="s">
        <v>33</v>
      </c>
      <c r="H1756" s="260">
        <v>2</v>
      </c>
      <c r="I1756" s="260" t="s">
        <v>17</v>
      </c>
      <c r="J1756" s="260" t="s">
        <v>17</v>
      </c>
      <c r="K1756" s="260" t="s">
        <v>3170</v>
      </c>
      <c r="L1756" s="261">
        <v>45063</v>
      </c>
      <c r="M1756" s="260" t="s">
        <v>20</v>
      </c>
    </row>
    <row r="1757" spans="1:13" x14ac:dyDescent="0.25">
      <c r="A1757" s="262" t="s">
        <v>889</v>
      </c>
      <c r="B1757" s="262" t="s">
        <v>890</v>
      </c>
      <c r="C1757" s="262" t="s">
        <v>891</v>
      </c>
      <c r="D1757" s="262" t="s">
        <v>2634</v>
      </c>
      <c r="E1757" s="262">
        <v>0</v>
      </c>
      <c r="F1757" s="262" t="s">
        <v>2565</v>
      </c>
      <c r="G1757" s="262" t="s">
        <v>33</v>
      </c>
      <c r="H1757" s="262">
        <v>2</v>
      </c>
      <c r="I1757" s="262" t="s">
        <v>17</v>
      </c>
      <c r="J1757" s="262" t="s">
        <v>17</v>
      </c>
      <c r="K1757" s="262" t="s">
        <v>3171</v>
      </c>
      <c r="L1757" s="263">
        <v>45063</v>
      </c>
      <c r="M1757" s="262" t="s">
        <v>20</v>
      </c>
    </row>
    <row r="1758" spans="1:13" x14ac:dyDescent="0.25">
      <c r="A1758" s="260" t="s">
        <v>889</v>
      </c>
      <c r="B1758" s="260" t="s">
        <v>890</v>
      </c>
      <c r="C1758" s="260" t="s">
        <v>891</v>
      </c>
      <c r="D1758" s="260" t="s">
        <v>2636</v>
      </c>
      <c r="E1758" s="260">
        <v>0</v>
      </c>
      <c r="F1758" s="260" t="s">
        <v>2565</v>
      </c>
      <c r="G1758" s="260" t="s">
        <v>33</v>
      </c>
      <c r="H1758" s="260">
        <v>2</v>
      </c>
      <c r="I1758" s="260" t="s">
        <v>17</v>
      </c>
      <c r="J1758" s="260" t="s">
        <v>17</v>
      </c>
      <c r="K1758" s="260" t="s">
        <v>3172</v>
      </c>
      <c r="L1758" s="261">
        <v>45063</v>
      </c>
      <c r="M1758" s="260" t="s">
        <v>20</v>
      </c>
    </row>
    <row r="1759" spans="1:13" x14ac:dyDescent="0.25">
      <c r="A1759" s="262" t="s">
        <v>889</v>
      </c>
      <c r="B1759" s="262" t="s">
        <v>890</v>
      </c>
      <c r="C1759" s="262" t="s">
        <v>891</v>
      </c>
      <c r="D1759" s="262" t="s">
        <v>2638</v>
      </c>
      <c r="E1759" s="262">
        <v>1</v>
      </c>
      <c r="F1759" s="262" t="s">
        <v>2565</v>
      </c>
      <c r="G1759" s="262" t="s">
        <v>33</v>
      </c>
      <c r="H1759" s="262">
        <v>2</v>
      </c>
      <c r="I1759" s="262" t="s">
        <v>17</v>
      </c>
      <c r="J1759" s="262" t="s">
        <v>17</v>
      </c>
      <c r="K1759" s="262" t="s">
        <v>3173</v>
      </c>
      <c r="L1759" s="263">
        <v>45063</v>
      </c>
      <c r="M1759" s="262" t="s">
        <v>20</v>
      </c>
    </row>
    <row r="1760" spans="1:13" x14ac:dyDescent="0.25">
      <c r="A1760" s="260" t="s">
        <v>889</v>
      </c>
      <c r="B1760" s="260" t="s">
        <v>890</v>
      </c>
      <c r="C1760" s="260" t="s">
        <v>891</v>
      </c>
      <c r="D1760" s="260" t="s">
        <v>2571</v>
      </c>
      <c r="E1760" s="260">
        <v>2</v>
      </c>
      <c r="F1760" s="260" t="s">
        <v>2565</v>
      </c>
      <c r="G1760" s="260" t="s">
        <v>33</v>
      </c>
      <c r="H1760" s="260">
        <v>2</v>
      </c>
      <c r="I1760" s="260" t="s">
        <v>17</v>
      </c>
      <c r="J1760" s="260" t="s">
        <v>17</v>
      </c>
      <c r="K1760" s="260" t="s">
        <v>3174</v>
      </c>
      <c r="L1760" s="261">
        <v>45063</v>
      </c>
      <c r="M1760" s="260" t="s">
        <v>20</v>
      </c>
    </row>
    <row r="1761" spans="1:13" x14ac:dyDescent="0.25">
      <c r="A1761" s="262" t="s">
        <v>889</v>
      </c>
      <c r="B1761" s="262" t="s">
        <v>890</v>
      </c>
      <c r="C1761" s="262" t="s">
        <v>891</v>
      </c>
      <c r="D1761" s="262" t="s">
        <v>2573</v>
      </c>
      <c r="E1761" s="262">
        <v>1</v>
      </c>
      <c r="F1761" s="262" t="s">
        <v>2565</v>
      </c>
      <c r="G1761" s="262" t="s">
        <v>33</v>
      </c>
      <c r="H1761" s="262">
        <v>2</v>
      </c>
      <c r="I1761" s="262" t="s">
        <v>17</v>
      </c>
      <c r="J1761" s="262" t="s">
        <v>17</v>
      </c>
      <c r="K1761" s="262" t="s">
        <v>3175</v>
      </c>
      <c r="L1761" s="263">
        <v>45063</v>
      </c>
      <c r="M1761" s="262" t="s">
        <v>20</v>
      </c>
    </row>
    <row r="1762" spans="1:13" x14ac:dyDescent="0.25">
      <c r="A1762" s="260" t="s">
        <v>889</v>
      </c>
      <c r="B1762" s="260" t="s">
        <v>890</v>
      </c>
      <c r="C1762" s="260" t="s">
        <v>891</v>
      </c>
      <c r="D1762" s="260" t="s">
        <v>2642</v>
      </c>
      <c r="E1762" s="260">
        <v>0</v>
      </c>
      <c r="F1762" s="260" t="s">
        <v>2565</v>
      </c>
      <c r="G1762" s="260" t="s">
        <v>33</v>
      </c>
      <c r="H1762" s="260">
        <v>2</v>
      </c>
      <c r="I1762" s="260" t="s">
        <v>17</v>
      </c>
      <c r="J1762" s="260" t="s">
        <v>17</v>
      </c>
      <c r="K1762" s="260" t="s">
        <v>3176</v>
      </c>
      <c r="L1762" s="261">
        <v>45063</v>
      </c>
      <c r="M1762" s="260" t="s">
        <v>20</v>
      </c>
    </row>
    <row r="1763" spans="1:13" x14ac:dyDescent="0.25">
      <c r="A1763" s="262" t="s">
        <v>1207</v>
      </c>
      <c r="B1763" s="262" t="s">
        <v>1208</v>
      </c>
      <c r="C1763" s="262" t="s">
        <v>378</v>
      </c>
      <c r="D1763" s="262" t="s">
        <v>2564</v>
      </c>
      <c r="E1763" s="262">
        <v>2</v>
      </c>
      <c r="F1763" s="262" t="s">
        <v>2565</v>
      </c>
      <c r="G1763" s="262" t="s">
        <v>33</v>
      </c>
      <c r="H1763" s="262">
        <v>2</v>
      </c>
      <c r="I1763" s="262" t="s">
        <v>17</v>
      </c>
      <c r="J1763" s="262" t="s">
        <v>17</v>
      </c>
      <c r="K1763" s="262" t="s">
        <v>3177</v>
      </c>
      <c r="L1763" s="263">
        <v>45063</v>
      </c>
      <c r="M1763" s="262" t="s">
        <v>20</v>
      </c>
    </row>
    <row r="1764" spans="1:13" x14ac:dyDescent="0.25">
      <c r="A1764" s="260" t="s">
        <v>1207</v>
      </c>
      <c r="B1764" s="260" t="s">
        <v>1208</v>
      </c>
      <c r="C1764" s="260" t="s">
        <v>378</v>
      </c>
      <c r="D1764" s="260" t="s">
        <v>2567</v>
      </c>
      <c r="E1764" s="260">
        <v>1</v>
      </c>
      <c r="F1764" s="260" t="s">
        <v>2565</v>
      </c>
      <c r="G1764" s="260" t="s">
        <v>33</v>
      </c>
      <c r="H1764" s="260">
        <v>2</v>
      </c>
      <c r="I1764" s="260" t="s">
        <v>17</v>
      </c>
      <c r="J1764" s="260" t="s">
        <v>17</v>
      </c>
      <c r="K1764" s="260" t="s">
        <v>3178</v>
      </c>
      <c r="L1764" s="261">
        <v>45063</v>
      </c>
      <c r="M1764" s="260" t="s">
        <v>20</v>
      </c>
    </row>
    <row r="1765" spans="1:13" x14ac:dyDescent="0.25">
      <c r="A1765" s="262" t="s">
        <v>1207</v>
      </c>
      <c r="B1765" s="262" t="s">
        <v>1208</v>
      </c>
      <c r="C1765" s="262" t="s">
        <v>378</v>
      </c>
      <c r="D1765" s="262" t="s">
        <v>2569</v>
      </c>
      <c r="E1765" s="262">
        <v>0</v>
      </c>
      <c r="F1765" s="262" t="s">
        <v>2565</v>
      </c>
      <c r="G1765" s="262" t="s">
        <v>33</v>
      </c>
      <c r="H1765" s="262">
        <v>2</v>
      </c>
      <c r="I1765" s="262" t="s">
        <v>17</v>
      </c>
      <c r="J1765" s="262" t="s">
        <v>17</v>
      </c>
      <c r="K1765" s="262" t="s">
        <v>3179</v>
      </c>
      <c r="L1765" s="263">
        <v>45063</v>
      </c>
      <c r="M1765" s="262" t="s">
        <v>20</v>
      </c>
    </row>
    <row r="1766" spans="1:13" x14ac:dyDescent="0.25">
      <c r="A1766" s="260" t="s">
        <v>1207</v>
      </c>
      <c r="B1766" s="260" t="s">
        <v>1208</v>
      </c>
      <c r="C1766" s="260" t="s">
        <v>378</v>
      </c>
      <c r="D1766" s="260" t="s">
        <v>2634</v>
      </c>
      <c r="E1766" s="260">
        <v>2</v>
      </c>
      <c r="F1766" s="260" t="s">
        <v>2565</v>
      </c>
      <c r="G1766" s="260" t="s">
        <v>33</v>
      </c>
      <c r="H1766" s="260">
        <v>2</v>
      </c>
      <c r="I1766" s="260" t="s">
        <v>17</v>
      </c>
      <c r="J1766" s="260" t="s">
        <v>17</v>
      </c>
      <c r="K1766" s="260" t="s">
        <v>3180</v>
      </c>
      <c r="L1766" s="261">
        <v>45063</v>
      </c>
      <c r="M1766" s="260" t="s">
        <v>20</v>
      </c>
    </row>
    <row r="1767" spans="1:13" x14ac:dyDescent="0.25">
      <c r="A1767" s="262" t="s">
        <v>1207</v>
      </c>
      <c r="B1767" s="262" t="s">
        <v>1208</v>
      </c>
      <c r="C1767" s="262" t="s">
        <v>378</v>
      </c>
      <c r="D1767" s="262" t="s">
        <v>2636</v>
      </c>
      <c r="E1767" s="262">
        <v>3</v>
      </c>
      <c r="F1767" s="262" t="s">
        <v>2565</v>
      </c>
      <c r="G1767" s="262" t="s">
        <v>33</v>
      </c>
      <c r="H1767" s="262">
        <v>2</v>
      </c>
      <c r="I1767" s="262" t="s">
        <v>17</v>
      </c>
      <c r="J1767" s="262" t="s">
        <v>17</v>
      </c>
      <c r="K1767" s="262" t="s">
        <v>3181</v>
      </c>
      <c r="L1767" s="263">
        <v>45063</v>
      </c>
      <c r="M1767" s="262" t="s">
        <v>20</v>
      </c>
    </row>
    <row r="1768" spans="1:13" x14ac:dyDescent="0.25">
      <c r="A1768" s="260" t="s">
        <v>1207</v>
      </c>
      <c r="B1768" s="260" t="s">
        <v>1208</v>
      </c>
      <c r="C1768" s="260" t="s">
        <v>378</v>
      </c>
      <c r="D1768" s="260" t="s">
        <v>2638</v>
      </c>
      <c r="E1768" s="260">
        <v>1</v>
      </c>
      <c r="F1768" s="260" t="s">
        <v>2565</v>
      </c>
      <c r="G1768" s="260" t="s">
        <v>33</v>
      </c>
      <c r="H1768" s="260">
        <v>2</v>
      </c>
      <c r="I1768" s="260" t="s">
        <v>17</v>
      </c>
      <c r="J1768" s="260" t="s">
        <v>17</v>
      </c>
      <c r="K1768" s="260" t="s">
        <v>3182</v>
      </c>
      <c r="L1768" s="261">
        <v>45063</v>
      </c>
      <c r="M1768" s="260" t="s">
        <v>20</v>
      </c>
    </row>
    <row r="1769" spans="1:13" x14ac:dyDescent="0.25">
      <c r="A1769" s="262" t="s">
        <v>1207</v>
      </c>
      <c r="B1769" s="262" t="s">
        <v>1208</v>
      </c>
      <c r="C1769" s="262" t="s">
        <v>378</v>
      </c>
      <c r="D1769" s="262" t="s">
        <v>2571</v>
      </c>
      <c r="E1769" s="262">
        <v>2</v>
      </c>
      <c r="F1769" s="262" t="s">
        <v>2565</v>
      </c>
      <c r="G1769" s="262" t="s">
        <v>33</v>
      </c>
      <c r="H1769" s="262">
        <v>2</v>
      </c>
      <c r="I1769" s="262" t="s">
        <v>17</v>
      </c>
      <c r="J1769" s="262" t="s">
        <v>17</v>
      </c>
      <c r="K1769" s="262" t="s">
        <v>3183</v>
      </c>
      <c r="L1769" s="263">
        <v>45063</v>
      </c>
      <c r="M1769" s="262" t="s">
        <v>20</v>
      </c>
    </row>
    <row r="1770" spans="1:13" x14ac:dyDescent="0.25">
      <c r="A1770" s="260" t="s">
        <v>1207</v>
      </c>
      <c r="B1770" s="260" t="s">
        <v>1208</v>
      </c>
      <c r="C1770" s="260" t="s">
        <v>378</v>
      </c>
      <c r="D1770" s="260" t="s">
        <v>2573</v>
      </c>
      <c r="E1770" s="260">
        <v>1</v>
      </c>
      <c r="F1770" s="260" t="s">
        <v>2565</v>
      </c>
      <c r="G1770" s="260" t="s">
        <v>33</v>
      </c>
      <c r="H1770" s="260">
        <v>2</v>
      </c>
      <c r="I1770" s="260" t="s">
        <v>17</v>
      </c>
      <c r="J1770" s="260" t="s">
        <v>17</v>
      </c>
      <c r="K1770" s="260" t="s">
        <v>3184</v>
      </c>
      <c r="L1770" s="261">
        <v>45063</v>
      </c>
      <c r="M1770" s="260" t="s">
        <v>20</v>
      </c>
    </row>
    <row r="1771" spans="1:13" x14ac:dyDescent="0.25">
      <c r="A1771" s="262" t="s">
        <v>1207</v>
      </c>
      <c r="B1771" s="262" t="s">
        <v>1208</v>
      </c>
      <c r="C1771" s="262" t="s">
        <v>378</v>
      </c>
      <c r="D1771" s="262" t="s">
        <v>2642</v>
      </c>
      <c r="E1771" s="262">
        <v>1</v>
      </c>
      <c r="F1771" s="262" t="s">
        <v>2565</v>
      </c>
      <c r="G1771" s="262" t="s">
        <v>33</v>
      </c>
      <c r="H1771" s="262">
        <v>2</v>
      </c>
      <c r="I1771" s="262" t="s">
        <v>17</v>
      </c>
      <c r="J1771" s="262" t="s">
        <v>17</v>
      </c>
      <c r="K1771" s="262" t="s">
        <v>3185</v>
      </c>
      <c r="L1771" s="263">
        <v>45063</v>
      </c>
      <c r="M1771" s="262" t="s">
        <v>20</v>
      </c>
    </row>
    <row r="1772" spans="1:13" x14ac:dyDescent="0.25">
      <c r="A1772" s="260" t="s">
        <v>376</v>
      </c>
      <c r="B1772" s="260" t="s">
        <v>377</v>
      </c>
      <c r="C1772" s="260" t="s">
        <v>378</v>
      </c>
      <c r="D1772" s="260" t="s">
        <v>2564</v>
      </c>
      <c r="E1772" s="260">
        <v>2</v>
      </c>
      <c r="F1772" s="260" t="s">
        <v>2565</v>
      </c>
      <c r="G1772" s="260" t="s">
        <v>33</v>
      </c>
      <c r="H1772" s="260">
        <v>2</v>
      </c>
      <c r="I1772" s="260" t="s">
        <v>17</v>
      </c>
      <c r="J1772" s="260" t="s">
        <v>17</v>
      </c>
      <c r="K1772" s="260" t="s">
        <v>3186</v>
      </c>
      <c r="L1772" s="261">
        <v>45063</v>
      </c>
      <c r="M1772" s="260" t="s">
        <v>20</v>
      </c>
    </row>
    <row r="1773" spans="1:13" x14ac:dyDescent="0.25">
      <c r="A1773" s="262" t="s">
        <v>376</v>
      </c>
      <c r="B1773" s="262" t="s">
        <v>377</v>
      </c>
      <c r="C1773" s="262" t="s">
        <v>378</v>
      </c>
      <c r="D1773" s="262" t="s">
        <v>2567</v>
      </c>
      <c r="E1773" s="262">
        <v>1</v>
      </c>
      <c r="F1773" s="262" t="s">
        <v>2565</v>
      </c>
      <c r="G1773" s="262" t="s">
        <v>33</v>
      </c>
      <c r="H1773" s="262">
        <v>2</v>
      </c>
      <c r="I1773" s="262" t="s">
        <v>17</v>
      </c>
      <c r="J1773" s="262" t="s">
        <v>17</v>
      </c>
      <c r="K1773" s="262" t="s">
        <v>3187</v>
      </c>
      <c r="L1773" s="263">
        <v>45063</v>
      </c>
      <c r="M1773" s="262" t="s">
        <v>20</v>
      </c>
    </row>
    <row r="1774" spans="1:13" x14ac:dyDescent="0.25">
      <c r="A1774" s="260" t="s">
        <v>376</v>
      </c>
      <c r="B1774" s="260" t="s">
        <v>377</v>
      </c>
      <c r="C1774" s="260" t="s">
        <v>378</v>
      </c>
      <c r="D1774" s="260" t="s">
        <v>2569</v>
      </c>
      <c r="E1774" s="260">
        <v>0</v>
      </c>
      <c r="F1774" s="260" t="s">
        <v>2565</v>
      </c>
      <c r="G1774" s="260" t="s">
        <v>33</v>
      </c>
      <c r="H1774" s="260">
        <v>2</v>
      </c>
      <c r="I1774" s="260" t="s">
        <v>17</v>
      </c>
      <c r="J1774" s="260" t="s">
        <v>17</v>
      </c>
      <c r="K1774" s="260" t="s">
        <v>3188</v>
      </c>
      <c r="L1774" s="261">
        <v>45063</v>
      </c>
      <c r="M1774" s="260" t="s">
        <v>20</v>
      </c>
    </row>
    <row r="1775" spans="1:13" x14ac:dyDescent="0.25">
      <c r="A1775" s="262" t="s">
        <v>376</v>
      </c>
      <c r="B1775" s="262" t="s">
        <v>377</v>
      </c>
      <c r="C1775" s="262" t="s">
        <v>378</v>
      </c>
      <c r="D1775" s="262" t="s">
        <v>2634</v>
      </c>
      <c r="E1775" s="262">
        <v>2</v>
      </c>
      <c r="F1775" s="262" t="s">
        <v>2565</v>
      </c>
      <c r="G1775" s="262" t="s">
        <v>33</v>
      </c>
      <c r="H1775" s="262">
        <v>2</v>
      </c>
      <c r="I1775" s="262" t="s">
        <v>17</v>
      </c>
      <c r="J1775" s="262" t="s">
        <v>17</v>
      </c>
      <c r="K1775" s="262" t="s">
        <v>3189</v>
      </c>
      <c r="L1775" s="263">
        <v>45063</v>
      </c>
      <c r="M1775" s="262" t="s">
        <v>20</v>
      </c>
    </row>
    <row r="1776" spans="1:13" x14ac:dyDescent="0.25">
      <c r="A1776" s="260" t="s">
        <v>376</v>
      </c>
      <c r="B1776" s="260" t="s">
        <v>377</v>
      </c>
      <c r="C1776" s="260" t="s">
        <v>378</v>
      </c>
      <c r="D1776" s="260" t="s">
        <v>2636</v>
      </c>
      <c r="E1776" s="260">
        <v>3</v>
      </c>
      <c r="F1776" s="260" t="s">
        <v>2565</v>
      </c>
      <c r="G1776" s="260" t="s">
        <v>33</v>
      </c>
      <c r="H1776" s="260">
        <v>2</v>
      </c>
      <c r="I1776" s="260" t="s">
        <v>17</v>
      </c>
      <c r="J1776" s="260" t="s">
        <v>17</v>
      </c>
      <c r="K1776" s="260" t="s">
        <v>3190</v>
      </c>
      <c r="L1776" s="261">
        <v>45063</v>
      </c>
      <c r="M1776" s="260" t="s">
        <v>20</v>
      </c>
    </row>
    <row r="1777" spans="1:13" x14ac:dyDescent="0.25">
      <c r="A1777" s="262" t="s">
        <v>376</v>
      </c>
      <c r="B1777" s="262" t="s">
        <v>377</v>
      </c>
      <c r="C1777" s="262" t="s">
        <v>378</v>
      </c>
      <c r="D1777" s="262" t="s">
        <v>2638</v>
      </c>
      <c r="E1777" s="262">
        <v>1</v>
      </c>
      <c r="F1777" s="262" t="s">
        <v>2565</v>
      </c>
      <c r="G1777" s="262" t="s">
        <v>33</v>
      </c>
      <c r="H1777" s="262">
        <v>2</v>
      </c>
      <c r="I1777" s="262" t="s">
        <v>17</v>
      </c>
      <c r="J1777" s="262" t="s">
        <v>17</v>
      </c>
      <c r="K1777" s="262" t="s">
        <v>3191</v>
      </c>
      <c r="L1777" s="263">
        <v>45063</v>
      </c>
      <c r="M1777" s="262" t="s">
        <v>20</v>
      </c>
    </row>
    <row r="1778" spans="1:13" x14ac:dyDescent="0.25">
      <c r="A1778" s="260" t="s">
        <v>376</v>
      </c>
      <c r="B1778" s="260" t="s">
        <v>377</v>
      </c>
      <c r="C1778" s="260" t="s">
        <v>378</v>
      </c>
      <c r="D1778" s="260" t="s">
        <v>2571</v>
      </c>
      <c r="E1778" s="260">
        <v>2</v>
      </c>
      <c r="F1778" s="260" t="s">
        <v>2565</v>
      </c>
      <c r="G1778" s="260" t="s">
        <v>33</v>
      </c>
      <c r="H1778" s="260">
        <v>2</v>
      </c>
      <c r="I1778" s="260" t="s">
        <v>17</v>
      </c>
      <c r="J1778" s="260" t="s">
        <v>17</v>
      </c>
      <c r="K1778" s="260" t="s">
        <v>3192</v>
      </c>
      <c r="L1778" s="261">
        <v>45063</v>
      </c>
      <c r="M1778" s="260" t="s">
        <v>20</v>
      </c>
    </row>
    <row r="1779" spans="1:13" x14ac:dyDescent="0.25">
      <c r="A1779" s="262" t="s">
        <v>376</v>
      </c>
      <c r="B1779" s="262" t="s">
        <v>377</v>
      </c>
      <c r="C1779" s="262" t="s">
        <v>378</v>
      </c>
      <c r="D1779" s="262" t="s">
        <v>2573</v>
      </c>
      <c r="E1779" s="262">
        <v>1</v>
      </c>
      <c r="F1779" s="262" t="s">
        <v>2565</v>
      </c>
      <c r="G1779" s="262" t="s">
        <v>33</v>
      </c>
      <c r="H1779" s="262">
        <v>2</v>
      </c>
      <c r="I1779" s="262" t="s">
        <v>17</v>
      </c>
      <c r="J1779" s="262" t="s">
        <v>17</v>
      </c>
      <c r="K1779" s="262" t="s">
        <v>3193</v>
      </c>
      <c r="L1779" s="263">
        <v>45063</v>
      </c>
      <c r="M1779" s="262" t="s">
        <v>20</v>
      </c>
    </row>
    <row r="1780" spans="1:13" x14ac:dyDescent="0.25">
      <c r="A1780" s="260" t="s">
        <v>376</v>
      </c>
      <c r="B1780" s="260" t="s">
        <v>377</v>
      </c>
      <c r="C1780" s="260" t="s">
        <v>378</v>
      </c>
      <c r="D1780" s="260" t="s">
        <v>2642</v>
      </c>
      <c r="E1780" s="260">
        <v>1</v>
      </c>
      <c r="F1780" s="260" t="s">
        <v>2565</v>
      </c>
      <c r="G1780" s="260" t="s">
        <v>33</v>
      </c>
      <c r="H1780" s="260">
        <v>2</v>
      </c>
      <c r="I1780" s="260" t="s">
        <v>17</v>
      </c>
      <c r="J1780" s="260" t="s">
        <v>17</v>
      </c>
      <c r="K1780" s="260" t="s">
        <v>3194</v>
      </c>
      <c r="L1780" s="261">
        <v>45063</v>
      </c>
      <c r="M1780" s="260" t="s">
        <v>20</v>
      </c>
    </row>
    <row r="1781" spans="1:13" x14ac:dyDescent="0.25">
      <c r="A1781" s="262" t="s">
        <v>133</v>
      </c>
      <c r="B1781" s="262" t="s">
        <v>134</v>
      </c>
      <c r="C1781" s="262" t="s">
        <v>135</v>
      </c>
      <c r="D1781" s="262" t="s">
        <v>2564</v>
      </c>
      <c r="E1781" s="262">
        <v>2</v>
      </c>
      <c r="F1781" s="262" t="s">
        <v>2565</v>
      </c>
      <c r="G1781" s="262" t="s">
        <v>33</v>
      </c>
      <c r="H1781" s="262">
        <v>2</v>
      </c>
      <c r="I1781" s="262" t="s">
        <v>17</v>
      </c>
      <c r="J1781" s="262" t="s">
        <v>17</v>
      </c>
      <c r="K1781" s="262" t="s">
        <v>3195</v>
      </c>
      <c r="L1781" s="263">
        <v>45063</v>
      </c>
      <c r="M1781" s="262" t="s">
        <v>20</v>
      </c>
    </row>
    <row r="1782" spans="1:13" x14ac:dyDescent="0.25">
      <c r="A1782" s="260" t="s">
        <v>133</v>
      </c>
      <c r="B1782" s="260" t="s">
        <v>134</v>
      </c>
      <c r="C1782" s="260" t="s">
        <v>135</v>
      </c>
      <c r="D1782" s="260" t="s">
        <v>2567</v>
      </c>
      <c r="E1782" s="260">
        <v>1</v>
      </c>
      <c r="F1782" s="260" t="s">
        <v>2565</v>
      </c>
      <c r="G1782" s="260" t="s">
        <v>33</v>
      </c>
      <c r="H1782" s="260">
        <v>2</v>
      </c>
      <c r="I1782" s="260" t="s">
        <v>17</v>
      </c>
      <c r="J1782" s="260" t="s">
        <v>17</v>
      </c>
      <c r="K1782" s="260" t="s">
        <v>3196</v>
      </c>
      <c r="L1782" s="261">
        <v>45063</v>
      </c>
      <c r="M1782" s="260" t="s">
        <v>20</v>
      </c>
    </row>
    <row r="1783" spans="1:13" x14ac:dyDescent="0.25">
      <c r="A1783" s="262" t="s">
        <v>133</v>
      </c>
      <c r="B1783" s="262" t="s">
        <v>134</v>
      </c>
      <c r="C1783" s="262" t="s">
        <v>135</v>
      </c>
      <c r="D1783" s="262" t="s">
        <v>2569</v>
      </c>
      <c r="E1783" s="262">
        <v>2</v>
      </c>
      <c r="F1783" s="262" t="s">
        <v>2565</v>
      </c>
      <c r="G1783" s="262" t="s">
        <v>33</v>
      </c>
      <c r="H1783" s="262">
        <v>2</v>
      </c>
      <c r="I1783" s="262" t="s">
        <v>17</v>
      </c>
      <c r="J1783" s="262" t="s">
        <v>17</v>
      </c>
      <c r="K1783" s="262" t="s">
        <v>3197</v>
      </c>
      <c r="L1783" s="263">
        <v>45063</v>
      </c>
      <c r="M1783" s="262" t="s">
        <v>20</v>
      </c>
    </row>
    <row r="1784" spans="1:13" x14ac:dyDescent="0.25">
      <c r="A1784" s="260" t="s">
        <v>133</v>
      </c>
      <c r="B1784" s="260" t="s">
        <v>134</v>
      </c>
      <c r="C1784" s="260" t="s">
        <v>135</v>
      </c>
      <c r="D1784" s="260" t="s">
        <v>2634</v>
      </c>
      <c r="E1784" s="260">
        <v>0</v>
      </c>
      <c r="F1784" s="260" t="s">
        <v>2565</v>
      </c>
      <c r="G1784" s="260" t="s">
        <v>33</v>
      </c>
      <c r="H1784" s="260">
        <v>2</v>
      </c>
      <c r="I1784" s="260" t="s">
        <v>17</v>
      </c>
      <c r="J1784" s="260" t="s">
        <v>17</v>
      </c>
      <c r="K1784" s="260" t="s">
        <v>3198</v>
      </c>
      <c r="L1784" s="261">
        <v>45063</v>
      </c>
      <c r="M1784" s="260" t="s">
        <v>20</v>
      </c>
    </row>
    <row r="1785" spans="1:13" x14ac:dyDescent="0.25">
      <c r="A1785" s="262" t="s">
        <v>133</v>
      </c>
      <c r="B1785" s="262" t="s">
        <v>134</v>
      </c>
      <c r="C1785" s="262" t="s">
        <v>135</v>
      </c>
      <c r="D1785" s="262" t="s">
        <v>2636</v>
      </c>
      <c r="E1785" s="262">
        <v>1</v>
      </c>
      <c r="F1785" s="262" t="s">
        <v>2565</v>
      </c>
      <c r="G1785" s="262" t="s">
        <v>33</v>
      </c>
      <c r="H1785" s="262">
        <v>2</v>
      </c>
      <c r="I1785" s="262" t="s">
        <v>17</v>
      </c>
      <c r="J1785" s="262" t="s">
        <v>17</v>
      </c>
      <c r="K1785" s="262" t="s">
        <v>3199</v>
      </c>
      <c r="L1785" s="263">
        <v>45063</v>
      </c>
      <c r="M1785" s="262" t="s">
        <v>20</v>
      </c>
    </row>
    <row r="1786" spans="1:13" x14ac:dyDescent="0.25">
      <c r="A1786" s="260" t="s">
        <v>133</v>
      </c>
      <c r="B1786" s="260" t="s">
        <v>134</v>
      </c>
      <c r="C1786" s="260" t="s">
        <v>135</v>
      </c>
      <c r="D1786" s="260" t="s">
        <v>2638</v>
      </c>
      <c r="E1786" s="260">
        <v>1</v>
      </c>
      <c r="F1786" s="260" t="s">
        <v>2565</v>
      </c>
      <c r="G1786" s="260" t="s">
        <v>33</v>
      </c>
      <c r="H1786" s="260">
        <v>2</v>
      </c>
      <c r="I1786" s="260" t="s">
        <v>17</v>
      </c>
      <c r="J1786" s="260" t="s">
        <v>17</v>
      </c>
      <c r="K1786" s="260" t="s">
        <v>3200</v>
      </c>
      <c r="L1786" s="261">
        <v>45063</v>
      </c>
      <c r="M1786" s="260" t="s">
        <v>20</v>
      </c>
    </row>
    <row r="1787" spans="1:13" x14ac:dyDescent="0.25">
      <c r="A1787" s="262" t="s">
        <v>133</v>
      </c>
      <c r="B1787" s="262" t="s">
        <v>134</v>
      </c>
      <c r="C1787" s="262" t="s">
        <v>135</v>
      </c>
      <c r="D1787" s="262" t="s">
        <v>2571</v>
      </c>
      <c r="E1787" s="262">
        <v>3</v>
      </c>
      <c r="F1787" s="262" t="s">
        <v>2565</v>
      </c>
      <c r="G1787" s="262" t="s">
        <v>33</v>
      </c>
      <c r="H1787" s="262">
        <v>2</v>
      </c>
      <c r="I1787" s="262" t="s">
        <v>17</v>
      </c>
      <c r="J1787" s="262" t="s">
        <v>17</v>
      </c>
      <c r="K1787" s="262" t="s">
        <v>3201</v>
      </c>
      <c r="L1787" s="263">
        <v>45063</v>
      </c>
      <c r="M1787" s="262" t="s">
        <v>20</v>
      </c>
    </row>
    <row r="1788" spans="1:13" x14ac:dyDescent="0.25">
      <c r="A1788" s="260" t="s">
        <v>133</v>
      </c>
      <c r="B1788" s="260" t="s">
        <v>134</v>
      </c>
      <c r="C1788" s="260" t="s">
        <v>135</v>
      </c>
      <c r="D1788" s="260" t="s">
        <v>2573</v>
      </c>
      <c r="E1788" s="260">
        <v>3</v>
      </c>
      <c r="F1788" s="260" t="s">
        <v>2565</v>
      </c>
      <c r="G1788" s="260" t="s">
        <v>33</v>
      </c>
      <c r="H1788" s="260">
        <v>2</v>
      </c>
      <c r="I1788" s="260" t="s">
        <v>17</v>
      </c>
      <c r="J1788" s="260" t="s">
        <v>17</v>
      </c>
      <c r="K1788" s="260" t="s">
        <v>3202</v>
      </c>
      <c r="L1788" s="261">
        <v>45063</v>
      </c>
      <c r="M1788" s="260" t="s">
        <v>20</v>
      </c>
    </row>
    <row r="1789" spans="1:13" x14ac:dyDescent="0.25">
      <c r="A1789" s="262" t="s">
        <v>133</v>
      </c>
      <c r="B1789" s="262" t="s">
        <v>134</v>
      </c>
      <c r="C1789" s="262" t="s">
        <v>135</v>
      </c>
      <c r="D1789" s="262" t="s">
        <v>2642</v>
      </c>
      <c r="E1789" s="262">
        <v>0</v>
      </c>
      <c r="F1789" s="262" t="s">
        <v>2565</v>
      </c>
      <c r="G1789" s="262" t="s">
        <v>33</v>
      </c>
      <c r="H1789" s="262">
        <v>2</v>
      </c>
      <c r="I1789" s="262" t="s">
        <v>17</v>
      </c>
      <c r="J1789" s="262" t="s">
        <v>17</v>
      </c>
      <c r="K1789" s="262" t="s">
        <v>3203</v>
      </c>
      <c r="L1789" s="263">
        <v>45063</v>
      </c>
      <c r="M1789" s="262" t="s">
        <v>20</v>
      </c>
    </row>
    <row r="1790" spans="1:13" x14ac:dyDescent="0.25">
      <c r="A1790" s="260" t="s">
        <v>140</v>
      </c>
      <c r="B1790" s="260" t="s">
        <v>141</v>
      </c>
      <c r="C1790" s="260" t="s">
        <v>135</v>
      </c>
      <c r="D1790" s="260" t="s">
        <v>2564</v>
      </c>
      <c r="E1790" s="260">
        <v>2</v>
      </c>
      <c r="F1790" s="260" t="s">
        <v>2565</v>
      </c>
      <c r="G1790" s="260" t="s">
        <v>33</v>
      </c>
      <c r="H1790" s="260">
        <v>2</v>
      </c>
      <c r="I1790" s="260" t="s">
        <v>17</v>
      </c>
      <c r="J1790" s="260" t="s">
        <v>17</v>
      </c>
      <c r="K1790" s="260" t="s">
        <v>3204</v>
      </c>
      <c r="L1790" s="261">
        <v>45063</v>
      </c>
      <c r="M1790" s="260" t="s">
        <v>20</v>
      </c>
    </row>
    <row r="1791" spans="1:13" x14ac:dyDescent="0.25">
      <c r="A1791" s="262" t="s">
        <v>140</v>
      </c>
      <c r="B1791" s="262" t="s">
        <v>141</v>
      </c>
      <c r="C1791" s="262" t="s">
        <v>135</v>
      </c>
      <c r="D1791" s="262" t="s">
        <v>2567</v>
      </c>
      <c r="E1791" s="262">
        <v>1</v>
      </c>
      <c r="F1791" s="262" t="s">
        <v>2565</v>
      </c>
      <c r="G1791" s="262" t="s">
        <v>33</v>
      </c>
      <c r="H1791" s="262">
        <v>2</v>
      </c>
      <c r="I1791" s="262" t="s">
        <v>17</v>
      </c>
      <c r="J1791" s="262" t="s">
        <v>17</v>
      </c>
      <c r="K1791" s="262" t="s">
        <v>3205</v>
      </c>
      <c r="L1791" s="263">
        <v>45063</v>
      </c>
      <c r="M1791" s="262" t="s">
        <v>20</v>
      </c>
    </row>
    <row r="1792" spans="1:13" x14ac:dyDescent="0.25">
      <c r="A1792" s="260" t="s">
        <v>140</v>
      </c>
      <c r="B1792" s="260" t="s">
        <v>141</v>
      </c>
      <c r="C1792" s="260" t="s">
        <v>135</v>
      </c>
      <c r="D1792" s="260" t="s">
        <v>2569</v>
      </c>
      <c r="E1792" s="260">
        <v>2</v>
      </c>
      <c r="F1792" s="260" t="s">
        <v>2565</v>
      </c>
      <c r="G1792" s="260" t="s">
        <v>33</v>
      </c>
      <c r="H1792" s="260">
        <v>2</v>
      </c>
      <c r="I1792" s="260" t="s">
        <v>17</v>
      </c>
      <c r="J1792" s="260" t="s">
        <v>17</v>
      </c>
      <c r="K1792" s="260" t="s">
        <v>3206</v>
      </c>
      <c r="L1792" s="261">
        <v>45063</v>
      </c>
      <c r="M1792" s="260" t="s">
        <v>20</v>
      </c>
    </row>
    <row r="1793" spans="1:13" x14ac:dyDescent="0.25">
      <c r="A1793" s="262" t="s">
        <v>140</v>
      </c>
      <c r="B1793" s="262" t="s">
        <v>141</v>
      </c>
      <c r="C1793" s="262" t="s">
        <v>135</v>
      </c>
      <c r="D1793" s="262" t="s">
        <v>2634</v>
      </c>
      <c r="E1793" s="262">
        <v>0</v>
      </c>
      <c r="F1793" s="262" t="s">
        <v>2565</v>
      </c>
      <c r="G1793" s="262" t="s">
        <v>33</v>
      </c>
      <c r="H1793" s="262">
        <v>2</v>
      </c>
      <c r="I1793" s="262" t="s">
        <v>17</v>
      </c>
      <c r="J1793" s="262" t="s">
        <v>17</v>
      </c>
      <c r="K1793" s="262" t="s">
        <v>3207</v>
      </c>
      <c r="L1793" s="263">
        <v>45063</v>
      </c>
      <c r="M1793" s="262" t="s">
        <v>20</v>
      </c>
    </row>
    <row r="1794" spans="1:13" x14ac:dyDescent="0.25">
      <c r="A1794" s="260" t="s">
        <v>140</v>
      </c>
      <c r="B1794" s="260" t="s">
        <v>141</v>
      </c>
      <c r="C1794" s="260" t="s">
        <v>135</v>
      </c>
      <c r="D1794" s="260" t="s">
        <v>2636</v>
      </c>
      <c r="E1794" s="260">
        <v>1</v>
      </c>
      <c r="F1794" s="260" t="s">
        <v>2565</v>
      </c>
      <c r="G1794" s="260" t="s">
        <v>33</v>
      </c>
      <c r="H1794" s="260">
        <v>2</v>
      </c>
      <c r="I1794" s="260" t="s">
        <v>17</v>
      </c>
      <c r="J1794" s="260" t="s">
        <v>17</v>
      </c>
      <c r="K1794" s="260" t="s">
        <v>3208</v>
      </c>
      <c r="L1794" s="261">
        <v>45063</v>
      </c>
      <c r="M1794" s="260" t="s">
        <v>20</v>
      </c>
    </row>
    <row r="1795" spans="1:13" x14ac:dyDescent="0.25">
      <c r="A1795" s="262" t="s">
        <v>140</v>
      </c>
      <c r="B1795" s="262" t="s">
        <v>141</v>
      </c>
      <c r="C1795" s="262" t="s">
        <v>135</v>
      </c>
      <c r="D1795" s="262" t="s">
        <v>2638</v>
      </c>
      <c r="E1795" s="262">
        <v>1</v>
      </c>
      <c r="F1795" s="262" t="s">
        <v>2565</v>
      </c>
      <c r="G1795" s="262" t="s">
        <v>33</v>
      </c>
      <c r="H1795" s="262">
        <v>2</v>
      </c>
      <c r="I1795" s="262" t="s">
        <v>17</v>
      </c>
      <c r="J1795" s="262" t="s">
        <v>17</v>
      </c>
      <c r="K1795" s="262" t="s">
        <v>3209</v>
      </c>
      <c r="L1795" s="263">
        <v>45063</v>
      </c>
      <c r="M1795" s="262" t="s">
        <v>20</v>
      </c>
    </row>
    <row r="1796" spans="1:13" x14ac:dyDescent="0.25">
      <c r="A1796" s="260" t="s">
        <v>140</v>
      </c>
      <c r="B1796" s="260" t="s">
        <v>141</v>
      </c>
      <c r="C1796" s="260" t="s">
        <v>135</v>
      </c>
      <c r="D1796" s="260" t="s">
        <v>2571</v>
      </c>
      <c r="E1796" s="260">
        <v>3</v>
      </c>
      <c r="F1796" s="260" t="s">
        <v>2565</v>
      </c>
      <c r="G1796" s="260" t="s">
        <v>33</v>
      </c>
      <c r="H1796" s="260">
        <v>2</v>
      </c>
      <c r="I1796" s="260" t="s">
        <v>17</v>
      </c>
      <c r="J1796" s="260" t="s">
        <v>17</v>
      </c>
      <c r="K1796" s="260" t="s">
        <v>3210</v>
      </c>
      <c r="L1796" s="261">
        <v>45063</v>
      </c>
      <c r="M1796" s="260" t="s">
        <v>20</v>
      </c>
    </row>
    <row r="1797" spans="1:13" x14ac:dyDescent="0.25">
      <c r="A1797" s="262" t="s">
        <v>140</v>
      </c>
      <c r="B1797" s="262" t="s">
        <v>141</v>
      </c>
      <c r="C1797" s="262" t="s">
        <v>135</v>
      </c>
      <c r="D1797" s="262" t="s">
        <v>2573</v>
      </c>
      <c r="E1797" s="262">
        <v>3</v>
      </c>
      <c r="F1797" s="262" t="s">
        <v>2565</v>
      </c>
      <c r="G1797" s="262" t="s">
        <v>33</v>
      </c>
      <c r="H1797" s="262">
        <v>2</v>
      </c>
      <c r="I1797" s="262" t="s">
        <v>17</v>
      </c>
      <c r="J1797" s="262" t="s">
        <v>17</v>
      </c>
      <c r="K1797" s="262" t="s">
        <v>3211</v>
      </c>
      <c r="L1797" s="263">
        <v>45063</v>
      </c>
      <c r="M1797" s="262" t="s">
        <v>20</v>
      </c>
    </row>
    <row r="1798" spans="1:13" x14ac:dyDescent="0.25">
      <c r="A1798" s="260" t="s">
        <v>140</v>
      </c>
      <c r="B1798" s="260" t="s">
        <v>141</v>
      </c>
      <c r="C1798" s="260" t="s">
        <v>135</v>
      </c>
      <c r="D1798" s="260" t="s">
        <v>2642</v>
      </c>
      <c r="E1798" s="260">
        <v>0</v>
      </c>
      <c r="F1798" s="260" t="s">
        <v>2565</v>
      </c>
      <c r="G1798" s="260" t="s">
        <v>33</v>
      </c>
      <c r="H1798" s="260">
        <v>2</v>
      </c>
      <c r="I1798" s="260" t="s">
        <v>17</v>
      </c>
      <c r="J1798" s="260" t="s">
        <v>17</v>
      </c>
      <c r="K1798" s="260" t="s">
        <v>3212</v>
      </c>
      <c r="L1798" s="261">
        <v>45063</v>
      </c>
      <c r="M1798" s="260" t="s">
        <v>20</v>
      </c>
    </row>
    <row r="1799" spans="1:13" x14ac:dyDescent="0.25">
      <c r="A1799" s="262" t="s">
        <v>3213</v>
      </c>
      <c r="B1799" s="262" t="s">
        <v>3214</v>
      </c>
      <c r="C1799" s="262" t="s">
        <v>3215</v>
      </c>
      <c r="D1799" s="262" t="s">
        <v>2564</v>
      </c>
      <c r="E1799" s="262">
        <v>0</v>
      </c>
      <c r="F1799" s="262" t="s">
        <v>2565</v>
      </c>
      <c r="G1799" s="262" t="s">
        <v>33</v>
      </c>
      <c r="H1799" s="262">
        <v>2</v>
      </c>
      <c r="I1799" s="262" t="s">
        <v>17</v>
      </c>
      <c r="J1799" s="262" t="s">
        <v>17</v>
      </c>
      <c r="K1799" s="262" t="s">
        <v>3216</v>
      </c>
      <c r="L1799" s="263">
        <v>45063</v>
      </c>
      <c r="M1799" s="262" t="s">
        <v>20</v>
      </c>
    </row>
    <row r="1800" spans="1:13" x14ac:dyDescent="0.25">
      <c r="A1800" s="260" t="s">
        <v>3213</v>
      </c>
      <c r="B1800" s="260" t="s">
        <v>3214</v>
      </c>
      <c r="C1800" s="260" t="s">
        <v>3215</v>
      </c>
      <c r="D1800" s="260" t="s">
        <v>2567</v>
      </c>
      <c r="E1800" s="260">
        <v>0</v>
      </c>
      <c r="F1800" s="260" t="s">
        <v>2565</v>
      </c>
      <c r="G1800" s="260" t="s">
        <v>33</v>
      </c>
      <c r="H1800" s="260">
        <v>2</v>
      </c>
      <c r="I1800" s="260" t="s">
        <v>17</v>
      </c>
      <c r="J1800" s="260" t="s">
        <v>17</v>
      </c>
      <c r="K1800" s="260" t="s">
        <v>3217</v>
      </c>
      <c r="L1800" s="261">
        <v>45063</v>
      </c>
      <c r="M1800" s="260" t="s">
        <v>20</v>
      </c>
    </row>
    <row r="1801" spans="1:13" x14ac:dyDescent="0.25">
      <c r="A1801" s="262" t="s">
        <v>3213</v>
      </c>
      <c r="B1801" s="262" t="s">
        <v>3214</v>
      </c>
      <c r="C1801" s="262" t="s">
        <v>3215</v>
      </c>
      <c r="D1801" s="262" t="s">
        <v>2569</v>
      </c>
      <c r="E1801" s="262">
        <v>0</v>
      </c>
      <c r="F1801" s="262" t="s">
        <v>2565</v>
      </c>
      <c r="G1801" s="262" t="s">
        <v>33</v>
      </c>
      <c r="H1801" s="262">
        <v>2</v>
      </c>
      <c r="I1801" s="262" t="s">
        <v>17</v>
      </c>
      <c r="J1801" s="262" t="s">
        <v>17</v>
      </c>
      <c r="K1801" s="262" t="s">
        <v>3218</v>
      </c>
      <c r="L1801" s="263">
        <v>45063</v>
      </c>
      <c r="M1801" s="262" t="s">
        <v>20</v>
      </c>
    </row>
    <row r="1802" spans="1:13" x14ac:dyDescent="0.25">
      <c r="A1802" s="260" t="s">
        <v>3213</v>
      </c>
      <c r="B1802" s="260" t="s">
        <v>3214</v>
      </c>
      <c r="C1802" s="260" t="s">
        <v>3215</v>
      </c>
      <c r="D1802" s="260" t="s">
        <v>2634</v>
      </c>
      <c r="E1802" s="260">
        <v>0</v>
      </c>
      <c r="F1802" s="260" t="s">
        <v>2565</v>
      </c>
      <c r="G1802" s="260" t="s">
        <v>33</v>
      </c>
      <c r="H1802" s="260">
        <v>2</v>
      </c>
      <c r="I1802" s="260" t="s">
        <v>17</v>
      </c>
      <c r="J1802" s="260" t="s">
        <v>17</v>
      </c>
      <c r="K1802" s="260" t="s">
        <v>3219</v>
      </c>
      <c r="L1802" s="261">
        <v>45063</v>
      </c>
      <c r="M1802" s="260" t="s">
        <v>20</v>
      </c>
    </row>
    <row r="1803" spans="1:13" x14ac:dyDescent="0.25">
      <c r="A1803" s="262" t="s">
        <v>3213</v>
      </c>
      <c r="B1803" s="262" t="s">
        <v>3214</v>
      </c>
      <c r="C1803" s="262" t="s">
        <v>3215</v>
      </c>
      <c r="D1803" s="262" t="s">
        <v>2636</v>
      </c>
      <c r="E1803" s="262">
        <v>1</v>
      </c>
      <c r="F1803" s="262" t="s">
        <v>2565</v>
      </c>
      <c r="G1803" s="262" t="s">
        <v>33</v>
      </c>
      <c r="H1803" s="262">
        <v>2</v>
      </c>
      <c r="I1803" s="262" t="s">
        <v>17</v>
      </c>
      <c r="J1803" s="262" t="s">
        <v>17</v>
      </c>
      <c r="K1803" s="262" t="s">
        <v>3220</v>
      </c>
      <c r="L1803" s="263">
        <v>45063</v>
      </c>
      <c r="M1803" s="262" t="s">
        <v>20</v>
      </c>
    </row>
    <row r="1804" spans="1:13" x14ac:dyDescent="0.25">
      <c r="A1804" s="260" t="s">
        <v>3213</v>
      </c>
      <c r="B1804" s="260" t="s">
        <v>3214</v>
      </c>
      <c r="C1804" s="260" t="s">
        <v>3215</v>
      </c>
      <c r="D1804" s="260" t="s">
        <v>2638</v>
      </c>
      <c r="E1804" s="260">
        <v>2</v>
      </c>
      <c r="F1804" s="260" t="s">
        <v>2565</v>
      </c>
      <c r="G1804" s="260" t="s">
        <v>33</v>
      </c>
      <c r="H1804" s="260">
        <v>2</v>
      </c>
      <c r="I1804" s="260" t="s">
        <v>17</v>
      </c>
      <c r="J1804" s="260" t="s">
        <v>17</v>
      </c>
      <c r="K1804" s="260" t="s">
        <v>3221</v>
      </c>
      <c r="L1804" s="261">
        <v>45063</v>
      </c>
      <c r="M1804" s="260" t="s">
        <v>20</v>
      </c>
    </row>
    <row r="1805" spans="1:13" x14ac:dyDescent="0.25">
      <c r="A1805" s="262" t="s">
        <v>3213</v>
      </c>
      <c r="B1805" s="262" t="s">
        <v>3214</v>
      </c>
      <c r="C1805" s="262" t="s">
        <v>3215</v>
      </c>
      <c r="D1805" s="262" t="s">
        <v>2571</v>
      </c>
      <c r="E1805" s="262">
        <v>0</v>
      </c>
      <c r="F1805" s="262" t="s">
        <v>2565</v>
      </c>
      <c r="G1805" s="262" t="s">
        <v>33</v>
      </c>
      <c r="H1805" s="262">
        <v>2</v>
      </c>
      <c r="I1805" s="262" t="s">
        <v>17</v>
      </c>
      <c r="J1805" s="262" t="s">
        <v>17</v>
      </c>
      <c r="K1805" s="262" t="s">
        <v>3222</v>
      </c>
      <c r="L1805" s="263">
        <v>45063</v>
      </c>
      <c r="M1805" s="262" t="s">
        <v>20</v>
      </c>
    </row>
    <row r="1806" spans="1:13" x14ac:dyDescent="0.25">
      <c r="A1806" s="260" t="s">
        <v>3213</v>
      </c>
      <c r="B1806" s="260" t="s">
        <v>3214</v>
      </c>
      <c r="C1806" s="260" t="s">
        <v>3215</v>
      </c>
      <c r="D1806" s="260" t="s">
        <v>2573</v>
      </c>
      <c r="E1806" s="260">
        <v>0</v>
      </c>
      <c r="F1806" s="260" t="s">
        <v>2565</v>
      </c>
      <c r="G1806" s="260" t="s">
        <v>33</v>
      </c>
      <c r="H1806" s="260">
        <v>2</v>
      </c>
      <c r="I1806" s="260" t="s">
        <v>17</v>
      </c>
      <c r="J1806" s="260" t="s">
        <v>17</v>
      </c>
      <c r="K1806" s="260" t="s">
        <v>3223</v>
      </c>
      <c r="L1806" s="261">
        <v>45063</v>
      </c>
      <c r="M1806" s="260" t="s">
        <v>20</v>
      </c>
    </row>
    <row r="1807" spans="1:13" x14ac:dyDescent="0.25">
      <c r="A1807" s="262" t="s">
        <v>3213</v>
      </c>
      <c r="B1807" s="262" t="s">
        <v>3214</v>
      </c>
      <c r="C1807" s="262" t="s">
        <v>3215</v>
      </c>
      <c r="D1807" s="262" t="s">
        <v>2642</v>
      </c>
      <c r="E1807" s="262">
        <v>0</v>
      </c>
      <c r="F1807" s="262" t="s">
        <v>2565</v>
      </c>
      <c r="G1807" s="262" t="s">
        <v>33</v>
      </c>
      <c r="H1807" s="262">
        <v>2</v>
      </c>
      <c r="I1807" s="262" t="s">
        <v>17</v>
      </c>
      <c r="J1807" s="262" t="s">
        <v>17</v>
      </c>
      <c r="K1807" s="262" t="s">
        <v>3224</v>
      </c>
      <c r="L1807" s="263">
        <v>45063</v>
      </c>
      <c r="M1807" s="262" t="s">
        <v>20</v>
      </c>
    </row>
    <row r="1808" spans="1:13" x14ac:dyDescent="0.25">
      <c r="A1808" s="260" t="s">
        <v>380</v>
      </c>
      <c r="B1808" s="260" t="s">
        <v>381</v>
      </c>
      <c r="C1808" s="260" t="s">
        <v>382</v>
      </c>
      <c r="D1808" s="260" t="s">
        <v>2564</v>
      </c>
      <c r="E1808" s="260">
        <v>1</v>
      </c>
      <c r="F1808" s="260" t="s">
        <v>2565</v>
      </c>
      <c r="G1808" s="260" t="s">
        <v>33</v>
      </c>
      <c r="H1808" s="260">
        <v>2</v>
      </c>
      <c r="I1808" s="260" t="s">
        <v>17</v>
      </c>
      <c r="J1808" s="260" t="s">
        <v>17</v>
      </c>
      <c r="K1808" s="260" t="s">
        <v>3225</v>
      </c>
      <c r="L1808" s="261">
        <v>45063</v>
      </c>
      <c r="M1808" s="260" t="s">
        <v>20</v>
      </c>
    </row>
    <row r="1809" spans="1:13" x14ac:dyDescent="0.25">
      <c r="A1809" s="262" t="s">
        <v>380</v>
      </c>
      <c r="B1809" s="262" t="s">
        <v>381</v>
      </c>
      <c r="C1809" s="262" t="s">
        <v>382</v>
      </c>
      <c r="D1809" s="262" t="s">
        <v>2567</v>
      </c>
      <c r="E1809" s="262">
        <v>0</v>
      </c>
      <c r="F1809" s="262" t="s">
        <v>2565</v>
      </c>
      <c r="G1809" s="262" t="s">
        <v>33</v>
      </c>
      <c r="H1809" s="262">
        <v>2</v>
      </c>
      <c r="I1809" s="262" t="s">
        <v>17</v>
      </c>
      <c r="J1809" s="262" t="s">
        <v>17</v>
      </c>
      <c r="K1809" s="262" t="s">
        <v>3226</v>
      </c>
      <c r="L1809" s="263">
        <v>45063</v>
      </c>
      <c r="M1809" s="262" t="s">
        <v>20</v>
      </c>
    </row>
    <row r="1810" spans="1:13" x14ac:dyDescent="0.25">
      <c r="A1810" s="260" t="s">
        <v>380</v>
      </c>
      <c r="B1810" s="260" t="s">
        <v>381</v>
      </c>
      <c r="C1810" s="260" t="s">
        <v>382</v>
      </c>
      <c r="D1810" s="260" t="s">
        <v>2569</v>
      </c>
      <c r="E1810" s="260">
        <v>0</v>
      </c>
      <c r="F1810" s="260" t="s">
        <v>2565</v>
      </c>
      <c r="G1810" s="260" t="s">
        <v>33</v>
      </c>
      <c r="H1810" s="260">
        <v>2</v>
      </c>
      <c r="I1810" s="260" t="s">
        <v>17</v>
      </c>
      <c r="J1810" s="260" t="s">
        <v>17</v>
      </c>
      <c r="K1810" s="260" t="s">
        <v>3227</v>
      </c>
      <c r="L1810" s="261">
        <v>45063</v>
      </c>
      <c r="M1810" s="260" t="s">
        <v>20</v>
      </c>
    </row>
    <row r="1811" spans="1:13" x14ac:dyDescent="0.25">
      <c r="A1811" s="262" t="s">
        <v>380</v>
      </c>
      <c r="B1811" s="262" t="s">
        <v>381</v>
      </c>
      <c r="C1811" s="262" t="s">
        <v>382</v>
      </c>
      <c r="D1811" s="262" t="s">
        <v>2634</v>
      </c>
      <c r="E1811" s="262">
        <v>0</v>
      </c>
      <c r="F1811" s="262" t="s">
        <v>2565</v>
      </c>
      <c r="G1811" s="262" t="s">
        <v>33</v>
      </c>
      <c r="H1811" s="262">
        <v>2</v>
      </c>
      <c r="I1811" s="262" t="s">
        <v>17</v>
      </c>
      <c r="J1811" s="262" t="s">
        <v>17</v>
      </c>
      <c r="K1811" s="262" t="s">
        <v>3228</v>
      </c>
      <c r="L1811" s="263">
        <v>45063</v>
      </c>
      <c r="M1811" s="262" t="s">
        <v>20</v>
      </c>
    </row>
    <row r="1812" spans="1:13" x14ac:dyDescent="0.25">
      <c r="A1812" s="260" t="s">
        <v>380</v>
      </c>
      <c r="B1812" s="260" t="s">
        <v>381</v>
      </c>
      <c r="C1812" s="260" t="s">
        <v>382</v>
      </c>
      <c r="D1812" s="260" t="s">
        <v>2636</v>
      </c>
      <c r="E1812" s="260">
        <v>1</v>
      </c>
      <c r="F1812" s="260" t="s">
        <v>2565</v>
      </c>
      <c r="G1812" s="260" t="s">
        <v>33</v>
      </c>
      <c r="H1812" s="260">
        <v>2</v>
      </c>
      <c r="I1812" s="260" t="s">
        <v>17</v>
      </c>
      <c r="J1812" s="260" t="s">
        <v>17</v>
      </c>
      <c r="K1812" s="260" t="s">
        <v>3229</v>
      </c>
      <c r="L1812" s="261">
        <v>45063</v>
      </c>
      <c r="M1812" s="260" t="s">
        <v>20</v>
      </c>
    </row>
    <row r="1813" spans="1:13" x14ac:dyDescent="0.25">
      <c r="A1813" s="262" t="s">
        <v>380</v>
      </c>
      <c r="B1813" s="262" t="s">
        <v>381</v>
      </c>
      <c r="C1813" s="262" t="s">
        <v>382</v>
      </c>
      <c r="D1813" s="262" t="s">
        <v>2638</v>
      </c>
      <c r="E1813" s="262">
        <v>1</v>
      </c>
      <c r="F1813" s="262" t="s">
        <v>2565</v>
      </c>
      <c r="G1813" s="262" t="s">
        <v>33</v>
      </c>
      <c r="H1813" s="262">
        <v>2</v>
      </c>
      <c r="I1813" s="262" t="s">
        <v>17</v>
      </c>
      <c r="J1813" s="262" t="s">
        <v>17</v>
      </c>
      <c r="K1813" s="262" t="s">
        <v>3230</v>
      </c>
      <c r="L1813" s="263">
        <v>45063</v>
      </c>
      <c r="M1813" s="262" t="s">
        <v>20</v>
      </c>
    </row>
    <row r="1814" spans="1:13" x14ac:dyDescent="0.25">
      <c r="A1814" s="260" t="s">
        <v>380</v>
      </c>
      <c r="B1814" s="260" t="s">
        <v>381</v>
      </c>
      <c r="C1814" s="260" t="s">
        <v>382</v>
      </c>
      <c r="D1814" s="260" t="s">
        <v>2571</v>
      </c>
      <c r="E1814" s="260">
        <v>1</v>
      </c>
      <c r="F1814" s="260" t="s">
        <v>2565</v>
      </c>
      <c r="G1814" s="260" t="s">
        <v>33</v>
      </c>
      <c r="H1814" s="260">
        <v>2</v>
      </c>
      <c r="I1814" s="260" t="s">
        <v>17</v>
      </c>
      <c r="J1814" s="260" t="s">
        <v>17</v>
      </c>
      <c r="K1814" s="260" t="s">
        <v>3231</v>
      </c>
      <c r="L1814" s="261">
        <v>45063</v>
      </c>
      <c r="M1814" s="260" t="s">
        <v>20</v>
      </c>
    </row>
    <row r="1815" spans="1:13" x14ac:dyDescent="0.25">
      <c r="A1815" s="262" t="s">
        <v>380</v>
      </c>
      <c r="B1815" s="262" t="s">
        <v>381</v>
      </c>
      <c r="C1815" s="262" t="s">
        <v>382</v>
      </c>
      <c r="D1815" s="262" t="s">
        <v>2573</v>
      </c>
      <c r="E1815" s="262">
        <v>0</v>
      </c>
      <c r="F1815" s="262" t="s">
        <v>2565</v>
      </c>
      <c r="G1815" s="262" t="s">
        <v>33</v>
      </c>
      <c r="H1815" s="262">
        <v>2</v>
      </c>
      <c r="I1815" s="262" t="s">
        <v>17</v>
      </c>
      <c r="J1815" s="262" t="s">
        <v>17</v>
      </c>
      <c r="K1815" s="262" t="s">
        <v>3232</v>
      </c>
      <c r="L1815" s="263">
        <v>45063</v>
      </c>
      <c r="M1815" s="262" t="s">
        <v>20</v>
      </c>
    </row>
    <row r="1816" spans="1:13" x14ac:dyDescent="0.25">
      <c r="A1816" s="260" t="s">
        <v>380</v>
      </c>
      <c r="B1816" s="260" t="s">
        <v>381</v>
      </c>
      <c r="C1816" s="260" t="s">
        <v>382</v>
      </c>
      <c r="D1816" s="260" t="s">
        <v>2642</v>
      </c>
      <c r="E1816" s="260">
        <v>0</v>
      </c>
      <c r="F1816" s="260" t="s">
        <v>2565</v>
      </c>
      <c r="G1816" s="260" t="s">
        <v>33</v>
      </c>
      <c r="H1816" s="260">
        <v>2</v>
      </c>
      <c r="I1816" s="260" t="s">
        <v>17</v>
      </c>
      <c r="J1816" s="260" t="s">
        <v>17</v>
      </c>
      <c r="K1816" s="260" t="s">
        <v>3233</v>
      </c>
      <c r="L1816" s="261">
        <v>45063</v>
      </c>
      <c r="M1816" s="260" t="s">
        <v>20</v>
      </c>
    </row>
    <row r="1817" spans="1:13" x14ac:dyDescent="0.25">
      <c r="A1817" s="262" t="s">
        <v>2265</v>
      </c>
      <c r="B1817" s="262" t="s">
        <v>2266</v>
      </c>
      <c r="C1817" s="262" t="s">
        <v>1911</v>
      </c>
      <c r="D1817" s="262" t="s">
        <v>2564</v>
      </c>
      <c r="E1817" s="262">
        <v>0</v>
      </c>
      <c r="F1817" s="262" t="s">
        <v>2565</v>
      </c>
      <c r="G1817" s="262" t="s">
        <v>33</v>
      </c>
      <c r="H1817" s="262">
        <v>2</v>
      </c>
      <c r="I1817" s="262" t="s">
        <v>17</v>
      </c>
      <c r="J1817" s="262" t="s">
        <v>17</v>
      </c>
      <c r="K1817" s="262" t="s">
        <v>3234</v>
      </c>
      <c r="L1817" s="263">
        <v>45063</v>
      </c>
      <c r="M1817" s="262" t="s">
        <v>20</v>
      </c>
    </row>
    <row r="1818" spans="1:13" x14ac:dyDescent="0.25">
      <c r="A1818" s="260" t="s">
        <v>2265</v>
      </c>
      <c r="B1818" s="260" t="s">
        <v>2266</v>
      </c>
      <c r="C1818" s="260" t="s">
        <v>1911</v>
      </c>
      <c r="D1818" s="260" t="s">
        <v>2567</v>
      </c>
      <c r="E1818" s="260">
        <v>0</v>
      </c>
      <c r="F1818" s="260" t="s">
        <v>2565</v>
      </c>
      <c r="G1818" s="260" t="s">
        <v>33</v>
      </c>
      <c r="H1818" s="260">
        <v>2</v>
      </c>
      <c r="I1818" s="260" t="s">
        <v>17</v>
      </c>
      <c r="J1818" s="260" t="s">
        <v>17</v>
      </c>
      <c r="K1818" s="260" t="s">
        <v>3235</v>
      </c>
      <c r="L1818" s="261">
        <v>45063</v>
      </c>
      <c r="M1818" s="260" t="s">
        <v>20</v>
      </c>
    </row>
    <row r="1819" spans="1:13" x14ac:dyDescent="0.25">
      <c r="A1819" s="262" t="s">
        <v>2265</v>
      </c>
      <c r="B1819" s="262" t="s">
        <v>2266</v>
      </c>
      <c r="C1819" s="262" t="s">
        <v>1911</v>
      </c>
      <c r="D1819" s="262" t="s">
        <v>2569</v>
      </c>
      <c r="E1819" s="262">
        <v>0</v>
      </c>
      <c r="F1819" s="262" t="s">
        <v>2565</v>
      </c>
      <c r="G1819" s="262" t="s">
        <v>33</v>
      </c>
      <c r="H1819" s="262">
        <v>2</v>
      </c>
      <c r="I1819" s="262" t="s">
        <v>17</v>
      </c>
      <c r="J1819" s="262" t="s">
        <v>17</v>
      </c>
      <c r="K1819" s="262" t="s">
        <v>3236</v>
      </c>
      <c r="L1819" s="263">
        <v>45063</v>
      </c>
      <c r="M1819" s="262" t="s">
        <v>20</v>
      </c>
    </row>
    <row r="1820" spans="1:13" x14ac:dyDescent="0.25">
      <c r="A1820" s="260" t="s">
        <v>2265</v>
      </c>
      <c r="B1820" s="260" t="s">
        <v>2266</v>
      </c>
      <c r="C1820" s="260" t="s">
        <v>1911</v>
      </c>
      <c r="D1820" s="260" t="s">
        <v>2634</v>
      </c>
      <c r="E1820" s="260">
        <v>0</v>
      </c>
      <c r="F1820" s="260" t="s">
        <v>2565</v>
      </c>
      <c r="G1820" s="260" t="s">
        <v>33</v>
      </c>
      <c r="H1820" s="260">
        <v>2</v>
      </c>
      <c r="I1820" s="260" t="s">
        <v>17</v>
      </c>
      <c r="J1820" s="260" t="s">
        <v>17</v>
      </c>
      <c r="K1820" s="260" t="s">
        <v>3237</v>
      </c>
      <c r="L1820" s="261">
        <v>45063</v>
      </c>
      <c r="M1820" s="260" t="s">
        <v>20</v>
      </c>
    </row>
    <row r="1821" spans="1:13" x14ac:dyDescent="0.25">
      <c r="A1821" s="262" t="s">
        <v>2265</v>
      </c>
      <c r="B1821" s="262" t="s">
        <v>2266</v>
      </c>
      <c r="C1821" s="262" t="s">
        <v>1911</v>
      </c>
      <c r="D1821" s="262" t="s">
        <v>2636</v>
      </c>
      <c r="E1821" s="262">
        <v>3</v>
      </c>
      <c r="F1821" s="262" t="s">
        <v>2565</v>
      </c>
      <c r="G1821" s="262" t="s">
        <v>33</v>
      </c>
      <c r="H1821" s="262">
        <v>2</v>
      </c>
      <c r="I1821" s="262" t="s">
        <v>17</v>
      </c>
      <c r="J1821" s="262" t="s">
        <v>17</v>
      </c>
      <c r="K1821" s="262" t="s">
        <v>3238</v>
      </c>
      <c r="L1821" s="263">
        <v>45063</v>
      </c>
      <c r="M1821" s="262" t="s">
        <v>20</v>
      </c>
    </row>
    <row r="1822" spans="1:13" x14ac:dyDescent="0.25">
      <c r="A1822" s="260" t="s">
        <v>2265</v>
      </c>
      <c r="B1822" s="260" t="s">
        <v>2266</v>
      </c>
      <c r="C1822" s="260" t="s">
        <v>1911</v>
      </c>
      <c r="D1822" s="260" t="s">
        <v>2638</v>
      </c>
      <c r="E1822" s="260">
        <v>0</v>
      </c>
      <c r="F1822" s="260" t="s">
        <v>2565</v>
      </c>
      <c r="G1822" s="260" t="s">
        <v>33</v>
      </c>
      <c r="H1822" s="260">
        <v>2</v>
      </c>
      <c r="I1822" s="260" t="s">
        <v>17</v>
      </c>
      <c r="J1822" s="260" t="s">
        <v>17</v>
      </c>
      <c r="K1822" s="260" t="s">
        <v>3239</v>
      </c>
      <c r="L1822" s="261">
        <v>45063</v>
      </c>
      <c r="M1822" s="260" t="s">
        <v>20</v>
      </c>
    </row>
    <row r="1823" spans="1:13" x14ac:dyDescent="0.25">
      <c r="A1823" s="262" t="s">
        <v>2265</v>
      </c>
      <c r="B1823" s="262" t="s">
        <v>2266</v>
      </c>
      <c r="C1823" s="262" t="s">
        <v>1911</v>
      </c>
      <c r="D1823" s="262" t="s">
        <v>2571</v>
      </c>
      <c r="E1823" s="262">
        <v>0</v>
      </c>
      <c r="F1823" s="262" t="s">
        <v>2565</v>
      </c>
      <c r="G1823" s="262" t="s">
        <v>33</v>
      </c>
      <c r="H1823" s="262">
        <v>2</v>
      </c>
      <c r="I1823" s="262" t="s">
        <v>17</v>
      </c>
      <c r="J1823" s="262" t="s">
        <v>17</v>
      </c>
      <c r="K1823" s="262" t="s">
        <v>3240</v>
      </c>
      <c r="L1823" s="263">
        <v>45063</v>
      </c>
      <c r="M1823" s="262" t="s">
        <v>20</v>
      </c>
    </row>
    <row r="1824" spans="1:13" x14ac:dyDescent="0.25">
      <c r="A1824" s="260" t="s">
        <v>2265</v>
      </c>
      <c r="B1824" s="260" t="s">
        <v>2266</v>
      </c>
      <c r="C1824" s="260" t="s">
        <v>1911</v>
      </c>
      <c r="D1824" s="260" t="s">
        <v>2573</v>
      </c>
      <c r="E1824" s="260">
        <v>0</v>
      </c>
      <c r="F1824" s="260" t="s">
        <v>2565</v>
      </c>
      <c r="G1824" s="260" t="s">
        <v>33</v>
      </c>
      <c r="H1824" s="260">
        <v>2</v>
      </c>
      <c r="I1824" s="260" t="s">
        <v>17</v>
      </c>
      <c r="J1824" s="260" t="s">
        <v>17</v>
      </c>
      <c r="K1824" s="260" t="s">
        <v>3241</v>
      </c>
      <c r="L1824" s="261">
        <v>45063</v>
      </c>
      <c r="M1824" s="260" t="s">
        <v>20</v>
      </c>
    </row>
    <row r="1825" spans="1:13" x14ac:dyDescent="0.25">
      <c r="A1825" s="262" t="s">
        <v>2265</v>
      </c>
      <c r="B1825" s="262" t="s">
        <v>2266</v>
      </c>
      <c r="C1825" s="262" t="s">
        <v>1911</v>
      </c>
      <c r="D1825" s="262" t="s">
        <v>2642</v>
      </c>
      <c r="E1825" s="262">
        <v>0</v>
      </c>
      <c r="F1825" s="262" t="s">
        <v>2565</v>
      </c>
      <c r="G1825" s="262" t="s">
        <v>33</v>
      </c>
      <c r="H1825" s="262">
        <v>2</v>
      </c>
      <c r="I1825" s="262" t="s">
        <v>17</v>
      </c>
      <c r="J1825" s="262" t="s">
        <v>17</v>
      </c>
      <c r="K1825" s="262" t="s">
        <v>3242</v>
      </c>
      <c r="L1825" s="263">
        <v>45063</v>
      </c>
      <c r="M1825" s="262" t="s">
        <v>20</v>
      </c>
    </row>
    <row r="1826" spans="1:13" x14ac:dyDescent="0.25">
      <c r="A1826" s="260" t="s">
        <v>1909</v>
      </c>
      <c r="B1826" s="260" t="s">
        <v>1910</v>
      </c>
      <c r="C1826" s="260" t="s">
        <v>1911</v>
      </c>
      <c r="D1826" s="260" t="s">
        <v>2564</v>
      </c>
      <c r="E1826" s="260">
        <v>0</v>
      </c>
      <c r="F1826" s="260" t="s">
        <v>2565</v>
      </c>
      <c r="G1826" s="260" t="s">
        <v>33</v>
      </c>
      <c r="H1826" s="260">
        <v>2</v>
      </c>
      <c r="I1826" s="260" t="s">
        <v>17</v>
      </c>
      <c r="J1826" s="260" t="s">
        <v>17</v>
      </c>
      <c r="K1826" s="260" t="s">
        <v>3243</v>
      </c>
      <c r="L1826" s="261">
        <v>45063</v>
      </c>
      <c r="M1826" s="260" t="s">
        <v>20</v>
      </c>
    </row>
    <row r="1827" spans="1:13" x14ac:dyDescent="0.25">
      <c r="A1827" s="262" t="s">
        <v>1909</v>
      </c>
      <c r="B1827" s="262" t="s">
        <v>1910</v>
      </c>
      <c r="C1827" s="262" t="s">
        <v>1911</v>
      </c>
      <c r="D1827" s="262" t="s">
        <v>2567</v>
      </c>
      <c r="E1827" s="262">
        <v>0</v>
      </c>
      <c r="F1827" s="262" t="s">
        <v>2565</v>
      </c>
      <c r="G1827" s="262" t="s">
        <v>33</v>
      </c>
      <c r="H1827" s="262">
        <v>2</v>
      </c>
      <c r="I1827" s="262" t="s">
        <v>17</v>
      </c>
      <c r="J1827" s="262" t="s">
        <v>17</v>
      </c>
      <c r="K1827" s="262" t="s">
        <v>3244</v>
      </c>
      <c r="L1827" s="263">
        <v>45063</v>
      </c>
      <c r="M1827" s="262" t="s">
        <v>20</v>
      </c>
    </row>
    <row r="1828" spans="1:13" x14ac:dyDescent="0.25">
      <c r="A1828" s="260" t="s">
        <v>1909</v>
      </c>
      <c r="B1828" s="260" t="s">
        <v>1910</v>
      </c>
      <c r="C1828" s="260" t="s">
        <v>1911</v>
      </c>
      <c r="D1828" s="260" t="s">
        <v>2569</v>
      </c>
      <c r="E1828" s="260">
        <v>0</v>
      </c>
      <c r="F1828" s="260" t="s">
        <v>2565</v>
      </c>
      <c r="G1828" s="260" t="s">
        <v>33</v>
      </c>
      <c r="H1828" s="260">
        <v>2</v>
      </c>
      <c r="I1828" s="260" t="s">
        <v>17</v>
      </c>
      <c r="J1828" s="260" t="s">
        <v>17</v>
      </c>
      <c r="K1828" s="260" t="s">
        <v>3245</v>
      </c>
      <c r="L1828" s="261">
        <v>45063</v>
      </c>
      <c r="M1828" s="260" t="s">
        <v>20</v>
      </c>
    </row>
    <row r="1829" spans="1:13" x14ac:dyDescent="0.25">
      <c r="A1829" s="262" t="s">
        <v>1909</v>
      </c>
      <c r="B1829" s="262" t="s">
        <v>1910</v>
      </c>
      <c r="C1829" s="262" t="s">
        <v>1911</v>
      </c>
      <c r="D1829" s="262" t="s">
        <v>2634</v>
      </c>
      <c r="E1829" s="262">
        <v>0</v>
      </c>
      <c r="F1829" s="262" t="s">
        <v>2565</v>
      </c>
      <c r="G1829" s="262" t="s">
        <v>33</v>
      </c>
      <c r="H1829" s="262">
        <v>2</v>
      </c>
      <c r="I1829" s="262" t="s">
        <v>17</v>
      </c>
      <c r="J1829" s="262" t="s">
        <v>17</v>
      </c>
      <c r="K1829" s="262" t="s">
        <v>3246</v>
      </c>
      <c r="L1829" s="263">
        <v>45063</v>
      </c>
      <c r="M1829" s="262" t="s">
        <v>20</v>
      </c>
    </row>
    <row r="1830" spans="1:13" x14ac:dyDescent="0.25">
      <c r="A1830" s="260" t="s">
        <v>1909</v>
      </c>
      <c r="B1830" s="260" t="s">
        <v>1910</v>
      </c>
      <c r="C1830" s="260" t="s">
        <v>1911</v>
      </c>
      <c r="D1830" s="260" t="s">
        <v>2636</v>
      </c>
      <c r="E1830" s="260">
        <v>3</v>
      </c>
      <c r="F1830" s="260" t="s">
        <v>2565</v>
      </c>
      <c r="G1830" s="260" t="s">
        <v>33</v>
      </c>
      <c r="H1830" s="260">
        <v>2</v>
      </c>
      <c r="I1830" s="260" t="s">
        <v>17</v>
      </c>
      <c r="J1830" s="260" t="s">
        <v>17</v>
      </c>
      <c r="K1830" s="260" t="s">
        <v>3247</v>
      </c>
      <c r="L1830" s="261">
        <v>45063</v>
      </c>
      <c r="M1830" s="260" t="s">
        <v>20</v>
      </c>
    </row>
    <row r="1831" spans="1:13" x14ac:dyDescent="0.25">
      <c r="A1831" s="262" t="s">
        <v>1909</v>
      </c>
      <c r="B1831" s="262" t="s">
        <v>1910</v>
      </c>
      <c r="C1831" s="262" t="s">
        <v>1911</v>
      </c>
      <c r="D1831" s="262" t="s">
        <v>2638</v>
      </c>
      <c r="E1831" s="262">
        <v>0</v>
      </c>
      <c r="F1831" s="262" t="s">
        <v>2565</v>
      </c>
      <c r="G1831" s="262" t="s">
        <v>33</v>
      </c>
      <c r="H1831" s="262">
        <v>2</v>
      </c>
      <c r="I1831" s="262" t="s">
        <v>17</v>
      </c>
      <c r="J1831" s="262" t="s">
        <v>17</v>
      </c>
      <c r="K1831" s="262" t="s">
        <v>3248</v>
      </c>
      <c r="L1831" s="263">
        <v>45063</v>
      </c>
      <c r="M1831" s="262" t="s">
        <v>20</v>
      </c>
    </row>
    <row r="1832" spans="1:13" x14ac:dyDescent="0.25">
      <c r="A1832" s="260" t="s">
        <v>1909</v>
      </c>
      <c r="B1832" s="260" t="s">
        <v>1910</v>
      </c>
      <c r="C1832" s="260" t="s">
        <v>1911</v>
      </c>
      <c r="D1832" s="260" t="s">
        <v>2571</v>
      </c>
      <c r="E1832" s="260">
        <v>0</v>
      </c>
      <c r="F1832" s="260" t="s">
        <v>2565</v>
      </c>
      <c r="G1832" s="260" t="s">
        <v>33</v>
      </c>
      <c r="H1832" s="260">
        <v>2</v>
      </c>
      <c r="I1832" s="260" t="s">
        <v>17</v>
      </c>
      <c r="J1832" s="260" t="s">
        <v>17</v>
      </c>
      <c r="K1832" s="260" t="s">
        <v>3249</v>
      </c>
      <c r="L1832" s="261">
        <v>45063</v>
      </c>
      <c r="M1832" s="260" t="s">
        <v>20</v>
      </c>
    </row>
    <row r="1833" spans="1:13" x14ac:dyDescent="0.25">
      <c r="A1833" s="262" t="s">
        <v>1909</v>
      </c>
      <c r="B1833" s="262" t="s">
        <v>1910</v>
      </c>
      <c r="C1833" s="262" t="s">
        <v>1911</v>
      </c>
      <c r="D1833" s="262" t="s">
        <v>2573</v>
      </c>
      <c r="E1833" s="262">
        <v>0</v>
      </c>
      <c r="F1833" s="262" t="s">
        <v>2565</v>
      </c>
      <c r="G1833" s="262" t="s">
        <v>33</v>
      </c>
      <c r="H1833" s="262">
        <v>2</v>
      </c>
      <c r="I1833" s="262" t="s">
        <v>17</v>
      </c>
      <c r="J1833" s="262" t="s">
        <v>17</v>
      </c>
      <c r="K1833" s="262" t="s">
        <v>3250</v>
      </c>
      <c r="L1833" s="263">
        <v>45063</v>
      </c>
      <c r="M1833" s="262" t="s">
        <v>20</v>
      </c>
    </row>
    <row r="1834" spans="1:13" x14ac:dyDescent="0.25">
      <c r="A1834" s="260" t="s">
        <v>1909</v>
      </c>
      <c r="B1834" s="260" t="s">
        <v>1910</v>
      </c>
      <c r="C1834" s="260" t="s">
        <v>1911</v>
      </c>
      <c r="D1834" s="260" t="s">
        <v>2642</v>
      </c>
      <c r="E1834" s="260">
        <v>0</v>
      </c>
      <c r="F1834" s="260" t="s">
        <v>2565</v>
      </c>
      <c r="G1834" s="260" t="s">
        <v>33</v>
      </c>
      <c r="H1834" s="260">
        <v>2</v>
      </c>
      <c r="I1834" s="260" t="s">
        <v>17</v>
      </c>
      <c r="J1834" s="260" t="s">
        <v>17</v>
      </c>
      <c r="K1834" s="260" t="s">
        <v>3251</v>
      </c>
      <c r="L1834" s="261">
        <v>45063</v>
      </c>
      <c r="M1834" s="260" t="s">
        <v>20</v>
      </c>
    </row>
    <row r="1835" spans="1:13" x14ac:dyDescent="0.25">
      <c r="A1835" s="262" t="s">
        <v>2254</v>
      </c>
      <c r="B1835" s="262" t="s">
        <v>2255</v>
      </c>
      <c r="C1835" s="262" t="s">
        <v>1911</v>
      </c>
      <c r="D1835" s="262" t="s">
        <v>2564</v>
      </c>
      <c r="E1835" s="262">
        <v>0</v>
      </c>
      <c r="F1835" s="262" t="s">
        <v>2565</v>
      </c>
      <c r="G1835" s="262" t="s">
        <v>33</v>
      </c>
      <c r="H1835" s="262">
        <v>2</v>
      </c>
      <c r="I1835" s="262" t="s">
        <v>17</v>
      </c>
      <c r="J1835" s="262" t="s">
        <v>17</v>
      </c>
      <c r="K1835" s="262" t="s">
        <v>3252</v>
      </c>
      <c r="L1835" s="263">
        <v>45063</v>
      </c>
      <c r="M1835" s="262" t="s">
        <v>20</v>
      </c>
    </row>
    <row r="1836" spans="1:13" x14ac:dyDescent="0.25">
      <c r="A1836" s="260" t="s">
        <v>2254</v>
      </c>
      <c r="B1836" s="260" t="s">
        <v>2255</v>
      </c>
      <c r="C1836" s="260" t="s">
        <v>1911</v>
      </c>
      <c r="D1836" s="260" t="s">
        <v>2567</v>
      </c>
      <c r="E1836" s="260">
        <v>0</v>
      </c>
      <c r="F1836" s="260" t="s">
        <v>2565</v>
      </c>
      <c r="G1836" s="260" t="s">
        <v>33</v>
      </c>
      <c r="H1836" s="260">
        <v>2</v>
      </c>
      <c r="I1836" s="260" t="s">
        <v>17</v>
      </c>
      <c r="J1836" s="260" t="s">
        <v>17</v>
      </c>
      <c r="K1836" s="260" t="s">
        <v>3253</v>
      </c>
      <c r="L1836" s="261">
        <v>45063</v>
      </c>
      <c r="M1836" s="260" t="s">
        <v>20</v>
      </c>
    </row>
    <row r="1837" spans="1:13" x14ac:dyDescent="0.25">
      <c r="A1837" s="262" t="s">
        <v>2254</v>
      </c>
      <c r="B1837" s="262" t="s">
        <v>2255</v>
      </c>
      <c r="C1837" s="262" t="s">
        <v>1911</v>
      </c>
      <c r="D1837" s="262" t="s">
        <v>2569</v>
      </c>
      <c r="E1837" s="262">
        <v>1</v>
      </c>
      <c r="F1837" s="262" t="s">
        <v>2565</v>
      </c>
      <c r="G1837" s="262" t="s">
        <v>33</v>
      </c>
      <c r="H1837" s="262">
        <v>2</v>
      </c>
      <c r="I1837" s="262" t="s">
        <v>17</v>
      </c>
      <c r="J1837" s="262" t="s">
        <v>17</v>
      </c>
      <c r="K1837" s="262" t="s">
        <v>3254</v>
      </c>
      <c r="L1837" s="263">
        <v>45063</v>
      </c>
      <c r="M1837" s="262" t="s">
        <v>20</v>
      </c>
    </row>
    <row r="1838" spans="1:13" x14ac:dyDescent="0.25">
      <c r="A1838" s="260" t="s">
        <v>2254</v>
      </c>
      <c r="B1838" s="260" t="s">
        <v>2255</v>
      </c>
      <c r="C1838" s="260" t="s">
        <v>1911</v>
      </c>
      <c r="D1838" s="260" t="s">
        <v>2634</v>
      </c>
      <c r="E1838" s="260">
        <v>0</v>
      </c>
      <c r="F1838" s="260" t="s">
        <v>2565</v>
      </c>
      <c r="G1838" s="260" t="s">
        <v>33</v>
      </c>
      <c r="H1838" s="260">
        <v>2</v>
      </c>
      <c r="I1838" s="260" t="s">
        <v>17</v>
      </c>
      <c r="J1838" s="260" t="s">
        <v>17</v>
      </c>
      <c r="K1838" s="260" t="s">
        <v>3255</v>
      </c>
      <c r="L1838" s="261">
        <v>45063</v>
      </c>
      <c r="M1838" s="260" t="s">
        <v>20</v>
      </c>
    </row>
    <row r="1839" spans="1:13" x14ac:dyDescent="0.25">
      <c r="A1839" s="262" t="s">
        <v>2254</v>
      </c>
      <c r="B1839" s="262" t="s">
        <v>2255</v>
      </c>
      <c r="C1839" s="262" t="s">
        <v>1911</v>
      </c>
      <c r="D1839" s="262" t="s">
        <v>2636</v>
      </c>
      <c r="E1839" s="262">
        <v>3</v>
      </c>
      <c r="F1839" s="262" t="s">
        <v>2565</v>
      </c>
      <c r="G1839" s="262" t="s">
        <v>33</v>
      </c>
      <c r="H1839" s="262">
        <v>2</v>
      </c>
      <c r="I1839" s="262" t="s">
        <v>17</v>
      </c>
      <c r="J1839" s="262" t="s">
        <v>17</v>
      </c>
      <c r="K1839" s="262" t="s">
        <v>3256</v>
      </c>
      <c r="L1839" s="263">
        <v>45063</v>
      </c>
      <c r="M1839" s="262" t="s">
        <v>20</v>
      </c>
    </row>
    <row r="1840" spans="1:13" x14ac:dyDescent="0.25">
      <c r="A1840" s="260" t="s">
        <v>2254</v>
      </c>
      <c r="B1840" s="260" t="s">
        <v>2255</v>
      </c>
      <c r="C1840" s="260" t="s">
        <v>1911</v>
      </c>
      <c r="D1840" s="260" t="s">
        <v>2638</v>
      </c>
      <c r="E1840" s="260">
        <v>0</v>
      </c>
      <c r="F1840" s="260" t="s">
        <v>2565</v>
      </c>
      <c r="G1840" s="260" t="s">
        <v>33</v>
      </c>
      <c r="H1840" s="260">
        <v>2</v>
      </c>
      <c r="I1840" s="260" t="s">
        <v>17</v>
      </c>
      <c r="J1840" s="260" t="s">
        <v>17</v>
      </c>
      <c r="K1840" s="260" t="s">
        <v>3257</v>
      </c>
      <c r="L1840" s="261">
        <v>45063</v>
      </c>
      <c r="M1840" s="260" t="s">
        <v>20</v>
      </c>
    </row>
    <row r="1841" spans="1:13" x14ac:dyDescent="0.25">
      <c r="A1841" s="262" t="s">
        <v>2254</v>
      </c>
      <c r="B1841" s="262" t="s">
        <v>2255</v>
      </c>
      <c r="C1841" s="262" t="s">
        <v>1911</v>
      </c>
      <c r="D1841" s="262" t="s">
        <v>2571</v>
      </c>
      <c r="E1841" s="262">
        <v>0</v>
      </c>
      <c r="F1841" s="262" t="s">
        <v>2565</v>
      </c>
      <c r="G1841" s="262" t="s">
        <v>33</v>
      </c>
      <c r="H1841" s="262">
        <v>2</v>
      </c>
      <c r="I1841" s="262" t="s">
        <v>17</v>
      </c>
      <c r="J1841" s="262" t="s">
        <v>17</v>
      </c>
      <c r="K1841" s="262" t="s">
        <v>3258</v>
      </c>
      <c r="L1841" s="263">
        <v>45063</v>
      </c>
      <c r="M1841" s="262" t="s">
        <v>20</v>
      </c>
    </row>
    <row r="1842" spans="1:13" x14ac:dyDescent="0.25">
      <c r="A1842" s="260" t="s">
        <v>2254</v>
      </c>
      <c r="B1842" s="260" t="s">
        <v>2255</v>
      </c>
      <c r="C1842" s="260" t="s">
        <v>1911</v>
      </c>
      <c r="D1842" s="260" t="s">
        <v>2573</v>
      </c>
      <c r="E1842" s="260">
        <v>0</v>
      </c>
      <c r="F1842" s="260" t="s">
        <v>2565</v>
      </c>
      <c r="G1842" s="260" t="s">
        <v>33</v>
      </c>
      <c r="H1842" s="260">
        <v>2</v>
      </c>
      <c r="I1842" s="260" t="s">
        <v>17</v>
      </c>
      <c r="J1842" s="260" t="s">
        <v>17</v>
      </c>
      <c r="K1842" s="260" t="s">
        <v>3259</v>
      </c>
      <c r="L1842" s="261">
        <v>45063</v>
      </c>
      <c r="M1842" s="260" t="s">
        <v>20</v>
      </c>
    </row>
    <row r="1843" spans="1:13" x14ac:dyDescent="0.25">
      <c r="A1843" s="262" t="s">
        <v>2254</v>
      </c>
      <c r="B1843" s="262" t="s">
        <v>2255</v>
      </c>
      <c r="C1843" s="262" t="s">
        <v>1911</v>
      </c>
      <c r="D1843" s="262" t="s">
        <v>2642</v>
      </c>
      <c r="E1843" s="262">
        <v>0</v>
      </c>
      <c r="F1843" s="262" t="s">
        <v>2565</v>
      </c>
      <c r="G1843" s="262" t="s">
        <v>33</v>
      </c>
      <c r="H1843" s="262">
        <v>2</v>
      </c>
      <c r="I1843" s="262" t="s">
        <v>17</v>
      </c>
      <c r="J1843" s="262" t="s">
        <v>17</v>
      </c>
      <c r="K1843" s="262" t="s">
        <v>3260</v>
      </c>
      <c r="L1843" s="263">
        <v>45063</v>
      </c>
      <c r="M1843" s="262" t="s">
        <v>20</v>
      </c>
    </row>
    <row r="1844" spans="1:13" x14ac:dyDescent="0.25">
      <c r="A1844" s="260" t="s">
        <v>2125</v>
      </c>
      <c r="B1844" s="260" t="s">
        <v>2126</v>
      </c>
      <c r="C1844" s="260" t="s">
        <v>2127</v>
      </c>
      <c r="D1844" s="260" t="s">
        <v>2564</v>
      </c>
      <c r="E1844" s="260">
        <v>2</v>
      </c>
      <c r="F1844" s="260" t="s">
        <v>2565</v>
      </c>
      <c r="G1844" s="260" t="s">
        <v>33</v>
      </c>
      <c r="H1844" s="260">
        <v>2</v>
      </c>
      <c r="I1844" s="260" t="s">
        <v>17</v>
      </c>
      <c r="J1844" s="260" t="s">
        <v>17</v>
      </c>
      <c r="K1844" s="260" t="s">
        <v>3261</v>
      </c>
      <c r="L1844" s="261">
        <v>45063</v>
      </c>
      <c r="M1844" s="260" t="s">
        <v>20</v>
      </c>
    </row>
    <row r="1845" spans="1:13" x14ac:dyDescent="0.25">
      <c r="A1845" s="262" t="s">
        <v>2125</v>
      </c>
      <c r="B1845" s="262" t="s">
        <v>2126</v>
      </c>
      <c r="C1845" s="262" t="s">
        <v>2127</v>
      </c>
      <c r="D1845" s="262" t="s">
        <v>2567</v>
      </c>
      <c r="E1845" s="262">
        <v>0</v>
      </c>
      <c r="F1845" s="262" t="s">
        <v>2565</v>
      </c>
      <c r="G1845" s="262" t="s">
        <v>33</v>
      </c>
      <c r="H1845" s="262">
        <v>2</v>
      </c>
      <c r="I1845" s="262" t="s">
        <v>17</v>
      </c>
      <c r="J1845" s="262" t="s">
        <v>17</v>
      </c>
      <c r="K1845" s="262" t="s">
        <v>3262</v>
      </c>
      <c r="L1845" s="263">
        <v>45063</v>
      </c>
      <c r="M1845" s="262" t="s">
        <v>20</v>
      </c>
    </row>
    <row r="1846" spans="1:13" x14ac:dyDescent="0.25">
      <c r="A1846" s="260" t="s">
        <v>2125</v>
      </c>
      <c r="B1846" s="260" t="s">
        <v>2126</v>
      </c>
      <c r="C1846" s="260" t="s">
        <v>2127</v>
      </c>
      <c r="D1846" s="260" t="s">
        <v>2569</v>
      </c>
      <c r="E1846" s="260">
        <v>1</v>
      </c>
      <c r="F1846" s="260" t="s">
        <v>2565</v>
      </c>
      <c r="G1846" s="260" t="s">
        <v>33</v>
      </c>
      <c r="H1846" s="260">
        <v>2</v>
      </c>
      <c r="I1846" s="260" t="s">
        <v>17</v>
      </c>
      <c r="J1846" s="260" t="s">
        <v>17</v>
      </c>
      <c r="K1846" s="260" t="s">
        <v>3263</v>
      </c>
      <c r="L1846" s="261">
        <v>45063</v>
      </c>
      <c r="M1846" s="260" t="s">
        <v>20</v>
      </c>
    </row>
    <row r="1847" spans="1:13" x14ac:dyDescent="0.25">
      <c r="A1847" s="262" t="s">
        <v>2125</v>
      </c>
      <c r="B1847" s="262" t="s">
        <v>2126</v>
      </c>
      <c r="C1847" s="262" t="s">
        <v>2127</v>
      </c>
      <c r="D1847" s="262" t="s">
        <v>2634</v>
      </c>
      <c r="E1847" s="262">
        <v>1</v>
      </c>
      <c r="F1847" s="262" t="s">
        <v>2565</v>
      </c>
      <c r="G1847" s="262" t="s">
        <v>33</v>
      </c>
      <c r="H1847" s="262">
        <v>2</v>
      </c>
      <c r="I1847" s="262" t="s">
        <v>17</v>
      </c>
      <c r="J1847" s="262" t="s">
        <v>17</v>
      </c>
      <c r="K1847" s="262" t="s">
        <v>3264</v>
      </c>
      <c r="L1847" s="263">
        <v>45063</v>
      </c>
      <c r="M1847" s="262" t="s">
        <v>20</v>
      </c>
    </row>
    <row r="1848" spans="1:13" x14ac:dyDescent="0.25">
      <c r="A1848" s="260" t="s">
        <v>2125</v>
      </c>
      <c r="B1848" s="260" t="s">
        <v>2126</v>
      </c>
      <c r="C1848" s="260" t="s">
        <v>2127</v>
      </c>
      <c r="D1848" s="260" t="s">
        <v>2636</v>
      </c>
      <c r="E1848" s="260">
        <v>1</v>
      </c>
      <c r="F1848" s="260" t="s">
        <v>2565</v>
      </c>
      <c r="G1848" s="260" t="s">
        <v>33</v>
      </c>
      <c r="H1848" s="260">
        <v>2</v>
      </c>
      <c r="I1848" s="260" t="s">
        <v>17</v>
      </c>
      <c r="J1848" s="260" t="s">
        <v>17</v>
      </c>
      <c r="K1848" s="260" t="s">
        <v>3265</v>
      </c>
      <c r="L1848" s="261">
        <v>45063</v>
      </c>
      <c r="M1848" s="260" t="s">
        <v>20</v>
      </c>
    </row>
    <row r="1849" spans="1:13" x14ac:dyDescent="0.25">
      <c r="A1849" s="262" t="s">
        <v>2125</v>
      </c>
      <c r="B1849" s="262" t="s">
        <v>2126</v>
      </c>
      <c r="C1849" s="262" t="s">
        <v>2127</v>
      </c>
      <c r="D1849" s="262" t="s">
        <v>2638</v>
      </c>
      <c r="E1849" s="262">
        <v>0</v>
      </c>
      <c r="F1849" s="262" t="s">
        <v>2565</v>
      </c>
      <c r="G1849" s="262" t="s">
        <v>33</v>
      </c>
      <c r="H1849" s="262">
        <v>2</v>
      </c>
      <c r="I1849" s="262" t="s">
        <v>17</v>
      </c>
      <c r="J1849" s="262" t="s">
        <v>17</v>
      </c>
      <c r="K1849" s="262" t="s">
        <v>3266</v>
      </c>
      <c r="L1849" s="263">
        <v>45063</v>
      </c>
      <c r="M1849" s="262" t="s">
        <v>20</v>
      </c>
    </row>
    <row r="1850" spans="1:13" x14ac:dyDescent="0.25">
      <c r="A1850" s="260" t="s">
        <v>2125</v>
      </c>
      <c r="B1850" s="260" t="s">
        <v>2126</v>
      </c>
      <c r="C1850" s="260" t="s">
        <v>2127</v>
      </c>
      <c r="D1850" s="260" t="s">
        <v>2571</v>
      </c>
      <c r="E1850" s="260">
        <v>3</v>
      </c>
      <c r="F1850" s="260" t="s">
        <v>2565</v>
      </c>
      <c r="G1850" s="260" t="s">
        <v>33</v>
      </c>
      <c r="H1850" s="260">
        <v>2</v>
      </c>
      <c r="I1850" s="260" t="s">
        <v>17</v>
      </c>
      <c r="J1850" s="260" t="s">
        <v>17</v>
      </c>
      <c r="K1850" s="260" t="s">
        <v>3267</v>
      </c>
      <c r="L1850" s="261">
        <v>45063</v>
      </c>
      <c r="M1850" s="260" t="s">
        <v>20</v>
      </c>
    </row>
    <row r="1851" spans="1:13" x14ac:dyDescent="0.25">
      <c r="A1851" s="262" t="s">
        <v>2125</v>
      </c>
      <c r="B1851" s="262" t="s">
        <v>2126</v>
      </c>
      <c r="C1851" s="262" t="s">
        <v>2127</v>
      </c>
      <c r="D1851" s="262" t="s">
        <v>2573</v>
      </c>
      <c r="E1851" s="262">
        <v>2</v>
      </c>
      <c r="F1851" s="262" t="s">
        <v>2565</v>
      </c>
      <c r="G1851" s="262" t="s">
        <v>33</v>
      </c>
      <c r="H1851" s="262">
        <v>2</v>
      </c>
      <c r="I1851" s="262" t="s">
        <v>17</v>
      </c>
      <c r="J1851" s="262" t="s">
        <v>17</v>
      </c>
      <c r="K1851" s="262" t="s">
        <v>3268</v>
      </c>
      <c r="L1851" s="263">
        <v>45063</v>
      </c>
      <c r="M1851" s="262" t="s">
        <v>20</v>
      </c>
    </row>
    <row r="1852" spans="1:13" x14ac:dyDescent="0.25">
      <c r="A1852" s="260" t="s">
        <v>2125</v>
      </c>
      <c r="B1852" s="260" t="s">
        <v>2126</v>
      </c>
      <c r="C1852" s="260" t="s">
        <v>2127</v>
      </c>
      <c r="D1852" s="260" t="s">
        <v>2642</v>
      </c>
      <c r="E1852" s="260">
        <v>1</v>
      </c>
      <c r="F1852" s="260" t="s">
        <v>2565</v>
      </c>
      <c r="G1852" s="260" t="s">
        <v>33</v>
      </c>
      <c r="H1852" s="260">
        <v>2</v>
      </c>
      <c r="I1852" s="260" t="s">
        <v>17</v>
      </c>
      <c r="J1852" s="260" t="s">
        <v>17</v>
      </c>
      <c r="K1852" s="260" t="s">
        <v>3269</v>
      </c>
      <c r="L1852" s="261">
        <v>45063</v>
      </c>
      <c r="M1852" s="260" t="s">
        <v>20</v>
      </c>
    </row>
    <row r="1853" spans="1:13" x14ac:dyDescent="0.25">
      <c r="A1853" s="262" t="s">
        <v>2158</v>
      </c>
      <c r="B1853" s="262" t="s">
        <v>2159</v>
      </c>
      <c r="C1853" s="262" t="s">
        <v>2127</v>
      </c>
      <c r="D1853" s="262" t="s">
        <v>2564</v>
      </c>
      <c r="E1853" s="262">
        <v>2</v>
      </c>
      <c r="F1853" s="262" t="s">
        <v>2565</v>
      </c>
      <c r="G1853" s="262" t="s">
        <v>33</v>
      </c>
      <c r="H1853" s="262">
        <v>2</v>
      </c>
      <c r="I1853" s="262" t="s">
        <v>17</v>
      </c>
      <c r="J1853" s="262" t="s">
        <v>17</v>
      </c>
      <c r="K1853" s="262" t="s">
        <v>3270</v>
      </c>
      <c r="L1853" s="263">
        <v>45063</v>
      </c>
      <c r="M1853" s="262" t="s">
        <v>20</v>
      </c>
    </row>
    <row r="1854" spans="1:13" x14ac:dyDescent="0.25">
      <c r="A1854" s="260" t="s">
        <v>2158</v>
      </c>
      <c r="B1854" s="260" t="s">
        <v>2159</v>
      </c>
      <c r="C1854" s="260" t="s">
        <v>2127</v>
      </c>
      <c r="D1854" s="260" t="s">
        <v>2567</v>
      </c>
      <c r="E1854" s="260">
        <v>0</v>
      </c>
      <c r="F1854" s="260" t="s">
        <v>2565</v>
      </c>
      <c r="G1854" s="260" t="s">
        <v>33</v>
      </c>
      <c r="H1854" s="260">
        <v>2</v>
      </c>
      <c r="I1854" s="260" t="s">
        <v>17</v>
      </c>
      <c r="J1854" s="260" t="s">
        <v>17</v>
      </c>
      <c r="K1854" s="260" t="s">
        <v>3271</v>
      </c>
      <c r="L1854" s="261">
        <v>45063</v>
      </c>
      <c r="M1854" s="260" t="s">
        <v>20</v>
      </c>
    </row>
    <row r="1855" spans="1:13" x14ac:dyDescent="0.25">
      <c r="A1855" s="262" t="s">
        <v>2158</v>
      </c>
      <c r="B1855" s="262" t="s">
        <v>2159</v>
      </c>
      <c r="C1855" s="262" t="s">
        <v>2127</v>
      </c>
      <c r="D1855" s="262" t="s">
        <v>2569</v>
      </c>
      <c r="E1855" s="262">
        <v>0</v>
      </c>
      <c r="F1855" s="262" t="s">
        <v>2565</v>
      </c>
      <c r="G1855" s="262" t="s">
        <v>33</v>
      </c>
      <c r="H1855" s="262">
        <v>2</v>
      </c>
      <c r="I1855" s="262" t="s">
        <v>17</v>
      </c>
      <c r="J1855" s="262" t="s">
        <v>17</v>
      </c>
      <c r="K1855" s="262" t="s">
        <v>3272</v>
      </c>
      <c r="L1855" s="263">
        <v>45063</v>
      </c>
      <c r="M1855" s="262" t="s">
        <v>20</v>
      </c>
    </row>
    <row r="1856" spans="1:13" x14ac:dyDescent="0.25">
      <c r="A1856" s="260" t="s">
        <v>2158</v>
      </c>
      <c r="B1856" s="260" t="s">
        <v>2159</v>
      </c>
      <c r="C1856" s="260" t="s">
        <v>2127</v>
      </c>
      <c r="D1856" s="260" t="s">
        <v>2634</v>
      </c>
      <c r="E1856" s="260">
        <v>1</v>
      </c>
      <c r="F1856" s="260" t="s">
        <v>2565</v>
      </c>
      <c r="G1856" s="260" t="s">
        <v>33</v>
      </c>
      <c r="H1856" s="260">
        <v>2</v>
      </c>
      <c r="I1856" s="260" t="s">
        <v>17</v>
      </c>
      <c r="J1856" s="260" t="s">
        <v>17</v>
      </c>
      <c r="K1856" s="260" t="s">
        <v>3273</v>
      </c>
      <c r="L1856" s="261">
        <v>45063</v>
      </c>
      <c r="M1856" s="260" t="s">
        <v>20</v>
      </c>
    </row>
    <row r="1857" spans="1:13" x14ac:dyDescent="0.25">
      <c r="A1857" s="262" t="s">
        <v>2158</v>
      </c>
      <c r="B1857" s="262" t="s">
        <v>2159</v>
      </c>
      <c r="C1857" s="262" t="s">
        <v>2127</v>
      </c>
      <c r="D1857" s="262" t="s">
        <v>2636</v>
      </c>
      <c r="E1857" s="262">
        <v>1</v>
      </c>
      <c r="F1857" s="262" t="s">
        <v>2565</v>
      </c>
      <c r="G1857" s="262" t="s">
        <v>33</v>
      </c>
      <c r="H1857" s="262">
        <v>2</v>
      </c>
      <c r="I1857" s="262" t="s">
        <v>17</v>
      </c>
      <c r="J1857" s="262" t="s">
        <v>17</v>
      </c>
      <c r="K1857" s="262" t="s">
        <v>3274</v>
      </c>
      <c r="L1857" s="263">
        <v>45063</v>
      </c>
      <c r="M1857" s="262" t="s">
        <v>20</v>
      </c>
    </row>
    <row r="1858" spans="1:13" x14ac:dyDescent="0.25">
      <c r="A1858" s="260" t="s">
        <v>2158</v>
      </c>
      <c r="B1858" s="260" t="s">
        <v>2159</v>
      </c>
      <c r="C1858" s="260" t="s">
        <v>2127</v>
      </c>
      <c r="D1858" s="260" t="s">
        <v>2638</v>
      </c>
      <c r="E1858" s="260">
        <v>0</v>
      </c>
      <c r="F1858" s="260" t="s">
        <v>2565</v>
      </c>
      <c r="G1858" s="260" t="s">
        <v>33</v>
      </c>
      <c r="H1858" s="260">
        <v>2</v>
      </c>
      <c r="I1858" s="260" t="s">
        <v>17</v>
      </c>
      <c r="J1858" s="260" t="s">
        <v>17</v>
      </c>
      <c r="K1858" s="260" t="s">
        <v>3275</v>
      </c>
      <c r="L1858" s="261">
        <v>45063</v>
      </c>
      <c r="M1858" s="260" t="s">
        <v>20</v>
      </c>
    </row>
    <row r="1859" spans="1:13" x14ac:dyDescent="0.25">
      <c r="A1859" s="262" t="s">
        <v>2158</v>
      </c>
      <c r="B1859" s="262" t="s">
        <v>2159</v>
      </c>
      <c r="C1859" s="262" t="s">
        <v>2127</v>
      </c>
      <c r="D1859" s="262" t="s">
        <v>2571</v>
      </c>
      <c r="E1859" s="262">
        <v>1</v>
      </c>
      <c r="F1859" s="262" t="s">
        <v>2565</v>
      </c>
      <c r="G1859" s="262" t="s">
        <v>33</v>
      </c>
      <c r="H1859" s="262">
        <v>2</v>
      </c>
      <c r="I1859" s="262" t="s">
        <v>17</v>
      </c>
      <c r="J1859" s="262" t="s">
        <v>17</v>
      </c>
      <c r="K1859" s="262" t="s">
        <v>3276</v>
      </c>
      <c r="L1859" s="263">
        <v>45063</v>
      </c>
      <c r="M1859" s="262" t="s">
        <v>20</v>
      </c>
    </row>
    <row r="1860" spans="1:13" x14ac:dyDescent="0.25">
      <c r="A1860" s="260" t="s">
        <v>2158</v>
      </c>
      <c r="B1860" s="260" t="s">
        <v>2159</v>
      </c>
      <c r="C1860" s="260" t="s">
        <v>2127</v>
      </c>
      <c r="D1860" s="260" t="s">
        <v>2573</v>
      </c>
      <c r="E1860" s="260">
        <v>2</v>
      </c>
      <c r="F1860" s="260" t="s">
        <v>2565</v>
      </c>
      <c r="G1860" s="260" t="s">
        <v>33</v>
      </c>
      <c r="H1860" s="260">
        <v>2</v>
      </c>
      <c r="I1860" s="260" t="s">
        <v>17</v>
      </c>
      <c r="J1860" s="260" t="s">
        <v>17</v>
      </c>
      <c r="K1860" s="260" t="s">
        <v>3277</v>
      </c>
      <c r="L1860" s="261">
        <v>45063</v>
      </c>
      <c r="M1860" s="260" t="s">
        <v>20</v>
      </c>
    </row>
    <row r="1861" spans="1:13" x14ac:dyDescent="0.25">
      <c r="A1861" s="262" t="s">
        <v>2158</v>
      </c>
      <c r="B1861" s="262" t="s">
        <v>2159</v>
      </c>
      <c r="C1861" s="262" t="s">
        <v>2127</v>
      </c>
      <c r="D1861" s="262" t="s">
        <v>2642</v>
      </c>
      <c r="E1861" s="262">
        <v>1</v>
      </c>
      <c r="F1861" s="262" t="s">
        <v>2565</v>
      </c>
      <c r="G1861" s="262" t="s">
        <v>33</v>
      </c>
      <c r="H1861" s="262">
        <v>2</v>
      </c>
      <c r="I1861" s="262" t="s">
        <v>17</v>
      </c>
      <c r="J1861" s="262" t="s">
        <v>17</v>
      </c>
      <c r="K1861" s="262" t="s">
        <v>3278</v>
      </c>
      <c r="L1861" s="263">
        <v>45063</v>
      </c>
      <c r="M1861" s="262" t="s">
        <v>20</v>
      </c>
    </row>
    <row r="1862" spans="1:13" x14ac:dyDescent="0.25">
      <c r="A1862" s="260" t="s">
        <v>2190</v>
      </c>
      <c r="B1862" s="260" t="s">
        <v>2191</v>
      </c>
      <c r="C1862" s="260" t="s">
        <v>2127</v>
      </c>
      <c r="D1862" s="260" t="s">
        <v>2564</v>
      </c>
      <c r="E1862" s="260">
        <v>2</v>
      </c>
      <c r="F1862" s="260" t="s">
        <v>2565</v>
      </c>
      <c r="G1862" s="260" t="s">
        <v>33</v>
      </c>
      <c r="H1862" s="260">
        <v>2</v>
      </c>
      <c r="I1862" s="260" t="s">
        <v>17</v>
      </c>
      <c r="J1862" s="260" t="s">
        <v>17</v>
      </c>
      <c r="K1862" s="260" t="s">
        <v>3279</v>
      </c>
      <c r="L1862" s="261">
        <v>45063</v>
      </c>
      <c r="M1862" s="260" t="s">
        <v>20</v>
      </c>
    </row>
    <row r="1863" spans="1:13" x14ac:dyDescent="0.25">
      <c r="A1863" s="262" t="s">
        <v>2190</v>
      </c>
      <c r="B1863" s="262" t="s">
        <v>2191</v>
      </c>
      <c r="C1863" s="262" t="s">
        <v>2127</v>
      </c>
      <c r="D1863" s="262" t="s">
        <v>2567</v>
      </c>
      <c r="E1863" s="262">
        <v>0</v>
      </c>
      <c r="F1863" s="262" t="s">
        <v>2565</v>
      </c>
      <c r="G1863" s="262" t="s">
        <v>33</v>
      </c>
      <c r="H1863" s="262">
        <v>2</v>
      </c>
      <c r="I1863" s="262" t="s">
        <v>17</v>
      </c>
      <c r="J1863" s="262" t="s">
        <v>17</v>
      </c>
      <c r="K1863" s="262" t="s">
        <v>3280</v>
      </c>
      <c r="L1863" s="263">
        <v>45063</v>
      </c>
      <c r="M1863" s="262" t="s">
        <v>20</v>
      </c>
    </row>
    <row r="1864" spans="1:13" x14ac:dyDescent="0.25">
      <c r="A1864" s="260" t="s">
        <v>2190</v>
      </c>
      <c r="B1864" s="260" t="s">
        <v>2191</v>
      </c>
      <c r="C1864" s="260" t="s">
        <v>2127</v>
      </c>
      <c r="D1864" s="260" t="s">
        <v>2569</v>
      </c>
      <c r="E1864" s="260">
        <v>1</v>
      </c>
      <c r="F1864" s="260" t="s">
        <v>2565</v>
      </c>
      <c r="G1864" s="260" t="s">
        <v>33</v>
      </c>
      <c r="H1864" s="260">
        <v>2</v>
      </c>
      <c r="I1864" s="260" t="s">
        <v>17</v>
      </c>
      <c r="J1864" s="260" t="s">
        <v>17</v>
      </c>
      <c r="K1864" s="260" t="s">
        <v>3281</v>
      </c>
      <c r="L1864" s="261">
        <v>45063</v>
      </c>
      <c r="M1864" s="260" t="s">
        <v>20</v>
      </c>
    </row>
    <row r="1865" spans="1:13" x14ac:dyDescent="0.25">
      <c r="A1865" s="262" t="s">
        <v>2190</v>
      </c>
      <c r="B1865" s="262" t="s">
        <v>2191</v>
      </c>
      <c r="C1865" s="262" t="s">
        <v>2127</v>
      </c>
      <c r="D1865" s="262" t="s">
        <v>2634</v>
      </c>
      <c r="E1865" s="262">
        <v>1</v>
      </c>
      <c r="F1865" s="262" t="s">
        <v>2565</v>
      </c>
      <c r="G1865" s="262" t="s">
        <v>33</v>
      </c>
      <c r="H1865" s="262">
        <v>2</v>
      </c>
      <c r="I1865" s="262" t="s">
        <v>17</v>
      </c>
      <c r="J1865" s="262" t="s">
        <v>17</v>
      </c>
      <c r="K1865" s="262" t="s">
        <v>3282</v>
      </c>
      <c r="L1865" s="263">
        <v>45063</v>
      </c>
      <c r="M1865" s="262" t="s">
        <v>20</v>
      </c>
    </row>
    <row r="1866" spans="1:13" x14ac:dyDescent="0.25">
      <c r="A1866" s="260" t="s">
        <v>2190</v>
      </c>
      <c r="B1866" s="260" t="s">
        <v>2191</v>
      </c>
      <c r="C1866" s="260" t="s">
        <v>2127</v>
      </c>
      <c r="D1866" s="260" t="s">
        <v>2636</v>
      </c>
      <c r="E1866" s="260">
        <v>1</v>
      </c>
      <c r="F1866" s="260" t="s">
        <v>2565</v>
      </c>
      <c r="G1866" s="260" t="s">
        <v>33</v>
      </c>
      <c r="H1866" s="260">
        <v>2</v>
      </c>
      <c r="I1866" s="260" t="s">
        <v>17</v>
      </c>
      <c r="J1866" s="260" t="s">
        <v>17</v>
      </c>
      <c r="K1866" s="260" t="s">
        <v>3283</v>
      </c>
      <c r="L1866" s="261">
        <v>45063</v>
      </c>
      <c r="M1866" s="260" t="s">
        <v>20</v>
      </c>
    </row>
    <row r="1867" spans="1:13" x14ac:dyDescent="0.25">
      <c r="A1867" s="262" t="s">
        <v>2190</v>
      </c>
      <c r="B1867" s="262" t="s">
        <v>2191</v>
      </c>
      <c r="C1867" s="262" t="s">
        <v>2127</v>
      </c>
      <c r="D1867" s="262" t="s">
        <v>2638</v>
      </c>
      <c r="E1867" s="262">
        <v>0</v>
      </c>
      <c r="F1867" s="262" t="s">
        <v>2565</v>
      </c>
      <c r="G1867" s="262" t="s">
        <v>33</v>
      </c>
      <c r="H1867" s="262">
        <v>2</v>
      </c>
      <c r="I1867" s="262" t="s">
        <v>17</v>
      </c>
      <c r="J1867" s="262" t="s">
        <v>17</v>
      </c>
      <c r="K1867" s="262" t="s">
        <v>3284</v>
      </c>
      <c r="L1867" s="263">
        <v>45063</v>
      </c>
      <c r="M1867" s="262" t="s">
        <v>20</v>
      </c>
    </row>
    <row r="1868" spans="1:13" x14ac:dyDescent="0.25">
      <c r="A1868" s="260" t="s">
        <v>2190</v>
      </c>
      <c r="B1868" s="260" t="s">
        <v>2191</v>
      </c>
      <c r="C1868" s="260" t="s">
        <v>2127</v>
      </c>
      <c r="D1868" s="260" t="s">
        <v>2571</v>
      </c>
      <c r="E1868" s="260">
        <v>3</v>
      </c>
      <c r="F1868" s="260" t="s">
        <v>2565</v>
      </c>
      <c r="G1868" s="260" t="s">
        <v>33</v>
      </c>
      <c r="H1868" s="260">
        <v>2</v>
      </c>
      <c r="I1868" s="260" t="s">
        <v>17</v>
      </c>
      <c r="J1868" s="260" t="s">
        <v>17</v>
      </c>
      <c r="K1868" s="260" t="s">
        <v>3285</v>
      </c>
      <c r="L1868" s="261">
        <v>45063</v>
      </c>
      <c r="M1868" s="260" t="s">
        <v>20</v>
      </c>
    </row>
    <row r="1869" spans="1:13" x14ac:dyDescent="0.25">
      <c r="A1869" s="262" t="s">
        <v>2190</v>
      </c>
      <c r="B1869" s="262" t="s">
        <v>2191</v>
      </c>
      <c r="C1869" s="262" t="s">
        <v>2127</v>
      </c>
      <c r="D1869" s="262" t="s">
        <v>2573</v>
      </c>
      <c r="E1869" s="262">
        <v>2</v>
      </c>
      <c r="F1869" s="262" t="s">
        <v>2565</v>
      </c>
      <c r="G1869" s="262" t="s">
        <v>33</v>
      </c>
      <c r="H1869" s="262">
        <v>2</v>
      </c>
      <c r="I1869" s="262" t="s">
        <v>17</v>
      </c>
      <c r="J1869" s="262" t="s">
        <v>17</v>
      </c>
      <c r="K1869" s="262" t="s">
        <v>3286</v>
      </c>
      <c r="L1869" s="263">
        <v>45063</v>
      </c>
      <c r="M1869" s="262" t="s">
        <v>20</v>
      </c>
    </row>
    <row r="1870" spans="1:13" x14ac:dyDescent="0.25">
      <c r="A1870" s="260" t="s">
        <v>2190</v>
      </c>
      <c r="B1870" s="260" t="s">
        <v>2191</v>
      </c>
      <c r="C1870" s="260" t="s">
        <v>2127</v>
      </c>
      <c r="D1870" s="260" t="s">
        <v>2642</v>
      </c>
      <c r="E1870" s="260">
        <v>1</v>
      </c>
      <c r="F1870" s="260" t="s">
        <v>2565</v>
      </c>
      <c r="G1870" s="260" t="s">
        <v>33</v>
      </c>
      <c r="H1870" s="260">
        <v>2</v>
      </c>
      <c r="I1870" s="260" t="s">
        <v>17</v>
      </c>
      <c r="J1870" s="260" t="s">
        <v>17</v>
      </c>
      <c r="K1870" s="260" t="s">
        <v>3287</v>
      </c>
      <c r="L1870" s="261">
        <v>45063</v>
      </c>
      <c r="M1870" s="260" t="s">
        <v>20</v>
      </c>
    </row>
    <row r="1871" spans="1:13" x14ac:dyDescent="0.25">
      <c r="A1871" s="262" t="s">
        <v>899</v>
      </c>
      <c r="B1871" s="262" t="s">
        <v>900</v>
      </c>
      <c r="C1871" s="262" t="s">
        <v>295</v>
      </c>
      <c r="D1871" s="262" t="s">
        <v>2564</v>
      </c>
      <c r="E1871" s="262">
        <v>2</v>
      </c>
      <c r="F1871" s="262" t="s">
        <v>2565</v>
      </c>
      <c r="G1871" s="262" t="s">
        <v>33</v>
      </c>
      <c r="H1871" s="262">
        <v>2</v>
      </c>
      <c r="I1871" s="262" t="s">
        <v>17</v>
      </c>
      <c r="J1871" s="262" t="s">
        <v>17</v>
      </c>
      <c r="K1871" s="262" t="s">
        <v>3288</v>
      </c>
      <c r="L1871" s="263">
        <v>45063</v>
      </c>
      <c r="M1871" s="262" t="s">
        <v>20</v>
      </c>
    </row>
    <row r="1872" spans="1:13" x14ac:dyDescent="0.25">
      <c r="A1872" s="260" t="s">
        <v>899</v>
      </c>
      <c r="B1872" s="260" t="s">
        <v>900</v>
      </c>
      <c r="C1872" s="260" t="s">
        <v>295</v>
      </c>
      <c r="D1872" s="260" t="s">
        <v>2567</v>
      </c>
      <c r="E1872" s="260">
        <v>2</v>
      </c>
      <c r="F1872" s="260" t="s">
        <v>2565</v>
      </c>
      <c r="G1872" s="260" t="s">
        <v>33</v>
      </c>
      <c r="H1872" s="260">
        <v>2</v>
      </c>
      <c r="I1872" s="260" t="s">
        <v>17</v>
      </c>
      <c r="J1872" s="260" t="s">
        <v>17</v>
      </c>
      <c r="K1872" s="260" t="s">
        <v>3289</v>
      </c>
      <c r="L1872" s="261">
        <v>45063</v>
      </c>
      <c r="M1872" s="260" t="s">
        <v>20</v>
      </c>
    </row>
    <row r="1873" spans="1:13" x14ac:dyDescent="0.25">
      <c r="A1873" s="262" t="s">
        <v>899</v>
      </c>
      <c r="B1873" s="262" t="s">
        <v>900</v>
      </c>
      <c r="C1873" s="262" t="s">
        <v>295</v>
      </c>
      <c r="D1873" s="262" t="s">
        <v>2569</v>
      </c>
      <c r="E1873" s="262">
        <v>3</v>
      </c>
      <c r="F1873" s="262" t="s">
        <v>2565</v>
      </c>
      <c r="G1873" s="262" t="s">
        <v>33</v>
      </c>
      <c r="H1873" s="262">
        <v>2</v>
      </c>
      <c r="I1873" s="262" t="s">
        <v>17</v>
      </c>
      <c r="J1873" s="262" t="s">
        <v>17</v>
      </c>
      <c r="K1873" s="262" t="s">
        <v>3290</v>
      </c>
      <c r="L1873" s="263">
        <v>45063</v>
      </c>
      <c r="M1873" s="262" t="s">
        <v>20</v>
      </c>
    </row>
    <row r="1874" spans="1:13" x14ac:dyDescent="0.25">
      <c r="A1874" s="260" t="s">
        <v>899</v>
      </c>
      <c r="B1874" s="260" t="s">
        <v>900</v>
      </c>
      <c r="C1874" s="260" t="s">
        <v>295</v>
      </c>
      <c r="D1874" s="260" t="s">
        <v>2634</v>
      </c>
      <c r="E1874" s="260">
        <v>3</v>
      </c>
      <c r="F1874" s="260" t="s">
        <v>2565</v>
      </c>
      <c r="G1874" s="260" t="s">
        <v>33</v>
      </c>
      <c r="H1874" s="260">
        <v>2</v>
      </c>
      <c r="I1874" s="260" t="s">
        <v>17</v>
      </c>
      <c r="J1874" s="260" t="s">
        <v>17</v>
      </c>
      <c r="K1874" s="260" t="s">
        <v>3291</v>
      </c>
      <c r="L1874" s="261">
        <v>45063</v>
      </c>
      <c r="M1874" s="260" t="s">
        <v>20</v>
      </c>
    </row>
    <row r="1875" spans="1:13" x14ac:dyDescent="0.25">
      <c r="A1875" s="262" t="s">
        <v>899</v>
      </c>
      <c r="B1875" s="262" t="s">
        <v>900</v>
      </c>
      <c r="C1875" s="262" t="s">
        <v>295</v>
      </c>
      <c r="D1875" s="262" t="s">
        <v>2636</v>
      </c>
      <c r="E1875" s="262">
        <v>3</v>
      </c>
      <c r="F1875" s="262" t="s">
        <v>2565</v>
      </c>
      <c r="G1875" s="262" t="s">
        <v>33</v>
      </c>
      <c r="H1875" s="262">
        <v>2</v>
      </c>
      <c r="I1875" s="262" t="s">
        <v>17</v>
      </c>
      <c r="J1875" s="262" t="s">
        <v>17</v>
      </c>
      <c r="K1875" s="262" t="s">
        <v>3292</v>
      </c>
      <c r="L1875" s="263">
        <v>45063</v>
      </c>
      <c r="M1875" s="262" t="s">
        <v>20</v>
      </c>
    </row>
    <row r="1876" spans="1:13" x14ac:dyDescent="0.25">
      <c r="A1876" s="260" t="s">
        <v>899</v>
      </c>
      <c r="B1876" s="260" t="s">
        <v>900</v>
      </c>
      <c r="C1876" s="260" t="s">
        <v>295</v>
      </c>
      <c r="D1876" s="260" t="s">
        <v>2638</v>
      </c>
      <c r="E1876" s="260">
        <v>1</v>
      </c>
      <c r="F1876" s="260" t="s">
        <v>2565</v>
      </c>
      <c r="G1876" s="260" t="s">
        <v>33</v>
      </c>
      <c r="H1876" s="260">
        <v>2</v>
      </c>
      <c r="I1876" s="260" t="s">
        <v>17</v>
      </c>
      <c r="J1876" s="260" t="s">
        <v>17</v>
      </c>
      <c r="K1876" s="260" t="s">
        <v>3293</v>
      </c>
      <c r="L1876" s="261">
        <v>45063</v>
      </c>
      <c r="M1876" s="260" t="s">
        <v>20</v>
      </c>
    </row>
    <row r="1877" spans="1:13" x14ac:dyDescent="0.25">
      <c r="A1877" s="262" t="s">
        <v>899</v>
      </c>
      <c r="B1877" s="262" t="s">
        <v>900</v>
      </c>
      <c r="C1877" s="262" t="s">
        <v>295</v>
      </c>
      <c r="D1877" s="262" t="s">
        <v>2571</v>
      </c>
      <c r="E1877" s="262">
        <v>3</v>
      </c>
      <c r="F1877" s="262" t="s">
        <v>2565</v>
      </c>
      <c r="G1877" s="262" t="s">
        <v>33</v>
      </c>
      <c r="H1877" s="262">
        <v>2</v>
      </c>
      <c r="I1877" s="262" t="s">
        <v>17</v>
      </c>
      <c r="J1877" s="262" t="s">
        <v>17</v>
      </c>
      <c r="K1877" s="262" t="s">
        <v>3294</v>
      </c>
      <c r="L1877" s="263">
        <v>45063</v>
      </c>
      <c r="M1877" s="262" t="s">
        <v>20</v>
      </c>
    </row>
    <row r="1878" spans="1:13" x14ac:dyDescent="0.25">
      <c r="A1878" s="260" t="s">
        <v>899</v>
      </c>
      <c r="B1878" s="260" t="s">
        <v>900</v>
      </c>
      <c r="C1878" s="260" t="s">
        <v>295</v>
      </c>
      <c r="D1878" s="260" t="s">
        <v>2573</v>
      </c>
      <c r="E1878" s="260">
        <v>3</v>
      </c>
      <c r="F1878" s="260" t="s">
        <v>2565</v>
      </c>
      <c r="G1878" s="260" t="s">
        <v>33</v>
      </c>
      <c r="H1878" s="260">
        <v>2</v>
      </c>
      <c r="I1878" s="260" t="s">
        <v>17</v>
      </c>
      <c r="J1878" s="260" t="s">
        <v>17</v>
      </c>
      <c r="K1878" s="260" t="s">
        <v>3295</v>
      </c>
      <c r="L1878" s="261">
        <v>45063</v>
      </c>
      <c r="M1878" s="260" t="s">
        <v>20</v>
      </c>
    </row>
    <row r="1879" spans="1:13" x14ac:dyDescent="0.25">
      <c r="A1879" s="262" t="s">
        <v>899</v>
      </c>
      <c r="B1879" s="262" t="s">
        <v>900</v>
      </c>
      <c r="C1879" s="262" t="s">
        <v>295</v>
      </c>
      <c r="D1879" s="262" t="s">
        <v>2642</v>
      </c>
      <c r="E1879" s="262">
        <v>3</v>
      </c>
      <c r="F1879" s="262" t="s">
        <v>2565</v>
      </c>
      <c r="G1879" s="262" t="s">
        <v>33</v>
      </c>
      <c r="H1879" s="262">
        <v>2</v>
      </c>
      <c r="I1879" s="262" t="s">
        <v>17</v>
      </c>
      <c r="J1879" s="262" t="s">
        <v>17</v>
      </c>
      <c r="K1879" s="262" t="s">
        <v>3296</v>
      </c>
      <c r="L1879" s="263">
        <v>45063</v>
      </c>
      <c r="M1879" s="262" t="s">
        <v>20</v>
      </c>
    </row>
    <row r="1880" spans="1:13" x14ac:dyDescent="0.25">
      <c r="A1880" s="260" t="s">
        <v>293</v>
      </c>
      <c r="B1880" s="260" t="s">
        <v>294</v>
      </c>
      <c r="C1880" s="260" t="s">
        <v>295</v>
      </c>
      <c r="D1880" s="260" t="s">
        <v>2564</v>
      </c>
      <c r="E1880" s="260">
        <v>2</v>
      </c>
      <c r="F1880" s="260" t="s">
        <v>2565</v>
      </c>
      <c r="G1880" s="260" t="s">
        <v>33</v>
      </c>
      <c r="H1880" s="260">
        <v>2</v>
      </c>
      <c r="I1880" s="260" t="s">
        <v>17</v>
      </c>
      <c r="J1880" s="260" t="s">
        <v>17</v>
      </c>
      <c r="K1880" s="260" t="s">
        <v>3297</v>
      </c>
      <c r="L1880" s="261">
        <v>45063</v>
      </c>
      <c r="M1880" s="260" t="s">
        <v>20</v>
      </c>
    </row>
    <row r="1881" spans="1:13" x14ac:dyDescent="0.25">
      <c r="A1881" s="262" t="s">
        <v>293</v>
      </c>
      <c r="B1881" s="262" t="s">
        <v>294</v>
      </c>
      <c r="C1881" s="262" t="s">
        <v>295</v>
      </c>
      <c r="D1881" s="262" t="s">
        <v>2567</v>
      </c>
      <c r="E1881" s="262">
        <v>2</v>
      </c>
      <c r="F1881" s="262" t="s">
        <v>2565</v>
      </c>
      <c r="G1881" s="262" t="s">
        <v>33</v>
      </c>
      <c r="H1881" s="262">
        <v>2</v>
      </c>
      <c r="I1881" s="262" t="s">
        <v>17</v>
      </c>
      <c r="J1881" s="262" t="s">
        <v>17</v>
      </c>
      <c r="K1881" s="262" t="s">
        <v>3298</v>
      </c>
      <c r="L1881" s="263">
        <v>45063</v>
      </c>
      <c r="M1881" s="262" t="s">
        <v>20</v>
      </c>
    </row>
    <row r="1882" spans="1:13" x14ac:dyDescent="0.25">
      <c r="A1882" s="260" t="s">
        <v>293</v>
      </c>
      <c r="B1882" s="260" t="s">
        <v>294</v>
      </c>
      <c r="C1882" s="260" t="s">
        <v>295</v>
      </c>
      <c r="D1882" s="260" t="s">
        <v>2569</v>
      </c>
      <c r="E1882" s="260">
        <v>2</v>
      </c>
      <c r="F1882" s="260" t="s">
        <v>2565</v>
      </c>
      <c r="G1882" s="260" t="s">
        <v>33</v>
      </c>
      <c r="H1882" s="260">
        <v>2</v>
      </c>
      <c r="I1882" s="260" t="s">
        <v>17</v>
      </c>
      <c r="J1882" s="260" t="s">
        <v>17</v>
      </c>
      <c r="K1882" s="260" t="s">
        <v>3299</v>
      </c>
      <c r="L1882" s="261">
        <v>45063</v>
      </c>
      <c r="M1882" s="260" t="s">
        <v>20</v>
      </c>
    </row>
    <row r="1883" spans="1:13" x14ac:dyDescent="0.25">
      <c r="A1883" s="262" t="s">
        <v>293</v>
      </c>
      <c r="B1883" s="262" t="s">
        <v>294</v>
      </c>
      <c r="C1883" s="262" t="s">
        <v>295</v>
      </c>
      <c r="D1883" s="262" t="s">
        <v>2634</v>
      </c>
      <c r="E1883" s="262">
        <v>0</v>
      </c>
      <c r="F1883" s="262" t="s">
        <v>2565</v>
      </c>
      <c r="G1883" s="262" t="s">
        <v>33</v>
      </c>
      <c r="H1883" s="262">
        <v>2</v>
      </c>
      <c r="I1883" s="262" t="s">
        <v>17</v>
      </c>
      <c r="J1883" s="262" t="s">
        <v>17</v>
      </c>
      <c r="K1883" s="262" t="s">
        <v>3300</v>
      </c>
      <c r="L1883" s="263">
        <v>45063</v>
      </c>
      <c r="M1883" s="262" t="s">
        <v>20</v>
      </c>
    </row>
    <row r="1884" spans="1:13" x14ac:dyDescent="0.25">
      <c r="A1884" s="260" t="s">
        <v>293</v>
      </c>
      <c r="B1884" s="260" t="s">
        <v>294</v>
      </c>
      <c r="C1884" s="260" t="s">
        <v>295</v>
      </c>
      <c r="D1884" s="260" t="s">
        <v>2636</v>
      </c>
      <c r="E1884" s="260">
        <v>3</v>
      </c>
      <c r="F1884" s="260" t="s">
        <v>2565</v>
      </c>
      <c r="G1884" s="260" t="s">
        <v>33</v>
      </c>
      <c r="H1884" s="260">
        <v>2</v>
      </c>
      <c r="I1884" s="260" t="s">
        <v>17</v>
      </c>
      <c r="J1884" s="260" t="s">
        <v>17</v>
      </c>
      <c r="K1884" s="260" t="s">
        <v>3301</v>
      </c>
      <c r="L1884" s="261">
        <v>45063</v>
      </c>
      <c r="M1884" s="260" t="s">
        <v>20</v>
      </c>
    </row>
    <row r="1885" spans="1:13" x14ac:dyDescent="0.25">
      <c r="A1885" s="262" t="s">
        <v>293</v>
      </c>
      <c r="B1885" s="262" t="s">
        <v>294</v>
      </c>
      <c r="C1885" s="262" t="s">
        <v>295</v>
      </c>
      <c r="D1885" s="262" t="s">
        <v>2638</v>
      </c>
      <c r="E1885" s="262">
        <v>1</v>
      </c>
      <c r="F1885" s="262" t="s">
        <v>2565</v>
      </c>
      <c r="G1885" s="262" t="s">
        <v>33</v>
      </c>
      <c r="H1885" s="262">
        <v>2</v>
      </c>
      <c r="I1885" s="262" t="s">
        <v>17</v>
      </c>
      <c r="J1885" s="262" t="s">
        <v>17</v>
      </c>
      <c r="K1885" s="262" t="s">
        <v>3302</v>
      </c>
      <c r="L1885" s="263">
        <v>45063</v>
      </c>
      <c r="M1885" s="262" t="s">
        <v>20</v>
      </c>
    </row>
    <row r="1886" spans="1:13" x14ac:dyDescent="0.25">
      <c r="A1886" s="260" t="s">
        <v>293</v>
      </c>
      <c r="B1886" s="260" t="s">
        <v>294</v>
      </c>
      <c r="C1886" s="260" t="s">
        <v>295</v>
      </c>
      <c r="D1886" s="260" t="s">
        <v>2571</v>
      </c>
      <c r="E1886" s="260">
        <v>3</v>
      </c>
      <c r="F1886" s="260" t="s">
        <v>2565</v>
      </c>
      <c r="G1886" s="260" t="s">
        <v>33</v>
      </c>
      <c r="H1886" s="260">
        <v>2</v>
      </c>
      <c r="I1886" s="260" t="s">
        <v>17</v>
      </c>
      <c r="J1886" s="260" t="s">
        <v>17</v>
      </c>
      <c r="K1886" s="260" t="s">
        <v>3303</v>
      </c>
      <c r="L1886" s="261">
        <v>45063</v>
      </c>
      <c r="M1886" s="260" t="s">
        <v>20</v>
      </c>
    </row>
    <row r="1887" spans="1:13" x14ac:dyDescent="0.25">
      <c r="A1887" s="262" t="s">
        <v>293</v>
      </c>
      <c r="B1887" s="262" t="s">
        <v>294</v>
      </c>
      <c r="C1887" s="262" t="s">
        <v>295</v>
      </c>
      <c r="D1887" s="262" t="s">
        <v>2573</v>
      </c>
      <c r="E1887" s="262">
        <v>3</v>
      </c>
      <c r="F1887" s="262" t="s">
        <v>2565</v>
      </c>
      <c r="G1887" s="262" t="s">
        <v>33</v>
      </c>
      <c r="H1887" s="262">
        <v>2</v>
      </c>
      <c r="I1887" s="262" t="s">
        <v>17</v>
      </c>
      <c r="J1887" s="262" t="s">
        <v>17</v>
      </c>
      <c r="K1887" s="262" t="s">
        <v>3304</v>
      </c>
      <c r="L1887" s="263">
        <v>45063</v>
      </c>
      <c r="M1887" s="262" t="s">
        <v>20</v>
      </c>
    </row>
    <row r="1888" spans="1:13" x14ac:dyDescent="0.25">
      <c r="A1888" s="260" t="s">
        <v>293</v>
      </c>
      <c r="B1888" s="260" t="s">
        <v>294</v>
      </c>
      <c r="C1888" s="260" t="s">
        <v>295</v>
      </c>
      <c r="D1888" s="260" t="s">
        <v>2642</v>
      </c>
      <c r="E1888" s="260">
        <v>0</v>
      </c>
      <c r="F1888" s="260" t="s">
        <v>2565</v>
      </c>
      <c r="G1888" s="260" t="s">
        <v>33</v>
      </c>
      <c r="H1888" s="260">
        <v>2</v>
      </c>
      <c r="I1888" s="260" t="s">
        <v>17</v>
      </c>
      <c r="J1888" s="260" t="s">
        <v>17</v>
      </c>
      <c r="K1888" s="260" t="s">
        <v>3305</v>
      </c>
      <c r="L1888" s="261">
        <v>45063</v>
      </c>
      <c r="M1888" s="260" t="s">
        <v>20</v>
      </c>
    </row>
    <row r="1889" spans="1:13" x14ac:dyDescent="0.25">
      <c r="A1889" s="262" t="s">
        <v>301</v>
      </c>
      <c r="B1889" s="262" t="s">
        <v>302</v>
      </c>
      <c r="C1889" s="262" t="s">
        <v>295</v>
      </c>
      <c r="D1889" s="262" t="s">
        <v>2564</v>
      </c>
      <c r="E1889" s="262">
        <v>2</v>
      </c>
      <c r="F1889" s="262" t="s">
        <v>2565</v>
      </c>
      <c r="G1889" s="262" t="s">
        <v>33</v>
      </c>
      <c r="H1889" s="262">
        <v>2</v>
      </c>
      <c r="I1889" s="262" t="s">
        <v>17</v>
      </c>
      <c r="J1889" s="262" t="s">
        <v>17</v>
      </c>
      <c r="K1889" s="262" t="s">
        <v>3306</v>
      </c>
      <c r="L1889" s="263">
        <v>45063</v>
      </c>
      <c r="M1889" s="262" t="s">
        <v>20</v>
      </c>
    </row>
    <row r="1890" spans="1:13" x14ac:dyDescent="0.25">
      <c r="A1890" s="260" t="s">
        <v>301</v>
      </c>
      <c r="B1890" s="260" t="s">
        <v>302</v>
      </c>
      <c r="C1890" s="260" t="s">
        <v>295</v>
      </c>
      <c r="D1890" s="260" t="s">
        <v>2567</v>
      </c>
      <c r="E1890" s="260">
        <v>2</v>
      </c>
      <c r="F1890" s="260" t="s">
        <v>2565</v>
      </c>
      <c r="G1890" s="260" t="s">
        <v>33</v>
      </c>
      <c r="H1890" s="260">
        <v>2</v>
      </c>
      <c r="I1890" s="260" t="s">
        <v>17</v>
      </c>
      <c r="J1890" s="260" t="s">
        <v>17</v>
      </c>
      <c r="K1890" s="260" t="s">
        <v>3307</v>
      </c>
      <c r="L1890" s="261">
        <v>45063</v>
      </c>
      <c r="M1890" s="260" t="s">
        <v>20</v>
      </c>
    </row>
    <row r="1891" spans="1:13" x14ac:dyDescent="0.25">
      <c r="A1891" s="262" t="s">
        <v>301</v>
      </c>
      <c r="B1891" s="262" t="s">
        <v>302</v>
      </c>
      <c r="C1891" s="262" t="s">
        <v>295</v>
      </c>
      <c r="D1891" s="262" t="s">
        <v>2569</v>
      </c>
      <c r="E1891" s="262">
        <v>1</v>
      </c>
      <c r="F1891" s="262" t="s">
        <v>2565</v>
      </c>
      <c r="G1891" s="262" t="s">
        <v>33</v>
      </c>
      <c r="H1891" s="262">
        <v>2</v>
      </c>
      <c r="I1891" s="262" t="s">
        <v>17</v>
      </c>
      <c r="J1891" s="262" t="s">
        <v>17</v>
      </c>
      <c r="K1891" s="262" t="s">
        <v>3308</v>
      </c>
      <c r="L1891" s="263">
        <v>45063</v>
      </c>
      <c r="M1891" s="262" t="s">
        <v>20</v>
      </c>
    </row>
    <row r="1892" spans="1:13" x14ac:dyDescent="0.25">
      <c r="A1892" s="260" t="s">
        <v>301</v>
      </c>
      <c r="B1892" s="260" t="s">
        <v>302</v>
      </c>
      <c r="C1892" s="260" t="s">
        <v>295</v>
      </c>
      <c r="D1892" s="260" t="s">
        <v>2634</v>
      </c>
      <c r="E1892" s="260">
        <v>3</v>
      </c>
      <c r="F1892" s="260" t="s">
        <v>2565</v>
      </c>
      <c r="G1892" s="260" t="s">
        <v>33</v>
      </c>
      <c r="H1892" s="260">
        <v>2</v>
      </c>
      <c r="I1892" s="260" t="s">
        <v>17</v>
      </c>
      <c r="J1892" s="260" t="s">
        <v>17</v>
      </c>
      <c r="K1892" s="260" t="s">
        <v>3309</v>
      </c>
      <c r="L1892" s="261">
        <v>45063</v>
      </c>
      <c r="M1892" s="260" t="s">
        <v>20</v>
      </c>
    </row>
    <row r="1893" spans="1:13" x14ac:dyDescent="0.25">
      <c r="A1893" s="262" t="s">
        <v>301</v>
      </c>
      <c r="B1893" s="262" t="s">
        <v>302</v>
      </c>
      <c r="C1893" s="262" t="s">
        <v>295</v>
      </c>
      <c r="D1893" s="262" t="s">
        <v>2636</v>
      </c>
      <c r="E1893" s="262">
        <v>3</v>
      </c>
      <c r="F1893" s="262" t="s">
        <v>2565</v>
      </c>
      <c r="G1893" s="262" t="s">
        <v>33</v>
      </c>
      <c r="H1893" s="262">
        <v>2</v>
      </c>
      <c r="I1893" s="262" t="s">
        <v>17</v>
      </c>
      <c r="J1893" s="262" t="s">
        <v>17</v>
      </c>
      <c r="K1893" s="262" t="s">
        <v>3310</v>
      </c>
      <c r="L1893" s="263">
        <v>45063</v>
      </c>
      <c r="M1893" s="262" t="s">
        <v>20</v>
      </c>
    </row>
    <row r="1894" spans="1:13" x14ac:dyDescent="0.25">
      <c r="A1894" s="260" t="s">
        <v>301</v>
      </c>
      <c r="B1894" s="260" t="s">
        <v>302</v>
      </c>
      <c r="C1894" s="260" t="s">
        <v>295</v>
      </c>
      <c r="D1894" s="260" t="s">
        <v>2638</v>
      </c>
      <c r="E1894" s="260">
        <v>1</v>
      </c>
      <c r="F1894" s="260" t="s">
        <v>2565</v>
      </c>
      <c r="G1894" s="260" t="s">
        <v>33</v>
      </c>
      <c r="H1894" s="260">
        <v>2</v>
      </c>
      <c r="I1894" s="260" t="s">
        <v>17</v>
      </c>
      <c r="J1894" s="260" t="s">
        <v>17</v>
      </c>
      <c r="K1894" s="260" t="s">
        <v>3311</v>
      </c>
      <c r="L1894" s="261">
        <v>45063</v>
      </c>
      <c r="M1894" s="260" t="s">
        <v>20</v>
      </c>
    </row>
    <row r="1895" spans="1:13" x14ac:dyDescent="0.25">
      <c r="A1895" s="262" t="s">
        <v>301</v>
      </c>
      <c r="B1895" s="262" t="s">
        <v>302</v>
      </c>
      <c r="C1895" s="262" t="s">
        <v>295</v>
      </c>
      <c r="D1895" s="262" t="s">
        <v>2571</v>
      </c>
      <c r="E1895" s="262">
        <v>3</v>
      </c>
      <c r="F1895" s="262" t="s">
        <v>2565</v>
      </c>
      <c r="G1895" s="262" t="s">
        <v>33</v>
      </c>
      <c r="H1895" s="262">
        <v>2</v>
      </c>
      <c r="I1895" s="262" t="s">
        <v>17</v>
      </c>
      <c r="J1895" s="262" t="s">
        <v>17</v>
      </c>
      <c r="K1895" s="262" t="s">
        <v>3312</v>
      </c>
      <c r="L1895" s="263">
        <v>45063</v>
      </c>
      <c r="M1895" s="262" t="s">
        <v>20</v>
      </c>
    </row>
    <row r="1896" spans="1:13" x14ac:dyDescent="0.25">
      <c r="A1896" s="260" t="s">
        <v>301</v>
      </c>
      <c r="B1896" s="260" t="s">
        <v>302</v>
      </c>
      <c r="C1896" s="260" t="s">
        <v>295</v>
      </c>
      <c r="D1896" s="260" t="s">
        <v>2573</v>
      </c>
      <c r="E1896" s="260">
        <v>3</v>
      </c>
      <c r="F1896" s="260" t="s">
        <v>2565</v>
      </c>
      <c r="G1896" s="260" t="s">
        <v>33</v>
      </c>
      <c r="H1896" s="260">
        <v>2</v>
      </c>
      <c r="I1896" s="260" t="s">
        <v>17</v>
      </c>
      <c r="J1896" s="260" t="s">
        <v>17</v>
      </c>
      <c r="K1896" s="260" t="s">
        <v>3313</v>
      </c>
      <c r="L1896" s="261">
        <v>45063</v>
      </c>
      <c r="M1896" s="260" t="s">
        <v>20</v>
      </c>
    </row>
    <row r="1897" spans="1:13" x14ac:dyDescent="0.25">
      <c r="A1897" s="262" t="s">
        <v>301</v>
      </c>
      <c r="B1897" s="262" t="s">
        <v>302</v>
      </c>
      <c r="C1897" s="262" t="s">
        <v>295</v>
      </c>
      <c r="D1897" s="262" t="s">
        <v>2642</v>
      </c>
      <c r="E1897" s="262">
        <v>0</v>
      </c>
      <c r="F1897" s="262" t="s">
        <v>2565</v>
      </c>
      <c r="G1897" s="262" t="s">
        <v>33</v>
      </c>
      <c r="H1897" s="262">
        <v>2</v>
      </c>
      <c r="I1897" s="262" t="s">
        <v>17</v>
      </c>
      <c r="J1897" s="262" t="s">
        <v>17</v>
      </c>
      <c r="K1897" s="262" t="s">
        <v>3314</v>
      </c>
      <c r="L1897" s="263">
        <v>45063</v>
      </c>
      <c r="M1897" s="262" t="s">
        <v>20</v>
      </c>
    </row>
    <row r="1898" spans="1:13" x14ac:dyDescent="0.25">
      <c r="A1898" s="260" t="s">
        <v>1185</v>
      </c>
      <c r="B1898" s="260" t="s">
        <v>1186</v>
      </c>
      <c r="C1898" s="260" t="s">
        <v>295</v>
      </c>
      <c r="D1898" s="260" t="s">
        <v>2564</v>
      </c>
      <c r="E1898" s="260">
        <v>2</v>
      </c>
      <c r="F1898" s="260" t="s">
        <v>2565</v>
      </c>
      <c r="G1898" s="260" t="s">
        <v>33</v>
      </c>
      <c r="H1898" s="260">
        <v>2</v>
      </c>
      <c r="I1898" s="260" t="s">
        <v>17</v>
      </c>
      <c r="J1898" s="260" t="s">
        <v>17</v>
      </c>
      <c r="K1898" s="260" t="s">
        <v>3315</v>
      </c>
      <c r="L1898" s="261">
        <v>45063</v>
      </c>
      <c r="M1898" s="260" t="s">
        <v>20</v>
      </c>
    </row>
    <row r="1899" spans="1:13" x14ac:dyDescent="0.25">
      <c r="A1899" s="262" t="s">
        <v>1185</v>
      </c>
      <c r="B1899" s="262" t="s">
        <v>1186</v>
      </c>
      <c r="C1899" s="262" t="s">
        <v>295</v>
      </c>
      <c r="D1899" s="262" t="s">
        <v>2567</v>
      </c>
      <c r="E1899" s="262">
        <v>2</v>
      </c>
      <c r="F1899" s="262" t="s">
        <v>2565</v>
      </c>
      <c r="G1899" s="262" t="s">
        <v>33</v>
      </c>
      <c r="H1899" s="262">
        <v>2</v>
      </c>
      <c r="I1899" s="262" t="s">
        <v>17</v>
      </c>
      <c r="J1899" s="262" t="s">
        <v>17</v>
      </c>
      <c r="K1899" s="262" t="s">
        <v>3316</v>
      </c>
      <c r="L1899" s="263">
        <v>45063</v>
      </c>
      <c r="M1899" s="262" t="s">
        <v>20</v>
      </c>
    </row>
    <row r="1900" spans="1:13" x14ac:dyDescent="0.25">
      <c r="A1900" s="260" t="s">
        <v>1185</v>
      </c>
      <c r="B1900" s="260" t="s">
        <v>1186</v>
      </c>
      <c r="C1900" s="260" t="s">
        <v>295</v>
      </c>
      <c r="D1900" s="260" t="s">
        <v>2569</v>
      </c>
      <c r="E1900" s="260">
        <v>3</v>
      </c>
      <c r="F1900" s="260" t="s">
        <v>2565</v>
      </c>
      <c r="G1900" s="260" t="s">
        <v>33</v>
      </c>
      <c r="H1900" s="260">
        <v>2</v>
      </c>
      <c r="I1900" s="260" t="s">
        <v>17</v>
      </c>
      <c r="J1900" s="260" t="s">
        <v>17</v>
      </c>
      <c r="K1900" s="260" t="s">
        <v>3317</v>
      </c>
      <c r="L1900" s="261">
        <v>45063</v>
      </c>
      <c r="M1900" s="260" t="s">
        <v>20</v>
      </c>
    </row>
    <row r="1901" spans="1:13" x14ac:dyDescent="0.25">
      <c r="A1901" s="262" t="s">
        <v>1185</v>
      </c>
      <c r="B1901" s="262" t="s">
        <v>1186</v>
      </c>
      <c r="C1901" s="262" t="s">
        <v>295</v>
      </c>
      <c r="D1901" s="262" t="s">
        <v>2634</v>
      </c>
      <c r="E1901" s="262">
        <v>3</v>
      </c>
      <c r="F1901" s="262" t="s">
        <v>2565</v>
      </c>
      <c r="G1901" s="262" t="s">
        <v>33</v>
      </c>
      <c r="H1901" s="262">
        <v>2</v>
      </c>
      <c r="I1901" s="262" t="s">
        <v>17</v>
      </c>
      <c r="J1901" s="262" t="s">
        <v>17</v>
      </c>
      <c r="K1901" s="262" t="s">
        <v>3318</v>
      </c>
      <c r="L1901" s="263">
        <v>45063</v>
      </c>
      <c r="M1901" s="262" t="s">
        <v>20</v>
      </c>
    </row>
    <row r="1902" spans="1:13" x14ac:dyDescent="0.25">
      <c r="A1902" s="260" t="s">
        <v>1185</v>
      </c>
      <c r="B1902" s="260" t="s">
        <v>1186</v>
      </c>
      <c r="C1902" s="260" t="s">
        <v>295</v>
      </c>
      <c r="D1902" s="260" t="s">
        <v>2636</v>
      </c>
      <c r="E1902" s="260">
        <v>3</v>
      </c>
      <c r="F1902" s="260" t="s">
        <v>2565</v>
      </c>
      <c r="G1902" s="260" t="s">
        <v>33</v>
      </c>
      <c r="H1902" s="260">
        <v>2</v>
      </c>
      <c r="I1902" s="260" t="s">
        <v>17</v>
      </c>
      <c r="J1902" s="260" t="s">
        <v>17</v>
      </c>
      <c r="K1902" s="260" t="s">
        <v>3319</v>
      </c>
      <c r="L1902" s="261">
        <v>45063</v>
      </c>
      <c r="M1902" s="260" t="s">
        <v>20</v>
      </c>
    </row>
    <row r="1903" spans="1:13" x14ac:dyDescent="0.25">
      <c r="A1903" s="262" t="s">
        <v>1185</v>
      </c>
      <c r="B1903" s="262" t="s">
        <v>1186</v>
      </c>
      <c r="C1903" s="262" t="s">
        <v>295</v>
      </c>
      <c r="D1903" s="262" t="s">
        <v>2638</v>
      </c>
      <c r="E1903" s="262">
        <v>1</v>
      </c>
      <c r="F1903" s="262" t="s">
        <v>2565</v>
      </c>
      <c r="G1903" s="262" t="s">
        <v>33</v>
      </c>
      <c r="H1903" s="262">
        <v>2</v>
      </c>
      <c r="I1903" s="262" t="s">
        <v>17</v>
      </c>
      <c r="J1903" s="262" t="s">
        <v>17</v>
      </c>
      <c r="K1903" s="262" t="s">
        <v>3320</v>
      </c>
      <c r="L1903" s="263">
        <v>45063</v>
      </c>
      <c r="M1903" s="262" t="s">
        <v>20</v>
      </c>
    </row>
    <row r="1904" spans="1:13" x14ac:dyDescent="0.25">
      <c r="A1904" s="260" t="s">
        <v>1185</v>
      </c>
      <c r="B1904" s="260" t="s">
        <v>1186</v>
      </c>
      <c r="C1904" s="260" t="s">
        <v>295</v>
      </c>
      <c r="D1904" s="260" t="s">
        <v>2571</v>
      </c>
      <c r="E1904" s="260">
        <v>3</v>
      </c>
      <c r="F1904" s="260" t="s">
        <v>2565</v>
      </c>
      <c r="G1904" s="260" t="s">
        <v>33</v>
      </c>
      <c r="H1904" s="260">
        <v>2</v>
      </c>
      <c r="I1904" s="260" t="s">
        <v>17</v>
      </c>
      <c r="J1904" s="260" t="s">
        <v>17</v>
      </c>
      <c r="K1904" s="260" t="s">
        <v>3321</v>
      </c>
      <c r="L1904" s="261">
        <v>45063</v>
      </c>
      <c r="M1904" s="260" t="s">
        <v>20</v>
      </c>
    </row>
    <row r="1905" spans="1:13" x14ac:dyDescent="0.25">
      <c r="A1905" s="262" t="s">
        <v>1185</v>
      </c>
      <c r="B1905" s="262" t="s">
        <v>1186</v>
      </c>
      <c r="C1905" s="262" t="s">
        <v>295</v>
      </c>
      <c r="D1905" s="262" t="s">
        <v>2573</v>
      </c>
      <c r="E1905" s="262">
        <v>3</v>
      </c>
      <c r="F1905" s="262" t="s">
        <v>2565</v>
      </c>
      <c r="G1905" s="262" t="s">
        <v>33</v>
      </c>
      <c r="H1905" s="262">
        <v>2</v>
      </c>
      <c r="I1905" s="262" t="s">
        <v>17</v>
      </c>
      <c r="J1905" s="262" t="s">
        <v>17</v>
      </c>
      <c r="K1905" s="262" t="s">
        <v>3322</v>
      </c>
      <c r="L1905" s="263">
        <v>45063</v>
      </c>
      <c r="M1905" s="262" t="s">
        <v>20</v>
      </c>
    </row>
    <row r="1906" spans="1:13" x14ac:dyDescent="0.25">
      <c r="A1906" s="260" t="s">
        <v>1185</v>
      </c>
      <c r="B1906" s="260" t="s">
        <v>1186</v>
      </c>
      <c r="C1906" s="260" t="s">
        <v>295</v>
      </c>
      <c r="D1906" s="260" t="s">
        <v>2642</v>
      </c>
      <c r="E1906" s="260">
        <v>3</v>
      </c>
      <c r="F1906" s="260" t="s">
        <v>2565</v>
      </c>
      <c r="G1906" s="260" t="s">
        <v>33</v>
      </c>
      <c r="H1906" s="260">
        <v>2</v>
      </c>
      <c r="I1906" s="260" t="s">
        <v>17</v>
      </c>
      <c r="J1906" s="260" t="s">
        <v>17</v>
      </c>
      <c r="K1906" s="260" t="s">
        <v>3323</v>
      </c>
      <c r="L1906" s="261">
        <v>45063</v>
      </c>
      <c r="M1906" s="260" t="s">
        <v>20</v>
      </c>
    </row>
    <row r="1907" spans="1:13" x14ac:dyDescent="0.25">
      <c r="A1907" s="262" t="s">
        <v>3324</v>
      </c>
      <c r="B1907" s="262" t="s">
        <v>3325</v>
      </c>
      <c r="C1907" s="262" t="s">
        <v>3326</v>
      </c>
      <c r="D1907" s="262" t="s">
        <v>2564</v>
      </c>
      <c r="E1907" s="262">
        <v>0</v>
      </c>
      <c r="F1907" s="262" t="s">
        <v>2565</v>
      </c>
      <c r="G1907" s="262" t="s">
        <v>33</v>
      </c>
      <c r="H1907" s="262">
        <v>2</v>
      </c>
      <c r="I1907" s="262" t="s">
        <v>17</v>
      </c>
      <c r="J1907" s="262" t="s">
        <v>17</v>
      </c>
      <c r="K1907" s="262" t="s">
        <v>3327</v>
      </c>
      <c r="L1907" s="263">
        <v>45063</v>
      </c>
      <c r="M1907" s="262" t="s">
        <v>20</v>
      </c>
    </row>
    <row r="1908" spans="1:13" x14ac:dyDescent="0.25">
      <c r="A1908" s="260" t="s">
        <v>3324</v>
      </c>
      <c r="B1908" s="260" t="s">
        <v>3325</v>
      </c>
      <c r="C1908" s="260" t="s">
        <v>3326</v>
      </c>
      <c r="D1908" s="260" t="s">
        <v>2567</v>
      </c>
      <c r="E1908" s="260">
        <v>0</v>
      </c>
      <c r="F1908" s="260" t="s">
        <v>2565</v>
      </c>
      <c r="G1908" s="260" t="s">
        <v>33</v>
      </c>
      <c r="H1908" s="260">
        <v>2</v>
      </c>
      <c r="I1908" s="260" t="s">
        <v>17</v>
      </c>
      <c r="J1908" s="260" t="s">
        <v>17</v>
      </c>
      <c r="K1908" s="260" t="s">
        <v>3328</v>
      </c>
      <c r="L1908" s="261">
        <v>45063</v>
      </c>
      <c r="M1908" s="260" t="s">
        <v>20</v>
      </c>
    </row>
    <row r="1909" spans="1:13" x14ac:dyDescent="0.25">
      <c r="A1909" s="262" t="s">
        <v>3324</v>
      </c>
      <c r="B1909" s="262" t="s">
        <v>3325</v>
      </c>
      <c r="C1909" s="262" t="s">
        <v>3326</v>
      </c>
      <c r="D1909" s="262" t="s">
        <v>2569</v>
      </c>
      <c r="E1909" s="262">
        <v>0</v>
      </c>
      <c r="F1909" s="262" t="s">
        <v>2565</v>
      </c>
      <c r="G1909" s="262" t="s">
        <v>33</v>
      </c>
      <c r="H1909" s="262">
        <v>2</v>
      </c>
      <c r="I1909" s="262" t="s">
        <v>17</v>
      </c>
      <c r="J1909" s="262" t="s">
        <v>17</v>
      </c>
      <c r="K1909" s="262" t="s">
        <v>3329</v>
      </c>
      <c r="L1909" s="263">
        <v>45063</v>
      </c>
      <c r="M1909" s="262" t="s">
        <v>20</v>
      </c>
    </row>
    <row r="1910" spans="1:13" x14ac:dyDescent="0.25">
      <c r="A1910" s="260" t="s">
        <v>3324</v>
      </c>
      <c r="B1910" s="260" t="s">
        <v>3325</v>
      </c>
      <c r="C1910" s="260" t="s">
        <v>3326</v>
      </c>
      <c r="D1910" s="260" t="s">
        <v>2634</v>
      </c>
      <c r="E1910" s="260">
        <v>0</v>
      </c>
      <c r="F1910" s="260" t="s">
        <v>2565</v>
      </c>
      <c r="G1910" s="260" t="s">
        <v>33</v>
      </c>
      <c r="H1910" s="260">
        <v>2</v>
      </c>
      <c r="I1910" s="260" t="s">
        <v>17</v>
      </c>
      <c r="J1910" s="260" t="s">
        <v>17</v>
      </c>
      <c r="K1910" s="260" t="s">
        <v>3330</v>
      </c>
      <c r="L1910" s="261">
        <v>45063</v>
      </c>
      <c r="M1910" s="260" t="s">
        <v>20</v>
      </c>
    </row>
    <row r="1911" spans="1:13" x14ac:dyDescent="0.25">
      <c r="A1911" s="262" t="s">
        <v>3324</v>
      </c>
      <c r="B1911" s="262" t="s">
        <v>3325</v>
      </c>
      <c r="C1911" s="262" t="s">
        <v>3326</v>
      </c>
      <c r="D1911" s="262" t="s">
        <v>2636</v>
      </c>
      <c r="E1911" s="262">
        <v>0</v>
      </c>
      <c r="F1911" s="262" t="s">
        <v>2565</v>
      </c>
      <c r="G1911" s="262" t="s">
        <v>33</v>
      </c>
      <c r="H1911" s="262">
        <v>2</v>
      </c>
      <c r="I1911" s="262" t="s">
        <v>17</v>
      </c>
      <c r="J1911" s="262" t="s">
        <v>17</v>
      </c>
      <c r="K1911" s="262" t="s">
        <v>3331</v>
      </c>
      <c r="L1911" s="263">
        <v>45063</v>
      </c>
      <c r="M1911" s="262" t="s">
        <v>20</v>
      </c>
    </row>
    <row r="1912" spans="1:13" x14ac:dyDescent="0.25">
      <c r="A1912" s="260" t="s">
        <v>3324</v>
      </c>
      <c r="B1912" s="260" t="s">
        <v>3325</v>
      </c>
      <c r="C1912" s="260" t="s">
        <v>3326</v>
      </c>
      <c r="D1912" s="260" t="s">
        <v>2638</v>
      </c>
      <c r="E1912" s="260">
        <v>0</v>
      </c>
      <c r="F1912" s="260" t="s">
        <v>2565</v>
      </c>
      <c r="G1912" s="260" t="s">
        <v>33</v>
      </c>
      <c r="H1912" s="260">
        <v>2</v>
      </c>
      <c r="I1912" s="260" t="s">
        <v>17</v>
      </c>
      <c r="J1912" s="260" t="s">
        <v>17</v>
      </c>
      <c r="K1912" s="260" t="s">
        <v>3332</v>
      </c>
      <c r="L1912" s="261">
        <v>45063</v>
      </c>
      <c r="M1912" s="260" t="s">
        <v>20</v>
      </c>
    </row>
    <row r="1913" spans="1:13" x14ac:dyDescent="0.25">
      <c r="A1913" s="262" t="s">
        <v>3324</v>
      </c>
      <c r="B1913" s="262" t="s">
        <v>3325</v>
      </c>
      <c r="C1913" s="262" t="s">
        <v>3326</v>
      </c>
      <c r="D1913" s="262" t="s">
        <v>2571</v>
      </c>
      <c r="E1913" s="262">
        <v>0</v>
      </c>
      <c r="F1913" s="262" t="s">
        <v>2565</v>
      </c>
      <c r="G1913" s="262" t="s">
        <v>33</v>
      </c>
      <c r="H1913" s="262">
        <v>2</v>
      </c>
      <c r="I1913" s="262" t="s">
        <v>17</v>
      </c>
      <c r="J1913" s="262" t="s">
        <v>17</v>
      </c>
      <c r="K1913" s="262" t="s">
        <v>3333</v>
      </c>
      <c r="L1913" s="263">
        <v>45063</v>
      </c>
      <c r="M1913" s="262" t="s">
        <v>20</v>
      </c>
    </row>
    <row r="1914" spans="1:13" x14ac:dyDescent="0.25">
      <c r="A1914" s="260" t="s">
        <v>3324</v>
      </c>
      <c r="B1914" s="260" t="s">
        <v>3325</v>
      </c>
      <c r="C1914" s="260" t="s">
        <v>3326</v>
      </c>
      <c r="D1914" s="260" t="s">
        <v>2573</v>
      </c>
      <c r="E1914" s="260">
        <v>0</v>
      </c>
      <c r="F1914" s="260" t="s">
        <v>2565</v>
      </c>
      <c r="G1914" s="260" t="s">
        <v>33</v>
      </c>
      <c r="H1914" s="260">
        <v>2</v>
      </c>
      <c r="I1914" s="260" t="s">
        <v>17</v>
      </c>
      <c r="J1914" s="260" t="s">
        <v>17</v>
      </c>
      <c r="K1914" s="260" t="s">
        <v>3334</v>
      </c>
      <c r="L1914" s="261">
        <v>45063</v>
      </c>
      <c r="M1914" s="260" t="s">
        <v>20</v>
      </c>
    </row>
    <row r="1915" spans="1:13" x14ac:dyDescent="0.25">
      <c r="A1915" s="262" t="s">
        <v>3324</v>
      </c>
      <c r="B1915" s="262" t="s">
        <v>3325</v>
      </c>
      <c r="C1915" s="262" t="s">
        <v>3326</v>
      </c>
      <c r="D1915" s="262" t="s">
        <v>2642</v>
      </c>
      <c r="E1915" s="262">
        <v>0</v>
      </c>
      <c r="F1915" s="262" t="s">
        <v>2565</v>
      </c>
      <c r="G1915" s="262" t="s">
        <v>33</v>
      </c>
      <c r="H1915" s="262">
        <v>2</v>
      </c>
      <c r="I1915" s="262" t="s">
        <v>17</v>
      </c>
      <c r="J1915" s="262" t="s">
        <v>17</v>
      </c>
      <c r="K1915" s="262" t="s">
        <v>3335</v>
      </c>
      <c r="L1915" s="263">
        <v>45063</v>
      </c>
      <c r="M1915" s="262" t="s">
        <v>20</v>
      </c>
    </row>
    <row r="1916" spans="1:13" x14ac:dyDescent="0.25">
      <c r="A1916" s="260" t="s">
        <v>2360</v>
      </c>
      <c r="B1916" s="260" t="s">
        <v>2361</v>
      </c>
      <c r="C1916" s="260" t="s">
        <v>569</v>
      </c>
      <c r="D1916" s="260" t="s">
        <v>2564</v>
      </c>
      <c r="E1916" s="260">
        <v>0</v>
      </c>
      <c r="F1916" s="260" t="s">
        <v>2565</v>
      </c>
      <c r="G1916" s="260" t="s">
        <v>33</v>
      </c>
      <c r="H1916" s="260">
        <v>2</v>
      </c>
      <c r="I1916" s="260" t="s">
        <v>17</v>
      </c>
      <c r="J1916" s="260" t="s">
        <v>17</v>
      </c>
      <c r="K1916" s="260" t="s">
        <v>3336</v>
      </c>
      <c r="L1916" s="261">
        <v>45063</v>
      </c>
      <c r="M1916" s="260" t="s">
        <v>20</v>
      </c>
    </row>
    <row r="1917" spans="1:13" x14ac:dyDescent="0.25">
      <c r="A1917" s="262" t="s">
        <v>2360</v>
      </c>
      <c r="B1917" s="262" t="s">
        <v>2361</v>
      </c>
      <c r="C1917" s="262" t="s">
        <v>569</v>
      </c>
      <c r="D1917" s="262" t="s">
        <v>2567</v>
      </c>
      <c r="E1917" s="262">
        <v>1</v>
      </c>
      <c r="F1917" s="262" t="s">
        <v>2565</v>
      </c>
      <c r="G1917" s="262" t="s">
        <v>33</v>
      </c>
      <c r="H1917" s="262">
        <v>2</v>
      </c>
      <c r="I1917" s="262" t="s">
        <v>17</v>
      </c>
      <c r="J1917" s="262" t="s">
        <v>17</v>
      </c>
      <c r="K1917" s="262" t="s">
        <v>3337</v>
      </c>
      <c r="L1917" s="263">
        <v>45063</v>
      </c>
      <c r="M1917" s="262" t="s">
        <v>20</v>
      </c>
    </row>
    <row r="1918" spans="1:13" x14ac:dyDescent="0.25">
      <c r="A1918" s="260" t="s">
        <v>2360</v>
      </c>
      <c r="B1918" s="260" t="s">
        <v>2361</v>
      </c>
      <c r="C1918" s="260" t="s">
        <v>569</v>
      </c>
      <c r="D1918" s="260" t="s">
        <v>2569</v>
      </c>
      <c r="E1918" s="260">
        <v>1</v>
      </c>
      <c r="F1918" s="260" t="s">
        <v>2565</v>
      </c>
      <c r="G1918" s="260" t="s">
        <v>33</v>
      </c>
      <c r="H1918" s="260">
        <v>2</v>
      </c>
      <c r="I1918" s="260" t="s">
        <v>17</v>
      </c>
      <c r="J1918" s="260" t="s">
        <v>17</v>
      </c>
      <c r="K1918" s="260" t="s">
        <v>3338</v>
      </c>
      <c r="L1918" s="261">
        <v>45063</v>
      </c>
      <c r="M1918" s="260" t="s">
        <v>20</v>
      </c>
    </row>
    <row r="1919" spans="1:13" x14ac:dyDescent="0.25">
      <c r="A1919" s="262" t="s">
        <v>2360</v>
      </c>
      <c r="B1919" s="262" t="s">
        <v>2361</v>
      </c>
      <c r="C1919" s="262" t="s">
        <v>569</v>
      </c>
      <c r="D1919" s="262" t="s">
        <v>2634</v>
      </c>
      <c r="E1919" s="262">
        <v>3</v>
      </c>
      <c r="F1919" s="262" t="s">
        <v>2565</v>
      </c>
      <c r="G1919" s="262" t="s">
        <v>33</v>
      </c>
      <c r="H1919" s="262">
        <v>2</v>
      </c>
      <c r="I1919" s="262" t="s">
        <v>17</v>
      </c>
      <c r="J1919" s="262" t="s">
        <v>17</v>
      </c>
      <c r="K1919" s="262" t="s">
        <v>3339</v>
      </c>
      <c r="L1919" s="263">
        <v>45063</v>
      </c>
      <c r="M1919" s="262" t="s">
        <v>20</v>
      </c>
    </row>
    <row r="1920" spans="1:13" x14ac:dyDescent="0.25">
      <c r="A1920" s="260" t="s">
        <v>2360</v>
      </c>
      <c r="B1920" s="260" t="s">
        <v>2361</v>
      </c>
      <c r="C1920" s="260" t="s">
        <v>569</v>
      </c>
      <c r="D1920" s="260" t="s">
        <v>2636</v>
      </c>
      <c r="E1920" s="260">
        <v>3</v>
      </c>
      <c r="F1920" s="260" t="s">
        <v>2565</v>
      </c>
      <c r="G1920" s="260" t="s">
        <v>33</v>
      </c>
      <c r="H1920" s="260">
        <v>2</v>
      </c>
      <c r="I1920" s="260" t="s">
        <v>17</v>
      </c>
      <c r="J1920" s="260" t="s">
        <v>17</v>
      </c>
      <c r="K1920" s="260" t="s">
        <v>3340</v>
      </c>
      <c r="L1920" s="261">
        <v>45063</v>
      </c>
      <c r="M1920" s="260" t="s">
        <v>20</v>
      </c>
    </row>
    <row r="1921" spans="1:13" x14ac:dyDescent="0.25">
      <c r="A1921" s="262" t="s">
        <v>2360</v>
      </c>
      <c r="B1921" s="262" t="s">
        <v>2361</v>
      </c>
      <c r="C1921" s="262" t="s">
        <v>569</v>
      </c>
      <c r="D1921" s="262" t="s">
        <v>2638</v>
      </c>
      <c r="E1921" s="262">
        <v>1</v>
      </c>
      <c r="F1921" s="262" t="s">
        <v>2565</v>
      </c>
      <c r="G1921" s="262" t="s">
        <v>33</v>
      </c>
      <c r="H1921" s="262">
        <v>2</v>
      </c>
      <c r="I1921" s="262" t="s">
        <v>17</v>
      </c>
      <c r="J1921" s="262" t="s">
        <v>17</v>
      </c>
      <c r="K1921" s="262" t="s">
        <v>3341</v>
      </c>
      <c r="L1921" s="263">
        <v>45063</v>
      </c>
      <c r="M1921" s="262" t="s">
        <v>20</v>
      </c>
    </row>
    <row r="1922" spans="1:13" x14ac:dyDescent="0.25">
      <c r="A1922" s="260" t="s">
        <v>2360</v>
      </c>
      <c r="B1922" s="260" t="s">
        <v>2361</v>
      </c>
      <c r="C1922" s="260" t="s">
        <v>569</v>
      </c>
      <c r="D1922" s="260" t="s">
        <v>2571</v>
      </c>
      <c r="E1922" s="260">
        <v>3</v>
      </c>
      <c r="F1922" s="260" t="s">
        <v>2565</v>
      </c>
      <c r="G1922" s="260" t="s">
        <v>33</v>
      </c>
      <c r="H1922" s="260">
        <v>2</v>
      </c>
      <c r="I1922" s="260" t="s">
        <v>17</v>
      </c>
      <c r="J1922" s="260" t="s">
        <v>17</v>
      </c>
      <c r="K1922" s="260" t="s">
        <v>3342</v>
      </c>
      <c r="L1922" s="261">
        <v>45063</v>
      </c>
      <c r="M1922" s="260" t="s">
        <v>20</v>
      </c>
    </row>
    <row r="1923" spans="1:13" x14ac:dyDescent="0.25">
      <c r="A1923" s="262" t="s">
        <v>2360</v>
      </c>
      <c r="B1923" s="262" t="s">
        <v>2361</v>
      </c>
      <c r="C1923" s="262" t="s">
        <v>569</v>
      </c>
      <c r="D1923" s="262" t="s">
        <v>2573</v>
      </c>
      <c r="E1923" s="262">
        <v>1</v>
      </c>
      <c r="F1923" s="262" t="s">
        <v>2565</v>
      </c>
      <c r="G1923" s="262" t="s">
        <v>33</v>
      </c>
      <c r="H1923" s="262">
        <v>2</v>
      </c>
      <c r="I1923" s="262" t="s">
        <v>17</v>
      </c>
      <c r="J1923" s="262" t="s">
        <v>17</v>
      </c>
      <c r="K1923" s="262" t="s">
        <v>3343</v>
      </c>
      <c r="L1923" s="263">
        <v>45063</v>
      </c>
      <c r="M1923" s="262" t="s">
        <v>20</v>
      </c>
    </row>
    <row r="1924" spans="1:13" x14ac:dyDescent="0.25">
      <c r="A1924" s="260" t="s">
        <v>2360</v>
      </c>
      <c r="B1924" s="260" t="s">
        <v>2361</v>
      </c>
      <c r="C1924" s="260" t="s">
        <v>569</v>
      </c>
      <c r="D1924" s="260" t="s">
        <v>2642</v>
      </c>
      <c r="E1924" s="260">
        <v>1</v>
      </c>
      <c r="F1924" s="260" t="s">
        <v>2565</v>
      </c>
      <c r="G1924" s="260" t="s">
        <v>33</v>
      </c>
      <c r="H1924" s="260">
        <v>2</v>
      </c>
      <c r="I1924" s="260" t="s">
        <v>17</v>
      </c>
      <c r="J1924" s="260" t="s">
        <v>17</v>
      </c>
      <c r="K1924" s="260" t="s">
        <v>3344</v>
      </c>
      <c r="L1924" s="261">
        <v>45063</v>
      </c>
      <c r="M1924" s="260" t="s">
        <v>20</v>
      </c>
    </row>
    <row r="1925" spans="1:13" x14ac:dyDescent="0.25">
      <c r="A1925" s="262" t="s">
        <v>567</v>
      </c>
      <c r="B1925" s="262" t="s">
        <v>568</v>
      </c>
      <c r="C1925" s="262" t="s">
        <v>569</v>
      </c>
      <c r="D1925" s="262" t="s">
        <v>2564</v>
      </c>
      <c r="E1925" s="262">
        <v>0</v>
      </c>
      <c r="F1925" s="262" t="s">
        <v>2565</v>
      </c>
      <c r="G1925" s="262" t="s">
        <v>33</v>
      </c>
      <c r="H1925" s="262">
        <v>2</v>
      </c>
      <c r="I1925" s="262" t="s">
        <v>17</v>
      </c>
      <c r="J1925" s="262" t="s">
        <v>17</v>
      </c>
      <c r="K1925" s="262" t="s">
        <v>3345</v>
      </c>
      <c r="L1925" s="263">
        <v>45063</v>
      </c>
      <c r="M1925" s="262" t="s">
        <v>20</v>
      </c>
    </row>
    <row r="1926" spans="1:13" x14ac:dyDescent="0.25">
      <c r="A1926" s="260" t="s">
        <v>567</v>
      </c>
      <c r="B1926" s="260" t="s">
        <v>568</v>
      </c>
      <c r="C1926" s="260" t="s">
        <v>569</v>
      </c>
      <c r="D1926" s="260" t="s">
        <v>2567</v>
      </c>
      <c r="E1926" s="260">
        <v>1</v>
      </c>
      <c r="F1926" s="260" t="s">
        <v>2565</v>
      </c>
      <c r="G1926" s="260" t="s">
        <v>33</v>
      </c>
      <c r="H1926" s="260">
        <v>2</v>
      </c>
      <c r="I1926" s="260" t="s">
        <v>17</v>
      </c>
      <c r="J1926" s="260" t="s">
        <v>17</v>
      </c>
      <c r="K1926" s="260" t="s">
        <v>3346</v>
      </c>
      <c r="L1926" s="261">
        <v>45063</v>
      </c>
      <c r="M1926" s="260" t="s">
        <v>20</v>
      </c>
    </row>
    <row r="1927" spans="1:13" x14ac:dyDescent="0.25">
      <c r="A1927" s="262" t="s">
        <v>567</v>
      </c>
      <c r="B1927" s="262" t="s">
        <v>568</v>
      </c>
      <c r="C1927" s="262" t="s">
        <v>569</v>
      </c>
      <c r="D1927" s="262" t="s">
        <v>2569</v>
      </c>
      <c r="E1927" s="262">
        <v>1</v>
      </c>
      <c r="F1927" s="262" t="s">
        <v>2565</v>
      </c>
      <c r="G1927" s="262" t="s">
        <v>33</v>
      </c>
      <c r="H1927" s="262">
        <v>2</v>
      </c>
      <c r="I1927" s="262" t="s">
        <v>17</v>
      </c>
      <c r="J1927" s="262" t="s">
        <v>17</v>
      </c>
      <c r="K1927" s="262" t="s">
        <v>3347</v>
      </c>
      <c r="L1927" s="263">
        <v>45063</v>
      </c>
      <c r="M1927" s="262" t="s">
        <v>20</v>
      </c>
    </row>
    <row r="1928" spans="1:13" x14ac:dyDescent="0.25">
      <c r="A1928" s="260" t="s">
        <v>567</v>
      </c>
      <c r="B1928" s="260" t="s">
        <v>568</v>
      </c>
      <c r="C1928" s="260" t="s">
        <v>569</v>
      </c>
      <c r="D1928" s="260" t="s">
        <v>2634</v>
      </c>
      <c r="E1928" s="260">
        <v>3</v>
      </c>
      <c r="F1928" s="260" t="s">
        <v>2565</v>
      </c>
      <c r="G1928" s="260" t="s">
        <v>33</v>
      </c>
      <c r="H1928" s="260">
        <v>2</v>
      </c>
      <c r="I1928" s="260" t="s">
        <v>17</v>
      </c>
      <c r="J1928" s="260" t="s">
        <v>17</v>
      </c>
      <c r="K1928" s="260" t="s">
        <v>3348</v>
      </c>
      <c r="L1928" s="261">
        <v>45063</v>
      </c>
      <c r="M1928" s="260" t="s">
        <v>20</v>
      </c>
    </row>
    <row r="1929" spans="1:13" x14ac:dyDescent="0.25">
      <c r="A1929" s="262" t="s">
        <v>567</v>
      </c>
      <c r="B1929" s="262" t="s">
        <v>568</v>
      </c>
      <c r="C1929" s="262" t="s">
        <v>569</v>
      </c>
      <c r="D1929" s="262" t="s">
        <v>2636</v>
      </c>
      <c r="E1929" s="262">
        <v>3</v>
      </c>
      <c r="F1929" s="262" t="s">
        <v>2565</v>
      </c>
      <c r="G1929" s="262" t="s">
        <v>33</v>
      </c>
      <c r="H1929" s="262">
        <v>2</v>
      </c>
      <c r="I1929" s="262" t="s">
        <v>17</v>
      </c>
      <c r="J1929" s="262" t="s">
        <v>17</v>
      </c>
      <c r="K1929" s="262" t="s">
        <v>3349</v>
      </c>
      <c r="L1929" s="263">
        <v>45063</v>
      </c>
      <c r="M1929" s="262" t="s">
        <v>20</v>
      </c>
    </row>
    <row r="1930" spans="1:13" x14ac:dyDescent="0.25">
      <c r="A1930" s="260" t="s">
        <v>567</v>
      </c>
      <c r="B1930" s="260" t="s">
        <v>568</v>
      </c>
      <c r="C1930" s="260" t="s">
        <v>569</v>
      </c>
      <c r="D1930" s="260" t="s">
        <v>2638</v>
      </c>
      <c r="E1930" s="260">
        <v>1</v>
      </c>
      <c r="F1930" s="260" t="s">
        <v>2565</v>
      </c>
      <c r="G1930" s="260" t="s">
        <v>33</v>
      </c>
      <c r="H1930" s="260">
        <v>2</v>
      </c>
      <c r="I1930" s="260" t="s">
        <v>17</v>
      </c>
      <c r="J1930" s="260" t="s">
        <v>17</v>
      </c>
      <c r="K1930" s="260" t="s">
        <v>3350</v>
      </c>
      <c r="L1930" s="261">
        <v>45063</v>
      </c>
      <c r="M1930" s="260" t="s">
        <v>20</v>
      </c>
    </row>
    <row r="1931" spans="1:13" x14ac:dyDescent="0.25">
      <c r="A1931" s="262" t="s">
        <v>567</v>
      </c>
      <c r="B1931" s="262" t="s">
        <v>568</v>
      </c>
      <c r="C1931" s="262" t="s">
        <v>569</v>
      </c>
      <c r="D1931" s="262" t="s">
        <v>2571</v>
      </c>
      <c r="E1931" s="262">
        <v>3</v>
      </c>
      <c r="F1931" s="262" t="s">
        <v>2565</v>
      </c>
      <c r="G1931" s="262" t="s">
        <v>33</v>
      </c>
      <c r="H1931" s="262">
        <v>2</v>
      </c>
      <c r="I1931" s="262" t="s">
        <v>17</v>
      </c>
      <c r="J1931" s="262" t="s">
        <v>17</v>
      </c>
      <c r="K1931" s="262" t="s">
        <v>3351</v>
      </c>
      <c r="L1931" s="263">
        <v>45063</v>
      </c>
      <c r="M1931" s="262" t="s">
        <v>20</v>
      </c>
    </row>
    <row r="1932" spans="1:13" x14ac:dyDescent="0.25">
      <c r="A1932" s="260" t="s">
        <v>567</v>
      </c>
      <c r="B1932" s="260" t="s">
        <v>568</v>
      </c>
      <c r="C1932" s="260" t="s">
        <v>569</v>
      </c>
      <c r="D1932" s="260" t="s">
        <v>2573</v>
      </c>
      <c r="E1932" s="260">
        <v>1</v>
      </c>
      <c r="F1932" s="260" t="s">
        <v>2565</v>
      </c>
      <c r="G1932" s="260" t="s">
        <v>33</v>
      </c>
      <c r="H1932" s="260">
        <v>2</v>
      </c>
      <c r="I1932" s="260" t="s">
        <v>17</v>
      </c>
      <c r="J1932" s="260" t="s">
        <v>17</v>
      </c>
      <c r="K1932" s="260" t="s">
        <v>3352</v>
      </c>
      <c r="L1932" s="261">
        <v>45063</v>
      </c>
      <c r="M1932" s="260" t="s">
        <v>20</v>
      </c>
    </row>
    <row r="1933" spans="1:13" x14ac:dyDescent="0.25">
      <c r="A1933" s="262" t="s">
        <v>567</v>
      </c>
      <c r="B1933" s="262" t="s">
        <v>568</v>
      </c>
      <c r="C1933" s="262" t="s">
        <v>569</v>
      </c>
      <c r="D1933" s="262" t="s">
        <v>2642</v>
      </c>
      <c r="E1933" s="262">
        <v>1</v>
      </c>
      <c r="F1933" s="262" t="s">
        <v>2565</v>
      </c>
      <c r="G1933" s="262" t="s">
        <v>33</v>
      </c>
      <c r="H1933" s="262">
        <v>2</v>
      </c>
      <c r="I1933" s="262" t="s">
        <v>17</v>
      </c>
      <c r="J1933" s="262" t="s">
        <v>17</v>
      </c>
      <c r="K1933" s="262" t="s">
        <v>3353</v>
      </c>
      <c r="L1933" s="263">
        <v>45063</v>
      </c>
      <c r="M1933" s="262" t="s">
        <v>20</v>
      </c>
    </row>
    <row r="1934" spans="1:13" x14ac:dyDescent="0.25">
      <c r="A1934" s="260" t="s">
        <v>1945</v>
      </c>
      <c r="B1934" s="260" t="s">
        <v>1946</v>
      </c>
      <c r="C1934" s="260" t="s">
        <v>569</v>
      </c>
      <c r="D1934" s="260" t="s">
        <v>2564</v>
      </c>
      <c r="E1934" s="260">
        <v>0</v>
      </c>
      <c r="F1934" s="260" t="s">
        <v>2565</v>
      </c>
      <c r="G1934" s="260" t="s">
        <v>33</v>
      </c>
      <c r="H1934" s="260">
        <v>2</v>
      </c>
      <c r="I1934" s="260" t="s">
        <v>17</v>
      </c>
      <c r="J1934" s="260" t="s">
        <v>17</v>
      </c>
      <c r="K1934" s="260" t="s">
        <v>3354</v>
      </c>
      <c r="L1934" s="261">
        <v>45063</v>
      </c>
      <c r="M1934" s="260" t="s">
        <v>20</v>
      </c>
    </row>
    <row r="1935" spans="1:13" x14ac:dyDescent="0.25">
      <c r="A1935" s="262" t="s">
        <v>1945</v>
      </c>
      <c r="B1935" s="262" t="s">
        <v>1946</v>
      </c>
      <c r="C1935" s="262" t="s">
        <v>569</v>
      </c>
      <c r="D1935" s="262" t="s">
        <v>2567</v>
      </c>
      <c r="E1935" s="262">
        <v>1</v>
      </c>
      <c r="F1935" s="262" t="s">
        <v>2565</v>
      </c>
      <c r="G1935" s="262" t="s">
        <v>33</v>
      </c>
      <c r="H1935" s="262">
        <v>2</v>
      </c>
      <c r="I1935" s="262" t="s">
        <v>17</v>
      </c>
      <c r="J1935" s="262" t="s">
        <v>17</v>
      </c>
      <c r="K1935" s="262" t="s">
        <v>3355</v>
      </c>
      <c r="L1935" s="263">
        <v>45063</v>
      </c>
      <c r="M1935" s="262" t="s">
        <v>20</v>
      </c>
    </row>
    <row r="1936" spans="1:13" x14ac:dyDescent="0.25">
      <c r="A1936" s="260" t="s">
        <v>1945</v>
      </c>
      <c r="B1936" s="260" t="s">
        <v>1946</v>
      </c>
      <c r="C1936" s="260" t="s">
        <v>569</v>
      </c>
      <c r="D1936" s="260" t="s">
        <v>2569</v>
      </c>
      <c r="E1936" s="260">
        <v>0</v>
      </c>
      <c r="F1936" s="260" t="s">
        <v>2565</v>
      </c>
      <c r="G1936" s="260" t="s">
        <v>33</v>
      </c>
      <c r="H1936" s="260">
        <v>2</v>
      </c>
      <c r="I1936" s="260" t="s">
        <v>17</v>
      </c>
      <c r="J1936" s="260" t="s">
        <v>17</v>
      </c>
      <c r="K1936" s="260" t="s">
        <v>3356</v>
      </c>
      <c r="L1936" s="261">
        <v>45063</v>
      </c>
      <c r="M1936" s="260" t="s">
        <v>20</v>
      </c>
    </row>
    <row r="1937" spans="1:13" x14ac:dyDescent="0.25">
      <c r="A1937" s="262" t="s">
        <v>1945</v>
      </c>
      <c r="B1937" s="262" t="s">
        <v>1946</v>
      </c>
      <c r="C1937" s="262" t="s">
        <v>569</v>
      </c>
      <c r="D1937" s="262" t="s">
        <v>2634</v>
      </c>
      <c r="E1937" s="262">
        <v>0</v>
      </c>
      <c r="F1937" s="262" t="s">
        <v>2565</v>
      </c>
      <c r="G1937" s="262" t="s">
        <v>33</v>
      </c>
      <c r="H1937" s="262">
        <v>2</v>
      </c>
      <c r="I1937" s="262" t="s">
        <v>17</v>
      </c>
      <c r="J1937" s="262" t="s">
        <v>17</v>
      </c>
      <c r="K1937" s="262" t="s">
        <v>3357</v>
      </c>
      <c r="L1937" s="263">
        <v>45063</v>
      </c>
      <c r="M1937" s="262" t="s">
        <v>20</v>
      </c>
    </row>
    <row r="1938" spans="1:13" x14ac:dyDescent="0.25">
      <c r="A1938" s="260" t="s">
        <v>1945</v>
      </c>
      <c r="B1938" s="260" t="s">
        <v>1946</v>
      </c>
      <c r="C1938" s="260" t="s">
        <v>569</v>
      </c>
      <c r="D1938" s="260" t="s">
        <v>2636</v>
      </c>
      <c r="E1938" s="260">
        <v>3</v>
      </c>
      <c r="F1938" s="260" t="s">
        <v>2565</v>
      </c>
      <c r="G1938" s="260" t="s">
        <v>33</v>
      </c>
      <c r="H1938" s="260">
        <v>2</v>
      </c>
      <c r="I1938" s="260" t="s">
        <v>17</v>
      </c>
      <c r="J1938" s="260" t="s">
        <v>17</v>
      </c>
      <c r="K1938" s="260" t="s">
        <v>3358</v>
      </c>
      <c r="L1938" s="261">
        <v>45063</v>
      </c>
      <c r="M1938" s="260" t="s">
        <v>20</v>
      </c>
    </row>
    <row r="1939" spans="1:13" x14ac:dyDescent="0.25">
      <c r="A1939" s="262" t="s">
        <v>1945</v>
      </c>
      <c r="B1939" s="262" t="s">
        <v>1946</v>
      </c>
      <c r="C1939" s="262" t="s">
        <v>569</v>
      </c>
      <c r="D1939" s="262" t="s">
        <v>2638</v>
      </c>
      <c r="E1939" s="262">
        <v>1</v>
      </c>
      <c r="F1939" s="262" t="s">
        <v>2565</v>
      </c>
      <c r="G1939" s="262" t="s">
        <v>33</v>
      </c>
      <c r="H1939" s="262">
        <v>2</v>
      </c>
      <c r="I1939" s="262" t="s">
        <v>17</v>
      </c>
      <c r="J1939" s="262" t="s">
        <v>17</v>
      </c>
      <c r="K1939" s="262" t="s">
        <v>3359</v>
      </c>
      <c r="L1939" s="263">
        <v>45063</v>
      </c>
      <c r="M1939" s="262" t="s">
        <v>20</v>
      </c>
    </row>
    <row r="1940" spans="1:13" x14ac:dyDescent="0.25">
      <c r="A1940" s="260" t="s">
        <v>1945</v>
      </c>
      <c r="B1940" s="260" t="s">
        <v>1946</v>
      </c>
      <c r="C1940" s="260" t="s">
        <v>569</v>
      </c>
      <c r="D1940" s="260" t="s">
        <v>2571</v>
      </c>
      <c r="E1940" s="260">
        <v>0</v>
      </c>
      <c r="F1940" s="260" t="s">
        <v>2565</v>
      </c>
      <c r="G1940" s="260" t="s">
        <v>33</v>
      </c>
      <c r="H1940" s="260">
        <v>2</v>
      </c>
      <c r="I1940" s="260" t="s">
        <v>17</v>
      </c>
      <c r="J1940" s="260" t="s">
        <v>17</v>
      </c>
      <c r="K1940" s="260" t="s">
        <v>3360</v>
      </c>
      <c r="L1940" s="261">
        <v>45063</v>
      </c>
      <c r="M1940" s="260" t="s">
        <v>20</v>
      </c>
    </row>
    <row r="1941" spans="1:13" x14ac:dyDescent="0.25">
      <c r="A1941" s="262" t="s">
        <v>1945</v>
      </c>
      <c r="B1941" s="262" t="s">
        <v>1946</v>
      </c>
      <c r="C1941" s="262" t="s">
        <v>569</v>
      </c>
      <c r="D1941" s="262" t="s">
        <v>2573</v>
      </c>
      <c r="E1941" s="262">
        <v>0</v>
      </c>
      <c r="F1941" s="262" t="s">
        <v>2565</v>
      </c>
      <c r="G1941" s="262" t="s">
        <v>33</v>
      </c>
      <c r="H1941" s="262">
        <v>2</v>
      </c>
      <c r="I1941" s="262" t="s">
        <v>17</v>
      </c>
      <c r="J1941" s="262" t="s">
        <v>17</v>
      </c>
      <c r="K1941" s="262" t="s">
        <v>3361</v>
      </c>
      <c r="L1941" s="263">
        <v>45063</v>
      </c>
      <c r="M1941" s="262" t="s">
        <v>20</v>
      </c>
    </row>
    <row r="1942" spans="1:13" x14ac:dyDescent="0.25">
      <c r="A1942" s="260" t="s">
        <v>1945</v>
      </c>
      <c r="B1942" s="260" t="s">
        <v>1946</v>
      </c>
      <c r="C1942" s="260" t="s">
        <v>569</v>
      </c>
      <c r="D1942" s="260" t="s">
        <v>2642</v>
      </c>
      <c r="E1942" s="260">
        <v>0</v>
      </c>
      <c r="F1942" s="260" t="s">
        <v>2565</v>
      </c>
      <c r="G1942" s="260" t="s">
        <v>33</v>
      </c>
      <c r="H1942" s="260">
        <v>2</v>
      </c>
      <c r="I1942" s="260" t="s">
        <v>17</v>
      </c>
      <c r="J1942" s="260" t="s">
        <v>17</v>
      </c>
      <c r="K1942" s="260" t="s">
        <v>3362</v>
      </c>
      <c r="L1942" s="261">
        <v>45063</v>
      </c>
      <c r="M1942" s="260" t="s">
        <v>20</v>
      </c>
    </row>
    <row r="1943" spans="1:13" x14ac:dyDescent="0.25">
      <c r="A1943" s="262" t="s">
        <v>2352</v>
      </c>
      <c r="B1943" s="262" t="s">
        <v>2353</v>
      </c>
      <c r="C1943" s="262" t="s">
        <v>569</v>
      </c>
      <c r="D1943" s="262" t="s">
        <v>2564</v>
      </c>
      <c r="E1943" s="262">
        <v>0</v>
      </c>
      <c r="F1943" s="262" t="s">
        <v>2565</v>
      </c>
      <c r="G1943" s="262" t="s">
        <v>33</v>
      </c>
      <c r="H1943" s="262">
        <v>2</v>
      </c>
      <c r="I1943" s="262" t="s">
        <v>17</v>
      </c>
      <c r="J1943" s="262" t="s">
        <v>17</v>
      </c>
      <c r="K1943" s="262" t="s">
        <v>3363</v>
      </c>
      <c r="L1943" s="263">
        <v>45063</v>
      </c>
      <c r="M1943" s="262" t="s">
        <v>20</v>
      </c>
    </row>
    <row r="1944" spans="1:13" x14ac:dyDescent="0.25">
      <c r="A1944" s="260" t="s">
        <v>2352</v>
      </c>
      <c r="B1944" s="260" t="s">
        <v>2353</v>
      </c>
      <c r="C1944" s="260" t="s">
        <v>569</v>
      </c>
      <c r="D1944" s="260" t="s">
        <v>2567</v>
      </c>
      <c r="E1944" s="260">
        <v>1</v>
      </c>
      <c r="F1944" s="260" t="s">
        <v>2565</v>
      </c>
      <c r="G1944" s="260" t="s">
        <v>33</v>
      </c>
      <c r="H1944" s="260">
        <v>2</v>
      </c>
      <c r="I1944" s="260" t="s">
        <v>17</v>
      </c>
      <c r="J1944" s="260" t="s">
        <v>17</v>
      </c>
      <c r="K1944" s="260" t="s">
        <v>3364</v>
      </c>
      <c r="L1944" s="261">
        <v>45063</v>
      </c>
      <c r="M1944" s="260" t="s">
        <v>20</v>
      </c>
    </row>
    <row r="1945" spans="1:13" x14ac:dyDescent="0.25">
      <c r="A1945" s="262" t="s">
        <v>2352</v>
      </c>
      <c r="B1945" s="262" t="s">
        <v>2353</v>
      </c>
      <c r="C1945" s="262" t="s">
        <v>569</v>
      </c>
      <c r="D1945" s="262" t="s">
        <v>2569</v>
      </c>
      <c r="E1945" s="262">
        <v>0</v>
      </c>
      <c r="F1945" s="262" t="s">
        <v>2565</v>
      </c>
      <c r="G1945" s="262" t="s">
        <v>33</v>
      </c>
      <c r="H1945" s="262">
        <v>2</v>
      </c>
      <c r="I1945" s="262" t="s">
        <v>17</v>
      </c>
      <c r="J1945" s="262" t="s">
        <v>17</v>
      </c>
      <c r="K1945" s="262" t="s">
        <v>3365</v>
      </c>
      <c r="L1945" s="263">
        <v>45063</v>
      </c>
      <c r="M1945" s="262" t="s">
        <v>20</v>
      </c>
    </row>
    <row r="1946" spans="1:13" x14ac:dyDescent="0.25">
      <c r="A1946" s="260" t="s">
        <v>2352</v>
      </c>
      <c r="B1946" s="260" t="s">
        <v>2353</v>
      </c>
      <c r="C1946" s="260" t="s">
        <v>569</v>
      </c>
      <c r="D1946" s="260" t="s">
        <v>2634</v>
      </c>
      <c r="E1946" s="260">
        <v>0</v>
      </c>
      <c r="F1946" s="260" t="s">
        <v>2565</v>
      </c>
      <c r="G1946" s="260" t="s">
        <v>33</v>
      </c>
      <c r="H1946" s="260">
        <v>2</v>
      </c>
      <c r="I1946" s="260" t="s">
        <v>17</v>
      </c>
      <c r="J1946" s="260" t="s">
        <v>17</v>
      </c>
      <c r="K1946" s="260" t="s">
        <v>3366</v>
      </c>
      <c r="L1946" s="261">
        <v>45063</v>
      </c>
      <c r="M1946" s="260" t="s">
        <v>20</v>
      </c>
    </row>
    <row r="1947" spans="1:13" x14ac:dyDescent="0.25">
      <c r="A1947" s="262" t="s">
        <v>2352</v>
      </c>
      <c r="B1947" s="262" t="s">
        <v>2353</v>
      </c>
      <c r="C1947" s="262" t="s">
        <v>569</v>
      </c>
      <c r="D1947" s="262" t="s">
        <v>2636</v>
      </c>
      <c r="E1947" s="262">
        <v>3</v>
      </c>
      <c r="F1947" s="262" t="s">
        <v>2565</v>
      </c>
      <c r="G1947" s="262" t="s">
        <v>33</v>
      </c>
      <c r="H1947" s="262">
        <v>2</v>
      </c>
      <c r="I1947" s="262" t="s">
        <v>17</v>
      </c>
      <c r="J1947" s="262" t="s">
        <v>17</v>
      </c>
      <c r="K1947" s="262" t="s">
        <v>3367</v>
      </c>
      <c r="L1947" s="263">
        <v>45063</v>
      </c>
      <c r="M1947" s="262" t="s">
        <v>20</v>
      </c>
    </row>
    <row r="1948" spans="1:13" x14ac:dyDescent="0.25">
      <c r="A1948" s="260" t="s">
        <v>2352</v>
      </c>
      <c r="B1948" s="260" t="s">
        <v>2353</v>
      </c>
      <c r="C1948" s="260" t="s">
        <v>569</v>
      </c>
      <c r="D1948" s="260" t="s">
        <v>2638</v>
      </c>
      <c r="E1948" s="260">
        <v>1</v>
      </c>
      <c r="F1948" s="260" t="s">
        <v>2565</v>
      </c>
      <c r="G1948" s="260" t="s">
        <v>33</v>
      </c>
      <c r="H1948" s="260">
        <v>2</v>
      </c>
      <c r="I1948" s="260" t="s">
        <v>17</v>
      </c>
      <c r="J1948" s="260" t="s">
        <v>17</v>
      </c>
      <c r="K1948" s="260" t="s">
        <v>3368</v>
      </c>
      <c r="L1948" s="261">
        <v>45063</v>
      </c>
      <c r="M1948" s="260" t="s">
        <v>20</v>
      </c>
    </row>
    <row r="1949" spans="1:13" x14ac:dyDescent="0.25">
      <c r="A1949" s="262" t="s">
        <v>2352</v>
      </c>
      <c r="B1949" s="262" t="s">
        <v>2353</v>
      </c>
      <c r="C1949" s="262" t="s">
        <v>569</v>
      </c>
      <c r="D1949" s="262" t="s">
        <v>2571</v>
      </c>
      <c r="E1949" s="262">
        <v>0</v>
      </c>
      <c r="F1949" s="262" t="s">
        <v>2565</v>
      </c>
      <c r="G1949" s="262" t="s">
        <v>33</v>
      </c>
      <c r="H1949" s="262">
        <v>2</v>
      </c>
      <c r="I1949" s="262" t="s">
        <v>17</v>
      </c>
      <c r="J1949" s="262" t="s">
        <v>17</v>
      </c>
      <c r="K1949" s="262" t="s">
        <v>3369</v>
      </c>
      <c r="L1949" s="263">
        <v>45063</v>
      </c>
      <c r="M1949" s="262" t="s">
        <v>20</v>
      </c>
    </row>
    <row r="1950" spans="1:13" x14ac:dyDescent="0.25">
      <c r="A1950" s="260" t="s">
        <v>2352</v>
      </c>
      <c r="B1950" s="260" t="s">
        <v>2353</v>
      </c>
      <c r="C1950" s="260" t="s">
        <v>569</v>
      </c>
      <c r="D1950" s="260" t="s">
        <v>2573</v>
      </c>
      <c r="E1950" s="260">
        <v>0</v>
      </c>
      <c r="F1950" s="260" t="s">
        <v>2565</v>
      </c>
      <c r="G1950" s="260" t="s">
        <v>33</v>
      </c>
      <c r="H1950" s="260">
        <v>2</v>
      </c>
      <c r="I1950" s="260" t="s">
        <v>17</v>
      </c>
      <c r="J1950" s="260" t="s">
        <v>17</v>
      </c>
      <c r="K1950" s="260" t="s">
        <v>3370</v>
      </c>
      <c r="L1950" s="261">
        <v>45063</v>
      </c>
      <c r="M1950" s="260" t="s">
        <v>20</v>
      </c>
    </row>
    <row r="1951" spans="1:13" x14ac:dyDescent="0.25">
      <c r="A1951" s="262" t="s">
        <v>2352</v>
      </c>
      <c r="B1951" s="262" t="s">
        <v>2353</v>
      </c>
      <c r="C1951" s="262" t="s">
        <v>569</v>
      </c>
      <c r="D1951" s="262" t="s">
        <v>2642</v>
      </c>
      <c r="E1951" s="262">
        <v>0</v>
      </c>
      <c r="F1951" s="262" t="s">
        <v>2565</v>
      </c>
      <c r="G1951" s="262" t="s">
        <v>33</v>
      </c>
      <c r="H1951" s="262">
        <v>2</v>
      </c>
      <c r="I1951" s="262" t="s">
        <v>17</v>
      </c>
      <c r="J1951" s="262" t="s">
        <v>17</v>
      </c>
      <c r="K1951" s="262" t="s">
        <v>3371</v>
      </c>
      <c r="L1951" s="263">
        <v>45063</v>
      </c>
      <c r="M1951" s="262" t="s">
        <v>20</v>
      </c>
    </row>
    <row r="1952" spans="1:13" x14ac:dyDescent="0.25">
      <c r="A1952" s="260" t="s">
        <v>310</v>
      </c>
      <c r="B1952" s="260" t="s">
        <v>311</v>
      </c>
      <c r="C1952" s="260" t="s">
        <v>312</v>
      </c>
      <c r="D1952" s="260" t="s">
        <v>2564</v>
      </c>
      <c r="E1952" s="260">
        <v>0</v>
      </c>
      <c r="F1952" s="260" t="s">
        <v>2565</v>
      </c>
      <c r="G1952" s="260" t="s">
        <v>33</v>
      </c>
      <c r="H1952" s="260">
        <v>2</v>
      </c>
      <c r="I1952" s="260" t="s">
        <v>17</v>
      </c>
      <c r="J1952" s="260" t="s">
        <v>17</v>
      </c>
      <c r="K1952" s="260" t="s">
        <v>3372</v>
      </c>
      <c r="L1952" s="261">
        <v>45063</v>
      </c>
      <c r="M1952" s="260" t="s">
        <v>20</v>
      </c>
    </row>
    <row r="1953" spans="1:13" x14ac:dyDescent="0.25">
      <c r="A1953" s="262" t="s">
        <v>310</v>
      </c>
      <c r="B1953" s="262" t="s">
        <v>311</v>
      </c>
      <c r="C1953" s="262" t="s">
        <v>312</v>
      </c>
      <c r="D1953" s="262" t="s">
        <v>2567</v>
      </c>
      <c r="E1953" s="262">
        <v>0</v>
      </c>
      <c r="F1953" s="262" t="s">
        <v>2565</v>
      </c>
      <c r="G1953" s="262" t="s">
        <v>33</v>
      </c>
      <c r="H1953" s="262">
        <v>2</v>
      </c>
      <c r="I1953" s="262" t="s">
        <v>17</v>
      </c>
      <c r="J1953" s="262" t="s">
        <v>17</v>
      </c>
      <c r="K1953" s="262" t="s">
        <v>3373</v>
      </c>
      <c r="L1953" s="263">
        <v>45063</v>
      </c>
      <c r="M1953" s="262" t="s">
        <v>20</v>
      </c>
    </row>
    <row r="1954" spans="1:13" x14ac:dyDescent="0.25">
      <c r="A1954" s="260" t="s">
        <v>310</v>
      </c>
      <c r="B1954" s="260" t="s">
        <v>311</v>
      </c>
      <c r="C1954" s="260" t="s">
        <v>312</v>
      </c>
      <c r="D1954" s="260" t="s">
        <v>2569</v>
      </c>
      <c r="E1954" s="260">
        <v>0</v>
      </c>
      <c r="F1954" s="260" t="s">
        <v>2565</v>
      </c>
      <c r="G1954" s="260" t="s">
        <v>33</v>
      </c>
      <c r="H1954" s="260">
        <v>2</v>
      </c>
      <c r="I1954" s="260" t="s">
        <v>17</v>
      </c>
      <c r="J1954" s="260" t="s">
        <v>17</v>
      </c>
      <c r="K1954" s="260" t="s">
        <v>3374</v>
      </c>
      <c r="L1954" s="261">
        <v>45063</v>
      </c>
      <c r="M1954" s="260" t="s">
        <v>20</v>
      </c>
    </row>
    <row r="1955" spans="1:13" x14ac:dyDescent="0.25">
      <c r="A1955" s="262" t="s">
        <v>310</v>
      </c>
      <c r="B1955" s="262" t="s">
        <v>311</v>
      </c>
      <c r="C1955" s="262" t="s">
        <v>312</v>
      </c>
      <c r="D1955" s="262" t="s">
        <v>2634</v>
      </c>
      <c r="E1955" s="262">
        <v>0</v>
      </c>
      <c r="F1955" s="262" t="s">
        <v>2565</v>
      </c>
      <c r="G1955" s="262" t="s">
        <v>33</v>
      </c>
      <c r="H1955" s="262">
        <v>2</v>
      </c>
      <c r="I1955" s="262" t="s">
        <v>17</v>
      </c>
      <c r="J1955" s="262" t="s">
        <v>17</v>
      </c>
      <c r="K1955" s="262" t="s">
        <v>3375</v>
      </c>
      <c r="L1955" s="263">
        <v>45063</v>
      </c>
      <c r="M1955" s="262" t="s">
        <v>20</v>
      </c>
    </row>
    <row r="1956" spans="1:13" x14ac:dyDescent="0.25">
      <c r="A1956" s="260" t="s">
        <v>310</v>
      </c>
      <c r="B1956" s="260" t="s">
        <v>311</v>
      </c>
      <c r="C1956" s="260" t="s">
        <v>312</v>
      </c>
      <c r="D1956" s="260" t="s">
        <v>2636</v>
      </c>
      <c r="E1956" s="260">
        <v>0</v>
      </c>
      <c r="F1956" s="260" t="s">
        <v>2565</v>
      </c>
      <c r="G1956" s="260" t="s">
        <v>33</v>
      </c>
      <c r="H1956" s="260">
        <v>2</v>
      </c>
      <c r="I1956" s="260" t="s">
        <v>17</v>
      </c>
      <c r="J1956" s="260" t="s">
        <v>17</v>
      </c>
      <c r="K1956" s="260" t="s">
        <v>3376</v>
      </c>
      <c r="L1956" s="261">
        <v>45063</v>
      </c>
      <c r="M1956" s="260" t="s">
        <v>20</v>
      </c>
    </row>
    <row r="1957" spans="1:13" x14ac:dyDescent="0.25">
      <c r="A1957" s="262" t="s">
        <v>310</v>
      </c>
      <c r="B1957" s="262" t="s">
        <v>311</v>
      </c>
      <c r="C1957" s="262" t="s">
        <v>312</v>
      </c>
      <c r="D1957" s="262" t="s">
        <v>2638</v>
      </c>
      <c r="E1957" s="262">
        <v>2</v>
      </c>
      <c r="F1957" s="262" t="s">
        <v>2565</v>
      </c>
      <c r="G1957" s="262" t="s">
        <v>33</v>
      </c>
      <c r="H1957" s="262">
        <v>2</v>
      </c>
      <c r="I1957" s="262" t="s">
        <v>17</v>
      </c>
      <c r="J1957" s="262" t="s">
        <v>17</v>
      </c>
      <c r="K1957" s="262" t="s">
        <v>3377</v>
      </c>
      <c r="L1957" s="263">
        <v>45063</v>
      </c>
      <c r="M1957" s="262" t="s">
        <v>20</v>
      </c>
    </row>
    <row r="1958" spans="1:13" x14ac:dyDescent="0.25">
      <c r="A1958" s="260" t="s">
        <v>310</v>
      </c>
      <c r="B1958" s="260" t="s">
        <v>311</v>
      </c>
      <c r="C1958" s="260" t="s">
        <v>312</v>
      </c>
      <c r="D1958" s="260" t="s">
        <v>2571</v>
      </c>
      <c r="E1958" s="260">
        <v>0</v>
      </c>
      <c r="F1958" s="260" t="s">
        <v>2565</v>
      </c>
      <c r="G1958" s="260" t="s">
        <v>33</v>
      </c>
      <c r="H1958" s="260">
        <v>2</v>
      </c>
      <c r="I1958" s="260" t="s">
        <v>17</v>
      </c>
      <c r="J1958" s="260" t="s">
        <v>17</v>
      </c>
      <c r="K1958" s="260" t="s">
        <v>3378</v>
      </c>
      <c r="L1958" s="261">
        <v>45063</v>
      </c>
      <c r="M1958" s="260" t="s">
        <v>20</v>
      </c>
    </row>
    <row r="1959" spans="1:13" x14ac:dyDescent="0.25">
      <c r="A1959" s="262" t="s">
        <v>310</v>
      </c>
      <c r="B1959" s="262" t="s">
        <v>311</v>
      </c>
      <c r="C1959" s="262" t="s">
        <v>312</v>
      </c>
      <c r="D1959" s="262" t="s">
        <v>2573</v>
      </c>
      <c r="E1959" s="262">
        <v>0</v>
      </c>
      <c r="F1959" s="262" t="s">
        <v>2565</v>
      </c>
      <c r="G1959" s="262" t="s">
        <v>33</v>
      </c>
      <c r="H1959" s="262">
        <v>2</v>
      </c>
      <c r="I1959" s="262" t="s">
        <v>17</v>
      </c>
      <c r="J1959" s="262" t="s">
        <v>17</v>
      </c>
      <c r="K1959" s="262" t="s">
        <v>3379</v>
      </c>
      <c r="L1959" s="263">
        <v>45063</v>
      </c>
      <c r="M1959" s="262" t="s">
        <v>20</v>
      </c>
    </row>
    <row r="1960" spans="1:13" x14ac:dyDescent="0.25">
      <c r="A1960" s="260" t="s">
        <v>310</v>
      </c>
      <c r="B1960" s="260" t="s">
        <v>311</v>
      </c>
      <c r="C1960" s="260" t="s">
        <v>312</v>
      </c>
      <c r="D1960" s="260" t="s">
        <v>2642</v>
      </c>
      <c r="E1960" s="260">
        <v>0</v>
      </c>
      <c r="F1960" s="260" t="s">
        <v>2565</v>
      </c>
      <c r="G1960" s="260" t="s">
        <v>33</v>
      </c>
      <c r="H1960" s="260">
        <v>2</v>
      </c>
      <c r="I1960" s="260" t="s">
        <v>17</v>
      </c>
      <c r="J1960" s="260" t="s">
        <v>17</v>
      </c>
      <c r="K1960" s="260" t="s">
        <v>3380</v>
      </c>
      <c r="L1960" s="261">
        <v>45063</v>
      </c>
      <c r="M1960" s="260" t="s">
        <v>20</v>
      </c>
    </row>
    <row r="1961" spans="1:13" x14ac:dyDescent="0.25">
      <c r="A1961" s="262" t="s">
        <v>1026</v>
      </c>
      <c r="B1961" s="262" t="s">
        <v>1027</v>
      </c>
      <c r="C1961" s="262" t="s">
        <v>312</v>
      </c>
      <c r="D1961" s="262" t="s">
        <v>2564</v>
      </c>
      <c r="E1961" s="262">
        <v>0</v>
      </c>
      <c r="F1961" s="262" t="s">
        <v>2565</v>
      </c>
      <c r="G1961" s="262" t="s">
        <v>33</v>
      </c>
      <c r="H1961" s="262">
        <v>2</v>
      </c>
      <c r="I1961" s="262" t="s">
        <v>17</v>
      </c>
      <c r="J1961" s="262" t="s">
        <v>17</v>
      </c>
      <c r="K1961" s="262" t="s">
        <v>3381</v>
      </c>
      <c r="L1961" s="263">
        <v>45063</v>
      </c>
      <c r="M1961" s="262" t="s">
        <v>20</v>
      </c>
    </row>
    <row r="1962" spans="1:13" x14ac:dyDescent="0.25">
      <c r="A1962" s="260" t="s">
        <v>1026</v>
      </c>
      <c r="B1962" s="260" t="s">
        <v>1027</v>
      </c>
      <c r="C1962" s="260" t="s">
        <v>312</v>
      </c>
      <c r="D1962" s="260" t="s">
        <v>2567</v>
      </c>
      <c r="E1962" s="260">
        <v>0</v>
      </c>
      <c r="F1962" s="260" t="s">
        <v>2565</v>
      </c>
      <c r="G1962" s="260" t="s">
        <v>33</v>
      </c>
      <c r="H1962" s="260">
        <v>2</v>
      </c>
      <c r="I1962" s="260" t="s">
        <v>17</v>
      </c>
      <c r="J1962" s="260" t="s">
        <v>17</v>
      </c>
      <c r="K1962" s="260" t="s">
        <v>3382</v>
      </c>
      <c r="L1962" s="261">
        <v>45063</v>
      </c>
      <c r="M1962" s="260" t="s">
        <v>20</v>
      </c>
    </row>
    <row r="1963" spans="1:13" x14ac:dyDescent="0.25">
      <c r="A1963" s="262" t="s">
        <v>1026</v>
      </c>
      <c r="B1963" s="262" t="s">
        <v>1027</v>
      </c>
      <c r="C1963" s="262" t="s">
        <v>312</v>
      </c>
      <c r="D1963" s="262" t="s">
        <v>2569</v>
      </c>
      <c r="E1963" s="262">
        <v>0</v>
      </c>
      <c r="F1963" s="262" t="s">
        <v>2565</v>
      </c>
      <c r="G1963" s="262" t="s">
        <v>33</v>
      </c>
      <c r="H1963" s="262">
        <v>2</v>
      </c>
      <c r="I1963" s="262" t="s">
        <v>17</v>
      </c>
      <c r="J1963" s="262" t="s">
        <v>17</v>
      </c>
      <c r="K1963" s="262" t="s">
        <v>3383</v>
      </c>
      <c r="L1963" s="263">
        <v>45063</v>
      </c>
      <c r="M1963" s="262" t="s">
        <v>20</v>
      </c>
    </row>
    <row r="1964" spans="1:13" x14ac:dyDescent="0.25">
      <c r="A1964" s="260" t="s">
        <v>1026</v>
      </c>
      <c r="B1964" s="260" t="s">
        <v>1027</v>
      </c>
      <c r="C1964" s="260" t="s">
        <v>312</v>
      </c>
      <c r="D1964" s="260" t="s">
        <v>2634</v>
      </c>
      <c r="E1964" s="260">
        <v>0</v>
      </c>
      <c r="F1964" s="260" t="s">
        <v>2565</v>
      </c>
      <c r="G1964" s="260" t="s">
        <v>33</v>
      </c>
      <c r="H1964" s="260">
        <v>2</v>
      </c>
      <c r="I1964" s="260" t="s">
        <v>17</v>
      </c>
      <c r="J1964" s="260" t="s">
        <v>17</v>
      </c>
      <c r="K1964" s="260" t="s">
        <v>3384</v>
      </c>
      <c r="L1964" s="261">
        <v>45063</v>
      </c>
      <c r="M1964" s="260" t="s">
        <v>20</v>
      </c>
    </row>
    <row r="1965" spans="1:13" x14ac:dyDescent="0.25">
      <c r="A1965" s="262" t="s">
        <v>1026</v>
      </c>
      <c r="B1965" s="262" t="s">
        <v>1027</v>
      </c>
      <c r="C1965" s="262" t="s">
        <v>312</v>
      </c>
      <c r="D1965" s="262" t="s">
        <v>2636</v>
      </c>
      <c r="E1965" s="262">
        <v>0</v>
      </c>
      <c r="F1965" s="262" t="s">
        <v>2565</v>
      </c>
      <c r="G1965" s="262" t="s">
        <v>33</v>
      </c>
      <c r="H1965" s="262">
        <v>2</v>
      </c>
      <c r="I1965" s="262" t="s">
        <v>17</v>
      </c>
      <c r="J1965" s="262" t="s">
        <v>17</v>
      </c>
      <c r="K1965" s="262" t="s">
        <v>3385</v>
      </c>
      <c r="L1965" s="263">
        <v>45063</v>
      </c>
      <c r="M1965" s="262" t="s">
        <v>20</v>
      </c>
    </row>
    <row r="1966" spans="1:13" x14ac:dyDescent="0.25">
      <c r="A1966" s="260" t="s">
        <v>1026</v>
      </c>
      <c r="B1966" s="260" t="s">
        <v>1027</v>
      </c>
      <c r="C1966" s="260" t="s">
        <v>312</v>
      </c>
      <c r="D1966" s="260" t="s">
        <v>2638</v>
      </c>
      <c r="E1966" s="260">
        <v>2</v>
      </c>
      <c r="F1966" s="260" t="s">
        <v>2565</v>
      </c>
      <c r="G1966" s="260" t="s">
        <v>33</v>
      </c>
      <c r="H1966" s="260">
        <v>2</v>
      </c>
      <c r="I1966" s="260" t="s">
        <v>17</v>
      </c>
      <c r="J1966" s="260" t="s">
        <v>17</v>
      </c>
      <c r="K1966" s="260" t="s">
        <v>3386</v>
      </c>
      <c r="L1966" s="261">
        <v>45063</v>
      </c>
      <c r="M1966" s="260" t="s">
        <v>20</v>
      </c>
    </row>
    <row r="1967" spans="1:13" x14ac:dyDescent="0.25">
      <c r="A1967" s="262" t="s">
        <v>1026</v>
      </c>
      <c r="B1967" s="262" t="s">
        <v>1027</v>
      </c>
      <c r="C1967" s="262" t="s">
        <v>312</v>
      </c>
      <c r="D1967" s="262" t="s">
        <v>2571</v>
      </c>
      <c r="E1967" s="262">
        <v>0</v>
      </c>
      <c r="F1967" s="262" t="s">
        <v>2565</v>
      </c>
      <c r="G1967" s="262" t="s">
        <v>33</v>
      </c>
      <c r="H1967" s="262">
        <v>2</v>
      </c>
      <c r="I1967" s="262" t="s">
        <v>17</v>
      </c>
      <c r="J1967" s="262" t="s">
        <v>17</v>
      </c>
      <c r="K1967" s="262" t="s">
        <v>3387</v>
      </c>
      <c r="L1967" s="263">
        <v>45063</v>
      </c>
      <c r="M1967" s="262" t="s">
        <v>20</v>
      </c>
    </row>
    <row r="1968" spans="1:13" x14ac:dyDescent="0.25">
      <c r="A1968" s="260" t="s">
        <v>1026</v>
      </c>
      <c r="B1968" s="260" t="s">
        <v>1027</v>
      </c>
      <c r="C1968" s="260" t="s">
        <v>312</v>
      </c>
      <c r="D1968" s="260" t="s">
        <v>2573</v>
      </c>
      <c r="E1968" s="260">
        <v>0</v>
      </c>
      <c r="F1968" s="260" t="s">
        <v>2565</v>
      </c>
      <c r="G1968" s="260" t="s">
        <v>33</v>
      </c>
      <c r="H1968" s="260">
        <v>2</v>
      </c>
      <c r="I1968" s="260" t="s">
        <v>17</v>
      </c>
      <c r="J1968" s="260" t="s">
        <v>17</v>
      </c>
      <c r="K1968" s="260" t="s">
        <v>3388</v>
      </c>
      <c r="L1968" s="261">
        <v>45063</v>
      </c>
      <c r="M1968" s="260" t="s">
        <v>20</v>
      </c>
    </row>
    <row r="1969" spans="1:13" x14ac:dyDescent="0.25">
      <c r="A1969" s="262" t="s">
        <v>1026</v>
      </c>
      <c r="B1969" s="262" t="s">
        <v>1027</v>
      </c>
      <c r="C1969" s="262" t="s">
        <v>312</v>
      </c>
      <c r="D1969" s="262" t="s">
        <v>2642</v>
      </c>
      <c r="E1969" s="262">
        <v>0</v>
      </c>
      <c r="F1969" s="262" t="s">
        <v>2565</v>
      </c>
      <c r="G1969" s="262" t="s">
        <v>33</v>
      </c>
      <c r="H1969" s="262">
        <v>2</v>
      </c>
      <c r="I1969" s="262" t="s">
        <v>17</v>
      </c>
      <c r="J1969" s="262" t="s">
        <v>17</v>
      </c>
      <c r="K1969" s="262" t="s">
        <v>3389</v>
      </c>
      <c r="L1969" s="263">
        <v>45063</v>
      </c>
      <c r="M1969" s="262" t="s">
        <v>20</v>
      </c>
    </row>
    <row r="1970" spans="1:13" x14ac:dyDescent="0.25">
      <c r="A1970" s="260" t="s">
        <v>2248</v>
      </c>
      <c r="B1970" s="260" t="s">
        <v>2249</v>
      </c>
      <c r="C1970" s="260" t="s">
        <v>2241</v>
      </c>
      <c r="D1970" s="260" t="s">
        <v>2564</v>
      </c>
      <c r="E1970" s="260">
        <v>0</v>
      </c>
      <c r="F1970" s="260" t="s">
        <v>2565</v>
      </c>
      <c r="G1970" s="260" t="s">
        <v>33</v>
      </c>
      <c r="H1970" s="260">
        <v>2</v>
      </c>
      <c r="I1970" s="260" t="s">
        <v>17</v>
      </c>
      <c r="J1970" s="260" t="s">
        <v>17</v>
      </c>
      <c r="K1970" s="260" t="s">
        <v>3390</v>
      </c>
      <c r="L1970" s="261">
        <v>45063</v>
      </c>
      <c r="M1970" s="260" t="s">
        <v>20</v>
      </c>
    </row>
    <row r="1971" spans="1:13" x14ac:dyDescent="0.25">
      <c r="A1971" s="262" t="s">
        <v>2248</v>
      </c>
      <c r="B1971" s="262" t="s">
        <v>2249</v>
      </c>
      <c r="C1971" s="262" t="s">
        <v>2241</v>
      </c>
      <c r="D1971" s="262" t="s">
        <v>2567</v>
      </c>
      <c r="E1971" s="262">
        <v>2</v>
      </c>
      <c r="F1971" s="262" t="s">
        <v>2565</v>
      </c>
      <c r="G1971" s="262" t="s">
        <v>33</v>
      </c>
      <c r="H1971" s="262">
        <v>2</v>
      </c>
      <c r="I1971" s="262" t="s">
        <v>17</v>
      </c>
      <c r="J1971" s="262" t="s">
        <v>17</v>
      </c>
      <c r="K1971" s="262" t="s">
        <v>3391</v>
      </c>
      <c r="L1971" s="263">
        <v>45063</v>
      </c>
      <c r="M1971" s="262" t="s">
        <v>20</v>
      </c>
    </row>
    <row r="1972" spans="1:13" x14ac:dyDescent="0.25">
      <c r="A1972" s="260" t="s">
        <v>2248</v>
      </c>
      <c r="B1972" s="260" t="s">
        <v>2249</v>
      </c>
      <c r="C1972" s="260" t="s">
        <v>2241</v>
      </c>
      <c r="D1972" s="260" t="s">
        <v>2569</v>
      </c>
      <c r="E1972" s="260">
        <v>0</v>
      </c>
      <c r="F1972" s="260" t="s">
        <v>2565</v>
      </c>
      <c r="G1972" s="260" t="s">
        <v>33</v>
      </c>
      <c r="H1972" s="260">
        <v>2</v>
      </c>
      <c r="I1972" s="260" t="s">
        <v>17</v>
      </c>
      <c r="J1972" s="260" t="s">
        <v>17</v>
      </c>
      <c r="K1972" s="260" t="s">
        <v>3392</v>
      </c>
      <c r="L1972" s="261">
        <v>45063</v>
      </c>
      <c r="M1972" s="260" t="s">
        <v>20</v>
      </c>
    </row>
    <row r="1973" spans="1:13" x14ac:dyDescent="0.25">
      <c r="A1973" s="262" t="s">
        <v>2248</v>
      </c>
      <c r="B1973" s="262" t="s">
        <v>2249</v>
      </c>
      <c r="C1973" s="262" t="s">
        <v>2241</v>
      </c>
      <c r="D1973" s="262" t="s">
        <v>2634</v>
      </c>
      <c r="E1973" s="262">
        <v>0</v>
      </c>
      <c r="F1973" s="262" t="s">
        <v>2565</v>
      </c>
      <c r="G1973" s="262" t="s">
        <v>33</v>
      </c>
      <c r="H1973" s="262">
        <v>2</v>
      </c>
      <c r="I1973" s="262" t="s">
        <v>17</v>
      </c>
      <c r="J1973" s="262" t="s">
        <v>17</v>
      </c>
      <c r="K1973" s="262" t="s">
        <v>3393</v>
      </c>
      <c r="L1973" s="263">
        <v>45063</v>
      </c>
      <c r="M1973" s="262" t="s">
        <v>20</v>
      </c>
    </row>
    <row r="1974" spans="1:13" x14ac:dyDescent="0.25">
      <c r="A1974" s="260" t="s">
        <v>2248</v>
      </c>
      <c r="B1974" s="260" t="s">
        <v>2249</v>
      </c>
      <c r="C1974" s="260" t="s">
        <v>2241</v>
      </c>
      <c r="D1974" s="260" t="s">
        <v>2636</v>
      </c>
      <c r="E1974" s="260">
        <v>3</v>
      </c>
      <c r="F1974" s="260" t="s">
        <v>2565</v>
      </c>
      <c r="G1974" s="260" t="s">
        <v>33</v>
      </c>
      <c r="H1974" s="260">
        <v>2</v>
      </c>
      <c r="I1974" s="260" t="s">
        <v>17</v>
      </c>
      <c r="J1974" s="260" t="s">
        <v>17</v>
      </c>
      <c r="K1974" s="260" t="s">
        <v>3394</v>
      </c>
      <c r="L1974" s="261">
        <v>45063</v>
      </c>
      <c r="M1974" s="260" t="s">
        <v>20</v>
      </c>
    </row>
    <row r="1975" spans="1:13" x14ac:dyDescent="0.25">
      <c r="A1975" s="262" t="s">
        <v>2248</v>
      </c>
      <c r="B1975" s="262" t="s">
        <v>2249</v>
      </c>
      <c r="C1975" s="262" t="s">
        <v>2241</v>
      </c>
      <c r="D1975" s="262" t="s">
        <v>2638</v>
      </c>
      <c r="E1975" s="262">
        <v>0</v>
      </c>
      <c r="F1975" s="262" t="s">
        <v>2565</v>
      </c>
      <c r="G1975" s="262" t="s">
        <v>33</v>
      </c>
      <c r="H1975" s="262">
        <v>2</v>
      </c>
      <c r="I1975" s="262" t="s">
        <v>17</v>
      </c>
      <c r="J1975" s="262" t="s">
        <v>17</v>
      </c>
      <c r="K1975" s="262" t="s">
        <v>3395</v>
      </c>
      <c r="L1975" s="263">
        <v>45063</v>
      </c>
      <c r="M1975" s="262" t="s">
        <v>20</v>
      </c>
    </row>
    <row r="1976" spans="1:13" x14ac:dyDescent="0.25">
      <c r="A1976" s="260" t="s">
        <v>2248</v>
      </c>
      <c r="B1976" s="260" t="s">
        <v>2249</v>
      </c>
      <c r="C1976" s="260" t="s">
        <v>2241</v>
      </c>
      <c r="D1976" s="260" t="s">
        <v>2571</v>
      </c>
      <c r="E1976" s="260">
        <v>0</v>
      </c>
      <c r="F1976" s="260" t="s">
        <v>2565</v>
      </c>
      <c r="G1976" s="260" t="s">
        <v>33</v>
      </c>
      <c r="H1976" s="260">
        <v>2</v>
      </c>
      <c r="I1976" s="260" t="s">
        <v>17</v>
      </c>
      <c r="J1976" s="260" t="s">
        <v>17</v>
      </c>
      <c r="K1976" s="260" t="s">
        <v>3396</v>
      </c>
      <c r="L1976" s="261">
        <v>45063</v>
      </c>
      <c r="M1976" s="260" t="s">
        <v>20</v>
      </c>
    </row>
    <row r="1977" spans="1:13" x14ac:dyDescent="0.25">
      <c r="A1977" s="262" t="s">
        <v>2248</v>
      </c>
      <c r="B1977" s="262" t="s">
        <v>2249</v>
      </c>
      <c r="C1977" s="262" t="s">
        <v>2241</v>
      </c>
      <c r="D1977" s="262" t="s">
        <v>2573</v>
      </c>
      <c r="E1977" s="262">
        <v>1</v>
      </c>
      <c r="F1977" s="262" t="s">
        <v>2565</v>
      </c>
      <c r="G1977" s="262" t="s">
        <v>33</v>
      </c>
      <c r="H1977" s="262">
        <v>2</v>
      </c>
      <c r="I1977" s="262" t="s">
        <v>17</v>
      </c>
      <c r="J1977" s="262" t="s">
        <v>17</v>
      </c>
      <c r="K1977" s="262" t="s">
        <v>3397</v>
      </c>
      <c r="L1977" s="263">
        <v>45063</v>
      </c>
      <c r="M1977" s="262" t="s">
        <v>20</v>
      </c>
    </row>
    <row r="1978" spans="1:13" x14ac:dyDescent="0.25">
      <c r="A1978" s="260" t="s">
        <v>2248</v>
      </c>
      <c r="B1978" s="260" t="s">
        <v>2249</v>
      </c>
      <c r="C1978" s="260" t="s">
        <v>2241</v>
      </c>
      <c r="D1978" s="260" t="s">
        <v>2642</v>
      </c>
      <c r="E1978" s="260">
        <v>0</v>
      </c>
      <c r="F1978" s="260" t="s">
        <v>2565</v>
      </c>
      <c r="G1978" s="260" t="s">
        <v>33</v>
      </c>
      <c r="H1978" s="260">
        <v>2</v>
      </c>
      <c r="I1978" s="260" t="s">
        <v>17</v>
      </c>
      <c r="J1978" s="260" t="s">
        <v>17</v>
      </c>
      <c r="K1978" s="260" t="s">
        <v>3398</v>
      </c>
      <c r="L1978" s="261">
        <v>45063</v>
      </c>
      <c r="M1978" s="260" t="s">
        <v>20</v>
      </c>
    </row>
    <row r="1979" spans="1:13" x14ac:dyDescent="0.25">
      <c r="A1979" s="262" t="s">
        <v>2239</v>
      </c>
      <c r="B1979" s="262" t="s">
        <v>2240</v>
      </c>
      <c r="C1979" s="262" t="s">
        <v>2241</v>
      </c>
      <c r="D1979" s="262" t="s">
        <v>2564</v>
      </c>
      <c r="E1979" s="262">
        <v>0</v>
      </c>
      <c r="F1979" s="262" t="s">
        <v>2565</v>
      </c>
      <c r="G1979" s="262" t="s">
        <v>33</v>
      </c>
      <c r="H1979" s="262">
        <v>2</v>
      </c>
      <c r="I1979" s="262" t="s">
        <v>17</v>
      </c>
      <c r="J1979" s="262" t="s">
        <v>17</v>
      </c>
      <c r="K1979" s="262" t="s">
        <v>3399</v>
      </c>
      <c r="L1979" s="263">
        <v>45063</v>
      </c>
      <c r="M1979" s="262" t="s">
        <v>20</v>
      </c>
    </row>
    <row r="1980" spans="1:13" x14ac:dyDescent="0.25">
      <c r="A1980" s="260" t="s">
        <v>2239</v>
      </c>
      <c r="B1980" s="260" t="s">
        <v>2240</v>
      </c>
      <c r="C1980" s="260" t="s">
        <v>2241</v>
      </c>
      <c r="D1980" s="260" t="s">
        <v>2567</v>
      </c>
      <c r="E1980" s="260">
        <v>2</v>
      </c>
      <c r="F1980" s="260" t="s">
        <v>2565</v>
      </c>
      <c r="G1980" s="260" t="s">
        <v>33</v>
      </c>
      <c r="H1980" s="260">
        <v>2</v>
      </c>
      <c r="I1980" s="260" t="s">
        <v>17</v>
      </c>
      <c r="J1980" s="260" t="s">
        <v>17</v>
      </c>
      <c r="K1980" s="260" t="s">
        <v>3400</v>
      </c>
      <c r="L1980" s="261">
        <v>45063</v>
      </c>
      <c r="M1980" s="260" t="s">
        <v>20</v>
      </c>
    </row>
    <row r="1981" spans="1:13" x14ac:dyDescent="0.25">
      <c r="A1981" s="262" t="s">
        <v>2239</v>
      </c>
      <c r="B1981" s="262" t="s">
        <v>2240</v>
      </c>
      <c r="C1981" s="262" t="s">
        <v>2241</v>
      </c>
      <c r="D1981" s="262" t="s">
        <v>2569</v>
      </c>
      <c r="E1981" s="262">
        <v>0</v>
      </c>
      <c r="F1981" s="262" t="s">
        <v>2565</v>
      </c>
      <c r="G1981" s="262" t="s">
        <v>33</v>
      </c>
      <c r="H1981" s="262">
        <v>2</v>
      </c>
      <c r="I1981" s="262" t="s">
        <v>17</v>
      </c>
      <c r="J1981" s="262" t="s">
        <v>17</v>
      </c>
      <c r="K1981" s="262" t="s">
        <v>3401</v>
      </c>
      <c r="L1981" s="263">
        <v>45063</v>
      </c>
      <c r="M1981" s="262" t="s">
        <v>20</v>
      </c>
    </row>
    <row r="1982" spans="1:13" x14ac:dyDescent="0.25">
      <c r="A1982" s="260" t="s">
        <v>2239</v>
      </c>
      <c r="B1982" s="260" t="s">
        <v>2240</v>
      </c>
      <c r="C1982" s="260" t="s">
        <v>2241</v>
      </c>
      <c r="D1982" s="260" t="s">
        <v>2634</v>
      </c>
      <c r="E1982" s="260">
        <v>0</v>
      </c>
      <c r="F1982" s="260" t="s">
        <v>2565</v>
      </c>
      <c r="G1982" s="260" t="s">
        <v>33</v>
      </c>
      <c r="H1982" s="260">
        <v>2</v>
      </c>
      <c r="I1982" s="260" t="s">
        <v>17</v>
      </c>
      <c r="J1982" s="260" t="s">
        <v>17</v>
      </c>
      <c r="K1982" s="260" t="s">
        <v>3402</v>
      </c>
      <c r="L1982" s="261">
        <v>45063</v>
      </c>
      <c r="M1982" s="260" t="s">
        <v>20</v>
      </c>
    </row>
    <row r="1983" spans="1:13" x14ac:dyDescent="0.25">
      <c r="A1983" s="262" t="s">
        <v>2239</v>
      </c>
      <c r="B1983" s="262" t="s">
        <v>2240</v>
      </c>
      <c r="C1983" s="262" t="s">
        <v>2241</v>
      </c>
      <c r="D1983" s="262" t="s">
        <v>2636</v>
      </c>
      <c r="E1983" s="262">
        <v>3</v>
      </c>
      <c r="F1983" s="262" t="s">
        <v>2565</v>
      </c>
      <c r="G1983" s="262" t="s">
        <v>33</v>
      </c>
      <c r="H1983" s="262">
        <v>2</v>
      </c>
      <c r="I1983" s="262" t="s">
        <v>17</v>
      </c>
      <c r="J1983" s="262" t="s">
        <v>17</v>
      </c>
      <c r="K1983" s="262" t="s">
        <v>3403</v>
      </c>
      <c r="L1983" s="263">
        <v>45063</v>
      </c>
      <c r="M1983" s="262" t="s">
        <v>20</v>
      </c>
    </row>
    <row r="1984" spans="1:13" x14ac:dyDescent="0.25">
      <c r="A1984" s="260" t="s">
        <v>2239</v>
      </c>
      <c r="B1984" s="260" t="s">
        <v>2240</v>
      </c>
      <c r="C1984" s="260" t="s">
        <v>2241</v>
      </c>
      <c r="D1984" s="260" t="s">
        <v>2638</v>
      </c>
      <c r="E1984" s="260">
        <v>0</v>
      </c>
      <c r="F1984" s="260" t="s">
        <v>2565</v>
      </c>
      <c r="G1984" s="260" t="s">
        <v>33</v>
      </c>
      <c r="H1984" s="260">
        <v>2</v>
      </c>
      <c r="I1984" s="260" t="s">
        <v>17</v>
      </c>
      <c r="J1984" s="260" t="s">
        <v>17</v>
      </c>
      <c r="K1984" s="260" t="s">
        <v>3404</v>
      </c>
      <c r="L1984" s="261">
        <v>45063</v>
      </c>
      <c r="M1984" s="260" t="s">
        <v>20</v>
      </c>
    </row>
    <row r="1985" spans="1:13" x14ac:dyDescent="0.25">
      <c r="A1985" s="262" t="s">
        <v>2239</v>
      </c>
      <c r="B1985" s="262" t="s">
        <v>2240</v>
      </c>
      <c r="C1985" s="262" t="s">
        <v>2241</v>
      </c>
      <c r="D1985" s="262" t="s">
        <v>2571</v>
      </c>
      <c r="E1985" s="262">
        <v>0</v>
      </c>
      <c r="F1985" s="262" t="s">
        <v>2565</v>
      </c>
      <c r="G1985" s="262" t="s">
        <v>33</v>
      </c>
      <c r="H1985" s="262">
        <v>2</v>
      </c>
      <c r="I1985" s="262" t="s">
        <v>17</v>
      </c>
      <c r="J1985" s="262" t="s">
        <v>17</v>
      </c>
      <c r="K1985" s="262" t="s">
        <v>3405</v>
      </c>
      <c r="L1985" s="263">
        <v>45063</v>
      </c>
      <c r="M1985" s="262" t="s">
        <v>20</v>
      </c>
    </row>
    <row r="1986" spans="1:13" x14ac:dyDescent="0.25">
      <c r="A1986" s="260" t="s">
        <v>2239</v>
      </c>
      <c r="B1986" s="260" t="s">
        <v>2240</v>
      </c>
      <c r="C1986" s="260" t="s">
        <v>2241</v>
      </c>
      <c r="D1986" s="260" t="s">
        <v>2573</v>
      </c>
      <c r="E1986" s="260">
        <v>1</v>
      </c>
      <c r="F1986" s="260" t="s">
        <v>2565</v>
      </c>
      <c r="G1986" s="260" t="s">
        <v>33</v>
      </c>
      <c r="H1986" s="260">
        <v>2</v>
      </c>
      <c r="I1986" s="260" t="s">
        <v>17</v>
      </c>
      <c r="J1986" s="260" t="s">
        <v>17</v>
      </c>
      <c r="K1986" s="260" t="s">
        <v>3406</v>
      </c>
      <c r="L1986" s="261">
        <v>45063</v>
      </c>
      <c r="M1986" s="260" t="s">
        <v>20</v>
      </c>
    </row>
    <row r="1987" spans="1:13" x14ac:dyDescent="0.25">
      <c r="A1987" s="262" t="s">
        <v>2239</v>
      </c>
      <c r="B1987" s="262" t="s">
        <v>2240</v>
      </c>
      <c r="C1987" s="262" t="s">
        <v>2241</v>
      </c>
      <c r="D1987" s="262" t="s">
        <v>2642</v>
      </c>
      <c r="E1987" s="262">
        <v>0</v>
      </c>
      <c r="F1987" s="262" t="s">
        <v>2565</v>
      </c>
      <c r="G1987" s="262" t="s">
        <v>33</v>
      </c>
      <c r="H1987" s="262">
        <v>2</v>
      </c>
      <c r="I1987" s="262" t="s">
        <v>17</v>
      </c>
      <c r="J1987" s="262" t="s">
        <v>17</v>
      </c>
      <c r="K1987" s="262" t="s">
        <v>3407</v>
      </c>
      <c r="L1987" s="263">
        <v>45063</v>
      </c>
      <c r="M1987" s="262" t="s">
        <v>20</v>
      </c>
    </row>
    <row r="1988" spans="1:13" x14ac:dyDescent="0.25">
      <c r="A1988" s="260" t="s">
        <v>1143</v>
      </c>
      <c r="B1988" s="260" t="s">
        <v>1144</v>
      </c>
      <c r="C1988" s="260" t="s">
        <v>1145</v>
      </c>
      <c r="D1988" s="260" t="s">
        <v>2564</v>
      </c>
      <c r="E1988" s="260">
        <v>2</v>
      </c>
      <c r="F1988" s="260" t="s">
        <v>2565</v>
      </c>
      <c r="G1988" s="260" t="s">
        <v>33</v>
      </c>
      <c r="H1988" s="260">
        <v>2</v>
      </c>
      <c r="I1988" s="260" t="s">
        <v>17</v>
      </c>
      <c r="J1988" s="260" t="s">
        <v>17</v>
      </c>
      <c r="K1988" s="260" t="s">
        <v>3408</v>
      </c>
      <c r="L1988" s="261">
        <v>45063</v>
      </c>
      <c r="M1988" s="260" t="s">
        <v>20</v>
      </c>
    </row>
    <row r="1989" spans="1:13" x14ac:dyDescent="0.25">
      <c r="A1989" s="262" t="s">
        <v>1143</v>
      </c>
      <c r="B1989" s="262" t="s">
        <v>1144</v>
      </c>
      <c r="C1989" s="262" t="s">
        <v>1145</v>
      </c>
      <c r="D1989" s="262" t="s">
        <v>2567</v>
      </c>
      <c r="E1989" s="262">
        <v>1</v>
      </c>
      <c r="F1989" s="262" t="s">
        <v>2565</v>
      </c>
      <c r="G1989" s="262" t="s">
        <v>33</v>
      </c>
      <c r="H1989" s="262">
        <v>2</v>
      </c>
      <c r="I1989" s="262" t="s">
        <v>17</v>
      </c>
      <c r="J1989" s="262" t="s">
        <v>17</v>
      </c>
      <c r="K1989" s="262" t="s">
        <v>3409</v>
      </c>
      <c r="L1989" s="263">
        <v>45063</v>
      </c>
      <c r="M1989" s="262" t="s">
        <v>20</v>
      </c>
    </row>
    <row r="1990" spans="1:13" x14ac:dyDescent="0.25">
      <c r="A1990" s="260" t="s">
        <v>1143</v>
      </c>
      <c r="B1990" s="260" t="s">
        <v>1144</v>
      </c>
      <c r="C1990" s="260" t="s">
        <v>1145</v>
      </c>
      <c r="D1990" s="260" t="s">
        <v>2569</v>
      </c>
      <c r="E1990" s="260">
        <v>0</v>
      </c>
      <c r="F1990" s="260" t="s">
        <v>2565</v>
      </c>
      <c r="G1990" s="260" t="s">
        <v>33</v>
      </c>
      <c r="H1990" s="260">
        <v>2</v>
      </c>
      <c r="I1990" s="260" t="s">
        <v>17</v>
      </c>
      <c r="J1990" s="260" t="s">
        <v>17</v>
      </c>
      <c r="K1990" s="260" t="s">
        <v>3410</v>
      </c>
      <c r="L1990" s="261">
        <v>45063</v>
      </c>
      <c r="M1990" s="260" t="s">
        <v>20</v>
      </c>
    </row>
    <row r="1991" spans="1:13" x14ac:dyDescent="0.25">
      <c r="A1991" s="262" t="s">
        <v>1143</v>
      </c>
      <c r="B1991" s="262" t="s">
        <v>1144</v>
      </c>
      <c r="C1991" s="262" t="s">
        <v>1145</v>
      </c>
      <c r="D1991" s="262" t="s">
        <v>2634</v>
      </c>
      <c r="E1991" s="262">
        <v>0</v>
      </c>
      <c r="F1991" s="262" t="s">
        <v>2565</v>
      </c>
      <c r="G1991" s="262" t="s">
        <v>33</v>
      </c>
      <c r="H1991" s="262">
        <v>2</v>
      </c>
      <c r="I1991" s="262" t="s">
        <v>17</v>
      </c>
      <c r="J1991" s="262" t="s">
        <v>17</v>
      </c>
      <c r="K1991" s="262" t="s">
        <v>3411</v>
      </c>
      <c r="L1991" s="263">
        <v>45063</v>
      </c>
      <c r="M1991" s="262" t="s">
        <v>20</v>
      </c>
    </row>
    <row r="1992" spans="1:13" x14ac:dyDescent="0.25">
      <c r="A1992" s="260" t="s">
        <v>1143</v>
      </c>
      <c r="B1992" s="260" t="s">
        <v>1144</v>
      </c>
      <c r="C1992" s="260" t="s">
        <v>1145</v>
      </c>
      <c r="D1992" s="260" t="s">
        <v>2636</v>
      </c>
      <c r="E1992" s="260">
        <v>0</v>
      </c>
      <c r="F1992" s="260" t="s">
        <v>2565</v>
      </c>
      <c r="G1992" s="260" t="s">
        <v>33</v>
      </c>
      <c r="H1992" s="260">
        <v>2</v>
      </c>
      <c r="I1992" s="260" t="s">
        <v>17</v>
      </c>
      <c r="J1992" s="260" t="s">
        <v>17</v>
      </c>
      <c r="K1992" s="260" t="s">
        <v>3412</v>
      </c>
      <c r="L1992" s="261">
        <v>45063</v>
      </c>
      <c r="M1992" s="260" t="s">
        <v>20</v>
      </c>
    </row>
    <row r="1993" spans="1:13" x14ac:dyDescent="0.25">
      <c r="A1993" s="262" t="s">
        <v>1143</v>
      </c>
      <c r="B1993" s="262" t="s">
        <v>1144</v>
      </c>
      <c r="C1993" s="262" t="s">
        <v>1145</v>
      </c>
      <c r="D1993" s="262" t="s">
        <v>2638</v>
      </c>
      <c r="E1993" s="262">
        <v>0</v>
      </c>
      <c r="F1993" s="262" t="s">
        <v>2565</v>
      </c>
      <c r="G1993" s="262" t="s">
        <v>33</v>
      </c>
      <c r="H1993" s="262">
        <v>2</v>
      </c>
      <c r="I1993" s="262" t="s">
        <v>17</v>
      </c>
      <c r="J1993" s="262" t="s">
        <v>17</v>
      </c>
      <c r="K1993" s="262" t="s">
        <v>3413</v>
      </c>
      <c r="L1993" s="263">
        <v>45063</v>
      </c>
      <c r="M1993" s="262" t="s">
        <v>20</v>
      </c>
    </row>
    <row r="1994" spans="1:13" x14ac:dyDescent="0.25">
      <c r="A1994" s="260" t="s">
        <v>1143</v>
      </c>
      <c r="B1994" s="260" t="s">
        <v>1144</v>
      </c>
      <c r="C1994" s="260" t="s">
        <v>1145</v>
      </c>
      <c r="D1994" s="260" t="s">
        <v>2571</v>
      </c>
      <c r="E1994" s="260">
        <v>2</v>
      </c>
      <c r="F1994" s="260" t="s">
        <v>2565</v>
      </c>
      <c r="G1994" s="260" t="s">
        <v>33</v>
      </c>
      <c r="H1994" s="260">
        <v>2</v>
      </c>
      <c r="I1994" s="260" t="s">
        <v>17</v>
      </c>
      <c r="J1994" s="260" t="s">
        <v>17</v>
      </c>
      <c r="K1994" s="260" t="s">
        <v>3414</v>
      </c>
      <c r="L1994" s="261">
        <v>45063</v>
      </c>
      <c r="M1994" s="260" t="s">
        <v>20</v>
      </c>
    </row>
    <row r="1995" spans="1:13" x14ac:dyDescent="0.25">
      <c r="A1995" s="262" t="s">
        <v>1143</v>
      </c>
      <c r="B1995" s="262" t="s">
        <v>1144</v>
      </c>
      <c r="C1995" s="262" t="s">
        <v>1145</v>
      </c>
      <c r="D1995" s="262" t="s">
        <v>2573</v>
      </c>
      <c r="E1995" s="262">
        <v>1</v>
      </c>
      <c r="F1995" s="262" t="s">
        <v>2565</v>
      </c>
      <c r="G1995" s="262" t="s">
        <v>33</v>
      </c>
      <c r="H1995" s="262">
        <v>2</v>
      </c>
      <c r="I1995" s="262" t="s">
        <v>17</v>
      </c>
      <c r="J1995" s="262" t="s">
        <v>17</v>
      </c>
      <c r="K1995" s="262" t="s">
        <v>3415</v>
      </c>
      <c r="L1995" s="263">
        <v>45063</v>
      </c>
      <c r="M1995" s="262" t="s">
        <v>20</v>
      </c>
    </row>
    <row r="1996" spans="1:13" x14ac:dyDescent="0.25">
      <c r="A1996" s="260" t="s">
        <v>1143</v>
      </c>
      <c r="B1996" s="260" t="s">
        <v>1144</v>
      </c>
      <c r="C1996" s="260" t="s">
        <v>1145</v>
      </c>
      <c r="D1996" s="260" t="s">
        <v>2642</v>
      </c>
      <c r="E1996" s="260">
        <v>0</v>
      </c>
      <c r="F1996" s="260" t="s">
        <v>2565</v>
      </c>
      <c r="G1996" s="260" t="s">
        <v>33</v>
      </c>
      <c r="H1996" s="260">
        <v>2</v>
      </c>
      <c r="I1996" s="260" t="s">
        <v>17</v>
      </c>
      <c r="J1996" s="260" t="s">
        <v>17</v>
      </c>
      <c r="K1996" s="260" t="s">
        <v>3416</v>
      </c>
      <c r="L1996" s="261">
        <v>45063</v>
      </c>
      <c r="M1996" s="260" t="s">
        <v>20</v>
      </c>
    </row>
    <row r="1997" spans="1:13" x14ac:dyDescent="0.25">
      <c r="A1997" s="262" t="s">
        <v>174</v>
      </c>
      <c r="B1997" s="262" t="s">
        <v>175</v>
      </c>
      <c r="C1997" s="262" t="s">
        <v>176</v>
      </c>
      <c r="D1997" s="262" t="s">
        <v>2564</v>
      </c>
      <c r="E1997" s="262">
        <v>0</v>
      </c>
      <c r="F1997" s="262" t="s">
        <v>2565</v>
      </c>
      <c r="G1997" s="262" t="s">
        <v>33</v>
      </c>
      <c r="H1997" s="262">
        <v>2</v>
      </c>
      <c r="I1997" s="262" t="s">
        <v>17</v>
      </c>
      <c r="J1997" s="262" t="s">
        <v>17</v>
      </c>
      <c r="K1997" s="262" t="s">
        <v>3417</v>
      </c>
      <c r="L1997" s="263">
        <v>45063</v>
      </c>
      <c r="M1997" s="262" t="s">
        <v>20</v>
      </c>
    </row>
    <row r="1998" spans="1:13" x14ac:dyDescent="0.25">
      <c r="A1998" s="260" t="s">
        <v>174</v>
      </c>
      <c r="B1998" s="260" t="s">
        <v>175</v>
      </c>
      <c r="C1998" s="260" t="s">
        <v>176</v>
      </c>
      <c r="D1998" s="260" t="s">
        <v>2567</v>
      </c>
      <c r="E1998" s="260">
        <v>1</v>
      </c>
      <c r="F1998" s="260" t="s">
        <v>2565</v>
      </c>
      <c r="G1998" s="260" t="s">
        <v>33</v>
      </c>
      <c r="H1998" s="260">
        <v>2</v>
      </c>
      <c r="I1998" s="260" t="s">
        <v>17</v>
      </c>
      <c r="J1998" s="260" t="s">
        <v>17</v>
      </c>
      <c r="K1998" s="260" t="s">
        <v>3418</v>
      </c>
      <c r="L1998" s="261">
        <v>45063</v>
      </c>
      <c r="M1998" s="260" t="s">
        <v>20</v>
      </c>
    </row>
    <row r="1999" spans="1:13" x14ac:dyDescent="0.25">
      <c r="A1999" s="262" t="s">
        <v>174</v>
      </c>
      <c r="B1999" s="262" t="s">
        <v>175</v>
      </c>
      <c r="C1999" s="262" t="s">
        <v>176</v>
      </c>
      <c r="D1999" s="262" t="s">
        <v>2569</v>
      </c>
      <c r="E1999" s="262">
        <v>1</v>
      </c>
      <c r="F1999" s="262" t="s">
        <v>2565</v>
      </c>
      <c r="G1999" s="262" t="s">
        <v>33</v>
      </c>
      <c r="H1999" s="262">
        <v>2</v>
      </c>
      <c r="I1999" s="262" t="s">
        <v>17</v>
      </c>
      <c r="J1999" s="262" t="s">
        <v>17</v>
      </c>
      <c r="K1999" s="262" t="s">
        <v>3419</v>
      </c>
      <c r="L1999" s="263">
        <v>45063</v>
      </c>
      <c r="M1999" s="262" t="s">
        <v>20</v>
      </c>
    </row>
    <row r="2000" spans="1:13" x14ac:dyDescent="0.25">
      <c r="A2000" s="260" t="s">
        <v>174</v>
      </c>
      <c r="B2000" s="260" t="s">
        <v>175</v>
      </c>
      <c r="C2000" s="260" t="s">
        <v>176</v>
      </c>
      <c r="D2000" s="260" t="s">
        <v>2634</v>
      </c>
      <c r="E2000" s="260">
        <v>2</v>
      </c>
      <c r="F2000" s="260" t="s">
        <v>2565</v>
      </c>
      <c r="G2000" s="260" t="s">
        <v>33</v>
      </c>
      <c r="H2000" s="260">
        <v>2</v>
      </c>
      <c r="I2000" s="260" t="s">
        <v>17</v>
      </c>
      <c r="J2000" s="260" t="s">
        <v>17</v>
      </c>
      <c r="K2000" s="260" t="s">
        <v>3420</v>
      </c>
      <c r="L2000" s="261">
        <v>45063</v>
      </c>
      <c r="M2000" s="260" t="s">
        <v>20</v>
      </c>
    </row>
    <row r="2001" spans="1:13" x14ac:dyDescent="0.25">
      <c r="A2001" s="262" t="s">
        <v>174</v>
      </c>
      <c r="B2001" s="262" t="s">
        <v>175</v>
      </c>
      <c r="C2001" s="262" t="s">
        <v>176</v>
      </c>
      <c r="D2001" s="262" t="s">
        <v>2636</v>
      </c>
      <c r="E2001" s="262">
        <v>3</v>
      </c>
      <c r="F2001" s="262" t="s">
        <v>2565</v>
      </c>
      <c r="G2001" s="262" t="s">
        <v>33</v>
      </c>
      <c r="H2001" s="262">
        <v>2</v>
      </c>
      <c r="I2001" s="262" t="s">
        <v>17</v>
      </c>
      <c r="J2001" s="262" t="s">
        <v>17</v>
      </c>
      <c r="K2001" s="262" t="s">
        <v>3421</v>
      </c>
      <c r="L2001" s="263">
        <v>45063</v>
      </c>
      <c r="M2001" s="262" t="s">
        <v>20</v>
      </c>
    </row>
    <row r="2002" spans="1:13" x14ac:dyDescent="0.25">
      <c r="A2002" s="260" t="s">
        <v>174</v>
      </c>
      <c r="B2002" s="260" t="s">
        <v>175</v>
      </c>
      <c r="C2002" s="260" t="s">
        <v>176</v>
      </c>
      <c r="D2002" s="260" t="s">
        <v>2638</v>
      </c>
      <c r="E2002" s="260">
        <v>1</v>
      </c>
      <c r="F2002" s="260" t="s">
        <v>2565</v>
      </c>
      <c r="G2002" s="260" t="s">
        <v>33</v>
      </c>
      <c r="H2002" s="260">
        <v>2</v>
      </c>
      <c r="I2002" s="260" t="s">
        <v>17</v>
      </c>
      <c r="J2002" s="260" t="s">
        <v>17</v>
      </c>
      <c r="K2002" s="260" t="s">
        <v>3422</v>
      </c>
      <c r="L2002" s="261">
        <v>45063</v>
      </c>
      <c r="M2002" s="260" t="s">
        <v>20</v>
      </c>
    </row>
    <row r="2003" spans="1:13" x14ac:dyDescent="0.25">
      <c r="A2003" s="262" t="s">
        <v>174</v>
      </c>
      <c r="B2003" s="262" t="s">
        <v>175</v>
      </c>
      <c r="C2003" s="262" t="s">
        <v>176</v>
      </c>
      <c r="D2003" s="262" t="s">
        <v>2571</v>
      </c>
      <c r="E2003" s="262">
        <v>2</v>
      </c>
      <c r="F2003" s="262" t="s">
        <v>2565</v>
      </c>
      <c r="G2003" s="262" t="s">
        <v>33</v>
      </c>
      <c r="H2003" s="262">
        <v>2</v>
      </c>
      <c r="I2003" s="262" t="s">
        <v>17</v>
      </c>
      <c r="J2003" s="262" t="s">
        <v>17</v>
      </c>
      <c r="K2003" s="262" t="s">
        <v>3423</v>
      </c>
      <c r="L2003" s="263">
        <v>45063</v>
      </c>
      <c r="M2003" s="262" t="s">
        <v>20</v>
      </c>
    </row>
    <row r="2004" spans="1:13" x14ac:dyDescent="0.25">
      <c r="A2004" s="260" t="s">
        <v>174</v>
      </c>
      <c r="B2004" s="260" t="s">
        <v>175</v>
      </c>
      <c r="C2004" s="260" t="s">
        <v>176</v>
      </c>
      <c r="D2004" s="260" t="s">
        <v>2573</v>
      </c>
      <c r="E2004" s="260">
        <v>3</v>
      </c>
      <c r="F2004" s="260" t="s">
        <v>2565</v>
      </c>
      <c r="G2004" s="260" t="s">
        <v>33</v>
      </c>
      <c r="H2004" s="260">
        <v>2</v>
      </c>
      <c r="I2004" s="260" t="s">
        <v>17</v>
      </c>
      <c r="J2004" s="260" t="s">
        <v>17</v>
      </c>
      <c r="K2004" s="260" t="s">
        <v>3424</v>
      </c>
      <c r="L2004" s="261">
        <v>45063</v>
      </c>
      <c r="M2004" s="260" t="s">
        <v>20</v>
      </c>
    </row>
    <row r="2005" spans="1:13" x14ac:dyDescent="0.25">
      <c r="A2005" s="262" t="s">
        <v>174</v>
      </c>
      <c r="B2005" s="262" t="s">
        <v>175</v>
      </c>
      <c r="C2005" s="262" t="s">
        <v>176</v>
      </c>
      <c r="D2005" s="262" t="s">
        <v>2642</v>
      </c>
      <c r="E2005" s="262">
        <v>0</v>
      </c>
      <c r="F2005" s="262" t="s">
        <v>2565</v>
      </c>
      <c r="G2005" s="262" t="s">
        <v>33</v>
      </c>
      <c r="H2005" s="262">
        <v>2</v>
      </c>
      <c r="I2005" s="262" t="s">
        <v>17</v>
      </c>
      <c r="J2005" s="262" t="s">
        <v>17</v>
      </c>
      <c r="K2005" s="262" t="s">
        <v>3425</v>
      </c>
      <c r="L2005" s="263">
        <v>45063</v>
      </c>
      <c r="M2005" s="262" t="s">
        <v>20</v>
      </c>
    </row>
    <row r="2006" spans="1:13" x14ac:dyDescent="0.25">
      <c r="A2006" s="260" t="s">
        <v>183</v>
      </c>
      <c r="B2006" s="260" t="s">
        <v>184</v>
      </c>
      <c r="C2006" s="260" t="s">
        <v>176</v>
      </c>
      <c r="D2006" s="260" t="s">
        <v>2564</v>
      </c>
      <c r="E2006" s="260">
        <v>0</v>
      </c>
      <c r="F2006" s="260" t="s">
        <v>2565</v>
      </c>
      <c r="G2006" s="260" t="s">
        <v>33</v>
      </c>
      <c r="H2006" s="260">
        <v>2</v>
      </c>
      <c r="I2006" s="260" t="s">
        <v>17</v>
      </c>
      <c r="J2006" s="260" t="s">
        <v>17</v>
      </c>
      <c r="K2006" s="260" t="s">
        <v>3426</v>
      </c>
      <c r="L2006" s="261">
        <v>45063</v>
      </c>
      <c r="M2006" s="260" t="s">
        <v>20</v>
      </c>
    </row>
    <row r="2007" spans="1:13" x14ac:dyDescent="0.25">
      <c r="A2007" s="262" t="s">
        <v>183</v>
      </c>
      <c r="B2007" s="262" t="s">
        <v>184</v>
      </c>
      <c r="C2007" s="262" t="s">
        <v>176</v>
      </c>
      <c r="D2007" s="262" t="s">
        <v>2567</v>
      </c>
      <c r="E2007" s="262">
        <v>1</v>
      </c>
      <c r="F2007" s="262" t="s">
        <v>2565</v>
      </c>
      <c r="G2007" s="262" t="s">
        <v>33</v>
      </c>
      <c r="H2007" s="262">
        <v>2</v>
      </c>
      <c r="I2007" s="262" t="s">
        <v>17</v>
      </c>
      <c r="J2007" s="262" t="s">
        <v>17</v>
      </c>
      <c r="K2007" s="262" t="s">
        <v>3427</v>
      </c>
      <c r="L2007" s="263">
        <v>45063</v>
      </c>
      <c r="M2007" s="262" t="s">
        <v>20</v>
      </c>
    </row>
    <row r="2008" spans="1:13" x14ac:dyDescent="0.25">
      <c r="A2008" s="260" t="s">
        <v>183</v>
      </c>
      <c r="B2008" s="260" t="s">
        <v>184</v>
      </c>
      <c r="C2008" s="260" t="s">
        <v>176</v>
      </c>
      <c r="D2008" s="260" t="s">
        <v>2569</v>
      </c>
      <c r="E2008" s="260">
        <v>1</v>
      </c>
      <c r="F2008" s="260" t="s">
        <v>2565</v>
      </c>
      <c r="G2008" s="260" t="s">
        <v>33</v>
      </c>
      <c r="H2008" s="260">
        <v>2</v>
      </c>
      <c r="I2008" s="260" t="s">
        <v>17</v>
      </c>
      <c r="J2008" s="260" t="s">
        <v>17</v>
      </c>
      <c r="K2008" s="260" t="s">
        <v>3428</v>
      </c>
      <c r="L2008" s="261">
        <v>45063</v>
      </c>
      <c r="M2008" s="260" t="s">
        <v>20</v>
      </c>
    </row>
    <row r="2009" spans="1:13" x14ac:dyDescent="0.25">
      <c r="A2009" s="262" t="s">
        <v>183</v>
      </c>
      <c r="B2009" s="262" t="s">
        <v>184</v>
      </c>
      <c r="C2009" s="262" t="s">
        <v>176</v>
      </c>
      <c r="D2009" s="262" t="s">
        <v>2634</v>
      </c>
      <c r="E2009" s="262">
        <v>2</v>
      </c>
      <c r="F2009" s="262" t="s">
        <v>2565</v>
      </c>
      <c r="G2009" s="262" t="s">
        <v>33</v>
      </c>
      <c r="H2009" s="262">
        <v>2</v>
      </c>
      <c r="I2009" s="262" t="s">
        <v>17</v>
      </c>
      <c r="J2009" s="262" t="s">
        <v>17</v>
      </c>
      <c r="K2009" s="262" t="s">
        <v>3429</v>
      </c>
      <c r="L2009" s="263">
        <v>45063</v>
      </c>
      <c r="M2009" s="262" t="s">
        <v>20</v>
      </c>
    </row>
    <row r="2010" spans="1:13" x14ac:dyDescent="0.25">
      <c r="A2010" s="260" t="s">
        <v>183</v>
      </c>
      <c r="B2010" s="260" t="s">
        <v>184</v>
      </c>
      <c r="C2010" s="260" t="s">
        <v>176</v>
      </c>
      <c r="D2010" s="260" t="s">
        <v>2636</v>
      </c>
      <c r="E2010" s="260">
        <v>3</v>
      </c>
      <c r="F2010" s="260" t="s">
        <v>2565</v>
      </c>
      <c r="G2010" s="260" t="s">
        <v>33</v>
      </c>
      <c r="H2010" s="260">
        <v>2</v>
      </c>
      <c r="I2010" s="260" t="s">
        <v>17</v>
      </c>
      <c r="J2010" s="260" t="s">
        <v>17</v>
      </c>
      <c r="K2010" s="260" t="s">
        <v>3430</v>
      </c>
      <c r="L2010" s="261">
        <v>45063</v>
      </c>
      <c r="M2010" s="260" t="s">
        <v>20</v>
      </c>
    </row>
    <row r="2011" spans="1:13" x14ac:dyDescent="0.25">
      <c r="A2011" s="262" t="s">
        <v>183</v>
      </c>
      <c r="B2011" s="262" t="s">
        <v>184</v>
      </c>
      <c r="C2011" s="262" t="s">
        <v>176</v>
      </c>
      <c r="D2011" s="262" t="s">
        <v>2638</v>
      </c>
      <c r="E2011" s="262">
        <v>1</v>
      </c>
      <c r="F2011" s="262" t="s">
        <v>2565</v>
      </c>
      <c r="G2011" s="262" t="s">
        <v>33</v>
      </c>
      <c r="H2011" s="262">
        <v>2</v>
      </c>
      <c r="I2011" s="262" t="s">
        <v>17</v>
      </c>
      <c r="J2011" s="262" t="s">
        <v>17</v>
      </c>
      <c r="K2011" s="262" t="s">
        <v>3431</v>
      </c>
      <c r="L2011" s="263">
        <v>45063</v>
      </c>
      <c r="M2011" s="262" t="s">
        <v>20</v>
      </c>
    </row>
    <row r="2012" spans="1:13" x14ac:dyDescent="0.25">
      <c r="A2012" s="260" t="s">
        <v>183</v>
      </c>
      <c r="B2012" s="260" t="s">
        <v>184</v>
      </c>
      <c r="C2012" s="260" t="s">
        <v>176</v>
      </c>
      <c r="D2012" s="260" t="s">
        <v>2571</v>
      </c>
      <c r="E2012" s="260">
        <v>2</v>
      </c>
      <c r="F2012" s="260" t="s">
        <v>2565</v>
      </c>
      <c r="G2012" s="260" t="s">
        <v>33</v>
      </c>
      <c r="H2012" s="260">
        <v>2</v>
      </c>
      <c r="I2012" s="260" t="s">
        <v>17</v>
      </c>
      <c r="J2012" s="260" t="s">
        <v>17</v>
      </c>
      <c r="K2012" s="260" t="s">
        <v>3432</v>
      </c>
      <c r="L2012" s="261">
        <v>45063</v>
      </c>
      <c r="M2012" s="260" t="s">
        <v>20</v>
      </c>
    </row>
    <row r="2013" spans="1:13" x14ac:dyDescent="0.25">
      <c r="A2013" s="262" t="s">
        <v>183</v>
      </c>
      <c r="B2013" s="262" t="s">
        <v>184</v>
      </c>
      <c r="C2013" s="262" t="s">
        <v>176</v>
      </c>
      <c r="D2013" s="262" t="s">
        <v>2573</v>
      </c>
      <c r="E2013" s="262">
        <v>3</v>
      </c>
      <c r="F2013" s="262" t="s">
        <v>2565</v>
      </c>
      <c r="G2013" s="262" t="s">
        <v>33</v>
      </c>
      <c r="H2013" s="262">
        <v>2</v>
      </c>
      <c r="I2013" s="262" t="s">
        <v>17</v>
      </c>
      <c r="J2013" s="262" t="s">
        <v>17</v>
      </c>
      <c r="K2013" s="262" t="s">
        <v>3433</v>
      </c>
      <c r="L2013" s="263">
        <v>45063</v>
      </c>
      <c r="M2013" s="262" t="s">
        <v>20</v>
      </c>
    </row>
    <row r="2014" spans="1:13" x14ac:dyDescent="0.25">
      <c r="A2014" s="260" t="s">
        <v>183</v>
      </c>
      <c r="B2014" s="260" t="s">
        <v>184</v>
      </c>
      <c r="C2014" s="260" t="s">
        <v>176</v>
      </c>
      <c r="D2014" s="260" t="s">
        <v>2642</v>
      </c>
      <c r="E2014" s="260">
        <v>0</v>
      </c>
      <c r="F2014" s="260" t="s">
        <v>2565</v>
      </c>
      <c r="G2014" s="260" t="s">
        <v>33</v>
      </c>
      <c r="H2014" s="260">
        <v>2</v>
      </c>
      <c r="I2014" s="260" t="s">
        <v>17</v>
      </c>
      <c r="J2014" s="260" t="s">
        <v>17</v>
      </c>
      <c r="K2014" s="260" t="s">
        <v>3434</v>
      </c>
      <c r="L2014" s="261">
        <v>45063</v>
      </c>
      <c r="M2014" s="260" t="s">
        <v>20</v>
      </c>
    </row>
    <row r="2015" spans="1:13" x14ac:dyDescent="0.25">
      <c r="A2015" s="262" t="s">
        <v>189</v>
      </c>
      <c r="B2015" s="262" t="s">
        <v>190</v>
      </c>
      <c r="C2015" s="262" t="s">
        <v>176</v>
      </c>
      <c r="D2015" s="262" t="s">
        <v>2564</v>
      </c>
      <c r="E2015" s="262">
        <v>0</v>
      </c>
      <c r="F2015" s="262" t="s">
        <v>2565</v>
      </c>
      <c r="G2015" s="262" t="s">
        <v>33</v>
      </c>
      <c r="H2015" s="262">
        <v>2</v>
      </c>
      <c r="I2015" s="262" t="s">
        <v>17</v>
      </c>
      <c r="J2015" s="262" t="s">
        <v>17</v>
      </c>
      <c r="K2015" s="262" t="s">
        <v>3435</v>
      </c>
      <c r="L2015" s="263">
        <v>45063</v>
      </c>
      <c r="M2015" s="262" t="s">
        <v>20</v>
      </c>
    </row>
    <row r="2016" spans="1:13" x14ac:dyDescent="0.25">
      <c r="A2016" s="260" t="s">
        <v>189</v>
      </c>
      <c r="B2016" s="260" t="s">
        <v>190</v>
      </c>
      <c r="C2016" s="260" t="s">
        <v>176</v>
      </c>
      <c r="D2016" s="260" t="s">
        <v>2567</v>
      </c>
      <c r="E2016" s="260">
        <v>1</v>
      </c>
      <c r="F2016" s="260" t="s">
        <v>2565</v>
      </c>
      <c r="G2016" s="260" t="s">
        <v>33</v>
      </c>
      <c r="H2016" s="260">
        <v>2</v>
      </c>
      <c r="I2016" s="260" t="s">
        <v>17</v>
      </c>
      <c r="J2016" s="260" t="s">
        <v>17</v>
      </c>
      <c r="K2016" s="260" t="s">
        <v>3436</v>
      </c>
      <c r="L2016" s="261">
        <v>45063</v>
      </c>
      <c r="M2016" s="260" t="s">
        <v>20</v>
      </c>
    </row>
    <row r="2017" spans="1:13" x14ac:dyDescent="0.25">
      <c r="A2017" s="262" t="s">
        <v>189</v>
      </c>
      <c r="B2017" s="262" t="s">
        <v>190</v>
      </c>
      <c r="C2017" s="262" t="s">
        <v>176</v>
      </c>
      <c r="D2017" s="262" t="s">
        <v>2569</v>
      </c>
      <c r="E2017" s="262">
        <v>1</v>
      </c>
      <c r="F2017" s="262" t="s">
        <v>2565</v>
      </c>
      <c r="G2017" s="262" t="s">
        <v>33</v>
      </c>
      <c r="H2017" s="262">
        <v>2</v>
      </c>
      <c r="I2017" s="262" t="s">
        <v>17</v>
      </c>
      <c r="J2017" s="262" t="s">
        <v>17</v>
      </c>
      <c r="K2017" s="262" t="s">
        <v>3437</v>
      </c>
      <c r="L2017" s="263">
        <v>45063</v>
      </c>
      <c r="M2017" s="262" t="s">
        <v>20</v>
      </c>
    </row>
    <row r="2018" spans="1:13" x14ac:dyDescent="0.25">
      <c r="A2018" s="260" t="s">
        <v>189</v>
      </c>
      <c r="B2018" s="260" t="s">
        <v>190</v>
      </c>
      <c r="C2018" s="260" t="s">
        <v>176</v>
      </c>
      <c r="D2018" s="260" t="s">
        <v>2634</v>
      </c>
      <c r="E2018" s="260">
        <v>2</v>
      </c>
      <c r="F2018" s="260" t="s">
        <v>2565</v>
      </c>
      <c r="G2018" s="260" t="s">
        <v>33</v>
      </c>
      <c r="H2018" s="260">
        <v>2</v>
      </c>
      <c r="I2018" s="260" t="s">
        <v>17</v>
      </c>
      <c r="J2018" s="260" t="s">
        <v>17</v>
      </c>
      <c r="K2018" s="260" t="s">
        <v>3438</v>
      </c>
      <c r="L2018" s="261">
        <v>45063</v>
      </c>
      <c r="M2018" s="260" t="s">
        <v>20</v>
      </c>
    </row>
    <row r="2019" spans="1:13" x14ac:dyDescent="0.25">
      <c r="A2019" s="262" t="s">
        <v>189</v>
      </c>
      <c r="B2019" s="262" t="s">
        <v>190</v>
      </c>
      <c r="C2019" s="262" t="s">
        <v>176</v>
      </c>
      <c r="D2019" s="262" t="s">
        <v>2636</v>
      </c>
      <c r="E2019" s="262">
        <v>3</v>
      </c>
      <c r="F2019" s="262" t="s">
        <v>2565</v>
      </c>
      <c r="G2019" s="262" t="s">
        <v>33</v>
      </c>
      <c r="H2019" s="262">
        <v>2</v>
      </c>
      <c r="I2019" s="262" t="s">
        <v>17</v>
      </c>
      <c r="J2019" s="262" t="s">
        <v>17</v>
      </c>
      <c r="K2019" s="262" t="s">
        <v>3439</v>
      </c>
      <c r="L2019" s="263">
        <v>45063</v>
      </c>
      <c r="M2019" s="262" t="s">
        <v>20</v>
      </c>
    </row>
    <row r="2020" spans="1:13" x14ac:dyDescent="0.25">
      <c r="A2020" s="260" t="s">
        <v>189</v>
      </c>
      <c r="B2020" s="260" t="s">
        <v>190</v>
      </c>
      <c r="C2020" s="260" t="s">
        <v>176</v>
      </c>
      <c r="D2020" s="260" t="s">
        <v>2638</v>
      </c>
      <c r="E2020" s="260">
        <v>1</v>
      </c>
      <c r="F2020" s="260" t="s">
        <v>2565</v>
      </c>
      <c r="G2020" s="260" t="s">
        <v>33</v>
      </c>
      <c r="H2020" s="260">
        <v>2</v>
      </c>
      <c r="I2020" s="260" t="s">
        <v>17</v>
      </c>
      <c r="J2020" s="260" t="s">
        <v>17</v>
      </c>
      <c r="K2020" s="260" t="s">
        <v>3440</v>
      </c>
      <c r="L2020" s="261">
        <v>45063</v>
      </c>
      <c r="M2020" s="260" t="s">
        <v>20</v>
      </c>
    </row>
    <row r="2021" spans="1:13" x14ac:dyDescent="0.25">
      <c r="A2021" s="262" t="s">
        <v>189</v>
      </c>
      <c r="B2021" s="262" t="s">
        <v>190</v>
      </c>
      <c r="C2021" s="262" t="s">
        <v>176</v>
      </c>
      <c r="D2021" s="262" t="s">
        <v>2571</v>
      </c>
      <c r="E2021" s="262">
        <v>2</v>
      </c>
      <c r="F2021" s="262" t="s">
        <v>2565</v>
      </c>
      <c r="G2021" s="262" t="s">
        <v>33</v>
      </c>
      <c r="H2021" s="262">
        <v>2</v>
      </c>
      <c r="I2021" s="262" t="s">
        <v>17</v>
      </c>
      <c r="J2021" s="262" t="s">
        <v>17</v>
      </c>
      <c r="K2021" s="262" t="s">
        <v>3441</v>
      </c>
      <c r="L2021" s="263">
        <v>45063</v>
      </c>
      <c r="M2021" s="262" t="s">
        <v>20</v>
      </c>
    </row>
    <row r="2022" spans="1:13" x14ac:dyDescent="0.25">
      <c r="A2022" s="260" t="s">
        <v>189</v>
      </c>
      <c r="B2022" s="260" t="s">
        <v>190</v>
      </c>
      <c r="C2022" s="260" t="s">
        <v>176</v>
      </c>
      <c r="D2022" s="260" t="s">
        <v>2573</v>
      </c>
      <c r="E2022" s="260">
        <v>3</v>
      </c>
      <c r="F2022" s="260" t="s">
        <v>2565</v>
      </c>
      <c r="G2022" s="260" t="s">
        <v>33</v>
      </c>
      <c r="H2022" s="260">
        <v>2</v>
      </c>
      <c r="I2022" s="260" t="s">
        <v>17</v>
      </c>
      <c r="J2022" s="260" t="s">
        <v>17</v>
      </c>
      <c r="K2022" s="260" t="s">
        <v>3442</v>
      </c>
      <c r="L2022" s="261">
        <v>45063</v>
      </c>
      <c r="M2022" s="260" t="s">
        <v>20</v>
      </c>
    </row>
    <row r="2023" spans="1:13" x14ac:dyDescent="0.25">
      <c r="A2023" s="262" t="s">
        <v>189</v>
      </c>
      <c r="B2023" s="262" t="s">
        <v>190</v>
      </c>
      <c r="C2023" s="262" t="s">
        <v>176</v>
      </c>
      <c r="D2023" s="262" t="s">
        <v>2642</v>
      </c>
      <c r="E2023" s="262">
        <v>0</v>
      </c>
      <c r="F2023" s="262" t="s">
        <v>2565</v>
      </c>
      <c r="G2023" s="262" t="s">
        <v>33</v>
      </c>
      <c r="H2023" s="262">
        <v>2</v>
      </c>
      <c r="I2023" s="262" t="s">
        <v>17</v>
      </c>
      <c r="J2023" s="262" t="s">
        <v>17</v>
      </c>
      <c r="K2023" s="262" t="s">
        <v>3443</v>
      </c>
      <c r="L2023" s="263">
        <v>45063</v>
      </c>
      <c r="M2023" s="262" t="s">
        <v>20</v>
      </c>
    </row>
    <row r="2024" spans="1:13" x14ac:dyDescent="0.25">
      <c r="A2024" s="260" t="s">
        <v>818</v>
      </c>
      <c r="B2024" s="260" t="s">
        <v>819</v>
      </c>
      <c r="C2024" s="260" t="s">
        <v>176</v>
      </c>
      <c r="D2024" s="260" t="s">
        <v>2564</v>
      </c>
      <c r="E2024" s="260">
        <v>0</v>
      </c>
      <c r="F2024" s="260" t="s">
        <v>2565</v>
      </c>
      <c r="G2024" s="260" t="s">
        <v>33</v>
      </c>
      <c r="H2024" s="260">
        <v>2</v>
      </c>
      <c r="I2024" s="260" t="s">
        <v>17</v>
      </c>
      <c r="J2024" s="260" t="s">
        <v>17</v>
      </c>
      <c r="K2024" s="260" t="s">
        <v>3444</v>
      </c>
      <c r="L2024" s="261">
        <v>45063</v>
      </c>
      <c r="M2024" s="260" t="s">
        <v>20</v>
      </c>
    </row>
    <row r="2025" spans="1:13" x14ac:dyDescent="0.25">
      <c r="A2025" s="262" t="s">
        <v>818</v>
      </c>
      <c r="B2025" s="262" t="s">
        <v>819</v>
      </c>
      <c r="C2025" s="262" t="s">
        <v>176</v>
      </c>
      <c r="D2025" s="262" t="s">
        <v>2567</v>
      </c>
      <c r="E2025" s="262">
        <v>1</v>
      </c>
      <c r="F2025" s="262" t="s">
        <v>2565</v>
      </c>
      <c r="G2025" s="262" t="s">
        <v>33</v>
      </c>
      <c r="H2025" s="262">
        <v>2</v>
      </c>
      <c r="I2025" s="262" t="s">
        <v>17</v>
      </c>
      <c r="J2025" s="262" t="s">
        <v>17</v>
      </c>
      <c r="K2025" s="262" t="s">
        <v>3445</v>
      </c>
      <c r="L2025" s="263">
        <v>45063</v>
      </c>
      <c r="M2025" s="262" t="s">
        <v>20</v>
      </c>
    </row>
    <row r="2026" spans="1:13" x14ac:dyDescent="0.25">
      <c r="A2026" s="260" t="s">
        <v>818</v>
      </c>
      <c r="B2026" s="260" t="s">
        <v>819</v>
      </c>
      <c r="C2026" s="260" t="s">
        <v>176</v>
      </c>
      <c r="D2026" s="260" t="s">
        <v>2569</v>
      </c>
      <c r="E2026" s="260">
        <v>1</v>
      </c>
      <c r="F2026" s="260" t="s">
        <v>2565</v>
      </c>
      <c r="G2026" s="260" t="s">
        <v>33</v>
      </c>
      <c r="H2026" s="260">
        <v>2</v>
      </c>
      <c r="I2026" s="260" t="s">
        <v>17</v>
      </c>
      <c r="J2026" s="260" t="s">
        <v>17</v>
      </c>
      <c r="K2026" s="260" t="s">
        <v>3446</v>
      </c>
      <c r="L2026" s="261">
        <v>45063</v>
      </c>
      <c r="M2026" s="260" t="s">
        <v>20</v>
      </c>
    </row>
    <row r="2027" spans="1:13" x14ac:dyDescent="0.25">
      <c r="A2027" s="262" t="s">
        <v>818</v>
      </c>
      <c r="B2027" s="262" t="s">
        <v>819</v>
      </c>
      <c r="C2027" s="262" t="s">
        <v>176</v>
      </c>
      <c r="D2027" s="262" t="s">
        <v>2634</v>
      </c>
      <c r="E2027" s="262">
        <v>1</v>
      </c>
      <c r="F2027" s="262" t="s">
        <v>2565</v>
      </c>
      <c r="G2027" s="262" t="s">
        <v>33</v>
      </c>
      <c r="H2027" s="262">
        <v>2</v>
      </c>
      <c r="I2027" s="262" t="s">
        <v>17</v>
      </c>
      <c r="J2027" s="262" t="s">
        <v>17</v>
      </c>
      <c r="K2027" s="262" t="s">
        <v>3447</v>
      </c>
      <c r="L2027" s="263">
        <v>45063</v>
      </c>
      <c r="M2027" s="262" t="s">
        <v>20</v>
      </c>
    </row>
    <row r="2028" spans="1:13" x14ac:dyDescent="0.25">
      <c r="A2028" s="260" t="s">
        <v>818</v>
      </c>
      <c r="B2028" s="260" t="s">
        <v>819</v>
      </c>
      <c r="C2028" s="260" t="s">
        <v>176</v>
      </c>
      <c r="D2028" s="260" t="s">
        <v>2636</v>
      </c>
      <c r="E2028" s="260">
        <v>3</v>
      </c>
      <c r="F2028" s="260" t="s">
        <v>2565</v>
      </c>
      <c r="G2028" s="260" t="s">
        <v>33</v>
      </c>
      <c r="H2028" s="260">
        <v>2</v>
      </c>
      <c r="I2028" s="260" t="s">
        <v>17</v>
      </c>
      <c r="J2028" s="260" t="s">
        <v>17</v>
      </c>
      <c r="K2028" s="260" t="s">
        <v>3448</v>
      </c>
      <c r="L2028" s="261">
        <v>45063</v>
      </c>
      <c r="M2028" s="260" t="s">
        <v>20</v>
      </c>
    </row>
    <row r="2029" spans="1:13" x14ac:dyDescent="0.25">
      <c r="A2029" s="262" t="s">
        <v>818</v>
      </c>
      <c r="B2029" s="262" t="s">
        <v>819</v>
      </c>
      <c r="C2029" s="262" t="s">
        <v>176</v>
      </c>
      <c r="D2029" s="262" t="s">
        <v>2638</v>
      </c>
      <c r="E2029" s="262">
        <v>1</v>
      </c>
      <c r="F2029" s="262" t="s">
        <v>2565</v>
      </c>
      <c r="G2029" s="262" t="s">
        <v>33</v>
      </c>
      <c r="H2029" s="262">
        <v>2</v>
      </c>
      <c r="I2029" s="262" t="s">
        <v>17</v>
      </c>
      <c r="J2029" s="262" t="s">
        <v>17</v>
      </c>
      <c r="K2029" s="262" t="s">
        <v>3449</v>
      </c>
      <c r="L2029" s="263">
        <v>45063</v>
      </c>
      <c r="M2029" s="262" t="s">
        <v>20</v>
      </c>
    </row>
    <row r="2030" spans="1:13" x14ac:dyDescent="0.25">
      <c r="A2030" s="260" t="s">
        <v>818</v>
      </c>
      <c r="B2030" s="260" t="s">
        <v>819</v>
      </c>
      <c r="C2030" s="260" t="s">
        <v>176</v>
      </c>
      <c r="D2030" s="260" t="s">
        <v>2571</v>
      </c>
      <c r="E2030" s="260">
        <v>1</v>
      </c>
      <c r="F2030" s="260" t="s">
        <v>2565</v>
      </c>
      <c r="G2030" s="260" t="s">
        <v>33</v>
      </c>
      <c r="H2030" s="260">
        <v>2</v>
      </c>
      <c r="I2030" s="260" t="s">
        <v>17</v>
      </c>
      <c r="J2030" s="260" t="s">
        <v>17</v>
      </c>
      <c r="K2030" s="260" t="s">
        <v>3450</v>
      </c>
      <c r="L2030" s="261">
        <v>45063</v>
      </c>
      <c r="M2030" s="260" t="s">
        <v>20</v>
      </c>
    </row>
    <row r="2031" spans="1:13" x14ac:dyDescent="0.25">
      <c r="A2031" s="262" t="s">
        <v>818</v>
      </c>
      <c r="B2031" s="262" t="s">
        <v>819</v>
      </c>
      <c r="C2031" s="262" t="s">
        <v>176</v>
      </c>
      <c r="D2031" s="262" t="s">
        <v>2573</v>
      </c>
      <c r="E2031" s="262">
        <v>2</v>
      </c>
      <c r="F2031" s="262" t="s">
        <v>2565</v>
      </c>
      <c r="G2031" s="262" t="s">
        <v>33</v>
      </c>
      <c r="H2031" s="262">
        <v>2</v>
      </c>
      <c r="I2031" s="262" t="s">
        <v>17</v>
      </c>
      <c r="J2031" s="262" t="s">
        <v>17</v>
      </c>
      <c r="K2031" s="262" t="s">
        <v>3451</v>
      </c>
      <c r="L2031" s="263">
        <v>45063</v>
      </c>
      <c r="M2031" s="262" t="s">
        <v>20</v>
      </c>
    </row>
    <row r="2032" spans="1:13" x14ac:dyDescent="0.25">
      <c r="A2032" s="260" t="s">
        <v>818</v>
      </c>
      <c r="B2032" s="260" t="s">
        <v>819</v>
      </c>
      <c r="C2032" s="260" t="s">
        <v>176</v>
      </c>
      <c r="D2032" s="260" t="s">
        <v>2642</v>
      </c>
      <c r="E2032" s="260">
        <v>0</v>
      </c>
      <c r="F2032" s="260" t="s">
        <v>2565</v>
      </c>
      <c r="G2032" s="260" t="s">
        <v>33</v>
      </c>
      <c r="H2032" s="260">
        <v>2</v>
      </c>
      <c r="I2032" s="260" t="s">
        <v>17</v>
      </c>
      <c r="J2032" s="260" t="s">
        <v>17</v>
      </c>
      <c r="K2032" s="260" t="s">
        <v>3452</v>
      </c>
      <c r="L2032" s="261">
        <v>45063</v>
      </c>
      <c r="M2032" s="260" t="s">
        <v>20</v>
      </c>
    </row>
    <row r="2033" spans="1:13" x14ac:dyDescent="0.25">
      <c r="A2033" s="262" t="s">
        <v>733</v>
      </c>
      <c r="B2033" s="262" t="s">
        <v>734</v>
      </c>
      <c r="C2033" s="262" t="s">
        <v>709</v>
      </c>
      <c r="D2033" s="262" t="s">
        <v>2564</v>
      </c>
      <c r="E2033" s="262">
        <v>2</v>
      </c>
      <c r="F2033" s="262" t="s">
        <v>2565</v>
      </c>
      <c r="G2033" s="262" t="s">
        <v>33</v>
      </c>
      <c r="H2033" s="262">
        <v>2</v>
      </c>
      <c r="I2033" s="262" t="s">
        <v>17</v>
      </c>
      <c r="J2033" s="262" t="s">
        <v>17</v>
      </c>
      <c r="K2033" s="262" t="s">
        <v>3453</v>
      </c>
      <c r="L2033" s="263">
        <v>45063</v>
      </c>
      <c r="M2033" s="262" t="s">
        <v>20</v>
      </c>
    </row>
    <row r="2034" spans="1:13" x14ac:dyDescent="0.25">
      <c r="A2034" s="260" t="s">
        <v>733</v>
      </c>
      <c r="B2034" s="260" t="s">
        <v>734</v>
      </c>
      <c r="C2034" s="260" t="s">
        <v>709</v>
      </c>
      <c r="D2034" s="260" t="s">
        <v>2567</v>
      </c>
      <c r="E2034" s="260">
        <v>1</v>
      </c>
      <c r="F2034" s="260" t="s">
        <v>2565</v>
      </c>
      <c r="G2034" s="260" t="s">
        <v>33</v>
      </c>
      <c r="H2034" s="260">
        <v>2</v>
      </c>
      <c r="I2034" s="260" t="s">
        <v>17</v>
      </c>
      <c r="J2034" s="260" t="s">
        <v>17</v>
      </c>
      <c r="K2034" s="260" t="s">
        <v>3454</v>
      </c>
      <c r="L2034" s="261">
        <v>45063</v>
      </c>
      <c r="M2034" s="260" t="s">
        <v>20</v>
      </c>
    </row>
    <row r="2035" spans="1:13" x14ac:dyDescent="0.25">
      <c r="A2035" s="262" t="s">
        <v>733</v>
      </c>
      <c r="B2035" s="262" t="s">
        <v>734</v>
      </c>
      <c r="C2035" s="262" t="s">
        <v>709</v>
      </c>
      <c r="D2035" s="262" t="s">
        <v>2569</v>
      </c>
      <c r="E2035" s="262">
        <v>3</v>
      </c>
      <c r="F2035" s="262" t="s">
        <v>2565</v>
      </c>
      <c r="G2035" s="262" t="s">
        <v>33</v>
      </c>
      <c r="H2035" s="262">
        <v>2</v>
      </c>
      <c r="I2035" s="262" t="s">
        <v>17</v>
      </c>
      <c r="J2035" s="262" t="s">
        <v>17</v>
      </c>
      <c r="K2035" s="262" t="s">
        <v>3455</v>
      </c>
      <c r="L2035" s="263">
        <v>45063</v>
      </c>
      <c r="M2035" s="262" t="s">
        <v>20</v>
      </c>
    </row>
    <row r="2036" spans="1:13" x14ac:dyDescent="0.25">
      <c r="A2036" s="260" t="s">
        <v>733</v>
      </c>
      <c r="B2036" s="260" t="s">
        <v>734</v>
      </c>
      <c r="C2036" s="260" t="s">
        <v>709</v>
      </c>
      <c r="D2036" s="260" t="s">
        <v>2634</v>
      </c>
      <c r="E2036" s="260">
        <v>3</v>
      </c>
      <c r="F2036" s="260" t="s">
        <v>2565</v>
      </c>
      <c r="G2036" s="260" t="s">
        <v>33</v>
      </c>
      <c r="H2036" s="260">
        <v>2</v>
      </c>
      <c r="I2036" s="260" t="s">
        <v>17</v>
      </c>
      <c r="J2036" s="260" t="s">
        <v>17</v>
      </c>
      <c r="K2036" s="260" t="s">
        <v>3456</v>
      </c>
      <c r="L2036" s="261">
        <v>45063</v>
      </c>
      <c r="M2036" s="260" t="s">
        <v>20</v>
      </c>
    </row>
    <row r="2037" spans="1:13" x14ac:dyDescent="0.25">
      <c r="A2037" s="262" t="s">
        <v>733</v>
      </c>
      <c r="B2037" s="262" t="s">
        <v>734</v>
      </c>
      <c r="C2037" s="262" t="s">
        <v>709</v>
      </c>
      <c r="D2037" s="262" t="s">
        <v>2636</v>
      </c>
      <c r="E2037" s="262">
        <v>3</v>
      </c>
      <c r="F2037" s="262" t="s">
        <v>2565</v>
      </c>
      <c r="G2037" s="262" t="s">
        <v>33</v>
      </c>
      <c r="H2037" s="262">
        <v>2</v>
      </c>
      <c r="I2037" s="262" t="s">
        <v>17</v>
      </c>
      <c r="J2037" s="262" t="s">
        <v>17</v>
      </c>
      <c r="K2037" s="262" t="s">
        <v>3457</v>
      </c>
      <c r="L2037" s="263">
        <v>45063</v>
      </c>
      <c r="M2037" s="262" t="s">
        <v>20</v>
      </c>
    </row>
    <row r="2038" spans="1:13" x14ac:dyDescent="0.25">
      <c r="A2038" s="260" t="s">
        <v>733</v>
      </c>
      <c r="B2038" s="260" t="s">
        <v>734</v>
      </c>
      <c r="C2038" s="260" t="s">
        <v>709</v>
      </c>
      <c r="D2038" s="260" t="s">
        <v>2638</v>
      </c>
      <c r="E2038" s="260">
        <v>1</v>
      </c>
      <c r="F2038" s="260" t="s">
        <v>2565</v>
      </c>
      <c r="G2038" s="260" t="s">
        <v>33</v>
      </c>
      <c r="H2038" s="260">
        <v>2</v>
      </c>
      <c r="I2038" s="260" t="s">
        <v>17</v>
      </c>
      <c r="J2038" s="260" t="s">
        <v>17</v>
      </c>
      <c r="K2038" s="260" t="s">
        <v>3458</v>
      </c>
      <c r="L2038" s="261">
        <v>45063</v>
      </c>
      <c r="M2038" s="260" t="s">
        <v>20</v>
      </c>
    </row>
    <row r="2039" spans="1:13" x14ac:dyDescent="0.25">
      <c r="A2039" s="262" t="s">
        <v>733</v>
      </c>
      <c r="B2039" s="262" t="s">
        <v>734</v>
      </c>
      <c r="C2039" s="262" t="s">
        <v>709</v>
      </c>
      <c r="D2039" s="262" t="s">
        <v>2571</v>
      </c>
      <c r="E2039" s="262">
        <v>3</v>
      </c>
      <c r="F2039" s="262" t="s">
        <v>2565</v>
      </c>
      <c r="G2039" s="262" t="s">
        <v>33</v>
      </c>
      <c r="H2039" s="262">
        <v>2</v>
      </c>
      <c r="I2039" s="262" t="s">
        <v>17</v>
      </c>
      <c r="J2039" s="262" t="s">
        <v>17</v>
      </c>
      <c r="K2039" s="262" t="s">
        <v>3459</v>
      </c>
      <c r="L2039" s="263">
        <v>45063</v>
      </c>
      <c r="M2039" s="262" t="s">
        <v>20</v>
      </c>
    </row>
    <row r="2040" spans="1:13" x14ac:dyDescent="0.25">
      <c r="A2040" s="260" t="s">
        <v>733</v>
      </c>
      <c r="B2040" s="260" t="s">
        <v>734</v>
      </c>
      <c r="C2040" s="260" t="s">
        <v>709</v>
      </c>
      <c r="D2040" s="260" t="s">
        <v>2573</v>
      </c>
      <c r="E2040" s="260">
        <v>3</v>
      </c>
      <c r="F2040" s="260" t="s">
        <v>2565</v>
      </c>
      <c r="G2040" s="260" t="s">
        <v>33</v>
      </c>
      <c r="H2040" s="260">
        <v>2</v>
      </c>
      <c r="I2040" s="260" t="s">
        <v>17</v>
      </c>
      <c r="J2040" s="260" t="s">
        <v>17</v>
      </c>
      <c r="K2040" s="260" t="s">
        <v>3460</v>
      </c>
      <c r="L2040" s="261">
        <v>45063</v>
      </c>
      <c r="M2040" s="260" t="s">
        <v>20</v>
      </c>
    </row>
    <row r="2041" spans="1:13" x14ac:dyDescent="0.25">
      <c r="A2041" s="262" t="s">
        <v>733</v>
      </c>
      <c r="B2041" s="262" t="s">
        <v>734</v>
      </c>
      <c r="C2041" s="262" t="s">
        <v>709</v>
      </c>
      <c r="D2041" s="262" t="s">
        <v>2642</v>
      </c>
      <c r="E2041" s="262">
        <v>2</v>
      </c>
      <c r="F2041" s="262" t="s">
        <v>2565</v>
      </c>
      <c r="G2041" s="262" t="s">
        <v>33</v>
      </c>
      <c r="H2041" s="262">
        <v>2</v>
      </c>
      <c r="I2041" s="262" t="s">
        <v>17</v>
      </c>
      <c r="J2041" s="262" t="s">
        <v>17</v>
      </c>
      <c r="K2041" s="262" t="s">
        <v>3461</v>
      </c>
      <c r="L2041" s="263">
        <v>45063</v>
      </c>
      <c r="M2041" s="262" t="s">
        <v>20</v>
      </c>
    </row>
    <row r="2042" spans="1:13" x14ac:dyDescent="0.25">
      <c r="A2042" s="260" t="s">
        <v>723</v>
      </c>
      <c r="B2042" s="260" t="s">
        <v>724</v>
      </c>
      <c r="C2042" s="260" t="s">
        <v>709</v>
      </c>
      <c r="D2042" s="260" t="s">
        <v>2564</v>
      </c>
      <c r="E2042" s="260">
        <v>0</v>
      </c>
      <c r="F2042" s="260" t="s">
        <v>2565</v>
      </c>
      <c r="G2042" s="260" t="s">
        <v>33</v>
      </c>
      <c r="H2042" s="260">
        <v>2</v>
      </c>
      <c r="I2042" s="260" t="s">
        <v>17</v>
      </c>
      <c r="J2042" s="260" t="s">
        <v>17</v>
      </c>
      <c r="K2042" s="260" t="s">
        <v>3462</v>
      </c>
      <c r="L2042" s="261">
        <v>45063</v>
      </c>
      <c r="M2042" s="260" t="s">
        <v>20</v>
      </c>
    </row>
    <row r="2043" spans="1:13" x14ac:dyDescent="0.25">
      <c r="A2043" s="262" t="s">
        <v>723</v>
      </c>
      <c r="B2043" s="262" t="s">
        <v>724</v>
      </c>
      <c r="C2043" s="262" t="s">
        <v>709</v>
      </c>
      <c r="D2043" s="262" t="s">
        <v>2567</v>
      </c>
      <c r="E2043" s="262">
        <v>1</v>
      </c>
      <c r="F2043" s="262" t="s">
        <v>2565</v>
      </c>
      <c r="G2043" s="262" t="s">
        <v>33</v>
      </c>
      <c r="H2043" s="262">
        <v>2</v>
      </c>
      <c r="I2043" s="262" t="s">
        <v>17</v>
      </c>
      <c r="J2043" s="262" t="s">
        <v>17</v>
      </c>
      <c r="K2043" s="262" t="s">
        <v>3463</v>
      </c>
      <c r="L2043" s="263">
        <v>45063</v>
      </c>
      <c r="M2043" s="262" t="s">
        <v>20</v>
      </c>
    </row>
    <row r="2044" spans="1:13" x14ac:dyDescent="0.25">
      <c r="A2044" s="260" t="s">
        <v>723</v>
      </c>
      <c r="B2044" s="260" t="s">
        <v>724</v>
      </c>
      <c r="C2044" s="260" t="s">
        <v>709</v>
      </c>
      <c r="D2044" s="260" t="s">
        <v>2569</v>
      </c>
      <c r="E2044" s="260">
        <v>0</v>
      </c>
      <c r="F2044" s="260" t="s">
        <v>2565</v>
      </c>
      <c r="G2044" s="260" t="s">
        <v>33</v>
      </c>
      <c r="H2044" s="260">
        <v>2</v>
      </c>
      <c r="I2044" s="260" t="s">
        <v>17</v>
      </c>
      <c r="J2044" s="260" t="s">
        <v>17</v>
      </c>
      <c r="K2044" s="260" t="s">
        <v>3464</v>
      </c>
      <c r="L2044" s="261">
        <v>45063</v>
      </c>
      <c r="M2044" s="260" t="s">
        <v>20</v>
      </c>
    </row>
    <row r="2045" spans="1:13" x14ac:dyDescent="0.25">
      <c r="A2045" s="262" t="s">
        <v>723</v>
      </c>
      <c r="B2045" s="262" t="s">
        <v>724</v>
      </c>
      <c r="C2045" s="262" t="s">
        <v>709</v>
      </c>
      <c r="D2045" s="262" t="s">
        <v>2634</v>
      </c>
      <c r="E2045" s="262">
        <v>2</v>
      </c>
      <c r="F2045" s="262" t="s">
        <v>2565</v>
      </c>
      <c r="G2045" s="262" t="s">
        <v>33</v>
      </c>
      <c r="H2045" s="262">
        <v>2</v>
      </c>
      <c r="I2045" s="262" t="s">
        <v>17</v>
      </c>
      <c r="J2045" s="262" t="s">
        <v>17</v>
      </c>
      <c r="K2045" s="262" t="s">
        <v>3465</v>
      </c>
      <c r="L2045" s="263">
        <v>45063</v>
      </c>
      <c r="M2045" s="262" t="s">
        <v>20</v>
      </c>
    </row>
    <row r="2046" spans="1:13" x14ac:dyDescent="0.25">
      <c r="A2046" s="260" t="s">
        <v>723</v>
      </c>
      <c r="B2046" s="260" t="s">
        <v>724</v>
      </c>
      <c r="C2046" s="260" t="s">
        <v>709</v>
      </c>
      <c r="D2046" s="260" t="s">
        <v>2636</v>
      </c>
      <c r="E2046" s="260">
        <v>2</v>
      </c>
      <c r="F2046" s="260" t="s">
        <v>2565</v>
      </c>
      <c r="G2046" s="260" t="s">
        <v>33</v>
      </c>
      <c r="H2046" s="260">
        <v>2</v>
      </c>
      <c r="I2046" s="260" t="s">
        <v>17</v>
      </c>
      <c r="J2046" s="260" t="s">
        <v>17</v>
      </c>
      <c r="K2046" s="260" t="s">
        <v>3466</v>
      </c>
      <c r="L2046" s="261">
        <v>45063</v>
      </c>
      <c r="M2046" s="260" t="s">
        <v>20</v>
      </c>
    </row>
    <row r="2047" spans="1:13" x14ac:dyDescent="0.25">
      <c r="A2047" s="262" t="s">
        <v>723</v>
      </c>
      <c r="B2047" s="262" t="s">
        <v>724</v>
      </c>
      <c r="C2047" s="262" t="s">
        <v>709</v>
      </c>
      <c r="D2047" s="262" t="s">
        <v>2638</v>
      </c>
      <c r="E2047" s="262">
        <v>1</v>
      </c>
      <c r="F2047" s="262" t="s">
        <v>2565</v>
      </c>
      <c r="G2047" s="262" t="s">
        <v>33</v>
      </c>
      <c r="H2047" s="262">
        <v>2</v>
      </c>
      <c r="I2047" s="262" t="s">
        <v>17</v>
      </c>
      <c r="J2047" s="262" t="s">
        <v>17</v>
      </c>
      <c r="K2047" s="262" t="s">
        <v>3467</v>
      </c>
      <c r="L2047" s="263">
        <v>45063</v>
      </c>
      <c r="M2047" s="262" t="s">
        <v>20</v>
      </c>
    </row>
    <row r="2048" spans="1:13" x14ac:dyDescent="0.25">
      <c r="A2048" s="260" t="s">
        <v>723</v>
      </c>
      <c r="B2048" s="260" t="s">
        <v>724</v>
      </c>
      <c r="C2048" s="260" t="s">
        <v>709</v>
      </c>
      <c r="D2048" s="260" t="s">
        <v>2571</v>
      </c>
      <c r="E2048" s="260">
        <v>0</v>
      </c>
      <c r="F2048" s="260" t="s">
        <v>2565</v>
      </c>
      <c r="G2048" s="260" t="s">
        <v>33</v>
      </c>
      <c r="H2048" s="260">
        <v>2</v>
      </c>
      <c r="I2048" s="260" t="s">
        <v>17</v>
      </c>
      <c r="J2048" s="260" t="s">
        <v>17</v>
      </c>
      <c r="K2048" s="260" t="s">
        <v>3468</v>
      </c>
      <c r="L2048" s="261">
        <v>45063</v>
      </c>
      <c r="M2048" s="260" t="s">
        <v>20</v>
      </c>
    </row>
    <row r="2049" spans="1:13" x14ac:dyDescent="0.25">
      <c r="A2049" s="262" t="s">
        <v>723</v>
      </c>
      <c r="B2049" s="262" t="s">
        <v>724</v>
      </c>
      <c r="C2049" s="262" t="s">
        <v>709</v>
      </c>
      <c r="D2049" s="262" t="s">
        <v>2573</v>
      </c>
      <c r="E2049" s="262">
        <v>2</v>
      </c>
      <c r="F2049" s="262" t="s">
        <v>2565</v>
      </c>
      <c r="G2049" s="262" t="s">
        <v>33</v>
      </c>
      <c r="H2049" s="262">
        <v>2</v>
      </c>
      <c r="I2049" s="262" t="s">
        <v>17</v>
      </c>
      <c r="J2049" s="262" t="s">
        <v>17</v>
      </c>
      <c r="K2049" s="262" t="s">
        <v>3469</v>
      </c>
      <c r="L2049" s="263">
        <v>45063</v>
      </c>
      <c r="M2049" s="262" t="s">
        <v>20</v>
      </c>
    </row>
    <row r="2050" spans="1:13" x14ac:dyDescent="0.25">
      <c r="A2050" s="260" t="s">
        <v>723</v>
      </c>
      <c r="B2050" s="260" t="s">
        <v>724</v>
      </c>
      <c r="C2050" s="260" t="s">
        <v>709</v>
      </c>
      <c r="D2050" s="260" t="s">
        <v>2642</v>
      </c>
      <c r="E2050" s="260">
        <v>2</v>
      </c>
      <c r="F2050" s="260" t="s">
        <v>2565</v>
      </c>
      <c r="G2050" s="260" t="s">
        <v>33</v>
      </c>
      <c r="H2050" s="260">
        <v>2</v>
      </c>
      <c r="I2050" s="260" t="s">
        <v>17</v>
      </c>
      <c r="J2050" s="260" t="s">
        <v>17</v>
      </c>
      <c r="K2050" s="260" t="s">
        <v>3470</v>
      </c>
      <c r="L2050" s="261">
        <v>45063</v>
      </c>
      <c r="M2050" s="260" t="s">
        <v>20</v>
      </c>
    </row>
    <row r="2051" spans="1:13" x14ac:dyDescent="0.25">
      <c r="A2051" s="262" t="s">
        <v>707</v>
      </c>
      <c r="B2051" s="262" t="s">
        <v>708</v>
      </c>
      <c r="C2051" s="262" t="s">
        <v>709</v>
      </c>
      <c r="D2051" s="262" t="s">
        <v>2564</v>
      </c>
      <c r="E2051" s="262">
        <v>2</v>
      </c>
      <c r="F2051" s="262" t="s">
        <v>2565</v>
      </c>
      <c r="G2051" s="262" t="s">
        <v>33</v>
      </c>
      <c r="H2051" s="262">
        <v>2</v>
      </c>
      <c r="I2051" s="262" t="s">
        <v>17</v>
      </c>
      <c r="J2051" s="262" t="s">
        <v>17</v>
      </c>
      <c r="K2051" s="262" t="s">
        <v>3471</v>
      </c>
      <c r="L2051" s="263">
        <v>45063</v>
      </c>
      <c r="M2051" s="262" t="s">
        <v>20</v>
      </c>
    </row>
    <row r="2052" spans="1:13" x14ac:dyDescent="0.25">
      <c r="A2052" s="260" t="s">
        <v>707</v>
      </c>
      <c r="B2052" s="260" t="s">
        <v>708</v>
      </c>
      <c r="C2052" s="260" t="s">
        <v>709</v>
      </c>
      <c r="D2052" s="260" t="s">
        <v>2567</v>
      </c>
      <c r="E2052" s="260">
        <v>1</v>
      </c>
      <c r="F2052" s="260" t="s">
        <v>2565</v>
      </c>
      <c r="G2052" s="260" t="s">
        <v>33</v>
      </c>
      <c r="H2052" s="260">
        <v>2</v>
      </c>
      <c r="I2052" s="260" t="s">
        <v>17</v>
      </c>
      <c r="J2052" s="260" t="s">
        <v>17</v>
      </c>
      <c r="K2052" s="260" t="s">
        <v>3472</v>
      </c>
      <c r="L2052" s="261">
        <v>45063</v>
      </c>
      <c r="M2052" s="260" t="s">
        <v>20</v>
      </c>
    </row>
    <row r="2053" spans="1:13" x14ac:dyDescent="0.25">
      <c r="A2053" s="262" t="s">
        <v>707</v>
      </c>
      <c r="B2053" s="262" t="s">
        <v>708</v>
      </c>
      <c r="C2053" s="262" t="s">
        <v>709</v>
      </c>
      <c r="D2053" s="262" t="s">
        <v>2569</v>
      </c>
      <c r="E2053" s="262">
        <v>2</v>
      </c>
      <c r="F2053" s="262" t="s">
        <v>2565</v>
      </c>
      <c r="G2053" s="262" t="s">
        <v>33</v>
      </c>
      <c r="H2053" s="262">
        <v>2</v>
      </c>
      <c r="I2053" s="262" t="s">
        <v>17</v>
      </c>
      <c r="J2053" s="262" t="s">
        <v>17</v>
      </c>
      <c r="K2053" s="262" t="s">
        <v>3473</v>
      </c>
      <c r="L2053" s="263">
        <v>45063</v>
      </c>
      <c r="M2053" s="262" t="s">
        <v>20</v>
      </c>
    </row>
    <row r="2054" spans="1:13" x14ac:dyDescent="0.25">
      <c r="A2054" s="260" t="s">
        <v>707</v>
      </c>
      <c r="B2054" s="260" t="s">
        <v>708</v>
      </c>
      <c r="C2054" s="260" t="s">
        <v>709</v>
      </c>
      <c r="D2054" s="260" t="s">
        <v>2634</v>
      </c>
      <c r="E2054" s="260">
        <v>3</v>
      </c>
      <c r="F2054" s="260" t="s">
        <v>2565</v>
      </c>
      <c r="G2054" s="260" t="s">
        <v>33</v>
      </c>
      <c r="H2054" s="260">
        <v>2</v>
      </c>
      <c r="I2054" s="260" t="s">
        <v>17</v>
      </c>
      <c r="J2054" s="260" t="s">
        <v>17</v>
      </c>
      <c r="K2054" s="260" t="s">
        <v>3474</v>
      </c>
      <c r="L2054" s="261">
        <v>45063</v>
      </c>
      <c r="M2054" s="260" t="s">
        <v>20</v>
      </c>
    </row>
    <row r="2055" spans="1:13" x14ac:dyDescent="0.25">
      <c r="A2055" s="262" t="s">
        <v>707</v>
      </c>
      <c r="B2055" s="262" t="s">
        <v>708</v>
      </c>
      <c r="C2055" s="262" t="s">
        <v>709</v>
      </c>
      <c r="D2055" s="262" t="s">
        <v>2636</v>
      </c>
      <c r="E2055" s="262">
        <v>3</v>
      </c>
      <c r="F2055" s="262" t="s">
        <v>2565</v>
      </c>
      <c r="G2055" s="262" t="s">
        <v>33</v>
      </c>
      <c r="H2055" s="262">
        <v>2</v>
      </c>
      <c r="I2055" s="262" t="s">
        <v>17</v>
      </c>
      <c r="J2055" s="262" t="s">
        <v>17</v>
      </c>
      <c r="K2055" s="262" t="s">
        <v>3475</v>
      </c>
      <c r="L2055" s="263">
        <v>45063</v>
      </c>
      <c r="M2055" s="262" t="s">
        <v>20</v>
      </c>
    </row>
    <row r="2056" spans="1:13" x14ac:dyDescent="0.25">
      <c r="A2056" s="260" t="s">
        <v>707</v>
      </c>
      <c r="B2056" s="260" t="s">
        <v>708</v>
      </c>
      <c r="C2056" s="260" t="s">
        <v>709</v>
      </c>
      <c r="D2056" s="260" t="s">
        <v>2638</v>
      </c>
      <c r="E2056" s="260">
        <v>1</v>
      </c>
      <c r="F2056" s="260" t="s">
        <v>2565</v>
      </c>
      <c r="G2056" s="260" t="s">
        <v>33</v>
      </c>
      <c r="H2056" s="260">
        <v>2</v>
      </c>
      <c r="I2056" s="260" t="s">
        <v>17</v>
      </c>
      <c r="J2056" s="260" t="s">
        <v>17</v>
      </c>
      <c r="K2056" s="260" t="s">
        <v>3476</v>
      </c>
      <c r="L2056" s="261">
        <v>45063</v>
      </c>
      <c r="M2056" s="260" t="s">
        <v>20</v>
      </c>
    </row>
    <row r="2057" spans="1:13" x14ac:dyDescent="0.25">
      <c r="A2057" s="262" t="s">
        <v>707</v>
      </c>
      <c r="B2057" s="262" t="s">
        <v>708</v>
      </c>
      <c r="C2057" s="262" t="s">
        <v>709</v>
      </c>
      <c r="D2057" s="262" t="s">
        <v>2571</v>
      </c>
      <c r="E2057" s="262">
        <v>3</v>
      </c>
      <c r="F2057" s="262" t="s">
        <v>2565</v>
      </c>
      <c r="G2057" s="262" t="s">
        <v>33</v>
      </c>
      <c r="H2057" s="262">
        <v>2</v>
      </c>
      <c r="I2057" s="262" t="s">
        <v>17</v>
      </c>
      <c r="J2057" s="262" t="s">
        <v>17</v>
      </c>
      <c r="K2057" s="262" t="s">
        <v>3477</v>
      </c>
      <c r="L2057" s="263">
        <v>45063</v>
      </c>
      <c r="M2057" s="262" t="s">
        <v>20</v>
      </c>
    </row>
    <row r="2058" spans="1:13" x14ac:dyDescent="0.25">
      <c r="A2058" s="260" t="s">
        <v>707</v>
      </c>
      <c r="B2058" s="260" t="s">
        <v>708</v>
      </c>
      <c r="C2058" s="260" t="s">
        <v>709</v>
      </c>
      <c r="D2058" s="260" t="s">
        <v>2573</v>
      </c>
      <c r="E2058" s="260">
        <v>3</v>
      </c>
      <c r="F2058" s="260" t="s">
        <v>2565</v>
      </c>
      <c r="G2058" s="260" t="s">
        <v>33</v>
      </c>
      <c r="H2058" s="260">
        <v>2</v>
      </c>
      <c r="I2058" s="260" t="s">
        <v>17</v>
      </c>
      <c r="J2058" s="260" t="s">
        <v>17</v>
      </c>
      <c r="K2058" s="260" t="s">
        <v>3478</v>
      </c>
      <c r="L2058" s="261">
        <v>45063</v>
      </c>
      <c r="M2058" s="260" t="s">
        <v>20</v>
      </c>
    </row>
    <row r="2059" spans="1:13" x14ac:dyDescent="0.25">
      <c r="A2059" s="262" t="s">
        <v>707</v>
      </c>
      <c r="B2059" s="262" t="s">
        <v>708</v>
      </c>
      <c r="C2059" s="262" t="s">
        <v>709</v>
      </c>
      <c r="D2059" s="262" t="s">
        <v>2642</v>
      </c>
      <c r="E2059" s="262">
        <v>2</v>
      </c>
      <c r="F2059" s="262" t="s">
        <v>2565</v>
      </c>
      <c r="G2059" s="262" t="s">
        <v>33</v>
      </c>
      <c r="H2059" s="262">
        <v>2</v>
      </c>
      <c r="I2059" s="262" t="s">
        <v>17</v>
      </c>
      <c r="J2059" s="262" t="s">
        <v>17</v>
      </c>
      <c r="K2059" s="262" t="s">
        <v>3479</v>
      </c>
      <c r="L2059" s="263">
        <v>45063</v>
      </c>
      <c r="M2059" s="262" t="s">
        <v>20</v>
      </c>
    </row>
    <row r="2060" spans="1:13" x14ac:dyDescent="0.25">
      <c r="A2060" s="260" t="s">
        <v>828</v>
      </c>
      <c r="B2060" s="260" t="s">
        <v>829</v>
      </c>
      <c r="C2060" s="260" t="s">
        <v>709</v>
      </c>
      <c r="D2060" s="260" t="s">
        <v>2564</v>
      </c>
      <c r="E2060" s="260">
        <v>0</v>
      </c>
      <c r="F2060" s="260" t="s">
        <v>2565</v>
      </c>
      <c r="G2060" s="260" t="s">
        <v>33</v>
      </c>
      <c r="H2060" s="260">
        <v>2</v>
      </c>
      <c r="I2060" s="260" t="s">
        <v>17</v>
      </c>
      <c r="J2060" s="260" t="s">
        <v>17</v>
      </c>
      <c r="K2060" s="260" t="s">
        <v>3480</v>
      </c>
      <c r="L2060" s="261">
        <v>45063</v>
      </c>
      <c r="M2060" s="260" t="s">
        <v>20</v>
      </c>
    </row>
    <row r="2061" spans="1:13" x14ac:dyDescent="0.25">
      <c r="A2061" s="262" t="s">
        <v>828</v>
      </c>
      <c r="B2061" s="262" t="s">
        <v>829</v>
      </c>
      <c r="C2061" s="262" t="s">
        <v>709</v>
      </c>
      <c r="D2061" s="262" t="s">
        <v>2567</v>
      </c>
      <c r="E2061" s="262">
        <v>1</v>
      </c>
      <c r="F2061" s="262" t="s">
        <v>2565</v>
      </c>
      <c r="G2061" s="262" t="s">
        <v>33</v>
      </c>
      <c r="H2061" s="262">
        <v>2</v>
      </c>
      <c r="I2061" s="262" t="s">
        <v>17</v>
      </c>
      <c r="J2061" s="262" t="s">
        <v>17</v>
      </c>
      <c r="K2061" s="262" t="s">
        <v>3481</v>
      </c>
      <c r="L2061" s="263">
        <v>45063</v>
      </c>
      <c r="M2061" s="262" t="s">
        <v>20</v>
      </c>
    </row>
    <row r="2062" spans="1:13" x14ac:dyDescent="0.25">
      <c r="A2062" s="260" t="s">
        <v>828</v>
      </c>
      <c r="B2062" s="260" t="s">
        <v>829</v>
      </c>
      <c r="C2062" s="260" t="s">
        <v>709</v>
      </c>
      <c r="D2062" s="260" t="s">
        <v>2569</v>
      </c>
      <c r="E2062" s="260">
        <v>0</v>
      </c>
      <c r="F2062" s="260" t="s">
        <v>2565</v>
      </c>
      <c r="G2062" s="260" t="s">
        <v>33</v>
      </c>
      <c r="H2062" s="260">
        <v>2</v>
      </c>
      <c r="I2062" s="260" t="s">
        <v>17</v>
      </c>
      <c r="J2062" s="260" t="s">
        <v>17</v>
      </c>
      <c r="K2062" s="260" t="s">
        <v>3482</v>
      </c>
      <c r="L2062" s="261">
        <v>45063</v>
      </c>
      <c r="M2062" s="260" t="s">
        <v>20</v>
      </c>
    </row>
    <row r="2063" spans="1:13" x14ac:dyDescent="0.25">
      <c r="A2063" s="262" t="s">
        <v>828</v>
      </c>
      <c r="B2063" s="262" t="s">
        <v>829</v>
      </c>
      <c r="C2063" s="262" t="s">
        <v>709</v>
      </c>
      <c r="D2063" s="262" t="s">
        <v>2634</v>
      </c>
      <c r="E2063" s="262">
        <v>2</v>
      </c>
      <c r="F2063" s="262" t="s">
        <v>2565</v>
      </c>
      <c r="G2063" s="262" t="s">
        <v>33</v>
      </c>
      <c r="H2063" s="262">
        <v>2</v>
      </c>
      <c r="I2063" s="262" t="s">
        <v>17</v>
      </c>
      <c r="J2063" s="262" t="s">
        <v>17</v>
      </c>
      <c r="K2063" s="262" t="s">
        <v>3483</v>
      </c>
      <c r="L2063" s="263">
        <v>45063</v>
      </c>
      <c r="M2063" s="262" t="s">
        <v>20</v>
      </c>
    </row>
    <row r="2064" spans="1:13" x14ac:dyDescent="0.25">
      <c r="A2064" s="260" t="s">
        <v>828</v>
      </c>
      <c r="B2064" s="260" t="s">
        <v>829</v>
      </c>
      <c r="C2064" s="260" t="s">
        <v>709</v>
      </c>
      <c r="D2064" s="260" t="s">
        <v>2636</v>
      </c>
      <c r="E2064" s="260">
        <v>2</v>
      </c>
      <c r="F2064" s="260" t="s">
        <v>2565</v>
      </c>
      <c r="G2064" s="260" t="s">
        <v>33</v>
      </c>
      <c r="H2064" s="260">
        <v>2</v>
      </c>
      <c r="I2064" s="260" t="s">
        <v>17</v>
      </c>
      <c r="J2064" s="260" t="s">
        <v>17</v>
      </c>
      <c r="K2064" s="260" t="s">
        <v>3484</v>
      </c>
      <c r="L2064" s="261">
        <v>45063</v>
      </c>
      <c r="M2064" s="260" t="s">
        <v>20</v>
      </c>
    </row>
    <row r="2065" spans="1:13" x14ac:dyDescent="0.25">
      <c r="A2065" s="262" t="s">
        <v>828</v>
      </c>
      <c r="B2065" s="262" t="s">
        <v>829</v>
      </c>
      <c r="C2065" s="262" t="s">
        <v>709</v>
      </c>
      <c r="D2065" s="262" t="s">
        <v>2638</v>
      </c>
      <c r="E2065" s="262">
        <v>1</v>
      </c>
      <c r="F2065" s="262" t="s">
        <v>2565</v>
      </c>
      <c r="G2065" s="262" t="s">
        <v>33</v>
      </c>
      <c r="H2065" s="262">
        <v>2</v>
      </c>
      <c r="I2065" s="262" t="s">
        <v>17</v>
      </c>
      <c r="J2065" s="262" t="s">
        <v>17</v>
      </c>
      <c r="K2065" s="262" t="s">
        <v>3485</v>
      </c>
      <c r="L2065" s="263">
        <v>45063</v>
      </c>
      <c r="M2065" s="262" t="s">
        <v>20</v>
      </c>
    </row>
    <row r="2066" spans="1:13" x14ac:dyDescent="0.25">
      <c r="A2066" s="260" t="s">
        <v>828</v>
      </c>
      <c r="B2066" s="260" t="s">
        <v>829</v>
      </c>
      <c r="C2066" s="260" t="s">
        <v>709</v>
      </c>
      <c r="D2066" s="260" t="s">
        <v>2571</v>
      </c>
      <c r="E2066" s="260">
        <v>2</v>
      </c>
      <c r="F2066" s="260" t="s">
        <v>2565</v>
      </c>
      <c r="G2066" s="260" t="s">
        <v>33</v>
      </c>
      <c r="H2066" s="260">
        <v>2</v>
      </c>
      <c r="I2066" s="260" t="s">
        <v>17</v>
      </c>
      <c r="J2066" s="260" t="s">
        <v>17</v>
      </c>
      <c r="K2066" s="260" t="s">
        <v>3486</v>
      </c>
      <c r="L2066" s="261">
        <v>45063</v>
      </c>
      <c r="M2066" s="260" t="s">
        <v>20</v>
      </c>
    </row>
    <row r="2067" spans="1:13" x14ac:dyDescent="0.25">
      <c r="A2067" s="262" t="s">
        <v>828</v>
      </c>
      <c r="B2067" s="262" t="s">
        <v>829</v>
      </c>
      <c r="C2067" s="262" t="s">
        <v>709</v>
      </c>
      <c r="D2067" s="262" t="s">
        <v>2573</v>
      </c>
      <c r="E2067" s="262">
        <v>2</v>
      </c>
      <c r="F2067" s="262" t="s">
        <v>2565</v>
      </c>
      <c r="G2067" s="262" t="s">
        <v>33</v>
      </c>
      <c r="H2067" s="262">
        <v>2</v>
      </c>
      <c r="I2067" s="262" t="s">
        <v>17</v>
      </c>
      <c r="J2067" s="262" t="s">
        <v>17</v>
      </c>
      <c r="K2067" s="262" t="s">
        <v>3487</v>
      </c>
      <c r="L2067" s="263">
        <v>45063</v>
      </c>
      <c r="M2067" s="262" t="s">
        <v>20</v>
      </c>
    </row>
    <row r="2068" spans="1:13" x14ac:dyDescent="0.25">
      <c r="A2068" s="260" t="s">
        <v>828</v>
      </c>
      <c r="B2068" s="260" t="s">
        <v>829</v>
      </c>
      <c r="C2068" s="260" t="s">
        <v>709</v>
      </c>
      <c r="D2068" s="260" t="s">
        <v>2642</v>
      </c>
      <c r="E2068" s="260">
        <v>2</v>
      </c>
      <c r="F2068" s="260" t="s">
        <v>2565</v>
      </c>
      <c r="G2068" s="260" t="s">
        <v>33</v>
      </c>
      <c r="H2068" s="260">
        <v>2</v>
      </c>
      <c r="I2068" s="260" t="s">
        <v>17</v>
      </c>
      <c r="J2068" s="260" t="s">
        <v>17</v>
      </c>
      <c r="K2068" s="260" t="s">
        <v>3488</v>
      </c>
      <c r="L2068" s="261">
        <v>45063</v>
      </c>
      <c r="M2068" s="260" t="s">
        <v>20</v>
      </c>
    </row>
    <row r="2069" spans="1:13" x14ac:dyDescent="0.25">
      <c r="A2069" s="262" t="s">
        <v>851</v>
      </c>
      <c r="B2069" s="262" t="s">
        <v>852</v>
      </c>
      <c r="C2069" s="262" t="s">
        <v>709</v>
      </c>
      <c r="D2069" s="262" t="s">
        <v>2564</v>
      </c>
      <c r="E2069" s="262">
        <v>0</v>
      </c>
      <c r="F2069" s="262" t="s">
        <v>2565</v>
      </c>
      <c r="G2069" s="262" t="s">
        <v>33</v>
      </c>
      <c r="H2069" s="262">
        <v>2</v>
      </c>
      <c r="I2069" s="262" t="s">
        <v>17</v>
      </c>
      <c r="J2069" s="262" t="s">
        <v>17</v>
      </c>
      <c r="K2069" s="262" t="s">
        <v>3489</v>
      </c>
      <c r="L2069" s="263">
        <v>45063</v>
      </c>
      <c r="M2069" s="262" t="s">
        <v>20</v>
      </c>
    </row>
    <row r="2070" spans="1:13" x14ac:dyDescent="0.25">
      <c r="A2070" s="260" t="s">
        <v>851</v>
      </c>
      <c r="B2070" s="260" t="s">
        <v>852</v>
      </c>
      <c r="C2070" s="260" t="s">
        <v>709</v>
      </c>
      <c r="D2070" s="260" t="s">
        <v>2567</v>
      </c>
      <c r="E2070" s="260">
        <v>1</v>
      </c>
      <c r="F2070" s="260" t="s">
        <v>2565</v>
      </c>
      <c r="G2070" s="260" t="s">
        <v>33</v>
      </c>
      <c r="H2070" s="260">
        <v>2</v>
      </c>
      <c r="I2070" s="260" t="s">
        <v>17</v>
      </c>
      <c r="J2070" s="260" t="s">
        <v>17</v>
      </c>
      <c r="K2070" s="260" t="s">
        <v>3490</v>
      </c>
      <c r="L2070" s="261">
        <v>45063</v>
      </c>
      <c r="M2070" s="260" t="s">
        <v>20</v>
      </c>
    </row>
    <row r="2071" spans="1:13" x14ac:dyDescent="0.25">
      <c r="A2071" s="262" t="s">
        <v>851</v>
      </c>
      <c r="B2071" s="262" t="s">
        <v>852</v>
      </c>
      <c r="C2071" s="262" t="s">
        <v>709</v>
      </c>
      <c r="D2071" s="262" t="s">
        <v>2569</v>
      </c>
      <c r="E2071" s="262">
        <v>0</v>
      </c>
      <c r="F2071" s="262" t="s">
        <v>2565</v>
      </c>
      <c r="G2071" s="262" t="s">
        <v>33</v>
      </c>
      <c r="H2071" s="262">
        <v>2</v>
      </c>
      <c r="I2071" s="262" t="s">
        <v>17</v>
      </c>
      <c r="J2071" s="262" t="s">
        <v>17</v>
      </c>
      <c r="K2071" s="262" t="s">
        <v>3491</v>
      </c>
      <c r="L2071" s="263">
        <v>45063</v>
      </c>
      <c r="M2071" s="262" t="s">
        <v>20</v>
      </c>
    </row>
    <row r="2072" spans="1:13" x14ac:dyDescent="0.25">
      <c r="A2072" s="260" t="s">
        <v>851</v>
      </c>
      <c r="B2072" s="260" t="s">
        <v>852</v>
      </c>
      <c r="C2072" s="260" t="s">
        <v>709</v>
      </c>
      <c r="D2072" s="260" t="s">
        <v>2634</v>
      </c>
      <c r="E2072" s="260">
        <v>0</v>
      </c>
      <c r="F2072" s="260" t="s">
        <v>2565</v>
      </c>
      <c r="G2072" s="260" t="s">
        <v>33</v>
      </c>
      <c r="H2072" s="260">
        <v>2</v>
      </c>
      <c r="I2072" s="260" t="s">
        <v>17</v>
      </c>
      <c r="J2072" s="260" t="s">
        <v>17</v>
      </c>
      <c r="K2072" s="260" t="s">
        <v>3492</v>
      </c>
      <c r="L2072" s="261">
        <v>45063</v>
      </c>
      <c r="M2072" s="260" t="s">
        <v>20</v>
      </c>
    </row>
    <row r="2073" spans="1:13" x14ac:dyDescent="0.25">
      <c r="A2073" s="262" t="s">
        <v>851</v>
      </c>
      <c r="B2073" s="262" t="s">
        <v>852</v>
      </c>
      <c r="C2073" s="262" t="s">
        <v>709</v>
      </c>
      <c r="D2073" s="262" t="s">
        <v>2636</v>
      </c>
      <c r="E2073" s="262">
        <v>2</v>
      </c>
      <c r="F2073" s="262" t="s">
        <v>2565</v>
      </c>
      <c r="G2073" s="262" t="s">
        <v>33</v>
      </c>
      <c r="H2073" s="262">
        <v>2</v>
      </c>
      <c r="I2073" s="262" t="s">
        <v>17</v>
      </c>
      <c r="J2073" s="262" t="s">
        <v>17</v>
      </c>
      <c r="K2073" s="262" t="s">
        <v>3493</v>
      </c>
      <c r="L2073" s="263">
        <v>45063</v>
      </c>
      <c r="M2073" s="262" t="s">
        <v>20</v>
      </c>
    </row>
    <row r="2074" spans="1:13" x14ac:dyDescent="0.25">
      <c r="A2074" s="260" t="s">
        <v>851</v>
      </c>
      <c r="B2074" s="260" t="s">
        <v>852</v>
      </c>
      <c r="C2074" s="260" t="s">
        <v>709</v>
      </c>
      <c r="D2074" s="260" t="s">
        <v>2638</v>
      </c>
      <c r="E2074" s="260">
        <v>1</v>
      </c>
      <c r="F2074" s="260" t="s">
        <v>2565</v>
      </c>
      <c r="G2074" s="260" t="s">
        <v>33</v>
      </c>
      <c r="H2074" s="260">
        <v>2</v>
      </c>
      <c r="I2074" s="260" t="s">
        <v>17</v>
      </c>
      <c r="J2074" s="260" t="s">
        <v>17</v>
      </c>
      <c r="K2074" s="260" t="s">
        <v>3494</v>
      </c>
      <c r="L2074" s="261">
        <v>45063</v>
      </c>
      <c r="M2074" s="260" t="s">
        <v>20</v>
      </c>
    </row>
    <row r="2075" spans="1:13" x14ac:dyDescent="0.25">
      <c r="A2075" s="262" t="s">
        <v>851</v>
      </c>
      <c r="B2075" s="262" t="s">
        <v>852</v>
      </c>
      <c r="C2075" s="262" t="s">
        <v>709</v>
      </c>
      <c r="D2075" s="262" t="s">
        <v>2571</v>
      </c>
      <c r="E2075" s="262">
        <v>0</v>
      </c>
      <c r="F2075" s="262" t="s">
        <v>2565</v>
      </c>
      <c r="G2075" s="262" t="s">
        <v>33</v>
      </c>
      <c r="H2075" s="262">
        <v>2</v>
      </c>
      <c r="I2075" s="262" t="s">
        <v>17</v>
      </c>
      <c r="J2075" s="262" t="s">
        <v>17</v>
      </c>
      <c r="K2075" s="262" t="s">
        <v>3495</v>
      </c>
      <c r="L2075" s="263">
        <v>45063</v>
      </c>
      <c r="M2075" s="262" t="s">
        <v>20</v>
      </c>
    </row>
    <row r="2076" spans="1:13" x14ac:dyDescent="0.25">
      <c r="A2076" s="260" t="s">
        <v>851</v>
      </c>
      <c r="B2076" s="260" t="s">
        <v>852</v>
      </c>
      <c r="C2076" s="260" t="s">
        <v>709</v>
      </c>
      <c r="D2076" s="260" t="s">
        <v>2573</v>
      </c>
      <c r="E2076" s="260">
        <v>3</v>
      </c>
      <c r="F2076" s="260" t="s">
        <v>2565</v>
      </c>
      <c r="G2076" s="260" t="s">
        <v>33</v>
      </c>
      <c r="H2076" s="260">
        <v>2</v>
      </c>
      <c r="I2076" s="260" t="s">
        <v>17</v>
      </c>
      <c r="J2076" s="260" t="s">
        <v>17</v>
      </c>
      <c r="K2076" s="260" t="s">
        <v>3496</v>
      </c>
      <c r="L2076" s="261">
        <v>45063</v>
      </c>
      <c r="M2076" s="260" t="s">
        <v>20</v>
      </c>
    </row>
    <row r="2077" spans="1:13" x14ac:dyDescent="0.25">
      <c r="A2077" s="262" t="s">
        <v>851</v>
      </c>
      <c r="B2077" s="262" t="s">
        <v>852</v>
      </c>
      <c r="C2077" s="262" t="s">
        <v>709</v>
      </c>
      <c r="D2077" s="262" t="s">
        <v>2642</v>
      </c>
      <c r="E2077" s="262">
        <v>2</v>
      </c>
      <c r="F2077" s="262" t="s">
        <v>2565</v>
      </c>
      <c r="G2077" s="262" t="s">
        <v>33</v>
      </c>
      <c r="H2077" s="262">
        <v>2</v>
      </c>
      <c r="I2077" s="262" t="s">
        <v>17</v>
      </c>
      <c r="J2077" s="262" t="s">
        <v>17</v>
      </c>
      <c r="K2077" s="262" t="s">
        <v>3497</v>
      </c>
      <c r="L2077" s="263">
        <v>45063</v>
      </c>
      <c r="M2077" s="262" t="s">
        <v>20</v>
      </c>
    </row>
    <row r="2078" spans="1:13" x14ac:dyDescent="0.25">
      <c r="A2078" s="260" t="s">
        <v>1802</v>
      </c>
      <c r="B2078" s="260" t="s">
        <v>1803</v>
      </c>
      <c r="C2078" s="260" t="s">
        <v>1804</v>
      </c>
      <c r="D2078" s="260" t="s">
        <v>2564</v>
      </c>
      <c r="E2078" s="260">
        <v>3</v>
      </c>
      <c r="F2078" s="260" t="s">
        <v>2565</v>
      </c>
      <c r="G2078" s="260" t="s">
        <v>33</v>
      </c>
      <c r="H2078" s="260">
        <v>2</v>
      </c>
      <c r="I2078" s="260" t="s">
        <v>17</v>
      </c>
      <c r="J2078" s="260" t="s">
        <v>17</v>
      </c>
      <c r="K2078" s="260" t="s">
        <v>3498</v>
      </c>
      <c r="L2078" s="261">
        <v>45063</v>
      </c>
      <c r="M2078" s="260" t="s">
        <v>20</v>
      </c>
    </row>
    <row r="2079" spans="1:13" x14ac:dyDescent="0.25">
      <c r="A2079" s="262" t="s">
        <v>1802</v>
      </c>
      <c r="B2079" s="262" t="s">
        <v>1803</v>
      </c>
      <c r="C2079" s="262" t="s">
        <v>1804</v>
      </c>
      <c r="D2079" s="262" t="s">
        <v>2567</v>
      </c>
      <c r="E2079" s="262">
        <v>2</v>
      </c>
      <c r="F2079" s="262" t="s">
        <v>2565</v>
      </c>
      <c r="G2079" s="262" t="s">
        <v>33</v>
      </c>
      <c r="H2079" s="262">
        <v>2</v>
      </c>
      <c r="I2079" s="262" t="s">
        <v>17</v>
      </c>
      <c r="J2079" s="262" t="s">
        <v>17</v>
      </c>
      <c r="K2079" s="262" t="s">
        <v>3499</v>
      </c>
      <c r="L2079" s="263">
        <v>45063</v>
      </c>
      <c r="M2079" s="262" t="s">
        <v>20</v>
      </c>
    </row>
    <row r="2080" spans="1:13" x14ac:dyDescent="0.25">
      <c r="A2080" s="260" t="s">
        <v>1802</v>
      </c>
      <c r="B2080" s="260" t="s">
        <v>1803</v>
      </c>
      <c r="C2080" s="260" t="s">
        <v>1804</v>
      </c>
      <c r="D2080" s="260" t="s">
        <v>2569</v>
      </c>
      <c r="E2080" s="260">
        <v>3</v>
      </c>
      <c r="F2080" s="260" t="s">
        <v>2565</v>
      </c>
      <c r="G2080" s="260" t="s">
        <v>33</v>
      </c>
      <c r="H2080" s="260">
        <v>2</v>
      </c>
      <c r="I2080" s="260" t="s">
        <v>17</v>
      </c>
      <c r="J2080" s="260" t="s">
        <v>17</v>
      </c>
      <c r="K2080" s="260" t="s">
        <v>3500</v>
      </c>
      <c r="L2080" s="261">
        <v>45063</v>
      </c>
      <c r="M2080" s="260" t="s">
        <v>20</v>
      </c>
    </row>
    <row r="2081" spans="1:13" x14ac:dyDescent="0.25">
      <c r="A2081" s="262" t="s">
        <v>1802</v>
      </c>
      <c r="B2081" s="262" t="s">
        <v>1803</v>
      </c>
      <c r="C2081" s="262" t="s">
        <v>1804</v>
      </c>
      <c r="D2081" s="262" t="s">
        <v>2634</v>
      </c>
      <c r="E2081" s="262">
        <v>1</v>
      </c>
      <c r="F2081" s="262" t="s">
        <v>2565</v>
      </c>
      <c r="G2081" s="262" t="s">
        <v>33</v>
      </c>
      <c r="H2081" s="262">
        <v>2</v>
      </c>
      <c r="I2081" s="262" t="s">
        <v>17</v>
      </c>
      <c r="J2081" s="262" t="s">
        <v>17</v>
      </c>
      <c r="K2081" s="262" t="s">
        <v>3501</v>
      </c>
      <c r="L2081" s="263">
        <v>45063</v>
      </c>
      <c r="M2081" s="262" t="s">
        <v>20</v>
      </c>
    </row>
    <row r="2082" spans="1:13" x14ac:dyDescent="0.25">
      <c r="A2082" s="260" t="s">
        <v>1802</v>
      </c>
      <c r="B2082" s="260" t="s">
        <v>1803</v>
      </c>
      <c r="C2082" s="260" t="s">
        <v>1804</v>
      </c>
      <c r="D2082" s="260" t="s">
        <v>2636</v>
      </c>
      <c r="E2082" s="260">
        <v>1</v>
      </c>
      <c r="F2082" s="260" t="s">
        <v>2565</v>
      </c>
      <c r="G2082" s="260" t="s">
        <v>33</v>
      </c>
      <c r="H2082" s="260">
        <v>2</v>
      </c>
      <c r="I2082" s="260" t="s">
        <v>17</v>
      </c>
      <c r="J2082" s="260" t="s">
        <v>17</v>
      </c>
      <c r="K2082" s="260" t="s">
        <v>3502</v>
      </c>
      <c r="L2082" s="261">
        <v>45063</v>
      </c>
      <c r="M2082" s="260" t="s">
        <v>20</v>
      </c>
    </row>
    <row r="2083" spans="1:13" x14ac:dyDescent="0.25">
      <c r="A2083" s="262" t="s">
        <v>1802</v>
      </c>
      <c r="B2083" s="262" t="s">
        <v>1803</v>
      </c>
      <c r="C2083" s="262" t="s">
        <v>1804</v>
      </c>
      <c r="D2083" s="262" t="s">
        <v>2638</v>
      </c>
      <c r="E2083" s="262">
        <v>0</v>
      </c>
      <c r="F2083" s="262" t="s">
        <v>2565</v>
      </c>
      <c r="G2083" s="262" t="s">
        <v>33</v>
      </c>
      <c r="H2083" s="262">
        <v>2</v>
      </c>
      <c r="I2083" s="262" t="s">
        <v>17</v>
      </c>
      <c r="J2083" s="262" t="s">
        <v>17</v>
      </c>
      <c r="K2083" s="262" t="s">
        <v>3503</v>
      </c>
      <c r="L2083" s="263">
        <v>45063</v>
      </c>
      <c r="M2083" s="262" t="s">
        <v>20</v>
      </c>
    </row>
    <row r="2084" spans="1:13" x14ac:dyDescent="0.25">
      <c r="A2084" s="260" t="s">
        <v>1802</v>
      </c>
      <c r="B2084" s="260" t="s">
        <v>1803</v>
      </c>
      <c r="C2084" s="260" t="s">
        <v>1804</v>
      </c>
      <c r="D2084" s="260" t="s">
        <v>2571</v>
      </c>
      <c r="E2084" s="260">
        <v>1</v>
      </c>
      <c r="F2084" s="260" t="s">
        <v>2565</v>
      </c>
      <c r="G2084" s="260" t="s">
        <v>33</v>
      </c>
      <c r="H2084" s="260">
        <v>2</v>
      </c>
      <c r="I2084" s="260" t="s">
        <v>17</v>
      </c>
      <c r="J2084" s="260" t="s">
        <v>17</v>
      </c>
      <c r="K2084" s="260" t="s">
        <v>3504</v>
      </c>
      <c r="L2084" s="261">
        <v>45063</v>
      </c>
      <c r="M2084" s="260" t="s">
        <v>20</v>
      </c>
    </row>
    <row r="2085" spans="1:13" x14ac:dyDescent="0.25">
      <c r="A2085" s="262" t="s">
        <v>1802</v>
      </c>
      <c r="B2085" s="262" t="s">
        <v>1803</v>
      </c>
      <c r="C2085" s="262" t="s">
        <v>1804</v>
      </c>
      <c r="D2085" s="262" t="s">
        <v>2573</v>
      </c>
      <c r="E2085" s="262">
        <v>0</v>
      </c>
      <c r="F2085" s="262" t="s">
        <v>2565</v>
      </c>
      <c r="G2085" s="262" t="s">
        <v>33</v>
      </c>
      <c r="H2085" s="262">
        <v>2</v>
      </c>
      <c r="I2085" s="262" t="s">
        <v>17</v>
      </c>
      <c r="J2085" s="262" t="s">
        <v>17</v>
      </c>
      <c r="K2085" s="262" t="s">
        <v>3505</v>
      </c>
      <c r="L2085" s="263">
        <v>45063</v>
      </c>
      <c r="M2085" s="262" t="s">
        <v>20</v>
      </c>
    </row>
    <row r="2086" spans="1:13" x14ac:dyDescent="0.25">
      <c r="A2086" s="260" t="s">
        <v>1802</v>
      </c>
      <c r="B2086" s="260" t="s">
        <v>1803</v>
      </c>
      <c r="C2086" s="260" t="s">
        <v>1804</v>
      </c>
      <c r="D2086" s="260" t="s">
        <v>2642</v>
      </c>
      <c r="E2086" s="260">
        <v>0</v>
      </c>
      <c r="F2086" s="260" t="s">
        <v>2565</v>
      </c>
      <c r="G2086" s="260" t="s">
        <v>33</v>
      </c>
      <c r="H2086" s="260">
        <v>2</v>
      </c>
      <c r="I2086" s="260" t="s">
        <v>17</v>
      </c>
      <c r="J2086" s="260" t="s">
        <v>17</v>
      </c>
      <c r="K2086" s="260" t="s">
        <v>3506</v>
      </c>
      <c r="L2086" s="261">
        <v>45063</v>
      </c>
      <c r="M2086" s="260" t="s">
        <v>20</v>
      </c>
    </row>
    <row r="2087" spans="1:13" x14ac:dyDescent="0.25">
      <c r="A2087" s="262" t="s">
        <v>147</v>
      </c>
      <c r="B2087" s="262" t="s">
        <v>148</v>
      </c>
      <c r="C2087" s="262" t="s">
        <v>149</v>
      </c>
      <c r="D2087" s="262" t="s">
        <v>2564</v>
      </c>
      <c r="E2087" s="262">
        <v>2</v>
      </c>
      <c r="F2087" s="262" t="s">
        <v>2565</v>
      </c>
      <c r="G2087" s="262" t="s">
        <v>33</v>
      </c>
      <c r="H2087" s="262">
        <v>2</v>
      </c>
      <c r="I2087" s="262" t="s">
        <v>17</v>
      </c>
      <c r="J2087" s="262" t="s">
        <v>17</v>
      </c>
      <c r="K2087" s="262" t="s">
        <v>3507</v>
      </c>
      <c r="L2087" s="263">
        <v>45063</v>
      </c>
      <c r="M2087" s="262" t="s">
        <v>20</v>
      </c>
    </row>
    <row r="2088" spans="1:13" x14ac:dyDescent="0.25">
      <c r="A2088" s="260" t="s">
        <v>147</v>
      </c>
      <c r="B2088" s="260" t="s">
        <v>148</v>
      </c>
      <c r="C2088" s="260" t="s">
        <v>149</v>
      </c>
      <c r="D2088" s="260" t="s">
        <v>2567</v>
      </c>
      <c r="E2088" s="260">
        <v>2</v>
      </c>
      <c r="F2088" s="260" t="s">
        <v>2565</v>
      </c>
      <c r="G2088" s="260" t="s">
        <v>33</v>
      </c>
      <c r="H2088" s="260">
        <v>2</v>
      </c>
      <c r="I2088" s="260" t="s">
        <v>17</v>
      </c>
      <c r="J2088" s="260" t="s">
        <v>17</v>
      </c>
      <c r="K2088" s="260" t="s">
        <v>3508</v>
      </c>
      <c r="L2088" s="261">
        <v>45063</v>
      </c>
      <c r="M2088" s="260" t="s">
        <v>20</v>
      </c>
    </row>
    <row r="2089" spans="1:13" x14ac:dyDescent="0.25">
      <c r="A2089" s="262" t="s">
        <v>147</v>
      </c>
      <c r="B2089" s="262" t="s">
        <v>148</v>
      </c>
      <c r="C2089" s="262" t="s">
        <v>149</v>
      </c>
      <c r="D2089" s="262" t="s">
        <v>2569</v>
      </c>
      <c r="E2089" s="262">
        <v>2</v>
      </c>
      <c r="F2089" s="262" t="s">
        <v>2565</v>
      </c>
      <c r="G2089" s="262" t="s">
        <v>33</v>
      </c>
      <c r="H2089" s="262">
        <v>2</v>
      </c>
      <c r="I2089" s="262" t="s">
        <v>17</v>
      </c>
      <c r="J2089" s="262" t="s">
        <v>17</v>
      </c>
      <c r="K2089" s="262" t="s">
        <v>3509</v>
      </c>
      <c r="L2089" s="263">
        <v>45063</v>
      </c>
      <c r="M2089" s="262" t="s">
        <v>20</v>
      </c>
    </row>
    <row r="2090" spans="1:13" x14ac:dyDescent="0.25">
      <c r="A2090" s="260" t="s">
        <v>147</v>
      </c>
      <c r="B2090" s="260" t="s">
        <v>148</v>
      </c>
      <c r="C2090" s="260" t="s">
        <v>149</v>
      </c>
      <c r="D2090" s="260" t="s">
        <v>2634</v>
      </c>
      <c r="E2090" s="260">
        <v>1</v>
      </c>
      <c r="F2090" s="260" t="s">
        <v>2565</v>
      </c>
      <c r="G2090" s="260" t="s">
        <v>33</v>
      </c>
      <c r="H2090" s="260">
        <v>2</v>
      </c>
      <c r="I2090" s="260" t="s">
        <v>17</v>
      </c>
      <c r="J2090" s="260" t="s">
        <v>17</v>
      </c>
      <c r="K2090" s="260" t="s">
        <v>3510</v>
      </c>
      <c r="L2090" s="261">
        <v>45063</v>
      </c>
      <c r="M2090" s="260" t="s">
        <v>20</v>
      </c>
    </row>
    <row r="2091" spans="1:13" x14ac:dyDescent="0.25">
      <c r="A2091" s="262" t="s">
        <v>147</v>
      </c>
      <c r="B2091" s="262" t="s">
        <v>148</v>
      </c>
      <c r="C2091" s="262" t="s">
        <v>149</v>
      </c>
      <c r="D2091" s="262" t="s">
        <v>2636</v>
      </c>
      <c r="E2091" s="262">
        <v>3</v>
      </c>
      <c r="F2091" s="262" t="s">
        <v>2565</v>
      </c>
      <c r="G2091" s="262" t="s">
        <v>33</v>
      </c>
      <c r="H2091" s="262">
        <v>2</v>
      </c>
      <c r="I2091" s="262" t="s">
        <v>17</v>
      </c>
      <c r="J2091" s="262" t="s">
        <v>17</v>
      </c>
      <c r="K2091" s="262" t="s">
        <v>3511</v>
      </c>
      <c r="L2091" s="263">
        <v>45063</v>
      </c>
      <c r="M2091" s="262" t="s">
        <v>20</v>
      </c>
    </row>
    <row r="2092" spans="1:13" x14ac:dyDescent="0.25">
      <c r="A2092" s="260" t="s">
        <v>147</v>
      </c>
      <c r="B2092" s="260" t="s">
        <v>148</v>
      </c>
      <c r="C2092" s="260" t="s">
        <v>149</v>
      </c>
      <c r="D2092" s="260" t="s">
        <v>2638</v>
      </c>
      <c r="E2092" s="260">
        <v>1</v>
      </c>
      <c r="F2092" s="260" t="s">
        <v>2565</v>
      </c>
      <c r="G2092" s="260" t="s">
        <v>33</v>
      </c>
      <c r="H2092" s="260">
        <v>2</v>
      </c>
      <c r="I2092" s="260" t="s">
        <v>17</v>
      </c>
      <c r="J2092" s="260" t="s">
        <v>17</v>
      </c>
      <c r="K2092" s="260" t="s">
        <v>3512</v>
      </c>
      <c r="L2092" s="261">
        <v>45063</v>
      </c>
      <c r="M2092" s="260" t="s">
        <v>20</v>
      </c>
    </row>
    <row r="2093" spans="1:13" x14ac:dyDescent="0.25">
      <c r="A2093" s="262" t="s">
        <v>147</v>
      </c>
      <c r="B2093" s="262" t="s">
        <v>148</v>
      </c>
      <c r="C2093" s="262" t="s">
        <v>149</v>
      </c>
      <c r="D2093" s="262" t="s">
        <v>2571</v>
      </c>
      <c r="E2093" s="262">
        <v>2</v>
      </c>
      <c r="F2093" s="262" t="s">
        <v>2565</v>
      </c>
      <c r="G2093" s="262" t="s">
        <v>33</v>
      </c>
      <c r="H2093" s="262">
        <v>2</v>
      </c>
      <c r="I2093" s="262" t="s">
        <v>17</v>
      </c>
      <c r="J2093" s="262" t="s">
        <v>17</v>
      </c>
      <c r="K2093" s="262" t="s">
        <v>3513</v>
      </c>
      <c r="L2093" s="263">
        <v>45063</v>
      </c>
      <c r="M2093" s="262" t="s">
        <v>20</v>
      </c>
    </row>
    <row r="2094" spans="1:13" x14ac:dyDescent="0.25">
      <c r="A2094" s="260" t="s">
        <v>147</v>
      </c>
      <c r="B2094" s="260" t="s">
        <v>148</v>
      </c>
      <c r="C2094" s="260" t="s">
        <v>149</v>
      </c>
      <c r="D2094" s="260" t="s">
        <v>2573</v>
      </c>
      <c r="E2094" s="260">
        <v>1</v>
      </c>
      <c r="F2094" s="260" t="s">
        <v>2565</v>
      </c>
      <c r="G2094" s="260" t="s">
        <v>33</v>
      </c>
      <c r="H2094" s="260">
        <v>2</v>
      </c>
      <c r="I2094" s="260" t="s">
        <v>17</v>
      </c>
      <c r="J2094" s="260" t="s">
        <v>17</v>
      </c>
      <c r="K2094" s="260" t="s">
        <v>3514</v>
      </c>
      <c r="L2094" s="261">
        <v>45063</v>
      </c>
      <c r="M2094" s="260" t="s">
        <v>20</v>
      </c>
    </row>
    <row r="2095" spans="1:13" x14ac:dyDescent="0.25">
      <c r="A2095" s="262" t="s">
        <v>147</v>
      </c>
      <c r="B2095" s="262" t="s">
        <v>148</v>
      </c>
      <c r="C2095" s="262" t="s">
        <v>149</v>
      </c>
      <c r="D2095" s="262" t="s">
        <v>2642</v>
      </c>
      <c r="E2095" s="262">
        <v>0</v>
      </c>
      <c r="F2095" s="262" t="s">
        <v>2565</v>
      </c>
      <c r="G2095" s="262" t="s">
        <v>33</v>
      </c>
      <c r="H2095" s="262">
        <v>2</v>
      </c>
      <c r="I2095" s="262" t="s">
        <v>17</v>
      </c>
      <c r="J2095" s="262" t="s">
        <v>17</v>
      </c>
      <c r="K2095" s="262" t="s">
        <v>3515</v>
      </c>
      <c r="L2095" s="263">
        <v>45063</v>
      </c>
      <c r="M2095" s="262" t="s">
        <v>20</v>
      </c>
    </row>
    <row r="2096" spans="1:13" x14ac:dyDescent="0.25">
      <c r="A2096" s="260" t="s">
        <v>532</v>
      </c>
      <c r="B2096" s="260" t="s">
        <v>533</v>
      </c>
      <c r="C2096" s="260" t="s">
        <v>149</v>
      </c>
      <c r="D2096" s="260" t="s">
        <v>2564</v>
      </c>
      <c r="E2096" s="260">
        <v>2</v>
      </c>
      <c r="F2096" s="260" t="s">
        <v>2565</v>
      </c>
      <c r="G2096" s="260" t="s">
        <v>33</v>
      </c>
      <c r="H2096" s="260">
        <v>2</v>
      </c>
      <c r="I2096" s="260" t="s">
        <v>17</v>
      </c>
      <c r="J2096" s="260" t="s">
        <v>17</v>
      </c>
      <c r="K2096" s="260" t="s">
        <v>3516</v>
      </c>
      <c r="L2096" s="261">
        <v>45063</v>
      </c>
      <c r="M2096" s="260" t="s">
        <v>20</v>
      </c>
    </row>
    <row r="2097" spans="1:13" x14ac:dyDescent="0.25">
      <c r="A2097" s="262" t="s">
        <v>532</v>
      </c>
      <c r="B2097" s="262" t="s">
        <v>533</v>
      </c>
      <c r="C2097" s="262" t="s">
        <v>149</v>
      </c>
      <c r="D2097" s="262" t="s">
        <v>2567</v>
      </c>
      <c r="E2097" s="262">
        <v>2</v>
      </c>
      <c r="F2097" s="262" t="s">
        <v>2565</v>
      </c>
      <c r="G2097" s="262" t="s">
        <v>33</v>
      </c>
      <c r="H2097" s="262">
        <v>2</v>
      </c>
      <c r="I2097" s="262" t="s">
        <v>17</v>
      </c>
      <c r="J2097" s="262" t="s">
        <v>17</v>
      </c>
      <c r="K2097" s="262" t="s">
        <v>3517</v>
      </c>
      <c r="L2097" s="263">
        <v>45063</v>
      </c>
      <c r="M2097" s="262" t="s">
        <v>20</v>
      </c>
    </row>
    <row r="2098" spans="1:13" x14ac:dyDescent="0.25">
      <c r="A2098" s="260" t="s">
        <v>532</v>
      </c>
      <c r="B2098" s="260" t="s">
        <v>533</v>
      </c>
      <c r="C2098" s="260" t="s">
        <v>149</v>
      </c>
      <c r="D2098" s="260" t="s">
        <v>2569</v>
      </c>
      <c r="E2098" s="260">
        <v>2</v>
      </c>
      <c r="F2098" s="260" t="s">
        <v>2565</v>
      </c>
      <c r="G2098" s="260" t="s">
        <v>33</v>
      </c>
      <c r="H2098" s="260">
        <v>2</v>
      </c>
      <c r="I2098" s="260" t="s">
        <v>17</v>
      </c>
      <c r="J2098" s="260" t="s">
        <v>17</v>
      </c>
      <c r="K2098" s="260" t="s">
        <v>3518</v>
      </c>
      <c r="L2098" s="261">
        <v>45063</v>
      </c>
      <c r="M2098" s="260" t="s">
        <v>20</v>
      </c>
    </row>
    <row r="2099" spans="1:13" x14ac:dyDescent="0.25">
      <c r="A2099" s="262" t="s">
        <v>532</v>
      </c>
      <c r="B2099" s="262" t="s">
        <v>533</v>
      </c>
      <c r="C2099" s="262" t="s">
        <v>149</v>
      </c>
      <c r="D2099" s="262" t="s">
        <v>2634</v>
      </c>
      <c r="E2099" s="262">
        <v>1</v>
      </c>
      <c r="F2099" s="262" t="s">
        <v>2565</v>
      </c>
      <c r="G2099" s="262" t="s">
        <v>33</v>
      </c>
      <c r="H2099" s="262">
        <v>2</v>
      </c>
      <c r="I2099" s="262" t="s">
        <v>17</v>
      </c>
      <c r="J2099" s="262" t="s">
        <v>17</v>
      </c>
      <c r="K2099" s="262" t="s">
        <v>3519</v>
      </c>
      <c r="L2099" s="263">
        <v>45063</v>
      </c>
      <c r="M2099" s="262" t="s">
        <v>20</v>
      </c>
    </row>
    <row r="2100" spans="1:13" x14ac:dyDescent="0.25">
      <c r="A2100" s="260" t="s">
        <v>532</v>
      </c>
      <c r="B2100" s="260" t="s">
        <v>533</v>
      </c>
      <c r="C2100" s="260" t="s">
        <v>149</v>
      </c>
      <c r="D2100" s="260" t="s">
        <v>2636</v>
      </c>
      <c r="E2100" s="260">
        <v>3</v>
      </c>
      <c r="F2100" s="260" t="s">
        <v>2565</v>
      </c>
      <c r="G2100" s="260" t="s">
        <v>33</v>
      </c>
      <c r="H2100" s="260">
        <v>2</v>
      </c>
      <c r="I2100" s="260" t="s">
        <v>17</v>
      </c>
      <c r="J2100" s="260" t="s">
        <v>17</v>
      </c>
      <c r="K2100" s="260" t="s">
        <v>3520</v>
      </c>
      <c r="L2100" s="261">
        <v>45063</v>
      </c>
      <c r="M2100" s="260" t="s">
        <v>20</v>
      </c>
    </row>
    <row r="2101" spans="1:13" x14ac:dyDescent="0.25">
      <c r="A2101" s="262" t="s">
        <v>532</v>
      </c>
      <c r="B2101" s="262" t="s">
        <v>533</v>
      </c>
      <c r="C2101" s="262" t="s">
        <v>149</v>
      </c>
      <c r="D2101" s="262" t="s">
        <v>2638</v>
      </c>
      <c r="E2101" s="262">
        <v>1</v>
      </c>
      <c r="F2101" s="262" t="s">
        <v>2565</v>
      </c>
      <c r="G2101" s="262" t="s">
        <v>33</v>
      </c>
      <c r="H2101" s="262">
        <v>2</v>
      </c>
      <c r="I2101" s="262" t="s">
        <v>17</v>
      </c>
      <c r="J2101" s="262" t="s">
        <v>17</v>
      </c>
      <c r="K2101" s="262" t="s">
        <v>3521</v>
      </c>
      <c r="L2101" s="263">
        <v>45063</v>
      </c>
      <c r="M2101" s="262" t="s">
        <v>20</v>
      </c>
    </row>
    <row r="2102" spans="1:13" x14ac:dyDescent="0.25">
      <c r="A2102" s="260" t="s">
        <v>532</v>
      </c>
      <c r="B2102" s="260" t="s">
        <v>533</v>
      </c>
      <c r="C2102" s="260" t="s">
        <v>149</v>
      </c>
      <c r="D2102" s="260" t="s">
        <v>2571</v>
      </c>
      <c r="E2102" s="260">
        <v>2</v>
      </c>
      <c r="F2102" s="260" t="s">
        <v>2565</v>
      </c>
      <c r="G2102" s="260" t="s">
        <v>33</v>
      </c>
      <c r="H2102" s="260">
        <v>2</v>
      </c>
      <c r="I2102" s="260" t="s">
        <v>17</v>
      </c>
      <c r="J2102" s="260" t="s">
        <v>17</v>
      </c>
      <c r="K2102" s="260" t="s">
        <v>3522</v>
      </c>
      <c r="L2102" s="261">
        <v>45063</v>
      </c>
      <c r="M2102" s="260" t="s">
        <v>20</v>
      </c>
    </row>
    <row r="2103" spans="1:13" x14ac:dyDescent="0.25">
      <c r="A2103" s="262" t="s">
        <v>532</v>
      </c>
      <c r="B2103" s="262" t="s">
        <v>533</v>
      </c>
      <c r="C2103" s="262" t="s">
        <v>149</v>
      </c>
      <c r="D2103" s="262" t="s">
        <v>2573</v>
      </c>
      <c r="E2103" s="262">
        <v>1</v>
      </c>
      <c r="F2103" s="262" t="s">
        <v>2565</v>
      </c>
      <c r="G2103" s="262" t="s">
        <v>33</v>
      </c>
      <c r="H2103" s="262">
        <v>2</v>
      </c>
      <c r="I2103" s="262" t="s">
        <v>17</v>
      </c>
      <c r="J2103" s="262" t="s">
        <v>17</v>
      </c>
      <c r="K2103" s="262" t="s">
        <v>3523</v>
      </c>
      <c r="L2103" s="263">
        <v>45063</v>
      </c>
      <c r="M2103" s="262" t="s">
        <v>20</v>
      </c>
    </row>
    <row r="2104" spans="1:13" x14ac:dyDescent="0.25">
      <c r="A2104" s="260" t="s">
        <v>532</v>
      </c>
      <c r="B2104" s="260" t="s">
        <v>533</v>
      </c>
      <c r="C2104" s="260" t="s">
        <v>149</v>
      </c>
      <c r="D2104" s="260" t="s">
        <v>2642</v>
      </c>
      <c r="E2104" s="260">
        <v>0</v>
      </c>
      <c r="F2104" s="260" t="s">
        <v>2565</v>
      </c>
      <c r="G2104" s="260" t="s">
        <v>33</v>
      </c>
      <c r="H2104" s="260">
        <v>2</v>
      </c>
      <c r="I2104" s="260" t="s">
        <v>17</v>
      </c>
      <c r="J2104" s="260" t="s">
        <v>17</v>
      </c>
      <c r="K2104" s="260" t="s">
        <v>3524</v>
      </c>
      <c r="L2104" s="261">
        <v>45063</v>
      </c>
      <c r="M2104" s="260" t="s">
        <v>20</v>
      </c>
    </row>
    <row r="2105" spans="1:13" x14ac:dyDescent="0.25">
      <c r="A2105" s="262" t="s">
        <v>1391</v>
      </c>
      <c r="B2105" s="262" t="s">
        <v>1392</v>
      </c>
      <c r="C2105" s="262" t="s">
        <v>149</v>
      </c>
      <c r="D2105" s="262" t="s">
        <v>2564</v>
      </c>
      <c r="E2105" s="262">
        <v>2</v>
      </c>
      <c r="F2105" s="262" t="s">
        <v>2565</v>
      </c>
      <c r="G2105" s="262" t="s">
        <v>33</v>
      </c>
      <c r="H2105" s="262">
        <v>2</v>
      </c>
      <c r="I2105" s="262" t="s">
        <v>17</v>
      </c>
      <c r="J2105" s="262" t="s">
        <v>17</v>
      </c>
      <c r="K2105" s="262" t="s">
        <v>3525</v>
      </c>
      <c r="L2105" s="263">
        <v>45063</v>
      </c>
      <c r="M2105" s="262" t="s">
        <v>20</v>
      </c>
    </row>
    <row r="2106" spans="1:13" x14ac:dyDescent="0.25">
      <c r="A2106" s="260" t="s">
        <v>1391</v>
      </c>
      <c r="B2106" s="260" t="s">
        <v>1392</v>
      </c>
      <c r="C2106" s="260" t="s">
        <v>149</v>
      </c>
      <c r="D2106" s="260" t="s">
        <v>2567</v>
      </c>
      <c r="E2106" s="260">
        <v>2</v>
      </c>
      <c r="F2106" s="260" t="s">
        <v>2565</v>
      </c>
      <c r="G2106" s="260" t="s">
        <v>33</v>
      </c>
      <c r="H2106" s="260">
        <v>2</v>
      </c>
      <c r="I2106" s="260" t="s">
        <v>17</v>
      </c>
      <c r="J2106" s="260" t="s">
        <v>17</v>
      </c>
      <c r="K2106" s="260" t="s">
        <v>3526</v>
      </c>
      <c r="L2106" s="261">
        <v>45063</v>
      </c>
      <c r="M2106" s="260" t="s">
        <v>20</v>
      </c>
    </row>
    <row r="2107" spans="1:13" x14ac:dyDescent="0.25">
      <c r="A2107" s="262" t="s">
        <v>1391</v>
      </c>
      <c r="B2107" s="262" t="s">
        <v>1392</v>
      </c>
      <c r="C2107" s="262" t="s">
        <v>149</v>
      </c>
      <c r="D2107" s="262" t="s">
        <v>2569</v>
      </c>
      <c r="E2107" s="262">
        <v>2</v>
      </c>
      <c r="F2107" s="262" t="s">
        <v>2565</v>
      </c>
      <c r="G2107" s="262" t="s">
        <v>33</v>
      </c>
      <c r="H2107" s="262">
        <v>2</v>
      </c>
      <c r="I2107" s="262" t="s">
        <v>17</v>
      </c>
      <c r="J2107" s="262" t="s">
        <v>17</v>
      </c>
      <c r="K2107" s="262" t="s">
        <v>3527</v>
      </c>
      <c r="L2107" s="263">
        <v>45063</v>
      </c>
      <c r="M2107" s="262" t="s">
        <v>20</v>
      </c>
    </row>
    <row r="2108" spans="1:13" x14ac:dyDescent="0.25">
      <c r="A2108" s="260" t="s">
        <v>1391</v>
      </c>
      <c r="B2108" s="260" t="s">
        <v>1392</v>
      </c>
      <c r="C2108" s="260" t="s">
        <v>149</v>
      </c>
      <c r="D2108" s="260" t="s">
        <v>2634</v>
      </c>
      <c r="E2108" s="260">
        <v>1</v>
      </c>
      <c r="F2108" s="260" t="s">
        <v>2565</v>
      </c>
      <c r="G2108" s="260" t="s">
        <v>33</v>
      </c>
      <c r="H2108" s="260">
        <v>2</v>
      </c>
      <c r="I2108" s="260" t="s">
        <v>17</v>
      </c>
      <c r="J2108" s="260" t="s">
        <v>17</v>
      </c>
      <c r="K2108" s="260" t="s">
        <v>3528</v>
      </c>
      <c r="L2108" s="261">
        <v>45063</v>
      </c>
      <c r="M2108" s="260" t="s">
        <v>20</v>
      </c>
    </row>
    <row r="2109" spans="1:13" x14ac:dyDescent="0.25">
      <c r="A2109" s="262" t="s">
        <v>1391</v>
      </c>
      <c r="B2109" s="262" t="s">
        <v>1392</v>
      </c>
      <c r="C2109" s="262" t="s">
        <v>149</v>
      </c>
      <c r="D2109" s="262" t="s">
        <v>2636</v>
      </c>
      <c r="E2109" s="262">
        <v>3</v>
      </c>
      <c r="F2109" s="262" t="s">
        <v>2565</v>
      </c>
      <c r="G2109" s="262" t="s">
        <v>33</v>
      </c>
      <c r="H2109" s="262">
        <v>2</v>
      </c>
      <c r="I2109" s="262" t="s">
        <v>17</v>
      </c>
      <c r="J2109" s="262" t="s">
        <v>17</v>
      </c>
      <c r="K2109" s="262" t="s">
        <v>3529</v>
      </c>
      <c r="L2109" s="263">
        <v>45063</v>
      </c>
      <c r="M2109" s="262" t="s">
        <v>20</v>
      </c>
    </row>
    <row r="2110" spans="1:13" x14ac:dyDescent="0.25">
      <c r="A2110" s="260" t="s">
        <v>1391</v>
      </c>
      <c r="B2110" s="260" t="s">
        <v>1392</v>
      </c>
      <c r="C2110" s="260" t="s">
        <v>149</v>
      </c>
      <c r="D2110" s="260" t="s">
        <v>2638</v>
      </c>
      <c r="E2110" s="260">
        <v>1</v>
      </c>
      <c r="F2110" s="260" t="s">
        <v>2565</v>
      </c>
      <c r="G2110" s="260" t="s">
        <v>33</v>
      </c>
      <c r="H2110" s="260">
        <v>2</v>
      </c>
      <c r="I2110" s="260" t="s">
        <v>17</v>
      </c>
      <c r="J2110" s="260" t="s">
        <v>17</v>
      </c>
      <c r="K2110" s="260" t="s">
        <v>3530</v>
      </c>
      <c r="L2110" s="261">
        <v>45063</v>
      </c>
      <c r="M2110" s="260" t="s">
        <v>20</v>
      </c>
    </row>
    <row r="2111" spans="1:13" x14ac:dyDescent="0.25">
      <c r="A2111" s="262" t="s">
        <v>1391</v>
      </c>
      <c r="B2111" s="262" t="s">
        <v>1392</v>
      </c>
      <c r="C2111" s="262" t="s">
        <v>149</v>
      </c>
      <c r="D2111" s="262" t="s">
        <v>2571</v>
      </c>
      <c r="E2111" s="262">
        <v>1</v>
      </c>
      <c r="F2111" s="262" t="s">
        <v>2565</v>
      </c>
      <c r="G2111" s="262" t="s">
        <v>33</v>
      </c>
      <c r="H2111" s="262">
        <v>2</v>
      </c>
      <c r="I2111" s="262" t="s">
        <v>17</v>
      </c>
      <c r="J2111" s="262" t="s">
        <v>17</v>
      </c>
      <c r="K2111" s="262" t="s">
        <v>3531</v>
      </c>
      <c r="L2111" s="263">
        <v>45063</v>
      </c>
      <c r="M2111" s="262" t="s">
        <v>20</v>
      </c>
    </row>
    <row r="2112" spans="1:13" x14ac:dyDescent="0.25">
      <c r="A2112" s="260" t="s">
        <v>1391</v>
      </c>
      <c r="B2112" s="260" t="s">
        <v>1392</v>
      </c>
      <c r="C2112" s="260" t="s">
        <v>149</v>
      </c>
      <c r="D2112" s="260" t="s">
        <v>2573</v>
      </c>
      <c r="E2112" s="260">
        <v>1</v>
      </c>
      <c r="F2112" s="260" t="s">
        <v>2565</v>
      </c>
      <c r="G2112" s="260" t="s">
        <v>33</v>
      </c>
      <c r="H2112" s="260">
        <v>2</v>
      </c>
      <c r="I2112" s="260" t="s">
        <v>17</v>
      </c>
      <c r="J2112" s="260" t="s">
        <v>17</v>
      </c>
      <c r="K2112" s="260" t="s">
        <v>3532</v>
      </c>
      <c r="L2112" s="261">
        <v>45063</v>
      </c>
      <c r="M2112" s="260" t="s">
        <v>20</v>
      </c>
    </row>
    <row r="2113" spans="1:13" x14ac:dyDescent="0.25">
      <c r="A2113" s="262" t="s">
        <v>1391</v>
      </c>
      <c r="B2113" s="262" t="s">
        <v>1392</v>
      </c>
      <c r="C2113" s="262" t="s">
        <v>149</v>
      </c>
      <c r="D2113" s="262" t="s">
        <v>2642</v>
      </c>
      <c r="E2113" s="262">
        <v>0</v>
      </c>
      <c r="F2113" s="262" t="s">
        <v>2565</v>
      </c>
      <c r="G2113" s="262" t="s">
        <v>33</v>
      </c>
      <c r="H2113" s="262">
        <v>2</v>
      </c>
      <c r="I2113" s="262" t="s">
        <v>17</v>
      </c>
      <c r="J2113" s="262" t="s">
        <v>17</v>
      </c>
      <c r="K2113" s="262" t="s">
        <v>3533</v>
      </c>
      <c r="L2113" s="263">
        <v>45063</v>
      </c>
      <c r="M2113" s="262" t="s">
        <v>20</v>
      </c>
    </row>
    <row r="2114" spans="1:13" x14ac:dyDescent="0.25">
      <c r="A2114" s="260" t="s">
        <v>3534</v>
      </c>
      <c r="B2114" s="260" t="s">
        <v>3535</v>
      </c>
      <c r="C2114" s="260" t="s">
        <v>3536</v>
      </c>
      <c r="D2114" s="260" t="s">
        <v>2564</v>
      </c>
      <c r="E2114" s="260">
        <v>0</v>
      </c>
      <c r="F2114" s="260" t="s">
        <v>2565</v>
      </c>
      <c r="G2114" s="260" t="s">
        <v>33</v>
      </c>
      <c r="H2114" s="260">
        <v>2</v>
      </c>
      <c r="I2114" s="260" t="s">
        <v>17</v>
      </c>
      <c r="J2114" s="260" t="s">
        <v>17</v>
      </c>
      <c r="K2114" s="260" t="s">
        <v>3537</v>
      </c>
      <c r="L2114" s="261">
        <v>45063</v>
      </c>
      <c r="M2114" s="260" t="s">
        <v>20</v>
      </c>
    </row>
    <row r="2115" spans="1:13" x14ac:dyDescent="0.25">
      <c r="A2115" s="262" t="s">
        <v>3534</v>
      </c>
      <c r="B2115" s="262" t="s">
        <v>3535</v>
      </c>
      <c r="C2115" s="262" t="s">
        <v>3536</v>
      </c>
      <c r="D2115" s="262" t="s">
        <v>2567</v>
      </c>
      <c r="E2115" s="262">
        <v>0</v>
      </c>
      <c r="F2115" s="262" t="s">
        <v>2565</v>
      </c>
      <c r="G2115" s="262" t="s">
        <v>33</v>
      </c>
      <c r="H2115" s="262">
        <v>2</v>
      </c>
      <c r="I2115" s="262" t="s">
        <v>17</v>
      </c>
      <c r="J2115" s="262" t="s">
        <v>17</v>
      </c>
      <c r="K2115" s="262" t="s">
        <v>3538</v>
      </c>
      <c r="L2115" s="263">
        <v>45063</v>
      </c>
      <c r="M2115" s="262" t="s">
        <v>20</v>
      </c>
    </row>
    <row r="2116" spans="1:13" x14ac:dyDescent="0.25">
      <c r="A2116" s="260" t="s">
        <v>3534</v>
      </c>
      <c r="B2116" s="260" t="s">
        <v>3535</v>
      </c>
      <c r="C2116" s="260" t="s">
        <v>3536</v>
      </c>
      <c r="D2116" s="260" t="s">
        <v>2569</v>
      </c>
      <c r="E2116" s="260">
        <v>0</v>
      </c>
      <c r="F2116" s="260" t="s">
        <v>2565</v>
      </c>
      <c r="G2116" s="260" t="s">
        <v>33</v>
      </c>
      <c r="H2116" s="260">
        <v>2</v>
      </c>
      <c r="I2116" s="260" t="s">
        <v>17</v>
      </c>
      <c r="J2116" s="260" t="s">
        <v>17</v>
      </c>
      <c r="K2116" s="260" t="s">
        <v>3539</v>
      </c>
      <c r="L2116" s="261">
        <v>45063</v>
      </c>
      <c r="M2116" s="260" t="s">
        <v>20</v>
      </c>
    </row>
    <row r="2117" spans="1:13" x14ac:dyDescent="0.25">
      <c r="A2117" s="262" t="s">
        <v>3534</v>
      </c>
      <c r="B2117" s="262" t="s">
        <v>3535</v>
      </c>
      <c r="C2117" s="262" t="s">
        <v>3536</v>
      </c>
      <c r="D2117" s="262" t="s">
        <v>2634</v>
      </c>
      <c r="E2117" s="262">
        <v>1</v>
      </c>
      <c r="F2117" s="262" t="s">
        <v>2565</v>
      </c>
      <c r="G2117" s="262" t="s">
        <v>33</v>
      </c>
      <c r="H2117" s="262">
        <v>2</v>
      </c>
      <c r="I2117" s="262" t="s">
        <v>17</v>
      </c>
      <c r="J2117" s="262" t="s">
        <v>17</v>
      </c>
      <c r="K2117" s="262" t="s">
        <v>3540</v>
      </c>
      <c r="L2117" s="263">
        <v>45063</v>
      </c>
      <c r="M2117" s="262" t="s">
        <v>20</v>
      </c>
    </row>
    <row r="2118" spans="1:13" x14ac:dyDescent="0.25">
      <c r="A2118" s="260" t="s">
        <v>3534</v>
      </c>
      <c r="B2118" s="260" t="s">
        <v>3535</v>
      </c>
      <c r="C2118" s="260" t="s">
        <v>3536</v>
      </c>
      <c r="D2118" s="260" t="s">
        <v>2636</v>
      </c>
      <c r="E2118" s="260">
        <v>1</v>
      </c>
      <c r="F2118" s="260" t="s">
        <v>2565</v>
      </c>
      <c r="G2118" s="260" t="s">
        <v>33</v>
      </c>
      <c r="H2118" s="260">
        <v>2</v>
      </c>
      <c r="I2118" s="260" t="s">
        <v>17</v>
      </c>
      <c r="J2118" s="260" t="s">
        <v>17</v>
      </c>
      <c r="K2118" s="260" t="s">
        <v>3541</v>
      </c>
      <c r="L2118" s="261">
        <v>45063</v>
      </c>
      <c r="M2118" s="260" t="s">
        <v>20</v>
      </c>
    </row>
    <row r="2119" spans="1:13" x14ac:dyDescent="0.25">
      <c r="A2119" s="262" t="s">
        <v>3534</v>
      </c>
      <c r="B2119" s="262" t="s">
        <v>3535</v>
      </c>
      <c r="C2119" s="262" t="s">
        <v>3536</v>
      </c>
      <c r="D2119" s="262" t="s">
        <v>2638</v>
      </c>
      <c r="E2119" s="262">
        <v>0</v>
      </c>
      <c r="F2119" s="262" t="s">
        <v>2565</v>
      </c>
      <c r="G2119" s="262" t="s">
        <v>33</v>
      </c>
      <c r="H2119" s="262">
        <v>2</v>
      </c>
      <c r="I2119" s="262" t="s">
        <v>17</v>
      </c>
      <c r="J2119" s="262" t="s">
        <v>17</v>
      </c>
      <c r="K2119" s="262" t="s">
        <v>3542</v>
      </c>
      <c r="L2119" s="263">
        <v>45063</v>
      </c>
      <c r="M2119" s="262" t="s">
        <v>20</v>
      </c>
    </row>
    <row r="2120" spans="1:13" x14ac:dyDescent="0.25">
      <c r="A2120" s="260" t="s">
        <v>3534</v>
      </c>
      <c r="B2120" s="260" t="s">
        <v>3535</v>
      </c>
      <c r="C2120" s="260" t="s">
        <v>3536</v>
      </c>
      <c r="D2120" s="260" t="s">
        <v>2571</v>
      </c>
      <c r="E2120" s="260">
        <v>2</v>
      </c>
      <c r="F2120" s="260" t="s">
        <v>2565</v>
      </c>
      <c r="G2120" s="260" t="s">
        <v>33</v>
      </c>
      <c r="H2120" s="260">
        <v>2</v>
      </c>
      <c r="I2120" s="260" t="s">
        <v>17</v>
      </c>
      <c r="J2120" s="260" t="s">
        <v>17</v>
      </c>
      <c r="K2120" s="260" t="s">
        <v>3543</v>
      </c>
      <c r="L2120" s="261">
        <v>45063</v>
      </c>
      <c r="M2120" s="260" t="s">
        <v>20</v>
      </c>
    </row>
    <row r="2121" spans="1:13" x14ac:dyDescent="0.25">
      <c r="A2121" s="262" t="s">
        <v>3534</v>
      </c>
      <c r="B2121" s="262" t="s">
        <v>3535</v>
      </c>
      <c r="C2121" s="262" t="s">
        <v>3536</v>
      </c>
      <c r="D2121" s="262" t="s">
        <v>2573</v>
      </c>
      <c r="E2121" s="262">
        <v>1</v>
      </c>
      <c r="F2121" s="262" t="s">
        <v>2565</v>
      </c>
      <c r="G2121" s="262" t="s">
        <v>33</v>
      </c>
      <c r="H2121" s="262">
        <v>2</v>
      </c>
      <c r="I2121" s="262" t="s">
        <v>17</v>
      </c>
      <c r="J2121" s="262" t="s">
        <v>17</v>
      </c>
      <c r="K2121" s="262" t="s">
        <v>3544</v>
      </c>
      <c r="L2121" s="263">
        <v>45063</v>
      </c>
      <c r="M2121" s="262" t="s">
        <v>20</v>
      </c>
    </row>
    <row r="2122" spans="1:13" x14ac:dyDescent="0.25">
      <c r="A2122" s="260" t="s">
        <v>3534</v>
      </c>
      <c r="B2122" s="260" t="s">
        <v>3535</v>
      </c>
      <c r="C2122" s="260" t="s">
        <v>3536</v>
      </c>
      <c r="D2122" s="260" t="s">
        <v>2642</v>
      </c>
      <c r="E2122" s="260">
        <v>0</v>
      </c>
      <c r="F2122" s="260" t="s">
        <v>2565</v>
      </c>
      <c r="G2122" s="260" t="s">
        <v>33</v>
      </c>
      <c r="H2122" s="260">
        <v>2</v>
      </c>
      <c r="I2122" s="260" t="s">
        <v>17</v>
      </c>
      <c r="J2122" s="260" t="s">
        <v>17</v>
      </c>
      <c r="K2122" s="260" t="s">
        <v>3545</v>
      </c>
      <c r="L2122" s="261">
        <v>45063</v>
      </c>
      <c r="M2122" s="260" t="s">
        <v>20</v>
      </c>
    </row>
    <row r="2123" spans="1:13" x14ac:dyDescent="0.25">
      <c r="A2123" s="262" t="s">
        <v>1240</v>
      </c>
      <c r="B2123" s="262" t="s">
        <v>1241</v>
      </c>
      <c r="C2123" s="262" t="s">
        <v>599</v>
      </c>
      <c r="D2123" s="262" t="s">
        <v>2564</v>
      </c>
      <c r="E2123" s="262">
        <v>0</v>
      </c>
      <c r="F2123" s="262" t="s">
        <v>2565</v>
      </c>
      <c r="G2123" s="262" t="s">
        <v>33</v>
      </c>
      <c r="H2123" s="262">
        <v>2</v>
      </c>
      <c r="I2123" s="262" t="s">
        <v>17</v>
      </c>
      <c r="J2123" s="262" t="s">
        <v>17</v>
      </c>
      <c r="K2123" s="262" t="s">
        <v>3546</v>
      </c>
      <c r="L2123" s="263">
        <v>45063</v>
      </c>
      <c r="M2123" s="262" t="s">
        <v>20</v>
      </c>
    </row>
    <row r="2124" spans="1:13" x14ac:dyDescent="0.25">
      <c r="A2124" s="260" t="s">
        <v>1240</v>
      </c>
      <c r="B2124" s="260" t="s">
        <v>1241</v>
      </c>
      <c r="C2124" s="260" t="s">
        <v>599</v>
      </c>
      <c r="D2124" s="260" t="s">
        <v>2567</v>
      </c>
      <c r="E2124" s="260">
        <v>0</v>
      </c>
      <c r="F2124" s="260" t="s">
        <v>2565</v>
      </c>
      <c r="G2124" s="260" t="s">
        <v>33</v>
      </c>
      <c r="H2124" s="260">
        <v>2</v>
      </c>
      <c r="I2124" s="260" t="s">
        <v>17</v>
      </c>
      <c r="J2124" s="260" t="s">
        <v>17</v>
      </c>
      <c r="K2124" s="260" t="s">
        <v>3547</v>
      </c>
      <c r="L2124" s="261">
        <v>45063</v>
      </c>
      <c r="M2124" s="260" t="s">
        <v>20</v>
      </c>
    </row>
    <row r="2125" spans="1:13" x14ac:dyDescent="0.25">
      <c r="A2125" s="262" t="s">
        <v>1240</v>
      </c>
      <c r="B2125" s="262" t="s">
        <v>1241</v>
      </c>
      <c r="C2125" s="262" t="s">
        <v>599</v>
      </c>
      <c r="D2125" s="262" t="s">
        <v>2569</v>
      </c>
      <c r="E2125" s="262">
        <v>0</v>
      </c>
      <c r="F2125" s="262" t="s">
        <v>2565</v>
      </c>
      <c r="G2125" s="262" t="s">
        <v>33</v>
      </c>
      <c r="H2125" s="262">
        <v>2</v>
      </c>
      <c r="I2125" s="262" t="s">
        <v>17</v>
      </c>
      <c r="J2125" s="262" t="s">
        <v>17</v>
      </c>
      <c r="K2125" s="262" t="s">
        <v>3548</v>
      </c>
      <c r="L2125" s="263">
        <v>45063</v>
      </c>
      <c r="M2125" s="262" t="s">
        <v>20</v>
      </c>
    </row>
    <row r="2126" spans="1:13" x14ac:dyDescent="0.25">
      <c r="A2126" s="260" t="s">
        <v>1240</v>
      </c>
      <c r="B2126" s="260" t="s">
        <v>1241</v>
      </c>
      <c r="C2126" s="260" t="s">
        <v>599</v>
      </c>
      <c r="D2126" s="260" t="s">
        <v>2634</v>
      </c>
      <c r="E2126" s="260">
        <v>0</v>
      </c>
      <c r="F2126" s="260" t="s">
        <v>2565</v>
      </c>
      <c r="G2126" s="260" t="s">
        <v>33</v>
      </c>
      <c r="H2126" s="260">
        <v>2</v>
      </c>
      <c r="I2126" s="260" t="s">
        <v>17</v>
      </c>
      <c r="J2126" s="260" t="s">
        <v>17</v>
      </c>
      <c r="K2126" s="260" t="s">
        <v>3549</v>
      </c>
      <c r="L2126" s="261">
        <v>45063</v>
      </c>
      <c r="M2126" s="260" t="s">
        <v>20</v>
      </c>
    </row>
    <row r="2127" spans="1:13" x14ac:dyDescent="0.25">
      <c r="A2127" s="262" t="s">
        <v>1240</v>
      </c>
      <c r="B2127" s="262" t="s">
        <v>1241</v>
      </c>
      <c r="C2127" s="262" t="s">
        <v>599</v>
      </c>
      <c r="D2127" s="262" t="s">
        <v>2636</v>
      </c>
      <c r="E2127" s="262">
        <v>3</v>
      </c>
      <c r="F2127" s="262" t="s">
        <v>2565</v>
      </c>
      <c r="G2127" s="262" t="s">
        <v>33</v>
      </c>
      <c r="H2127" s="262">
        <v>2</v>
      </c>
      <c r="I2127" s="262" t="s">
        <v>17</v>
      </c>
      <c r="J2127" s="262" t="s">
        <v>17</v>
      </c>
      <c r="K2127" s="262" t="s">
        <v>3550</v>
      </c>
      <c r="L2127" s="263">
        <v>45063</v>
      </c>
      <c r="M2127" s="262" t="s">
        <v>20</v>
      </c>
    </row>
    <row r="2128" spans="1:13" x14ac:dyDescent="0.25">
      <c r="A2128" s="260" t="s">
        <v>1240</v>
      </c>
      <c r="B2128" s="260" t="s">
        <v>1241</v>
      </c>
      <c r="C2128" s="260" t="s">
        <v>599</v>
      </c>
      <c r="D2128" s="260" t="s">
        <v>2638</v>
      </c>
      <c r="E2128" s="260">
        <v>1</v>
      </c>
      <c r="F2128" s="260" t="s">
        <v>2565</v>
      </c>
      <c r="G2128" s="260" t="s">
        <v>33</v>
      </c>
      <c r="H2128" s="260">
        <v>2</v>
      </c>
      <c r="I2128" s="260" t="s">
        <v>17</v>
      </c>
      <c r="J2128" s="260" t="s">
        <v>17</v>
      </c>
      <c r="K2128" s="260" t="s">
        <v>3551</v>
      </c>
      <c r="L2128" s="261">
        <v>45063</v>
      </c>
      <c r="M2128" s="260" t="s">
        <v>20</v>
      </c>
    </row>
    <row r="2129" spans="1:13" x14ac:dyDescent="0.25">
      <c r="A2129" s="262" t="s">
        <v>1240</v>
      </c>
      <c r="B2129" s="262" t="s">
        <v>1241</v>
      </c>
      <c r="C2129" s="262" t="s">
        <v>599</v>
      </c>
      <c r="D2129" s="262" t="s">
        <v>2571</v>
      </c>
      <c r="E2129" s="262">
        <v>0</v>
      </c>
      <c r="F2129" s="262" t="s">
        <v>2565</v>
      </c>
      <c r="G2129" s="262" t="s">
        <v>33</v>
      </c>
      <c r="H2129" s="262">
        <v>2</v>
      </c>
      <c r="I2129" s="262" t="s">
        <v>17</v>
      </c>
      <c r="J2129" s="262" t="s">
        <v>17</v>
      </c>
      <c r="K2129" s="262" t="s">
        <v>3552</v>
      </c>
      <c r="L2129" s="263">
        <v>45063</v>
      </c>
      <c r="M2129" s="262" t="s">
        <v>20</v>
      </c>
    </row>
    <row r="2130" spans="1:13" x14ac:dyDescent="0.25">
      <c r="A2130" s="260" t="s">
        <v>1240</v>
      </c>
      <c r="B2130" s="260" t="s">
        <v>1241</v>
      </c>
      <c r="C2130" s="260" t="s">
        <v>599</v>
      </c>
      <c r="D2130" s="260" t="s">
        <v>2573</v>
      </c>
      <c r="E2130" s="260">
        <v>1</v>
      </c>
      <c r="F2130" s="260" t="s">
        <v>2565</v>
      </c>
      <c r="G2130" s="260" t="s">
        <v>33</v>
      </c>
      <c r="H2130" s="260">
        <v>2</v>
      </c>
      <c r="I2130" s="260" t="s">
        <v>17</v>
      </c>
      <c r="J2130" s="260" t="s">
        <v>17</v>
      </c>
      <c r="K2130" s="260" t="s">
        <v>3553</v>
      </c>
      <c r="L2130" s="261">
        <v>45063</v>
      </c>
      <c r="M2130" s="260" t="s">
        <v>20</v>
      </c>
    </row>
    <row r="2131" spans="1:13" x14ac:dyDescent="0.25">
      <c r="A2131" s="262" t="s">
        <v>1240</v>
      </c>
      <c r="B2131" s="262" t="s">
        <v>1241</v>
      </c>
      <c r="C2131" s="262" t="s">
        <v>599</v>
      </c>
      <c r="D2131" s="262" t="s">
        <v>2642</v>
      </c>
      <c r="E2131" s="262">
        <v>0</v>
      </c>
      <c r="F2131" s="262" t="s">
        <v>2565</v>
      </c>
      <c r="G2131" s="262" t="s">
        <v>33</v>
      </c>
      <c r="H2131" s="262">
        <v>2</v>
      </c>
      <c r="I2131" s="262" t="s">
        <v>17</v>
      </c>
      <c r="J2131" s="262" t="s">
        <v>17</v>
      </c>
      <c r="K2131" s="262" t="s">
        <v>3554</v>
      </c>
      <c r="L2131" s="263">
        <v>45063</v>
      </c>
      <c r="M2131" s="262" t="s">
        <v>20</v>
      </c>
    </row>
    <row r="2132" spans="1:13" x14ac:dyDescent="0.25">
      <c r="A2132" s="260" t="s">
        <v>597</v>
      </c>
      <c r="B2132" s="260" t="s">
        <v>598</v>
      </c>
      <c r="C2132" s="260" t="s">
        <v>599</v>
      </c>
      <c r="D2132" s="260" t="s">
        <v>2564</v>
      </c>
      <c r="E2132" s="260">
        <v>0</v>
      </c>
      <c r="F2132" s="260" t="s">
        <v>2565</v>
      </c>
      <c r="G2132" s="260" t="s">
        <v>33</v>
      </c>
      <c r="H2132" s="260">
        <v>2</v>
      </c>
      <c r="I2132" s="260" t="s">
        <v>17</v>
      </c>
      <c r="J2132" s="260" t="s">
        <v>17</v>
      </c>
      <c r="K2132" s="260" t="s">
        <v>3555</v>
      </c>
      <c r="L2132" s="261">
        <v>45063</v>
      </c>
      <c r="M2132" s="260" t="s">
        <v>20</v>
      </c>
    </row>
    <row r="2133" spans="1:13" x14ac:dyDescent="0.25">
      <c r="A2133" s="262" t="s">
        <v>597</v>
      </c>
      <c r="B2133" s="262" t="s">
        <v>598</v>
      </c>
      <c r="C2133" s="262" t="s">
        <v>599</v>
      </c>
      <c r="D2133" s="262" t="s">
        <v>2567</v>
      </c>
      <c r="E2133" s="262">
        <v>0</v>
      </c>
      <c r="F2133" s="262" t="s">
        <v>2565</v>
      </c>
      <c r="G2133" s="262" t="s">
        <v>33</v>
      </c>
      <c r="H2133" s="262">
        <v>2</v>
      </c>
      <c r="I2133" s="262" t="s">
        <v>17</v>
      </c>
      <c r="J2133" s="262" t="s">
        <v>17</v>
      </c>
      <c r="K2133" s="262" t="s">
        <v>3556</v>
      </c>
      <c r="L2133" s="263">
        <v>45063</v>
      </c>
      <c r="M2133" s="262" t="s">
        <v>20</v>
      </c>
    </row>
    <row r="2134" spans="1:13" x14ac:dyDescent="0.25">
      <c r="A2134" s="260" t="s">
        <v>597</v>
      </c>
      <c r="B2134" s="260" t="s">
        <v>598</v>
      </c>
      <c r="C2134" s="260" t="s">
        <v>599</v>
      </c>
      <c r="D2134" s="260" t="s">
        <v>2569</v>
      </c>
      <c r="E2134" s="260">
        <v>0</v>
      </c>
      <c r="F2134" s="260" t="s">
        <v>2565</v>
      </c>
      <c r="G2134" s="260" t="s">
        <v>33</v>
      </c>
      <c r="H2134" s="260">
        <v>2</v>
      </c>
      <c r="I2134" s="260" t="s">
        <v>17</v>
      </c>
      <c r="J2134" s="260" t="s">
        <v>17</v>
      </c>
      <c r="K2134" s="260" t="s">
        <v>3557</v>
      </c>
      <c r="L2134" s="261">
        <v>45063</v>
      </c>
      <c r="M2134" s="260" t="s">
        <v>20</v>
      </c>
    </row>
    <row r="2135" spans="1:13" x14ac:dyDescent="0.25">
      <c r="A2135" s="262" t="s">
        <v>597</v>
      </c>
      <c r="B2135" s="262" t="s">
        <v>598</v>
      </c>
      <c r="C2135" s="262" t="s">
        <v>599</v>
      </c>
      <c r="D2135" s="262" t="s">
        <v>2634</v>
      </c>
      <c r="E2135" s="262">
        <v>0</v>
      </c>
      <c r="F2135" s="262" t="s">
        <v>2565</v>
      </c>
      <c r="G2135" s="262" t="s">
        <v>33</v>
      </c>
      <c r="H2135" s="262">
        <v>2</v>
      </c>
      <c r="I2135" s="262" t="s">
        <v>17</v>
      </c>
      <c r="J2135" s="262" t="s">
        <v>17</v>
      </c>
      <c r="K2135" s="262" t="s">
        <v>3558</v>
      </c>
      <c r="L2135" s="263">
        <v>45063</v>
      </c>
      <c r="M2135" s="262" t="s">
        <v>20</v>
      </c>
    </row>
    <row r="2136" spans="1:13" x14ac:dyDescent="0.25">
      <c r="A2136" s="260" t="s">
        <v>597</v>
      </c>
      <c r="B2136" s="260" t="s">
        <v>598</v>
      </c>
      <c r="C2136" s="260" t="s">
        <v>599</v>
      </c>
      <c r="D2136" s="260" t="s">
        <v>2636</v>
      </c>
      <c r="E2136" s="260">
        <v>1</v>
      </c>
      <c r="F2136" s="260" t="s">
        <v>2565</v>
      </c>
      <c r="G2136" s="260" t="s">
        <v>33</v>
      </c>
      <c r="H2136" s="260">
        <v>2</v>
      </c>
      <c r="I2136" s="260" t="s">
        <v>17</v>
      </c>
      <c r="J2136" s="260" t="s">
        <v>17</v>
      </c>
      <c r="K2136" s="260" t="s">
        <v>3559</v>
      </c>
      <c r="L2136" s="261">
        <v>45063</v>
      </c>
      <c r="M2136" s="260" t="s">
        <v>20</v>
      </c>
    </row>
    <row r="2137" spans="1:13" x14ac:dyDescent="0.25">
      <c r="A2137" s="262" t="s">
        <v>597</v>
      </c>
      <c r="B2137" s="262" t="s">
        <v>598</v>
      </c>
      <c r="C2137" s="262" t="s">
        <v>599</v>
      </c>
      <c r="D2137" s="262" t="s">
        <v>2638</v>
      </c>
      <c r="E2137" s="262">
        <v>1</v>
      </c>
      <c r="F2137" s="262" t="s">
        <v>2565</v>
      </c>
      <c r="G2137" s="262" t="s">
        <v>33</v>
      </c>
      <c r="H2137" s="262">
        <v>2</v>
      </c>
      <c r="I2137" s="262" t="s">
        <v>17</v>
      </c>
      <c r="J2137" s="262" t="s">
        <v>17</v>
      </c>
      <c r="K2137" s="262" t="s">
        <v>3560</v>
      </c>
      <c r="L2137" s="263">
        <v>45063</v>
      </c>
      <c r="M2137" s="262" t="s">
        <v>20</v>
      </c>
    </row>
    <row r="2138" spans="1:13" x14ac:dyDescent="0.25">
      <c r="A2138" s="260" t="s">
        <v>597</v>
      </c>
      <c r="B2138" s="260" t="s">
        <v>598</v>
      </c>
      <c r="C2138" s="260" t="s">
        <v>599</v>
      </c>
      <c r="D2138" s="260" t="s">
        <v>2571</v>
      </c>
      <c r="E2138" s="260">
        <v>0</v>
      </c>
      <c r="F2138" s="260" t="s">
        <v>2565</v>
      </c>
      <c r="G2138" s="260" t="s">
        <v>33</v>
      </c>
      <c r="H2138" s="260">
        <v>2</v>
      </c>
      <c r="I2138" s="260" t="s">
        <v>17</v>
      </c>
      <c r="J2138" s="260" t="s">
        <v>17</v>
      </c>
      <c r="K2138" s="260" t="s">
        <v>3561</v>
      </c>
      <c r="L2138" s="261">
        <v>45063</v>
      </c>
      <c r="M2138" s="260" t="s">
        <v>20</v>
      </c>
    </row>
    <row r="2139" spans="1:13" x14ac:dyDescent="0.25">
      <c r="A2139" s="262" t="s">
        <v>597</v>
      </c>
      <c r="B2139" s="262" t="s">
        <v>598</v>
      </c>
      <c r="C2139" s="262" t="s">
        <v>599</v>
      </c>
      <c r="D2139" s="262" t="s">
        <v>2573</v>
      </c>
      <c r="E2139" s="262">
        <v>1</v>
      </c>
      <c r="F2139" s="262" t="s">
        <v>2565</v>
      </c>
      <c r="G2139" s="262" t="s">
        <v>33</v>
      </c>
      <c r="H2139" s="262">
        <v>2</v>
      </c>
      <c r="I2139" s="262" t="s">
        <v>17</v>
      </c>
      <c r="J2139" s="262" t="s">
        <v>17</v>
      </c>
      <c r="K2139" s="262" t="s">
        <v>3562</v>
      </c>
      <c r="L2139" s="263">
        <v>45063</v>
      </c>
      <c r="M2139" s="262" t="s">
        <v>20</v>
      </c>
    </row>
    <row r="2140" spans="1:13" x14ac:dyDescent="0.25">
      <c r="A2140" s="260" t="s">
        <v>597</v>
      </c>
      <c r="B2140" s="260" t="s">
        <v>598</v>
      </c>
      <c r="C2140" s="260" t="s">
        <v>599</v>
      </c>
      <c r="D2140" s="260" t="s">
        <v>2642</v>
      </c>
      <c r="E2140" s="260">
        <v>0</v>
      </c>
      <c r="F2140" s="260" t="s">
        <v>2565</v>
      </c>
      <c r="G2140" s="260" t="s">
        <v>33</v>
      </c>
      <c r="H2140" s="260">
        <v>2</v>
      </c>
      <c r="I2140" s="260" t="s">
        <v>17</v>
      </c>
      <c r="J2140" s="260" t="s">
        <v>17</v>
      </c>
      <c r="K2140" s="260" t="s">
        <v>3563</v>
      </c>
      <c r="L2140" s="261">
        <v>45063</v>
      </c>
      <c r="M2140" s="260" t="s">
        <v>20</v>
      </c>
    </row>
    <row r="2141" spans="1:13" x14ac:dyDescent="0.25">
      <c r="A2141" s="262" t="s">
        <v>1984</v>
      </c>
      <c r="B2141" s="262" t="s">
        <v>1985</v>
      </c>
      <c r="C2141" s="262" t="s">
        <v>599</v>
      </c>
      <c r="D2141" s="262" t="s">
        <v>2564</v>
      </c>
      <c r="E2141" s="262">
        <v>0</v>
      </c>
      <c r="F2141" s="262" t="s">
        <v>2565</v>
      </c>
      <c r="G2141" s="262" t="s">
        <v>33</v>
      </c>
      <c r="H2141" s="262">
        <v>2</v>
      </c>
      <c r="I2141" s="262" t="s">
        <v>17</v>
      </c>
      <c r="J2141" s="262" t="s">
        <v>17</v>
      </c>
      <c r="K2141" s="262" t="s">
        <v>3564</v>
      </c>
      <c r="L2141" s="263">
        <v>45063</v>
      </c>
      <c r="M2141" s="262" t="s">
        <v>20</v>
      </c>
    </row>
    <row r="2142" spans="1:13" x14ac:dyDescent="0.25">
      <c r="A2142" s="260" t="s">
        <v>1984</v>
      </c>
      <c r="B2142" s="260" t="s">
        <v>1985</v>
      </c>
      <c r="C2142" s="260" t="s">
        <v>599</v>
      </c>
      <c r="D2142" s="260" t="s">
        <v>2567</v>
      </c>
      <c r="E2142" s="260">
        <v>0</v>
      </c>
      <c r="F2142" s="260" t="s">
        <v>2565</v>
      </c>
      <c r="G2142" s="260" t="s">
        <v>33</v>
      </c>
      <c r="H2142" s="260">
        <v>2</v>
      </c>
      <c r="I2142" s="260" t="s">
        <v>17</v>
      </c>
      <c r="J2142" s="260" t="s">
        <v>17</v>
      </c>
      <c r="K2142" s="260" t="s">
        <v>3565</v>
      </c>
      <c r="L2142" s="261">
        <v>45063</v>
      </c>
      <c r="M2142" s="260" t="s">
        <v>20</v>
      </c>
    </row>
    <row r="2143" spans="1:13" x14ac:dyDescent="0.25">
      <c r="A2143" s="262" t="s">
        <v>1984</v>
      </c>
      <c r="B2143" s="262" t="s">
        <v>1985</v>
      </c>
      <c r="C2143" s="262" t="s">
        <v>599</v>
      </c>
      <c r="D2143" s="262" t="s">
        <v>2569</v>
      </c>
      <c r="E2143" s="262">
        <v>0</v>
      </c>
      <c r="F2143" s="262" t="s">
        <v>2565</v>
      </c>
      <c r="G2143" s="262" t="s">
        <v>33</v>
      </c>
      <c r="H2143" s="262">
        <v>2</v>
      </c>
      <c r="I2143" s="262" t="s">
        <v>17</v>
      </c>
      <c r="J2143" s="262" t="s">
        <v>17</v>
      </c>
      <c r="K2143" s="262" t="s">
        <v>3566</v>
      </c>
      <c r="L2143" s="263">
        <v>45063</v>
      </c>
      <c r="M2143" s="262" t="s">
        <v>20</v>
      </c>
    </row>
    <row r="2144" spans="1:13" x14ac:dyDescent="0.25">
      <c r="A2144" s="260" t="s">
        <v>1984</v>
      </c>
      <c r="B2144" s="260" t="s">
        <v>1985</v>
      </c>
      <c r="C2144" s="260" t="s">
        <v>599</v>
      </c>
      <c r="D2144" s="260" t="s">
        <v>2634</v>
      </c>
      <c r="E2144" s="260">
        <v>0</v>
      </c>
      <c r="F2144" s="260" t="s">
        <v>2565</v>
      </c>
      <c r="G2144" s="260" t="s">
        <v>33</v>
      </c>
      <c r="H2144" s="260">
        <v>2</v>
      </c>
      <c r="I2144" s="260" t="s">
        <v>17</v>
      </c>
      <c r="J2144" s="260" t="s">
        <v>17</v>
      </c>
      <c r="K2144" s="260" t="s">
        <v>3567</v>
      </c>
      <c r="L2144" s="261">
        <v>45063</v>
      </c>
      <c r="M2144" s="260" t="s">
        <v>20</v>
      </c>
    </row>
    <row r="2145" spans="1:13" x14ac:dyDescent="0.25">
      <c r="A2145" s="262" t="s">
        <v>1984</v>
      </c>
      <c r="B2145" s="262" t="s">
        <v>1985</v>
      </c>
      <c r="C2145" s="262" t="s">
        <v>599</v>
      </c>
      <c r="D2145" s="262" t="s">
        <v>2636</v>
      </c>
      <c r="E2145" s="262">
        <v>0</v>
      </c>
      <c r="F2145" s="262" t="s">
        <v>2565</v>
      </c>
      <c r="G2145" s="262" t="s">
        <v>33</v>
      </c>
      <c r="H2145" s="262">
        <v>2</v>
      </c>
      <c r="I2145" s="262" t="s">
        <v>17</v>
      </c>
      <c r="J2145" s="262" t="s">
        <v>17</v>
      </c>
      <c r="K2145" s="262" t="s">
        <v>3568</v>
      </c>
      <c r="L2145" s="263">
        <v>45063</v>
      </c>
      <c r="M2145" s="262" t="s">
        <v>20</v>
      </c>
    </row>
    <row r="2146" spans="1:13" x14ac:dyDescent="0.25">
      <c r="A2146" s="260" t="s">
        <v>1984</v>
      </c>
      <c r="B2146" s="260" t="s">
        <v>1985</v>
      </c>
      <c r="C2146" s="260" t="s">
        <v>599</v>
      </c>
      <c r="D2146" s="260" t="s">
        <v>2638</v>
      </c>
      <c r="E2146" s="260">
        <v>1</v>
      </c>
      <c r="F2146" s="260" t="s">
        <v>2565</v>
      </c>
      <c r="G2146" s="260" t="s">
        <v>33</v>
      </c>
      <c r="H2146" s="260">
        <v>2</v>
      </c>
      <c r="I2146" s="260" t="s">
        <v>17</v>
      </c>
      <c r="J2146" s="260" t="s">
        <v>17</v>
      </c>
      <c r="K2146" s="260" t="s">
        <v>3569</v>
      </c>
      <c r="L2146" s="261">
        <v>45063</v>
      </c>
      <c r="M2146" s="260" t="s">
        <v>20</v>
      </c>
    </row>
    <row r="2147" spans="1:13" x14ac:dyDescent="0.25">
      <c r="A2147" s="262" t="s">
        <v>1984</v>
      </c>
      <c r="B2147" s="262" t="s">
        <v>1985</v>
      </c>
      <c r="C2147" s="262" t="s">
        <v>599</v>
      </c>
      <c r="D2147" s="262" t="s">
        <v>2571</v>
      </c>
      <c r="E2147" s="262">
        <v>0</v>
      </c>
      <c r="F2147" s="262" t="s">
        <v>2565</v>
      </c>
      <c r="G2147" s="262" t="s">
        <v>33</v>
      </c>
      <c r="H2147" s="262">
        <v>2</v>
      </c>
      <c r="I2147" s="262" t="s">
        <v>17</v>
      </c>
      <c r="J2147" s="262" t="s">
        <v>17</v>
      </c>
      <c r="K2147" s="262" t="s">
        <v>3570</v>
      </c>
      <c r="L2147" s="263">
        <v>45063</v>
      </c>
      <c r="M2147" s="262" t="s">
        <v>20</v>
      </c>
    </row>
    <row r="2148" spans="1:13" x14ac:dyDescent="0.25">
      <c r="A2148" s="260" t="s">
        <v>1984</v>
      </c>
      <c r="B2148" s="260" t="s">
        <v>1985</v>
      </c>
      <c r="C2148" s="260" t="s">
        <v>599</v>
      </c>
      <c r="D2148" s="260" t="s">
        <v>2573</v>
      </c>
      <c r="E2148" s="260">
        <v>0</v>
      </c>
      <c r="F2148" s="260" t="s">
        <v>2565</v>
      </c>
      <c r="G2148" s="260" t="s">
        <v>33</v>
      </c>
      <c r="H2148" s="260">
        <v>2</v>
      </c>
      <c r="I2148" s="260" t="s">
        <v>17</v>
      </c>
      <c r="J2148" s="260" t="s">
        <v>17</v>
      </c>
      <c r="K2148" s="260" t="s">
        <v>3571</v>
      </c>
      <c r="L2148" s="261">
        <v>45063</v>
      </c>
      <c r="M2148" s="260" t="s">
        <v>20</v>
      </c>
    </row>
    <row r="2149" spans="1:13" x14ac:dyDescent="0.25">
      <c r="A2149" s="262" t="s">
        <v>1984</v>
      </c>
      <c r="B2149" s="262" t="s">
        <v>1985</v>
      </c>
      <c r="C2149" s="262" t="s">
        <v>599</v>
      </c>
      <c r="D2149" s="262" t="s">
        <v>2642</v>
      </c>
      <c r="E2149" s="262">
        <v>0</v>
      </c>
      <c r="F2149" s="262" t="s">
        <v>2565</v>
      </c>
      <c r="G2149" s="262" t="s">
        <v>33</v>
      </c>
      <c r="H2149" s="262">
        <v>2</v>
      </c>
      <c r="I2149" s="262" t="s">
        <v>17</v>
      </c>
      <c r="J2149" s="262" t="s">
        <v>17</v>
      </c>
      <c r="K2149" s="262" t="s">
        <v>3572</v>
      </c>
      <c r="L2149" s="263">
        <v>45063</v>
      </c>
      <c r="M2149" s="262" t="s">
        <v>20</v>
      </c>
    </row>
    <row r="2150" spans="1:13" x14ac:dyDescent="0.25">
      <c r="A2150" s="260" t="s">
        <v>3573</v>
      </c>
      <c r="B2150" s="260" t="s">
        <v>3574</v>
      </c>
      <c r="C2150" s="260" t="s">
        <v>3575</v>
      </c>
      <c r="D2150" s="260" t="s">
        <v>2564</v>
      </c>
      <c r="E2150" s="260">
        <v>0</v>
      </c>
      <c r="F2150" s="260" t="s">
        <v>2565</v>
      </c>
      <c r="G2150" s="260" t="s">
        <v>33</v>
      </c>
      <c r="H2150" s="260">
        <v>2</v>
      </c>
      <c r="I2150" s="260" t="s">
        <v>17</v>
      </c>
      <c r="J2150" s="260" t="s">
        <v>17</v>
      </c>
      <c r="K2150" s="260" t="s">
        <v>3576</v>
      </c>
      <c r="L2150" s="261">
        <v>45063</v>
      </c>
      <c r="M2150" s="260" t="s">
        <v>20</v>
      </c>
    </row>
    <row r="2151" spans="1:13" x14ac:dyDescent="0.25">
      <c r="A2151" s="262" t="s">
        <v>3573</v>
      </c>
      <c r="B2151" s="262" t="s">
        <v>3574</v>
      </c>
      <c r="C2151" s="262" t="s">
        <v>3575</v>
      </c>
      <c r="D2151" s="262" t="s">
        <v>2567</v>
      </c>
      <c r="E2151" s="262">
        <v>0</v>
      </c>
      <c r="F2151" s="262" t="s">
        <v>2565</v>
      </c>
      <c r="G2151" s="262" t="s">
        <v>33</v>
      </c>
      <c r="H2151" s="262">
        <v>2</v>
      </c>
      <c r="I2151" s="262" t="s">
        <v>17</v>
      </c>
      <c r="J2151" s="262" t="s">
        <v>17</v>
      </c>
      <c r="K2151" s="262" t="s">
        <v>3577</v>
      </c>
      <c r="L2151" s="263">
        <v>45063</v>
      </c>
      <c r="M2151" s="262" t="s">
        <v>20</v>
      </c>
    </row>
    <row r="2152" spans="1:13" x14ac:dyDescent="0.25">
      <c r="A2152" s="260" t="s">
        <v>3573</v>
      </c>
      <c r="B2152" s="260" t="s">
        <v>3574</v>
      </c>
      <c r="C2152" s="260" t="s">
        <v>3575</v>
      </c>
      <c r="D2152" s="260" t="s">
        <v>2569</v>
      </c>
      <c r="E2152" s="260">
        <v>0</v>
      </c>
      <c r="F2152" s="260" t="s">
        <v>2565</v>
      </c>
      <c r="G2152" s="260" t="s">
        <v>33</v>
      </c>
      <c r="H2152" s="260">
        <v>2</v>
      </c>
      <c r="I2152" s="260" t="s">
        <v>17</v>
      </c>
      <c r="J2152" s="260" t="s">
        <v>17</v>
      </c>
      <c r="K2152" s="260" t="s">
        <v>3578</v>
      </c>
      <c r="L2152" s="261">
        <v>45063</v>
      </c>
      <c r="M2152" s="260" t="s">
        <v>20</v>
      </c>
    </row>
    <row r="2153" spans="1:13" x14ac:dyDescent="0.25">
      <c r="A2153" s="262" t="s">
        <v>3573</v>
      </c>
      <c r="B2153" s="262" t="s">
        <v>3574</v>
      </c>
      <c r="C2153" s="262" t="s">
        <v>3575</v>
      </c>
      <c r="D2153" s="262" t="s">
        <v>2634</v>
      </c>
      <c r="E2153" s="262">
        <v>1</v>
      </c>
      <c r="F2153" s="262" t="s">
        <v>2565</v>
      </c>
      <c r="G2153" s="262" t="s">
        <v>33</v>
      </c>
      <c r="H2153" s="262">
        <v>2</v>
      </c>
      <c r="I2153" s="262" t="s">
        <v>17</v>
      </c>
      <c r="J2153" s="262" t="s">
        <v>17</v>
      </c>
      <c r="K2153" s="262" t="s">
        <v>3579</v>
      </c>
      <c r="L2153" s="263">
        <v>45063</v>
      </c>
      <c r="M2153" s="262" t="s">
        <v>20</v>
      </c>
    </row>
    <row r="2154" spans="1:13" x14ac:dyDescent="0.25">
      <c r="A2154" s="260" t="s">
        <v>3573</v>
      </c>
      <c r="B2154" s="260" t="s">
        <v>3574</v>
      </c>
      <c r="C2154" s="260" t="s">
        <v>3575</v>
      </c>
      <c r="D2154" s="260" t="s">
        <v>2636</v>
      </c>
      <c r="E2154" s="260">
        <v>3</v>
      </c>
      <c r="F2154" s="260" t="s">
        <v>2565</v>
      </c>
      <c r="G2154" s="260" t="s">
        <v>33</v>
      </c>
      <c r="H2154" s="260">
        <v>2</v>
      </c>
      <c r="I2154" s="260" t="s">
        <v>17</v>
      </c>
      <c r="J2154" s="260" t="s">
        <v>17</v>
      </c>
      <c r="K2154" s="260" t="s">
        <v>3580</v>
      </c>
      <c r="L2154" s="261">
        <v>45063</v>
      </c>
      <c r="M2154" s="260" t="s">
        <v>20</v>
      </c>
    </row>
    <row r="2155" spans="1:13" x14ac:dyDescent="0.25">
      <c r="A2155" s="262" t="s">
        <v>3573</v>
      </c>
      <c r="B2155" s="262" t="s">
        <v>3574</v>
      </c>
      <c r="C2155" s="262" t="s">
        <v>3575</v>
      </c>
      <c r="D2155" s="262" t="s">
        <v>2638</v>
      </c>
      <c r="E2155" s="262">
        <v>0</v>
      </c>
      <c r="F2155" s="262" t="s">
        <v>2565</v>
      </c>
      <c r="G2155" s="262" t="s">
        <v>33</v>
      </c>
      <c r="H2155" s="262">
        <v>2</v>
      </c>
      <c r="I2155" s="262" t="s">
        <v>17</v>
      </c>
      <c r="J2155" s="262" t="s">
        <v>17</v>
      </c>
      <c r="K2155" s="262" t="s">
        <v>3581</v>
      </c>
      <c r="L2155" s="263">
        <v>45063</v>
      </c>
      <c r="M2155" s="262" t="s">
        <v>20</v>
      </c>
    </row>
    <row r="2156" spans="1:13" x14ac:dyDescent="0.25">
      <c r="A2156" s="260" t="s">
        <v>3573</v>
      </c>
      <c r="B2156" s="260" t="s">
        <v>3574</v>
      </c>
      <c r="C2156" s="260" t="s">
        <v>3575</v>
      </c>
      <c r="D2156" s="260" t="s">
        <v>2571</v>
      </c>
      <c r="E2156" s="260">
        <v>0</v>
      </c>
      <c r="F2156" s="260" t="s">
        <v>2565</v>
      </c>
      <c r="G2156" s="260" t="s">
        <v>33</v>
      </c>
      <c r="H2156" s="260">
        <v>2</v>
      </c>
      <c r="I2156" s="260" t="s">
        <v>17</v>
      </c>
      <c r="J2156" s="260" t="s">
        <v>17</v>
      </c>
      <c r="K2156" s="260" t="s">
        <v>3582</v>
      </c>
      <c r="L2156" s="261">
        <v>45063</v>
      </c>
      <c r="M2156" s="260" t="s">
        <v>20</v>
      </c>
    </row>
    <row r="2157" spans="1:13" x14ac:dyDescent="0.25">
      <c r="A2157" s="262" t="s">
        <v>3573</v>
      </c>
      <c r="B2157" s="262" t="s">
        <v>3574</v>
      </c>
      <c r="C2157" s="262" t="s">
        <v>3575</v>
      </c>
      <c r="D2157" s="262" t="s">
        <v>2573</v>
      </c>
      <c r="E2157" s="262">
        <v>1</v>
      </c>
      <c r="F2157" s="262" t="s">
        <v>2565</v>
      </c>
      <c r="G2157" s="262" t="s">
        <v>33</v>
      </c>
      <c r="H2157" s="262">
        <v>2</v>
      </c>
      <c r="I2157" s="262" t="s">
        <v>17</v>
      </c>
      <c r="J2157" s="262" t="s">
        <v>17</v>
      </c>
      <c r="K2157" s="262" t="s">
        <v>3583</v>
      </c>
      <c r="L2157" s="263">
        <v>45063</v>
      </c>
      <c r="M2157" s="262" t="s">
        <v>20</v>
      </c>
    </row>
    <row r="2158" spans="1:13" x14ac:dyDescent="0.25">
      <c r="A2158" s="260" t="s">
        <v>3573</v>
      </c>
      <c r="B2158" s="260" t="s">
        <v>3574</v>
      </c>
      <c r="C2158" s="260" t="s">
        <v>3575</v>
      </c>
      <c r="D2158" s="260" t="s">
        <v>2642</v>
      </c>
      <c r="E2158" s="260">
        <v>0</v>
      </c>
      <c r="F2158" s="260" t="s">
        <v>2565</v>
      </c>
      <c r="G2158" s="260" t="s">
        <v>33</v>
      </c>
      <c r="H2158" s="260">
        <v>2</v>
      </c>
      <c r="I2158" s="260" t="s">
        <v>17</v>
      </c>
      <c r="J2158" s="260" t="s">
        <v>17</v>
      </c>
      <c r="K2158" s="260" t="s">
        <v>3584</v>
      </c>
      <c r="L2158" s="261">
        <v>45063</v>
      </c>
      <c r="M2158" s="260" t="s">
        <v>20</v>
      </c>
    </row>
    <row r="2159" spans="1:13" x14ac:dyDescent="0.25">
      <c r="A2159" s="262" t="s">
        <v>1432</v>
      </c>
      <c r="B2159" s="262" t="s">
        <v>1433</v>
      </c>
      <c r="C2159" s="262" t="s">
        <v>1434</v>
      </c>
      <c r="D2159" s="262" t="s">
        <v>2564</v>
      </c>
      <c r="E2159" s="262">
        <v>2</v>
      </c>
      <c r="F2159" s="262" t="s">
        <v>2565</v>
      </c>
      <c r="G2159" s="262" t="s">
        <v>33</v>
      </c>
      <c r="H2159" s="262">
        <v>2</v>
      </c>
      <c r="I2159" s="262" t="s">
        <v>17</v>
      </c>
      <c r="J2159" s="262" t="s">
        <v>17</v>
      </c>
      <c r="K2159" s="262" t="s">
        <v>3585</v>
      </c>
      <c r="L2159" s="263">
        <v>45063</v>
      </c>
      <c r="M2159" s="262" t="s">
        <v>20</v>
      </c>
    </row>
    <row r="2160" spans="1:13" x14ac:dyDescent="0.25">
      <c r="A2160" s="260" t="s">
        <v>1432</v>
      </c>
      <c r="B2160" s="260" t="s">
        <v>1433</v>
      </c>
      <c r="C2160" s="260" t="s">
        <v>1434</v>
      </c>
      <c r="D2160" s="260" t="s">
        <v>2567</v>
      </c>
      <c r="E2160" s="260">
        <v>0</v>
      </c>
      <c r="F2160" s="260" t="s">
        <v>2565</v>
      </c>
      <c r="G2160" s="260" t="s">
        <v>33</v>
      </c>
      <c r="H2160" s="260">
        <v>2</v>
      </c>
      <c r="I2160" s="260" t="s">
        <v>17</v>
      </c>
      <c r="J2160" s="260" t="s">
        <v>17</v>
      </c>
      <c r="K2160" s="260" t="s">
        <v>3586</v>
      </c>
      <c r="L2160" s="261">
        <v>45063</v>
      </c>
      <c r="M2160" s="260" t="s">
        <v>20</v>
      </c>
    </row>
    <row r="2161" spans="1:13" x14ac:dyDescent="0.25">
      <c r="A2161" s="262" t="s">
        <v>1432</v>
      </c>
      <c r="B2161" s="262" t="s">
        <v>1433</v>
      </c>
      <c r="C2161" s="262" t="s">
        <v>1434</v>
      </c>
      <c r="D2161" s="262" t="s">
        <v>2569</v>
      </c>
      <c r="E2161" s="262">
        <v>0</v>
      </c>
      <c r="F2161" s="262" t="s">
        <v>2565</v>
      </c>
      <c r="G2161" s="262" t="s">
        <v>33</v>
      </c>
      <c r="H2161" s="262">
        <v>2</v>
      </c>
      <c r="I2161" s="262" t="s">
        <v>17</v>
      </c>
      <c r="J2161" s="262" t="s">
        <v>17</v>
      </c>
      <c r="K2161" s="262" t="s">
        <v>3587</v>
      </c>
      <c r="L2161" s="263">
        <v>45063</v>
      </c>
      <c r="M2161" s="262" t="s">
        <v>20</v>
      </c>
    </row>
    <row r="2162" spans="1:13" x14ac:dyDescent="0.25">
      <c r="A2162" s="260" t="s">
        <v>1432</v>
      </c>
      <c r="B2162" s="260" t="s">
        <v>1433</v>
      </c>
      <c r="C2162" s="260" t="s">
        <v>1434</v>
      </c>
      <c r="D2162" s="260" t="s">
        <v>2634</v>
      </c>
      <c r="E2162" s="260">
        <v>0</v>
      </c>
      <c r="F2162" s="260" t="s">
        <v>2565</v>
      </c>
      <c r="G2162" s="260" t="s">
        <v>33</v>
      </c>
      <c r="H2162" s="260">
        <v>2</v>
      </c>
      <c r="I2162" s="260" t="s">
        <v>17</v>
      </c>
      <c r="J2162" s="260" t="s">
        <v>17</v>
      </c>
      <c r="K2162" s="260" t="s">
        <v>3588</v>
      </c>
      <c r="L2162" s="261">
        <v>45063</v>
      </c>
      <c r="M2162" s="260" t="s">
        <v>20</v>
      </c>
    </row>
    <row r="2163" spans="1:13" x14ac:dyDescent="0.25">
      <c r="A2163" s="262" t="s">
        <v>1432</v>
      </c>
      <c r="B2163" s="262" t="s">
        <v>1433</v>
      </c>
      <c r="C2163" s="262" t="s">
        <v>1434</v>
      </c>
      <c r="D2163" s="262" t="s">
        <v>2636</v>
      </c>
      <c r="E2163" s="262">
        <v>0</v>
      </c>
      <c r="F2163" s="262" t="s">
        <v>2565</v>
      </c>
      <c r="G2163" s="262" t="s">
        <v>33</v>
      </c>
      <c r="H2163" s="262">
        <v>2</v>
      </c>
      <c r="I2163" s="262" t="s">
        <v>17</v>
      </c>
      <c r="J2163" s="262" t="s">
        <v>17</v>
      </c>
      <c r="K2163" s="262" t="s">
        <v>3589</v>
      </c>
      <c r="L2163" s="263">
        <v>45063</v>
      </c>
      <c r="M2163" s="262" t="s">
        <v>20</v>
      </c>
    </row>
    <row r="2164" spans="1:13" x14ac:dyDescent="0.25">
      <c r="A2164" s="260" t="s">
        <v>1432</v>
      </c>
      <c r="B2164" s="260" t="s">
        <v>1433</v>
      </c>
      <c r="C2164" s="260" t="s">
        <v>1434</v>
      </c>
      <c r="D2164" s="260" t="s">
        <v>2638</v>
      </c>
      <c r="E2164" s="260">
        <v>0</v>
      </c>
      <c r="F2164" s="260" t="s">
        <v>2565</v>
      </c>
      <c r="G2164" s="260" t="s">
        <v>33</v>
      </c>
      <c r="H2164" s="260">
        <v>2</v>
      </c>
      <c r="I2164" s="260" t="s">
        <v>17</v>
      </c>
      <c r="J2164" s="260" t="s">
        <v>17</v>
      </c>
      <c r="K2164" s="260" t="s">
        <v>3590</v>
      </c>
      <c r="L2164" s="261">
        <v>45063</v>
      </c>
      <c r="M2164" s="260" t="s">
        <v>20</v>
      </c>
    </row>
    <row r="2165" spans="1:13" x14ac:dyDescent="0.25">
      <c r="A2165" s="262" t="s">
        <v>1432</v>
      </c>
      <c r="B2165" s="262" t="s">
        <v>1433</v>
      </c>
      <c r="C2165" s="262" t="s">
        <v>1434</v>
      </c>
      <c r="D2165" s="262" t="s">
        <v>2571</v>
      </c>
      <c r="E2165" s="262">
        <v>1</v>
      </c>
      <c r="F2165" s="262" t="s">
        <v>2565</v>
      </c>
      <c r="G2165" s="262" t="s">
        <v>33</v>
      </c>
      <c r="H2165" s="262">
        <v>2</v>
      </c>
      <c r="I2165" s="262" t="s">
        <v>17</v>
      </c>
      <c r="J2165" s="262" t="s">
        <v>17</v>
      </c>
      <c r="K2165" s="262" t="s">
        <v>3591</v>
      </c>
      <c r="L2165" s="263">
        <v>45063</v>
      </c>
      <c r="M2165" s="262" t="s">
        <v>20</v>
      </c>
    </row>
    <row r="2166" spans="1:13" x14ac:dyDescent="0.25">
      <c r="A2166" s="260" t="s">
        <v>1432</v>
      </c>
      <c r="B2166" s="260" t="s">
        <v>1433</v>
      </c>
      <c r="C2166" s="260" t="s">
        <v>1434</v>
      </c>
      <c r="D2166" s="260" t="s">
        <v>2573</v>
      </c>
      <c r="E2166" s="260">
        <v>0</v>
      </c>
      <c r="F2166" s="260" t="s">
        <v>2565</v>
      </c>
      <c r="G2166" s="260" t="s">
        <v>33</v>
      </c>
      <c r="H2166" s="260">
        <v>2</v>
      </c>
      <c r="I2166" s="260" t="s">
        <v>17</v>
      </c>
      <c r="J2166" s="260" t="s">
        <v>17</v>
      </c>
      <c r="K2166" s="260" t="s">
        <v>3592</v>
      </c>
      <c r="L2166" s="261">
        <v>45063</v>
      </c>
      <c r="M2166" s="260" t="s">
        <v>20</v>
      </c>
    </row>
    <row r="2167" spans="1:13" x14ac:dyDescent="0.25">
      <c r="A2167" s="262" t="s">
        <v>1432</v>
      </c>
      <c r="B2167" s="262" t="s">
        <v>1433</v>
      </c>
      <c r="C2167" s="262" t="s">
        <v>1434</v>
      </c>
      <c r="D2167" s="262" t="s">
        <v>2642</v>
      </c>
      <c r="E2167" s="262">
        <v>0</v>
      </c>
      <c r="F2167" s="262" t="s">
        <v>2565</v>
      </c>
      <c r="G2167" s="262" t="s">
        <v>33</v>
      </c>
      <c r="H2167" s="262">
        <v>2</v>
      </c>
      <c r="I2167" s="262" t="s">
        <v>17</v>
      </c>
      <c r="J2167" s="262" t="s">
        <v>17</v>
      </c>
      <c r="K2167" s="262" t="s">
        <v>3593</v>
      </c>
      <c r="L2167" s="263">
        <v>45063</v>
      </c>
      <c r="M2167" s="262" t="s">
        <v>20</v>
      </c>
    </row>
    <row r="2168" spans="1:13" x14ac:dyDescent="0.25">
      <c r="A2168" s="260" t="s">
        <v>42</v>
      </c>
      <c r="B2168" s="260" t="s">
        <v>43</v>
      </c>
      <c r="C2168" s="260" t="s">
        <v>44</v>
      </c>
      <c r="D2168" s="260" t="s">
        <v>2564</v>
      </c>
      <c r="E2168" s="260">
        <v>3</v>
      </c>
      <c r="F2168" s="260" t="s">
        <v>2565</v>
      </c>
      <c r="G2168" s="260" t="s">
        <v>33</v>
      </c>
      <c r="H2168" s="260">
        <v>2</v>
      </c>
      <c r="I2168" s="260" t="s">
        <v>17</v>
      </c>
      <c r="J2168" s="260" t="s">
        <v>17</v>
      </c>
      <c r="K2168" s="260" t="s">
        <v>3594</v>
      </c>
      <c r="L2168" s="261">
        <v>45063</v>
      </c>
      <c r="M2168" s="260" t="s">
        <v>20</v>
      </c>
    </row>
    <row r="2169" spans="1:13" x14ac:dyDescent="0.25">
      <c r="A2169" s="262" t="s">
        <v>42</v>
      </c>
      <c r="B2169" s="262" t="s">
        <v>43</v>
      </c>
      <c r="C2169" s="262" t="s">
        <v>44</v>
      </c>
      <c r="D2169" s="262" t="s">
        <v>2567</v>
      </c>
      <c r="E2169" s="262">
        <v>1</v>
      </c>
      <c r="F2169" s="262" t="s">
        <v>2565</v>
      </c>
      <c r="G2169" s="262" t="s">
        <v>33</v>
      </c>
      <c r="H2169" s="262">
        <v>2</v>
      </c>
      <c r="I2169" s="262" t="s">
        <v>17</v>
      </c>
      <c r="J2169" s="262" t="s">
        <v>17</v>
      </c>
      <c r="K2169" s="262" t="s">
        <v>3595</v>
      </c>
      <c r="L2169" s="263">
        <v>45063</v>
      </c>
      <c r="M2169" s="262" t="s">
        <v>20</v>
      </c>
    </row>
    <row r="2170" spans="1:13" x14ac:dyDescent="0.25">
      <c r="A2170" s="260" t="s">
        <v>42</v>
      </c>
      <c r="B2170" s="260" t="s">
        <v>43</v>
      </c>
      <c r="C2170" s="260" t="s">
        <v>44</v>
      </c>
      <c r="D2170" s="260" t="s">
        <v>2569</v>
      </c>
      <c r="E2170" s="260">
        <v>2</v>
      </c>
      <c r="F2170" s="260" t="s">
        <v>2565</v>
      </c>
      <c r="G2170" s="260" t="s">
        <v>33</v>
      </c>
      <c r="H2170" s="260">
        <v>2</v>
      </c>
      <c r="I2170" s="260" t="s">
        <v>17</v>
      </c>
      <c r="J2170" s="260" t="s">
        <v>17</v>
      </c>
      <c r="K2170" s="260" t="s">
        <v>3596</v>
      </c>
      <c r="L2170" s="261">
        <v>45063</v>
      </c>
      <c r="M2170" s="260" t="s">
        <v>20</v>
      </c>
    </row>
    <row r="2171" spans="1:13" x14ac:dyDescent="0.25">
      <c r="A2171" s="262" t="s">
        <v>42</v>
      </c>
      <c r="B2171" s="262" t="s">
        <v>43</v>
      </c>
      <c r="C2171" s="262" t="s">
        <v>44</v>
      </c>
      <c r="D2171" s="262" t="s">
        <v>2634</v>
      </c>
      <c r="E2171" s="262">
        <v>0</v>
      </c>
      <c r="F2171" s="262" t="s">
        <v>2565</v>
      </c>
      <c r="G2171" s="262" t="s">
        <v>33</v>
      </c>
      <c r="H2171" s="262">
        <v>2</v>
      </c>
      <c r="I2171" s="262" t="s">
        <v>17</v>
      </c>
      <c r="J2171" s="262" t="s">
        <v>17</v>
      </c>
      <c r="K2171" s="262" t="s">
        <v>3597</v>
      </c>
      <c r="L2171" s="263">
        <v>45063</v>
      </c>
      <c r="M2171" s="262" t="s">
        <v>20</v>
      </c>
    </row>
    <row r="2172" spans="1:13" x14ac:dyDescent="0.25">
      <c r="A2172" s="260" t="s">
        <v>42</v>
      </c>
      <c r="B2172" s="260" t="s">
        <v>43</v>
      </c>
      <c r="C2172" s="260" t="s">
        <v>44</v>
      </c>
      <c r="D2172" s="260" t="s">
        <v>2636</v>
      </c>
      <c r="E2172" s="260">
        <v>3</v>
      </c>
      <c r="F2172" s="260" t="s">
        <v>2565</v>
      </c>
      <c r="G2172" s="260" t="s">
        <v>33</v>
      </c>
      <c r="H2172" s="260">
        <v>2</v>
      </c>
      <c r="I2172" s="260" t="s">
        <v>17</v>
      </c>
      <c r="J2172" s="260" t="s">
        <v>17</v>
      </c>
      <c r="K2172" s="260" t="s">
        <v>3598</v>
      </c>
      <c r="L2172" s="261">
        <v>45063</v>
      </c>
      <c r="M2172" s="260" t="s">
        <v>20</v>
      </c>
    </row>
    <row r="2173" spans="1:13" x14ac:dyDescent="0.25">
      <c r="A2173" s="262" t="s">
        <v>42</v>
      </c>
      <c r="B2173" s="262" t="s">
        <v>43</v>
      </c>
      <c r="C2173" s="262" t="s">
        <v>44</v>
      </c>
      <c r="D2173" s="262" t="s">
        <v>2638</v>
      </c>
      <c r="E2173" s="262">
        <v>0</v>
      </c>
      <c r="F2173" s="262" t="s">
        <v>2565</v>
      </c>
      <c r="G2173" s="262" t="s">
        <v>33</v>
      </c>
      <c r="H2173" s="262">
        <v>2</v>
      </c>
      <c r="I2173" s="262" t="s">
        <v>17</v>
      </c>
      <c r="J2173" s="262" t="s">
        <v>17</v>
      </c>
      <c r="K2173" s="262" t="s">
        <v>3599</v>
      </c>
      <c r="L2173" s="263">
        <v>45063</v>
      </c>
      <c r="M2173" s="262" t="s">
        <v>20</v>
      </c>
    </row>
    <row r="2174" spans="1:13" x14ac:dyDescent="0.25">
      <c r="A2174" s="260" t="s">
        <v>42</v>
      </c>
      <c r="B2174" s="260" t="s">
        <v>43</v>
      </c>
      <c r="C2174" s="260" t="s">
        <v>44</v>
      </c>
      <c r="D2174" s="260" t="s">
        <v>2571</v>
      </c>
      <c r="E2174" s="260">
        <v>3</v>
      </c>
      <c r="F2174" s="260" t="s">
        <v>2565</v>
      </c>
      <c r="G2174" s="260" t="s">
        <v>33</v>
      </c>
      <c r="H2174" s="260">
        <v>2</v>
      </c>
      <c r="I2174" s="260" t="s">
        <v>17</v>
      </c>
      <c r="J2174" s="260" t="s">
        <v>17</v>
      </c>
      <c r="K2174" s="260" t="s">
        <v>3600</v>
      </c>
      <c r="L2174" s="261">
        <v>45063</v>
      </c>
      <c r="M2174" s="260" t="s">
        <v>20</v>
      </c>
    </row>
    <row r="2175" spans="1:13" x14ac:dyDescent="0.25">
      <c r="A2175" s="262" t="s">
        <v>42</v>
      </c>
      <c r="B2175" s="262" t="s">
        <v>43</v>
      </c>
      <c r="C2175" s="262" t="s">
        <v>44</v>
      </c>
      <c r="D2175" s="262" t="s">
        <v>2573</v>
      </c>
      <c r="E2175" s="262">
        <v>2</v>
      </c>
      <c r="F2175" s="262" t="s">
        <v>2565</v>
      </c>
      <c r="G2175" s="262" t="s">
        <v>33</v>
      </c>
      <c r="H2175" s="262">
        <v>2</v>
      </c>
      <c r="I2175" s="262" t="s">
        <v>17</v>
      </c>
      <c r="J2175" s="262" t="s">
        <v>17</v>
      </c>
      <c r="K2175" s="262" t="s">
        <v>3601</v>
      </c>
      <c r="L2175" s="263">
        <v>45063</v>
      </c>
      <c r="M2175" s="262" t="s">
        <v>20</v>
      </c>
    </row>
    <row r="2176" spans="1:13" x14ac:dyDescent="0.25">
      <c r="A2176" s="260" t="s">
        <v>42</v>
      </c>
      <c r="B2176" s="260" t="s">
        <v>43</v>
      </c>
      <c r="C2176" s="260" t="s">
        <v>44</v>
      </c>
      <c r="D2176" s="260" t="s">
        <v>2642</v>
      </c>
      <c r="E2176" s="260">
        <v>0</v>
      </c>
      <c r="F2176" s="260" t="s">
        <v>2565</v>
      </c>
      <c r="G2176" s="260" t="s">
        <v>33</v>
      </c>
      <c r="H2176" s="260">
        <v>2</v>
      </c>
      <c r="I2176" s="260" t="s">
        <v>17</v>
      </c>
      <c r="J2176" s="260" t="s">
        <v>17</v>
      </c>
      <c r="K2176" s="260" t="s">
        <v>3602</v>
      </c>
      <c r="L2176" s="261">
        <v>45063</v>
      </c>
      <c r="M2176" s="260" t="s">
        <v>20</v>
      </c>
    </row>
    <row r="2177" spans="1:13" x14ac:dyDescent="0.25">
      <c r="A2177" s="262" t="s">
        <v>557</v>
      </c>
      <c r="B2177" s="262" t="s">
        <v>558</v>
      </c>
      <c r="C2177" s="262" t="s">
        <v>559</v>
      </c>
      <c r="D2177" s="262" t="s">
        <v>2564</v>
      </c>
      <c r="E2177" s="262">
        <v>2</v>
      </c>
      <c r="F2177" s="262" t="s">
        <v>2565</v>
      </c>
      <c r="G2177" s="262" t="s">
        <v>33</v>
      </c>
      <c r="H2177" s="262">
        <v>2</v>
      </c>
      <c r="I2177" s="262" t="s">
        <v>17</v>
      </c>
      <c r="J2177" s="262" t="s">
        <v>17</v>
      </c>
      <c r="K2177" s="262" t="s">
        <v>3603</v>
      </c>
      <c r="L2177" s="263">
        <v>45063</v>
      </c>
      <c r="M2177" s="262" t="s">
        <v>20</v>
      </c>
    </row>
    <row r="2178" spans="1:13" x14ac:dyDescent="0.25">
      <c r="A2178" s="260" t="s">
        <v>557</v>
      </c>
      <c r="B2178" s="260" t="s">
        <v>558</v>
      </c>
      <c r="C2178" s="260" t="s">
        <v>559</v>
      </c>
      <c r="D2178" s="260" t="s">
        <v>2567</v>
      </c>
      <c r="E2178" s="260">
        <v>1</v>
      </c>
      <c r="F2178" s="260" t="s">
        <v>2565</v>
      </c>
      <c r="G2178" s="260" t="s">
        <v>33</v>
      </c>
      <c r="H2178" s="260">
        <v>2</v>
      </c>
      <c r="I2178" s="260" t="s">
        <v>17</v>
      </c>
      <c r="J2178" s="260" t="s">
        <v>17</v>
      </c>
      <c r="K2178" s="260" t="s">
        <v>3604</v>
      </c>
      <c r="L2178" s="261">
        <v>45063</v>
      </c>
      <c r="M2178" s="260" t="s">
        <v>20</v>
      </c>
    </row>
    <row r="2179" spans="1:13" x14ac:dyDescent="0.25">
      <c r="A2179" s="262" t="s">
        <v>557</v>
      </c>
      <c r="B2179" s="262" t="s">
        <v>558</v>
      </c>
      <c r="C2179" s="262" t="s">
        <v>559</v>
      </c>
      <c r="D2179" s="262" t="s">
        <v>2569</v>
      </c>
      <c r="E2179" s="262">
        <v>2</v>
      </c>
      <c r="F2179" s="262" t="s">
        <v>2565</v>
      </c>
      <c r="G2179" s="262" t="s">
        <v>33</v>
      </c>
      <c r="H2179" s="262">
        <v>2</v>
      </c>
      <c r="I2179" s="262" t="s">
        <v>17</v>
      </c>
      <c r="J2179" s="262" t="s">
        <v>17</v>
      </c>
      <c r="K2179" s="262" t="s">
        <v>3605</v>
      </c>
      <c r="L2179" s="263">
        <v>45063</v>
      </c>
      <c r="M2179" s="262" t="s">
        <v>20</v>
      </c>
    </row>
    <row r="2180" spans="1:13" x14ac:dyDescent="0.25">
      <c r="A2180" s="260" t="s">
        <v>557</v>
      </c>
      <c r="B2180" s="260" t="s">
        <v>558</v>
      </c>
      <c r="C2180" s="260" t="s">
        <v>559</v>
      </c>
      <c r="D2180" s="260" t="s">
        <v>2634</v>
      </c>
      <c r="E2180" s="260">
        <v>3</v>
      </c>
      <c r="F2180" s="260" t="s">
        <v>2565</v>
      </c>
      <c r="G2180" s="260" t="s">
        <v>33</v>
      </c>
      <c r="H2180" s="260">
        <v>2</v>
      </c>
      <c r="I2180" s="260" t="s">
        <v>17</v>
      </c>
      <c r="J2180" s="260" t="s">
        <v>17</v>
      </c>
      <c r="K2180" s="260" t="s">
        <v>3606</v>
      </c>
      <c r="L2180" s="261">
        <v>45063</v>
      </c>
      <c r="M2180" s="260" t="s">
        <v>20</v>
      </c>
    </row>
    <row r="2181" spans="1:13" x14ac:dyDescent="0.25">
      <c r="A2181" s="262" t="s">
        <v>557</v>
      </c>
      <c r="B2181" s="262" t="s">
        <v>558</v>
      </c>
      <c r="C2181" s="262" t="s">
        <v>559</v>
      </c>
      <c r="D2181" s="262" t="s">
        <v>2636</v>
      </c>
      <c r="E2181" s="262">
        <v>3</v>
      </c>
      <c r="F2181" s="262" t="s">
        <v>2565</v>
      </c>
      <c r="G2181" s="262" t="s">
        <v>33</v>
      </c>
      <c r="H2181" s="262">
        <v>2</v>
      </c>
      <c r="I2181" s="262" t="s">
        <v>17</v>
      </c>
      <c r="J2181" s="262" t="s">
        <v>17</v>
      </c>
      <c r="K2181" s="262" t="s">
        <v>3607</v>
      </c>
      <c r="L2181" s="263">
        <v>45063</v>
      </c>
      <c r="M2181" s="262" t="s">
        <v>20</v>
      </c>
    </row>
    <row r="2182" spans="1:13" x14ac:dyDescent="0.25">
      <c r="A2182" s="260" t="s">
        <v>557</v>
      </c>
      <c r="B2182" s="260" t="s">
        <v>558</v>
      </c>
      <c r="C2182" s="260" t="s">
        <v>559</v>
      </c>
      <c r="D2182" s="260" t="s">
        <v>2638</v>
      </c>
      <c r="E2182" s="260">
        <v>3</v>
      </c>
      <c r="F2182" s="260" t="s">
        <v>2565</v>
      </c>
      <c r="G2182" s="260" t="s">
        <v>33</v>
      </c>
      <c r="H2182" s="260">
        <v>2</v>
      </c>
      <c r="I2182" s="260" t="s">
        <v>17</v>
      </c>
      <c r="J2182" s="260" t="s">
        <v>17</v>
      </c>
      <c r="K2182" s="260" t="s">
        <v>3608</v>
      </c>
      <c r="L2182" s="261">
        <v>45063</v>
      </c>
      <c r="M2182" s="260" t="s">
        <v>20</v>
      </c>
    </row>
    <row r="2183" spans="1:13" x14ac:dyDescent="0.25">
      <c r="A2183" s="262" t="s">
        <v>557</v>
      </c>
      <c r="B2183" s="262" t="s">
        <v>558</v>
      </c>
      <c r="C2183" s="262" t="s">
        <v>559</v>
      </c>
      <c r="D2183" s="262" t="s">
        <v>2571</v>
      </c>
      <c r="E2183" s="262">
        <v>3</v>
      </c>
      <c r="F2183" s="262" t="s">
        <v>2565</v>
      </c>
      <c r="G2183" s="262" t="s">
        <v>33</v>
      </c>
      <c r="H2183" s="262">
        <v>2</v>
      </c>
      <c r="I2183" s="262" t="s">
        <v>17</v>
      </c>
      <c r="J2183" s="262" t="s">
        <v>17</v>
      </c>
      <c r="K2183" s="262" t="s">
        <v>3609</v>
      </c>
      <c r="L2183" s="263">
        <v>45063</v>
      </c>
      <c r="M2183" s="262" t="s">
        <v>20</v>
      </c>
    </row>
    <row r="2184" spans="1:13" x14ac:dyDescent="0.25">
      <c r="A2184" s="260" t="s">
        <v>557</v>
      </c>
      <c r="B2184" s="260" t="s">
        <v>558</v>
      </c>
      <c r="C2184" s="260" t="s">
        <v>559</v>
      </c>
      <c r="D2184" s="260" t="s">
        <v>2573</v>
      </c>
      <c r="E2184" s="260">
        <v>3</v>
      </c>
      <c r="F2184" s="260" t="s">
        <v>2565</v>
      </c>
      <c r="G2184" s="260" t="s">
        <v>33</v>
      </c>
      <c r="H2184" s="260">
        <v>2</v>
      </c>
      <c r="I2184" s="260" t="s">
        <v>17</v>
      </c>
      <c r="J2184" s="260" t="s">
        <v>17</v>
      </c>
      <c r="K2184" s="260" t="s">
        <v>3610</v>
      </c>
      <c r="L2184" s="261">
        <v>45063</v>
      </c>
      <c r="M2184" s="260" t="s">
        <v>20</v>
      </c>
    </row>
    <row r="2185" spans="1:13" x14ac:dyDescent="0.25">
      <c r="A2185" s="262" t="s">
        <v>557</v>
      </c>
      <c r="B2185" s="262" t="s">
        <v>558</v>
      </c>
      <c r="C2185" s="262" t="s">
        <v>559</v>
      </c>
      <c r="D2185" s="262" t="s">
        <v>2642</v>
      </c>
      <c r="E2185" s="262">
        <v>2</v>
      </c>
      <c r="F2185" s="262" t="s">
        <v>2565</v>
      </c>
      <c r="G2185" s="262" t="s">
        <v>33</v>
      </c>
      <c r="H2185" s="262">
        <v>2</v>
      </c>
      <c r="I2185" s="262" t="s">
        <v>17</v>
      </c>
      <c r="J2185" s="262" t="s">
        <v>17</v>
      </c>
      <c r="K2185" s="262" t="s">
        <v>3611</v>
      </c>
      <c r="L2185" s="263">
        <v>45063</v>
      </c>
      <c r="M2185" s="262" t="s">
        <v>20</v>
      </c>
    </row>
    <row r="2186" spans="1:13" x14ac:dyDescent="0.25">
      <c r="A2186" s="260" t="s">
        <v>650</v>
      </c>
      <c r="B2186" s="260" t="s">
        <v>651</v>
      </c>
      <c r="C2186" s="260" t="s">
        <v>652</v>
      </c>
      <c r="D2186" s="260" t="s">
        <v>2564</v>
      </c>
      <c r="E2186" s="260">
        <v>2</v>
      </c>
      <c r="F2186" s="260" t="s">
        <v>2565</v>
      </c>
      <c r="G2186" s="260" t="s">
        <v>33</v>
      </c>
      <c r="H2186" s="260">
        <v>2</v>
      </c>
      <c r="I2186" s="260" t="s">
        <v>17</v>
      </c>
      <c r="J2186" s="260" t="s">
        <v>17</v>
      </c>
      <c r="K2186" s="260" t="s">
        <v>3612</v>
      </c>
      <c r="L2186" s="261">
        <v>45063</v>
      </c>
      <c r="M2186" s="260" t="s">
        <v>20</v>
      </c>
    </row>
    <row r="2187" spans="1:13" x14ac:dyDescent="0.25">
      <c r="A2187" s="262" t="s">
        <v>650</v>
      </c>
      <c r="B2187" s="262" t="s">
        <v>651</v>
      </c>
      <c r="C2187" s="262" t="s">
        <v>652</v>
      </c>
      <c r="D2187" s="262" t="s">
        <v>2567</v>
      </c>
      <c r="E2187" s="262">
        <v>0</v>
      </c>
      <c r="F2187" s="262" t="s">
        <v>2565</v>
      </c>
      <c r="G2187" s="262" t="s">
        <v>33</v>
      </c>
      <c r="H2187" s="262">
        <v>2</v>
      </c>
      <c r="I2187" s="262" t="s">
        <v>17</v>
      </c>
      <c r="J2187" s="262" t="s">
        <v>17</v>
      </c>
      <c r="K2187" s="262" t="s">
        <v>3613</v>
      </c>
      <c r="L2187" s="263">
        <v>45063</v>
      </c>
      <c r="M2187" s="262" t="s">
        <v>20</v>
      </c>
    </row>
    <row r="2188" spans="1:13" x14ac:dyDescent="0.25">
      <c r="A2188" s="260" t="s">
        <v>650</v>
      </c>
      <c r="B2188" s="260" t="s">
        <v>651</v>
      </c>
      <c r="C2188" s="260" t="s">
        <v>652</v>
      </c>
      <c r="D2188" s="260" t="s">
        <v>2569</v>
      </c>
      <c r="E2188" s="260">
        <v>2</v>
      </c>
      <c r="F2188" s="260" t="s">
        <v>2565</v>
      </c>
      <c r="G2188" s="260" t="s">
        <v>33</v>
      </c>
      <c r="H2188" s="260">
        <v>2</v>
      </c>
      <c r="I2188" s="260" t="s">
        <v>17</v>
      </c>
      <c r="J2188" s="260" t="s">
        <v>17</v>
      </c>
      <c r="K2188" s="260" t="s">
        <v>3614</v>
      </c>
      <c r="L2188" s="261">
        <v>45063</v>
      </c>
      <c r="M2188" s="260" t="s">
        <v>20</v>
      </c>
    </row>
    <row r="2189" spans="1:13" x14ac:dyDescent="0.25">
      <c r="A2189" s="262" t="s">
        <v>650</v>
      </c>
      <c r="B2189" s="262" t="s">
        <v>651</v>
      </c>
      <c r="C2189" s="262" t="s">
        <v>652</v>
      </c>
      <c r="D2189" s="262" t="s">
        <v>2634</v>
      </c>
      <c r="E2189" s="262">
        <v>1</v>
      </c>
      <c r="F2189" s="262" t="s">
        <v>2565</v>
      </c>
      <c r="G2189" s="262" t="s">
        <v>33</v>
      </c>
      <c r="H2189" s="262">
        <v>2</v>
      </c>
      <c r="I2189" s="262" t="s">
        <v>17</v>
      </c>
      <c r="J2189" s="262" t="s">
        <v>17</v>
      </c>
      <c r="K2189" s="262" t="s">
        <v>3615</v>
      </c>
      <c r="L2189" s="263">
        <v>45063</v>
      </c>
      <c r="M2189" s="262" t="s">
        <v>20</v>
      </c>
    </row>
    <row r="2190" spans="1:13" x14ac:dyDescent="0.25">
      <c r="A2190" s="260" t="s">
        <v>650</v>
      </c>
      <c r="B2190" s="260" t="s">
        <v>651</v>
      </c>
      <c r="C2190" s="260" t="s">
        <v>652</v>
      </c>
      <c r="D2190" s="260" t="s">
        <v>2636</v>
      </c>
      <c r="E2190" s="260">
        <v>3</v>
      </c>
      <c r="F2190" s="260" t="s">
        <v>2565</v>
      </c>
      <c r="G2190" s="260" t="s">
        <v>33</v>
      </c>
      <c r="H2190" s="260">
        <v>2</v>
      </c>
      <c r="I2190" s="260" t="s">
        <v>17</v>
      </c>
      <c r="J2190" s="260" t="s">
        <v>17</v>
      </c>
      <c r="K2190" s="260" t="s">
        <v>3616</v>
      </c>
      <c r="L2190" s="261">
        <v>45063</v>
      </c>
      <c r="M2190" s="260" t="s">
        <v>20</v>
      </c>
    </row>
    <row r="2191" spans="1:13" x14ac:dyDescent="0.25">
      <c r="A2191" s="262" t="s">
        <v>650</v>
      </c>
      <c r="B2191" s="262" t="s">
        <v>651</v>
      </c>
      <c r="C2191" s="262" t="s">
        <v>652</v>
      </c>
      <c r="D2191" s="262" t="s">
        <v>2638</v>
      </c>
      <c r="E2191" s="262">
        <v>3</v>
      </c>
      <c r="F2191" s="262" t="s">
        <v>2565</v>
      </c>
      <c r="G2191" s="262" t="s">
        <v>33</v>
      </c>
      <c r="H2191" s="262">
        <v>2</v>
      </c>
      <c r="I2191" s="262" t="s">
        <v>17</v>
      </c>
      <c r="J2191" s="262" t="s">
        <v>17</v>
      </c>
      <c r="K2191" s="262" t="s">
        <v>3617</v>
      </c>
      <c r="L2191" s="263">
        <v>45063</v>
      </c>
      <c r="M2191" s="262" t="s">
        <v>20</v>
      </c>
    </row>
    <row r="2192" spans="1:13" x14ac:dyDescent="0.25">
      <c r="A2192" s="260" t="s">
        <v>650</v>
      </c>
      <c r="B2192" s="260" t="s">
        <v>651</v>
      </c>
      <c r="C2192" s="260" t="s">
        <v>652</v>
      </c>
      <c r="D2192" s="260" t="s">
        <v>2571</v>
      </c>
      <c r="E2192" s="260">
        <v>2</v>
      </c>
      <c r="F2192" s="260" t="s">
        <v>2565</v>
      </c>
      <c r="G2192" s="260" t="s">
        <v>33</v>
      </c>
      <c r="H2192" s="260">
        <v>2</v>
      </c>
      <c r="I2192" s="260" t="s">
        <v>17</v>
      </c>
      <c r="J2192" s="260" t="s">
        <v>17</v>
      </c>
      <c r="K2192" s="260" t="s">
        <v>3618</v>
      </c>
      <c r="L2192" s="261">
        <v>45063</v>
      </c>
      <c r="M2192" s="260" t="s">
        <v>20</v>
      </c>
    </row>
    <row r="2193" spans="1:13" x14ac:dyDescent="0.25">
      <c r="A2193" s="262" t="s">
        <v>650</v>
      </c>
      <c r="B2193" s="262" t="s">
        <v>651</v>
      </c>
      <c r="C2193" s="262" t="s">
        <v>652</v>
      </c>
      <c r="D2193" s="262" t="s">
        <v>2573</v>
      </c>
      <c r="E2193" s="262">
        <v>2</v>
      </c>
      <c r="F2193" s="262" t="s">
        <v>2565</v>
      </c>
      <c r="G2193" s="262" t="s">
        <v>33</v>
      </c>
      <c r="H2193" s="262">
        <v>2</v>
      </c>
      <c r="I2193" s="262" t="s">
        <v>17</v>
      </c>
      <c r="J2193" s="262" t="s">
        <v>17</v>
      </c>
      <c r="K2193" s="262" t="s">
        <v>3619</v>
      </c>
      <c r="L2193" s="263">
        <v>45063</v>
      </c>
      <c r="M2193" s="262" t="s">
        <v>20</v>
      </c>
    </row>
    <row r="2194" spans="1:13" x14ac:dyDescent="0.25">
      <c r="A2194" s="260" t="s">
        <v>650</v>
      </c>
      <c r="B2194" s="260" t="s">
        <v>651</v>
      </c>
      <c r="C2194" s="260" t="s">
        <v>652</v>
      </c>
      <c r="D2194" s="260" t="s">
        <v>2642</v>
      </c>
      <c r="E2194" s="260">
        <v>3</v>
      </c>
      <c r="F2194" s="260" t="s">
        <v>2565</v>
      </c>
      <c r="G2194" s="260" t="s">
        <v>33</v>
      </c>
      <c r="H2194" s="260">
        <v>2</v>
      </c>
      <c r="I2194" s="260" t="s">
        <v>17</v>
      </c>
      <c r="J2194" s="260" t="s">
        <v>17</v>
      </c>
      <c r="K2194" s="260" t="s">
        <v>3620</v>
      </c>
      <c r="L2194" s="261">
        <v>45063</v>
      </c>
      <c r="M2194" s="260" t="s">
        <v>20</v>
      </c>
    </row>
    <row r="2195" spans="1:13" x14ac:dyDescent="0.25">
      <c r="A2195" s="262" t="s">
        <v>610</v>
      </c>
      <c r="B2195" s="262" t="s">
        <v>611</v>
      </c>
      <c r="C2195" s="262" t="s">
        <v>612</v>
      </c>
      <c r="D2195" s="262" t="s">
        <v>2564</v>
      </c>
      <c r="E2195" s="262">
        <v>2</v>
      </c>
      <c r="F2195" s="262" t="s">
        <v>2565</v>
      </c>
      <c r="G2195" s="262" t="s">
        <v>33</v>
      </c>
      <c r="H2195" s="262">
        <v>2</v>
      </c>
      <c r="I2195" s="262" t="s">
        <v>17</v>
      </c>
      <c r="J2195" s="262" t="s">
        <v>17</v>
      </c>
      <c r="K2195" s="262" t="s">
        <v>3621</v>
      </c>
      <c r="L2195" s="263">
        <v>45063</v>
      </c>
      <c r="M2195" s="262" t="s">
        <v>20</v>
      </c>
    </row>
    <row r="2196" spans="1:13" x14ac:dyDescent="0.25">
      <c r="A2196" s="260" t="s">
        <v>610</v>
      </c>
      <c r="B2196" s="260" t="s">
        <v>611</v>
      </c>
      <c r="C2196" s="260" t="s">
        <v>612</v>
      </c>
      <c r="D2196" s="260" t="s">
        <v>2567</v>
      </c>
      <c r="E2196" s="260">
        <v>2</v>
      </c>
      <c r="F2196" s="260" t="s">
        <v>2565</v>
      </c>
      <c r="G2196" s="260" t="s">
        <v>33</v>
      </c>
      <c r="H2196" s="260">
        <v>2</v>
      </c>
      <c r="I2196" s="260" t="s">
        <v>17</v>
      </c>
      <c r="J2196" s="260" t="s">
        <v>17</v>
      </c>
      <c r="K2196" s="260" t="s">
        <v>3622</v>
      </c>
      <c r="L2196" s="261">
        <v>45063</v>
      </c>
      <c r="M2196" s="260" t="s">
        <v>20</v>
      </c>
    </row>
    <row r="2197" spans="1:13" x14ac:dyDescent="0.25">
      <c r="A2197" s="262" t="s">
        <v>610</v>
      </c>
      <c r="B2197" s="262" t="s">
        <v>611</v>
      </c>
      <c r="C2197" s="262" t="s">
        <v>612</v>
      </c>
      <c r="D2197" s="262" t="s">
        <v>2569</v>
      </c>
      <c r="E2197" s="262">
        <v>2</v>
      </c>
      <c r="F2197" s="262" t="s">
        <v>2565</v>
      </c>
      <c r="G2197" s="262" t="s">
        <v>33</v>
      </c>
      <c r="H2197" s="262">
        <v>2</v>
      </c>
      <c r="I2197" s="262" t="s">
        <v>17</v>
      </c>
      <c r="J2197" s="262" t="s">
        <v>17</v>
      </c>
      <c r="K2197" s="262" t="s">
        <v>3623</v>
      </c>
      <c r="L2197" s="263">
        <v>45063</v>
      </c>
      <c r="M2197" s="262" t="s">
        <v>20</v>
      </c>
    </row>
    <row r="2198" spans="1:13" x14ac:dyDescent="0.25">
      <c r="A2198" s="260" t="s">
        <v>610</v>
      </c>
      <c r="B2198" s="260" t="s">
        <v>611</v>
      </c>
      <c r="C2198" s="260" t="s">
        <v>612</v>
      </c>
      <c r="D2198" s="260" t="s">
        <v>2634</v>
      </c>
      <c r="E2198" s="260">
        <v>2</v>
      </c>
      <c r="F2198" s="260" t="s">
        <v>2565</v>
      </c>
      <c r="G2198" s="260" t="s">
        <v>33</v>
      </c>
      <c r="H2198" s="260">
        <v>2</v>
      </c>
      <c r="I2198" s="260" t="s">
        <v>17</v>
      </c>
      <c r="J2198" s="260" t="s">
        <v>17</v>
      </c>
      <c r="K2198" s="260" t="s">
        <v>3624</v>
      </c>
      <c r="L2198" s="261">
        <v>45063</v>
      </c>
      <c r="M2198" s="260" t="s">
        <v>20</v>
      </c>
    </row>
    <row r="2199" spans="1:13" x14ac:dyDescent="0.25">
      <c r="A2199" s="262" t="s">
        <v>610</v>
      </c>
      <c r="B2199" s="262" t="s">
        <v>611</v>
      </c>
      <c r="C2199" s="262" t="s">
        <v>612</v>
      </c>
      <c r="D2199" s="262" t="s">
        <v>2636</v>
      </c>
      <c r="E2199" s="262">
        <v>3</v>
      </c>
      <c r="F2199" s="262" t="s">
        <v>2565</v>
      </c>
      <c r="G2199" s="262" t="s">
        <v>33</v>
      </c>
      <c r="H2199" s="262">
        <v>2</v>
      </c>
      <c r="I2199" s="262" t="s">
        <v>17</v>
      </c>
      <c r="J2199" s="262" t="s">
        <v>17</v>
      </c>
      <c r="K2199" s="262" t="s">
        <v>3625</v>
      </c>
      <c r="L2199" s="263">
        <v>45063</v>
      </c>
      <c r="M2199" s="262" t="s">
        <v>20</v>
      </c>
    </row>
    <row r="2200" spans="1:13" x14ac:dyDescent="0.25">
      <c r="A2200" s="260" t="s">
        <v>610</v>
      </c>
      <c r="B2200" s="260" t="s">
        <v>611</v>
      </c>
      <c r="C2200" s="260" t="s">
        <v>612</v>
      </c>
      <c r="D2200" s="260" t="s">
        <v>2638</v>
      </c>
      <c r="E2200" s="260">
        <v>1</v>
      </c>
      <c r="F2200" s="260" t="s">
        <v>2565</v>
      </c>
      <c r="G2200" s="260" t="s">
        <v>33</v>
      </c>
      <c r="H2200" s="260">
        <v>2</v>
      </c>
      <c r="I2200" s="260" t="s">
        <v>17</v>
      </c>
      <c r="J2200" s="260" t="s">
        <v>17</v>
      </c>
      <c r="K2200" s="260" t="s">
        <v>3626</v>
      </c>
      <c r="L2200" s="261">
        <v>45063</v>
      </c>
      <c r="M2200" s="260" t="s">
        <v>20</v>
      </c>
    </row>
    <row r="2201" spans="1:13" x14ac:dyDescent="0.25">
      <c r="A2201" s="262" t="s">
        <v>610</v>
      </c>
      <c r="B2201" s="262" t="s">
        <v>611</v>
      </c>
      <c r="C2201" s="262" t="s">
        <v>612</v>
      </c>
      <c r="D2201" s="262" t="s">
        <v>2571</v>
      </c>
      <c r="E2201" s="262">
        <v>2</v>
      </c>
      <c r="F2201" s="262" t="s">
        <v>2565</v>
      </c>
      <c r="G2201" s="262" t="s">
        <v>33</v>
      </c>
      <c r="H2201" s="262">
        <v>2</v>
      </c>
      <c r="I2201" s="262" t="s">
        <v>17</v>
      </c>
      <c r="J2201" s="262" t="s">
        <v>17</v>
      </c>
      <c r="K2201" s="262" t="s">
        <v>3627</v>
      </c>
      <c r="L2201" s="263">
        <v>45063</v>
      </c>
      <c r="M2201" s="262" t="s">
        <v>20</v>
      </c>
    </row>
    <row r="2202" spans="1:13" x14ac:dyDescent="0.25">
      <c r="A2202" s="260" t="s">
        <v>610</v>
      </c>
      <c r="B2202" s="260" t="s">
        <v>611</v>
      </c>
      <c r="C2202" s="260" t="s">
        <v>612</v>
      </c>
      <c r="D2202" s="260" t="s">
        <v>2573</v>
      </c>
      <c r="E2202" s="260">
        <v>1</v>
      </c>
      <c r="F2202" s="260" t="s">
        <v>2565</v>
      </c>
      <c r="G2202" s="260" t="s">
        <v>33</v>
      </c>
      <c r="H2202" s="260">
        <v>2</v>
      </c>
      <c r="I2202" s="260" t="s">
        <v>17</v>
      </c>
      <c r="J2202" s="260" t="s">
        <v>17</v>
      </c>
      <c r="K2202" s="260" t="s">
        <v>3628</v>
      </c>
      <c r="L2202" s="261">
        <v>45063</v>
      </c>
      <c r="M2202" s="260" t="s">
        <v>20</v>
      </c>
    </row>
    <row r="2203" spans="1:13" x14ac:dyDescent="0.25">
      <c r="A2203" s="262" t="s">
        <v>610</v>
      </c>
      <c r="B2203" s="262" t="s">
        <v>611</v>
      </c>
      <c r="C2203" s="262" t="s">
        <v>612</v>
      </c>
      <c r="D2203" s="262" t="s">
        <v>2642</v>
      </c>
      <c r="E2203" s="262">
        <v>0</v>
      </c>
      <c r="F2203" s="262" t="s">
        <v>2565</v>
      </c>
      <c r="G2203" s="262" t="s">
        <v>33</v>
      </c>
      <c r="H2203" s="262">
        <v>2</v>
      </c>
      <c r="I2203" s="262" t="s">
        <v>17</v>
      </c>
      <c r="J2203" s="262" t="s">
        <v>17</v>
      </c>
      <c r="K2203" s="262" t="s">
        <v>3629</v>
      </c>
      <c r="L2203" s="263">
        <v>45063</v>
      </c>
      <c r="M2203" s="262" t="s">
        <v>20</v>
      </c>
    </row>
    <row r="2204" spans="1:13" x14ac:dyDescent="0.25">
      <c r="A2204" s="260" t="s">
        <v>1479</v>
      </c>
      <c r="B2204" s="260" t="s">
        <v>1480</v>
      </c>
      <c r="C2204" s="260" t="s">
        <v>1481</v>
      </c>
      <c r="D2204" s="260" t="s">
        <v>2564</v>
      </c>
      <c r="E2204" s="260">
        <v>0</v>
      </c>
      <c r="F2204" s="260" t="s">
        <v>2565</v>
      </c>
      <c r="G2204" s="260" t="s">
        <v>33</v>
      </c>
      <c r="H2204" s="260">
        <v>2</v>
      </c>
      <c r="I2204" s="260" t="s">
        <v>17</v>
      </c>
      <c r="J2204" s="260" t="s">
        <v>17</v>
      </c>
      <c r="K2204" s="260" t="s">
        <v>3630</v>
      </c>
      <c r="L2204" s="261">
        <v>45063</v>
      </c>
      <c r="M2204" s="260" t="s">
        <v>20</v>
      </c>
    </row>
    <row r="2205" spans="1:13" x14ac:dyDescent="0.25">
      <c r="A2205" s="262" t="s">
        <v>1479</v>
      </c>
      <c r="B2205" s="262" t="s">
        <v>1480</v>
      </c>
      <c r="C2205" s="262" t="s">
        <v>1481</v>
      </c>
      <c r="D2205" s="262" t="s">
        <v>2567</v>
      </c>
      <c r="E2205" s="262">
        <v>1</v>
      </c>
      <c r="F2205" s="262" t="s">
        <v>2565</v>
      </c>
      <c r="G2205" s="262" t="s">
        <v>33</v>
      </c>
      <c r="H2205" s="262">
        <v>2</v>
      </c>
      <c r="I2205" s="262" t="s">
        <v>17</v>
      </c>
      <c r="J2205" s="262" t="s">
        <v>17</v>
      </c>
      <c r="K2205" s="262" t="s">
        <v>3631</v>
      </c>
      <c r="L2205" s="263">
        <v>45063</v>
      </c>
      <c r="M2205" s="262" t="s">
        <v>20</v>
      </c>
    </row>
    <row r="2206" spans="1:13" x14ac:dyDescent="0.25">
      <c r="A2206" s="260" t="s">
        <v>1479</v>
      </c>
      <c r="B2206" s="260" t="s">
        <v>1480</v>
      </c>
      <c r="C2206" s="260" t="s">
        <v>1481</v>
      </c>
      <c r="D2206" s="260" t="s">
        <v>2569</v>
      </c>
      <c r="E2206" s="260">
        <v>2</v>
      </c>
      <c r="F2206" s="260" t="s">
        <v>2565</v>
      </c>
      <c r="G2206" s="260" t="s">
        <v>33</v>
      </c>
      <c r="H2206" s="260">
        <v>2</v>
      </c>
      <c r="I2206" s="260" t="s">
        <v>17</v>
      </c>
      <c r="J2206" s="260" t="s">
        <v>17</v>
      </c>
      <c r="K2206" s="260" t="s">
        <v>3632</v>
      </c>
      <c r="L2206" s="261">
        <v>45063</v>
      </c>
      <c r="M2206" s="260" t="s">
        <v>20</v>
      </c>
    </row>
    <row r="2207" spans="1:13" x14ac:dyDescent="0.25">
      <c r="A2207" s="262" t="s">
        <v>1479</v>
      </c>
      <c r="B2207" s="262" t="s">
        <v>1480</v>
      </c>
      <c r="C2207" s="262" t="s">
        <v>1481</v>
      </c>
      <c r="D2207" s="262" t="s">
        <v>2634</v>
      </c>
      <c r="E2207" s="262">
        <v>0</v>
      </c>
      <c r="F2207" s="262" t="s">
        <v>2565</v>
      </c>
      <c r="G2207" s="262" t="s">
        <v>33</v>
      </c>
      <c r="H2207" s="262">
        <v>2</v>
      </c>
      <c r="I2207" s="262" t="s">
        <v>17</v>
      </c>
      <c r="J2207" s="262" t="s">
        <v>17</v>
      </c>
      <c r="K2207" s="262" t="s">
        <v>3633</v>
      </c>
      <c r="L2207" s="263">
        <v>45063</v>
      </c>
      <c r="M2207" s="262" t="s">
        <v>20</v>
      </c>
    </row>
    <row r="2208" spans="1:13" x14ac:dyDescent="0.25">
      <c r="A2208" s="260" t="s">
        <v>1479</v>
      </c>
      <c r="B2208" s="260" t="s">
        <v>1480</v>
      </c>
      <c r="C2208" s="260" t="s">
        <v>1481</v>
      </c>
      <c r="D2208" s="260" t="s">
        <v>2636</v>
      </c>
      <c r="E2208" s="260">
        <v>0</v>
      </c>
      <c r="F2208" s="260" t="s">
        <v>2565</v>
      </c>
      <c r="G2208" s="260" t="s">
        <v>33</v>
      </c>
      <c r="H2208" s="260">
        <v>2</v>
      </c>
      <c r="I2208" s="260" t="s">
        <v>17</v>
      </c>
      <c r="J2208" s="260" t="s">
        <v>17</v>
      </c>
      <c r="K2208" s="260" t="s">
        <v>3634</v>
      </c>
      <c r="L2208" s="261">
        <v>45063</v>
      </c>
      <c r="M2208" s="260" t="s">
        <v>20</v>
      </c>
    </row>
    <row r="2209" spans="1:13" x14ac:dyDescent="0.25">
      <c r="A2209" s="262" t="s">
        <v>1479</v>
      </c>
      <c r="B2209" s="262" t="s">
        <v>1480</v>
      </c>
      <c r="C2209" s="262" t="s">
        <v>1481</v>
      </c>
      <c r="D2209" s="262" t="s">
        <v>2638</v>
      </c>
      <c r="E2209" s="262">
        <v>1</v>
      </c>
      <c r="F2209" s="262" t="s">
        <v>2565</v>
      </c>
      <c r="G2209" s="262" t="s">
        <v>33</v>
      </c>
      <c r="H2209" s="262">
        <v>2</v>
      </c>
      <c r="I2209" s="262" t="s">
        <v>17</v>
      </c>
      <c r="J2209" s="262" t="s">
        <v>17</v>
      </c>
      <c r="K2209" s="262" t="s">
        <v>3635</v>
      </c>
      <c r="L2209" s="263">
        <v>45063</v>
      </c>
      <c r="M2209" s="262" t="s">
        <v>20</v>
      </c>
    </row>
    <row r="2210" spans="1:13" x14ac:dyDescent="0.25">
      <c r="A2210" s="260" t="s">
        <v>1479</v>
      </c>
      <c r="B2210" s="260" t="s">
        <v>1480</v>
      </c>
      <c r="C2210" s="260" t="s">
        <v>1481</v>
      </c>
      <c r="D2210" s="260" t="s">
        <v>2571</v>
      </c>
      <c r="E2210" s="260">
        <v>3</v>
      </c>
      <c r="F2210" s="260" t="s">
        <v>2565</v>
      </c>
      <c r="G2210" s="260" t="s">
        <v>33</v>
      </c>
      <c r="H2210" s="260">
        <v>2</v>
      </c>
      <c r="I2210" s="260" t="s">
        <v>17</v>
      </c>
      <c r="J2210" s="260" t="s">
        <v>17</v>
      </c>
      <c r="K2210" s="260" t="s">
        <v>3636</v>
      </c>
      <c r="L2210" s="261">
        <v>45063</v>
      </c>
      <c r="M2210" s="260" t="s">
        <v>20</v>
      </c>
    </row>
    <row r="2211" spans="1:13" x14ac:dyDescent="0.25">
      <c r="A2211" s="262" t="s">
        <v>1479</v>
      </c>
      <c r="B2211" s="262" t="s">
        <v>1480</v>
      </c>
      <c r="C2211" s="262" t="s">
        <v>1481</v>
      </c>
      <c r="D2211" s="262" t="s">
        <v>2573</v>
      </c>
      <c r="E2211" s="262">
        <v>2</v>
      </c>
      <c r="F2211" s="262" t="s">
        <v>2565</v>
      </c>
      <c r="G2211" s="262" t="s">
        <v>33</v>
      </c>
      <c r="H2211" s="262">
        <v>2</v>
      </c>
      <c r="I2211" s="262" t="s">
        <v>17</v>
      </c>
      <c r="J2211" s="262" t="s">
        <v>17</v>
      </c>
      <c r="K2211" s="262" t="s">
        <v>3637</v>
      </c>
      <c r="L2211" s="263">
        <v>45063</v>
      </c>
      <c r="M2211" s="262" t="s">
        <v>20</v>
      </c>
    </row>
    <row r="2212" spans="1:13" x14ac:dyDescent="0.25">
      <c r="A2212" s="260" t="s">
        <v>1479</v>
      </c>
      <c r="B2212" s="260" t="s">
        <v>1480</v>
      </c>
      <c r="C2212" s="260" t="s">
        <v>1481</v>
      </c>
      <c r="D2212" s="260" t="s">
        <v>2642</v>
      </c>
      <c r="E2212" s="260">
        <v>0</v>
      </c>
      <c r="F2212" s="260" t="s">
        <v>2565</v>
      </c>
      <c r="G2212" s="260" t="s">
        <v>33</v>
      </c>
      <c r="H2212" s="260">
        <v>2</v>
      </c>
      <c r="I2212" s="260" t="s">
        <v>17</v>
      </c>
      <c r="J2212" s="260" t="s">
        <v>17</v>
      </c>
      <c r="K2212" s="260" t="s">
        <v>3638</v>
      </c>
      <c r="L2212" s="261">
        <v>45063</v>
      </c>
      <c r="M2212" s="260" t="s">
        <v>20</v>
      </c>
    </row>
    <row r="2213" spans="1:13" x14ac:dyDescent="0.25">
      <c r="A2213" s="262" t="s">
        <v>1494</v>
      </c>
      <c r="B2213" s="262" t="s">
        <v>1495</v>
      </c>
      <c r="C2213" s="262" t="s">
        <v>1496</v>
      </c>
      <c r="D2213" s="262" t="s">
        <v>2564</v>
      </c>
      <c r="E2213" s="262">
        <v>0</v>
      </c>
      <c r="F2213" s="262" t="s">
        <v>2565</v>
      </c>
      <c r="G2213" s="262" t="s">
        <v>33</v>
      </c>
      <c r="H2213" s="262">
        <v>2</v>
      </c>
      <c r="I2213" s="262" t="s">
        <v>17</v>
      </c>
      <c r="J2213" s="262" t="s">
        <v>17</v>
      </c>
      <c r="K2213" s="262" t="s">
        <v>3639</v>
      </c>
      <c r="L2213" s="263">
        <v>45063</v>
      </c>
      <c r="M2213" s="262" t="s">
        <v>20</v>
      </c>
    </row>
    <row r="2214" spans="1:13" x14ac:dyDescent="0.25">
      <c r="A2214" s="260" t="s">
        <v>1494</v>
      </c>
      <c r="B2214" s="260" t="s">
        <v>1495</v>
      </c>
      <c r="C2214" s="260" t="s">
        <v>1496</v>
      </c>
      <c r="D2214" s="260" t="s">
        <v>2567</v>
      </c>
      <c r="E2214" s="260">
        <v>0</v>
      </c>
      <c r="F2214" s="260" t="s">
        <v>2565</v>
      </c>
      <c r="G2214" s="260" t="s">
        <v>33</v>
      </c>
      <c r="H2214" s="260">
        <v>2</v>
      </c>
      <c r="I2214" s="260" t="s">
        <v>17</v>
      </c>
      <c r="J2214" s="260" t="s">
        <v>17</v>
      </c>
      <c r="K2214" s="260" t="s">
        <v>3640</v>
      </c>
      <c r="L2214" s="261">
        <v>45063</v>
      </c>
      <c r="M2214" s="260" t="s">
        <v>20</v>
      </c>
    </row>
    <row r="2215" spans="1:13" x14ac:dyDescent="0.25">
      <c r="A2215" s="262" t="s">
        <v>1494</v>
      </c>
      <c r="B2215" s="262" t="s">
        <v>1495</v>
      </c>
      <c r="C2215" s="262" t="s">
        <v>1496</v>
      </c>
      <c r="D2215" s="262" t="s">
        <v>2569</v>
      </c>
      <c r="E2215" s="262">
        <v>0</v>
      </c>
      <c r="F2215" s="262" t="s">
        <v>2565</v>
      </c>
      <c r="G2215" s="262" t="s">
        <v>33</v>
      </c>
      <c r="H2215" s="262">
        <v>2</v>
      </c>
      <c r="I2215" s="262" t="s">
        <v>17</v>
      </c>
      <c r="J2215" s="262" t="s">
        <v>17</v>
      </c>
      <c r="K2215" s="262" t="s">
        <v>3641</v>
      </c>
      <c r="L2215" s="263">
        <v>45063</v>
      </c>
      <c r="M2215" s="262" t="s">
        <v>20</v>
      </c>
    </row>
    <row r="2216" spans="1:13" x14ac:dyDescent="0.25">
      <c r="A2216" s="260" t="s">
        <v>1494</v>
      </c>
      <c r="B2216" s="260" t="s">
        <v>1495</v>
      </c>
      <c r="C2216" s="260" t="s">
        <v>1496</v>
      </c>
      <c r="D2216" s="260" t="s">
        <v>2634</v>
      </c>
      <c r="E2216" s="260">
        <v>0</v>
      </c>
      <c r="F2216" s="260" t="s">
        <v>2565</v>
      </c>
      <c r="G2216" s="260" t="s">
        <v>33</v>
      </c>
      <c r="H2216" s="260">
        <v>2</v>
      </c>
      <c r="I2216" s="260" t="s">
        <v>17</v>
      </c>
      <c r="J2216" s="260" t="s">
        <v>17</v>
      </c>
      <c r="K2216" s="260" t="s">
        <v>3642</v>
      </c>
      <c r="L2216" s="261">
        <v>45063</v>
      </c>
      <c r="M2216" s="260" t="s">
        <v>20</v>
      </c>
    </row>
    <row r="2217" spans="1:13" x14ac:dyDescent="0.25">
      <c r="A2217" s="262" t="s">
        <v>1494</v>
      </c>
      <c r="B2217" s="262" t="s">
        <v>1495</v>
      </c>
      <c r="C2217" s="262" t="s">
        <v>1496</v>
      </c>
      <c r="D2217" s="262" t="s">
        <v>2636</v>
      </c>
      <c r="E2217" s="262">
        <v>0</v>
      </c>
      <c r="F2217" s="262" t="s">
        <v>2565</v>
      </c>
      <c r="G2217" s="262" t="s">
        <v>33</v>
      </c>
      <c r="H2217" s="262">
        <v>2</v>
      </c>
      <c r="I2217" s="262" t="s">
        <v>17</v>
      </c>
      <c r="J2217" s="262" t="s">
        <v>17</v>
      </c>
      <c r="K2217" s="262" t="s">
        <v>3643</v>
      </c>
      <c r="L2217" s="263">
        <v>45063</v>
      </c>
      <c r="M2217" s="262" t="s">
        <v>20</v>
      </c>
    </row>
    <row r="2218" spans="1:13" x14ac:dyDescent="0.25">
      <c r="A2218" s="260" t="s">
        <v>1494</v>
      </c>
      <c r="B2218" s="260" t="s">
        <v>1495</v>
      </c>
      <c r="C2218" s="260" t="s">
        <v>1496</v>
      </c>
      <c r="D2218" s="260" t="s">
        <v>2638</v>
      </c>
      <c r="E2218" s="260">
        <v>1</v>
      </c>
      <c r="F2218" s="260" t="s">
        <v>2565</v>
      </c>
      <c r="G2218" s="260" t="s">
        <v>33</v>
      </c>
      <c r="H2218" s="260">
        <v>2</v>
      </c>
      <c r="I2218" s="260" t="s">
        <v>17</v>
      </c>
      <c r="J2218" s="260" t="s">
        <v>17</v>
      </c>
      <c r="K2218" s="260" t="s">
        <v>3644</v>
      </c>
      <c r="L2218" s="261">
        <v>45063</v>
      </c>
      <c r="M2218" s="260" t="s">
        <v>20</v>
      </c>
    </row>
    <row r="2219" spans="1:13" x14ac:dyDescent="0.25">
      <c r="A2219" s="262" t="s">
        <v>1494</v>
      </c>
      <c r="B2219" s="262" t="s">
        <v>1495</v>
      </c>
      <c r="C2219" s="262" t="s">
        <v>1496</v>
      </c>
      <c r="D2219" s="262" t="s">
        <v>2571</v>
      </c>
      <c r="E2219" s="262">
        <v>0</v>
      </c>
      <c r="F2219" s="262" t="s">
        <v>2565</v>
      </c>
      <c r="G2219" s="262" t="s">
        <v>33</v>
      </c>
      <c r="H2219" s="262">
        <v>2</v>
      </c>
      <c r="I2219" s="262" t="s">
        <v>17</v>
      </c>
      <c r="J2219" s="262" t="s">
        <v>17</v>
      </c>
      <c r="K2219" s="262" t="s">
        <v>3645</v>
      </c>
      <c r="L2219" s="263">
        <v>45063</v>
      </c>
      <c r="M2219" s="262" t="s">
        <v>20</v>
      </c>
    </row>
    <row r="2220" spans="1:13" x14ac:dyDescent="0.25">
      <c r="A2220" s="260" t="s">
        <v>1494</v>
      </c>
      <c r="B2220" s="260" t="s">
        <v>1495</v>
      </c>
      <c r="C2220" s="260" t="s">
        <v>1496</v>
      </c>
      <c r="D2220" s="260" t="s">
        <v>2573</v>
      </c>
      <c r="E2220" s="260">
        <v>0</v>
      </c>
      <c r="F2220" s="260" t="s">
        <v>2565</v>
      </c>
      <c r="G2220" s="260" t="s">
        <v>33</v>
      </c>
      <c r="H2220" s="260">
        <v>2</v>
      </c>
      <c r="I2220" s="260" t="s">
        <v>17</v>
      </c>
      <c r="J2220" s="260" t="s">
        <v>17</v>
      </c>
      <c r="K2220" s="260" t="s">
        <v>3646</v>
      </c>
      <c r="L2220" s="261">
        <v>45063</v>
      </c>
      <c r="M2220" s="260" t="s">
        <v>20</v>
      </c>
    </row>
    <row r="2221" spans="1:13" x14ac:dyDescent="0.25">
      <c r="A2221" s="262" t="s">
        <v>1494</v>
      </c>
      <c r="B2221" s="262" t="s">
        <v>1495</v>
      </c>
      <c r="C2221" s="262" t="s">
        <v>1496</v>
      </c>
      <c r="D2221" s="262" t="s">
        <v>2642</v>
      </c>
      <c r="E2221" s="262">
        <v>0</v>
      </c>
      <c r="F2221" s="262" t="s">
        <v>2565</v>
      </c>
      <c r="G2221" s="262" t="s">
        <v>33</v>
      </c>
      <c r="H2221" s="262">
        <v>2</v>
      </c>
      <c r="I2221" s="262" t="s">
        <v>17</v>
      </c>
      <c r="J2221" s="262" t="s">
        <v>17</v>
      </c>
      <c r="K2221" s="262" t="s">
        <v>3647</v>
      </c>
      <c r="L2221" s="263">
        <v>45063</v>
      </c>
      <c r="M2221" s="262" t="s">
        <v>20</v>
      </c>
    </row>
    <row r="2222" spans="1:13" x14ac:dyDescent="0.25">
      <c r="A2222" s="260" t="s">
        <v>656</v>
      </c>
      <c r="B2222" s="260" t="s">
        <v>657</v>
      </c>
      <c r="C2222" s="260" t="s">
        <v>658</v>
      </c>
      <c r="D2222" s="260" t="s">
        <v>2564</v>
      </c>
      <c r="E2222" s="260">
        <v>3</v>
      </c>
      <c r="F2222" s="260" t="s">
        <v>2565</v>
      </c>
      <c r="G2222" s="260" t="s">
        <v>33</v>
      </c>
      <c r="H2222" s="260">
        <v>2</v>
      </c>
      <c r="I2222" s="260" t="s">
        <v>17</v>
      </c>
      <c r="J2222" s="260" t="s">
        <v>17</v>
      </c>
      <c r="K2222" s="260" t="s">
        <v>3648</v>
      </c>
      <c r="L2222" s="261">
        <v>45063</v>
      </c>
      <c r="M2222" s="260" t="s">
        <v>20</v>
      </c>
    </row>
    <row r="2223" spans="1:13" x14ac:dyDescent="0.25">
      <c r="A2223" s="262" t="s">
        <v>656</v>
      </c>
      <c r="B2223" s="262" t="s">
        <v>657</v>
      </c>
      <c r="C2223" s="262" t="s">
        <v>658</v>
      </c>
      <c r="D2223" s="262" t="s">
        <v>2567</v>
      </c>
      <c r="E2223" s="262">
        <v>2</v>
      </c>
      <c r="F2223" s="262" t="s">
        <v>2565</v>
      </c>
      <c r="G2223" s="262" t="s">
        <v>33</v>
      </c>
      <c r="H2223" s="262">
        <v>2</v>
      </c>
      <c r="I2223" s="262" t="s">
        <v>17</v>
      </c>
      <c r="J2223" s="262" t="s">
        <v>17</v>
      </c>
      <c r="K2223" s="262" t="s">
        <v>3649</v>
      </c>
      <c r="L2223" s="263">
        <v>45063</v>
      </c>
      <c r="M2223" s="262" t="s">
        <v>20</v>
      </c>
    </row>
    <row r="2224" spans="1:13" x14ac:dyDescent="0.25">
      <c r="A2224" s="260" t="s">
        <v>656</v>
      </c>
      <c r="B2224" s="260" t="s">
        <v>657</v>
      </c>
      <c r="C2224" s="260" t="s">
        <v>658</v>
      </c>
      <c r="D2224" s="260" t="s">
        <v>2569</v>
      </c>
      <c r="E2224" s="260">
        <v>2</v>
      </c>
      <c r="F2224" s="260" t="s">
        <v>2565</v>
      </c>
      <c r="G2224" s="260" t="s">
        <v>33</v>
      </c>
      <c r="H2224" s="260">
        <v>2</v>
      </c>
      <c r="I2224" s="260" t="s">
        <v>17</v>
      </c>
      <c r="J2224" s="260" t="s">
        <v>17</v>
      </c>
      <c r="K2224" s="260" t="s">
        <v>3650</v>
      </c>
      <c r="L2224" s="261">
        <v>45063</v>
      </c>
      <c r="M2224" s="260" t="s">
        <v>20</v>
      </c>
    </row>
    <row r="2225" spans="1:13" x14ac:dyDescent="0.25">
      <c r="A2225" s="262" t="s">
        <v>656</v>
      </c>
      <c r="B2225" s="262" t="s">
        <v>657</v>
      </c>
      <c r="C2225" s="262" t="s">
        <v>658</v>
      </c>
      <c r="D2225" s="262" t="s">
        <v>2634</v>
      </c>
      <c r="E2225" s="262">
        <v>0</v>
      </c>
      <c r="F2225" s="262" t="s">
        <v>2565</v>
      </c>
      <c r="G2225" s="262" t="s">
        <v>33</v>
      </c>
      <c r="H2225" s="262">
        <v>2</v>
      </c>
      <c r="I2225" s="262" t="s">
        <v>17</v>
      </c>
      <c r="J2225" s="262" t="s">
        <v>17</v>
      </c>
      <c r="K2225" s="262" t="s">
        <v>3651</v>
      </c>
      <c r="L2225" s="263">
        <v>45063</v>
      </c>
      <c r="M2225" s="262" t="s">
        <v>20</v>
      </c>
    </row>
    <row r="2226" spans="1:13" x14ac:dyDescent="0.25">
      <c r="A2226" s="260" t="s">
        <v>656</v>
      </c>
      <c r="B2226" s="260" t="s">
        <v>657</v>
      </c>
      <c r="C2226" s="260" t="s">
        <v>658</v>
      </c>
      <c r="D2226" s="260" t="s">
        <v>2636</v>
      </c>
      <c r="E2226" s="260">
        <v>3</v>
      </c>
      <c r="F2226" s="260" t="s">
        <v>2565</v>
      </c>
      <c r="G2226" s="260" t="s">
        <v>33</v>
      </c>
      <c r="H2226" s="260">
        <v>2</v>
      </c>
      <c r="I2226" s="260" t="s">
        <v>17</v>
      </c>
      <c r="J2226" s="260" t="s">
        <v>17</v>
      </c>
      <c r="K2226" s="260" t="s">
        <v>3652</v>
      </c>
      <c r="L2226" s="261">
        <v>45063</v>
      </c>
      <c r="M2226" s="260" t="s">
        <v>20</v>
      </c>
    </row>
    <row r="2227" spans="1:13" x14ac:dyDescent="0.25">
      <c r="A2227" s="262" t="s">
        <v>656</v>
      </c>
      <c r="B2227" s="262" t="s">
        <v>657</v>
      </c>
      <c r="C2227" s="262" t="s">
        <v>658</v>
      </c>
      <c r="D2227" s="262" t="s">
        <v>2638</v>
      </c>
      <c r="E2227" s="262">
        <v>1</v>
      </c>
      <c r="F2227" s="262" t="s">
        <v>2565</v>
      </c>
      <c r="G2227" s="262" t="s">
        <v>33</v>
      </c>
      <c r="H2227" s="262">
        <v>2</v>
      </c>
      <c r="I2227" s="262" t="s">
        <v>17</v>
      </c>
      <c r="J2227" s="262" t="s">
        <v>17</v>
      </c>
      <c r="K2227" s="262" t="s">
        <v>3653</v>
      </c>
      <c r="L2227" s="263">
        <v>45063</v>
      </c>
      <c r="M2227" s="262" t="s">
        <v>20</v>
      </c>
    </row>
    <row r="2228" spans="1:13" x14ac:dyDescent="0.25">
      <c r="A2228" s="260" t="s">
        <v>656</v>
      </c>
      <c r="B2228" s="260" t="s">
        <v>657</v>
      </c>
      <c r="C2228" s="260" t="s">
        <v>658</v>
      </c>
      <c r="D2228" s="260" t="s">
        <v>2571</v>
      </c>
      <c r="E2228" s="260">
        <v>3</v>
      </c>
      <c r="F2228" s="260" t="s">
        <v>2565</v>
      </c>
      <c r="G2228" s="260" t="s">
        <v>33</v>
      </c>
      <c r="H2228" s="260">
        <v>2</v>
      </c>
      <c r="I2228" s="260" t="s">
        <v>17</v>
      </c>
      <c r="J2228" s="260" t="s">
        <v>17</v>
      </c>
      <c r="K2228" s="260" t="s">
        <v>3654</v>
      </c>
      <c r="L2228" s="261">
        <v>45063</v>
      </c>
      <c r="M2228" s="260" t="s">
        <v>20</v>
      </c>
    </row>
    <row r="2229" spans="1:13" x14ac:dyDescent="0.25">
      <c r="A2229" s="262" t="s">
        <v>656</v>
      </c>
      <c r="B2229" s="262" t="s">
        <v>657</v>
      </c>
      <c r="C2229" s="262" t="s">
        <v>658</v>
      </c>
      <c r="D2229" s="262" t="s">
        <v>2573</v>
      </c>
      <c r="E2229" s="262">
        <v>3</v>
      </c>
      <c r="F2229" s="262" t="s">
        <v>2565</v>
      </c>
      <c r="G2229" s="262" t="s">
        <v>33</v>
      </c>
      <c r="H2229" s="262">
        <v>2</v>
      </c>
      <c r="I2229" s="262" t="s">
        <v>17</v>
      </c>
      <c r="J2229" s="262" t="s">
        <v>17</v>
      </c>
      <c r="K2229" s="262" t="s">
        <v>3655</v>
      </c>
      <c r="L2229" s="263">
        <v>45063</v>
      </c>
      <c r="M2229" s="262" t="s">
        <v>20</v>
      </c>
    </row>
    <row r="2230" spans="1:13" x14ac:dyDescent="0.25">
      <c r="A2230" s="260" t="s">
        <v>656</v>
      </c>
      <c r="B2230" s="260" t="s">
        <v>657</v>
      </c>
      <c r="C2230" s="260" t="s">
        <v>658</v>
      </c>
      <c r="D2230" s="260" t="s">
        <v>2642</v>
      </c>
      <c r="E2230" s="260">
        <v>0</v>
      </c>
      <c r="F2230" s="260" t="s">
        <v>2565</v>
      </c>
      <c r="G2230" s="260" t="s">
        <v>33</v>
      </c>
      <c r="H2230" s="260">
        <v>2</v>
      </c>
      <c r="I2230" s="260" t="s">
        <v>17</v>
      </c>
      <c r="J2230" s="260" t="s">
        <v>17</v>
      </c>
      <c r="K2230" s="260" t="s">
        <v>3656</v>
      </c>
      <c r="L2230" s="261">
        <v>45063</v>
      </c>
      <c r="M2230" s="260" t="s">
        <v>20</v>
      </c>
    </row>
    <row r="2231" spans="1:13" x14ac:dyDescent="0.25">
      <c r="A2231" s="262" t="s">
        <v>1902</v>
      </c>
      <c r="B2231" s="262" t="s">
        <v>1903</v>
      </c>
      <c r="C2231" s="262" t="s">
        <v>1904</v>
      </c>
      <c r="D2231" s="262" t="s">
        <v>2564</v>
      </c>
      <c r="E2231" s="262">
        <v>0</v>
      </c>
      <c r="F2231" s="262" t="s">
        <v>2565</v>
      </c>
      <c r="G2231" s="262" t="s">
        <v>33</v>
      </c>
      <c r="H2231" s="262">
        <v>2</v>
      </c>
      <c r="I2231" s="262" t="s">
        <v>17</v>
      </c>
      <c r="J2231" s="262" t="s">
        <v>17</v>
      </c>
      <c r="K2231" s="262" t="s">
        <v>3657</v>
      </c>
      <c r="L2231" s="263">
        <v>45063</v>
      </c>
      <c r="M2231" s="262" t="s">
        <v>20</v>
      </c>
    </row>
    <row r="2232" spans="1:13" x14ac:dyDescent="0.25">
      <c r="A2232" s="260" t="s">
        <v>1902</v>
      </c>
      <c r="B2232" s="260" t="s">
        <v>1903</v>
      </c>
      <c r="C2232" s="260" t="s">
        <v>1904</v>
      </c>
      <c r="D2232" s="260" t="s">
        <v>2567</v>
      </c>
      <c r="E2232" s="260">
        <v>2</v>
      </c>
      <c r="F2232" s="260" t="s">
        <v>2565</v>
      </c>
      <c r="G2232" s="260" t="s">
        <v>33</v>
      </c>
      <c r="H2232" s="260">
        <v>2</v>
      </c>
      <c r="I2232" s="260" t="s">
        <v>17</v>
      </c>
      <c r="J2232" s="260" t="s">
        <v>17</v>
      </c>
      <c r="K2232" s="260" t="s">
        <v>3658</v>
      </c>
      <c r="L2232" s="261">
        <v>45063</v>
      </c>
      <c r="M2232" s="260" t="s">
        <v>20</v>
      </c>
    </row>
    <row r="2233" spans="1:13" x14ac:dyDescent="0.25">
      <c r="A2233" s="262" t="s">
        <v>1902</v>
      </c>
      <c r="B2233" s="262" t="s">
        <v>1903</v>
      </c>
      <c r="C2233" s="262" t="s">
        <v>1904</v>
      </c>
      <c r="D2233" s="262" t="s">
        <v>2569</v>
      </c>
      <c r="E2233" s="262">
        <v>1</v>
      </c>
      <c r="F2233" s="262" t="s">
        <v>2565</v>
      </c>
      <c r="G2233" s="262" t="s">
        <v>33</v>
      </c>
      <c r="H2233" s="262">
        <v>2</v>
      </c>
      <c r="I2233" s="262" t="s">
        <v>17</v>
      </c>
      <c r="J2233" s="262" t="s">
        <v>17</v>
      </c>
      <c r="K2233" s="262" t="s">
        <v>3659</v>
      </c>
      <c r="L2233" s="263">
        <v>45063</v>
      </c>
      <c r="M2233" s="262" t="s">
        <v>20</v>
      </c>
    </row>
    <row r="2234" spans="1:13" x14ac:dyDescent="0.25">
      <c r="A2234" s="260" t="s">
        <v>1902</v>
      </c>
      <c r="B2234" s="260" t="s">
        <v>1903</v>
      </c>
      <c r="C2234" s="260" t="s">
        <v>1904</v>
      </c>
      <c r="D2234" s="260" t="s">
        <v>2634</v>
      </c>
      <c r="E2234" s="260">
        <v>0</v>
      </c>
      <c r="F2234" s="260" t="s">
        <v>2565</v>
      </c>
      <c r="G2234" s="260" t="s">
        <v>33</v>
      </c>
      <c r="H2234" s="260">
        <v>2</v>
      </c>
      <c r="I2234" s="260" t="s">
        <v>17</v>
      </c>
      <c r="J2234" s="260" t="s">
        <v>17</v>
      </c>
      <c r="K2234" s="260" t="s">
        <v>3660</v>
      </c>
      <c r="L2234" s="261">
        <v>45063</v>
      </c>
      <c r="M2234" s="260" t="s">
        <v>20</v>
      </c>
    </row>
    <row r="2235" spans="1:13" x14ac:dyDescent="0.25">
      <c r="A2235" s="262" t="s">
        <v>1902</v>
      </c>
      <c r="B2235" s="262" t="s">
        <v>1903</v>
      </c>
      <c r="C2235" s="262" t="s">
        <v>1904</v>
      </c>
      <c r="D2235" s="262" t="s">
        <v>2636</v>
      </c>
      <c r="E2235" s="262">
        <v>3</v>
      </c>
      <c r="F2235" s="262" t="s">
        <v>2565</v>
      </c>
      <c r="G2235" s="262" t="s">
        <v>33</v>
      </c>
      <c r="H2235" s="262">
        <v>2</v>
      </c>
      <c r="I2235" s="262" t="s">
        <v>17</v>
      </c>
      <c r="J2235" s="262" t="s">
        <v>17</v>
      </c>
      <c r="K2235" s="262" t="s">
        <v>3661</v>
      </c>
      <c r="L2235" s="263">
        <v>45063</v>
      </c>
      <c r="M2235" s="262" t="s">
        <v>20</v>
      </c>
    </row>
    <row r="2236" spans="1:13" x14ac:dyDescent="0.25">
      <c r="A2236" s="260" t="s">
        <v>1902</v>
      </c>
      <c r="B2236" s="260" t="s">
        <v>1903</v>
      </c>
      <c r="C2236" s="260" t="s">
        <v>1904</v>
      </c>
      <c r="D2236" s="260" t="s">
        <v>2638</v>
      </c>
      <c r="E2236" s="260">
        <v>1</v>
      </c>
      <c r="F2236" s="260" t="s">
        <v>2565</v>
      </c>
      <c r="G2236" s="260" t="s">
        <v>33</v>
      </c>
      <c r="H2236" s="260">
        <v>2</v>
      </c>
      <c r="I2236" s="260" t="s">
        <v>17</v>
      </c>
      <c r="J2236" s="260" t="s">
        <v>17</v>
      </c>
      <c r="K2236" s="260" t="s">
        <v>3662</v>
      </c>
      <c r="L2236" s="261">
        <v>45063</v>
      </c>
      <c r="M2236" s="260" t="s">
        <v>20</v>
      </c>
    </row>
    <row r="2237" spans="1:13" x14ac:dyDescent="0.25">
      <c r="A2237" s="262" t="s">
        <v>1902</v>
      </c>
      <c r="B2237" s="262" t="s">
        <v>1903</v>
      </c>
      <c r="C2237" s="262" t="s">
        <v>1904</v>
      </c>
      <c r="D2237" s="262" t="s">
        <v>2571</v>
      </c>
      <c r="E2237" s="262">
        <v>1</v>
      </c>
      <c r="F2237" s="262" t="s">
        <v>2565</v>
      </c>
      <c r="G2237" s="262" t="s">
        <v>33</v>
      </c>
      <c r="H2237" s="262">
        <v>2</v>
      </c>
      <c r="I2237" s="262" t="s">
        <v>17</v>
      </c>
      <c r="J2237" s="262" t="s">
        <v>17</v>
      </c>
      <c r="K2237" s="262" t="s">
        <v>3663</v>
      </c>
      <c r="L2237" s="263">
        <v>45063</v>
      </c>
      <c r="M2237" s="262" t="s">
        <v>20</v>
      </c>
    </row>
    <row r="2238" spans="1:13" x14ac:dyDescent="0.25">
      <c r="A2238" s="260" t="s">
        <v>1902</v>
      </c>
      <c r="B2238" s="260" t="s">
        <v>1903</v>
      </c>
      <c r="C2238" s="260" t="s">
        <v>1904</v>
      </c>
      <c r="D2238" s="260" t="s">
        <v>2573</v>
      </c>
      <c r="E2238" s="260">
        <v>1</v>
      </c>
      <c r="F2238" s="260" t="s">
        <v>2565</v>
      </c>
      <c r="G2238" s="260" t="s">
        <v>33</v>
      </c>
      <c r="H2238" s="260">
        <v>2</v>
      </c>
      <c r="I2238" s="260" t="s">
        <v>17</v>
      </c>
      <c r="J2238" s="260" t="s">
        <v>17</v>
      </c>
      <c r="K2238" s="260" t="s">
        <v>3664</v>
      </c>
      <c r="L2238" s="261">
        <v>45063</v>
      </c>
      <c r="M2238" s="260" t="s">
        <v>20</v>
      </c>
    </row>
    <row r="2239" spans="1:13" x14ac:dyDescent="0.25">
      <c r="A2239" s="262" t="s">
        <v>1902</v>
      </c>
      <c r="B2239" s="262" t="s">
        <v>1903</v>
      </c>
      <c r="C2239" s="262" t="s">
        <v>1904</v>
      </c>
      <c r="D2239" s="262" t="s">
        <v>2642</v>
      </c>
      <c r="E2239" s="262">
        <v>0</v>
      </c>
      <c r="F2239" s="262" t="s">
        <v>2565</v>
      </c>
      <c r="G2239" s="262" t="s">
        <v>33</v>
      </c>
      <c r="H2239" s="262">
        <v>2</v>
      </c>
      <c r="I2239" s="262" t="s">
        <v>17</v>
      </c>
      <c r="J2239" s="262" t="s">
        <v>17</v>
      </c>
      <c r="K2239" s="262" t="s">
        <v>3665</v>
      </c>
      <c r="L2239" s="263">
        <v>45063</v>
      </c>
      <c r="M2239" s="262" t="s">
        <v>20</v>
      </c>
    </row>
    <row r="2240" spans="1:13" x14ac:dyDescent="0.25">
      <c r="A2240" s="260" t="s">
        <v>391</v>
      </c>
      <c r="B2240" s="260" t="s">
        <v>392</v>
      </c>
      <c r="C2240" s="260" t="s">
        <v>393</v>
      </c>
      <c r="D2240" s="260" t="s">
        <v>2564</v>
      </c>
      <c r="E2240" s="260">
        <v>0</v>
      </c>
      <c r="F2240" s="260" t="s">
        <v>2565</v>
      </c>
      <c r="G2240" s="260" t="s">
        <v>33</v>
      </c>
      <c r="H2240" s="260">
        <v>2</v>
      </c>
      <c r="I2240" s="260" t="s">
        <v>17</v>
      </c>
      <c r="J2240" s="260" t="s">
        <v>17</v>
      </c>
      <c r="K2240" s="260" t="s">
        <v>3666</v>
      </c>
      <c r="L2240" s="261">
        <v>45063</v>
      </c>
      <c r="M2240" s="260" t="s">
        <v>20</v>
      </c>
    </row>
    <row r="2241" spans="1:13" x14ac:dyDescent="0.25">
      <c r="A2241" s="262" t="s">
        <v>391</v>
      </c>
      <c r="B2241" s="262" t="s">
        <v>392</v>
      </c>
      <c r="C2241" s="262" t="s">
        <v>393</v>
      </c>
      <c r="D2241" s="262" t="s">
        <v>2567</v>
      </c>
      <c r="E2241" s="262">
        <v>1</v>
      </c>
      <c r="F2241" s="262" t="s">
        <v>2565</v>
      </c>
      <c r="G2241" s="262" t="s">
        <v>33</v>
      </c>
      <c r="H2241" s="262">
        <v>2</v>
      </c>
      <c r="I2241" s="262" t="s">
        <v>17</v>
      </c>
      <c r="J2241" s="262" t="s">
        <v>17</v>
      </c>
      <c r="K2241" s="262" t="s">
        <v>3667</v>
      </c>
      <c r="L2241" s="263">
        <v>45063</v>
      </c>
      <c r="M2241" s="262" t="s">
        <v>20</v>
      </c>
    </row>
    <row r="2242" spans="1:13" x14ac:dyDescent="0.25">
      <c r="A2242" s="260" t="s">
        <v>391</v>
      </c>
      <c r="B2242" s="260" t="s">
        <v>392</v>
      </c>
      <c r="C2242" s="260" t="s">
        <v>393</v>
      </c>
      <c r="D2242" s="260" t="s">
        <v>2569</v>
      </c>
      <c r="E2242" s="260">
        <v>1</v>
      </c>
      <c r="F2242" s="260" t="s">
        <v>2565</v>
      </c>
      <c r="G2242" s="260" t="s">
        <v>33</v>
      </c>
      <c r="H2242" s="260">
        <v>2</v>
      </c>
      <c r="I2242" s="260" t="s">
        <v>17</v>
      </c>
      <c r="J2242" s="260" t="s">
        <v>17</v>
      </c>
      <c r="K2242" s="260" t="s">
        <v>3668</v>
      </c>
      <c r="L2242" s="261">
        <v>45063</v>
      </c>
      <c r="M2242" s="260" t="s">
        <v>20</v>
      </c>
    </row>
    <row r="2243" spans="1:13" x14ac:dyDescent="0.25">
      <c r="A2243" s="262" t="s">
        <v>391</v>
      </c>
      <c r="B2243" s="262" t="s">
        <v>392</v>
      </c>
      <c r="C2243" s="262" t="s">
        <v>393</v>
      </c>
      <c r="D2243" s="262" t="s">
        <v>2634</v>
      </c>
      <c r="E2243" s="262">
        <v>0</v>
      </c>
      <c r="F2243" s="262" t="s">
        <v>2565</v>
      </c>
      <c r="G2243" s="262" t="s">
        <v>33</v>
      </c>
      <c r="H2243" s="262">
        <v>2</v>
      </c>
      <c r="I2243" s="262" t="s">
        <v>17</v>
      </c>
      <c r="J2243" s="262" t="s">
        <v>17</v>
      </c>
      <c r="K2243" s="262" t="s">
        <v>3669</v>
      </c>
      <c r="L2243" s="263">
        <v>45063</v>
      </c>
      <c r="M2243" s="262" t="s">
        <v>20</v>
      </c>
    </row>
    <row r="2244" spans="1:13" x14ac:dyDescent="0.25">
      <c r="A2244" s="260" t="s">
        <v>391</v>
      </c>
      <c r="B2244" s="260" t="s">
        <v>392</v>
      </c>
      <c r="C2244" s="260" t="s">
        <v>393</v>
      </c>
      <c r="D2244" s="260" t="s">
        <v>2636</v>
      </c>
      <c r="E2244" s="260">
        <v>2</v>
      </c>
      <c r="F2244" s="260" t="s">
        <v>2565</v>
      </c>
      <c r="G2244" s="260" t="s">
        <v>33</v>
      </c>
      <c r="H2244" s="260">
        <v>2</v>
      </c>
      <c r="I2244" s="260" t="s">
        <v>17</v>
      </c>
      <c r="J2244" s="260" t="s">
        <v>17</v>
      </c>
      <c r="K2244" s="260" t="s">
        <v>3670</v>
      </c>
      <c r="L2244" s="261">
        <v>45063</v>
      </c>
      <c r="M2244" s="260" t="s">
        <v>20</v>
      </c>
    </row>
    <row r="2245" spans="1:13" x14ac:dyDescent="0.25">
      <c r="A2245" s="262" t="s">
        <v>391</v>
      </c>
      <c r="B2245" s="262" t="s">
        <v>392</v>
      </c>
      <c r="C2245" s="262" t="s">
        <v>393</v>
      </c>
      <c r="D2245" s="262" t="s">
        <v>2638</v>
      </c>
      <c r="E2245" s="262">
        <v>0</v>
      </c>
      <c r="F2245" s="262" t="s">
        <v>2565</v>
      </c>
      <c r="G2245" s="262" t="s">
        <v>33</v>
      </c>
      <c r="H2245" s="262">
        <v>2</v>
      </c>
      <c r="I2245" s="262" t="s">
        <v>17</v>
      </c>
      <c r="J2245" s="262" t="s">
        <v>17</v>
      </c>
      <c r="K2245" s="262" t="s">
        <v>3671</v>
      </c>
      <c r="L2245" s="263">
        <v>45063</v>
      </c>
      <c r="M2245" s="262" t="s">
        <v>20</v>
      </c>
    </row>
    <row r="2246" spans="1:13" x14ac:dyDescent="0.25">
      <c r="A2246" s="260" t="s">
        <v>391</v>
      </c>
      <c r="B2246" s="260" t="s">
        <v>392</v>
      </c>
      <c r="C2246" s="260" t="s">
        <v>393</v>
      </c>
      <c r="D2246" s="260" t="s">
        <v>2571</v>
      </c>
      <c r="E2246" s="260">
        <v>0</v>
      </c>
      <c r="F2246" s="260" t="s">
        <v>2565</v>
      </c>
      <c r="G2246" s="260" t="s">
        <v>33</v>
      </c>
      <c r="H2246" s="260">
        <v>2</v>
      </c>
      <c r="I2246" s="260" t="s">
        <v>17</v>
      </c>
      <c r="J2246" s="260" t="s">
        <v>17</v>
      </c>
      <c r="K2246" s="260" t="s">
        <v>3672</v>
      </c>
      <c r="L2246" s="261">
        <v>45063</v>
      </c>
      <c r="M2246" s="260" t="s">
        <v>20</v>
      </c>
    </row>
    <row r="2247" spans="1:13" x14ac:dyDescent="0.25">
      <c r="A2247" s="262" t="s">
        <v>391</v>
      </c>
      <c r="B2247" s="262" t="s">
        <v>392</v>
      </c>
      <c r="C2247" s="262" t="s">
        <v>393</v>
      </c>
      <c r="D2247" s="262" t="s">
        <v>2573</v>
      </c>
      <c r="E2247" s="262">
        <v>0</v>
      </c>
      <c r="F2247" s="262" t="s">
        <v>2565</v>
      </c>
      <c r="G2247" s="262" t="s">
        <v>33</v>
      </c>
      <c r="H2247" s="262">
        <v>2</v>
      </c>
      <c r="I2247" s="262" t="s">
        <v>17</v>
      </c>
      <c r="J2247" s="262" t="s">
        <v>17</v>
      </c>
      <c r="K2247" s="262" t="s">
        <v>3673</v>
      </c>
      <c r="L2247" s="263">
        <v>45063</v>
      </c>
      <c r="M2247" s="262" t="s">
        <v>20</v>
      </c>
    </row>
    <row r="2248" spans="1:13" x14ac:dyDescent="0.25">
      <c r="A2248" s="260" t="s">
        <v>391</v>
      </c>
      <c r="B2248" s="260" t="s">
        <v>392</v>
      </c>
      <c r="C2248" s="260" t="s">
        <v>393</v>
      </c>
      <c r="D2248" s="260" t="s">
        <v>2642</v>
      </c>
      <c r="E2248" s="260">
        <v>0</v>
      </c>
      <c r="F2248" s="260" t="s">
        <v>2565</v>
      </c>
      <c r="G2248" s="260" t="s">
        <v>33</v>
      </c>
      <c r="H2248" s="260">
        <v>2</v>
      </c>
      <c r="I2248" s="260" t="s">
        <v>17</v>
      </c>
      <c r="J2248" s="260" t="s">
        <v>17</v>
      </c>
      <c r="K2248" s="260" t="s">
        <v>3674</v>
      </c>
      <c r="L2248" s="261">
        <v>45063</v>
      </c>
      <c r="M2248" s="260" t="s">
        <v>20</v>
      </c>
    </row>
    <row r="2249" spans="1:13" x14ac:dyDescent="0.25">
      <c r="A2249" s="262" t="s">
        <v>408</v>
      </c>
      <c r="B2249" s="262" t="s">
        <v>409</v>
      </c>
      <c r="C2249" s="262" t="s">
        <v>410</v>
      </c>
      <c r="D2249" s="262" t="s">
        <v>2564</v>
      </c>
      <c r="E2249" s="262">
        <v>2</v>
      </c>
      <c r="F2249" s="262" t="s">
        <v>2565</v>
      </c>
      <c r="G2249" s="262" t="s">
        <v>33</v>
      </c>
      <c r="H2249" s="262">
        <v>2</v>
      </c>
      <c r="I2249" s="262" t="s">
        <v>17</v>
      </c>
      <c r="J2249" s="262" t="s">
        <v>17</v>
      </c>
      <c r="K2249" s="262" t="s">
        <v>3675</v>
      </c>
      <c r="L2249" s="263">
        <v>45063</v>
      </c>
      <c r="M2249" s="262" t="s">
        <v>20</v>
      </c>
    </row>
    <row r="2250" spans="1:13" x14ac:dyDescent="0.25">
      <c r="A2250" s="260" t="s">
        <v>408</v>
      </c>
      <c r="B2250" s="260" t="s">
        <v>409</v>
      </c>
      <c r="C2250" s="260" t="s">
        <v>410</v>
      </c>
      <c r="D2250" s="260" t="s">
        <v>2567</v>
      </c>
      <c r="E2250" s="260">
        <v>2</v>
      </c>
      <c r="F2250" s="260" t="s">
        <v>2565</v>
      </c>
      <c r="G2250" s="260" t="s">
        <v>33</v>
      </c>
      <c r="H2250" s="260">
        <v>2</v>
      </c>
      <c r="I2250" s="260" t="s">
        <v>17</v>
      </c>
      <c r="J2250" s="260" t="s">
        <v>17</v>
      </c>
      <c r="K2250" s="260" t="s">
        <v>3676</v>
      </c>
      <c r="L2250" s="261">
        <v>45063</v>
      </c>
      <c r="M2250" s="260" t="s">
        <v>20</v>
      </c>
    </row>
    <row r="2251" spans="1:13" x14ac:dyDescent="0.25">
      <c r="A2251" s="262" t="s">
        <v>408</v>
      </c>
      <c r="B2251" s="262" t="s">
        <v>409</v>
      </c>
      <c r="C2251" s="262" t="s">
        <v>410</v>
      </c>
      <c r="D2251" s="262" t="s">
        <v>2569</v>
      </c>
      <c r="E2251" s="262">
        <v>3</v>
      </c>
      <c r="F2251" s="262" t="s">
        <v>2565</v>
      </c>
      <c r="G2251" s="262" t="s">
        <v>33</v>
      </c>
      <c r="H2251" s="262">
        <v>2</v>
      </c>
      <c r="I2251" s="262" t="s">
        <v>17</v>
      </c>
      <c r="J2251" s="262" t="s">
        <v>17</v>
      </c>
      <c r="K2251" s="262" t="s">
        <v>3677</v>
      </c>
      <c r="L2251" s="263">
        <v>45063</v>
      </c>
      <c r="M2251" s="262" t="s">
        <v>20</v>
      </c>
    </row>
    <row r="2252" spans="1:13" x14ac:dyDescent="0.25">
      <c r="A2252" s="260" t="s">
        <v>408</v>
      </c>
      <c r="B2252" s="260" t="s">
        <v>409</v>
      </c>
      <c r="C2252" s="260" t="s">
        <v>410</v>
      </c>
      <c r="D2252" s="260" t="s">
        <v>2634</v>
      </c>
      <c r="E2252" s="260">
        <v>3</v>
      </c>
      <c r="F2252" s="260" t="s">
        <v>2565</v>
      </c>
      <c r="G2252" s="260" t="s">
        <v>33</v>
      </c>
      <c r="H2252" s="260">
        <v>2</v>
      </c>
      <c r="I2252" s="260" t="s">
        <v>17</v>
      </c>
      <c r="J2252" s="260" t="s">
        <v>17</v>
      </c>
      <c r="K2252" s="260" t="s">
        <v>3678</v>
      </c>
      <c r="L2252" s="261">
        <v>45063</v>
      </c>
      <c r="M2252" s="260" t="s">
        <v>20</v>
      </c>
    </row>
    <row r="2253" spans="1:13" x14ac:dyDescent="0.25">
      <c r="A2253" s="262" t="s">
        <v>408</v>
      </c>
      <c r="B2253" s="262" t="s">
        <v>409</v>
      </c>
      <c r="C2253" s="262" t="s">
        <v>410</v>
      </c>
      <c r="D2253" s="262" t="s">
        <v>2636</v>
      </c>
      <c r="E2253" s="262">
        <v>3</v>
      </c>
      <c r="F2253" s="262" t="s">
        <v>2565</v>
      </c>
      <c r="G2253" s="262" t="s">
        <v>33</v>
      </c>
      <c r="H2253" s="262">
        <v>2</v>
      </c>
      <c r="I2253" s="262" t="s">
        <v>17</v>
      </c>
      <c r="J2253" s="262" t="s">
        <v>17</v>
      </c>
      <c r="K2253" s="262" t="s">
        <v>3679</v>
      </c>
      <c r="L2253" s="263">
        <v>45063</v>
      </c>
      <c r="M2253" s="262" t="s">
        <v>20</v>
      </c>
    </row>
    <row r="2254" spans="1:13" x14ac:dyDescent="0.25">
      <c r="A2254" s="260" t="s">
        <v>408</v>
      </c>
      <c r="B2254" s="260" t="s">
        <v>409</v>
      </c>
      <c r="C2254" s="260" t="s">
        <v>410</v>
      </c>
      <c r="D2254" s="260" t="s">
        <v>2638</v>
      </c>
      <c r="E2254" s="260">
        <v>1</v>
      </c>
      <c r="F2254" s="260" t="s">
        <v>2565</v>
      </c>
      <c r="G2254" s="260" t="s">
        <v>33</v>
      </c>
      <c r="H2254" s="260">
        <v>2</v>
      </c>
      <c r="I2254" s="260" t="s">
        <v>17</v>
      </c>
      <c r="J2254" s="260" t="s">
        <v>17</v>
      </c>
      <c r="K2254" s="260" t="s">
        <v>3680</v>
      </c>
      <c r="L2254" s="261">
        <v>45063</v>
      </c>
      <c r="M2254" s="260" t="s">
        <v>20</v>
      </c>
    </row>
    <row r="2255" spans="1:13" x14ac:dyDescent="0.25">
      <c r="A2255" s="262" t="s">
        <v>408</v>
      </c>
      <c r="B2255" s="262" t="s">
        <v>409</v>
      </c>
      <c r="C2255" s="262" t="s">
        <v>410</v>
      </c>
      <c r="D2255" s="262" t="s">
        <v>2571</v>
      </c>
      <c r="E2255" s="262">
        <v>2</v>
      </c>
      <c r="F2255" s="262" t="s">
        <v>2565</v>
      </c>
      <c r="G2255" s="262" t="s">
        <v>33</v>
      </c>
      <c r="H2255" s="262">
        <v>2</v>
      </c>
      <c r="I2255" s="262" t="s">
        <v>17</v>
      </c>
      <c r="J2255" s="262" t="s">
        <v>17</v>
      </c>
      <c r="K2255" s="262" t="s">
        <v>3681</v>
      </c>
      <c r="L2255" s="263">
        <v>45063</v>
      </c>
      <c r="M2255" s="262" t="s">
        <v>20</v>
      </c>
    </row>
    <row r="2256" spans="1:13" x14ac:dyDescent="0.25">
      <c r="A2256" s="260" t="s">
        <v>408</v>
      </c>
      <c r="B2256" s="260" t="s">
        <v>409</v>
      </c>
      <c r="C2256" s="260" t="s">
        <v>410</v>
      </c>
      <c r="D2256" s="260" t="s">
        <v>2573</v>
      </c>
      <c r="E2256" s="260">
        <v>3</v>
      </c>
      <c r="F2256" s="260" t="s">
        <v>2565</v>
      </c>
      <c r="G2256" s="260" t="s">
        <v>33</v>
      </c>
      <c r="H2256" s="260">
        <v>2</v>
      </c>
      <c r="I2256" s="260" t="s">
        <v>17</v>
      </c>
      <c r="J2256" s="260" t="s">
        <v>17</v>
      </c>
      <c r="K2256" s="260" t="s">
        <v>3682</v>
      </c>
      <c r="L2256" s="261">
        <v>45063</v>
      </c>
      <c r="M2256" s="260" t="s">
        <v>20</v>
      </c>
    </row>
    <row r="2257" spans="1:13" x14ac:dyDescent="0.25">
      <c r="A2257" s="262" t="s">
        <v>408</v>
      </c>
      <c r="B2257" s="262" t="s">
        <v>409</v>
      </c>
      <c r="C2257" s="262" t="s">
        <v>410</v>
      </c>
      <c r="D2257" s="262" t="s">
        <v>2642</v>
      </c>
      <c r="E2257" s="262">
        <v>3</v>
      </c>
      <c r="F2257" s="262" t="s">
        <v>2565</v>
      </c>
      <c r="G2257" s="262" t="s">
        <v>33</v>
      </c>
      <c r="H2257" s="262">
        <v>2</v>
      </c>
      <c r="I2257" s="262" t="s">
        <v>17</v>
      </c>
      <c r="J2257" s="262" t="s">
        <v>17</v>
      </c>
      <c r="K2257" s="262" t="s">
        <v>3683</v>
      </c>
      <c r="L2257" s="263">
        <v>45063</v>
      </c>
      <c r="M2257" s="262" t="s">
        <v>20</v>
      </c>
    </row>
    <row r="2258" spans="1:13" x14ac:dyDescent="0.25">
      <c r="A2258" s="260" t="s">
        <v>874</v>
      </c>
      <c r="B2258" s="260" t="s">
        <v>875</v>
      </c>
      <c r="C2258" s="260" t="s">
        <v>410</v>
      </c>
      <c r="D2258" s="260" t="s">
        <v>2564</v>
      </c>
      <c r="E2258" s="260">
        <v>1</v>
      </c>
      <c r="F2258" s="260" t="s">
        <v>2565</v>
      </c>
      <c r="G2258" s="260" t="s">
        <v>33</v>
      </c>
      <c r="H2258" s="260">
        <v>2</v>
      </c>
      <c r="I2258" s="260" t="s">
        <v>17</v>
      </c>
      <c r="J2258" s="260" t="s">
        <v>17</v>
      </c>
      <c r="K2258" s="260" t="s">
        <v>3684</v>
      </c>
      <c r="L2258" s="261">
        <v>45063</v>
      </c>
      <c r="M2258" s="260" t="s">
        <v>20</v>
      </c>
    </row>
    <row r="2259" spans="1:13" x14ac:dyDescent="0.25">
      <c r="A2259" s="262" t="s">
        <v>874</v>
      </c>
      <c r="B2259" s="262" t="s">
        <v>875</v>
      </c>
      <c r="C2259" s="262" t="s">
        <v>410</v>
      </c>
      <c r="D2259" s="262" t="s">
        <v>2567</v>
      </c>
      <c r="E2259" s="262">
        <v>2</v>
      </c>
      <c r="F2259" s="262" t="s">
        <v>2565</v>
      </c>
      <c r="G2259" s="262" t="s">
        <v>33</v>
      </c>
      <c r="H2259" s="262">
        <v>2</v>
      </c>
      <c r="I2259" s="262" t="s">
        <v>17</v>
      </c>
      <c r="J2259" s="262" t="s">
        <v>17</v>
      </c>
      <c r="K2259" s="262" t="s">
        <v>3685</v>
      </c>
      <c r="L2259" s="263">
        <v>45063</v>
      </c>
      <c r="M2259" s="262" t="s">
        <v>20</v>
      </c>
    </row>
    <row r="2260" spans="1:13" x14ac:dyDescent="0.25">
      <c r="A2260" s="260" t="s">
        <v>874</v>
      </c>
      <c r="B2260" s="260" t="s">
        <v>875</v>
      </c>
      <c r="C2260" s="260" t="s">
        <v>410</v>
      </c>
      <c r="D2260" s="260" t="s">
        <v>2569</v>
      </c>
      <c r="E2260" s="260">
        <v>3</v>
      </c>
      <c r="F2260" s="260" t="s">
        <v>2565</v>
      </c>
      <c r="G2260" s="260" t="s">
        <v>33</v>
      </c>
      <c r="H2260" s="260">
        <v>2</v>
      </c>
      <c r="I2260" s="260" t="s">
        <v>17</v>
      </c>
      <c r="J2260" s="260" t="s">
        <v>17</v>
      </c>
      <c r="K2260" s="260" t="s">
        <v>3686</v>
      </c>
      <c r="L2260" s="261">
        <v>45063</v>
      </c>
      <c r="M2260" s="260" t="s">
        <v>20</v>
      </c>
    </row>
    <row r="2261" spans="1:13" x14ac:dyDescent="0.25">
      <c r="A2261" s="262" t="s">
        <v>874</v>
      </c>
      <c r="B2261" s="262" t="s">
        <v>875</v>
      </c>
      <c r="C2261" s="262" t="s">
        <v>410</v>
      </c>
      <c r="D2261" s="262" t="s">
        <v>2634</v>
      </c>
      <c r="E2261" s="262">
        <v>3</v>
      </c>
      <c r="F2261" s="262" t="s">
        <v>2565</v>
      </c>
      <c r="G2261" s="262" t="s">
        <v>33</v>
      </c>
      <c r="H2261" s="262">
        <v>2</v>
      </c>
      <c r="I2261" s="262" t="s">
        <v>17</v>
      </c>
      <c r="J2261" s="262" t="s">
        <v>17</v>
      </c>
      <c r="K2261" s="262" t="s">
        <v>3687</v>
      </c>
      <c r="L2261" s="263">
        <v>45063</v>
      </c>
      <c r="M2261" s="262" t="s">
        <v>20</v>
      </c>
    </row>
    <row r="2262" spans="1:13" x14ac:dyDescent="0.25">
      <c r="A2262" s="260" t="s">
        <v>874</v>
      </c>
      <c r="B2262" s="260" t="s">
        <v>875</v>
      </c>
      <c r="C2262" s="260" t="s">
        <v>410</v>
      </c>
      <c r="D2262" s="260" t="s">
        <v>2636</v>
      </c>
      <c r="E2262" s="260">
        <v>3</v>
      </c>
      <c r="F2262" s="260" t="s">
        <v>2565</v>
      </c>
      <c r="G2262" s="260" t="s">
        <v>33</v>
      </c>
      <c r="H2262" s="260">
        <v>2</v>
      </c>
      <c r="I2262" s="260" t="s">
        <v>17</v>
      </c>
      <c r="J2262" s="260" t="s">
        <v>17</v>
      </c>
      <c r="K2262" s="260" t="s">
        <v>3688</v>
      </c>
      <c r="L2262" s="261">
        <v>45063</v>
      </c>
      <c r="M2262" s="260" t="s">
        <v>20</v>
      </c>
    </row>
    <row r="2263" spans="1:13" x14ac:dyDescent="0.25">
      <c r="A2263" s="262" t="s">
        <v>874</v>
      </c>
      <c r="B2263" s="262" t="s">
        <v>875</v>
      </c>
      <c r="C2263" s="262" t="s">
        <v>410</v>
      </c>
      <c r="D2263" s="262" t="s">
        <v>2638</v>
      </c>
      <c r="E2263" s="262">
        <v>1</v>
      </c>
      <c r="F2263" s="262" t="s">
        <v>2565</v>
      </c>
      <c r="G2263" s="262" t="s">
        <v>33</v>
      </c>
      <c r="H2263" s="262">
        <v>2</v>
      </c>
      <c r="I2263" s="262" t="s">
        <v>17</v>
      </c>
      <c r="J2263" s="262" t="s">
        <v>17</v>
      </c>
      <c r="K2263" s="262" t="s">
        <v>3689</v>
      </c>
      <c r="L2263" s="263">
        <v>45063</v>
      </c>
      <c r="M2263" s="262" t="s">
        <v>20</v>
      </c>
    </row>
    <row r="2264" spans="1:13" x14ac:dyDescent="0.25">
      <c r="A2264" s="260" t="s">
        <v>874</v>
      </c>
      <c r="B2264" s="260" t="s">
        <v>875</v>
      </c>
      <c r="C2264" s="260" t="s">
        <v>410</v>
      </c>
      <c r="D2264" s="260" t="s">
        <v>2571</v>
      </c>
      <c r="E2264" s="260">
        <v>2</v>
      </c>
      <c r="F2264" s="260" t="s">
        <v>2565</v>
      </c>
      <c r="G2264" s="260" t="s">
        <v>33</v>
      </c>
      <c r="H2264" s="260">
        <v>2</v>
      </c>
      <c r="I2264" s="260" t="s">
        <v>17</v>
      </c>
      <c r="J2264" s="260" t="s">
        <v>17</v>
      </c>
      <c r="K2264" s="260" t="s">
        <v>3690</v>
      </c>
      <c r="L2264" s="261">
        <v>45063</v>
      </c>
      <c r="M2264" s="260" t="s">
        <v>20</v>
      </c>
    </row>
    <row r="2265" spans="1:13" x14ac:dyDescent="0.25">
      <c r="A2265" s="262" t="s">
        <v>874</v>
      </c>
      <c r="B2265" s="262" t="s">
        <v>875</v>
      </c>
      <c r="C2265" s="262" t="s">
        <v>410</v>
      </c>
      <c r="D2265" s="262" t="s">
        <v>2573</v>
      </c>
      <c r="E2265" s="262">
        <v>3</v>
      </c>
      <c r="F2265" s="262" t="s">
        <v>2565</v>
      </c>
      <c r="G2265" s="262" t="s">
        <v>33</v>
      </c>
      <c r="H2265" s="262">
        <v>2</v>
      </c>
      <c r="I2265" s="262" t="s">
        <v>17</v>
      </c>
      <c r="J2265" s="262" t="s">
        <v>17</v>
      </c>
      <c r="K2265" s="262" t="s">
        <v>3691</v>
      </c>
      <c r="L2265" s="263">
        <v>45063</v>
      </c>
      <c r="M2265" s="262" t="s">
        <v>20</v>
      </c>
    </row>
    <row r="2266" spans="1:13" x14ac:dyDescent="0.25">
      <c r="A2266" s="260" t="s">
        <v>874</v>
      </c>
      <c r="B2266" s="260" t="s">
        <v>875</v>
      </c>
      <c r="C2266" s="260" t="s">
        <v>410</v>
      </c>
      <c r="D2266" s="260" t="s">
        <v>2642</v>
      </c>
      <c r="E2266" s="260">
        <v>0</v>
      </c>
      <c r="F2266" s="260" t="s">
        <v>2565</v>
      </c>
      <c r="G2266" s="260" t="s">
        <v>33</v>
      </c>
      <c r="H2266" s="260">
        <v>2</v>
      </c>
      <c r="I2266" s="260" t="s">
        <v>17</v>
      </c>
      <c r="J2266" s="260" t="s">
        <v>17</v>
      </c>
      <c r="K2266" s="260" t="s">
        <v>3692</v>
      </c>
      <c r="L2266" s="261">
        <v>45063</v>
      </c>
      <c r="M2266" s="260" t="s">
        <v>20</v>
      </c>
    </row>
    <row r="2267" spans="1:13" x14ac:dyDescent="0.25">
      <c r="A2267" s="262" t="s">
        <v>1150</v>
      </c>
      <c r="B2267" s="262" t="s">
        <v>1151</v>
      </c>
      <c r="C2267" s="262" t="s">
        <v>410</v>
      </c>
      <c r="D2267" s="262" t="s">
        <v>2564</v>
      </c>
      <c r="E2267" s="262">
        <v>2</v>
      </c>
      <c r="F2267" s="262" t="s">
        <v>2565</v>
      </c>
      <c r="G2267" s="262" t="s">
        <v>33</v>
      </c>
      <c r="H2267" s="262">
        <v>2</v>
      </c>
      <c r="I2267" s="262" t="s">
        <v>17</v>
      </c>
      <c r="J2267" s="262" t="s">
        <v>17</v>
      </c>
      <c r="K2267" s="262" t="s">
        <v>3693</v>
      </c>
      <c r="L2267" s="263">
        <v>45063</v>
      </c>
      <c r="M2267" s="262" t="s">
        <v>20</v>
      </c>
    </row>
    <row r="2268" spans="1:13" x14ac:dyDescent="0.25">
      <c r="A2268" s="260" t="s">
        <v>1150</v>
      </c>
      <c r="B2268" s="260" t="s">
        <v>1151</v>
      </c>
      <c r="C2268" s="260" t="s">
        <v>410</v>
      </c>
      <c r="D2268" s="260" t="s">
        <v>2567</v>
      </c>
      <c r="E2268" s="260">
        <v>2</v>
      </c>
      <c r="F2268" s="260" t="s">
        <v>2565</v>
      </c>
      <c r="G2268" s="260" t="s">
        <v>33</v>
      </c>
      <c r="H2268" s="260">
        <v>2</v>
      </c>
      <c r="I2268" s="260" t="s">
        <v>17</v>
      </c>
      <c r="J2268" s="260" t="s">
        <v>17</v>
      </c>
      <c r="K2268" s="260" t="s">
        <v>3694</v>
      </c>
      <c r="L2268" s="261">
        <v>45063</v>
      </c>
      <c r="M2268" s="260" t="s">
        <v>20</v>
      </c>
    </row>
    <row r="2269" spans="1:13" x14ac:dyDescent="0.25">
      <c r="A2269" s="262" t="s">
        <v>1150</v>
      </c>
      <c r="B2269" s="262" t="s">
        <v>1151</v>
      </c>
      <c r="C2269" s="262" t="s">
        <v>410</v>
      </c>
      <c r="D2269" s="262" t="s">
        <v>2569</v>
      </c>
      <c r="E2269" s="262">
        <v>3</v>
      </c>
      <c r="F2269" s="262" t="s">
        <v>2565</v>
      </c>
      <c r="G2269" s="262" t="s">
        <v>33</v>
      </c>
      <c r="H2269" s="262">
        <v>2</v>
      </c>
      <c r="I2269" s="262" t="s">
        <v>17</v>
      </c>
      <c r="J2269" s="262" t="s">
        <v>17</v>
      </c>
      <c r="K2269" s="262" t="s">
        <v>3695</v>
      </c>
      <c r="L2269" s="263">
        <v>45063</v>
      </c>
      <c r="M2269" s="262" t="s">
        <v>20</v>
      </c>
    </row>
    <row r="2270" spans="1:13" x14ac:dyDescent="0.25">
      <c r="A2270" s="260" t="s">
        <v>1150</v>
      </c>
      <c r="B2270" s="260" t="s">
        <v>1151</v>
      </c>
      <c r="C2270" s="260" t="s">
        <v>410</v>
      </c>
      <c r="D2270" s="260" t="s">
        <v>2634</v>
      </c>
      <c r="E2270" s="260">
        <v>3</v>
      </c>
      <c r="F2270" s="260" t="s">
        <v>2565</v>
      </c>
      <c r="G2270" s="260" t="s">
        <v>33</v>
      </c>
      <c r="H2270" s="260">
        <v>2</v>
      </c>
      <c r="I2270" s="260" t="s">
        <v>17</v>
      </c>
      <c r="J2270" s="260" t="s">
        <v>17</v>
      </c>
      <c r="K2270" s="260" t="s">
        <v>3696</v>
      </c>
      <c r="L2270" s="261">
        <v>45063</v>
      </c>
      <c r="M2270" s="260" t="s">
        <v>20</v>
      </c>
    </row>
    <row r="2271" spans="1:13" x14ac:dyDescent="0.25">
      <c r="A2271" s="262" t="s">
        <v>1150</v>
      </c>
      <c r="B2271" s="262" t="s">
        <v>1151</v>
      </c>
      <c r="C2271" s="262" t="s">
        <v>410</v>
      </c>
      <c r="D2271" s="262" t="s">
        <v>2636</v>
      </c>
      <c r="E2271" s="262">
        <v>3</v>
      </c>
      <c r="F2271" s="262" t="s">
        <v>2565</v>
      </c>
      <c r="G2271" s="262" t="s">
        <v>33</v>
      </c>
      <c r="H2271" s="262">
        <v>2</v>
      </c>
      <c r="I2271" s="262" t="s">
        <v>17</v>
      </c>
      <c r="J2271" s="262" t="s">
        <v>17</v>
      </c>
      <c r="K2271" s="262" t="s">
        <v>3697</v>
      </c>
      <c r="L2271" s="263">
        <v>45063</v>
      </c>
      <c r="M2271" s="262" t="s">
        <v>20</v>
      </c>
    </row>
    <row r="2272" spans="1:13" x14ac:dyDescent="0.25">
      <c r="A2272" s="260" t="s">
        <v>1150</v>
      </c>
      <c r="B2272" s="260" t="s">
        <v>1151</v>
      </c>
      <c r="C2272" s="260" t="s">
        <v>410</v>
      </c>
      <c r="D2272" s="260" t="s">
        <v>2638</v>
      </c>
      <c r="E2272" s="260">
        <v>1</v>
      </c>
      <c r="F2272" s="260" t="s">
        <v>2565</v>
      </c>
      <c r="G2272" s="260" t="s">
        <v>33</v>
      </c>
      <c r="H2272" s="260">
        <v>2</v>
      </c>
      <c r="I2272" s="260" t="s">
        <v>17</v>
      </c>
      <c r="J2272" s="260" t="s">
        <v>17</v>
      </c>
      <c r="K2272" s="260" t="s">
        <v>3698</v>
      </c>
      <c r="L2272" s="261">
        <v>45063</v>
      </c>
      <c r="M2272" s="260" t="s">
        <v>20</v>
      </c>
    </row>
    <row r="2273" spans="1:13" x14ac:dyDescent="0.25">
      <c r="A2273" s="262" t="s">
        <v>1150</v>
      </c>
      <c r="B2273" s="262" t="s">
        <v>1151</v>
      </c>
      <c r="C2273" s="262" t="s">
        <v>410</v>
      </c>
      <c r="D2273" s="262" t="s">
        <v>2571</v>
      </c>
      <c r="E2273" s="262">
        <v>2</v>
      </c>
      <c r="F2273" s="262" t="s">
        <v>2565</v>
      </c>
      <c r="G2273" s="262" t="s">
        <v>33</v>
      </c>
      <c r="H2273" s="262">
        <v>2</v>
      </c>
      <c r="I2273" s="262" t="s">
        <v>17</v>
      </c>
      <c r="J2273" s="262" t="s">
        <v>17</v>
      </c>
      <c r="K2273" s="262" t="s">
        <v>3699</v>
      </c>
      <c r="L2273" s="263">
        <v>45063</v>
      </c>
      <c r="M2273" s="262" t="s">
        <v>20</v>
      </c>
    </row>
    <row r="2274" spans="1:13" x14ac:dyDescent="0.25">
      <c r="A2274" s="260" t="s">
        <v>1150</v>
      </c>
      <c r="B2274" s="260" t="s">
        <v>1151</v>
      </c>
      <c r="C2274" s="260" t="s">
        <v>410</v>
      </c>
      <c r="D2274" s="260" t="s">
        <v>2573</v>
      </c>
      <c r="E2274" s="260">
        <v>3</v>
      </c>
      <c r="F2274" s="260" t="s">
        <v>2565</v>
      </c>
      <c r="G2274" s="260" t="s">
        <v>33</v>
      </c>
      <c r="H2274" s="260">
        <v>2</v>
      </c>
      <c r="I2274" s="260" t="s">
        <v>17</v>
      </c>
      <c r="J2274" s="260" t="s">
        <v>17</v>
      </c>
      <c r="K2274" s="260" t="s">
        <v>3700</v>
      </c>
      <c r="L2274" s="261">
        <v>45063</v>
      </c>
      <c r="M2274" s="260" t="s">
        <v>20</v>
      </c>
    </row>
    <row r="2275" spans="1:13" x14ac:dyDescent="0.25">
      <c r="A2275" s="262" t="s">
        <v>1150</v>
      </c>
      <c r="B2275" s="262" t="s">
        <v>1151</v>
      </c>
      <c r="C2275" s="262" t="s">
        <v>410</v>
      </c>
      <c r="D2275" s="262" t="s">
        <v>2642</v>
      </c>
      <c r="E2275" s="262">
        <v>3</v>
      </c>
      <c r="F2275" s="262" t="s">
        <v>2565</v>
      </c>
      <c r="G2275" s="262" t="s">
        <v>33</v>
      </c>
      <c r="H2275" s="262">
        <v>2</v>
      </c>
      <c r="I2275" s="262" t="s">
        <v>17</v>
      </c>
      <c r="J2275" s="262" t="s">
        <v>17</v>
      </c>
      <c r="K2275" s="262" t="s">
        <v>3701</v>
      </c>
      <c r="L2275" s="263">
        <v>45063</v>
      </c>
      <c r="M2275" s="262" t="s">
        <v>20</v>
      </c>
    </row>
    <row r="2276" spans="1:13" x14ac:dyDescent="0.25">
      <c r="A2276" s="260" t="s">
        <v>3702</v>
      </c>
      <c r="B2276" s="260" t="s">
        <v>3703</v>
      </c>
      <c r="C2276" s="260" t="s">
        <v>3704</v>
      </c>
      <c r="D2276" s="260" t="s">
        <v>2564</v>
      </c>
      <c r="E2276" s="260">
        <v>2</v>
      </c>
      <c r="F2276" s="260" t="s">
        <v>2565</v>
      </c>
      <c r="G2276" s="260" t="s">
        <v>33</v>
      </c>
      <c r="H2276" s="260">
        <v>2</v>
      </c>
      <c r="I2276" s="260" t="s">
        <v>17</v>
      </c>
      <c r="J2276" s="260" t="s">
        <v>17</v>
      </c>
      <c r="K2276" s="260" t="s">
        <v>3705</v>
      </c>
      <c r="L2276" s="261">
        <v>45063</v>
      </c>
      <c r="M2276" s="260" t="s">
        <v>20</v>
      </c>
    </row>
    <row r="2277" spans="1:13" x14ac:dyDescent="0.25">
      <c r="A2277" s="262" t="s">
        <v>3702</v>
      </c>
      <c r="B2277" s="262" t="s">
        <v>3703</v>
      </c>
      <c r="C2277" s="262" t="s">
        <v>3704</v>
      </c>
      <c r="D2277" s="262" t="s">
        <v>2567</v>
      </c>
      <c r="E2277" s="262">
        <v>0</v>
      </c>
      <c r="F2277" s="262" t="s">
        <v>2565</v>
      </c>
      <c r="G2277" s="262" t="s">
        <v>33</v>
      </c>
      <c r="H2277" s="262">
        <v>2</v>
      </c>
      <c r="I2277" s="262" t="s">
        <v>17</v>
      </c>
      <c r="J2277" s="262" t="s">
        <v>17</v>
      </c>
      <c r="K2277" s="262" t="s">
        <v>3706</v>
      </c>
      <c r="L2277" s="263">
        <v>45063</v>
      </c>
      <c r="M2277" s="262" t="s">
        <v>20</v>
      </c>
    </row>
    <row r="2278" spans="1:13" x14ac:dyDescent="0.25">
      <c r="A2278" s="260" t="s">
        <v>3702</v>
      </c>
      <c r="B2278" s="260" t="s">
        <v>3703</v>
      </c>
      <c r="C2278" s="260" t="s">
        <v>3704</v>
      </c>
      <c r="D2278" s="260" t="s">
        <v>2569</v>
      </c>
      <c r="E2278" s="260">
        <v>1</v>
      </c>
      <c r="F2278" s="260" t="s">
        <v>2565</v>
      </c>
      <c r="G2278" s="260" t="s">
        <v>33</v>
      </c>
      <c r="H2278" s="260">
        <v>2</v>
      </c>
      <c r="I2278" s="260" t="s">
        <v>17</v>
      </c>
      <c r="J2278" s="260" t="s">
        <v>17</v>
      </c>
      <c r="K2278" s="260" t="s">
        <v>3707</v>
      </c>
      <c r="L2278" s="261">
        <v>45063</v>
      </c>
      <c r="M2278" s="260" t="s">
        <v>20</v>
      </c>
    </row>
    <row r="2279" spans="1:13" x14ac:dyDescent="0.25">
      <c r="A2279" s="262" t="s">
        <v>3702</v>
      </c>
      <c r="B2279" s="262" t="s">
        <v>3703</v>
      </c>
      <c r="C2279" s="262" t="s">
        <v>3704</v>
      </c>
      <c r="D2279" s="262" t="s">
        <v>2634</v>
      </c>
      <c r="E2279" s="262">
        <v>1</v>
      </c>
      <c r="F2279" s="262" t="s">
        <v>2565</v>
      </c>
      <c r="G2279" s="262" t="s">
        <v>33</v>
      </c>
      <c r="H2279" s="262">
        <v>2</v>
      </c>
      <c r="I2279" s="262" t="s">
        <v>17</v>
      </c>
      <c r="J2279" s="262" t="s">
        <v>17</v>
      </c>
      <c r="K2279" s="262" t="s">
        <v>3708</v>
      </c>
      <c r="L2279" s="263">
        <v>45063</v>
      </c>
      <c r="M2279" s="262" t="s">
        <v>20</v>
      </c>
    </row>
    <row r="2280" spans="1:13" x14ac:dyDescent="0.25">
      <c r="A2280" s="260" t="s">
        <v>3702</v>
      </c>
      <c r="B2280" s="260" t="s">
        <v>3703</v>
      </c>
      <c r="C2280" s="260" t="s">
        <v>3704</v>
      </c>
      <c r="D2280" s="260" t="s">
        <v>2636</v>
      </c>
      <c r="E2280" s="260">
        <v>1</v>
      </c>
      <c r="F2280" s="260" t="s">
        <v>2565</v>
      </c>
      <c r="G2280" s="260" t="s">
        <v>33</v>
      </c>
      <c r="H2280" s="260">
        <v>2</v>
      </c>
      <c r="I2280" s="260" t="s">
        <v>17</v>
      </c>
      <c r="J2280" s="260" t="s">
        <v>17</v>
      </c>
      <c r="K2280" s="260" t="s">
        <v>3709</v>
      </c>
      <c r="L2280" s="261">
        <v>45063</v>
      </c>
      <c r="M2280" s="260" t="s">
        <v>20</v>
      </c>
    </row>
    <row r="2281" spans="1:13" x14ac:dyDescent="0.25">
      <c r="A2281" s="262" t="s">
        <v>3702</v>
      </c>
      <c r="B2281" s="262" t="s">
        <v>3703</v>
      </c>
      <c r="C2281" s="262" t="s">
        <v>3704</v>
      </c>
      <c r="D2281" s="262" t="s">
        <v>2638</v>
      </c>
      <c r="E2281" s="262">
        <v>0</v>
      </c>
      <c r="F2281" s="262" t="s">
        <v>2565</v>
      </c>
      <c r="G2281" s="262" t="s">
        <v>33</v>
      </c>
      <c r="H2281" s="262">
        <v>2</v>
      </c>
      <c r="I2281" s="262" t="s">
        <v>17</v>
      </c>
      <c r="J2281" s="262" t="s">
        <v>17</v>
      </c>
      <c r="K2281" s="262" t="s">
        <v>3710</v>
      </c>
      <c r="L2281" s="263">
        <v>45063</v>
      </c>
      <c r="M2281" s="262" t="s">
        <v>20</v>
      </c>
    </row>
    <row r="2282" spans="1:13" x14ac:dyDescent="0.25">
      <c r="A2282" s="260" t="s">
        <v>3702</v>
      </c>
      <c r="B2282" s="260" t="s">
        <v>3703</v>
      </c>
      <c r="C2282" s="260" t="s">
        <v>3704</v>
      </c>
      <c r="D2282" s="260" t="s">
        <v>2571</v>
      </c>
      <c r="E2282" s="260">
        <v>2</v>
      </c>
      <c r="F2282" s="260" t="s">
        <v>2565</v>
      </c>
      <c r="G2282" s="260" t="s">
        <v>33</v>
      </c>
      <c r="H2282" s="260">
        <v>2</v>
      </c>
      <c r="I2282" s="260" t="s">
        <v>17</v>
      </c>
      <c r="J2282" s="260" t="s">
        <v>17</v>
      </c>
      <c r="K2282" s="260" t="s">
        <v>3711</v>
      </c>
      <c r="L2282" s="261">
        <v>45063</v>
      </c>
      <c r="M2282" s="260" t="s">
        <v>20</v>
      </c>
    </row>
    <row r="2283" spans="1:13" x14ac:dyDescent="0.25">
      <c r="A2283" s="262" t="s">
        <v>3702</v>
      </c>
      <c r="B2283" s="262" t="s">
        <v>3703</v>
      </c>
      <c r="C2283" s="262" t="s">
        <v>3704</v>
      </c>
      <c r="D2283" s="262" t="s">
        <v>2573</v>
      </c>
      <c r="E2283" s="262">
        <v>1</v>
      </c>
      <c r="F2283" s="262" t="s">
        <v>2565</v>
      </c>
      <c r="G2283" s="262" t="s">
        <v>33</v>
      </c>
      <c r="H2283" s="262">
        <v>2</v>
      </c>
      <c r="I2283" s="262" t="s">
        <v>17</v>
      </c>
      <c r="J2283" s="262" t="s">
        <v>17</v>
      </c>
      <c r="K2283" s="262" t="s">
        <v>3712</v>
      </c>
      <c r="L2283" s="263">
        <v>45063</v>
      </c>
      <c r="M2283" s="262" t="s">
        <v>20</v>
      </c>
    </row>
    <row r="2284" spans="1:13" x14ac:dyDescent="0.25">
      <c r="A2284" s="260" t="s">
        <v>3702</v>
      </c>
      <c r="B2284" s="260" t="s">
        <v>3703</v>
      </c>
      <c r="C2284" s="260" t="s">
        <v>3704</v>
      </c>
      <c r="D2284" s="260" t="s">
        <v>2642</v>
      </c>
      <c r="E2284" s="260">
        <v>1</v>
      </c>
      <c r="F2284" s="260" t="s">
        <v>2565</v>
      </c>
      <c r="G2284" s="260" t="s">
        <v>33</v>
      </c>
      <c r="H2284" s="260">
        <v>2</v>
      </c>
      <c r="I2284" s="260" t="s">
        <v>17</v>
      </c>
      <c r="J2284" s="260" t="s">
        <v>17</v>
      </c>
      <c r="K2284" s="260" t="s">
        <v>3713</v>
      </c>
      <c r="L2284" s="261">
        <v>45063</v>
      </c>
      <c r="M2284" s="260" t="s">
        <v>20</v>
      </c>
    </row>
    <row r="2285" spans="1:13" x14ac:dyDescent="0.25">
      <c r="A2285" s="262" t="s">
        <v>96</v>
      </c>
      <c r="B2285" s="262" t="s">
        <v>97</v>
      </c>
      <c r="C2285" s="262" t="s">
        <v>98</v>
      </c>
      <c r="D2285" s="262" t="s">
        <v>2564</v>
      </c>
      <c r="E2285" s="262">
        <v>2</v>
      </c>
      <c r="F2285" s="262" t="s">
        <v>2565</v>
      </c>
      <c r="G2285" s="262" t="s">
        <v>33</v>
      </c>
      <c r="H2285" s="262">
        <v>2</v>
      </c>
      <c r="I2285" s="262" t="s">
        <v>17</v>
      </c>
      <c r="J2285" s="262" t="s">
        <v>17</v>
      </c>
      <c r="K2285" s="262" t="s">
        <v>3714</v>
      </c>
      <c r="L2285" s="263">
        <v>45063</v>
      </c>
      <c r="M2285" s="262" t="s">
        <v>20</v>
      </c>
    </row>
    <row r="2286" spans="1:13" x14ac:dyDescent="0.25">
      <c r="A2286" s="260" t="s">
        <v>96</v>
      </c>
      <c r="B2286" s="260" t="s">
        <v>97</v>
      </c>
      <c r="C2286" s="260" t="s">
        <v>98</v>
      </c>
      <c r="D2286" s="260" t="s">
        <v>2567</v>
      </c>
      <c r="E2286" s="260">
        <v>2</v>
      </c>
      <c r="F2286" s="260" t="s">
        <v>2565</v>
      </c>
      <c r="G2286" s="260" t="s">
        <v>33</v>
      </c>
      <c r="H2286" s="260">
        <v>2</v>
      </c>
      <c r="I2286" s="260" t="s">
        <v>17</v>
      </c>
      <c r="J2286" s="260" t="s">
        <v>17</v>
      </c>
      <c r="K2286" s="260" t="s">
        <v>3715</v>
      </c>
      <c r="L2286" s="261">
        <v>45063</v>
      </c>
      <c r="M2286" s="260" t="s">
        <v>20</v>
      </c>
    </row>
    <row r="2287" spans="1:13" x14ac:dyDescent="0.25">
      <c r="A2287" s="262" t="s">
        <v>96</v>
      </c>
      <c r="B2287" s="262" t="s">
        <v>97</v>
      </c>
      <c r="C2287" s="262" t="s">
        <v>98</v>
      </c>
      <c r="D2287" s="262" t="s">
        <v>2569</v>
      </c>
      <c r="E2287" s="262">
        <v>2</v>
      </c>
      <c r="F2287" s="262" t="s">
        <v>2565</v>
      </c>
      <c r="G2287" s="262" t="s">
        <v>33</v>
      </c>
      <c r="H2287" s="262">
        <v>2</v>
      </c>
      <c r="I2287" s="262" t="s">
        <v>17</v>
      </c>
      <c r="J2287" s="262" t="s">
        <v>17</v>
      </c>
      <c r="K2287" s="262" t="s">
        <v>3716</v>
      </c>
      <c r="L2287" s="263">
        <v>45063</v>
      </c>
      <c r="M2287" s="262" t="s">
        <v>20</v>
      </c>
    </row>
    <row r="2288" spans="1:13" x14ac:dyDescent="0.25">
      <c r="A2288" s="260" t="s">
        <v>96</v>
      </c>
      <c r="B2288" s="260" t="s">
        <v>97</v>
      </c>
      <c r="C2288" s="260" t="s">
        <v>98</v>
      </c>
      <c r="D2288" s="260" t="s">
        <v>2634</v>
      </c>
      <c r="E2288" s="260">
        <v>3</v>
      </c>
      <c r="F2288" s="260" t="s">
        <v>2565</v>
      </c>
      <c r="G2288" s="260" t="s">
        <v>33</v>
      </c>
      <c r="H2288" s="260">
        <v>2</v>
      </c>
      <c r="I2288" s="260" t="s">
        <v>17</v>
      </c>
      <c r="J2288" s="260" t="s">
        <v>17</v>
      </c>
      <c r="K2288" s="260" t="s">
        <v>3717</v>
      </c>
      <c r="L2288" s="261">
        <v>45063</v>
      </c>
      <c r="M2288" s="260" t="s">
        <v>20</v>
      </c>
    </row>
    <row r="2289" spans="1:13" x14ac:dyDescent="0.25">
      <c r="A2289" s="262" t="s">
        <v>96</v>
      </c>
      <c r="B2289" s="262" t="s">
        <v>97</v>
      </c>
      <c r="C2289" s="262" t="s">
        <v>98</v>
      </c>
      <c r="D2289" s="262" t="s">
        <v>2636</v>
      </c>
      <c r="E2289" s="262">
        <v>3</v>
      </c>
      <c r="F2289" s="262" t="s">
        <v>2565</v>
      </c>
      <c r="G2289" s="262" t="s">
        <v>33</v>
      </c>
      <c r="H2289" s="262">
        <v>2</v>
      </c>
      <c r="I2289" s="262" t="s">
        <v>17</v>
      </c>
      <c r="J2289" s="262" t="s">
        <v>17</v>
      </c>
      <c r="K2289" s="262" t="s">
        <v>3718</v>
      </c>
      <c r="L2289" s="263">
        <v>45063</v>
      </c>
      <c r="M2289" s="262" t="s">
        <v>20</v>
      </c>
    </row>
    <row r="2290" spans="1:13" x14ac:dyDescent="0.25">
      <c r="A2290" s="260" t="s">
        <v>96</v>
      </c>
      <c r="B2290" s="260" t="s">
        <v>97</v>
      </c>
      <c r="C2290" s="260" t="s">
        <v>98</v>
      </c>
      <c r="D2290" s="260" t="s">
        <v>2638</v>
      </c>
      <c r="E2290" s="260">
        <v>2</v>
      </c>
      <c r="F2290" s="260" t="s">
        <v>2565</v>
      </c>
      <c r="G2290" s="260" t="s">
        <v>33</v>
      </c>
      <c r="H2290" s="260">
        <v>2</v>
      </c>
      <c r="I2290" s="260" t="s">
        <v>17</v>
      </c>
      <c r="J2290" s="260" t="s">
        <v>17</v>
      </c>
      <c r="K2290" s="260" t="s">
        <v>3719</v>
      </c>
      <c r="L2290" s="261">
        <v>45063</v>
      </c>
      <c r="M2290" s="260" t="s">
        <v>20</v>
      </c>
    </row>
    <row r="2291" spans="1:13" x14ac:dyDescent="0.25">
      <c r="A2291" s="262" t="s">
        <v>96</v>
      </c>
      <c r="B2291" s="262" t="s">
        <v>97</v>
      </c>
      <c r="C2291" s="262" t="s">
        <v>98</v>
      </c>
      <c r="D2291" s="262" t="s">
        <v>2571</v>
      </c>
      <c r="E2291" s="262">
        <v>2</v>
      </c>
      <c r="F2291" s="262" t="s">
        <v>2565</v>
      </c>
      <c r="G2291" s="262" t="s">
        <v>33</v>
      </c>
      <c r="H2291" s="262">
        <v>2</v>
      </c>
      <c r="I2291" s="262" t="s">
        <v>17</v>
      </c>
      <c r="J2291" s="262" t="s">
        <v>17</v>
      </c>
      <c r="K2291" s="262" t="s">
        <v>3720</v>
      </c>
      <c r="L2291" s="263">
        <v>45063</v>
      </c>
      <c r="M2291" s="262" t="s">
        <v>20</v>
      </c>
    </row>
    <row r="2292" spans="1:13" x14ac:dyDescent="0.25">
      <c r="A2292" s="260" t="s">
        <v>96</v>
      </c>
      <c r="B2292" s="260" t="s">
        <v>97</v>
      </c>
      <c r="C2292" s="260" t="s">
        <v>98</v>
      </c>
      <c r="D2292" s="260" t="s">
        <v>2573</v>
      </c>
      <c r="E2292" s="260">
        <v>3</v>
      </c>
      <c r="F2292" s="260" t="s">
        <v>2565</v>
      </c>
      <c r="G2292" s="260" t="s">
        <v>33</v>
      </c>
      <c r="H2292" s="260">
        <v>2</v>
      </c>
      <c r="I2292" s="260" t="s">
        <v>17</v>
      </c>
      <c r="J2292" s="260" t="s">
        <v>17</v>
      </c>
      <c r="K2292" s="260" t="s">
        <v>3721</v>
      </c>
      <c r="L2292" s="261">
        <v>45063</v>
      </c>
      <c r="M2292" s="260" t="s">
        <v>20</v>
      </c>
    </row>
    <row r="2293" spans="1:13" x14ac:dyDescent="0.25">
      <c r="A2293" s="262" t="s">
        <v>96</v>
      </c>
      <c r="B2293" s="262" t="s">
        <v>97</v>
      </c>
      <c r="C2293" s="262" t="s">
        <v>98</v>
      </c>
      <c r="D2293" s="262" t="s">
        <v>2642</v>
      </c>
      <c r="E2293" s="262">
        <v>0</v>
      </c>
      <c r="F2293" s="262" t="s">
        <v>2565</v>
      </c>
      <c r="G2293" s="262" t="s">
        <v>33</v>
      </c>
      <c r="H2293" s="262">
        <v>2</v>
      </c>
      <c r="I2293" s="262" t="s">
        <v>17</v>
      </c>
      <c r="J2293" s="262" t="s">
        <v>17</v>
      </c>
      <c r="K2293" s="262" t="s">
        <v>3722</v>
      </c>
      <c r="L2293" s="263">
        <v>45063</v>
      </c>
      <c r="M2293" s="262" t="s">
        <v>20</v>
      </c>
    </row>
    <row r="2294" spans="1:13" x14ac:dyDescent="0.25">
      <c r="A2294" s="260" t="s">
        <v>637</v>
      </c>
      <c r="B2294" s="260" t="s">
        <v>638</v>
      </c>
      <c r="C2294" s="260" t="s">
        <v>98</v>
      </c>
      <c r="D2294" s="260" t="s">
        <v>2564</v>
      </c>
      <c r="E2294" s="260">
        <v>2</v>
      </c>
      <c r="F2294" s="260" t="s">
        <v>2565</v>
      </c>
      <c r="G2294" s="260" t="s">
        <v>33</v>
      </c>
      <c r="H2294" s="260">
        <v>2</v>
      </c>
      <c r="I2294" s="260" t="s">
        <v>17</v>
      </c>
      <c r="J2294" s="260" t="s">
        <v>17</v>
      </c>
      <c r="K2294" s="260" t="s">
        <v>3723</v>
      </c>
      <c r="L2294" s="261">
        <v>45063</v>
      </c>
      <c r="M2294" s="260" t="s">
        <v>20</v>
      </c>
    </row>
    <row r="2295" spans="1:13" x14ac:dyDescent="0.25">
      <c r="A2295" s="262" t="s">
        <v>637</v>
      </c>
      <c r="B2295" s="262" t="s">
        <v>638</v>
      </c>
      <c r="C2295" s="262" t="s">
        <v>98</v>
      </c>
      <c r="D2295" s="262" t="s">
        <v>2567</v>
      </c>
      <c r="E2295" s="262">
        <v>2</v>
      </c>
      <c r="F2295" s="262" t="s">
        <v>2565</v>
      </c>
      <c r="G2295" s="262" t="s">
        <v>33</v>
      </c>
      <c r="H2295" s="262">
        <v>2</v>
      </c>
      <c r="I2295" s="262" t="s">
        <v>17</v>
      </c>
      <c r="J2295" s="262" t="s">
        <v>17</v>
      </c>
      <c r="K2295" s="262" t="s">
        <v>3724</v>
      </c>
      <c r="L2295" s="263">
        <v>45063</v>
      </c>
      <c r="M2295" s="262" t="s">
        <v>20</v>
      </c>
    </row>
    <row r="2296" spans="1:13" x14ac:dyDescent="0.25">
      <c r="A2296" s="260" t="s">
        <v>637</v>
      </c>
      <c r="B2296" s="260" t="s">
        <v>638</v>
      </c>
      <c r="C2296" s="260" t="s">
        <v>98</v>
      </c>
      <c r="D2296" s="260" t="s">
        <v>2569</v>
      </c>
      <c r="E2296" s="260">
        <v>2</v>
      </c>
      <c r="F2296" s="260" t="s">
        <v>2565</v>
      </c>
      <c r="G2296" s="260" t="s">
        <v>33</v>
      </c>
      <c r="H2296" s="260">
        <v>2</v>
      </c>
      <c r="I2296" s="260" t="s">
        <v>17</v>
      </c>
      <c r="J2296" s="260" t="s">
        <v>17</v>
      </c>
      <c r="K2296" s="260" t="s">
        <v>3725</v>
      </c>
      <c r="L2296" s="261">
        <v>45063</v>
      </c>
      <c r="M2296" s="260" t="s">
        <v>20</v>
      </c>
    </row>
    <row r="2297" spans="1:13" x14ac:dyDescent="0.25">
      <c r="A2297" s="262" t="s">
        <v>637</v>
      </c>
      <c r="B2297" s="262" t="s">
        <v>638</v>
      </c>
      <c r="C2297" s="262" t="s">
        <v>98</v>
      </c>
      <c r="D2297" s="262" t="s">
        <v>2634</v>
      </c>
      <c r="E2297" s="262">
        <v>3</v>
      </c>
      <c r="F2297" s="262" t="s">
        <v>2565</v>
      </c>
      <c r="G2297" s="262" t="s">
        <v>33</v>
      </c>
      <c r="H2297" s="262">
        <v>2</v>
      </c>
      <c r="I2297" s="262" t="s">
        <v>17</v>
      </c>
      <c r="J2297" s="262" t="s">
        <v>17</v>
      </c>
      <c r="K2297" s="262" t="s">
        <v>3726</v>
      </c>
      <c r="L2297" s="263">
        <v>45063</v>
      </c>
      <c r="M2297" s="262" t="s">
        <v>20</v>
      </c>
    </row>
    <row r="2298" spans="1:13" x14ac:dyDescent="0.25">
      <c r="A2298" s="260" t="s">
        <v>637</v>
      </c>
      <c r="B2298" s="260" t="s">
        <v>638</v>
      </c>
      <c r="C2298" s="260" t="s">
        <v>98</v>
      </c>
      <c r="D2298" s="260" t="s">
        <v>2636</v>
      </c>
      <c r="E2298" s="260">
        <v>3</v>
      </c>
      <c r="F2298" s="260" t="s">
        <v>2565</v>
      </c>
      <c r="G2298" s="260" t="s">
        <v>33</v>
      </c>
      <c r="H2298" s="260">
        <v>2</v>
      </c>
      <c r="I2298" s="260" t="s">
        <v>17</v>
      </c>
      <c r="J2298" s="260" t="s">
        <v>17</v>
      </c>
      <c r="K2298" s="260" t="s">
        <v>3727</v>
      </c>
      <c r="L2298" s="261">
        <v>45063</v>
      </c>
      <c r="M2298" s="260" t="s">
        <v>20</v>
      </c>
    </row>
    <row r="2299" spans="1:13" x14ac:dyDescent="0.25">
      <c r="A2299" s="262" t="s">
        <v>637</v>
      </c>
      <c r="B2299" s="262" t="s">
        <v>638</v>
      </c>
      <c r="C2299" s="262" t="s">
        <v>98</v>
      </c>
      <c r="D2299" s="262" t="s">
        <v>2638</v>
      </c>
      <c r="E2299" s="262">
        <v>2</v>
      </c>
      <c r="F2299" s="262" t="s">
        <v>2565</v>
      </c>
      <c r="G2299" s="262" t="s">
        <v>33</v>
      </c>
      <c r="H2299" s="262">
        <v>2</v>
      </c>
      <c r="I2299" s="262" t="s">
        <v>17</v>
      </c>
      <c r="J2299" s="262" t="s">
        <v>17</v>
      </c>
      <c r="K2299" s="262" t="s">
        <v>3728</v>
      </c>
      <c r="L2299" s="263">
        <v>45063</v>
      </c>
      <c r="M2299" s="262" t="s">
        <v>20</v>
      </c>
    </row>
    <row r="2300" spans="1:13" x14ac:dyDescent="0.25">
      <c r="A2300" s="260" t="s">
        <v>637</v>
      </c>
      <c r="B2300" s="260" t="s">
        <v>638</v>
      </c>
      <c r="C2300" s="260" t="s">
        <v>98</v>
      </c>
      <c r="D2300" s="260" t="s">
        <v>2571</v>
      </c>
      <c r="E2300" s="260">
        <v>2</v>
      </c>
      <c r="F2300" s="260" t="s">
        <v>2565</v>
      </c>
      <c r="G2300" s="260" t="s">
        <v>33</v>
      </c>
      <c r="H2300" s="260">
        <v>2</v>
      </c>
      <c r="I2300" s="260" t="s">
        <v>17</v>
      </c>
      <c r="J2300" s="260" t="s">
        <v>17</v>
      </c>
      <c r="K2300" s="260" t="s">
        <v>3729</v>
      </c>
      <c r="L2300" s="261">
        <v>45063</v>
      </c>
      <c r="M2300" s="260" t="s">
        <v>20</v>
      </c>
    </row>
    <row r="2301" spans="1:13" x14ac:dyDescent="0.25">
      <c r="A2301" s="262" t="s">
        <v>637</v>
      </c>
      <c r="B2301" s="262" t="s">
        <v>638</v>
      </c>
      <c r="C2301" s="262" t="s">
        <v>98</v>
      </c>
      <c r="D2301" s="262" t="s">
        <v>2573</v>
      </c>
      <c r="E2301" s="262">
        <v>3</v>
      </c>
      <c r="F2301" s="262" t="s">
        <v>2565</v>
      </c>
      <c r="G2301" s="262" t="s">
        <v>33</v>
      </c>
      <c r="H2301" s="262">
        <v>2</v>
      </c>
      <c r="I2301" s="262" t="s">
        <v>17</v>
      </c>
      <c r="J2301" s="262" t="s">
        <v>17</v>
      </c>
      <c r="K2301" s="262" t="s">
        <v>3730</v>
      </c>
      <c r="L2301" s="263">
        <v>45063</v>
      </c>
      <c r="M2301" s="262" t="s">
        <v>20</v>
      </c>
    </row>
    <row r="2302" spans="1:13" x14ac:dyDescent="0.25">
      <c r="A2302" s="260" t="s">
        <v>637</v>
      </c>
      <c r="B2302" s="260" t="s">
        <v>638</v>
      </c>
      <c r="C2302" s="260" t="s">
        <v>98</v>
      </c>
      <c r="D2302" s="260" t="s">
        <v>2642</v>
      </c>
      <c r="E2302" s="260">
        <v>0</v>
      </c>
      <c r="F2302" s="260" t="s">
        <v>2565</v>
      </c>
      <c r="G2302" s="260" t="s">
        <v>33</v>
      </c>
      <c r="H2302" s="260">
        <v>2</v>
      </c>
      <c r="I2302" s="260" t="s">
        <v>17</v>
      </c>
      <c r="J2302" s="260" t="s">
        <v>17</v>
      </c>
      <c r="K2302" s="260" t="s">
        <v>3731</v>
      </c>
      <c r="L2302" s="261">
        <v>45063</v>
      </c>
      <c r="M2302" s="260" t="s">
        <v>20</v>
      </c>
    </row>
    <row r="2303" spans="1:13" x14ac:dyDescent="0.25">
      <c r="A2303" s="262" t="s">
        <v>316</v>
      </c>
      <c r="B2303" s="262" t="s">
        <v>317</v>
      </c>
      <c r="C2303" s="262" t="s">
        <v>318</v>
      </c>
      <c r="D2303" s="262" t="s">
        <v>2564</v>
      </c>
      <c r="E2303" s="262">
        <v>2</v>
      </c>
      <c r="F2303" s="262" t="s">
        <v>2565</v>
      </c>
      <c r="G2303" s="262" t="s">
        <v>33</v>
      </c>
      <c r="H2303" s="262">
        <v>2</v>
      </c>
      <c r="I2303" s="262" t="s">
        <v>17</v>
      </c>
      <c r="J2303" s="262" t="s">
        <v>17</v>
      </c>
      <c r="K2303" s="262" t="s">
        <v>3732</v>
      </c>
      <c r="L2303" s="263">
        <v>45063</v>
      </c>
      <c r="M2303" s="262" t="s">
        <v>20</v>
      </c>
    </row>
    <row r="2304" spans="1:13" x14ac:dyDescent="0.25">
      <c r="A2304" s="260" t="s">
        <v>316</v>
      </c>
      <c r="B2304" s="260" t="s">
        <v>317</v>
      </c>
      <c r="C2304" s="260" t="s">
        <v>318</v>
      </c>
      <c r="D2304" s="260" t="s">
        <v>2567</v>
      </c>
      <c r="E2304" s="260">
        <v>2</v>
      </c>
      <c r="F2304" s="260" t="s">
        <v>2565</v>
      </c>
      <c r="G2304" s="260" t="s">
        <v>33</v>
      </c>
      <c r="H2304" s="260">
        <v>2</v>
      </c>
      <c r="I2304" s="260" t="s">
        <v>17</v>
      </c>
      <c r="J2304" s="260" t="s">
        <v>17</v>
      </c>
      <c r="K2304" s="260" t="s">
        <v>3733</v>
      </c>
      <c r="L2304" s="261">
        <v>45063</v>
      </c>
      <c r="M2304" s="260" t="s">
        <v>20</v>
      </c>
    </row>
    <row r="2305" spans="1:13" x14ac:dyDescent="0.25">
      <c r="A2305" s="262" t="s">
        <v>316</v>
      </c>
      <c r="B2305" s="262" t="s">
        <v>317</v>
      </c>
      <c r="C2305" s="262" t="s">
        <v>318</v>
      </c>
      <c r="D2305" s="262" t="s">
        <v>2569</v>
      </c>
      <c r="E2305" s="262">
        <v>2</v>
      </c>
      <c r="F2305" s="262" t="s">
        <v>2565</v>
      </c>
      <c r="G2305" s="262" t="s">
        <v>33</v>
      </c>
      <c r="H2305" s="262">
        <v>2</v>
      </c>
      <c r="I2305" s="262" t="s">
        <v>17</v>
      </c>
      <c r="J2305" s="262" t="s">
        <v>17</v>
      </c>
      <c r="K2305" s="262" t="s">
        <v>3734</v>
      </c>
      <c r="L2305" s="263">
        <v>45063</v>
      </c>
      <c r="M2305" s="262" t="s">
        <v>20</v>
      </c>
    </row>
    <row r="2306" spans="1:13" x14ac:dyDescent="0.25">
      <c r="A2306" s="260" t="s">
        <v>316</v>
      </c>
      <c r="B2306" s="260" t="s">
        <v>317</v>
      </c>
      <c r="C2306" s="260" t="s">
        <v>318</v>
      </c>
      <c r="D2306" s="260" t="s">
        <v>2634</v>
      </c>
      <c r="E2306" s="260">
        <v>3</v>
      </c>
      <c r="F2306" s="260" t="s">
        <v>2565</v>
      </c>
      <c r="G2306" s="260" t="s">
        <v>33</v>
      </c>
      <c r="H2306" s="260">
        <v>2</v>
      </c>
      <c r="I2306" s="260" t="s">
        <v>17</v>
      </c>
      <c r="J2306" s="260" t="s">
        <v>17</v>
      </c>
      <c r="K2306" s="260" t="s">
        <v>3735</v>
      </c>
      <c r="L2306" s="261">
        <v>45063</v>
      </c>
      <c r="M2306" s="260" t="s">
        <v>20</v>
      </c>
    </row>
    <row r="2307" spans="1:13" x14ac:dyDescent="0.25">
      <c r="A2307" s="262" t="s">
        <v>316</v>
      </c>
      <c r="B2307" s="262" t="s">
        <v>317</v>
      </c>
      <c r="C2307" s="262" t="s">
        <v>318</v>
      </c>
      <c r="D2307" s="262" t="s">
        <v>2636</v>
      </c>
      <c r="E2307" s="262">
        <v>3</v>
      </c>
      <c r="F2307" s="262" t="s">
        <v>2565</v>
      </c>
      <c r="G2307" s="262" t="s">
        <v>33</v>
      </c>
      <c r="H2307" s="262">
        <v>2</v>
      </c>
      <c r="I2307" s="262" t="s">
        <v>17</v>
      </c>
      <c r="J2307" s="262" t="s">
        <v>17</v>
      </c>
      <c r="K2307" s="262" t="s">
        <v>3736</v>
      </c>
      <c r="L2307" s="263">
        <v>45063</v>
      </c>
      <c r="M2307" s="262" t="s">
        <v>20</v>
      </c>
    </row>
    <row r="2308" spans="1:13" x14ac:dyDescent="0.25">
      <c r="A2308" s="260" t="s">
        <v>316</v>
      </c>
      <c r="B2308" s="260" t="s">
        <v>317</v>
      </c>
      <c r="C2308" s="260" t="s">
        <v>318</v>
      </c>
      <c r="D2308" s="260" t="s">
        <v>2638</v>
      </c>
      <c r="E2308" s="260">
        <v>3</v>
      </c>
      <c r="F2308" s="260" t="s">
        <v>2565</v>
      </c>
      <c r="G2308" s="260" t="s">
        <v>33</v>
      </c>
      <c r="H2308" s="260">
        <v>2</v>
      </c>
      <c r="I2308" s="260" t="s">
        <v>17</v>
      </c>
      <c r="J2308" s="260" t="s">
        <v>17</v>
      </c>
      <c r="K2308" s="260" t="s">
        <v>3737</v>
      </c>
      <c r="L2308" s="261">
        <v>45063</v>
      </c>
      <c r="M2308" s="260" t="s">
        <v>20</v>
      </c>
    </row>
    <row r="2309" spans="1:13" x14ac:dyDescent="0.25">
      <c r="A2309" s="262" t="s">
        <v>316</v>
      </c>
      <c r="B2309" s="262" t="s">
        <v>317</v>
      </c>
      <c r="C2309" s="262" t="s">
        <v>318</v>
      </c>
      <c r="D2309" s="262" t="s">
        <v>2571</v>
      </c>
      <c r="E2309" s="262">
        <v>2</v>
      </c>
      <c r="F2309" s="262" t="s">
        <v>2565</v>
      </c>
      <c r="G2309" s="262" t="s">
        <v>33</v>
      </c>
      <c r="H2309" s="262">
        <v>2</v>
      </c>
      <c r="I2309" s="262" t="s">
        <v>17</v>
      </c>
      <c r="J2309" s="262" t="s">
        <v>17</v>
      </c>
      <c r="K2309" s="262" t="s">
        <v>3738</v>
      </c>
      <c r="L2309" s="263">
        <v>45063</v>
      </c>
      <c r="M2309" s="262" t="s">
        <v>20</v>
      </c>
    </row>
    <row r="2310" spans="1:13" x14ac:dyDescent="0.25">
      <c r="A2310" s="260" t="s">
        <v>316</v>
      </c>
      <c r="B2310" s="260" t="s">
        <v>317</v>
      </c>
      <c r="C2310" s="260" t="s">
        <v>318</v>
      </c>
      <c r="D2310" s="260" t="s">
        <v>2573</v>
      </c>
      <c r="E2310" s="260">
        <v>2</v>
      </c>
      <c r="F2310" s="260" t="s">
        <v>2565</v>
      </c>
      <c r="G2310" s="260" t="s">
        <v>33</v>
      </c>
      <c r="H2310" s="260">
        <v>2</v>
      </c>
      <c r="I2310" s="260" t="s">
        <v>17</v>
      </c>
      <c r="J2310" s="260" t="s">
        <v>17</v>
      </c>
      <c r="K2310" s="260" t="s">
        <v>3739</v>
      </c>
      <c r="L2310" s="261">
        <v>45063</v>
      </c>
      <c r="M2310" s="260" t="s">
        <v>20</v>
      </c>
    </row>
    <row r="2311" spans="1:13" x14ac:dyDescent="0.25">
      <c r="A2311" s="262" t="s">
        <v>316</v>
      </c>
      <c r="B2311" s="262" t="s">
        <v>317</v>
      </c>
      <c r="C2311" s="262" t="s">
        <v>318</v>
      </c>
      <c r="D2311" s="262" t="s">
        <v>2642</v>
      </c>
      <c r="E2311" s="262">
        <v>3</v>
      </c>
      <c r="F2311" s="262" t="s">
        <v>2565</v>
      </c>
      <c r="G2311" s="262" t="s">
        <v>33</v>
      </c>
      <c r="H2311" s="262">
        <v>2</v>
      </c>
      <c r="I2311" s="262" t="s">
        <v>17</v>
      </c>
      <c r="J2311" s="262" t="s">
        <v>17</v>
      </c>
      <c r="K2311" s="262" t="s">
        <v>3740</v>
      </c>
      <c r="L2311" s="263">
        <v>45063</v>
      </c>
      <c r="M2311" s="262" t="s">
        <v>20</v>
      </c>
    </row>
    <row r="2312" spans="1:13" x14ac:dyDescent="0.25">
      <c r="A2312" s="260" t="s">
        <v>1088</v>
      </c>
      <c r="B2312" s="260" t="s">
        <v>1089</v>
      </c>
      <c r="C2312" s="260" t="s">
        <v>415</v>
      </c>
      <c r="D2312" s="260" t="s">
        <v>2564</v>
      </c>
      <c r="E2312" s="260">
        <v>0</v>
      </c>
      <c r="F2312" s="260" t="s">
        <v>2565</v>
      </c>
      <c r="G2312" s="260" t="s">
        <v>33</v>
      </c>
      <c r="H2312" s="260">
        <v>2</v>
      </c>
      <c r="I2312" s="260" t="s">
        <v>17</v>
      </c>
      <c r="J2312" s="260" t="s">
        <v>17</v>
      </c>
      <c r="K2312" s="260" t="s">
        <v>3741</v>
      </c>
      <c r="L2312" s="261">
        <v>45063</v>
      </c>
      <c r="M2312" s="260" t="s">
        <v>20</v>
      </c>
    </row>
    <row r="2313" spans="1:13" x14ac:dyDescent="0.25">
      <c r="A2313" s="262" t="s">
        <v>1088</v>
      </c>
      <c r="B2313" s="262" t="s">
        <v>1089</v>
      </c>
      <c r="C2313" s="262" t="s">
        <v>415</v>
      </c>
      <c r="D2313" s="262" t="s">
        <v>2567</v>
      </c>
      <c r="E2313" s="262">
        <v>1</v>
      </c>
      <c r="F2313" s="262" t="s">
        <v>2565</v>
      </c>
      <c r="G2313" s="262" t="s">
        <v>33</v>
      </c>
      <c r="H2313" s="262">
        <v>2</v>
      </c>
      <c r="I2313" s="262" t="s">
        <v>17</v>
      </c>
      <c r="J2313" s="262" t="s">
        <v>17</v>
      </c>
      <c r="K2313" s="262" t="s">
        <v>3742</v>
      </c>
      <c r="L2313" s="263">
        <v>45063</v>
      </c>
      <c r="M2313" s="262" t="s">
        <v>20</v>
      </c>
    </row>
    <row r="2314" spans="1:13" x14ac:dyDescent="0.25">
      <c r="A2314" s="260" t="s">
        <v>1088</v>
      </c>
      <c r="B2314" s="260" t="s">
        <v>1089</v>
      </c>
      <c r="C2314" s="260" t="s">
        <v>415</v>
      </c>
      <c r="D2314" s="260" t="s">
        <v>2569</v>
      </c>
      <c r="E2314" s="260">
        <v>1</v>
      </c>
      <c r="F2314" s="260" t="s">
        <v>2565</v>
      </c>
      <c r="G2314" s="260" t="s">
        <v>33</v>
      </c>
      <c r="H2314" s="260">
        <v>2</v>
      </c>
      <c r="I2314" s="260" t="s">
        <v>17</v>
      </c>
      <c r="J2314" s="260" t="s">
        <v>17</v>
      </c>
      <c r="K2314" s="260" t="s">
        <v>3743</v>
      </c>
      <c r="L2314" s="261">
        <v>45063</v>
      </c>
      <c r="M2314" s="260" t="s">
        <v>20</v>
      </c>
    </row>
    <row r="2315" spans="1:13" x14ac:dyDescent="0.25">
      <c r="A2315" s="262" t="s">
        <v>1088</v>
      </c>
      <c r="B2315" s="262" t="s">
        <v>1089</v>
      </c>
      <c r="C2315" s="262" t="s">
        <v>415</v>
      </c>
      <c r="D2315" s="262" t="s">
        <v>2634</v>
      </c>
      <c r="E2315" s="262">
        <v>3</v>
      </c>
      <c r="F2315" s="262" t="s">
        <v>2565</v>
      </c>
      <c r="G2315" s="262" t="s">
        <v>33</v>
      </c>
      <c r="H2315" s="262">
        <v>2</v>
      </c>
      <c r="I2315" s="262" t="s">
        <v>17</v>
      </c>
      <c r="J2315" s="262" t="s">
        <v>17</v>
      </c>
      <c r="K2315" s="262" t="s">
        <v>3744</v>
      </c>
      <c r="L2315" s="263">
        <v>45063</v>
      </c>
      <c r="M2315" s="262" t="s">
        <v>20</v>
      </c>
    </row>
    <row r="2316" spans="1:13" x14ac:dyDescent="0.25">
      <c r="A2316" s="260" t="s">
        <v>1088</v>
      </c>
      <c r="B2316" s="260" t="s">
        <v>1089</v>
      </c>
      <c r="C2316" s="260" t="s">
        <v>415</v>
      </c>
      <c r="D2316" s="260" t="s">
        <v>2636</v>
      </c>
      <c r="E2316" s="260">
        <v>3</v>
      </c>
      <c r="F2316" s="260" t="s">
        <v>2565</v>
      </c>
      <c r="G2316" s="260" t="s">
        <v>33</v>
      </c>
      <c r="H2316" s="260">
        <v>2</v>
      </c>
      <c r="I2316" s="260" t="s">
        <v>17</v>
      </c>
      <c r="J2316" s="260" t="s">
        <v>17</v>
      </c>
      <c r="K2316" s="260" t="s">
        <v>3745</v>
      </c>
      <c r="L2316" s="261">
        <v>45063</v>
      </c>
      <c r="M2316" s="260" t="s">
        <v>20</v>
      </c>
    </row>
    <row r="2317" spans="1:13" x14ac:dyDescent="0.25">
      <c r="A2317" s="262" t="s">
        <v>1088</v>
      </c>
      <c r="B2317" s="262" t="s">
        <v>1089</v>
      </c>
      <c r="C2317" s="262" t="s">
        <v>415</v>
      </c>
      <c r="D2317" s="262" t="s">
        <v>2638</v>
      </c>
      <c r="E2317" s="262">
        <v>2</v>
      </c>
      <c r="F2317" s="262" t="s">
        <v>2565</v>
      </c>
      <c r="G2317" s="262" t="s">
        <v>33</v>
      </c>
      <c r="H2317" s="262">
        <v>2</v>
      </c>
      <c r="I2317" s="262" t="s">
        <v>17</v>
      </c>
      <c r="J2317" s="262" t="s">
        <v>17</v>
      </c>
      <c r="K2317" s="262" t="s">
        <v>3746</v>
      </c>
      <c r="L2317" s="263">
        <v>45063</v>
      </c>
      <c r="M2317" s="262" t="s">
        <v>20</v>
      </c>
    </row>
    <row r="2318" spans="1:13" x14ac:dyDescent="0.25">
      <c r="A2318" s="260" t="s">
        <v>1088</v>
      </c>
      <c r="B2318" s="260" t="s">
        <v>1089</v>
      </c>
      <c r="C2318" s="260" t="s">
        <v>415</v>
      </c>
      <c r="D2318" s="260" t="s">
        <v>2571</v>
      </c>
      <c r="E2318" s="260">
        <v>3</v>
      </c>
      <c r="F2318" s="260" t="s">
        <v>2565</v>
      </c>
      <c r="G2318" s="260" t="s">
        <v>33</v>
      </c>
      <c r="H2318" s="260">
        <v>2</v>
      </c>
      <c r="I2318" s="260" t="s">
        <v>17</v>
      </c>
      <c r="J2318" s="260" t="s">
        <v>17</v>
      </c>
      <c r="K2318" s="260" t="s">
        <v>3747</v>
      </c>
      <c r="L2318" s="261">
        <v>45063</v>
      </c>
      <c r="M2318" s="260" t="s">
        <v>20</v>
      </c>
    </row>
    <row r="2319" spans="1:13" x14ac:dyDescent="0.25">
      <c r="A2319" s="262" t="s">
        <v>1088</v>
      </c>
      <c r="B2319" s="262" t="s">
        <v>1089</v>
      </c>
      <c r="C2319" s="262" t="s">
        <v>415</v>
      </c>
      <c r="D2319" s="262" t="s">
        <v>2573</v>
      </c>
      <c r="E2319" s="262">
        <v>3</v>
      </c>
      <c r="F2319" s="262" t="s">
        <v>2565</v>
      </c>
      <c r="G2319" s="262" t="s">
        <v>33</v>
      </c>
      <c r="H2319" s="262">
        <v>2</v>
      </c>
      <c r="I2319" s="262" t="s">
        <v>17</v>
      </c>
      <c r="J2319" s="262" t="s">
        <v>17</v>
      </c>
      <c r="K2319" s="262" t="s">
        <v>3748</v>
      </c>
      <c r="L2319" s="263">
        <v>45063</v>
      </c>
      <c r="M2319" s="262" t="s">
        <v>20</v>
      </c>
    </row>
    <row r="2320" spans="1:13" x14ac:dyDescent="0.25">
      <c r="A2320" s="260" t="s">
        <v>1088</v>
      </c>
      <c r="B2320" s="260" t="s">
        <v>1089</v>
      </c>
      <c r="C2320" s="260" t="s">
        <v>415</v>
      </c>
      <c r="D2320" s="260" t="s">
        <v>2642</v>
      </c>
      <c r="E2320" s="260">
        <v>0</v>
      </c>
      <c r="F2320" s="260" t="s">
        <v>2565</v>
      </c>
      <c r="G2320" s="260" t="s">
        <v>33</v>
      </c>
      <c r="H2320" s="260">
        <v>2</v>
      </c>
      <c r="I2320" s="260" t="s">
        <v>17</v>
      </c>
      <c r="J2320" s="260" t="s">
        <v>17</v>
      </c>
      <c r="K2320" s="260" t="s">
        <v>3749</v>
      </c>
      <c r="L2320" s="261">
        <v>45063</v>
      </c>
      <c r="M2320" s="260" t="s">
        <v>20</v>
      </c>
    </row>
    <row r="2321" spans="1:13" x14ac:dyDescent="0.25">
      <c r="A2321" s="262" t="s">
        <v>413</v>
      </c>
      <c r="B2321" s="262" t="s">
        <v>414</v>
      </c>
      <c r="C2321" s="262" t="s">
        <v>415</v>
      </c>
      <c r="D2321" s="262" t="s">
        <v>2564</v>
      </c>
      <c r="E2321" s="262">
        <v>0</v>
      </c>
      <c r="F2321" s="262" t="s">
        <v>2565</v>
      </c>
      <c r="G2321" s="262" t="s">
        <v>33</v>
      </c>
      <c r="H2321" s="262">
        <v>2</v>
      </c>
      <c r="I2321" s="262" t="s">
        <v>17</v>
      </c>
      <c r="J2321" s="262" t="s">
        <v>17</v>
      </c>
      <c r="K2321" s="262" t="s">
        <v>3750</v>
      </c>
      <c r="L2321" s="263">
        <v>45063</v>
      </c>
      <c r="M2321" s="262" t="s">
        <v>20</v>
      </c>
    </row>
    <row r="2322" spans="1:13" x14ac:dyDescent="0.25">
      <c r="A2322" s="260" t="s">
        <v>413</v>
      </c>
      <c r="B2322" s="260" t="s">
        <v>414</v>
      </c>
      <c r="C2322" s="260" t="s">
        <v>415</v>
      </c>
      <c r="D2322" s="260" t="s">
        <v>2567</v>
      </c>
      <c r="E2322" s="260">
        <v>1</v>
      </c>
      <c r="F2322" s="260" t="s">
        <v>2565</v>
      </c>
      <c r="G2322" s="260" t="s">
        <v>33</v>
      </c>
      <c r="H2322" s="260">
        <v>2</v>
      </c>
      <c r="I2322" s="260" t="s">
        <v>17</v>
      </c>
      <c r="J2322" s="260" t="s">
        <v>17</v>
      </c>
      <c r="K2322" s="260" t="s">
        <v>3751</v>
      </c>
      <c r="L2322" s="261">
        <v>45063</v>
      </c>
      <c r="M2322" s="260" t="s">
        <v>20</v>
      </c>
    </row>
    <row r="2323" spans="1:13" x14ac:dyDescent="0.25">
      <c r="A2323" s="262" t="s">
        <v>413</v>
      </c>
      <c r="B2323" s="262" t="s">
        <v>414</v>
      </c>
      <c r="C2323" s="262" t="s">
        <v>415</v>
      </c>
      <c r="D2323" s="262" t="s">
        <v>2569</v>
      </c>
      <c r="E2323" s="262">
        <v>1</v>
      </c>
      <c r="F2323" s="262" t="s">
        <v>2565</v>
      </c>
      <c r="G2323" s="262" t="s">
        <v>33</v>
      </c>
      <c r="H2323" s="262">
        <v>2</v>
      </c>
      <c r="I2323" s="262" t="s">
        <v>17</v>
      </c>
      <c r="J2323" s="262" t="s">
        <v>17</v>
      </c>
      <c r="K2323" s="262" t="s">
        <v>3752</v>
      </c>
      <c r="L2323" s="263">
        <v>45063</v>
      </c>
      <c r="M2323" s="262" t="s">
        <v>20</v>
      </c>
    </row>
    <row r="2324" spans="1:13" x14ac:dyDescent="0.25">
      <c r="A2324" s="260" t="s">
        <v>413</v>
      </c>
      <c r="B2324" s="260" t="s">
        <v>414</v>
      </c>
      <c r="C2324" s="260" t="s">
        <v>415</v>
      </c>
      <c r="D2324" s="260" t="s">
        <v>2634</v>
      </c>
      <c r="E2324" s="260">
        <v>3</v>
      </c>
      <c r="F2324" s="260" t="s">
        <v>2565</v>
      </c>
      <c r="G2324" s="260" t="s">
        <v>33</v>
      </c>
      <c r="H2324" s="260">
        <v>2</v>
      </c>
      <c r="I2324" s="260" t="s">
        <v>17</v>
      </c>
      <c r="J2324" s="260" t="s">
        <v>17</v>
      </c>
      <c r="K2324" s="260" t="s">
        <v>3753</v>
      </c>
      <c r="L2324" s="261">
        <v>45063</v>
      </c>
      <c r="M2324" s="260" t="s">
        <v>20</v>
      </c>
    </row>
    <row r="2325" spans="1:13" x14ac:dyDescent="0.25">
      <c r="A2325" s="262" t="s">
        <v>413</v>
      </c>
      <c r="B2325" s="262" t="s">
        <v>414</v>
      </c>
      <c r="C2325" s="262" t="s">
        <v>415</v>
      </c>
      <c r="D2325" s="262" t="s">
        <v>2636</v>
      </c>
      <c r="E2325" s="262">
        <v>3</v>
      </c>
      <c r="F2325" s="262" t="s">
        <v>2565</v>
      </c>
      <c r="G2325" s="262" t="s">
        <v>33</v>
      </c>
      <c r="H2325" s="262">
        <v>2</v>
      </c>
      <c r="I2325" s="262" t="s">
        <v>17</v>
      </c>
      <c r="J2325" s="262" t="s">
        <v>17</v>
      </c>
      <c r="K2325" s="262" t="s">
        <v>3754</v>
      </c>
      <c r="L2325" s="263">
        <v>45063</v>
      </c>
      <c r="M2325" s="262" t="s">
        <v>20</v>
      </c>
    </row>
    <row r="2326" spans="1:13" x14ac:dyDescent="0.25">
      <c r="A2326" s="260" t="s">
        <v>413</v>
      </c>
      <c r="B2326" s="260" t="s">
        <v>414</v>
      </c>
      <c r="C2326" s="260" t="s">
        <v>415</v>
      </c>
      <c r="D2326" s="260" t="s">
        <v>2638</v>
      </c>
      <c r="E2326" s="260">
        <v>2</v>
      </c>
      <c r="F2326" s="260" t="s">
        <v>2565</v>
      </c>
      <c r="G2326" s="260" t="s">
        <v>33</v>
      </c>
      <c r="H2326" s="260">
        <v>2</v>
      </c>
      <c r="I2326" s="260" t="s">
        <v>17</v>
      </c>
      <c r="J2326" s="260" t="s">
        <v>17</v>
      </c>
      <c r="K2326" s="260" t="s">
        <v>3755</v>
      </c>
      <c r="L2326" s="261">
        <v>45063</v>
      </c>
      <c r="M2326" s="260" t="s">
        <v>20</v>
      </c>
    </row>
    <row r="2327" spans="1:13" x14ac:dyDescent="0.25">
      <c r="A2327" s="262" t="s">
        <v>413</v>
      </c>
      <c r="B2327" s="262" t="s">
        <v>414</v>
      </c>
      <c r="C2327" s="262" t="s">
        <v>415</v>
      </c>
      <c r="D2327" s="262" t="s">
        <v>2571</v>
      </c>
      <c r="E2327" s="262">
        <v>3</v>
      </c>
      <c r="F2327" s="262" t="s">
        <v>2565</v>
      </c>
      <c r="G2327" s="262" t="s">
        <v>33</v>
      </c>
      <c r="H2327" s="262">
        <v>2</v>
      </c>
      <c r="I2327" s="262" t="s">
        <v>17</v>
      </c>
      <c r="J2327" s="262" t="s">
        <v>17</v>
      </c>
      <c r="K2327" s="262" t="s">
        <v>3756</v>
      </c>
      <c r="L2327" s="263">
        <v>45063</v>
      </c>
      <c r="M2327" s="262" t="s">
        <v>20</v>
      </c>
    </row>
    <row r="2328" spans="1:13" x14ac:dyDescent="0.25">
      <c r="A2328" s="260" t="s">
        <v>413</v>
      </c>
      <c r="B2328" s="260" t="s">
        <v>414</v>
      </c>
      <c r="C2328" s="260" t="s">
        <v>415</v>
      </c>
      <c r="D2328" s="260" t="s">
        <v>2573</v>
      </c>
      <c r="E2328" s="260">
        <v>3</v>
      </c>
      <c r="F2328" s="260" t="s">
        <v>2565</v>
      </c>
      <c r="G2328" s="260" t="s">
        <v>33</v>
      </c>
      <c r="H2328" s="260">
        <v>2</v>
      </c>
      <c r="I2328" s="260" t="s">
        <v>17</v>
      </c>
      <c r="J2328" s="260" t="s">
        <v>17</v>
      </c>
      <c r="K2328" s="260" t="s">
        <v>3757</v>
      </c>
      <c r="L2328" s="261">
        <v>45063</v>
      </c>
      <c r="M2328" s="260" t="s">
        <v>20</v>
      </c>
    </row>
    <row r="2329" spans="1:13" x14ac:dyDescent="0.25">
      <c r="A2329" s="262" t="s">
        <v>413</v>
      </c>
      <c r="B2329" s="262" t="s">
        <v>414</v>
      </c>
      <c r="C2329" s="262" t="s">
        <v>415</v>
      </c>
      <c r="D2329" s="262" t="s">
        <v>2642</v>
      </c>
      <c r="E2329" s="262">
        <v>0</v>
      </c>
      <c r="F2329" s="262" t="s">
        <v>2565</v>
      </c>
      <c r="G2329" s="262" t="s">
        <v>33</v>
      </c>
      <c r="H2329" s="262">
        <v>2</v>
      </c>
      <c r="I2329" s="262" t="s">
        <v>17</v>
      </c>
      <c r="J2329" s="262" t="s">
        <v>17</v>
      </c>
      <c r="K2329" s="262" t="s">
        <v>3758</v>
      </c>
      <c r="L2329" s="263">
        <v>45063</v>
      </c>
      <c r="M2329" s="262" t="s">
        <v>20</v>
      </c>
    </row>
    <row r="2330" spans="1:13" x14ac:dyDescent="0.25">
      <c r="A2330" s="260" t="s">
        <v>423</v>
      </c>
      <c r="B2330" s="260" t="s">
        <v>424</v>
      </c>
      <c r="C2330" s="260" t="s">
        <v>415</v>
      </c>
      <c r="D2330" s="260" t="s">
        <v>2564</v>
      </c>
      <c r="E2330" s="260">
        <v>0</v>
      </c>
      <c r="F2330" s="260" t="s">
        <v>2565</v>
      </c>
      <c r="G2330" s="260" t="s">
        <v>33</v>
      </c>
      <c r="H2330" s="260">
        <v>2</v>
      </c>
      <c r="I2330" s="260" t="s">
        <v>17</v>
      </c>
      <c r="J2330" s="260" t="s">
        <v>17</v>
      </c>
      <c r="K2330" s="260" t="s">
        <v>3759</v>
      </c>
      <c r="L2330" s="261">
        <v>45063</v>
      </c>
      <c r="M2330" s="260" t="s">
        <v>20</v>
      </c>
    </row>
    <row r="2331" spans="1:13" x14ac:dyDescent="0.25">
      <c r="A2331" s="262" t="s">
        <v>423</v>
      </c>
      <c r="B2331" s="262" t="s">
        <v>424</v>
      </c>
      <c r="C2331" s="262" t="s">
        <v>415</v>
      </c>
      <c r="D2331" s="262" t="s">
        <v>2567</v>
      </c>
      <c r="E2331" s="262">
        <v>1</v>
      </c>
      <c r="F2331" s="262" t="s">
        <v>2565</v>
      </c>
      <c r="G2331" s="262" t="s">
        <v>33</v>
      </c>
      <c r="H2331" s="262">
        <v>2</v>
      </c>
      <c r="I2331" s="262" t="s">
        <v>17</v>
      </c>
      <c r="J2331" s="262" t="s">
        <v>17</v>
      </c>
      <c r="K2331" s="262" t="s">
        <v>3760</v>
      </c>
      <c r="L2331" s="263">
        <v>45063</v>
      </c>
      <c r="M2331" s="262" t="s">
        <v>20</v>
      </c>
    </row>
    <row r="2332" spans="1:13" x14ac:dyDescent="0.25">
      <c r="A2332" s="260" t="s">
        <v>423</v>
      </c>
      <c r="B2332" s="260" t="s">
        <v>424</v>
      </c>
      <c r="C2332" s="260" t="s">
        <v>415</v>
      </c>
      <c r="D2332" s="260" t="s">
        <v>2569</v>
      </c>
      <c r="E2332" s="260">
        <v>1</v>
      </c>
      <c r="F2332" s="260" t="s">
        <v>2565</v>
      </c>
      <c r="G2332" s="260" t="s">
        <v>33</v>
      </c>
      <c r="H2332" s="260">
        <v>2</v>
      </c>
      <c r="I2332" s="260" t="s">
        <v>17</v>
      </c>
      <c r="J2332" s="260" t="s">
        <v>17</v>
      </c>
      <c r="K2332" s="260" t="s">
        <v>3761</v>
      </c>
      <c r="L2332" s="261">
        <v>45063</v>
      </c>
      <c r="M2332" s="260" t="s">
        <v>20</v>
      </c>
    </row>
    <row r="2333" spans="1:13" x14ac:dyDescent="0.25">
      <c r="A2333" s="262" t="s">
        <v>423</v>
      </c>
      <c r="B2333" s="262" t="s">
        <v>424</v>
      </c>
      <c r="C2333" s="262" t="s">
        <v>415</v>
      </c>
      <c r="D2333" s="262" t="s">
        <v>2634</v>
      </c>
      <c r="E2333" s="262">
        <v>2</v>
      </c>
      <c r="F2333" s="262" t="s">
        <v>2565</v>
      </c>
      <c r="G2333" s="262" t="s">
        <v>33</v>
      </c>
      <c r="H2333" s="262">
        <v>2</v>
      </c>
      <c r="I2333" s="262" t="s">
        <v>17</v>
      </c>
      <c r="J2333" s="262" t="s">
        <v>17</v>
      </c>
      <c r="K2333" s="262" t="s">
        <v>3762</v>
      </c>
      <c r="L2333" s="263">
        <v>45063</v>
      </c>
      <c r="M2333" s="262" t="s">
        <v>20</v>
      </c>
    </row>
    <row r="2334" spans="1:13" x14ac:dyDescent="0.25">
      <c r="A2334" s="260" t="s">
        <v>423</v>
      </c>
      <c r="B2334" s="260" t="s">
        <v>424</v>
      </c>
      <c r="C2334" s="260" t="s">
        <v>415</v>
      </c>
      <c r="D2334" s="260" t="s">
        <v>2636</v>
      </c>
      <c r="E2334" s="260">
        <v>2</v>
      </c>
      <c r="F2334" s="260" t="s">
        <v>2565</v>
      </c>
      <c r="G2334" s="260" t="s">
        <v>33</v>
      </c>
      <c r="H2334" s="260">
        <v>2</v>
      </c>
      <c r="I2334" s="260" t="s">
        <v>17</v>
      </c>
      <c r="J2334" s="260" t="s">
        <v>17</v>
      </c>
      <c r="K2334" s="260" t="s">
        <v>3763</v>
      </c>
      <c r="L2334" s="261">
        <v>45063</v>
      </c>
      <c r="M2334" s="260" t="s">
        <v>20</v>
      </c>
    </row>
    <row r="2335" spans="1:13" x14ac:dyDescent="0.25">
      <c r="A2335" s="262" t="s">
        <v>423</v>
      </c>
      <c r="B2335" s="262" t="s">
        <v>424</v>
      </c>
      <c r="C2335" s="262" t="s">
        <v>415</v>
      </c>
      <c r="D2335" s="262" t="s">
        <v>2638</v>
      </c>
      <c r="E2335" s="262">
        <v>2</v>
      </c>
      <c r="F2335" s="262" t="s">
        <v>2565</v>
      </c>
      <c r="G2335" s="262" t="s">
        <v>33</v>
      </c>
      <c r="H2335" s="262">
        <v>2</v>
      </c>
      <c r="I2335" s="262" t="s">
        <v>17</v>
      </c>
      <c r="J2335" s="262" t="s">
        <v>17</v>
      </c>
      <c r="K2335" s="262" t="s">
        <v>3764</v>
      </c>
      <c r="L2335" s="263">
        <v>45063</v>
      </c>
      <c r="M2335" s="262" t="s">
        <v>20</v>
      </c>
    </row>
    <row r="2336" spans="1:13" x14ac:dyDescent="0.25">
      <c r="A2336" s="260" t="s">
        <v>423</v>
      </c>
      <c r="B2336" s="260" t="s">
        <v>424</v>
      </c>
      <c r="C2336" s="260" t="s">
        <v>415</v>
      </c>
      <c r="D2336" s="260" t="s">
        <v>2571</v>
      </c>
      <c r="E2336" s="260">
        <v>2</v>
      </c>
      <c r="F2336" s="260" t="s">
        <v>2565</v>
      </c>
      <c r="G2336" s="260" t="s">
        <v>33</v>
      </c>
      <c r="H2336" s="260">
        <v>2</v>
      </c>
      <c r="I2336" s="260" t="s">
        <v>17</v>
      </c>
      <c r="J2336" s="260" t="s">
        <v>17</v>
      </c>
      <c r="K2336" s="260" t="s">
        <v>3765</v>
      </c>
      <c r="L2336" s="261">
        <v>45063</v>
      </c>
      <c r="M2336" s="260" t="s">
        <v>20</v>
      </c>
    </row>
    <row r="2337" spans="1:13" x14ac:dyDescent="0.25">
      <c r="A2337" s="262" t="s">
        <v>423</v>
      </c>
      <c r="B2337" s="262" t="s">
        <v>424</v>
      </c>
      <c r="C2337" s="262" t="s">
        <v>415</v>
      </c>
      <c r="D2337" s="262" t="s">
        <v>2573</v>
      </c>
      <c r="E2337" s="262">
        <v>2</v>
      </c>
      <c r="F2337" s="262" t="s">
        <v>2565</v>
      </c>
      <c r="G2337" s="262" t="s">
        <v>33</v>
      </c>
      <c r="H2337" s="262">
        <v>2</v>
      </c>
      <c r="I2337" s="262" t="s">
        <v>17</v>
      </c>
      <c r="J2337" s="262" t="s">
        <v>17</v>
      </c>
      <c r="K2337" s="262" t="s">
        <v>3766</v>
      </c>
      <c r="L2337" s="263">
        <v>45063</v>
      </c>
      <c r="M2337" s="262" t="s">
        <v>20</v>
      </c>
    </row>
    <row r="2338" spans="1:13" x14ac:dyDescent="0.25">
      <c r="A2338" s="260" t="s">
        <v>423</v>
      </c>
      <c r="B2338" s="260" t="s">
        <v>424</v>
      </c>
      <c r="C2338" s="260" t="s">
        <v>415</v>
      </c>
      <c r="D2338" s="260" t="s">
        <v>2642</v>
      </c>
      <c r="E2338" s="260">
        <v>0</v>
      </c>
      <c r="F2338" s="260" t="s">
        <v>2565</v>
      </c>
      <c r="G2338" s="260" t="s">
        <v>33</v>
      </c>
      <c r="H2338" s="260">
        <v>2</v>
      </c>
      <c r="I2338" s="260" t="s">
        <v>17</v>
      </c>
      <c r="J2338" s="260" t="s">
        <v>17</v>
      </c>
      <c r="K2338" s="260" t="s">
        <v>3767</v>
      </c>
      <c r="L2338" s="261">
        <v>45063</v>
      </c>
      <c r="M2338" s="260" t="s">
        <v>20</v>
      </c>
    </row>
    <row r="2339" spans="1:13" x14ac:dyDescent="0.25">
      <c r="A2339" s="262" t="s">
        <v>435</v>
      </c>
      <c r="B2339" s="262" t="s">
        <v>436</v>
      </c>
      <c r="C2339" s="262" t="s">
        <v>415</v>
      </c>
      <c r="D2339" s="262" t="s">
        <v>2564</v>
      </c>
      <c r="E2339" s="262">
        <v>0</v>
      </c>
      <c r="F2339" s="262" t="s">
        <v>2565</v>
      </c>
      <c r="G2339" s="262" t="s">
        <v>33</v>
      </c>
      <c r="H2339" s="262">
        <v>2</v>
      </c>
      <c r="I2339" s="262" t="s">
        <v>17</v>
      </c>
      <c r="J2339" s="262" t="s">
        <v>17</v>
      </c>
      <c r="K2339" s="262" t="s">
        <v>3768</v>
      </c>
      <c r="L2339" s="263">
        <v>45063</v>
      </c>
      <c r="M2339" s="262" t="s">
        <v>20</v>
      </c>
    </row>
    <row r="2340" spans="1:13" x14ac:dyDescent="0.25">
      <c r="A2340" s="260" t="s">
        <v>435</v>
      </c>
      <c r="B2340" s="260" t="s">
        <v>436</v>
      </c>
      <c r="C2340" s="260" t="s">
        <v>415</v>
      </c>
      <c r="D2340" s="260" t="s">
        <v>2567</v>
      </c>
      <c r="E2340" s="260">
        <v>1</v>
      </c>
      <c r="F2340" s="260" t="s">
        <v>2565</v>
      </c>
      <c r="G2340" s="260" t="s">
        <v>33</v>
      </c>
      <c r="H2340" s="260">
        <v>2</v>
      </c>
      <c r="I2340" s="260" t="s">
        <v>17</v>
      </c>
      <c r="J2340" s="260" t="s">
        <v>17</v>
      </c>
      <c r="K2340" s="260" t="s">
        <v>3769</v>
      </c>
      <c r="L2340" s="261">
        <v>45063</v>
      </c>
      <c r="M2340" s="260" t="s">
        <v>20</v>
      </c>
    </row>
    <row r="2341" spans="1:13" x14ac:dyDescent="0.25">
      <c r="A2341" s="262" t="s">
        <v>435</v>
      </c>
      <c r="B2341" s="262" t="s">
        <v>436</v>
      </c>
      <c r="C2341" s="262" t="s">
        <v>415</v>
      </c>
      <c r="D2341" s="262" t="s">
        <v>2569</v>
      </c>
      <c r="E2341" s="262">
        <v>1</v>
      </c>
      <c r="F2341" s="262" t="s">
        <v>2565</v>
      </c>
      <c r="G2341" s="262" t="s">
        <v>33</v>
      </c>
      <c r="H2341" s="262">
        <v>2</v>
      </c>
      <c r="I2341" s="262" t="s">
        <v>17</v>
      </c>
      <c r="J2341" s="262" t="s">
        <v>17</v>
      </c>
      <c r="K2341" s="262" t="s">
        <v>3770</v>
      </c>
      <c r="L2341" s="263">
        <v>45063</v>
      </c>
      <c r="M2341" s="262" t="s">
        <v>20</v>
      </c>
    </row>
    <row r="2342" spans="1:13" x14ac:dyDescent="0.25">
      <c r="A2342" s="260" t="s">
        <v>435</v>
      </c>
      <c r="B2342" s="260" t="s">
        <v>436</v>
      </c>
      <c r="C2342" s="260" t="s">
        <v>415</v>
      </c>
      <c r="D2342" s="260" t="s">
        <v>2634</v>
      </c>
      <c r="E2342" s="260">
        <v>2</v>
      </c>
      <c r="F2342" s="260" t="s">
        <v>2565</v>
      </c>
      <c r="G2342" s="260" t="s">
        <v>33</v>
      </c>
      <c r="H2342" s="260">
        <v>2</v>
      </c>
      <c r="I2342" s="260" t="s">
        <v>17</v>
      </c>
      <c r="J2342" s="260" t="s">
        <v>17</v>
      </c>
      <c r="K2342" s="260" t="s">
        <v>3771</v>
      </c>
      <c r="L2342" s="261">
        <v>45063</v>
      </c>
      <c r="M2342" s="260" t="s">
        <v>20</v>
      </c>
    </row>
    <row r="2343" spans="1:13" x14ac:dyDescent="0.25">
      <c r="A2343" s="262" t="s">
        <v>435</v>
      </c>
      <c r="B2343" s="262" t="s">
        <v>436</v>
      </c>
      <c r="C2343" s="262" t="s">
        <v>415</v>
      </c>
      <c r="D2343" s="262" t="s">
        <v>2636</v>
      </c>
      <c r="E2343" s="262">
        <v>2</v>
      </c>
      <c r="F2343" s="262" t="s">
        <v>2565</v>
      </c>
      <c r="G2343" s="262" t="s">
        <v>33</v>
      </c>
      <c r="H2343" s="262">
        <v>2</v>
      </c>
      <c r="I2343" s="262" t="s">
        <v>17</v>
      </c>
      <c r="J2343" s="262" t="s">
        <v>17</v>
      </c>
      <c r="K2343" s="262" t="s">
        <v>3772</v>
      </c>
      <c r="L2343" s="263">
        <v>45063</v>
      </c>
      <c r="M2343" s="262" t="s">
        <v>20</v>
      </c>
    </row>
    <row r="2344" spans="1:13" x14ac:dyDescent="0.25">
      <c r="A2344" s="260" t="s">
        <v>435</v>
      </c>
      <c r="B2344" s="260" t="s">
        <v>436</v>
      </c>
      <c r="C2344" s="260" t="s">
        <v>415</v>
      </c>
      <c r="D2344" s="260" t="s">
        <v>2638</v>
      </c>
      <c r="E2344" s="260">
        <v>2</v>
      </c>
      <c r="F2344" s="260" t="s">
        <v>2565</v>
      </c>
      <c r="G2344" s="260" t="s">
        <v>33</v>
      </c>
      <c r="H2344" s="260">
        <v>2</v>
      </c>
      <c r="I2344" s="260" t="s">
        <v>17</v>
      </c>
      <c r="J2344" s="260" t="s">
        <v>17</v>
      </c>
      <c r="K2344" s="260" t="s">
        <v>3773</v>
      </c>
      <c r="L2344" s="261">
        <v>45063</v>
      </c>
      <c r="M2344" s="260" t="s">
        <v>20</v>
      </c>
    </row>
    <row r="2345" spans="1:13" x14ac:dyDescent="0.25">
      <c r="A2345" s="262" t="s">
        <v>435</v>
      </c>
      <c r="B2345" s="262" t="s">
        <v>436</v>
      </c>
      <c r="C2345" s="262" t="s">
        <v>415</v>
      </c>
      <c r="D2345" s="262" t="s">
        <v>2571</v>
      </c>
      <c r="E2345" s="262">
        <v>2</v>
      </c>
      <c r="F2345" s="262" t="s">
        <v>2565</v>
      </c>
      <c r="G2345" s="262" t="s">
        <v>33</v>
      </c>
      <c r="H2345" s="262">
        <v>2</v>
      </c>
      <c r="I2345" s="262" t="s">
        <v>17</v>
      </c>
      <c r="J2345" s="262" t="s">
        <v>17</v>
      </c>
      <c r="K2345" s="262" t="s">
        <v>3774</v>
      </c>
      <c r="L2345" s="263">
        <v>45063</v>
      </c>
      <c r="M2345" s="262" t="s">
        <v>20</v>
      </c>
    </row>
    <row r="2346" spans="1:13" x14ac:dyDescent="0.25">
      <c r="A2346" s="260" t="s">
        <v>435</v>
      </c>
      <c r="B2346" s="260" t="s">
        <v>436</v>
      </c>
      <c r="C2346" s="260" t="s">
        <v>415</v>
      </c>
      <c r="D2346" s="260" t="s">
        <v>2573</v>
      </c>
      <c r="E2346" s="260">
        <v>2</v>
      </c>
      <c r="F2346" s="260" t="s">
        <v>2565</v>
      </c>
      <c r="G2346" s="260" t="s">
        <v>33</v>
      </c>
      <c r="H2346" s="260">
        <v>2</v>
      </c>
      <c r="I2346" s="260" t="s">
        <v>17</v>
      </c>
      <c r="J2346" s="260" t="s">
        <v>17</v>
      </c>
      <c r="K2346" s="260" t="s">
        <v>3775</v>
      </c>
      <c r="L2346" s="261">
        <v>45063</v>
      </c>
      <c r="M2346" s="260" t="s">
        <v>20</v>
      </c>
    </row>
    <row r="2347" spans="1:13" x14ac:dyDescent="0.25">
      <c r="A2347" s="262" t="s">
        <v>435</v>
      </c>
      <c r="B2347" s="262" t="s">
        <v>436</v>
      </c>
      <c r="C2347" s="262" t="s">
        <v>415</v>
      </c>
      <c r="D2347" s="262" t="s">
        <v>2642</v>
      </c>
      <c r="E2347" s="262">
        <v>0</v>
      </c>
      <c r="F2347" s="262" t="s">
        <v>2565</v>
      </c>
      <c r="G2347" s="262" t="s">
        <v>33</v>
      </c>
      <c r="H2347" s="262">
        <v>2</v>
      </c>
      <c r="I2347" s="262" t="s">
        <v>17</v>
      </c>
      <c r="J2347" s="262" t="s">
        <v>17</v>
      </c>
      <c r="K2347" s="262" t="s">
        <v>3776</v>
      </c>
      <c r="L2347" s="263">
        <v>45063</v>
      </c>
      <c r="M2347" s="262" t="s">
        <v>20</v>
      </c>
    </row>
    <row r="2348" spans="1:13" x14ac:dyDescent="0.25">
      <c r="A2348" s="260" t="s">
        <v>244</v>
      </c>
      <c r="B2348" s="260" t="s">
        <v>245</v>
      </c>
      <c r="C2348" s="260" t="s">
        <v>246</v>
      </c>
      <c r="D2348" s="260" t="s">
        <v>2564</v>
      </c>
      <c r="E2348" s="260">
        <v>0</v>
      </c>
      <c r="F2348" s="260" t="s">
        <v>2565</v>
      </c>
      <c r="G2348" s="260" t="s">
        <v>33</v>
      </c>
      <c r="H2348" s="260">
        <v>2</v>
      </c>
      <c r="I2348" s="260" t="s">
        <v>17</v>
      </c>
      <c r="J2348" s="260" t="s">
        <v>17</v>
      </c>
      <c r="K2348" s="260" t="s">
        <v>3777</v>
      </c>
      <c r="L2348" s="261">
        <v>45063</v>
      </c>
      <c r="M2348" s="260" t="s">
        <v>20</v>
      </c>
    </row>
    <row r="2349" spans="1:13" x14ac:dyDescent="0.25">
      <c r="A2349" s="262" t="s">
        <v>244</v>
      </c>
      <c r="B2349" s="262" t="s">
        <v>245</v>
      </c>
      <c r="C2349" s="262" t="s">
        <v>246</v>
      </c>
      <c r="D2349" s="262" t="s">
        <v>2567</v>
      </c>
      <c r="E2349" s="262">
        <v>1</v>
      </c>
      <c r="F2349" s="262" t="s">
        <v>2565</v>
      </c>
      <c r="G2349" s="262" t="s">
        <v>33</v>
      </c>
      <c r="H2349" s="262">
        <v>2</v>
      </c>
      <c r="I2349" s="262" t="s">
        <v>17</v>
      </c>
      <c r="J2349" s="262" t="s">
        <v>17</v>
      </c>
      <c r="K2349" s="262" t="s">
        <v>3778</v>
      </c>
      <c r="L2349" s="263">
        <v>45063</v>
      </c>
      <c r="M2349" s="262" t="s">
        <v>20</v>
      </c>
    </row>
    <row r="2350" spans="1:13" x14ac:dyDescent="0.25">
      <c r="A2350" s="260" t="s">
        <v>244</v>
      </c>
      <c r="B2350" s="260" t="s">
        <v>245</v>
      </c>
      <c r="C2350" s="260" t="s">
        <v>246</v>
      </c>
      <c r="D2350" s="260" t="s">
        <v>2569</v>
      </c>
      <c r="E2350" s="260">
        <v>1</v>
      </c>
      <c r="F2350" s="260" t="s">
        <v>2565</v>
      </c>
      <c r="G2350" s="260" t="s">
        <v>33</v>
      </c>
      <c r="H2350" s="260">
        <v>2</v>
      </c>
      <c r="I2350" s="260" t="s">
        <v>17</v>
      </c>
      <c r="J2350" s="260" t="s">
        <v>17</v>
      </c>
      <c r="K2350" s="260" t="s">
        <v>3779</v>
      </c>
      <c r="L2350" s="261">
        <v>45063</v>
      </c>
      <c r="M2350" s="260" t="s">
        <v>20</v>
      </c>
    </row>
    <row r="2351" spans="1:13" x14ac:dyDescent="0.25">
      <c r="A2351" s="262" t="s">
        <v>244</v>
      </c>
      <c r="B2351" s="262" t="s">
        <v>245</v>
      </c>
      <c r="C2351" s="262" t="s">
        <v>246</v>
      </c>
      <c r="D2351" s="262" t="s">
        <v>2634</v>
      </c>
      <c r="E2351" s="262">
        <v>0</v>
      </c>
      <c r="F2351" s="262" t="s">
        <v>2565</v>
      </c>
      <c r="G2351" s="262" t="s">
        <v>33</v>
      </c>
      <c r="H2351" s="262">
        <v>2</v>
      </c>
      <c r="I2351" s="262" t="s">
        <v>17</v>
      </c>
      <c r="J2351" s="262" t="s">
        <v>17</v>
      </c>
      <c r="K2351" s="262" t="s">
        <v>3780</v>
      </c>
      <c r="L2351" s="263">
        <v>45063</v>
      </c>
      <c r="M2351" s="262" t="s">
        <v>20</v>
      </c>
    </row>
    <row r="2352" spans="1:13" x14ac:dyDescent="0.25">
      <c r="A2352" s="260" t="s">
        <v>244</v>
      </c>
      <c r="B2352" s="260" t="s">
        <v>245</v>
      </c>
      <c r="C2352" s="260" t="s">
        <v>246</v>
      </c>
      <c r="D2352" s="260" t="s">
        <v>2636</v>
      </c>
      <c r="E2352" s="260">
        <v>1</v>
      </c>
      <c r="F2352" s="260" t="s">
        <v>2565</v>
      </c>
      <c r="G2352" s="260" t="s">
        <v>33</v>
      </c>
      <c r="H2352" s="260">
        <v>2</v>
      </c>
      <c r="I2352" s="260" t="s">
        <v>17</v>
      </c>
      <c r="J2352" s="260" t="s">
        <v>17</v>
      </c>
      <c r="K2352" s="260" t="s">
        <v>3781</v>
      </c>
      <c r="L2352" s="261">
        <v>45063</v>
      </c>
      <c r="M2352" s="260" t="s">
        <v>20</v>
      </c>
    </row>
    <row r="2353" spans="1:13" x14ac:dyDescent="0.25">
      <c r="A2353" s="262" t="s">
        <v>244</v>
      </c>
      <c r="B2353" s="262" t="s">
        <v>245</v>
      </c>
      <c r="C2353" s="262" t="s">
        <v>246</v>
      </c>
      <c r="D2353" s="262" t="s">
        <v>2638</v>
      </c>
      <c r="E2353" s="262">
        <v>3</v>
      </c>
      <c r="F2353" s="262" t="s">
        <v>2565</v>
      </c>
      <c r="G2353" s="262" t="s">
        <v>33</v>
      </c>
      <c r="H2353" s="262">
        <v>2</v>
      </c>
      <c r="I2353" s="262" t="s">
        <v>17</v>
      </c>
      <c r="J2353" s="262" t="s">
        <v>17</v>
      </c>
      <c r="K2353" s="262" t="s">
        <v>3782</v>
      </c>
      <c r="L2353" s="263">
        <v>45063</v>
      </c>
      <c r="M2353" s="262" t="s">
        <v>20</v>
      </c>
    </row>
    <row r="2354" spans="1:13" x14ac:dyDescent="0.25">
      <c r="A2354" s="260" t="s">
        <v>244</v>
      </c>
      <c r="B2354" s="260" t="s">
        <v>245</v>
      </c>
      <c r="C2354" s="260" t="s">
        <v>246</v>
      </c>
      <c r="D2354" s="260" t="s">
        <v>2571</v>
      </c>
      <c r="E2354" s="260">
        <v>2</v>
      </c>
      <c r="F2354" s="260" t="s">
        <v>2565</v>
      </c>
      <c r="G2354" s="260" t="s">
        <v>33</v>
      </c>
      <c r="H2354" s="260">
        <v>2</v>
      </c>
      <c r="I2354" s="260" t="s">
        <v>17</v>
      </c>
      <c r="J2354" s="260" t="s">
        <v>17</v>
      </c>
      <c r="K2354" s="260" t="s">
        <v>3783</v>
      </c>
      <c r="L2354" s="261">
        <v>45063</v>
      </c>
      <c r="M2354" s="260" t="s">
        <v>20</v>
      </c>
    </row>
    <row r="2355" spans="1:13" x14ac:dyDescent="0.25">
      <c r="A2355" s="262" t="s">
        <v>244</v>
      </c>
      <c r="B2355" s="262" t="s">
        <v>245</v>
      </c>
      <c r="C2355" s="262" t="s">
        <v>246</v>
      </c>
      <c r="D2355" s="262" t="s">
        <v>2573</v>
      </c>
      <c r="E2355" s="262">
        <v>1</v>
      </c>
      <c r="F2355" s="262" t="s">
        <v>2565</v>
      </c>
      <c r="G2355" s="262" t="s">
        <v>33</v>
      </c>
      <c r="H2355" s="262">
        <v>2</v>
      </c>
      <c r="I2355" s="262" t="s">
        <v>17</v>
      </c>
      <c r="J2355" s="262" t="s">
        <v>17</v>
      </c>
      <c r="K2355" s="262" t="s">
        <v>3784</v>
      </c>
      <c r="L2355" s="263">
        <v>45063</v>
      </c>
      <c r="M2355" s="262" t="s">
        <v>20</v>
      </c>
    </row>
    <row r="2356" spans="1:13" x14ac:dyDescent="0.25">
      <c r="A2356" s="260" t="s">
        <v>244</v>
      </c>
      <c r="B2356" s="260" t="s">
        <v>245</v>
      </c>
      <c r="C2356" s="260" t="s">
        <v>246</v>
      </c>
      <c r="D2356" s="260" t="s">
        <v>2642</v>
      </c>
      <c r="E2356" s="260">
        <v>0</v>
      </c>
      <c r="F2356" s="260" t="s">
        <v>2565</v>
      </c>
      <c r="G2356" s="260" t="s">
        <v>33</v>
      </c>
      <c r="H2356" s="260">
        <v>2</v>
      </c>
      <c r="I2356" s="260" t="s">
        <v>17</v>
      </c>
      <c r="J2356" s="260" t="s">
        <v>17</v>
      </c>
      <c r="K2356" s="260" t="s">
        <v>3785</v>
      </c>
      <c r="L2356" s="261">
        <v>45063</v>
      </c>
      <c r="M2356" s="260" t="s">
        <v>20</v>
      </c>
    </row>
    <row r="2357" spans="1:13" x14ac:dyDescent="0.25">
      <c r="A2357" s="262" t="s">
        <v>257</v>
      </c>
      <c r="B2357" s="262" t="s">
        <v>258</v>
      </c>
      <c r="C2357" s="262" t="s">
        <v>246</v>
      </c>
      <c r="D2357" s="262" t="s">
        <v>2564</v>
      </c>
      <c r="E2357" s="262">
        <v>0</v>
      </c>
      <c r="F2357" s="262" t="s">
        <v>2565</v>
      </c>
      <c r="G2357" s="262" t="s">
        <v>33</v>
      </c>
      <c r="H2357" s="262">
        <v>2</v>
      </c>
      <c r="I2357" s="262" t="s">
        <v>17</v>
      </c>
      <c r="J2357" s="262" t="s">
        <v>17</v>
      </c>
      <c r="K2357" s="262" t="s">
        <v>3786</v>
      </c>
      <c r="L2357" s="263">
        <v>45063</v>
      </c>
      <c r="M2357" s="262" t="s">
        <v>20</v>
      </c>
    </row>
    <row r="2358" spans="1:13" x14ac:dyDescent="0.25">
      <c r="A2358" s="260" t="s">
        <v>257</v>
      </c>
      <c r="B2358" s="260" t="s">
        <v>258</v>
      </c>
      <c r="C2358" s="260" t="s">
        <v>246</v>
      </c>
      <c r="D2358" s="260" t="s">
        <v>2567</v>
      </c>
      <c r="E2358" s="260">
        <v>1</v>
      </c>
      <c r="F2358" s="260" t="s">
        <v>2565</v>
      </c>
      <c r="G2358" s="260" t="s">
        <v>33</v>
      </c>
      <c r="H2358" s="260">
        <v>2</v>
      </c>
      <c r="I2358" s="260" t="s">
        <v>17</v>
      </c>
      <c r="J2358" s="260" t="s">
        <v>17</v>
      </c>
      <c r="K2358" s="260" t="s">
        <v>3787</v>
      </c>
      <c r="L2358" s="261">
        <v>45063</v>
      </c>
      <c r="M2358" s="260" t="s">
        <v>20</v>
      </c>
    </row>
    <row r="2359" spans="1:13" x14ac:dyDescent="0.25">
      <c r="A2359" s="262" t="s">
        <v>257</v>
      </c>
      <c r="B2359" s="262" t="s">
        <v>258</v>
      </c>
      <c r="C2359" s="262" t="s">
        <v>246</v>
      </c>
      <c r="D2359" s="262" t="s">
        <v>2569</v>
      </c>
      <c r="E2359" s="262">
        <v>0</v>
      </c>
      <c r="F2359" s="262" t="s">
        <v>2565</v>
      </c>
      <c r="G2359" s="262" t="s">
        <v>33</v>
      </c>
      <c r="H2359" s="262">
        <v>2</v>
      </c>
      <c r="I2359" s="262" t="s">
        <v>17</v>
      </c>
      <c r="J2359" s="262" t="s">
        <v>17</v>
      </c>
      <c r="K2359" s="262" t="s">
        <v>3788</v>
      </c>
      <c r="L2359" s="263">
        <v>45063</v>
      </c>
      <c r="M2359" s="262" t="s">
        <v>20</v>
      </c>
    </row>
    <row r="2360" spans="1:13" x14ac:dyDescent="0.25">
      <c r="A2360" s="260" t="s">
        <v>257</v>
      </c>
      <c r="B2360" s="260" t="s">
        <v>258</v>
      </c>
      <c r="C2360" s="260" t="s">
        <v>246</v>
      </c>
      <c r="D2360" s="260" t="s">
        <v>2634</v>
      </c>
      <c r="E2360" s="260">
        <v>0</v>
      </c>
      <c r="F2360" s="260" t="s">
        <v>2565</v>
      </c>
      <c r="G2360" s="260" t="s">
        <v>33</v>
      </c>
      <c r="H2360" s="260">
        <v>2</v>
      </c>
      <c r="I2360" s="260" t="s">
        <v>17</v>
      </c>
      <c r="J2360" s="260" t="s">
        <v>17</v>
      </c>
      <c r="K2360" s="260" t="s">
        <v>3789</v>
      </c>
      <c r="L2360" s="261">
        <v>45063</v>
      </c>
      <c r="M2360" s="260" t="s">
        <v>20</v>
      </c>
    </row>
    <row r="2361" spans="1:13" x14ac:dyDescent="0.25">
      <c r="A2361" s="262" t="s">
        <v>257</v>
      </c>
      <c r="B2361" s="262" t="s">
        <v>258</v>
      </c>
      <c r="C2361" s="262" t="s">
        <v>246</v>
      </c>
      <c r="D2361" s="262" t="s">
        <v>2636</v>
      </c>
      <c r="E2361" s="262">
        <v>0</v>
      </c>
      <c r="F2361" s="262" t="s">
        <v>2565</v>
      </c>
      <c r="G2361" s="262" t="s">
        <v>33</v>
      </c>
      <c r="H2361" s="262">
        <v>2</v>
      </c>
      <c r="I2361" s="262" t="s">
        <v>17</v>
      </c>
      <c r="J2361" s="262" t="s">
        <v>17</v>
      </c>
      <c r="K2361" s="262" t="s">
        <v>3790</v>
      </c>
      <c r="L2361" s="263">
        <v>45063</v>
      </c>
      <c r="M2361" s="262" t="s">
        <v>20</v>
      </c>
    </row>
    <row r="2362" spans="1:13" x14ac:dyDescent="0.25">
      <c r="A2362" s="260" t="s">
        <v>257</v>
      </c>
      <c r="B2362" s="260" t="s">
        <v>258</v>
      </c>
      <c r="C2362" s="260" t="s">
        <v>246</v>
      </c>
      <c r="D2362" s="260" t="s">
        <v>2638</v>
      </c>
      <c r="E2362" s="260">
        <v>3</v>
      </c>
      <c r="F2362" s="260" t="s">
        <v>2565</v>
      </c>
      <c r="G2362" s="260" t="s">
        <v>33</v>
      </c>
      <c r="H2362" s="260">
        <v>2</v>
      </c>
      <c r="I2362" s="260" t="s">
        <v>17</v>
      </c>
      <c r="J2362" s="260" t="s">
        <v>17</v>
      </c>
      <c r="K2362" s="260" t="s">
        <v>3791</v>
      </c>
      <c r="L2362" s="261">
        <v>45063</v>
      </c>
      <c r="M2362" s="260" t="s">
        <v>20</v>
      </c>
    </row>
    <row r="2363" spans="1:13" x14ac:dyDescent="0.25">
      <c r="A2363" s="262" t="s">
        <v>257</v>
      </c>
      <c r="B2363" s="262" t="s">
        <v>258</v>
      </c>
      <c r="C2363" s="262" t="s">
        <v>246</v>
      </c>
      <c r="D2363" s="262" t="s">
        <v>2571</v>
      </c>
      <c r="E2363" s="262">
        <v>0</v>
      </c>
      <c r="F2363" s="262" t="s">
        <v>2565</v>
      </c>
      <c r="G2363" s="262" t="s">
        <v>33</v>
      </c>
      <c r="H2363" s="262">
        <v>2</v>
      </c>
      <c r="I2363" s="262" t="s">
        <v>17</v>
      </c>
      <c r="J2363" s="262" t="s">
        <v>17</v>
      </c>
      <c r="K2363" s="262" t="s">
        <v>3792</v>
      </c>
      <c r="L2363" s="263">
        <v>45063</v>
      </c>
      <c r="M2363" s="262" t="s">
        <v>20</v>
      </c>
    </row>
    <row r="2364" spans="1:13" x14ac:dyDescent="0.25">
      <c r="A2364" s="260" t="s">
        <v>257</v>
      </c>
      <c r="B2364" s="260" t="s">
        <v>258</v>
      </c>
      <c r="C2364" s="260" t="s">
        <v>246</v>
      </c>
      <c r="D2364" s="260" t="s">
        <v>2573</v>
      </c>
      <c r="E2364" s="260">
        <v>1</v>
      </c>
      <c r="F2364" s="260" t="s">
        <v>2565</v>
      </c>
      <c r="G2364" s="260" t="s">
        <v>33</v>
      </c>
      <c r="H2364" s="260">
        <v>2</v>
      </c>
      <c r="I2364" s="260" t="s">
        <v>17</v>
      </c>
      <c r="J2364" s="260" t="s">
        <v>17</v>
      </c>
      <c r="K2364" s="260" t="s">
        <v>3793</v>
      </c>
      <c r="L2364" s="261">
        <v>45063</v>
      </c>
      <c r="M2364" s="260" t="s">
        <v>20</v>
      </c>
    </row>
    <row r="2365" spans="1:13" x14ac:dyDescent="0.25">
      <c r="A2365" s="262" t="s">
        <v>257</v>
      </c>
      <c r="B2365" s="262" t="s">
        <v>258</v>
      </c>
      <c r="C2365" s="262" t="s">
        <v>246</v>
      </c>
      <c r="D2365" s="262" t="s">
        <v>2642</v>
      </c>
      <c r="E2365" s="262">
        <v>0</v>
      </c>
      <c r="F2365" s="262" t="s">
        <v>2565</v>
      </c>
      <c r="G2365" s="262" t="s">
        <v>33</v>
      </c>
      <c r="H2365" s="262">
        <v>2</v>
      </c>
      <c r="I2365" s="262" t="s">
        <v>17</v>
      </c>
      <c r="J2365" s="262" t="s">
        <v>17</v>
      </c>
      <c r="K2365" s="262" t="s">
        <v>3794</v>
      </c>
      <c r="L2365" s="263">
        <v>45063</v>
      </c>
      <c r="M2365" s="262" t="s">
        <v>20</v>
      </c>
    </row>
    <row r="2366" spans="1:13" x14ac:dyDescent="0.25">
      <c r="A2366" s="260" t="s">
        <v>267</v>
      </c>
      <c r="B2366" s="260" t="s">
        <v>268</v>
      </c>
      <c r="C2366" s="260" t="s">
        <v>246</v>
      </c>
      <c r="D2366" s="260" t="s">
        <v>2564</v>
      </c>
      <c r="E2366" s="260">
        <v>0</v>
      </c>
      <c r="F2366" s="260" t="s">
        <v>2565</v>
      </c>
      <c r="G2366" s="260" t="s">
        <v>33</v>
      </c>
      <c r="H2366" s="260">
        <v>2</v>
      </c>
      <c r="I2366" s="260" t="s">
        <v>17</v>
      </c>
      <c r="J2366" s="260" t="s">
        <v>17</v>
      </c>
      <c r="K2366" s="260" t="s">
        <v>3795</v>
      </c>
      <c r="L2366" s="261">
        <v>45063</v>
      </c>
      <c r="M2366" s="260" t="s">
        <v>20</v>
      </c>
    </row>
    <row r="2367" spans="1:13" x14ac:dyDescent="0.25">
      <c r="A2367" s="262" t="s">
        <v>267</v>
      </c>
      <c r="B2367" s="262" t="s">
        <v>268</v>
      </c>
      <c r="C2367" s="262" t="s">
        <v>246</v>
      </c>
      <c r="D2367" s="262" t="s">
        <v>2567</v>
      </c>
      <c r="E2367" s="262">
        <v>1</v>
      </c>
      <c r="F2367" s="262" t="s">
        <v>2565</v>
      </c>
      <c r="G2367" s="262" t="s">
        <v>33</v>
      </c>
      <c r="H2367" s="262">
        <v>2</v>
      </c>
      <c r="I2367" s="262" t="s">
        <v>17</v>
      </c>
      <c r="J2367" s="262" t="s">
        <v>17</v>
      </c>
      <c r="K2367" s="262" t="s">
        <v>3796</v>
      </c>
      <c r="L2367" s="263">
        <v>45063</v>
      </c>
      <c r="M2367" s="262" t="s">
        <v>20</v>
      </c>
    </row>
    <row r="2368" spans="1:13" x14ac:dyDescent="0.25">
      <c r="A2368" s="260" t="s">
        <v>267</v>
      </c>
      <c r="B2368" s="260" t="s">
        <v>268</v>
      </c>
      <c r="C2368" s="260" t="s">
        <v>246</v>
      </c>
      <c r="D2368" s="260" t="s">
        <v>2569</v>
      </c>
      <c r="E2368" s="260">
        <v>1</v>
      </c>
      <c r="F2368" s="260" t="s">
        <v>2565</v>
      </c>
      <c r="G2368" s="260" t="s">
        <v>33</v>
      </c>
      <c r="H2368" s="260">
        <v>2</v>
      </c>
      <c r="I2368" s="260" t="s">
        <v>17</v>
      </c>
      <c r="J2368" s="260" t="s">
        <v>17</v>
      </c>
      <c r="K2368" s="260" t="s">
        <v>3797</v>
      </c>
      <c r="L2368" s="261">
        <v>45063</v>
      </c>
      <c r="M2368" s="260" t="s">
        <v>20</v>
      </c>
    </row>
    <row r="2369" spans="1:13" x14ac:dyDescent="0.25">
      <c r="A2369" s="262" t="s">
        <v>267</v>
      </c>
      <c r="B2369" s="262" t="s">
        <v>268</v>
      </c>
      <c r="C2369" s="262" t="s">
        <v>246</v>
      </c>
      <c r="D2369" s="262" t="s">
        <v>2634</v>
      </c>
      <c r="E2369" s="262">
        <v>0</v>
      </c>
      <c r="F2369" s="262" t="s">
        <v>2565</v>
      </c>
      <c r="G2369" s="262" t="s">
        <v>33</v>
      </c>
      <c r="H2369" s="262">
        <v>2</v>
      </c>
      <c r="I2369" s="262" t="s">
        <v>17</v>
      </c>
      <c r="J2369" s="262" t="s">
        <v>17</v>
      </c>
      <c r="K2369" s="262" t="s">
        <v>3798</v>
      </c>
      <c r="L2369" s="263">
        <v>45063</v>
      </c>
      <c r="M2369" s="262" t="s">
        <v>20</v>
      </c>
    </row>
    <row r="2370" spans="1:13" x14ac:dyDescent="0.25">
      <c r="A2370" s="260" t="s">
        <v>267</v>
      </c>
      <c r="B2370" s="260" t="s">
        <v>268</v>
      </c>
      <c r="C2370" s="260" t="s">
        <v>246</v>
      </c>
      <c r="D2370" s="260" t="s">
        <v>2636</v>
      </c>
      <c r="E2370" s="260">
        <v>1</v>
      </c>
      <c r="F2370" s="260" t="s">
        <v>2565</v>
      </c>
      <c r="G2370" s="260" t="s">
        <v>33</v>
      </c>
      <c r="H2370" s="260">
        <v>2</v>
      </c>
      <c r="I2370" s="260" t="s">
        <v>17</v>
      </c>
      <c r="J2370" s="260" t="s">
        <v>17</v>
      </c>
      <c r="K2370" s="260" t="s">
        <v>3799</v>
      </c>
      <c r="L2370" s="261">
        <v>45063</v>
      </c>
      <c r="M2370" s="260" t="s">
        <v>20</v>
      </c>
    </row>
    <row r="2371" spans="1:13" x14ac:dyDescent="0.25">
      <c r="A2371" s="262" t="s">
        <v>267</v>
      </c>
      <c r="B2371" s="262" t="s">
        <v>268</v>
      </c>
      <c r="C2371" s="262" t="s">
        <v>246</v>
      </c>
      <c r="D2371" s="262" t="s">
        <v>2638</v>
      </c>
      <c r="E2371" s="262">
        <v>3</v>
      </c>
      <c r="F2371" s="262" t="s">
        <v>2565</v>
      </c>
      <c r="G2371" s="262" t="s">
        <v>33</v>
      </c>
      <c r="H2371" s="262">
        <v>2</v>
      </c>
      <c r="I2371" s="262" t="s">
        <v>17</v>
      </c>
      <c r="J2371" s="262" t="s">
        <v>17</v>
      </c>
      <c r="K2371" s="262" t="s">
        <v>3800</v>
      </c>
      <c r="L2371" s="263">
        <v>45063</v>
      </c>
      <c r="M2371" s="262" t="s">
        <v>20</v>
      </c>
    </row>
    <row r="2372" spans="1:13" x14ac:dyDescent="0.25">
      <c r="A2372" s="260" t="s">
        <v>267</v>
      </c>
      <c r="B2372" s="260" t="s">
        <v>268</v>
      </c>
      <c r="C2372" s="260" t="s">
        <v>246</v>
      </c>
      <c r="D2372" s="260" t="s">
        <v>2571</v>
      </c>
      <c r="E2372" s="260">
        <v>2</v>
      </c>
      <c r="F2372" s="260" t="s">
        <v>2565</v>
      </c>
      <c r="G2372" s="260" t="s">
        <v>33</v>
      </c>
      <c r="H2372" s="260">
        <v>2</v>
      </c>
      <c r="I2372" s="260" t="s">
        <v>17</v>
      </c>
      <c r="J2372" s="260" t="s">
        <v>17</v>
      </c>
      <c r="K2372" s="260" t="s">
        <v>3801</v>
      </c>
      <c r="L2372" s="261">
        <v>45063</v>
      </c>
      <c r="M2372" s="260" t="s">
        <v>20</v>
      </c>
    </row>
    <row r="2373" spans="1:13" x14ac:dyDescent="0.25">
      <c r="A2373" s="262" t="s">
        <v>267</v>
      </c>
      <c r="B2373" s="262" t="s">
        <v>268</v>
      </c>
      <c r="C2373" s="262" t="s">
        <v>246</v>
      </c>
      <c r="D2373" s="262" t="s">
        <v>2573</v>
      </c>
      <c r="E2373" s="262">
        <v>0</v>
      </c>
      <c r="F2373" s="262" t="s">
        <v>2565</v>
      </c>
      <c r="G2373" s="262" t="s">
        <v>33</v>
      </c>
      <c r="H2373" s="262">
        <v>2</v>
      </c>
      <c r="I2373" s="262" t="s">
        <v>17</v>
      </c>
      <c r="J2373" s="262" t="s">
        <v>17</v>
      </c>
      <c r="K2373" s="262" t="s">
        <v>3802</v>
      </c>
      <c r="L2373" s="263">
        <v>45063</v>
      </c>
      <c r="M2373" s="262" t="s">
        <v>20</v>
      </c>
    </row>
    <row r="2374" spans="1:13" x14ac:dyDescent="0.25">
      <c r="A2374" s="260" t="s">
        <v>267</v>
      </c>
      <c r="B2374" s="260" t="s">
        <v>268</v>
      </c>
      <c r="C2374" s="260" t="s">
        <v>246</v>
      </c>
      <c r="D2374" s="260" t="s">
        <v>2642</v>
      </c>
      <c r="E2374" s="260">
        <v>0</v>
      </c>
      <c r="F2374" s="260" t="s">
        <v>2565</v>
      </c>
      <c r="G2374" s="260" t="s">
        <v>33</v>
      </c>
      <c r="H2374" s="260">
        <v>2</v>
      </c>
      <c r="I2374" s="260" t="s">
        <v>17</v>
      </c>
      <c r="J2374" s="260" t="s">
        <v>17</v>
      </c>
      <c r="K2374" s="260" t="s">
        <v>3803</v>
      </c>
      <c r="L2374" s="261">
        <v>45063</v>
      </c>
      <c r="M2374" s="260" t="s">
        <v>20</v>
      </c>
    </row>
    <row r="2375" spans="1:13" x14ac:dyDescent="0.25">
      <c r="A2375" s="262" t="s">
        <v>810</v>
      </c>
      <c r="B2375" s="262" t="s">
        <v>811</v>
      </c>
      <c r="C2375" s="262" t="s">
        <v>812</v>
      </c>
      <c r="D2375" s="262" t="s">
        <v>2564</v>
      </c>
      <c r="E2375" s="262">
        <v>0</v>
      </c>
      <c r="F2375" s="262" t="s">
        <v>2565</v>
      </c>
      <c r="G2375" s="262" t="s">
        <v>33</v>
      </c>
      <c r="H2375" s="262">
        <v>2</v>
      </c>
      <c r="I2375" s="262" t="s">
        <v>17</v>
      </c>
      <c r="J2375" s="262" t="s">
        <v>17</v>
      </c>
      <c r="K2375" s="262" t="s">
        <v>3804</v>
      </c>
      <c r="L2375" s="263">
        <v>45063</v>
      </c>
      <c r="M2375" s="262" t="s">
        <v>20</v>
      </c>
    </row>
    <row r="2376" spans="1:13" x14ac:dyDescent="0.25">
      <c r="A2376" s="260" t="s">
        <v>810</v>
      </c>
      <c r="B2376" s="260" t="s">
        <v>811</v>
      </c>
      <c r="C2376" s="260" t="s">
        <v>812</v>
      </c>
      <c r="D2376" s="260" t="s">
        <v>2567</v>
      </c>
      <c r="E2376" s="260">
        <v>2</v>
      </c>
      <c r="F2376" s="260" t="s">
        <v>2565</v>
      </c>
      <c r="G2376" s="260" t="s">
        <v>33</v>
      </c>
      <c r="H2376" s="260">
        <v>2</v>
      </c>
      <c r="I2376" s="260" t="s">
        <v>17</v>
      </c>
      <c r="J2376" s="260" t="s">
        <v>17</v>
      </c>
      <c r="K2376" s="260" t="s">
        <v>3805</v>
      </c>
      <c r="L2376" s="261">
        <v>45063</v>
      </c>
      <c r="M2376" s="260" t="s">
        <v>20</v>
      </c>
    </row>
    <row r="2377" spans="1:13" x14ac:dyDescent="0.25">
      <c r="A2377" s="262" t="s">
        <v>810</v>
      </c>
      <c r="B2377" s="262" t="s">
        <v>811</v>
      </c>
      <c r="C2377" s="262" t="s">
        <v>812</v>
      </c>
      <c r="D2377" s="262" t="s">
        <v>2569</v>
      </c>
      <c r="E2377" s="262">
        <v>1</v>
      </c>
      <c r="F2377" s="262" t="s">
        <v>2565</v>
      </c>
      <c r="G2377" s="262" t="s">
        <v>33</v>
      </c>
      <c r="H2377" s="262">
        <v>2</v>
      </c>
      <c r="I2377" s="262" t="s">
        <v>17</v>
      </c>
      <c r="J2377" s="262" t="s">
        <v>17</v>
      </c>
      <c r="K2377" s="262" t="s">
        <v>3806</v>
      </c>
      <c r="L2377" s="263">
        <v>45063</v>
      </c>
      <c r="M2377" s="262" t="s">
        <v>20</v>
      </c>
    </row>
    <row r="2378" spans="1:13" x14ac:dyDescent="0.25">
      <c r="A2378" s="260" t="s">
        <v>810</v>
      </c>
      <c r="B2378" s="260" t="s">
        <v>811</v>
      </c>
      <c r="C2378" s="260" t="s">
        <v>812</v>
      </c>
      <c r="D2378" s="260" t="s">
        <v>2634</v>
      </c>
      <c r="E2378" s="260">
        <v>0</v>
      </c>
      <c r="F2378" s="260" t="s">
        <v>2565</v>
      </c>
      <c r="G2378" s="260" t="s">
        <v>33</v>
      </c>
      <c r="H2378" s="260">
        <v>2</v>
      </c>
      <c r="I2378" s="260" t="s">
        <v>17</v>
      </c>
      <c r="J2378" s="260" t="s">
        <v>17</v>
      </c>
      <c r="K2378" s="260" t="s">
        <v>3807</v>
      </c>
      <c r="L2378" s="261">
        <v>45063</v>
      </c>
      <c r="M2378" s="260" t="s">
        <v>20</v>
      </c>
    </row>
    <row r="2379" spans="1:13" x14ac:dyDescent="0.25">
      <c r="A2379" s="262" t="s">
        <v>810</v>
      </c>
      <c r="B2379" s="262" t="s">
        <v>811</v>
      </c>
      <c r="C2379" s="262" t="s">
        <v>812</v>
      </c>
      <c r="D2379" s="262" t="s">
        <v>2636</v>
      </c>
      <c r="E2379" s="262">
        <v>2</v>
      </c>
      <c r="F2379" s="262" t="s">
        <v>2565</v>
      </c>
      <c r="G2379" s="262" t="s">
        <v>33</v>
      </c>
      <c r="H2379" s="262">
        <v>2</v>
      </c>
      <c r="I2379" s="262" t="s">
        <v>17</v>
      </c>
      <c r="J2379" s="262" t="s">
        <v>17</v>
      </c>
      <c r="K2379" s="262" t="s">
        <v>3808</v>
      </c>
      <c r="L2379" s="263">
        <v>45063</v>
      </c>
      <c r="M2379" s="262" t="s">
        <v>20</v>
      </c>
    </row>
    <row r="2380" spans="1:13" x14ac:dyDescent="0.25">
      <c r="A2380" s="260" t="s">
        <v>810</v>
      </c>
      <c r="B2380" s="260" t="s">
        <v>811</v>
      </c>
      <c r="C2380" s="260" t="s">
        <v>812</v>
      </c>
      <c r="D2380" s="260" t="s">
        <v>2638</v>
      </c>
      <c r="E2380" s="260">
        <v>1</v>
      </c>
      <c r="F2380" s="260" t="s">
        <v>2565</v>
      </c>
      <c r="G2380" s="260" t="s">
        <v>33</v>
      </c>
      <c r="H2380" s="260">
        <v>2</v>
      </c>
      <c r="I2380" s="260" t="s">
        <v>17</v>
      </c>
      <c r="J2380" s="260" t="s">
        <v>17</v>
      </c>
      <c r="K2380" s="260" t="s">
        <v>3809</v>
      </c>
      <c r="L2380" s="261">
        <v>45063</v>
      </c>
      <c r="M2380" s="260" t="s">
        <v>20</v>
      </c>
    </row>
    <row r="2381" spans="1:13" x14ac:dyDescent="0.25">
      <c r="A2381" s="262" t="s">
        <v>810</v>
      </c>
      <c r="B2381" s="262" t="s">
        <v>811</v>
      </c>
      <c r="C2381" s="262" t="s">
        <v>812</v>
      </c>
      <c r="D2381" s="262" t="s">
        <v>2571</v>
      </c>
      <c r="E2381" s="262">
        <v>1</v>
      </c>
      <c r="F2381" s="262" t="s">
        <v>2565</v>
      </c>
      <c r="G2381" s="262" t="s">
        <v>33</v>
      </c>
      <c r="H2381" s="262">
        <v>2</v>
      </c>
      <c r="I2381" s="262" t="s">
        <v>17</v>
      </c>
      <c r="J2381" s="262" t="s">
        <v>17</v>
      </c>
      <c r="K2381" s="262" t="s">
        <v>3810</v>
      </c>
      <c r="L2381" s="263">
        <v>45063</v>
      </c>
      <c r="M2381" s="262" t="s">
        <v>20</v>
      </c>
    </row>
    <row r="2382" spans="1:13" x14ac:dyDescent="0.25">
      <c r="A2382" s="260" t="s">
        <v>810</v>
      </c>
      <c r="B2382" s="260" t="s">
        <v>811</v>
      </c>
      <c r="C2382" s="260" t="s">
        <v>812</v>
      </c>
      <c r="D2382" s="260" t="s">
        <v>2573</v>
      </c>
      <c r="E2382" s="260">
        <v>1</v>
      </c>
      <c r="F2382" s="260" t="s">
        <v>2565</v>
      </c>
      <c r="G2382" s="260" t="s">
        <v>33</v>
      </c>
      <c r="H2382" s="260">
        <v>2</v>
      </c>
      <c r="I2382" s="260" t="s">
        <v>17</v>
      </c>
      <c r="J2382" s="260" t="s">
        <v>17</v>
      </c>
      <c r="K2382" s="260" t="s">
        <v>3811</v>
      </c>
      <c r="L2382" s="261">
        <v>45063</v>
      </c>
      <c r="M2382" s="260" t="s">
        <v>20</v>
      </c>
    </row>
    <row r="2383" spans="1:13" x14ac:dyDescent="0.25">
      <c r="A2383" s="262" t="s">
        <v>810</v>
      </c>
      <c r="B2383" s="262" t="s">
        <v>811</v>
      </c>
      <c r="C2383" s="262" t="s">
        <v>812</v>
      </c>
      <c r="D2383" s="262" t="s">
        <v>2642</v>
      </c>
      <c r="E2383" s="262">
        <v>0</v>
      </c>
      <c r="F2383" s="262" t="s">
        <v>2565</v>
      </c>
      <c r="G2383" s="262" t="s">
        <v>33</v>
      </c>
      <c r="H2383" s="262">
        <v>2</v>
      </c>
      <c r="I2383" s="262" t="s">
        <v>17</v>
      </c>
      <c r="J2383" s="262" t="s">
        <v>17</v>
      </c>
      <c r="K2383" s="262" t="s">
        <v>3812</v>
      </c>
      <c r="L2383" s="263">
        <v>45063</v>
      </c>
      <c r="M2383" s="262" t="s">
        <v>20</v>
      </c>
    </row>
    <row r="2384" spans="1:13" x14ac:dyDescent="0.25">
      <c r="A2384" s="260" t="s">
        <v>2060</v>
      </c>
      <c r="B2384" s="260" t="s">
        <v>2061</v>
      </c>
      <c r="C2384" s="260" t="s">
        <v>2062</v>
      </c>
      <c r="D2384" s="260" t="s">
        <v>2564</v>
      </c>
      <c r="E2384" s="260">
        <v>2</v>
      </c>
      <c r="F2384" s="260" t="s">
        <v>2565</v>
      </c>
      <c r="G2384" s="260" t="s">
        <v>33</v>
      </c>
      <c r="H2384" s="260">
        <v>2</v>
      </c>
      <c r="I2384" s="260" t="s">
        <v>17</v>
      </c>
      <c r="J2384" s="260" t="s">
        <v>17</v>
      </c>
      <c r="K2384" s="260" t="s">
        <v>3813</v>
      </c>
      <c r="L2384" s="261">
        <v>45063</v>
      </c>
      <c r="M2384" s="260" t="s">
        <v>20</v>
      </c>
    </row>
    <row r="2385" spans="1:13" x14ac:dyDescent="0.25">
      <c r="A2385" s="262" t="s">
        <v>2060</v>
      </c>
      <c r="B2385" s="262" t="s">
        <v>2061</v>
      </c>
      <c r="C2385" s="262" t="s">
        <v>2062</v>
      </c>
      <c r="D2385" s="262" t="s">
        <v>2567</v>
      </c>
      <c r="E2385" s="262">
        <v>0</v>
      </c>
      <c r="F2385" s="262" t="s">
        <v>2565</v>
      </c>
      <c r="G2385" s="262" t="s">
        <v>33</v>
      </c>
      <c r="H2385" s="262">
        <v>2</v>
      </c>
      <c r="I2385" s="262" t="s">
        <v>17</v>
      </c>
      <c r="J2385" s="262" t="s">
        <v>17</v>
      </c>
      <c r="K2385" s="262" t="s">
        <v>3814</v>
      </c>
      <c r="L2385" s="263">
        <v>45063</v>
      </c>
      <c r="M2385" s="262" t="s">
        <v>20</v>
      </c>
    </row>
    <row r="2386" spans="1:13" x14ac:dyDescent="0.25">
      <c r="A2386" s="260" t="s">
        <v>2060</v>
      </c>
      <c r="B2386" s="260" t="s">
        <v>2061</v>
      </c>
      <c r="C2386" s="260" t="s">
        <v>2062</v>
      </c>
      <c r="D2386" s="260" t="s">
        <v>2569</v>
      </c>
      <c r="E2386" s="260">
        <v>0</v>
      </c>
      <c r="F2386" s="260" t="s">
        <v>2565</v>
      </c>
      <c r="G2386" s="260" t="s">
        <v>33</v>
      </c>
      <c r="H2386" s="260">
        <v>2</v>
      </c>
      <c r="I2386" s="260" t="s">
        <v>17</v>
      </c>
      <c r="J2386" s="260" t="s">
        <v>17</v>
      </c>
      <c r="K2386" s="260" t="s">
        <v>3815</v>
      </c>
      <c r="L2386" s="261">
        <v>45063</v>
      </c>
      <c r="M2386" s="260" t="s">
        <v>20</v>
      </c>
    </row>
    <row r="2387" spans="1:13" x14ac:dyDescent="0.25">
      <c r="A2387" s="262" t="s">
        <v>2060</v>
      </c>
      <c r="B2387" s="262" t="s">
        <v>2061</v>
      </c>
      <c r="C2387" s="262" t="s">
        <v>2062</v>
      </c>
      <c r="D2387" s="262" t="s">
        <v>2634</v>
      </c>
      <c r="E2387" s="262">
        <v>0</v>
      </c>
      <c r="F2387" s="262" t="s">
        <v>2565</v>
      </c>
      <c r="G2387" s="262" t="s">
        <v>33</v>
      </c>
      <c r="H2387" s="262">
        <v>2</v>
      </c>
      <c r="I2387" s="262" t="s">
        <v>17</v>
      </c>
      <c r="J2387" s="262" t="s">
        <v>17</v>
      </c>
      <c r="K2387" s="262" t="s">
        <v>3816</v>
      </c>
      <c r="L2387" s="263">
        <v>45063</v>
      </c>
      <c r="M2387" s="262" t="s">
        <v>20</v>
      </c>
    </row>
    <row r="2388" spans="1:13" x14ac:dyDescent="0.25">
      <c r="A2388" s="260" t="s">
        <v>2060</v>
      </c>
      <c r="B2388" s="260" t="s">
        <v>2061</v>
      </c>
      <c r="C2388" s="260" t="s">
        <v>2062</v>
      </c>
      <c r="D2388" s="260" t="s">
        <v>2636</v>
      </c>
      <c r="E2388" s="260">
        <v>3</v>
      </c>
      <c r="F2388" s="260" t="s">
        <v>2565</v>
      </c>
      <c r="G2388" s="260" t="s">
        <v>33</v>
      </c>
      <c r="H2388" s="260">
        <v>2</v>
      </c>
      <c r="I2388" s="260" t="s">
        <v>17</v>
      </c>
      <c r="J2388" s="260" t="s">
        <v>17</v>
      </c>
      <c r="K2388" s="260" t="s">
        <v>3817</v>
      </c>
      <c r="L2388" s="261">
        <v>45063</v>
      </c>
      <c r="M2388" s="260" t="s">
        <v>20</v>
      </c>
    </row>
    <row r="2389" spans="1:13" x14ac:dyDescent="0.25">
      <c r="A2389" s="262" t="s">
        <v>2060</v>
      </c>
      <c r="B2389" s="262" t="s">
        <v>2061</v>
      </c>
      <c r="C2389" s="262" t="s">
        <v>2062</v>
      </c>
      <c r="D2389" s="262" t="s">
        <v>2638</v>
      </c>
      <c r="E2389" s="262">
        <v>0</v>
      </c>
      <c r="F2389" s="262" t="s">
        <v>2565</v>
      </c>
      <c r="G2389" s="262" t="s">
        <v>33</v>
      </c>
      <c r="H2389" s="262">
        <v>2</v>
      </c>
      <c r="I2389" s="262" t="s">
        <v>17</v>
      </c>
      <c r="J2389" s="262" t="s">
        <v>17</v>
      </c>
      <c r="K2389" s="262" t="s">
        <v>3818</v>
      </c>
      <c r="L2389" s="263">
        <v>45063</v>
      </c>
      <c r="M2389" s="262" t="s">
        <v>20</v>
      </c>
    </row>
    <row r="2390" spans="1:13" x14ac:dyDescent="0.25">
      <c r="A2390" s="260" t="s">
        <v>2060</v>
      </c>
      <c r="B2390" s="260" t="s">
        <v>2061</v>
      </c>
      <c r="C2390" s="260" t="s">
        <v>2062</v>
      </c>
      <c r="D2390" s="260" t="s">
        <v>2571</v>
      </c>
      <c r="E2390" s="260">
        <v>0</v>
      </c>
      <c r="F2390" s="260" t="s">
        <v>2565</v>
      </c>
      <c r="G2390" s="260" t="s">
        <v>33</v>
      </c>
      <c r="H2390" s="260">
        <v>2</v>
      </c>
      <c r="I2390" s="260" t="s">
        <v>17</v>
      </c>
      <c r="J2390" s="260" t="s">
        <v>17</v>
      </c>
      <c r="K2390" s="260" t="s">
        <v>3819</v>
      </c>
      <c r="L2390" s="261">
        <v>45063</v>
      </c>
      <c r="M2390" s="260" t="s">
        <v>20</v>
      </c>
    </row>
    <row r="2391" spans="1:13" x14ac:dyDescent="0.25">
      <c r="A2391" s="262" t="s">
        <v>2060</v>
      </c>
      <c r="B2391" s="262" t="s">
        <v>2061</v>
      </c>
      <c r="C2391" s="262" t="s">
        <v>2062</v>
      </c>
      <c r="D2391" s="262" t="s">
        <v>2573</v>
      </c>
      <c r="E2391" s="262">
        <v>0</v>
      </c>
      <c r="F2391" s="262" t="s">
        <v>2565</v>
      </c>
      <c r="G2391" s="262" t="s">
        <v>33</v>
      </c>
      <c r="H2391" s="262">
        <v>2</v>
      </c>
      <c r="I2391" s="262" t="s">
        <v>17</v>
      </c>
      <c r="J2391" s="262" t="s">
        <v>17</v>
      </c>
      <c r="K2391" s="262" t="s">
        <v>3820</v>
      </c>
      <c r="L2391" s="263">
        <v>45063</v>
      </c>
      <c r="M2391" s="262" t="s">
        <v>20</v>
      </c>
    </row>
    <row r="2392" spans="1:13" x14ac:dyDescent="0.25">
      <c r="A2392" s="260" t="s">
        <v>2060</v>
      </c>
      <c r="B2392" s="260" t="s">
        <v>2061</v>
      </c>
      <c r="C2392" s="260" t="s">
        <v>2062</v>
      </c>
      <c r="D2392" s="260" t="s">
        <v>2642</v>
      </c>
      <c r="E2392" s="260">
        <v>0</v>
      </c>
      <c r="F2392" s="260" t="s">
        <v>2565</v>
      </c>
      <c r="G2392" s="260" t="s">
        <v>33</v>
      </c>
      <c r="H2392" s="260">
        <v>2</v>
      </c>
      <c r="I2392" s="260" t="s">
        <v>17</v>
      </c>
      <c r="J2392" s="260" t="s">
        <v>17</v>
      </c>
      <c r="K2392" s="260" t="s">
        <v>3821</v>
      </c>
      <c r="L2392" s="261">
        <v>45063</v>
      </c>
      <c r="M2392" s="260" t="s">
        <v>20</v>
      </c>
    </row>
    <row r="2393" spans="1:13" x14ac:dyDescent="0.25">
      <c r="A2393" s="262" t="s">
        <v>1059</v>
      </c>
      <c r="B2393" s="262" t="s">
        <v>1060</v>
      </c>
      <c r="C2393" s="262" t="s">
        <v>1061</v>
      </c>
      <c r="D2393" s="262" t="s">
        <v>2564</v>
      </c>
      <c r="E2393" s="262">
        <v>0</v>
      </c>
      <c r="F2393" s="262" t="s">
        <v>2565</v>
      </c>
      <c r="G2393" s="262" t="s">
        <v>33</v>
      </c>
      <c r="H2393" s="262">
        <v>2</v>
      </c>
      <c r="I2393" s="262" t="s">
        <v>17</v>
      </c>
      <c r="J2393" s="262" t="s">
        <v>17</v>
      </c>
      <c r="K2393" s="262" t="s">
        <v>3822</v>
      </c>
      <c r="L2393" s="263">
        <v>45064</v>
      </c>
      <c r="M2393" s="262" t="s">
        <v>20</v>
      </c>
    </row>
    <row r="2394" spans="1:13" x14ac:dyDescent="0.25">
      <c r="A2394" s="260" t="s">
        <v>1059</v>
      </c>
      <c r="B2394" s="260" t="s">
        <v>1060</v>
      </c>
      <c r="C2394" s="260" t="s">
        <v>1061</v>
      </c>
      <c r="D2394" s="260" t="s">
        <v>2567</v>
      </c>
      <c r="E2394" s="260">
        <v>0</v>
      </c>
      <c r="F2394" s="260" t="s">
        <v>2565</v>
      </c>
      <c r="G2394" s="260" t="s">
        <v>33</v>
      </c>
      <c r="H2394" s="260">
        <v>2</v>
      </c>
      <c r="I2394" s="260" t="s">
        <v>17</v>
      </c>
      <c r="J2394" s="260" t="s">
        <v>17</v>
      </c>
      <c r="K2394" s="260" t="s">
        <v>3823</v>
      </c>
      <c r="L2394" s="261">
        <v>45064</v>
      </c>
      <c r="M2394" s="260" t="s">
        <v>20</v>
      </c>
    </row>
    <row r="2395" spans="1:13" x14ac:dyDescent="0.25">
      <c r="A2395" s="262" t="s">
        <v>1059</v>
      </c>
      <c r="B2395" s="262" t="s">
        <v>1060</v>
      </c>
      <c r="C2395" s="262" t="s">
        <v>1061</v>
      </c>
      <c r="D2395" s="262" t="s">
        <v>2569</v>
      </c>
      <c r="E2395" s="262">
        <v>1</v>
      </c>
      <c r="F2395" s="262" t="s">
        <v>2565</v>
      </c>
      <c r="G2395" s="262" t="s">
        <v>33</v>
      </c>
      <c r="H2395" s="262">
        <v>2</v>
      </c>
      <c r="I2395" s="262" t="s">
        <v>17</v>
      </c>
      <c r="J2395" s="262" t="s">
        <v>17</v>
      </c>
      <c r="K2395" s="262" t="s">
        <v>3824</v>
      </c>
      <c r="L2395" s="263">
        <v>45064</v>
      </c>
      <c r="M2395" s="262" t="s">
        <v>20</v>
      </c>
    </row>
    <row r="2396" spans="1:13" x14ac:dyDescent="0.25">
      <c r="A2396" s="260" t="s">
        <v>1059</v>
      </c>
      <c r="B2396" s="260" t="s">
        <v>1060</v>
      </c>
      <c r="C2396" s="260" t="s">
        <v>1061</v>
      </c>
      <c r="D2396" s="260" t="s">
        <v>2634</v>
      </c>
      <c r="E2396" s="260">
        <v>2</v>
      </c>
      <c r="F2396" s="260" t="s">
        <v>2565</v>
      </c>
      <c r="G2396" s="260" t="s">
        <v>33</v>
      </c>
      <c r="H2396" s="260">
        <v>2</v>
      </c>
      <c r="I2396" s="260" t="s">
        <v>17</v>
      </c>
      <c r="J2396" s="260" t="s">
        <v>17</v>
      </c>
      <c r="K2396" s="260" t="s">
        <v>3825</v>
      </c>
      <c r="L2396" s="261">
        <v>45064</v>
      </c>
      <c r="M2396" s="260" t="s">
        <v>20</v>
      </c>
    </row>
    <row r="2397" spans="1:13" x14ac:dyDescent="0.25">
      <c r="A2397" s="262" t="s">
        <v>1059</v>
      </c>
      <c r="B2397" s="262" t="s">
        <v>1060</v>
      </c>
      <c r="C2397" s="262" t="s">
        <v>1061</v>
      </c>
      <c r="D2397" s="262" t="s">
        <v>2636</v>
      </c>
      <c r="E2397" s="262">
        <v>0</v>
      </c>
      <c r="F2397" s="262" t="s">
        <v>2565</v>
      </c>
      <c r="G2397" s="262" t="s">
        <v>33</v>
      </c>
      <c r="H2397" s="262">
        <v>2</v>
      </c>
      <c r="I2397" s="262" t="s">
        <v>17</v>
      </c>
      <c r="J2397" s="262" t="s">
        <v>17</v>
      </c>
      <c r="K2397" s="262" t="s">
        <v>3826</v>
      </c>
      <c r="L2397" s="263">
        <v>45064</v>
      </c>
      <c r="M2397" s="262" t="s">
        <v>20</v>
      </c>
    </row>
    <row r="2398" spans="1:13" x14ac:dyDescent="0.25">
      <c r="A2398" s="260" t="s">
        <v>1059</v>
      </c>
      <c r="B2398" s="260" t="s">
        <v>1060</v>
      </c>
      <c r="C2398" s="260" t="s">
        <v>1061</v>
      </c>
      <c r="D2398" s="260" t="s">
        <v>2638</v>
      </c>
      <c r="E2398" s="260">
        <v>1</v>
      </c>
      <c r="F2398" s="260" t="s">
        <v>2565</v>
      </c>
      <c r="G2398" s="260" t="s">
        <v>33</v>
      </c>
      <c r="H2398" s="260">
        <v>2</v>
      </c>
      <c r="I2398" s="260" t="s">
        <v>17</v>
      </c>
      <c r="J2398" s="260" t="s">
        <v>17</v>
      </c>
      <c r="K2398" s="260" t="s">
        <v>3827</v>
      </c>
      <c r="L2398" s="261">
        <v>45064</v>
      </c>
      <c r="M2398" s="260" t="s">
        <v>20</v>
      </c>
    </row>
    <row r="2399" spans="1:13" x14ac:dyDescent="0.25">
      <c r="A2399" s="262" t="s">
        <v>1059</v>
      </c>
      <c r="B2399" s="262" t="s">
        <v>1060</v>
      </c>
      <c r="C2399" s="262" t="s">
        <v>1061</v>
      </c>
      <c r="D2399" s="262" t="s">
        <v>2571</v>
      </c>
      <c r="E2399" s="262">
        <v>2</v>
      </c>
      <c r="F2399" s="262" t="s">
        <v>2565</v>
      </c>
      <c r="G2399" s="262" t="s">
        <v>33</v>
      </c>
      <c r="H2399" s="262">
        <v>2</v>
      </c>
      <c r="I2399" s="262" t="s">
        <v>17</v>
      </c>
      <c r="J2399" s="262" t="s">
        <v>17</v>
      </c>
      <c r="K2399" s="262" t="s">
        <v>3828</v>
      </c>
      <c r="L2399" s="263">
        <v>45064</v>
      </c>
      <c r="M2399" s="262" t="s">
        <v>20</v>
      </c>
    </row>
    <row r="2400" spans="1:13" x14ac:dyDescent="0.25">
      <c r="A2400" s="260" t="s">
        <v>1059</v>
      </c>
      <c r="B2400" s="260" t="s">
        <v>1060</v>
      </c>
      <c r="C2400" s="260" t="s">
        <v>1061</v>
      </c>
      <c r="D2400" s="260" t="s">
        <v>2573</v>
      </c>
      <c r="E2400" s="260">
        <v>2</v>
      </c>
      <c r="F2400" s="260" t="s">
        <v>2565</v>
      </c>
      <c r="G2400" s="260" t="s">
        <v>33</v>
      </c>
      <c r="H2400" s="260">
        <v>2</v>
      </c>
      <c r="I2400" s="260" t="s">
        <v>17</v>
      </c>
      <c r="J2400" s="260" t="s">
        <v>17</v>
      </c>
      <c r="K2400" s="260" t="s">
        <v>3829</v>
      </c>
      <c r="L2400" s="261">
        <v>45064</v>
      </c>
      <c r="M2400" s="260" t="s">
        <v>20</v>
      </c>
    </row>
    <row r="2401" spans="1:13" x14ac:dyDescent="0.25">
      <c r="A2401" s="262" t="s">
        <v>1059</v>
      </c>
      <c r="B2401" s="262" t="s">
        <v>1060</v>
      </c>
      <c r="C2401" s="262" t="s">
        <v>1061</v>
      </c>
      <c r="D2401" s="262" t="s">
        <v>2642</v>
      </c>
      <c r="E2401" s="262">
        <v>0</v>
      </c>
      <c r="F2401" s="262" t="s">
        <v>2565</v>
      </c>
      <c r="G2401" s="262" t="s">
        <v>33</v>
      </c>
      <c r="H2401" s="262">
        <v>2</v>
      </c>
      <c r="I2401" s="262" t="s">
        <v>17</v>
      </c>
      <c r="J2401" s="262" t="s">
        <v>17</v>
      </c>
      <c r="K2401" s="262" t="s">
        <v>3830</v>
      </c>
      <c r="L2401" s="263">
        <v>45064</v>
      </c>
      <c r="M2401" s="262" t="s">
        <v>20</v>
      </c>
    </row>
    <row r="2402" spans="1:13" x14ac:dyDescent="0.25">
      <c r="A2402" s="260" t="s">
        <v>1068</v>
      </c>
      <c r="B2402" s="260" t="s">
        <v>1069</v>
      </c>
      <c r="C2402" s="260" t="s">
        <v>1070</v>
      </c>
      <c r="D2402" s="260" t="s">
        <v>2564</v>
      </c>
      <c r="E2402" s="260">
        <v>2</v>
      </c>
      <c r="F2402" s="260" t="s">
        <v>2565</v>
      </c>
      <c r="G2402" s="260" t="s">
        <v>33</v>
      </c>
      <c r="H2402" s="260">
        <v>2</v>
      </c>
      <c r="I2402" s="260" t="s">
        <v>17</v>
      </c>
      <c r="J2402" s="260" t="s">
        <v>17</v>
      </c>
      <c r="K2402" s="260" t="s">
        <v>3831</v>
      </c>
      <c r="L2402" s="261">
        <v>45064</v>
      </c>
      <c r="M2402" s="260" t="s">
        <v>20</v>
      </c>
    </row>
    <row r="2403" spans="1:13" x14ac:dyDescent="0.25">
      <c r="A2403" s="262" t="s">
        <v>1068</v>
      </c>
      <c r="B2403" s="262" t="s">
        <v>1069</v>
      </c>
      <c r="C2403" s="262" t="s">
        <v>1070</v>
      </c>
      <c r="D2403" s="262" t="s">
        <v>2567</v>
      </c>
      <c r="E2403" s="262">
        <v>2</v>
      </c>
      <c r="F2403" s="262" t="s">
        <v>2565</v>
      </c>
      <c r="G2403" s="262" t="s">
        <v>33</v>
      </c>
      <c r="H2403" s="262">
        <v>2</v>
      </c>
      <c r="I2403" s="262" t="s">
        <v>17</v>
      </c>
      <c r="J2403" s="262" t="s">
        <v>17</v>
      </c>
      <c r="K2403" s="262" t="s">
        <v>3832</v>
      </c>
      <c r="L2403" s="263">
        <v>45064</v>
      </c>
      <c r="M2403" s="262" t="s">
        <v>20</v>
      </c>
    </row>
    <row r="2404" spans="1:13" x14ac:dyDescent="0.25">
      <c r="A2404" s="260" t="s">
        <v>1068</v>
      </c>
      <c r="B2404" s="260" t="s">
        <v>1069</v>
      </c>
      <c r="C2404" s="260" t="s">
        <v>1070</v>
      </c>
      <c r="D2404" s="260" t="s">
        <v>2569</v>
      </c>
      <c r="E2404" s="260">
        <v>2</v>
      </c>
      <c r="F2404" s="260" t="s">
        <v>2565</v>
      </c>
      <c r="G2404" s="260" t="s">
        <v>33</v>
      </c>
      <c r="H2404" s="260">
        <v>2</v>
      </c>
      <c r="I2404" s="260" t="s">
        <v>17</v>
      </c>
      <c r="J2404" s="260" t="s">
        <v>17</v>
      </c>
      <c r="K2404" s="260" t="s">
        <v>3833</v>
      </c>
      <c r="L2404" s="261">
        <v>45064</v>
      </c>
      <c r="M2404" s="260" t="s">
        <v>20</v>
      </c>
    </row>
    <row r="2405" spans="1:13" x14ac:dyDescent="0.25">
      <c r="A2405" s="262" t="s">
        <v>1068</v>
      </c>
      <c r="B2405" s="262" t="s">
        <v>1069</v>
      </c>
      <c r="C2405" s="262" t="s">
        <v>1070</v>
      </c>
      <c r="D2405" s="262" t="s">
        <v>2634</v>
      </c>
      <c r="E2405" s="262">
        <v>2</v>
      </c>
      <c r="F2405" s="262" t="s">
        <v>2565</v>
      </c>
      <c r="G2405" s="262" t="s">
        <v>33</v>
      </c>
      <c r="H2405" s="262">
        <v>2</v>
      </c>
      <c r="I2405" s="262" t="s">
        <v>17</v>
      </c>
      <c r="J2405" s="262" t="s">
        <v>17</v>
      </c>
      <c r="K2405" s="262" t="s">
        <v>3834</v>
      </c>
      <c r="L2405" s="263">
        <v>45064</v>
      </c>
      <c r="M2405" s="262" t="s">
        <v>20</v>
      </c>
    </row>
    <row r="2406" spans="1:13" x14ac:dyDescent="0.25">
      <c r="A2406" s="260" t="s">
        <v>1068</v>
      </c>
      <c r="B2406" s="260" t="s">
        <v>1069</v>
      </c>
      <c r="C2406" s="260" t="s">
        <v>1070</v>
      </c>
      <c r="D2406" s="260" t="s">
        <v>2636</v>
      </c>
      <c r="E2406" s="260">
        <v>2</v>
      </c>
      <c r="F2406" s="260" t="s">
        <v>2565</v>
      </c>
      <c r="G2406" s="260" t="s">
        <v>33</v>
      </c>
      <c r="H2406" s="260">
        <v>2</v>
      </c>
      <c r="I2406" s="260" t="s">
        <v>17</v>
      </c>
      <c r="J2406" s="260" t="s">
        <v>17</v>
      </c>
      <c r="K2406" s="260" t="s">
        <v>3835</v>
      </c>
      <c r="L2406" s="261">
        <v>45064</v>
      </c>
      <c r="M2406" s="260" t="s">
        <v>20</v>
      </c>
    </row>
    <row r="2407" spans="1:13" x14ac:dyDescent="0.25">
      <c r="A2407" s="262" t="s">
        <v>1068</v>
      </c>
      <c r="B2407" s="262" t="s">
        <v>1069</v>
      </c>
      <c r="C2407" s="262" t="s">
        <v>1070</v>
      </c>
      <c r="D2407" s="262" t="s">
        <v>2638</v>
      </c>
      <c r="E2407" s="262">
        <v>2</v>
      </c>
      <c r="F2407" s="262" t="s">
        <v>2565</v>
      </c>
      <c r="G2407" s="262" t="s">
        <v>33</v>
      </c>
      <c r="H2407" s="262">
        <v>2</v>
      </c>
      <c r="I2407" s="262" t="s">
        <v>17</v>
      </c>
      <c r="J2407" s="262" t="s">
        <v>17</v>
      </c>
      <c r="K2407" s="262" t="s">
        <v>3836</v>
      </c>
      <c r="L2407" s="263">
        <v>45064</v>
      </c>
      <c r="M2407" s="262" t="s">
        <v>20</v>
      </c>
    </row>
    <row r="2408" spans="1:13" x14ac:dyDescent="0.25">
      <c r="A2408" s="260" t="s">
        <v>1068</v>
      </c>
      <c r="B2408" s="260" t="s">
        <v>1069</v>
      </c>
      <c r="C2408" s="260" t="s">
        <v>1070</v>
      </c>
      <c r="D2408" s="260" t="s">
        <v>2571</v>
      </c>
      <c r="E2408" s="260">
        <v>1</v>
      </c>
      <c r="F2408" s="260" t="s">
        <v>2565</v>
      </c>
      <c r="G2408" s="260" t="s">
        <v>33</v>
      </c>
      <c r="H2408" s="260">
        <v>2</v>
      </c>
      <c r="I2408" s="260" t="s">
        <v>17</v>
      </c>
      <c r="J2408" s="260" t="s">
        <v>17</v>
      </c>
      <c r="K2408" s="260" t="s">
        <v>3837</v>
      </c>
      <c r="L2408" s="261">
        <v>45064</v>
      </c>
      <c r="M2408" s="260" t="s">
        <v>20</v>
      </c>
    </row>
    <row r="2409" spans="1:13" x14ac:dyDescent="0.25">
      <c r="A2409" s="262" t="s">
        <v>1068</v>
      </c>
      <c r="B2409" s="262" t="s">
        <v>1069</v>
      </c>
      <c r="C2409" s="262" t="s">
        <v>1070</v>
      </c>
      <c r="D2409" s="262" t="s">
        <v>2573</v>
      </c>
      <c r="E2409" s="262">
        <v>2</v>
      </c>
      <c r="F2409" s="262" t="s">
        <v>2565</v>
      </c>
      <c r="G2409" s="262" t="s">
        <v>33</v>
      </c>
      <c r="H2409" s="262">
        <v>2</v>
      </c>
      <c r="I2409" s="262" t="s">
        <v>17</v>
      </c>
      <c r="J2409" s="262" t="s">
        <v>17</v>
      </c>
      <c r="K2409" s="262" t="s">
        <v>3838</v>
      </c>
      <c r="L2409" s="263">
        <v>45064</v>
      </c>
      <c r="M2409" s="262" t="s">
        <v>20</v>
      </c>
    </row>
    <row r="2410" spans="1:13" x14ac:dyDescent="0.25">
      <c r="A2410" s="260" t="s">
        <v>1068</v>
      </c>
      <c r="B2410" s="260" t="s">
        <v>1069</v>
      </c>
      <c r="C2410" s="260" t="s">
        <v>1070</v>
      </c>
      <c r="D2410" s="260" t="s">
        <v>2642</v>
      </c>
      <c r="E2410" s="260">
        <v>0</v>
      </c>
      <c r="F2410" s="260" t="s">
        <v>2565</v>
      </c>
      <c r="G2410" s="260" t="s">
        <v>33</v>
      </c>
      <c r="H2410" s="260">
        <v>2</v>
      </c>
      <c r="I2410" s="260" t="s">
        <v>17</v>
      </c>
      <c r="J2410" s="260" t="s">
        <v>17</v>
      </c>
      <c r="K2410" s="260" t="s">
        <v>3839</v>
      </c>
      <c r="L2410" s="261">
        <v>45064</v>
      </c>
      <c r="M2410" s="260" t="s">
        <v>20</v>
      </c>
    </row>
    <row r="2411" spans="1:13" x14ac:dyDescent="0.25">
      <c r="A2411" s="262" t="s">
        <v>1352</v>
      </c>
      <c r="B2411" s="262" t="s">
        <v>1353</v>
      </c>
      <c r="C2411" s="262" t="s">
        <v>1173</v>
      </c>
      <c r="D2411" s="262" t="s">
        <v>2564</v>
      </c>
      <c r="E2411" s="262">
        <v>0</v>
      </c>
      <c r="F2411" s="262" t="s">
        <v>2565</v>
      </c>
      <c r="G2411" s="262" t="s">
        <v>33</v>
      </c>
      <c r="H2411" s="262">
        <v>2</v>
      </c>
      <c r="I2411" s="262" t="s">
        <v>17</v>
      </c>
      <c r="J2411" s="262" t="s">
        <v>17</v>
      </c>
      <c r="K2411" s="262" t="s">
        <v>3840</v>
      </c>
      <c r="L2411" s="263">
        <v>45064</v>
      </c>
      <c r="M2411" s="262" t="s">
        <v>20</v>
      </c>
    </row>
    <row r="2412" spans="1:13" x14ac:dyDescent="0.25">
      <c r="A2412" s="260" t="s">
        <v>1352</v>
      </c>
      <c r="B2412" s="260" t="s">
        <v>1353</v>
      </c>
      <c r="C2412" s="260" t="s">
        <v>1173</v>
      </c>
      <c r="D2412" s="260" t="s">
        <v>2567</v>
      </c>
      <c r="E2412" s="260">
        <v>2</v>
      </c>
      <c r="F2412" s="260" t="s">
        <v>2565</v>
      </c>
      <c r="G2412" s="260" t="s">
        <v>33</v>
      </c>
      <c r="H2412" s="260">
        <v>2</v>
      </c>
      <c r="I2412" s="260" t="s">
        <v>17</v>
      </c>
      <c r="J2412" s="260" t="s">
        <v>17</v>
      </c>
      <c r="K2412" s="260" t="s">
        <v>3841</v>
      </c>
      <c r="L2412" s="261">
        <v>45064</v>
      </c>
      <c r="M2412" s="260" t="s">
        <v>20</v>
      </c>
    </row>
    <row r="2413" spans="1:13" x14ac:dyDescent="0.25">
      <c r="A2413" s="262" t="s">
        <v>1352</v>
      </c>
      <c r="B2413" s="262" t="s">
        <v>1353</v>
      </c>
      <c r="C2413" s="262" t="s">
        <v>1173</v>
      </c>
      <c r="D2413" s="262" t="s">
        <v>2569</v>
      </c>
      <c r="E2413" s="262">
        <v>2</v>
      </c>
      <c r="F2413" s="262" t="s">
        <v>2565</v>
      </c>
      <c r="G2413" s="262" t="s">
        <v>33</v>
      </c>
      <c r="H2413" s="262">
        <v>2</v>
      </c>
      <c r="I2413" s="262" t="s">
        <v>17</v>
      </c>
      <c r="J2413" s="262" t="s">
        <v>17</v>
      </c>
      <c r="K2413" s="262" t="s">
        <v>3842</v>
      </c>
      <c r="L2413" s="263">
        <v>45064</v>
      </c>
      <c r="M2413" s="262" t="s">
        <v>20</v>
      </c>
    </row>
    <row r="2414" spans="1:13" x14ac:dyDescent="0.25">
      <c r="A2414" s="260" t="s">
        <v>1352</v>
      </c>
      <c r="B2414" s="260" t="s">
        <v>1353</v>
      </c>
      <c r="C2414" s="260" t="s">
        <v>1173</v>
      </c>
      <c r="D2414" s="260" t="s">
        <v>2634</v>
      </c>
      <c r="E2414" s="260">
        <v>3</v>
      </c>
      <c r="F2414" s="260" t="s">
        <v>2565</v>
      </c>
      <c r="G2414" s="260" t="s">
        <v>33</v>
      </c>
      <c r="H2414" s="260">
        <v>2</v>
      </c>
      <c r="I2414" s="260" t="s">
        <v>17</v>
      </c>
      <c r="J2414" s="260" t="s">
        <v>17</v>
      </c>
      <c r="K2414" s="260" t="s">
        <v>3843</v>
      </c>
      <c r="L2414" s="261">
        <v>45064</v>
      </c>
      <c r="M2414" s="260" t="s">
        <v>20</v>
      </c>
    </row>
    <row r="2415" spans="1:13" x14ac:dyDescent="0.25">
      <c r="A2415" s="262" t="s">
        <v>1352</v>
      </c>
      <c r="B2415" s="262" t="s">
        <v>1353</v>
      </c>
      <c r="C2415" s="262" t="s">
        <v>1173</v>
      </c>
      <c r="D2415" s="262" t="s">
        <v>2636</v>
      </c>
      <c r="E2415" s="262">
        <v>3</v>
      </c>
      <c r="F2415" s="262" t="s">
        <v>2565</v>
      </c>
      <c r="G2415" s="262" t="s">
        <v>33</v>
      </c>
      <c r="H2415" s="262">
        <v>2</v>
      </c>
      <c r="I2415" s="262" t="s">
        <v>17</v>
      </c>
      <c r="J2415" s="262" t="s">
        <v>17</v>
      </c>
      <c r="K2415" s="262" t="s">
        <v>3844</v>
      </c>
      <c r="L2415" s="263">
        <v>45064</v>
      </c>
      <c r="M2415" s="262" t="s">
        <v>20</v>
      </c>
    </row>
    <row r="2416" spans="1:13" x14ac:dyDescent="0.25">
      <c r="A2416" s="260" t="s">
        <v>1352</v>
      </c>
      <c r="B2416" s="260" t="s">
        <v>1353</v>
      </c>
      <c r="C2416" s="260" t="s">
        <v>1173</v>
      </c>
      <c r="D2416" s="260" t="s">
        <v>2638</v>
      </c>
      <c r="E2416" s="260">
        <v>3</v>
      </c>
      <c r="F2416" s="260" t="s">
        <v>2565</v>
      </c>
      <c r="G2416" s="260" t="s">
        <v>33</v>
      </c>
      <c r="H2416" s="260">
        <v>2</v>
      </c>
      <c r="I2416" s="260" t="s">
        <v>17</v>
      </c>
      <c r="J2416" s="260" t="s">
        <v>17</v>
      </c>
      <c r="K2416" s="260" t="s">
        <v>3845</v>
      </c>
      <c r="L2416" s="261">
        <v>45064</v>
      </c>
      <c r="M2416" s="260" t="s">
        <v>20</v>
      </c>
    </row>
    <row r="2417" spans="1:13" x14ac:dyDescent="0.25">
      <c r="A2417" s="262" t="s">
        <v>1352</v>
      </c>
      <c r="B2417" s="262" t="s">
        <v>1353</v>
      </c>
      <c r="C2417" s="262" t="s">
        <v>1173</v>
      </c>
      <c r="D2417" s="262" t="s">
        <v>2571</v>
      </c>
      <c r="E2417" s="262">
        <v>3</v>
      </c>
      <c r="F2417" s="262" t="s">
        <v>2565</v>
      </c>
      <c r="G2417" s="262" t="s">
        <v>33</v>
      </c>
      <c r="H2417" s="262">
        <v>2</v>
      </c>
      <c r="I2417" s="262" t="s">
        <v>17</v>
      </c>
      <c r="J2417" s="262" t="s">
        <v>17</v>
      </c>
      <c r="K2417" s="262" t="s">
        <v>3846</v>
      </c>
      <c r="L2417" s="263">
        <v>45064</v>
      </c>
      <c r="M2417" s="262" t="s">
        <v>20</v>
      </c>
    </row>
    <row r="2418" spans="1:13" x14ac:dyDescent="0.25">
      <c r="A2418" s="260" t="s">
        <v>1352</v>
      </c>
      <c r="B2418" s="260" t="s">
        <v>1353</v>
      </c>
      <c r="C2418" s="260" t="s">
        <v>1173</v>
      </c>
      <c r="D2418" s="260" t="s">
        <v>2573</v>
      </c>
      <c r="E2418" s="260">
        <v>2</v>
      </c>
      <c r="F2418" s="260" t="s">
        <v>2565</v>
      </c>
      <c r="G2418" s="260" t="s">
        <v>33</v>
      </c>
      <c r="H2418" s="260">
        <v>2</v>
      </c>
      <c r="I2418" s="260" t="s">
        <v>17</v>
      </c>
      <c r="J2418" s="260" t="s">
        <v>17</v>
      </c>
      <c r="K2418" s="260" t="s">
        <v>3847</v>
      </c>
      <c r="L2418" s="261">
        <v>45064</v>
      </c>
      <c r="M2418" s="260" t="s">
        <v>20</v>
      </c>
    </row>
    <row r="2419" spans="1:13" x14ac:dyDescent="0.25">
      <c r="A2419" s="262" t="s">
        <v>1352</v>
      </c>
      <c r="B2419" s="262" t="s">
        <v>1353</v>
      </c>
      <c r="C2419" s="262" t="s">
        <v>1173</v>
      </c>
      <c r="D2419" s="262" t="s">
        <v>2642</v>
      </c>
      <c r="E2419" s="262">
        <v>1</v>
      </c>
      <c r="F2419" s="262" t="s">
        <v>2565</v>
      </c>
      <c r="G2419" s="262" t="s">
        <v>33</v>
      </c>
      <c r="H2419" s="262">
        <v>2</v>
      </c>
      <c r="I2419" s="262" t="s">
        <v>17</v>
      </c>
      <c r="J2419" s="262" t="s">
        <v>17</v>
      </c>
      <c r="K2419" s="262" t="s">
        <v>3848</v>
      </c>
      <c r="L2419" s="263">
        <v>45064</v>
      </c>
      <c r="M2419" s="262" t="s">
        <v>20</v>
      </c>
    </row>
    <row r="2420" spans="1:13" x14ac:dyDescent="0.25">
      <c r="A2420" s="260" t="s">
        <v>1171</v>
      </c>
      <c r="B2420" s="260" t="s">
        <v>1172</v>
      </c>
      <c r="C2420" s="260" t="s">
        <v>1173</v>
      </c>
      <c r="D2420" s="260" t="s">
        <v>2564</v>
      </c>
      <c r="E2420" s="260">
        <v>0</v>
      </c>
      <c r="F2420" s="260" t="s">
        <v>2565</v>
      </c>
      <c r="G2420" s="260" t="s">
        <v>33</v>
      </c>
      <c r="H2420" s="260">
        <v>2</v>
      </c>
      <c r="I2420" s="260" t="s">
        <v>17</v>
      </c>
      <c r="J2420" s="260" t="s">
        <v>17</v>
      </c>
      <c r="K2420" s="260" t="s">
        <v>3849</v>
      </c>
      <c r="L2420" s="261">
        <v>45064</v>
      </c>
      <c r="M2420" s="260" t="s">
        <v>20</v>
      </c>
    </row>
    <row r="2421" spans="1:13" x14ac:dyDescent="0.25">
      <c r="A2421" s="262" t="s">
        <v>1171</v>
      </c>
      <c r="B2421" s="262" t="s">
        <v>1172</v>
      </c>
      <c r="C2421" s="262" t="s">
        <v>1173</v>
      </c>
      <c r="D2421" s="262" t="s">
        <v>2567</v>
      </c>
      <c r="E2421" s="262">
        <v>2</v>
      </c>
      <c r="F2421" s="262" t="s">
        <v>2565</v>
      </c>
      <c r="G2421" s="262" t="s">
        <v>33</v>
      </c>
      <c r="H2421" s="262">
        <v>2</v>
      </c>
      <c r="I2421" s="262" t="s">
        <v>17</v>
      </c>
      <c r="J2421" s="262" t="s">
        <v>17</v>
      </c>
      <c r="K2421" s="262" t="s">
        <v>3850</v>
      </c>
      <c r="L2421" s="263">
        <v>45064</v>
      </c>
      <c r="M2421" s="262" t="s">
        <v>20</v>
      </c>
    </row>
    <row r="2422" spans="1:13" x14ac:dyDescent="0.25">
      <c r="A2422" s="260" t="s">
        <v>1171</v>
      </c>
      <c r="B2422" s="260" t="s">
        <v>1172</v>
      </c>
      <c r="C2422" s="260" t="s">
        <v>1173</v>
      </c>
      <c r="D2422" s="260" t="s">
        <v>2569</v>
      </c>
      <c r="E2422" s="260">
        <v>2</v>
      </c>
      <c r="F2422" s="260" t="s">
        <v>2565</v>
      </c>
      <c r="G2422" s="260" t="s">
        <v>33</v>
      </c>
      <c r="H2422" s="260">
        <v>2</v>
      </c>
      <c r="I2422" s="260" t="s">
        <v>17</v>
      </c>
      <c r="J2422" s="260" t="s">
        <v>17</v>
      </c>
      <c r="K2422" s="260" t="s">
        <v>3851</v>
      </c>
      <c r="L2422" s="261">
        <v>45064</v>
      </c>
      <c r="M2422" s="260" t="s">
        <v>20</v>
      </c>
    </row>
    <row r="2423" spans="1:13" x14ac:dyDescent="0.25">
      <c r="A2423" s="262" t="s">
        <v>1171</v>
      </c>
      <c r="B2423" s="262" t="s">
        <v>1172</v>
      </c>
      <c r="C2423" s="262" t="s">
        <v>1173</v>
      </c>
      <c r="D2423" s="262" t="s">
        <v>2634</v>
      </c>
      <c r="E2423" s="262">
        <v>1</v>
      </c>
      <c r="F2423" s="262" t="s">
        <v>2565</v>
      </c>
      <c r="G2423" s="262" t="s">
        <v>33</v>
      </c>
      <c r="H2423" s="262">
        <v>2</v>
      </c>
      <c r="I2423" s="262" t="s">
        <v>17</v>
      </c>
      <c r="J2423" s="262" t="s">
        <v>17</v>
      </c>
      <c r="K2423" s="262" t="s">
        <v>3852</v>
      </c>
      <c r="L2423" s="263">
        <v>45064</v>
      </c>
      <c r="M2423" s="262" t="s">
        <v>20</v>
      </c>
    </row>
    <row r="2424" spans="1:13" x14ac:dyDescent="0.25">
      <c r="A2424" s="260" t="s">
        <v>1171</v>
      </c>
      <c r="B2424" s="260" t="s">
        <v>1172</v>
      </c>
      <c r="C2424" s="260" t="s">
        <v>1173</v>
      </c>
      <c r="D2424" s="260" t="s">
        <v>2636</v>
      </c>
      <c r="E2424" s="260">
        <v>3</v>
      </c>
      <c r="F2424" s="260" t="s">
        <v>2565</v>
      </c>
      <c r="G2424" s="260" t="s">
        <v>33</v>
      </c>
      <c r="H2424" s="260">
        <v>2</v>
      </c>
      <c r="I2424" s="260" t="s">
        <v>17</v>
      </c>
      <c r="J2424" s="260" t="s">
        <v>17</v>
      </c>
      <c r="K2424" s="260" t="s">
        <v>3853</v>
      </c>
      <c r="L2424" s="261">
        <v>45064</v>
      </c>
      <c r="M2424" s="260" t="s">
        <v>20</v>
      </c>
    </row>
    <row r="2425" spans="1:13" x14ac:dyDescent="0.25">
      <c r="A2425" s="262" t="s">
        <v>1171</v>
      </c>
      <c r="B2425" s="262" t="s">
        <v>1172</v>
      </c>
      <c r="C2425" s="262" t="s">
        <v>1173</v>
      </c>
      <c r="D2425" s="262" t="s">
        <v>2638</v>
      </c>
      <c r="E2425" s="262">
        <v>3</v>
      </c>
      <c r="F2425" s="262" t="s">
        <v>2565</v>
      </c>
      <c r="G2425" s="262" t="s">
        <v>33</v>
      </c>
      <c r="H2425" s="262">
        <v>2</v>
      </c>
      <c r="I2425" s="262" t="s">
        <v>17</v>
      </c>
      <c r="J2425" s="262" t="s">
        <v>17</v>
      </c>
      <c r="K2425" s="262" t="s">
        <v>3854</v>
      </c>
      <c r="L2425" s="263">
        <v>45064</v>
      </c>
      <c r="M2425" s="262" t="s">
        <v>20</v>
      </c>
    </row>
    <row r="2426" spans="1:13" x14ac:dyDescent="0.25">
      <c r="A2426" s="260" t="s">
        <v>1171</v>
      </c>
      <c r="B2426" s="260" t="s">
        <v>1172</v>
      </c>
      <c r="C2426" s="260" t="s">
        <v>1173</v>
      </c>
      <c r="D2426" s="260" t="s">
        <v>2571</v>
      </c>
      <c r="E2426" s="260">
        <v>2</v>
      </c>
      <c r="F2426" s="260" t="s">
        <v>2565</v>
      </c>
      <c r="G2426" s="260" t="s">
        <v>33</v>
      </c>
      <c r="H2426" s="260">
        <v>2</v>
      </c>
      <c r="I2426" s="260" t="s">
        <v>17</v>
      </c>
      <c r="J2426" s="260" t="s">
        <v>17</v>
      </c>
      <c r="K2426" s="260" t="s">
        <v>3855</v>
      </c>
      <c r="L2426" s="261">
        <v>45064</v>
      </c>
      <c r="M2426" s="260" t="s">
        <v>20</v>
      </c>
    </row>
    <row r="2427" spans="1:13" x14ac:dyDescent="0.25">
      <c r="A2427" s="262" t="s">
        <v>1171</v>
      </c>
      <c r="B2427" s="262" t="s">
        <v>1172</v>
      </c>
      <c r="C2427" s="262" t="s">
        <v>1173</v>
      </c>
      <c r="D2427" s="262" t="s">
        <v>2573</v>
      </c>
      <c r="E2427" s="262">
        <v>1</v>
      </c>
      <c r="F2427" s="262" t="s">
        <v>2565</v>
      </c>
      <c r="G2427" s="262" t="s">
        <v>33</v>
      </c>
      <c r="H2427" s="262">
        <v>2</v>
      </c>
      <c r="I2427" s="262" t="s">
        <v>17</v>
      </c>
      <c r="J2427" s="262" t="s">
        <v>17</v>
      </c>
      <c r="K2427" s="262" t="s">
        <v>3856</v>
      </c>
      <c r="L2427" s="263">
        <v>45064</v>
      </c>
      <c r="M2427" s="262" t="s">
        <v>20</v>
      </c>
    </row>
    <row r="2428" spans="1:13" x14ac:dyDescent="0.25">
      <c r="A2428" s="260" t="s">
        <v>1171</v>
      </c>
      <c r="B2428" s="260" t="s">
        <v>1172</v>
      </c>
      <c r="C2428" s="260" t="s">
        <v>1173</v>
      </c>
      <c r="D2428" s="260" t="s">
        <v>2642</v>
      </c>
      <c r="E2428" s="260">
        <v>0</v>
      </c>
      <c r="F2428" s="260" t="s">
        <v>2565</v>
      </c>
      <c r="G2428" s="260" t="s">
        <v>33</v>
      </c>
      <c r="H2428" s="260">
        <v>2</v>
      </c>
      <c r="I2428" s="260" t="s">
        <v>17</v>
      </c>
      <c r="J2428" s="260" t="s">
        <v>17</v>
      </c>
      <c r="K2428" s="260" t="s">
        <v>3857</v>
      </c>
      <c r="L2428" s="261">
        <v>45064</v>
      </c>
      <c r="M2428" s="260" t="s">
        <v>20</v>
      </c>
    </row>
    <row r="2429" spans="1:13" x14ac:dyDescent="0.25">
      <c r="A2429" s="262" t="s">
        <v>1181</v>
      </c>
      <c r="B2429" s="262" t="s">
        <v>1182</v>
      </c>
      <c r="C2429" s="262" t="s">
        <v>1173</v>
      </c>
      <c r="D2429" s="262" t="s">
        <v>2564</v>
      </c>
      <c r="E2429" s="262">
        <v>0</v>
      </c>
      <c r="F2429" s="262" t="s">
        <v>2565</v>
      </c>
      <c r="G2429" s="262" t="s">
        <v>33</v>
      </c>
      <c r="H2429" s="262">
        <v>2</v>
      </c>
      <c r="I2429" s="262" t="s">
        <v>17</v>
      </c>
      <c r="J2429" s="262" t="s">
        <v>17</v>
      </c>
      <c r="K2429" s="262" t="s">
        <v>3858</v>
      </c>
      <c r="L2429" s="263">
        <v>45064</v>
      </c>
      <c r="M2429" s="262" t="s">
        <v>20</v>
      </c>
    </row>
    <row r="2430" spans="1:13" x14ac:dyDescent="0.25">
      <c r="A2430" s="260" t="s">
        <v>1181</v>
      </c>
      <c r="B2430" s="260" t="s">
        <v>1182</v>
      </c>
      <c r="C2430" s="260" t="s">
        <v>1173</v>
      </c>
      <c r="D2430" s="260" t="s">
        <v>2567</v>
      </c>
      <c r="E2430" s="260">
        <v>2</v>
      </c>
      <c r="F2430" s="260" t="s">
        <v>2565</v>
      </c>
      <c r="G2430" s="260" t="s">
        <v>33</v>
      </c>
      <c r="H2430" s="260">
        <v>2</v>
      </c>
      <c r="I2430" s="260" t="s">
        <v>17</v>
      </c>
      <c r="J2430" s="260" t="s">
        <v>17</v>
      </c>
      <c r="K2430" s="260" t="s">
        <v>3859</v>
      </c>
      <c r="L2430" s="261">
        <v>45064</v>
      </c>
      <c r="M2430" s="260" t="s">
        <v>20</v>
      </c>
    </row>
    <row r="2431" spans="1:13" x14ac:dyDescent="0.25">
      <c r="A2431" s="262" t="s">
        <v>1181</v>
      </c>
      <c r="B2431" s="262" t="s">
        <v>1182</v>
      </c>
      <c r="C2431" s="262" t="s">
        <v>1173</v>
      </c>
      <c r="D2431" s="262" t="s">
        <v>2569</v>
      </c>
      <c r="E2431" s="262">
        <v>2</v>
      </c>
      <c r="F2431" s="262" t="s">
        <v>2565</v>
      </c>
      <c r="G2431" s="262" t="s">
        <v>33</v>
      </c>
      <c r="H2431" s="262">
        <v>2</v>
      </c>
      <c r="I2431" s="262" t="s">
        <v>17</v>
      </c>
      <c r="J2431" s="262" t="s">
        <v>17</v>
      </c>
      <c r="K2431" s="262" t="s">
        <v>3860</v>
      </c>
      <c r="L2431" s="263">
        <v>45064</v>
      </c>
      <c r="M2431" s="262" t="s">
        <v>20</v>
      </c>
    </row>
    <row r="2432" spans="1:13" x14ac:dyDescent="0.25">
      <c r="A2432" s="260" t="s">
        <v>1181</v>
      </c>
      <c r="B2432" s="260" t="s">
        <v>1182</v>
      </c>
      <c r="C2432" s="260" t="s">
        <v>1173</v>
      </c>
      <c r="D2432" s="260" t="s">
        <v>2634</v>
      </c>
      <c r="E2432" s="260">
        <v>3</v>
      </c>
      <c r="F2432" s="260" t="s">
        <v>2565</v>
      </c>
      <c r="G2432" s="260" t="s">
        <v>33</v>
      </c>
      <c r="H2432" s="260">
        <v>2</v>
      </c>
      <c r="I2432" s="260" t="s">
        <v>17</v>
      </c>
      <c r="J2432" s="260" t="s">
        <v>17</v>
      </c>
      <c r="K2432" s="260" t="s">
        <v>3861</v>
      </c>
      <c r="L2432" s="261">
        <v>45064</v>
      </c>
      <c r="M2432" s="260" t="s">
        <v>20</v>
      </c>
    </row>
    <row r="2433" spans="1:13" x14ac:dyDescent="0.25">
      <c r="A2433" s="262" t="s">
        <v>1181</v>
      </c>
      <c r="B2433" s="262" t="s">
        <v>1182</v>
      </c>
      <c r="C2433" s="262" t="s">
        <v>1173</v>
      </c>
      <c r="D2433" s="262" t="s">
        <v>2636</v>
      </c>
      <c r="E2433" s="262">
        <v>3</v>
      </c>
      <c r="F2433" s="262" t="s">
        <v>2565</v>
      </c>
      <c r="G2433" s="262" t="s">
        <v>33</v>
      </c>
      <c r="H2433" s="262">
        <v>2</v>
      </c>
      <c r="I2433" s="262" t="s">
        <v>17</v>
      </c>
      <c r="J2433" s="262" t="s">
        <v>17</v>
      </c>
      <c r="K2433" s="262" t="s">
        <v>3862</v>
      </c>
      <c r="L2433" s="263">
        <v>45064</v>
      </c>
      <c r="M2433" s="262" t="s">
        <v>20</v>
      </c>
    </row>
    <row r="2434" spans="1:13" x14ac:dyDescent="0.25">
      <c r="A2434" s="260" t="s">
        <v>1181</v>
      </c>
      <c r="B2434" s="260" t="s">
        <v>1182</v>
      </c>
      <c r="C2434" s="260" t="s">
        <v>1173</v>
      </c>
      <c r="D2434" s="260" t="s">
        <v>2638</v>
      </c>
      <c r="E2434" s="260">
        <v>3</v>
      </c>
      <c r="F2434" s="260" t="s">
        <v>2565</v>
      </c>
      <c r="G2434" s="260" t="s">
        <v>33</v>
      </c>
      <c r="H2434" s="260">
        <v>2</v>
      </c>
      <c r="I2434" s="260" t="s">
        <v>17</v>
      </c>
      <c r="J2434" s="260" t="s">
        <v>17</v>
      </c>
      <c r="K2434" s="260" t="s">
        <v>3863</v>
      </c>
      <c r="L2434" s="261">
        <v>45064</v>
      </c>
      <c r="M2434" s="260" t="s">
        <v>20</v>
      </c>
    </row>
    <row r="2435" spans="1:13" x14ac:dyDescent="0.25">
      <c r="A2435" s="262" t="s">
        <v>1181</v>
      </c>
      <c r="B2435" s="262" t="s">
        <v>1182</v>
      </c>
      <c r="C2435" s="262" t="s">
        <v>1173</v>
      </c>
      <c r="D2435" s="262" t="s">
        <v>2571</v>
      </c>
      <c r="E2435" s="262">
        <v>2</v>
      </c>
      <c r="F2435" s="262" t="s">
        <v>2565</v>
      </c>
      <c r="G2435" s="262" t="s">
        <v>33</v>
      </c>
      <c r="H2435" s="262">
        <v>2</v>
      </c>
      <c r="I2435" s="262" t="s">
        <v>17</v>
      </c>
      <c r="J2435" s="262" t="s">
        <v>17</v>
      </c>
      <c r="K2435" s="262" t="s">
        <v>3864</v>
      </c>
      <c r="L2435" s="263">
        <v>45064</v>
      </c>
      <c r="M2435" s="262" t="s">
        <v>20</v>
      </c>
    </row>
    <row r="2436" spans="1:13" x14ac:dyDescent="0.25">
      <c r="A2436" s="260" t="s">
        <v>1181</v>
      </c>
      <c r="B2436" s="260" t="s">
        <v>1182</v>
      </c>
      <c r="C2436" s="260" t="s">
        <v>1173</v>
      </c>
      <c r="D2436" s="260" t="s">
        <v>2573</v>
      </c>
      <c r="E2436" s="260">
        <v>2</v>
      </c>
      <c r="F2436" s="260" t="s">
        <v>2565</v>
      </c>
      <c r="G2436" s="260" t="s">
        <v>33</v>
      </c>
      <c r="H2436" s="260">
        <v>2</v>
      </c>
      <c r="I2436" s="260" t="s">
        <v>17</v>
      </c>
      <c r="J2436" s="260" t="s">
        <v>17</v>
      </c>
      <c r="K2436" s="260" t="s">
        <v>3865</v>
      </c>
      <c r="L2436" s="261">
        <v>45064</v>
      </c>
      <c r="M2436" s="260" t="s">
        <v>20</v>
      </c>
    </row>
    <row r="2437" spans="1:13" x14ac:dyDescent="0.25">
      <c r="A2437" s="262" t="s">
        <v>1181</v>
      </c>
      <c r="B2437" s="262" t="s">
        <v>1182</v>
      </c>
      <c r="C2437" s="262" t="s">
        <v>1173</v>
      </c>
      <c r="D2437" s="262" t="s">
        <v>2642</v>
      </c>
      <c r="E2437" s="262">
        <v>0</v>
      </c>
      <c r="F2437" s="262" t="s">
        <v>2565</v>
      </c>
      <c r="G2437" s="262" t="s">
        <v>33</v>
      </c>
      <c r="H2437" s="262">
        <v>2</v>
      </c>
      <c r="I2437" s="262" t="s">
        <v>17</v>
      </c>
      <c r="J2437" s="262" t="s">
        <v>17</v>
      </c>
      <c r="K2437" s="262" t="s">
        <v>3866</v>
      </c>
      <c r="L2437" s="263">
        <v>45064</v>
      </c>
      <c r="M2437" s="262" t="s">
        <v>20</v>
      </c>
    </row>
    <row r="2438" spans="1:13" x14ac:dyDescent="0.25">
      <c r="A2438" s="260" t="s">
        <v>1270</v>
      </c>
      <c r="B2438" s="260" t="s">
        <v>1271</v>
      </c>
      <c r="C2438" s="260" t="s">
        <v>1173</v>
      </c>
      <c r="D2438" s="260" t="s">
        <v>2564</v>
      </c>
      <c r="E2438" s="260">
        <v>0</v>
      </c>
      <c r="F2438" s="260" t="s">
        <v>2565</v>
      </c>
      <c r="G2438" s="260" t="s">
        <v>33</v>
      </c>
      <c r="H2438" s="260">
        <v>2</v>
      </c>
      <c r="I2438" s="260" t="s">
        <v>17</v>
      </c>
      <c r="J2438" s="260" t="s">
        <v>17</v>
      </c>
      <c r="K2438" s="260" t="s">
        <v>3867</v>
      </c>
      <c r="L2438" s="261">
        <v>45064</v>
      </c>
      <c r="M2438" s="260" t="s">
        <v>20</v>
      </c>
    </row>
    <row r="2439" spans="1:13" x14ac:dyDescent="0.25">
      <c r="A2439" s="262" t="s">
        <v>1270</v>
      </c>
      <c r="B2439" s="262" t="s">
        <v>1271</v>
      </c>
      <c r="C2439" s="262" t="s">
        <v>1173</v>
      </c>
      <c r="D2439" s="262" t="s">
        <v>2567</v>
      </c>
      <c r="E2439" s="262">
        <v>2</v>
      </c>
      <c r="F2439" s="262" t="s">
        <v>2565</v>
      </c>
      <c r="G2439" s="262" t="s">
        <v>33</v>
      </c>
      <c r="H2439" s="262">
        <v>2</v>
      </c>
      <c r="I2439" s="262" t="s">
        <v>17</v>
      </c>
      <c r="J2439" s="262" t="s">
        <v>17</v>
      </c>
      <c r="K2439" s="262" t="s">
        <v>3868</v>
      </c>
      <c r="L2439" s="263">
        <v>45064</v>
      </c>
      <c r="M2439" s="262" t="s">
        <v>20</v>
      </c>
    </row>
    <row r="2440" spans="1:13" x14ac:dyDescent="0.25">
      <c r="A2440" s="260" t="s">
        <v>1270</v>
      </c>
      <c r="B2440" s="260" t="s">
        <v>1271</v>
      </c>
      <c r="C2440" s="260" t="s">
        <v>1173</v>
      </c>
      <c r="D2440" s="260" t="s">
        <v>2569</v>
      </c>
      <c r="E2440" s="260">
        <v>1</v>
      </c>
      <c r="F2440" s="260" t="s">
        <v>2565</v>
      </c>
      <c r="G2440" s="260" t="s">
        <v>33</v>
      </c>
      <c r="H2440" s="260">
        <v>2</v>
      </c>
      <c r="I2440" s="260" t="s">
        <v>17</v>
      </c>
      <c r="J2440" s="260" t="s">
        <v>17</v>
      </c>
      <c r="K2440" s="260" t="s">
        <v>3869</v>
      </c>
      <c r="L2440" s="261">
        <v>45064</v>
      </c>
      <c r="M2440" s="260" t="s">
        <v>20</v>
      </c>
    </row>
    <row r="2441" spans="1:13" x14ac:dyDescent="0.25">
      <c r="A2441" s="262" t="s">
        <v>1270</v>
      </c>
      <c r="B2441" s="262" t="s">
        <v>1271</v>
      </c>
      <c r="C2441" s="262" t="s">
        <v>1173</v>
      </c>
      <c r="D2441" s="262" t="s">
        <v>2634</v>
      </c>
      <c r="E2441" s="262">
        <v>2</v>
      </c>
      <c r="F2441" s="262" t="s">
        <v>2565</v>
      </c>
      <c r="G2441" s="262" t="s">
        <v>33</v>
      </c>
      <c r="H2441" s="262">
        <v>2</v>
      </c>
      <c r="I2441" s="262" t="s">
        <v>17</v>
      </c>
      <c r="J2441" s="262" t="s">
        <v>17</v>
      </c>
      <c r="K2441" s="262" t="s">
        <v>3870</v>
      </c>
      <c r="L2441" s="263">
        <v>45064</v>
      </c>
      <c r="M2441" s="262" t="s">
        <v>20</v>
      </c>
    </row>
    <row r="2442" spans="1:13" x14ac:dyDescent="0.25">
      <c r="A2442" s="260" t="s">
        <v>1270</v>
      </c>
      <c r="B2442" s="260" t="s">
        <v>1271</v>
      </c>
      <c r="C2442" s="260" t="s">
        <v>1173</v>
      </c>
      <c r="D2442" s="260" t="s">
        <v>2636</v>
      </c>
      <c r="E2442" s="260">
        <v>3</v>
      </c>
      <c r="F2442" s="260" t="s">
        <v>2565</v>
      </c>
      <c r="G2442" s="260" t="s">
        <v>33</v>
      </c>
      <c r="H2442" s="260">
        <v>2</v>
      </c>
      <c r="I2442" s="260" t="s">
        <v>17</v>
      </c>
      <c r="J2442" s="260" t="s">
        <v>17</v>
      </c>
      <c r="K2442" s="260" t="s">
        <v>3871</v>
      </c>
      <c r="L2442" s="261">
        <v>45064</v>
      </c>
      <c r="M2442" s="260" t="s">
        <v>20</v>
      </c>
    </row>
    <row r="2443" spans="1:13" x14ac:dyDescent="0.25">
      <c r="A2443" s="262" t="s">
        <v>1270</v>
      </c>
      <c r="B2443" s="262" t="s">
        <v>1271</v>
      </c>
      <c r="C2443" s="262" t="s">
        <v>1173</v>
      </c>
      <c r="D2443" s="262" t="s">
        <v>2638</v>
      </c>
      <c r="E2443" s="262">
        <v>3</v>
      </c>
      <c r="F2443" s="262" t="s">
        <v>2565</v>
      </c>
      <c r="G2443" s="262" t="s">
        <v>33</v>
      </c>
      <c r="H2443" s="262">
        <v>2</v>
      </c>
      <c r="I2443" s="262" t="s">
        <v>17</v>
      </c>
      <c r="J2443" s="262" t="s">
        <v>17</v>
      </c>
      <c r="K2443" s="262" t="s">
        <v>3872</v>
      </c>
      <c r="L2443" s="263">
        <v>45064</v>
      </c>
      <c r="M2443" s="262" t="s">
        <v>20</v>
      </c>
    </row>
    <row r="2444" spans="1:13" x14ac:dyDescent="0.25">
      <c r="A2444" s="260" t="s">
        <v>1270</v>
      </c>
      <c r="B2444" s="260" t="s">
        <v>1271</v>
      </c>
      <c r="C2444" s="260" t="s">
        <v>1173</v>
      </c>
      <c r="D2444" s="260" t="s">
        <v>2571</v>
      </c>
      <c r="E2444" s="260">
        <v>2</v>
      </c>
      <c r="F2444" s="260" t="s">
        <v>2565</v>
      </c>
      <c r="G2444" s="260" t="s">
        <v>33</v>
      </c>
      <c r="H2444" s="260">
        <v>2</v>
      </c>
      <c r="I2444" s="260" t="s">
        <v>17</v>
      </c>
      <c r="J2444" s="260" t="s">
        <v>17</v>
      </c>
      <c r="K2444" s="260" t="s">
        <v>3873</v>
      </c>
      <c r="L2444" s="261">
        <v>45064</v>
      </c>
      <c r="M2444" s="260" t="s">
        <v>20</v>
      </c>
    </row>
    <row r="2445" spans="1:13" x14ac:dyDescent="0.25">
      <c r="A2445" s="262" t="s">
        <v>1270</v>
      </c>
      <c r="B2445" s="262" t="s">
        <v>1271</v>
      </c>
      <c r="C2445" s="262" t="s">
        <v>1173</v>
      </c>
      <c r="D2445" s="262" t="s">
        <v>2573</v>
      </c>
      <c r="E2445" s="262">
        <v>1</v>
      </c>
      <c r="F2445" s="262" t="s">
        <v>2565</v>
      </c>
      <c r="G2445" s="262" t="s">
        <v>33</v>
      </c>
      <c r="H2445" s="262">
        <v>2</v>
      </c>
      <c r="I2445" s="262" t="s">
        <v>17</v>
      </c>
      <c r="J2445" s="262" t="s">
        <v>17</v>
      </c>
      <c r="K2445" s="262" t="s">
        <v>3874</v>
      </c>
      <c r="L2445" s="263">
        <v>45064</v>
      </c>
      <c r="M2445" s="262" t="s">
        <v>20</v>
      </c>
    </row>
    <row r="2446" spans="1:13" x14ac:dyDescent="0.25">
      <c r="A2446" s="260" t="s">
        <v>1270</v>
      </c>
      <c r="B2446" s="260" t="s">
        <v>1271</v>
      </c>
      <c r="C2446" s="260" t="s">
        <v>1173</v>
      </c>
      <c r="D2446" s="260" t="s">
        <v>2642</v>
      </c>
      <c r="E2446" s="260">
        <v>0</v>
      </c>
      <c r="F2446" s="260" t="s">
        <v>2565</v>
      </c>
      <c r="G2446" s="260" t="s">
        <v>33</v>
      </c>
      <c r="H2446" s="260">
        <v>2</v>
      </c>
      <c r="I2446" s="260" t="s">
        <v>17</v>
      </c>
      <c r="J2446" s="260" t="s">
        <v>17</v>
      </c>
      <c r="K2446" s="260" t="s">
        <v>3875</v>
      </c>
      <c r="L2446" s="261">
        <v>45064</v>
      </c>
      <c r="M2446" s="260" t="s">
        <v>20</v>
      </c>
    </row>
    <row r="2447" spans="1:13" x14ac:dyDescent="0.25">
      <c r="A2447" s="262" t="s">
        <v>103</v>
      </c>
      <c r="B2447" s="262" t="s">
        <v>104</v>
      </c>
      <c r="C2447" s="262" t="s">
        <v>105</v>
      </c>
      <c r="D2447" s="262" t="s">
        <v>2564</v>
      </c>
      <c r="E2447" s="262">
        <v>2</v>
      </c>
      <c r="F2447" s="262" t="s">
        <v>2565</v>
      </c>
      <c r="G2447" s="262" t="s">
        <v>33</v>
      </c>
      <c r="H2447" s="262">
        <v>2</v>
      </c>
      <c r="I2447" s="262" t="s">
        <v>17</v>
      </c>
      <c r="J2447" s="262" t="s">
        <v>17</v>
      </c>
      <c r="K2447" s="262" t="s">
        <v>3876</v>
      </c>
      <c r="L2447" s="263">
        <v>45064</v>
      </c>
      <c r="M2447" s="262" t="s">
        <v>20</v>
      </c>
    </row>
    <row r="2448" spans="1:13" x14ac:dyDescent="0.25">
      <c r="A2448" s="260" t="s">
        <v>103</v>
      </c>
      <c r="B2448" s="260" t="s">
        <v>104</v>
      </c>
      <c r="C2448" s="260" t="s">
        <v>105</v>
      </c>
      <c r="D2448" s="260" t="s">
        <v>2567</v>
      </c>
      <c r="E2448" s="260">
        <v>1</v>
      </c>
      <c r="F2448" s="260" t="s">
        <v>2565</v>
      </c>
      <c r="G2448" s="260" t="s">
        <v>33</v>
      </c>
      <c r="H2448" s="260">
        <v>2</v>
      </c>
      <c r="I2448" s="260" t="s">
        <v>17</v>
      </c>
      <c r="J2448" s="260" t="s">
        <v>17</v>
      </c>
      <c r="K2448" s="260" t="s">
        <v>3877</v>
      </c>
      <c r="L2448" s="261">
        <v>45064</v>
      </c>
      <c r="M2448" s="260" t="s">
        <v>20</v>
      </c>
    </row>
    <row r="2449" spans="1:13" x14ac:dyDescent="0.25">
      <c r="A2449" s="262" t="s">
        <v>103</v>
      </c>
      <c r="B2449" s="262" t="s">
        <v>104</v>
      </c>
      <c r="C2449" s="262" t="s">
        <v>105</v>
      </c>
      <c r="D2449" s="262" t="s">
        <v>2569</v>
      </c>
      <c r="E2449" s="262">
        <v>1</v>
      </c>
      <c r="F2449" s="262" t="s">
        <v>2565</v>
      </c>
      <c r="G2449" s="262" t="s">
        <v>33</v>
      </c>
      <c r="H2449" s="262">
        <v>2</v>
      </c>
      <c r="I2449" s="262" t="s">
        <v>17</v>
      </c>
      <c r="J2449" s="262" t="s">
        <v>17</v>
      </c>
      <c r="K2449" s="262" t="s">
        <v>3878</v>
      </c>
      <c r="L2449" s="263">
        <v>45064</v>
      </c>
      <c r="M2449" s="262" t="s">
        <v>20</v>
      </c>
    </row>
    <row r="2450" spans="1:13" x14ac:dyDescent="0.25">
      <c r="A2450" s="260" t="s">
        <v>103</v>
      </c>
      <c r="B2450" s="260" t="s">
        <v>104</v>
      </c>
      <c r="C2450" s="260" t="s">
        <v>105</v>
      </c>
      <c r="D2450" s="260" t="s">
        <v>2634</v>
      </c>
      <c r="E2450" s="260">
        <v>0</v>
      </c>
      <c r="F2450" s="260" t="s">
        <v>2565</v>
      </c>
      <c r="G2450" s="260" t="s">
        <v>33</v>
      </c>
      <c r="H2450" s="260">
        <v>2</v>
      </c>
      <c r="I2450" s="260" t="s">
        <v>17</v>
      </c>
      <c r="J2450" s="260" t="s">
        <v>17</v>
      </c>
      <c r="K2450" s="260" t="s">
        <v>3879</v>
      </c>
      <c r="L2450" s="261">
        <v>45064</v>
      </c>
      <c r="M2450" s="260" t="s">
        <v>20</v>
      </c>
    </row>
    <row r="2451" spans="1:13" x14ac:dyDescent="0.25">
      <c r="A2451" s="262" t="s">
        <v>103</v>
      </c>
      <c r="B2451" s="262" t="s">
        <v>104</v>
      </c>
      <c r="C2451" s="262" t="s">
        <v>105</v>
      </c>
      <c r="D2451" s="262" t="s">
        <v>2636</v>
      </c>
      <c r="E2451" s="262">
        <v>0</v>
      </c>
      <c r="F2451" s="262" t="s">
        <v>2565</v>
      </c>
      <c r="G2451" s="262" t="s">
        <v>33</v>
      </c>
      <c r="H2451" s="262">
        <v>2</v>
      </c>
      <c r="I2451" s="262" t="s">
        <v>17</v>
      </c>
      <c r="J2451" s="262" t="s">
        <v>17</v>
      </c>
      <c r="K2451" s="262" t="s">
        <v>3880</v>
      </c>
      <c r="L2451" s="263">
        <v>45064</v>
      </c>
      <c r="M2451" s="262" t="s">
        <v>20</v>
      </c>
    </row>
    <row r="2452" spans="1:13" x14ac:dyDescent="0.25">
      <c r="A2452" s="260" t="s">
        <v>103</v>
      </c>
      <c r="B2452" s="260" t="s">
        <v>104</v>
      </c>
      <c r="C2452" s="260" t="s">
        <v>105</v>
      </c>
      <c r="D2452" s="260" t="s">
        <v>2638</v>
      </c>
      <c r="E2452" s="260">
        <v>0</v>
      </c>
      <c r="F2452" s="260" t="s">
        <v>2565</v>
      </c>
      <c r="G2452" s="260" t="s">
        <v>33</v>
      </c>
      <c r="H2452" s="260">
        <v>2</v>
      </c>
      <c r="I2452" s="260" t="s">
        <v>17</v>
      </c>
      <c r="J2452" s="260" t="s">
        <v>17</v>
      </c>
      <c r="K2452" s="260" t="s">
        <v>3881</v>
      </c>
      <c r="L2452" s="261">
        <v>45064</v>
      </c>
      <c r="M2452" s="260" t="s">
        <v>20</v>
      </c>
    </row>
    <row r="2453" spans="1:13" x14ac:dyDescent="0.25">
      <c r="A2453" s="262" t="s">
        <v>103</v>
      </c>
      <c r="B2453" s="262" t="s">
        <v>104</v>
      </c>
      <c r="C2453" s="262" t="s">
        <v>105</v>
      </c>
      <c r="D2453" s="262" t="s">
        <v>2571</v>
      </c>
      <c r="E2453" s="262">
        <v>0</v>
      </c>
      <c r="F2453" s="262" t="s">
        <v>2565</v>
      </c>
      <c r="G2453" s="262" t="s">
        <v>33</v>
      </c>
      <c r="H2453" s="262">
        <v>2</v>
      </c>
      <c r="I2453" s="262" t="s">
        <v>17</v>
      </c>
      <c r="J2453" s="262" t="s">
        <v>17</v>
      </c>
      <c r="K2453" s="262" t="s">
        <v>3882</v>
      </c>
      <c r="L2453" s="263">
        <v>45064</v>
      </c>
      <c r="M2453" s="262" t="s">
        <v>20</v>
      </c>
    </row>
    <row r="2454" spans="1:13" x14ac:dyDescent="0.25">
      <c r="A2454" s="260" t="s">
        <v>103</v>
      </c>
      <c r="B2454" s="260" t="s">
        <v>104</v>
      </c>
      <c r="C2454" s="260" t="s">
        <v>105</v>
      </c>
      <c r="D2454" s="260" t="s">
        <v>2573</v>
      </c>
      <c r="E2454" s="260">
        <v>0</v>
      </c>
      <c r="F2454" s="260" t="s">
        <v>2565</v>
      </c>
      <c r="G2454" s="260" t="s">
        <v>33</v>
      </c>
      <c r="H2454" s="260">
        <v>2</v>
      </c>
      <c r="I2454" s="260" t="s">
        <v>17</v>
      </c>
      <c r="J2454" s="260" t="s">
        <v>17</v>
      </c>
      <c r="K2454" s="260" t="s">
        <v>3883</v>
      </c>
      <c r="L2454" s="261">
        <v>45064</v>
      </c>
      <c r="M2454" s="260" t="s">
        <v>20</v>
      </c>
    </row>
    <row r="2455" spans="1:13" x14ac:dyDescent="0.25">
      <c r="A2455" s="262" t="s">
        <v>103</v>
      </c>
      <c r="B2455" s="262" t="s">
        <v>104</v>
      </c>
      <c r="C2455" s="262" t="s">
        <v>105</v>
      </c>
      <c r="D2455" s="262" t="s">
        <v>2642</v>
      </c>
      <c r="E2455" s="262">
        <v>0</v>
      </c>
      <c r="F2455" s="262" t="s">
        <v>2565</v>
      </c>
      <c r="G2455" s="262" t="s">
        <v>33</v>
      </c>
      <c r="H2455" s="262">
        <v>2</v>
      </c>
      <c r="I2455" s="262" t="s">
        <v>17</v>
      </c>
      <c r="J2455" s="262" t="s">
        <v>17</v>
      </c>
      <c r="K2455" s="262" t="s">
        <v>3884</v>
      </c>
      <c r="L2455" s="263">
        <v>45064</v>
      </c>
      <c r="M2455" s="262" t="s">
        <v>20</v>
      </c>
    </row>
    <row r="2456" spans="1:13" x14ac:dyDescent="0.25">
      <c r="A2456" s="260" t="s">
        <v>907</v>
      </c>
      <c r="B2456" s="260" t="s">
        <v>908</v>
      </c>
      <c r="C2456" s="260" t="s">
        <v>349</v>
      </c>
      <c r="D2456" s="260" t="s">
        <v>2564</v>
      </c>
      <c r="E2456" s="260">
        <v>2</v>
      </c>
      <c r="F2456" s="260" t="s">
        <v>2565</v>
      </c>
      <c r="G2456" s="260" t="s">
        <v>33</v>
      </c>
      <c r="H2456" s="260">
        <v>2</v>
      </c>
      <c r="I2456" s="260" t="s">
        <v>17</v>
      </c>
      <c r="J2456" s="260" t="s">
        <v>17</v>
      </c>
      <c r="K2456" s="260" t="s">
        <v>3885</v>
      </c>
      <c r="L2456" s="261">
        <v>45064</v>
      </c>
      <c r="M2456" s="260" t="s">
        <v>20</v>
      </c>
    </row>
    <row r="2457" spans="1:13" x14ac:dyDescent="0.25">
      <c r="A2457" s="262" t="s">
        <v>907</v>
      </c>
      <c r="B2457" s="262" t="s">
        <v>908</v>
      </c>
      <c r="C2457" s="262" t="s">
        <v>349</v>
      </c>
      <c r="D2457" s="262" t="s">
        <v>2567</v>
      </c>
      <c r="E2457" s="262">
        <v>0</v>
      </c>
      <c r="F2457" s="262" t="s">
        <v>2565</v>
      </c>
      <c r="G2457" s="262" t="s">
        <v>33</v>
      </c>
      <c r="H2457" s="262">
        <v>2</v>
      </c>
      <c r="I2457" s="262" t="s">
        <v>17</v>
      </c>
      <c r="J2457" s="262" t="s">
        <v>17</v>
      </c>
      <c r="K2457" s="262" t="s">
        <v>3886</v>
      </c>
      <c r="L2457" s="263">
        <v>45064</v>
      </c>
      <c r="M2457" s="262" t="s">
        <v>20</v>
      </c>
    </row>
    <row r="2458" spans="1:13" x14ac:dyDescent="0.25">
      <c r="A2458" s="260" t="s">
        <v>907</v>
      </c>
      <c r="B2458" s="260" t="s">
        <v>908</v>
      </c>
      <c r="C2458" s="260" t="s">
        <v>349</v>
      </c>
      <c r="D2458" s="260" t="s">
        <v>2569</v>
      </c>
      <c r="E2458" s="260">
        <v>2</v>
      </c>
      <c r="F2458" s="260" t="s">
        <v>2565</v>
      </c>
      <c r="G2458" s="260" t="s">
        <v>33</v>
      </c>
      <c r="H2458" s="260">
        <v>2</v>
      </c>
      <c r="I2458" s="260" t="s">
        <v>17</v>
      </c>
      <c r="J2458" s="260" t="s">
        <v>17</v>
      </c>
      <c r="K2458" s="260" t="s">
        <v>3887</v>
      </c>
      <c r="L2458" s="261">
        <v>45064</v>
      </c>
      <c r="M2458" s="260" t="s">
        <v>20</v>
      </c>
    </row>
    <row r="2459" spans="1:13" x14ac:dyDescent="0.25">
      <c r="A2459" s="262" t="s">
        <v>907</v>
      </c>
      <c r="B2459" s="262" t="s">
        <v>908</v>
      </c>
      <c r="C2459" s="262" t="s">
        <v>349</v>
      </c>
      <c r="D2459" s="262" t="s">
        <v>2634</v>
      </c>
      <c r="E2459" s="262">
        <v>2</v>
      </c>
      <c r="F2459" s="262" t="s">
        <v>2565</v>
      </c>
      <c r="G2459" s="262" t="s">
        <v>33</v>
      </c>
      <c r="H2459" s="262">
        <v>2</v>
      </c>
      <c r="I2459" s="262" t="s">
        <v>17</v>
      </c>
      <c r="J2459" s="262" t="s">
        <v>17</v>
      </c>
      <c r="K2459" s="262" t="s">
        <v>3888</v>
      </c>
      <c r="L2459" s="263">
        <v>45064</v>
      </c>
      <c r="M2459" s="262" t="s">
        <v>20</v>
      </c>
    </row>
    <row r="2460" spans="1:13" x14ac:dyDescent="0.25">
      <c r="A2460" s="260" t="s">
        <v>907</v>
      </c>
      <c r="B2460" s="260" t="s">
        <v>908</v>
      </c>
      <c r="C2460" s="260" t="s">
        <v>349</v>
      </c>
      <c r="D2460" s="260" t="s">
        <v>2636</v>
      </c>
      <c r="E2460" s="260">
        <v>2</v>
      </c>
      <c r="F2460" s="260" t="s">
        <v>2565</v>
      </c>
      <c r="G2460" s="260" t="s">
        <v>33</v>
      </c>
      <c r="H2460" s="260">
        <v>2</v>
      </c>
      <c r="I2460" s="260" t="s">
        <v>17</v>
      </c>
      <c r="J2460" s="260" t="s">
        <v>17</v>
      </c>
      <c r="K2460" s="260" t="s">
        <v>3889</v>
      </c>
      <c r="L2460" s="261">
        <v>45064</v>
      </c>
      <c r="M2460" s="260" t="s">
        <v>20</v>
      </c>
    </row>
    <row r="2461" spans="1:13" x14ac:dyDescent="0.25">
      <c r="A2461" s="262" t="s">
        <v>907</v>
      </c>
      <c r="B2461" s="262" t="s">
        <v>908</v>
      </c>
      <c r="C2461" s="262" t="s">
        <v>349</v>
      </c>
      <c r="D2461" s="262" t="s">
        <v>2638</v>
      </c>
      <c r="E2461" s="262">
        <v>3</v>
      </c>
      <c r="F2461" s="262" t="s">
        <v>2565</v>
      </c>
      <c r="G2461" s="262" t="s">
        <v>33</v>
      </c>
      <c r="H2461" s="262">
        <v>2</v>
      </c>
      <c r="I2461" s="262" t="s">
        <v>17</v>
      </c>
      <c r="J2461" s="262" t="s">
        <v>17</v>
      </c>
      <c r="K2461" s="262" t="s">
        <v>3890</v>
      </c>
      <c r="L2461" s="263">
        <v>45064</v>
      </c>
      <c r="M2461" s="262" t="s">
        <v>20</v>
      </c>
    </row>
    <row r="2462" spans="1:13" x14ac:dyDescent="0.25">
      <c r="A2462" s="260" t="s">
        <v>907</v>
      </c>
      <c r="B2462" s="260" t="s">
        <v>908</v>
      </c>
      <c r="C2462" s="260" t="s">
        <v>349</v>
      </c>
      <c r="D2462" s="260" t="s">
        <v>2571</v>
      </c>
      <c r="E2462" s="260">
        <v>3</v>
      </c>
      <c r="F2462" s="260" t="s">
        <v>2565</v>
      </c>
      <c r="G2462" s="260" t="s">
        <v>33</v>
      </c>
      <c r="H2462" s="260">
        <v>2</v>
      </c>
      <c r="I2462" s="260" t="s">
        <v>17</v>
      </c>
      <c r="J2462" s="260" t="s">
        <v>17</v>
      </c>
      <c r="K2462" s="260" t="s">
        <v>3891</v>
      </c>
      <c r="L2462" s="261">
        <v>45064</v>
      </c>
      <c r="M2462" s="260" t="s">
        <v>20</v>
      </c>
    </row>
    <row r="2463" spans="1:13" x14ac:dyDescent="0.25">
      <c r="A2463" s="262" t="s">
        <v>907</v>
      </c>
      <c r="B2463" s="262" t="s">
        <v>908</v>
      </c>
      <c r="C2463" s="262" t="s">
        <v>349</v>
      </c>
      <c r="D2463" s="262" t="s">
        <v>2573</v>
      </c>
      <c r="E2463" s="262">
        <v>1</v>
      </c>
      <c r="F2463" s="262" t="s">
        <v>2565</v>
      </c>
      <c r="G2463" s="262" t="s">
        <v>33</v>
      </c>
      <c r="H2463" s="262">
        <v>2</v>
      </c>
      <c r="I2463" s="262" t="s">
        <v>17</v>
      </c>
      <c r="J2463" s="262" t="s">
        <v>17</v>
      </c>
      <c r="K2463" s="262" t="s">
        <v>3892</v>
      </c>
      <c r="L2463" s="263">
        <v>45064</v>
      </c>
      <c r="M2463" s="262" t="s">
        <v>20</v>
      </c>
    </row>
    <row r="2464" spans="1:13" x14ac:dyDescent="0.25">
      <c r="A2464" s="260" t="s">
        <v>907</v>
      </c>
      <c r="B2464" s="260" t="s">
        <v>908</v>
      </c>
      <c r="C2464" s="260" t="s">
        <v>349</v>
      </c>
      <c r="D2464" s="260" t="s">
        <v>2642</v>
      </c>
      <c r="E2464" s="260">
        <v>0</v>
      </c>
      <c r="F2464" s="260" t="s">
        <v>2565</v>
      </c>
      <c r="G2464" s="260" t="s">
        <v>33</v>
      </c>
      <c r="H2464" s="260">
        <v>2</v>
      </c>
      <c r="I2464" s="260" t="s">
        <v>17</v>
      </c>
      <c r="J2464" s="260" t="s">
        <v>17</v>
      </c>
      <c r="K2464" s="260" t="s">
        <v>3893</v>
      </c>
      <c r="L2464" s="261">
        <v>45064</v>
      </c>
      <c r="M2464" s="260" t="s">
        <v>20</v>
      </c>
    </row>
    <row r="2465" spans="1:13" x14ac:dyDescent="0.25">
      <c r="A2465" s="262" t="s">
        <v>347</v>
      </c>
      <c r="B2465" s="262" t="s">
        <v>348</v>
      </c>
      <c r="C2465" s="262" t="s">
        <v>349</v>
      </c>
      <c r="D2465" s="262" t="s">
        <v>2564</v>
      </c>
      <c r="E2465" s="262">
        <v>2</v>
      </c>
      <c r="F2465" s="262" t="s">
        <v>2565</v>
      </c>
      <c r="G2465" s="262" t="s">
        <v>33</v>
      </c>
      <c r="H2465" s="262">
        <v>2</v>
      </c>
      <c r="I2465" s="262" t="s">
        <v>17</v>
      </c>
      <c r="J2465" s="262" t="s">
        <v>17</v>
      </c>
      <c r="K2465" s="262" t="s">
        <v>3894</v>
      </c>
      <c r="L2465" s="263">
        <v>45064</v>
      </c>
      <c r="M2465" s="262" t="s">
        <v>20</v>
      </c>
    </row>
    <row r="2466" spans="1:13" x14ac:dyDescent="0.25">
      <c r="A2466" s="260" t="s">
        <v>347</v>
      </c>
      <c r="B2466" s="260" t="s">
        <v>348</v>
      </c>
      <c r="C2466" s="260" t="s">
        <v>349</v>
      </c>
      <c r="D2466" s="260" t="s">
        <v>2567</v>
      </c>
      <c r="E2466" s="260">
        <v>0</v>
      </c>
      <c r="F2466" s="260" t="s">
        <v>2565</v>
      </c>
      <c r="G2466" s="260" t="s">
        <v>33</v>
      </c>
      <c r="H2466" s="260">
        <v>2</v>
      </c>
      <c r="I2466" s="260" t="s">
        <v>17</v>
      </c>
      <c r="J2466" s="260" t="s">
        <v>17</v>
      </c>
      <c r="K2466" s="260" t="s">
        <v>3895</v>
      </c>
      <c r="L2466" s="261">
        <v>45064</v>
      </c>
      <c r="M2466" s="260" t="s">
        <v>20</v>
      </c>
    </row>
    <row r="2467" spans="1:13" x14ac:dyDescent="0.25">
      <c r="A2467" s="262" t="s">
        <v>347</v>
      </c>
      <c r="B2467" s="262" t="s">
        <v>348</v>
      </c>
      <c r="C2467" s="262" t="s">
        <v>349</v>
      </c>
      <c r="D2467" s="262" t="s">
        <v>2569</v>
      </c>
      <c r="E2467" s="262">
        <v>2</v>
      </c>
      <c r="F2467" s="262" t="s">
        <v>2565</v>
      </c>
      <c r="G2467" s="262" t="s">
        <v>33</v>
      </c>
      <c r="H2467" s="262">
        <v>2</v>
      </c>
      <c r="I2467" s="262" t="s">
        <v>17</v>
      </c>
      <c r="J2467" s="262" t="s">
        <v>17</v>
      </c>
      <c r="K2467" s="262" t="s">
        <v>3896</v>
      </c>
      <c r="L2467" s="263">
        <v>45064</v>
      </c>
      <c r="M2467" s="262" t="s">
        <v>20</v>
      </c>
    </row>
    <row r="2468" spans="1:13" x14ac:dyDescent="0.25">
      <c r="A2468" s="260" t="s">
        <v>347</v>
      </c>
      <c r="B2468" s="260" t="s">
        <v>348</v>
      </c>
      <c r="C2468" s="260" t="s">
        <v>349</v>
      </c>
      <c r="D2468" s="260" t="s">
        <v>2634</v>
      </c>
      <c r="E2468" s="260">
        <v>2</v>
      </c>
      <c r="F2468" s="260" t="s">
        <v>2565</v>
      </c>
      <c r="G2468" s="260" t="s">
        <v>33</v>
      </c>
      <c r="H2468" s="260">
        <v>2</v>
      </c>
      <c r="I2468" s="260" t="s">
        <v>17</v>
      </c>
      <c r="J2468" s="260" t="s">
        <v>17</v>
      </c>
      <c r="K2468" s="260" t="s">
        <v>3897</v>
      </c>
      <c r="L2468" s="261">
        <v>45064</v>
      </c>
      <c r="M2468" s="260" t="s">
        <v>20</v>
      </c>
    </row>
    <row r="2469" spans="1:13" x14ac:dyDescent="0.25">
      <c r="A2469" s="262" t="s">
        <v>347</v>
      </c>
      <c r="B2469" s="262" t="s">
        <v>348</v>
      </c>
      <c r="C2469" s="262" t="s">
        <v>349</v>
      </c>
      <c r="D2469" s="262" t="s">
        <v>2636</v>
      </c>
      <c r="E2469" s="262">
        <v>2</v>
      </c>
      <c r="F2469" s="262" t="s">
        <v>2565</v>
      </c>
      <c r="G2469" s="262" t="s">
        <v>33</v>
      </c>
      <c r="H2469" s="262">
        <v>2</v>
      </c>
      <c r="I2469" s="262" t="s">
        <v>17</v>
      </c>
      <c r="J2469" s="262" t="s">
        <v>17</v>
      </c>
      <c r="K2469" s="262" t="s">
        <v>3898</v>
      </c>
      <c r="L2469" s="263">
        <v>45064</v>
      </c>
      <c r="M2469" s="262" t="s">
        <v>20</v>
      </c>
    </row>
    <row r="2470" spans="1:13" x14ac:dyDescent="0.25">
      <c r="A2470" s="260" t="s">
        <v>347</v>
      </c>
      <c r="B2470" s="260" t="s">
        <v>348</v>
      </c>
      <c r="C2470" s="260" t="s">
        <v>349</v>
      </c>
      <c r="D2470" s="260" t="s">
        <v>2638</v>
      </c>
      <c r="E2470" s="260">
        <v>3</v>
      </c>
      <c r="F2470" s="260" t="s">
        <v>2565</v>
      </c>
      <c r="G2470" s="260" t="s">
        <v>33</v>
      </c>
      <c r="H2470" s="260">
        <v>2</v>
      </c>
      <c r="I2470" s="260" t="s">
        <v>17</v>
      </c>
      <c r="J2470" s="260" t="s">
        <v>17</v>
      </c>
      <c r="K2470" s="260" t="s">
        <v>3899</v>
      </c>
      <c r="L2470" s="261">
        <v>45064</v>
      </c>
      <c r="M2470" s="260" t="s">
        <v>20</v>
      </c>
    </row>
    <row r="2471" spans="1:13" x14ac:dyDescent="0.25">
      <c r="A2471" s="262" t="s">
        <v>347</v>
      </c>
      <c r="B2471" s="262" t="s">
        <v>348</v>
      </c>
      <c r="C2471" s="262" t="s">
        <v>349</v>
      </c>
      <c r="D2471" s="262" t="s">
        <v>2571</v>
      </c>
      <c r="E2471" s="262">
        <v>3</v>
      </c>
      <c r="F2471" s="262" t="s">
        <v>2565</v>
      </c>
      <c r="G2471" s="262" t="s">
        <v>33</v>
      </c>
      <c r="H2471" s="262">
        <v>2</v>
      </c>
      <c r="I2471" s="262" t="s">
        <v>17</v>
      </c>
      <c r="J2471" s="262" t="s">
        <v>17</v>
      </c>
      <c r="K2471" s="262" t="s">
        <v>3900</v>
      </c>
      <c r="L2471" s="263">
        <v>45064</v>
      </c>
      <c r="M2471" s="262" t="s">
        <v>20</v>
      </c>
    </row>
    <row r="2472" spans="1:13" x14ac:dyDescent="0.25">
      <c r="A2472" s="260" t="s">
        <v>347</v>
      </c>
      <c r="B2472" s="260" t="s">
        <v>348</v>
      </c>
      <c r="C2472" s="260" t="s">
        <v>349</v>
      </c>
      <c r="D2472" s="260" t="s">
        <v>2573</v>
      </c>
      <c r="E2472" s="260">
        <v>1</v>
      </c>
      <c r="F2472" s="260" t="s">
        <v>2565</v>
      </c>
      <c r="G2472" s="260" t="s">
        <v>33</v>
      </c>
      <c r="H2472" s="260">
        <v>2</v>
      </c>
      <c r="I2472" s="260" t="s">
        <v>17</v>
      </c>
      <c r="J2472" s="260" t="s">
        <v>17</v>
      </c>
      <c r="K2472" s="260" t="s">
        <v>3901</v>
      </c>
      <c r="L2472" s="261">
        <v>45064</v>
      </c>
      <c r="M2472" s="260" t="s">
        <v>20</v>
      </c>
    </row>
    <row r="2473" spans="1:13" x14ac:dyDescent="0.25">
      <c r="A2473" s="262" t="s">
        <v>347</v>
      </c>
      <c r="B2473" s="262" t="s">
        <v>348</v>
      </c>
      <c r="C2473" s="262" t="s">
        <v>349</v>
      </c>
      <c r="D2473" s="262" t="s">
        <v>2642</v>
      </c>
      <c r="E2473" s="262">
        <v>0</v>
      </c>
      <c r="F2473" s="262" t="s">
        <v>2565</v>
      </c>
      <c r="G2473" s="262" t="s">
        <v>33</v>
      </c>
      <c r="H2473" s="262">
        <v>2</v>
      </c>
      <c r="I2473" s="262" t="s">
        <v>17</v>
      </c>
      <c r="J2473" s="262" t="s">
        <v>17</v>
      </c>
      <c r="K2473" s="262" t="s">
        <v>3902</v>
      </c>
      <c r="L2473" s="263">
        <v>45064</v>
      </c>
      <c r="M2473" s="262" t="s">
        <v>20</v>
      </c>
    </row>
    <row r="2474" spans="1:13" x14ac:dyDescent="0.25">
      <c r="A2474" s="260" t="s">
        <v>353</v>
      </c>
      <c r="B2474" s="260" t="s">
        <v>354</v>
      </c>
      <c r="C2474" s="260" t="s">
        <v>349</v>
      </c>
      <c r="D2474" s="260" t="s">
        <v>2564</v>
      </c>
      <c r="E2474" s="260">
        <v>0</v>
      </c>
      <c r="F2474" s="260" t="s">
        <v>2565</v>
      </c>
      <c r="G2474" s="260" t="s">
        <v>33</v>
      </c>
      <c r="H2474" s="260">
        <v>2</v>
      </c>
      <c r="I2474" s="260" t="s">
        <v>17</v>
      </c>
      <c r="J2474" s="260" t="s">
        <v>17</v>
      </c>
      <c r="K2474" s="260" t="s">
        <v>3903</v>
      </c>
      <c r="L2474" s="261">
        <v>45064</v>
      </c>
      <c r="M2474" s="260" t="s">
        <v>20</v>
      </c>
    </row>
    <row r="2475" spans="1:13" x14ac:dyDescent="0.25">
      <c r="A2475" s="262" t="s">
        <v>353</v>
      </c>
      <c r="B2475" s="262" t="s">
        <v>354</v>
      </c>
      <c r="C2475" s="262" t="s">
        <v>349</v>
      </c>
      <c r="D2475" s="262" t="s">
        <v>2567</v>
      </c>
      <c r="E2475" s="262">
        <v>0</v>
      </c>
      <c r="F2475" s="262" t="s">
        <v>2565</v>
      </c>
      <c r="G2475" s="262" t="s">
        <v>33</v>
      </c>
      <c r="H2475" s="262">
        <v>2</v>
      </c>
      <c r="I2475" s="262" t="s">
        <v>17</v>
      </c>
      <c r="J2475" s="262" t="s">
        <v>17</v>
      </c>
      <c r="K2475" s="262" t="s">
        <v>3904</v>
      </c>
      <c r="L2475" s="263">
        <v>45064</v>
      </c>
      <c r="M2475" s="262" t="s">
        <v>20</v>
      </c>
    </row>
    <row r="2476" spans="1:13" x14ac:dyDescent="0.25">
      <c r="A2476" s="260" t="s">
        <v>353</v>
      </c>
      <c r="B2476" s="260" t="s">
        <v>354</v>
      </c>
      <c r="C2476" s="260" t="s">
        <v>349</v>
      </c>
      <c r="D2476" s="260" t="s">
        <v>2569</v>
      </c>
      <c r="E2476" s="260">
        <v>1</v>
      </c>
      <c r="F2476" s="260" t="s">
        <v>2565</v>
      </c>
      <c r="G2476" s="260" t="s">
        <v>33</v>
      </c>
      <c r="H2476" s="260">
        <v>2</v>
      </c>
      <c r="I2476" s="260" t="s">
        <v>17</v>
      </c>
      <c r="J2476" s="260" t="s">
        <v>17</v>
      </c>
      <c r="K2476" s="260" t="s">
        <v>3905</v>
      </c>
      <c r="L2476" s="261">
        <v>45064</v>
      </c>
      <c r="M2476" s="260" t="s">
        <v>20</v>
      </c>
    </row>
    <row r="2477" spans="1:13" x14ac:dyDescent="0.25">
      <c r="A2477" s="262" t="s">
        <v>353</v>
      </c>
      <c r="B2477" s="262" t="s">
        <v>354</v>
      </c>
      <c r="C2477" s="262" t="s">
        <v>349</v>
      </c>
      <c r="D2477" s="262" t="s">
        <v>2634</v>
      </c>
      <c r="E2477" s="262">
        <v>0</v>
      </c>
      <c r="F2477" s="262" t="s">
        <v>2565</v>
      </c>
      <c r="G2477" s="262" t="s">
        <v>33</v>
      </c>
      <c r="H2477" s="262">
        <v>2</v>
      </c>
      <c r="I2477" s="262" t="s">
        <v>17</v>
      </c>
      <c r="J2477" s="262" t="s">
        <v>17</v>
      </c>
      <c r="K2477" s="262" t="s">
        <v>3906</v>
      </c>
      <c r="L2477" s="263">
        <v>45064</v>
      </c>
      <c r="M2477" s="262" t="s">
        <v>20</v>
      </c>
    </row>
    <row r="2478" spans="1:13" x14ac:dyDescent="0.25">
      <c r="A2478" s="260" t="s">
        <v>353</v>
      </c>
      <c r="B2478" s="260" t="s">
        <v>354</v>
      </c>
      <c r="C2478" s="260" t="s">
        <v>349</v>
      </c>
      <c r="D2478" s="260" t="s">
        <v>2636</v>
      </c>
      <c r="E2478" s="260">
        <v>0</v>
      </c>
      <c r="F2478" s="260" t="s">
        <v>2565</v>
      </c>
      <c r="G2478" s="260" t="s">
        <v>33</v>
      </c>
      <c r="H2478" s="260">
        <v>2</v>
      </c>
      <c r="I2478" s="260" t="s">
        <v>17</v>
      </c>
      <c r="J2478" s="260" t="s">
        <v>17</v>
      </c>
      <c r="K2478" s="260" t="s">
        <v>3907</v>
      </c>
      <c r="L2478" s="261">
        <v>45064</v>
      </c>
      <c r="M2478" s="260" t="s">
        <v>20</v>
      </c>
    </row>
    <row r="2479" spans="1:13" x14ac:dyDescent="0.25">
      <c r="A2479" s="262" t="s">
        <v>353</v>
      </c>
      <c r="B2479" s="262" t="s">
        <v>354</v>
      </c>
      <c r="C2479" s="262" t="s">
        <v>349</v>
      </c>
      <c r="D2479" s="262" t="s">
        <v>2638</v>
      </c>
      <c r="E2479" s="262">
        <v>3</v>
      </c>
      <c r="F2479" s="262" t="s">
        <v>2565</v>
      </c>
      <c r="G2479" s="262" t="s">
        <v>33</v>
      </c>
      <c r="H2479" s="262">
        <v>2</v>
      </c>
      <c r="I2479" s="262" t="s">
        <v>17</v>
      </c>
      <c r="J2479" s="262" t="s">
        <v>17</v>
      </c>
      <c r="K2479" s="262" t="s">
        <v>3908</v>
      </c>
      <c r="L2479" s="263">
        <v>45064</v>
      </c>
      <c r="M2479" s="262" t="s">
        <v>20</v>
      </c>
    </row>
    <row r="2480" spans="1:13" x14ac:dyDescent="0.25">
      <c r="A2480" s="260" t="s">
        <v>353</v>
      </c>
      <c r="B2480" s="260" t="s">
        <v>354</v>
      </c>
      <c r="C2480" s="260" t="s">
        <v>349</v>
      </c>
      <c r="D2480" s="260" t="s">
        <v>2571</v>
      </c>
      <c r="E2480" s="260">
        <v>0</v>
      </c>
      <c r="F2480" s="260" t="s">
        <v>2565</v>
      </c>
      <c r="G2480" s="260" t="s">
        <v>33</v>
      </c>
      <c r="H2480" s="260">
        <v>2</v>
      </c>
      <c r="I2480" s="260" t="s">
        <v>17</v>
      </c>
      <c r="J2480" s="260" t="s">
        <v>17</v>
      </c>
      <c r="K2480" s="260" t="s">
        <v>3909</v>
      </c>
      <c r="L2480" s="261">
        <v>45064</v>
      </c>
      <c r="M2480" s="260" t="s">
        <v>20</v>
      </c>
    </row>
    <row r="2481" spans="1:13" x14ac:dyDescent="0.25">
      <c r="A2481" s="262" t="s">
        <v>353</v>
      </c>
      <c r="B2481" s="262" t="s">
        <v>354</v>
      </c>
      <c r="C2481" s="262" t="s">
        <v>349</v>
      </c>
      <c r="D2481" s="262" t="s">
        <v>2573</v>
      </c>
      <c r="E2481" s="262">
        <v>1</v>
      </c>
      <c r="F2481" s="262" t="s">
        <v>2565</v>
      </c>
      <c r="G2481" s="262" t="s">
        <v>33</v>
      </c>
      <c r="H2481" s="262">
        <v>2</v>
      </c>
      <c r="I2481" s="262" t="s">
        <v>17</v>
      </c>
      <c r="J2481" s="262" t="s">
        <v>17</v>
      </c>
      <c r="K2481" s="262" t="s">
        <v>3910</v>
      </c>
      <c r="L2481" s="263">
        <v>45064</v>
      </c>
      <c r="M2481" s="262" t="s">
        <v>20</v>
      </c>
    </row>
    <row r="2482" spans="1:13" x14ac:dyDescent="0.25">
      <c r="A2482" s="260" t="s">
        <v>353</v>
      </c>
      <c r="B2482" s="260" t="s">
        <v>354</v>
      </c>
      <c r="C2482" s="260" t="s">
        <v>349</v>
      </c>
      <c r="D2482" s="260" t="s">
        <v>2642</v>
      </c>
      <c r="E2482" s="260">
        <v>0</v>
      </c>
      <c r="F2482" s="260" t="s">
        <v>2565</v>
      </c>
      <c r="G2482" s="260" t="s">
        <v>33</v>
      </c>
      <c r="H2482" s="260">
        <v>2</v>
      </c>
      <c r="I2482" s="260" t="s">
        <v>17</v>
      </c>
      <c r="J2482" s="260" t="s">
        <v>17</v>
      </c>
      <c r="K2482" s="260" t="s">
        <v>3911</v>
      </c>
      <c r="L2482" s="261">
        <v>45064</v>
      </c>
      <c r="M2482" s="260" t="s">
        <v>20</v>
      </c>
    </row>
    <row r="2483" spans="1:13" x14ac:dyDescent="0.25">
      <c r="A2483" s="262" t="s">
        <v>127</v>
      </c>
      <c r="B2483" s="262" t="s">
        <v>128</v>
      </c>
      <c r="C2483" s="262" t="s">
        <v>129</v>
      </c>
      <c r="D2483" s="262" t="s">
        <v>2564</v>
      </c>
      <c r="E2483" s="262">
        <v>2</v>
      </c>
      <c r="F2483" s="262" t="s">
        <v>2565</v>
      </c>
      <c r="G2483" s="262" t="s">
        <v>33</v>
      </c>
      <c r="H2483" s="262">
        <v>2</v>
      </c>
      <c r="I2483" s="262" t="s">
        <v>17</v>
      </c>
      <c r="J2483" s="262" t="s">
        <v>17</v>
      </c>
      <c r="K2483" s="262" t="s">
        <v>3912</v>
      </c>
      <c r="L2483" s="263">
        <v>45064</v>
      </c>
      <c r="M2483" s="262" t="s">
        <v>20</v>
      </c>
    </row>
    <row r="2484" spans="1:13" x14ac:dyDescent="0.25">
      <c r="A2484" s="260" t="s">
        <v>127</v>
      </c>
      <c r="B2484" s="260" t="s">
        <v>128</v>
      </c>
      <c r="C2484" s="260" t="s">
        <v>129</v>
      </c>
      <c r="D2484" s="260" t="s">
        <v>2567</v>
      </c>
      <c r="E2484" s="260">
        <v>0</v>
      </c>
      <c r="F2484" s="260" t="s">
        <v>2565</v>
      </c>
      <c r="G2484" s="260" t="s">
        <v>33</v>
      </c>
      <c r="H2484" s="260">
        <v>2</v>
      </c>
      <c r="I2484" s="260" t="s">
        <v>17</v>
      </c>
      <c r="J2484" s="260" t="s">
        <v>17</v>
      </c>
      <c r="K2484" s="260" t="s">
        <v>3913</v>
      </c>
      <c r="L2484" s="261">
        <v>45064</v>
      </c>
      <c r="M2484" s="260" t="s">
        <v>20</v>
      </c>
    </row>
    <row r="2485" spans="1:13" x14ac:dyDescent="0.25">
      <c r="A2485" s="262" t="s">
        <v>127</v>
      </c>
      <c r="B2485" s="262" t="s">
        <v>128</v>
      </c>
      <c r="C2485" s="262" t="s">
        <v>129</v>
      </c>
      <c r="D2485" s="262" t="s">
        <v>2569</v>
      </c>
      <c r="E2485" s="262">
        <v>0</v>
      </c>
      <c r="F2485" s="262" t="s">
        <v>2565</v>
      </c>
      <c r="G2485" s="262" t="s">
        <v>33</v>
      </c>
      <c r="H2485" s="262">
        <v>2</v>
      </c>
      <c r="I2485" s="262" t="s">
        <v>17</v>
      </c>
      <c r="J2485" s="262" t="s">
        <v>17</v>
      </c>
      <c r="K2485" s="262" t="s">
        <v>3914</v>
      </c>
      <c r="L2485" s="263">
        <v>45064</v>
      </c>
      <c r="M2485" s="262" t="s">
        <v>20</v>
      </c>
    </row>
    <row r="2486" spans="1:13" x14ac:dyDescent="0.25">
      <c r="A2486" s="260" t="s">
        <v>127</v>
      </c>
      <c r="B2486" s="260" t="s">
        <v>128</v>
      </c>
      <c r="C2486" s="260" t="s">
        <v>129</v>
      </c>
      <c r="D2486" s="260" t="s">
        <v>2634</v>
      </c>
      <c r="E2486" s="260">
        <v>0</v>
      </c>
      <c r="F2486" s="260" t="s">
        <v>2565</v>
      </c>
      <c r="G2486" s="260" t="s">
        <v>33</v>
      </c>
      <c r="H2486" s="260">
        <v>2</v>
      </c>
      <c r="I2486" s="260" t="s">
        <v>17</v>
      </c>
      <c r="J2486" s="260" t="s">
        <v>17</v>
      </c>
      <c r="K2486" s="260" t="s">
        <v>3915</v>
      </c>
      <c r="L2486" s="261">
        <v>45064</v>
      </c>
      <c r="M2486" s="260" t="s">
        <v>20</v>
      </c>
    </row>
    <row r="2487" spans="1:13" x14ac:dyDescent="0.25">
      <c r="A2487" s="262" t="s">
        <v>127</v>
      </c>
      <c r="B2487" s="262" t="s">
        <v>128</v>
      </c>
      <c r="C2487" s="262" t="s">
        <v>129</v>
      </c>
      <c r="D2487" s="262" t="s">
        <v>2636</v>
      </c>
      <c r="E2487" s="262">
        <v>0</v>
      </c>
      <c r="F2487" s="262" t="s">
        <v>2565</v>
      </c>
      <c r="G2487" s="262" t="s">
        <v>33</v>
      </c>
      <c r="H2487" s="262">
        <v>2</v>
      </c>
      <c r="I2487" s="262" t="s">
        <v>17</v>
      </c>
      <c r="J2487" s="262" t="s">
        <v>17</v>
      </c>
      <c r="K2487" s="262" t="s">
        <v>3916</v>
      </c>
      <c r="L2487" s="263">
        <v>45064</v>
      </c>
      <c r="M2487" s="262" t="s">
        <v>20</v>
      </c>
    </row>
    <row r="2488" spans="1:13" x14ac:dyDescent="0.25">
      <c r="A2488" s="260" t="s">
        <v>127</v>
      </c>
      <c r="B2488" s="260" t="s">
        <v>128</v>
      </c>
      <c r="C2488" s="260" t="s">
        <v>129</v>
      </c>
      <c r="D2488" s="260" t="s">
        <v>2638</v>
      </c>
      <c r="E2488" s="260">
        <v>2</v>
      </c>
      <c r="F2488" s="260" t="s">
        <v>2565</v>
      </c>
      <c r="G2488" s="260" t="s">
        <v>33</v>
      </c>
      <c r="H2488" s="260">
        <v>2</v>
      </c>
      <c r="I2488" s="260" t="s">
        <v>17</v>
      </c>
      <c r="J2488" s="260" t="s">
        <v>17</v>
      </c>
      <c r="K2488" s="260" t="s">
        <v>3917</v>
      </c>
      <c r="L2488" s="261">
        <v>45064</v>
      </c>
      <c r="M2488" s="260" t="s">
        <v>20</v>
      </c>
    </row>
    <row r="2489" spans="1:13" x14ac:dyDescent="0.25">
      <c r="A2489" s="262" t="s">
        <v>127</v>
      </c>
      <c r="B2489" s="262" t="s">
        <v>128</v>
      </c>
      <c r="C2489" s="262" t="s">
        <v>129</v>
      </c>
      <c r="D2489" s="262" t="s">
        <v>2571</v>
      </c>
      <c r="E2489" s="262">
        <v>2</v>
      </c>
      <c r="F2489" s="262" t="s">
        <v>2565</v>
      </c>
      <c r="G2489" s="262" t="s">
        <v>33</v>
      </c>
      <c r="H2489" s="262">
        <v>2</v>
      </c>
      <c r="I2489" s="262" t="s">
        <v>17</v>
      </c>
      <c r="J2489" s="262" t="s">
        <v>17</v>
      </c>
      <c r="K2489" s="262" t="s">
        <v>3918</v>
      </c>
      <c r="L2489" s="263">
        <v>45064</v>
      </c>
      <c r="M2489" s="262" t="s">
        <v>20</v>
      </c>
    </row>
    <row r="2490" spans="1:13" x14ac:dyDescent="0.25">
      <c r="A2490" s="260" t="s">
        <v>127</v>
      </c>
      <c r="B2490" s="260" t="s">
        <v>128</v>
      </c>
      <c r="C2490" s="260" t="s">
        <v>129</v>
      </c>
      <c r="D2490" s="260" t="s">
        <v>2573</v>
      </c>
      <c r="E2490" s="260">
        <v>0</v>
      </c>
      <c r="F2490" s="260" t="s">
        <v>2565</v>
      </c>
      <c r="G2490" s="260" t="s">
        <v>33</v>
      </c>
      <c r="H2490" s="260">
        <v>2</v>
      </c>
      <c r="I2490" s="260" t="s">
        <v>17</v>
      </c>
      <c r="J2490" s="260" t="s">
        <v>17</v>
      </c>
      <c r="K2490" s="260" t="s">
        <v>3919</v>
      </c>
      <c r="L2490" s="261">
        <v>45064</v>
      </c>
      <c r="M2490" s="260" t="s">
        <v>20</v>
      </c>
    </row>
    <row r="2491" spans="1:13" x14ac:dyDescent="0.25">
      <c r="A2491" s="262" t="s">
        <v>127</v>
      </c>
      <c r="B2491" s="262" t="s">
        <v>128</v>
      </c>
      <c r="C2491" s="262" t="s">
        <v>129</v>
      </c>
      <c r="D2491" s="262" t="s">
        <v>2642</v>
      </c>
      <c r="E2491" s="262">
        <v>0</v>
      </c>
      <c r="F2491" s="262" t="s">
        <v>2565</v>
      </c>
      <c r="G2491" s="262" t="s">
        <v>33</v>
      </c>
      <c r="H2491" s="262">
        <v>2</v>
      </c>
      <c r="I2491" s="262" t="s">
        <v>17</v>
      </c>
      <c r="J2491" s="262" t="s">
        <v>17</v>
      </c>
      <c r="K2491" s="262" t="s">
        <v>3920</v>
      </c>
      <c r="L2491" s="263">
        <v>45064</v>
      </c>
      <c r="M2491" s="262" t="s">
        <v>20</v>
      </c>
    </row>
    <row r="2492" spans="1:13" x14ac:dyDescent="0.25">
      <c r="A2492" s="260" t="s">
        <v>947</v>
      </c>
      <c r="B2492" s="260" t="s">
        <v>948</v>
      </c>
      <c r="C2492" s="260" t="s">
        <v>931</v>
      </c>
      <c r="D2492" s="260" t="s">
        <v>2564</v>
      </c>
      <c r="E2492" s="260">
        <v>1</v>
      </c>
      <c r="F2492" s="260" t="s">
        <v>2565</v>
      </c>
      <c r="G2492" s="260" t="s">
        <v>33</v>
      </c>
      <c r="H2492" s="260">
        <v>2</v>
      </c>
      <c r="I2492" s="260" t="s">
        <v>17</v>
      </c>
      <c r="J2492" s="260" t="s">
        <v>17</v>
      </c>
      <c r="K2492" s="260" t="s">
        <v>3921</v>
      </c>
      <c r="L2492" s="261">
        <v>45064</v>
      </c>
      <c r="M2492" s="260" t="s">
        <v>20</v>
      </c>
    </row>
    <row r="2493" spans="1:13" x14ac:dyDescent="0.25">
      <c r="A2493" s="262" t="s">
        <v>947</v>
      </c>
      <c r="B2493" s="262" t="s">
        <v>948</v>
      </c>
      <c r="C2493" s="262" t="s">
        <v>931</v>
      </c>
      <c r="D2493" s="262" t="s">
        <v>2567</v>
      </c>
      <c r="E2493" s="262">
        <v>0</v>
      </c>
      <c r="F2493" s="262" t="s">
        <v>2565</v>
      </c>
      <c r="G2493" s="262" t="s">
        <v>33</v>
      </c>
      <c r="H2493" s="262">
        <v>2</v>
      </c>
      <c r="I2493" s="262" t="s">
        <v>17</v>
      </c>
      <c r="J2493" s="262" t="s">
        <v>17</v>
      </c>
      <c r="K2493" s="262" t="s">
        <v>3922</v>
      </c>
      <c r="L2493" s="263">
        <v>45064</v>
      </c>
      <c r="M2493" s="262" t="s">
        <v>20</v>
      </c>
    </row>
    <row r="2494" spans="1:13" x14ac:dyDescent="0.25">
      <c r="A2494" s="260" t="s">
        <v>947</v>
      </c>
      <c r="B2494" s="260" t="s">
        <v>948</v>
      </c>
      <c r="C2494" s="260" t="s">
        <v>931</v>
      </c>
      <c r="D2494" s="260" t="s">
        <v>2569</v>
      </c>
      <c r="E2494" s="260">
        <v>1</v>
      </c>
      <c r="F2494" s="260" t="s">
        <v>2565</v>
      </c>
      <c r="G2494" s="260" t="s">
        <v>33</v>
      </c>
      <c r="H2494" s="260">
        <v>2</v>
      </c>
      <c r="I2494" s="260" t="s">
        <v>17</v>
      </c>
      <c r="J2494" s="260" t="s">
        <v>17</v>
      </c>
      <c r="K2494" s="260" t="s">
        <v>3923</v>
      </c>
      <c r="L2494" s="261">
        <v>45064</v>
      </c>
      <c r="M2494" s="260" t="s">
        <v>20</v>
      </c>
    </row>
    <row r="2495" spans="1:13" x14ac:dyDescent="0.25">
      <c r="A2495" s="262" t="s">
        <v>947</v>
      </c>
      <c r="B2495" s="262" t="s">
        <v>948</v>
      </c>
      <c r="C2495" s="262" t="s">
        <v>931</v>
      </c>
      <c r="D2495" s="262" t="s">
        <v>2634</v>
      </c>
      <c r="E2495" s="262">
        <v>0</v>
      </c>
      <c r="F2495" s="262" t="s">
        <v>2565</v>
      </c>
      <c r="G2495" s="262" t="s">
        <v>33</v>
      </c>
      <c r="H2495" s="262">
        <v>2</v>
      </c>
      <c r="I2495" s="262" t="s">
        <v>17</v>
      </c>
      <c r="J2495" s="262" t="s">
        <v>17</v>
      </c>
      <c r="K2495" s="262" t="s">
        <v>3924</v>
      </c>
      <c r="L2495" s="263">
        <v>45064</v>
      </c>
      <c r="M2495" s="262" t="s">
        <v>20</v>
      </c>
    </row>
    <row r="2496" spans="1:13" x14ac:dyDescent="0.25">
      <c r="A2496" s="260" t="s">
        <v>947</v>
      </c>
      <c r="B2496" s="260" t="s">
        <v>948</v>
      </c>
      <c r="C2496" s="260" t="s">
        <v>931</v>
      </c>
      <c r="D2496" s="260" t="s">
        <v>2636</v>
      </c>
      <c r="E2496" s="260">
        <v>1</v>
      </c>
      <c r="F2496" s="260" t="s">
        <v>2565</v>
      </c>
      <c r="G2496" s="260" t="s">
        <v>33</v>
      </c>
      <c r="H2496" s="260">
        <v>2</v>
      </c>
      <c r="I2496" s="260" t="s">
        <v>17</v>
      </c>
      <c r="J2496" s="260" t="s">
        <v>17</v>
      </c>
      <c r="K2496" s="260" t="s">
        <v>3925</v>
      </c>
      <c r="L2496" s="261">
        <v>45064</v>
      </c>
      <c r="M2496" s="260" t="s">
        <v>20</v>
      </c>
    </row>
    <row r="2497" spans="1:13" x14ac:dyDescent="0.25">
      <c r="A2497" s="262" t="s">
        <v>947</v>
      </c>
      <c r="B2497" s="262" t="s">
        <v>948</v>
      </c>
      <c r="C2497" s="262" t="s">
        <v>931</v>
      </c>
      <c r="D2497" s="262" t="s">
        <v>2638</v>
      </c>
      <c r="E2497" s="262">
        <v>3</v>
      </c>
      <c r="F2497" s="262" t="s">
        <v>2565</v>
      </c>
      <c r="G2497" s="262" t="s">
        <v>33</v>
      </c>
      <c r="H2497" s="262">
        <v>2</v>
      </c>
      <c r="I2497" s="262" t="s">
        <v>17</v>
      </c>
      <c r="J2497" s="262" t="s">
        <v>17</v>
      </c>
      <c r="K2497" s="262" t="s">
        <v>3926</v>
      </c>
      <c r="L2497" s="263">
        <v>45064</v>
      </c>
      <c r="M2497" s="262" t="s">
        <v>20</v>
      </c>
    </row>
    <row r="2498" spans="1:13" x14ac:dyDescent="0.25">
      <c r="A2498" s="260" t="s">
        <v>947</v>
      </c>
      <c r="B2498" s="260" t="s">
        <v>948</v>
      </c>
      <c r="C2498" s="260" t="s">
        <v>931</v>
      </c>
      <c r="D2498" s="260" t="s">
        <v>2571</v>
      </c>
      <c r="E2498" s="260">
        <v>3</v>
      </c>
      <c r="F2498" s="260" t="s">
        <v>2565</v>
      </c>
      <c r="G2498" s="260" t="s">
        <v>33</v>
      </c>
      <c r="H2498" s="260">
        <v>2</v>
      </c>
      <c r="I2498" s="260" t="s">
        <v>17</v>
      </c>
      <c r="J2498" s="260" t="s">
        <v>17</v>
      </c>
      <c r="K2498" s="260" t="s">
        <v>3927</v>
      </c>
      <c r="L2498" s="261">
        <v>45064</v>
      </c>
      <c r="M2498" s="260" t="s">
        <v>20</v>
      </c>
    </row>
    <row r="2499" spans="1:13" x14ac:dyDescent="0.25">
      <c r="A2499" s="262" t="s">
        <v>947</v>
      </c>
      <c r="B2499" s="262" t="s">
        <v>948</v>
      </c>
      <c r="C2499" s="262" t="s">
        <v>931</v>
      </c>
      <c r="D2499" s="262" t="s">
        <v>2573</v>
      </c>
      <c r="E2499" s="262">
        <v>1</v>
      </c>
      <c r="F2499" s="262" t="s">
        <v>2565</v>
      </c>
      <c r="G2499" s="262" t="s">
        <v>33</v>
      </c>
      <c r="H2499" s="262">
        <v>2</v>
      </c>
      <c r="I2499" s="262" t="s">
        <v>17</v>
      </c>
      <c r="J2499" s="262" t="s">
        <v>17</v>
      </c>
      <c r="K2499" s="262" t="s">
        <v>3928</v>
      </c>
      <c r="L2499" s="263">
        <v>45064</v>
      </c>
      <c r="M2499" s="262" t="s">
        <v>20</v>
      </c>
    </row>
    <row r="2500" spans="1:13" x14ac:dyDescent="0.25">
      <c r="A2500" s="260" t="s">
        <v>947</v>
      </c>
      <c r="B2500" s="260" t="s">
        <v>948</v>
      </c>
      <c r="C2500" s="260" t="s">
        <v>931</v>
      </c>
      <c r="D2500" s="260" t="s">
        <v>2642</v>
      </c>
      <c r="E2500" s="260">
        <v>0</v>
      </c>
      <c r="F2500" s="260" t="s">
        <v>2565</v>
      </c>
      <c r="G2500" s="260" t="s">
        <v>33</v>
      </c>
      <c r="H2500" s="260">
        <v>2</v>
      </c>
      <c r="I2500" s="260" t="s">
        <v>17</v>
      </c>
      <c r="J2500" s="260" t="s">
        <v>17</v>
      </c>
      <c r="K2500" s="260" t="s">
        <v>3929</v>
      </c>
      <c r="L2500" s="261">
        <v>45064</v>
      </c>
      <c r="M2500" s="260" t="s">
        <v>20</v>
      </c>
    </row>
    <row r="2501" spans="1:13" x14ac:dyDescent="0.25">
      <c r="A2501" s="262" t="s">
        <v>929</v>
      </c>
      <c r="B2501" s="262" t="s">
        <v>930</v>
      </c>
      <c r="C2501" s="262" t="s">
        <v>931</v>
      </c>
      <c r="D2501" s="262" t="s">
        <v>2564</v>
      </c>
      <c r="E2501" s="262">
        <v>1</v>
      </c>
      <c r="F2501" s="262" t="s">
        <v>2565</v>
      </c>
      <c r="G2501" s="262" t="s">
        <v>33</v>
      </c>
      <c r="H2501" s="262">
        <v>2</v>
      </c>
      <c r="I2501" s="262" t="s">
        <v>17</v>
      </c>
      <c r="J2501" s="262" t="s">
        <v>17</v>
      </c>
      <c r="K2501" s="262" t="s">
        <v>3930</v>
      </c>
      <c r="L2501" s="263">
        <v>45064</v>
      </c>
      <c r="M2501" s="262" t="s">
        <v>20</v>
      </c>
    </row>
    <row r="2502" spans="1:13" x14ac:dyDescent="0.25">
      <c r="A2502" s="260" t="s">
        <v>929</v>
      </c>
      <c r="B2502" s="260" t="s">
        <v>930</v>
      </c>
      <c r="C2502" s="260" t="s">
        <v>931</v>
      </c>
      <c r="D2502" s="260" t="s">
        <v>2567</v>
      </c>
      <c r="E2502" s="260">
        <v>0</v>
      </c>
      <c r="F2502" s="260" t="s">
        <v>2565</v>
      </c>
      <c r="G2502" s="260" t="s">
        <v>33</v>
      </c>
      <c r="H2502" s="260">
        <v>2</v>
      </c>
      <c r="I2502" s="260" t="s">
        <v>17</v>
      </c>
      <c r="J2502" s="260" t="s">
        <v>17</v>
      </c>
      <c r="K2502" s="260" t="s">
        <v>3931</v>
      </c>
      <c r="L2502" s="261">
        <v>45064</v>
      </c>
      <c r="M2502" s="260" t="s">
        <v>20</v>
      </c>
    </row>
    <row r="2503" spans="1:13" x14ac:dyDescent="0.25">
      <c r="A2503" s="262" t="s">
        <v>929</v>
      </c>
      <c r="B2503" s="262" t="s">
        <v>930</v>
      </c>
      <c r="C2503" s="262" t="s">
        <v>931</v>
      </c>
      <c r="D2503" s="262" t="s">
        <v>2569</v>
      </c>
      <c r="E2503" s="262">
        <v>1</v>
      </c>
      <c r="F2503" s="262" t="s">
        <v>2565</v>
      </c>
      <c r="G2503" s="262" t="s">
        <v>33</v>
      </c>
      <c r="H2503" s="262">
        <v>2</v>
      </c>
      <c r="I2503" s="262" t="s">
        <v>17</v>
      </c>
      <c r="J2503" s="262" t="s">
        <v>17</v>
      </c>
      <c r="K2503" s="262" t="s">
        <v>3932</v>
      </c>
      <c r="L2503" s="263">
        <v>45064</v>
      </c>
      <c r="M2503" s="262" t="s">
        <v>20</v>
      </c>
    </row>
    <row r="2504" spans="1:13" x14ac:dyDescent="0.25">
      <c r="A2504" s="260" t="s">
        <v>929</v>
      </c>
      <c r="B2504" s="260" t="s">
        <v>930</v>
      </c>
      <c r="C2504" s="260" t="s">
        <v>931</v>
      </c>
      <c r="D2504" s="260" t="s">
        <v>2634</v>
      </c>
      <c r="E2504" s="260">
        <v>0</v>
      </c>
      <c r="F2504" s="260" t="s">
        <v>2565</v>
      </c>
      <c r="G2504" s="260" t="s">
        <v>33</v>
      </c>
      <c r="H2504" s="260">
        <v>2</v>
      </c>
      <c r="I2504" s="260" t="s">
        <v>17</v>
      </c>
      <c r="J2504" s="260" t="s">
        <v>17</v>
      </c>
      <c r="K2504" s="260" t="s">
        <v>3933</v>
      </c>
      <c r="L2504" s="261">
        <v>45064</v>
      </c>
      <c r="M2504" s="260" t="s">
        <v>20</v>
      </c>
    </row>
    <row r="2505" spans="1:13" x14ac:dyDescent="0.25">
      <c r="A2505" s="262" t="s">
        <v>929</v>
      </c>
      <c r="B2505" s="262" t="s">
        <v>930</v>
      </c>
      <c r="C2505" s="262" t="s">
        <v>931</v>
      </c>
      <c r="D2505" s="262" t="s">
        <v>2636</v>
      </c>
      <c r="E2505" s="262">
        <v>1</v>
      </c>
      <c r="F2505" s="262" t="s">
        <v>2565</v>
      </c>
      <c r="G2505" s="262" t="s">
        <v>33</v>
      </c>
      <c r="H2505" s="262">
        <v>2</v>
      </c>
      <c r="I2505" s="262" t="s">
        <v>17</v>
      </c>
      <c r="J2505" s="262" t="s">
        <v>17</v>
      </c>
      <c r="K2505" s="262" t="s">
        <v>3934</v>
      </c>
      <c r="L2505" s="263">
        <v>45064</v>
      </c>
      <c r="M2505" s="262" t="s">
        <v>20</v>
      </c>
    </row>
    <row r="2506" spans="1:13" x14ac:dyDescent="0.25">
      <c r="A2506" s="260" t="s">
        <v>929</v>
      </c>
      <c r="B2506" s="260" t="s">
        <v>930</v>
      </c>
      <c r="C2506" s="260" t="s">
        <v>931</v>
      </c>
      <c r="D2506" s="260" t="s">
        <v>2638</v>
      </c>
      <c r="E2506" s="260">
        <v>3</v>
      </c>
      <c r="F2506" s="260" t="s">
        <v>2565</v>
      </c>
      <c r="G2506" s="260" t="s">
        <v>33</v>
      </c>
      <c r="H2506" s="260">
        <v>2</v>
      </c>
      <c r="I2506" s="260" t="s">
        <v>17</v>
      </c>
      <c r="J2506" s="260" t="s">
        <v>17</v>
      </c>
      <c r="K2506" s="260" t="s">
        <v>3935</v>
      </c>
      <c r="L2506" s="261">
        <v>45064</v>
      </c>
      <c r="M2506" s="260" t="s">
        <v>20</v>
      </c>
    </row>
    <row r="2507" spans="1:13" x14ac:dyDescent="0.25">
      <c r="A2507" s="262" t="s">
        <v>929</v>
      </c>
      <c r="B2507" s="262" t="s">
        <v>930</v>
      </c>
      <c r="C2507" s="262" t="s">
        <v>931</v>
      </c>
      <c r="D2507" s="262" t="s">
        <v>2571</v>
      </c>
      <c r="E2507" s="262">
        <v>3</v>
      </c>
      <c r="F2507" s="262" t="s">
        <v>2565</v>
      </c>
      <c r="G2507" s="262" t="s">
        <v>33</v>
      </c>
      <c r="H2507" s="262">
        <v>2</v>
      </c>
      <c r="I2507" s="262" t="s">
        <v>17</v>
      </c>
      <c r="J2507" s="262" t="s">
        <v>17</v>
      </c>
      <c r="K2507" s="262" t="s">
        <v>3936</v>
      </c>
      <c r="L2507" s="263">
        <v>45064</v>
      </c>
      <c r="M2507" s="262" t="s">
        <v>20</v>
      </c>
    </row>
    <row r="2508" spans="1:13" x14ac:dyDescent="0.25">
      <c r="A2508" s="260" t="s">
        <v>929</v>
      </c>
      <c r="B2508" s="260" t="s">
        <v>930</v>
      </c>
      <c r="C2508" s="260" t="s">
        <v>931</v>
      </c>
      <c r="D2508" s="260" t="s">
        <v>2573</v>
      </c>
      <c r="E2508" s="260">
        <v>1</v>
      </c>
      <c r="F2508" s="260" t="s">
        <v>2565</v>
      </c>
      <c r="G2508" s="260" t="s">
        <v>33</v>
      </c>
      <c r="H2508" s="260">
        <v>2</v>
      </c>
      <c r="I2508" s="260" t="s">
        <v>17</v>
      </c>
      <c r="J2508" s="260" t="s">
        <v>17</v>
      </c>
      <c r="K2508" s="260" t="s">
        <v>3937</v>
      </c>
      <c r="L2508" s="261">
        <v>45064</v>
      </c>
      <c r="M2508" s="260" t="s">
        <v>20</v>
      </c>
    </row>
    <row r="2509" spans="1:13" x14ac:dyDescent="0.25">
      <c r="A2509" s="262" t="s">
        <v>929</v>
      </c>
      <c r="B2509" s="262" t="s">
        <v>930</v>
      </c>
      <c r="C2509" s="262" t="s">
        <v>931</v>
      </c>
      <c r="D2509" s="262" t="s">
        <v>2642</v>
      </c>
      <c r="E2509" s="262">
        <v>0</v>
      </c>
      <c r="F2509" s="262" t="s">
        <v>2565</v>
      </c>
      <c r="G2509" s="262" t="s">
        <v>33</v>
      </c>
      <c r="H2509" s="262">
        <v>2</v>
      </c>
      <c r="I2509" s="262" t="s">
        <v>17</v>
      </c>
      <c r="J2509" s="262" t="s">
        <v>17</v>
      </c>
      <c r="K2509" s="262" t="s">
        <v>3938</v>
      </c>
      <c r="L2509" s="263">
        <v>45064</v>
      </c>
      <c r="M2509" s="262" t="s">
        <v>20</v>
      </c>
    </row>
    <row r="2510" spans="1:13" x14ac:dyDescent="0.25">
      <c r="A2510" s="260" t="s">
        <v>681</v>
      </c>
      <c r="B2510" s="260" t="s">
        <v>682</v>
      </c>
      <c r="C2510" s="260" t="s">
        <v>683</v>
      </c>
      <c r="D2510" s="260" t="s">
        <v>2564</v>
      </c>
      <c r="E2510" s="260">
        <v>2</v>
      </c>
      <c r="F2510" s="260" t="s">
        <v>2565</v>
      </c>
      <c r="G2510" s="260" t="s">
        <v>33</v>
      </c>
      <c r="H2510" s="260">
        <v>2</v>
      </c>
      <c r="I2510" s="260" t="s">
        <v>17</v>
      </c>
      <c r="J2510" s="260" t="s">
        <v>17</v>
      </c>
      <c r="K2510" s="260" t="s">
        <v>3939</v>
      </c>
      <c r="L2510" s="261">
        <v>45064</v>
      </c>
      <c r="M2510" s="260" t="s">
        <v>20</v>
      </c>
    </row>
    <row r="2511" spans="1:13" x14ac:dyDescent="0.25">
      <c r="A2511" s="262" t="s">
        <v>681</v>
      </c>
      <c r="B2511" s="262" t="s">
        <v>682</v>
      </c>
      <c r="C2511" s="262" t="s">
        <v>683</v>
      </c>
      <c r="D2511" s="262" t="s">
        <v>2567</v>
      </c>
      <c r="E2511" s="262">
        <v>1</v>
      </c>
      <c r="F2511" s="262" t="s">
        <v>2565</v>
      </c>
      <c r="G2511" s="262" t="s">
        <v>33</v>
      </c>
      <c r="H2511" s="262">
        <v>2</v>
      </c>
      <c r="I2511" s="262" t="s">
        <v>17</v>
      </c>
      <c r="J2511" s="262" t="s">
        <v>17</v>
      </c>
      <c r="K2511" s="262" t="s">
        <v>3940</v>
      </c>
      <c r="L2511" s="263">
        <v>45064</v>
      </c>
      <c r="M2511" s="262" t="s">
        <v>20</v>
      </c>
    </row>
    <row r="2512" spans="1:13" x14ac:dyDescent="0.25">
      <c r="A2512" s="260" t="s">
        <v>681</v>
      </c>
      <c r="B2512" s="260" t="s">
        <v>682</v>
      </c>
      <c r="C2512" s="260" t="s">
        <v>683</v>
      </c>
      <c r="D2512" s="260" t="s">
        <v>2569</v>
      </c>
      <c r="E2512" s="260">
        <v>1</v>
      </c>
      <c r="F2512" s="260" t="s">
        <v>2565</v>
      </c>
      <c r="G2512" s="260" t="s">
        <v>33</v>
      </c>
      <c r="H2512" s="260">
        <v>2</v>
      </c>
      <c r="I2512" s="260" t="s">
        <v>17</v>
      </c>
      <c r="J2512" s="260" t="s">
        <v>17</v>
      </c>
      <c r="K2512" s="260" t="s">
        <v>3941</v>
      </c>
      <c r="L2512" s="261">
        <v>45064</v>
      </c>
      <c r="M2512" s="260" t="s">
        <v>20</v>
      </c>
    </row>
    <row r="2513" spans="1:13" x14ac:dyDescent="0.25">
      <c r="A2513" s="262" t="s">
        <v>681</v>
      </c>
      <c r="B2513" s="262" t="s">
        <v>682</v>
      </c>
      <c r="C2513" s="262" t="s">
        <v>683</v>
      </c>
      <c r="D2513" s="262" t="s">
        <v>2634</v>
      </c>
      <c r="E2513" s="262">
        <v>0</v>
      </c>
      <c r="F2513" s="262" t="s">
        <v>2565</v>
      </c>
      <c r="G2513" s="262" t="s">
        <v>33</v>
      </c>
      <c r="H2513" s="262">
        <v>2</v>
      </c>
      <c r="I2513" s="262" t="s">
        <v>17</v>
      </c>
      <c r="J2513" s="262" t="s">
        <v>17</v>
      </c>
      <c r="K2513" s="262" t="s">
        <v>3942</v>
      </c>
      <c r="L2513" s="263">
        <v>45064</v>
      </c>
      <c r="M2513" s="262" t="s">
        <v>20</v>
      </c>
    </row>
    <row r="2514" spans="1:13" x14ac:dyDescent="0.25">
      <c r="A2514" s="260" t="s">
        <v>681</v>
      </c>
      <c r="B2514" s="260" t="s">
        <v>682</v>
      </c>
      <c r="C2514" s="260" t="s">
        <v>683</v>
      </c>
      <c r="D2514" s="260" t="s">
        <v>2636</v>
      </c>
      <c r="E2514" s="260">
        <v>3</v>
      </c>
      <c r="F2514" s="260" t="s">
        <v>2565</v>
      </c>
      <c r="G2514" s="260" t="s">
        <v>33</v>
      </c>
      <c r="H2514" s="260">
        <v>2</v>
      </c>
      <c r="I2514" s="260" t="s">
        <v>17</v>
      </c>
      <c r="J2514" s="260" t="s">
        <v>17</v>
      </c>
      <c r="K2514" s="260" t="s">
        <v>3943</v>
      </c>
      <c r="L2514" s="261">
        <v>45064</v>
      </c>
      <c r="M2514" s="260" t="s">
        <v>20</v>
      </c>
    </row>
    <row r="2515" spans="1:13" x14ac:dyDescent="0.25">
      <c r="A2515" s="262" t="s">
        <v>681</v>
      </c>
      <c r="B2515" s="262" t="s">
        <v>682</v>
      </c>
      <c r="C2515" s="262" t="s">
        <v>683</v>
      </c>
      <c r="D2515" s="262" t="s">
        <v>2638</v>
      </c>
      <c r="E2515" s="262">
        <v>2</v>
      </c>
      <c r="F2515" s="262" t="s">
        <v>2565</v>
      </c>
      <c r="G2515" s="262" t="s">
        <v>33</v>
      </c>
      <c r="H2515" s="262">
        <v>2</v>
      </c>
      <c r="I2515" s="262" t="s">
        <v>17</v>
      </c>
      <c r="J2515" s="262" t="s">
        <v>17</v>
      </c>
      <c r="K2515" s="262" t="s">
        <v>3944</v>
      </c>
      <c r="L2515" s="263">
        <v>45064</v>
      </c>
      <c r="M2515" s="262" t="s">
        <v>20</v>
      </c>
    </row>
    <row r="2516" spans="1:13" x14ac:dyDescent="0.25">
      <c r="A2516" s="260" t="s">
        <v>681</v>
      </c>
      <c r="B2516" s="260" t="s">
        <v>682</v>
      </c>
      <c r="C2516" s="260" t="s">
        <v>683</v>
      </c>
      <c r="D2516" s="260" t="s">
        <v>2571</v>
      </c>
      <c r="E2516" s="260">
        <v>3</v>
      </c>
      <c r="F2516" s="260" t="s">
        <v>2565</v>
      </c>
      <c r="G2516" s="260" t="s">
        <v>33</v>
      </c>
      <c r="H2516" s="260">
        <v>2</v>
      </c>
      <c r="I2516" s="260" t="s">
        <v>17</v>
      </c>
      <c r="J2516" s="260" t="s">
        <v>17</v>
      </c>
      <c r="K2516" s="260" t="s">
        <v>3945</v>
      </c>
      <c r="L2516" s="261">
        <v>45064</v>
      </c>
      <c r="M2516" s="260" t="s">
        <v>20</v>
      </c>
    </row>
    <row r="2517" spans="1:13" x14ac:dyDescent="0.25">
      <c r="A2517" s="262" t="s">
        <v>681</v>
      </c>
      <c r="B2517" s="262" t="s">
        <v>682</v>
      </c>
      <c r="C2517" s="262" t="s">
        <v>683</v>
      </c>
      <c r="D2517" s="262" t="s">
        <v>2573</v>
      </c>
      <c r="E2517" s="262">
        <v>2</v>
      </c>
      <c r="F2517" s="262" t="s">
        <v>2565</v>
      </c>
      <c r="G2517" s="262" t="s">
        <v>33</v>
      </c>
      <c r="H2517" s="262">
        <v>2</v>
      </c>
      <c r="I2517" s="262" t="s">
        <v>17</v>
      </c>
      <c r="J2517" s="262" t="s">
        <v>17</v>
      </c>
      <c r="K2517" s="262" t="s">
        <v>3946</v>
      </c>
      <c r="L2517" s="263">
        <v>45064</v>
      </c>
      <c r="M2517" s="262" t="s">
        <v>20</v>
      </c>
    </row>
    <row r="2518" spans="1:13" x14ac:dyDescent="0.25">
      <c r="A2518" s="260" t="s">
        <v>681</v>
      </c>
      <c r="B2518" s="260" t="s">
        <v>682</v>
      </c>
      <c r="C2518" s="260" t="s">
        <v>683</v>
      </c>
      <c r="D2518" s="260" t="s">
        <v>2642</v>
      </c>
      <c r="E2518" s="260">
        <v>0</v>
      </c>
      <c r="F2518" s="260" t="s">
        <v>2565</v>
      </c>
      <c r="G2518" s="260" t="s">
        <v>33</v>
      </c>
      <c r="H2518" s="260">
        <v>2</v>
      </c>
      <c r="I2518" s="260" t="s">
        <v>17</v>
      </c>
      <c r="J2518" s="260" t="s">
        <v>17</v>
      </c>
      <c r="K2518" s="260" t="s">
        <v>3947</v>
      </c>
      <c r="L2518" s="261">
        <v>45064</v>
      </c>
      <c r="M2518" s="260" t="s">
        <v>20</v>
      </c>
    </row>
    <row r="2519" spans="1:13" x14ac:dyDescent="0.25">
      <c r="A2519" s="262" t="s">
        <v>669</v>
      </c>
      <c r="B2519" s="262" t="s">
        <v>670</v>
      </c>
      <c r="C2519" s="262" t="s">
        <v>671</v>
      </c>
      <c r="D2519" s="262" t="s">
        <v>2564</v>
      </c>
      <c r="E2519" s="262">
        <v>2</v>
      </c>
      <c r="F2519" s="262" t="s">
        <v>2565</v>
      </c>
      <c r="G2519" s="262" t="s">
        <v>33</v>
      </c>
      <c r="H2519" s="262">
        <v>2</v>
      </c>
      <c r="I2519" s="262" t="s">
        <v>17</v>
      </c>
      <c r="J2519" s="262" t="s">
        <v>17</v>
      </c>
      <c r="K2519" s="262" t="s">
        <v>3948</v>
      </c>
      <c r="L2519" s="263">
        <v>45064</v>
      </c>
      <c r="M2519" s="262" t="s">
        <v>20</v>
      </c>
    </row>
    <row r="2520" spans="1:13" x14ac:dyDescent="0.25">
      <c r="A2520" s="260" t="s">
        <v>669</v>
      </c>
      <c r="B2520" s="260" t="s">
        <v>670</v>
      </c>
      <c r="C2520" s="260" t="s">
        <v>671</v>
      </c>
      <c r="D2520" s="260" t="s">
        <v>2567</v>
      </c>
      <c r="E2520" s="260">
        <v>1</v>
      </c>
      <c r="F2520" s="260" t="s">
        <v>2565</v>
      </c>
      <c r="G2520" s="260" t="s">
        <v>33</v>
      </c>
      <c r="H2520" s="260">
        <v>2</v>
      </c>
      <c r="I2520" s="260" t="s">
        <v>17</v>
      </c>
      <c r="J2520" s="260" t="s">
        <v>17</v>
      </c>
      <c r="K2520" s="260" t="s">
        <v>3949</v>
      </c>
      <c r="L2520" s="261">
        <v>45064</v>
      </c>
      <c r="M2520" s="260" t="s">
        <v>20</v>
      </c>
    </row>
    <row r="2521" spans="1:13" x14ac:dyDescent="0.25">
      <c r="A2521" s="262" t="s">
        <v>669</v>
      </c>
      <c r="B2521" s="262" t="s">
        <v>670</v>
      </c>
      <c r="C2521" s="262" t="s">
        <v>671</v>
      </c>
      <c r="D2521" s="262" t="s">
        <v>2569</v>
      </c>
      <c r="E2521" s="262">
        <v>1</v>
      </c>
      <c r="F2521" s="262" t="s">
        <v>2565</v>
      </c>
      <c r="G2521" s="262" t="s">
        <v>33</v>
      </c>
      <c r="H2521" s="262">
        <v>2</v>
      </c>
      <c r="I2521" s="262" t="s">
        <v>17</v>
      </c>
      <c r="J2521" s="262" t="s">
        <v>17</v>
      </c>
      <c r="K2521" s="262" t="s">
        <v>3950</v>
      </c>
      <c r="L2521" s="263">
        <v>45064</v>
      </c>
      <c r="M2521" s="262" t="s">
        <v>20</v>
      </c>
    </row>
    <row r="2522" spans="1:13" x14ac:dyDescent="0.25">
      <c r="A2522" s="260" t="s">
        <v>669</v>
      </c>
      <c r="B2522" s="260" t="s">
        <v>670</v>
      </c>
      <c r="C2522" s="260" t="s">
        <v>671</v>
      </c>
      <c r="D2522" s="260" t="s">
        <v>2634</v>
      </c>
      <c r="E2522" s="260">
        <v>0</v>
      </c>
      <c r="F2522" s="260" t="s">
        <v>2565</v>
      </c>
      <c r="G2522" s="260" t="s">
        <v>33</v>
      </c>
      <c r="H2522" s="260">
        <v>2</v>
      </c>
      <c r="I2522" s="260" t="s">
        <v>17</v>
      </c>
      <c r="J2522" s="260" t="s">
        <v>17</v>
      </c>
      <c r="K2522" s="260" t="s">
        <v>3951</v>
      </c>
      <c r="L2522" s="261">
        <v>45064</v>
      </c>
      <c r="M2522" s="260" t="s">
        <v>20</v>
      </c>
    </row>
    <row r="2523" spans="1:13" x14ac:dyDescent="0.25">
      <c r="A2523" s="262" t="s">
        <v>669</v>
      </c>
      <c r="B2523" s="262" t="s">
        <v>670</v>
      </c>
      <c r="C2523" s="262" t="s">
        <v>671</v>
      </c>
      <c r="D2523" s="262" t="s">
        <v>2636</v>
      </c>
      <c r="E2523" s="262">
        <v>0</v>
      </c>
      <c r="F2523" s="262" t="s">
        <v>2565</v>
      </c>
      <c r="G2523" s="262" t="s">
        <v>33</v>
      </c>
      <c r="H2523" s="262">
        <v>2</v>
      </c>
      <c r="I2523" s="262" t="s">
        <v>17</v>
      </c>
      <c r="J2523" s="262" t="s">
        <v>17</v>
      </c>
      <c r="K2523" s="262" t="s">
        <v>3952</v>
      </c>
      <c r="L2523" s="263">
        <v>45064</v>
      </c>
      <c r="M2523" s="262" t="s">
        <v>20</v>
      </c>
    </row>
    <row r="2524" spans="1:13" x14ac:dyDescent="0.25">
      <c r="A2524" s="260" t="s">
        <v>669</v>
      </c>
      <c r="B2524" s="260" t="s">
        <v>670</v>
      </c>
      <c r="C2524" s="260" t="s">
        <v>671</v>
      </c>
      <c r="D2524" s="260" t="s">
        <v>2638</v>
      </c>
      <c r="E2524" s="260">
        <v>1</v>
      </c>
      <c r="F2524" s="260" t="s">
        <v>2565</v>
      </c>
      <c r="G2524" s="260" t="s">
        <v>33</v>
      </c>
      <c r="H2524" s="260">
        <v>2</v>
      </c>
      <c r="I2524" s="260" t="s">
        <v>17</v>
      </c>
      <c r="J2524" s="260" t="s">
        <v>17</v>
      </c>
      <c r="K2524" s="260" t="s">
        <v>3953</v>
      </c>
      <c r="L2524" s="261">
        <v>45064</v>
      </c>
      <c r="M2524" s="260" t="s">
        <v>20</v>
      </c>
    </row>
    <row r="2525" spans="1:13" x14ac:dyDescent="0.25">
      <c r="A2525" s="262" t="s">
        <v>669</v>
      </c>
      <c r="B2525" s="262" t="s">
        <v>670</v>
      </c>
      <c r="C2525" s="262" t="s">
        <v>671</v>
      </c>
      <c r="D2525" s="262" t="s">
        <v>2571</v>
      </c>
      <c r="E2525" s="262">
        <v>1</v>
      </c>
      <c r="F2525" s="262" t="s">
        <v>2565</v>
      </c>
      <c r="G2525" s="262" t="s">
        <v>33</v>
      </c>
      <c r="H2525" s="262">
        <v>2</v>
      </c>
      <c r="I2525" s="262" t="s">
        <v>17</v>
      </c>
      <c r="J2525" s="262" t="s">
        <v>17</v>
      </c>
      <c r="K2525" s="262" t="s">
        <v>3954</v>
      </c>
      <c r="L2525" s="263">
        <v>45064</v>
      </c>
      <c r="M2525" s="262" t="s">
        <v>20</v>
      </c>
    </row>
    <row r="2526" spans="1:13" x14ac:dyDescent="0.25">
      <c r="A2526" s="260" t="s">
        <v>669</v>
      </c>
      <c r="B2526" s="260" t="s">
        <v>670</v>
      </c>
      <c r="C2526" s="260" t="s">
        <v>671</v>
      </c>
      <c r="D2526" s="260" t="s">
        <v>2573</v>
      </c>
      <c r="E2526" s="260">
        <v>0</v>
      </c>
      <c r="F2526" s="260" t="s">
        <v>2565</v>
      </c>
      <c r="G2526" s="260" t="s">
        <v>33</v>
      </c>
      <c r="H2526" s="260">
        <v>2</v>
      </c>
      <c r="I2526" s="260" t="s">
        <v>17</v>
      </c>
      <c r="J2526" s="260" t="s">
        <v>17</v>
      </c>
      <c r="K2526" s="260" t="s">
        <v>3955</v>
      </c>
      <c r="L2526" s="261">
        <v>45064</v>
      </c>
      <c r="M2526" s="260" t="s">
        <v>20</v>
      </c>
    </row>
    <row r="2527" spans="1:13" x14ac:dyDescent="0.25">
      <c r="A2527" s="262" t="s">
        <v>669</v>
      </c>
      <c r="B2527" s="262" t="s">
        <v>670</v>
      </c>
      <c r="C2527" s="262" t="s">
        <v>671</v>
      </c>
      <c r="D2527" s="262" t="s">
        <v>2642</v>
      </c>
      <c r="E2527" s="262">
        <v>0</v>
      </c>
      <c r="F2527" s="262" t="s">
        <v>2565</v>
      </c>
      <c r="G2527" s="262" t="s">
        <v>33</v>
      </c>
      <c r="H2527" s="262">
        <v>2</v>
      </c>
      <c r="I2527" s="262" t="s">
        <v>17</v>
      </c>
      <c r="J2527" s="262" t="s">
        <v>17</v>
      </c>
      <c r="K2527" s="262" t="s">
        <v>3956</v>
      </c>
      <c r="L2527" s="263">
        <v>45064</v>
      </c>
      <c r="M2527" s="262" t="s">
        <v>20</v>
      </c>
    </row>
    <row r="2528" spans="1:13" x14ac:dyDescent="0.25">
      <c r="A2528" s="260" t="s">
        <v>1079</v>
      </c>
      <c r="B2528" s="260" t="s">
        <v>1080</v>
      </c>
      <c r="C2528" s="260" t="s">
        <v>1081</v>
      </c>
      <c r="D2528" s="260" t="s">
        <v>2564</v>
      </c>
      <c r="E2528" s="260">
        <v>2</v>
      </c>
      <c r="F2528" s="260" t="s">
        <v>2565</v>
      </c>
      <c r="G2528" s="260" t="s">
        <v>33</v>
      </c>
      <c r="H2528" s="260">
        <v>2</v>
      </c>
      <c r="I2528" s="260" t="s">
        <v>17</v>
      </c>
      <c r="J2528" s="260" t="s">
        <v>17</v>
      </c>
      <c r="K2528" s="260" t="s">
        <v>3957</v>
      </c>
      <c r="L2528" s="261">
        <v>45064</v>
      </c>
      <c r="M2528" s="260" t="s">
        <v>20</v>
      </c>
    </row>
    <row r="2529" spans="1:13" x14ac:dyDescent="0.25">
      <c r="A2529" s="262" t="s">
        <v>1079</v>
      </c>
      <c r="B2529" s="262" t="s">
        <v>1080</v>
      </c>
      <c r="C2529" s="262" t="s">
        <v>1081</v>
      </c>
      <c r="D2529" s="262" t="s">
        <v>2567</v>
      </c>
      <c r="E2529" s="262">
        <v>2</v>
      </c>
      <c r="F2529" s="262" t="s">
        <v>2565</v>
      </c>
      <c r="G2529" s="262" t="s">
        <v>33</v>
      </c>
      <c r="H2529" s="262">
        <v>2</v>
      </c>
      <c r="I2529" s="262" t="s">
        <v>17</v>
      </c>
      <c r="J2529" s="262" t="s">
        <v>17</v>
      </c>
      <c r="K2529" s="262" t="s">
        <v>3958</v>
      </c>
      <c r="L2529" s="263">
        <v>45064</v>
      </c>
      <c r="M2529" s="262" t="s">
        <v>20</v>
      </c>
    </row>
    <row r="2530" spans="1:13" x14ac:dyDescent="0.25">
      <c r="A2530" s="260" t="s">
        <v>1079</v>
      </c>
      <c r="B2530" s="260" t="s">
        <v>1080</v>
      </c>
      <c r="C2530" s="260" t="s">
        <v>1081</v>
      </c>
      <c r="D2530" s="260" t="s">
        <v>2569</v>
      </c>
      <c r="E2530" s="260">
        <v>2</v>
      </c>
      <c r="F2530" s="260" t="s">
        <v>2565</v>
      </c>
      <c r="G2530" s="260" t="s">
        <v>33</v>
      </c>
      <c r="H2530" s="260">
        <v>2</v>
      </c>
      <c r="I2530" s="260" t="s">
        <v>17</v>
      </c>
      <c r="J2530" s="260" t="s">
        <v>17</v>
      </c>
      <c r="K2530" s="260" t="s">
        <v>3959</v>
      </c>
      <c r="L2530" s="261">
        <v>45064</v>
      </c>
      <c r="M2530" s="260" t="s">
        <v>20</v>
      </c>
    </row>
    <row r="2531" spans="1:13" x14ac:dyDescent="0.25">
      <c r="A2531" s="262" t="s">
        <v>1079</v>
      </c>
      <c r="B2531" s="262" t="s">
        <v>1080</v>
      </c>
      <c r="C2531" s="262" t="s">
        <v>1081</v>
      </c>
      <c r="D2531" s="262" t="s">
        <v>2634</v>
      </c>
      <c r="E2531" s="262">
        <v>2</v>
      </c>
      <c r="F2531" s="262" t="s">
        <v>2565</v>
      </c>
      <c r="G2531" s="262" t="s">
        <v>33</v>
      </c>
      <c r="H2531" s="262">
        <v>2</v>
      </c>
      <c r="I2531" s="262" t="s">
        <v>17</v>
      </c>
      <c r="J2531" s="262" t="s">
        <v>17</v>
      </c>
      <c r="K2531" s="262" t="s">
        <v>3960</v>
      </c>
      <c r="L2531" s="263">
        <v>45064</v>
      </c>
      <c r="M2531" s="262" t="s">
        <v>20</v>
      </c>
    </row>
    <row r="2532" spans="1:13" x14ac:dyDescent="0.25">
      <c r="A2532" s="260" t="s">
        <v>1079</v>
      </c>
      <c r="B2532" s="260" t="s">
        <v>1080</v>
      </c>
      <c r="C2532" s="260" t="s">
        <v>1081</v>
      </c>
      <c r="D2532" s="260" t="s">
        <v>2636</v>
      </c>
      <c r="E2532" s="260">
        <v>1</v>
      </c>
      <c r="F2532" s="260" t="s">
        <v>2565</v>
      </c>
      <c r="G2532" s="260" t="s">
        <v>33</v>
      </c>
      <c r="H2532" s="260">
        <v>2</v>
      </c>
      <c r="I2532" s="260" t="s">
        <v>17</v>
      </c>
      <c r="J2532" s="260" t="s">
        <v>17</v>
      </c>
      <c r="K2532" s="260" t="s">
        <v>3961</v>
      </c>
      <c r="L2532" s="261">
        <v>45064</v>
      </c>
      <c r="M2532" s="260" t="s">
        <v>20</v>
      </c>
    </row>
    <row r="2533" spans="1:13" x14ac:dyDescent="0.25">
      <c r="A2533" s="262" t="s">
        <v>1079</v>
      </c>
      <c r="B2533" s="262" t="s">
        <v>1080</v>
      </c>
      <c r="C2533" s="262" t="s">
        <v>1081</v>
      </c>
      <c r="D2533" s="262" t="s">
        <v>2638</v>
      </c>
      <c r="E2533" s="262">
        <v>2</v>
      </c>
      <c r="F2533" s="262" t="s">
        <v>2565</v>
      </c>
      <c r="G2533" s="262" t="s">
        <v>33</v>
      </c>
      <c r="H2533" s="262">
        <v>2</v>
      </c>
      <c r="I2533" s="262" t="s">
        <v>17</v>
      </c>
      <c r="J2533" s="262" t="s">
        <v>17</v>
      </c>
      <c r="K2533" s="262" t="s">
        <v>3962</v>
      </c>
      <c r="L2533" s="263">
        <v>45064</v>
      </c>
      <c r="M2533" s="262" t="s">
        <v>20</v>
      </c>
    </row>
    <row r="2534" spans="1:13" x14ac:dyDescent="0.25">
      <c r="A2534" s="260" t="s">
        <v>1079</v>
      </c>
      <c r="B2534" s="260" t="s">
        <v>1080</v>
      </c>
      <c r="C2534" s="260" t="s">
        <v>1081</v>
      </c>
      <c r="D2534" s="260" t="s">
        <v>2571</v>
      </c>
      <c r="E2534" s="260">
        <v>2</v>
      </c>
      <c r="F2534" s="260" t="s">
        <v>2565</v>
      </c>
      <c r="G2534" s="260" t="s">
        <v>33</v>
      </c>
      <c r="H2534" s="260">
        <v>2</v>
      </c>
      <c r="I2534" s="260" t="s">
        <v>17</v>
      </c>
      <c r="J2534" s="260" t="s">
        <v>17</v>
      </c>
      <c r="K2534" s="260" t="s">
        <v>3963</v>
      </c>
      <c r="L2534" s="261">
        <v>45064</v>
      </c>
      <c r="M2534" s="260" t="s">
        <v>20</v>
      </c>
    </row>
    <row r="2535" spans="1:13" x14ac:dyDescent="0.25">
      <c r="A2535" s="262" t="s">
        <v>1079</v>
      </c>
      <c r="B2535" s="262" t="s">
        <v>1080</v>
      </c>
      <c r="C2535" s="262" t="s">
        <v>1081</v>
      </c>
      <c r="D2535" s="262" t="s">
        <v>2573</v>
      </c>
      <c r="E2535" s="262">
        <v>2</v>
      </c>
      <c r="F2535" s="262" t="s">
        <v>2565</v>
      </c>
      <c r="G2535" s="262" t="s">
        <v>33</v>
      </c>
      <c r="H2535" s="262">
        <v>2</v>
      </c>
      <c r="I2535" s="262" t="s">
        <v>17</v>
      </c>
      <c r="J2535" s="262" t="s">
        <v>17</v>
      </c>
      <c r="K2535" s="262" t="s">
        <v>3964</v>
      </c>
      <c r="L2535" s="263">
        <v>45064</v>
      </c>
      <c r="M2535" s="262" t="s">
        <v>20</v>
      </c>
    </row>
    <row r="2536" spans="1:13" x14ac:dyDescent="0.25">
      <c r="A2536" s="260" t="s">
        <v>1079</v>
      </c>
      <c r="B2536" s="260" t="s">
        <v>1080</v>
      </c>
      <c r="C2536" s="260" t="s">
        <v>1081</v>
      </c>
      <c r="D2536" s="260" t="s">
        <v>2642</v>
      </c>
      <c r="E2536" s="260">
        <v>0</v>
      </c>
      <c r="F2536" s="260" t="s">
        <v>2565</v>
      </c>
      <c r="G2536" s="260" t="s">
        <v>33</v>
      </c>
      <c r="H2536" s="260">
        <v>2</v>
      </c>
      <c r="I2536" s="260" t="s">
        <v>17</v>
      </c>
      <c r="J2536" s="260" t="s">
        <v>17</v>
      </c>
      <c r="K2536" s="260" t="s">
        <v>3965</v>
      </c>
      <c r="L2536" s="261">
        <v>45064</v>
      </c>
      <c r="M2536" s="260" t="s">
        <v>20</v>
      </c>
    </row>
    <row r="2537" spans="1:13" x14ac:dyDescent="0.25">
      <c r="A2537" s="262" t="s">
        <v>1279</v>
      </c>
      <c r="B2537" s="262" t="s">
        <v>1280</v>
      </c>
      <c r="C2537" s="262" t="s">
        <v>1281</v>
      </c>
      <c r="D2537" s="262" t="s">
        <v>2564</v>
      </c>
      <c r="E2537" s="262">
        <v>2</v>
      </c>
      <c r="F2537" s="262" t="s">
        <v>2565</v>
      </c>
      <c r="G2537" s="262" t="s">
        <v>33</v>
      </c>
      <c r="H2537" s="262">
        <v>2</v>
      </c>
      <c r="I2537" s="262" t="s">
        <v>17</v>
      </c>
      <c r="J2537" s="262" t="s">
        <v>17</v>
      </c>
      <c r="K2537" s="262" t="s">
        <v>3966</v>
      </c>
      <c r="L2537" s="263">
        <v>45064</v>
      </c>
      <c r="M2537" s="262" t="s">
        <v>20</v>
      </c>
    </row>
    <row r="2538" spans="1:13" x14ac:dyDescent="0.25">
      <c r="A2538" s="260" t="s">
        <v>1279</v>
      </c>
      <c r="B2538" s="260" t="s">
        <v>1280</v>
      </c>
      <c r="C2538" s="260" t="s">
        <v>1281</v>
      </c>
      <c r="D2538" s="260" t="s">
        <v>2567</v>
      </c>
      <c r="E2538" s="260">
        <v>2</v>
      </c>
      <c r="F2538" s="260" t="s">
        <v>2565</v>
      </c>
      <c r="G2538" s="260" t="s">
        <v>33</v>
      </c>
      <c r="H2538" s="260">
        <v>2</v>
      </c>
      <c r="I2538" s="260" t="s">
        <v>17</v>
      </c>
      <c r="J2538" s="260" t="s">
        <v>17</v>
      </c>
      <c r="K2538" s="260" t="s">
        <v>3967</v>
      </c>
      <c r="L2538" s="261">
        <v>45064</v>
      </c>
      <c r="M2538" s="260" t="s">
        <v>20</v>
      </c>
    </row>
    <row r="2539" spans="1:13" x14ac:dyDescent="0.25">
      <c r="A2539" s="262" t="s">
        <v>1279</v>
      </c>
      <c r="B2539" s="262" t="s">
        <v>1280</v>
      </c>
      <c r="C2539" s="262" t="s">
        <v>1281</v>
      </c>
      <c r="D2539" s="262" t="s">
        <v>2569</v>
      </c>
      <c r="E2539" s="262">
        <v>2</v>
      </c>
      <c r="F2539" s="262" t="s">
        <v>2565</v>
      </c>
      <c r="G2539" s="262" t="s">
        <v>33</v>
      </c>
      <c r="H2539" s="262">
        <v>2</v>
      </c>
      <c r="I2539" s="262" t="s">
        <v>17</v>
      </c>
      <c r="J2539" s="262" t="s">
        <v>17</v>
      </c>
      <c r="K2539" s="262" t="s">
        <v>3968</v>
      </c>
      <c r="L2539" s="263">
        <v>45064</v>
      </c>
      <c r="M2539" s="262" t="s">
        <v>20</v>
      </c>
    </row>
    <row r="2540" spans="1:13" x14ac:dyDescent="0.25">
      <c r="A2540" s="260" t="s">
        <v>1279</v>
      </c>
      <c r="B2540" s="260" t="s">
        <v>1280</v>
      </c>
      <c r="C2540" s="260" t="s">
        <v>1281</v>
      </c>
      <c r="D2540" s="260" t="s">
        <v>2634</v>
      </c>
      <c r="E2540" s="260">
        <v>3</v>
      </c>
      <c r="F2540" s="260" t="s">
        <v>2565</v>
      </c>
      <c r="G2540" s="260" t="s">
        <v>33</v>
      </c>
      <c r="H2540" s="260">
        <v>2</v>
      </c>
      <c r="I2540" s="260" t="s">
        <v>17</v>
      </c>
      <c r="J2540" s="260" t="s">
        <v>17</v>
      </c>
      <c r="K2540" s="260" t="s">
        <v>3969</v>
      </c>
      <c r="L2540" s="261">
        <v>45064</v>
      </c>
      <c r="M2540" s="260" t="s">
        <v>20</v>
      </c>
    </row>
    <row r="2541" spans="1:13" x14ac:dyDescent="0.25">
      <c r="A2541" s="262" t="s">
        <v>1279</v>
      </c>
      <c r="B2541" s="262" t="s">
        <v>1280</v>
      </c>
      <c r="C2541" s="262" t="s">
        <v>1281</v>
      </c>
      <c r="D2541" s="262" t="s">
        <v>2636</v>
      </c>
      <c r="E2541" s="262">
        <v>3</v>
      </c>
      <c r="F2541" s="262" t="s">
        <v>2565</v>
      </c>
      <c r="G2541" s="262" t="s">
        <v>33</v>
      </c>
      <c r="H2541" s="262">
        <v>2</v>
      </c>
      <c r="I2541" s="262" t="s">
        <v>17</v>
      </c>
      <c r="J2541" s="262" t="s">
        <v>17</v>
      </c>
      <c r="K2541" s="262" t="s">
        <v>3970</v>
      </c>
      <c r="L2541" s="263">
        <v>45064</v>
      </c>
      <c r="M2541" s="262" t="s">
        <v>20</v>
      </c>
    </row>
    <row r="2542" spans="1:13" x14ac:dyDescent="0.25">
      <c r="A2542" s="260" t="s">
        <v>1279</v>
      </c>
      <c r="B2542" s="260" t="s">
        <v>1280</v>
      </c>
      <c r="C2542" s="260" t="s">
        <v>1281</v>
      </c>
      <c r="D2542" s="260" t="s">
        <v>2638</v>
      </c>
      <c r="E2542" s="260">
        <v>3</v>
      </c>
      <c r="F2542" s="260" t="s">
        <v>2565</v>
      </c>
      <c r="G2542" s="260" t="s">
        <v>33</v>
      </c>
      <c r="H2542" s="260">
        <v>2</v>
      </c>
      <c r="I2542" s="260" t="s">
        <v>17</v>
      </c>
      <c r="J2542" s="260" t="s">
        <v>17</v>
      </c>
      <c r="K2542" s="260" t="s">
        <v>3971</v>
      </c>
      <c r="L2542" s="261">
        <v>45064</v>
      </c>
      <c r="M2542" s="260" t="s">
        <v>20</v>
      </c>
    </row>
    <row r="2543" spans="1:13" x14ac:dyDescent="0.25">
      <c r="A2543" s="262" t="s">
        <v>1279</v>
      </c>
      <c r="B2543" s="262" t="s">
        <v>1280</v>
      </c>
      <c r="C2543" s="262" t="s">
        <v>1281</v>
      </c>
      <c r="D2543" s="262" t="s">
        <v>2571</v>
      </c>
      <c r="E2543" s="262">
        <v>3</v>
      </c>
      <c r="F2543" s="262" t="s">
        <v>2565</v>
      </c>
      <c r="G2543" s="262" t="s">
        <v>33</v>
      </c>
      <c r="H2543" s="262">
        <v>2</v>
      </c>
      <c r="I2543" s="262" t="s">
        <v>17</v>
      </c>
      <c r="J2543" s="262" t="s">
        <v>17</v>
      </c>
      <c r="K2543" s="262" t="s">
        <v>3972</v>
      </c>
      <c r="L2543" s="263">
        <v>45064</v>
      </c>
      <c r="M2543" s="262" t="s">
        <v>20</v>
      </c>
    </row>
    <row r="2544" spans="1:13" x14ac:dyDescent="0.25">
      <c r="A2544" s="260" t="s">
        <v>1279</v>
      </c>
      <c r="B2544" s="260" t="s">
        <v>1280</v>
      </c>
      <c r="C2544" s="260" t="s">
        <v>1281</v>
      </c>
      <c r="D2544" s="260" t="s">
        <v>2573</v>
      </c>
      <c r="E2544" s="260">
        <v>3</v>
      </c>
      <c r="F2544" s="260" t="s">
        <v>2565</v>
      </c>
      <c r="G2544" s="260" t="s">
        <v>33</v>
      </c>
      <c r="H2544" s="260">
        <v>2</v>
      </c>
      <c r="I2544" s="260" t="s">
        <v>17</v>
      </c>
      <c r="J2544" s="260" t="s">
        <v>17</v>
      </c>
      <c r="K2544" s="260" t="s">
        <v>3973</v>
      </c>
      <c r="L2544" s="261">
        <v>45064</v>
      </c>
      <c r="M2544" s="260" t="s">
        <v>20</v>
      </c>
    </row>
    <row r="2545" spans="1:13" x14ac:dyDescent="0.25">
      <c r="A2545" s="262" t="s">
        <v>1279</v>
      </c>
      <c r="B2545" s="262" t="s">
        <v>1280</v>
      </c>
      <c r="C2545" s="262" t="s">
        <v>1281</v>
      </c>
      <c r="D2545" s="262" t="s">
        <v>2642</v>
      </c>
      <c r="E2545" s="262">
        <v>2</v>
      </c>
      <c r="F2545" s="262" t="s">
        <v>2565</v>
      </c>
      <c r="G2545" s="262" t="s">
        <v>33</v>
      </c>
      <c r="H2545" s="262">
        <v>2</v>
      </c>
      <c r="I2545" s="262" t="s">
        <v>17</v>
      </c>
      <c r="J2545" s="262" t="s">
        <v>17</v>
      </c>
      <c r="K2545" s="262" t="s">
        <v>3974</v>
      </c>
      <c r="L2545" s="263">
        <v>45064</v>
      </c>
      <c r="M2545" s="262" t="s">
        <v>20</v>
      </c>
    </row>
    <row r="2546" spans="1:13" x14ac:dyDescent="0.25">
      <c r="A2546" s="260" t="s">
        <v>74</v>
      </c>
      <c r="B2546" s="260" t="s">
        <v>75</v>
      </c>
      <c r="C2546" s="260" t="s">
        <v>76</v>
      </c>
      <c r="D2546" s="260" t="s">
        <v>2564</v>
      </c>
      <c r="E2546" s="260">
        <v>2</v>
      </c>
      <c r="F2546" s="260" t="s">
        <v>2565</v>
      </c>
      <c r="G2546" s="260" t="s">
        <v>33</v>
      </c>
      <c r="H2546" s="260">
        <v>2</v>
      </c>
      <c r="I2546" s="260" t="s">
        <v>17</v>
      </c>
      <c r="J2546" s="260" t="s">
        <v>17</v>
      </c>
      <c r="K2546" s="260" t="s">
        <v>3975</v>
      </c>
      <c r="L2546" s="261">
        <v>45064</v>
      </c>
      <c r="M2546" s="260" t="s">
        <v>20</v>
      </c>
    </row>
    <row r="2547" spans="1:13" x14ac:dyDescent="0.25">
      <c r="A2547" s="262" t="s">
        <v>74</v>
      </c>
      <c r="B2547" s="262" t="s">
        <v>75</v>
      </c>
      <c r="C2547" s="262" t="s">
        <v>76</v>
      </c>
      <c r="D2547" s="262" t="s">
        <v>2567</v>
      </c>
      <c r="E2547" s="262">
        <v>2</v>
      </c>
      <c r="F2547" s="262" t="s">
        <v>2565</v>
      </c>
      <c r="G2547" s="262" t="s">
        <v>33</v>
      </c>
      <c r="H2547" s="262">
        <v>2</v>
      </c>
      <c r="I2547" s="262" t="s">
        <v>17</v>
      </c>
      <c r="J2547" s="262" t="s">
        <v>17</v>
      </c>
      <c r="K2547" s="262" t="s">
        <v>3976</v>
      </c>
      <c r="L2547" s="263">
        <v>45064</v>
      </c>
      <c r="M2547" s="262" t="s">
        <v>20</v>
      </c>
    </row>
    <row r="2548" spans="1:13" x14ac:dyDescent="0.25">
      <c r="A2548" s="260" t="s">
        <v>74</v>
      </c>
      <c r="B2548" s="260" t="s">
        <v>75</v>
      </c>
      <c r="C2548" s="260" t="s">
        <v>76</v>
      </c>
      <c r="D2548" s="260" t="s">
        <v>2569</v>
      </c>
      <c r="E2548" s="260">
        <v>3</v>
      </c>
      <c r="F2548" s="260" t="s">
        <v>2565</v>
      </c>
      <c r="G2548" s="260" t="s">
        <v>33</v>
      </c>
      <c r="H2548" s="260">
        <v>2</v>
      </c>
      <c r="I2548" s="260" t="s">
        <v>17</v>
      </c>
      <c r="J2548" s="260" t="s">
        <v>17</v>
      </c>
      <c r="K2548" s="260" t="s">
        <v>3977</v>
      </c>
      <c r="L2548" s="261">
        <v>45064</v>
      </c>
      <c r="M2548" s="260" t="s">
        <v>20</v>
      </c>
    </row>
    <row r="2549" spans="1:13" x14ac:dyDescent="0.25">
      <c r="A2549" s="262" t="s">
        <v>74</v>
      </c>
      <c r="B2549" s="262" t="s">
        <v>75</v>
      </c>
      <c r="C2549" s="262" t="s">
        <v>76</v>
      </c>
      <c r="D2549" s="262" t="s">
        <v>2634</v>
      </c>
      <c r="E2549" s="262">
        <v>3</v>
      </c>
      <c r="F2549" s="262" t="s">
        <v>2565</v>
      </c>
      <c r="G2549" s="262" t="s">
        <v>33</v>
      </c>
      <c r="H2549" s="262">
        <v>2</v>
      </c>
      <c r="I2549" s="262" t="s">
        <v>17</v>
      </c>
      <c r="J2549" s="262" t="s">
        <v>17</v>
      </c>
      <c r="K2549" s="262" t="s">
        <v>3978</v>
      </c>
      <c r="L2549" s="263">
        <v>45064</v>
      </c>
      <c r="M2549" s="262" t="s">
        <v>20</v>
      </c>
    </row>
    <row r="2550" spans="1:13" x14ac:dyDescent="0.25">
      <c r="A2550" s="260" t="s">
        <v>74</v>
      </c>
      <c r="B2550" s="260" t="s">
        <v>75</v>
      </c>
      <c r="C2550" s="260" t="s">
        <v>76</v>
      </c>
      <c r="D2550" s="260" t="s">
        <v>2636</v>
      </c>
      <c r="E2550" s="260">
        <v>3</v>
      </c>
      <c r="F2550" s="260" t="s">
        <v>2565</v>
      </c>
      <c r="G2550" s="260" t="s">
        <v>33</v>
      </c>
      <c r="H2550" s="260">
        <v>2</v>
      </c>
      <c r="I2550" s="260" t="s">
        <v>17</v>
      </c>
      <c r="J2550" s="260" t="s">
        <v>17</v>
      </c>
      <c r="K2550" s="260" t="s">
        <v>3979</v>
      </c>
      <c r="L2550" s="261">
        <v>45064</v>
      </c>
      <c r="M2550" s="260" t="s">
        <v>20</v>
      </c>
    </row>
    <row r="2551" spans="1:13" x14ac:dyDescent="0.25">
      <c r="A2551" s="262" t="s">
        <v>74</v>
      </c>
      <c r="B2551" s="262" t="s">
        <v>75</v>
      </c>
      <c r="C2551" s="262" t="s">
        <v>76</v>
      </c>
      <c r="D2551" s="262" t="s">
        <v>2638</v>
      </c>
      <c r="E2551" s="262">
        <v>2</v>
      </c>
      <c r="F2551" s="262" t="s">
        <v>2565</v>
      </c>
      <c r="G2551" s="262" t="s">
        <v>33</v>
      </c>
      <c r="H2551" s="262">
        <v>2</v>
      </c>
      <c r="I2551" s="262" t="s">
        <v>17</v>
      </c>
      <c r="J2551" s="262" t="s">
        <v>17</v>
      </c>
      <c r="K2551" s="262" t="s">
        <v>3980</v>
      </c>
      <c r="L2551" s="263">
        <v>45064</v>
      </c>
      <c r="M2551" s="262" t="s">
        <v>20</v>
      </c>
    </row>
    <row r="2552" spans="1:13" x14ac:dyDescent="0.25">
      <c r="A2552" s="260" t="s">
        <v>74</v>
      </c>
      <c r="B2552" s="260" t="s">
        <v>75</v>
      </c>
      <c r="C2552" s="260" t="s">
        <v>76</v>
      </c>
      <c r="D2552" s="260" t="s">
        <v>2571</v>
      </c>
      <c r="E2552" s="260">
        <v>3</v>
      </c>
      <c r="F2552" s="260" t="s">
        <v>2565</v>
      </c>
      <c r="G2552" s="260" t="s">
        <v>33</v>
      </c>
      <c r="H2552" s="260">
        <v>2</v>
      </c>
      <c r="I2552" s="260" t="s">
        <v>17</v>
      </c>
      <c r="J2552" s="260" t="s">
        <v>17</v>
      </c>
      <c r="K2552" s="260" t="s">
        <v>3981</v>
      </c>
      <c r="L2552" s="261">
        <v>45064</v>
      </c>
      <c r="M2552" s="260" t="s">
        <v>20</v>
      </c>
    </row>
    <row r="2553" spans="1:13" x14ac:dyDescent="0.25">
      <c r="A2553" s="262" t="s">
        <v>74</v>
      </c>
      <c r="B2553" s="262" t="s">
        <v>75</v>
      </c>
      <c r="C2553" s="262" t="s">
        <v>76</v>
      </c>
      <c r="D2553" s="262" t="s">
        <v>2573</v>
      </c>
      <c r="E2553" s="262">
        <v>3</v>
      </c>
      <c r="F2553" s="262" t="s">
        <v>2565</v>
      </c>
      <c r="G2553" s="262" t="s">
        <v>33</v>
      </c>
      <c r="H2553" s="262">
        <v>2</v>
      </c>
      <c r="I2553" s="262" t="s">
        <v>17</v>
      </c>
      <c r="J2553" s="262" t="s">
        <v>17</v>
      </c>
      <c r="K2553" s="262" t="s">
        <v>3982</v>
      </c>
      <c r="L2553" s="263">
        <v>45064</v>
      </c>
      <c r="M2553" s="262" t="s">
        <v>20</v>
      </c>
    </row>
    <row r="2554" spans="1:13" x14ac:dyDescent="0.25">
      <c r="A2554" s="260" t="s">
        <v>74</v>
      </c>
      <c r="B2554" s="260" t="s">
        <v>75</v>
      </c>
      <c r="C2554" s="260" t="s">
        <v>76</v>
      </c>
      <c r="D2554" s="260" t="s">
        <v>2642</v>
      </c>
      <c r="E2554" s="260">
        <v>0</v>
      </c>
      <c r="F2554" s="260" t="s">
        <v>2565</v>
      </c>
      <c r="G2554" s="260" t="s">
        <v>33</v>
      </c>
      <c r="H2554" s="260">
        <v>2</v>
      </c>
      <c r="I2554" s="260" t="s">
        <v>17</v>
      </c>
      <c r="J2554" s="260" t="s">
        <v>17</v>
      </c>
      <c r="K2554" s="260" t="s">
        <v>3983</v>
      </c>
      <c r="L2554" s="261">
        <v>45064</v>
      </c>
      <c r="M2554" s="260" t="s">
        <v>20</v>
      </c>
    </row>
    <row r="2555" spans="1:13" x14ac:dyDescent="0.25">
      <c r="A2555" s="262" t="s">
        <v>3984</v>
      </c>
      <c r="B2555" s="262" t="s">
        <v>3985</v>
      </c>
      <c r="C2555" s="262" t="s">
        <v>76</v>
      </c>
      <c r="D2555" s="262" t="s">
        <v>2564</v>
      </c>
      <c r="E2555" s="262">
        <v>2</v>
      </c>
      <c r="F2555" s="262" t="s">
        <v>2565</v>
      </c>
      <c r="G2555" s="262" t="s">
        <v>33</v>
      </c>
      <c r="H2555" s="262">
        <v>2</v>
      </c>
      <c r="I2555" s="262" t="s">
        <v>17</v>
      </c>
      <c r="J2555" s="262" t="s">
        <v>17</v>
      </c>
      <c r="K2555" s="262" t="s">
        <v>3986</v>
      </c>
      <c r="L2555" s="263">
        <v>45064</v>
      </c>
      <c r="M2555" s="262" t="s">
        <v>20</v>
      </c>
    </row>
    <row r="2556" spans="1:13" x14ac:dyDescent="0.25">
      <c r="A2556" s="260" t="s">
        <v>3984</v>
      </c>
      <c r="B2556" s="260" t="s">
        <v>3985</v>
      </c>
      <c r="C2556" s="260" t="s">
        <v>76</v>
      </c>
      <c r="D2556" s="260" t="s">
        <v>2567</v>
      </c>
      <c r="E2556" s="260">
        <v>2</v>
      </c>
      <c r="F2556" s="260" t="s">
        <v>2565</v>
      </c>
      <c r="G2556" s="260" t="s">
        <v>33</v>
      </c>
      <c r="H2556" s="260">
        <v>2</v>
      </c>
      <c r="I2556" s="260" t="s">
        <v>17</v>
      </c>
      <c r="J2556" s="260" t="s">
        <v>17</v>
      </c>
      <c r="K2556" s="260" t="s">
        <v>3987</v>
      </c>
      <c r="L2556" s="261">
        <v>45064</v>
      </c>
      <c r="M2556" s="260" t="s">
        <v>20</v>
      </c>
    </row>
    <row r="2557" spans="1:13" x14ac:dyDescent="0.25">
      <c r="A2557" s="262" t="s">
        <v>3984</v>
      </c>
      <c r="B2557" s="262" t="s">
        <v>3985</v>
      </c>
      <c r="C2557" s="262" t="s">
        <v>76</v>
      </c>
      <c r="D2557" s="262" t="s">
        <v>2569</v>
      </c>
      <c r="E2557" s="262">
        <v>3</v>
      </c>
      <c r="F2557" s="262" t="s">
        <v>2565</v>
      </c>
      <c r="G2557" s="262" t="s">
        <v>33</v>
      </c>
      <c r="H2557" s="262">
        <v>2</v>
      </c>
      <c r="I2557" s="262" t="s">
        <v>17</v>
      </c>
      <c r="J2557" s="262" t="s">
        <v>17</v>
      </c>
      <c r="K2557" s="262" t="s">
        <v>3988</v>
      </c>
      <c r="L2557" s="263">
        <v>45064</v>
      </c>
      <c r="M2557" s="262" t="s">
        <v>20</v>
      </c>
    </row>
    <row r="2558" spans="1:13" x14ac:dyDescent="0.25">
      <c r="A2558" s="260" t="s">
        <v>3984</v>
      </c>
      <c r="B2558" s="260" t="s">
        <v>3985</v>
      </c>
      <c r="C2558" s="260" t="s">
        <v>76</v>
      </c>
      <c r="D2558" s="260" t="s">
        <v>2634</v>
      </c>
      <c r="E2558" s="260">
        <v>3</v>
      </c>
      <c r="F2558" s="260" t="s">
        <v>2565</v>
      </c>
      <c r="G2558" s="260" t="s">
        <v>33</v>
      </c>
      <c r="H2558" s="260">
        <v>2</v>
      </c>
      <c r="I2558" s="260" t="s">
        <v>17</v>
      </c>
      <c r="J2558" s="260" t="s">
        <v>17</v>
      </c>
      <c r="K2558" s="260" t="s">
        <v>3989</v>
      </c>
      <c r="L2558" s="261">
        <v>45064</v>
      </c>
      <c r="M2558" s="260" t="s">
        <v>20</v>
      </c>
    </row>
    <row r="2559" spans="1:13" x14ac:dyDescent="0.25">
      <c r="A2559" s="262" t="s">
        <v>3984</v>
      </c>
      <c r="B2559" s="262" t="s">
        <v>3985</v>
      </c>
      <c r="C2559" s="262" t="s">
        <v>76</v>
      </c>
      <c r="D2559" s="262" t="s">
        <v>2636</v>
      </c>
      <c r="E2559" s="262">
        <v>3</v>
      </c>
      <c r="F2559" s="262" t="s">
        <v>2565</v>
      </c>
      <c r="G2559" s="262" t="s">
        <v>33</v>
      </c>
      <c r="H2559" s="262">
        <v>2</v>
      </c>
      <c r="I2559" s="262" t="s">
        <v>17</v>
      </c>
      <c r="J2559" s="262" t="s">
        <v>17</v>
      </c>
      <c r="K2559" s="262" t="s">
        <v>3990</v>
      </c>
      <c r="L2559" s="263">
        <v>45064</v>
      </c>
      <c r="M2559" s="262" t="s">
        <v>20</v>
      </c>
    </row>
    <row r="2560" spans="1:13" x14ac:dyDescent="0.25">
      <c r="A2560" s="260" t="s">
        <v>3984</v>
      </c>
      <c r="B2560" s="260" t="s">
        <v>3985</v>
      </c>
      <c r="C2560" s="260" t="s">
        <v>76</v>
      </c>
      <c r="D2560" s="260" t="s">
        <v>2638</v>
      </c>
      <c r="E2560" s="260">
        <v>2</v>
      </c>
      <c r="F2560" s="260" t="s">
        <v>2565</v>
      </c>
      <c r="G2560" s="260" t="s">
        <v>33</v>
      </c>
      <c r="H2560" s="260">
        <v>2</v>
      </c>
      <c r="I2560" s="260" t="s">
        <v>17</v>
      </c>
      <c r="J2560" s="260" t="s">
        <v>17</v>
      </c>
      <c r="K2560" s="260" t="s">
        <v>3991</v>
      </c>
      <c r="L2560" s="261">
        <v>45064</v>
      </c>
      <c r="M2560" s="260" t="s">
        <v>20</v>
      </c>
    </row>
    <row r="2561" spans="1:13" x14ac:dyDescent="0.25">
      <c r="A2561" s="262" t="s">
        <v>3984</v>
      </c>
      <c r="B2561" s="262" t="s">
        <v>3985</v>
      </c>
      <c r="C2561" s="262" t="s">
        <v>76</v>
      </c>
      <c r="D2561" s="262" t="s">
        <v>2571</v>
      </c>
      <c r="E2561" s="262">
        <v>3</v>
      </c>
      <c r="F2561" s="262" t="s">
        <v>2565</v>
      </c>
      <c r="G2561" s="262" t="s">
        <v>33</v>
      </c>
      <c r="H2561" s="262">
        <v>2</v>
      </c>
      <c r="I2561" s="262" t="s">
        <v>17</v>
      </c>
      <c r="J2561" s="262" t="s">
        <v>17</v>
      </c>
      <c r="K2561" s="262" t="s">
        <v>3992</v>
      </c>
      <c r="L2561" s="263">
        <v>45064</v>
      </c>
      <c r="M2561" s="262" t="s">
        <v>20</v>
      </c>
    </row>
    <row r="2562" spans="1:13" x14ac:dyDescent="0.25">
      <c r="A2562" s="260" t="s">
        <v>3984</v>
      </c>
      <c r="B2562" s="260" t="s">
        <v>3985</v>
      </c>
      <c r="C2562" s="260" t="s">
        <v>76</v>
      </c>
      <c r="D2562" s="260" t="s">
        <v>2573</v>
      </c>
      <c r="E2562" s="260">
        <v>3</v>
      </c>
      <c r="F2562" s="260" t="s">
        <v>2565</v>
      </c>
      <c r="G2562" s="260" t="s">
        <v>33</v>
      </c>
      <c r="H2562" s="260">
        <v>2</v>
      </c>
      <c r="I2562" s="260" t="s">
        <v>17</v>
      </c>
      <c r="J2562" s="260" t="s">
        <v>17</v>
      </c>
      <c r="K2562" s="260" t="s">
        <v>3993</v>
      </c>
      <c r="L2562" s="261">
        <v>45064</v>
      </c>
      <c r="M2562" s="260" t="s">
        <v>20</v>
      </c>
    </row>
    <row r="2563" spans="1:13" x14ac:dyDescent="0.25">
      <c r="A2563" s="262" t="s">
        <v>3984</v>
      </c>
      <c r="B2563" s="262" t="s">
        <v>3985</v>
      </c>
      <c r="C2563" s="262" t="s">
        <v>76</v>
      </c>
      <c r="D2563" s="262" t="s">
        <v>2642</v>
      </c>
      <c r="E2563" s="262">
        <v>0</v>
      </c>
      <c r="F2563" s="262" t="s">
        <v>2565</v>
      </c>
      <c r="G2563" s="262" t="s">
        <v>33</v>
      </c>
      <c r="H2563" s="262">
        <v>2</v>
      </c>
      <c r="I2563" s="262" t="s">
        <v>17</v>
      </c>
      <c r="J2563" s="262" t="s">
        <v>17</v>
      </c>
      <c r="K2563" s="262" t="s">
        <v>3994</v>
      </c>
      <c r="L2563" s="263">
        <v>45064</v>
      </c>
      <c r="M2563" s="262" t="s">
        <v>20</v>
      </c>
    </row>
    <row r="2564" spans="1:13" x14ac:dyDescent="0.25">
      <c r="A2564" s="260" t="s">
        <v>455</v>
      </c>
      <c r="B2564" s="260" t="s">
        <v>456</v>
      </c>
      <c r="C2564" s="260" t="s">
        <v>457</v>
      </c>
      <c r="D2564" s="260" t="s">
        <v>2564</v>
      </c>
      <c r="E2564" s="260">
        <v>2</v>
      </c>
      <c r="F2564" s="260" t="s">
        <v>2565</v>
      </c>
      <c r="G2564" s="260" t="s">
        <v>33</v>
      </c>
      <c r="H2564" s="260">
        <v>2</v>
      </c>
      <c r="I2564" s="260" t="s">
        <v>17</v>
      </c>
      <c r="J2564" s="260" t="s">
        <v>17</v>
      </c>
      <c r="K2564" s="260" t="s">
        <v>3995</v>
      </c>
      <c r="L2564" s="261">
        <v>45064</v>
      </c>
      <c r="M2564" s="260" t="s">
        <v>20</v>
      </c>
    </row>
    <row r="2565" spans="1:13" x14ac:dyDescent="0.25">
      <c r="A2565" s="262" t="s">
        <v>455</v>
      </c>
      <c r="B2565" s="262" t="s">
        <v>456</v>
      </c>
      <c r="C2565" s="262" t="s">
        <v>457</v>
      </c>
      <c r="D2565" s="262" t="s">
        <v>2567</v>
      </c>
      <c r="E2565" s="262">
        <v>1</v>
      </c>
      <c r="F2565" s="262" t="s">
        <v>2565</v>
      </c>
      <c r="G2565" s="262" t="s">
        <v>33</v>
      </c>
      <c r="H2565" s="262">
        <v>2</v>
      </c>
      <c r="I2565" s="262" t="s">
        <v>17</v>
      </c>
      <c r="J2565" s="262" t="s">
        <v>17</v>
      </c>
      <c r="K2565" s="262" t="s">
        <v>3996</v>
      </c>
      <c r="L2565" s="263">
        <v>45064</v>
      </c>
      <c r="M2565" s="262" t="s">
        <v>20</v>
      </c>
    </row>
    <row r="2566" spans="1:13" x14ac:dyDescent="0.25">
      <c r="A2566" s="260" t="s">
        <v>455</v>
      </c>
      <c r="B2566" s="260" t="s">
        <v>456</v>
      </c>
      <c r="C2566" s="260" t="s">
        <v>457</v>
      </c>
      <c r="D2566" s="260" t="s">
        <v>2569</v>
      </c>
      <c r="E2566" s="260">
        <v>2</v>
      </c>
      <c r="F2566" s="260" t="s">
        <v>2565</v>
      </c>
      <c r="G2566" s="260" t="s">
        <v>33</v>
      </c>
      <c r="H2566" s="260">
        <v>2</v>
      </c>
      <c r="I2566" s="260" t="s">
        <v>17</v>
      </c>
      <c r="J2566" s="260" t="s">
        <v>17</v>
      </c>
      <c r="K2566" s="260" t="s">
        <v>3997</v>
      </c>
      <c r="L2566" s="261">
        <v>45064</v>
      </c>
      <c r="M2566" s="260" t="s">
        <v>20</v>
      </c>
    </row>
    <row r="2567" spans="1:13" x14ac:dyDescent="0.25">
      <c r="A2567" s="262" t="s">
        <v>455</v>
      </c>
      <c r="B2567" s="262" t="s">
        <v>456</v>
      </c>
      <c r="C2567" s="262" t="s">
        <v>457</v>
      </c>
      <c r="D2567" s="262" t="s">
        <v>2634</v>
      </c>
      <c r="E2567" s="262">
        <v>0</v>
      </c>
      <c r="F2567" s="262" t="s">
        <v>2565</v>
      </c>
      <c r="G2567" s="262" t="s">
        <v>33</v>
      </c>
      <c r="H2567" s="262">
        <v>2</v>
      </c>
      <c r="I2567" s="262" t="s">
        <v>17</v>
      </c>
      <c r="J2567" s="262" t="s">
        <v>17</v>
      </c>
      <c r="K2567" s="262" t="s">
        <v>3998</v>
      </c>
      <c r="L2567" s="263">
        <v>45064</v>
      </c>
      <c r="M2567" s="262" t="s">
        <v>20</v>
      </c>
    </row>
    <row r="2568" spans="1:13" x14ac:dyDescent="0.25">
      <c r="A2568" s="260" t="s">
        <v>455</v>
      </c>
      <c r="B2568" s="260" t="s">
        <v>456</v>
      </c>
      <c r="C2568" s="260" t="s">
        <v>457</v>
      </c>
      <c r="D2568" s="260" t="s">
        <v>2636</v>
      </c>
      <c r="E2568" s="260">
        <v>3</v>
      </c>
      <c r="F2568" s="260" t="s">
        <v>2565</v>
      </c>
      <c r="G2568" s="260" t="s">
        <v>33</v>
      </c>
      <c r="H2568" s="260">
        <v>2</v>
      </c>
      <c r="I2568" s="260" t="s">
        <v>17</v>
      </c>
      <c r="J2568" s="260" t="s">
        <v>17</v>
      </c>
      <c r="K2568" s="260" t="s">
        <v>3999</v>
      </c>
      <c r="L2568" s="261">
        <v>45064</v>
      </c>
      <c r="M2568" s="260" t="s">
        <v>20</v>
      </c>
    </row>
    <row r="2569" spans="1:13" x14ac:dyDescent="0.25">
      <c r="A2569" s="262" t="s">
        <v>455</v>
      </c>
      <c r="B2569" s="262" t="s">
        <v>456</v>
      </c>
      <c r="C2569" s="262" t="s">
        <v>457</v>
      </c>
      <c r="D2569" s="262" t="s">
        <v>2638</v>
      </c>
      <c r="E2569" s="262">
        <v>1</v>
      </c>
      <c r="F2569" s="262" t="s">
        <v>2565</v>
      </c>
      <c r="G2569" s="262" t="s">
        <v>33</v>
      </c>
      <c r="H2569" s="262">
        <v>2</v>
      </c>
      <c r="I2569" s="262" t="s">
        <v>17</v>
      </c>
      <c r="J2569" s="262" t="s">
        <v>17</v>
      </c>
      <c r="K2569" s="262" t="s">
        <v>4000</v>
      </c>
      <c r="L2569" s="263">
        <v>45064</v>
      </c>
      <c r="M2569" s="262" t="s">
        <v>20</v>
      </c>
    </row>
    <row r="2570" spans="1:13" x14ac:dyDescent="0.25">
      <c r="A2570" s="260" t="s">
        <v>455</v>
      </c>
      <c r="B2570" s="260" t="s">
        <v>456</v>
      </c>
      <c r="C2570" s="260" t="s">
        <v>457</v>
      </c>
      <c r="D2570" s="260" t="s">
        <v>2571</v>
      </c>
      <c r="E2570" s="260">
        <v>2</v>
      </c>
      <c r="F2570" s="260" t="s">
        <v>2565</v>
      </c>
      <c r="G2570" s="260" t="s">
        <v>33</v>
      </c>
      <c r="H2570" s="260">
        <v>2</v>
      </c>
      <c r="I2570" s="260" t="s">
        <v>17</v>
      </c>
      <c r="J2570" s="260" t="s">
        <v>17</v>
      </c>
      <c r="K2570" s="260" t="s">
        <v>4001</v>
      </c>
      <c r="L2570" s="261">
        <v>45064</v>
      </c>
      <c r="M2570" s="260" t="s">
        <v>20</v>
      </c>
    </row>
    <row r="2571" spans="1:13" x14ac:dyDescent="0.25">
      <c r="A2571" s="262" t="s">
        <v>455</v>
      </c>
      <c r="B2571" s="262" t="s">
        <v>456</v>
      </c>
      <c r="C2571" s="262" t="s">
        <v>457</v>
      </c>
      <c r="D2571" s="262" t="s">
        <v>2573</v>
      </c>
      <c r="E2571" s="262">
        <v>1</v>
      </c>
      <c r="F2571" s="262" t="s">
        <v>2565</v>
      </c>
      <c r="G2571" s="262" t="s">
        <v>33</v>
      </c>
      <c r="H2571" s="262">
        <v>2</v>
      </c>
      <c r="I2571" s="262" t="s">
        <v>17</v>
      </c>
      <c r="J2571" s="262" t="s">
        <v>17</v>
      </c>
      <c r="K2571" s="262" t="s">
        <v>4002</v>
      </c>
      <c r="L2571" s="263">
        <v>45064</v>
      </c>
      <c r="M2571" s="262" t="s">
        <v>20</v>
      </c>
    </row>
    <row r="2572" spans="1:13" x14ac:dyDescent="0.25">
      <c r="A2572" s="260" t="s">
        <v>455</v>
      </c>
      <c r="B2572" s="260" t="s">
        <v>456</v>
      </c>
      <c r="C2572" s="260" t="s">
        <v>457</v>
      </c>
      <c r="D2572" s="260" t="s">
        <v>2642</v>
      </c>
      <c r="E2572" s="260">
        <v>0</v>
      </c>
      <c r="F2572" s="260" t="s">
        <v>2565</v>
      </c>
      <c r="G2572" s="260" t="s">
        <v>33</v>
      </c>
      <c r="H2572" s="260">
        <v>2</v>
      </c>
      <c r="I2572" s="260" t="s">
        <v>17</v>
      </c>
      <c r="J2572" s="260" t="s">
        <v>17</v>
      </c>
      <c r="K2572" s="260" t="s">
        <v>4003</v>
      </c>
      <c r="L2572" s="261">
        <v>45064</v>
      </c>
      <c r="M2572" s="260" t="s">
        <v>20</v>
      </c>
    </row>
    <row r="2573" spans="1:13" x14ac:dyDescent="0.25">
      <c r="A2573" s="262" t="s">
        <v>469</v>
      </c>
      <c r="B2573" s="262" t="s">
        <v>470</v>
      </c>
      <c r="C2573" s="262" t="s">
        <v>457</v>
      </c>
      <c r="D2573" s="262" t="s">
        <v>2564</v>
      </c>
      <c r="E2573" s="262">
        <v>0</v>
      </c>
      <c r="F2573" s="262" t="s">
        <v>2565</v>
      </c>
      <c r="G2573" s="262" t="s">
        <v>33</v>
      </c>
      <c r="H2573" s="262">
        <v>2</v>
      </c>
      <c r="I2573" s="262" t="s">
        <v>17</v>
      </c>
      <c r="J2573" s="262" t="s">
        <v>17</v>
      </c>
      <c r="K2573" s="262" t="s">
        <v>4004</v>
      </c>
      <c r="L2573" s="263">
        <v>45064</v>
      </c>
      <c r="M2573" s="262" t="s">
        <v>20</v>
      </c>
    </row>
    <row r="2574" spans="1:13" x14ac:dyDescent="0.25">
      <c r="A2574" s="260" t="s">
        <v>469</v>
      </c>
      <c r="B2574" s="260" t="s">
        <v>470</v>
      </c>
      <c r="C2574" s="260" t="s">
        <v>457</v>
      </c>
      <c r="D2574" s="260" t="s">
        <v>2567</v>
      </c>
      <c r="E2574" s="260">
        <v>1</v>
      </c>
      <c r="F2574" s="260" t="s">
        <v>2565</v>
      </c>
      <c r="G2574" s="260" t="s">
        <v>33</v>
      </c>
      <c r="H2574" s="260">
        <v>2</v>
      </c>
      <c r="I2574" s="260" t="s">
        <v>17</v>
      </c>
      <c r="J2574" s="260" t="s">
        <v>17</v>
      </c>
      <c r="K2574" s="260" t="s">
        <v>4005</v>
      </c>
      <c r="L2574" s="261">
        <v>45064</v>
      </c>
      <c r="M2574" s="260" t="s">
        <v>20</v>
      </c>
    </row>
    <row r="2575" spans="1:13" x14ac:dyDescent="0.25">
      <c r="A2575" s="262" t="s">
        <v>469</v>
      </c>
      <c r="B2575" s="262" t="s">
        <v>470</v>
      </c>
      <c r="C2575" s="262" t="s">
        <v>457</v>
      </c>
      <c r="D2575" s="262" t="s">
        <v>2569</v>
      </c>
      <c r="E2575" s="262">
        <v>1</v>
      </c>
      <c r="F2575" s="262" t="s">
        <v>2565</v>
      </c>
      <c r="G2575" s="262" t="s">
        <v>33</v>
      </c>
      <c r="H2575" s="262">
        <v>2</v>
      </c>
      <c r="I2575" s="262" t="s">
        <v>17</v>
      </c>
      <c r="J2575" s="262" t="s">
        <v>17</v>
      </c>
      <c r="K2575" s="262" t="s">
        <v>4006</v>
      </c>
      <c r="L2575" s="263">
        <v>45064</v>
      </c>
      <c r="M2575" s="262" t="s">
        <v>20</v>
      </c>
    </row>
    <row r="2576" spans="1:13" x14ac:dyDescent="0.25">
      <c r="A2576" s="260" t="s">
        <v>469</v>
      </c>
      <c r="B2576" s="260" t="s">
        <v>470</v>
      </c>
      <c r="C2576" s="260" t="s">
        <v>457</v>
      </c>
      <c r="D2576" s="260" t="s">
        <v>2634</v>
      </c>
      <c r="E2576" s="260">
        <v>0</v>
      </c>
      <c r="F2576" s="260" t="s">
        <v>2565</v>
      </c>
      <c r="G2576" s="260" t="s">
        <v>33</v>
      </c>
      <c r="H2576" s="260">
        <v>2</v>
      </c>
      <c r="I2576" s="260" t="s">
        <v>17</v>
      </c>
      <c r="J2576" s="260" t="s">
        <v>17</v>
      </c>
      <c r="K2576" s="260" t="s">
        <v>4007</v>
      </c>
      <c r="L2576" s="261">
        <v>45064</v>
      </c>
      <c r="M2576" s="260" t="s">
        <v>20</v>
      </c>
    </row>
    <row r="2577" spans="1:13" x14ac:dyDescent="0.25">
      <c r="A2577" s="262" t="s">
        <v>469</v>
      </c>
      <c r="B2577" s="262" t="s">
        <v>470</v>
      </c>
      <c r="C2577" s="262" t="s">
        <v>457</v>
      </c>
      <c r="D2577" s="262" t="s">
        <v>2636</v>
      </c>
      <c r="E2577" s="262">
        <v>3</v>
      </c>
      <c r="F2577" s="262" t="s">
        <v>2565</v>
      </c>
      <c r="G2577" s="262" t="s">
        <v>33</v>
      </c>
      <c r="H2577" s="262">
        <v>2</v>
      </c>
      <c r="I2577" s="262" t="s">
        <v>17</v>
      </c>
      <c r="J2577" s="262" t="s">
        <v>17</v>
      </c>
      <c r="K2577" s="262" t="s">
        <v>4008</v>
      </c>
      <c r="L2577" s="263">
        <v>45064</v>
      </c>
      <c r="M2577" s="262" t="s">
        <v>20</v>
      </c>
    </row>
    <row r="2578" spans="1:13" x14ac:dyDescent="0.25">
      <c r="A2578" s="260" t="s">
        <v>469</v>
      </c>
      <c r="B2578" s="260" t="s">
        <v>470</v>
      </c>
      <c r="C2578" s="260" t="s">
        <v>457</v>
      </c>
      <c r="D2578" s="260" t="s">
        <v>2638</v>
      </c>
      <c r="E2578" s="260">
        <v>1</v>
      </c>
      <c r="F2578" s="260" t="s">
        <v>2565</v>
      </c>
      <c r="G2578" s="260" t="s">
        <v>33</v>
      </c>
      <c r="H2578" s="260">
        <v>2</v>
      </c>
      <c r="I2578" s="260" t="s">
        <v>17</v>
      </c>
      <c r="J2578" s="260" t="s">
        <v>17</v>
      </c>
      <c r="K2578" s="260" t="s">
        <v>4009</v>
      </c>
      <c r="L2578" s="261">
        <v>45064</v>
      </c>
      <c r="M2578" s="260" t="s">
        <v>20</v>
      </c>
    </row>
    <row r="2579" spans="1:13" x14ac:dyDescent="0.25">
      <c r="A2579" s="262" t="s">
        <v>469</v>
      </c>
      <c r="B2579" s="262" t="s">
        <v>470</v>
      </c>
      <c r="C2579" s="262" t="s">
        <v>457</v>
      </c>
      <c r="D2579" s="262" t="s">
        <v>2571</v>
      </c>
      <c r="E2579" s="262">
        <v>1</v>
      </c>
      <c r="F2579" s="262" t="s">
        <v>2565</v>
      </c>
      <c r="G2579" s="262" t="s">
        <v>33</v>
      </c>
      <c r="H2579" s="262">
        <v>2</v>
      </c>
      <c r="I2579" s="262" t="s">
        <v>17</v>
      </c>
      <c r="J2579" s="262" t="s">
        <v>17</v>
      </c>
      <c r="K2579" s="262" t="s">
        <v>4010</v>
      </c>
      <c r="L2579" s="263">
        <v>45064</v>
      </c>
      <c r="M2579" s="262" t="s">
        <v>20</v>
      </c>
    </row>
    <row r="2580" spans="1:13" x14ac:dyDescent="0.25">
      <c r="A2580" s="260" t="s">
        <v>469</v>
      </c>
      <c r="B2580" s="260" t="s">
        <v>470</v>
      </c>
      <c r="C2580" s="260" t="s">
        <v>457</v>
      </c>
      <c r="D2580" s="260" t="s">
        <v>2573</v>
      </c>
      <c r="E2580" s="260">
        <v>0</v>
      </c>
      <c r="F2580" s="260" t="s">
        <v>2565</v>
      </c>
      <c r="G2580" s="260" t="s">
        <v>33</v>
      </c>
      <c r="H2580" s="260">
        <v>2</v>
      </c>
      <c r="I2580" s="260" t="s">
        <v>17</v>
      </c>
      <c r="J2580" s="260" t="s">
        <v>17</v>
      </c>
      <c r="K2580" s="260" t="s">
        <v>4011</v>
      </c>
      <c r="L2580" s="261">
        <v>45064</v>
      </c>
      <c r="M2580" s="260" t="s">
        <v>20</v>
      </c>
    </row>
    <row r="2581" spans="1:13" x14ac:dyDescent="0.25">
      <c r="A2581" s="262" t="s">
        <v>469</v>
      </c>
      <c r="B2581" s="262" t="s">
        <v>470</v>
      </c>
      <c r="C2581" s="262" t="s">
        <v>457</v>
      </c>
      <c r="D2581" s="262" t="s">
        <v>2642</v>
      </c>
      <c r="E2581" s="262">
        <v>0</v>
      </c>
      <c r="F2581" s="262" t="s">
        <v>2565</v>
      </c>
      <c r="G2581" s="262" t="s">
        <v>33</v>
      </c>
      <c r="H2581" s="262">
        <v>2</v>
      </c>
      <c r="I2581" s="262" t="s">
        <v>17</v>
      </c>
      <c r="J2581" s="262" t="s">
        <v>17</v>
      </c>
      <c r="K2581" s="262" t="s">
        <v>4012</v>
      </c>
      <c r="L2581" s="263">
        <v>45064</v>
      </c>
      <c r="M2581" s="262" t="s">
        <v>20</v>
      </c>
    </row>
    <row r="2582" spans="1:13" x14ac:dyDescent="0.25">
      <c r="A2582" s="260" t="s">
        <v>486</v>
      </c>
      <c r="B2582" s="260" t="s">
        <v>487</v>
      </c>
      <c r="C2582" s="260" t="s">
        <v>457</v>
      </c>
      <c r="D2582" s="260" t="s">
        <v>2564</v>
      </c>
      <c r="E2582" s="260">
        <v>2</v>
      </c>
      <c r="F2582" s="260" t="s">
        <v>2565</v>
      </c>
      <c r="G2582" s="260" t="s">
        <v>33</v>
      </c>
      <c r="H2582" s="260">
        <v>2</v>
      </c>
      <c r="I2582" s="260" t="s">
        <v>17</v>
      </c>
      <c r="J2582" s="260" t="s">
        <v>17</v>
      </c>
      <c r="K2582" s="260" t="s">
        <v>4013</v>
      </c>
      <c r="L2582" s="261">
        <v>45064</v>
      </c>
      <c r="M2582" s="260" t="s">
        <v>20</v>
      </c>
    </row>
    <row r="2583" spans="1:13" x14ac:dyDescent="0.25">
      <c r="A2583" s="262" t="s">
        <v>486</v>
      </c>
      <c r="B2583" s="262" t="s">
        <v>487</v>
      </c>
      <c r="C2583" s="262" t="s">
        <v>457</v>
      </c>
      <c r="D2583" s="262" t="s">
        <v>2567</v>
      </c>
      <c r="E2583" s="262">
        <v>1</v>
      </c>
      <c r="F2583" s="262" t="s">
        <v>2565</v>
      </c>
      <c r="G2583" s="262" t="s">
        <v>33</v>
      </c>
      <c r="H2583" s="262">
        <v>2</v>
      </c>
      <c r="I2583" s="262" t="s">
        <v>17</v>
      </c>
      <c r="J2583" s="262" t="s">
        <v>17</v>
      </c>
      <c r="K2583" s="262" t="s">
        <v>4014</v>
      </c>
      <c r="L2583" s="263">
        <v>45064</v>
      </c>
      <c r="M2583" s="262" t="s">
        <v>20</v>
      </c>
    </row>
    <row r="2584" spans="1:13" x14ac:dyDescent="0.25">
      <c r="A2584" s="260" t="s">
        <v>486</v>
      </c>
      <c r="B2584" s="260" t="s">
        <v>487</v>
      </c>
      <c r="C2584" s="260" t="s">
        <v>457</v>
      </c>
      <c r="D2584" s="260" t="s">
        <v>2569</v>
      </c>
      <c r="E2584" s="260">
        <v>0</v>
      </c>
      <c r="F2584" s="260" t="s">
        <v>2565</v>
      </c>
      <c r="G2584" s="260" t="s">
        <v>33</v>
      </c>
      <c r="H2584" s="260">
        <v>2</v>
      </c>
      <c r="I2584" s="260" t="s">
        <v>17</v>
      </c>
      <c r="J2584" s="260" t="s">
        <v>17</v>
      </c>
      <c r="K2584" s="260" t="s">
        <v>4015</v>
      </c>
      <c r="L2584" s="261">
        <v>45064</v>
      </c>
      <c r="M2584" s="260" t="s">
        <v>20</v>
      </c>
    </row>
    <row r="2585" spans="1:13" x14ac:dyDescent="0.25">
      <c r="A2585" s="262" t="s">
        <v>486</v>
      </c>
      <c r="B2585" s="262" t="s">
        <v>487</v>
      </c>
      <c r="C2585" s="262" t="s">
        <v>457</v>
      </c>
      <c r="D2585" s="262" t="s">
        <v>2634</v>
      </c>
      <c r="E2585" s="262">
        <v>0</v>
      </c>
      <c r="F2585" s="262" t="s">
        <v>2565</v>
      </c>
      <c r="G2585" s="262" t="s">
        <v>33</v>
      </c>
      <c r="H2585" s="262">
        <v>2</v>
      </c>
      <c r="I2585" s="262" t="s">
        <v>17</v>
      </c>
      <c r="J2585" s="262" t="s">
        <v>17</v>
      </c>
      <c r="K2585" s="262" t="s">
        <v>4016</v>
      </c>
      <c r="L2585" s="263">
        <v>45064</v>
      </c>
      <c r="M2585" s="262" t="s">
        <v>20</v>
      </c>
    </row>
    <row r="2586" spans="1:13" x14ac:dyDescent="0.25">
      <c r="A2586" s="260" t="s">
        <v>486</v>
      </c>
      <c r="B2586" s="260" t="s">
        <v>487</v>
      </c>
      <c r="C2586" s="260" t="s">
        <v>457</v>
      </c>
      <c r="D2586" s="260" t="s">
        <v>2636</v>
      </c>
      <c r="E2586" s="260">
        <v>0</v>
      </c>
      <c r="F2586" s="260" t="s">
        <v>2565</v>
      </c>
      <c r="G2586" s="260" t="s">
        <v>33</v>
      </c>
      <c r="H2586" s="260">
        <v>2</v>
      </c>
      <c r="I2586" s="260" t="s">
        <v>17</v>
      </c>
      <c r="J2586" s="260" t="s">
        <v>17</v>
      </c>
      <c r="K2586" s="260" t="s">
        <v>4017</v>
      </c>
      <c r="L2586" s="261">
        <v>45064</v>
      </c>
      <c r="M2586" s="260" t="s">
        <v>20</v>
      </c>
    </row>
    <row r="2587" spans="1:13" x14ac:dyDescent="0.25">
      <c r="A2587" s="262" t="s">
        <v>486</v>
      </c>
      <c r="B2587" s="262" t="s">
        <v>487</v>
      </c>
      <c r="C2587" s="262" t="s">
        <v>457</v>
      </c>
      <c r="D2587" s="262" t="s">
        <v>2638</v>
      </c>
      <c r="E2587" s="262">
        <v>1</v>
      </c>
      <c r="F2587" s="262" t="s">
        <v>2565</v>
      </c>
      <c r="G2587" s="262" t="s">
        <v>33</v>
      </c>
      <c r="H2587" s="262">
        <v>2</v>
      </c>
      <c r="I2587" s="262" t="s">
        <v>17</v>
      </c>
      <c r="J2587" s="262" t="s">
        <v>17</v>
      </c>
      <c r="K2587" s="262" t="s">
        <v>4018</v>
      </c>
      <c r="L2587" s="263">
        <v>45064</v>
      </c>
      <c r="M2587" s="262" t="s">
        <v>20</v>
      </c>
    </row>
    <row r="2588" spans="1:13" x14ac:dyDescent="0.25">
      <c r="A2588" s="260" t="s">
        <v>486</v>
      </c>
      <c r="B2588" s="260" t="s">
        <v>487</v>
      </c>
      <c r="C2588" s="260" t="s">
        <v>457</v>
      </c>
      <c r="D2588" s="260" t="s">
        <v>2571</v>
      </c>
      <c r="E2588" s="260">
        <v>1</v>
      </c>
      <c r="F2588" s="260" t="s">
        <v>2565</v>
      </c>
      <c r="G2588" s="260" t="s">
        <v>33</v>
      </c>
      <c r="H2588" s="260">
        <v>2</v>
      </c>
      <c r="I2588" s="260" t="s">
        <v>17</v>
      </c>
      <c r="J2588" s="260" t="s">
        <v>17</v>
      </c>
      <c r="K2588" s="260" t="s">
        <v>4019</v>
      </c>
      <c r="L2588" s="261">
        <v>45064</v>
      </c>
      <c r="M2588" s="260" t="s">
        <v>20</v>
      </c>
    </row>
    <row r="2589" spans="1:13" x14ac:dyDescent="0.25">
      <c r="A2589" s="262" t="s">
        <v>486</v>
      </c>
      <c r="B2589" s="262" t="s">
        <v>487</v>
      </c>
      <c r="C2589" s="262" t="s">
        <v>457</v>
      </c>
      <c r="D2589" s="262" t="s">
        <v>2573</v>
      </c>
      <c r="E2589" s="262">
        <v>0</v>
      </c>
      <c r="F2589" s="262" t="s">
        <v>2565</v>
      </c>
      <c r="G2589" s="262" t="s">
        <v>33</v>
      </c>
      <c r="H2589" s="262">
        <v>2</v>
      </c>
      <c r="I2589" s="262" t="s">
        <v>17</v>
      </c>
      <c r="J2589" s="262" t="s">
        <v>17</v>
      </c>
      <c r="K2589" s="262" t="s">
        <v>4020</v>
      </c>
      <c r="L2589" s="263">
        <v>45064</v>
      </c>
      <c r="M2589" s="262" t="s">
        <v>20</v>
      </c>
    </row>
    <row r="2590" spans="1:13" x14ac:dyDescent="0.25">
      <c r="A2590" s="260" t="s">
        <v>486</v>
      </c>
      <c r="B2590" s="260" t="s">
        <v>487</v>
      </c>
      <c r="C2590" s="260" t="s">
        <v>457</v>
      </c>
      <c r="D2590" s="260" t="s">
        <v>2642</v>
      </c>
      <c r="E2590" s="260">
        <v>0</v>
      </c>
      <c r="F2590" s="260" t="s">
        <v>2565</v>
      </c>
      <c r="G2590" s="260" t="s">
        <v>33</v>
      </c>
      <c r="H2590" s="260">
        <v>2</v>
      </c>
      <c r="I2590" s="260" t="s">
        <v>17</v>
      </c>
      <c r="J2590" s="260" t="s">
        <v>17</v>
      </c>
      <c r="K2590" s="260" t="s">
        <v>4021</v>
      </c>
      <c r="L2590" s="261">
        <v>45064</v>
      </c>
      <c r="M2590" s="260" t="s">
        <v>20</v>
      </c>
    </row>
    <row r="2591" spans="1:13" x14ac:dyDescent="0.25">
      <c r="A2591" s="262" t="s">
        <v>499</v>
      </c>
      <c r="B2591" s="262" t="s">
        <v>500</v>
      </c>
      <c r="C2591" s="262" t="s">
        <v>457</v>
      </c>
      <c r="D2591" s="262" t="s">
        <v>2564</v>
      </c>
      <c r="E2591" s="262">
        <v>0</v>
      </c>
      <c r="F2591" s="262" t="s">
        <v>2565</v>
      </c>
      <c r="G2591" s="262" t="s">
        <v>33</v>
      </c>
      <c r="H2591" s="262">
        <v>2</v>
      </c>
      <c r="I2591" s="262" t="s">
        <v>17</v>
      </c>
      <c r="J2591" s="262" t="s">
        <v>17</v>
      </c>
      <c r="K2591" s="262" t="s">
        <v>4022</v>
      </c>
      <c r="L2591" s="263">
        <v>45064</v>
      </c>
      <c r="M2591" s="262" t="s">
        <v>20</v>
      </c>
    </row>
    <row r="2592" spans="1:13" x14ac:dyDescent="0.25">
      <c r="A2592" s="260" t="s">
        <v>499</v>
      </c>
      <c r="B2592" s="260" t="s">
        <v>500</v>
      </c>
      <c r="C2592" s="260" t="s">
        <v>457</v>
      </c>
      <c r="D2592" s="260" t="s">
        <v>2567</v>
      </c>
      <c r="E2592" s="260">
        <v>1</v>
      </c>
      <c r="F2592" s="260" t="s">
        <v>2565</v>
      </c>
      <c r="G2592" s="260" t="s">
        <v>33</v>
      </c>
      <c r="H2592" s="260">
        <v>2</v>
      </c>
      <c r="I2592" s="260" t="s">
        <v>17</v>
      </c>
      <c r="J2592" s="260" t="s">
        <v>17</v>
      </c>
      <c r="K2592" s="260" t="s">
        <v>4023</v>
      </c>
      <c r="L2592" s="261">
        <v>45064</v>
      </c>
      <c r="M2592" s="260" t="s">
        <v>20</v>
      </c>
    </row>
    <row r="2593" spans="1:13" x14ac:dyDescent="0.25">
      <c r="A2593" s="262" t="s">
        <v>499</v>
      </c>
      <c r="B2593" s="262" t="s">
        <v>500</v>
      </c>
      <c r="C2593" s="262" t="s">
        <v>457</v>
      </c>
      <c r="D2593" s="262" t="s">
        <v>2569</v>
      </c>
      <c r="E2593" s="262">
        <v>1</v>
      </c>
      <c r="F2593" s="262" t="s">
        <v>2565</v>
      </c>
      <c r="G2593" s="262" t="s">
        <v>33</v>
      </c>
      <c r="H2593" s="262">
        <v>2</v>
      </c>
      <c r="I2593" s="262" t="s">
        <v>17</v>
      </c>
      <c r="J2593" s="262" t="s">
        <v>17</v>
      </c>
      <c r="K2593" s="262" t="s">
        <v>4024</v>
      </c>
      <c r="L2593" s="263">
        <v>45064</v>
      </c>
      <c r="M2593" s="262" t="s">
        <v>20</v>
      </c>
    </row>
    <row r="2594" spans="1:13" x14ac:dyDescent="0.25">
      <c r="A2594" s="260" t="s">
        <v>499</v>
      </c>
      <c r="B2594" s="260" t="s">
        <v>500</v>
      </c>
      <c r="C2594" s="260" t="s">
        <v>457</v>
      </c>
      <c r="D2594" s="260" t="s">
        <v>2634</v>
      </c>
      <c r="E2594" s="260">
        <v>0</v>
      </c>
      <c r="F2594" s="260" t="s">
        <v>2565</v>
      </c>
      <c r="G2594" s="260" t="s">
        <v>33</v>
      </c>
      <c r="H2594" s="260">
        <v>2</v>
      </c>
      <c r="I2594" s="260" t="s">
        <v>17</v>
      </c>
      <c r="J2594" s="260" t="s">
        <v>17</v>
      </c>
      <c r="K2594" s="260" t="s">
        <v>4025</v>
      </c>
      <c r="L2594" s="261">
        <v>45064</v>
      </c>
      <c r="M2594" s="260" t="s">
        <v>20</v>
      </c>
    </row>
    <row r="2595" spans="1:13" x14ac:dyDescent="0.25">
      <c r="A2595" s="262" t="s">
        <v>499</v>
      </c>
      <c r="B2595" s="262" t="s">
        <v>500</v>
      </c>
      <c r="C2595" s="262" t="s">
        <v>457</v>
      </c>
      <c r="D2595" s="262" t="s">
        <v>2636</v>
      </c>
      <c r="E2595" s="262">
        <v>0</v>
      </c>
      <c r="F2595" s="262" t="s">
        <v>2565</v>
      </c>
      <c r="G2595" s="262" t="s">
        <v>33</v>
      </c>
      <c r="H2595" s="262">
        <v>2</v>
      </c>
      <c r="I2595" s="262" t="s">
        <v>17</v>
      </c>
      <c r="J2595" s="262" t="s">
        <v>17</v>
      </c>
      <c r="K2595" s="262" t="s">
        <v>4026</v>
      </c>
      <c r="L2595" s="263">
        <v>45064</v>
      </c>
      <c r="M2595" s="262" t="s">
        <v>20</v>
      </c>
    </row>
    <row r="2596" spans="1:13" x14ac:dyDescent="0.25">
      <c r="A2596" s="260" t="s">
        <v>499</v>
      </c>
      <c r="B2596" s="260" t="s">
        <v>500</v>
      </c>
      <c r="C2596" s="260" t="s">
        <v>457</v>
      </c>
      <c r="D2596" s="260" t="s">
        <v>2638</v>
      </c>
      <c r="E2596" s="260">
        <v>1</v>
      </c>
      <c r="F2596" s="260" t="s">
        <v>2565</v>
      </c>
      <c r="G2596" s="260" t="s">
        <v>33</v>
      </c>
      <c r="H2596" s="260">
        <v>2</v>
      </c>
      <c r="I2596" s="260" t="s">
        <v>17</v>
      </c>
      <c r="J2596" s="260" t="s">
        <v>17</v>
      </c>
      <c r="K2596" s="260" t="s">
        <v>4027</v>
      </c>
      <c r="L2596" s="261">
        <v>45064</v>
      </c>
      <c r="M2596" s="260" t="s">
        <v>20</v>
      </c>
    </row>
    <row r="2597" spans="1:13" x14ac:dyDescent="0.25">
      <c r="A2597" s="262" t="s">
        <v>499</v>
      </c>
      <c r="B2597" s="262" t="s">
        <v>500</v>
      </c>
      <c r="C2597" s="262" t="s">
        <v>457</v>
      </c>
      <c r="D2597" s="262" t="s">
        <v>2571</v>
      </c>
      <c r="E2597" s="262">
        <v>1</v>
      </c>
      <c r="F2597" s="262" t="s">
        <v>2565</v>
      </c>
      <c r="G2597" s="262" t="s">
        <v>33</v>
      </c>
      <c r="H2597" s="262">
        <v>2</v>
      </c>
      <c r="I2597" s="262" t="s">
        <v>17</v>
      </c>
      <c r="J2597" s="262" t="s">
        <v>17</v>
      </c>
      <c r="K2597" s="262" t="s">
        <v>4028</v>
      </c>
      <c r="L2597" s="263">
        <v>45064</v>
      </c>
      <c r="M2597" s="262" t="s">
        <v>20</v>
      </c>
    </row>
    <row r="2598" spans="1:13" x14ac:dyDescent="0.25">
      <c r="A2598" s="260" t="s">
        <v>499</v>
      </c>
      <c r="B2598" s="260" t="s">
        <v>500</v>
      </c>
      <c r="C2598" s="260" t="s">
        <v>457</v>
      </c>
      <c r="D2598" s="260" t="s">
        <v>2573</v>
      </c>
      <c r="E2598" s="260">
        <v>1</v>
      </c>
      <c r="F2598" s="260" t="s">
        <v>2565</v>
      </c>
      <c r="G2598" s="260" t="s">
        <v>33</v>
      </c>
      <c r="H2598" s="260">
        <v>2</v>
      </c>
      <c r="I2598" s="260" t="s">
        <v>17</v>
      </c>
      <c r="J2598" s="260" t="s">
        <v>17</v>
      </c>
      <c r="K2598" s="260" t="s">
        <v>4029</v>
      </c>
      <c r="L2598" s="261">
        <v>45064</v>
      </c>
      <c r="M2598" s="260" t="s">
        <v>20</v>
      </c>
    </row>
    <row r="2599" spans="1:13" x14ac:dyDescent="0.25">
      <c r="A2599" s="262" t="s">
        <v>499</v>
      </c>
      <c r="B2599" s="262" t="s">
        <v>500</v>
      </c>
      <c r="C2599" s="262" t="s">
        <v>457</v>
      </c>
      <c r="D2599" s="262" t="s">
        <v>2642</v>
      </c>
      <c r="E2599" s="262">
        <v>0</v>
      </c>
      <c r="F2599" s="262" t="s">
        <v>2565</v>
      </c>
      <c r="G2599" s="262" t="s">
        <v>33</v>
      </c>
      <c r="H2599" s="262">
        <v>2</v>
      </c>
      <c r="I2599" s="262" t="s">
        <v>17</v>
      </c>
      <c r="J2599" s="262" t="s">
        <v>17</v>
      </c>
      <c r="K2599" s="262" t="s">
        <v>4030</v>
      </c>
      <c r="L2599" s="263">
        <v>45064</v>
      </c>
      <c r="M2599" s="262" t="s">
        <v>20</v>
      </c>
    </row>
    <row r="2600" spans="1:13" x14ac:dyDescent="0.25">
      <c r="A2600" s="260" t="s">
        <v>4031</v>
      </c>
      <c r="B2600" s="260" t="s">
        <v>4032</v>
      </c>
      <c r="C2600" s="260" t="s">
        <v>457</v>
      </c>
      <c r="D2600" s="260" t="s">
        <v>2564</v>
      </c>
      <c r="E2600" s="260">
        <v>2</v>
      </c>
      <c r="F2600" s="260" t="s">
        <v>2565</v>
      </c>
      <c r="G2600" s="260" t="s">
        <v>33</v>
      </c>
      <c r="H2600" s="260">
        <v>2</v>
      </c>
      <c r="I2600" s="260" t="s">
        <v>17</v>
      </c>
      <c r="J2600" s="260" t="s">
        <v>17</v>
      </c>
      <c r="K2600" s="260" t="s">
        <v>4033</v>
      </c>
      <c r="L2600" s="261">
        <v>45064</v>
      </c>
      <c r="M2600" s="260" t="s">
        <v>20</v>
      </c>
    </row>
    <row r="2601" spans="1:13" x14ac:dyDescent="0.25">
      <c r="A2601" s="262" t="s">
        <v>4031</v>
      </c>
      <c r="B2601" s="262" t="s">
        <v>4032</v>
      </c>
      <c r="C2601" s="262" t="s">
        <v>457</v>
      </c>
      <c r="D2601" s="262" t="s">
        <v>2567</v>
      </c>
      <c r="E2601" s="262">
        <v>1</v>
      </c>
      <c r="F2601" s="262" t="s">
        <v>2565</v>
      </c>
      <c r="G2601" s="262" t="s">
        <v>33</v>
      </c>
      <c r="H2601" s="262">
        <v>2</v>
      </c>
      <c r="I2601" s="262" t="s">
        <v>17</v>
      </c>
      <c r="J2601" s="262" t="s">
        <v>17</v>
      </c>
      <c r="K2601" s="262" t="s">
        <v>4034</v>
      </c>
      <c r="L2601" s="263">
        <v>45064</v>
      </c>
      <c r="M2601" s="262" t="s">
        <v>20</v>
      </c>
    </row>
    <row r="2602" spans="1:13" x14ac:dyDescent="0.25">
      <c r="A2602" s="260" t="s">
        <v>4031</v>
      </c>
      <c r="B2602" s="260" t="s">
        <v>4032</v>
      </c>
      <c r="C2602" s="260" t="s">
        <v>457</v>
      </c>
      <c r="D2602" s="260" t="s">
        <v>2569</v>
      </c>
      <c r="E2602" s="260">
        <v>2</v>
      </c>
      <c r="F2602" s="260" t="s">
        <v>2565</v>
      </c>
      <c r="G2602" s="260" t="s">
        <v>33</v>
      </c>
      <c r="H2602" s="260">
        <v>2</v>
      </c>
      <c r="I2602" s="260" t="s">
        <v>17</v>
      </c>
      <c r="J2602" s="260" t="s">
        <v>17</v>
      </c>
      <c r="K2602" s="260" t="s">
        <v>4035</v>
      </c>
      <c r="L2602" s="261">
        <v>45064</v>
      </c>
      <c r="M2602" s="260" t="s">
        <v>20</v>
      </c>
    </row>
    <row r="2603" spans="1:13" x14ac:dyDescent="0.25">
      <c r="A2603" s="262" t="s">
        <v>4031</v>
      </c>
      <c r="B2603" s="262" t="s">
        <v>4032</v>
      </c>
      <c r="C2603" s="262" t="s">
        <v>457</v>
      </c>
      <c r="D2603" s="262" t="s">
        <v>2634</v>
      </c>
      <c r="E2603" s="262">
        <v>0</v>
      </c>
      <c r="F2603" s="262" t="s">
        <v>2565</v>
      </c>
      <c r="G2603" s="262" t="s">
        <v>33</v>
      </c>
      <c r="H2603" s="262">
        <v>2</v>
      </c>
      <c r="I2603" s="262" t="s">
        <v>17</v>
      </c>
      <c r="J2603" s="262" t="s">
        <v>17</v>
      </c>
      <c r="K2603" s="262" t="s">
        <v>4036</v>
      </c>
      <c r="L2603" s="263">
        <v>45064</v>
      </c>
      <c r="M2603" s="262" t="s">
        <v>20</v>
      </c>
    </row>
    <row r="2604" spans="1:13" x14ac:dyDescent="0.25">
      <c r="A2604" s="260" t="s">
        <v>4031</v>
      </c>
      <c r="B2604" s="260" t="s">
        <v>4032</v>
      </c>
      <c r="C2604" s="260" t="s">
        <v>457</v>
      </c>
      <c r="D2604" s="260" t="s">
        <v>2636</v>
      </c>
      <c r="E2604" s="260">
        <v>3</v>
      </c>
      <c r="F2604" s="260" t="s">
        <v>2565</v>
      </c>
      <c r="G2604" s="260" t="s">
        <v>33</v>
      </c>
      <c r="H2604" s="260">
        <v>2</v>
      </c>
      <c r="I2604" s="260" t="s">
        <v>17</v>
      </c>
      <c r="J2604" s="260" t="s">
        <v>17</v>
      </c>
      <c r="K2604" s="260" t="s">
        <v>4037</v>
      </c>
      <c r="L2604" s="261">
        <v>45064</v>
      </c>
      <c r="M2604" s="260" t="s">
        <v>20</v>
      </c>
    </row>
    <row r="2605" spans="1:13" x14ac:dyDescent="0.25">
      <c r="A2605" s="262" t="s">
        <v>4031</v>
      </c>
      <c r="B2605" s="262" t="s">
        <v>4032</v>
      </c>
      <c r="C2605" s="262" t="s">
        <v>457</v>
      </c>
      <c r="D2605" s="262" t="s">
        <v>2638</v>
      </c>
      <c r="E2605" s="262">
        <v>3</v>
      </c>
      <c r="F2605" s="262" t="s">
        <v>2565</v>
      </c>
      <c r="G2605" s="262" t="s">
        <v>33</v>
      </c>
      <c r="H2605" s="262">
        <v>2</v>
      </c>
      <c r="I2605" s="262" t="s">
        <v>17</v>
      </c>
      <c r="J2605" s="262" t="s">
        <v>17</v>
      </c>
      <c r="K2605" s="262" t="s">
        <v>4038</v>
      </c>
      <c r="L2605" s="263">
        <v>45064</v>
      </c>
      <c r="M2605" s="262" t="s">
        <v>20</v>
      </c>
    </row>
    <row r="2606" spans="1:13" x14ac:dyDescent="0.25">
      <c r="A2606" s="260" t="s">
        <v>4031</v>
      </c>
      <c r="B2606" s="260" t="s">
        <v>4032</v>
      </c>
      <c r="C2606" s="260" t="s">
        <v>457</v>
      </c>
      <c r="D2606" s="260" t="s">
        <v>2571</v>
      </c>
      <c r="E2606" s="260">
        <v>0</v>
      </c>
      <c r="F2606" s="260" t="s">
        <v>2565</v>
      </c>
      <c r="G2606" s="260" t="s">
        <v>33</v>
      </c>
      <c r="H2606" s="260">
        <v>2</v>
      </c>
      <c r="I2606" s="260" t="s">
        <v>17</v>
      </c>
      <c r="J2606" s="260" t="s">
        <v>17</v>
      </c>
      <c r="K2606" s="260" t="s">
        <v>4039</v>
      </c>
      <c r="L2606" s="261">
        <v>45064</v>
      </c>
      <c r="M2606" s="260" t="s">
        <v>20</v>
      </c>
    </row>
    <row r="2607" spans="1:13" x14ac:dyDescent="0.25">
      <c r="A2607" s="262" t="s">
        <v>4031</v>
      </c>
      <c r="B2607" s="262" t="s">
        <v>4032</v>
      </c>
      <c r="C2607" s="262" t="s">
        <v>457</v>
      </c>
      <c r="D2607" s="262" t="s">
        <v>2573</v>
      </c>
      <c r="E2607" s="262">
        <v>1</v>
      </c>
      <c r="F2607" s="262" t="s">
        <v>2565</v>
      </c>
      <c r="G2607" s="262" t="s">
        <v>33</v>
      </c>
      <c r="H2607" s="262">
        <v>2</v>
      </c>
      <c r="I2607" s="262" t="s">
        <v>17</v>
      </c>
      <c r="J2607" s="262" t="s">
        <v>17</v>
      </c>
      <c r="K2607" s="262" t="s">
        <v>4040</v>
      </c>
      <c r="L2607" s="263">
        <v>45064</v>
      </c>
      <c r="M2607" s="262" t="s">
        <v>20</v>
      </c>
    </row>
    <row r="2608" spans="1:13" x14ac:dyDescent="0.25">
      <c r="A2608" s="260" t="s">
        <v>4031</v>
      </c>
      <c r="B2608" s="260" t="s">
        <v>4032</v>
      </c>
      <c r="C2608" s="260" t="s">
        <v>457</v>
      </c>
      <c r="D2608" s="260" t="s">
        <v>2642</v>
      </c>
      <c r="E2608" s="260">
        <v>0</v>
      </c>
      <c r="F2608" s="260" t="s">
        <v>2565</v>
      </c>
      <c r="G2608" s="260" t="s">
        <v>33</v>
      </c>
      <c r="H2608" s="260">
        <v>2</v>
      </c>
      <c r="I2608" s="260" t="s">
        <v>17</v>
      </c>
      <c r="J2608" s="260" t="s">
        <v>17</v>
      </c>
      <c r="K2608" s="260" t="s">
        <v>4041</v>
      </c>
      <c r="L2608" s="261">
        <v>45064</v>
      </c>
      <c r="M2608" s="260" t="s">
        <v>20</v>
      </c>
    </row>
    <row r="2609" spans="1:13" x14ac:dyDescent="0.25">
      <c r="A2609" s="262" t="s">
        <v>1291</v>
      </c>
      <c r="B2609" s="262" t="s">
        <v>1292</v>
      </c>
      <c r="C2609" s="262" t="s">
        <v>90</v>
      </c>
      <c r="D2609" s="262" t="s">
        <v>2564</v>
      </c>
      <c r="E2609" s="262">
        <v>0</v>
      </c>
      <c r="F2609" s="262" t="s">
        <v>2565</v>
      </c>
      <c r="G2609" s="262" t="s">
        <v>33</v>
      </c>
      <c r="H2609" s="262">
        <v>2</v>
      </c>
      <c r="I2609" s="262" t="s">
        <v>17</v>
      </c>
      <c r="J2609" s="262" t="s">
        <v>17</v>
      </c>
      <c r="K2609" s="262" t="s">
        <v>4042</v>
      </c>
      <c r="L2609" s="263">
        <v>45064</v>
      </c>
      <c r="M2609" s="262" t="s">
        <v>20</v>
      </c>
    </row>
    <row r="2610" spans="1:13" x14ac:dyDescent="0.25">
      <c r="A2610" s="260" t="s">
        <v>1291</v>
      </c>
      <c r="B2610" s="260" t="s">
        <v>1292</v>
      </c>
      <c r="C2610" s="260" t="s">
        <v>90</v>
      </c>
      <c r="D2610" s="260" t="s">
        <v>2567</v>
      </c>
      <c r="E2610" s="260">
        <v>2</v>
      </c>
      <c r="F2610" s="260" t="s">
        <v>2565</v>
      </c>
      <c r="G2610" s="260" t="s">
        <v>33</v>
      </c>
      <c r="H2610" s="260">
        <v>2</v>
      </c>
      <c r="I2610" s="260" t="s">
        <v>17</v>
      </c>
      <c r="J2610" s="260" t="s">
        <v>17</v>
      </c>
      <c r="K2610" s="260" t="s">
        <v>4043</v>
      </c>
      <c r="L2610" s="261">
        <v>45064</v>
      </c>
      <c r="M2610" s="260" t="s">
        <v>20</v>
      </c>
    </row>
    <row r="2611" spans="1:13" x14ac:dyDescent="0.25">
      <c r="A2611" s="262" t="s">
        <v>1291</v>
      </c>
      <c r="B2611" s="262" t="s">
        <v>1292</v>
      </c>
      <c r="C2611" s="262" t="s">
        <v>90</v>
      </c>
      <c r="D2611" s="262" t="s">
        <v>2569</v>
      </c>
      <c r="E2611" s="262">
        <v>0</v>
      </c>
      <c r="F2611" s="262" t="s">
        <v>2565</v>
      </c>
      <c r="G2611" s="262" t="s">
        <v>33</v>
      </c>
      <c r="H2611" s="262">
        <v>2</v>
      </c>
      <c r="I2611" s="262" t="s">
        <v>17</v>
      </c>
      <c r="J2611" s="262" t="s">
        <v>17</v>
      </c>
      <c r="K2611" s="262" t="s">
        <v>4044</v>
      </c>
      <c r="L2611" s="263">
        <v>45064</v>
      </c>
      <c r="M2611" s="262" t="s">
        <v>20</v>
      </c>
    </row>
    <row r="2612" spans="1:13" x14ac:dyDescent="0.25">
      <c r="A2612" s="260" t="s">
        <v>1291</v>
      </c>
      <c r="B2612" s="260" t="s">
        <v>1292</v>
      </c>
      <c r="C2612" s="260" t="s">
        <v>90</v>
      </c>
      <c r="D2612" s="260" t="s">
        <v>2634</v>
      </c>
      <c r="E2612" s="260">
        <v>0</v>
      </c>
      <c r="F2612" s="260" t="s">
        <v>2565</v>
      </c>
      <c r="G2612" s="260" t="s">
        <v>33</v>
      </c>
      <c r="H2612" s="260">
        <v>2</v>
      </c>
      <c r="I2612" s="260" t="s">
        <v>17</v>
      </c>
      <c r="J2612" s="260" t="s">
        <v>17</v>
      </c>
      <c r="K2612" s="260" t="s">
        <v>4045</v>
      </c>
      <c r="L2612" s="261">
        <v>45064</v>
      </c>
      <c r="M2612" s="260" t="s">
        <v>20</v>
      </c>
    </row>
    <row r="2613" spans="1:13" x14ac:dyDescent="0.25">
      <c r="A2613" s="262" t="s">
        <v>1291</v>
      </c>
      <c r="B2613" s="262" t="s">
        <v>1292</v>
      </c>
      <c r="C2613" s="262" t="s">
        <v>90</v>
      </c>
      <c r="D2613" s="262" t="s">
        <v>2636</v>
      </c>
      <c r="E2613" s="262">
        <v>2</v>
      </c>
      <c r="F2613" s="262" t="s">
        <v>2565</v>
      </c>
      <c r="G2613" s="262" t="s">
        <v>33</v>
      </c>
      <c r="H2613" s="262">
        <v>2</v>
      </c>
      <c r="I2613" s="262" t="s">
        <v>17</v>
      </c>
      <c r="J2613" s="262" t="s">
        <v>17</v>
      </c>
      <c r="K2613" s="262" t="s">
        <v>4046</v>
      </c>
      <c r="L2613" s="263">
        <v>45064</v>
      </c>
      <c r="M2613" s="262" t="s">
        <v>20</v>
      </c>
    </row>
    <row r="2614" spans="1:13" x14ac:dyDescent="0.25">
      <c r="A2614" s="260" t="s">
        <v>1291</v>
      </c>
      <c r="B2614" s="260" t="s">
        <v>1292</v>
      </c>
      <c r="C2614" s="260" t="s">
        <v>90</v>
      </c>
      <c r="D2614" s="260" t="s">
        <v>2638</v>
      </c>
      <c r="E2614" s="260">
        <v>0</v>
      </c>
      <c r="F2614" s="260" t="s">
        <v>2565</v>
      </c>
      <c r="G2614" s="260" t="s">
        <v>33</v>
      </c>
      <c r="H2614" s="260">
        <v>2</v>
      </c>
      <c r="I2614" s="260" t="s">
        <v>17</v>
      </c>
      <c r="J2614" s="260" t="s">
        <v>17</v>
      </c>
      <c r="K2614" s="260" t="s">
        <v>4047</v>
      </c>
      <c r="L2614" s="261">
        <v>45064</v>
      </c>
      <c r="M2614" s="260" t="s">
        <v>20</v>
      </c>
    </row>
    <row r="2615" spans="1:13" x14ac:dyDescent="0.25">
      <c r="A2615" s="262" t="s">
        <v>1291</v>
      </c>
      <c r="B2615" s="262" t="s">
        <v>1292</v>
      </c>
      <c r="C2615" s="262" t="s">
        <v>90</v>
      </c>
      <c r="D2615" s="262" t="s">
        <v>2571</v>
      </c>
      <c r="E2615" s="262">
        <v>1</v>
      </c>
      <c r="F2615" s="262" t="s">
        <v>2565</v>
      </c>
      <c r="G2615" s="262" t="s">
        <v>33</v>
      </c>
      <c r="H2615" s="262">
        <v>2</v>
      </c>
      <c r="I2615" s="262" t="s">
        <v>17</v>
      </c>
      <c r="J2615" s="262" t="s">
        <v>17</v>
      </c>
      <c r="K2615" s="262" t="s">
        <v>4048</v>
      </c>
      <c r="L2615" s="263">
        <v>45064</v>
      </c>
      <c r="M2615" s="262" t="s">
        <v>20</v>
      </c>
    </row>
    <row r="2616" spans="1:13" x14ac:dyDescent="0.25">
      <c r="A2616" s="260" t="s">
        <v>1291</v>
      </c>
      <c r="B2616" s="260" t="s">
        <v>1292</v>
      </c>
      <c r="C2616" s="260" t="s">
        <v>90</v>
      </c>
      <c r="D2616" s="260" t="s">
        <v>2573</v>
      </c>
      <c r="E2616" s="260">
        <v>0</v>
      </c>
      <c r="F2616" s="260" t="s">
        <v>2565</v>
      </c>
      <c r="G2616" s="260" t="s">
        <v>33</v>
      </c>
      <c r="H2616" s="260">
        <v>2</v>
      </c>
      <c r="I2616" s="260" t="s">
        <v>17</v>
      </c>
      <c r="J2616" s="260" t="s">
        <v>17</v>
      </c>
      <c r="K2616" s="260" t="s">
        <v>4049</v>
      </c>
      <c r="L2616" s="261">
        <v>45064</v>
      </c>
      <c r="M2616" s="260" t="s">
        <v>20</v>
      </c>
    </row>
    <row r="2617" spans="1:13" x14ac:dyDescent="0.25">
      <c r="A2617" s="262" t="s">
        <v>1291</v>
      </c>
      <c r="B2617" s="262" t="s">
        <v>1292</v>
      </c>
      <c r="C2617" s="262" t="s">
        <v>90</v>
      </c>
      <c r="D2617" s="262" t="s">
        <v>2642</v>
      </c>
      <c r="E2617" s="262">
        <v>0</v>
      </c>
      <c r="F2617" s="262" t="s">
        <v>2565</v>
      </c>
      <c r="G2617" s="262" t="s">
        <v>33</v>
      </c>
      <c r="H2617" s="262">
        <v>2</v>
      </c>
      <c r="I2617" s="262" t="s">
        <v>17</v>
      </c>
      <c r="J2617" s="262" t="s">
        <v>17</v>
      </c>
      <c r="K2617" s="262" t="s">
        <v>4050</v>
      </c>
      <c r="L2617" s="263">
        <v>45064</v>
      </c>
      <c r="M2617" s="262" t="s">
        <v>20</v>
      </c>
    </row>
    <row r="2618" spans="1:13" x14ac:dyDescent="0.25">
      <c r="A2618" s="260" t="s">
        <v>88</v>
      </c>
      <c r="B2618" s="260" t="s">
        <v>89</v>
      </c>
      <c r="C2618" s="260" t="s">
        <v>90</v>
      </c>
      <c r="D2618" s="260" t="s">
        <v>2564</v>
      </c>
      <c r="E2618" s="260">
        <v>0</v>
      </c>
      <c r="F2618" s="260" t="s">
        <v>2565</v>
      </c>
      <c r="G2618" s="260" t="s">
        <v>33</v>
      </c>
      <c r="H2618" s="260">
        <v>2</v>
      </c>
      <c r="I2618" s="260" t="s">
        <v>17</v>
      </c>
      <c r="J2618" s="260" t="s">
        <v>17</v>
      </c>
      <c r="K2618" s="260" t="s">
        <v>4051</v>
      </c>
      <c r="L2618" s="261">
        <v>45064</v>
      </c>
      <c r="M2618" s="260" t="s">
        <v>20</v>
      </c>
    </row>
    <row r="2619" spans="1:13" x14ac:dyDescent="0.25">
      <c r="A2619" s="262" t="s">
        <v>88</v>
      </c>
      <c r="B2619" s="262" t="s">
        <v>89</v>
      </c>
      <c r="C2619" s="262" t="s">
        <v>90</v>
      </c>
      <c r="D2619" s="262" t="s">
        <v>2567</v>
      </c>
      <c r="E2619" s="262">
        <v>2</v>
      </c>
      <c r="F2619" s="262" t="s">
        <v>2565</v>
      </c>
      <c r="G2619" s="262" t="s">
        <v>33</v>
      </c>
      <c r="H2619" s="262">
        <v>2</v>
      </c>
      <c r="I2619" s="262" t="s">
        <v>17</v>
      </c>
      <c r="J2619" s="262" t="s">
        <v>17</v>
      </c>
      <c r="K2619" s="262" t="s">
        <v>4052</v>
      </c>
      <c r="L2619" s="263">
        <v>45064</v>
      </c>
      <c r="M2619" s="262" t="s">
        <v>20</v>
      </c>
    </row>
    <row r="2620" spans="1:13" x14ac:dyDescent="0.25">
      <c r="A2620" s="260" t="s">
        <v>88</v>
      </c>
      <c r="B2620" s="260" t="s">
        <v>89</v>
      </c>
      <c r="C2620" s="260" t="s">
        <v>90</v>
      </c>
      <c r="D2620" s="260" t="s">
        <v>2569</v>
      </c>
      <c r="E2620" s="260">
        <v>0</v>
      </c>
      <c r="F2620" s="260" t="s">
        <v>2565</v>
      </c>
      <c r="G2620" s="260" t="s">
        <v>33</v>
      </c>
      <c r="H2620" s="260">
        <v>2</v>
      </c>
      <c r="I2620" s="260" t="s">
        <v>17</v>
      </c>
      <c r="J2620" s="260" t="s">
        <v>17</v>
      </c>
      <c r="K2620" s="260" t="s">
        <v>4053</v>
      </c>
      <c r="L2620" s="261">
        <v>45064</v>
      </c>
      <c r="M2620" s="260" t="s">
        <v>20</v>
      </c>
    </row>
    <row r="2621" spans="1:13" x14ac:dyDescent="0.25">
      <c r="A2621" s="262" t="s">
        <v>88</v>
      </c>
      <c r="B2621" s="262" t="s">
        <v>89</v>
      </c>
      <c r="C2621" s="262" t="s">
        <v>90</v>
      </c>
      <c r="D2621" s="262" t="s">
        <v>2634</v>
      </c>
      <c r="E2621" s="262">
        <v>0</v>
      </c>
      <c r="F2621" s="262" t="s">
        <v>2565</v>
      </c>
      <c r="G2621" s="262" t="s">
        <v>33</v>
      </c>
      <c r="H2621" s="262">
        <v>2</v>
      </c>
      <c r="I2621" s="262" t="s">
        <v>17</v>
      </c>
      <c r="J2621" s="262" t="s">
        <v>17</v>
      </c>
      <c r="K2621" s="262" t="s">
        <v>4054</v>
      </c>
      <c r="L2621" s="263">
        <v>45064</v>
      </c>
      <c r="M2621" s="262" t="s">
        <v>20</v>
      </c>
    </row>
    <row r="2622" spans="1:13" x14ac:dyDescent="0.25">
      <c r="A2622" s="260" t="s">
        <v>88</v>
      </c>
      <c r="B2622" s="260" t="s">
        <v>89</v>
      </c>
      <c r="C2622" s="260" t="s">
        <v>90</v>
      </c>
      <c r="D2622" s="260" t="s">
        <v>2636</v>
      </c>
      <c r="E2622" s="260">
        <v>2</v>
      </c>
      <c r="F2622" s="260" t="s">
        <v>2565</v>
      </c>
      <c r="G2622" s="260" t="s">
        <v>33</v>
      </c>
      <c r="H2622" s="260">
        <v>2</v>
      </c>
      <c r="I2622" s="260" t="s">
        <v>17</v>
      </c>
      <c r="J2622" s="260" t="s">
        <v>17</v>
      </c>
      <c r="K2622" s="260" t="s">
        <v>4055</v>
      </c>
      <c r="L2622" s="261">
        <v>45064</v>
      </c>
      <c r="M2622" s="260" t="s">
        <v>20</v>
      </c>
    </row>
    <row r="2623" spans="1:13" x14ac:dyDescent="0.25">
      <c r="A2623" s="262" t="s">
        <v>88</v>
      </c>
      <c r="B2623" s="262" t="s">
        <v>89</v>
      </c>
      <c r="C2623" s="262" t="s">
        <v>90</v>
      </c>
      <c r="D2623" s="262" t="s">
        <v>2638</v>
      </c>
      <c r="E2623" s="262">
        <v>0</v>
      </c>
      <c r="F2623" s="262" t="s">
        <v>2565</v>
      </c>
      <c r="G2623" s="262" t="s">
        <v>33</v>
      </c>
      <c r="H2623" s="262">
        <v>2</v>
      </c>
      <c r="I2623" s="262" t="s">
        <v>17</v>
      </c>
      <c r="J2623" s="262" t="s">
        <v>17</v>
      </c>
      <c r="K2623" s="262" t="s">
        <v>4056</v>
      </c>
      <c r="L2623" s="263">
        <v>45064</v>
      </c>
      <c r="M2623" s="262" t="s">
        <v>20</v>
      </c>
    </row>
    <row r="2624" spans="1:13" x14ac:dyDescent="0.25">
      <c r="A2624" s="260" t="s">
        <v>88</v>
      </c>
      <c r="B2624" s="260" t="s">
        <v>89</v>
      </c>
      <c r="C2624" s="260" t="s">
        <v>90</v>
      </c>
      <c r="D2624" s="260" t="s">
        <v>2571</v>
      </c>
      <c r="E2624" s="260">
        <v>1</v>
      </c>
      <c r="F2624" s="260" t="s">
        <v>2565</v>
      </c>
      <c r="G2624" s="260" t="s">
        <v>33</v>
      </c>
      <c r="H2624" s="260">
        <v>2</v>
      </c>
      <c r="I2624" s="260" t="s">
        <v>17</v>
      </c>
      <c r="J2624" s="260" t="s">
        <v>17</v>
      </c>
      <c r="K2624" s="260" t="s">
        <v>4057</v>
      </c>
      <c r="L2624" s="261">
        <v>45064</v>
      </c>
      <c r="M2624" s="260" t="s">
        <v>20</v>
      </c>
    </row>
    <row r="2625" spans="1:13" x14ac:dyDescent="0.25">
      <c r="A2625" s="262" t="s">
        <v>88</v>
      </c>
      <c r="B2625" s="262" t="s">
        <v>89</v>
      </c>
      <c r="C2625" s="262" t="s">
        <v>90</v>
      </c>
      <c r="D2625" s="262" t="s">
        <v>2573</v>
      </c>
      <c r="E2625" s="262">
        <v>0</v>
      </c>
      <c r="F2625" s="262" t="s">
        <v>2565</v>
      </c>
      <c r="G2625" s="262" t="s">
        <v>33</v>
      </c>
      <c r="H2625" s="262">
        <v>2</v>
      </c>
      <c r="I2625" s="262" t="s">
        <v>17</v>
      </c>
      <c r="J2625" s="262" t="s">
        <v>17</v>
      </c>
      <c r="K2625" s="262" t="s">
        <v>4058</v>
      </c>
      <c r="L2625" s="263">
        <v>45064</v>
      </c>
      <c r="M2625" s="262" t="s">
        <v>20</v>
      </c>
    </row>
    <row r="2626" spans="1:13" x14ac:dyDescent="0.25">
      <c r="A2626" s="260" t="s">
        <v>88</v>
      </c>
      <c r="B2626" s="260" t="s">
        <v>89</v>
      </c>
      <c r="C2626" s="260" t="s">
        <v>90</v>
      </c>
      <c r="D2626" s="260" t="s">
        <v>2642</v>
      </c>
      <c r="E2626" s="260">
        <v>0</v>
      </c>
      <c r="F2626" s="260" t="s">
        <v>2565</v>
      </c>
      <c r="G2626" s="260" t="s">
        <v>33</v>
      </c>
      <c r="H2626" s="260">
        <v>2</v>
      </c>
      <c r="I2626" s="260" t="s">
        <v>17</v>
      </c>
      <c r="J2626" s="260" t="s">
        <v>17</v>
      </c>
      <c r="K2626" s="260" t="s">
        <v>4059</v>
      </c>
      <c r="L2626" s="261">
        <v>45064</v>
      </c>
      <c r="M2626" s="260" t="s">
        <v>20</v>
      </c>
    </row>
    <row r="2627" spans="1:13" x14ac:dyDescent="0.25">
      <c r="A2627" s="262" t="s">
        <v>1301</v>
      </c>
      <c r="B2627" s="262" t="s">
        <v>1302</v>
      </c>
      <c r="C2627" s="262" t="s">
        <v>90</v>
      </c>
      <c r="D2627" s="262" t="s">
        <v>2564</v>
      </c>
      <c r="E2627" s="262">
        <v>0</v>
      </c>
      <c r="F2627" s="262" t="s">
        <v>2565</v>
      </c>
      <c r="G2627" s="262" t="s">
        <v>33</v>
      </c>
      <c r="H2627" s="262">
        <v>2</v>
      </c>
      <c r="I2627" s="262" t="s">
        <v>17</v>
      </c>
      <c r="J2627" s="262" t="s">
        <v>17</v>
      </c>
      <c r="K2627" s="262" t="s">
        <v>4060</v>
      </c>
      <c r="L2627" s="263">
        <v>45064</v>
      </c>
      <c r="M2627" s="262" t="s">
        <v>20</v>
      </c>
    </row>
    <row r="2628" spans="1:13" x14ac:dyDescent="0.25">
      <c r="A2628" s="260" t="s">
        <v>1301</v>
      </c>
      <c r="B2628" s="260" t="s">
        <v>1302</v>
      </c>
      <c r="C2628" s="260" t="s">
        <v>90</v>
      </c>
      <c r="D2628" s="260" t="s">
        <v>2567</v>
      </c>
      <c r="E2628" s="260">
        <v>2</v>
      </c>
      <c r="F2628" s="260" t="s">
        <v>2565</v>
      </c>
      <c r="G2628" s="260" t="s">
        <v>33</v>
      </c>
      <c r="H2628" s="260">
        <v>2</v>
      </c>
      <c r="I2628" s="260" t="s">
        <v>17</v>
      </c>
      <c r="J2628" s="260" t="s">
        <v>17</v>
      </c>
      <c r="K2628" s="260" t="s">
        <v>4061</v>
      </c>
      <c r="L2628" s="261">
        <v>45064</v>
      </c>
      <c r="M2628" s="260" t="s">
        <v>20</v>
      </c>
    </row>
    <row r="2629" spans="1:13" x14ac:dyDescent="0.25">
      <c r="A2629" s="262" t="s">
        <v>1301</v>
      </c>
      <c r="B2629" s="262" t="s">
        <v>1302</v>
      </c>
      <c r="C2629" s="262" t="s">
        <v>90</v>
      </c>
      <c r="D2629" s="262" t="s">
        <v>2569</v>
      </c>
      <c r="E2629" s="262">
        <v>0</v>
      </c>
      <c r="F2629" s="262" t="s">
        <v>2565</v>
      </c>
      <c r="G2629" s="262" t="s">
        <v>33</v>
      </c>
      <c r="H2629" s="262">
        <v>2</v>
      </c>
      <c r="I2629" s="262" t="s">
        <v>17</v>
      </c>
      <c r="J2629" s="262" t="s">
        <v>17</v>
      </c>
      <c r="K2629" s="262" t="s">
        <v>4062</v>
      </c>
      <c r="L2629" s="263">
        <v>45064</v>
      </c>
      <c r="M2629" s="262" t="s">
        <v>20</v>
      </c>
    </row>
    <row r="2630" spans="1:13" x14ac:dyDescent="0.25">
      <c r="A2630" s="260" t="s">
        <v>1301</v>
      </c>
      <c r="B2630" s="260" t="s">
        <v>1302</v>
      </c>
      <c r="C2630" s="260" t="s">
        <v>90</v>
      </c>
      <c r="D2630" s="260" t="s">
        <v>2634</v>
      </c>
      <c r="E2630" s="260">
        <v>0</v>
      </c>
      <c r="F2630" s="260" t="s">
        <v>2565</v>
      </c>
      <c r="G2630" s="260" t="s">
        <v>33</v>
      </c>
      <c r="H2630" s="260">
        <v>2</v>
      </c>
      <c r="I2630" s="260" t="s">
        <v>17</v>
      </c>
      <c r="J2630" s="260" t="s">
        <v>17</v>
      </c>
      <c r="K2630" s="260" t="s">
        <v>4063</v>
      </c>
      <c r="L2630" s="261">
        <v>45064</v>
      </c>
      <c r="M2630" s="260" t="s">
        <v>20</v>
      </c>
    </row>
    <row r="2631" spans="1:13" x14ac:dyDescent="0.25">
      <c r="A2631" s="262" t="s">
        <v>1301</v>
      </c>
      <c r="B2631" s="262" t="s">
        <v>1302</v>
      </c>
      <c r="C2631" s="262" t="s">
        <v>90</v>
      </c>
      <c r="D2631" s="262" t="s">
        <v>2636</v>
      </c>
      <c r="E2631" s="262">
        <v>2</v>
      </c>
      <c r="F2631" s="262" t="s">
        <v>2565</v>
      </c>
      <c r="G2631" s="262" t="s">
        <v>33</v>
      </c>
      <c r="H2631" s="262">
        <v>2</v>
      </c>
      <c r="I2631" s="262" t="s">
        <v>17</v>
      </c>
      <c r="J2631" s="262" t="s">
        <v>17</v>
      </c>
      <c r="K2631" s="262" t="s">
        <v>4064</v>
      </c>
      <c r="L2631" s="263">
        <v>45064</v>
      </c>
      <c r="M2631" s="262" t="s">
        <v>20</v>
      </c>
    </row>
    <row r="2632" spans="1:13" x14ac:dyDescent="0.25">
      <c r="A2632" s="260" t="s">
        <v>1301</v>
      </c>
      <c r="B2632" s="260" t="s">
        <v>1302</v>
      </c>
      <c r="C2632" s="260" t="s">
        <v>90</v>
      </c>
      <c r="D2632" s="260" t="s">
        <v>2638</v>
      </c>
      <c r="E2632" s="260">
        <v>0</v>
      </c>
      <c r="F2632" s="260" t="s">
        <v>2565</v>
      </c>
      <c r="G2632" s="260" t="s">
        <v>33</v>
      </c>
      <c r="H2632" s="260">
        <v>2</v>
      </c>
      <c r="I2632" s="260" t="s">
        <v>17</v>
      </c>
      <c r="J2632" s="260" t="s">
        <v>17</v>
      </c>
      <c r="K2632" s="260" t="s">
        <v>4065</v>
      </c>
      <c r="L2632" s="261">
        <v>45064</v>
      </c>
      <c r="M2632" s="260" t="s">
        <v>20</v>
      </c>
    </row>
    <row r="2633" spans="1:13" x14ac:dyDescent="0.25">
      <c r="A2633" s="262" t="s">
        <v>1301</v>
      </c>
      <c r="B2633" s="262" t="s">
        <v>1302</v>
      </c>
      <c r="C2633" s="262" t="s">
        <v>90</v>
      </c>
      <c r="D2633" s="262" t="s">
        <v>2571</v>
      </c>
      <c r="E2633" s="262">
        <v>1</v>
      </c>
      <c r="F2633" s="262" t="s">
        <v>2565</v>
      </c>
      <c r="G2633" s="262" t="s">
        <v>33</v>
      </c>
      <c r="H2633" s="262">
        <v>2</v>
      </c>
      <c r="I2633" s="262" t="s">
        <v>17</v>
      </c>
      <c r="J2633" s="262" t="s">
        <v>17</v>
      </c>
      <c r="K2633" s="262" t="s">
        <v>4066</v>
      </c>
      <c r="L2633" s="263">
        <v>45064</v>
      </c>
      <c r="M2633" s="262" t="s">
        <v>20</v>
      </c>
    </row>
    <row r="2634" spans="1:13" x14ac:dyDescent="0.25">
      <c r="A2634" s="260" t="s">
        <v>1301</v>
      </c>
      <c r="B2634" s="260" t="s">
        <v>1302</v>
      </c>
      <c r="C2634" s="260" t="s">
        <v>90</v>
      </c>
      <c r="D2634" s="260" t="s">
        <v>2573</v>
      </c>
      <c r="E2634" s="260">
        <v>0</v>
      </c>
      <c r="F2634" s="260" t="s">
        <v>2565</v>
      </c>
      <c r="G2634" s="260" t="s">
        <v>33</v>
      </c>
      <c r="H2634" s="260">
        <v>2</v>
      </c>
      <c r="I2634" s="260" t="s">
        <v>17</v>
      </c>
      <c r="J2634" s="260" t="s">
        <v>17</v>
      </c>
      <c r="K2634" s="260" t="s">
        <v>4067</v>
      </c>
      <c r="L2634" s="261">
        <v>45064</v>
      </c>
      <c r="M2634" s="260" t="s">
        <v>20</v>
      </c>
    </row>
    <row r="2635" spans="1:13" x14ac:dyDescent="0.25">
      <c r="A2635" s="262" t="s">
        <v>1301</v>
      </c>
      <c r="B2635" s="262" t="s">
        <v>1302</v>
      </c>
      <c r="C2635" s="262" t="s">
        <v>90</v>
      </c>
      <c r="D2635" s="262" t="s">
        <v>2642</v>
      </c>
      <c r="E2635" s="262">
        <v>0</v>
      </c>
      <c r="F2635" s="262" t="s">
        <v>2565</v>
      </c>
      <c r="G2635" s="262" t="s">
        <v>33</v>
      </c>
      <c r="H2635" s="262">
        <v>2</v>
      </c>
      <c r="I2635" s="262" t="s">
        <v>17</v>
      </c>
      <c r="J2635" s="262" t="s">
        <v>17</v>
      </c>
      <c r="K2635" s="262" t="s">
        <v>4068</v>
      </c>
      <c r="L2635" s="263">
        <v>45064</v>
      </c>
      <c r="M2635" s="262" t="s">
        <v>20</v>
      </c>
    </row>
    <row r="2636" spans="1:13" x14ac:dyDescent="0.25">
      <c r="A2636" s="260" t="s">
        <v>4069</v>
      </c>
      <c r="B2636" s="260" t="s">
        <v>4070</v>
      </c>
      <c r="C2636" s="260" t="s">
        <v>4071</v>
      </c>
      <c r="D2636" s="260" t="s">
        <v>2564</v>
      </c>
      <c r="E2636" s="260">
        <v>2</v>
      </c>
      <c r="F2636" s="260" t="s">
        <v>2565</v>
      </c>
      <c r="G2636" s="260" t="s">
        <v>33</v>
      </c>
      <c r="H2636" s="260">
        <v>2</v>
      </c>
      <c r="I2636" s="260" t="s">
        <v>17</v>
      </c>
      <c r="J2636" s="260" t="s">
        <v>17</v>
      </c>
      <c r="K2636" s="260" t="s">
        <v>4072</v>
      </c>
      <c r="L2636" s="261">
        <v>45068</v>
      </c>
      <c r="M2636" s="260" t="s">
        <v>20</v>
      </c>
    </row>
    <row r="2637" spans="1:13" x14ac:dyDescent="0.25">
      <c r="A2637" s="262" t="s">
        <v>4069</v>
      </c>
      <c r="B2637" s="262" t="s">
        <v>4070</v>
      </c>
      <c r="C2637" s="262" t="s">
        <v>4071</v>
      </c>
      <c r="D2637" s="262" t="s">
        <v>2567</v>
      </c>
      <c r="E2637" s="262">
        <v>2</v>
      </c>
      <c r="F2637" s="262" t="s">
        <v>2565</v>
      </c>
      <c r="G2637" s="262" t="s">
        <v>33</v>
      </c>
      <c r="H2637" s="262">
        <v>2</v>
      </c>
      <c r="I2637" s="262" t="s">
        <v>17</v>
      </c>
      <c r="J2637" s="262" t="s">
        <v>17</v>
      </c>
      <c r="K2637" s="262" t="s">
        <v>4073</v>
      </c>
      <c r="L2637" s="263">
        <v>45068</v>
      </c>
      <c r="M2637" s="262" t="s">
        <v>20</v>
      </c>
    </row>
    <row r="2638" spans="1:13" x14ac:dyDescent="0.25">
      <c r="A2638" s="260" t="s">
        <v>4069</v>
      </c>
      <c r="B2638" s="260" t="s">
        <v>4070</v>
      </c>
      <c r="C2638" s="260" t="s">
        <v>4071</v>
      </c>
      <c r="D2638" s="260" t="s">
        <v>2569</v>
      </c>
      <c r="E2638" s="260">
        <v>3</v>
      </c>
      <c r="F2638" s="260" t="s">
        <v>2565</v>
      </c>
      <c r="G2638" s="260" t="s">
        <v>33</v>
      </c>
      <c r="H2638" s="260">
        <v>2</v>
      </c>
      <c r="I2638" s="260" t="s">
        <v>17</v>
      </c>
      <c r="J2638" s="260" t="s">
        <v>17</v>
      </c>
      <c r="K2638" s="260" t="s">
        <v>4074</v>
      </c>
      <c r="L2638" s="261">
        <v>45068</v>
      </c>
      <c r="M2638" s="260" t="s">
        <v>20</v>
      </c>
    </row>
    <row r="2639" spans="1:13" x14ac:dyDescent="0.25">
      <c r="A2639" s="262" t="s">
        <v>4069</v>
      </c>
      <c r="B2639" s="262" t="s">
        <v>4070</v>
      </c>
      <c r="C2639" s="262" t="s">
        <v>4071</v>
      </c>
      <c r="D2639" s="262" t="s">
        <v>2634</v>
      </c>
      <c r="E2639" s="262">
        <v>3</v>
      </c>
      <c r="F2639" s="262" t="s">
        <v>2565</v>
      </c>
      <c r="G2639" s="262" t="s">
        <v>33</v>
      </c>
      <c r="H2639" s="262">
        <v>2</v>
      </c>
      <c r="I2639" s="262" t="s">
        <v>17</v>
      </c>
      <c r="J2639" s="262" t="s">
        <v>17</v>
      </c>
      <c r="K2639" s="262" t="s">
        <v>4075</v>
      </c>
      <c r="L2639" s="263">
        <v>45068</v>
      </c>
      <c r="M2639" s="262" t="s">
        <v>20</v>
      </c>
    </row>
    <row r="2640" spans="1:13" x14ac:dyDescent="0.25">
      <c r="A2640" s="260" t="s">
        <v>4069</v>
      </c>
      <c r="B2640" s="260" t="s">
        <v>4070</v>
      </c>
      <c r="C2640" s="260" t="s">
        <v>4071</v>
      </c>
      <c r="D2640" s="260" t="s">
        <v>2636</v>
      </c>
      <c r="E2640" s="260">
        <v>3</v>
      </c>
      <c r="F2640" s="260" t="s">
        <v>2565</v>
      </c>
      <c r="G2640" s="260" t="s">
        <v>33</v>
      </c>
      <c r="H2640" s="260">
        <v>2</v>
      </c>
      <c r="I2640" s="260" t="s">
        <v>17</v>
      </c>
      <c r="J2640" s="260" t="s">
        <v>17</v>
      </c>
      <c r="K2640" s="260" t="s">
        <v>4076</v>
      </c>
      <c r="L2640" s="261">
        <v>45068</v>
      </c>
      <c r="M2640" s="260" t="s">
        <v>20</v>
      </c>
    </row>
    <row r="2641" spans="1:13" x14ac:dyDescent="0.25">
      <c r="A2641" s="262" t="s">
        <v>4069</v>
      </c>
      <c r="B2641" s="262" t="s">
        <v>4070</v>
      </c>
      <c r="C2641" s="262" t="s">
        <v>4071</v>
      </c>
      <c r="D2641" s="262" t="s">
        <v>2638</v>
      </c>
      <c r="E2641" s="262">
        <v>3</v>
      </c>
      <c r="F2641" s="262" t="s">
        <v>2565</v>
      </c>
      <c r="G2641" s="262" t="s">
        <v>33</v>
      </c>
      <c r="H2641" s="262">
        <v>2</v>
      </c>
      <c r="I2641" s="262" t="s">
        <v>17</v>
      </c>
      <c r="J2641" s="262" t="s">
        <v>17</v>
      </c>
      <c r="K2641" s="262" t="s">
        <v>4077</v>
      </c>
      <c r="L2641" s="263">
        <v>45068</v>
      </c>
      <c r="M2641" s="262" t="s">
        <v>20</v>
      </c>
    </row>
    <row r="2642" spans="1:13" x14ac:dyDescent="0.25">
      <c r="A2642" s="260" t="s">
        <v>4069</v>
      </c>
      <c r="B2642" s="260" t="s">
        <v>4070</v>
      </c>
      <c r="C2642" s="260" t="s">
        <v>4071</v>
      </c>
      <c r="D2642" s="260" t="s">
        <v>2571</v>
      </c>
      <c r="E2642" s="260">
        <v>3</v>
      </c>
      <c r="F2642" s="260" t="s">
        <v>2565</v>
      </c>
      <c r="G2642" s="260" t="s">
        <v>33</v>
      </c>
      <c r="H2642" s="260">
        <v>2</v>
      </c>
      <c r="I2642" s="260" t="s">
        <v>17</v>
      </c>
      <c r="J2642" s="260" t="s">
        <v>17</v>
      </c>
      <c r="K2642" s="260" t="s">
        <v>4078</v>
      </c>
      <c r="L2642" s="261">
        <v>45068</v>
      </c>
      <c r="M2642" s="260" t="s">
        <v>20</v>
      </c>
    </row>
    <row r="2643" spans="1:13" x14ac:dyDescent="0.25">
      <c r="A2643" s="262" t="s">
        <v>4069</v>
      </c>
      <c r="B2643" s="262" t="s">
        <v>4070</v>
      </c>
      <c r="C2643" s="262" t="s">
        <v>4071</v>
      </c>
      <c r="D2643" s="262" t="s">
        <v>2573</v>
      </c>
      <c r="E2643" s="262">
        <v>3</v>
      </c>
      <c r="F2643" s="262" t="s">
        <v>2565</v>
      </c>
      <c r="G2643" s="262" t="s">
        <v>33</v>
      </c>
      <c r="H2643" s="262">
        <v>2</v>
      </c>
      <c r="I2643" s="262" t="s">
        <v>17</v>
      </c>
      <c r="J2643" s="262" t="s">
        <v>17</v>
      </c>
      <c r="K2643" s="262" t="s">
        <v>4079</v>
      </c>
      <c r="L2643" s="263">
        <v>45068</v>
      </c>
      <c r="M2643" s="262" t="s">
        <v>20</v>
      </c>
    </row>
    <row r="2644" spans="1:13" x14ac:dyDescent="0.25">
      <c r="A2644" s="260" t="s">
        <v>4069</v>
      </c>
      <c r="B2644" s="260" t="s">
        <v>4070</v>
      </c>
      <c r="C2644" s="260" t="s">
        <v>4071</v>
      </c>
      <c r="D2644" s="260" t="s">
        <v>2642</v>
      </c>
      <c r="E2644" s="260">
        <v>0</v>
      </c>
      <c r="F2644" s="260" t="s">
        <v>2565</v>
      </c>
      <c r="G2644" s="260" t="s">
        <v>33</v>
      </c>
      <c r="H2644" s="260">
        <v>2</v>
      </c>
      <c r="I2644" s="260" t="s">
        <v>17</v>
      </c>
      <c r="J2644" s="260" t="s">
        <v>17</v>
      </c>
      <c r="K2644" s="260" t="s">
        <v>4080</v>
      </c>
      <c r="L2644" s="261">
        <v>45068</v>
      </c>
      <c r="M2644" s="260" t="s">
        <v>20</v>
      </c>
    </row>
    <row r="2645" spans="1:13" x14ac:dyDescent="0.25">
      <c r="A2645" s="262" t="s">
        <v>2248</v>
      </c>
      <c r="B2645" s="262" t="s">
        <v>2249</v>
      </c>
      <c r="C2645" s="262" t="s">
        <v>2241</v>
      </c>
      <c r="D2645" s="262" t="s">
        <v>16</v>
      </c>
      <c r="E2645" s="262">
        <v>260681</v>
      </c>
      <c r="F2645" s="262" t="s">
        <v>4081</v>
      </c>
      <c r="G2645" s="262" t="s">
        <v>77</v>
      </c>
      <c r="H2645" s="262">
        <v>1</v>
      </c>
      <c r="I2645" s="262" t="s">
        <v>4082</v>
      </c>
      <c r="J2645" s="262" t="s">
        <v>4083</v>
      </c>
      <c r="K2645" s="262" t="s">
        <v>4084</v>
      </c>
      <c r="L2645" s="263">
        <v>45075</v>
      </c>
      <c r="M2645" s="262" t="s">
        <v>582</v>
      </c>
    </row>
    <row r="2646" spans="1:13" x14ac:dyDescent="0.25">
      <c r="A2646" s="260" t="s">
        <v>2248</v>
      </c>
      <c r="B2646" s="260" t="s">
        <v>2249</v>
      </c>
      <c r="C2646" s="260" t="s">
        <v>2241</v>
      </c>
      <c r="D2646" s="260" t="s">
        <v>21</v>
      </c>
      <c r="E2646" s="260">
        <v>120394</v>
      </c>
      <c r="F2646" s="260" t="s">
        <v>4081</v>
      </c>
      <c r="G2646" s="260" t="s">
        <v>77</v>
      </c>
      <c r="H2646" s="260">
        <v>1</v>
      </c>
      <c r="I2646" s="260" t="s">
        <v>4082</v>
      </c>
      <c r="J2646" s="260" t="s">
        <v>4083</v>
      </c>
      <c r="K2646" s="260" t="s">
        <v>4085</v>
      </c>
      <c r="L2646" s="261">
        <v>45075</v>
      </c>
      <c r="M2646" s="260" t="s">
        <v>582</v>
      </c>
    </row>
    <row r="2647" spans="1:13" x14ac:dyDescent="0.25">
      <c r="A2647" s="262" t="s">
        <v>3702</v>
      </c>
      <c r="B2647" s="262" t="s">
        <v>3703</v>
      </c>
      <c r="C2647" s="262" t="s">
        <v>3704</v>
      </c>
      <c r="D2647" s="262" t="s">
        <v>1335</v>
      </c>
      <c r="E2647" s="262">
        <v>6300000</v>
      </c>
      <c r="F2647" s="262" t="s">
        <v>4086</v>
      </c>
      <c r="G2647" s="262" t="s">
        <v>1400</v>
      </c>
      <c r="H2647" s="262">
        <v>2</v>
      </c>
      <c r="I2647" s="262" t="s">
        <v>4087</v>
      </c>
      <c r="J2647" s="262" t="s">
        <v>4088</v>
      </c>
      <c r="K2647" s="262" t="s">
        <v>4089</v>
      </c>
      <c r="L2647" s="263">
        <v>45076</v>
      </c>
      <c r="M2647" s="262" t="s">
        <v>20</v>
      </c>
    </row>
    <row r="2648" spans="1:13" x14ac:dyDescent="0.25">
      <c r="A2648" s="260" t="s">
        <v>3702</v>
      </c>
      <c r="B2648" s="260" t="s">
        <v>3703</v>
      </c>
      <c r="C2648" s="260" t="s">
        <v>3704</v>
      </c>
      <c r="D2648" s="260" t="s">
        <v>1042</v>
      </c>
      <c r="E2648" s="260">
        <v>20720</v>
      </c>
      <c r="F2648" s="260" t="s">
        <v>4090</v>
      </c>
      <c r="G2648" s="260" t="s">
        <v>1400</v>
      </c>
      <c r="H2648" s="260">
        <v>2</v>
      </c>
      <c r="I2648" s="260" t="s">
        <v>4091</v>
      </c>
      <c r="J2648" s="260" t="s">
        <v>4092</v>
      </c>
      <c r="K2648" s="260" t="s">
        <v>4093</v>
      </c>
      <c r="L2648" s="261">
        <v>45076</v>
      </c>
      <c r="M2648" s="260" t="s">
        <v>20</v>
      </c>
    </row>
    <row r="2649" spans="1:13" x14ac:dyDescent="0.25">
      <c r="A2649" s="262" t="s">
        <v>3702</v>
      </c>
      <c r="B2649" s="262" t="s">
        <v>3703</v>
      </c>
      <c r="C2649" s="262" t="s">
        <v>3704</v>
      </c>
      <c r="D2649" s="262" t="s">
        <v>1132</v>
      </c>
      <c r="E2649" s="262">
        <v>6300000</v>
      </c>
      <c r="F2649" s="262" t="s">
        <v>4086</v>
      </c>
      <c r="G2649" s="262" t="s">
        <v>33</v>
      </c>
      <c r="H2649" s="262">
        <v>2</v>
      </c>
      <c r="I2649" s="262" t="s">
        <v>4087</v>
      </c>
      <c r="J2649" s="262" t="s">
        <v>4094</v>
      </c>
      <c r="K2649" s="262" t="s">
        <v>4095</v>
      </c>
      <c r="L2649" s="263">
        <v>45076</v>
      </c>
      <c r="M2649" s="262" t="s">
        <v>20</v>
      </c>
    </row>
    <row r="2650" spans="1:13" x14ac:dyDescent="0.25">
      <c r="A2650" s="260" t="s">
        <v>3702</v>
      </c>
      <c r="B2650" s="260" t="s">
        <v>3703</v>
      </c>
      <c r="C2650" s="260" t="s">
        <v>3704</v>
      </c>
      <c r="D2650" s="260" t="s">
        <v>1050</v>
      </c>
      <c r="E2650" s="260">
        <v>1115100</v>
      </c>
      <c r="F2650" s="260" t="s">
        <v>4086</v>
      </c>
      <c r="G2650" s="260" t="s">
        <v>1400</v>
      </c>
      <c r="H2650" s="260">
        <v>2</v>
      </c>
      <c r="I2650" s="260" t="s">
        <v>4087</v>
      </c>
      <c r="J2650" s="260" t="s">
        <v>4096</v>
      </c>
      <c r="K2650" s="260" t="s">
        <v>4097</v>
      </c>
      <c r="L2650" s="261">
        <v>45076</v>
      </c>
      <c r="M2650" s="260" t="s">
        <v>20</v>
      </c>
    </row>
    <row r="2651" spans="1:13" x14ac:dyDescent="0.25">
      <c r="A2651" s="262" t="s">
        <v>3702</v>
      </c>
      <c r="B2651" s="262" t="s">
        <v>3703</v>
      </c>
      <c r="C2651" s="262" t="s">
        <v>3704</v>
      </c>
      <c r="D2651" s="262" t="s">
        <v>776</v>
      </c>
      <c r="E2651" s="262">
        <v>73000</v>
      </c>
      <c r="F2651" s="262" t="s">
        <v>4098</v>
      </c>
      <c r="G2651" s="262" t="s">
        <v>22</v>
      </c>
      <c r="H2651" s="262">
        <v>3</v>
      </c>
      <c r="I2651" s="262" t="s">
        <v>2168</v>
      </c>
      <c r="J2651" s="262" t="s">
        <v>4099</v>
      </c>
      <c r="K2651" s="262" t="s">
        <v>4100</v>
      </c>
      <c r="L2651" s="263">
        <v>45076</v>
      </c>
      <c r="M2651" s="262" t="s">
        <v>20</v>
      </c>
    </row>
    <row r="2652" spans="1:13" x14ac:dyDescent="0.25">
      <c r="A2652" s="260" t="s">
        <v>3702</v>
      </c>
      <c r="B2652" s="260" t="s">
        <v>3703</v>
      </c>
      <c r="C2652" s="260" t="s">
        <v>3704</v>
      </c>
      <c r="D2652" s="260" t="s">
        <v>40</v>
      </c>
      <c r="E2652" s="260" t="s">
        <v>17</v>
      </c>
      <c r="F2652" s="260" t="s">
        <v>17</v>
      </c>
      <c r="G2652" s="260" t="s">
        <v>17</v>
      </c>
      <c r="H2652" s="260" t="s">
        <v>17</v>
      </c>
      <c r="I2652" s="260" t="s">
        <v>17</v>
      </c>
      <c r="J2652" s="260" t="s">
        <v>4101</v>
      </c>
      <c r="K2652" s="260" t="s">
        <v>4102</v>
      </c>
      <c r="L2652" s="261">
        <v>45076</v>
      </c>
      <c r="M2652" s="260" t="s">
        <v>20</v>
      </c>
    </row>
    <row r="2653" spans="1:13" x14ac:dyDescent="0.25">
      <c r="A2653" s="262" t="s">
        <v>3702</v>
      </c>
      <c r="B2653" s="262" t="s">
        <v>3703</v>
      </c>
      <c r="C2653" s="262" t="s">
        <v>3704</v>
      </c>
      <c r="D2653" s="262" t="s">
        <v>605</v>
      </c>
      <c r="E2653" s="262">
        <v>1115100</v>
      </c>
      <c r="F2653" s="262" t="s">
        <v>4086</v>
      </c>
      <c r="G2653" s="262" t="s">
        <v>1400</v>
      </c>
      <c r="H2653" s="262">
        <v>2</v>
      </c>
      <c r="I2653" s="262" t="s">
        <v>4087</v>
      </c>
      <c r="J2653" s="262" t="s">
        <v>4103</v>
      </c>
      <c r="K2653" s="262" t="s">
        <v>4104</v>
      </c>
      <c r="L2653" s="263">
        <v>45076</v>
      </c>
      <c r="M2653" s="262" t="s">
        <v>20</v>
      </c>
    </row>
    <row r="2654" spans="1:13" x14ac:dyDescent="0.25">
      <c r="A2654" s="260" t="s">
        <v>3702</v>
      </c>
      <c r="B2654" s="260" t="s">
        <v>3703</v>
      </c>
      <c r="C2654" s="260" t="s">
        <v>3704</v>
      </c>
      <c r="D2654" s="260" t="s">
        <v>1374</v>
      </c>
      <c r="E2654" s="260">
        <v>5184900</v>
      </c>
      <c r="F2654" s="260" t="s">
        <v>4105</v>
      </c>
      <c r="G2654" s="260" t="s">
        <v>1400</v>
      </c>
      <c r="H2654" s="260">
        <v>2</v>
      </c>
      <c r="I2654" s="260" t="s">
        <v>4106</v>
      </c>
      <c r="J2654" s="260" t="s">
        <v>4107</v>
      </c>
      <c r="K2654" s="260" t="s">
        <v>4108</v>
      </c>
      <c r="L2654" s="261">
        <v>45076</v>
      </c>
      <c r="M2654" s="260" t="s">
        <v>20</v>
      </c>
    </row>
    <row r="2655" spans="1:13" x14ac:dyDescent="0.25">
      <c r="A2655" s="262" t="s">
        <v>3702</v>
      </c>
      <c r="B2655" s="262" t="s">
        <v>3703</v>
      </c>
      <c r="C2655" s="262" t="s">
        <v>3704</v>
      </c>
      <c r="D2655" s="262" t="s">
        <v>630</v>
      </c>
      <c r="E2655" s="262">
        <v>0</v>
      </c>
      <c r="F2655" s="262" t="s">
        <v>4086</v>
      </c>
      <c r="G2655" s="262" t="s">
        <v>1400</v>
      </c>
      <c r="H2655" s="262">
        <v>2</v>
      </c>
      <c r="I2655" s="262" t="s">
        <v>4087</v>
      </c>
      <c r="J2655" s="262" t="s">
        <v>4109</v>
      </c>
      <c r="K2655" s="262" t="s">
        <v>4110</v>
      </c>
      <c r="L2655" s="263">
        <v>45076</v>
      </c>
      <c r="M2655" s="262" t="s">
        <v>20</v>
      </c>
    </row>
    <row r="2656" spans="1:13" x14ac:dyDescent="0.25">
      <c r="A2656" s="260" t="s">
        <v>3702</v>
      </c>
      <c r="B2656" s="260" t="s">
        <v>3703</v>
      </c>
      <c r="C2656" s="260" t="s">
        <v>3704</v>
      </c>
      <c r="D2656" s="260" t="s">
        <v>623</v>
      </c>
      <c r="E2656" s="260">
        <v>446000</v>
      </c>
      <c r="F2656" s="260" t="s">
        <v>4086</v>
      </c>
      <c r="G2656" s="260" t="s">
        <v>1400</v>
      </c>
      <c r="H2656" s="260">
        <v>2</v>
      </c>
      <c r="I2656" s="260" t="s">
        <v>4087</v>
      </c>
      <c r="J2656" s="260" t="s">
        <v>4111</v>
      </c>
      <c r="K2656" s="260" t="s">
        <v>4112</v>
      </c>
      <c r="L2656" s="261">
        <v>45076</v>
      </c>
      <c r="M2656" s="260" t="s">
        <v>582</v>
      </c>
    </row>
    <row r="2657" spans="1:13" x14ac:dyDescent="0.25">
      <c r="A2657" s="262" t="s">
        <v>3702</v>
      </c>
      <c r="B2657" s="262" t="s">
        <v>3703</v>
      </c>
      <c r="C2657" s="262" t="s">
        <v>3704</v>
      </c>
      <c r="D2657" s="262" t="s">
        <v>628</v>
      </c>
      <c r="E2657" s="262">
        <v>669100</v>
      </c>
      <c r="F2657" s="262" t="s">
        <v>4086</v>
      </c>
      <c r="G2657" s="262" t="s">
        <v>33</v>
      </c>
      <c r="H2657" s="262">
        <v>2</v>
      </c>
      <c r="I2657" s="262" t="s">
        <v>4087</v>
      </c>
      <c r="J2657" s="262" t="s">
        <v>4113</v>
      </c>
      <c r="K2657" s="262" t="s">
        <v>4114</v>
      </c>
      <c r="L2657" s="263">
        <v>45076</v>
      </c>
      <c r="M2657" s="262" t="s">
        <v>20</v>
      </c>
    </row>
    <row r="2658" spans="1:13" x14ac:dyDescent="0.25">
      <c r="A2658" s="260" t="s">
        <v>3702</v>
      </c>
      <c r="B2658" s="260" t="s">
        <v>3703</v>
      </c>
      <c r="C2658" s="260" t="s">
        <v>3704</v>
      </c>
      <c r="D2658" s="260" t="s">
        <v>619</v>
      </c>
      <c r="E2658" s="260">
        <v>0</v>
      </c>
      <c r="F2658" s="260" t="s">
        <v>4086</v>
      </c>
      <c r="G2658" s="260" t="s">
        <v>33</v>
      </c>
      <c r="H2658" s="260">
        <v>2</v>
      </c>
      <c r="I2658" s="260" t="s">
        <v>4087</v>
      </c>
      <c r="J2658" s="260" t="s">
        <v>4115</v>
      </c>
      <c r="K2658" s="260" t="s">
        <v>4116</v>
      </c>
      <c r="L2658" s="261">
        <v>45076</v>
      </c>
      <c r="M2658" s="260" t="s">
        <v>20</v>
      </c>
    </row>
    <row r="2659" spans="1:13" x14ac:dyDescent="0.25">
      <c r="A2659" s="262" t="s">
        <v>3702</v>
      </c>
      <c r="B2659" s="262" t="s">
        <v>3703</v>
      </c>
      <c r="C2659" s="262" t="s">
        <v>3704</v>
      </c>
      <c r="D2659" s="262" t="s">
        <v>47</v>
      </c>
      <c r="E2659" s="262">
        <v>3</v>
      </c>
      <c r="F2659" s="262" t="s">
        <v>4105</v>
      </c>
      <c r="G2659" s="262" t="s">
        <v>1400</v>
      </c>
      <c r="H2659" s="262">
        <v>2</v>
      </c>
      <c r="I2659" s="262" t="s">
        <v>4106</v>
      </c>
      <c r="J2659" s="262" t="s">
        <v>4117</v>
      </c>
      <c r="K2659" s="262" t="s">
        <v>4118</v>
      </c>
      <c r="L2659" s="263">
        <v>45076</v>
      </c>
      <c r="M2659" s="262" t="s">
        <v>20</v>
      </c>
    </row>
    <row r="2660" spans="1:13" x14ac:dyDescent="0.25">
      <c r="A2660" s="260" t="s">
        <v>3702</v>
      </c>
      <c r="B2660" s="260" t="s">
        <v>3703</v>
      </c>
      <c r="C2660" s="260" t="s">
        <v>3704</v>
      </c>
      <c r="D2660" s="260" t="s">
        <v>26</v>
      </c>
      <c r="E2660" s="260" t="s">
        <v>17</v>
      </c>
      <c r="F2660" s="260" t="s">
        <v>17</v>
      </c>
      <c r="G2660" s="260" t="s">
        <v>17</v>
      </c>
      <c r="H2660" s="260" t="s">
        <v>17</v>
      </c>
      <c r="I2660" s="260" t="s">
        <v>17</v>
      </c>
      <c r="J2660" s="260" t="s">
        <v>18</v>
      </c>
      <c r="K2660" s="260" t="s">
        <v>4119</v>
      </c>
      <c r="L2660" s="261">
        <v>45076</v>
      </c>
      <c r="M2660" s="260" t="s">
        <v>20</v>
      </c>
    </row>
    <row r="2661" spans="1:13" x14ac:dyDescent="0.25">
      <c r="A2661" s="262" t="s">
        <v>3702</v>
      </c>
      <c r="B2661" s="262" t="s">
        <v>3703</v>
      </c>
      <c r="C2661" s="262" t="s">
        <v>3704</v>
      </c>
      <c r="D2661" s="262" t="s">
        <v>28</v>
      </c>
      <c r="E2661" s="262" t="s">
        <v>17</v>
      </c>
      <c r="F2661" s="262" t="s">
        <v>17</v>
      </c>
      <c r="G2661" s="262" t="s">
        <v>17</v>
      </c>
      <c r="H2661" s="262" t="s">
        <v>17</v>
      </c>
      <c r="I2661" s="262" t="s">
        <v>17</v>
      </c>
      <c r="J2661" s="262" t="s">
        <v>18</v>
      </c>
      <c r="K2661" s="262" t="s">
        <v>4120</v>
      </c>
      <c r="L2661" s="263">
        <v>45076</v>
      </c>
      <c r="M2661" s="262" t="s">
        <v>20</v>
      </c>
    </row>
    <row r="2662" spans="1:13" x14ac:dyDescent="0.25">
      <c r="A2662" s="260" t="s">
        <v>3702</v>
      </c>
      <c r="B2662" s="260" t="s">
        <v>3703</v>
      </c>
      <c r="C2662" s="260" t="s">
        <v>3704</v>
      </c>
      <c r="D2662" s="260" t="s">
        <v>38</v>
      </c>
      <c r="E2662" s="260">
        <v>1269</v>
      </c>
      <c r="F2662" s="260" t="s">
        <v>4121</v>
      </c>
      <c r="G2662" s="260" t="s">
        <v>1400</v>
      </c>
      <c r="H2662" s="260">
        <v>2</v>
      </c>
      <c r="I2662" s="260" t="s">
        <v>4122</v>
      </c>
      <c r="J2662" s="260" t="s">
        <v>4123</v>
      </c>
      <c r="K2662" s="260" t="s">
        <v>4124</v>
      </c>
      <c r="L2662" s="261">
        <v>45076</v>
      </c>
      <c r="M2662" s="260" t="s">
        <v>20</v>
      </c>
    </row>
    <row r="2663" spans="1:13" x14ac:dyDescent="0.25">
      <c r="A2663" s="262" t="s">
        <v>3702</v>
      </c>
      <c r="B2663" s="262" t="s">
        <v>3703</v>
      </c>
      <c r="C2663" s="262" t="s">
        <v>3704</v>
      </c>
      <c r="D2663" s="262" t="s">
        <v>16</v>
      </c>
      <c r="E2663" s="262" t="s">
        <v>17</v>
      </c>
      <c r="F2663" s="262" t="s">
        <v>17</v>
      </c>
      <c r="G2663" s="262" t="s">
        <v>17</v>
      </c>
      <c r="H2663" s="262" t="s">
        <v>17</v>
      </c>
      <c r="I2663" s="262" t="s">
        <v>17</v>
      </c>
      <c r="J2663" s="262" t="s">
        <v>18</v>
      </c>
      <c r="K2663" s="262" t="s">
        <v>4125</v>
      </c>
      <c r="L2663" s="263">
        <v>45076</v>
      </c>
      <c r="M2663" s="262" t="s">
        <v>20</v>
      </c>
    </row>
    <row r="2664" spans="1:13" x14ac:dyDescent="0.25">
      <c r="A2664" s="260" t="s">
        <v>3702</v>
      </c>
      <c r="B2664" s="260" t="s">
        <v>3703</v>
      </c>
      <c r="C2664" s="260" t="s">
        <v>3704</v>
      </c>
      <c r="D2664" s="260" t="s">
        <v>21</v>
      </c>
      <c r="E2664" s="260" t="s">
        <v>17</v>
      </c>
      <c r="F2664" s="260" t="s">
        <v>17</v>
      </c>
      <c r="G2664" s="260" t="s">
        <v>17</v>
      </c>
      <c r="H2664" s="260" t="s">
        <v>17</v>
      </c>
      <c r="I2664" s="260" t="s">
        <v>17</v>
      </c>
      <c r="J2664" s="260" t="s">
        <v>18</v>
      </c>
      <c r="K2664" s="260" t="s">
        <v>4126</v>
      </c>
      <c r="L2664" s="261">
        <v>45076</v>
      </c>
      <c r="M2664" s="260" t="s">
        <v>20</v>
      </c>
    </row>
    <row r="2665" spans="1:13" x14ac:dyDescent="0.25">
      <c r="A2665" s="262" t="s">
        <v>3702</v>
      </c>
      <c r="B2665" s="262" t="s">
        <v>3703</v>
      </c>
      <c r="C2665" s="262" t="s">
        <v>3704</v>
      </c>
      <c r="D2665" s="262" t="s">
        <v>1159</v>
      </c>
      <c r="E2665" s="262" t="s">
        <v>17</v>
      </c>
      <c r="F2665" s="262" t="s">
        <v>17</v>
      </c>
      <c r="G2665" s="262" t="s">
        <v>17</v>
      </c>
      <c r="H2665" s="262" t="s">
        <v>17</v>
      </c>
      <c r="I2665" s="262" t="s">
        <v>17</v>
      </c>
      <c r="J2665" s="262" t="s">
        <v>18</v>
      </c>
      <c r="K2665" s="262" t="s">
        <v>4127</v>
      </c>
      <c r="L2665" s="263">
        <v>45076</v>
      </c>
      <c r="M2665" s="262" t="s">
        <v>20</v>
      </c>
    </row>
    <row r="2666" spans="1:13" x14ac:dyDescent="0.25">
      <c r="A2666" s="260" t="s">
        <v>3702</v>
      </c>
      <c r="B2666" s="260" t="s">
        <v>3703</v>
      </c>
      <c r="C2666" s="260" t="s">
        <v>3704</v>
      </c>
      <c r="D2666" s="260" t="s">
        <v>24</v>
      </c>
      <c r="E2666" s="260">
        <v>977450</v>
      </c>
      <c r="F2666" s="260" t="s">
        <v>4128</v>
      </c>
      <c r="G2666" s="260" t="s">
        <v>22</v>
      </c>
      <c r="H2666" s="260">
        <v>3</v>
      </c>
      <c r="I2666" s="260" t="s">
        <v>4129</v>
      </c>
      <c r="J2666" s="260" t="s">
        <v>4130</v>
      </c>
      <c r="K2666" s="260" t="s">
        <v>4131</v>
      </c>
      <c r="L2666" s="261">
        <v>45076</v>
      </c>
      <c r="M2666" s="260" t="s">
        <v>20</v>
      </c>
    </row>
    <row r="2667" spans="1:13" x14ac:dyDescent="0.25">
      <c r="A2667" s="262" t="s">
        <v>578</v>
      </c>
      <c r="B2667" s="262" t="s">
        <v>579</v>
      </c>
      <c r="C2667" s="262" t="s">
        <v>580</v>
      </c>
      <c r="D2667" s="262" t="s">
        <v>1132</v>
      </c>
      <c r="E2667" s="262">
        <v>14999397</v>
      </c>
      <c r="F2667" s="262" t="s">
        <v>4132</v>
      </c>
      <c r="G2667" s="262" t="s">
        <v>1400</v>
      </c>
      <c r="H2667" s="262">
        <v>2</v>
      </c>
      <c r="I2667" s="262" t="s">
        <v>4133</v>
      </c>
      <c r="J2667" s="262" t="s">
        <v>4134</v>
      </c>
      <c r="K2667" s="262" t="s">
        <v>4135</v>
      </c>
      <c r="L2667" s="263">
        <v>45076</v>
      </c>
      <c r="M2667" s="262" t="s">
        <v>582</v>
      </c>
    </row>
    <row r="2668" spans="1:13" x14ac:dyDescent="0.25">
      <c r="A2668" s="260" t="s">
        <v>532</v>
      </c>
      <c r="B2668" s="260" t="s">
        <v>533</v>
      </c>
      <c r="C2668" s="260" t="s">
        <v>149</v>
      </c>
      <c r="D2668" s="260" t="s">
        <v>1335</v>
      </c>
      <c r="E2668" s="260">
        <v>239632928</v>
      </c>
      <c r="F2668" s="260" t="s">
        <v>2462</v>
      </c>
      <c r="G2668" s="260" t="s">
        <v>1400</v>
      </c>
      <c r="H2668" s="260">
        <v>2</v>
      </c>
      <c r="I2668" s="260" t="s">
        <v>2463</v>
      </c>
      <c r="J2668" s="260" t="s">
        <v>2464</v>
      </c>
      <c r="K2668" s="260" t="s">
        <v>4136</v>
      </c>
      <c r="L2668" s="261">
        <v>45076</v>
      </c>
      <c r="M2668" s="260" t="s">
        <v>582</v>
      </c>
    </row>
    <row r="2669" spans="1:13" x14ac:dyDescent="0.25">
      <c r="A2669" s="262" t="s">
        <v>610</v>
      </c>
      <c r="B2669" s="262" t="s">
        <v>611</v>
      </c>
      <c r="C2669" s="262" t="s">
        <v>612</v>
      </c>
      <c r="D2669" s="262" t="s">
        <v>1132</v>
      </c>
      <c r="E2669" s="262">
        <v>19360397</v>
      </c>
      <c r="F2669" s="262" t="s">
        <v>4137</v>
      </c>
      <c r="G2669" s="262" t="s">
        <v>1400</v>
      </c>
      <c r="H2669" s="262">
        <v>2</v>
      </c>
      <c r="I2669" s="262" t="s">
        <v>4138</v>
      </c>
      <c r="J2669" s="262" t="s">
        <v>4139</v>
      </c>
      <c r="K2669" s="262" t="s">
        <v>4140</v>
      </c>
      <c r="L2669" s="263">
        <v>45076</v>
      </c>
      <c r="M2669" s="262" t="s">
        <v>582</v>
      </c>
    </row>
    <row r="2670" spans="1:13" x14ac:dyDescent="0.25">
      <c r="A2670" s="260" t="s">
        <v>4141</v>
      </c>
      <c r="B2670" s="260" t="s">
        <v>4142</v>
      </c>
      <c r="C2670" s="260" t="s">
        <v>295</v>
      </c>
      <c r="D2670" s="260" t="s">
        <v>628</v>
      </c>
      <c r="E2670" s="260">
        <v>0</v>
      </c>
      <c r="F2670" s="260" t="s">
        <v>17</v>
      </c>
      <c r="G2670" s="260" t="s">
        <v>1400</v>
      </c>
      <c r="H2670" s="260">
        <v>2</v>
      </c>
      <c r="I2670" s="260" t="s">
        <v>17</v>
      </c>
      <c r="J2670" s="260" t="s">
        <v>4143</v>
      </c>
      <c r="K2670" s="260" t="s">
        <v>4144</v>
      </c>
      <c r="L2670" s="261">
        <v>45076</v>
      </c>
      <c r="M2670" s="260" t="s">
        <v>20</v>
      </c>
    </row>
    <row r="2671" spans="1:13" x14ac:dyDescent="0.25">
      <c r="A2671" s="262" t="s">
        <v>4141</v>
      </c>
      <c r="B2671" s="262" t="s">
        <v>4142</v>
      </c>
      <c r="C2671" s="262" t="s">
        <v>295</v>
      </c>
      <c r="D2671" s="262" t="s">
        <v>619</v>
      </c>
      <c r="E2671" s="262">
        <v>0</v>
      </c>
      <c r="F2671" s="262" t="s">
        <v>17</v>
      </c>
      <c r="G2671" s="262" t="s">
        <v>1400</v>
      </c>
      <c r="H2671" s="262">
        <v>2</v>
      </c>
      <c r="I2671" s="262" t="s">
        <v>17</v>
      </c>
      <c r="J2671" s="262" t="s">
        <v>4145</v>
      </c>
      <c r="K2671" s="262" t="s">
        <v>4146</v>
      </c>
      <c r="L2671" s="263">
        <v>45076</v>
      </c>
      <c r="M2671" s="262" t="s">
        <v>20</v>
      </c>
    </row>
    <row r="2672" spans="1:13" x14ac:dyDescent="0.25">
      <c r="A2672" s="260" t="s">
        <v>3534</v>
      </c>
      <c r="B2672" s="260" t="s">
        <v>3535</v>
      </c>
      <c r="C2672" s="260" t="s">
        <v>3536</v>
      </c>
      <c r="D2672" s="260" t="s">
        <v>1335</v>
      </c>
      <c r="E2672" s="260">
        <v>4513674</v>
      </c>
      <c r="F2672" s="260" t="s">
        <v>4147</v>
      </c>
      <c r="G2672" s="260" t="s">
        <v>1400</v>
      </c>
      <c r="H2672" s="260">
        <v>2</v>
      </c>
      <c r="I2672" s="260" t="s">
        <v>4148</v>
      </c>
      <c r="J2672" s="260" t="s">
        <v>4149</v>
      </c>
      <c r="K2672" s="260" t="s">
        <v>4150</v>
      </c>
      <c r="L2672" s="261">
        <v>45076</v>
      </c>
      <c r="M2672" s="260" t="s">
        <v>20</v>
      </c>
    </row>
    <row r="2673" spans="1:13" x14ac:dyDescent="0.25">
      <c r="A2673" s="262" t="s">
        <v>3534</v>
      </c>
      <c r="B2673" s="262" t="s">
        <v>3535</v>
      </c>
      <c r="C2673" s="262" t="s">
        <v>3536</v>
      </c>
      <c r="D2673" s="262" t="s">
        <v>1042</v>
      </c>
      <c r="E2673" s="262">
        <v>74177</v>
      </c>
      <c r="F2673" s="262" t="s">
        <v>4090</v>
      </c>
      <c r="G2673" s="262" t="s">
        <v>1400</v>
      </c>
      <c r="H2673" s="262">
        <v>2</v>
      </c>
      <c r="I2673" s="262" t="s">
        <v>4151</v>
      </c>
      <c r="J2673" s="262" t="s">
        <v>1810</v>
      </c>
      <c r="K2673" s="262" t="s">
        <v>4152</v>
      </c>
      <c r="L2673" s="263">
        <v>45076</v>
      </c>
      <c r="M2673" s="262" t="s">
        <v>20</v>
      </c>
    </row>
    <row r="2674" spans="1:13" x14ac:dyDescent="0.25">
      <c r="A2674" s="260" t="s">
        <v>3534</v>
      </c>
      <c r="B2674" s="260" t="s">
        <v>3535</v>
      </c>
      <c r="C2674" s="260" t="s">
        <v>3536</v>
      </c>
      <c r="D2674" s="260" t="s">
        <v>1132</v>
      </c>
      <c r="E2674" s="260">
        <v>147600</v>
      </c>
      <c r="F2674" s="260" t="s">
        <v>4153</v>
      </c>
      <c r="G2674" s="260" t="s">
        <v>1400</v>
      </c>
      <c r="H2674" s="260">
        <v>2</v>
      </c>
      <c r="I2674" s="260" t="s">
        <v>2311</v>
      </c>
      <c r="J2674" s="260" t="s">
        <v>4154</v>
      </c>
      <c r="K2674" s="260" t="s">
        <v>4155</v>
      </c>
      <c r="L2674" s="261">
        <v>45076</v>
      </c>
      <c r="M2674" s="260" t="s">
        <v>20</v>
      </c>
    </row>
    <row r="2675" spans="1:13" x14ac:dyDescent="0.25">
      <c r="A2675" s="262" t="s">
        <v>3534</v>
      </c>
      <c r="B2675" s="262" t="s">
        <v>3535</v>
      </c>
      <c r="C2675" s="262" t="s">
        <v>3536</v>
      </c>
      <c r="D2675" s="262" t="s">
        <v>1050</v>
      </c>
      <c r="E2675" s="262">
        <v>72600</v>
      </c>
      <c r="F2675" s="262" t="s">
        <v>4156</v>
      </c>
      <c r="G2675" s="262" t="s">
        <v>33</v>
      </c>
      <c r="H2675" s="262">
        <v>2</v>
      </c>
      <c r="I2675" s="262" t="s">
        <v>2319</v>
      </c>
      <c r="J2675" s="262" t="s">
        <v>4157</v>
      </c>
      <c r="K2675" s="262" t="s">
        <v>4158</v>
      </c>
      <c r="L2675" s="263">
        <v>45076</v>
      </c>
      <c r="M2675" s="262" t="s">
        <v>20</v>
      </c>
    </row>
    <row r="2676" spans="1:13" x14ac:dyDescent="0.25">
      <c r="A2676" s="260" t="s">
        <v>3534</v>
      </c>
      <c r="B2676" s="260" t="s">
        <v>3535</v>
      </c>
      <c r="C2676" s="260" t="s">
        <v>3536</v>
      </c>
      <c r="D2676" s="260" t="s">
        <v>776</v>
      </c>
      <c r="E2676" s="260">
        <v>147600</v>
      </c>
      <c r="F2676" s="260" t="s">
        <v>4153</v>
      </c>
      <c r="G2676" s="260" t="s">
        <v>1400</v>
      </c>
      <c r="H2676" s="260">
        <v>2</v>
      </c>
      <c r="I2676" s="260" t="s">
        <v>2311</v>
      </c>
      <c r="J2676" s="260" t="s">
        <v>4154</v>
      </c>
      <c r="K2676" s="260" t="s">
        <v>4159</v>
      </c>
      <c r="L2676" s="261">
        <v>45076</v>
      </c>
      <c r="M2676" s="260" t="s">
        <v>20</v>
      </c>
    </row>
    <row r="2677" spans="1:13" x14ac:dyDescent="0.25">
      <c r="A2677" s="262" t="s">
        <v>3534</v>
      </c>
      <c r="B2677" s="262" t="s">
        <v>3535</v>
      </c>
      <c r="C2677" s="262" t="s">
        <v>3536</v>
      </c>
      <c r="D2677" s="262" t="s">
        <v>40</v>
      </c>
      <c r="E2677" s="262" t="s">
        <v>17</v>
      </c>
      <c r="F2677" s="262" t="s">
        <v>17</v>
      </c>
      <c r="G2677" s="262" t="s">
        <v>17</v>
      </c>
      <c r="H2677" s="262" t="s">
        <v>17</v>
      </c>
      <c r="I2677" s="262" t="s">
        <v>17</v>
      </c>
      <c r="J2677" s="262" t="s">
        <v>4160</v>
      </c>
      <c r="K2677" s="262" t="s">
        <v>4161</v>
      </c>
      <c r="L2677" s="263">
        <v>45076</v>
      </c>
      <c r="M2677" s="262" t="s">
        <v>20</v>
      </c>
    </row>
    <row r="2678" spans="1:13" x14ac:dyDescent="0.25">
      <c r="A2678" s="260" t="s">
        <v>3534</v>
      </c>
      <c r="B2678" s="260" t="s">
        <v>3535</v>
      </c>
      <c r="C2678" s="260" t="s">
        <v>3536</v>
      </c>
      <c r="D2678" s="260" t="s">
        <v>966</v>
      </c>
      <c r="E2678" s="260">
        <v>128</v>
      </c>
      <c r="F2678" s="260" t="s">
        <v>4162</v>
      </c>
      <c r="G2678" s="260" t="s">
        <v>22</v>
      </c>
      <c r="H2678" s="260">
        <v>3</v>
      </c>
      <c r="I2678" s="260" t="s">
        <v>4163</v>
      </c>
      <c r="J2678" s="260" t="s">
        <v>4164</v>
      </c>
      <c r="K2678" s="260" t="s">
        <v>4165</v>
      </c>
      <c r="L2678" s="261">
        <v>45076</v>
      </c>
      <c r="M2678" s="260" t="s">
        <v>20</v>
      </c>
    </row>
    <row r="2679" spans="1:13" x14ac:dyDescent="0.25">
      <c r="A2679" s="262" t="s">
        <v>3534</v>
      </c>
      <c r="B2679" s="262" t="s">
        <v>3535</v>
      </c>
      <c r="C2679" s="262" t="s">
        <v>3536</v>
      </c>
      <c r="D2679" s="262" t="s">
        <v>1055</v>
      </c>
      <c r="E2679" s="262">
        <v>128</v>
      </c>
      <c r="F2679" s="262" t="s">
        <v>4162</v>
      </c>
      <c r="G2679" s="262" t="s">
        <v>22</v>
      </c>
      <c r="H2679" s="262">
        <v>3</v>
      </c>
      <c r="I2679" s="262" t="s">
        <v>4163</v>
      </c>
      <c r="J2679" s="262" t="s">
        <v>4166</v>
      </c>
      <c r="K2679" s="262" t="s">
        <v>4167</v>
      </c>
      <c r="L2679" s="263">
        <v>45076</v>
      </c>
      <c r="M2679" s="262" t="s">
        <v>20</v>
      </c>
    </row>
    <row r="2680" spans="1:13" x14ac:dyDescent="0.25">
      <c r="A2680" s="260" t="s">
        <v>3534</v>
      </c>
      <c r="B2680" s="260" t="s">
        <v>3535</v>
      </c>
      <c r="C2680" s="260" t="s">
        <v>3536</v>
      </c>
      <c r="D2680" s="260" t="s">
        <v>605</v>
      </c>
      <c r="E2680" s="260">
        <v>72600</v>
      </c>
      <c r="F2680" s="260" t="s">
        <v>4168</v>
      </c>
      <c r="G2680" s="260" t="s">
        <v>1400</v>
      </c>
      <c r="H2680" s="260">
        <v>2</v>
      </c>
      <c r="I2680" s="260" t="s">
        <v>2319</v>
      </c>
      <c r="J2680" s="260" t="s">
        <v>4169</v>
      </c>
      <c r="K2680" s="260" t="s">
        <v>4170</v>
      </c>
      <c r="L2680" s="261">
        <v>45076</v>
      </c>
      <c r="M2680" s="260" t="s">
        <v>20</v>
      </c>
    </row>
    <row r="2681" spans="1:13" x14ac:dyDescent="0.25">
      <c r="A2681" s="262" t="s">
        <v>3534</v>
      </c>
      <c r="B2681" s="262" t="s">
        <v>3535</v>
      </c>
      <c r="C2681" s="262" t="s">
        <v>3536</v>
      </c>
      <c r="D2681" s="262" t="s">
        <v>1374</v>
      </c>
      <c r="E2681" s="262">
        <v>75000</v>
      </c>
      <c r="F2681" s="262" t="s">
        <v>4168</v>
      </c>
      <c r="G2681" s="262" t="s">
        <v>33</v>
      </c>
      <c r="H2681" s="262">
        <v>2</v>
      </c>
      <c r="I2681" s="262" t="s">
        <v>4171</v>
      </c>
      <c r="J2681" s="262" t="s">
        <v>2175</v>
      </c>
      <c r="K2681" s="262" t="s">
        <v>4172</v>
      </c>
      <c r="L2681" s="263">
        <v>45076</v>
      </c>
      <c r="M2681" s="262" t="s">
        <v>20</v>
      </c>
    </row>
    <row r="2682" spans="1:13" x14ac:dyDescent="0.25">
      <c r="A2682" s="260" t="s">
        <v>3534</v>
      </c>
      <c r="B2682" s="260" t="s">
        <v>3535</v>
      </c>
      <c r="C2682" s="260" t="s">
        <v>3536</v>
      </c>
      <c r="D2682" s="260" t="s">
        <v>630</v>
      </c>
      <c r="E2682" s="260">
        <v>0</v>
      </c>
      <c r="F2682" s="260" t="s">
        <v>4168</v>
      </c>
      <c r="G2682" s="260" t="s">
        <v>33</v>
      </c>
      <c r="H2682" s="260">
        <v>2</v>
      </c>
      <c r="I2682" s="260" t="s">
        <v>4171</v>
      </c>
      <c r="J2682" s="260" t="s">
        <v>4173</v>
      </c>
      <c r="K2682" s="260" t="s">
        <v>4174</v>
      </c>
      <c r="L2682" s="261">
        <v>45076</v>
      </c>
      <c r="M2682" s="260" t="s">
        <v>20</v>
      </c>
    </row>
    <row r="2683" spans="1:13" x14ac:dyDescent="0.25">
      <c r="A2683" s="262" t="s">
        <v>3534</v>
      </c>
      <c r="B2683" s="262" t="s">
        <v>3535</v>
      </c>
      <c r="C2683" s="262" t="s">
        <v>3536</v>
      </c>
      <c r="D2683" s="262" t="s">
        <v>623</v>
      </c>
      <c r="E2683" s="262">
        <v>72600</v>
      </c>
      <c r="F2683" s="262" t="s">
        <v>4168</v>
      </c>
      <c r="G2683" s="262" t="s">
        <v>33</v>
      </c>
      <c r="H2683" s="262">
        <v>2</v>
      </c>
      <c r="I2683" s="262" t="s">
        <v>4171</v>
      </c>
      <c r="J2683" s="262" t="s">
        <v>4169</v>
      </c>
      <c r="K2683" s="262" t="s">
        <v>4175</v>
      </c>
      <c r="L2683" s="263">
        <v>45076</v>
      </c>
      <c r="M2683" s="262" t="s">
        <v>20</v>
      </c>
    </row>
    <row r="2684" spans="1:13" x14ac:dyDescent="0.25">
      <c r="A2684" s="260" t="s">
        <v>3534</v>
      </c>
      <c r="B2684" s="260" t="s">
        <v>3535</v>
      </c>
      <c r="C2684" s="260" t="s">
        <v>3536</v>
      </c>
      <c r="D2684" s="260" t="s">
        <v>628</v>
      </c>
      <c r="E2684" s="260">
        <v>0</v>
      </c>
      <c r="F2684" s="260" t="s">
        <v>4168</v>
      </c>
      <c r="G2684" s="260" t="s">
        <v>33</v>
      </c>
      <c r="H2684" s="260">
        <v>2</v>
      </c>
      <c r="I2684" s="260" t="s">
        <v>4171</v>
      </c>
      <c r="J2684" s="260" t="s">
        <v>1819</v>
      </c>
      <c r="K2684" s="260" t="s">
        <v>4176</v>
      </c>
      <c r="L2684" s="261">
        <v>45076</v>
      </c>
      <c r="M2684" s="260" t="s">
        <v>20</v>
      </c>
    </row>
    <row r="2685" spans="1:13" x14ac:dyDescent="0.25">
      <c r="A2685" s="262" t="s">
        <v>3534</v>
      </c>
      <c r="B2685" s="262" t="s">
        <v>3535</v>
      </c>
      <c r="C2685" s="262" t="s">
        <v>3536</v>
      </c>
      <c r="D2685" s="262" t="s">
        <v>619</v>
      </c>
      <c r="E2685" s="262">
        <v>0</v>
      </c>
      <c r="F2685" s="262" t="s">
        <v>763</v>
      </c>
      <c r="G2685" s="262" t="s">
        <v>33</v>
      </c>
      <c r="H2685" s="262">
        <v>2</v>
      </c>
      <c r="I2685" s="262" t="s">
        <v>4171</v>
      </c>
      <c r="J2685" s="262" t="s">
        <v>1821</v>
      </c>
      <c r="K2685" s="262" t="s">
        <v>4177</v>
      </c>
      <c r="L2685" s="263">
        <v>45076</v>
      </c>
      <c r="M2685" s="262" t="s">
        <v>20</v>
      </c>
    </row>
    <row r="2686" spans="1:13" x14ac:dyDescent="0.25">
      <c r="A2686" s="260" t="s">
        <v>3534</v>
      </c>
      <c r="B2686" s="260" t="s">
        <v>3535</v>
      </c>
      <c r="C2686" s="260" t="s">
        <v>3536</v>
      </c>
      <c r="D2686" s="260" t="s">
        <v>47</v>
      </c>
      <c r="E2686" s="260">
        <v>2</v>
      </c>
      <c r="F2686" s="260" t="s">
        <v>4178</v>
      </c>
      <c r="G2686" s="260" t="s">
        <v>1400</v>
      </c>
      <c r="H2686" s="260">
        <v>2</v>
      </c>
      <c r="I2686" s="260" t="s">
        <v>2324</v>
      </c>
      <c r="J2686" s="260" t="s">
        <v>2325</v>
      </c>
      <c r="K2686" s="260" t="s">
        <v>4179</v>
      </c>
      <c r="L2686" s="261">
        <v>45076</v>
      </c>
      <c r="M2686" s="260" t="s">
        <v>20</v>
      </c>
    </row>
    <row r="2687" spans="1:13" x14ac:dyDescent="0.25">
      <c r="A2687" s="262" t="s">
        <v>3534</v>
      </c>
      <c r="B2687" s="262" t="s">
        <v>3535</v>
      </c>
      <c r="C2687" s="262" t="s">
        <v>3536</v>
      </c>
      <c r="D2687" s="262" t="s">
        <v>26</v>
      </c>
      <c r="E2687" s="262" t="s">
        <v>17</v>
      </c>
      <c r="F2687" s="262" t="s">
        <v>763</v>
      </c>
      <c r="G2687" s="262" t="s">
        <v>17</v>
      </c>
      <c r="H2687" s="262" t="s">
        <v>17</v>
      </c>
      <c r="I2687" s="262" t="s">
        <v>763</v>
      </c>
      <c r="J2687" s="262" t="s">
        <v>18</v>
      </c>
      <c r="K2687" s="262" t="s">
        <v>4180</v>
      </c>
      <c r="L2687" s="263">
        <v>45076</v>
      </c>
      <c r="M2687" s="262" t="s">
        <v>20</v>
      </c>
    </row>
    <row r="2688" spans="1:13" x14ac:dyDescent="0.25">
      <c r="A2688" s="260" t="s">
        <v>3534</v>
      </c>
      <c r="B2688" s="260" t="s">
        <v>3535</v>
      </c>
      <c r="C2688" s="260" t="s">
        <v>3536</v>
      </c>
      <c r="D2688" s="260" t="s">
        <v>28</v>
      </c>
      <c r="E2688" s="260" t="s">
        <v>17</v>
      </c>
      <c r="F2688" s="260" t="s">
        <v>763</v>
      </c>
      <c r="G2688" s="260" t="s">
        <v>17</v>
      </c>
      <c r="H2688" s="260" t="s">
        <v>17</v>
      </c>
      <c r="I2688" s="260" t="s">
        <v>763</v>
      </c>
      <c r="J2688" s="260" t="s">
        <v>18</v>
      </c>
      <c r="K2688" s="260" t="s">
        <v>4181</v>
      </c>
      <c r="L2688" s="261">
        <v>45076</v>
      </c>
      <c r="M2688" s="260" t="s">
        <v>20</v>
      </c>
    </row>
    <row r="2689" spans="1:13" x14ac:dyDescent="0.25">
      <c r="A2689" s="262" t="s">
        <v>3534</v>
      </c>
      <c r="B2689" s="262" t="s">
        <v>3535</v>
      </c>
      <c r="C2689" s="262" t="s">
        <v>3536</v>
      </c>
      <c r="D2689" s="262" t="s">
        <v>38</v>
      </c>
      <c r="E2689" s="262" t="s">
        <v>17</v>
      </c>
      <c r="F2689" s="262" t="s">
        <v>763</v>
      </c>
      <c r="G2689" s="262" t="s">
        <v>17</v>
      </c>
      <c r="H2689" s="262" t="s">
        <v>17</v>
      </c>
      <c r="I2689" s="262" t="s">
        <v>763</v>
      </c>
      <c r="J2689" s="262" t="s">
        <v>18</v>
      </c>
      <c r="K2689" s="262" t="s">
        <v>4182</v>
      </c>
      <c r="L2689" s="263">
        <v>45076</v>
      </c>
      <c r="M2689" s="262" t="s">
        <v>20</v>
      </c>
    </row>
    <row r="2690" spans="1:13" x14ac:dyDescent="0.25">
      <c r="A2690" s="260" t="s">
        <v>3534</v>
      </c>
      <c r="B2690" s="260" t="s">
        <v>3535</v>
      </c>
      <c r="C2690" s="260" t="s">
        <v>3536</v>
      </c>
      <c r="D2690" s="260" t="s">
        <v>16</v>
      </c>
      <c r="E2690" s="260" t="s">
        <v>17</v>
      </c>
      <c r="F2690" s="260" t="s">
        <v>763</v>
      </c>
      <c r="G2690" s="260" t="s">
        <v>17</v>
      </c>
      <c r="H2690" s="260" t="s">
        <v>17</v>
      </c>
      <c r="I2690" s="260" t="s">
        <v>763</v>
      </c>
      <c r="J2690" s="260" t="s">
        <v>18</v>
      </c>
      <c r="K2690" s="260" t="s">
        <v>4183</v>
      </c>
      <c r="L2690" s="261">
        <v>45076</v>
      </c>
      <c r="M2690" s="260" t="s">
        <v>20</v>
      </c>
    </row>
    <row r="2691" spans="1:13" x14ac:dyDescent="0.25">
      <c r="A2691" s="262" t="s">
        <v>3534</v>
      </c>
      <c r="B2691" s="262" t="s">
        <v>3535</v>
      </c>
      <c r="C2691" s="262" t="s">
        <v>3536</v>
      </c>
      <c r="D2691" s="262" t="s">
        <v>21</v>
      </c>
      <c r="E2691" s="262" t="s">
        <v>17</v>
      </c>
      <c r="F2691" s="262" t="s">
        <v>763</v>
      </c>
      <c r="G2691" s="262" t="s">
        <v>17</v>
      </c>
      <c r="H2691" s="262" t="s">
        <v>17</v>
      </c>
      <c r="I2691" s="262" t="s">
        <v>763</v>
      </c>
      <c r="J2691" s="262" t="s">
        <v>18</v>
      </c>
      <c r="K2691" s="262" t="s">
        <v>4184</v>
      </c>
      <c r="L2691" s="263">
        <v>45076</v>
      </c>
      <c r="M2691" s="262" t="s">
        <v>20</v>
      </c>
    </row>
    <row r="2692" spans="1:13" x14ac:dyDescent="0.25">
      <c r="A2692" s="260" t="s">
        <v>3534</v>
      </c>
      <c r="B2692" s="260" t="s">
        <v>3535</v>
      </c>
      <c r="C2692" s="260" t="s">
        <v>3536</v>
      </c>
      <c r="D2692" s="260" t="s">
        <v>1159</v>
      </c>
      <c r="E2692" s="260" t="s">
        <v>17</v>
      </c>
      <c r="F2692" s="260" t="s">
        <v>763</v>
      </c>
      <c r="G2692" s="260" t="s">
        <v>17</v>
      </c>
      <c r="H2692" s="260" t="s">
        <v>17</v>
      </c>
      <c r="I2692" s="260" t="s">
        <v>763</v>
      </c>
      <c r="J2692" s="260" t="s">
        <v>18</v>
      </c>
      <c r="K2692" s="260" t="s">
        <v>4185</v>
      </c>
      <c r="L2692" s="261">
        <v>45076</v>
      </c>
      <c r="M2692" s="260" t="s">
        <v>20</v>
      </c>
    </row>
    <row r="2693" spans="1:13" x14ac:dyDescent="0.25">
      <c r="A2693" s="262" t="s">
        <v>3534</v>
      </c>
      <c r="B2693" s="262" t="s">
        <v>3535</v>
      </c>
      <c r="C2693" s="262" t="s">
        <v>3536</v>
      </c>
      <c r="D2693" s="262" t="s">
        <v>24</v>
      </c>
      <c r="E2693" s="262" t="s">
        <v>17</v>
      </c>
      <c r="F2693" s="262" t="s">
        <v>763</v>
      </c>
      <c r="G2693" s="262" t="s">
        <v>17</v>
      </c>
      <c r="H2693" s="262" t="s">
        <v>17</v>
      </c>
      <c r="I2693" s="262" t="s">
        <v>763</v>
      </c>
      <c r="J2693" s="262" t="s">
        <v>18</v>
      </c>
      <c r="K2693" s="262" t="s">
        <v>4186</v>
      </c>
      <c r="L2693" s="263">
        <v>45076</v>
      </c>
      <c r="M2693" s="262" t="s">
        <v>20</v>
      </c>
    </row>
    <row r="2694" spans="1:13" x14ac:dyDescent="0.25">
      <c r="A2694" s="260" t="s">
        <v>4141</v>
      </c>
      <c r="B2694" s="260" t="s">
        <v>4142</v>
      </c>
      <c r="C2694" s="260" t="s">
        <v>295</v>
      </c>
      <c r="D2694" s="260" t="s">
        <v>776</v>
      </c>
      <c r="E2694" s="260" t="s">
        <v>17</v>
      </c>
      <c r="F2694" s="260" t="s">
        <v>17</v>
      </c>
      <c r="G2694" s="260" t="s">
        <v>17</v>
      </c>
      <c r="H2694" s="260" t="s">
        <v>17</v>
      </c>
      <c r="I2694" s="260" t="s">
        <v>17</v>
      </c>
      <c r="J2694" s="260" t="s">
        <v>4187</v>
      </c>
      <c r="K2694" s="260" t="s">
        <v>4188</v>
      </c>
      <c r="L2694" s="261">
        <v>45076</v>
      </c>
      <c r="M2694" s="260" t="s">
        <v>20</v>
      </c>
    </row>
    <row r="2695" spans="1:13" x14ac:dyDescent="0.25">
      <c r="A2695" s="262" t="s">
        <v>4141</v>
      </c>
      <c r="B2695" s="262" t="s">
        <v>4142</v>
      </c>
      <c r="C2695" s="262" t="s">
        <v>295</v>
      </c>
      <c r="D2695" s="262" t="s">
        <v>1159</v>
      </c>
      <c r="E2695" s="262" t="s">
        <v>17</v>
      </c>
      <c r="F2695" s="262" t="s">
        <v>17</v>
      </c>
      <c r="G2695" s="262" t="s">
        <v>17</v>
      </c>
      <c r="H2695" s="262" t="s">
        <v>17</v>
      </c>
      <c r="I2695" s="262" t="s">
        <v>17</v>
      </c>
      <c r="J2695" s="262" t="s">
        <v>613</v>
      </c>
      <c r="K2695" s="262" t="s">
        <v>4189</v>
      </c>
      <c r="L2695" s="263">
        <v>45076</v>
      </c>
      <c r="M2695" s="262" t="s">
        <v>20</v>
      </c>
    </row>
    <row r="2696" spans="1:13" x14ac:dyDescent="0.25">
      <c r="A2696" s="260" t="s">
        <v>4141</v>
      </c>
      <c r="B2696" s="260" t="s">
        <v>4142</v>
      </c>
      <c r="C2696" s="260" t="s">
        <v>295</v>
      </c>
      <c r="D2696" s="260" t="s">
        <v>38</v>
      </c>
      <c r="E2696" s="260" t="s">
        <v>17</v>
      </c>
      <c r="F2696" s="260" t="s">
        <v>17</v>
      </c>
      <c r="G2696" s="260" t="s">
        <v>17</v>
      </c>
      <c r="H2696" s="260" t="s">
        <v>17</v>
      </c>
      <c r="I2696" s="260" t="s">
        <v>17</v>
      </c>
      <c r="J2696" s="260" t="s">
        <v>613</v>
      </c>
      <c r="K2696" s="260" t="s">
        <v>4190</v>
      </c>
      <c r="L2696" s="261">
        <v>45076</v>
      </c>
      <c r="M2696" s="260" t="s">
        <v>20</v>
      </c>
    </row>
    <row r="2697" spans="1:13" x14ac:dyDescent="0.25">
      <c r="A2697" s="262" t="s">
        <v>4141</v>
      </c>
      <c r="B2697" s="262" t="s">
        <v>4142</v>
      </c>
      <c r="C2697" s="262" t="s">
        <v>295</v>
      </c>
      <c r="D2697" s="262" t="s">
        <v>26</v>
      </c>
      <c r="E2697" s="262" t="s">
        <v>17</v>
      </c>
      <c r="F2697" s="262" t="s">
        <v>17</v>
      </c>
      <c r="G2697" s="262" t="s">
        <v>17</v>
      </c>
      <c r="H2697" s="262" t="s">
        <v>17</v>
      </c>
      <c r="I2697" s="262" t="s">
        <v>17</v>
      </c>
      <c r="J2697" s="262" t="s">
        <v>613</v>
      </c>
      <c r="K2697" s="262" t="s">
        <v>4191</v>
      </c>
      <c r="L2697" s="263">
        <v>45076</v>
      </c>
      <c r="M2697" s="262" t="s">
        <v>20</v>
      </c>
    </row>
    <row r="2698" spans="1:13" x14ac:dyDescent="0.25">
      <c r="A2698" s="260" t="s">
        <v>4141</v>
      </c>
      <c r="B2698" s="260" t="s">
        <v>4142</v>
      </c>
      <c r="C2698" s="260" t="s">
        <v>295</v>
      </c>
      <c r="D2698" s="260" t="s">
        <v>28</v>
      </c>
      <c r="E2698" s="260" t="s">
        <v>17</v>
      </c>
      <c r="F2698" s="260" t="s">
        <v>17</v>
      </c>
      <c r="G2698" s="260" t="s">
        <v>17</v>
      </c>
      <c r="H2698" s="260" t="s">
        <v>17</v>
      </c>
      <c r="I2698" s="260" t="s">
        <v>17</v>
      </c>
      <c r="J2698" s="260" t="s">
        <v>613</v>
      </c>
      <c r="K2698" s="260" t="s">
        <v>4192</v>
      </c>
      <c r="L2698" s="261">
        <v>45076</v>
      </c>
      <c r="M2698" s="260" t="s">
        <v>20</v>
      </c>
    </row>
    <row r="2699" spans="1:13" x14ac:dyDescent="0.25">
      <c r="A2699" s="262" t="s">
        <v>4141</v>
      </c>
      <c r="B2699" s="262" t="s">
        <v>4142</v>
      </c>
      <c r="C2699" s="262" t="s">
        <v>295</v>
      </c>
      <c r="D2699" s="262" t="s">
        <v>21</v>
      </c>
      <c r="E2699" s="262" t="s">
        <v>17</v>
      </c>
      <c r="F2699" s="262" t="s">
        <v>17</v>
      </c>
      <c r="G2699" s="262" t="s">
        <v>17</v>
      </c>
      <c r="H2699" s="262" t="s">
        <v>17</v>
      </c>
      <c r="I2699" s="262" t="s">
        <v>17</v>
      </c>
      <c r="J2699" s="262" t="s">
        <v>613</v>
      </c>
      <c r="K2699" s="262" t="s">
        <v>4193</v>
      </c>
      <c r="L2699" s="263">
        <v>45076</v>
      </c>
      <c r="M2699" s="262" t="s">
        <v>20</v>
      </c>
    </row>
    <row r="2700" spans="1:13" x14ac:dyDescent="0.25">
      <c r="A2700" s="260" t="s">
        <v>2840</v>
      </c>
      <c r="B2700" s="260" t="s">
        <v>2841</v>
      </c>
      <c r="C2700" s="260" t="s">
        <v>2842</v>
      </c>
      <c r="D2700" s="260" t="s">
        <v>1335</v>
      </c>
      <c r="E2700" s="260">
        <v>17300000</v>
      </c>
      <c r="F2700" s="260" t="s">
        <v>4194</v>
      </c>
      <c r="G2700" s="260" t="s">
        <v>1400</v>
      </c>
      <c r="H2700" s="260">
        <v>2</v>
      </c>
      <c r="I2700" s="260" t="s">
        <v>4195</v>
      </c>
      <c r="J2700" s="260" t="s">
        <v>4196</v>
      </c>
      <c r="K2700" s="260" t="s">
        <v>4197</v>
      </c>
      <c r="L2700" s="261">
        <v>45077</v>
      </c>
      <c r="M2700" s="260" t="s">
        <v>20</v>
      </c>
    </row>
    <row r="2701" spans="1:13" x14ac:dyDescent="0.25">
      <c r="A2701" s="262" t="s">
        <v>2840</v>
      </c>
      <c r="B2701" s="262" t="s">
        <v>2841</v>
      </c>
      <c r="C2701" s="262" t="s">
        <v>2842</v>
      </c>
      <c r="D2701" s="262" t="s">
        <v>1042</v>
      </c>
      <c r="E2701" s="262">
        <v>107160</v>
      </c>
      <c r="F2701" s="262" t="s">
        <v>4090</v>
      </c>
      <c r="G2701" s="262" t="s">
        <v>1400</v>
      </c>
      <c r="H2701" s="262">
        <v>2</v>
      </c>
      <c r="I2701" s="262" t="s">
        <v>4198</v>
      </c>
      <c r="J2701" s="262" t="s">
        <v>1810</v>
      </c>
      <c r="K2701" s="262" t="s">
        <v>4199</v>
      </c>
      <c r="L2701" s="263">
        <v>45077</v>
      </c>
      <c r="M2701" s="262" t="s">
        <v>20</v>
      </c>
    </row>
    <row r="2702" spans="1:13" x14ac:dyDescent="0.25">
      <c r="A2702" s="260" t="s">
        <v>2840</v>
      </c>
      <c r="B2702" s="260" t="s">
        <v>2841</v>
      </c>
      <c r="C2702" s="260" t="s">
        <v>2842</v>
      </c>
      <c r="D2702" s="260" t="s">
        <v>40</v>
      </c>
      <c r="E2702" s="260" t="s">
        <v>17</v>
      </c>
      <c r="F2702" s="260" t="s">
        <v>17</v>
      </c>
      <c r="G2702" s="260" t="s">
        <v>17</v>
      </c>
      <c r="H2702" s="260" t="s">
        <v>17</v>
      </c>
      <c r="I2702" s="260" t="s">
        <v>17</v>
      </c>
      <c r="J2702" s="260" t="s">
        <v>18</v>
      </c>
      <c r="K2702" s="260" t="s">
        <v>4200</v>
      </c>
      <c r="L2702" s="261">
        <v>45077</v>
      </c>
      <c r="M2702" s="260" t="s">
        <v>20</v>
      </c>
    </row>
    <row r="2703" spans="1:13" x14ac:dyDescent="0.25">
      <c r="A2703" s="262" t="s">
        <v>2840</v>
      </c>
      <c r="B2703" s="262" t="s">
        <v>2841</v>
      </c>
      <c r="C2703" s="262" t="s">
        <v>2842</v>
      </c>
      <c r="D2703" s="262" t="s">
        <v>966</v>
      </c>
      <c r="E2703" s="262">
        <v>133</v>
      </c>
      <c r="F2703" s="262" t="s">
        <v>4201</v>
      </c>
      <c r="G2703" s="262" t="s">
        <v>33</v>
      </c>
      <c r="H2703" s="262">
        <v>2</v>
      </c>
      <c r="I2703" s="262" t="s">
        <v>1237</v>
      </c>
      <c r="J2703" s="262" t="s">
        <v>4202</v>
      </c>
      <c r="K2703" s="262" t="s">
        <v>4203</v>
      </c>
      <c r="L2703" s="263">
        <v>45077</v>
      </c>
      <c r="M2703" s="262" t="s">
        <v>20</v>
      </c>
    </row>
    <row r="2704" spans="1:13" x14ac:dyDescent="0.25">
      <c r="A2704" s="260" t="s">
        <v>2840</v>
      </c>
      <c r="B2704" s="260" t="s">
        <v>2841</v>
      </c>
      <c r="C2704" s="260" t="s">
        <v>2842</v>
      </c>
      <c r="D2704" s="260" t="s">
        <v>1055</v>
      </c>
      <c r="E2704" s="260">
        <v>133</v>
      </c>
      <c r="F2704" s="260" t="s">
        <v>4201</v>
      </c>
      <c r="G2704" s="260" t="s">
        <v>33</v>
      </c>
      <c r="H2704" s="260">
        <v>2</v>
      </c>
      <c r="I2704" s="260" t="s">
        <v>1237</v>
      </c>
      <c r="J2704" s="260" t="s">
        <v>4204</v>
      </c>
      <c r="K2704" s="260" t="s">
        <v>4205</v>
      </c>
      <c r="L2704" s="261">
        <v>45077</v>
      </c>
      <c r="M2704" s="260" t="s">
        <v>20</v>
      </c>
    </row>
    <row r="2705" spans="1:13" x14ac:dyDescent="0.25">
      <c r="A2705" s="262" t="s">
        <v>2840</v>
      </c>
      <c r="B2705" s="262" t="s">
        <v>2841</v>
      </c>
      <c r="C2705" s="262" t="s">
        <v>2842</v>
      </c>
      <c r="D2705" s="262" t="s">
        <v>47</v>
      </c>
      <c r="E2705" s="262">
        <v>5</v>
      </c>
      <c r="F2705" s="262" t="s">
        <v>4206</v>
      </c>
      <c r="G2705" s="262" t="s">
        <v>1400</v>
      </c>
      <c r="H2705" s="262">
        <v>2</v>
      </c>
      <c r="I2705" s="262" t="s">
        <v>4207</v>
      </c>
      <c r="J2705" s="262" t="s">
        <v>4208</v>
      </c>
      <c r="K2705" s="262" t="s">
        <v>4209</v>
      </c>
      <c r="L2705" s="263">
        <v>45077</v>
      </c>
      <c r="M2705" s="262" t="s">
        <v>582</v>
      </c>
    </row>
    <row r="2706" spans="1:13" x14ac:dyDescent="0.25">
      <c r="A2706" s="260" t="s">
        <v>2840</v>
      </c>
      <c r="B2706" s="260" t="s">
        <v>2841</v>
      </c>
      <c r="C2706" s="260" t="s">
        <v>2842</v>
      </c>
      <c r="D2706" s="260" t="s">
        <v>26</v>
      </c>
      <c r="E2706" s="260" t="s">
        <v>17</v>
      </c>
      <c r="F2706" s="260" t="s">
        <v>1121</v>
      </c>
      <c r="G2706" s="260" t="s">
        <v>17</v>
      </c>
      <c r="H2706" s="260" t="s">
        <v>17</v>
      </c>
      <c r="I2706" s="260" t="s">
        <v>17</v>
      </c>
      <c r="J2706" s="260" t="s">
        <v>1798</v>
      </c>
      <c r="K2706" s="260" t="s">
        <v>4210</v>
      </c>
      <c r="L2706" s="261">
        <v>45077</v>
      </c>
      <c r="M2706" s="260" t="s">
        <v>20</v>
      </c>
    </row>
    <row r="2707" spans="1:13" x14ac:dyDescent="0.25">
      <c r="A2707" s="262" t="s">
        <v>2840</v>
      </c>
      <c r="B2707" s="262" t="s">
        <v>2841</v>
      </c>
      <c r="C2707" s="262" t="s">
        <v>2842</v>
      </c>
      <c r="D2707" s="262" t="s">
        <v>28</v>
      </c>
      <c r="E2707" s="262" t="s">
        <v>17</v>
      </c>
      <c r="F2707" s="262" t="s">
        <v>1121</v>
      </c>
      <c r="G2707" s="262" t="s">
        <v>17</v>
      </c>
      <c r="H2707" s="262" t="s">
        <v>17</v>
      </c>
      <c r="I2707" s="262" t="s">
        <v>17</v>
      </c>
      <c r="J2707" s="262" t="s">
        <v>1800</v>
      </c>
      <c r="K2707" s="262" t="s">
        <v>4211</v>
      </c>
      <c r="L2707" s="263">
        <v>45077</v>
      </c>
      <c r="M2707" s="262" t="s">
        <v>20</v>
      </c>
    </row>
    <row r="2708" spans="1:13" x14ac:dyDescent="0.25">
      <c r="A2708" s="260" t="s">
        <v>2840</v>
      </c>
      <c r="B2708" s="260" t="s">
        <v>2841</v>
      </c>
      <c r="C2708" s="260" t="s">
        <v>2842</v>
      </c>
      <c r="D2708" s="260" t="s">
        <v>38</v>
      </c>
      <c r="E2708" s="260">
        <v>7505</v>
      </c>
      <c r="F2708" s="260" t="s">
        <v>4212</v>
      </c>
      <c r="G2708" s="260" t="s">
        <v>1400</v>
      </c>
      <c r="H2708" s="260">
        <v>2</v>
      </c>
      <c r="I2708" s="260" t="s">
        <v>4213</v>
      </c>
      <c r="J2708" s="260" t="s">
        <v>4214</v>
      </c>
      <c r="K2708" s="260" t="s">
        <v>4215</v>
      </c>
      <c r="L2708" s="261">
        <v>45077</v>
      </c>
      <c r="M2708" s="260" t="s">
        <v>20</v>
      </c>
    </row>
    <row r="2709" spans="1:13" x14ac:dyDescent="0.25">
      <c r="A2709" s="262" t="s">
        <v>2840</v>
      </c>
      <c r="B2709" s="262" t="s">
        <v>2841</v>
      </c>
      <c r="C2709" s="262" t="s">
        <v>2842</v>
      </c>
      <c r="D2709" s="262" t="s">
        <v>16</v>
      </c>
      <c r="E2709" s="262">
        <v>56769</v>
      </c>
      <c r="F2709" s="262" t="s">
        <v>4216</v>
      </c>
      <c r="G2709" s="262" t="s">
        <v>1400</v>
      </c>
      <c r="H2709" s="262">
        <v>2</v>
      </c>
      <c r="I2709" s="262" t="s">
        <v>4207</v>
      </c>
      <c r="J2709" s="262" t="s">
        <v>4217</v>
      </c>
      <c r="K2709" s="262" t="s">
        <v>4218</v>
      </c>
      <c r="L2709" s="263">
        <v>45077</v>
      </c>
      <c r="M2709" s="262" t="s">
        <v>582</v>
      </c>
    </row>
    <row r="2710" spans="1:13" x14ac:dyDescent="0.25">
      <c r="A2710" s="260" t="s">
        <v>2840</v>
      </c>
      <c r="B2710" s="260" t="s">
        <v>2841</v>
      </c>
      <c r="C2710" s="260" t="s">
        <v>2842</v>
      </c>
      <c r="D2710" s="260" t="s">
        <v>21</v>
      </c>
      <c r="E2710" s="260">
        <v>33</v>
      </c>
      <c r="F2710" s="260" t="s">
        <v>4216</v>
      </c>
      <c r="G2710" s="260" t="s">
        <v>33</v>
      </c>
      <c r="H2710" s="260">
        <v>2</v>
      </c>
      <c r="I2710" s="260" t="s">
        <v>4207</v>
      </c>
      <c r="J2710" s="260" t="s">
        <v>4219</v>
      </c>
      <c r="K2710" s="260" t="s">
        <v>4220</v>
      </c>
      <c r="L2710" s="261">
        <v>45077</v>
      </c>
      <c r="M2710" s="260" t="s">
        <v>582</v>
      </c>
    </row>
    <row r="2711" spans="1:13" x14ac:dyDescent="0.25">
      <c r="A2711" s="262" t="s">
        <v>2840</v>
      </c>
      <c r="B2711" s="262" t="s">
        <v>2841</v>
      </c>
      <c r="C2711" s="262" t="s">
        <v>2842</v>
      </c>
      <c r="D2711" s="262" t="s">
        <v>1159</v>
      </c>
      <c r="E2711" s="262" t="s">
        <v>17</v>
      </c>
      <c r="F2711" s="262" t="s">
        <v>17</v>
      </c>
      <c r="G2711" s="262" t="s">
        <v>17</v>
      </c>
      <c r="H2711" s="262" t="s">
        <v>17</v>
      </c>
      <c r="I2711" s="262" t="s">
        <v>17</v>
      </c>
      <c r="J2711" s="262" t="s">
        <v>18</v>
      </c>
      <c r="K2711" s="262" t="s">
        <v>4221</v>
      </c>
      <c r="L2711" s="263">
        <v>45077</v>
      </c>
      <c r="M2711" s="262" t="s">
        <v>20</v>
      </c>
    </row>
    <row r="2712" spans="1:13" x14ac:dyDescent="0.25">
      <c r="A2712" s="260" t="s">
        <v>2840</v>
      </c>
      <c r="B2712" s="260" t="s">
        <v>2841</v>
      </c>
      <c r="C2712" s="260" t="s">
        <v>2842</v>
      </c>
      <c r="D2712" s="260" t="s">
        <v>24</v>
      </c>
      <c r="E2712" s="260">
        <v>367600000</v>
      </c>
      <c r="F2712" s="260" t="s">
        <v>4216</v>
      </c>
      <c r="G2712" s="260" t="s">
        <v>1400</v>
      </c>
      <c r="H2712" s="260">
        <v>2</v>
      </c>
      <c r="I2712" s="260" t="s">
        <v>4207</v>
      </c>
      <c r="J2712" s="260" t="s">
        <v>4222</v>
      </c>
      <c r="K2712" s="260" t="s">
        <v>4223</v>
      </c>
      <c r="L2712" s="261">
        <v>45077</v>
      </c>
      <c r="M2712" s="260" t="s">
        <v>582</v>
      </c>
    </row>
    <row r="2713" spans="1:13" x14ac:dyDescent="0.25">
      <c r="A2713" s="262" t="s">
        <v>3100</v>
      </c>
      <c r="B2713" s="262" t="s">
        <v>3101</v>
      </c>
      <c r="C2713" s="262" t="s">
        <v>3102</v>
      </c>
      <c r="D2713" s="262" t="s">
        <v>1335</v>
      </c>
      <c r="E2713" s="262">
        <v>9600000</v>
      </c>
      <c r="F2713" s="262" t="s">
        <v>4224</v>
      </c>
      <c r="G2713" s="262" t="s">
        <v>1400</v>
      </c>
      <c r="H2713" s="262">
        <v>2</v>
      </c>
      <c r="I2713" s="262" t="s">
        <v>4225</v>
      </c>
      <c r="J2713" s="262" t="s">
        <v>4226</v>
      </c>
      <c r="K2713" s="262" t="s">
        <v>4227</v>
      </c>
      <c r="L2713" s="263">
        <v>45077</v>
      </c>
      <c r="M2713" s="262" t="s">
        <v>20</v>
      </c>
    </row>
    <row r="2714" spans="1:13" x14ac:dyDescent="0.25">
      <c r="A2714" s="260" t="s">
        <v>3100</v>
      </c>
      <c r="B2714" s="260" t="s">
        <v>3101</v>
      </c>
      <c r="C2714" s="260" t="s">
        <v>3102</v>
      </c>
      <c r="D2714" s="260" t="s">
        <v>1042</v>
      </c>
      <c r="E2714" s="260">
        <v>111890</v>
      </c>
      <c r="F2714" s="260" t="s">
        <v>4228</v>
      </c>
      <c r="G2714" s="260" t="s">
        <v>1400</v>
      </c>
      <c r="H2714" s="260">
        <v>2</v>
      </c>
      <c r="I2714" s="260" t="s">
        <v>4229</v>
      </c>
      <c r="J2714" s="260" t="s">
        <v>1810</v>
      </c>
      <c r="K2714" s="260" t="s">
        <v>4230</v>
      </c>
      <c r="L2714" s="261">
        <v>45077</v>
      </c>
      <c r="M2714" s="260" t="s">
        <v>20</v>
      </c>
    </row>
    <row r="2715" spans="1:13" x14ac:dyDescent="0.25">
      <c r="A2715" s="262" t="s">
        <v>3100</v>
      </c>
      <c r="B2715" s="262" t="s">
        <v>3101</v>
      </c>
      <c r="C2715" s="262" t="s">
        <v>3102</v>
      </c>
      <c r="D2715" s="262" t="s">
        <v>776</v>
      </c>
      <c r="E2715" s="262">
        <v>247000</v>
      </c>
      <c r="F2715" s="262" t="s">
        <v>4231</v>
      </c>
      <c r="G2715" s="262" t="s">
        <v>1400</v>
      </c>
      <c r="H2715" s="262">
        <v>2</v>
      </c>
      <c r="I2715" s="262" t="s">
        <v>2168</v>
      </c>
      <c r="J2715" s="262" t="s">
        <v>4232</v>
      </c>
      <c r="K2715" s="262" t="s">
        <v>4233</v>
      </c>
      <c r="L2715" s="263">
        <v>45077</v>
      </c>
      <c r="M2715" s="262" t="s">
        <v>582</v>
      </c>
    </row>
    <row r="2716" spans="1:13" x14ac:dyDescent="0.25">
      <c r="A2716" s="260" t="s">
        <v>3100</v>
      </c>
      <c r="B2716" s="260" t="s">
        <v>3101</v>
      </c>
      <c r="C2716" s="260" t="s">
        <v>3102</v>
      </c>
      <c r="D2716" s="260" t="s">
        <v>40</v>
      </c>
      <c r="E2716" s="260" t="s">
        <v>17</v>
      </c>
      <c r="F2716" s="260" t="s">
        <v>17</v>
      </c>
      <c r="G2716" s="260" t="s">
        <v>17</v>
      </c>
      <c r="H2716" s="260" t="s">
        <v>17</v>
      </c>
      <c r="I2716" s="260" t="s">
        <v>17</v>
      </c>
      <c r="J2716" s="260" t="s">
        <v>18</v>
      </c>
      <c r="K2716" s="260" t="s">
        <v>4234</v>
      </c>
      <c r="L2716" s="261">
        <v>45077</v>
      </c>
      <c r="M2716" s="260" t="s">
        <v>20</v>
      </c>
    </row>
    <row r="2717" spans="1:13" x14ac:dyDescent="0.25">
      <c r="A2717" s="262" t="s">
        <v>3100</v>
      </c>
      <c r="B2717" s="262" t="s">
        <v>3101</v>
      </c>
      <c r="C2717" s="262" t="s">
        <v>3102</v>
      </c>
      <c r="D2717" s="262" t="s">
        <v>47</v>
      </c>
      <c r="E2717" s="262">
        <v>3</v>
      </c>
      <c r="F2717" s="262" t="s">
        <v>4235</v>
      </c>
      <c r="G2717" s="262" t="s">
        <v>1400</v>
      </c>
      <c r="H2717" s="262">
        <v>2</v>
      </c>
      <c r="I2717" s="262" t="s">
        <v>4236</v>
      </c>
      <c r="J2717" s="262" t="s">
        <v>4237</v>
      </c>
      <c r="K2717" s="262" t="s">
        <v>4238</v>
      </c>
      <c r="L2717" s="263">
        <v>45077</v>
      </c>
      <c r="M2717" s="262" t="s">
        <v>582</v>
      </c>
    </row>
    <row r="2718" spans="1:13" x14ac:dyDescent="0.25">
      <c r="A2718" s="260" t="s">
        <v>3100</v>
      </c>
      <c r="B2718" s="260" t="s">
        <v>3101</v>
      </c>
      <c r="C2718" s="260" t="s">
        <v>3102</v>
      </c>
      <c r="D2718" s="260" t="s">
        <v>26</v>
      </c>
      <c r="E2718" s="260" t="s">
        <v>17</v>
      </c>
      <c r="F2718" s="260" t="s">
        <v>17</v>
      </c>
      <c r="G2718" s="260" t="s">
        <v>17</v>
      </c>
      <c r="H2718" s="260" t="s">
        <v>17</v>
      </c>
      <c r="I2718" s="260" t="s">
        <v>17</v>
      </c>
      <c r="J2718" s="260" t="s">
        <v>18</v>
      </c>
      <c r="K2718" s="260" t="s">
        <v>4239</v>
      </c>
      <c r="L2718" s="261">
        <v>45077</v>
      </c>
      <c r="M2718" s="260" t="s">
        <v>20</v>
      </c>
    </row>
    <row r="2719" spans="1:13" x14ac:dyDescent="0.25">
      <c r="A2719" s="262" t="s">
        <v>3100</v>
      </c>
      <c r="B2719" s="262" t="s">
        <v>3101</v>
      </c>
      <c r="C2719" s="262" t="s">
        <v>3102</v>
      </c>
      <c r="D2719" s="262" t="s">
        <v>28</v>
      </c>
      <c r="E2719" s="262" t="s">
        <v>17</v>
      </c>
      <c r="F2719" s="262" t="s">
        <v>17</v>
      </c>
      <c r="G2719" s="262" t="s">
        <v>17</v>
      </c>
      <c r="H2719" s="262" t="s">
        <v>17</v>
      </c>
      <c r="I2719" s="262" t="s">
        <v>17</v>
      </c>
      <c r="J2719" s="262" t="s">
        <v>18</v>
      </c>
      <c r="K2719" s="262" t="s">
        <v>4240</v>
      </c>
      <c r="L2719" s="263">
        <v>45077</v>
      </c>
      <c r="M2719" s="262" t="s">
        <v>20</v>
      </c>
    </row>
    <row r="2720" spans="1:13" x14ac:dyDescent="0.25">
      <c r="A2720" s="260" t="s">
        <v>3100</v>
      </c>
      <c r="B2720" s="260" t="s">
        <v>3101</v>
      </c>
      <c r="C2720" s="260" t="s">
        <v>3102</v>
      </c>
      <c r="D2720" s="260" t="s">
        <v>38</v>
      </c>
      <c r="E2720" s="260">
        <v>3232</v>
      </c>
      <c r="F2720" s="260" t="s">
        <v>4241</v>
      </c>
      <c r="G2720" s="260" t="s">
        <v>1400</v>
      </c>
      <c r="H2720" s="260">
        <v>2</v>
      </c>
      <c r="I2720" s="260" t="s">
        <v>4242</v>
      </c>
      <c r="J2720" s="260" t="s">
        <v>4243</v>
      </c>
      <c r="K2720" s="260" t="s">
        <v>4244</v>
      </c>
      <c r="L2720" s="261">
        <v>45077</v>
      </c>
      <c r="M2720" s="260" t="s">
        <v>20</v>
      </c>
    </row>
    <row r="2721" spans="1:13" x14ac:dyDescent="0.25">
      <c r="A2721" s="262" t="s">
        <v>3100</v>
      </c>
      <c r="B2721" s="262" t="s">
        <v>3101</v>
      </c>
      <c r="C2721" s="262" t="s">
        <v>3102</v>
      </c>
      <c r="D2721" s="262" t="s">
        <v>16</v>
      </c>
      <c r="E2721" s="262">
        <v>414</v>
      </c>
      <c r="F2721" s="262" t="s">
        <v>4235</v>
      </c>
      <c r="G2721" s="262" t="s">
        <v>33</v>
      </c>
      <c r="H2721" s="262">
        <v>2</v>
      </c>
      <c r="I2721" s="262" t="s">
        <v>4236</v>
      </c>
      <c r="J2721" s="262" t="s">
        <v>4245</v>
      </c>
      <c r="K2721" s="262" t="s">
        <v>4246</v>
      </c>
      <c r="L2721" s="263">
        <v>45077</v>
      </c>
      <c r="M2721" s="262" t="s">
        <v>20</v>
      </c>
    </row>
    <row r="2722" spans="1:13" x14ac:dyDescent="0.25">
      <c r="A2722" s="260" t="s">
        <v>3100</v>
      </c>
      <c r="B2722" s="260" t="s">
        <v>3101</v>
      </c>
      <c r="C2722" s="260" t="s">
        <v>3102</v>
      </c>
      <c r="D2722" s="260" t="s">
        <v>21</v>
      </c>
      <c r="E2722" s="260">
        <v>414</v>
      </c>
      <c r="F2722" s="260" t="s">
        <v>4235</v>
      </c>
      <c r="G2722" s="260" t="s">
        <v>33</v>
      </c>
      <c r="H2722" s="260">
        <v>2</v>
      </c>
      <c r="I2722" s="260" t="s">
        <v>4236</v>
      </c>
      <c r="J2722" s="260" t="s">
        <v>4245</v>
      </c>
      <c r="K2722" s="260" t="s">
        <v>4247</v>
      </c>
      <c r="L2722" s="261">
        <v>45077</v>
      </c>
      <c r="M2722" s="260" t="s">
        <v>20</v>
      </c>
    </row>
    <row r="2723" spans="1:13" x14ac:dyDescent="0.25">
      <c r="A2723" s="262" t="s">
        <v>3100</v>
      </c>
      <c r="B2723" s="262" t="s">
        <v>3101</v>
      </c>
      <c r="C2723" s="262" t="s">
        <v>3102</v>
      </c>
      <c r="D2723" s="262" t="s">
        <v>1159</v>
      </c>
      <c r="E2723" s="262" t="s">
        <v>17</v>
      </c>
      <c r="F2723" s="262" t="s">
        <v>17</v>
      </c>
      <c r="G2723" s="262" t="s">
        <v>17</v>
      </c>
      <c r="H2723" s="262" t="s">
        <v>17</v>
      </c>
      <c r="I2723" s="262" t="s">
        <v>17</v>
      </c>
      <c r="J2723" s="262" t="s">
        <v>18</v>
      </c>
      <c r="K2723" s="262" t="s">
        <v>4248</v>
      </c>
      <c r="L2723" s="263">
        <v>45077</v>
      </c>
      <c r="M2723" s="262" t="s">
        <v>20</v>
      </c>
    </row>
    <row r="2724" spans="1:13" x14ac:dyDescent="0.25">
      <c r="A2724" s="260" t="s">
        <v>3100</v>
      </c>
      <c r="B2724" s="260" t="s">
        <v>3101</v>
      </c>
      <c r="C2724" s="260" t="s">
        <v>3102</v>
      </c>
      <c r="D2724" s="260" t="s">
        <v>24</v>
      </c>
      <c r="E2724" s="260">
        <v>2258000000</v>
      </c>
      <c r="F2724" s="260" t="s">
        <v>4235</v>
      </c>
      <c r="G2724" s="260" t="s">
        <v>33</v>
      </c>
      <c r="H2724" s="260">
        <v>2</v>
      </c>
      <c r="I2724" s="260" t="s">
        <v>4236</v>
      </c>
      <c r="J2724" s="260" t="s">
        <v>4249</v>
      </c>
      <c r="K2724" s="260" t="s">
        <v>4250</v>
      </c>
      <c r="L2724" s="261">
        <v>45077</v>
      </c>
      <c r="M2724" s="260" t="s">
        <v>20</v>
      </c>
    </row>
    <row r="2725" spans="1:13" x14ac:dyDescent="0.25">
      <c r="A2725" s="262" t="s">
        <v>2254</v>
      </c>
      <c r="B2725" s="262" t="s">
        <v>2255</v>
      </c>
      <c r="C2725" s="262" t="s">
        <v>1911</v>
      </c>
      <c r="D2725" s="262" t="s">
        <v>1042</v>
      </c>
      <c r="E2725" s="262">
        <v>233094</v>
      </c>
      <c r="F2725" s="262" t="s">
        <v>4251</v>
      </c>
      <c r="G2725" s="262" t="s">
        <v>33</v>
      </c>
      <c r="H2725" s="262">
        <v>2</v>
      </c>
      <c r="I2725" s="262" t="s">
        <v>4252</v>
      </c>
      <c r="J2725" s="262" t="s">
        <v>4253</v>
      </c>
      <c r="K2725" s="262" t="s">
        <v>4254</v>
      </c>
      <c r="L2725" s="263">
        <v>45077</v>
      </c>
      <c r="M2725" s="262" t="s">
        <v>582</v>
      </c>
    </row>
    <row r="2726" spans="1:13" x14ac:dyDescent="0.25">
      <c r="A2726" s="260" t="s">
        <v>2254</v>
      </c>
      <c r="B2726" s="260" t="s">
        <v>2255</v>
      </c>
      <c r="C2726" s="260" t="s">
        <v>1911</v>
      </c>
      <c r="D2726" s="260" t="s">
        <v>1132</v>
      </c>
      <c r="E2726" s="260">
        <v>8487117</v>
      </c>
      <c r="F2726" s="260" t="s">
        <v>4251</v>
      </c>
      <c r="G2726" s="260" t="s">
        <v>33</v>
      </c>
      <c r="H2726" s="260">
        <v>2</v>
      </c>
      <c r="I2726" s="260" t="s">
        <v>4252</v>
      </c>
      <c r="J2726" s="260" t="s">
        <v>4255</v>
      </c>
      <c r="K2726" s="260" t="s">
        <v>4256</v>
      </c>
      <c r="L2726" s="261">
        <v>45077</v>
      </c>
      <c r="M2726" s="260" t="s">
        <v>582</v>
      </c>
    </row>
    <row r="2727" spans="1:13" x14ac:dyDescent="0.25">
      <c r="A2727" s="262" t="s">
        <v>2254</v>
      </c>
      <c r="B2727" s="262" t="s">
        <v>2255</v>
      </c>
      <c r="C2727" s="262" t="s">
        <v>1911</v>
      </c>
      <c r="D2727" s="262" t="s">
        <v>1050</v>
      </c>
      <c r="E2727" s="262">
        <v>8487117</v>
      </c>
      <c r="F2727" s="262" t="s">
        <v>4251</v>
      </c>
      <c r="G2727" s="262" t="s">
        <v>33</v>
      </c>
      <c r="H2727" s="262">
        <v>2</v>
      </c>
      <c r="I2727" s="262" t="s">
        <v>4252</v>
      </c>
      <c r="J2727" s="262" t="s">
        <v>4257</v>
      </c>
      <c r="K2727" s="262" t="s">
        <v>4258</v>
      </c>
      <c r="L2727" s="263">
        <v>45077</v>
      </c>
      <c r="M2727" s="262" t="s">
        <v>20</v>
      </c>
    </row>
    <row r="2728" spans="1:13" x14ac:dyDescent="0.25">
      <c r="A2728" s="260" t="s">
        <v>2254</v>
      </c>
      <c r="B2728" s="260" t="s">
        <v>2255</v>
      </c>
      <c r="C2728" s="260" t="s">
        <v>1911</v>
      </c>
      <c r="D2728" s="260" t="s">
        <v>776</v>
      </c>
      <c r="E2728" s="260">
        <v>45000</v>
      </c>
      <c r="F2728" s="260" t="s">
        <v>4259</v>
      </c>
      <c r="G2728" s="260" t="s">
        <v>33</v>
      </c>
      <c r="H2728" s="260">
        <v>2</v>
      </c>
      <c r="I2728" s="260" t="s">
        <v>4260</v>
      </c>
      <c r="J2728" s="260" t="s">
        <v>4261</v>
      </c>
      <c r="K2728" s="260" t="s">
        <v>4262</v>
      </c>
      <c r="L2728" s="261">
        <v>45077</v>
      </c>
      <c r="M2728" s="260" t="s">
        <v>20</v>
      </c>
    </row>
    <row r="2729" spans="1:13" x14ac:dyDescent="0.25">
      <c r="A2729" s="262" t="s">
        <v>2254</v>
      </c>
      <c r="B2729" s="262" t="s">
        <v>2255</v>
      </c>
      <c r="C2729" s="262" t="s">
        <v>1911</v>
      </c>
      <c r="D2729" s="262" t="s">
        <v>605</v>
      </c>
      <c r="E2729" s="262">
        <v>2355000</v>
      </c>
      <c r="F2729" s="262" t="s">
        <v>4263</v>
      </c>
      <c r="G2729" s="262" t="s">
        <v>33</v>
      </c>
      <c r="H2729" s="262">
        <v>2</v>
      </c>
      <c r="I2729" s="262" t="s">
        <v>4264</v>
      </c>
      <c r="J2729" s="262" t="s">
        <v>4265</v>
      </c>
      <c r="K2729" s="262" t="s">
        <v>4266</v>
      </c>
      <c r="L2729" s="263">
        <v>45077</v>
      </c>
      <c r="M2729" s="262" t="s">
        <v>582</v>
      </c>
    </row>
    <row r="2730" spans="1:13" x14ac:dyDescent="0.25">
      <c r="A2730" s="260" t="s">
        <v>2254</v>
      </c>
      <c r="B2730" s="260" t="s">
        <v>2255</v>
      </c>
      <c r="C2730" s="260" t="s">
        <v>1911</v>
      </c>
      <c r="D2730" s="260" t="s">
        <v>1374</v>
      </c>
      <c r="E2730" s="260">
        <v>0</v>
      </c>
      <c r="F2730" s="260" t="s">
        <v>4267</v>
      </c>
      <c r="G2730" s="260" t="s">
        <v>33</v>
      </c>
      <c r="H2730" s="260">
        <v>2</v>
      </c>
      <c r="I2730" s="260" t="s">
        <v>4268</v>
      </c>
      <c r="J2730" s="260" t="s">
        <v>4269</v>
      </c>
      <c r="K2730" s="260" t="s">
        <v>4270</v>
      </c>
      <c r="L2730" s="261">
        <v>45077</v>
      </c>
      <c r="M2730" s="260" t="s">
        <v>582</v>
      </c>
    </row>
    <row r="2731" spans="1:13" x14ac:dyDescent="0.25">
      <c r="A2731" s="262" t="s">
        <v>2254</v>
      </c>
      <c r="B2731" s="262" t="s">
        <v>2255</v>
      </c>
      <c r="C2731" s="262" t="s">
        <v>1911</v>
      </c>
      <c r="D2731" s="262" t="s">
        <v>630</v>
      </c>
      <c r="E2731" s="262">
        <v>6132117</v>
      </c>
      <c r="F2731" s="262" t="s">
        <v>4271</v>
      </c>
      <c r="G2731" s="262" t="s">
        <v>33</v>
      </c>
      <c r="H2731" s="262">
        <v>2</v>
      </c>
      <c r="I2731" s="262" t="s">
        <v>4272</v>
      </c>
      <c r="J2731" s="262" t="s">
        <v>4269</v>
      </c>
      <c r="K2731" s="262" t="s">
        <v>4273</v>
      </c>
      <c r="L2731" s="263">
        <v>45077</v>
      </c>
      <c r="M2731" s="262" t="s">
        <v>582</v>
      </c>
    </row>
    <row r="2732" spans="1:13" x14ac:dyDescent="0.25">
      <c r="A2732" s="260" t="s">
        <v>2254</v>
      </c>
      <c r="B2732" s="260" t="s">
        <v>2255</v>
      </c>
      <c r="C2732" s="260" t="s">
        <v>1911</v>
      </c>
      <c r="D2732" s="260" t="s">
        <v>623</v>
      </c>
      <c r="E2732" s="260">
        <v>2355000</v>
      </c>
      <c r="F2732" s="260" t="s">
        <v>4263</v>
      </c>
      <c r="G2732" s="260" t="s">
        <v>33</v>
      </c>
      <c r="H2732" s="260">
        <v>2</v>
      </c>
      <c r="I2732" s="260" t="s">
        <v>4274</v>
      </c>
      <c r="J2732" s="260" t="s">
        <v>4269</v>
      </c>
      <c r="K2732" s="260" t="s">
        <v>4275</v>
      </c>
      <c r="L2732" s="261">
        <v>45077</v>
      </c>
      <c r="M2732" s="260" t="s">
        <v>582</v>
      </c>
    </row>
    <row r="2733" spans="1:13" x14ac:dyDescent="0.25">
      <c r="A2733" s="262" t="s">
        <v>2254</v>
      </c>
      <c r="B2733" s="262" t="s">
        <v>2255</v>
      </c>
      <c r="C2733" s="262" t="s">
        <v>1911</v>
      </c>
      <c r="D2733" s="262" t="s">
        <v>628</v>
      </c>
      <c r="E2733" s="262">
        <v>0</v>
      </c>
      <c r="F2733" s="262" t="s">
        <v>4263</v>
      </c>
      <c r="G2733" s="262" t="s">
        <v>33</v>
      </c>
      <c r="H2733" s="262">
        <v>2</v>
      </c>
      <c r="I2733" s="262" t="s">
        <v>4276</v>
      </c>
      <c r="J2733" s="262" t="s">
        <v>4269</v>
      </c>
      <c r="K2733" s="262" t="s">
        <v>4277</v>
      </c>
      <c r="L2733" s="263">
        <v>45077</v>
      </c>
      <c r="M2733" s="262" t="s">
        <v>582</v>
      </c>
    </row>
    <row r="2734" spans="1:13" x14ac:dyDescent="0.25">
      <c r="A2734" s="260" t="s">
        <v>2254</v>
      </c>
      <c r="B2734" s="260" t="s">
        <v>2255</v>
      </c>
      <c r="C2734" s="260" t="s">
        <v>1911</v>
      </c>
      <c r="D2734" s="260" t="s">
        <v>619</v>
      </c>
      <c r="E2734" s="260">
        <v>0</v>
      </c>
      <c r="F2734" s="260" t="s">
        <v>4263</v>
      </c>
      <c r="G2734" s="260" t="s">
        <v>33</v>
      </c>
      <c r="H2734" s="260">
        <v>2</v>
      </c>
      <c r="I2734" s="260" t="s">
        <v>4276</v>
      </c>
      <c r="J2734" s="260" t="s">
        <v>4269</v>
      </c>
      <c r="K2734" s="260" t="s">
        <v>4278</v>
      </c>
      <c r="L2734" s="261">
        <v>45077</v>
      </c>
      <c r="M2734" s="260" t="s">
        <v>582</v>
      </c>
    </row>
    <row r="2735" spans="1:13" x14ac:dyDescent="0.25">
      <c r="A2735" s="262" t="s">
        <v>2254</v>
      </c>
      <c r="B2735" s="262" t="s">
        <v>2255</v>
      </c>
      <c r="C2735" s="262" t="s">
        <v>1911</v>
      </c>
      <c r="D2735" s="262" t="s">
        <v>21</v>
      </c>
      <c r="E2735" s="262">
        <v>10300</v>
      </c>
      <c r="F2735" s="262" t="s">
        <v>4259</v>
      </c>
      <c r="G2735" s="262" t="s">
        <v>33</v>
      </c>
      <c r="H2735" s="262">
        <v>2</v>
      </c>
      <c r="I2735" s="262" t="s">
        <v>4260</v>
      </c>
      <c r="J2735" s="262" t="s">
        <v>4279</v>
      </c>
      <c r="K2735" s="262" t="s">
        <v>4280</v>
      </c>
      <c r="L2735" s="263">
        <v>45077</v>
      </c>
      <c r="M2735" s="262" t="s">
        <v>582</v>
      </c>
    </row>
    <row r="2736" spans="1:13" x14ac:dyDescent="0.25">
      <c r="A2736" s="260" t="s">
        <v>2254</v>
      </c>
      <c r="B2736" s="260" t="s">
        <v>2255</v>
      </c>
      <c r="C2736" s="260" t="s">
        <v>1911</v>
      </c>
      <c r="D2736" s="260" t="s">
        <v>24</v>
      </c>
      <c r="E2736" s="260">
        <v>481</v>
      </c>
      <c r="F2736" s="260" t="s">
        <v>4259</v>
      </c>
      <c r="G2736" s="260" t="s">
        <v>33</v>
      </c>
      <c r="H2736" s="260">
        <v>2</v>
      </c>
      <c r="I2736" s="260" t="s">
        <v>4260</v>
      </c>
      <c r="J2736" s="260" t="s">
        <v>4281</v>
      </c>
      <c r="K2736" s="260" t="s">
        <v>4282</v>
      </c>
      <c r="L2736" s="261">
        <v>45077</v>
      </c>
      <c r="M2736" s="260" t="s">
        <v>582</v>
      </c>
    </row>
    <row r="2737" spans="1:13" x14ac:dyDescent="0.25">
      <c r="A2737" s="262" t="s">
        <v>2254</v>
      </c>
      <c r="B2737" s="262" t="s">
        <v>2255</v>
      </c>
      <c r="C2737" s="262" t="s">
        <v>1911</v>
      </c>
      <c r="D2737" s="262" t="s">
        <v>47</v>
      </c>
      <c r="E2737" s="262">
        <v>1</v>
      </c>
      <c r="F2737" s="262" t="s">
        <v>2260</v>
      </c>
      <c r="G2737" s="262" t="s">
        <v>33</v>
      </c>
      <c r="H2737" s="262">
        <v>2</v>
      </c>
      <c r="I2737" s="262" t="s">
        <v>4283</v>
      </c>
      <c r="J2737" s="262" t="s">
        <v>4284</v>
      </c>
      <c r="K2737" s="262" t="s">
        <v>4285</v>
      </c>
      <c r="L2737" s="263">
        <v>45077</v>
      </c>
      <c r="M2737" s="262" t="s">
        <v>20</v>
      </c>
    </row>
    <row r="2738" spans="1:13" x14ac:dyDescent="0.25">
      <c r="A2738" s="260" t="s">
        <v>1909</v>
      </c>
      <c r="B2738" s="260" t="s">
        <v>1910</v>
      </c>
      <c r="C2738" s="260" t="s">
        <v>1911</v>
      </c>
      <c r="D2738" s="260" t="s">
        <v>1132</v>
      </c>
      <c r="E2738" s="260">
        <v>6230000</v>
      </c>
      <c r="F2738" s="260" t="s">
        <v>4286</v>
      </c>
      <c r="G2738" s="260" t="s">
        <v>77</v>
      </c>
      <c r="H2738" s="260">
        <v>1</v>
      </c>
      <c r="I2738" s="260" t="s">
        <v>4276</v>
      </c>
      <c r="J2738" s="260" t="s">
        <v>4287</v>
      </c>
      <c r="K2738" s="260" t="s">
        <v>4288</v>
      </c>
      <c r="L2738" s="261">
        <v>45077</v>
      </c>
      <c r="M2738" s="260" t="s">
        <v>20</v>
      </c>
    </row>
    <row r="2739" spans="1:13" x14ac:dyDescent="0.25">
      <c r="A2739" s="262" t="s">
        <v>1909</v>
      </c>
      <c r="B2739" s="262" t="s">
        <v>1910</v>
      </c>
      <c r="C2739" s="262" t="s">
        <v>1911</v>
      </c>
      <c r="D2739" s="262" t="s">
        <v>1050</v>
      </c>
      <c r="E2739" s="262">
        <v>4307000</v>
      </c>
      <c r="F2739" s="262" t="s">
        <v>4286</v>
      </c>
      <c r="G2739" s="262" t="s">
        <v>77</v>
      </c>
      <c r="H2739" s="262">
        <v>1</v>
      </c>
      <c r="I2739" s="262" t="s">
        <v>4276</v>
      </c>
      <c r="J2739" s="262" t="s">
        <v>4289</v>
      </c>
      <c r="K2739" s="262" t="s">
        <v>4290</v>
      </c>
      <c r="L2739" s="263">
        <v>45077</v>
      </c>
      <c r="M2739" s="262" t="s">
        <v>20</v>
      </c>
    </row>
    <row r="2740" spans="1:13" x14ac:dyDescent="0.25">
      <c r="A2740" s="260" t="s">
        <v>1909</v>
      </c>
      <c r="B2740" s="260" t="s">
        <v>1910</v>
      </c>
      <c r="C2740" s="260" t="s">
        <v>1911</v>
      </c>
      <c r="D2740" s="260" t="s">
        <v>1055</v>
      </c>
      <c r="E2740" s="260">
        <v>17</v>
      </c>
      <c r="F2740" s="260" t="s">
        <v>4291</v>
      </c>
      <c r="G2740" s="260" t="s">
        <v>33</v>
      </c>
      <c r="H2740" s="260">
        <v>2</v>
      </c>
      <c r="I2740" s="260" t="s">
        <v>4292</v>
      </c>
      <c r="J2740" s="260" t="s">
        <v>4293</v>
      </c>
      <c r="K2740" s="260" t="s">
        <v>4294</v>
      </c>
      <c r="L2740" s="261">
        <v>45077</v>
      </c>
      <c r="M2740" s="260" t="s">
        <v>20</v>
      </c>
    </row>
    <row r="2741" spans="1:13" x14ac:dyDescent="0.25">
      <c r="A2741" s="262" t="s">
        <v>1909</v>
      </c>
      <c r="B2741" s="262" t="s">
        <v>1910</v>
      </c>
      <c r="C2741" s="262" t="s">
        <v>1911</v>
      </c>
      <c r="D2741" s="262" t="s">
        <v>605</v>
      </c>
      <c r="E2741" s="262">
        <v>1535000</v>
      </c>
      <c r="F2741" s="262" t="s">
        <v>4286</v>
      </c>
      <c r="G2741" s="262" t="s">
        <v>77</v>
      </c>
      <c r="H2741" s="262">
        <v>1</v>
      </c>
      <c r="I2741" s="262" t="s">
        <v>4276</v>
      </c>
      <c r="J2741" s="262" t="s">
        <v>4295</v>
      </c>
      <c r="K2741" s="262" t="s">
        <v>4296</v>
      </c>
      <c r="L2741" s="263">
        <v>45077</v>
      </c>
      <c r="M2741" s="262" t="s">
        <v>20</v>
      </c>
    </row>
    <row r="2742" spans="1:13" x14ac:dyDescent="0.25">
      <c r="A2742" s="260" t="s">
        <v>1909</v>
      </c>
      <c r="B2742" s="260" t="s">
        <v>1910</v>
      </c>
      <c r="C2742" s="260" t="s">
        <v>1911</v>
      </c>
      <c r="D2742" s="260" t="s">
        <v>1374</v>
      </c>
      <c r="E2742" s="260">
        <v>1923000</v>
      </c>
      <c r="F2742" s="260" t="s">
        <v>4286</v>
      </c>
      <c r="G2742" s="260" t="s">
        <v>77</v>
      </c>
      <c r="H2742" s="260">
        <v>1</v>
      </c>
      <c r="I2742" s="260" t="s">
        <v>4274</v>
      </c>
      <c r="J2742" s="260" t="s">
        <v>4297</v>
      </c>
      <c r="K2742" s="260" t="s">
        <v>4298</v>
      </c>
      <c r="L2742" s="261">
        <v>45077</v>
      </c>
      <c r="M2742" s="260" t="s">
        <v>20</v>
      </c>
    </row>
    <row r="2743" spans="1:13" x14ac:dyDescent="0.25">
      <c r="A2743" s="262" t="s">
        <v>1909</v>
      </c>
      <c r="B2743" s="262" t="s">
        <v>1910</v>
      </c>
      <c r="C2743" s="262" t="s">
        <v>1911</v>
      </c>
      <c r="D2743" s="262" t="s">
        <v>630</v>
      </c>
      <c r="E2743" s="262">
        <v>2772000</v>
      </c>
      <c r="F2743" s="262" t="s">
        <v>4286</v>
      </c>
      <c r="G2743" s="262" t="s">
        <v>77</v>
      </c>
      <c r="H2743" s="262">
        <v>1</v>
      </c>
      <c r="I2743" s="262" t="s">
        <v>4276</v>
      </c>
      <c r="J2743" s="262" t="s">
        <v>4297</v>
      </c>
      <c r="K2743" s="262" t="s">
        <v>4299</v>
      </c>
      <c r="L2743" s="263">
        <v>45077</v>
      </c>
      <c r="M2743" s="262" t="s">
        <v>20</v>
      </c>
    </row>
    <row r="2744" spans="1:13" x14ac:dyDescent="0.25">
      <c r="A2744" s="260" t="s">
        <v>1909</v>
      </c>
      <c r="B2744" s="260" t="s">
        <v>1910</v>
      </c>
      <c r="C2744" s="260" t="s">
        <v>1911</v>
      </c>
      <c r="D2744" s="260" t="s">
        <v>623</v>
      </c>
      <c r="E2744" s="260">
        <v>1485000</v>
      </c>
      <c r="F2744" s="260" t="s">
        <v>4286</v>
      </c>
      <c r="G2744" s="260" t="s">
        <v>77</v>
      </c>
      <c r="H2744" s="260">
        <v>1</v>
      </c>
      <c r="I2744" s="260" t="s">
        <v>4276</v>
      </c>
      <c r="J2744" s="260" t="s">
        <v>4297</v>
      </c>
      <c r="K2744" s="260" t="s">
        <v>4300</v>
      </c>
      <c r="L2744" s="261">
        <v>45077</v>
      </c>
      <c r="M2744" s="260" t="s">
        <v>20</v>
      </c>
    </row>
    <row r="2745" spans="1:13" x14ac:dyDescent="0.25">
      <c r="A2745" s="262" t="s">
        <v>1909</v>
      </c>
      <c r="B2745" s="262" t="s">
        <v>1910</v>
      </c>
      <c r="C2745" s="262" t="s">
        <v>1911</v>
      </c>
      <c r="D2745" s="262" t="s">
        <v>628</v>
      </c>
      <c r="E2745" s="262">
        <v>50000</v>
      </c>
      <c r="F2745" s="262" t="s">
        <v>4286</v>
      </c>
      <c r="G2745" s="262" t="s">
        <v>77</v>
      </c>
      <c r="H2745" s="262">
        <v>1</v>
      </c>
      <c r="I2745" s="262" t="s">
        <v>4276</v>
      </c>
      <c r="J2745" s="262" t="s">
        <v>4297</v>
      </c>
      <c r="K2745" s="262" t="s">
        <v>4301</v>
      </c>
      <c r="L2745" s="263">
        <v>45077</v>
      </c>
      <c r="M2745" s="262" t="s">
        <v>20</v>
      </c>
    </row>
    <row r="2746" spans="1:13" x14ac:dyDescent="0.25">
      <c r="A2746" s="260" t="s">
        <v>1909</v>
      </c>
      <c r="B2746" s="260" t="s">
        <v>1910</v>
      </c>
      <c r="C2746" s="260" t="s">
        <v>1911</v>
      </c>
      <c r="D2746" s="260" t="s">
        <v>619</v>
      </c>
      <c r="E2746" s="260">
        <v>0</v>
      </c>
      <c r="F2746" s="260" t="s">
        <v>4286</v>
      </c>
      <c r="G2746" s="260" t="s">
        <v>77</v>
      </c>
      <c r="H2746" s="260">
        <v>1</v>
      </c>
      <c r="I2746" s="260" t="s">
        <v>4276</v>
      </c>
      <c r="J2746" s="260" t="s">
        <v>4297</v>
      </c>
      <c r="K2746" s="260" t="s">
        <v>4302</v>
      </c>
      <c r="L2746" s="261">
        <v>45077</v>
      </c>
      <c r="M2746" s="260" t="s">
        <v>20</v>
      </c>
    </row>
    <row r="2747" spans="1:13" x14ac:dyDescent="0.25">
      <c r="A2747" s="262" t="s">
        <v>1909</v>
      </c>
      <c r="B2747" s="262" t="s">
        <v>1910</v>
      </c>
      <c r="C2747" s="262" t="s">
        <v>1911</v>
      </c>
      <c r="D2747" s="262" t="s">
        <v>47</v>
      </c>
      <c r="E2747" s="262">
        <v>1</v>
      </c>
      <c r="F2747" s="262" t="s">
        <v>4303</v>
      </c>
      <c r="G2747" s="262" t="s">
        <v>33</v>
      </c>
      <c r="H2747" s="262">
        <v>2</v>
      </c>
      <c r="I2747" s="262" t="s">
        <v>4283</v>
      </c>
      <c r="J2747" s="262" t="s">
        <v>4304</v>
      </c>
      <c r="K2747" s="262" t="s">
        <v>4305</v>
      </c>
      <c r="L2747" s="263">
        <v>45077</v>
      </c>
      <c r="M2747" s="262" t="s">
        <v>20</v>
      </c>
    </row>
    <row r="2748" spans="1:13" x14ac:dyDescent="0.25">
      <c r="A2748" s="260" t="s">
        <v>2265</v>
      </c>
      <c r="B2748" s="260" t="s">
        <v>2266</v>
      </c>
      <c r="C2748" s="260" t="s">
        <v>1911</v>
      </c>
      <c r="D2748" s="260" t="s">
        <v>1042</v>
      </c>
      <c r="E2748" s="260">
        <v>233094</v>
      </c>
      <c r="F2748" s="260" t="s">
        <v>4306</v>
      </c>
      <c r="G2748" s="260" t="s">
        <v>33</v>
      </c>
      <c r="H2748" s="260">
        <v>2</v>
      </c>
      <c r="I2748" s="260" t="s">
        <v>4252</v>
      </c>
      <c r="J2748" s="260" t="s">
        <v>4307</v>
      </c>
      <c r="K2748" s="260" t="s">
        <v>4308</v>
      </c>
      <c r="L2748" s="261">
        <v>45077</v>
      </c>
      <c r="M2748" s="260" t="s">
        <v>582</v>
      </c>
    </row>
    <row r="2749" spans="1:13" x14ac:dyDescent="0.25">
      <c r="A2749" s="262" t="s">
        <v>2265</v>
      </c>
      <c r="B2749" s="262" t="s">
        <v>2266</v>
      </c>
      <c r="C2749" s="262" t="s">
        <v>1911</v>
      </c>
      <c r="D2749" s="262" t="s">
        <v>1132</v>
      </c>
      <c r="E2749" s="262">
        <v>8487117</v>
      </c>
      <c r="F2749" s="262" t="s">
        <v>4309</v>
      </c>
      <c r="G2749" s="262" t="s">
        <v>33</v>
      </c>
      <c r="H2749" s="262">
        <v>2</v>
      </c>
      <c r="I2749" s="262" t="s">
        <v>4310</v>
      </c>
      <c r="J2749" s="262" t="s">
        <v>4311</v>
      </c>
      <c r="K2749" s="262" t="s">
        <v>4312</v>
      </c>
      <c r="L2749" s="263">
        <v>45077</v>
      </c>
      <c r="M2749" s="262" t="s">
        <v>582</v>
      </c>
    </row>
    <row r="2750" spans="1:13" x14ac:dyDescent="0.25">
      <c r="A2750" s="260" t="s">
        <v>2265</v>
      </c>
      <c r="B2750" s="260" t="s">
        <v>2266</v>
      </c>
      <c r="C2750" s="260" t="s">
        <v>1911</v>
      </c>
      <c r="D2750" s="260" t="s">
        <v>1050</v>
      </c>
      <c r="E2750" s="260">
        <v>8487117</v>
      </c>
      <c r="F2750" s="260" t="s">
        <v>4309</v>
      </c>
      <c r="G2750" s="260" t="s">
        <v>33</v>
      </c>
      <c r="H2750" s="260">
        <v>2</v>
      </c>
      <c r="I2750" s="260" t="s">
        <v>4313</v>
      </c>
      <c r="J2750" s="260" t="s">
        <v>4314</v>
      </c>
      <c r="K2750" s="260" t="s">
        <v>4315</v>
      </c>
      <c r="L2750" s="261">
        <v>45077</v>
      </c>
      <c r="M2750" s="260" t="s">
        <v>20</v>
      </c>
    </row>
    <row r="2751" spans="1:13" x14ac:dyDescent="0.25">
      <c r="A2751" s="262" t="s">
        <v>2265</v>
      </c>
      <c r="B2751" s="262" t="s">
        <v>2266</v>
      </c>
      <c r="C2751" s="262" t="s">
        <v>1911</v>
      </c>
      <c r="D2751" s="262" t="s">
        <v>38</v>
      </c>
      <c r="E2751" s="262">
        <v>479000</v>
      </c>
      <c r="F2751" s="262" t="s">
        <v>1915</v>
      </c>
      <c r="G2751" s="262" t="s">
        <v>33</v>
      </c>
      <c r="H2751" s="262">
        <v>2</v>
      </c>
      <c r="I2751" s="262" t="s">
        <v>4316</v>
      </c>
      <c r="J2751" s="262" t="s">
        <v>4317</v>
      </c>
      <c r="K2751" s="262" t="s">
        <v>4318</v>
      </c>
      <c r="L2751" s="263">
        <v>45077</v>
      </c>
      <c r="M2751" s="262" t="s">
        <v>20</v>
      </c>
    </row>
    <row r="2752" spans="1:13" x14ac:dyDescent="0.25">
      <c r="A2752" s="260" t="s">
        <v>2265</v>
      </c>
      <c r="B2752" s="260" t="s">
        <v>2266</v>
      </c>
      <c r="C2752" s="260" t="s">
        <v>1911</v>
      </c>
      <c r="D2752" s="260" t="s">
        <v>21</v>
      </c>
      <c r="E2752" s="260">
        <v>10300</v>
      </c>
      <c r="F2752" s="260" t="s">
        <v>4259</v>
      </c>
      <c r="G2752" s="260" t="s">
        <v>33</v>
      </c>
      <c r="H2752" s="260">
        <v>2</v>
      </c>
      <c r="I2752" s="260" t="s">
        <v>4260</v>
      </c>
      <c r="J2752" s="260" t="s">
        <v>4279</v>
      </c>
      <c r="K2752" s="260" t="s">
        <v>4319</v>
      </c>
      <c r="L2752" s="261">
        <v>45077</v>
      </c>
      <c r="M2752" s="260" t="s">
        <v>20</v>
      </c>
    </row>
    <row r="2753" spans="1:13" x14ac:dyDescent="0.25">
      <c r="A2753" s="262" t="s">
        <v>2265</v>
      </c>
      <c r="B2753" s="262" t="s">
        <v>2266</v>
      </c>
      <c r="C2753" s="262" t="s">
        <v>1911</v>
      </c>
      <c r="D2753" s="262" t="s">
        <v>24</v>
      </c>
      <c r="E2753" s="262">
        <v>481</v>
      </c>
      <c r="F2753" s="262" t="s">
        <v>4259</v>
      </c>
      <c r="G2753" s="262" t="s">
        <v>33</v>
      </c>
      <c r="H2753" s="262">
        <v>2</v>
      </c>
      <c r="I2753" s="262" t="s">
        <v>4260</v>
      </c>
      <c r="J2753" s="262" t="s">
        <v>4281</v>
      </c>
      <c r="K2753" s="262" t="s">
        <v>4320</v>
      </c>
      <c r="L2753" s="263">
        <v>45077</v>
      </c>
      <c r="M2753" s="262" t="s">
        <v>20</v>
      </c>
    </row>
    <row r="2754" spans="1:13" x14ac:dyDescent="0.25">
      <c r="A2754" s="260" t="s">
        <v>2265</v>
      </c>
      <c r="B2754" s="260" t="s">
        <v>2266</v>
      </c>
      <c r="C2754" s="260" t="s">
        <v>1911</v>
      </c>
      <c r="D2754" s="260" t="s">
        <v>605</v>
      </c>
      <c r="E2754" s="260">
        <v>3890000</v>
      </c>
      <c r="F2754" s="260" t="s">
        <v>4321</v>
      </c>
      <c r="G2754" s="260" t="s">
        <v>33</v>
      </c>
      <c r="H2754" s="260">
        <v>2</v>
      </c>
      <c r="I2754" s="260" t="s">
        <v>4264</v>
      </c>
      <c r="J2754" s="260" t="s">
        <v>4322</v>
      </c>
      <c r="K2754" s="260" t="s">
        <v>4323</v>
      </c>
      <c r="L2754" s="261">
        <v>45077</v>
      </c>
      <c r="M2754" s="260" t="s">
        <v>20</v>
      </c>
    </row>
    <row r="2755" spans="1:13" x14ac:dyDescent="0.25">
      <c r="A2755" s="262" t="s">
        <v>2265</v>
      </c>
      <c r="B2755" s="262" t="s">
        <v>2266</v>
      </c>
      <c r="C2755" s="262" t="s">
        <v>1911</v>
      </c>
      <c r="D2755" s="262" t="s">
        <v>1374</v>
      </c>
      <c r="E2755" s="262">
        <v>0</v>
      </c>
      <c r="F2755" s="262" t="s">
        <v>4324</v>
      </c>
      <c r="G2755" s="262" t="s">
        <v>33</v>
      </c>
      <c r="H2755" s="262">
        <v>2</v>
      </c>
      <c r="I2755" s="262" t="s">
        <v>4268</v>
      </c>
      <c r="J2755" s="262" t="s">
        <v>4325</v>
      </c>
      <c r="K2755" s="262" t="s">
        <v>4326</v>
      </c>
      <c r="L2755" s="263">
        <v>45077</v>
      </c>
      <c r="M2755" s="262" t="s">
        <v>20</v>
      </c>
    </row>
    <row r="2756" spans="1:13" x14ac:dyDescent="0.25">
      <c r="A2756" s="260" t="s">
        <v>2265</v>
      </c>
      <c r="B2756" s="260" t="s">
        <v>2266</v>
      </c>
      <c r="C2756" s="260" t="s">
        <v>1911</v>
      </c>
      <c r="D2756" s="260" t="s">
        <v>630</v>
      </c>
      <c r="E2756" s="260">
        <v>4597117</v>
      </c>
      <c r="F2756" s="260" t="s">
        <v>4271</v>
      </c>
      <c r="G2756" s="260" t="s">
        <v>33</v>
      </c>
      <c r="H2756" s="260">
        <v>2</v>
      </c>
      <c r="I2756" s="260" t="s">
        <v>4272</v>
      </c>
      <c r="J2756" s="260" t="s">
        <v>4327</v>
      </c>
      <c r="K2756" s="260" t="s">
        <v>4328</v>
      </c>
      <c r="L2756" s="261">
        <v>45077</v>
      </c>
      <c r="M2756" s="260" t="s">
        <v>20</v>
      </c>
    </row>
    <row r="2757" spans="1:13" x14ac:dyDescent="0.25">
      <c r="A2757" s="262" t="s">
        <v>2265</v>
      </c>
      <c r="B2757" s="262" t="s">
        <v>2266</v>
      </c>
      <c r="C2757" s="262" t="s">
        <v>1911</v>
      </c>
      <c r="D2757" s="262" t="s">
        <v>623</v>
      </c>
      <c r="E2757" s="262">
        <v>3840000</v>
      </c>
      <c r="F2757" s="262" t="s">
        <v>4329</v>
      </c>
      <c r="G2757" s="262" t="s">
        <v>33</v>
      </c>
      <c r="H2757" s="262">
        <v>2</v>
      </c>
      <c r="I2757" s="262" t="s">
        <v>4274</v>
      </c>
      <c r="J2757" s="262" t="s">
        <v>4330</v>
      </c>
      <c r="K2757" s="262" t="s">
        <v>4331</v>
      </c>
      <c r="L2757" s="263">
        <v>45077</v>
      </c>
      <c r="M2757" s="262" t="s">
        <v>20</v>
      </c>
    </row>
    <row r="2758" spans="1:13" x14ac:dyDescent="0.25">
      <c r="A2758" s="260" t="s">
        <v>2265</v>
      </c>
      <c r="B2758" s="260" t="s">
        <v>2266</v>
      </c>
      <c r="C2758" s="260" t="s">
        <v>1911</v>
      </c>
      <c r="D2758" s="260" t="s">
        <v>628</v>
      </c>
      <c r="E2758" s="260">
        <v>50000</v>
      </c>
      <c r="F2758" s="260" t="s">
        <v>4286</v>
      </c>
      <c r="G2758" s="260" t="s">
        <v>77</v>
      </c>
      <c r="H2758" s="260">
        <v>1</v>
      </c>
      <c r="I2758" s="260" t="s">
        <v>4276</v>
      </c>
      <c r="J2758" s="260" t="s">
        <v>4330</v>
      </c>
      <c r="K2758" s="260" t="s">
        <v>4332</v>
      </c>
      <c r="L2758" s="261">
        <v>45077</v>
      </c>
      <c r="M2758" s="260" t="s">
        <v>20</v>
      </c>
    </row>
    <row r="2759" spans="1:13" x14ac:dyDescent="0.25">
      <c r="A2759" s="262" t="s">
        <v>2265</v>
      </c>
      <c r="B2759" s="262" t="s">
        <v>2266</v>
      </c>
      <c r="C2759" s="262" t="s">
        <v>1911</v>
      </c>
      <c r="D2759" s="262" t="s">
        <v>619</v>
      </c>
      <c r="E2759" s="262">
        <v>0</v>
      </c>
      <c r="F2759" s="262" t="s">
        <v>4286</v>
      </c>
      <c r="G2759" s="262" t="s">
        <v>77</v>
      </c>
      <c r="H2759" s="262">
        <v>1</v>
      </c>
      <c r="I2759" s="262" t="s">
        <v>4276</v>
      </c>
      <c r="J2759" s="262" t="s">
        <v>4330</v>
      </c>
      <c r="K2759" s="262" t="s">
        <v>4333</v>
      </c>
      <c r="L2759" s="263">
        <v>45077</v>
      </c>
      <c r="M2759" s="262" t="s">
        <v>20</v>
      </c>
    </row>
    <row r="2760" spans="1:13" x14ac:dyDescent="0.25">
      <c r="A2760" s="260" t="s">
        <v>2265</v>
      </c>
      <c r="B2760" s="260" t="s">
        <v>2266</v>
      </c>
      <c r="C2760" s="260" t="s">
        <v>1911</v>
      </c>
      <c r="D2760" s="260" t="s">
        <v>47</v>
      </c>
      <c r="E2760" s="260">
        <v>1</v>
      </c>
      <c r="F2760" s="260" t="s">
        <v>4303</v>
      </c>
      <c r="G2760" s="260" t="s">
        <v>33</v>
      </c>
      <c r="H2760" s="260">
        <v>2</v>
      </c>
      <c r="I2760" s="260" t="s">
        <v>4283</v>
      </c>
      <c r="J2760" s="260" t="s">
        <v>4334</v>
      </c>
      <c r="K2760" s="260" t="s">
        <v>4335</v>
      </c>
      <c r="L2760" s="261">
        <v>45077</v>
      </c>
      <c r="M2760" s="260" t="s">
        <v>20</v>
      </c>
    </row>
    <row r="2761" spans="1:13" x14ac:dyDescent="0.25">
      <c r="A2761" s="262" t="s">
        <v>2352</v>
      </c>
      <c r="B2761" s="262" t="s">
        <v>2353</v>
      </c>
      <c r="C2761" s="262" t="s">
        <v>569</v>
      </c>
      <c r="D2761" s="262" t="s">
        <v>1042</v>
      </c>
      <c r="E2761" s="262">
        <v>598856</v>
      </c>
      <c r="F2761" s="262" t="s">
        <v>4336</v>
      </c>
      <c r="G2761" s="262" t="s">
        <v>33</v>
      </c>
      <c r="H2761" s="262">
        <v>2</v>
      </c>
      <c r="I2761" s="262" t="s">
        <v>4337</v>
      </c>
      <c r="J2761" s="262" t="s">
        <v>4338</v>
      </c>
      <c r="K2761" s="262" t="s">
        <v>4339</v>
      </c>
      <c r="L2761" s="263">
        <v>45077</v>
      </c>
      <c r="M2761" s="262" t="s">
        <v>582</v>
      </c>
    </row>
    <row r="2762" spans="1:13" x14ac:dyDescent="0.25">
      <c r="A2762" s="260" t="s">
        <v>2352</v>
      </c>
      <c r="B2762" s="260" t="s">
        <v>2353</v>
      </c>
      <c r="C2762" s="260" t="s">
        <v>569</v>
      </c>
      <c r="D2762" s="260" t="s">
        <v>1132</v>
      </c>
      <c r="E2762" s="260">
        <v>18025000</v>
      </c>
      <c r="F2762" s="260" t="s">
        <v>4340</v>
      </c>
      <c r="G2762" s="260" t="s">
        <v>33</v>
      </c>
      <c r="H2762" s="260">
        <v>2</v>
      </c>
      <c r="I2762" s="260" t="s">
        <v>4341</v>
      </c>
      <c r="J2762" s="260" t="s">
        <v>4342</v>
      </c>
      <c r="K2762" s="260" t="s">
        <v>4343</v>
      </c>
      <c r="L2762" s="261">
        <v>45077</v>
      </c>
      <c r="M2762" s="260" t="s">
        <v>582</v>
      </c>
    </row>
    <row r="2763" spans="1:13" x14ac:dyDescent="0.25">
      <c r="A2763" s="262" t="s">
        <v>2352</v>
      </c>
      <c r="B2763" s="262" t="s">
        <v>2353</v>
      </c>
      <c r="C2763" s="262" t="s">
        <v>569</v>
      </c>
      <c r="D2763" s="262" t="s">
        <v>1050</v>
      </c>
      <c r="E2763" s="262">
        <v>1200000</v>
      </c>
      <c r="F2763" s="262" t="s">
        <v>2487</v>
      </c>
      <c r="G2763" s="262" t="s">
        <v>33</v>
      </c>
      <c r="H2763" s="262">
        <v>2</v>
      </c>
      <c r="I2763" s="262" t="s">
        <v>2488</v>
      </c>
      <c r="J2763" s="262" t="s">
        <v>4344</v>
      </c>
      <c r="K2763" s="262" t="s">
        <v>4345</v>
      </c>
      <c r="L2763" s="263">
        <v>45077</v>
      </c>
      <c r="M2763" s="262" t="s">
        <v>582</v>
      </c>
    </row>
    <row r="2764" spans="1:13" x14ac:dyDescent="0.25">
      <c r="A2764" s="260" t="s">
        <v>2352</v>
      </c>
      <c r="B2764" s="260" t="s">
        <v>2353</v>
      </c>
      <c r="C2764" s="260" t="s">
        <v>569</v>
      </c>
      <c r="D2764" s="260" t="s">
        <v>776</v>
      </c>
      <c r="E2764" s="260">
        <v>40000</v>
      </c>
      <c r="F2764" s="260" t="s">
        <v>4346</v>
      </c>
      <c r="G2764" s="260" t="s">
        <v>33</v>
      </c>
      <c r="H2764" s="260">
        <v>2</v>
      </c>
      <c r="I2764" s="260" t="s">
        <v>4347</v>
      </c>
      <c r="J2764" s="260" t="s">
        <v>4348</v>
      </c>
      <c r="K2764" s="260" t="s">
        <v>4349</v>
      </c>
      <c r="L2764" s="261">
        <v>45077</v>
      </c>
      <c r="M2764" s="260" t="s">
        <v>582</v>
      </c>
    </row>
    <row r="2765" spans="1:13" x14ac:dyDescent="0.25">
      <c r="A2765" s="262" t="s">
        <v>2352</v>
      </c>
      <c r="B2765" s="262" t="s">
        <v>2353</v>
      </c>
      <c r="C2765" s="262" t="s">
        <v>569</v>
      </c>
      <c r="D2765" s="262" t="s">
        <v>605</v>
      </c>
      <c r="E2765" s="262">
        <v>75000</v>
      </c>
      <c r="F2765" s="262" t="s">
        <v>4350</v>
      </c>
      <c r="G2765" s="262" t="s">
        <v>33</v>
      </c>
      <c r="H2765" s="262">
        <v>2</v>
      </c>
      <c r="I2765" s="262" t="s">
        <v>4351</v>
      </c>
      <c r="J2765" s="262" t="s">
        <v>4352</v>
      </c>
      <c r="K2765" s="262" t="s">
        <v>4353</v>
      </c>
      <c r="L2765" s="263">
        <v>45077</v>
      </c>
      <c r="M2765" s="262" t="s">
        <v>582</v>
      </c>
    </row>
    <row r="2766" spans="1:13" x14ac:dyDescent="0.25">
      <c r="A2766" s="260" t="s">
        <v>2352</v>
      </c>
      <c r="B2766" s="260" t="s">
        <v>2353</v>
      </c>
      <c r="C2766" s="260" t="s">
        <v>569</v>
      </c>
      <c r="D2766" s="260" t="s">
        <v>1374</v>
      </c>
      <c r="E2766" s="260">
        <v>16825000</v>
      </c>
      <c r="F2766" s="260" t="s">
        <v>4354</v>
      </c>
      <c r="G2766" s="260" t="s">
        <v>33</v>
      </c>
      <c r="H2766" s="260">
        <v>2</v>
      </c>
      <c r="I2766" s="260" t="s">
        <v>4355</v>
      </c>
      <c r="J2766" s="260" t="s">
        <v>4356</v>
      </c>
      <c r="K2766" s="260" t="s">
        <v>4357</v>
      </c>
      <c r="L2766" s="261">
        <v>45077</v>
      </c>
      <c r="M2766" s="260" t="s">
        <v>582</v>
      </c>
    </row>
    <row r="2767" spans="1:13" x14ac:dyDescent="0.25">
      <c r="A2767" s="262" t="s">
        <v>2352</v>
      </c>
      <c r="B2767" s="262" t="s">
        <v>2353</v>
      </c>
      <c r="C2767" s="262" t="s">
        <v>569</v>
      </c>
      <c r="D2767" s="262" t="s">
        <v>630</v>
      </c>
      <c r="E2767" s="262">
        <v>1125000</v>
      </c>
      <c r="F2767" s="262" t="s">
        <v>4358</v>
      </c>
      <c r="G2767" s="262" t="s">
        <v>33</v>
      </c>
      <c r="H2767" s="262">
        <v>2</v>
      </c>
      <c r="I2767" s="262" t="s">
        <v>4359</v>
      </c>
      <c r="J2767" s="262" t="s">
        <v>4356</v>
      </c>
      <c r="K2767" s="262" t="s">
        <v>4360</v>
      </c>
      <c r="L2767" s="263">
        <v>45077</v>
      </c>
      <c r="M2767" s="262" t="s">
        <v>582</v>
      </c>
    </row>
    <row r="2768" spans="1:13" x14ac:dyDescent="0.25">
      <c r="A2768" s="260" t="s">
        <v>2352</v>
      </c>
      <c r="B2768" s="260" t="s">
        <v>2353</v>
      </c>
      <c r="C2768" s="260" t="s">
        <v>569</v>
      </c>
      <c r="D2768" s="260" t="s">
        <v>623</v>
      </c>
      <c r="E2768" s="260">
        <v>75000</v>
      </c>
      <c r="F2768" s="260" t="s">
        <v>4350</v>
      </c>
      <c r="G2768" s="260" t="s">
        <v>33</v>
      </c>
      <c r="H2768" s="260">
        <v>2</v>
      </c>
      <c r="I2768" s="260" t="s">
        <v>4351</v>
      </c>
      <c r="J2768" s="260" t="s">
        <v>4361</v>
      </c>
      <c r="K2768" s="260" t="s">
        <v>4362</v>
      </c>
      <c r="L2768" s="261">
        <v>45077</v>
      </c>
      <c r="M2768" s="260" t="s">
        <v>582</v>
      </c>
    </row>
    <row r="2769" spans="1:13" x14ac:dyDescent="0.25">
      <c r="A2769" s="262" t="s">
        <v>2352</v>
      </c>
      <c r="B2769" s="262" t="s">
        <v>2353</v>
      </c>
      <c r="C2769" s="262" t="s">
        <v>569</v>
      </c>
      <c r="D2769" s="262" t="s">
        <v>628</v>
      </c>
      <c r="E2769" s="262">
        <v>0</v>
      </c>
      <c r="F2769" s="262" t="s">
        <v>4350</v>
      </c>
      <c r="G2769" s="262" t="s">
        <v>33</v>
      </c>
      <c r="H2769" s="262">
        <v>2</v>
      </c>
      <c r="I2769" s="262" t="s">
        <v>4351</v>
      </c>
      <c r="J2769" s="262" t="s">
        <v>4363</v>
      </c>
      <c r="K2769" s="262" t="s">
        <v>4364</v>
      </c>
      <c r="L2769" s="263">
        <v>45077</v>
      </c>
      <c r="M2769" s="262" t="s">
        <v>582</v>
      </c>
    </row>
    <row r="2770" spans="1:13" x14ac:dyDescent="0.25">
      <c r="A2770" s="260" t="s">
        <v>2352</v>
      </c>
      <c r="B2770" s="260" t="s">
        <v>2353</v>
      </c>
      <c r="C2770" s="260" t="s">
        <v>569</v>
      </c>
      <c r="D2770" s="260" t="s">
        <v>619</v>
      </c>
      <c r="E2770" s="260">
        <v>0</v>
      </c>
      <c r="F2770" s="260" t="s">
        <v>4350</v>
      </c>
      <c r="G2770" s="260" t="s">
        <v>33</v>
      </c>
      <c r="H2770" s="260">
        <v>2</v>
      </c>
      <c r="I2770" s="260" t="s">
        <v>4351</v>
      </c>
      <c r="J2770" s="260" t="s">
        <v>4361</v>
      </c>
      <c r="K2770" s="260" t="s">
        <v>4365</v>
      </c>
      <c r="L2770" s="261">
        <v>45077</v>
      </c>
      <c r="M2770" s="260" t="s">
        <v>582</v>
      </c>
    </row>
    <row r="2771" spans="1:13" x14ac:dyDescent="0.25">
      <c r="A2771" s="262" t="s">
        <v>2352</v>
      </c>
      <c r="B2771" s="262" t="s">
        <v>2353</v>
      </c>
      <c r="C2771" s="262" t="s">
        <v>569</v>
      </c>
      <c r="D2771" s="262" t="s">
        <v>47</v>
      </c>
      <c r="E2771" s="262">
        <v>2</v>
      </c>
      <c r="F2771" s="262" t="s">
        <v>4366</v>
      </c>
      <c r="G2771" s="262" t="s">
        <v>33</v>
      </c>
      <c r="H2771" s="262">
        <v>2</v>
      </c>
      <c r="I2771" s="262" t="s">
        <v>4367</v>
      </c>
      <c r="J2771" s="262" t="s">
        <v>4368</v>
      </c>
      <c r="K2771" s="262" t="s">
        <v>4369</v>
      </c>
      <c r="L2771" s="263">
        <v>45077</v>
      </c>
      <c r="M2771" s="262" t="s">
        <v>582</v>
      </c>
    </row>
    <row r="2772" spans="1:13" x14ac:dyDescent="0.25">
      <c r="A2772" s="260" t="s">
        <v>1945</v>
      </c>
      <c r="B2772" s="260" t="s">
        <v>1946</v>
      </c>
      <c r="C2772" s="260" t="s">
        <v>569</v>
      </c>
      <c r="D2772" s="260" t="s">
        <v>1042</v>
      </c>
      <c r="E2772" s="260">
        <v>23039</v>
      </c>
      <c r="F2772" s="260" t="s">
        <v>4370</v>
      </c>
      <c r="G2772" s="260" t="s">
        <v>33</v>
      </c>
      <c r="H2772" s="260">
        <v>2</v>
      </c>
      <c r="I2772" s="260" t="s">
        <v>4337</v>
      </c>
      <c r="J2772" s="260" t="s">
        <v>4371</v>
      </c>
      <c r="K2772" s="260" t="s">
        <v>4372</v>
      </c>
      <c r="L2772" s="261">
        <v>45077</v>
      </c>
      <c r="M2772" s="260" t="s">
        <v>582</v>
      </c>
    </row>
    <row r="2773" spans="1:13" x14ac:dyDescent="0.25">
      <c r="A2773" s="262" t="s">
        <v>1945</v>
      </c>
      <c r="B2773" s="262" t="s">
        <v>1946</v>
      </c>
      <c r="C2773" s="262" t="s">
        <v>569</v>
      </c>
      <c r="D2773" s="262" t="s">
        <v>1132</v>
      </c>
      <c r="E2773" s="262">
        <v>3341500</v>
      </c>
      <c r="F2773" s="262" t="s">
        <v>4373</v>
      </c>
      <c r="G2773" s="262" t="s">
        <v>33</v>
      </c>
      <c r="H2773" s="262">
        <v>2</v>
      </c>
      <c r="I2773" s="262" t="s">
        <v>4341</v>
      </c>
      <c r="J2773" s="262" t="s">
        <v>4374</v>
      </c>
      <c r="K2773" s="262" t="s">
        <v>4375</v>
      </c>
      <c r="L2773" s="263">
        <v>45077</v>
      </c>
      <c r="M2773" s="262" t="s">
        <v>582</v>
      </c>
    </row>
    <row r="2774" spans="1:13" x14ac:dyDescent="0.25">
      <c r="A2774" s="260" t="s">
        <v>1945</v>
      </c>
      <c r="B2774" s="260" t="s">
        <v>1946</v>
      </c>
      <c r="C2774" s="260" t="s">
        <v>569</v>
      </c>
      <c r="D2774" s="260" t="s">
        <v>1050</v>
      </c>
      <c r="E2774" s="260">
        <v>32230</v>
      </c>
      <c r="F2774" s="260" t="s">
        <v>4376</v>
      </c>
      <c r="G2774" s="260" t="s">
        <v>33</v>
      </c>
      <c r="H2774" s="260">
        <v>2</v>
      </c>
      <c r="I2774" s="260" t="s">
        <v>4377</v>
      </c>
      <c r="J2774" s="260" t="s">
        <v>4378</v>
      </c>
      <c r="K2774" s="260" t="s">
        <v>4379</v>
      </c>
      <c r="L2774" s="261">
        <v>45077</v>
      </c>
      <c r="M2774" s="260" t="s">
        <v>582</v>
      </c>
    </row>
    <row r="2775" spans="1:13" x14ac:dyDescent="0.25">
      <c r="A2775" s="262" t="s">
        <v>1945</v>
      </c>
      <c r="B2775" s="262" t="s">
        <v>1946</v>
      </c>
      <c r="C2775" s="262" t="s">
        <v>569</v>
      </c>
      <c r="D2775" s="262" t="s">
        <v>605</v>
      </c>
      <c r="E2775" s="262">
        <v>16914</v>
      </c>
      <c r="F2775" s="262" t="s">
        <v>4380</v>
      </c>
      <c r="G2775" s="262" t="s">
        <v>33</v>
      </c>
      <c r="H2775" s="262">
        <v>2</v>
      </c>
      <c r="I2775" s="262" t="s">
        <v>4381</v>
      </c>
      <c r="J2775" s="262" t="s">
        <v>4382</v>
      </c>
      <c r="K2775" s="262" t="s">
        <v>4383</v>
      </c>
      <c r="L2775" s="263">
        <v>45077</v>
      </c>
      <c r="M2775" s="262" t="s">
        <v>582</v>
      </c>
    </row>
    <row r="2776" spans="1:13" x14ac:dyDescent="0.25">
      <c r="A2776" s="260" t="s">
        <v>1945</v>
      </c>
      <c r="B2776" s="260" t="s">
        <v>1946</v>
      </c>
      <c r="C2776" s="260" t="s">
        <v>569</v>
      </c>
      <c r="D2776" s="260" t="s">
        <v>1374</v>
      </c>
      <c r="E2776" s="260">
        <v>3309270</v>
      </c>
      <c r="F2776" s="260" t="s">
        <v>4384</v>
      </c>
      <c r="G2776" s="260" t="s">
        <v>33</v>
      </c>
      <c r="H2776" s="260">
        <v>2</v>
      </c>
      <c r="I2776" s="260" t="s">
        <v>4385</v>
      </c>
      <c r="J2776" s="260" t="s">
        <v>4386</v>
      </c>
      <c r="K2776" s="260" t="s">
        <v>4387</v>
      </c>
      <c r="L2776" s="261">
        <v>45077</v>
      </c>
      <c r="M2776" s="260" t="s">
        <v>582</v>
      </c>
    </row>
    <row r="2777" spans="1:13" x14ac:dyDescent="0.25">
      <c r="A2777" s="262" t="s">
        <v>1945</v>
      </c>
      <c r="B2777" s="262" t="s">
        <v>1946</v>
      </c>
      <c r="C2777" s="262" t="s">
        <v>569</v>
      </c>
      <c r="D2777" s="262" t="s">
        <v>630</v>
      </c>
      <c r="E2777" s="262">
        <v>15316</v>
      </c>
      <c r="F2777" s="262" t="s">
        <v>4388</v>
      </c>
      <c r="G2777" s="262" t="s">
        <v>33</v>
      </c>
      <c r="H2777" s="262">
        <v>2</v>
      </c>
      <c r="I2777" s="262" t="s">
        <v>4389</v>
      </c>
      <c r="J2777" s="262" t="s">
        <v>4390</v>
      </c>
      <c r="K2777" s="262" t="s">
        <v>4391</v>
      </c>
      <c r="L2777" s="263">
        <v>45077</v>
      </c>
      <c r="M2777" s="262" t="s">
        <v>582</v>
      </c>
    </row>
    <row r="2778" spans="1:13" x14ac:dyDescent="0.25">
      <c r="A2778" s="260" t="s">
        <v>1945</v>
      </c>
      <c r="B2778" s="260" t="s">
        <v>1946</v>
      </c>
      <c r="C2778" s="260" t="s">
        <v>569</v>
      </c>
      <c r="D2778" s="260" t="s">
        <v>623</v>
      </c>
      <c r="E2778" s="260">
        <v>16914</v>
      </c>
      <c r="F2778" s="260" t="s">
        <v>4380</v>
      </c>
      <c r="G2778" s="260" t="s">
        <v>33</v>
      </c>
      <c r="H2778" s="260">
        <v>2</v>
      </c>
      <c r="I2778" s="260" t="s">
        <v>4381</v>
      </c>
      <c r="J2778" s="260" t="s">
        <v>4390</v>
      </c>
      <c r="K2778" s="260" t="s">
        <v>4392</v>
      </c>
      <c r="L2778" s="261">
        <v>45077</v>
      </c>
      <c r="M2778" s="260" t="s">
        <v>582</v>
      </c>
    </row>
    <row r="2779" spans="1:13" x14ac:dyDescent="0.25">
      <c r="A2779" s="262" t="s">
        <v>1945</v>
      </c>
      <c r="B2779" s="262" t="s">
        <v>1946</v>
      </c>
      <c r="C2779" s="262" t="s">
        <v>569</v>
      </c>
      <c r="D2779" s="262" t="s">
        <v>628</v>
      </c>
      <c r="E2779" s="262">
        <v>0</v>
      </c>
      <c r="F2779" s="262" t="s">
        <v>4380</v>
      </c>
      <c r="G2779" s="262" t="s">
        <v>33</v>
      </c>
      <c r="H2779" s="262">
        <v>2</v>
      </c>
      <c r="I2779" s="262" t="s">
        <v>4381</v>
      </c>
      <c r="J2779" s="262" t="s">
        <v>4390</v>
      </c>
      <c r="K2779" s="262" t="s">
        <v>4393</v>
      </c>
      <c r="L2779" s="263">
        <v>45077</v>
      </c>
      <c r="M2779" s="262" t="s">
        <v>582</v>
      </c>
    </row>
    <row r="2780" spans="1:13" x14ac:dyDescent="0.25">
      <c r="A2780" s="260" t="s">
        <v>1945</v>
      </c>
      <c r="B2780" s="260" t="s">
        <v>1946</v>
      </c>
      <c r="C2780" s="260" t="s">
        <v>569</v>
      </c>
      <c r="D2780" s="260" t="s">
        <v>619</v>
      </c>
      <c r="E2780" s="260">
        <v>0</v>
      </c>
      <c r="F2780" s="260" t="s">
        <v>4380</v>
      </c>
      <c r="G2780" s="260" t="s">
        <v>33</v>
      </c>
      <c r="H2780" s="260">
        <v>2</v>
      </c>
      <c r="I2780" s="260" t="s">
        <v>4381</v>
      </c>
      <c r="J2780" s="260" t="s">
        <v>4390</v>
      </c>
      <c r="K2780" s="260" t="s">
        <v>4394</v>
      </c>
      <c r="L2780" s="261">
        <v>45077</v>
      </c>
      <c r="M2780" s="260" t="s">
        <v>582</v>
      </c>
    </row>
    <row r="2781" spans="1:13" x14ac:dyDescent="0.25">
      <c r="A2781" s="262" t="s">
        <v>1945</v>
      </c>
      <c r="B2781" s="262" t="s">
        <v>1946</v>
      </c>
      <c r="C2781" s="262" t="s">
        <v>569</v>
      </c>
      <c r="D2781" s="262" t="s">
        <v>47</v>
      </c>
      <c r="E2781" s="262">
        <v>1</v>
      </c>
      <c r="F2781" s="262" t="s">
        <v>4395</v>
      </c>
      <c r="G2781" s="262" t="s">
        <v>33</v>
      </c>
      <c r="H2781" s="262">
        <v>2</v>
      </c>
      <c r="I2781" s="262" t="s">
        <v>4381</v>
      </c>
      <c r="J2781" s="262" t="s">
        <v>4396</v>
      </c>
      <c r="K2781" s="262" t="s">
        <v>4397</v>
      </c>
      <c r="L2781" s="263">
        <v>45077</v>
      </c>
      <c r="M2781" s="262" t="s">
        <v>582</v>
      </c>
    </row>
    <row r="2782" spans="1:13" x14ac:dyDescent="0.25">
      <c r="A2782" s="260" t="s">
        <v>567</v>
      </c>
      <c r="B2782" s="260" t="s">
        <v>568</v>
      </c>
      <c r="C2782" s="260" t="s">
        <v>569</v>
      </c>
      <c r="D2782" s="260" t="s">
        <v>1042</v>
      </c>
      <c r="E2782" s="260">
        <v>280615</v>
      </c>
      <c r="F2782" s="260" t="s">
        <v>4370</v>
      </c>
      <c r="G2782" s="260" t="s">
        <v>77</v>
      </c>
      <c r="H2782" s="260">
        <v>1</v>
      </c>
      <c r="I2782" s="260" t="s">
        <v>4337</v>
      </c>
      <c r="J2782" s="260" t="s">
        <v>4398</v>
      </c>
      <c r="K2782" s="260" t="s">
        <v>4399</v>
      </c>
      <c r="L2782" s="261">
        <v>45077</v>
      </c>
      <c r="M2782" s="260" t="s">
        <v>582</v>
      </c>
    </row>
    <row r="2783" spans="1:13" x14ac:dyDescent="0.25">
      <c r="A2783" s="262" t="s">
        <v>567</v>
      </c>
      <c r="B2783" s="262" t="s">
        <v>568</v>
      </c>
      <c r="C2783" s="262" t="s">
        <v>569</v>
      </c>
      <c r="D2783" s="262" t="s">
        <v>47</v>
      </c>
      <c r="E2783" s="262">
        <v>3</v>
      </c>
      <c r="F2783" s="262" t="s">
        <v>4400</v>
      </c>
      <c r="G2783" s="262" t="s">
        <v>33</v>
      </c>
      <c r="H2783" s="262">
        <v>2</v>
      </c>
      <c r="I2783" s="262" t="s">
        <v>4401</v>
      </c>
      <c r="J2783" s="262" t="s">
        <v>4402</v>
      </c>
      <c r="K2783" s="262" t="s">
        <v>4403</v>
      </c>
      <c r="L2783" s="263">
        <v>45077</v>
      </c>
      <c r="M2783" s="262" t="s">
        <v>20</v>
      </c>
    </row>
    <row r="2784" spans="1:13" x14ac:dyDescent="0.25">
      <c r="A2784" s="260" t="s">
        <v>567</v>
      </c>
      <c r="B2784" s="260" t="s">
        <v>568</v>
      </c>
      <c r="C2784" s="260" t="s">
        <v>569</v>
      </c>
      <c r="D2784" s="260" t="s">
        <v>40</v>
      </c>
      <c r="E2784" s="260" t="s">
        <v>17</v>
      </c>
      <c r="F2784" s="260" t="s">
        <v>763</v>
      </c>
      <c r="G2784" s="260" t="s">
        <v>22</v>
      </c>
      <c r="H2784" s="260">
        <v>3</v>
      </c>
      <c r="I2784" s="260" t="s">
        <v>763</v>
      </c>
      <c r="J2784" s="260" t="s">
        <v>4404</v>
      </c>
      <c r="K2784" s="260" t="s">
        <v>4405</v>
      </c>
      <c r="L2784" s="261">
        <v>45077</v>
      </c>
      <c r="M2784" s="260" t="s">
        <v>20</v>
      </c>
    </row>
    <row r="2785" spans="1:13" x14ac:dyDescent="0.25">
      <c r="A2785" s="262" t="s">
        <v>2360</v>
      </c>
      <c r="B2785" s="262" t="s">
        <v>2361</v>
      </c>
      <c r="C2785" s="262" t="s">
        <v>569</v>
      </c>
      <c r="D2785" s="262" t="s">
        <v>1042</v>
      </c>
      <c r="E2785" s="262">
        <v>786380</v>
      </c>
      <c r="F2785" s="262" t="s">
        <v>4406</v>
      </c>
      <c r="G2785" s="262" t="s">
        <v>33</v>
      </c>
      <c r="H2785" s="262">
        <v>2</v>
      </c>
      <c r="I2785" s="262" t="s">
        <v>4407</v>
      </c>
      <c r="J2785" s="262" t="s">
        <v>4408</v>
      </c>
      <c r="K2785" s="262" t="s">
        <v>4409</v>
      </c>
      <c r="L2785" s="263">
        <v>45077</v>
      </c>
      <c r="M2785" s="262" t="s">
        <v>582</v>
      </c>
    </row>
    <row r="2786" spans="1:13" x14ac:dyDescent="0.25">
      <c r="A2786" s="260" t="s">
        <v>2360</v>
      </c>
      <c r="B2786" s="260" t="s">
        <v>2361</v>
      </c>
      <c r="C2786" s="260" t="s">
        <v>569</v>
      </c>
      <c r="D2786" s="260" t="s">
        <v>47</v>
      </c>
      <c r="E2786" s="260">
        <v>3</v>
      </c>
      <c r="F2786" s="260" t="s">
        <v>4400</v>
      </c>
      <c r="G2786" s="260" t="s">
        <v>33</v>
      </c>
      <c r="H2786" s="260">
        <v>2</v>
      </c>
      <c r="I2786" s="260" t="s">
        <v>4401</v>
      </c>
      <c r="J2786" s="260" t="s">
        <v>4402</v>
      </c>
      <c r="K2786" s="260" t="s">
        <v>4410</v>
      </c>
      <c r="L2786" s="261">
        <v>45077</v>
      </c>
      <c r="M2786" s="260" t="s">
        <v>20</v>
      </c>
    </row>
    <row r="2787" spans="1:13" x14ac:dyDescent="0.25">
      <c r="A2787" s="262" t="s">
        <v>408</v>
      </c>
      <c r="B2787" s="262" t="s">
        <v>409</v>
      </c>
      <c r="C2787" s="262" t="s">
        <v>410</v>
      </c>
      <c r="D2787" s="262" t="s">
        <v>47</v>
      </c>
      <c r="E2787" s="262">
        <v>5</v>
      </c>
      <c r="F2787" s="262" t="s">
        <v>4411</v>
      </c>
      <c r="G2787" s="262" t="s">
        <v>1400</v>
      </c>
      <c r="H2787" s="262">
        <v>2</v>
      </c>
      <c r="I2787" s="262" t="s">
        <v>4412</v>
      </c>
      <c r="J2787" s="262" t="s">
        <v>4413</v>
      </c>
      <c r="K2787" s="262" t="s">
        <v>4414</v>
      </c>
      <c r="L2787" s="263">
        <v>45077</v>
      </c>
      <c r="M2787" s="262" t="s">
        <v>20</v>
      </c>
    </row>
    <row r="2788" spans="1:13" x14ac:dyDescent="0.25">
      <c r="A2788" s="260" t="s">
        <v>610</v>
      </c>
      <c r="B2788" s="260" t="s">
        <v>611</v>
      </c>
      <c r="C2788" s="260" t="s">
        <v>612</v>
      </c>
      <c r="D2788" s="260" t="s">
        <v>1374</v>
      </c>
      <c r="E2788" s="260">
        <v>19360397</v>
      </c>
      <c r="F2788" s="260" t="s">
        <v>4137</v>
      </c>
      <c r="G2788" s="260" t="s">
        <v>1400</v>
      </c>
      <c r="H2788" s="260">
        <v>2</v>
      </c>
      <c r="I2788" s="260" t="s">
        <v>4138</v>
      </c>
      <c r="J2788" s="260" t="s">
        <v>4415</v>
      </c>
      <c r="K2788" s="260" t="s">
        <v>4416</v>
      </c>
      <c r="L2788" s="261">
        <v>45077</v>
      </c>
      <c r="M2788" s="260" t="s">
        <v>582</v>
      </c>
    </row>
    <row r="2789" spans="1:13" x14ac:dyDescent="0.25">
      <c r="A2789" s="262" t="s">
        <v>532</v>
      </c>
      <c r="B2789" s="262" t="s">
        <v>533</v>
      </c>
      <c r="C2789" s="262" t="s">
        <v>149</v>
      </c>
      <c r="D2789" s="262" t="s">
        <v>1374</v>
      </c>
      <c r="E2789" s="262">
        <v>4361000</v>
      </c>
      <c r="F2789" s="262" t="s">
        <v>4417</v>
      </c>
      <c r="G2789" s="262" t="s">
        <v>77</v>
      </c>
      <c r="H2789" s="262">
        <v>1</v>
      </c>
      <c r="I2789" s="262" t="s">
        <v>4418</v>
      </c>
      <c r="J2789" s="262" t="s">
        <v>4419</v>
      </c>
      <c r="K2789" s="262" t="s">
        <v>4420</v>
      </c>
      <c r="L2789" s="263">
        <v>45077</v>
      </c>
      <c r="M2789" s="262" t="s">
        <v>582</v>
      </c>
    </row>
    <row r="2790" spans="1:13" x14ac:dyDescent="0.25">
      <c r="A2790" s="260" t="s">
        <v>610</v>
      </c>
      <c r="B2790" s="260" t="s">
        <v>611</v>
      </c>
      <c r="C2790" s="260" t="s">
        <v>612</v>
      </c>
      <c r="D2790" s="260" t="s">
        <v>1335</v>
      </c>
      <c r="E2790" s="260">
        <v>1665874964</v>
      </c>
      <c r="F2790" s="260" t="s">
        <v>4421</v>
      </c>
      <c r="G2790" s="260" t="s">
        <v>1400</v>
      </c>
      <c r="H2790" s="260">
        <v>2</v>
      </c>
      <c r="I2790" s="260" t="s">
        <v>4422</v>
      </c>
      <c r="J2790" s="260" t="s">
        <v>4423</v>
      </c>
      <c r="K2790" s="260" t="s">
        <v>4424</v>
      </c>
      <c r="L2790" s="261">
        <v>45077</v>
      </c>
      <c r="M2790" s="260" t="s">
        <v>582</v>
      </c>
    </row>
    <row r="2791" spans="1:13" x14ac:dyDescent="0.25">
      <c r="A2791" s="262" t="s">
        <v>532</v>
      </c>
      <c r="B2791" s="262" t="s">
        <v>533</v>
      </c>
      <c r="C2791" s="262" t="s">
        <v>149</v>
      </c>
      <c r="D2791" s="262" t="s">
        <v>1132</v>
      </c>
      <c r="E2791" s="262">
        <v>4361000</v>
      </c>
      <c r="F2791" s="262" t="s">
        <v>4417</v>
      </c>
      <c r="G2791" s="262" t="s">
        <v>77</v>
      </c>
      <c r="H2791" s="262">
        <v>1</v>
      </c>
      <c r="I2791" s="262" t="s">
        <v>4418</v>
      </c>
      <c r="J2791" s="262" t="s">
        <v>4425</v>
      </c>
      <c r="K2791" s="262" t="s">
        <v>4426</v>
      </c>
      <c r="L2791" s="263">
        <v>45077</v>
      </c>
      <c r="M2791" s="262" t="s">
        <v>582</v>
      </c>
    </row>
    <row r="2792" spans="1:13" x14ac:dyDescent="0.25">
      <c r="A2792" s="260" t="s">
        <v>4141</v>
      </c>
      <c r="B2792" s="260" t="s">
        <v>4142</v>
      </c>
      <c r="C2792" s="260" t="s">
        <v>295</v>
      </c>
      <c r="D2792" s="260" t="s">
        <v>2564</v>
      </c>
      <c r="E2792" s="260">
        <v>2</v>
      </c>
      <c r="F2792" s="260" t="s">
        <v>2565</v>
      </c>
      <c r="G2792" s="260" t="s">
        <v>33</v>
      </c>
      <c r="H2792" s="260">
        <v>2</v>
      </c>
      <c r="I2792" s="260" t="s">
        <v>17</v>
      </c>
      <c r="J2792" s="260" t="s">
        <v>17</v>
      </c>
      <c r="K2792" s="260" t="s">
        <v>4427</v>
      </c>
      <c r="L2792" s="261">
        <v>45077</v>
      </c>
      <c r="M2792" s="260" t="s">
        <v>20</v>
      </c>
    </row>
    <row r="2793" spans="1:13" x14ac:dyDescent="0.25">
      <c r="A2793" s="262" t="s">
        <v>4141</v>
      </c>
      <c r="B2793" s="262" t="s">
        <v>4142</v>
      </c>
      <c r="C2793" s="262" t="s">
        <v>295</v>
      </c>
      <c r="D2793" s="262" t="s">
        <v>2567</v>
      </c>
      <c r="E2793" s="262">
        <v>2</v>
      </c>
      <c r="F2793" s="262" t="s">
        <v>2565</v>
      </c>
      <c r="G2793" s="262" t="s">
        <v>33</v>
      </c>
      <c r="H2793" s="262">
        <v>2</v>
      </c>
      <c r="I2793" s="262" t="s">
        <v>17</v>
      </c>
      <c r="J2793" s="262" t="s">
        <v>17</v>
      </c>
      <c r="K2793" s="262" t="s">
        <v>4428</v>
      </c>
      <c r="L2793" s="263">
        <v>45077</v>
      </c>
      <c r="M2793" s="262" t="s">
        <v>20</v>
      </c>
    </row>
    <row r="2794" spans="1:13" x14ac:dyDescent="0.25">
      <c r="A2794" s="260" t="s">
        <v>4141</v>
      </c>
      <c r="B2794" s="260" t="s">
        <v>4142</v>
      </c>
      <c r="C2794" s="260" t="s">
        <v>295</v>
      </c>
      <c r="D2794" s="260" t="s">
        <v>2569</v>
      </c>
      <c r="E2794" s="260">
        <v>3</v>
      </c>
      <c r="F2794" s="260" t="s">
        <v>2565</v>
      </c>
      <c r="G2794" s="260" t="s">
        <v>33</v>
      </c>
      <c r="H2794" s="260">
        <v>2</v>
      </c>
      <c r="I2794" s="260" t="s">
        <v>17</v>
      </c>
      <c r="J2794" s="260" t="s">
        <v>17</v>
      </c>
      <c r="K2794" s="260" t="s">
        <v>4429</v>
      </c>
      <c r="L2794" s="261">
        <v>45077</v>
      </c>
      <c r="M2794" s="260" t="s">
        <v>20</v>
      </c>
    </row>
    <row r="2795" spans="1:13" x14ac:dyDescent="0.25">
      <c r="A2795" s="262" t="s">
        <v>4141</v>
      </c>
      <c r="B2795" s="262" t="s">
        <v>4142</v>
      </c>
      <c r="C2795" s="262" t="s">
        <v>295</v>
      </c>
      <c r="D2795" s="262" t="s">
        <v>2634</v>
      </c>
      <c r="E2795" s="262">
        <v>3</v>
      </c>
      <c r="F2795" s="262" t="s">
        <v>2565</v>
      </c>
      <c r="G2795" s="262" t="s">
        <v>33</v>
      </c>
      <c r="H2795" s="262">
        <v>2</v>
      </c>
      <c r="I2795" s="262" t="s">
        <v>17</v>
      </c>
      <c r="J2795" s="262" t="s">
        <v>17</v>
      </c>
      <c r="K2795" s="262" t="s">
        <v>4430</v>
      </c>
      <c r="L2795" s="263">
        <v>45077</v>
      </c>
      <c r="M2795" s="262" t="s">
        <v>20</v>
      </c>
    </row>
    <row r="2796" spans="1:13" x14ac:dyDescent="0.25">
      <c r="A2796" s="260" t="s">
        <v>4141</v>
      </c>
      <c r="B2796" s="260" t="s">
        <v>4142</v>
      </c>
      <c r="C2796" s="260" t="s">
        <v>295</v>
      </c>
      <c r="D2796" s="260" t="s">
        <v>2636</v>
      </c>
      <c r="E2796" s="260">
        <v>3</v>
      </c>
      <c r="F2796" s="260" t="s">
        <v>2565</v>
      </c>
      <c r="G2796" s="260" t="s">
        <v>33</v>
      </c>
      <c r="H2796" s="260">
        <v>2</v>
      </c>
      <c r="I2796" s="260" t="s">
        <v>17</v>
      </c>
      <c r="J2796" s="260" t="s">
        <v>17</v>
      </c>
      <c r="K2796" s="260" t="s">
        <v>4431</v>
      </c>
      <c r="L2796" s="261">
        <v>45077</v>
      </c>
      <c r="M2796" s="260" t="s">
        <v>20</v>
      </c>
    </row>
    <row r="2797" spans="1:13" x14ac:dyDescent="0.25">
      <c r="A2797" s="262" t="s">
        <v>4141</v>
      </c>
      <c r="B2797" s="262" t="s">
        <v>4142</v>
      </c>
      <c r="C2797" s="262" t="s">
        <v>295</v>
      </c>
      <c r="D2797" s="262" t="s">
        <v>2638</v>
      </c>
      <c r="E2797" s="262">
        <v>1</v>
      </c>
      <c r="F2797" s="262" t="s">
        <v>2565</v>
      </c>
      <c r="G2797" s="262" t="s">
        <v>33</v>
      </c>
      <c r="H2797" s="262">
        <v>2</v>
      </c>
      <c r="I2797" s="262" t="s">
        <v>17</v>
      </c>
      <c r="J2797" s="262" t="s">
        <v>17</v>
      </c>
      <c r="K2797" s="262" t="s">
        <v>4432</v>
      </c>
      <c r="L2797" s="263">
        <v>45077</v>
      </c>
      <c r="M2797" s="262" t="s">
        <v>20</v>
      </c>
    </row>
    <row r="2798" spans="1:13" x14ac:dyDescent="0.25">
      <c r="A2798" s="260" t="s">
        <v>4141</v>
      </c>
      <c r="B2798" s="260" t="s">
        <v>4142</v>
      </c>
      <c r="C2798" s="260" t="s">
        <v>295</v>
      </c>
      <c r="D2798" s="260" t="s">
        <v>2571</v>
      </c>
      <c r="E2798" s="260">
        <v>3</v>
      </c>
      <c r="F2798" s="260" t="s">
        <v>2565</v>
      </c>
      <c r="G2798" s="260" t="s">
        <v>33</v>
      </c>
      <c r="H2798" s="260">
        <v>2</v>
      </c>
      <c r="I2798" s="260" t="s">
        <v>17</v>
      </c>
      <c r="J2798" s="260" t="s">
        <v>17</v>
      </c>
      <c r="K2798" s="260" t="s">
        <v>4433</v>
      </c>
      <c r="L2798" s="261">
        <v>45077</v>
      </c>
      <c r="M2798" s="260" t="s">
        <v>20</v>
      </c>
    </row>
    <row r="2799" spans="1:13" x14ac:dyDescent="0.25">
      <c r="A2799" s="262" t="s">
        <v>4141</v>
      </c>
      <c r="B2799" s="262" t="s">
        <v>4142</v>
      </c>
      <c r="C2799" s="262" t="s">
        <v>295</v>
      </c>
      <c r="D2799" s="262" t="s">
        <v>2573</v>
      </c>
      <c r="E2799" s="262">
        <v>3</v>
      </c>
      <c r="F2799" s="262" t="s">
        <v>2565</v>
      </c>
      <c r="G2799" s="262" t="s">
        <v>33</v>
      </c>
      <c r="H2799" s="262">
        <v>2</v>
      </c>
      <c r="I2799" s="262" t="s">
        <v>17</v>
      </c>
      <c r="J2799" s="262" t="s">
        <v>17</v>
      </c>
      <c r="K2799" s="262" t="s">
        <v>4434</v>
      </c>
      <c r="L2799" s="263">
        <v>45077</v>
      </c>
      <c r="M2799" s="262" t="s">
        <v>20</v>
      </c>
    </row>
    <row r="2800" spans="1:13" x14ac:dyDescent="0.25">
      <c r="A2800" s="260" t="s">
        <v>4141</v>
      </c>
      <c r="B2800" s="260" t="s">
        <v>4142</v>
      </c>
      <c r="C2800" s="260" t="s">
        <v>295</v>
      </c>
      <c r="D2800" s="260" t="s">
        <v>2642</v>
      </c>
      <c r="E2800" s="260">
        <v>0</v>
      </c>
      <c r="F2800" s="260" t="s">
        <v>2565</v>
      </c>
      <c r="G2800" s="260" t="s">
        <v>33</v>
      </c>
      <c r="H2800" s="260">
        <v>2</v>
      </c>
      <c r="I2800" s="260" t="s">
        <v>17</v>
      </c>
      <c r="J2800" s="260" t="s">
        <v>17</v>
      </c>
      <c r="K2800" s="260" t="s">
        <v>4435</v>
      </c>
      <c r="L2800" s="261">
        <v>45077</v>
      </c>
      <c r="M2800" s="260" t="s">
        <v>20</v>
      </c>
    </row>
    <row r="2801" spans="1:13" x14ac:dyDescent="0.25">
      <c r="A2801" s="262" t="s">
        <v>578</v>
      </c>
      <c r="B2801" s="262" t="s">
        <v>579</v>
      </c>
      <c r="C2801" s="262" t="s">
        <v>580</v>
      </c>
      <c r="D2801" s="262" t="s">
        <v>1374</v>
      </c>
      <c r="E2801" s="262">
        <v>14999397</v>
      </c>
      <c r="F2801" s="262" t="s">
        <v>4132</v>
      </c>
      <c r="G2801" s="262" t="s">
        <v>1400</v>
      </c>
      <c r="H2801" s="262">
        <v>2</v>
      </c>
      <c r="I2801" s="262" t="s">
        <v>4133</v>
      </c>
      <c r="J2801" s="262" t="s">
        <v>1117</v>
      </c>
      <c r="K2801" s="262" t="s">
        <v>4436</v>
      </c>
      <c r="L2801" s="263">
        <v>45078</v>
      </c>
      <c r="M2801" s="262" t="s">
        <v>582</v>
      </c>
    </row>
    <row r="2802" spans="1:13" x14ac:dyDescent="0.25">
      <c r="A2802" s="260" t="s">
        <v>55</v>
      </c>
      <c r="B2802" s="260" t="s">
        <v>56</v>
      </c>
      <c r="C2802" s="260" t="s">
        <v>57</v>
      </c>
      <c r="D2802" s="260" t="s">
        <v>1042</v>
      </c>
      <c r="E2802" s="260">
        <v>527970</v>
      </c>
      <c r="F2802" s="260" t="s">
        <v>4437</v>
      </c>
      <c r="G2802" s="260" t="s">
        <v>77</v>
      </c>
      <c r="H2802" s="260">
        <v>1</v>
      </c>
      <c r="I2802" s="260" t="s">
        <v>4438</v>
      </c>
      <c r="J2802" s="260" t="s">
        <v>4439</v>
      </c>
      <c r="K2802" s="260" t="s">
        <v>4440</v>
      </c>
      <c r="L2802" s="261">
        <v>45100</v>
      </c>
      <c r="M2802" s="260" t="s">
        <v>20</v>
      </c>
    </row>
    <row r="2803" spans="1:13" x14ac:dyDescent="0.25">
      <c r="A2803" s="262" t="s">
        <v>548</v>
      </c>
      <c r="B2803" s="262" t="s">
        <v>549</v>
      </c>
      <c r="C2803" s="262" t="s">
        <v>57</v>
      </c>
      <c r="D2803" s="262" t="s">
        <v>1042</v>
      </c>
      <c r="E2803" s="262">
        <v>46890</v>
      </c>
      <c r="F2803" s="262" t="s">
        <v>4441</v>
      </c>
      <c r="G2803" s="262" t="s">
        <v>1400</v>
      </c>
      <c r="H2803" s="262">
        <v>2</v>
      </c>
      <c r="I2803" s="262" t="s">
        <v>4442</v>
      </c>
      <c r="J2803" s="262" t="s">
        <v>4443</v>
      </c>
      <c r="K2803" s="262" t="s">
        <v>4444</v>
      </c>
      <c r="L2803" s="263">
        <v>45100</v>
      </c>
      <c r="M2803" s="262" t="s">
        <v>20</v>
      </c>
    </row>
    <row r="2804" spans="1:13" x14ac:dyDescent="0.25">
      <c r="A2804" s="260" t="s">
        <v>127</v>
      </c>
      <c r="B2804" s="260" t="s">
        <v>128</v>
      </c>
      <c r="C2804" s="260" t="s">
        <v>129</v>
      </c>
      <c r="D2804" s="260" t="s">
        <v>1335</v>
      </c>
      <c r="E2804" s="260">
        <v>10806000</v>
      </c>
      <c r="F2804" s="260" t="s">
        <v>4445</v>
      </c>
      <c r="G2804" s="260" t="s">
        <v>1400</v>
      </c>
      <c r="H2804" s="260">
        <v>2</v>
      </c>
      <c r="I2804" s="260" t="s">
        <v>4446</v>
      </c>
      <c r="J2804" s="260" t="s">
        <v>4447</v>
      </c>
      <c r="K2804" s="260" t="s">
        <v>4448</v>
      </c>
      <c r="L2804" s="261">
        <v>45100</v>
      </c>
      <c r="M2804" s="260" t="s">
        <v>20</v>
      </c>
    </row>
    <row r="2805" spans="1:13" x14ac:dyDescent="0.25">
      <c r="A2805" s="262" t="s">
        <v>127</v>
      </c>
      <c r="B2805" s="262" t="s">
        <v>128</v>
      </c>
      <c r="C2805" s="262" t="s">
        <v>129</v>
      </c>
      <c r="D2805" s="262" t="s">
        <v>1042</v>
      </c>
      <c r="E2805" s="262">
        <v>40463</v>
      </c>
      <c r="F2805" s="262" t="s">
        <v>4449</v>
      </c>
      <c r="G2805" s="262" t="s">
        <v>77</v>
      </c>
      <c r="H2805" s="262">
        <v>1</v>
      </c>
      <c r="I2805" s="262" t="s">
        <v>4450</v>
      </c>
      <c r="J2805" s="262" t="s">
        <v>4451</v>
      </c>
      <c r="K2805" s="262" t="s">
        <v>4452</v>
      </c>
      <c r="L2805" s="263">
        <v>45100</v>
      </c>
      <c r="M2805" s="262" t="s">
        <v>20</v>
      </c>
    </row>
    <row r="2806" spans="1:13" x14ac:dyDescent="0.25">
      <c r="A2806" s="260" t="s">
        <v>157</v>
      </c>
      <c r="B2806" s="260" t="s">
        <v>158</v>
      </c>
      <c r="C2806" s="260" t="s">
        <v>159</v>
      </c>
      <c r="D2806" s="260" t="s">
        <v>1042</v>
      </c>
      <c r="E2806" s="260">
        <v>6025</v>
      </c>
      <c r="F2806" s="260" t="s">
        <v>4453</v>
      </c>
      <c r="G2806" s="260" t="s">
        <v>77</v>
      </c>
      <c r="H2806" s="260">
        <v>1</v>
      </c>
      <c r="I2806" s="260" t="s">
        <v>4454</v>
      </c>
      <c r="J2806" s="260" t="s">
        <v>4455</v>
      </c>
      <c r="K2806" s="260" t="s">
        <v>4456</v>
      </c>
      <c r="L2806" s="261">
        <v>45100</v>
      </c>
      <c r="M2806" s="260" t="s">
        <v>20</v>
      </c>
    </row>
    <row r="2807" spans="1:13" x14ac:dyDescent="0.25">
      <c r="A2807" s="262" t="s">
        <v>157</v>
      </c>
      <c r="B2807" s="262" t="s">
        <v>158</v>
      </c>
      <c r="C2807" s="262" t="s">
        <v>159</v>
      </c>
      <c r="D2807" s="262" t="s">
        <v>1132</v>
      </c>
      <c r="E2807" s="262">
        <v>5354656</v>
      </c>
      <c r="F2807" s="262" t="s">
        <v>4457</v>
      </c>
      <c r="G2807" s="262" t="s">
        <v>77</v>
      </c>
      <c r="H2807" s="262">
        <v>1</v>
      </c>
      <c r="I2807" s="262" t="s">
        <v>4458</v>
      </c>
      <c r="J2807" s="262" t="s">
        <v>4459</v>
      </c>
      <c r="K2807" s="262" t="s">
        <v>4460</v>
      </c>
      <c r="L2807" s="263">
        <v>45100</v>
      </c>
      <c r="M2807" s="262" t="s">
        <v>20</v>
      </c>
    </row>
    <row r="2808" spans="1:13" x14ac:dyDescent="0.25">
      <c r="A2808" s="260" t="s">
        <v>157</v>
      </c>
      <c r="B2808" s="260" t="s">
        <v>158</v>
      </c>
      <c r="C2808" s="260" t="s">
        <v>159</v>
      </c>
      <c r="D2808" s="260" t="s">
        <v>1050</v>
      </c>
      <c r="E2808" s="260">
        <v>5354656</v>
      </c>
      <c r="F2808" s="260" t="s">
        <v>4457</v>
      </c>
      <c r="G2808" s="260" t="s">
        <v>77</v>
      </c>
      <c r="H2808" s="260">
        <v>1</v>
      </c>
      <c r="I2808" s="260" t="s">
        <v>4458</v>
      </c>
      <c r="J2808" s="260" t="s">
        <v>4461</v>
      </c>
      <c r="K2808" s="260" t="s">
        <v>4462</v>
      </c>
      <c r="L2808" s="261">
        <v>45100</v>
      </c>
      <c r="M2808" s="260" t="s">
        <v>20</v>
      </c>
    </row>
    <row r="2809" spans="1:13" x14ac:dyDescent="0.25">
      <c r="A2809" s="262" t="s">
        <v>157</v>
      </c>
      <c r="B2809" s="262" t="s">
        <v>158</v>
      </c>
      <c r="C2809" s="262" t="s">
        <v>159</v>
      </c>
      <c r="D2809" s="262" t="s">
        <v>605</v>
      </c>
      <c r="E2809" s="262">
        <v>2100000</v>
      </c>
      <c r="F2809" s="262" t="s">
        <v>4457</v>
      </c>
      <c r="G2809" s="262" t="s">
        <v>77</v>
      </c>
      <c r="H2809" s="262">
        <v>1</v>
      </c>
      <c r="I2809" s="262" t="s">
        <v>4458</v>
      </c>
      <c r="J2809" s="262" t="s">
        <v>4463</v>
      </c>
      <c r="K2809" s="262" t="s">
        <v>4464</v>
      </c>
      <c r="L2809" s="263">
        <v>45100</v>
      </c>
      <c r="M2809" s="262" t="s">
        <v>20</v>
      </c>
    </row>
    <row r="2810" spans="1:13" x14ac:dyDescent="0.25">
      <c r="A2810" s="260" t="s">
        <v>157</v>
      </c>
      <c r="B2810" s="260" t="s">
        <v>158</v>
      </c>
      <c r="C2810" s="260" t="s">
        <v>159</v>
      </c>
      <c r="D2810" s="260" t="s">
        <v>1374</v>
      </c>
      <c r="E2810" s="260">
        <v>0</v>
      </c>
      <c r="F2810" s="260" t="s">
        <v>4457</v>
      </c>
      <c r="G2810" s="260" t="s">
        <v>77</v>
      </c>
      <c r="H2810" s="260">
        <v>1</v>
      </c>
      <c r="I2810" s="260" t="s">
        <v>4458</v>
      </c>
      <c r="J2810" s="260" t="s">
        <v>4463</v>
      </c>
      <c r="K2810" s="260" t="s">
        <v>4465</v>
      </c>
      <c r="L2810" s="261">
        <v>45100</v>
      </c>
      <c r="M2810" s="260" t="s">
        <v>20</v>
      </c>
    </row>
    <row r="2811" spans="1:13" x14ac:dyDescent="0.25">
      <c r="A2811" s="262" t="s">
        <v>157</v>
      </c>
      <c r="B2811" s="262" t="s">
        <v>158</v>
      </c>
      <c r="C2811" s="262" t="s">
        <v>159</v>
      </c>
      <c r="D2811" s="262" t="s">
        <v>630</v>
      </c>
      <c r="E2811" s="262">
        <v>3254656</v>
      </c>
      <c r="F2811" s="262" t="s">
        <v>4457</v>
      </c>
      <c r="G2811" s="262" t="s">
        <v>77</v>
      </c>
      <c r="H2811" s="262">
        <v>1</v>
      </c>
      <c r="I2811" s="262" t="s">
        <v>4458</v>
      </c>
      <c r="J2811" s="262" t="s">
        <v>4463</v>
      </c>
      <c r="K2811" s="262" t="s">
        <v>4466</v>
      </c>
      <c r="L2811" s="263">
        <v>45100</v>
      </c>
      <c r="M2811" s="262" t="s">
        <v>20</v>
      </c>
    </row>
    <row r="2812" spans="1:13" x14ac:dyDescent="0.25">
      <c r="A2812" s="260" t="s">
        <v>157</v>
      </c>
      <c r="B2812" s="260" t="s">
        <v>158</v>
      </c>
      <c r="C2812" s="260" t="s">
        <v>159</v>
      </c>
      <c r="D2812" s="260" t="s">
        <v>623</v>
      </c>
      <c r="E2812" s="260">
        <v>1335000</v>
      </c>
      <c r="F2812" s="260" t="s">
        <v>4457</v>
      </c>
      <c r="G2812" s="260" t="s">
        <v>77</v>
      </c>
      <c r="H2812" s="260">
        <v>1</v>
      </c>
      <c r="I2812" s="260" t="s">
        <v>4458</v>
      </c>
      <c r="J2812" s="260" t="s">
        <v>4463</v>
      </c>
      <c r="K2812" s="260" t="s">
        <v>4467</v>
      </c>
      <c r="L2812" s="261">
        <v>45100</v>
      </c>
      <c r="M2812" s="260" t="s">
        <v>20</v>
      </c>
    </row>
    <row r="2813" spans="1:13" x14ac:dyDescent="0.25">
      <c r="A2813" s="262" t="s">
        <v>157</v>
      </c>
      <c r="B2813" s="262" t="s">
        <v>158</v>
      </c>
      <c r="C2813" s="262" t="s">
        <v>159</v>
      </c>
      <c r="D2813" s="262" t="s">
        <v>628</v>
      </c>
      <c r="E2813" s="262">
        <v>700000</v>
      </c>
      <c r="F2813" s="262" t="s">
        <v>4457</v>
      </c>
      <c r="G2813" s="262" t="s">
        <v>77</v>
      </c>
      <c r="H2813" s="262">
        <v>1</v>
      </c>
      <c r="I2813" s="262" t="s">
        <v>4458</v>
      </c>
      <c r="J2813" s="262" t="s">
        <v>4463</v>
      </c>
      <c r="K2813" s="262" t="s">
        <v>4468</v>
      </c>
      <c r="L2813" s="263">
        <v>45100</v>
      </c>
      <c r="M2813" s="262" t="s">
        <v>20</v>
      </c>
    </row>
    <row r="2814" spans="1:13" x14ac:dyDescent="0.25">
      <c r="A2814" s="260" t="s">
        <v>157</v>
      </c>
      <c r="B2814" s="260" t="s">
        <v>158</v>
      </c>
      <c r="C2814" s="260" t="s">
        <v>159</v>
      </c>
      <c r="D2814" s="260" t="s">
        <v>619</v>
      </c>
      <c r="E2814" s="260">
        <v>65000</v>
      </c>
      <c r="F2814" s="260" t="s">
        <v>4457</v>
      </c>
      <c r="G2814" s="260" t="s">
        <v>77</v>
      </c>
      <c r="H2814" s="260">
        <v>1</v>
      </c>
      <c r="I2814" s="260" t="s">
        <v>4458</v>
      </c>
      <c r="J2814" s="260" t="s">
        <v>4463</v>
      </c>
      <c r="K2814" s="260" t="s">
        <v>4469</v>
      </c>
      <c r="L2814" s="261">
        <v>45100</v>
      </c>
      <c r="M2814" s="260" t="s">
        <v>20</v>
      </c>
    </row>
    <row r="2815" spans="1:13" x14ac:dyDescent="0.25">
      <c r="A2815" s="262" t="s">
        <v>103</v>
      </c>
      <c r="B2815" s="262" t="s">
        <v>104</v>
      </c>
      <c r="C2815" s="262" t="s">
        <v>105</v>
      </c>
      <c r="D2815" s="262" t="s">
        <v>1042</v>
      </c>
      <c r="E2815" s="262">
        <v>3364</v>
      </c>
      <c r="F2815" s="262" t="s">
        <v>4470</v>
      </c>
      <c r="G2815" s="262" t="s">
        <v>77</v>
      </c>
      <c r="H2815" s="262">
        <v>1</v>
      </c>
      <c r="I2815" s="262" t="s">
        <v>4471</v>
      </c>
      <c r="J2815" s="262" t="s">
        <v>4472</v>
      </c>
      <c r="K2815" s="262" t="s">
        <v>4473</v>
      </c>
      <c r="L2815" s="263">
        <v>45100</v>
      </c>
      <c r="M2815" s="262" t="s">
        <v>20</v>
      </c>
    </row>
    <row r="2816" spans="1:13" x14ac:dyDescent="0.25">
      <c r="A2816" s="260" t="s">
        <v>103</v>
      </c>
      <c r="B2816" s="260" t="s">
        <v>104</v>
      </c>
      <c r="C2816" s="260" t="s">
        <v>105</v>
      </c>
      <c r="D2816" s="260" t="s">
        <v>1132</v>
      </c>
      <c r="E2816" s="260">
        <v>418000</v>
      </c>
      <c r="F2816" s="260" t="s">
        <v>4474</v>
      </c>
      <c r="G2816" s="260" t="s">
        <v>1400</v>
      </c>
      <c r="H2816" s="260">
        <v>2</v>
      </c>
      <c r="I2816" s="260" t="s">
        <v>4475</v>
      </c>
      <c r="J2816" s="260" t="s">
        <v>4476</v>
      </c>
      <c r="K2816" s="260" t="s">
        <v>4477</v>
      </c>
      <c r="L2816" s="261">
        <v>45100</v>
      </c>
      <c r="M2816" s="260" t="s">
        <v>20</v>
      </c>
    </row>
    <row r="2817" spans="1:13" x14ac:dyDescent="0.25">
      <c r="A2817" s="262" t="s">
        <v>103</v>
      </c>
      <c r="B2817" s="262" t="s">
        <v>104</v>
      </c>
      <c r="C2817" s="262" t="s">
        <v>105</v>
      </c>
      <c r="D2817" s="262" t="s">
        <v>1050</v>
      </c>
      <c r="E2817" s="262">
        <v>173182</v>
      </c>
      <c r="F2817" s="262" t="s">
        <v>4474</v>
      </c>
      <c r="G2817" s="262" t="s">
        <v>1400</v>
      </c>
      <c r="H2817" s="262">
        <v>2</v>
      </c>
      <c r="I2817" s="262" t="s">
        <v>4475</v>
      </c>
      <c r="J2817" s="262" t="s">
        <v>4478</v>
      </c>
      <c r="K2817" s="262" t="s">
        <v>4479</v>
      </c>
      <c r="L2817" s="263">
        <v>45100</v>
      </c>
      <c r="M2817" s="262" t="s">
        <v>20</v>
      </c>
    </row>
    <row r="2818" spans="1:13" x14ac:dyDescent="0.25">
      <c r="A2818" s="260" t="s">
        <v>103</v>
      </c>
      <c r="B2818" s="260" t="s">
        <v>104</v>
      </c>
      <c r="C2818" s="260" t="s">
        <v>105</v>
      </c>
      <c r="D2818" s="260" t="s">
        <v>605</v>
      </c>
      <c r="E2818" s="260">
        <v>20500</v>
      </c>
      <c r="F2818" s="260" t="s">
        <v>4480</v>
      </c>
      <c r="G2818" s="260" t="s">
        <v>22</v>
      </c>
      <c r="H2818" s="260">
        <v>3</v>
      </c>
      <c r="I2818" s="260" t="s">
        <v>4481</v>
      </c>
      <c r="J2818" s="260" t="s">
        <v>4482</v>
      </c>
      <c r="K2818" s="260" t="s">
        <v>4483</v>
      </c>
      <c r="L2818" s="261">
        <v>45100</v>
      </c>
      <c r="M2818" s="260" t="s">
        <v>20</v>
      </c>
    </row>
    <row r="2819" spans="1:13" x14ac:dyDescent="0.25">
      <c r="A2819" s="262" t="s">
        <v>103</v>
      </c>
      <c r="B2819" s="262" t="s">
        <v>104</v>
      </c>
      <c r="C2819" s="262" t="s">
        <v>105</v>
      </c>
      <c r="D2819" s="262" t="s">
        <v>1374</v>
      </c>
      <c r="E2819" s="262">
        <v>244818</v>
      </c>
      <c r="F2819" s="262" t="s">
        <v>4480</v>
      </c>
      <c r="G2819" s="262" t="s">
        <v>22</v>
      </c>
      <c r="H2819" s="262">
        <v>3</v>
      </c>
      <c r="I2819" s="262" t="s">
        <v>4481</v>
      </c>
      <c r="J2819" s="262" t="s">
        <v>4484</v>
      </c>
      <c r="K2819" s="262" t="s">
        <v>4485</v>
      </c>
      <c r="L2819" s="263">
        <v>45100</v>
      </c>
      <c r="M2819" s="262" t="s">
        <v>20</v>
      </c>
    </row>
    <row r="2820" spans="1:13" x14ac:dyDescent="0.25">
      <c r="A2820" s="260" t="s">
        <v>103</v>
      </c>
      <c r="B2820" s="260" t="s">
        <v>104</v>
      </c>
      <c r="C2820" s="260" t="s">
        <v>105</v>
      </c>
      <c r="D2820" s="260" t="s">
        <v>630</v>
      </c>
      <c r="E2820" s="260">
        <v>152682</v>
      </c>
      <c r="F2820" s="260" t="s">
        <v>4480</v>
      </c>
      <c r="G2820" s="260" t="s">
        <v>22</v>
      </c>
      <c r="H2820" s="260">
        <v>3</v>
      </c>
      <c r="I2820" s="260" t="s">
        <v>4481</v>
      </c>
      <c r="J2820" s="260" t="s">
        <v>4486</v>
      </c>
      <c r="K2820" s="260" t="s">
        <v>4487</v>
      </c>
      <c r="L2820" s="261">
        <v>45100</v>
      </c>
      <c r="M2820" s="260" t="s">
        <v>20</v>
      </c>
    </row>
    <row r="2821" spans="1:13" x14ac:dyDescent="0.25">
      <c r="A2821" s="262" t="s">
        <v>103</v>
      </c>
      <c r="B2821" s="262" t="s">
        <v>104</v>
      </c>
      <c r="C2821" s="262" t="s">
        <v>105</v>
      </c>
      <c r="D2821" s="262" t="s">
        <v>623</v>
      </c>
      <c r="E2821" s="262">
        <v>20500</v>
      </c>
      <c r="F2821" s="262" t="s">
        <v>4480</v>
      </c>
      <c r="G2821" s="262" t="s">
        <v>22</v>
      </c>
      <c r="H2821" s="262">
        <v>3</v>
      </c>
      <c r="I2821" s="262" t="s">
        <v>4488</v>
      </c>
      <c r="J2821" s="262" t="s">
        <v>4489</v>
      </c>
      <c r="K2821" s="262" t="s">
        <v>4490</v>
      </c>
      <c r="L2821" s="263">
        <v>45100</v>
      </c>
      <c r="M2821" s="262" t="s">
        <v>582</v>
      </c>
    </row>
    <row r="2822" spans="1:13" x14ac:dyDescent="0.25">
      <c r="A2822" s="260" t="s">
        <v>103</v>
      </c>
      <c r="B2822" s="260" t="s">
        <v>104</v>
      </c>
      <c r="C2822" s="260" t="s">
        <v>105</v>
      </c>
      <c r="D2822" s="260" t="s">
        <v>628</v>
      </c>
      <c r="E2822" s="260">
        <v>0</v>
      </c>
      <c r="F2822" s="260" t="s">
        <v>4480</v>
      </c>
      <c r="G2822" s="260" t="s">
        <v>22</v>
      </c>
      <c r="H2822" s="260">
        <v>3</v>
      </c>
      <c r="I2822" s="260" t="s">
        <v>4488</v>
      </c>
      <c r="J2822" s="260" t="s">
        <v>4491</v>
      </c>
      <c r="K2822" s="260" t="s">
        <v>4492</v>
      </c>
      <c r="L2822" s="261">
        <v>45100</v>
      </c>
      <c r="M2822" s="260" t="s">
        <v>20</v>
      </c>
    </row>
    <row r="2823" spans="1:13" x14ac:dyDescent="0.25">
      <c r="A2823" s="262" t="s">
        <v>103</v>
      </c>
      <c r="B2823" s="262" t="s">
        <v>104</v>
      </c>
      <c r="C2823" s="262" t="s">
        <v>105</v>
      </c>
      <c r="D2823" s="262" t="s">
        <v>619</v>
      </c>
      <c r="E2823" s="262">
        <v>0</v>
      </c>
      <c r="F2823" s="262" t="s">
        <v>4480</v>
      </c>
      <c r="G2823" s="262" t="s">
        <v>22</v>
      </c>
      <c r="H2823" s="262">
        <v>3</v>
      </c>
      <c r="I2823" s="262" t="s">
        <v>4488</v>
      </c>
      <c r="J2823" s="262" t="s">
        <v>4491</v>
      </c>
      <c r="K2823" s="262" t="s">
        <v>4493</v>
      </c>
      <c r="L2823" s="263">
        <v>45100</v>
      </c>
      <c r="M2823" s="262" t="s">
        <v>20</v>
      </c>
    </row>
    <row r="2824" spans="1:13" x14ac:dyDescent="0.25">
      <c r="A2824" s="260" t="s">
        <v>103</v>
      </c>
      <c r="B2824" s="260" t="s">
        <v>104</v>
      </c>
      <c r="C2824" s="260" t="s">
        <v>105</v>
      </c>
      <c r="D2824" s="260" t="s">
        <v>1335</v>
      </c>
      <c r="E2824" s="260">
        <v>10482487</v>
      </c>
      <c r="F2824" s="260" t="s">
        <v>4494</v>
      </c>
      <c r="G2824" s="260" t="s">
        <v>77</v>
      </c>
      <c r="H2824" s="260">
        <v>1</v>
      </c>
      <c r="I2824" s="260" t="s">
        <v>4495</v>
      </c>
      <c r="J2824" s="260" t="s">
        <v>4496</v>
      </c>
      <c r="K2824" s="260" t="s">
        <v>4497</v>
      </c>
      <c r="L2824" s="261">
        <v>45100</v>
      </c>
      <c r="M2824" s="260" t="s">
        <v>20</v>
      </c>
    </row>
    <row r="2825" spans="1:13" x14ac:dyDescent="0.25">
      <c r="A2825" s="262" t="s">
        <v>157</v>
      </c>
      <c r="B2825" s="262" t="s">
        <v>158</v>
      </c>
      <c r="C2825" s="262" t="s">
        <v>159</v>
      </c>
      <c r="D2825" s="262" t="s">
        <v>1335</v>
      </c>
      <c r="E2825" s="262">
        <v>26052021</v>
      </c>
      <c r="F2825" s="262" t="s">
        <v>4498</v>
      </c>
      <c r="G2825" s="262" t="s">
        <v>33</v>
      </c>
      <c r="H2825" s="262">
        <v>2</v>
      </c>
      <c r="I2825" s="262" t="s">
        <v>4499</v>
      </c>
      <c r="J2825" s="262" t="s">
        <v>4500</v>
      </c>
      <c r="K2825" s="262" t="s">
        <v>4501</v>
      </c>
      <c r="L2825" s="263">
        <v>45100</v>
      </c>
      <c r="M2825" s="262" t="s">
        <v>20</v>
      </c>
    </row>
    <row r="2826" spans="1:13" x14ac:dyDescent="0.25">
      <c r="A2826" s="260" t="s">
        <v>1240</v>
      </c>
      <c r="B2826" s="260" t="s">
        <v>1241</v>
      </c>
      <c r="C2826" s="260" t="s">
        <v>599</v>
      </c>
      <c r="D2826" s="260" t="s">
        <v>40</v>
      </c>
      <c r="E2826" s="260">
        <v>0</v>
      </c>
      <c r="F2826" s="260" t="s">
        <v>17</v>
      </c>
      <c r="G2826" s="260" t="s">
        <v>22</v>
      </c>
      <c r="H2826" s="260">
        <v>3</v>
      </c>
      <c r="I2826" s="260" t="s">
        <v>17</v>
      </c>
      <c r="J2826" s="260" t="s">
        <v>4502</v>
      </c>
      <c r="K2826" s="260" t="s">
        <v>4503</v>
      </c>
      <c r="L2826" s="261">
        <v>45101</v>
      </c>
      <c r="M2826" s="260" t="s">
        <v>20</v>
      </c>
    </row>
    <row r="2827" spans="1:13" x14ac:dyDescent="0.25">
      <c r="A2827" s="262" t="s">
        <v>1240</v>
      </c>
      <c r="B2827" s="262" t="s">
        <v>1241</v>
      </c>
      <c r="C2827" s="262" t="s">
        <v>599</v>
      </c>
      <c r="D2827" s="262" t="s">
        <v>623</v>
      </c>
      <c r="E2827" s="262">
        <v>111075</v>
      </c>
      <c r="F2827" s="262" t="s">
        <v>4504</v>
      </c>
      <c r="G2827" s="262" t="s">
        <v>22</v>
      </c>
      <c r="H2827" s="262">
        <v>3</v>
      </c>
      <c r="I2827" s="262" t="s">
        <v>4505</v>
      </c>
      <c r="J2827" s="262" t="s">
        <v>4506</v>
      </c>
      <c r="K2827" s="262" t="s">
        <v>4507</v>
      </c>
      <c r="L2827" s="263">
        <v>45101</v>
      </c>
      <c r="M2827" s="262" t="s">
        <v>582</v>
      </c>
    </row>
    <row r="2828" spans="1:13" x14ac:dyDescent="0.25">
      <c r="A2828" s="260" t="s">
        <v>1984</v>
      </c>
      <c r="B2828" s="260" t="s">
        <v>1985</v>
      </c>
      <c r="C2828" s="260" t="s">
        <v>599</v>
      </c>
      <c r="D2828" s="260" t="s">
        <v>40</v>
      </c>
      <c r="E2828" s="260">
        <v>0</v>
      </c>
      <c r="F2828" s="260" t="s">
        <v>17</v>
      </c>
      <c r="G2828" s="260" t="s">
        <v>1400</v>
      </c>
      <c r="H2828" s="260">
        <v>2</v>
      </c>
      <c r="I2828" s="260" t="s">
        <v>17</v>
      </c>
      <c r="J2828" s="260" t="s">
        <v>4508</v>
      </c>
      <c r="K2828" s="260" t="s">
        <v>4509</v>
      </c>
      <c r="L2828" s="261">
        <v>45101</v>
      </c>
      <c r="M2828" s="260" t="s">
        <v>20</v>
      </c>
    </row>
    <row r="2829" spans="1:13" x14ac:dyDescent="0.25">
      <c r="A2829" s="262" t="s">
        <v>1984</v>
      </c>
      <c r="B2829" s="262" t="s">
        <v>1985</v>
      </c>
      <c r="C2829" s="262" t="s">
        <v>599</v>
      </c>
      <c r="D2829" s="262" t="s">
        <v>966</v>
      </c>
      <c r="E2829" s="262">
        <v>0</v>
      </c>
      <c r="F2829" s="262" t="s">
        <v>17</v>
      </c>
      <c r="G2829" s="262" t="s">
        <v>1400</v>
      </c>
      <c r="H2829" s="262">
        <v>2</v>
      </c>
      <c r="I2829" s="262" t="s">
        <v>17</v>
      </c>
      <c r="J2829" s="262" t="s">
        <v>4510</v>
      </c>
      <c r="K2829" s="262" t="s">
        <v>4511</v>
      </c>
      <c r="L2829" s="263">
        <v>45101</v>
      </c>
      <c r="M2829" s="262" t="s">
        <v>20</v>
      </c>
    </row>
    <row r="2830" spans="1:13" x14ac:dyDescent="0.25">
      <c r="A2830" s="260" t="s">
        <v>63</v>
      </c>
      <c r="B2830" s="260" t="s">
        <v>64</v>
      </c>
      <c r="C2830" s="260" t="s">
        <v>65</v>
      </c>
      <c r="D2830" s="260" t="s">
        <v>619</v>
      </c>
      <c r="E2830" s="260">
        <v>0</v>
      </c>
      <c r="F2830" s="260" t="s">
        <v>4512</v>
      </c>
      <c r="G2830" s="260" t="s">
        <v>77</v>
      </c>
      <c r="H2830" s="260">
        <v>1</v>
      </c>
      <c r="I2830" s="260" t="s">
        <v>4513</v>
      </c>
      <c r="J2830" s="260" t="s">
        <v>4514</v>
      </c>
      <c r="K2830" s="260" t="s">
        <v>4515</v>
      </c>
      <c r="L2830" s="261">
        <v>45103</v>
      </c>
      <c r="M2830" s="260" t="s">
        <v>582</v>
      </c>
    </row>
    <row r="2831" spans="1:13" x14ac:dyDescent="0.25">
      <c r="A2831" s="262" t="s">
        <v>147</v>
      </c>
      <c r="B2831" s="262" t="s">
        <v>148</v>
      </c>
      <c r="C2831" s="262" t="s">
        <v>149</v>
      </c>
      <c r="D2831" s="262" t="s">
        <v>776</v>
      </c>
      <c r="E2831" s="262">
        <v>3702004</v>
      </c>
      <c r="F2831" s="262" t="s">
        <v>4516</v>
      </c>
      <c r="G2831" s="262" t="s">
        <v>1400</v>
      </c>
      <c r="H2831" s="262">
        <v>2</v>
      </c>
      <c r="I2831" s="262" t="s">
        <v>4517</v>
      </c>
      <c r="J2831" s="262" t="s">
        <v>4518</v>
      </c>
      <c r="K2831" s="262" t="s">
        <v>4519</v>
      </c>
      <c r="L2831" s="263">
        <v>45103</v>
      </c>
      <c r="M2831" s="262" t="s">
        <v>582</v>
      </c>
    </row>
    <row r="2832" spans="1:13" x14ac:dyDescent="0.25">
      <c r="A2832" s="260" t="s">
        <v>147</v>
      </c>
      <c r="B2832" s="260" t="s">
        <v>148</v>
      </c>
      <c r="C2832" s="260" t="s">
        <v>149</v>
      </c>
      <c r="D2832" s="260" t="s">
        <v>623</v>
      </c>
      <c r="E2832" s="260">
        <v>18502532</v>
      </c>
      <c r="F2832" s="260" t="s">
        <v>4520</v>
      </c>
      <c r="G2832" s="260" t="s">
        <v>1400</v>
      </c>
      <c r="H2832" s="260">
        <v>2</v>
      </c>
      <c r="I2832" s="260" t="s">
        <v>4521</v>
      </c>
      <c r="J2832" s="260" t="s">
        <v>4522</v>
      </c>
      <c r="K2832" s="260" t="s">
        <v>4523</v>
      </c>
      <c r="L2832" s="261">
        <v>45103</v>
      </c>
      <c r="M2832" s="260" t="s">
        <v>582</v>
      </c>
    </row>
    <row r="2833" spans="1:13" x14ac:dyDescent="0.25">
      <c r="A2833" s="262" t="s">
        <v>147</v>
      </c>
      <c r="B2833" s="262" t="s">
        <v>148</v>
      </c>
      <c r="C2833" s="262" t="s">
        <v>149</v>
      </c>
      <c r="D2833" s="262" t="s">
        <v>628</v>
      </c>
      <c r="E2833" s="262">
        <v>2097468</v>
      </c>
      <c r="F2833" s="262" t="s">
        <v>4520</v>
      </c>
      <c r="G2833" s="262" t="s">
        <v>1400</v>
      </c>
      <c r="H2833" s="262">
        <v>2</v>
      </c>
      <c r="I2833" s="262" t="s">
        <v>4521</v>
      </c>
      <c r="J2833" s="262" t="s">
        <v>4524</v>
      </c>
      <c r="K2833" s="262" t="s">
        <v>4525</v>
      </c>
      <c r="L2833" s="263">
        <v>45103</v>
      </c>
      <c r="M2833" s="262" t="s">
        <v>582</v>
      </c>
    </row>
    <row r="2834" spans="1:13" x14ac:dyDescent="0.25">
      <c r="A2834" s="260" t="s">
        <v>1391</v>
      </c>
      <c r="B2834" s="260" t="s">
        <v>1392</v>
      </c>
      <c r="C2834" s="260" t="s">
        <v>149</v>
      </c>
      <c r="D2834" s="260" t="s">
        <v>1132</v>
      </c>
      <c r="E2834" s="260">
        <v>33000000</v>
      </c>
      <c r="F2834" s="260" t="s">
        <v>1698</v>
      </c>
      <c r="G2834" s="260" t="s">
        <v>1400</v>
      </c>
      <c r="H2834" s="260">
        <v>2</v>
      </c>
      <c r="I2834" s="260" t="s">
        <v>1699</v>
      </c>
      <c r="J2834" s="260" t="s">
        <v>4526</v>
      </c>
      <c r="K2834" s="260" t="s">
        <v>4527</v>
      </c>
      <c r="L2834" s="261">
        <v>45103</v>
      </c>
      <c r="M2834" s="260" t="s">
        <v>582</v>
      </c>
    </row>
    <row r="2835" spans="1:13" x14ac:dyDescent="0.25">
      <c r="A2835" s="262" t="s">
        <v>1391</v>
      </c>
      <c r="B2835" s="262" t="s">
        <v>1392</v>
      </c>
      <c r="C2835" s="262" t="s">
        <v>149</v>
      </c>
      <c r="D2835" s="262" t="s">
        <v>1050</v>
      </c>
      <c r="E2835" s="262">
        <v>33000000</v>
      </c>
      <c r="F2835" s="262" t="s">
        <v>1698</v>
      </c>
      <c r="G2835" s="262" t="s">
        <v>1400</v>
      </c>
      <c r="H2835" s="262">
        <v>2</v>
      </c>
      <c r="I2835" s="262" t="s">
        <v>1699</v>
      </c>
      <c r="J2835" s="262" t="s">
        <v>4528</v>
      </c>
      <c r="K2835" s="262" t="s">
        <v>4529</v>
      </c>
      <c r="L2835" s="263">
        <v>45103</v>
      </c>
      <c r="M2835" s="262" t="s">
        <v>582</v>
      </c>
    </row>
    <row r="2836" spans="1:13" x14ac:dyDescent="0.25">
      <c r="A2836" s="260" t="s">
        <v>1391</v>
      </c>
      <c r="B2836" s="260" t="s">
        <v>1392</v>
      </c>
      <c r="C2836" s="260" t="s">
        <v>149</v>
      </c>
      <c r="D2836" s="260" t="s">
        <v>776</v>
      </c>
      <c r="E2836" s="260">
        <v>5132</v>
      </c>
      <c r="F2836" s="260" t="s">
        <v>4530</v>
      </c>
      <c r="G2836" s="260" t="s">
        <v>77</v>
      </c>
      <c r="H2836" s="260">
        <v>1</v>
      </c>
      <c r="I2836" s="260" t="s">
        <v>4531</v>
      </c>
      <c r="J2836" s="260" t="s">
        <v>4532</v>
      </c>
      <c r="K2836" s="260" t="s">
        <v>4533</v>
      </c>
      <c r="L2836" s="261">
        <v>45103</v>
      </c>
      <c r="M2836" s="260" t="s">
        <v>582</v>
      </c>
    </row>
    <row r="2837" spans="1:13" x14ac:dyDescent="0.25">
      <c r="A2837" s="262" t="s">
        <v>1391</v>
      </c>
      <c r="B2837" s="262" t="s">
        <v>1392</v>
      </c>
      <c r="C2837" s="262" t="s">
        <v>149</v>
      </c>
      <c r="D2837" s="262" t="s">
        <v>1374</v>
      </c>
      <c r="E2837" s="262">
        <v>0</v>
      </c>
      <c r="F2837" s="262" t="s">
        <v>1698</v>
      </c>
      <c r="G2837" s="262" t="s">
        <v>1400</v>
      </c>
      <c r="H2837" s="262">
        <v>2</v>
      </c>
      <c r="I2837" s="262" t="s">
        <v>1699</v>
      </c>
      <c r="J2837" s="262" t="s">
        <v>2474</v>
      </c>
      <c r="K2837" s="262" t="s">
        <v>4534</v>
      </c>
      <c r="L2837" s="263">
        <v>45103</v>
      </c>
      <c r="M2837" s="262" t="s">
        <v>582</v>
      </c>
    </row>
    <row r="2838" spans="1:13" x14ac:dyDescent="0.25">
      <c r="A2838" s="260" t="s">
        <v>1391</v>
      </c>
      <c r="B2838" s="260" t="s">
        <v>1392</v>
      </c>
      <c r="C2838" s="260" t="s">
        <v>149</v>
      </c>
      <c r="D2838" s="260" t="s">
        <v>630</v>
      </c>
      <c r="E2838" s="260">
        <v>12400000</v>
      </c>
      <c r="F2838" s="260" t="s">
        <v>4535</v>
      </c>
      <c r="G2838" s="260" t="s">
        <v>1400</v>
      </c>
      <c r="H2838" s="260">
        <v>2</v>
      </c>
      <c r="I2838" s="260" t="s">
        <v>4536</v>
      </c>
      <c r="J2838" s="260" t="s">
        <v>2478</v>
      </c>
      <c r="K2838" s="260" t="s">
        <v>4537</v>
      </c>
      <c r="L2838" s="261">
        <v>45103</v>
      </c>
      <c r="M2838" s="260" t="s">
        <v>582</v>
      </c>
    </row>
    <row r="2839" spans="1:13" x14ac:dyDescent="0.25">
      <c r="A2839" s="262" t="s">
        <v>1391</v>
      </c>
      <c r="B2839" s="262" t="s">
        <v>1392</v>
      </c>
      <c r="C2839" s="262" t="s">
        <v>149</v>
      </c>
      <c r="D2839" s="262" t="s">
        <v>623</v>
      </c>
      <c r="E2839" s="262">
        <v>20570000</v>
      </c>
      <c r="F2839" s="262" t="s">
        <v>4535</v>
      </c>
      <c r="G2839" s="262" t="s">
        <v>1400</v>
      </c>
      <c r="H2839" s="262">
        <v>2</v>
      </c>
      <c r="I2839" s="262" t="s">
        <v>4536</v>
      </c>
      <c r="J2839" s="262" t="s">
        <v>4522</v>
      </c>
      <c r="K2839" s="262" t="s">
        <v>4538</v>
      </c>
      <c r="L2839" s="263">
        <v>45103</v>
      </c>
      <c r="M2839" s="262" t="s">
        <v>582</v>
      </c>
    </row>
    <row r="2840" spans="1:13" x14ac:dyDescent="0.25">
      <c r="A2840" s="260" t="s">
        <v>1391</v>
      </c>
      <c r="B2840" s="260" t="s">
        <v>1392</v>
      </c>
      <c r="C2840" s="260" t="s">
        <v>149</v>
      </c>
      <c r="D2840" s="260" t="s">
        <v>628</v>
      </c>
      <c r="E2840" s="260">
        <v>30000</v>
      </c>
      <c r="F2840" s="260" t="s">
        <v>1396</v>
      </c>
      <c r="G2840" s="260" t="s">
        <v>1400</v>
      </c>
      <c r="H2840" s="260">
        <v>2</v>
      </c>
      <c r="I2840" s="260" t="s">
        <v>1397</v>
      </c>
      <c r="J2840" s="260" t="s">
        <v>4539</v>
      </c>
      <c r="K2840" s="260" t="s">
        <v>4540</v>
      </c>
      <c r="L2840" s="261">
        <v>45103</v>
      </c>
      <c r="M2840" s="260" t="s">
        <v>582</v>
      </c>
    </row>
    <row r="2841" spans="1:13" x14ac:dyDescent="0.25">
      <c r="A2841" s="262" t="s">
        <v>1391</v>
      </c>
      <c r="B2841" s="262" t="s">
        <v>1392</v>
      </c>
      <c r="C2841" s="262" t="s">
        <v>149</v>
      </c>
      <c r="D2841" s="262" t="s">
        <v>619</v>
      </c>
      <c r="E2841" s="262">
        <v>0</v>
      </c>
      <c r="F2841" s="262" t="s">
        <v>17</v>
      </c>
      <c r="G2841" s="262" t="s">
        <v>22</v>
      </c>
      <c r="H2841" s="262">
        <v>3</v>
      </c>
      <c r="I2841" s="262" t="s">
        <v>17</v>
      </c>
      <c r="J2841" s="262" t="s">
        <v>17</v>
      </c>
      <c r="K2841" s="262" t="s">
        <v>4541</v>
      </c>
      <c r="L2841" s="263">
        <v>45103</v>
      </c>
      <c r="M2841" s="262" t="s">
        <v>582</v>
      </c>
    </row>
    <row r="2842" spans="1:13" x14ac:dyDescent="0.25">
      <c r="A2842" s="260" t="s">
        <v>42</v>
      </c>
      <c r="B2842" s="260" t="s">
        <v>43</v>
      </c>
      <c r="C2842" s="260" t="s">
        <v>44</v>
      </c>
      <c r="D2842" s="260" t="s">
        <v>1335</v>
      </c>
      <c r="E2842" s="260">
        <v>26155749</v>
      </c>
      <c r="F2842" s="260" t="s">
        <v>4542</v>
      </c>
      <c r="G2842" s="260" t="s">
        <v>1400</v>
      </c>
      <c r="H2842" s="260">
        <v>2</v>
      </c>
      <c r="I2842" s="260" t="s">
        <v>4543</v>
      </c>
      <c r="J2842" s="260" t="s">
        <v>4544</v>
      </c>
      <c r="K2842" s="260" t="s">
        <v>4545</v>
      </c>
      <c r="L2842" s="261">
        <v>45103</v>
      </c>
      <c r="M2842" s="260" t="s">
        <v>582</v>
      </c>
    </row>
    <row r="2843" spans="1:13" x14ac:dyDescent="0.25">
      <c r="A2843" s="262" t="s">
        <v>42</v>
      </c>
      <c r="B2843" s="262" t="s">
        <v>43</v>
      </c>
      <c r="C2843" s="262" t="s">
        <v>44</v>
      </c>
      <c r="D2843" s="262" t="s">
        <v>1132</v>
      </c>
      <c r="E2843" s="262">
        <v>26155749</v>
      </c>
      <c r="F2843" s="262" t="s">
        <v>4542</v>
      </c>
      <c r="G2843" s="262" t="s">
        <v>1400</v>
      </c>
      <c r="H2843" s="262">
        <v>2</v>
      </c>
      <c r="I2843" s="262" t="s">
        <v>4543</v>
      </c>
      <c r="J2843" s="262" t="s">
        <v>4546</v>
      </c>
      <c r="K2843" s="262" t="s">
        <v>4547</v>
      </c>
      <c r="L2843" s="263">
        <v>45103</v>
      </c>
      <c r="M2843" s="262" t="s">
        <v>582</v>
      </c>
    </row>
    <row r="2844" spans="1:13" x14ac:dyDescent="0.25">
      <c r="A2844" s="260" t="s">
        <v>42</v>
      </c>
      <c r="B2844" s="260" t="s">
        <v>43</v>
      </c>
      <c r="C2844" s="260" t="s">
        <v>44</v>
      </c>
      <c r="D2844" s="260" t="s">
        <v>1050</v>
      </c>
      <c r="E2844" s="260">
        <v>26155749</v>
      </c>
      <c r="F2844" s="260" t="s">
        <v>4542</v>
      </c>
      <c r="G2844" s="260" t="s">
        <v>1400</v>
      </c>
      <c r="H2844" s="260">
        <v>2</v>
      </c>
      <c r="I2844" s="260" t="s">
        <v>4543</v>
      </c>
      <c r="J2844" s="260" t="s">
        <v>4548</v>
      </c>
      <c r="K2844" s="260" t="s">
        <v>4549</v>
      </c>
      <c r="L2844" s="261">
        <v>45103</v>
      </c>
      <c r="M2844" s="260" t="s">
        <v>582</v>
      </c>
    </row>
    <row r="2845" spans="1:13" x14ac:dyDescent="0.25">
      <c r="A2845" s="262" t="s">
        <v>42</v>
      </c>
      <c r="B2845" s="262" t="s">
        <v>43</v>
      </c>
      <c r="C2845" s="262" t="s">
        <v>44</v>
      </c>
      <c r="D2845" s="262" t="s">
        <v>776</v>
      </c>
      <c r="E2845" s="262">
        <v>34116</v>
      </c>
      <c r="F2845" s="262" t="s">
        <v>4550</v>
      </c>
      <c r="G2845" s="262" t="s">
        <v>1400</v>
      </c>
      <c r="H2845" s="262">
        <v>2</v>
      </c>
      <c r="I2845" s="262" t="s">
        <v>4551</v>
      </c>
      <c r="J2845" s="262" t="s">
        <v>4552</v>
      </c>
      <c r="K2845" s="262" t="s">
        <v>4553</v>
      </c>
      <c r="L2845" s="263">
        <v>45103</v>
      </c>
      <c r="M2845" s="262" t="s">
        <v>582</v>
      </c>
    </row>
    <row r="2846" spans="1:13" x14ac:dyDescent="0.25">
      <c r="A2846" s="260" t="s">
        <v>42</v>
      </c>
      <c r="B2846" s="260" t="s">
        <v>43</v>
      </c>
      <c r="C2846" s="260" t="s">
        <v>44</v>
      </c>
      <c r="D2846" s="260" t="s">
        <v>630</v>
      </c>
      <c r="E2846" s="260">
        <v>15237431</v>
      </c>
      <c r="F2846" s="260" t="s">
        <v>1974</v>
      </c>
      <c r="G2846" s="260" t="s">
        <v>22</v>
      </c>
      <c r="H2846" s="260">
        <v>3</v>
      </c>
      <c r="I2846" s="260" t="s">
        <v>1975</v>
      </c>
      <c r="J2846" s="260" t="s">
        <v>1976</v>
      </c>
      <c r="K2846" s="260" t="s">
        <v>4554</v>
      </c>
      <c r="L2846" s="261">
        <v>45103</v>
      </c>
      <c r="M2846" s="260" t="s">
        <v>582</v>
      </c>
    </row>
    <row r="2847" spans="1:13" x14ac:dyDescent="0.25">
      <c r="A2847" s="262" t="s">
        <v>578</v>
      </c>
      <c r="B2847" s="262" t="s">
        <v>579</v>
      </c>
      <c r="C2847" s="262" t="s">
        <v>580</v>
      </c>
      <c r="D2847" s="262" t="s">
        <v>776</v>
      </c>
      <c r="E2847" s="262">
        <v>321000</v>
      </c>
      <c r="F2847" s="262" t="s">
        <v>4555</v>
      </c>
      <c r="G2847" s="262" t="s">
        <v>22</v>
      </c>
      <c r="H2847" s="262">
        <v>3</v>
      </c>
      <c r="I2847" s="262" t="s">
        <v>4556</v>
      </c>
      <c r="J2847" s="262" t="s">
        <v>4557</v>
      </c>
      <c r="K2847" s="262" t="s">
        <v>4558</v>
      </c>
      <c r="L2847" s="263">
        <v>45103</v>
      </c>
      <c r="M2847" s="262" t="s">
        <v>582</v>
      </c>
    </row>
    <row r="2848" spans="1:13" x14ac:dyDescent="0.25">
      <c r="A2848" s="260" t="s">
        <v>4069</v>
      </c>
      <c r="B2848" s="260" t="s">
        <v>4070</v>
      </c>
      <c r="C2848" s="260" t="s">
        <v>4071</v>
      </c>
      <c r="D2848" s="260" t="s">
        <v>1335</v>
      </c>
      <c r="E2848" s="260">
        <v>107142736</v>
      </c>
      <c r="F2848" s="260" t="s">
        <v>4559</v>
      </c>
      <c r="G2848" s="260" t="s">
        <v>77</v>
      </c>
      <c r="H2848" s="260">
        <v>1</v>
      </c>
      <c r="I2848" s="260" t="s">
        <v>4560</v>
      </c>
      <c r="J2848" s="260" t="s">
        <v>4561</v>
      </c>
      <c r="K2848" s="260" t="s">
        <v>4562</v>
      </c>
      <c r="L2848" s="261">
        <v>45105</v>
      </c>
      <c r="M2848" s="260" t="s">
        <v>20</v>
      </c>
    </row>
    <row r="2849" spans="1:13" x14ac:dyDescent="0.25">
      <c r="A2849" s="262" t="s">
        <v>4069</v>
      </c>
      <c r="B2849" s="262" t="s">
        <v>4070</v>
      </c>
      <c r="C2849" s="262" t="s">
        <v>4071</v>
      </c>
      <c r="D2849" s="262" t="s">
        <v>1042</v>
      </c>
      <c r="E2849" s="262">
        <v>155377</v>
      </c>
      <c r="F2849" s="262" t="s">
        <v>4563</v>
      </c>
      <c r="G2849" s="262" t="s">
        <v>77</v>
      </c>
      <c r="H2849" s="262">
        <v>1</v>
      </c>
      <c r="I2849" s="262" t="s">
        <v>4564</v>
      </c>
      <c r="J2849" s="262" t="s">
        <v>4565</v>
      </c>
      <c r="K2849" s="262" t="s">
        <v>4566</v>
      </c>
      <c r="L2849" s="263">
        <v>45105</v>
      </c>
      <c r="M2849" s="262" t="s">
        <v>20</v>
      </c>
    </row>
    <row r="2850" spans="1:13" x14ac:dyDescent="0.25">
      <c r="A2850" s="260" t="s">
        <v>4069</v>
      </c>
      <c r="B2850" s="260" t="s">
        <v>4070</v>
      </c>
      <c r="C2850" s="260" t="s">
        <v>4071</v>
      </c>
      <c r="D2850" s="260" t="s">
        <v>1132</v>
      </c>
      <c r="E2850" s="260">
        <v>27000077</v>
      </c>
      <c r="F2850" s="260" t="s">
        <v>4567</v>
      </c>
      <c r="G2850" s="260" t="s">
        <v>1400</v>
      </c>
      <c r="H2850" s="260">
        <v>2</v>
      </c>
      <c r="I2850" s="260" t="s">
        <v>4568</v>
      </c>
      <c r="J2850" s="260" t="s">
        <v>4569</v>
      </c>
      <c r="K2850" s="260" t="s">
        <v>4570</v>
      </c>
      <c r="L2850" s="261">
        <v>45105</v>
      </c>
      <c r="M2850" s="260" t="s">
        <v>20</v>
      </c>
    </row>
    <row r="2851" spans="1:13" x14ac:dyDescent="0.25">
      <c r="A2851" s="262" t="s">
        <v>4069</v>
      </c>
      <c r="B2851" s="262" t="s">
        <v>4070</v>
      </c>
      <c r="C2851" s="262" t="s">
        <v>4071</v>
      </c>
      <c r="D2851" s="262" t="s">
        <v>1050</v>
      </c>
      <c r="E2851" s="262">
        <v>17900000</v>
      </c>
      <c r="F2851" s="262" t="s">
        <v>4571</v>
      </c>
      <c r="G2851" s="262" t="s">
        <v>22</v>
      </c>
      <c r="H2851" s="262">
        <v>3</v>
      </c>
      <c r="I2851" s="262" t="s">
        <v>4572</v>
      </c>
      <c r="J2851" s="262" t="s">
        <v>4573</v>
      </c>
      <c r="K2851" s="262" t="s">
        <v>4574</v>
      </c>
      <c r="L2851" s="263">
        <v>45105</v>
      </c>
      <c r="M2851" s="262" t="s">
        <v>20</v>
      </c>
    </row>
    <row r="2852" spans="1:13" x14ac:dyDescent="0.25">
      <c r="A2852" s="260" t="s">
        <v>4069</v>
      </c>
      <c r="B2852" s="260" t="s">
        <v>4070</v>
      </c>
      <c r="C2852" s="260" t="s">
        <v>4071</v>
      </c>
      <c r="D2852" s="260" t="s">
        <v>776</v>
      </c>
      <c r="E2852" s="260">
        <v>3500000</v>
      </c>
      <c r="F2852" s="260" t="s">
        <v>4575</v>
      </c>
      <c r="G2852" s="260" t="s">
        <v>22</v>
      </c>
      <c r="H2852" s="260">
        <v>3</v>
      </c>
      <c r="I2852" s="260" t="s">
        <v>4576</v>
      </c>
      <c r="J2852" s="260" t="s">
        <v>4577</v>
      </c>
      <c r="K2852" s="260" t="s">
        <v>4578</v>
      </c>
      <c r="L2852" s="261">
        <v>45105</v>
      </c>
      <c r="M2852" s="260" t="s">
        <v>20</v>
      </c>
    </row>
    <row r="2853" spans="1:13" x14ac:dyDescent="0.25">
      <c r="A2853" s="262" t="s">
        <v>4069</v>
      </c>
      <c r="B2853" s="262" t="s">
        <v>4070</v>
      </c>
      <c r="C2853" s="262" t="s">
        <v>4071</v>
      </c>
      <c r="D2853" s="262" t="s">
        <v>40</v>
      </c>
      <c r="E2853" s="262">
        <v>117604</v>
      </c>
      <c r="F2853" s="262" t="s">
        <v>4579</v>
      </c>
      <c r="G2853" s="262" t="s">
        <v>22</v>
      </c>
      <c r="H2853" s="262">
        <v>3</v>
      </c>
      <c r="I2853" s="262" t="s">
        <v>4580</v>
      </c>
      <c r="J2853" s="262" t="s">
        <v>4581</v>
      </c>
      <c r="K2853" s="262" t="s">
        <v>4582</v>
      </c>
      <c r="L2853" s="263">
        <v>45105</v>
      </c>
      <c r="M2853" s="262" t="s">
        <v>20</v>
      </c>
    </row>
    <row r="2854" spans="1:13" x14ac:dyDescent="0.25">
      <c r="A2854" s="260" t="s">
        <v>4069</v>
      </c>
      <c r="B2854" s="260" t="s">
        <v>4070</v>
      </c>
      <c r="C2854" s="260" t="s">
        <v>4071</v>
      </c>
      <c r="D2854" s="260" t="s">
        <v>966</v>
      </c>
      <c r="E2854" s="260">
        <v>57658</v>
      </c>
      <c r="F2854" s="260" t="s">
        <v>4583</v>
      </c>
      <c r="G2854" s="260" t="s">
        <v>22</v>
      </c>
      <c r="H2854" s="260">
        <v>3</v>
      </c>
      <c r="I2854" s="260" t="s">
        <v>4584</v>
      </c>
      <c r="J2854" s="260" t="s">
        <v>4585</v>
      </c>
      <c r="K2854" s="260" t="s">
        <v>4586</v>
      </c>
      <c r="L2854" s="261">
        <v>45105</v>
      </c>
      <c r="M2854" s="260" t="s">
        <v>20</v>
      </c>
    </row>
    <row r="2855" spans="1:13" x14ac:dyDescent="0.25">
      <c r="A2855" s="262" t="s">
        <v>4069</v>
      </c>
      <c r="B2855" s="262" t="s">
        <v>4070</v>
      </c>
      <c r="C2855" s="262" t="s">
        <v>4071</v>
      </c>
      <c r="D2855" s="262" t="s">
        <v>1055</v>
      </c>
      <c r="E2855" s="262">
        <v>57658</v>
      </c>
      <c r="F2855" s="262" t="s">
        <v>4583</v>
      </c>
      <c r="G2855" s="262" t="s">
        <v>22</v>
      </c>
      <c r="H2855" s="262">
        <v>3</v>
      </c>
      <c r="I2855" s="262" t="s">
        <v>4584</v>
      </c>
      <c r="J2855" s="262" t="s">
        <v>4585</v>
      </c>
      <c r="K2855" s="262" t="s">
        <v>4587</v>
      </c>
      <c r="L2855" s="263">
        <v>45105</v>
      </c>
      <c r="M2855" s="262" t="s">
        <v>20</v>
      </c>
    </row>
    <row r="2856" spans="1:13" x14ac:dyDescent="0.25">
      <c r="A2856" s="260" t="s">
        <v>4069</v>
      </c>
      <c r="B2856" s="260" t="s">
        <v>4070</v>
      </c>
      <c r="C2856" s="260" t="s">
        <v>4071</v>
      </c>
      <c r="D2856" s="260" t="s">
        <v>605</v>
      </c>
      <c r="E2856" s="260">
        <v>3177004</v>
      </c>
      <c r="F2856" s="260" t="s">
        <v>763</v>
      </c>
      <c r="G2856" s="260" t="s">
        <v>22</v>
      </c>
      <c r="H2856" s="260">
        <v>3</v>
      </c>
      <c r="I2856" s="260" t="s">
        <v>763</v>
      </c>
      <c r="J2856" s="260" t="s">
        <v>4588</v>
      </c>
      <c r="K2856" s="260" t="s">
        <v>4589</v>
      </c>
      <c r="L2856" s="261">
        <v>45105</v>
      </c>
      <c r="M2856" s="260" t="s">
        <v>20</v>
      </c>
    </row>
    <row r="2857" spans="1:13" x14ac:dyDescent="0.25">
      <c r="A2857" s="262" t="s">
        <v>4069</v>
      </c>
      <c r="B2857" s="262" t="s">
        <v>4070</v>
      </c>
      <c r="C2857" s="262" t="s">
        <v>4071</v>
      </c>
      <c r="D2857" s="262" t="s">
        <v>1374</v>
      </c>
      <c r="E2857" s="262">
        <v>9100077</v>
      </c>
      <c r="F2857" s="262" t="s">
        <v>4590</v>
      </c>
      <c r="G2857" s="262" t="s">
        <v>22</v>
      </c>
      <c r="H2857" s="262">
        <v>3</v>
      </c>
      <c r="I2857" s="262" t="s">
        <v>4591</v>
      </c>
      <c r="J2857" s="262" t="s">
        <v>4592</v>
      </c>
      <c r="K2857" s="262" t="s">
        <v>4593</v>
      </c>
      <c r="L2857" s="263">
        <v>45105</v>
      </c>
      <c r="M2857" s="262" t="s">
        <v>20</v>
      </c>
    </row>
    <row r="2858" spans="1:13" x14ac:dyDescent="0.25">
      <c r="A2858" s="260" t="s">
        <v>4069</v>
      </c>
      <c r="B2858" s="260" t="s">
        <v>4070</v>
      </c>
      <c r="C2858" s="260" t="s">
        <v>4071</v>
      </c>
      <c r="D2858" s="260" t="s">
        <v>630</v>
      </c>
      <c r="E2858" s="260">
        <v>14722996</v>
      </c>
      <c r="F2858" s="260" t="s">
        <v>4590</v>
      </c>
      <c r="G2858" s="260" t="s">
        <v>22</v>
      </c>
      <c r="H2858" s="260">
        <v>3</v>
      </c>
      <c r="I2858" s="260" t="s">
        <v>4591</v>
      </c>
      <c r="J2858" s="260" t="s">
        <v>4594</v>
      </c>
      <c r="K2858" s="260" t="s">
        <v>4595</v>
      </c>
      <c r="L2858" s="261">
        <v>45105</v>
      </c>
      <c r="M2858" s="260" t="s">
        <v>20</v>
      </c>
    </row>
    <row r="2859" spans="1:13" x14ac:dyDescent="0.25">
      <c r="A2859" s="262" t="s">
        <v>4069</v>
      </c>
      <c r="B2859" s="262" t="s">
        <v>4070</v>
      </c>
      <c r="C2859" s="262" t="s">
        <v>4071</v>
      </c>
      <c r="D2859" s="262" t="s">
        <v>623</v>
      </c>
      <c r="E2859" s="262">
        <v>3177004</v>
      </c>
      <c r="F2859" s="262" t="s">
        <v>763</v>
      </c>
      <c r="G2859" s="262" t="s">
        <v>22</v>
      </c>
      <c r="H2859" s="262">
        <v>3</v>
      </c>
      <c r="I2859" s="262" t="s">
        <v>763</v>
      </c>
      <c r="J2859" s="262" t="s">
        <v>4596</v>
      </c>
      <c r="K2859" s="262" t="s">
        <v>4597</v>
      </c>
      <c r="L2859" s="263">
        <v>45105</v>
      </c>
      <c r="M2859" s="262" t="s">
        <v>20</v>
      </c>
    </row>
    <row r="2860" spans="1:13" x14ac:dyDescent="0.25">
      <c r="A2860" s="260" t="s">
        <v>4069</v>
      </c>
      <c r="B2860" s="260" t="s">
        <v>4070</v>
      </c>
      <c r="C2860" s="260" t="s">
        <v>4071</v>
      </c>
      <c r="D2860" s="260" t="s">
        <v>628</v>
      </c>
      <c r="E2860" s="260">
        <v>0</v>
      </c>
      <c r="F2860" s="260" t="s">
        <v>763</v>
      </c>
      <c r="G2860" s="260" t="s">
        <v>22</v>
      </c>
      <c r="H2860" s="260">
        <v>3</v>
      </c>
      <c r="I2860" s="260" t="s">
        <v>763</v>
      </c>
      <c r="J2860" s="260" t="s">
        <v>4598</v>
      </c>
      <c r="K2860" s="260" t="s">
        <v>4599</v>
      </c>
      <c r="L2860" s="261">
        <v>45105</v>
      </c>
      <c r="M2860" s="260" t="s">
        <v>20</v>
      </c>
    </row>
    <row r="2861" spans="1:13" x14ac:dyDescent="0.25">
      <c r="A2861" s="262" t="s">
        <v>4069</v>
      </c>
      <c r="B2861" s="262" t="s">
        <v>4070</v>
      </c>
      <c r="C2861" s="262" t="s">
        <v>4071</v>
      </c>
      <c r="D2861" s="262" t="s">
        <v>619</v>
      </c>
      <c r="E2861" s="262">
        <v>0</v>
      </c>
      <c r="F2861" s="262" t="s">
        <v>763</v>
      </c>
      <c r="G2861" s="262" t="s">
        <v>22</v>
      </c>
      <c r="H2861" s="262">
        <v>3</v>
      </c>
      <c r="I2861" s="262" t="s">
        <v>763</v>
      </c>
      <c r="J2861" s="262" t="s">
        <v>4598</v>
      </c>
      <c r="K2861" s="262" t="s">
        <v>4600</v>
      </c>
      <c r="L2861" s="263">
        <v>45105</v>
      </c>
      <c r="M2861" s="262" t="s">
        <v>20</v>
      </c>
    </row>
    <row r="2862" spans="1:13" x14ac:dyDescent="0.25">
      <c r="A2862" s="260" t="s">
        <v>4069</v>
      </c>
      <c r="B2862" s="260" t="s">
        <v>4070</v>
      </c>
      <c r="C2862" s="260" t="s">
        <v>4071</v>
      </c>
      <c r="D2862" s="260" t="s">
        <v>47</v>
      </c>
      <c r="E2862" s="260">
        <v>5</v>
      </c>
      <c r="F2862" s="260" t="s">
        <v>4601</v>
      </c>
      <c r="G2862" s="260" t="s">
        <v>22</v>
      </c>
      <c r="H2862" s="260">
        <v>3</v>
      </c>
      <c r="I2862" s="260" t="s">
        <v>4602</v>
      </c>
      <c r="J2862" s="260" t="s">
        <v>4603</v>
      </c>
      <c r="K2862" s="260" t="s">
        <v>4604</v>
      </c>
      <c r="L2862" s="261">
        <v>45105</v>
      </c>
      <c r="M2862" s="260" t="s">
        <v>20</v>
      </c>
    </row>
    <row r="2863" spans="1:13" x14ac:dyDescent="0.25">
      <c r="A2863" s="262" t="s">
        <v>4069</v>
      </c>
      <c r="B2863" s="262" t="s">
        <v>4070</v>
      </c>
      <c r="C2863" s="262" t="s">
        <v>4071</v>
      </c>
      <c r="D2863" s="262" t="s">
        <v>26</v>
      </c>
      <c r="E2863" s="262" t="s">
        <v>17</v>
      </c>
      <c r="F2863" s="262" t="s">
        <v>763</v>
      </c>
      <c r="G2863" s="262" t="s">
        <v>22</v>
      </c>
      <c r="H2863" s="262">
        <v>3</v>
      </c>
      <c r="I2863" s="262" t="s">
        <v>763</v>
      </c>
      <c r="J2863" s="262" t="s">
        <v>4605</v>
      </c>
      <c r="K2863" s="262" t="s">
        <v>4606</v>
      </c>
      <c r="L2863" s="263">
        <v>45105</v>
      </c>
      <c r="M2863" s="262" t="s">
        <v>20</v>
      </c>
    </row>
    <row r="2864" spans="1:13" x14ac:dyDescent="0.25">
      <c r="A2864" s="260" t="s">
        <v>4069</v>
      </c>
      <c r="B2864" s="260" t="s">
        <v>4070</v>
      </c>
      <c r="C2864" s="260" t="s">
        <v>4071</v>
      </c>
      <c r="D2864" s="260" t="s">
        <v>28</v>
      </c>
      <c r="E2864" s="260" t="s">
        <v>17</v>
      </c>
      <c r="F2864" s="260" t="s">
        <v>763</v>
      </c>
      <c r="G2864" s="260" t="s">
        <v>22</v>
      </c>
      <c r="H2864" s="260">
        <v>3</v>
      </c>
      <c r="I2864" s="260" t="s">
        <v>763</v>
      </c>
      <c r="J2864" s="260" t="s">
        <v>4605</v>
      </c>
      <c r="K2864" s="260" t="s">
        <v>4607</v>
      </c>
      <c r="L2864" s="261">
        <v>45105</v>
      </c>
      <c r="M2864" s="260" t="s">
        <v>20</v>
      </c>
    </row>
    <row r="2865" spans="1:13" x14ac:dyDescent="0.25">
      <c r="A2865" s="262" t="s">
        <v>4069</v>
      </c>
      <c r="B2865" s="262" t="s">
        <v>4070</v>
      </c>
      <c r="C2865" s="262" t="s">
        <v>4071</v>
      </c>
      <c r="D2865" s="262" t="s">
        <v>38</v>
      </c>
      <c r="E2865" s="262" t="s">
        <v>17</v>
      </c>
      <c r="F2865" s="262" t="s">
        <v>763</v>
      </c>
      <c r="G2865" s="262" t="s">
        <v>22</v>
      </c>
      <c r="H2865" s="262">
        <v>3</v>
      </c>
      <c r="I2865" s="262" t="s">
        <v>763</v>
      </c>
      <c r="J2865" s="262" t="s">
        <v>4605</v>
      </c>
      <c r="K2865" s="262" t="s">
        <v>4608</v>
      </c>
      <c r="L2865" s="263">
        <v>45105</v>
      </c>
      <c r="M2865" s="262" t="s">
        <v>20</v>
      </c>
    </row>
    <row r="2866" spans="1:13" x14ac:dyDescent="0.25">
      <c r="A2866" s="260" t="s">
        <v>4069</v>
      </c>
      <c r="B2866" s="260" t="s">
        <v>4070</v>
      </c>
      <c r="C2866" s="260" t="s">
        <v>4071</v>
      </c>
      <c r="D2866" s="260" t="s">
        <v>16</v>
      </c>
      <c r="E2866" s="260">
        <v>308000</v>
      </c>
      <c r="F2866" s="260" t="s">
        <v>4609</v>
      </c>
      <c r="G2866" s="260" t="s">
        <v>22</v>
      </c>
      <c r="H2866" s="260">
        <v>3</v>
      </c>
      <c r="I2866" s="260" t="s">
        <v>4610</v>
      </c>
      <c r="J2866" s="260" t="s">
        <v>4611</v>
      </c>
      <c r="K2866" s="260" t="s">
        <v>4612</v>
      </c>
      <c r="L2866" s="261">
        <v>45105</v>
      </c>
      <c r="M2866" s="260" t="s">
        <v>20</v>
      </c>
    </row>
    <row r="2867" spans="1:13" x14ac:dyDescent="0.25">
      <c r="A2867" s="262" t="s">
        <v>4069</v>
      </c>
      <c r="B2867" s="262" t="s">
        <v>4070</v>
      </c>
      <c r="C2867" s="262" t="s">
        <v>4071</v>
      </c>
      <c r="D2867" s="262" t="s">
        <v>21</v>
      </c>
      <c r="E2867" s="262">
        <v>10600</v>
      </c>
      <c r="F2867" s="262" t="s">
        <v>4613</v>
      </c>
      <c r="G2867" s="262" t="s">
        <v>22</v>
      </c>
      <c r="H2867" s="262">
        <v>3</v>
      </c>
      <c r="I2867" s="262" t="s">
        <v>4614</v>
      </c>
      <c r="J2867" s="262" t="s">
        <v>4605</v>
      </c>
      <c r="K2867" s="262" t="s">
        <v>4615</v>
      </c>
      <c r="L2867" s="263">
        <v>45105</v>
      </c>
      <c r="M2867" s="262" t="s">
        <v>20</v>
      </c>
    </row>
    <row r="2868" spans="1:13" x14ac:dyDescent="0.25">
      <c r="A2868" s="260" t="s">
        <v>4069</v>
      </c>
      <c r="B2868" s="260" t="s">
        <v>4070</v>
      </c>
      <c r="C2868" s="260" t="s">
        <v>4071</v>
      </c>
      <c r="D2868" s="260" t="s">
        <v>1159</v>
      </c>
      <c r="E2868" s="260" t="s">
        <v>17</v>
      </c>
      <c r="F2868" s="260" t="s">
        <v>763</v>
      </c>
      <c r="G2868" s="260" t="s">
        <v>22</v>
      </c>
      <c r="H2868" s="260">
        <v>3</v>
      </c>
      <c r="I2868" s="260" t="s">
        <v>763</v>
      </c>
      <c r="J2868" s="260" t="s">
        <v>4605</v>
      </c>
      <c r="K2868" s="260" t="s">
        <v>4616</v>
      </c>
      <c r="L2868" s="261">
        <v>45105</v>
      </c>
      <c r="M2868" s="260" t="s">
        <v>20</v>
      </c>
    </row>
    <row r="2869" spans="1:13" x14ac:dyDescent="0.25">
      <c r="A2869" s="262" t="s">
        <v>4069</v>
      </c>
      <c r="B2869" s="262" t="s">
        <v>4070</v>
      </c>
      <c r="C2869" s="262" t="s">
        <v>4071</v>
      </c>
      <c r="D2869" s="262" t="s">
        <v>24</v>
      </c>
      <c r="E2869" s="262" t="s">
        <v>17</v>
      </c>
      <c r="F2869" s="262" t="s">
        <v>763</v>
      </c>
      <c r="G2869" s="262" t="s">
        <v>22</v>
      </c>
      <c r="H2869" s="262">
        <v>3</v>
      </c>
      <c r="I2869" s="262" t="s">
        <v>763</v>
      </c>
      <c r="J2869" s="262" t="s">
        <v>4605</v>
      </c>
      <c r="K2869" s="262" t="s">
        <v>4617</v>
      </c>
      <c r="L2869" s="263">
        <v>45105</v>
      </c>
      <c r="M2869" s="262" t="s">
        <v>20</v>
      </c>
    </row>
    <row r="2870" spans="1:13" x14ac:dyDescent="0.25">
      <c r="A2870" s="260" t="s">
        <v>669</v>
      </c>
      <c r="B2870" s="260" t="s">
        <v>670</v>
      </c>
      <c r="C2870" s="260" t="s">
        <v>671</v>
      </c>
      <c r="D2870" s="260" t="s">
        <v>1335</v>
      </c>
      <c r="E2870" s="260">
        <v>95525223</v>
      </c>
      <c r="F2870" s="260" t="s">
        <v>4618</v>
      </c>
      <c r="G2870" s="260" t="s">
        <v>1400</v>
      </c>
      <c r="H2870" s="260">
        <v>2</v>
      </c>
      <c r="I2870" s="260" t="s">
        <v>4619</v>
      </c>
      <c r="J2870" s="260" t="s">
        <v>4620</v>
      </c>
      <c r="K2870" s="260" t="s">
        <v>4621</v>
      </c>
      <c r="L2870" s="261">
        <v>45105</v>
      </c>
      <c r="M2870" s="260" t="s">
        <v>20</v>
      </c>
    </row>
    <row r="2871" spans="1:13" x14ac:dyDescent="0.25">
      <c r="A2871" s="262" t="s">
        <v>681</v>
      </c>
      <c r="B2871" s="262" t="s">
        <v>682</v>
      </c>
      <c r="C2871" s="262" t="s">
        <v>683</v>
      </c>
      <c r="D2871" s="262" t="s">
        <v>1335</v>
      </c>
      <c r="E2871" s="262">
        <v>279202774</v>
      </c>
      <c r="F2871" s="262" t="s">
        <v>4622</v>
      </c>
      <c r="G2871" s="262" t="s">
        <v>1400</v>
      </c>
      <c r="H2871" s="262">
        <v>2</v>
      </c>
      <c r="I2871" s="262" t="s">
        <v>4622</v>
      </c>
      <c r="J2871" s="262" t="s">
        <v>4623</v>
      </c>
      <c r="K2871" s="262" t="s">
        <v>4624</v>
      </c>
      <c r="L2871" s="263">
        <v>45105</v>
      </c>
      <c r="M2871" s="262" t="s">
        <v>20</v>
      </c>
    </row>
    <row r="2872" spans="1:13" x14ac:dyDescent="0.25">
      <c r="A2872" s="260" t="s">
        <v>681</v>
      </c>
      <c r="B2872" s="260" t="s">
        <v>682</v>
      </c>
      <c r="C2872" s="260" t="s">
        <v>683</v>
      </c>
      <c r="D2872" s="260" t="s">
        <v>1042</v>
      </c>
      <c r="E2872" s="260">
        <v>566255</v>
      </c>
      <c r="F2872" s="260" t="s">
        <v>4622</v>
      </c>
      <c r="G2872" s="260" t="s">
        <v>1400</v>
      </c>
      <c r="H2872" s="260">
        <v>2</v>
      </c>
      <c r="I2872" s="260" t="s">
        <v>4622</v>
      </c>
      <c r="J2872" s="260" t="s">
        <v>4625</v>
      </c>
      <c r="K2872" s="260" t="s">
        <v>4626</v>
      </c>
      <c r="L2872" s="261">
        <v>45105</v>
      </c>
      <c r="M2872" s="260" t="s">
        <v>20</v>
      </c>
    </row>
    <row r="2873" spans="1:13" x14ac:dyDescent="0.25">
      <c r="A2873" s="262" t="s">
        <v>681</v>
      </c>
      <c r="B2873" s="262" t="s">
        <v>682</v>
      </c>
      <c r="C2873" s="262" t="s">
        <v>683</v>
      </c>
      <c r="D2873" s="262" t="s">
        <v>1132</v>
      </c>
      <c r="E2873" s="262">
        <v>96539716</v>
      </c>
      <c r="F2873" s="262" t="s">
        <v>4622</v>
      </c>
      <c r="G2873" s="262" t="s">
        <v>1400</v>
      </c>
      <c r="H2873" s="262">
        <v>2</v>
      </c>
      <c r="I2873" s="262" t="s">
        <v>4622</v>
      </c>
      <c r="J2873" s="262" t="s">
        <v>4627</v>
      </c>
      <c r="K2873" s="262" t="s">
        <v>4628</v>
      </c>
      <c r="L2873" s="263">
        <v>45105</v>
      </c>
      <c r="M2873" s="262" t="s">
        <v>20</v>
      </c>
    </row>
    <row r="2874" spans="1:13" x14ac:dyDescent="0.25">
      <c r="A2874" s="260" t="s">
        <v>681</v>
      </c>
      <c r="B2874" s="260" t="s">
        <v>682</v>
      </c>
      <c r="C2874" s="260" t="s">
        <v>683</v>
      </c>
      <c r="D2874" s="260" t="s">
        <v>1050</v>
      </c>
      <c r="E2874" s="260">
        <v>34477581</v>
      </c>
      <c r="F2874" s="260" t="s">
        <v>4622</v>
      </c>
      <c r="G2874" s="260" t="s">
        <v>1400</v>
      </c>
      <c r="H2874" s="260">
        <v>2</v>
      </c>
      <c r="I2874" s="260" t="s">
        <v>4622</v>
      </c>
      <c r="J2874" s="260" t="s">
        <v>4629</v>
      </c>
      <c r="K2874" s="260" t="s">
        <v>4630</v>
      </c>
      <c r="L2874" s="261">
        <v>45105</v>
      </c>
      <c r="M2874" s="260" t="s">
        <v>20</v>
      </c>
    </row>
    <row r="2875" spans="1:13" x14ac:dyDescent="0.25">
      <c r="A2875" s="262" t="s">
        <v>681</v>
      </c>
      <c r="B2875" s="262" t="s">
        <v>682</v>
      </c>
      <c r="C2875" s="262" t="s">
        <v>683</v>
      </c>
      <c r="D2875" s="262" t="s">
        <v>776</v>
      </c>
      <c r="E2875" s="262">
        <v>24719704</v>
      </c>
      <c r="F2875" s="262" t="s">
        <v>4622</v>
      </c>
      <c r="G2875" s="262" t="s">
        <v>22</v>
      </c>
      <c r="H2875" s="262">
        <v>3</v>
      </c>
      <c r="I2875" s="262" t="s">
        <v>4622</v>
      </c>
      <c r="J2875" s="262" t="s">
        <v>4631</v>
      </c>
      <c r="K2875" s="262" t="s">
        <v>4632</v>
      </c>
      <c r="L2875" s="263">
        <v>45105</v>
      </c>
      <c r="M2875" s="262" t="s">
        <v>20</v>
      </c>
    </row>
    <row r="2876" spans="1:13" x14ac:dyDescent="0.25">
      <c r="A2876" s="260" t="s">
        <v>681</v>
      </c>
      <c r="B2876" s="260" t="s">
        <v>682</v>
      </c>
      <c r="C2876" s="260" t="s">
        <v>683</v>
      </c>
      <c r="D2876" s="260" t="s">
        <v>966</v>
      </c>
      <c r="E2876" s="260">
        <v>2554</v>
      </c>
      <c r="F2876" s="260" t="s">
        <v>4622</v>
      </c>
      <c r="G2876" s="260" t="s">
        <v>22</v>
      </c>
      <c r="H2876" s="260">
        <v>3</v>
      </c>
      <c r="I2876" s="260" t="s">
        <v>4622</v>
      </c>
      <c r="J2876" s="260" t="s">
        <v>4633</v>
      </c>
      <c r="K2876" s="260" t="s">
        <v>4634</v>
      </c>
      <c r="L2876" s="261">
        <v>45105</v>
      </c>
      <c r="M2876" s="260" t="s">
        <v>20</v>
      </c>
    </row>
    <row r="2877" spans="1:13" x14ac:dyDescent="0.25">
      <c r="A2877" s="262" t="s">
        <v>681</v>
      </c>
      <c r="B2877" s="262" t="s">
        <v>682</v>
      </c>
      <c r="C2877" s="262" t="s">
        <v>683</v>
      </c>
      <c r="D2877" s="262" t="s">
        <v>1055</v>
      </c>
      <c r="E2877" s="262">
        <v>63137</v>
      </c>
      <c r="F2877" s="262" t="s">
        <v>4622</v>
      </c>
      <c r="G2877" s="262" t="s">
        <v>22</v>
      </c>
      <c r="H2877" s="262">
        <v>3</v>
      </c>
      <c r="I2877" s="262" t="s">
        <v>4622</v>
      </c>
      <c r="J2877" s="262" t="s">
        <v>4635</v>
      </c>
      <c r="K2877" s="262" t="s">
        <v>4636</v>
      </c>
      <c r="L2877" s="263">
        <v>45105</v>
      </c>
      <c r="M2877" s="262" t="s">
        <v>20</v>
      </c>
    </row>
    <row r="2878" spans="1:13" x14ac:dyDescent="0.25">
      <c r="A2878" s="260" t="s">
        <v>681</v>
      </c>
      <c r="B2878" s="260" t="s">
        <v>682</v>
      </c>
      <c r="C2878" s="260" t="s">
        <v>683</v>
      </c>
      <c r="D2878" s="260" t="s">
        <v>605</v>
      </c>
      <c r="E2878" s="260">
        <v>20547215</v>
      </c>
      <c r="F2878" s="260" t="s">
        <v>4622</v>
      </c>
      <c r="G2878" s="260" t="s">
        <v>1400</v>
      </c>
      <c r="H2878" s="260">
        <v>2</v>
      </c>
      <c r="I2878" s="260" t="s">
        <v>4622</v>
      </c>
      <c r="J2878" s="260" t="s">
        <v>4637</v>
      </c>
      <c r="K2878" s="260" t="s">
        <v>4638</v>
      </c>
      <c r="L2878" s="261">
        <v>45105</v>
      </c>
      <c r="M2878" s="260" t="s">
        <v>20</v>
      </c>
    </row>
    <row r="2879" spans="1:13" x14ac:dyDescent="0.25">
      <c r="A2879" s="262" t="s">
        <v>681</v>
      </c>
      <c r="B2879" s="262" t="s">
        <v>682</v>
      </c>
      <c r="C2879" s="262" t="s">
        <v>683</v>
      </c>
      <c r="D2879" s="262" t="s">
        <v>1374</v>
      </c>
      <c r="E2879" s="262">
        <v>62062135</v>
      </c>
      <c r="F2879" s="262" t="s">
        <v>4622</v>
      </c>
      <c r="G2879" s="262" t="s">
        <v>1400</v>
      </c>
      <c r="H2879" s="262">
        <v>2</v>
      </c>
      <c r="I2879" s="262" t="s">
        <v>4622</v>
      </c>
      <c r="J2879" s="262" t="s">
        <v>4639</v>
      </c>
      <c r="K2879" s="262" t="s">
        <v>4640</v>
      </c>
      <c r="L2879" s="263">
        <v>45105</v>
      </c>
      <c r="M2879" s="262" t="s">
        <v>20</v>
      </c>
    </row>
    <row r="2880" spans="1:13" x14ac:dyDescent="0.25">
      <c r="A2880" s="260" t="s">
        <v>681</v>
      </c>
      <c r="B2880" s="260" t="s">
        <v>682</v>
      </c>
      <c r="C2880" s="260" t="s">
        <v>683</v>
      </c>
      <c r="D2880" s="260" t="s">
        <v>630</v>
      </c>
      <c r="E2880" s="260">
        <v>13930366</v>
      </c>
      <c r="F2880" s="260" t="s">
        <v>4622</v>
      </c>
      <c r="G2880" s="260" t="s">
        <v>1400</v>
      </c>
      <c r="H2880" s="260">
        <v>2</v>
      </c>
      <c r="I2880" s="260" t="s">
        <v>4622</v>
      </c>
      <c r="J2880" s="260" t="s">
        <v>4639</v>
      </c>
      <c r="K2880" s="260" t="s">
        <v>4641</v>
      </c>
      <c r="L2880" s="261">
        <v>45105</v>
      </c>
      <c r="M2880" s="260" t="s">
        <v>20</v>
      </c>
    </row>
    <row r="2881" spans="1:13" x14ac:dyDescent="0.25">
      <c r="A2881" s="262" t="s">
        <v>681</v>
      </c>
      <c r="B2881" s="262" t="s">
        <v>682</v>
      </c>
      <c r="C2881" s="262" t="s">
        <v>683</v>
      </c>
      <c r="D2881" s="262" t="s">
        <v>623</v>
      </c>
      <c r="E2881" s="262">
        <v>14166631</v>
      </c>
      <c r="F2881" s="262" t="s">
        <v>4622</v>
      </c>
      <c r="G2881" s="262" t="s">
        <v>1400</v>
      </c>
      <c r="H2881" s="262">
        <v>2</v>
      </c>
      <c r="I2881" s="262" t="s">
        <v>4622</v>
      </c>
      <c r="J2881" s="262" t="s">
        <v>4639</v>
      </c>
      <c r="K2881" s="262" t="s">
        <v>4642</v>
      </c>
      <c r="L2881" s="263">
        <v>45105</v>
      </c>
      <c r="M2881" s="262" t="s">
        <v>20</v>
      </c>
    </row>
    <row r="2882" spans="1:13" x14ac:dyDescent="0.25">
      <c r="A2882" s="260" t="s">
        <v>681</v>
      </c>
      <c r="B2882" s="260" t="s">
        <v>682</v>
      </c>
      <c r="C2882" s="260" t="s">
        <v>683</v>
      </c>
      <c r="D2882" s="260" t="s">
        <v>628</v>
      </c>
      <c r="E2882" s="260">
        <v>6253768</v>
      </c>
      <c r="F2882" s="260" t="s">
        <v>4622</v>
      </c>
      <c r="G2882" s="260" t="s">
        <v>1400</v>
      </c>
      <c r="H2882" s="260">
        <v>2</v>
      </c>
      <c r="I2882" s="260" t="s">
        <v>4622</v>
      </c>
      <c r="J2882" s="260" t="s">
        <v>4639</v>
      </c>
      <c r="K2882" s="260" t="s">
        <v>4643</v>
      </c>
      <c r="L2882" s="261">
        <v>45105</v>
      </c>
      <c r="M2882" s="260" t="s">
        <v>20</v>
      </c>
    </row>
    <row r="2883" spans="1:13" x14ac:dyDescent="0.25">
      <c r="A2883" s="262" t="s">
        <v>681</v>
      </c>
      <c r="B2883" s="262" t="s">
        <v>682</v>
      </c>
      <c r="C2883" s="262" t="s">
        <v>683</v>
      </c>
      <c r="D2883" s="262" t="s">
        <v>619</v>
      </c>
      <c r="E2883" s="262">
        <v>126815</v>
      </c>
      <c r="F2883" s="262" t="s">
        <v>4622</v>
      </c>
      <c r="G2883" s="262" t="s">
        <v>1400</v>
      </c>
      <c r="H2883" s="262">
        <v>2</v>
      </c>
      <c r="I2883" s="262" t="s">
        <v>4622</v>
      </c>
      <c r="J2883" s="262" t="s">
        <v>4639</v>
      </c>
      <c r="K2883" s="262" t="s">
        <v>4644</v>
      </c>
      <c r="L2883" s="263">
        <v>45105</v>
      </c>
      <c r="M2883" s="262" t="s">
        <v>20</v>
      </c>
    </row>
    <row r="2884" spans="1:13" x14ac:dyDescent="0.25">
      <c r="A2884" s="260" t="s">
        <v>2125</v>
      </c>
      <c r="B2884" s="260" t="s">
        <v>2126</v>
      </c>
      <c r="C2884" s="260" t="s">
        <v>2127</v>
      </c>
      <c r="D2884" s="260" t="s">
        <v>1374</v>
      </c>
      <c r="E2884" s="260">
        <v>117806286</v>
      </c>
      <c r="F2884" s="260" t="s">
        <v>4645</v>
      </c>
      <c r="G2884" s="260" t="s">
        <v>22</v>
      </c>
      <c r="H2884" s="260">
        <v>3</v>
      </c>
      <c r="I2884" s="260" t="s">
        <v>4646</v>
      </c>
      <c r="J2884" s="260" t="s">
        <v>2175</v>
      </c>
      <c r="K2884" s="260" t="s">
        <v>4647</v>
      </c>
      <c r="L2884" s="261">
        <v>45106</v>
      </c>
      <c r="M2884" s="260" t="s">
        <v>20</v>
      </c>
    </row>
    <row r="2885" spans="1:13" x14ac:dyDescent="0.25">
      <c r="A2885" s="262" t="s">
        <v>1802</v>
      </c>
      <c r="B2885" s="262" t="s">
        <v>1803</v>
      </c>
      <c r="C2885" s="262" t="s">
        <v>1804</v>
      </c>
      <c r="D2885" s="262" t="s">
        <v>1050</v>
      </c>
      <c r="E2885" s="262">
        <v>250000</v>
      </c>
      <c r="F2885" s="262" t="s">
        <v>4648</v>
      </c>
      <c r="G2885" s="262" t="s">
        <v>1400</v>
      </c>
      <c r="H2885" s="262">
        <v>2</v>
      </c>
      <c r="I2885" s="262" t="s">
        <v>4649</v>
      </c>
      <c r="J2885" s="262" t="s">
        <v>4650</v>
      </c>
      <c r="K2885" s="262" t="s">
        <v>4651</v>
      </c>
      <c r="L2885" s="263">
        <v>45106</v>
      </c>
      <c r="M2885" s="262" t="s">
        <v>20</v>
      </c>
    </row>
    <row r="2886" spans="1:13" x14ac:dyDescent="0.25">
      <c r="A2886" s="260" t="s">
        <v>1802</v>
      </c>
      <c r="B2886" s="260" t="s">
        <v>1803</v>
      </c>
      <c r="C2886" s="260" t="s">
        <v>1804</v>
      </c>
      <c r="D2886" s="260" t="s">
        <v>776</v>
      </c>
      <c r="E2886" s="260">
        <v>250000</v>
      </c>
      <c r="F2886" s="260" t="s">
        <v>4648</v>
      </c>
      <c r="G2886" s="260" t="s">
        <v>1400</v>
      </c>
      <c r="H2886" s="260">
        <v>2</v>
      </c>
      <c r="I2886" s="260" t="s">
        <v>4649</v>
      </c>
      <c r="J2886" s="260" t="s">
        <v>4650</v>
      </c>
      <c r="K2886" s="260" t="s">
        <v>4652</v>
      </c>
      <c r="L2886" s="261">
        <v>45106</v>
      </c>
      <c r="M2886" s="260" t="s">
        <v>20</v>
      </c>
    </row>
    <row r="2887" spans="1:13" x14ac:dyDescent="0.25">
      <c r="A2887" s="262" t="s">
        <v>1802</v>
      </c>
      <c r="B2887" s="262" t="s">
        <v>1803</v>
      </c>
      <c r="C2887" s="262" t="s">
        <v>1804</v>
      </c>
      <c r="D2887" s="262" t="s">
        <v>1374</v>
      </c>
      <c r="E2887" s="262">
        <v>5950803</v>
      </c>
      <c r="F2887" s="262" t="s">
        <v>4648</v>
      </c>
      <c r="G2887" s="262" t="s">
        <v>1400</v>
      </c>
      <c r="H2887" s="262">
        <v>2</v>
      </c>
      <c r="I2887" s="262" t="s">
        <v>4649</v>
      </c>
      <c r="J2887" s="262" t="s">
        <v>2175</v>
      </c>
      <c r="K2887" s="262" t="s">
        <v>4653</v>
      </c>
      <c r="L2887" s="263">
        <v>45106</v>
      </c>
      <c r="M2887" s="262" t="s">
        <v>20</v>
      </c>
    </row>
    <row r="2888" spans="1:13" x14ac:dyDescent="0.25">
      <c r="A2888" s="260" t="s">
        <v>1802</v>
      </c>
      <c r="B2888" s="260" t="s">
        <v>1803</v>
      </c>
      <c r="C2888" s="260" t="s">
        <v>1804</v>
      </c>
      <c r="D2888" s="260" t="s">
        <v>630</v>
      </c>
      <c r="E2888" s="260">
        <v>250000</v>
      </c>
      <c r="F2888" s="260" t="s">
        <v>4648</v>
      </c>
      <c r="G2888" s="260" t="s">
        <v>1400</v>
      </c>
      <c r="H2888" s="260">
        <v>2</v>
      </c>
      <c r="I2888" s="260" t="s">
        <v>4649</v>
      </c>
      <c r="J2888" s="260" t="s">
        <v>2177</v>
      </c>
      <c r="K2888" s="260" t="s">
        <v>4654</v>
      </c>
      <c r="L2888" s="261">
        <v>45106</v>
      </c>
      <c r="M2888" s="260" t="s">
        <v>20</v>
      </c>
    </row>
    <row r="2889" spans="1:13" x14ac:dyDescent="0.25">
      <c r="A2889" s="262" t="s">
        <v>3100</v>
      </c>
      <c r="B2889" s="262" t="s">
        <v>3101</v>
      </c>
      <c r="C2889" s="262" t="s">
        <v>3102</v>
      </c>
      <c r="D2889" s="262" t="s">
        <v>1132</v>
      </c>
      <c r="E2889" s="262">
        <v>9600000</v>
      </c>
      <c r="F2889" s="262" t="s">
        <v>4224</v>
      </c>
      <c r="G2889" s="262" t="s">
        <v>1400</v>
      </c>
      <c r="H2889" s="262">
        <v>2</v>
      </c>
      <c r="I2889" s="262" t="s">
        <v>4225</v>
      </c>
      <c r="J2889" s="262" t="s">
        <v>4655</v>
      </c>
      <c r="K2889" s="262" t="s">
        <v>4656</v>
      </c>
      <c r="L2889" s="263">
        <v>45106</v>
      </c>
      <c r="M2889" s="262" t="s">
        <v>582</v>
      </c>
    </row>
    <row r="2890" spans="1:13" x14ac:dyDescent="0.25">
      <c r="A2890" s="260" t="s">
        <v>3100</v>
      </c>
      <c r="B2890" s="260" t="s">
        <v>3101</v>
      </c>
      <c r="C2890" s="260" t="s">
        <v>3102</v>
      </c>
      <c r="D2890" s="260" t="s">
        <v>605</v>
      </c>
      <c r="E2890" s="260">
        <v>3200000</v>
      </c>
      <c r="F2890" s="260" t="s">
        <v>4224</v>
      </c>
      <c r="G2890" s="260" t="s">
        <v>1400</v>
      </c>
      <c r="H2890" s="260">
        <v>2</v>
      </c>
      <c r="I2890" s="260" t="s">
        <v>4225</v>
      </c>
      <c r="J2890" s="260" t="s">
        <v>4657</v>
      </c>
      <c r="K2890" s="260" t="s">
        <v>4658</v>
      </c>
      <c r="L2890" s="261">
        <v>45106</v>
      </c>
      <c r="M2890" s="260" t="s">
        <v>582</v>
      </c>
    </row>
    <row r="2891" spans="1:13" x14ac:dyDescent="0.25">
      <c r="A2891" s="262" t="s">
        <v>3100</v>
      </c>
      <c r="B2891" s="262" t="s">
        <v>3101</v>
      </c>
      <c r="C2891" s="262" t="s">
        <v>3102</v>
      </c>
      <c r="D2891" s="262" t="s">
        <v>623</v>
      </c>
      <c r="E2891" s="262">
        <v>1632000</v>
      </c>
      <c r="F2891" s="262" t="s">
        <v>4224</v>
      </c>
      <c r="G2891" s="262" t="s">
        <v>1400</v>
      </c>
      <c r="H2891" s="262">
        <v>2</v>
      </c>
      <c r="I2891" s="262" t="s">
        <v>4225</v>
      </c>
      <c r="J2891" s="262" t="s">
        <v>4659</v>
      </c>
      <c r="K2891" s="262" t="s">
        <v>4660</v>
      </c>
      <c r="L2891" s="263">
        <v>45106</v>
      </c>
      <c r="M2891" s="262" t="s">
        <v>582</v>
      </c>
    </row>
    <row r="2892" spans="1:13" x14ac:dyDescent="0.25">
      <c r="A2892" s="260" t="s">
        <v>3100</v>
      </c>
      <c r="B2892" s="260" t="s">
        <v>3101</v>
      </c>
      <c r="C2892" s="260" t="s">
        <v>3102</v>
      </c>
      <c r="D2892" s="260" t="s">
        <v>628</v>
      </c>
      <c r="E2892" s="260">
        <v>1568000</v>
      </c>
      <c r="F2892" s="260" t="s">
        <v>4224</v>
      </c>
      <c r="G2892" s="260" t="s">
        <v>1400</v>
      </c>
      <c r="H2892" s="260">
        <v>2</v>
      </c>
      <c r="I2892" s="260" t="s">
        <v>4225</v>
      </c>
      <c r="J2892" s="260" t="s">
        <v>4661</v>
      </c>
      <c r="K2892" s="260" t="s">
        <v>4662</v>
      </c>
      <c r="L2892" s="261">
        <v>45106</v>
      </c>
      <c r="M2892" s="260" t="s">
        <v>582</v>
      </c>
    </row>
    <row r="2893" spans="1:13" x14ac:dyDescent="0.25">
      <c r="A2893" s="262" t="s">
        <v>3100</v>
      </c>
      <c r="B2893" s="262" t="s">
        <v>3101</v>
      </c>
      <c r="C2893" s="262" t="s">
        <v>3102</v>
      </c>
      <c r="D2893" s="262" t="s">
        <v>619</v>
      </c>
      <c r="E2893" s="262">
        <v>0</v>
      </c>
      <c r="F2893" s="262" t="s">
        <v>4224</v>
      </c>
      <c r="G2893" s="262" t="s">
        <v>1400</v>
      </c>
      <c r="H2893" s="262">
        <v>2</v>
      </c>
      <c r="I2893" s="262" t="s">
        <v>4225</v>
      </c>
      <c r="J2893" s="262" t="s">
        <v>4663</v>
      </c>
      <c r="K2893" s="262" t="s">
        <v>4664</v>
      </c>
      <c r="L2893" s="263">
        <v>45106</v>
      </c>
      <c r="M2893" s="262" t="s">
        <v>582</v>
      </c>
    </row>
    <row r="2894" spans="1:13" x14ac:dyDescent="0.25">
      <c r="A2894" s="260" t="s">
        <v>2840</v>
      </c>
      <c r="B2894" s="260" t="s">
        <v>2841</v>
      </c>
      <c r="C2894" s="260" t="s">
        <v>2842</v>
      </c>
      <c r="D2894" s="260" t="s">
        <v>1132</v>
      </c>
      <c r="E2894" s="260">
        <v>17300000</v>
      </c>
      <c r="F2894" s="260" t="s">
        <v>4665</v>
      </c>
      <c r="G2894" s="260" t="s">
        <v>1400</v>
      </c>
      <c r="H2894" s="260">
        <v>2</v>
      </c>
      <c r="I2894" s="260" t="s">
        <v>4195</v>
      </c>
      <c r="J2894" s="260" t="s">
        <v>4666</v>
      </c>
      <c r="K2894" s="260" t="s">
        <v>4667</v>
      </c>
      <c r="L2894" s="261">
        <v>45106</v>
      </c>
      <c r="M2894" s="260" t="s">
        <v>582</v>
      </c>
    </row>
    <row r="2895" spans="1:13" x14ac:dyDescent="0.25">
      <c r="A2895" s="262" t="s">
        <v>2840</v>
      </c>
      <c r="B2895" s="262" t="s">
        <v>2841</v>
      </c>
      <c r="C2895" s="262" t="s">
        <v>2842</v>
      </c>
      <c r="D2895" s="262" t="s">
        <v>1050</v>
      </c>
      <c r="E2895" s="262">
        <v>5000000</v>
      </c>
      <c r="F2895" s="262" t="s">
        <v>4665</v>
      </c>
      <c r="G2895" s="262" t="s">
        <v>1400</v>
      </c>
      <c r="H2895" s="262">
        <v>2</v>
      </c>
      <c r="I2895" s="262" t="s">
        <v>4195</v>
      </c>
      <c r="J2895" s="262" t="s">
        <v>4096</v>
      </c>
      <c r="K2895" s="262" t="s">
        <v>4668</v>
      </c>
      <c r="L2895" s="263">
        <v>45106</v>
      </c>
      <c r="M2895" s="262"/>
    </row>
    <row r="2896" spans="1:13" x14ac:dyDescent="0.25">
      <c r="A2896" s="260" t="s">
        <v>2840</v>
      </c>
      <c r="B2896" s="260" t="s">
        <v>2841</v>
      </c>
      <c r="C2896" s="260" t="s">
        <v>2842</v>
      </c>
      <c r="D2896" s="260" t="s">
        <v>605</v>
      </c>
      <c r="E2896" s="260">
        <v>5000000</v>
      </c>
      <c r="F2896" s="260" t="s">
        <v>4665</v>
      </c>
      <c r="G2896" s="260" t="s">
        <v>1400</v>
      </c>
      <c r="H2896" s="260">
        <v>2</v>
      </c>
      <c r="I2896" s="260" t="s">
        <v>4195</v>
      </c>
      <c r="J2896" s="260" t="s">
        <v>4669</v>
      </c>
      <c r="K2896" s="260" t="s">
        <v>4670</v>
      </c>
      <c r="L2896" s="261">
        <v>45106</v>
      </c>
      <c r="M2896" s="260" t="s">
        <v>582</v>
      </c>
    </row>
    <row r="2897" spans="1:13" x14ac:dyDescent="0.25">
      <c r="A2897" s="262" t="s">
        <v>2840</v>
      </c>
      <c r="B2897" s="262" t="s">
        <v>2841</v>
      </c>
      <c r="C2897" s="262" t="s">
        <v>2842</v>
      </c>
      <c r="D2897" s="262" t="s">
        <v>1374</v>
      </c>
      <c r="E2897" s="262">
        <v>12300000</v>
      </c>
      <c r="F2897" s="262" t="s">
        <v>4665</v>
      </c>
      <c r="G2897" s="262" t="s">
        <v>1400</v>
      </c>
      <c r="H2897" s="262">
        <v>2</v>
      </c>
      <c r="I2897" s="262" t="s">
        <v>4195</v>
      </c>
      <c r="J2897" s="262" t="s">
        <v>4671</v>
      </c>
      <c r="K2897" s="262" t="s">
        <v>4672</v>
      </c>
      <c r="L2897" s="263">
        <v>45106</v>
      </c>
      <c r="M2897" s="262" t="s">
        <v>582</v>
      </c>
    </row>
    <row r="2898" spans="1:13" x14ac:dyDescent="0.25">
      <c r="A2898" s="260" t="s">
        <v>2840</v>
      </c>
      <c r="B2898" s="260" t="s">
        <v>2841</v>
      </c>
      <c r="C2898" s="260" t="s">
        <v>2842</v>
      </c>
      <c r="D2898" s="260" t="s">
        <v>630</v>
      </c>
      <c r="E2898" s="260">
        <v>0</v>
      </c>
      <c r="F2898" s="260" t="s">
        <v>4665</v>
      </c>
      <c r="G2898" s="260" t="s">
        <v>1400</v>
      </c>
      <c r="H2898" s="260">
        <v>2</v>
      </c>
      <c r="I2898" s="260" t="s">
        <v>4195</v>
      </c>
      <c r="J2898" s="260" t="s">
        <v>4109</v>
      </c>
      <c r="K2898" s="260" t="s">
        <v>4673</v>
      </c>
      <c r="L2898" s="261">
        <v>45106</v>
      </c>
      <c r="M2898" s="260" t="s">
        <v>582</v>
      </c>
    </row>
    <row r="2899" spans="1:13" x14ac:dyDescent="0.25">
      <c r="A2899" s="262" t="s">
        <v>2840</v>
      </c>
      <c r="B2899" s="262" t="s">
        <v>2841</v>
      </c>
      <c r="C2899" s="262" t="s">
        <v>2842</v>
      </c>
      <c r="D2899" s="262" t="s">
        <v>623</v>
      </c>
      <c r="E2899" s="262">
        <v>4550000</v>
      </c>
      <c r="F2899" s="262" t="s">
        <v>4665</v>
      </c>
      <c r="G2899" s="262" t="s">
        <v>1400</v>
      </c>
      <c r="H2899" s="262">
        <v>2</v>
      </c>
      <c r="I2899" s="262" t="s">
        <v>4195</v>
      </c>
      <c r="J2899" s="262" t="s">
        <v>4674</v>
      </c>
      <c r="K2899" s="262" t="s">
        <v>4675</v>
      </c>
      <c r="L2899" s="263">
        <v>45106</v>
      </c>
      <c r="M2899" s="262" t="s">
        <v>582</v>
      </c>
    </row>
    <row r="2900" spans="1:13" x14ac:dyDescent="0.25">
      <c r="A2900" s="260" t="s">
        <v>2840</v>
      </c>
      <c r="B2900" s="260" t="s">
        <v>2841</v>
      </c>
      <c r="C2900" s="260" t="s">
        <v>2842</v>
      </c>
      <c r="D2900" s="260" t="s">
        <v>628</v>
      </c>
      <c r="E2900" s="260">
        <v>450000</v>
      </c>
      <c r="F2900" s="260" t="s">
        <v>4665</v>
      </c>
      <c r="G2900" s="260" t="s">
        <v>1400</v>
      </c>
      <c r="H2900" s="260">
        <v>2</v>
      </c>
      <c r="I2900" s="260" t="s">
        <v>4195</v>
      </c>
      <c r="J2900" s="260" t="s">
        <v>4676</v>
      </c>
      <c r="K2900" s="260" t="s">
        <v>4677</v>
      </c>
      <c r="L2900" s="261">
        <v>45106</v>
      </c>
      <c r="M2900" s="260" t="s">
        <v>582</v>
      </c>
    </row>
    <row r="2901" spans="1:13" x14ac:dyDescent="0.25">
      <c r="A2901" s="262" t="s">
        <v>2840</v>
      </c>
      <c r="B2901" s="262" t="s">
        <v>2841</v>
      </c>
      <c r="C2901" s="262" t="s">
        <v>2842</v>
      </c>
      <c r="D2901" s="262" t="s">
        <v>619</v>
      </c>
      <c r="E2901" s="262">
        <v>0</v>
      </c>
      <c r="F2901" s="262" t="s">
        <v>4665</v>
      </c>
      <c r="G2901" s="262" t="s">
        <v>1400</v>
      </c>
      <c r="H2901" s="262">
        <v>2</v>
      </c>
      <c r="I2901" s="262" t="s">
        <v>4195</v>
      </c>
      <c r="J2901" s="262" t="s">
        <v>4678</v>
      </c>
      <c r="K2901" s="262" t="s">
        <v>4679</v>
      </c>
      <c r="L2901" s="263">
        <v>45106</v>
      </c>
      <c r="M2901" s="262" t="s">
        <v>582</v>
      </c>
    </row>
    <row r="2902" spans="1:13" x14ac:dyDescent="0.25">
      <c r="A2902" s="260" t="s">
        <v>2239</v>
      </c>
      <c r="B2902" s="260" t="s">
        <v>2240</v>
      </c>
      <c r="C2902" s="260" t="s">
        <v>2241</v>
      </c>
      <c r="D2902" s="260" t="s">
        <v>16</v>
      </c>
      <c r="E2902" s="260">
        <v>260681</v>
      </c>
      <c r="F2902" s="260" t="s">
        <v>4081</v>
      </c>
      <c r="G2902" s="260" t="s">
        <v>33</v>
      </c>
      <c r="H2902" s="260">
        <v>2</v>
      </c>
      <c r="I2902" s="260" t="s">
        <v>4082</v>
      </c>
      <c r="J2902" s="260" t="s">
        <v>4083</v>
      </c>
      <c r="K2902" s="260" t="s">
        <v>4680</v>
      </c>
      <c r="L2902" s="261">
        <v>45107</v>
      </c>
      <c r="M2902" s="260" t="s">
        <v>20</v>
      </c>
    </row>
    <row r="2903" spans="1:13" x14ac:dyDescent="0.25">
      <c r="A2903" s="262" t="s">
        <v>2239</v>
      </c>
      <c r="B2903" s="262" t="s">
        <v>2240</v>
      </c>
      <c r="C2903" s="262" t="s">
        <v>2241</v>
      </c>
      <c r="D2903" s="262" t="s">
        <v>21</v>
      </c>
      <c r="E2903" s="262">
        <v>120394</v>
      </c>
      <c r="F2903" s="262" t="s">
        <v>4081</v>
      </c>
      <c r="G2903" s="262" t="s">
        <v>33</v>
      </c>
      <c r="H2903" s="262">
        <v>2</v>
      </c>
      <c r="I2903" s="262" t="s">
        <v>4082</v>
      </c>
      <c r="J2903" s="262" t="s">
        <v>4083</v>
      </c>
      <c r="K2903" s="262" t="s">
        <v>4681</v>
      </c>
      <c r="L2903" s="263">
        <v>45107</v>
      </c>
      <c r="M2903" s="262" t="s">
        <v>20</v>
      </c>
    </row>
    <row r="2904" spans="1:13" x14ac:dyDescent="0.25">
      <c r="A2904" s="260" t="s">
        <v>2239</v>
      </c>
      <c r="B2904" s="260" t="s">
        <v>2240</v>
      </c>
      <c r="C2904" s="260" t="s">
        <v>2241</v>
      </c>
      <c r="D2904" s="260" t="s">
        <v>24</v>
      </c>
      <c r="E2904" s="260">
        <v>506.7</v>
      </c>
      <c r="F2904" s="260" t="s">
        <v>4682</v>
      </c>
      <c r="G2904" s="260" t="s">
        <v>33</v>
      </c>
      <c r="H2904" s="260">
        <v>2</v>
      </c>
      <c r="I2904" s="260" t="s">
        <v>4683</v>
      </c>
      <c r="J2904" s="260" t="s">
        <v>4684</v>
      </c>
      <c r="K2904" s="260" t="s">
        <v>4685</v>
      </c>
      <c r="L2904" s="261">
        <v>45107</v>
      </c>
      <c r="M2904" s="260" t="s">
        <v>20</v>
      </c>
    </row>
    <row r="2905" spans="1:13" x14ac:dyDescent="0.25">
      <c r="A2905" s="262" t="s">
        <v>2248</v>
      </c>
      <c r="B2905" s="262" t="s">
        <v>2249</v>
      </c>
      <c r="C2905" s="262" t="s">
        <v>2241</v>
      </c>
      <c r="D2905" s="262" t="s">
        <v>24</v>
      </c>
      <c r="E2905" s="262">
        <v>506.7</v>
      </c>
      <c r="F2905" s="262" t="s">
        <v>4682</v>
      </c>
      <c r="G2905" s="262" t="s">
        <v>33</v>
      </c>
      <c r="H2905" s="262">
        <v>2</v>
      </c>
      <c r="I2905" s="262" t="s">
        <v>4683</v>
      </c>
      <c r="J2905" s="262" t="s">
        <v>4684</v>
      </c>
      <c r="K2905" s="262" t="s">
        <v>4686</v>
      </c>
      <c r="L2905" s="263">
        <v>45107</v>
      </c>
      <c r="M2905" s="262" t="s">
        <v>20</v>
      </c>
    </row>
    <row r="2906" spans="1:13" x14ac:dyDescent="0.25">
      <c r="A2906" s="260" t="s">
        <v>2352</v>
      </c>
      <c r="B2906" s="260" t="s">
        <v>2353</v>
      </c>
      <c r="C2906" s="260" t="s">
        <v>569</v>
      </c>
      <c r="D2906" s="260" t="s">
        <v>1335</v>
      </c>
      <c r="E2906" s="260">
        <v>33842534</v>
      </c>
      <c r="F2906" s="260" t="s">
        <v>4687</v>
      </c>
      <c r="G2906" s="260" t="s">
        <v>33</v>
      </c>
      <c r="H2906" s="260">
        <v>2</v>
      </c>
      <c r="I2906" s="260" t="s">
        <v>4688</v>
      </c>
      <c r="J2906" s="260" t="s">
        <v>4689</v>
      </c>
      <c r="K2906" s="260" t="s">
        <v>4690</v>
      </c>
      <c r="L2906" s="261">
        <v>45107</v>
      </c>
      <c r="M2906" s="260" t="s">
        <v>582</v>
      </c>
    </row>
    <row r="2907" spans="1:13" x14ac:dyDescent="0.25">
      <c r="A2907" s="262" t="s">
        <v>1945</v>
      </c>
      <c r="B2907" s="262" t="s">
        <v>1946</v>
      </c>
      <c r="C2907" s="262" t="s">
        <v>569</v>
      </c>
      <c r="D2907" s="262" t="s">
        <v>1335</v>
      </c>
      <c r="E2907" s="262">
        <v>33842534</v>
      </c>
      <c r="F2907" s="262" t="s">
        <v>4687</v>
      </c>
      <c r="G2907" s="262" t="s">
        <v>33</v>
      </c>
      <c r="H2907" s="262">
        <v>2</v>
      </c>
      <c r="I2907" s="262" t="s">
        <v>4688</v>
      </c>
      <c r="J2907" s="262" t="s">
        <v>4689</v>
      </c>
      <c r="K2907" s="262" t="s">
        <v>4691</v>
      </c>
      <c r="L2907" s="263">
        <v>45107</v>
      </c>
      <c r="M2907" s="262" t="s">
        <v>582</v>
      </c>
    </row>
    <row r="2908" spans="1:13" x14ac:dyDescent="0.25">
      <c r="A2908" s="260" t="s">
        <v>1945</v>
      </c>
      <c r="B2908" s="260" t="s">
        <v>1946</v>
      </c>
      <c r="C2908" s="260" t="s">
        <v>569</v>
      </c>
      <c r="D2908" s="260" t="s">
        <v>776</v>
      </c>
      <c r="E2908" s="260">
        <v>16914</v>
      </c>
      <c r="F2908" s="260" t="s">
        <v>4380</v>
      </c>
      <c r="G2908" s="260" t="s">
        <v>33</v>
      </c>
      <c r="H2908" s="260">
        <v>2</v>
      </c>
      <c r="I2908" s="260" t="s">
        <v>4381</v>
      </c>
      <c r="J2908" s="260" t="s">
        <v>4692</v>
      </c>
      <c r="K2908" s="260" t="s">
        <v>4693</v>
      </c>
      <c r="L2908" s="261">
        <v>45107</v>
      </c>
      <c r="M2908" s="260" t="s">
        <v>582</v>
      </c>
    </row>
    <row r="2909" spans="1:13" x14ac:dyDescent="0.25">
      <c r="A2909" s="262" t="s">
        <v>1945</v>
      </c>
      <c r="B2909" s="262" t="s">
        <v>1946</v>
      </c>
      <c r="C2909" s="262" t="s">
        <v>569</v>
      </c>
      <c r="D2909" s="262" t="s">
        <v>966</v>
      </c>
      <c r="E2909" s="262">
        <v>10</v>
      </c>
      <c r="F2909" s="262" t="s">
        <v>4380</v>
      </c>
      <c r="G2909" s="262" t="s">
        <v>33</v>
      </c>
      <c r="H2909" s="262">
        <v>2</v>
      </c>
      <c r="I2909" s="262" t="s">
        <v>4381</v>
      </c>
      <c r="J2909" s="262" t="s">
        <v>4694</v>
      </c>
      <c r="K2909" s="262" t="s">
        <v>4695</v>
      </c>
      <c r="L2909" s="263">
        <v>45107</v>
      </c>
      <c r="M2909" s="262" t="s">
        <v>582</v>
      </c>
    </row>
    <row r="2910" spans="1:13" x14ac:dyDescent="0.25">
      <c r="A2910" s="260" t="s">
        <v>1945</v>
      </c>
      <c r="B2910" s="260" t="s">
        <v>1946</v>
      </c>
      <c r="C2910" s="260" t="s">
        <v>569</v>
      </c>
      <c r="D2910" s="260" t="s">
        <v>1055</v>
      </c>
      <c r="E2910" s="260">
        <v>351</v>
      </c>
      <c r="F2910" s="260" t="s">
        <v>4696</v>
      </c>
      <c r="G2910" s="260" t="s">
        <v>33</v>
      </c>
      <c r="H2910" s="260">
        <v>2</v>
      </c>
      <c r="I2910" s="260" t="s">
        <v>4697</v>
      </c>
      <c r="J2910" s="260" t="s">
        <v>4698</v>
      </c>
      <c r="K2910" s="260" t="s">
        <v>4699</v>
      </c>
      <c r="L2910" s="261">
        <v>45107</v>
      </c>
      <c r="M2910" s="260" t="s">
        <v>582</v>
      </c>
    </row>
    <row r="2911" spans="1:13" x14ac:dyDescent="0.25">
      <c r="A2911" s="262" t="s">
        <v>567</v>
      </c>
      <c r="B2911" s="262" t="s">
        <v>568</v>
      </c>
      <c r="C2911" s="262" t="s">
        <v>569</v>
      </c>
      <c r="D2911" s="262" t="s">
        <v>1335</v>
      </c>
      <c r="E2911" s="262">
        <v>33725061</v>
      </c>
      <c r="F2911" s="262" t="s">
        <v>4687</v>
      </c>
      <c r="G2911" s="262" t="s">
        <v>22</v>
      </c>
      <c r="H2911" s="262">
        <v>3</v>
      </c>
      <c r="I2911" s="262" t="s">
        <v>4700</v>
      </c>
      <c r="J2911" s="262" t="s">
        <v>4701</v>
      </c>
      <c r="K2911" s="262" t="s">
        <v>4702</v>
      </c>
      <c r="L2911" s="263">
        <v>45107</v>
      </c>
      <c r="M2911" s="262" t="s">
        <v>20</v>
      </c>
    </row>
    <row r="2912" spans="1:13" x14ac:dyDescent="0.25">
      <c r="A2912" s="260" t="s">
        <v>2360</v>
      </c>
      <c r="B2912" s="260" t="s">
        <v>2361</v>
      </c>
      <c r="C2912" s="260" t="s">
        <v>569</v>
      </c>
      <c r="D2912" s="260" t="s">
        <v>1335</v>
      </c>
      <c r="E2912" s="260">
        <v>33725061</v>
      </c>
      <c r="F2912" s="260" t="s">
        <v>4687</v>
      </c>
      <c r="G2912" s="260" t="s">
        <v>22</v>
      </c>
      <c r="H2912" s="260">
        <v>3</v>
      </c>
      <c r="I2912" s="260" t="s">
        <v>4688</v>
      </c>
      <c r="J2912" s="260" t="s">
        <v>4703</v>
      </c>
      <c r="K2912" s="260" t="s">
        <v>4704</v>
      </c>
      <c r="L2912" s="261">
        <v>45107</v>
      </c>
      <c r="M2912" s="260" t="s">
        <v>582</v>
      </c>
    </row>
    <row r="2913" spans="1:13" x14ac:dyDescent="0.25">
      <c r="A2913" s="262" t="s">
        <v>408</v>
      </c>
      <c r="B2913" s="262" t="s">
        <v>409</v>
      </c>
      <c r="C2913" s="262" t="s">
        <v>410</v>
      </c>
      <c r="D2913" s="262" t="s">
        <v>1042</v>
      </c>
      <c r="E2913" s="262">
        <v>1840687</v>
      </c>
      <c r="F2913" s="262" t="s">
        <v>4705</v>
      </c>
      <c r="G2913" s="262" t="s">
        <v>1400</v>
      </c>
      <c r="H2913" s="262">
        <v>2</v>
      </c>
      <c r="I2913" s="262" t="s">
        <v>4706</v>
      </c>
      <c r="J2913" s="262" t="s">
        <v>4707</v>
      </c>
      <c r="K2913" s="262" t="s">
        <v>4708</v>
      </c>
      <c r="L2913" s="263">
        <v>45107</v>
      </c>
      <c r="M2913" s="262" t="s">
        <v>20</v>
      </c>
    </row>
    <row r="2914" spans="1:13" x14ac:dyDescent="0.25">
      <c r="A2914" s="260" t="s">
        <v>408</v>
      </c>
      <c r="B2914" s="260" t="s">
        <v>409</v>
      </c>
      <c r="C2914" s="260" t="s">
        <v>410</v>
      </c>
      <c r="D2914" s="260" t="s">
        <v>1132</v>
      </c>
      <c r="E2914" s="260">
        <v>49800000</v>
      </c>
      <c r="F2914" s="260" t="s">
        <v>4411</v>
      </c>
      <c r="G2914" s="260" t="s">
        <v>77</v>
      </c>
      <c r="H2914" s="260">
        <v>1</v>
      </c>
      <c r="I2914" s="260" t="s">
        <v>4412</v>
      </c>
      <c r="J2914" s="260" t="s">
        <v>4709</v>
      </c>
      <c r="K2914" s="260" t="s">
        <v>4710</v>
      </c>
      <c r="L2914" s="261">
        <v>45107</v>
      </c>
      <c r="M2914" s="260" t="s">
        <v>582</v>
      </c>
    </row>
    <row r="2915" spans="1:13" x14ac:dyDescent="0.25">
      <c r="A2915" s="262" t="s">
        <v>408</v>
      </c>
      <c r="B2915" s="262" t="s">
        <v>409</v>
      </c>
      <c r="C2915" s="262" t="s">
        <v>410</v>
      </c>
      <c r="D2915" s="262" t="s">
        <v>1050</v>
      </c>
      <c r="E2915" s="262">
        <v>49800000</v>
      </c>
      <c r="F2915" s="262" t="s">
        <v>4411</v>
      </c>
      <c r="G2915" s="262" t="s">
        <v>77</v>
      </c>
      <c r="H2915" s="262">
        <v>1</v>
      </c>
      <c r="I2915" s="262" t="s">
        <v>4412</v>
      </c>
      <c r="J2915" s="262" t="s">
        <v>4711</v>
      </c>
      <c r="K2915" s="262" t="s">
        <v>4712</v>
      </c>
      <c r="L2915" s="263">
        <v>45107</v>
      </c>
      <c r="M2915" s="262" t="s">
        <v>582</v>
      </c>
    </row>
    <row r="2916" spans="1:13" x14ac:dyDescent="0.25">
      <c r="A2916" s="260" t="s">
        <v>408</v>
      </c>
      <c r="B2916" s="260" t="s">
        <v>409</v>
      </c>
      <c r="C2916" s="260" t="s">
        <v>410</v>
      </c>
      <c r="D2916" s="260" t="s">
        <v>605</v>
      </c>
      <c r="E2916" s="260">
        <v>24700000</v>
      </c>
      <c r="F2916" s="260" t="s">
        <v>4713</v>
      </c>
      <c r="G2916" s="260" t="s">
        <v>77</v>
      </c>
      <c r="H2916" s="260">
        <v>1</v>
      </c>
      <c r="I2916" s="260" t="s">
        <v>4714</v>
      </c>
      <c r="J2916" s="260" t="s">
        <v>4715</v>
      </c>
      <c r="K2916" s="260" t="s">
        <v>4716</v>
      </c>
      <c r="L2916" s="261">
        <v>45107</v>
      </c>
      <c r="M2916" s="260" t="s">
        <v>20</v>
      </c>
    </row>
    <row r="2917" spans="1:13" x14ac:dyDescent="0.25">
      <c r="A2917" s="262" t="s">
        <v>408</v>
      </c>
      <c r="B2917" s="262" t="s">
        <v>409</v>
      </c>
      <c r="C2917" s="262" t="s">
        <v>410</v>
      </c>
      <c r="D2917" s="262" t="s">
        <v>1374</v>
      </c>
      <c r="E2917" s="262">
        <v>0</v>
      </c>
      <c r="F2917" s="262" t="s">
        <v>4717</v>
      </c>
      <c r="G2917" s="262" t="s">
        <v>77</v>
      </c>
      <c r="H2917" s="262">
        <v>1</v>
      </c>
      <c r="I2917" s="262" t="s">
        <v>4718</v>
      </c>
      <c r="J2917" s="262" t="s">
        <v>4719</v>
      </c>
      <c r="K2917" s="262" t="s">
        <v>4720</v>
      </c>
      <c r="L2917" s="263">
        <v>45107</v>
      </c>
      <c r="M2917" s="262" t="s">
        <v>582</v>
      </c>
    </row>
    <row r="2918" spans="1:13" x14ac:dyDescent="0.25">
      <c r="A2918" s="260" t="s">
        <v>408</v>
      </c>
      <c r="B2918" s="260" t="s">
        <v>409</v>
      </c>
      <c r="C2918" s="260" t="s">
        <v>410</v>
      </c>
      <c r="D2918" s="260" t="s">
        <v>630</v>
      </c>
      <c r="E2918" s="260">
        <v>25100000</v>
      </c>
      <c r="F2918" s="260" t="s">
        <v>4717</v>
      </c>
      <c r="G2918" s="260" t="s">
        <v>77</v>
      </c>
      <c r="H2918" s="260">
        <v>1</v>
      </c>
      <c r="I2918" s="260" t="s">
        <v>4721</v>
      </c>
      <c r="J2918" s="260" t="s">
        <v>4722</v>
      </c>
      <c r="K2918" s="260" t="s">
        <v>4723</v>
      </c>
      <c r="L2918" s="261">
        <v>45107</v>
      </c>
      <c r="M2918" s="260" t="s">
        <v>582</v>
      </c>
    </row>
    <row r="2919" spans="1:13" x14ac:dyDescent="0.25">
      <c r="A2919" s="262" t="s">
        <v>408</v>
      </c>
      <c r="B2919" s="262" t="s">
        <v>409</v>
      </c>
      <c r="C2919" s="262" t="s">
        <v>410</v>
      </c>
      <c r="D2919" s="262" t="s">
        <v>623</v>
      </c>
      <c r="E2919" s="262">
        <v>17400000</v>
      </c>
      <c r="F2919" s="262" t="s">
        <v>4717</v>
      </c>
      <c r="G2919" s="262" t="s">
        <v>77</v>
      </c>
      <c r="H2919" s="262">
        <v>1</v>
      </c>
      <c r="I2919" s="262" t="s">
        <v>4724</v>
      </c>
      <c r="J2919" s="262" t="s">
        <v>4725</v>
      </c>
      <c r="K2919" s="262" t="s">
        <v>4726</v>
      </c>
      <c r="L2919" s="263">
        <v>45107</v>
      </c>
      <c r="M2919" s="262" t="s">
        <v>582</v>
      </c>
    </row>
    <row r="2920" spans="1:13" x14ac:dyDescent="0.25">
      <c r="A2920" s="260" t="s">
        <v>408</v>
      </c>
      <c r="B2920" s="260" t="s">
        <v>409</v>
      </c>
      <c r="C2920" s="260" t="s">
        <v>410</v>
      </c>
      <c r="D2920" s="260" t="s">
        <v>628</v>
      </c>
      <c r="E2920" s="260">
        <v>7200000</v>
      </c>
      <c r="F2920" s="260" t="s">
        <v>4713</v>
      </c>
      <c r="G2920" s="260" t="s">
        <v>77</v>
      </c>
      <c r="H2920" s="260">
        <v>1</v>
      </c>
      <c r="I2920" s="260" t="s">
        <v>4714</v>
      </c>
      <c r="J2920" s="260" t="s">
        <v>4727</v>
      </c>
      <c r="K2920" s="260" t="s">
        <v>4728</v>
      </c>
      <c r="L2920" s="261">
        <v>45107</v>
      </c>
      <c r="M2920" s="260" t="s">
        <v>582</v>
      </c>
    </row>
    <row r="2921" spans="1:13" x14ac:dyDescent="0.25">
      <c r="A2921" s="262" t="s">
        <v>408</v>
      </c>
      <c r="B2921" s="262" t="s">
        <v>409</v>
      </c>
      <c r="C2921" s="262" t="s">
        <v>410</v>
      </c>
      <c r="D2921" s="262" t="s">
        <v>619</v>
      </c>
      <c r="E2921" s="262">
        <v>100000</v>
      </c>
      <c r="F2921" s="262" t="s">
        <v>4717</v>
      </c>
      <c r="G2921" s="262" t="s">
        <v>77</v>
      </c>
      <c r="H2921" s="262">
        <v>1</v>
      </c>
      <c r="I2921" s="262" t="s">
        <v>4729</v>
      </c>
      <c r="J2921" s="262" t="s">
        <v>4730</v>
      </c>
      <c r="K2921" s="262" t="s">
        <v>4731</v>
      </c>
      <c r="L2921" s="263">
        <v>45107</v>
      </c>
      <c r="M2921" s="262" t="s">
        <v>582</v>
      </c>
    </row>
    <row r="2922" spans="1:13" x14ac:dyDescent="0.25">
      <c r="A2922" s="260" t="s">
        <v>874</v>
      </c>
      <c r="B2922" s="260" t="s">
        <v>875</v>
      </c>
      <c r="C2922" s="260" t="s">
        <v>410</v>
      </c>
      <c r="D2922" s="260" t="s">
        <v>1335</v>
      </c>
      <c r="E2922" s="260">
        <v>49800000</v>
      </c>
      <c r="F2922" s="260" t="s">
        <v>4732</v>
      </c>
      <c r="G2922" s="260" t="s">
        <v>77</v>
      </c>
      <c r="H2922" s="260">
        <v>1</v>
      </c>
      <c r="I2922" s="260" t="s">
        <v>4412</v>
      </c>
      <c r="J2922" s="260" t="s">
        <v>4733</v>
      </c>
      <c r="K2922" s="260" t="s">
        <v>4734</v>
      </c>
      <c r="L2922" s="261">
        <v>45107</v>
      </c>
      <c r="M2922" s="260" t="s">
        <v>20</v>
      </c>
    </row>
    <row r="2923" spans="1:13" x14ac:dyDescent="0.25">
      <c r="A2923" s="262" t="s">
        <v>874</v>
      </c>
      <c r="B2923" s="262" t="s">
        <v>875</v>
      </c>
      <c r="C2923" s="262" t="s">
        <v>410</v>
      </c>
      <c r="D2923" s="262" t="s">
        <v>1042</v>
      </c>
      <c r="E2923" s="262">
        <v>89263</v>
      </c>
      <c r="F2923" s="262" t="s">
        <v>4735</v>
      </c>
      <c r="G2923" s="262" t="s">
        <v>1400</v>
      </c>
      <c r="H2923" s="262">
        <v>2</v>
      </c>
      <c r="I2923" s="262" t="s">
        <v>4736</v>
      </c>
      <c r="J2923" s="262" t="s">
        <v>4737</v>
      </c>
      <c r="K2923" s="262" t="s">
        <v>4738</v>
      </c>
      <c r="L2923" s="263">
        <v>45107</v>
      </c>
      <c r="M2923" s="262" t="s">
        <v>20</v>
      </c>
    </row>
    <row r="2924" spans="1:13" x14ac:dyDescent="0.25">
      <c r="A2924" s="260" t="s">
        <v>874</v>
      </c>
      <c r="B2924" s="260" t="s">
        <v>875</v>
      </c>
      <c r="C2924" s="260" t="s">
        <v>410</v>
      </c>
      <c r="D2924" s="260" t="s">
        <v>1132</v>
      </c>
      <c r="E2924" s="260">
        <v>14770000</v>
      </c>
      <c r="F2924" s="260" t="s">
        <v>4739</v>
      </c>
      <c r="G2924" s="260" t="s">
        <v>1400</v>
      </c>
      <c r="H2924" s="260">
        <v>2</v>
      </c>
      <c r="I2924" s="260" t="s">
        <v>4740</v>
      </c>
      <c r="J2924" s="260" t="s">
        <v>4741</v>
      </c>
      <c r="K2924" s="260" t="s">
        <v>4742</v>
      </c>
      <c r="L2924" s="261">
        <v>45107</v>
      </c>
      <c r="M2924" s="260" t="s">
        <v>20</v>
      </c>
    </row>
    <row r="2925" spans="1:13" x14ac:dyDescent="0.25">
      <c r="A2925" s="262" t="s">
        <v>874</v>
      </c>
      <c r="B2925" s="262" t="s">
        <v>875</v>
      </c>
      <c r="C2925" s="262" t="s">
        <v>410</v>
      </c>
      <c r="D2925" s="262" t="s">
        <v>1050</v>
      </c>
      <c r="E2925" s="262">
        <v>14770000</v>
      </c>
      <c r="F2925" s="262" t="s">
        <v>4743</v>
      </c>
      <c r="G2925" s="262" t="s">
        <v>1400</v>
      </c>
      <c r="H2925" s="262">
        <v>2</v>
      </c>
      <c r="I2925" s="262" t="s">
        <v>4740</v>
      </c>
      <c r="J2925" s="262" t="s">
        <v>4744</v>
      </c>
      <c r="K2925" s="262" t="s">
        <v>4745</v>
      </c>
      <c r="L2925" s="263">
        <v>45107</v>
      </c>
      <c r="M2925" s="262" t="s">
        <v>20</v>
      </c>
    </row>
    <row r="2926" spans="1:13" x14ac:dyDescent="0.25">
      <c r="A2926" s="260" t="s">
        <v>874</v>
      </c>
      <c r="B2926" s="260" t="s">
        <v>875</v>
      </c>
      <c r="C2926" s="260" t="s">
        <v>410</v>
      </c>
      <c r="D2926" s="260" t="s">
        <v>1374</v>
      </c>
      <c r="E2926" s="260">
        <v>0</v>
      </c>
      <c r="F2926" s="260" t="s">
        <v>4739</v>
      </c>
      <c r="G2926" s="260" t="s">
        <v>1400</v>
      </c>
      <c r="H2926" s="260">
        <v>2</v>
      </c>
      <c r="I2926" s="260" t="s">
        <v>4740</v>
      </c>
      <c r="J2926" s="260" t="s">
        <v>4746</v>
      </c>
      <c r="K2926" s="260" t="s">
        <v>4747</v>
      </c>
      <c r="L2926" s="261">
        <v>45107</v>
      </c>
      <c r="M2926" s="260" t="s">
        <v>20</v>
      </c>
    </row>
    <row r="2927" spans="1:13" x14ac:dyDescent="0.25">
      <c r="A2927" s="262" t="s">
        <v>874</v>
      </c>
      <c r="B2927" s="262" t="s">
        <v>875</v>
      </c>
      <c r="C2927" s="262" t="s">
        <v>410</v>
      </c>
      <c r="D2927" s="262" t="s">
        <v>630</v>
      </c>
      <c r="E2927" s="262">
        <v>13626000</v>
      </c>
      <c r="F2927" s="262" t="s">
        <v>4739</v>
      </c>
      <c r="G2927" s="262" t="s">
        <v>1400</v>
      </c>
      <c r="H2927" s="262">
        <v>2</v>
      </c>
      <c r="I2927" s="262" t="s">
        <v>4740</v>
      </c>
      <c r="J2927" s="262" t="s">
        <v>4748</v>
      </c>
      <c r="K2927" s="262" t="s">
        <v>4749</v>
      </c>
      <c r="L2927" s="263">
        <v>45107</v>
      </c>
      <c r="M2927" s="262" t="s">
        <v>20</v>
      </c>
    </row>
    <row r="2928" spans="1:13" x14ac:dyDescent="0.25">
      <c r="A2928" s="260" t="s">
        <v>874</v>
      </c>
      <c r="B2928" s="260" t="s">
        <v>875</v>
      </c>
      <c r="C2928" s="260" t="s">
        <v>410</v>
      </c>
      <c r="D2928" s="260" t="s">
        <v>623</v>
      </c>
      <c r="E2928" s="260">
        <v>1144000</v>
      </c>
      <c r="F2928" s="260" t="s">
        <v>4750</v>
      </c>
      <c r="G2928" s="260" t="s">
        <v>77</v>
      </c>
      <c r="H2928" s="260">
        <v>1</v>
      </c>
      <c r="I2928" s="260" t="s">
        <v>4751</v>
      </c>
      <c r="J2928" s="260" t="s">
        <v>4752</v>
      </c>
      <c r="K2928" s="260" t="s">
        <v>4753</v>
      </c>
      <c r="L2928" s="261">
        <v>45107</v>
      </c>
      <c r="M2928" s="260" t="s">
        <v>20</v>
      </c>
    </row>
    <row r="2929" spans="1:13" x14ac:dyDescent="0.25">
      <c r="A2929" s="262" t="s">
        <v>874</v>
      </c>
      <c r="B2929" s="262" t="s">
        <v>875</v>
      </c>
      <c r="C2929" s="262" t="s">
        <v>410</v>
      </c>
      <c r="D2929" s="262" t="s">
        <v>628</v>
      </c>
      <c r="E2929" s="262">
        <v>0</v>
      </c>
      <c r="F2929" s="262" t="s">
        <v>4750</v>
      </c>
      <c r="G2929" s="262" t="s">
        <v>77</v>
      </c>
      <c r="H2929" s="262">
        <v>1</v>
      </c>
      <c r="I2929" s="262" t="s">
        <v>4751</v>
      </c>
      <c r="J2929" s="262" t="s">
        <v>4752</v>
      </c>
      <c r="K2929" s="262" t="s">
        <v>4754</v>
      </c>
      <c r="L2929" s="263">
        <v>45107</v>
      </c>
      <c r="M2929" s="262" t="s">
        <v>20</v>
      </c>
    </row>
    <row r="2930" spans="1:13" x14ac:dyDescent="0.25">
      <c r="A2930" s="260" t="s">
        <v>874</v>
      </c>
      <c r="B2930" s="260" t="s">
        <v>875</v>
      </c>
      <c r="C2930" s="260" t="s">
        <v>410</v>
      </c>
      <c r="D2930" s="260" t="s">
        <v>619</v>
      </c>
      <c r="E2930" s="260">
        <v>0</v>
      </c>
      <c r="F2930" s="260" t="s">
        <v>4750</v>
      </c>
      <c r="G2930" s="260" t="s">
        <v>77</v>
      </c>
      <c r="H2930" s="260">
        <v>1</v>
      </c>
      <c r="I2930" s="260" t="s">
        <v>4751</v>
      </c>
      <c r="J2930" s="260" t="s">
        <v>4752</v>
      </c>
      <c r="K2930" s="260" t="s">
        <v>4755</v>
      </c>
      <c r="L2930" s="261">
        <v>45107</v>
      </c>
      <c r="M2930" s="260" t="s">
        <v>20</v>
      </c>
    </row>
    <row r="2931" spans="1:13" x14ac:dyDescent="0.25">
      <c r="A2931" s="262" t="s">
        <v>1150</v>
      </c>
      <c r="B2931" s="262" t="s">
        <v>1151</v>
      </c>
      <c r="C2931" s="262" t="s">
        <v>410</v>
      </c>
      <c r="D2931" s="262" t="s">
        <v>1335</v>
      </c>
      <c r="E2931" s="262">
        <v>49800000</v>
      </c>
      <c r="F2931" s="262" t="s">
        <v>4732</v>
      </c>
      <c r="G2931" s="262" t="s">
        <v>77</v>
      </c>
      <c r="H2931" s="262">
        <v>1</v>
      </c>
      <c r="I2931" s="262" t="s">
        <v>4412</v>
      </c>
      <c r="J2931" s="262" t="s">
        <v>4733</v>
      </c>
      <c r="K2931" s="262" t="s">
        <v>4756</v>
      </c>
      <c r="L2931" s="263">
        <v>45107</v>
      </c>
      <c r="M2931" s="262" t="s">
        <v>20</v>
      </c>
    </row>
    <row r="2932" spans="1:13" x14ac:dyDescent="0.25">
      <c r="A2932" s="260" t="s">
        <v>1150</v>
      </c>
      <c r="B2932" s="260" t="s">
        <v>1151</v>
      </c>
      <c r="C2932" s="260" t="s">
        <v>410</v>
      </c>
      <c r="D2932" s="260" t="s">
        <v>1042</v>
      </c>
      <c r="E2932" s="260">
        <v>880145</v>
      </c>
      <c r="F2932" s="260" t="s">
        <v>4757</v>
      </c>
      <c r="G2932" s="260" t="s">
        <v>1400</v>
      </c>
      <c r="H2932" s="260">
        <v>2</v>
      </c>
      <c r="I2932" s="260" t="s">
        <v>4706</v>
      </c>
      <c r="J2932" s="260" t="s">
        <v>4758</v>
      </c>
      <c r="K2932" s="260" t="s">
        <v>4759</v>
      </c>
      <c r="L2932" s="261">
        <v>45107</v>
      </c>
      <c r="M2932" s="260" t="s">
        <v>20</v>
      </c>
    </row>
    <row r="2933" spans="1:13" x14ac:dyDescent="0.25">
      <c r="A2933" s="262" t="s">
        <v>1150</v>
      </c>
      <c r="B2933" s="262" t="s">
        <v>1151</v>
      </c>
      <c r="C2933" s="262" t="s">
        <v>410</v>
      </c>
      <c r="D2933" s="262" t="s">
        <v>1132</v>
      </c>
      <c r="E2933" s="262">
        <v>17773000</v>
      </c>
      <c r="F2933" s="262" t="s">
        <v>4760</v>
      </c>
      <c r="G2933" s="262" t="s">
        <v>1400</v>
      </c>
      <c r="H2933" s="262">
        <v>2</v>
      </c>
      <c r="I2933" s="262" t="s">
        <v>4761</v>
      </c>
      <c r="J2933" s="262" t="s">
        <v>4762</v>
      </c>
      <c r="K2933" s="262" t="s">
        <v>4763</v>
      </c>
      <c r="L2933" s="263">
        <v>45107</v>
      </c>
      <c r="M2933" s="262" t="s">
        <v>582</v>
      </c>
    </row>
    <row r="2934" spans="1:13" x14ac:dyDescent="0.25">
      <c r="A2934" s="260" t="s">
        <v>1150</v>
      </c>
      <c r="B2934" s="260" t="s">
        <v>1151</v>
      </c>
      <c r="C2934" s="260" t="s">
        <v>410</v>
      </c>
      <c r="D2934" s="260" t="s">
        <v>1050</v>
      </c>
      <c r="E2934" s="260">
        <v>17773000</v>
      </c>
      <c r="F2934" s="260" t="s">
        <v>4760</v>
      </c>
      <c r="G2934" s="260" t="s">
        <v>1400</v>
      </c>
      <c r="H2934" s="260">
        <v>2</v>
      </c>
      <c r="I2934" s="260" t="s">
        <v>4761</v>
      </c>
      <c r="J2934" s="260" t="s">
        <v>4764</v>
      </c>
      <c r="K2934" s="260" t="s">
        <v>4765</v>
      </c>
      <c r="L2934" s="261">
        <v>45107</v>
      </c>
      <c r="M2934" s="260" t="s">
        <v>582</v>
      </c>
    </row>
    <row r="2935" spans="1:13" x14ac:dyDescent="0.25">
      <c r="A2935" s="262" t="s">
        <v>1150</v>
      </c>
      <c r="B2935" s="262" t="s">
        <v>1151</v>
      </c>
      <c r="C2935" s="262" t="s">
        <v>410</v>
      </c>
      <c r="D2935" s="262" t="s">
        <v>605</v>
      </c>
      <c r="E2935" s="262">
        <v>12143000</v>
      </c>
      <c r="F2935" s="262" t="s">
        <v>4760</v>
      </c>
      <c r="G2935" s="262" t="s">
        <v>77</v>
      </c>
      <c r="H2935" s="262">
        <v>1</v>
      </c>
      <c r="I2935" s="262" t="s">
        <v>4761</v>
      </c>
      <c r="J2935" s="262" t="s">
        <v>4766</v>
      </c>
      <c r="K2935" s="262" t="s">
        <v>4767</v>
      </c>
      <c r="L2935" s="263">
        <v>45107</v>
      </c>
      <c r="M2935" s="262" t="s">
        <v>20</v>
      </c>
    </row>
    <row r="2936" spans="1:13" x14ac:dyDescent="0.25">
      <c r="A2936" s="260" t="s">
        <v>1150</v>
      </c>
      <c r="B2936" s="260" t="s">
        <v>1151</v>
      </c>
      <c r="C2936" s="260" t="s">
        <v>410</v>
      </c>
      <c r="D2936" s="260" t="s">
        <v>1374</v>
      </c>
      <c r="E2936" s="260">
        <v>0</v>
      </c>
      <c r="F2936" s="260" t="s">
        <v>4760</v>
      </c>
      <c r="G2936" s="260" t="s">
        <v>1400</v>
      </c>
      <c r="H2936" s="260">
        <v>2</v>
      </c>
      <c r="I2936" s="260" t="s">
        <v>4761</v>
      </c>
      <c r="J2936" s="260" t="s">
        <v>4746</v>
      </c>
      <c r="K2936" s="260" t="s">
        <v>4768</v>
      </c>
      <c r="L2936" s="261">
        <v>45107</v>
      </c>
      <c r="M2936" s="260" t="s">
        <v>582</v>
      </c>
    </row>
    <row r="2937" spans="1:13" x14ac:dyDescent="0.25">
      <c r="A2937" s="262" t="s">
        <v>1150</v>
      </c>
      <c r="B2937" s="262" t="s">
        <v>1151</v>
      </c>
      <c r="C2937" s="262" t="s">
        <v>410</v>
      </c>
      <c r="D2937" s="262" t="s">
        <v>630</v>
      </c>
      <c r="E2937" s="262">
        <v>5630000</v>
      </c>
      <c r="F2937" s="262" t="s">
        <v>4760</v>
      </c>
      <c r="G2937" s="262" t="s">
        <v>1400</v>
      </c>
      <c r="H2937" s="262">
        <v>2</v>
      </c>
      <c r="I2937" s="262" t="s">
        <v>4761</v>
      </c>
      <c r="J2937" s="262" t="s">
        <v>4748</v>
      </c>
      <c r="K2937" s="262" t="s">
        <v>4769</v>
      </c>
      <c r="L2937" s="263">
        <v>45107</v>
      </c>
      <c r="M2937" s="262" t="s">
        <v>582</v>
      </c>
    </row>
    <row r="2938" spans="1:13" x14ac:dyDescent="0.25">
      <c r="A2938" s="260" t="s">
        <v>1150</v>
      </c>
      <c r="B2938" s="260" t="s">
        <v>1151</v>
      </c>
      <c r="C2938" s="260" t="s">
        <v>410</v>
      </c>
      <c r="D2938" s="260" t="s">
        <v>623</v>
      </c>
      <c r="E2938" s="260">
        <v>11364000</v>
      </c>
      <c r="F2938" s="260" t="s">
        <v>4770</v>
      </c>
      <c r="G2938" s="260" t="s">
        <v>77</v>
      </c>
      <c r="H2938" s="260">
        <v>1</v>
      </c>
      <c r="I2938" s="260" t="s">
        <v>4771</v>
      </c>
      <c r="J2938" s="260" t="s">
        <v>4772</v>
      </c>
      <c r="K2938" s="260" t="s">
        <v>4773</v>
      </c>
      <c r="L2938" s="261">
        <v>45107</v>
      </c>
      <c r="M2938" s="260" t="s">
        <v>582</v>
      </c>
    </row>
    <row r="2939" spans="1:13" x14ac:dyDescent="0.25">
      <c r="A2939" s="262" t="s">
        <v>1150</v>
      </c>
      <c r="B2939" s="262" t="s">
        <v>1151</v>
      </c>
      <c r="C2939" s="262" t="s">
        <v>410</v>
      </c>
      <c r="D2939" s="262" t="s">
        <v>628</v>
      </c>
      <c r="E2939" s="262">
        <v>779000</v>
      </c>
      <c r="F2939" s="262" t="s">
        <v>4774</v>
      </c>
      <c r="G2939" s="262" t="s">
        <v>77</v>
      </c>
      <c r="H2939" s="262">
        <v>1</v>
      </c>
      <c r="I2939" s="262" t="s">
        <v>4775</v>
      </c>
      <c r="J2939" s="262" t="s">
        <v>4776</v>
      </c>
      <c r="K2939" s="262" t="s">
        <v>4777</v>
      </c>
      <c r="L2939" s="263">
        <v>45107</v>
      </c>
      <c r="M2939" s="262" t="s">
        <v>582</v>
      </c>
    </row>
    <row r="2940" spans="1:13" x14ac:dyDescent="0.25">
      <c r="A2940" s="260" t="s">
        <v>1150</v>
      </c>
      <c r="B2940" s="260" t="s">
        <v>1151</v>
      </c>
      <c r="C2940" s="260" t="s">
        <v>410</v>
      </c>
      <c r="D2940" s="260" t="s">
        <v>619</v>
      </c>
      <c r="E2940" s="260">
        <v>0</v>
      </c>
      <c r="F2940" s="260" t="s">
        <v>4732</v>
      </c>
      <c r="G2940" s="260" t="s">
        <v>1400</v>
      </c>
      <c r="H2940" s="260">
        <v>2</v>
      </c>
      <c r="I2940" s="260" t="s">
        <v>4412</v>
      </c>
      <c r="J2940" s="260" t="s">
        <v>4730</v>
      </c>
      <c r="K2940" s="260" t="s">
        <v>4778</v>
      </c>
      <c r="L2940" s="261">
        <v>45107</v>
      </c>
      <c r="M2940" s="260" t="s">
        <v>582</v>
      </c>
    </row>
    <row r="2941" spans="1:13" x14ac:dyDescent="0.25">
      <c r="A2941" s="262" t="s">
        <v>972</v>
      </c>
      <c r="B2941" s="262" t="s">
        <v>973</v>
      </c>
      <c r="C2941" s="262" t="s">
        <v>338</v>
      </c>
      <c r="D2941" s="262" t="s">
        <v>1042</v>
      </c>
      <c r="E2941" s="262">
        <v>2381741</v>
      </c>
      <c r="F2941" s="262" t="s">
        <v>4779</v>
      </c>
      <c r="G2941" s="262" t="s">
        <v>1400</v>
      </c>
      <c r="H2941" s="262">
        <v>2</v>
      </c>
      <c r="I2941" s="262" t="s">
        <v>4780</v>
      </c>
      <c r="J2941" s="262" t="s">
        <v>4781</v>
      </c>
      <c r="K2941" s="262" t="s">
        <v>4782</v>
      </c>
      <c r="L2941" s="263">
        <v>45107</v>
      </c>
      <c r="M2941" s="262" t="s">
        <v>20</v>
      </c>
    </row>
    <row r="2942" spans="1:13" x14ac:dyDescent="0.25">
      <c r="A2942" s="260" t="s">
        <v>972</v>
      </c>
      <c r="B2942" s="260" t="s">
        <v>973</v>
      </c>
      <c r="C2942" s="260" t="s">
        <v>338</v>
      </c>
      <c r="D2942" s="260" t="s">
        <v>776</v>
      </c>
      <c r="E2942" s="260">
        <v>263000</v>
      </c>
      <c r="F2942" s="260" t="s">
        <v>4783</v>
      </c>
      <c r="G2942" s="260" t="s">
        <v>1400</v>
      </c>
      <c r="H2942" s="260">
        <v>2</v>
      </c>
      <c r="I2942" s="260" t="s">
        <v>4784</v>
      </c>
      <c r="J2942" s="260" t="s">
        <v>4785</v>
      </c>
      <c r="K2942" s="260" t="s">
        <v>4786</v>
      </c>
      <c r="L2942" s="261">
        <v>45107</v>
      </c>
      <c r="M2942" s="260" t="s">
        <v>20</v>
      </c>
    </row>
    <row r="2943" spans="1:13" x14ac:dyDescent="0.25">
      <c r="A2943" s="262" t="s">
        <v>336</v>
      </c>
      <c r="B2943" s="262" t="s">
        <v>337</v>
      </c>
      <c r="C2943" s="262" t="s">
        <v>338</v>
      </c>
      <c r="D2943" s="262" t="s">
        <v>1042</v>
      </c>
      <c r="E2943" s="262">
        <v>2381741</v>
      </c>
      <c r="F2943" s="262" t="s">
        <v>4779</v>
      </c>
      <c r="G2943" s="262" t="s">
        <v>1400</v>
      </c>
      <c r="H2943" s="262">
        <v>2</v>
      </c>
      <c r="I2943" s="262" t="s">
        <v>4780</v>
      </c>
      <c r="J2943" s="262" t="s">
        <v>4787</v>
      </c>
      <c r="K2943" s="262" t="s">
        <v>4788</v>
      </c>
      <c r="L2943" s="263">
        <v>45107</v>
      </c>
      <c r="M2943" s="262" t="s">
        <v>20</v>
      </c>
    </row>
    <row r="2944" spans="1:13" x14ac:dyDescent="0.25">
      <c r="A2944" s="260" t="s">
        <v>336</v>
      </c>
      <c r="B2944" s="260" t="s">
        <v>337</v>
      </c>
      <c r="C2944" s="260" t="s">
        <v>338</v>
      </c>
      <c r="D2944" s="260" t="s">
        <v>605</v>
      </c>
      <c r="E2944" s="260">
        <v>263000</v>
      </c>
      <c r="F2944" s="260" t="s">
        <v>4783</v>
      </c>
      <c r="G2944" s="260" t="s">
        <v>1400</v>
      </c>
      <c r="H2944" s="260">
        <v>2</v>
      </c>
      <c r="I2944" s="260" t="s">
        <v>4784</v>
      </c>
      <c r="J2944" s="260" t="s">
        <v>4789</v>
      </c>
      <c r="K2944" s="260" t="s">
        <v>4790</v>
      </c>
      <c r="L2944" s="261">
        <v>45107</v>
      </c>
      <c r="M2944" s="260" t="s">
        <v>20</v>
      </c>
    </row>
    <row r="2945" spans="1:13" x14ac:dyDescent="0.25">
      <c r="A2945" s="262" t="s">
        <v>336</v>
      </c>
      <c r="B2945" s="262" t="s">
        <v>337</v>
      </c>
      <c r="C2945" s="262" t="s">
        <v>338</v>
      </c>
      <c r="D2945" s="262" t="s">
        <v>630</v>
      </c>
      <c r="E2945" s="262">
        <v>0</v>
      </c>
      <c r="F2945" s="262" t="s">
        <v>4783</v>
      </c>
      <c r="G2945" s="262" t="s">
        <v>1400</v>
      </c>
      <c r="H2945" s="262">
        <v>2</v>
      </c>
      <c r="I2945" s="262" t="s">
        <v>4784</v>
      </c>
      <c r="J2945" s="262" t="s">
        <v>4791</v>
      </c>
      <c r="K2945" s="262" t="s">
        <v>4792</v>
      </c>
      <c r="L2945" s="263">
        <v>45107</v>
      </c>
      <c r="M2945" s="262" t="s">
        <v>20</v>
      </c>
    </row>
    <row r="2946" spans="1:13" x14ac:dyDescent="0.25">
      <c r="A2946" s="260" t="s">
        <v>336</v>
      </c>
      <c r="B2946" s="260" t="s">
        <v>337</v>
      </c>
      <c r="C2946" s="260" t="s">
        <v>338</v>
      </c>
      <c r="D2946" s="260" t="s">
        <v>623</v>
      </c>
      <c r="E2946" s="260">
        <v>263000</v>
      </c>
      <c r="F2946" s="260" t="s">
        <v>4783</v>
      </c>
      <c r="G2946" s="260" t="s">
        <v>1400</v>
      </c>
      <c r="H2946" s="260">
        <v>2</v>
      </c>
      <c r="I2946" s="260" t="s">
        <v>4784</v>
      </c>
      <c r="J2946" s="260" t="s">
        <v>4793</v>
      </c>
      <c r="K2946" s="260" t="s">
        <v>4794</v>
      </c>
      <c r="L2946" s="261">
        <v>45107</v>
      </c>
      <c r="M2946" s="260" t="s">
        <v>20</v>
      </c>
    </row>
    <row r="2947" spans="1:13" x14ac:dyDescent="0.25">
      <c r="A2947" s="262" t="s">
        <v>336</v>
      </c>
      <c r="B2947" s="262" t="s">
        <v>337</v>
      </c>
      <c r="C2947" s="262" t="s">
        <v>338</v>
      </c>
      <c r="D2947" s="262" t="s">
        <v>628</v>
      </c>
      <c r="E2947" s="262">
        <v>0</v>
      </c>
      <c r="F2947" s="262" t="s">
        <v>4783</v>
      </c>
      <c r="G2947" s="262" t="s">
        <v>1400</v>
      </c>
      <c r="H2947" s="262">
        <v>2</v>
      </c>
      <c r="I2947" s="262" t="s">
        <v>4784</v>
      </c>
      <c r="J2947" s="262" t="s">
        <v>4795</v>
      </c>
      <c r="K2947" s="262" t="s">
        <v>4796</v>
      </c>
      <c r="L2947" s="263">
        <v>45107</v>
      </c>
      <c r="M2947" s="262" t="s">
        <v>20</v>
      </c>
    </row>
    <row r="2948" spans="1:13" x14ac:dyDescent="0.25">
      <c r="A2948" s="260" t="s">
        <v>336</v>
      </c>
      <c r="B2948" s="260" t="s">
        <v>337</v>
      </c>
      <c r="C2948" s="260" t="s">
        <v>338</v>
      </c>
      <c r="D2948" s="260" t="s">
        <v>619</v>
      </c>
      <c r="E2948" s="260">
        <v>0</v>
      </c>
      <c r="F2948" s="260" t="s">
        <v>4783</v>
      </c>
      <c r="G2948" s="260" t="s">
        <v>1400</v>
      </c>
      <c r="H2948" s="260">
        <v>2</v>
      </c>
      <c r="I2948" s="260" t="s">
        <v>4784</v>
      </c>
      <c r="J2948" s="260" t="s">
        <v>4795</v>
      </c>
      <c r="K2948" s="260" t="s">
        <v>4797</v>
      </c>
      <c r="L2948" s="261">
        <v>45107</v>
      </c>
      <c r="M2948" s="260" t="s">
        <v>20</v>
      </c>
    </row>
    <row r="2949" spans="1:13" x14ac:dyDescent="0.25">
      <c r="A2949" s="262" t="s">
        <v>342</v>
      </c>
      <c r="B2949" s="262" t="s">
        <v>343</v>
      </c>
      <c r="C2949" s="262" t="s">
        <v>338</v>
      </c>
      <c r="D2949" s="262" t="s">
        <v>1042</v>
      </c>
      <c r="E2949" s="262">
        <v>159000</v>
      </c>
      <c r="F2949" s="262" t="s">
        <v>4798</v>
      </c>
      <c r="G2949" s="262" t="s">
        <v>22</v>
      </c>
      <c r="H2949" s="262">
        <v>3</v>
      </c>
      <c r="I2949" s="262" t="s">
        <v>4799</v>
      </c>
      <c r="J2949" s="262" t="s">
        <v>4800</v>
      </c>
      <c r="K2949" s="262" t="s">
        <v>4801</v>
      </c>
      <c r="L2949" s="263">
        <v>45107</v>
      </c>
      <c r="M2949" s="262" t="s">
        <v>20</v>
      </c>
    </row>
    <row r="2950" spans="1:13" x14ac:dyDescent="0.25">
      <c r="A2950" s="260" t="s">
        <v>342</v>
      </c>
      <c r="B2950" s="260" t="s">
        <v>343</v>
      </c>
      <c r="C2950" s="260" t="s">
        <v>338</v>
      </c>
      <c r="D2950" s="260" t="s">
        <v>1132</v>
      </c>
      <c r="E2950" s="260">
        <v>223000</v>
      </c>
      <c r="F2950" s="260" t="s">
        <v>4802</v>
      </c>
      <c r="G2950" s="260" t="s">
        <v>22</v>
      </c>
      <c r="H2950" s="260">
        <v>3</v>
      </c>
      <c r="I2950" s="260" t="s">
        <v>4803</v>
      </c>
      <c r="J2950" s="260" t="s">
        <v>4804</v>
      </c>
      <c r="K2950" s="260" t="s">
        <v>4805</v>
      </c>
      <c r="L2950" s="261">
        <v>45107</v>
      </c>
      <c r="M2950" s="260" t="s">
        <v>20</v>
      </c>
    </row>
    <row r="2951" spans="1:13" x14ac:dyDescent="0.25">
      <c r="A2951" s="262" t="s">
        <v>342</v>
      </c>
      <c r="B2951" s="262" t="s">
        <v>343</v>
      </c>
      <c r="C2951" s="262" t="s">
        <v>338</v>
      </c>
      <c r="D2951" s="262" t="s">
        <v>1050</v>
      </c>
      <c r="E2951" s="262">
        <v>173600</v>
      </c>
      <c r="F2951" s="262" t="s">
        <v>4806</v>
      </c>
      <c r="G2951" s="262" t="s">
        <v>22</v>
      </c>
      <c r="H2951" s="262">
        <v>3</v>
      </c>
      <c r="I2951" s="262" t="s">
        <v>4807</v>
      </c>
      <c r="J2951" s="262" t="s">
        <v>4808</v>
      </c>
      <c r="K2951" s="262" t="s">
        <v>4809</v>
      </c>
      <c r="L2951" s="263">
        <v>45107</v>
      </c>
      <c r="M2951" s="262" t="s">
        <v>20</v>
      </c>
    </row>
    <row r="2952" spans="1:13" x14ac:dyDescent="0.25">
      <c r="A2952" s="260" t="s">
        <v>342</v>
      </c>
      <c r="B2952" s="260" t="s">
        <v>343</v>
      </c>
      <c r="C2952" s="260" t="s">
        <v>338</v>
      </c>
      <c r="D2952" s="260" t="s">
        <v>1374</v>
      </c>
      <c r="E2952" s="260">
        <v>49400</v>
      </c>
      <c r="F2952" s="260" t="s">
        <v>4802</v>
      </c>
      <c r="G2952" s="260" t="s">
        <v>22</v>
      </c>
      <c r="H2952" s="260">
        <v>3</v>
      </c>
      <c r="I2952" s="260" t="s">
        <v>4803</v>
      </c>
      <c r="J2952" s="260" t="s">
        <v>4810</v>
      </c>
      <c r="K2952" s="260" t="s">
        <v>4811</v>
      </c>
      <c r="L2952" s="261">
        <v>45107</v>
      </c>
      <c r="M2952" s="260" t="s">
        <v>20</v>
      </c>
    </row>
    <row r="2953" spans="1:13" x14ac:dyDescent="0.25">
      <c r="A2953" s="262" t="s">
        <v>342</v>
      </c>
      <c r="B2953" s="262" t="s">
        <v>343</v>
      </c>
      <c r="C2953" s="262" t="s">
        <v>338</v>
      </c>
      <c r="D2953" s="262" t="s">
        <v>630</v>
      </c>
      <c r="E2953" s="262">
        <v>83600</v>
      </c>
      <c r="F2953" s="262" t="s">
        <v>4812</v>
      </c>
      <c r="G2953" s="262" t="s">
        <v>22</v>
      </c>
      <c r="H2953" s="262">
        <v>3</v>
      </c>
      <c r="I2953" s="262" t="s">
        <v>4813</v>
      </c>
      <c r="J2953" s="262" t="s">
        <v>4791</v>
      </c>
      <c r="K2953" s="262" t="s">
        <v>4814</v>
      </c>
      <c r="L2953" s="263">
        <v>45107</v>
      </c>
      <c r="M2953" s="262" t="s">
        <v>20</v>
      </c>
    </row>
    <row r="2954" spans="1:13" x14ac:dyDescent="0.25">
      <c r="A2954" s="260" t="s">
        <v>342</v>
      </c>
      <c r="B2954" s="260" t="s">
        <v>343</v>
      </c>
      <c r="C2954" s="260" t="s">
        <v>338</v>
      </c>
      <c r="D2954" s="260" t="s">
        <v>623</v>
      </c>
      <c r="E2954" s="260">
        <v>90000</v>
      </c>
      <c r="F2954" s="260" t="s">
        <v>4815</v>
      </c>
      <c r="G2954" s="260" t="s">
        <v>22</v>
      </c>
      <c r="H2954" s="260">
        <v>3</v>
      </c>
      <c r="I2954" s="260" t="s">
        <v>4816</v>
      </c>
      <c r="J2954" s="260" t="s">
        <v>4793</v>
      </c>
      <c r="K2954" s="260" t="s">
        <v>4817</v>
      </c>
      <c r="L2954" s="261">
        <v>45107</v>
      </c>
      <c r="M2954" s="260" t="s">
        <v>20</v>
      </c>
    </row>
    <row r="2955" spans="1:13" x14ac:dyDescent="0.25">
      <c r="A2955" s="262" t="s">
        <v>342</v>
      </c>
      <c r="B2955" s="262" t="s">
        <v>343</v>
      </c>
      <c r="C2955" s="262" t="s">
        <v>338</v>
      </c>
      <c r="D2955" s="262" t="s">
        <v>628</v>
      </c>
      <c r="E2955" s="262">
        <v>0</v>
      </c>
      <c r="F2955" s="262" t="s">
        <v>4815</v>
      </c>
      <c r="G2955" s="262" t="s">
        <v>22</v>
      </c>
      <c r="H2955" s="262">
        <v>3</v>
      </c>
      <c r="I2955" s="262" t="s">
        <v>4816</v>
      </c>
      <c r="J2955" s="262" t="s">
        <v>4795</v>
      </c>
      <c r="K2955" s="262" t="s">
        <v>4818</v>
      </c>
      <c r="L2955" s="263">
        <v>45107</v>
      </c>
      <c r="M2955" s="262" t="s">
        <v>20</v>
      </c>
    </row>
    <row r="2956" spans="1:13" x14ac:dyDescent="0.25">
      <c r="A2956" s="260" t="s">
        <v>342</v>
      </c>
      <c r="B2956" s="260" t="s">
        <v>343</v>
      </c>
      <c r="C2956" s="260" t="s">
        <v>338</v>
      </c>
      <c r="D2956" s="260" t="s">
        <v>619</v>
      </c>
      <c r="E2956" s="260">
        <v>0</v>
      </c>
      <c r="F2956" s="260" t="s">
        <v>4815</v>
      </c>
      <c r="G2956" s="260" t="s">
        <v>22</v>
      </c>
      <c r="H2956" s="260">
        <v>3</v>
      </c>
      <c r="I2956" s="260" t="s">
        <v>4816</v>
      </c>
      <c r="J2956" s="260" t="s">
        <v>4795</v>
      </c>
      <c r="K2956" s="260" t="s">
        <v>4819</v>
      </c>
      <c r="L2956" s="261">
        <v>45107</v>
      </c>
      <c r="M2956" s="260" t="s">
        <v>20</v>
      </c>
    </row>
    <row r="2957" spans="1:13" x14ac:dyDescent="0.25">
      <c r="A2957" s="262" t="s">
        <v>30</v>
      </c>
      <c r="B2957" s="262" t="s">
        <v>31</v>
      </c>
      <c r="C2957" s="262" t="s">
        <v>32</v>
      </c>
      <c r="D2957" s="262" t="s">
        <v>1042</v>
      </c>
      <c r="E2957" s="262">
        <v>196712</v>
      </c>
      <c r="F2957" s="262" t="s">
        <v>4820</v>
      </c>
      <c r="G2957" s="262" t="s">
        <v>77</v>
      </c>
      <c r="H2957" s="262">
        <v>1</v>
      </c>
      <c r="I2957" s="262" t="s">
        <v>4821</v>
      </c>
      <c r="J2957" s="262" t="s">
        <v>4822</v>
      </c>
      <c r="K2957" s="262" t="s">
        <v>4823</v>
      </c>
      <c r="L2957" s="263">
        <v>45107</v>
      </c>
      <c r="M2957" s="262" t="s">
        <v>582</v>
      </c>
    </row>
    <row r="2958" spans="1:13" x14ac:dyDescent="0.25">
      <c r="A2958" s="260" t="s">
        <v>329</v>
      </c>
      <c r="B2958" s="260" t="s">
        <v>330</v>
      </c>
      <c r="C2958" s="260" t="s">
        <v>331</v>
      </c>
      <c r="D2958" s="260" t="s">
        <v>40</v>
      </c>
      <c r="E2958" s="260">
        <v>2</v>
      </c>
      <c r="F2958" s="260" t="s">
        <v>4824</v>
      </c>
      <c r="G2958" s="260" t="s">
        <v>77</v>
      </c>
      <c r="H2958" s="260">
        <v>1</v>
      </c>
      <c r="I2958" s="260" t="s">
        <v>4825</v>
      </c>
      <c r="J2958" s="260" t="s">
        <v>4826</v>
      </c>
      <c r="K2958" s="260" t="s">
        <v>4827</v>
      </c>
      <c r="L2958" s="261">
        <v>45107</v>
      </c>
      <c r="M2958" s="260" t="s">
        <v>20</v>
      </c>
    </row>
    <row r="2959" spans="1:13" x14ac:dyDescent="0.25">
      <c r="A2959" s="262" t="s">
        <v>133</v>
      </c>
      <c r="B2959" s="262" t="s">
        <v>134</v>
      </c>
      <c r="C2959" s="262" t="s">
        <v>135</v>
      </c>
      <c r="D2959" s="262" t="s">
        <v>1042</v>
      </c>
      <c r="E2959" s="262">
        <v>1759540</v>
      </c>
      <c r="F2959" s="262" t="s">
        <v>1426</v>
      </c>
      <c r="G2959" s="262" t="s">
        <v>77</v>
      </c>
      <c r="H2959" s="262">
        <v>1</v>
      </c>
      <c r="I2959" s="262" t="s">
        <v>4828</v>
      </c>
      <c r="J2959" s="262" t="s">
        <v>4829</v>
      </c>
      <c r="K2959" s="262" t="s">
        <v>4830</v>
      </c>
      <c r="L2959" s="263">
        <v>45107</v>
      </c>
      <c r="M2959" s="262" t="s">
        <v>20</v>
      </c>
    </row>
    <row r="2960" spans="1:13" x14ac:dyDescent="0.25">
      <c r="A2960" s="260" t="s">
        <v>140</v>
      </c>
      <c r="B2960" s="260" t="s">
        <v>141</v>
      </c>
      <c r="C2960" s="260" t="s">
        <v>135</v>
      </c>
      <c r="D2960" s="260" t="s">
        <v>1042</v>
      </c>
      <c r="E2960" s="260">
        <v>1759540</v>
      </c>
      <c r="F2960" s="260" t="s">
        <v>1426</v>
      </c>
      <c r="G2960" s="260" t="s">
        <v>77</v>
      </c>
      <c r="H2960" s="260">
        <v>1</v>
      </c>
      <c r="I2960" s="260" t="s">
        <v>4828</v>
      </c>
      <c r="J2960" s="260" t="s">
        <v>4829</v>
      </c>
      <c r="K2960" s="260" t="s">
        <v>4831</v>
      </c>
      <c r="L2960" s="261">
        <v>45107</v>
      </c>
      <c r="M2960" s="260" t="s">
        <v>20</v>
      </c>
    </row>
    <row r="2961" spans="1:13" x14ac:dyDescent="0.25">
      <c r="A2961" s="262" t="s">
        <v>174</v>
      </c>
      <c r="B2961" s="262" t="s">
        <v>175</v>
      </c>
      <c r="C2961" s="262" t="s">
        <v>176</v>
      </c>
      <c r="D2961" s="262" t="s">
        <v>1335</v>
      </c>
      <c r="E2961" s="262">
        <v>12539856</v>
      </c>
      <c r="F2961" s="262" t="s">
        <v>4832</v>
      </c>
      <c r="G2961" s="262" t="s">
        <v>1400</v>
      </c>
      <c r="H2961" s="262">
        <v>2</v>
      </c>
      <c r="I2961" s="262" t="s">
        <v>4833</v>
      </c>
      <c r="J2961" s="262" t="s">
        <v>4834</v>
      </c>
      <c r="K2961" s="262" t="s">
        <v>4835</v>
      </c>
      <c r="L2961" s="263">
        <v>45111</v>
      </c>
      <c r="M2961" s="262" t="s">
        <v>582</v>
      </c>
    </row>
    <row r="2962" spans="1:13" x14ac:dyDescent="0.25">
      <c r="A2962" s="260" t="s">
        <v>174</v>
      </c>
      <c r="B2962" s="260" t="s">
        <v>175</v>
      </c>
      <c r="C2962" s="260" t="s">
        <v>176</v>
      </c>
      <c r="D2962" s="260" t="s">
        <v>1042</v>
      </c>
      <c r="E2962" s="260">
        <v>409324</v>
      </c>
      <c r="F2962" s="260" t="s">
        <v>4836</v>
      </c>
      <c r="G2962" s="260" t="s">
        <v>1400</v>
      </c>
      <c r="H2962" s="260">
        <v>2</v>
      </c>
      <c r="I2962" s="260" t="s">
        <v>4833</v>
      </c>
      <c r="J2962" s="260" t="s">
        <v>4837</v>
      </c>
      <c r="K2962" s="260" t="s">
        <v>4838</v>
      </c>
      <c r="L2962" s="261">
        <v>45111</v>
      </c>
      <c r="M2962" s="260" t="s">
        <v>582</v>
      </c>
    </row>
    <row r="2963" spans="1:13" x14ac:dyDescent="0.25">
      <c r="A2963" s="262" t="s">
        <v>174</v>
      </c>
      <c r="B2963" s="262" t="s">
        <v>175</v>
      </c>
      <c r="C2963" s="262" t="s">
        <v>176</v>
      </c>
      <c r="D2963" s="262" t="s">
        <v>1132</v>
      </c>
      <c r="E2963" s="262">
        <v>12539856</v>
      </c>
      <c r="F2963" s="262" t="s">
        <v>4839</v>
      </c>
      <c r="G2963" s="262" t="s">
        <v>77</v>
      </c>
      <c r="H2963" s="262">
        <v>1</v>
      </c>
      <c r="I2963" s="262" t="s">
        <v>4840</v>
      </c>
      <c r="J2963" s="262" t="s">
        <v>4841</v>
      </c>
      <c r="K2963" s="262" t="s">
        <v>4842</v>
      </c>
      <c r="L2963" s="263">
        <v>45111</v>
      </c>
      <c r="M2963" s="262" t="s">
        <v>20</v>
      </c>
    </row>
    <row r="2964" spans="1:13" x14ac:dyDescent="0.25">
      <c r="A2964" s="260" t="s">
        <v>174</v>
      </c>
      <c r="B2964" s="260" t="s">
        <v>175</v>
      </c>
      <c r="C2964" s="260" t="s">
        <v>176</v>
      </c>
      <c r="D2964" s="260" t="s">
        <v>1050</v>
      </c>
      <c r="E2964" s="260">
        <v>3140529</v>
      </c>
      <c r="F2964" s="260" t="s">
        <v>4839</v>
      </c>
      <c r="G2964" s="260" t="s">
        <v>77</v>
      </c>
      <c r="H2964" s="260">
        <v>1</v>
      </c>
      <c r="I2964" s="260" t="s">
        <v>4840</v>
      </c>
      <c r="J2964" s="260" t="s">
        <v>4843</v>
      </c>
      <c r="K2964" s="260" t="s">
        <v>4844</v>
      </c>
      <c r="L2964" s="261">
        <v>45111</v>
      </c>
      <c r="M2964" s="260" t="s">
        <v>20</v>
      </c>
    </row>
    <row r="2965" spans="1:13" x14ac:dyDescent="0.25">
      <c r="A2965" s="262" t="s">
        <v>174</v>
      </c>
      <c r="B2965" s="262" t="s">
        <v>175</v>
      </c>
      <c r="C2965" s="262" t="s">
        <v>176</v>
      </c>
      <c r="D2965" s="262" t="s">
        <v>605</v>
      </c>
      <c r="E2965" s="262">
        <v>3140529</v>
      </c>
      <c r="F2965" s="262" t="s">
        <v>4839</v>
      </c>
      <c r="G2965" s="262" t="s">
        <v>77</v>
      </c>
      <c r="H2965" s="262">
        <v>1</v>
      </c>
      <c r="I2965" s="262" t="s">
        <v>4840</v>
      </c>
      <c r="J2965" s="262" t="s">
        <v>4845</v>
      </c>
      <c r="K2965" s="262" t="s">
        <v>4846</v>
      </c>
      <c r="L2965" s="263">
        <v>45111</v>
      </c>
      <c r="M2965" s="262" t="s">
        <v>20</v>
      </c>
    </row>
    <row r="2966" spans="1:13" x14ac:dyDescent="0.25">
      <c r="A2966" s="260" t="s">
        <v>174</v>
      </c>
      <c r="B2966" s="260" t="s">
        <v>175</v>
      </c>
      <c r="C2966" s="260" t="s">
        <v>176</v>
      </c>
      <c r="D2966" s="260" t="s">
        <v>1374</v>
      </c>
      <c r="E2966" s="260">
        <v>9399327</v>
      </c>
      <c r="F2966" s="260" t="s">
        <v>4839</v>
      </c>
      <c r="G2966" s="260" t="s">
        <v>77</v>
      </c>
      <c r="H2966" s="260">
        <v>1</v>
      </c>
      <c r="I2966" s="260" t="s">
        <v>4840</v>
      </c>
      <c r="J2966" s="260" t="s">
        <v>4847</v>
      </c>
      <c r="K2966" s="260" t="s">
        <v>4848</v>
      </c>
      <c r="L2966" s="261">
        <v>45111</v>
      </c>
      <c r="M2966" s="260" t="s">
        <v>20</v>
      </c>
    </row>
    <row r="2967" spans="1:13" x14ac:dyDescent="0.25">
      <c r="A2967" s="262" t="s">
        <v>174</v>
      </c>
      <c r="B2967" s="262" t="s">
        <v>175</v>
      </c>
      <c r="C2967" s="262" t="s">
        <v>176</v>
      </c>
      <c r="D2967" s="262" t="s">
        <v>630</v>
      </c>
      <c r="E2967" s="262">
        <v>0</v>
      </c>
      <c r="F2967" s="262" t="s">
        <v>4839</v>
      </c>
      <c r="G2967" s="262" t="s">
        <v>77</v>
      </c>
      <c r="H2967" s="262">
        <v>1</v>
      </c>
      <c r="I2967" s="262" t="s">
        <v>4840</v>
      </c>
      <c r="J2967" s="262" t="s">
        <v>4849</v>
      </c>
      <c r="K2967" s="262" t="s">
        <v>4850</v>
      </c>
      <c r="L2967" s="263">
        <v>45111</v>
      </c>
      <c r="M2967" s="262" t="s">
        <v>20</v>
      </c>
    </row>
    <row r="2968" spans="1:13" x14ac:dyDescent="0.25">
      <c r="A2968" s="260" t="s">
        <v>174</v>
      </c>
      <c r="B2968" s="260" t="s">
        <v>175</v>
      </c>
      <c r="C2968" s="260" t="s">
        <v>176</v>
      </c>
      <c r="D2968" s="260" t="s">
        <v>623</v>
      </c>
      <c r="E2968" s="260">
        <v>1755871</v>
      </c>
      <c r="F2968" s="260" t="s">
        <v>4839</v>
      </c>
      <c r="G2968" s="260" t="s">
        <v>77</v>
      </c>
      <c r="H2968" s="260">
        <v>1</v>
      </c>
      <c r="I2968" s="260" t="s">
        <v>4840</v>
      </c>
      <c r="J2968" s="260" t="s">
        <v>4851</v>
      </c>
      <c r="K2968" s="260" t="s">
        <v>4852</v>
      </c>
      <c r="L2968" s="261">
        <v>45111</v>
      </c>
      <c r="M2968" s="260" t="s">
        <v>20</v>
      </c>
    </row>
    <row r="2969" spans="1:13" x14ac:dyDescent="0.25">
      <c r="A2969" s="262" t="s">
        <v>174</v>
      </c>
      <c r="B2969" s="262" t="s">
        <v>175</v>
      </c>
      <c r="C2969" s="262" t="s">
        <v>176</v>
      </c>
      <c r="D2969" s="262" t="s">
        <v>628</v>
      </c>
      <c r="E2969" s="262">
        <v>1384658</v>
      </c>
      <c r="F2969" s="262" t="s">
        <v>4839</v>
      </c>
      <c r="G2969" s="262" t="s">
        <v>77</v>
      </c>
      <c r="H2969" s="262">
        <v>1</v>
      </c>
      <c r="I2969" s="262" t="s">
        <v>4840</v>
      </c>
      <c r="J2969" s="262" t="s">
        <v>4853</v>
      </c>
      <c r="K2969" s="262" t="s">
        <v>4854</v>
      </c>
      <c r="L2969" s="263">
        <v>45111</v>
      </c>
      <c r="M2969" s="262" t="s">
        <v>20</v>
      </c>
    </row>
    <row r="2970" spans="1:13" x14ac:dyDescent="0.25">
      <c r="A2970" s="260" t="s">
        <v>174</v>
      </c>
      <c r="B2970" s="260" t="s">
        <v>175</v>
      </c>
      <c r="C2970" s="260" t="s">
        <v>176</v>
      </c>
      <c r="D2970" s="260" t="s">
        <v>619</v>
      </c>
      <c r="E2970" s="260">
        <v>0</v>
      </c>
      <c r="F2970" s="260" t="s">
        <v>4839</v>
      </c>
      <c r="G2970" s="260" t="s">
        <v>77</v>
      </c>
      <c r="H2970" s="260">
        <v>1</v>
      </c>
      <c r="I2970" s="260" t="s">
        <v>4840</v>
      </c>
      <c r="J2970" s="260" t="s">
        <v>4855</v>
      </c>
      <c r="K2970" s="260" t="s">
        <v>4856</v>
      </c>
      <c r="L2970" s="261">
        <v>45111</v>
      </c>
      <c r="M2970" s="260" t="s">
        <v>20</v>
      </c>
    </row>
    <row r="2971" spans="1:13" x14ac:dyDescent="0.25">
      <c r="A2971" s="262" t="s">
        <v>183</v>
      </c>
      <c r="B2971" s="262" t="s">
        <v>184</v>
      </c>
      <c r="C2971" s="262" t="s">
        <v>176</v>
      </c>
      <c r="D2971" s="262" t="s">
        <v>1335</v>
      </c>
      <c r="E2971" s="262">
        <v>788474</v>
      </c>
      <c r="F2971" s="262" t="s">
        <v>4857</v>
      </c>
      <c r="G2971" s="262" t="s">
        <v>33</v>
      </c>
      <c r="H2971" s="262">
        <v>2</v>
      </c>
      <c r="I2971" s="262" t="s">
        <v>4858</v>
      </c>
      <c r="J2971" s="262" t="s">
        <v>4859</v>
      </c>
      <c r="K2971" s="262" t="s">
        <v>4860</v>
      </c>
      <c r="L2971" s="263">
        <v>45111</v>
      </c>
      <c r="M2971" s="262" t="s">
        <v>582</v>
      </c>
    </row>
    <row r="2972" spans="1:13" x14ac:dyDescent="0.25">
      <c r="A2972" s="260" t="s">
        <v>183</v>
      </c>
      <c r="B2972" s="260" t="s">
        <v>184</v>
      </c>
      <c r="C2972" s="260" t="s">
        <v>176</v>
      </c>
      <c r="D2972" s="260" t="s">
        <v>1042</v>
      </c>
      <c r="E2972" s="260">
        <v>156906</v>
      </c>
      <c r="F2972" s="260" t="s">
        <v>4857</v>
      </c>
      <c r="G2972" s="260" t="s">
        <v>33</v>
      </c>
      <c r="H2972" s="260">
        <v>2</v>
      </c>
      <c r="I2972" s="260" t="s">
        <v>4858</v>
      </c>
      <c r="J2972" s="260" t="s">
        <v>4861</v>
      </c>
      <c r="K2972" s="260" t="s">
        <v>4862</v>
      </c>
      <c r="L2972" s="261">
        <v>45111</v>
      </c>
      <c r="M2972" s="260" t="s">
        <v>582</v>
      </c>
    </row>
    <row r="2973" spans="1:13" x14ac:dyDescent="0.25">
      <c r="A2973" s="262" t="s">
        <v>183</v>
      </c>
      <c r="B2973" s="262" t="s">
        <v>184</v>
      </c>
      <c r="C2973" s="262" t="s">
        <v>176</v>
      </c>
      <c r="D2973" s="262" t="s">
        <v>1132</v>
      </c>
      <c r="E2973" s="262">
        <v>788474</v>
      </c>
      <c r="F2973" s="262" t="s">
        <v>4839</v>
      </c>
      <c r="G2973" s="262" t="s">
        <v>77</v>
      </c>
      <c r="H2973" s="262">
        <v>1</v>
      </c>
      <c r="I2973" s="262" t="s">
        <v>4840</v>
      </c>
      <c r="J2973" s="262" t="s">
        <v>4863</v>
      </c>
      <c r="K2973" s="262" t="s">
        <v>4864</v>
      </c>
      <c r="L2973" s="263">
        <v>45111</v>
      </c>
      <c r="M2973" s="262" t="s">
        <v>20</v>
      </c>
    </row>
    <row r="2974" spans="1:13" x14ac:dyDescent="0.25">
      <c r="A2974" s="260" t="s">
        <v>183</v>
      </c>
      <c r="B2974" s="260" t="s">
        <v>184</v>
      </c>
      <c r="C2974" s="260" t="s">
        <v>176</v>
      </c>
      <c r="D2974" s="260" t="s">
        <v>1050</v>
      </c>
      <c r="E2974" s="260">
        <v>314790</v>
      </c>
      <c r="F2974" s="260" t="s">
        <v>4865</v>
      </c>
      <c r="G2974" s="260" t="s">
        <v>77</v>
      </c>
      <c r="H2974" s="260">
        <v>1</v>
      </c>
      <c r="I2974" s="260" t="s">
        <v>4866</v>
      </c>
      <c r="J2974" s="260" t="s">
        <v>4867</v>
      </c>
      <c r="K2974" s="260" t="s">
        <v>4868</v>
      </c>
      <c r="L2974" s="261">
        <v>45111</v>
      </c>
      <c r="M2974" s="260" t="s">
        <v>20</v>
      </c>
    </row>
    <row r="2975" spans="1:13" x14ac:dyDescent="0.25">
      <c r="A2975" s="262" t="s">
        <v>183</v>
      </c>
      <c r="B2975" s="262" t="s">
        <v>184</v>
      </c>
      <c r="C2975" s="262" t="s">
        <v>176</v>
      </c>
      <c r="D2975" s="262" t="s">
        <v>605</v>
      </c>
      <c r="E2975" s="262">
        <v>568850</v>
      </c>
      <c r="F2975" s="262" t="s">
        <v>4839</v>
      </c>
      <c r="G2975" s="262" t="s">
        <v>77</v>
      </c>
      <c r="H2975" s="262">
        <v>1</v>
      </c>
      <c r="I2975" s="262" t="s">
        <v>4840</v>
      </c>
      <c r="J2975" s="262" t="s">
        <v>4869</v>
      </c>
      <c r="K2975" s="262" t="s">
        <v>4870</v>
      </c>
      <c r="L2975" s="263">
        <v>45111</v>
      </c>
      <c r="M2975" s="262" t="s">
        <v>20</v>
      </c>
    </row>
    <row r="2976" spans="1:13" x14ac:dyDescent="0.25">
      <c r="A2976" s="260" t="s">
        <v>183</v>
      </c>
      <c r="B2976" s="260" t="s">
        <v>184</v>
      </c>
      <c r="C2976" s="260" t="s">
        <v>176</v>
      </c>
      <c r="D2976" s="260" t="s">
        <v>1374</v>
      </c>
      <c r="E2976" s="260">
        <v>219624</v>
      </c>
      <c r="F2976" s="260" t="s">
        <v>4839</v>
      </c>
      <c r="G2976" s="260" t="s">
        <v>77</v>
      </c>
      <c r="H2976" s="260">
        <v>1</v>
      </c>
      <c r="I2976" s="260" t="s">
        <v>4840</v>
      </c>
      <c r="J2976" s="260" t="s">
        <v>4871</v>
      </c>
      <c r="K2976" s="260" t="s">
        <v>4872</v>
      </c>
      <c r="L2976" s="261">
        <v>45111</v>
      </c>
      <c r="M2976" s="260" t="s">
        <v>20</v>
      </c>
    </row>
    <row r="2977" spans="1:13" x14ac:dyDescent="0.25">
      <c r="A2977" s="262" t="s">
        <v>183</v>
      </c>
      <c r="B2977" s="262" t="s">
        <v>184</v>
      </c>
      <c r="C2977" s="262" t="s">
        <v>176</v>
      </c>
      <c r="D2977" s="262" t="s">
        <v>630</v>
      </c>
      <c r="E2977" s="262">
        <v>0</v>
      </c>
      <c r="F2977" s="262" t="s">
        <v>4839</v>
      </c>
      <c r="G2977" s="262" t="s">
        <v>77</v>
      </c>
      <c r="H2977" s="262">
        <v>1</v>
      </c>
      <c r="I2977" s="262" t="s">
        <v>4840</v>
      </c>
      <c r="J2977" s="262" t="s">
        <v>4873</v>
      </c>
      <c r="K2977" s="262" t="s">
        <v>4874</v>
      </c>
      <c r="L2977" s="263">
        <v>45111</v>
      </c>
      <c r="M2977" s="262" t="s">
        <v>20</v>
      </c>
    </row>
    <row r="2978" spans="1:13" x14ac:dyDescent="0.25">
      <c r="A2978" s="260" t="s">
        <v>183</v>
      </c>
      <c r="B2978" s="260" t="s">
        <v>184</v>
      </c>
      <c r="C2978" s="260" t="s">
        <v>176</v>
      </c>
      <c r="D2978" s="260" t="s">
        <v>623</v>
      </c>
      <c r="E2978" s="260">
        <v>56881</v>
      </c>
      <c r="F2978" s="260" t="s">
        <v>4839</v>
      </c>
      <c r="G2978" s="260" t="s">
        <v>77</v>
      </c>
      <c r="H2978" s="260">
        <v>1</v>
      </c>
      <c r="I2978" s="260" t="s">
        <v>4840</v>
      </c>
      <c r="J2978" s="260" t="s">
        <v>4875</v>
      </c>
      <c r="K2978" s="260" t="s">
        <v>4876</v>
      </c>
      <c r="L2978" s="261">
        <v>45111</v>
      </c>
      <c r="M2978" s="260" t="s">
        <v>20</v>
      </c>
    </row>
    <row r="2979" spans="1:13" x14ac:dyDescent="0.25">
      <c r="A2979" s="262" t="s">
        <v>183</v>
      </c>
      <c r="B2979" s="262" t="s">
        <v>184</v>
      </c>
      <c r="C2979" s="262" t="s">
        <v>176</v>
      </c>
      <c r="D2979" s="262" t="s">
        <v>628</v>
      </c>
      <c r="E2979" s="262">
        <v>511969</v>
      </c>
      <c r="F2979" s="262" t="s">
        <v>4839</v>
      </c>
      <c r="G2979" s="262" t="s">
        <v>77</v>
      </c>
      <c r="H2979" s="262">
        <v>1</v>
      </c>
      <c r="I2979" s="262" t="s">
        <v>4840</v>
      </c>
      <c r="J2979" s="262" t="s">
        <v>4877</v>
      </c>
      <c r="K2979" s="262" t="s">
        <v>4878</v>
      </c>
      <c r="L2979" s="263">
        <v>45111</v>
      </c>
      <c r="M2979" s="262" t="s">
        <v>20</v>
      </c>
    </row>
    <row r="2980" spans="1:13" x14ac:dyDescent="0.25">
      <c r="A2980" s="260" t="s">
        <v>183</v>
      </c>
      <c r="B2980" s="260" t="s">
        <v>184</v>
      </c>
      <c r="C2980" s="260" t="s">
        <v>176</v>
      </c>
      <c r="D2980" s="260" t="s">
        <v>619</v>
      </c>
      <c r="E2980" s="260">
        <v>0</v>
      </c>
      <c r="F2980" s="260" t="s">
        <v>4839</v>
      </c>
      <c r="G2980" s="260" t="s">
        <v>77</v>
      </c>
      <c r="H2980" s="260">
        <v>1</v>
      </c>
      <c r="I2980" s="260" t="s">
        <v>4840</v>
      </c>
      <c r="J2980" s="260" t="s">
        <v>4879</v>
      </c>
      <c r="K2980" s="260" t="s">
        <v>4880</v>
      </c>
      <c r="L2980" s="261">
        <v>45111</v>
      </c>
      <c r="M2980" s="260" t="s">
        <v>20</v>
      </c>
    </row>
    <row r="2981" spans="1:13" x14ac:dyDescent="0.25">
      <c r="A2981" s="262" t="s">
        <v>189</v>
      </c>
      <c r="B2981" s="262" t="s">
        <v>190</v>
      </c>
      <c r="C2981" s="262" t="s">
        <v>176</v>
      </c>
      <c r="D2981" s="262" t="s">
        <v>1335</v>
      </c>
      <c r="E2981" s="262">
        <v>7549844</v>
      </c>
      <c r="F2981" s="262" t="s">
        <v>4881</v>
      </c>
      <c r="G2981" s="262" t="s">
        <v>77</v>
      </c>
      <c r="H2981" s="262">
        <v>1</v>
      </c>
      <c r="I2981" s="262" t="s">
        <v>4882</v>
      </c>
      <c r="J2981" s="262" t="s">
        <v>4883</v>
      </c>
      <c r="K2981" s="262" t="s">
        <v>4884</v>
      </c>
      <c r="L2981" s="263">
        <v>45111</v>
      </c>
      <c r="M2981" s="262" t="s">
        <v>582</v>
      </c>
    </row>
    <row r="2982" spans="1:13" x14ac:dyDescent="0.25">
      <c r="A2982" s="260" t="s">
        <v>189</v>
      </c>
      <c r="B2982" s="260" t="s">
        <v>190</v>
      </c>
      <c r="C2982" s="260" t="s">
        <v>176</v>
      </c>
      <c r="D2982" s="260" t="s">
        <v>1042</v>
      </c>
      <c r="E2982" s="260">
        <v>210622</v>
      </c>
      <c r="F2982" s="260" t="s">
        <v>4881</v>
      </c>
      <c r="G2982" s="260" t="s">
        <v>77</v>
      </c>
      <c r="H2982" s="260">
        <v>1</v>
      </c>
      <c r="I2982" s="260" t="s">
        <v>4882</v>
      </c>
      <c r="J2982" s="260" t="s">
        <v>4885</v>
      </c>
      <c r="K2982" s="260" t="s">
        <v>4886</v>
      </c>
      <c r="L2982" s="261">
        <v>45111</v>
      </c>
      <c r="M2982" s="260" t="s">
        <v>582</v>
      </c>
    </row>
    <row r="2983" spans="1:13" x14ac:dyDescent="0.25">
      <c r="A2983" s="262" t="s">
        <v>189</v>
      </c>
      <c r="B2983" s="262" t="s">
        <v>190</v>
      </c>
      <c r="C2983" s="262" t="s">
        <v>176</v>
      </c>
      <c r="D2983" s="262" t="s">
        <v>1132</v>
      </c>
      <c r="E2983" s="262">
        <v>7549844</v>
      </c>
      <c r="F2983" s="262" t="s">
        <v>4839</v>
      </c>
      <c r="G2983" s="262" t="s">
        <v>77</v>
      </c>
      <c r="H2983" s="262">
        <v>1</v>
      </c>
      <c r="I2983" s="262" t="s">
        <v>4840</v>
      </c>
      <c r="J2983" s="262" t="s">
        <v>4887</v>
      </c>
      <c r="K2983" s="262" t="s">
        <v>4888</v>
      </c>
      <c r="L2983" s="263">
        <v>45111</v>
      </c>
      <c r="M2983" s="262" t="s">
        <v>20</v>
      </c>
    </row>
    <row r="2984" spans="1:13" x14ac:dyDescent="0.25">
      <c r="A2984" s="260" t="s">
        <v>189</v>
      </c>
      <c r="B2984" s="260" t="s">
        <v>190</v>
      </c>
      <c r="C2984" s="260" t="s">
        <v>176</v>
      </c>
      <c r="D2984" s="260" t="s">
        <v>1050</v>
      </c>
      <c r="E2984" s="260">
        <v>1748656</v>
      </c>
      <c r="F2984" s="260" t="s">
        <v>4839</v>
      </c>
      <c r="G2984" s="260" t="s">
        <v>77</v>
      </c>
      <c r="H2984" s="260">
        <v>1</v>
      </c>
      <c r="I2984" s="260" t="s">
        <v>4840</v>
      </c>
      <c r="J2984" s="260" t="s">
        <v>4889</v>
      </c>
      <c r="K2984" s="260" t="s">
        <v>4890</v>
      </c>
      <c r="L2984" s="261">
        <v>45111</v>
      </c>
      <c r="M2984" s="260" t="s">
        <v>20</v>
      </c>
    </row>
    <row r="2985" spans="1:13" x14ac:dyDescent="0.25">
      <c r="A2985" s="262" t="s">
        <v>189</v>
      </c>
      <c r="B2985" s="262" t="s">
        <v>190</v>
      </c>
      <c r="C2985" s="262" t="s">
        <v>176</v>
      </c>
      <c r="D2985" s="262" t="s">
        <v>605</v>
      </c>
      <c r="E2985" s="262">
        <v>1748656</v>
      </c>
      <c r="F2985" s="262" t="s">
        <v>4839</v>
      </c>
      <c r="G2985" s="262" t="s">
        <v>77</v>
      </c>
      <c r="H2985" s="262">
        <v>1</v>
      </c>
      <c r="I2985" s="262" t="s">
        <v>4840</v>
      </c>
      <c r="J2985" s="262" t="s">
        <v>4891</v>
      </c>
      <c r="K2985" s="262" t="s">
        <v>4892</v>
      </c>
      <c r="L2985" s="263">
        <v>45111</v>
      </c>
      <c r="M2985" s="262" t="s">
        <v>20</v>
      </c>
    </row>
    <row r="2986" spans="1:13" x14ac:dyDescent="0.25">
      <c r="A2986" s="260" t="s">
        <v>189</v>
      </c>
      <c r="B2986" s="260" t="s">
        <v>190</v>
      </c>
      <c r="C2986" s="260" t="s">
        <v>176</v>
      </c>
      <c r="D2986" s="260" t="s">
        <v>1374</v>
      </c>
      <c r="E2986" s="260">
        <v>5801188</v>
      </c>
      <c r="F2986" s="260" t="s">
        <v>4839</v>
      </c>
      <c r="G2986" s="260" t="s">
        <v>77</v>
      </c>
      <c r="H2986" s="260">
        <v>1</v>
      </c>
      <c r="I2986" s="260" t="s">
        <v>4840</v>
      </c>
      <c r="J2986" s="260" t="s">
        <v>4893</v>
      </c>
      <c r="K2986" s="260" t="s">
        <v>4894</v>
      </c>
      <c r="L2986" s="261">
        <v>45111</v>
      </c>
      <c r="M2986" s="260" t="s">
        <v>20</v>
      </c>
    </row>
    <row r="2987" spans="1:13" x14ac:dyDescent="0.25">
      <c r="A2987" s="262" t="s">
        <v>189</v>
      </c>
      <c r="B2987" s="262" t="s">
        <v>190</v>
      </c>
      <c r="C2987" s="262" t="s">
        <v>176</v>
      </c>
      <c r="D2987" s="262" t="s">
        <v>630</v>
      </c>
      <c r="E2987" s="262">
        <v>0</v>
      </c>
      <c r="F2987" s="262" t="s">
        <v>4839</v>
      </c>
      <c r="G2987" s="262" t="s">
        <v>77</v>
      </c>
      <c r="H2987" s="262">
        <v>1</v>
      </c>
      <c r="I2987" s="262" t="s">
        <v>4840</v>
      </c>
      <c r="J2987" s="262" t="s">
        <v>4895</v>
      </c>
      <c r="K2987" s="262" t="s">
        <v>4896</v>
      </c>
      <c r="L2987" s="263">
        <v>45111</v>
      </c>
      <c r="M2987" s="262" t="s">
        <v>20</v>
      </c>
    </row>
    <row r="2988" spans="1:13" x14ac:dyDescent="0.25">
      <c r="A2988" s="260" t="s">
        <v>189</v>
      </c>
      <c r="B2988" s="260" t="s">
        <v>190</v>
      </c>
      <c r="C2988" s="260" t="s">
        <v>176</v>
      </c>
      <c r="D2988" s="260" t="s">
        <v>623</v>
      </c>
      <c r="E2988" s="260">
        <v>875967</v>
      </c>
      <c r="F2988" s="260" t="s">
        <v>4839</v>
      </c>
      <c r="G2988" s="260" t="s">
        <v>77</v>
      </c>
      <c r="H2988" s="260">
        <v>1</v>
      </c>
      <c r="I2988" s="260" t="s">
        <v>4840</v>
      </c>
      <c r="J2988" s="260" t="s">
        <v>4897</v>
      </c>
      <c r="K2988" s="260" t="s">
        <v>4898</v>
      </c>
      <c r="L2988" s="261">
        <v>45111</v>
      </c>
      <c r="M2988" s="260" t="s">
        <v>20</v>
      </c>
    </row>
    <row r="2989" spans="1:13" x14ac:dyDescent="0.25">
      <c r="A2989" s="262" t="s">
        <v>189</v>
      </c>
      <c r="B2989" s="262" t="s">
        <v>190</v>
      </c>
      <c r="C2989" s="262" t="s">
        <v>176</v>
      </c>
      <c r="D2989" s="262" t="s">
        <v>628</v>
      </c>
      <c r="E2989" s="262">
        <v>872689</v>
      </c>
      <c r="F2989" s="262" t="s">
        <v>4839</v>
      </c>
      <c r="G2989" s="262" t="s">
        <v>77</v>
      </c>
      <c r="H2989" s="262">
        <v>1</v>
      </c>
      <c r="I2989" s="262" t="s">
        <v>4840</v>
      </c>
      <c r="J2989" s="262" t="s">
        <v>4899</v>
      </c>
      <c r="K2989" s="262" t="s">
        <v>4900</v>
      </c>
      <c r="L2989" s="263">
        <v>45111</v>
      </c>
      <c r="M2989" s="262" t="s">
        <v>20</v>
      </c>
    </row>
    <row r="2990" spans="1:13" x14ac:dyDescent="0.25">
      <c r="A2990" s="260" t="s">
        <v>189</v>
      </c>
      <c r="B2990" s="260" t="s">
        <v>190</v>
      </c>
      <c r="C2990" s="260" t="s">
        <v>176</v>
      </c>
      <c r="D2990" s="260" t="s">
        <v>619</v>
      </c>
      <c r="E2990" s="260">
        <v>0</v>
      </c>
      <c r="F2990" s="260" t="s">
        <v>4839</v>
      </c>
      <c r="G2990" s="260" t="s">
        <v>77</v>
      </c>
      <c r="H2990" s="260">
        <v>1</v>
      </c>
      <c r="I2990" s="260" t="s">
        <v>4840</v>
      </c>
      <c r="J2990" s="260" t="s">
        <v>4901</v>
      </c>
      <c r="K2990" s="260" t="s">
        <v>4902</v>
      </c>
      <c r="L2990" s="261">
        <v>45111</v>
      </c>
      <c r="M2990" s="260" t="s">
        <v>20</v>
      </c>
    </row>
    <row r="2991" spans="1:13" x14ac:dyDescent="0.25">
      <c r="A2991" s="262" t="s">
        <v>818</v>
      </c>
      <c r="B2991" s="262" t="s">
        <v>819</v>
      </c>
      <c r="C2991" s="262" t="s">
        <v>176</v>
      </c>
      <c r="D2991" s="262" t="s">
        <v>1335</v>
      </c>
      <c r="E2991" s="262">
        <v>4201538</v>
      </c>
      <c r="F2991" s="262" t="s">
        <v>4903</v>
      </c>
      <c r="G2991" s="262" t="s">
        <v>77</v>
      </c>
      <c r="H2991" s="262">
        <v>1</v>
      </c>
      <c r="I2991" s="262" t="s">
        <v>4904</v>
      </c>
      <c r="J2991" s="262" t="s">
        <v>4905</v>
      </c>
      <c r="K2991" s="262" t="s">
        <v>4906</v>
      </c>
      <c r="L2991" s="263">
        <v>45111</v>
      </c>
      <c r="M2991" s="262" t="s">
        <v>582</v>
      </c>
    </row>
    <row r="2992" spans="1:13" x14ac:dyDescent="0.25">
      <c r="A2992" s="260" t="s">
        <v>818</v>
      </c>
      <c r="B2992" s="260" t="s">
        <v>819</v>
      </c>
      <c r="C2992" s="260" t="s">
        <v>176</v>
      </c>
      <c r="D2992" s="260" t="s">
        <v>1042</v>
      </c>
      <c r="E2992" s="260">
        <v>41796</v>
      </c>
      <c r="F2992" s="260" t="s">
        <v>4903</v>
      </c>
      <c r="G2992" s="260" t="s">
        <v>77</v>
      </c>
      <c r="H2992" s="260">
        <v>1</v>
      </c>
      <c r="I2992" s="260" t="s">
        <v>4904</v>
      </c>
      <c r="J2992" s="260" t="s">
        <v>4907</v>
      </c>
      <c r="K2992" s="260" t="s">
        <v>4908</v>
      </c>
      <c r="L2992" s="261">
        <v>45111</v>
      </c>
      <c r="M2992" s="260" t="s">
        <v>582</v>
      </c>
    </row>
    <row r="2993" spans="1:13" x14ac:dyDescent="0.25">
      <c r="A2993" s="262" t="s">
        <v>818</v>
      </c>
      <c r="B2993" s="262" t="s">
        <v>819</v>
      </c>
      <c r="C2993" s="262" t="s">
        <v>176</v>
      </c>
      <c r="D2993" s="262" t="s">
        <v>1132</v>
      </c>
      <c r="E2993" s="262">
        <v>4201538</v>
      </c>
      <c r="F2993" s="262" t="s">
        <v>4839</v>
      </c>
      <c r="G2993" s="262" t="s">
        <v>77</v>
      </c>
      <c r="H2993" s="262">
        <v>1</v>
      </c>
      <c r="I2993" s="262" t="s">
        <v>4840</v>
      </c>
      <c r="J2993" s="262" t="s">
        <v>4909</v>
      </c>
      <c r="K2993" s="262" t="s">
        <v>4910</v>
      </c>
      <c r="L2993" s="263">
        <v>45111</v>
      </c>
      <c r="M2993" s="262" t="s">
        <v>20</v>
      </c>
    </row>
    <row r="2994" spans="1:13" x14ac:dyDescent="0.25">
      <c r="A2994" s="260" t="s">
        <v>818</v>
      </c>
      <c r="B2994" s="260" t="s">
        <v>819</v>
      </c>
      <c r="C2994" s="260" t="s">
        <v>176</v>
      </c>
      <c r="D2994" s="260" t="s">
        <v>1050</v>
      </c>
      <c r="E2994" s="260">
        <v>823023</v>
      </c>
      <c r="F2994" s="260" t="s">
        <v>4839</v>
      </c>
      <c r="G2994" s="260" t="s">
        <v>77</v>
      </c>
      <c r="H2994" s="260">
        <v>1</v>
      </c>
      <c r="I2994" s="260" t="s">
        <v>4840</v>
      </c>
      <c r="J2994" s="260" t="s">
        <v>4911</v>
      </c>
      <c r="K2994" s="260" t="s">
        <v>4912</v>
      </c>
      <c r="L2994" s="261">
        <v>45111</v>
      </c>
      <c r="M2994" s="260" t="s">
        <v>20</v>
      </c>
    </row>
    <row r="2995" spans="1:13" x14ac:dyDescent="0.25">
      <c r="A2995" s="262" t="s">
        <v>818</v>
      </c>
      <c r="B2995" s="262" t="s">
        <v>819</v>
      </c>
      <c r="C2995" s="262" t="s">
        <v>176</v>
      </c>
      <c r="D2995" s="262" t="s">
        <v>605</v>
      </c>
      <c r="E2995" s="262">
        <v>823023</v>
      </c>
      <c r="F2995" s="262" t="s">
        <v>4839</v>
      </c>
      <c r="G2995" s="262" t="s">
        <v>77</v>
      </c>
      <c r="H2995" s="262">
        <v>1</v>
      </c>
      <c r="I2995" s="262" t="s">
        <v>4840</v>
      </c>
      <c r="J2995" s="262" t="s">
        <v>4913</v>
      </c>
      <c r="K2995" s="262" t="s">
        <v>4914</v>
      </c>
      <c r="L2995" s="263">
        <v>45111</v>
      </c>
      <c r="M2995" s="262" t="s">
        <v>20</v>
      </c>
    </row>
    <row r="2996" spans="1:13" x14ac:dyDescent="0.25">
      <c r="A2996" s="260" t="s">
        <v>818</v>
      </c>
      <c r="B2996" s="260" t="s">
        <v>819</v>
      </c>
      <c r="C2996" s="260" t="s">
        <v>176</v>
      </c>
      <c r="D2996" s="260" t="s">
        <v>1374</v>
      </c>
      <c r="E2996" s="260">
        <v>3378515</v>
      </c>
      <c r="F2996" s="260" t="s">
        <v>4839</v>
      </c>
      <c r="G2996" s="260" t="s">
        <v>77</v>
      </c>
      <c r="H2996" s="260">
        <v>1</v>
      </c>
      <c r="I2996" s="260" t="s">
        <v>4840</v>
      </c>
      <c r="J2996" s="260" t="s">
        <v>4915</v>
      </c>
      <c r="K2996" s="260" t="s">
        <v>4916</v>
      </c>
      <c r="L2996" s="261">
        <v>45111</v>
      </c>
      <c r="M2996" s="260" t="s">
        <v>20</v>
      </c>
    </row>
    <row r="2997" spans="1:13" x14ac:dyDescent="0.25">
      <c r="A2997" s="262" t="s">
        <v>818</v>
      </c>
      <c r="B2997" s="262" t="s">
        <v>819</v>
      </c>
      <c r="C2997" s="262" t="s">
        <v>176</v>
      </c>
      <c r="D2997" s="262" t="s">
        <v>630</v>
      </c>
      <c r="E2997" s="262">
        <v>0</v>
      </c>
      <c r="F2997" s="262" t="s">
        <v>4839</v>
      </c>
      <c r="G2997" s="262" t="s">
        <v>77</v>
      </c>
      <c r="H2997" s="262">
        <v>1</v>
      </c>
      <c r="I2997" s="262" t="s">
        <v>4840</v>
      </c>
      <c r="J2997" s="262" t="s">
        <v>4917</v>
      </c>
      <c r="K2997" s="262" t="s">
        <v>4918</v>
      </c>
      <c r="L2997" s="263">
        <v>45111</v>
      </c>
      <c r="M2997" s="262" t="s">
        <v>20</v>
      </c>
    </row>
    <row r="2998" spans="1:13" x14ac:dyDescent="0.25">
      <c r="A2998" s="260" t="s">
        <v>818</v>
      </c>
      <c r="B2998" s="260" t="s">
        <v>819</v>
      </c>
      <c r="C2998" s="260" t="s">
        <v>176</v>
      </c>
      <c r="D2998" s="260" t="s">
        <v>623</v>
      </c>
      <c r="E2998" s="260">
        <v>823023</v>
      </c>
      <c r="F2998" s="260" t="s">
        <v>4839</v>
      </c>
      <c r="G2998" s="260" t="s">
        <v>77</v>
      </c>
      <c r="H2998" s="260">
        <v>1</v>
      </c>
      <c r="I2998" s="260" t="s">
        <v>4840</v>
      </c>
      <c r="J2998" s="260" t="s">
        <v>4919</v>
      </c>
      <c r="K2998" s="260" t="s">
        <v>4920</v>
      </c>
      <c r="L2998" s="261">
        <v>45111</v>
      </c>
      <c r="M2998" s="260" t="s">
        <v>20</v>
      </c>
    </row>
    <row r="2999" spans="1:13" x14ac:dyDescent="0.25">
      <c r="A2999" s="262" t="s">
        <v>818</v>
      </c>
      <c r="B2999" s="262" t="s">
        <v>819</v>
      </c>
      <c r="C2999" s="262" t="s">
        <v>176</v>
      </c>
      <c r="D2999" s="262" t="s">
        <v>628</v>
      </c>
      <c r="E2999" s="262">
        <v>0</v>
      </c>
      <c r="F2999" s="262" t="s">
        <v>4839</v>
      </c>
      <c r="G2999" s="262" t="s">
        <v>77</v>
      </c>
      <c r="H2999" s="262">
        <v>1</v>
      </c>
      <c r="I2999" s="262" t="s">
        <v>4840</v>
      </c>
      <c r="J2999" s="262" t="s">
        <v>4921</v>
      </c>
      <c r="K2999" s="262" t="s">
        <v>4922</v>
      </c>
      <c r="L2999" s="263">
        <v>45111</v>
      </c>
      <c r="M2999" s="262" t="s">
        <v>20</v>
      </c>
    </row>
    <row r="3000" spans="1:13" x14ac:dyDescent="0.25">
      <c r="A3000" s="260" t="s">
        <v>818</v>
      </c>
      <c r="B3000" s="260" t="s">
        <v>819</v>
      </c>
      <c r="C3000" s="260" t="s">
        <v>176</v>
      </c>
      <c r="D3000" s="260" t="s">
        <v>619</v>
      </c>
      <c r="E3000" s="260">
        <v>0</v>
      </c>
      <c r="F3000" s="260" t="s">
        <v>4839</v>
      </c>
      <c r="G3000" s="260" t="s">
        <v>77</v>
      </c>
      <c r="H3000" s="260">
        <v>1</v>
      </c>
      <c r="I3000" s="260" t="s">
        <v>4840</v>
      </c>
      <c r="J3000" s="260" t="s">
        <v>4923</v>
      </c>
      <c r="K3000" s="260" t="s">
        <v>4924</v>
      </c>
      <c r="L3000" s="261">
        <v>45111</v>
      </c>
      <c r="M3000" s="260" t="s">
        <v>20</v>
      </c>
    </row>
    <row r="3001" spans="1:13" x14ac:dyDescent="0.25">
      <c r="A3001" s="262" t="s">
        <v>929</v>
      </c>
      <c r="B3001" s="262" t="s">
        <v>930</v>
      </c>
      <c r="C3001" s="262" t="s">
        <v>931</v>
      </c>
      <c r="D3001" s="262" t="s">
        <v>1335</v>
      </c>
      <c r="E3001" s="262">
        <v>5700000</v>
      </c>
      <c r="F3001" s="262" t="s">
        <v>4925</v>
      </c>
      <c r="G3001" s="262" t="s">
        <v>1400</v>
      </c>
      <c r="H3001" s="262">
        <v>2</v>
      </c>
      <c r="I3001" s="262" t="s">
        <v>4926</v>
      </c>
      <c r="J3001" s="262" t="s">
        <v>4927</v>
      </c>
      <c r="K3001" s="262" t="s">
        <v>4928</v>
      </c>
      <c r="L3001" s="263">
        <v>45112</v>
      </c>
      <c r="M3001" s="262" t="s">
        <v>582</v>
      </c>
    </row>
    <row r="3002" spans="1:13" x14ac:dyDescent="0.25">
      <c r="A3002" s="260" t="s">
        <v>929</v>
      </c>
      <c r="B3002" s="260" t="s">
        <v>930</v>
      </c>
      <c r="C3002" s="260" t="s">
        <v>931</v>
      </c>
      <c r="D3002" s="260" t="s">
        <v>1042</v>
      </c>
      <c r="E3002" s="260">
        <v>10450</v>
      </c>
      <c r="F3002" s="260" t="s">
        <v>4929</v>
      </c>
      <c r="G3002" s="260" t="s">
        <v>1400</v>
      </c>
      <c r="H3002" s="260">
        <v>2</v>
      </c>
      <c r="I3002" s="260" t="s">
        <v>4930</v>
      </c>
      <c r="J3002" s="260" t="s">
        <v>4931</v>
      </c>
      <c r="K3002" s="260" t="s">
        <v>4932</v>
      </c>
      <c r="L3002" s="261">
        <v>45112</v>
      </c>
      <c r="M3002" s="260" t="s">
        <v>582</v>
      </c>
    </row>
    <row r="3003" spans="1:13" x14ac:dyDescent="0.25">
      <c r="A3003" s="262" t="s">
        <v>929</v>
      </c>
      <c r="B3003" s="262" t="s">
        <v>930</v>
      </c>
      <c r="C3003" s="262" t="s">
        <v>931</v>
      </c>
      <c r="D3003" s="262" t="s">
        <v>1132</v>
      </c>
      <c r="E3003" s="262">
        <v>5700000</v>
      </c>
      <c r="F3003" s="262" t="s">
        <v>4925</v>
      </c>
      <c r="G3003" s="262" t="s">
        <v>1400</v>
      </c>
      <c r="H3003" s="262">
        <v>2</v>
      </c>
      <c r="I3003" s="262" t="s">
        <v>4926</v>
      </c>
      <c r="J3003" s="262" t="s">
        <v>4933</v>
      </c>
      <c r="K3003" s="262" t="s">
        <v>4934</v>
      </c>
      <c r="L3003" s="263">
        <v>45112</v>
      </c>
      <c r="M3003" s="262" t="s">
        <v>582</v>
      </c>
    </row>
    <row r="3004" spans="1:13" x14ac:dyDescent="0.25">
      <c r="A3004" s="260" t="s">
        <v>929</v>
      </c>
      <c r="B3004" s="260" t="s">
        <v>930</v>
      </c>
      <c r="C3004" s="260" t="s">
        <v>931</v>
      </c>
      <c r="D3004" s="260" t="s">
        <v>1050</v>
      </c>
      <c r="E3004" s="260">
        <v>5700000</v>
      </c>
      <c r="F3004" s="260" t="s">
        <v>4925</v>
      </c>
      <c r="G3004" s="260" t="s">
        <v>1400</v>
      </c>
      <c r="H3004" s="260">
        <v>2</v>
      </c>
      <c r="I3004" s="260" t="s">
        <v>4926</v>
      </c>
      <c r="J3004" s="260" t="s">
        <v>4935</v>
      </c>
      <c r="K3004" s="260" t="s">
        <v>4936</v>
      </c>
      <c r="L3004" s="261">
        <v>45112</v>
      </c>
      <c r="M3004" s="260" t="s">
        <v>582</v>
      </c>
    </row>
    <row r="3005" spans="1:13" x14ac:dyDescent="0.25">
      <c r="A3005" s="262" t="s">
        <v>929</v>
      </c>
      <c r="B3005" s="262" t="s">
        <v>930</v>
      </c>
      <c r="C3005" s="262" t="s">
        <v>931</v>
      </c>
      <c r="D3005" s="262" t="s">
        <v>776</v>
      </c>
      <c r="E3005" s="262">
        <v>1600000</v>
      </c>
      <c r="F3005" s="262" t="s">
        <v>4937</v>
      </c>
      <c r="G3005" s="262" t="s">
        <v>1400</v>
      </c>
      <c r="H3005" s="262">
        <v>2</v>
      </c>
      <c r="I3005" s="262" t="s">
        <v>4938</v>
      </c>
      <c r="J3005" s="262" t="s">
        <v>4939</v>
      </c>
      <c r="K3005" s="262" t="s">
        <v>4940</v>
      </c>
      <c r="L3005" s="263">
        <v>45112</v>
      </c>
      <c r="M3005" s="262" t="s">
        <v>582</v>
      </c>
    </row>
    <row r="3006" spans="1:13" x14ac:dyDescent="0.25">
      <c r="A3006" s="260" t="s">
        <v>929</v>
      </c>
      <c r="B3006" s="260" t="s">
        <v>930</v>
      </c>
      <c r="C3006" s="260" t="s">
        <v>931</v>
      </c>
      <c r="D3006" s="260" t="s">
        <v>966</v>
      </c>
      <c r="E3006" s="260">
        <v>7</v>
      </c>
      <c r="F3006" s="260" t="s">
        <v>4941</v>
      </c>
      <c r="G3006" s="260" t="s">
        <v>1400</v>
      </c>
      <c r="H3006" s="260">
        <v>2</v>
      </c>
      <c r="I3006" s="260" t="s">
        <v>1039</v>
      </c>
      <c r="J3006" s="260" t="s">
        <v>4942</v>
      </c>
      <c r="K3006" s="260" t="s">
        <v>4943</v>
      </c>
      <c r="L3006" s="261">
        <v>45112</v>
      </c>
      <c r="M3006" s="260" t="s">
        <v>582</v>
      </c>
    </row>
    <row r="3007" spans="1:13" x14ac:dyDescent="0.25">
      <c r="A3007" s="262" t="s">
        <v>929</v>
      </c>
      <c r="B3007" s="262" t="s">
        <v>930</v>
      </c>
      <c r="C3007" s="262" t="s">
        <v>931</v>
      </c>
      <c r="D3007" s="262" t="s">
        <v>1055</v>
      </c>
      <c r="E3007" s="262">
        <v>7</v>
      </c>
      <c r="F3007" s="262" t="s">
        <v>4941</v>
      </c>
      <c r="G3007" s="262" t="s">
        <v>1400</v>
      </c>
      <c r="H3007" s="262">
        <v>2</v>
      </c>
      <c r="I3007" s="262" t="s">
        <v>1039</v>
      </c>
      <c r="J3007" s="262" t="s">
        <v>4942</v>
      </c>
      <c r="K3007" s="262" t="s">
        <v>4944</v>
      </c>
      <c r="L3007" s="263">
        <v>45112</v>
      </c>
      <c r="M3007" s="262" t="s">
        <v>582</v>
      </c>
    </row>
    <row r="3008" spans="1:13" x14ac:dyDescent="0.25">
      <c r="A3008" s="260" t="s">
        <v>929</v>
      </c>
      <c r="B3008" s="260" t="s">
        <v>930</v>
      </c>
      <c r="C3008" s="260" t="s">
        <v>931</v>
      </c>
      <c r="D3008" s="260" t="s">
        <v>605</v>
      </c>
      <c r="E3008" s="260">
        <v>3900000</v>
      </c>
      <c r="F3008" s="260" t="s">
        <v>4925</v>
      </c>
      <c r="G3008" s="260" t="s">
        <v>1400</v>
      </c>
      <c r="H3008" s="260">
        <v>2</v>
      </c>
      <c r="I3008" s="260" t="s">
        <v>4926</v>
      </c>
      <c r="J3008" s="260" t="s">
        <v>4945</v>
      </c>
      <c r="K3008" s="260" t="s">
        <v>4946</v>
      </c>
      <c r="L3008" s="261">
        <v>45112</v>
      </c>
      <c r="M3008" s="260" t="s">
        <v>582</v>
      </c>
    </row>
    <row r="3009" spans="1:13" x14ac:dyDescent="0.25">
      <c r="A3009" s="262" t="s">
        <v>929</v>
      </c>
      <c r="B3009" s="262" t="s">
        <v>930</v>
      </c>
      <c r="C3009" s="262" t="s">
        <v>931</v>
      </c>
      <c r="D3009" s="262" t="s">
        <v>1374</v>
      </c>
      <c r="E3009" s="262">
        <v>0</v>
      </c>
      <c r="F3009" s="262" t="s">
        <v>4925</v>
      </c>
      <c r="G3009" s="262" t="s">
        <v>1400</v>
      </c>
      <c r="H3009" s="262">
        <v>2</v>
      </c>
      <c r="I3009" s="262" t="s">
        <v>4926</v>
      </c>
      <c r="J3009" s="262" t="s">
        <v>4947</v>
      </c>
      <c r="K3009" s="262" t="s">
        <v>4948</v>
      </c>
      <c r="L3009" s="263">
        <v>45112</v>
      </c>
      <c r="M3009" s="262" t="s">
        <v>582</v>
      </c>
    </row>
    <row r="3010" spans="1:13" x14ac:dyDescent="0.25">
      <c r="A3010" s="260" t="s">
        <v>929</v>
      </c>
      <c r="B3010" s="260" t="s">
        <v>930</v>
      </c>
      <c r="C3010" s="260" t="s">
        <v>931</v>
      </c>
      <c r="D3010" s="260" t="s">
        <v>630</v>
      </c>
      <c r="E3010" s="260">
        <v>1800000</v>
      </c>
      <c r="F3010" s="260" t="s">
        <v>4925</v>
      </c>
      <c r="G3010" s="260" t="s">
        <v>1400</v>
      </c>
      <c r="H3010" s="260">
        <v>2</v>
      </c>
      <c r="I3010" s="260" t="s">
        <v>4926</v>
      </c>
      <c r="J3010" s="260" t="s">
        <v>4949</v>
      </c>
      <c r="K3010" s="260" t="s">
        <v>4950</v>
      </c>
      <c r="L3010" s="261">
        <v>45112</v>
      </c>
      <c r="M3010" s="260" t="s">
        <v>582</v>
      </c>
    </row>
    <row r="3011" spans="1:13" x14ac:dyDescent="0.25">
      <c r="A3011" s="262" t="s">
        <v>929</v>
      </c>
      <c r="B3011" s="262" t="s">
        <v>930</v>
      </c>
      <c r="C3011" s="262" t="s">
        <v>931</v>
      </c>
      <c r="D3011" s="262" t="s">
        <v>623</v>
      </c>
      <c r="E3011" s="262">
        <v>3546000</v>
      </c>
      <c r="F3011" s="262" t="s">
        <v>4951</v>
      </c>
      <c r="G3011" s="262" t="s">
        <v>1400</v>
      </c>
      <c r="H3011" s="262">
        <v>2</v>
      </c>
      <c r="I3011" s="262" t="s">
        <v>4952</v>
      </c>
      <c r="J3011" s="262" t="s">
        <v>4953</v>
      </c>
      <c r="K3011" s="262" t="s">
        <v>4954</v>
      </c>
      <c r="L3011" s="263">
        <v>45112</v>
      </c>
      <c r="M3011" s="262" t="s">
        <v>582</v>
      </c>
    </row>
    <row r="3012" spans="1:13" x14ac:dyDescent="0.25">
      <c r="A3012" s="260" t="s">
        <v>929</v>
      </c>
      <c r="B3012" s="260" t="s">
        <v>930</v>
      </c>
      <c r="C3012" s="260" t="s">
        <v>931</v>
      </c>
      <c r="D3012" s="260" t="s">
        <v>628</v>
      </c>
      <c r="E3012" s="260">
        <v>354000</v>
      </c>
      <c r="F3012" s="260" t="s">
        <v>4955</v>
      </c>
      <c r="G3012" s="260" t="s">
        <v>1400</v>
      </c>
      <c r="H3012" s="260">
        <v>2</v>
      </c>
      <c r="I3012" s="260" t="s">
        <v>4956</v>
      </c>
      <c r="J3012" s="260" t="s">
        <v>4953</v>
      </c>
      <c r="K3012" s="260" t="s">
        <v>4957</v>
      </c>
      <c r="L3012" s="261">
        <v>45112</v>
      </c>
      <c r="M3012" s="260" t="s">
        <v>582</v>
      </c>
    </row>
    <row r="3013" spans="1:13" x14ac:dyDescent="0.25">
      <c r="A3013" s="262" t="s">
        <v>929</v>
      </c>
      <c r="B3013" s="262" t="s">
        <v>930</v>
      </c>
      <c r="C3013" s="262" t="s">
        <v>931</v>
      </c>
      <c r="D3013" s="262" t="s">
        <v>619</v>
      </c>
      <c r="E3013" s="262">
        <v>0</v>
      </c>
      <c r="F3013" s="262" t="s">
        <v>4925</v>
      </c>
      <c r="G3013" s="262" t="s">
        <v>1400</v>
      </c>
      <c r="H3013" s="262">
        <v>2</v>
      </c>
      <c r="I3013" s="262" t="s">
        <v>4926</v>
      </c>
      <c r="J3013" s="262" t="s">
        <v>4958</v>
      </c>
      <c r="K3013" s="262" t="s">
        <v>4959</v>
      </c>
      <c r="L3013" s="263">
        <v>45112</v>
      </c>
      <c r="M3013" s="262" t="s">
        <v>582</v>
      </c>
    </row>
    <row r="3014" spans="1:13" x14ac:dyDescent="0.25">
      <c r="A3014" s="260" t="s">
        <v>947</v>
      </c>
      <c r="B3014" s="260" t="s">
        <v>948</v>
      </c>
      <c r="C3014" s="260" t="s">
        <v>931</v>
      </c>
      <c r="D3014" s="260" t="s">
        <v>1335</v>
      </c>
      <c r="E3014" s="260">
        <v>5700000</v>
      </c>
      <c r="F3014" s="260" t="s">
        <v>4925</v>
      </c>
      <c r="G3014" s="260" t="s">
        <v>1400</v>
      </c>
      <c r="H3014" s="260">
        <v>2</v>
      </c>
      <c r="I3014" s="260" t="s">
        <v>4926</v>
      </c>
      <c r="J3014" s="260" t="s">
        <v>4927</v>
      </c>
      <c r="K3014" s="260" t="s">
        <v>4960</v>
      </c>
      <c r="L3014" s="261">
        <v>45112</v>
      </c>
      <c r="M3014" s="260" t="s">
        <v>582</v>
      </c>
    </row>
    <row r="3015" spans="1:13" x14ac:dyDescent="0.25">
      <c r="A3015" s="262" t="s">
        <v>947</v>
      </c>
      <c r="B3015" s="262" t="s">
        <v>948</v>
      </c>
      <c r="C3015" s="262" t="s">
        <v>931</v>
      </c>
      <c r="D3015" s="262" t="s">
        <v>1042</v>
      </c>
      <c r="E3015" s="262">
        <v>10450</v>
      </c>
      <c r="F3015" s="262" t="s">
        <v>4961</v>
      </c>
      <c r="G3015" s="262" t="s">
        <v>1400</v>
      </c>
      <c r="H3015" s="262">
        <v>2</v>
      </c>
      <c r="I3015" s="262" t="s">
        <v>4962</v>
      </c>
      <c r="J3015" s="262" t="s">
        <v>4963</v>
      </c>
      <c r="K3015" s="262" t="s">
        <v>4964</v>
      </c>
      <c r="L3015" s="263">
        <v>45112</v>
      </c>
      <c r="M3015" s="262" t="s">
        <v>582</v>
      </c>
    </row>
    <row r="3016" spans="1:13" x14ac:dyDescent="0.25">
      <c r="A3016" s="260" t="s">
        <v>947</v>
      </c>
      <c r="B3016" s="260" t="s">
        <v>948</v>
      </c>
      <c r="C3016" s="260" t="s">
        <v>931</v>
      </c>
      <c r="D3016" s="260" t="s">
        <v>1132</v>
      </c>
      <c r="E3016" s="260">
        <v>5700000</v>
      </c>
      <c r="F3016" s="260" t="s">
        <v>4925</v>
      </c>
      <c r="G3016" s="260" t="s">
        <v>1400</v>
      </c>
      <c r="H3016" s="260">
        <v>2</v>
      </c>
      <c r="I3016" s="260" t="s">
        <v>4926</v>
      </c>
      <c r="J3016" s="260" t="s">
        <v>4933</v>
      </c>
      <c r="K3016" s="260" t="s">
        <v>4965</v>
      </c>
      <c r="L3016" s="261">
        <v>45112</v>
      </c>
      <c r="M3016" s="260" t="s">
        <v>582</v>
      </c>
    </row>
    <row r="3017" spans="1:13" x14ac:dyDescent="0.25">
      <c r="A3017" s="262" t="s">
        <v>947</v>
      </c>
      <c r="B3017" s="262" t="s">
        <v>948</v>
      </c>
      <c r="C3017" s="262" t="s">
        <v>931</v>
      </c>
      <c r="D3017" s="262" t="s">
        <v>1050</v>
      </c>
      <c r="E3017" s="262">
        <v>5700000</v>
      </c>
      <c r="F3017" s="262" t="s">
        <v>4925</v>
      </c>
      <c r="G3017" s="262" t="s">
        <v>1400</v>
      </c>
      <c r="H3017" s="262">
        <v>2</v>
      </c>
      <c r="I3017" s="262" t="s">
        <v>4926</v>
      </c>
      <c r="J3017" s="262" t="s">
        <v>4935</v>
      </c>
      <c r="K3017" s="262" t="s">
        <v>4966</v>
      </c>
      <c r="L3017" s="263">
        <v>45112</v>
      </c>
      <c r="M3017" s="262" t="s">
        <v>582</v>
      </c>
    </row>
    <row r="3018" spans="1:13" x14ac:dyDescent="0.25">
      <c r="A3018" s="260" t="s">
        <v>947</v>
      </c>
      <c r="B3018" s="260" t="s">
        <v>948</v>
      </c>
      <c r="C3018" s="260" t="s">
        <v>931</v>
      </c>
      <c r="D3018" s="260" t="s">
        <v>776</v>
      </c>
      <c r="E3018" s="260">
        <v>1500000</v>
      </c>
      <c r="F3018" s="260" t="s">
        <v>4925</v>
      </c>
      <c r="G3018" s="260" t="s">
        <v>1400</v>
      </c>
      <c r="H3018" s="260">
        <v>2</v>
      </c>
      <c r="I3018" s="260" t="s">
        <v>4967</v>
      </c>
      <c r="J3018" s="260" t="s">
        <v>4968</v>
      </c>
      <c r="K3018" s="260" t="s">
        <v>4969</v>
      </c>
      <c r="L3018" s="261">
        <v>45112</v>
      </c>
      <c r="M3018" s="260" t="s">
        <v>582</v>
      </c>
    </row>
    <row r="3019" spans="1:13" x14ac:dyDescent="0.25">
      <c r="A3019" s="262" t="s">
        <v>947</v>
      </c>
      <c r="B3019" s="262" t="s">
        <v>948</v>
      </c>
      <c r="C3019" s="262" t="s">
        <v>931</v>
      </c>
      <c r="D3019" s="262" t="s">
        <v>966</v>
      </c>
      <c r="E3019" s="262">
        <v>0</v>
      </c>
      <c r="F3019" s="262" t="s">
        <v>4941</v>
      </c>
      <c r="G3019" s="262" t="s">
        <v>1400</v>
      </c>
      <c r="H3019" s="262">
        <v>2</v>
      </c>
      <c r="I3019" s="262" t="s">
        <v>1039</v>
      </c>
      <c r="J3019" s="262" t="s">
        <v>4970</v>
      </c>
      <c r="K3019" s="262" t="s">
        <v>4971</v>
      </c>
      <c r="L3019" s="263">
        <v>45112</v>
      </c>
      <c r="M3019" s="262" t="s">
        <v>582</v>
      </c>
    </row>
    <row r="3020" spans="1:13" x14ac:dyDescent="0.25">
      <c r="A3020" s="260" t="s">
        <v>947</v>
      </c>
      <c r="B3020" s="260" t="s">
        <v>948</v>
      </c>
      <c r="C3020" s="260" t="s">
        <v>931</v>
      </c>
      <c r="D3020" s="260" t="s">
        <v>1055</v>
      </c>
      <c r="E3020" s="260">
        <v>7</v>
      </c>
      <c r="F3020" s="260" t="s">
        <v>4941</v>
      </c>
      <c r="G3020" s="260" t="s">
        <v>1400</v>
      </c>
      <c r="H3020" s="260">
        <v>2</v>
      </c>
      <c r="I3020" s="260" t="s">
        <v>1039</v>
      </c>
      <c r="J3020" s="260" t="s">
        <v>4942</v>
      </c>
      <c r="K3020" s="260" t="s">
        <v>4972</v>
      </c>
      <c r="L3020" s="261">
        <v>45112</v>
      </c>
      <c r="M3020" s="260" t="s">
        <v>582</v>
      </c>
    </row>
    <row r="3021" spans="1:13" x14ac:dyDescent="0.25">
      <c r="A3021" s="262" t="s">
        <v>947</v>
      </c>
      <c r="B3021" s="262" t="s">
        <v>948</v>
      </c>
      <c r="C3021" s="262" t="s">
        <v>931</v>
      </c>
      <c r="D3021" s="262" t="s">
        <v>605</v>
      </c>
      <c r="E3021" s="262">
        <v>1500000</v>
      </c>
      <c r="F3021" s="262" t="s">
        <v>4925</v>
      </c>
      <c r="G3021" s="262" t="s">
        <v>1400</v>
      </c>
      <c r="H3021" s="262">
        <v>2</v>
      </c>
      <c r="I3021" s="262" t="s">
        <v>4926</v>
      </c>
      <c r="J3021" s="262" t="s">
        <v>4973</v>
      </c>
      <c r="K3021" s="262" t="s">
        <v>4974</v>
      </c>
      <c r="L3021" s="263">
        <v>45112</v>
      </c>
      <c r="M3021" s="262" t="s">
        <v>582</v>
      </c>
    </row>
    <row r="3022" spans="1:13" x14ac:dyDescent="0.25">
      <c r="A3022" s="260" t="s">
        <v>947</v>
      </c>
      <c r="B3022" s="260" t="s">
        <v>948</v>
      </c>
      <c r="C3022" s="260" t="s">
        <v>931</v>
      </c>
      <c r="D3022" s="260" t="s">
        <v>1374</v>
      </c>
      <c r="E3022" s="260">
        <v>0</v>
      </c>
      <c r="F3022" s="260" t="s">
        <v>4925</v>
      </c>
      <c r="G3022" s="260" t="s">
        <v>1400</v>
      </c>
      <c r="H3022" s="260">
        <v>2</v>
      </c>
      <c r="I3022" s="260" t="s">
        <v>4926</v>
      </c>
      <c r="J3022" s="260" t="s">
        <v>4947</v>
      </c>
      <c r="K3022" s="260" t="s">
        <v>4975</v>
      </c>
      <c r="L3022" s="261">
        <v>45112</v>
      </c>
      <c r="M3022" s="260" t="s">
        <v>582</v>
      </c>
    </row>
    <row r="3023" spans="1:13" x14ac:dyDescent="0.25">
      <c r="A3023" s="262" t="s">
        <v>947</v>
      </c>
      <c r="B3023" s="262" t="s">
        <v>948</v>
      </c>
      <c r="C3023" s="262" t="s">
        <v>931</v>
      </c>
      <c r="D3023" s="262" t="s">
        <v>630</v>
      </c>
      <c r="E3023" s="262">
        <v>4200000</v>
      </c>
      <c r="F3023" s="262" t="s">
        <v>4925</v>
      </c>
      <c r="G3023" s="262" t="s">
        <v>1400</v>
      </c>
      <c r="H3023" s="262">
        <v>2</v>
      </c>
      <c r="I3023" s="262" t="s">
        <v>4926</v>
      </c>
      <c r="J3023" s="262" t="s">
        <v>4949</v>
      </c>
      <c r="K3023" s="262" t="s">
        <v>4976</v>
      </c>
      <c r="L3023" s="263">
        <v>45112</v>
      </c>
      <c r="M3023" s="262" t="s">
        <v>582</v>
      </c>
    </row>
    <row r="3024" spans="1:13" x14ac:dyDescent="0.25">
      <c r="A3024" s="260" t="s">
        <v>947</v>
      </c>
      <c r="B3024" s="260" t="s">
        <v>948</v>
      </c>
      <c r="C3024" s="260" t="s">
        <v>931</v>
      </c>
      <c r="D3024" s="260" t="s">
        <v>623</v>
      </c>
      <c r="E3024" s="260">
        <v>685000</v>
      </c>
      <c r="F3024" s="260" t="s">
        <v>4977</v>
      </c>
      <c r="G3024" s="260" t="s">
        <v>1400</v>
      </c>
      <c r="H3024" s="260">
        <v>2</v>
      </c>
      <c r="I3024" s="260" t="s">
        <v>4978</v>
      </c>
      <c r="J3024" s="260" t="s">
        <v>4979</v>
      </c>
      <c r="K3024" s="260" t="s">
        <v>4980</v>
      </c>
      <c r="L3024" s="261">
        <v>45112</v>
      </c>
      <c r="M3024" s="260" t="s">
        <v>582</v>
      </c>
    </row>
    <row r="3025" spans="1:13" x14ac:dyDescent="0.25">
      <c r="A3025" s="262" t="s">
        <v>947</v>
      </c>
      <c r="B3025" s="262" t="s">
        <v>948</v>
      </c>
      <c r="C3025" s="262" t="s">
        <v>931</v>
      </c>
      <c r="D3025" s="262" t="s">
        <v>628</v>
      </c>
      <c r="E3025" s="262">
        <v>815000</v>
      </c>
      <c r="F3025" s="262" t="s">
        <v>4977</v>
      </c>
      <c r="G3025" s="262" t="s">
        <v>1400</v>
      </c>
      <c r="H3025" s="262">
        <v>2</v>
      </c>
      <c r="I3025" s="262" t="s">
        <v>4978</v>
      </c>
      <c r="J3025" s="262" t="s">
        <v>4979</v>
      </c>
      <c r="K3025" s="262" t="s">
        <v>4981</v>
      </c>
      <c r="L3025" s="263">
        <v>45112</v>
      </c>
      <c r="M3025" s="262" t="s">
        <v>582</v>
      </c>
    </row>
    <row r="3026" spans="1:13" x14ac:dyDescent="0.25">
      <c r="A3026" s="260" t="s">
        <v>947</v>
      </c>
      <c r="B3026" s="260" t="s">
        <v>948</v>
      </c>
      <c r="C3026" s="260" t="s">
        <v>931</v>
      </c>
      <c r="D3026" s="260" t="s">
        <v>619</v>
      </c>
      <c r="E3026" s="260">
        <v>0</v>
      </c>
      <c r="F3026" s="260" t="s">
        <v>4925</v>
      </c>
      <c r="G3026" s="260" t="s">
        <v>1400</v>
      </c>
      <c r="H3026" s="260">
        <v>2</v>
      </c>
      <c r="I3026" s="260" t="s">
        <v>4926</v>
      </c>
      <c r="J3026" s="260" t="s">
        <v>4958</v>
      </c>
      <c r="K3026" s="260" t="s">
        <v>4982</v>
      </c>
      <c r="L3026" s="261">
        <v>45112</v>
      </c>
      <c r="M3026" s="260" t="s">
        <v>582</v>
      </c>
    </row>
    <row r="3027" spans="1:13" x14ac:dyDescent="0.25">
      <c r="A3027" s="262" t="s">
        <v>329</v>
      </c>
      <c r="B3027" s="262" t="s">
        <v>330</v>
      </c>
      <c r="C3027" s="262" t="s">
        <v>331</v>
      </c>
      <c r="D3027" s="262" t="s">
        <v>1132</v>
      </c>
      <c r="E3027" s="262">
        <v>21537059</v>
      </c>
      <c r="F3027" s="262" t="s">
        <v>4983</v>
      </c>
      <c r="G3027" s="262" t="s">
        <v>77</v>
      </c>
      <c r="H3027" s="262">
        <v>1</v>
      </c>
      <c r="I3027" s="262" t="s">
        <v>4984</v>
      </c>
      <c r="J3027" s="262" t="s">
        <v>4985</v>
      </c>
      <c r="K3027" s="262" t="s">
        <v>4986</v>
      </c>
      <c r="L3027" s="263">
        <v>45112</v>
      </c>
      <c r="M3027" s="262" t="s">
        <v>20</v>
      </c>
    </row>
    <row r="3028" spans="1:13" x14ac:dyDescent="0.25">
      <c r="A3028" s="260" t="s">
        <v>329</v>
      </c>
      <c r="B3028" s="260" t="s">
        <v>330</v>
      </c>
      <c r="C3028" s="260" t="s">
        <v>331</v>
      </c>
      <c r="D3028" s="260" t="s">
        <v>1050</v>
      </c>
      <c r="E3028" s="260">
        <v>4618359</v>
      </c>
      <c r="F3028" s="260" t="s">
        <v>4983</v>
      </c>
      <c r="G3028" s="260" t="s">
        <v>77</v>
      </c>
      <c r="H3028" s="260">
        <v>1</v>
      </c>
      <c r="I3028" s="260" t="s">
        <v>4984</v>
      </c>
      <c r="J3028" s="260" t="s">
        <v>4987</v>
      </c>
      <c r="K3028" s="260" t="s">
        <v>4988</v>
      </c>
      <c r="L3028" s="261">
        <v>45112</v>
      </c>
      <c r="M3028" s="260" t="s">
        <v>20</v>
      </c>
    </row>
    <row r="3029" spans="1:13" x14ac:dyDescent="0.25">
      <c r="A3029" s="262" t="s">
        <v>329</v>
      </c>
      <c r="B3029" s="262" t="s">
        <v>330</v>
      </c>
      <c r="C3029" s="262" t="s">
        <v>331</v>
      </c>
      <c r="D3029" s="262" t="s">
        <v>605</v>
      </c>
      <c r="E3029" s="262">
        <v>4618359</v>
      </c>
      <c r="F3029" s="262" t="s">
        <v>4983</v>
      </c>
      <c r="G3029" s="262" t="s">
        <v>77</v>
      </c>
      <c r="H3029" s="262">
        <v>1</v>
      </c>
      <c r="I3029" s="262" t="s">
        <v>4984</v>
      </c>
      <c r="J3029" s="262" t="s">
        <v>4989</v>
      </c>
      <c r="K3029" s="262" t="s">
        <v>4990</v>
      </c>
      <c r="L3029" s="263">
        <v>45112</v>
      </c>
      <c r="M3029" s="262" t="s">
        <v>20</v>
      </c>
    </row>
    <row r="3030" spans="1:13" x14ac:dyDescent="0.25">
      <c r="A3030" s="260" t="s">
        <v>329</v>
      </c>
      <c r="B3030" s="260" t="s">
        <v>330</v>
      </c>
      <c r="C3030" s="260" t="s">
        <v>331</v>
      </c>
      <c r="D3030" s="260" t="s">
        <v>1374</v>
      </c>
      <c r="E3030" s="260">
        <v>16918700</v>
      </c>
      <c r="F3030" s="260" t="s">
        <v>4983</v>
      </c>
      <c r="G3030" s="260" t="s">
        <v>77</v>
      </c>
      <c r="H3030" s="260">
        <v>1</v>
      </c>
      <c r="I3030" s="260" t="s">
        <v>4984</v>
      </c>
      <c r="J3030" s="260" t="s">
        <v>4991</v>
      </c>
      <c r="K3030" s="260" t="s">
        <v>4992</v>
      </c>
      <c r="L3030" s="261">
        <v>45112</v>
      </c>
      <c r="M3030" s="260" t="s">
        <v>20</v>
      </c>
    </row>
    <row r="3031" spans="1:13" x14ac:dyDescent="0.25">
      <c r="A3031" s="262" t="s">
        <v>329</v>
      </c>
      <c r="B3031" s="262" t="s">
        <v>330</v>
      </c>
      <c r="C3031" s="262" t="s">
        <v>331</v>
      </c>
      <c r="D3031" s="262" t="s">
        <v>630</v>
      </c>
      <c r="E3031" s="262">
        <v>0</v>
      </c>
      <c r="F3031" s="262" t="s">
        <v>4983</v>
      </c>
      <c r="G3031" s="262" t="s">
        <v>77</v>
      </c>
      <c r="H3031" s="262">
        <v>1</v>
      </c>
      <c r="I3031" s="262" t="s">
        <v>4984</v>
      </c>
      <c r="J3031" s="262" t="s">
        <v>4991</v>
      </c>
      <c r="K3031" s="262" t="s">
        <v>4993</v>
      </c>
      <c r="L3031" s="263">
        <v>45112</v>
      </c>
      <c r="M3031" s="262" t="s">
        <v>20</v>
      </c>
    </row>
    <row r="3032" spans="1:13" x14ac:dyDescent="0.25">
      <c r="A3032" s="260" t="s">
        <v>329</v>
      </c>
      <c r="B3032" s="260" t="s">
        <v>330</v>
      </c>
      <c r="C3032" s="260" t="s">
        <v>331</v>
      </c>
      <c r="D3032" s="260" t="s">
        <v>623</v>
      </c>
      <c r="E3032" s="260">
        <v>2582494</v>
      </c>
      <c r="F3032" s="260" t="s">
        <v>4983</v>
      </c>
      <c r="G3032" s="260" t="s">
        <v>77</v>
      </c>
      <c r="H3032" s="260">
        <v>1</v>
      </c>
      <c r="I3032" s="260" t="s">
        <v>4984</v>
      </c>
      <c r="J3032" s="260" t="s">
        <v>4994</v>
      </c>
      <c r="K3032" s="260" t="s">
        <v>4995</v>
      </c>
      <c r="L3032" s="261">
        <v>45112</v>
      </c>
      <c r="M3032" s="260" t="s">
        <v>20</v>
      </c>
    </row>
    <row r="3033" spans="1:13" x14ac:dyDescent="0.25">
      <c r="A3033" s="262" t="s">
        <v>329</v>
      </c>
      <c r="B3033" s="262" t="s">
        <v>330</v>
      </c>
      <c r="C3033" s="262" t="s">
        <v>331</v>
      </c>
      <c r="D3033" s="262" t="s">
        <v>628</v>
      </c>
      <c r="E3033" s="262">
        <v>1947247</v>
      </c>
      <c r="F3033" s="262" t="s">
        <v>4983</v>
      </c>
      <c r="G3033" s="262" t="s">
        <v>77</v>
      </c>
      <c r="H3033" s="262">
        <v>1</v>
      </c>
      <c r="I3033" s="262" t="s">
        <v>4984</v>
      </c>
      <c r="J3033" s="262" t="s">
        <v>4996</v>
      </c>
      <c r="K3033" s="262" t="s">
        <v>4997</v>
      </c>
      <c r="L3033" s="263">
        <v>45112</v>
      </c>
      <c r="M3033" s="262" t="s">
        <v>20</v>
      </c>
    </row>
    <row r="3034" spans="1:13" x14ac:dyDescent="0.25">
      <c r="A3034" s="260" t="s">
        <v>329</v>
      </c>
      <c r="B3034" s="260" t="s">
        <v>330</v>
      </c>
      <c r="C3034" s="260" t="s">
        <v>331</v>
      </c>
      <c r="D3034" s="260" t="s">
        <v>619</v>
      </c>
      <c r="E3034" s="260">
        <v>88618</v>
      </c>
      <c r="F3034" s="260" t="s">
        <v>4983</v>
      </c>
      <c r="G3034" s="260" t="s">
        <v>77</v>
      </c>
      <c r="H3034" s="260">
        <v>1</v>
      </c>
      <c r="I3034" s="260" t="s">
        <v>4984</v>
      </c>
      <c r="J3034" s="260" t="s">
        <v>4998</v>
      </c>
      <c r="K3034" s="260" t="s">
        <v>4999</v>
      </c>
      <c r="L3034" s="261">
        <v>45112</v>
      </c>
      <c r="M3034" s="260" t="s">
        <v>20</v>
      </c>
    </row>
    <row r="3035" spans="1:13" x14ac:dyDescent="0.25">
      <c r="A3035" s="262" t="s">
        <v>198</v>
      </c>
      <c r="B3035" s="262" t="s">
        <v>199</v>
      </c>
      <c r="C3035" s="262" t="s">
        <v>200</v>
      </c>
      <c r="D3035" s="262" t="s">
        <v>1335</v>
      </c>
      <c r="E3035" s="262">
        <v>28088850</v>
      </c>
      <c r="F3035" s="262" t="s">
        <v>5000</v>
      </c>
      <c r="G3035" s="262" t="s">
        <v>77</v>
      </c>
      <c r="H3035" s="262">
        <v>1</v>
      </c>
      <c r="I3035" s="262" t="s">
        <v>5001</v>
      </c>
      <c r="J3035" s="262" t="s">
        <v>5002</v>
      </c>
      <c r="K3035" s="262" t="s">
        <v>5003</v>
      </c>
      <c r="L3035" s="263">
        <v>45112</v>
      </c>
      <c r="M3035" s="262" t="s">
        <v>582</v>
      </c>
    </row>
    <row r="3036" spans="1:13" x14ac:dyDescent="0.25">
      <c r="A3036" s="260" t="s">
        <v>198</v>
      </c>
      <c r="B3036" s="260" t="s">
        <v>199</v>
      </c>
      <c r="C3036" s="260" t="s">
        <v>200</v>
      </c>
      <c r="D3036" s="260" t="s">
        <v>1042</v>
      </c>
      <c r="E3036" s="260">
        <v>475440</v>
      </c>
      <c r="F3036" s="260" t="s">
        <v>2502</v>
      </c>
      <c r="G3036" s="260" t="s">
        <v>22</v>
      </c>
      <c r="H3036" s="260">
        <v>3</v>
      </c>
      <c r="I3036" s="260" t="s">
        <v>5004</v>
      </c>
      <c r="J3036" s="260" t="s">
        <v>5005</v>
      </c>
      <c r="K3036" s="260" t="s">
        <v>5006</v>
      </c>
      <c r="L3036" s="261">
        <v>45112</v>
      </c>
      <c r="M3036" s="260" t="s">
        <v>582</v>
      </c>
    </row>
    <row r="3037" spans="1:13" x14ac:dyDescent="0.25">
      <c r="A3037" s="262" t="s">
        <v>198</v>
      </c>
      <c r="B3037" s="262" t="s">
        <v>199</v>
      </c>
      <c r="C3037" s="262" t="s">
        <v>200</v>
      </c>
      <c r="D3037" s="262" t="s">
        <v>1132</v>
      </c>
      <c r="E3037" s="262">
        <v>28088850</v>
      </c>
      <c r="F3037" s="262" t="s">
        <v>5000</v>
      </c>
      <c r="G3037" s="262" t="s">
        <v>77</v>
      </c>
      <c r="H3037" s="262">
        <v>1</v>
      </c>
      <c r="I3037" s="262" t="s">
        <v>5001</v>
      </c>
      <c r="J3037" s="262" t="s">
        <v>5007</v>
      </c>
      <c r="K3037" s="262" t="s">
        <v>5008</v>
      </c>
      <c r="L3037" s="263">
        <v>45112</v>
      </c>
      <c r="M3037" s="262" t="s">
        <v>20</v>
      </c>
    </row>
    <row r="3038" spans="1:13" x14ac:dyDescent="0.25">
      <c r="A3038" s="260" t="s">
        <v>198</v>
      </c>
      <c r="B3038" s="260" t="s">
        <v>199</v>
      </c>
      <c r="C3038" s="260" t="s">
        <v>200</v>
      </c>
      <c r="D3038" s="260" t="s">
        <v>1050</v>
      </c>
      <c r="E3038" s="260">
        <v>3848744</v>
      </c>
      <c r="F3038" s="260" t="s">
        <v>5000</v>
      </c>
      <c r="G3038" s="260" t="s">
        <v>77</v>
      </c>
      <c r="H3038" s="260">
        <v>1</v>
      </c>
      <c r="I3038" s="260" t="s">
        <v>5009</v>
      </c>
      <c r="J3038" s="260" t="s">
        <v>5010</v>
      </c>
      <c r="K3038" s="260" t="s">
        <v>5011</v>
      </c>
      <c r="L3038" s="261">
        <v>45112</v>
      </c>
      <c r="M3038" s="260" t="s">
        <v>20</v>
      </c>
    </row>
    <row r="3039" spans="1:13" x14ac:dyDescent="0.25">
      <c r="A3039" s="262" t="s">
        <v>198</v>
      </c>
      <c r="B3039" s="262" t="s">
        <v>199</v>
      </c>
      <c r="C3039" s="262" t="s">
        <v>200</v>
      </c>
      <c r="D3039" s="262" t="s">
        <v>605</v>
      </c>
      <c r="E3039" s="262">
        <v>3848744</v>
      </c>
      <c r="F3039" s="262" t="s">
        <v>5000</v>
      </c>
      <c r="G3039" s="262" t="s">
        <v>77</v>
      </c>
      <c r="H3039" s="262">
        <v>1</v>
      </c>
      <c r="I3039" s="262" t="s">
        <v>5001</v>
      </c>
      <c r="J3039" s="262" t="s">
        <v>5012</v>
      </c>
      <c r="K3039" s="262" t="s">
        <v>5013</v>
      </c>
      <c r="L3039" s="263">
        <v>45112</v>
      </c>
      <c r="M3039" s="262" t="s">
        <v>20</v>
      </c>
    </row>
    <row r="3040" spans="1:13" x14ac:dyDescent="0.25">
      <c r="A3040" s="260" t="s">
        <v>198</v>
      </c>
      <c r="B3040" s="260" t="s">
        <v>199</v>
      </c>
      <c r="C3040" s="260" t="s">
        <v>200</v>
      </c>
      <c r="D3040" s="260" t="s">
        <v>1374</v>
      </c>
      <c r="E3040" s="260">
        <v>24240106</v>
      </c>
      <c r="F3040" s="260" t="s">
        <v>5000</v>
      </c>
      <c r="G3040" s="260" t="s">
        <v>77</v>
      </c>
      <c r="H3040" s="260">
        <v>1</v>
      </c>
      <c r="I3040" s="260" t="s">
        <v>5001</v>
      </c>
      <c r="J3040" s="260" t="s">
        <v>5014</v>
      </c>
      <c r="K3040" s="260" t="s">
        <v>5015</v>
      </c>
      <c r="L3040" s="261">
        <v>45112</v>
      </c>
      <c r="M3040" s="260" t="s">
        <v>20</v>
      </c>
    </row>
    <row r="3041" spans="1:13" x14ac:dyDescent="0.25">
      <c r="A3041" s="262" t="s">
        <v>198</v>
      </c>
      <c r="B3041" s="262" t="s">
        <v>199</v>
      </c>
      <c r="C3041" s="262" t="s">
        <v>200</v>
      </c>
      <c r="D3041" s="262" t="s">
        <v>630</v>
      </c>
      <c r="E3041" s="262">
        <v>0</v>
      </c>
      <c r="F3041" s="262" t="s">
        <v>5000</v>
      </c>
      <c r="G3041" s="262" t="s">
        <v>77</v>
      </c>
      <c r="H3041" s="262">
        <v>1</v>
      </c>
      <c r="I3041" s="262" t="s">
        <v>5001</v>
      </c>
      <c r="J3041" s="262" t="s">
        <v>5016</v>
      </c>
      <c r="K3041" s="262" t="s">
        <v>5017</v>
      </c>
      <c r="L3041" s="263">
        <v>45112</v>
      </c>
      <c r="M3041" s="262" t="s">
        <v>20</v>
      </c>
    </row>
    <row r="3042" spans="1:13" x14ac:dyDescent="0.25">
      <c r="A3042" s="260" t="s">
        <v>198</v>
      </c>
      <c r="B3042" s="260" t="s">
        <v>199</v>
      </c>
      <c r="C3042" s="260" t="s">
        <v>200</v>
      </c>
      <c r="D3042" s="260" t="s">
        <v>623</v>
      </c>
      <c r="E3042" s="260">
        <v>2476643</v>
      </c>
      <c r="F3042" s="260" t="s">
        <v>5000</v>
      </c>
      <c r="G3042" s="260" t="s">
        <v>77</v>
      </c>
      <c r="H3042" s="260">
        <v>1</v>
      </c>
      <c r="I3042" s="260" t="s">
        <v>5001</v>
      </c>
      <c r="J3042" s="260" t="s">
        <v>5018</v>
      </c>
      <c r="K3042" s="260" t="s">
        <v>5019</v>
      </c>
      <c r="L3042" s="261">
        <v>45112</v>
      </c>
      <c r="M3042" s="260" t="s">
        <v>20</v>
      </c>
    </row>
    <row r="3043" spans="1:13" x14ac:dyDescent="0.25">
      <c r="A3043" s="262" t="s">
        <v>198</v>
      </c>
      <c r="B3043" s="262" t="s">
        <v>199</v>
      </c>
      <c r="C3043" s="262" t="s">
        <v>200</v>
      </c>
      <c r="D3043" s="262" t="s">
        <v>628</v>
      </c>
      <c r="E3043" s="262">
        <v>1372101</v>
      </c>
      <c r="F3043" s="262" t="s">
        <v>5000</v>
      </c>
      <c r="G3043" s="262" t="s">
        <v>77</v>
      </c>
      <c r="H3043" s="262">
        <v>1</v>
      </c>
      <c r="I3043" s="262" t="s">
        <v>5001</v>
      </c>
      <c r="J3043" s="262" t="s">
        <v>5020</v>
      </c>
      <c r="K3043" s="262" t="s">
        <v>5021</v>
      </c>
      <c r="L3043" s="263">
        <v>45112</v>
      </c>
      <c r="M3043" s="262" t="s">
        <v>20</v>
      </c>
    </row>
    <row r="3044" spans="1:13" x14ac:dyDescent="0.25">
      <c r="A3044" s="260" t="s">
        <v>198</v>
      </c>
      <c r="B3044" s="260" t="s">
        <v>199</v>
      </c>
      <c r="C3044" s="260" t="s">
        <v>200</v>
      </c>
      <c r="D3044" s="260" t="s">
        <v>619</v>
      </c>
      <c r="E3044" s="260">
        <v>0</v>
      </c>
      <c r="F3044" s="260" t="s">
        <v>5000</v>
      </c>
      <c r="G3044" s="260" t="s">
        <v>77</v>
      </c>
      <c r="H3044" s="260">
        <v>1</v>
      </c>
      <c r="I3044" s="260" t="s">
        <v>5001</v>
      </c>
      <c r="J3044" s="260" t="s">
        <v>5022</v>
      </c>
      <c r="K3044" s="260" t="s">
        <v>5023</v>
      </c>
      <c r="L3044" s="261">
        <v>45112</v>
      </c>
      <c r="M3044" s="260" t="s">
        <v>20</v>
      </c>
    </row>
    <row r="3045" spans="1:13" x14ac:dyDescent="0.25">
      <c r="A3045" s="262" t="s">
        <v>202</v>
      </c>
      <c r="B3045" s="262" t="s">
        <v>203</v>
      </c>
      <c r="C3045" s="262" t="s">
        <v>200</v>
      </c>
      <c r="D3045" s="262" t="s">
        <v>1335</v>
      </c>
      <c r="E3045" s="262">
        <v>5178810</v>
      </c>
      <c r="F3045" s="262" t="s">
        <v>5000</v>
      </c>
      <c r="G3045" s="262" t="s">
        <v>77</v>
      </c>
      <c r="H3045" s="262">
        <v>1</v>
      </c>
      <c r="I3045" s="262" t="s">
        <v>5001</v>
      </c>
      <c r="J3045" s="262" t="s">
        <v>5024</v>
      </c>
      <c r="K3045" s="262" t="s">
        <v>5025</v>
      </c>
      <c r="L3045" s="263">
        <v>45112</v>
      </c>
      <c r="M3045" s="262" t="s">
        <v>582</v>
      </c>
    </row>
    <row r="3046" spans="1:13" x14ac:dyDescent="0.25">
      <c r="A3046" s="260" t="s">
        <v>202</v>
      </c>
      <c r="B3046" s="260" t="s">
        <v>203</v>
      </c>
      <c r="C3046" s="260" t="s">
        <v>200</v>
      </c>
      <c r="D3046" s="260" t="s">
        <v>1042</v>
      </c>
      <c r="E3046" s="260">
        <v>34513</v>
      </c>
      <c r="F3046" s="260" t="s">
        <v>5026</v>
      </c>
      <c r="G3046" s="260" t="s">
        <v>77</v>
      </c>
      <c r="H3046" s="260">
        <v>1</v>
      </c>
      <c r="I3046" s="260" t="s">
        <v>5027</v>
      </c>
      <c r="J3046" s="260" t="s">
        <v>5028</v>
      </c>
      <c r="K3046" s="260" t="s">
        <v>5029</v>
      </c>
      <c r="L3046" s="261">
        <v>45112</v>
      </c>
      <c r="M3046" s="260" t="s">
        <v>582</v>
      </c>
    </row>
    <row r="3047" spans="1:13" x14ac:dyDescent="0.25">
      <c r="A3047" s="262" t="s">
        <v>202</v>
      </c>
      <c r="B3047" s="262" t="s">
        <v>203</v>
      </c>
      <c r="C3047" s="262" t="s">
        <v>200</v>
      </c>
      <c r="D3047" s="262" t="s">
        <v>1132</v>
      </c>
      <c r="E3047" s="262">
        <v>5178810</v>
      </c>
      <c r="F3047" s="262" t="s">
        <v>5000</v>
      </c>
      <c r="G3047" s="262" t="s">
        <v>77</v>
      </c>
      <c r="H3047" s="262">
        <v>1</v>
      </c>
      <c r="I3047" s="262" t="s">
        <v>5001</v>
      </c>
      <c r="J3047" s="262" t="s">
        <v>5030</v>
      </c>
      <c r="K3047" s="262" t="s">
        <v>5031</v>
      </c>
      <c r="L3047" s="263">
        <v>45112</v>
      </c>
      <c r="M3047" s="262" t="s">
        <v>20</v>
      </c>
    </row>
    <row r="3048" spans="1:13" x14ac:dyDescent="0.25">
      <c r="A3048" s="260" t="s">
        <v>202</v>
      </c>
      <c r="B3048" s="260" t="s">
        <v>203</v>
      </c>
      <c r="C3048" s="260" t="s">
        <v>200</v>
      </c>
      <c r="D3048" s="260" t="s">
        <v>1050</v>
      </c>
      <c r="E3048" s="260">
        <v>1222115</v>
      </c>
      <c r="F3048" s="260" t="s">
        <v>5000</v>
      </c>
      <c r="G3048" s="260" t="s">
        <v>77</v>
      </c>
      <c r="H3048" s="260">
        <v>1</v>
      </c>
      <c r="I3048" s="260" t="s">
        <v>5001</v>
      </c>
      <c r="J3048" s="260" t="s">
        <v>5032</v>
      </c>
      <c r="K3048" s="260" t="s">
        <v>5033</v>
      </c>
      <c r="L3048" s="261">
        <v>45112</v>
      </c>
      <c r="M3048" s="260" t="s">
        <v>20</v>
      </c>
    </row>
    <row r="3049" spans="1:13" x14ac:dyDescent="0.25">
      <c r="A3049" s="262" t="s">
        <v>202</v>
      </c>
      <c r="B3049" s="262" t="s">
        <v>203</v>
      </c>
      <c r="C3049" s="262" t="s">
        <v>200</v>
      </c>
      <c r="D3049" s="262" t="s">
        <v>605</v>
      </c>
      <c r="E3049" s="262">
        <v>1555484</v>
      </c>
      <c r="F3049" s="262" t="s">
        <v>5000</v>
      </c>
      <c r="G3049" s="262" t="s">
        <v>77</v>
      </c>
      <c r="H3049" s="262">
        <v>1</v>
      </c>
      <c r="I3049" s="262" t="s">
        <v>5001</v>
      </c>
      <c r="J3049" s="262" t="s">
        <v>5034</v>
      </c>
      <c r="K3049" s="262" t="s">
        <v>5035</v>
      </c>
      <c r="L3049" s="263">
        <v>45112</v>
      </c>
      <c r="M3049" s="262" t="s">
        <v>20</v>
      </c>
    </row>
    <row r="3050" spans="1:13" x14ac:dyDescent="0.25">
      <c r="A3050" s="260" t="s">
        <v>202</v>
      </c>
      <c r="B3050" s="260" t="s">
        <v>203</v>
      </c>
      <c r="C3050" s="260" t="s">
        <v>200</v>
      </c>
      <c r="D3050" s="260" t="s">
        <v>1374</v>
      </c>
      <c r="E3050" s="260">
        <v>3623326</v>
      </c>
      <c r="F3050" s="260" t="s">
        <v>5000</v>
      </c>
      <c r="G3050" s="260" t="s">
        <v>77</v>
      </c>
      <c r="H3050" s="260">
        <v>1</v>
      </c>
      <c r="I3050" s="260" t="s">
        <v>5001</v>
      </c>
      <c r="J3050" s="260" t="s">
        <v>5036</v>
      </c>
      <c r="K3050" s="260" t="s">
        <v>5037</v>
      </c>
      <c r="L3050" s="261">
        <v>45112</v>
      </c>
      <c r="M3050" s="260" t="s">
        <v>20</v>
      </c>
    </row>
    <row r="3051" spans="1:13" x14ac:dyDescent="0.25">
      <c r="A3051" s="262" t="s">
        <v>202</v>
      </c>
      <c r="B3051" s="262" t="s">
        <v>203</v>
      </c>
      <c r="C3051" s="262" t="s">
        <v>200</v>
      </c>
      <c r="D3051" s="262" t="s">
        <v>630</v>
      </c>
      <c r="E3051" s="262">
        <v>0</v>
      </c>
      <c r="F3051" s="262" t="s">
        <v>5000</v>
      </c>
      <c r="G3051" s="262" t="s">
        <v>77</v>
      </c>
      <c r="H3051" s="262">
        <v>1</v>
      </c>
      <c r="I3051" s="262" t="s">
        <v>5001</v>
      </c>
      <c r="J3051" s="262" t="s">
        <v>5038</v>
      </c>
      <c r="K3051" s="262" t="s">
        <v>5039</v>
      </c>
      <c r="L3051" s="263">
        <v>45112</v>
      </c>
      <c r="M3051" s="262" t="s">
        <v>20</v>
      </c>
    </row>
    <row r="3052" spans="1:13" x14ac:dyDescent="0.25">
      <c r="A3052" s="260" t="s">
        <v>202</v>
      </c>
      <c r="B3052" s="260" t="s">
        <v>203</v>
      </c>
      <c r="C3052" s="260" t="s">
        <v>200</v>
      </c>
      <c r="D3052" s="260" t="s">
        <v>623</v>
      </c>
      <c r="E3052" s="260">
        <v>492749</v>
      </c>
      <c r="F3052" s="260" t="s">
        <v>5000</v>
      </c>
      <c r="G3052" s="260" t="s">
        <v>77</v>
      </c>
      <c r="H3052" s="260">
        <v>1</v>
      </c>
      <c r="I3052" s="260" t="s">
        <v>5001</v>
      </c>
      <c r="J3052" s="260" t="s">
        <v>5040</v>
      </c>
      <c r="K3052" s="260" t="s">
        <v>5041</v>
      </c>
      <c r="L3052" s="261">
        <v>45112</v>
      </c>
      <c r="M3052" s="260" t="s">
        <v>20</v>
      </c>
    </row>
    <row r="3053" spans="1:13" x14ac:dyDescent="0.25">
      <c r="A3053" s="262" t="s">
        <v>202</v>
      </c>
      <c r="B3053" s="262" t="s">
        <v>203</v>
      </c>
      <c r="C3053" s="262" t="s">
        <v>200</v>
      </c>
      <c r="D3053" s="262" t="s">
        <v>628</v>
      </c>
      <c r="E3053" s="262">
        <v>1062735</v>
      </c>
      <c r="F3053" s="262" t="s">
        <v>5000</v>
      </c>
      <c r="G3053" s="262" t="s">
        <v>77</v>
      </c>
      <c r="H3053" s="262">
        <v>1</v>
      </c>
      <c r="I3053" s="262" t="s">
        <v>5001</v>
      </c>
      <c r="J3053" s="262" t="s">
        <v>5042</v>
      </c>
      <c r="K3053" s="262" t="s">
        <v>5043</v>
      </c>
      <c r="L3053" s="263">
        <v>45112</v>
      </c>
      <c r="M3053" s="262" t="s">
        <v>20</v>
      </c>
    </row>
    <row r="3054" spans="1:13" x14ac:dyDescent="0.25">
      <c r="A3054" s="260" t="s">
        <v>202</v>
      </c>
      <c r="B3054" s="260" t="s">
        <v>203</v>
      </c>
      <c r="C3054" s="260" t="s">
        <v>200</v>
      </c>
      <c r="D3054" s="260" t="s">
        <v>619</v>
      </c>
      <c r="E3054" s="260">
        <v>0</v>
      </c>
      <c r="F3054" s="260" t="s">
        <v>5000</v>
      </c>
      <c r="G3054" s="260" t="s">
        <v>77</v>
      </c>
      <c r="H3054" s="260">
        <v>1</v>
      </c>
      <c r="I3054" s="260" t="s">
        <v>5001</v>
      </c>
      <c r="J3054" s="260" t="s">
        <v>5044</v>
      </c>
      <c r="K3054" s="260" t="s">
        <v>5045</v>
      </c>
      <c r="L3054" s="261">
        <v>45112</v>
      </c>
      <c r="M3054" s="260" t="s">
        <v>20</v>
      </c>
    </row>
    <row r="3055" spans="1:13" x14ac:dyDescent="0.25">
      <c r="A3055" s="262" t="s">
        <v>212</v>
      </c>
      <c r="B3055" s="262" t="s">
        <v>213</v>
      </c>
      <c r="C3055" s="262" t="s">
        <v>200</v>
      </c>
      <c r="D3055" s="262" t="s">
        <v>1335</v>
      </c>
      <c r="E3055" s="262">
        <v>14851007</v>
      </c>
      <c r="F3055" s="262" t="s">
        <v>5000</v>
      </c>
      <c r="G3055" s="262" t="s">
        <v>77</v>
      </c>
      <c r="H3055" s="262">
        <v>1</v>
      </c>
      <c r="I3055" s="262" t="s">
        <v>5001</v>
      </c>
      <c r="J3055" s="262" t="s">
        <v>5046</v>
      </c>
      <c r="K3055" s="262" t="s">
        <v>5047</v>
      </c>
      <c r="L3055" s="263">
        <v>45112</v>
      </c>
      <c r="M3055" s="262" t="s">
        <v>582</v>
      </c>
    </row>
    <row r="3056" spans="1:13" x14ac:dyDescent="0.25">
      <c r="A3056" s="260" t="s">
        <v>212</v>
      </c>
      <c r="B3056" s="260" t="s">
        <v>213</v>
      </c>
      <c r="C3056" s="260" t="s">
        <v>200</v>
      </c>
      <c r="D3056" s="260" t="s">
        <v>1042</v>
      </c>
      <c r="E3056" s="260">
        <v>88019</v>
      </c>
      <c r="F3056" s="260" t="s">
        <v>5026</v>
      </c>
      <c r="G3056" s="260" t="s">
        <v>33</v>
      </c>
      <c r="H3056" s="260">
        <v>2</v>
      </c>
      <c r="I3056" s="260" t="s">
        <v>5048</v>
      </c>
      <c r="J3056" s="260" t="s">
        <v>5049</v>
      </c>
      <c r="K3056" s="260" t="s">
        <v>5050</v>
      </c>
      <c r="L3056" s="261">
        <v>45112</v>
      </c>
      <c r="M3056" s="260" t="s">
        <v>582</v>
      </c>
    </row>
    <row r="3057" spans="1:13" x14ac:dyDescent="0.25">
      <c r="A3057" s="262" t="s">
        <v>212</v>
      </c>
      <c r="B3057" s="262" t="s">
        <v>213</v>
      </c>
      <c r="C3057" s="262" t="s">
        <v>200</v>
      </c>
      <c r="D3057" s="262" t="s">
        <v>1132</v>
      </c>
      <c r="E3057" s="262">
        <v>14851007</v>
      </c>
      <c r="F3057" s="262" t="s">
        <v>5000</v>
      </c>
      <c r="G3057" s="262" t="s">
        <v>77</v>
      </c>
      <c r="H3057" s="262">
        <v>1</v>
      </c>
      <c r="I3057" s="262" t="s">
        <v>5001</v>
      </c>
      <c r="J3057" s="262" t="s">
        <v>5051</v>
      </c>
      <c r="K3057" s="262" t="s">
        <v>5052</v>
      </c>
      <c r="L3057" s="263">
        <v>45112</v>
      </c>
      <c r="M3057" s="262" t="s">
        <v>20</v>
      </c>
    </row>
    <row r="3058" spans="1:13" x14ac:dyDescent="0.25">
      <c r="A3058" s="260" t="s">
        <v>212</v>
      </c>
      <c r="B3058" s="260" t="s">
        <v>213</v>
      </c>
      <c r="C3058" s="260" t="s">
        <v>200</v>
      </c>
      <c r="D3058" s="260" t="s">
        <v>1050</v>
      </c>
      <c r="E3058" s="260">
        <v>1685952</v>
      </c>
      <c r="F3058" s="260" t="s">
        <v>5000</v>
      </c>
      <c r="G3058" s="260" t="s">
        <v>77</v>
      </c>
      <c r="H3058" s="260">
        <v>1</v>
      </c>
      <c r="I3058" s="260" t="s">
        <v>5001</v>
      </c>
      <c r="J3058" s="260" t="s">
        <v>5053</v>
      </c>
      <c r="K3058" s="260" t="s">
        <v>5054</v>
      </c>
      <c r="L3058" s="261">
        <v>45112</v>
      </c>
      <c r="M3058" s="260" t="s">
        <v>20</v>
      </c>
    </row>
    <row r="3059" spans="1:13" x14ac:dyDescent="0.25">
      <c r="A3059" s="262" t="s">
        <v>212</v>
      </c>
      <c r="B3059" s="262" t="s">
        <v>213</v>
      </c>
      <c r="C3059" s="262" t="s">
        <v>200</v>
      </c>
      <c r="D3059" s="262" t="s">
        <v>605</v>
      </c>
      <c r="E3059" s="262">
        <v>1685952</v>
      </c>
      <c r="F3059" s="262" t="s">
        <v>5000</v>
      </c>
      <c r="G3059" s="262" t="s">
        <v>77</v>
      </c>
      <c r="H3059" s="262">
        <v>1</v>
      </c>
      <c r="I3059" s="262" t="s">
        <v>5001</v>
      </c>
      <c r="J3059" s="262" t="s">
        <v>5055</v>
      </c>
      <c r="K3059" s="262" t="s">
        <v>5056</v>
      </c>
      <c r="L3059" s="263">
        <v>45112</v>
      </c>
      <c r="M3059" s="262" t="s">
        <v>20</v>
      </c>
    </row>
    <row r="3060" spans="1:13" x14ac:dyDescent="0.25">
      <c r="A3060" s="260" t="s">
        <v>212</v>
      </c>
      <c r="B3060" s="260" t="s">
        <v>213</v>
      </c>
      <c r="C3060" s="260" t="s">
        <v>200</v>
      </c>
      <c r="D3060" s="260" t="s">
        <v>1374</v>
      </c>
      <c r="E3060" s="260">
        <v>13165055</v>
      </c>
      <c r="F3060" s="260" t="s">
        <v>5000</v>
      </c>
      <c r="G3060" s="260" t="s">
        <v>77</v>
      </c>
      <c r="H3060" s="260">
        <v>1</v>
      </c>
      <c r="I3060" s="260" t="s">
        <v>5001</v>
      </c>
      <c r="J3060" s="260" t="s">
        <v>5057</v>
      </c>
      <c r="K3060" s="260" t="s">
        <v>5058</v>
      </c>
      <c r="L3060" s="261">
        <v>45112</v>
      </c>
      <c r="M3060" s="260" t="s">
        <v>20</v>
      </c>
    </row>
    <row r="3061" spans="1:13" x14ac:dyDescent="0.25">
      <c r="A3061" s="262" t="s">
        <v>212</v>
      </c>
      <c r="B3061" s="262" t="s">
        <v>213</v>
      </c>
      <c r="C3061" s="262" t="s">
        <v>200</v>
      </c>
      <c r="D3061" s="262" t="s">
        <v>630</v>
      </c>
      <c r="E3061" s="262">
        <v>0</v>
      </c>
      <c r="F3061" s="262" t="s">
        <v>5000</v>
      </c>
      <c r="G3061" s="262" t="s">
        <v>77</v>
      </c>
      <c r="H3061" s="262">
        <v>1</v>
      </c>
      <c r="I3061" s="262" t="s">
        <v>5001</v>
      </c>
      <c r="J3061" s="262" t="s">
        <v>5059</v>
      </c>
      <c r="K3061" s="262" t="s">
        <v>5060</v>
      </c>
      <c r="L3061" s="263">
        <v>45112</v>
      </c>
      <c r="M3061" s="262" t="s">
        <v>20</v>
      </c>
    </row>
    <row r="3062" spans="1:13" x14ac:dyDescent="0.25">
      <c r="A3062" s="260" t="s">
        <v>212</v>
      </c>
      <c r="B3062" s="260" t="s">
        <v>213</v>
      </c>
      <c r="C3062" s="260" t="s">
        <v>200</v>
      </c>
      <c r="D3062" s="260" t="s">
        <v>623</v>
      </c>
      <c r="E3062" s="260">
        <v>1376586</v>
      </c>
      <c r="F3062" s="260" t="s">
        <v>5000</v>
      </c>
      <c r="G3062" s="260" t="s">
        <v>77</v>
      </c>
      <c r="H3062" s="260">
        <v>1</v>
      </c>
      <c r="I3062" s="260" t="s">
        <v>5001</v>
      </c>
      <c r="J3062" s="260" t="s">
        <v>5061</v>
      </c>
      <c r="K3062" s="260" t="s">
        <v>5062</v>
      </c>
      <c r="L3062" s="261">
        <v>45112</v>
      </c>
      <c r="M3062" s="260" t="s">
        <v>20</v>
      </c>
    </row>
    <row r="3063" spans="1:13" x14ac:dyDescent="0.25">
      <c r="A3063" s="262" t="s">
        <v>212</v>
      </c>
      <c r="B3063" s="262" t="s">
        <v>213</v>
      </c>
      <c r="C3063" s="262" t="s">
        <v>200</v>
      </c>
      <c r="D3063" s="262" t="s">
        <v>628</v>
      </c>
      <c r="E3063" s="262">
        <v>309366</v>
      </c>
      <c r="F3063" s="262" t="s">
        <v>5000</v>
      </c>
      <c r="G3063" s="262" t="s">
        <v>77</v>
      </c>
      <c r="H3063" s="262">
        <v>1</v>
      </c>
      <c r="I3063" s="262" t="s">
        <v>5001</v>
      </c>
      <c r="J3063" s="262" t="s">
        <v>5063</v>
      </c>
      <c r="K3063" s="262" t="s">
        <v>5064</v>
      </c>
      <c r="L3063" s="263">
        <v>45112</v>
      </c>
      <c r="M3063" s="262" t="s">
        <v>20</v>
      </c>
    </row>
    <row r="3064" spans="1:13" x14ac:dyDescent="0.25">
      <c r="A3064" s="260" t="s">
        <v>212</v>
      </c>
      <c r="B3064" s="260" t="s">
        <v>213</v>
      </c>
      <c r="C3064" s="260" t="s">
        <v>200</v>
      </c>
      <c r="D3064" s="260" t="s">
        <v>619</v>
      </c>
      <c r="E3064" s="260">
        <v>0</v>
      </c>
      <c r="F3064" s="260" t="s">
        <v>5000</v>
      </c>
      <c r="G3064" s="260" t="s">
        <v>77</v>
      </c>
      <c r="H3064" s="260">
        <v>1</v>
      </c>
      <c r="I3064" s="260" t="s">
        <v>5001</v>
      </c>
      <c r="J3064" s="260" t="s">
        <v>5065</v>
      </c>
      <c r="K3064" s="260" t="s">
        <v>5066</v>
      </c>
      <c r="L3064" s="261">
        <v>45112</v>
      </c>
      <c r="M3064" s="260" t="s">
        <v>20</v>
      </c>
    </row>
    <row r="3065" spans="1:13" x14ac:dyDescent="0.25">
      <c r="A3065" s="262" t="s">
        <v>219</v>
      </c>
      <c r="B3065" s="262" t="s">
        <v>220</v>
      </c>
      <c r="C3065" s="262" t="s">
        <v>200</v>
      </c>
      <c r="D3065" s="262" t="s">
        <v>1335</v>
      </c>
      <c r="E3065" s="262">
        <v>5650375</v>
      </c>
      <c r="F3065" s="262" t="s">
        <v>5000</v>
      </c>
      <c r="G3065" s="262" t="s">
        <v>77</v>
      </c>
      <c r="H3065" s="262">
        <v>1</v>
      </c>
      <c r="I3065" s="262" t="s">
        <v>5001</v>
      </c>
      <c r="J3065" s="262" t="s">
        <v>5067</v>
      </c>
      <c r="K3065" s="262" t="s">
        <v>5068</v>
      </c>
      <c r="L3065" s="263">
        <v>45112</v>
      </c>
      <c r="M3065" s="262" t="s">
        <v>582</v>
      </c>
    </row>
    <row r="3066" spans="1:13" x14ac:dyDescent="0.25">
      <c r="A3066" s="260" t="s">
        <v>219</v>
      </c>
      <c r="B3066" s="260" t="s">
        <v>220</v>
      </c>
      <c r="C3066" s="260" t="s">
        <v>200</v>
      </c>
      <c r="D3066" s="260" t="s">
        <v>1042</v>
      </c>
      <c r="E3066" s="260">
        <v>231318</v>
      </c>
      <c r="F3066" s="260" t="s">
        <v>5069</v>
      </c>
      <c r="G3066" s="260" t="s">
        <v>77</v>
      </c>
      <c r="H3066" s="260">
        <v>1</v>
      </c>
      <c r="I3066" s="260" t="s">
        <v>5070</v>
      </c>
      <c r="J3066" s="260" t="s">
        <v>5071</v>
      </c>
      <c r="K3066" s="260" t="s">
        <v>5072</v>
      </c>
      <c r="L3066" s="261">
        <v>45112</v>
      </c>
      <c r="M3066" s="260" t="s">
        <v>582</v>
      </c>
    </row>
    <row r="3067" spans="1:13" x14ac:dyDescent="0.25">
      <c r="A3067" s="262" t="s">
        <v>219</v>
      </c>
      <c r="B3067" s="262" t="s">
        <v>220</v>
      </c>
      <c r="C3067" s="262" t="s">
        <v>200</v>
      </c>
      <c r="D3067" s="262" t="s">
        <v>1132</v>
      </c>
      <c r="E3067" s="262">
        <v>5650375</v>
      </c>
      <c r="F3067" s="262" t="s">
        <v>5000</v>
      </c>
      <c r="G3067" s="262" t="s">
        <v>77</v>
      </c>
      <c r="H3067" s="262">
        <v>1</v>
      </c>
      <c r="I3067" s="262" t="s">
        <v>5001</v>
      </c>
      <c r="J3067" s="262" t="s">
        <v>5073</v>
      </c>
      <c r="K3067" s="262" t="s">
        <v>5074</v>
      </c>
      <c r="L3067" s="263">
        <v>45112</v>
      </c>
      <c r="M3067" s="262" t="s">
        <v>20</v>
      </c>
    </row>
    <row r="3068" spans="1:13" x14ac:dyDescent="0.25">
      <c r="A3068" s="260" t="s">
        <v>219</v>
      </c>
      <c r="B3068" s="260" t="s">
        <v>220</v>
      </c>
      <c r="C3068" s="260" t="s">
        <v>200</v>
      </c>
      <c r="D3068" s="260" t="s">
        <v>1050</v>
      </c>
      <c r="E3068" s="260">
        <v>607308</v>
      </c>
      <c r="F3068" s="260" t="s">
        <v>5000</v>
      </c>
      <c r="G3068" s="260" t="s">
        <v>77</v>
      </c>
      <c r="H3068" s="260">
        <v>1</v>
      </c>
      <c r="I3068" s="260" t="s">
        <v>5001</v>
      </c>
      <c r="J3068" s="260" t="s">
        <v>5075</v>
      </c>
      <c r="K3068" s="260" t="s">
        <v>5076</v>
      </c>
      <c r="L3068" s="261">
        <v>45112</v>
      </c>
      <c r="M3068" s="260" t="s">
        <v>20</v>
      </c>
    </row>
    <row r="3069" spans="1:13" x14ac:dyDescent="0.25">
      <c r="A3069" s="262" t="s">
        <v>219</v>
      </c>
      <c r="B3069" s="262" t="s">
        <v>220</v>
      </c>
      <c r="C3069" s="262" t="s">
        <v>200</v>
      </c>
      <c r="D3069" s="262" t="s">
        <v>605</v>
      </c>
      <c r="E3069" s="262">
        <v>607308</v>
      </c>
      <c r="F3069" s="262" t="s">
        <v>5000</v>
      </c>
      <c r="G3069" s="262" t="s">
        <v>77</v>
      </c>
      <c r="H3069" s="262">
        <v>1</v>
      </c>
      <c r="I3069" s="262" t="s">
        <v>5001</v>
      </c>
      <c r="J3069" s="262" t="s">
        <v>5077</v>
      </c>
      <c r="K3069" s="262" t="s">
        <v>5078</v>
      </c>
      <c r="L3069" s="263">
        <v>45112</v>
      </c>
      <c r="M3069" s="262" t="s">
        <v>20</v>
      </c>
    </row>
    <row r="3070" spans="1:13" x14ac:dyDescent="0.25">
      <c r="A3070" s="260" t="s">
        <v>219</v>
      </c>
      <c r="B3070" s="260" t="s">
        <v>220</v>
      </c>
      <c r="C3070" s="260" t="s">
        <v>200</v>
      </c>
      <c r="D3070" s="260" t="s">
        <v>1374</v>
      </c>
      <c r="E3070" s="260">
        <v>5043067</v>
      </c>
      <c r="F3070" s="260" t="s">
        <v>5000</v>
      </c>
      <c r="G3070" s="260" t="s">
        <v>77</v>
      </c>
      <c r="H3070" s="260">
        <v>1</v>
      </c>
      <c r="I3070" s="260" t="s">
        <v>5001</v>
      </c>
      <c r="J3070" s="260" t="s">
        <v>5079</v>
      </c>
      <c r="K3070" s="260" t="s">
        <v>5080</v>
      </c>
      <c r="L3070" s="261">
        <v>45112</v>
      </c>
      <c r="M3070" s="260" t="s">
        <v>20</v>
      </c>
    </row>
    <row r="3071" spans="1:13" x14ac:dyDescent="0.25">
      <c r="A3071" s="262" t="s">
        <v>219</v>
      </c>
      <c r="B3071" s="262" t="s">
        <v>220</v>
      </c>
      <c r="C3071" s="262" t="s">
        <v>200</v>
      </c>
      <c r="D3071" s="262" t="s">
        <v>630</v>
      </c>
      <c r="E3071" s="262">
        <v>0</v>
      </c>
      <c r="F3071" s="262" t="s">
        <v>5000</v>
      </c>
      <c r="G3071" s="262" t="s">
        <v>77</v>
      </c>
      <c r="H3071" s="262">
        <v>1</v>
      </c>
      <c r="I3071" s="262" t="s">
        <v>5001</v>
      </c>
      <c r="J3071" s="262" t="s">
        <v>5081</v>
      </c>
      <c r="K3071" s="262" t="s">
        <v>5082</v>
      </c>
      <c r="L3071" s="263">
        <v>45112</v>
      </c>
      <c r="M3071" s="262" t="s">
        <v>20</v>
      </c>
    </row>
    <row r="3072" spans="1:13" x14ac:dyDescent="0.25">
      <c r="A3072" s="260" t="s">
        <v>219</v>
      </c>
      <c r="B3072" s="260" t="s">
        <v>220</v>
      </c>
      <c r="C3072" s="260" t="s">
        <v>200</v>
      </c>
      <c r="D3072" s="260" t="s">
        <v>623</v>
      </c>
      <c r="E3072" s="260">
        <v>607308</v>
      </c>
      <c r="F3072" s="260" t="s">
        <v>5000</v>
      </c>
      <c r="G3072" s="260" t="s">
        <v>77</v>
      </c>
      <c r="H3072" s="260">
        <v>1</v>
      </c>
      <c r="I3072" s="260" t="s">
        <v>5001</v>
      </c>
      <c r="J3072" s="260" t="s">
        <v>5083</v>
      </c>
      <c r="K3072" s="260" t="s">
        <v>5084</v>
      </c>
      <c r="L3072" s="261">
        <v>45112</v>
      </c>
      <c r="M3072" s="260" t="s">
        <v>20</v>
      </c>
    </row>
    <row r="3073" spans="1:13" x14ac:dyDescent="0.25">
      <c r="A3073" s="262" t="s">
        <v>219</v>
      </c>
      <c r="B3073" s="262" t="s">
        <v>220</v>
      </c>
      <c r="C3073" s="262" t="s">
        <v>200</v>
      </c>
      <c r="D3073" s="262" t="s">
        <v>628</v>
      </c>
      <c r="E3073" s="262">
        <v>0</v>
      </c>
      <c r="F3073" s="262" t="s">
        <v>5000</v>
      </c>
      <c r="G3073" s="262" t="s">
        <v>77</v>
      </c>
      <c r="H3073" s="262">
        <v>1</v>
      </c>
      <c r="I3073" s="262" t="s">
        <v>5001</v>
      </c>
      <c r="J3073" s="262" t="s">
        <v>5085</v>
      </c>
      <c r="K3073" s="262" t="s">
        <v>5086</v>
      </c>
      <c r="L3073" s="263">
        <v>45112</v>
      </c>
      <c r="M3073" s="262" t="s">
        <v>20</v>
      </c>
    </row>
    <row r="3074" spans="1:13" x14ac:dyDescent="0.25">
      <c r="A3074" s="260" t="s">
        <v>219</v>
      </c>
      <c r="B3074" s="260" t="s">
        <v>220</v>
      </c>
      <c r="C3074" s="260" t="s">
        <v>200</v>
      </c>
      <c r="D3074" s="260" t="s">
        <v>619</v>
      </c>
      <c r="E3074" s="260">
        <v>0</v>
      </c>
      <c r="F3074" s="260" t="s">
        <v>5000</v>
      </c>
      <c r="G3074" s="260" t="s">
        <v>77</v>
      </c>
      <c r="H3074" s="260">
        <v>1</v>
      </c>
      <c r="I3074" s="260" t="s">
        <v>5001</v>
      </c>
      <c r="J3074" s="260" t="s">
        <v>5087</v>
      </c>
      <c r="K3074" s="260" t="s">
        <v>5088</v>
      </c>
      <c r="L3074" s="261">
        <v>45112</v>
      </c>
      <c r="M3074" s="260" t="s">
        <v>20</v>
      </c>
    </row>
    <row r="3075" spans="1:13" x14ac:dyDescent="0.25">
      <c r="A3075" s="262" t="s">
        <v>1088</v>
      </c>
      <c r="B3075" s="262" t="s">
        <v>1089</v>
      </c>
      <c r="C3075" s="262" t="s">
        <v>415</v>
      </c>
      <c r="D3075" s="262" t="s">
        <v>1335</v>
      </c>
      <c r="E3075" s="262">
        <v>18294132</v>
      </c>
      <c r="F3075" s="262" t="s">
        <v>5089</v>
      </c>
      <c r="G3075" s="262" t="s">
        <v>77</v>
      </c>
      <c r="H3075" s="262">
        <v>1</v>
      </c>
      <c r="I3075" s="262" t="s">
        <v>5090</v>
      </c>
      <c r="J3075" s="262" t="s">
        <v>5091</v>
      </c>
      <c r="K3075" s="262" t="s">
        <v>5092</v>
      </c>
      <c r="L3075" s="263">
        <v>45112</v>
      </c>
      <c r="M3075" s="262" t="s">
        <v>582</v>
      </c>
    </row>
    <row r="3076" spans="1:13" x14ac:dyDescent="0.25">
      <c r="A3076" s="260" t="s">
        <v>1088</v>
      </c>
      <c r="B3076" s="260" t="s">
        <v>1089</v>
      </c>
      <c r="C3076" s="260" t="s">
        <v>415</v>
      </c>
      <c r="D3076" s="260" t="s">
        <v>1042</v>
      </c>
      <c r="E3076" s="260">
        <v>1284000</v>
      </c>
      <c r="F3076" s="260" t="s">
        <v>2502</v>
      </c>
      <c r="G3076" s="260" t="s">
        <v>77</v>
      </c>
      <c r="H3076" s="260">
        <v>1</v>
      </c>
      <c r="I3076" s="260" t="s">
        <v>5093</v>
      </c>
      <c r="J3076" s="260" t="s">
        <v>5094</v>
      </c>
      <c r="K3076" s="260" t="s">
        <v>5095</v>
      </c>
      <c r="L3076" s="261">
        <v>45112</v>
      </c>
      <c r="M3076" s="260" t="s">
        <v>582</v>
      </c>
    </row>
    <row r="3077" spans="1:13" x14ac:dyDescent="0.25">
      <c r="A3077" s="262" t="s">
        <v>1088</v>
      </c>
      <c r="B3077" s="262" t="s">
        <v>1089</v>
      </c>
      <c r="C3077" s="262" t="s">
        <v>415</v>
      </c>
      <c r="D3077" s="262" t="s">
        <v>1132</v>
      </c>
      <c r="E3077" s="262">
        <v>18294132</v>
      </c>
      <c r="F3077" s="262" t="s">
        <v>5089</v>
      </c>
      <c r="G3077" s="262" t="s">
        <v>77</v>
      </c>
      <c r="H3077" s="262">
        <v>1</v>
      </c>
      <c r="I3077" s="262" t="s">
        <v>5096</v>
      </c>
      <c r="J3077" s="262" t="s">
        <v>5097</v>
      </c>
      <c r="K3077" s="262" t="s">
        <v>5098</v>
      </c>
      <c r="L3077" s="263">
        <v>45112</v>
      </c>
      <c r="M3077" s="262" t="s">
        <v>20</v>
      </c>
    </row>
    <row r="3078" spans="1:13" x14ac:dyDescent="0.25">
      <c r="A3078" s="260" t="s">
        <v>1088</v>
      </c>
      <c r="B3078" s="260" t="s">
        <v>1089</v>
      </c>
      <c r="C3078" s="260" t="s">
        <v>415</v>
      </c>
      <c r="D3078" s="260" t="s">
        <v>630</v>
      </c>
      <c r="E3078" s="260">
        <v>0</v>
      </c>
      <c r="F3078" s="260" t="s">
        <v>5089</v>
      </c>
      <c r="G3078" s="260" t="s">
        <v>77</v>
      </c>
      <c r="H3078" s="260">
        <v>1</v>
      </c>
      <c r="I3078" s="260" t="s">
        <v>5096</v>
      </c>
      <c r="J3078" s="260" t="s">
        <v>5099</v>
      </c>
      <c r="K3078" s="260" t="s">
        <v>5100</v>
      </c>
      <c r="L3078" s="261">
        <v>45112</v>
      </c>
      <c r="M3078" s="260" t="s">
        <v>20</v>
      </c>
    </row>
    <row r="3079" spans="1:13" x14ac:dyDescent="0.25">
      <c r="A3079" s="262" t="s">
        <v>413</v>
      </c>
      <c r="B3079" s="262" t="s">
        <v>414</v>
      </c>
      <c r="C3079" s="262" t="s">
        <v>415</v>
      </c>
      <c r="D3079" s="262" t="s">
        <v>1335</v>
      </c>
      <c r="E3079" s="262">
        <v>907691</v>
      </c>
      <c r="F3079" s="262" t="s">
        <v>5089</v>
      </c>
      <c r="G3079" s="262" t="s">
        <v>77</v>
      </c>
      <c r="H3079" s="262">
        <v>1</v>
      </c>
      <c r="I3079" s="262" t="s">
        <v>5090</v>
      </c>
      <c r="J3079" s="262" t="s">
        <v>5101</v>
      </c>
      <c r="K3079" s="262" t="s">
        <v>5102</v>
      </c>
      <c r="L3079" s="263">
        <v>45112</v>
      </c>
      <c r="M3079" s="262" t="s">
        <v>582</v>
      </c>
    </row>
    <row r="3080" spans="1:13" x14ac:dyDescent="0.25">
      <c r="A3080" s="260" t="s">
        <v>413</v>
      </c>
      <c r="B3080" s="260" t="s">
        <v>414</v>
      </c>
      <c r="C3080" s="260" t="s">
        <v>415</v>
      </c>
      <c r="D3080" s="260" t="s">
        <v>1042</v>
      </c>
      <c r="E3080" s="260">
        <v>22320</v>
      </c>
      <c r="F3080" s="260" t="s">
        <v>5103</v>
      </c>
      <c r="G3080" s="260" t="s">
        <v>33</v>
      </c>
      <c r="H3080" s="260">
        <v>2</v>
      </c>
      <c r="I3080" s="260" t="s">
        <v>5104</v>
      </c>
      <c r="J3080" s="260" t="s">
        <v>5105</v>
      </c>
      <c r="K3080" s="260" t="s">
        <v>5106</v>
      </c>
      <c r="L3080" s="261">
        <v>45112</v>
      </c>
      <c r="M3080" s="260" t="s">
        <v>582</v>
      </c>
    </row>
    <row r="3081" spans="1:13" x14ac:dyDescent="0.25">
      <c r="A3081" s="262" t="s">
        <v>413</v>
      </c>
      <c r="B3081" s="262" t="s">
        <v>414</v>
      </c>
      <c r="C3081" s="262" t="s">
        <v>415</v>
      </c>
      <c r="D3081" s="262" t="s">
        <v>1132</v>
      </c>
      <c r="E3081" s="262">
        <v>907691</v>
      </c>
      <c r="F3081" s="262" t="s">
        <v>5089</v>
      </c>
      <c r="G3081" s="262" t="s">
        <v>77</v>
      </c>
      <c r="H3081" s="262">
        <v>1</v>
      </c>
      <c r="I3081" s="262" t="s">
        <v>5090</v>
      </c>
      <c r="J3081" s="262" t="s">
        <v>5107</v>
      </c>
      <c r="K3081" s="262" t="s">
        <v>5108</v>
      </c>
      <c r="L3081" s="263">
        <v>45112</v>
      </c>
      <c r="M3081" s="262" t="s">
        <v>20</v>
      </c>
    </row>
    <row r="3082" spans="1:13" x14ac:dyDescent="0.25">
      <c r="A3082" s="260" t="s">
        <v>413</v>
      </c>
      <c r="B3082" s="260" t="s">
        <v>414</v>
      </c>
      <c r="C3082" s="260" t="s">
        <v>415</v>
      </c>
      <c r="D3082" s="260" t="s">
        <v>1050</v>
      </c>
      <c r="E3082" s="260">
        <v>771190</v>
      </c>
      <c r="F3082" s="260" t="s">
        <v>5089</v>
      </c>
      <c r="G3082" s="260" t="s">
        <v>77</v>
      </c>
      <c r="H3082" s="260">
        <v>1</v>
      </c>
      <c r="I3082" s="260" t="s">
        <v>5090</v>
      </c>
      <c r="J3082" s="260" t="s">
        <v>5109</v>
      </c>
      <c r="K3082" s="260" t="s">
        <v>5110</v>
      </c>
      <c r="L3082" s="261">
        <v>45112</v>
      </c>
      <c r="M3082" s="260" t="s">
        <v>20</v>
      </c>
    </row>
    <row r="3083" spans="1:13" x14ac:dyDescent="0.25">
      <c r="A3083" s="262" t="s">
        <v>413</v>
      </c>
      <c r="B3083" s="262" t="s">
        <v>414</v>
      </c>
      <c r="C3083" s="262" t="s">
        <v>415</v>
      </c>
      <c r="D3083" s="262" t="s">
        <v>605</v>
      </c>
      <c r="E3083" s="262">
        <v>771190</v>
      </c>
      <c r="F3083" s="262" t="s">
        <v>5089</v>
      </c>
      <c r="G3083" s="262" t="s">
        <v>77</v>
      </c>
      <c r="H3083" s="262">
        <v>1</v>
      </c>
      <c r="I3083" s="262" t="s">
        <v>5090</v>
      </c>
      <c r="J3083" s="262" t="s">
        <v>5111</v>
      </c>
      <c r="K3083" s="262" t="s">
        <v>5112</v>
      </c>
      <c r="L3083" s="263">
        <v>45112</v>
      </c>
      <c r="M3083" s="262" t="s">
        <v>20</v>
      </c>
    </row>
    <row r="3084" spans="1:13" x14ac:dyDescent="0.25">
      <c r="A3084" s="260" t="s">
        <v>413</v>
      </c>
      <c r="B3084" s="260" t="s">
        <v>414</v>
      </c>
      <c r="C3084" s="260" t="s">
        <v>415</v>
      </c>
      <c r="D3084" s="260" t="s">
        <v>1374</v>
      </c>
      <c r="E3084" s="260">
        <v>136501</v>
      </c>
      <c r="F3084" s="260" t="s">
        <v>5089</v>
      </c>
      <c r="G3084" s="260" t="s">
        <v>77</v>
      </c>
      <c r="H3084" s="260">
        <v>1</v>
      </c>
      <c r="I3084" s="260" t="s">
        <v>5090</v>
      </c>
      <c r="J3084" s="260" t="s">
        <v>5113</v>
      </c>
      <c r="K3084" s="260" t="s">
        <v>5114</v>
      </c>
      <c r="L3084" s="261">
        <v>45112</v>
      </c>
      <c r="M3084" s="260" t="s">
        <v>20</v>
      </c>
    </row>
    <row r="3085" spans="1:13" x14ac:dyDescent="0.25">
      <c r="A3085" s="262" t="s">
        <v>413</v>
      </c>
      <c r="B3085" s="262" t="s">
        <v>414</v>
      </c>
      <c r="C3085" s="262" t="s">
        <v>415</v>
      </c>
      <c r="D3085" s="262" t="s">
        <v>630</v>
      </c>
      <c r="E3085" s="262">
        <v>0</v>
      </c>
      <c r="F3085" s="262" t="s">
        <v>5089</v>
      </c>
      <c r="G3085" s="262" t="s">
        <v>77</v>
      </c>
      <c r="H3085" s="262">
        <v>1</v>
      </c>
      <c r="I3085" s="262" t="s">
        <v>5090</v>
      </c>
      <c r="J3085" s="262" t="s">
        <v>5115</v>
      </c>
      <c r="K3085" s="262" t="s">
        <v>5116</v>
      </c>
      <c r="L3085" s="263">
        <v>45112</v>
      </c>
      <c r="M3085" s="262" t="s">
        <v>20</v>
      </c>
    </row>
    <row r="3086" spans="1:13" x14ac:dyDescent="0.25">
      <c r="A3086" s="260" t="s">
        <v>413</v>
      </c>
      <c r="B3086" s="260" t="s">
        <v>414</v>
      </c>
      <c r="C3086" s="260" t="s">
        <v>415</v>
      </c>
      <c r="D3086" s="260" t="s">
        <v>623</v>
      </c>
      <c r="E3086" s="260">
        <v>0</v>
      </c>
      <c r="F3086" s="260" t="s">
        <v>5089</v>
      </c>
      <c r="G3086" s="260" t="s">
        <v>77</v>
      </c>
      <c r="H3086" s="260">
        <v>1</v>
      </c>
      <c r="I3086" s="260" t="s">
        <v>5090</v>
      </c>
      <c r="J3086" s="260" t="s">
        <v>5117</v>
      </c>
      <c r="K3086" s="260" t="s">
        <v>5118</v>
      </c>
      <c r="L3086" s="261">
        <v>45112</v>
      </c>
      <c r="M3086" s="260" t="s">
        <v>20</v>
      </c>
    </row>
    <row r="3087" spans="1:13" x14ac:dyDescent="0.25">
      <c r="A3087" s="262" t="s">
        <v>413</v>
      </c>
      <c r="B3087" s="262" t="s">
        <v>414</v>
      </c>
      <c r="C3087" s="262" t="s">
        <v>415</v>
      </c>
      <c r="D3087" s="262" t="s">
        <v>628</v>
      </c>
      <c r="E3087" s="262">
        <v>145529</v>
      </c>
      <c r="F3087" s="262" t="s">
        <v>5089</v>
      </c>
      <c r="G3087" s="262" t="s">
        <v>77</v>
      </c>
      <c r="H3087" s="262">
        <v>1</v>
      </c>
      <c r="I3087" s="262" t="s">
        <v>5090</v>
      </c>
      <c r="J3087" s="262" t="s">
        <v>5119</v>
      </c>
      <c r="K3087" s="262" t="s">
        <v>5120</v>
      </c>
      <c r="L3087" s="263">
        <v>45112</v>
      </c>
      <c r="M3087" s="262" t="s">
        <v>20</v>
      </c>
    </row>
    <row r="3088" spans="1:13" x14ac:dyDescent="0.25">
      <c r="A3088" s="260" t="s">
        <v>413</v>
      </c>
      <c r="B3088" s="260" t="s">
        <v>414</v>
      </c>
      <c r="C3088" s="260" t="s">
        <v>415</v>
      </c>
      <c r="D3088" s="260" t="s">
        <v>619</v>
      </c>
      <c r="E3088" s="260">
        <v>625661</v>
      </c>
      <c r="F3088" s="260" t="s">
        <v>5089</v>
      </c>
      <c r="G3088" s="260" t="s">
        <v>77</v>
      </c>
      <c r="H3088" s="260">
        <v>1</v>
      </c>
      <c r="I3088" s="260" t="s">
        <v>5090</v>
      </c>
      <c r="J3088" s="260" t="s">
        <v>5121</v>
      </c>
      <c r="K3088" s="260" t="s">
        <v>5122</v>
      </c>
      <c r="L3088" s="261">
        <v>45112</v>
      </c>
      <c r="M3088" s="260" t="s">
        <v>20</v>
      </c>
    </row>
    <row r="3089" spans="1:13" x14ac:dyDescent="0.25">
      <c r="A3089" s="262" t="s">
        <v>423</v>
      </c>
      <c r="B3089" s="262" t="s">
        <v>424</v>
      </c>
      <c r="C3089" s="262" t="s">
        <v>415</v>
      </c>
      <c r="D3089" s="262" t="s">
        <v>1335</v>
      </c>
      <c r="E3089" s="262">
        <v>3449050</v>
      </c>
      <c r="F3089" s="262" t="s">
        <v>5089</v>
      </c>
      <c r="G3089" s="262" t="s">
        <v>77</v>
      </c>
      <c r="H3089" s="262">
        <v>1</v>
      </c>
      <c r="I3089" s="262" t="s">
        <v>5090</v>
      </c>
      <c r="J3089" s="262" t="s">
        <v>5123</v>
      </c>
      <c r="K3089" s="262" t="s">
        <v>5124</v>
      </c>
      <c r="L3089" s="263">
        <v>45112</v>
      </c>
      <c r="M3089" s="262" t="s">
        <v>20</v>
      </c>
    </row>
    <row r="3090" spans="1:13" x14ac:dyDescent="0.25">
      <c r="A3090" s="260" t="s">
        <v>423</v>
      </c>
      <c r="B3090" s="260" t="s">
        <v>424</v>
      </c>
      <c r="C3090" s="260" t="s">
        <v>415</v>
      </c>
      <c r="D3090" s="260" t="s">
        <v>1042</v>
      </c>
      <c r="E3090" s="260">
        <v>148765</v>
      </c>
      <c r="F3090" s="260" t="s">
        <v>5125</v>
      </c>
      <c r="G3090" s="260" t="s">
        <v>77</v>
      </c>
      <c r="H3090" s="260">
        <v>1</v>
      </c>
      <c r="I3090" s="260" t="s">
        <v>5126</v>
      </c>
      <c r="J3090" s="260" t="s">
        <v>5127</v>
      </c>
      <c r="K3090" s="260" t="s">
        <v>5128</v>
      </c>
      <c r="L3090" s="261">
        <v>45112</v>
      </c>
      <c r="M3090" s="260" t="s">
        <v>20</v>
      </c>
    </row>
    <row r="3091" spans="1:13" x14ac:dyDescent="0.25">
      <c r="A3091" s="262" t="s">
        <v>423</v>
      </c>
      <c r="B3091" s="262" t="s">
        <v>424</v>
      </c>
      <c r="C3091" s="262" t="s">
        <v>415</v>
      </c>
      <c r="D3091" s="262" t="s">
        <v>1132</v>
      </c>
      <c r="E3091" s="262">
        <v>3449050</v>
      </c>
      <c r="F3091" s="262" t="s">
        <v>5089</v>
      </c>
      <c r="G3091" s="262" t="s">
        <v>77</v>
      </c>
      <c r="H3091" s="262">
        <v>1</v>
      </c>
      <c r="I3091" s="262" t="s">
        <v>5090</v>
      </c>
      <c r="J3091" s="262" t="s">
        <v>5129</v>
      </c>
      <c r="K3091" s="262" t="s">
        <v>5130</v>
      </c>
      <c r="L3091" s="263">
        <v>45112</v>
      </c>
      <c r="M3091" s="262" t="s">
        <v>20</v>
      </c>
    </row>
    <row r="3092" spans="1:13" x14ac:dyDescent="0.25">
      <c r="A3092" s="260" t="s">
        <v>423</v>
      </c>
      <c r="B3092" s="260" t="s">
        <v>424</v>
      </c>
      <c r="C3092" s="260" t="s">
        <v>415</v>
      </c>
      <c r="D3092" s="260" t="s">
        <v>1050</v>
      </c>
      <c r="E3092" s="260">
        <v>1261056</v>
      </c>
      <c r="F3092" s="260" t="s">
        <v>5089</v>
      </c>
      <c r="G3092" s="260" t="s">
        <v>77</v>
      </c>
      <c r="H3092" s="260">
        <v>1</v>
      </c>
      <c r="I3092" s="260" t="s">
        <v>5090</v>
      </c>
      <c r="J3092" s="260" t="s">
        <v>5131</v>
      </c>
      <c r="K3092" s="260" t="s">
        <v>5132</v>
      </c>
      <c r="L3092" s="261">
        <v>45112</v>
      </c>
      <c r="M3092" s="260" t="s">
        <v>20</v>
      </c>
    </row>
    <row r="3093" spans="1:13" x14ac:dyDescent="0.25">
      <c r="A3093" s="262" t="s">
        <v>423</v>
      </c>
      <c r="B3093" s="262" t="s">
        <v>424</v>
      </c>
      <c r="C3093" s="262" t="s">
        <v>415</v>
      </c>
      <c r="D3093" s="262" t="s">
        <v>605</v>
      </c>
      <c r="E3093" s="262">
        <v>1261056</v>
      </c>
      <c r="F3093" s="262" t="s">
        <v>5089</v>
      </c>
      <c r="G3093" s="262" t="s">
        <v>77</v>
      </c>
      <c r="H3093" s="262">
        <v>1</v>
      </c>
      <c r="I3093" s="262" t="s">
        <v>5090</v>
      </c>
      <c r="J3093" s="262" t="s">
        <v>5133</v>
      </c>
      <c r="K3093" s="262" t="s">
        <v>5134</v>
      </c>
      <c r="L3093" s="263">
        <v>45112</v>
      </c>
      <c r="M3093" s="262" t="s">
        <v>20</v>
      </c>
    </row>
    <row r="3094" spans="1:13" x14ac:dyDescent="0.25">
      <c r="A3094" s="260" t="s">
        <v>423</v>
      </c>
      <c r="B3094" s="260" t="s">
        <v>424</v>
      </c>
      <c r="C3094" s="260" t="s">
        <v>415</v>
      </c>
      <c r="D3094" s="260" t="s">
        <v>1374</v>
      </c>
      <c r="E3094" s="260">
        <v>2187994</v>
      </c>
      <c r="F3094" s="260" t="s">
        <v>5089</v>
      </c>
      <c r="G3094" s="260" t="s">
        <v>77</v>
      </c>
      <c r="H3094" s="260">
        <v>1</v>
      </c>
      <c r="I3094" s="260" t="s">
        <v>5090</v>
      </c>
      <c r="J3094" s="260" t="s">
        <v>5135</v>
      </c>
      <c r="K3094" s="260" t="s">
        <v>5136</v>
      </c>
      <c r="L3094" s="261">
        <v>45112</v>
      </c>
      <c r="M3094" s="260" t="s">
        <v>20</v>
      </c>
    </row>
    <row r="3095" spans="1:13" x14ac:dyDescent="0.25">
      <c r="A3095" s="262" t="s">
        <v>423</v>
      </c>
      <c r="B3095" s="262" t="s">
        <v>424</v>
      </c>
      <c r="C3095" s="262" t="s">
        <v>415</v>
      </c>
      <c r="D3095" s="262" t="s">
        <v>630</v>
      </c>
      <c r="E3095" s="262">
        <v>0</v>
      </c>
      <c r="F3095" s="262" t="s">
        <v>5089</v>
      </c>
      <c r="G3095" s="262" t="s">
        <v>77</v>
      </c>
      <c r="H3095" s="262">
        <v>1</v>
      </c>
      <c r="I3095" s="262" t="s">
        <v>5090</v>
      </c>
      <c r="J3095" s="262" t="s">
        <v>5137</v>
      </c>
      <c r="K3095" s="262" t="s">
        <v>5138</v>
      </c>
      <c r="L3095" s="263">
        <v>45112</v>
      </c>
      <c r="M3095" s="262" t="s">
        <v>20</v>
      </c>
    </row>
    <row r="3096" spans="1:13" x14ac:dyDescent="0.25">
      <c r="A3096" s="260" t="s">
        <v>423</v>
      </c>
      <c r="B3096" s="260" t="s">
        <v>424</v>
      </c>
      <c r="C3096" s="260" t="s">
        <v>415</v>
      </c>
      <c r="D3096" s="260" t="s">
        <v>623</v>
      </c>
      <c r="E3096" s="260">
        <v>0</v>
      </c>
      <c r="F3096" s="260" t="s">
        <v>5089</v>
      </c>
      <c r="G3096" s="260" t="s">
        <v>77</v>
      </c>
      <c r="H3096" s="260">
        <v>1</v>
      </c>
      <c r="I3096" s="260" t="s">
        <v>5090</v>
      </c>
      <c r="J3096" s="260" t="s">
        <v>5139</v>
      </c>
      <c r="K3096" s="260" t="s">
        <v>5140</v>
      </c>
      <c r="L3096" s="261">
        <v>45112</v>
      </c>
      <c r="M3096" s="260" t="s">
        <v>20</v>
      </c>
    </row>
    <row r="3097" spans="1:13" x14ac:dyDescent="0.25">
      <c r="A3097" s="262" t="s">
        <v>423</v>
      </c>
      <c r="B3097" s="262" t="s">
        <v>424</v>
      </c>
      <c r="C3097" s="262" t="s">
        <v>415</v>
      </c>
      <c r="D3097" s="262" t="s">
        <v>628</v>
      </c>
      <c r="E3097" s="262">
        <v>0</v>
      </c>
      <c r="F3097" s="262" t="s">
        <v>5089</v>
      </c>
      <c r="G3097" s="262" t="s">
        <v>77</v>
      </c>
      <c r="H3097" s="262">
        <v>1</v>
      </c>
      <c r="I3097" s="262" t="s">
        <v>5090</v>
      </c>
      <c r="J3097" s="262" t="s">
        <v>5141</v>
      </c>
      <c r="K3097" s="262" t="s">
        <v>5142</v>
      </c>
      <c r="L3097" s="263">
        <v>45112</v>
      </c>
      <c r="M3097" s="262" t="s">
        <v>20</v>
      </c>
    </row>
    <row r="3098" spans="1:13" x14ac:dyDescent="0.25">
      <c r="A3098" s="260" t="s">
        <v>423</v>
      </c>
      <c r="B3098" s="260" t="s">
        <v>424</v>
      </c>
      <c r="C3098" s="260" t="s">
        <v>415</v>
      </c>
      <c r="D3098" s="260" t="s">
        <v>619</v>
      </c>
      <c r="E3098" s="260">
        <v>1261056</v>
      </c>
      <c r="F3098" s="260" t="s">
        <v>5089</v>
      </c>
      <c r="G3098" s="260" t="s">
        <v>77</v>
      </c>
      <c r="H3098" s="260">
        <v>1</v>
      </c>
      <c r="I3098" s="260" t="s">
        <v>5090</v>
      </c>
      <c r="J3098" s="260" t="s">
        <v>5143</v>
      </c>
      <c r="K3098" s="260" t="s">
        <v>5144</v>
      </c>
      <c r="L3098" s="261">
        <v>45112</v>
      </c>
      <c r="M3098" s="260" t="s">
        <v>20</v>
      </c>
    </row>
    <row r="3099" spans="1:13" x14ac:dyDescent="0.25">
      <c r="A3099" s="262" t="s">
        <v>435</v>
      </c>
      <c r="B3099" s="262" t="s">
        <v>436</v>
      </c>
      <c r="C3099" s="262" t="s">
        <v>415</v>
      </c>
      <c r="D3099" s="262" t="s">
        <v>1335</v>
      </c>
      <c r="E3099" s="262">
        <v>2509340</v>
      </c>
      <c r="F3099" s="262" t="s">
        <v>5089</v>
      </c>
      <c r="G3099" s="262" t="s">
        <v>77</v>
      </c>
      <c r="H3099" s="262">
        <v>1</v>
      </c>
      <c r="I3099" s="262" t="s">
        <v>5096</v>
      </c>
      <c r="J3099" s="262" t="s">
        <v>5145</v>
      </c>
      <c r="K3099" s="262" t="s">
        <v>5146</v>
      </c>
      <c r="L3099" s="263">
        <v>45112</v>
      </c>
      <c r="M3099" s="262" t="s">
        <v>582</v>
      </c>
    </row>
    <row r="3100" spans="1:13" x14ac:dyDescent="0.25">
      <c r="A3100" s="260" t="s">
        <v>435</v>
      </c>
      <c r="B3100" s="260" t="s">
        <v>436</v>
      </c>
      <c r="C3100" s="260" t="s">
        <v>415</v>
      </c>
      <c r="D3100" s="260" t="s">
        <v>1042</v>
      </c>
      <c r="E3100" s="260">
        <v>374096</v>
      </c>
      <c r="F3100" s="260" t="s">
        <v>5147</v>
      </c>
      <c r="G3100" s="260" t="s">
        <v>77</v>
      </c>
      <c r="H3100" s="260">
        <v>1</v>
      </c>
      <c r="I3100" s="260" t="s">
        <v>5148</v>
      </c>
      <c r="J3100" s="260" t="s">
        <v>5149</v>
      </c>
      <c r="K3100" s="260" t="s">
        <v>5150</v>
      </c>
      <c r="L3100" s="261">
        <v>45112</v>
      </c>
      <c r="M3100" s="260" t="s">
        <v>582</v>
      </c>
    </row>
    <row r="3101" spans="1:13" x14ac:dyDescent="0.25">
      <c r="A3101" s="262" t="s">
        <v>435</v>
      </c>
      <c r="B3101" s="262" t="s">
        <v>436</v>
      </c>
      <c r="C3101" s="262" t="s">
        <v>415</v>
      </c>
      <c r="D3101" s="262" t="s">
        <v>1132</v>
      </c>
      <c r="E3101" s="262">
        <v>2509340</v>
      </c>
      <c r="F3101" s="262" t="s">
        <v>5089</v>
      </c>
      <c r="G3101" s="262" t="s">
        <v>77</v>
      </c>
      <c r="H3101" s="262">
        <v>1</v>
      </c>
      <c r="I3101" s="262" t="s">
        <v>5096</v>
      </c>
      <c r="J3101" s="262" t="s">
        <v>5151</v>
      </c>
      <c r="K3101" s="262" t="s">
        <v>5152</v>
      </c>
      <c r="L3101" s="263">
        <v>45112</v>
      </c>
      <c r="M3101" s="262" t="s">
        <v>20</v>
      </c>
    </row>
    <row r="3102" spans="1:13" x14ac:dyDescent="0.25">
      <c r="A3102" s="260" t="s">
        <v>435</v>
      </c>
      <c r="B3102" s="260" t="s">
        <v>436</v>
      </c>
      <c r="C3102" s="260" t="s">
        <v>415</v>
      </c>
      <c r="D3102" s="260" t="s">
        <v>1050</v>
      </c>
      <c r="E3102" s="260">
        <v>1433636</v>
      </c>
      <c r="F3102" s="260" t="s">
        <v>5089</v>
      </c>
      <c r="G3102" s="260" t="s">
        <v>77</v>
      </c>
      <c r="H3102" s="260">
        <v>1</v>
      </c>
      <c r="I3102" s="260" t="s">
        <v>5096</v>
      </c>
      <c r="J3102" s="260" t="s">
        <v>5153</v>
      </c>
      <c r="K3102" s="260" t="s">
        <v>5154</v>
      </c>
      <c r="L3102" s="261">
        <v>45112</v>
      </c>
      <c r="M3102" s="260" t="s">
        <v>20</v>
      </c>
    </row>
    <row r="3103" spans="1:13" x14ac:dyDescent="0.25">
      <c r="A3103" s="262" t="s">
        <v>435</v>
      </c>
      <c r="B3103" s="262" t="s">
        <v>436</v>
      </c>
      <c r="C3103" s="262" t="s">
        <v>415</v>
      </c>
      <c r="D3103" s="262" t="s">
        <v>605</v>
      </c>
      <c r="E3103" s="262">
        <v>1433636</v>
      </c>
      <c r="F3103" s="262" t="s">
        <v>5089</v>
      </c>
      <c r="G3103" s="262" t="s">
        <v>77</v>
      </c>
      <c r="H3103" s="262">
        <v>1</v>
      </c>
      <c r="I3103" s="262" t="s">
        <v>5090</v>
      </c>
      <c r="J3103" s="262" t="s">
        <v>5155</v>
      </c>
      <c r="K3103" s="262" t="s">
        <v>5156</v>
      </c>
      <c r="L3103" s="263">
        <v>45112</v>
      </c>
      <c r="M3103" s="262" t="s">
        <v>20</v>
      </c>
    </row>
    <row r="3104" spans="1:13" x14ac:dyDescent="0.25">
      <c r="A3104" s="260" t="s">
        <v>435</v>
      </c>
      <c r="B3104" s="260" t="s">
        <v>436</v>
      </c>
      <c r="C3104" s="260" t="s">
        <v>415</v>
      </c>
      <c r="D3104" s="260" t="s">
        <v>1374</v>
      </c>
      <c r="E3104" s="260">
        <v>1075704</v>
      </c>
      <c r="F3104" s="260" t="s">
        <v>5089</v>
      </c>
      <c r="G3104" s="260" t="s">
        <v>77</v>
      </c>
      <c r="H3104" s="260">
        <v>1</v>
      </c>
      <c r="I3104" s="260" t="s">
        <v>5090</v>
      </c>
      <c r="J3104" s="260" t="s">
        <v>5157</v>
      </c>
      <c r="K3104" s="260" t="s">
        <v>5158</v>
      </c>
      <c r="L3104" s="261">
        <v>45112</v>
      </c>
      <c r="M3104" s="260" t="s">
        <v>20</v>
      </c>
    </row>
    <row r="3105" spans="1:13" x14ac:dyDescent="0.25">
      <c r="A3105" s="262" t="s">
        <v>435</v>
      </c>
      <c r="B3105" s="262" t="s">
        <v>436</v>
      </c>
      <c r="C3105" s="262" t="s">
        <v>415</v>
      </c>
      <c r="D3105" s="262" t="s">
        <v>630</v>
      </c>
      <c r="E3105" s="262">
        <v>0</v>
      </c>
      <c r="F3105" s="262" t="s">
        <v>5089</v>
      </c>
      <c r="G3105" s="262" t="s">
        <v>77</v>
      </c>
      <c r="H3105" s="262">
        <v>1</v>
      </c>
      <c r="I3105" s="262" t="s">
        <v>5090</v>
      </c>
      <c r="J3105" s="262" t="s">
        <v>5159</v>
      </c>
      <c r="K3105" s="262" t="s">
        <v>5160</v>
      </c>
      <c r="L3105" s="263">
        <v>45112</v>
      </c>
      <c r="M3105" s="262" t="s">
        <v>20</v>
      </c>
    </row>
    <row r="3106" spans="1:13" x14ac:dyDescent="0.25">
      <c r="A3106" s="260" t="s">
        <v>435</v>
      </c>
      <c r="B3106" s="260" t="s">
        <v>436</v>
      </c>
      <c r="C3106" s="260" t="s">
        <v>415</v>
      </c>
      <c r="D3106" s="260" t="s">
        <v>623</v>
      </c>
      <c r="E3106" s="260">
        <v>0</v>
      </c>
      <c r="F3106" s="260" t="s">
        <v>5089</v>
      </c>
      <c r="G3106" s="260" t="s">
        <v>77</v>
      </c>
      <c r="H3106" s="260">
        <v>1</v>
      </c>
      <c r="I3106" s="260" t="s">
        <v>5090</v>
      </c>
      <c r="J3106" s="260" t="s">
        <v>5161</v>
      </c>
      <c r="K3106" s="260" t="s">
        <v>5162</v>
      </c>
      <c r="L3106" s="261">
        <v>45112</v>
      </c>
      <c r="M3106" s="260" t="s">
        <v>20</v>
      </c>
    </row>
    <row r="3107" spans="1:13" x14ac:dyDescent="0.25">
      <c r="A3107" s="262" t="s">
        <v>435</v>
      </c>
      <c r="B3107" s="262" t="s">
        <v>436</v>
      </c>
      <c r="C3107" s="262" t="s">
        <v>415</v>
      </c>
      <c r="D3107" s="262" t="s">
        <v>628</v>
      </c>
      <c r="E3107" s="262">
        <v>0</v>
      </c>
      <c r="F3107" s="262" t="s">
        <v>5089</v>
      </c>
      <c r="G3107" s="262" t="s">
        <v>77</v>
      </c>
      <c r="H3107" s="262">
        <v>1</v>
      </c>
      <c r="I3107" s="262" t="s">
        <v>5090</v>
      </c>
      <c r="J3107" s="262" t="s">
        <v>5163</v>
      </c>
      <c r="K3107" s="262" t="s">
        <v>5164</v>
      </c>
      <c r="L3107" s="263">
        <v>45112</v>
      </c>
      <c r="M3107" s="262" t="s">
        <v>20</v>
      </c>
    </row>
    <row r="3108" spans="1:13" x14ac:dyDescent="0.25">
      <c r="A3108" s="260" t="s">
        <v>435</v>
      </c>
      <c r="B3108" s="260" t="s">
        <v>436</v>
      </c>
      <c r="C3108" s="260" t="s">
        <v>415</v>
      </c>
      <c r="D3108" s="260" t="s">
        <v>619</v>
      </c>
      <c r="E3108" s="260">
        <v>1433636</v>
      </c>
      <c r="F3108" s="260" t="s">
        <v>5089</v>
      </c>
      <c r="G3108" s="260" t="s">
        <v>77</v>
      </c>
      <c r="H3108" s="260">
        <v>1</v>
      </c>
      <c r="I3108" s="260" t="s">
        <v>5090</v>
      </c>
      <c r="J3108" s="260" t="s">
        <v>5165</v>
      </c>
      <c r="K3108" s="260" t="s">
        <v>5166</v>
      </c>
      <c r="L3108" s="261">
        <v>45112</v>
      </c>
      <c r="M3108" s="260" t="s">
        <v>20</v>
      </c>
    </row>
    <row r="3109" spans="1:13" x14ac:dyDescent="0.25">
      <c r="A3109" s="262" t="s">
        <v>557</v>
      </c>
      <c r="B3109" s="262" t="s">
        <v>558</v>
      </c>
      <c r="C3109" s="262" t="s">
        <v>559</v>
      </c>
      <c r="D3109" s="262" t="s">
        <v>1335</v>
      </c>
      <c r="E3109" s="262">
        <v>21538175</v>
      </c>
      <c r="F3109" s="262" t="s">
        <v>5167</v>
      </c>
      <c r="G3109" s="262" t="s">
        <v>1400</v>
      </c>
      <c r="H3109" s="262">
        <v>2</v>
      </c>
      <c r="I3109" s="262" t="s">
        <v>5168</v>
      </c>
      <c r="J3109" s="262" t="s">
        <v>5169</v>
      </c>
      <c r="K3109" s="262" t="s">
        <v>5170</v>
      </c>
      <c r="L3109" s="263">
        <v>45113</v>
      </c>
      <c r="M3109" s="262" t="s">
        <v>582</v>
      </c>
    </row>
    <row r="3110" spans="1:13" x14ac:dyDescent="0.25">
      <c r="A3110" s="260" t="s">
        <v>557</v>
      </c>
      <c r="B3110" s="260" t="s">
        <v>558</v>
      </c>
      <c r="C3110" s="260" t="s">
        <v>559</v>
      </c>
      <c r="D3110" s="260" t="s">
        <v>1042</v>
      </c>
      <c r="E3110" s="260">
        <v>368971</v>
      </c>
      <c r="F3110" s="260" t="s">
        <v>5171</v>
      </c>
      <c r="G3110" s="260" t="s">
        <v>1400</v>
      </c>
      <c r="H3110" s="260">
        <v>2</v>
      </c>
      <c r="I3110" s="260" t="s">
        <v>5172</v>
      </c>
      <c r="J3110" s="260" t="s">
        <v>5173</v>
      </c>
      <c r="K3110" s="260" t="s">
        <v>5174</v>
      </c>
      <c r="L3110" s="261">
        <v>45113</v>
      </c>
      <c r="M3110" s="260" t="s">
        <v>582</v>
      </c>
    </row>
    <row r="3111" spans="1:13" x14ac:dyDescent="0.25">
      <c r="A3111" s="262" t="s">
        <v>557</v>
      </c>
      <c r="B3111" s="262" t="s">
        <v>558</v>
      </c>
      <c r="C3111" s="262" t="s">
        <v>559</v>
      </c>
      <c r="D3111" s="262" t="s">
        <v>1132</v>
      </c>
      <c r="E3111" s="262">
        <v>21538175</v>
      </c>
      <c r="F3111" s="262" t="s">
        <v>5175</v>
      </c>
      <c r="G3111" s="262" t="s">
        <v>77</v>
      </c>
      <c r="H3111" s="262">
        <v>1</v>
      </c>
      <c r="I3111" s="262" t="s">
        <v>5176</v>
      </c>
      <c r="J3111" s="262" t="s">
        <v>5177</v>
      </c>
      <c r="K3111" s="262" t="s">
        <v>5178</v>
      </c>
      <c r="L3111" s="263">
        <v>45113</v>
      </c>
      <c r="M3111" s="262" t="s">
        <v>20</v>
      </c>
    </row>
    <row r="3112" spans="1:13" x14ac:dyDescent="0.25">
      <c r="A3112" s="260" t="s">
        <v>557</v>
      </c>
      <c r="B3112" s="260" t="s">
        <v>558</v>
      </c>
      <c r="C3112" s="260" t="s">
        <v>559</v>
      </c>
      <c r="D3112" s="260" t="s">
        <v>1050</v>
      </c>
      <c r="E3112" s="260">
        <v>11099151</v>
      </c>
      <c r="F3112" s="260" t="s">
        <v>5175</v>
      </c>
      <c r="G3112" s="260" t="s">
        <v>77</v>
      </c>
      <c r="H3112" s="260">
        <v>1</v>
      </c>
      <c r="I3112" s="260" t="s">
        <v>5176</v>
      </c>
      <c r="J3112" s="260" t="s">
        <v>5179</v>
      </c>
      <c r="K3112" s="260" t="s">
        <v>5180</v>
      </c>
      <c r="L3112" s="261">
        <v>45113</v>
      </c>
      <c r="M3112" s="260" t="s">
        <v>20</v>
      </c>
    </row>
    <row r="3113" spans="1:13" x14ac:dyDescent="0.25">
      <c r="A3113" s="262" t="s">
        <v>557</v>
      </c>
      <c r="B3113" s="262" t="s">
        <v>558</v>
      </c>
      <c r="C3113" s="262" t="s">
        <v>559</v>
      </c>
      <c r="D3113" s="262" t="s">
        <v>605</v>
      </c>
      <c r="E3113" s="262">
        <v>11099151</v>
      </c>
      <c r="F3113" s="262" t="s">
        <v>5175</v>
      </c>
      <c r="G3113" s="262" t="s">
        <v>77</v>
      </c>
      <c r="H3113" s="262">
        <v>1</v>
      </c>
      <c r="I3113" s="262" t="s">
        <v>5176</v>
      </c>
      <c r="J3113" s="262" t="s">
        <v>5181</v>
      </c>
      <c r="K3113" s="262" t="s">
        <v>5182</v>
      </c>
      <c r="L3113" s="263">
        <v>45113</v>
      </c>
      <c r="M3113" s="262" t="s">
        <v>20</v>
      </c>
    </row>
    <row r="3114" spans="1:13" x14ac:dyDescent="0.25">
      <c r="A3114" s="260" t="s">
        <v>557</v>
      </c>
      <c r="B3114" s="260" t="s">
        <v>558</v>
      </c>
      <c r="C3114" s="260" t="s">
        <v>559</v>
      </c>
      <c r="D3114" s="260" t="s">
        <v>1374</v>
      </c>
      <c r="E3114" s="260">
        <v>10439024</v>
      </c>
      <c r="F3114" s="260" t="s">
        <v>5175</v>
      </c>
      <c r="G3114" s="260" t="s">
        <v>77</v>
      </c>
      <c r="H3114" s="260">
        <v>1</v>
      </c>
      <c r="I3114" s="260" t="s">
        <v>5176</v>
      </c>
      <c r="J3114" s="260" t="s">
        <v>5183</v>
      </c>
      <c r="K3114" s="260" t="s">
        <v>5184</v>
      </c>
      <c r="L3114" s="261">
        <v>45113</v>
      </c>
      <c r="M3114" s="260" t="s">
        <v>20</v>
      </c>
    </row>
    <row r="3115" spans="1:13" x14ac:dyDescent="0.25">
      <c r="A3115" s="262" t="s">
        <v>557</v>
      </c>
      <c r="B3115" s="262" t="s">
        <v>558</v>
      </c>
      <c r="C3115" s="262" t="s">
        <v>559</v>
      </c>
      <c r="D3115" s="262" t="s">
        <v>630</v>
      </c>
      <c r="E3115" s="262">
        <v>0</v>
      </c>
      <c r="F3115" s="262" t="s">
        <v>5175</v>
      </c>
      <c r="G3115" s="262" t="s">
        <v>77</v>
      </c>
      <c r="H3115" s="262">
        <v>1</v>
      </c>
      <c r="I3115" s="262" t="s">
        <v>5176</v>
      </c>
      <c r="J3115" s="262" t="s">
        <v>5185</v>
      </c>
      <c r="K3115" s="262" t="s">
        <v>5186</v>
      </c>
      <c r="L3115" s="263">
        <v>45113</v>
      </c>
      <c r="M3115" s="262" t="s">
        <v>20</v>
      </c>
    </row>
    <row r="3116" spans="1:13" x14ac:dyDescent="0.25">
      <c r="A3116" s="260" t="s">
        <v>557</v>
      </c>
      <c r="B3116" s="260" t="s">
        <v>558</v>
      </c>
      <c r="C3116" s="260" t="s">
        <v>559</v>
      </c>
      <c r="D3116" s="260" t="s">
        <v>623</v>
      </c>
      <c r="E3116" s="260">
        <v>5819235</v>
      </c>
      <c r="F3116" s="260" t="s">
        <v>5175</v>
      </c>
      <c r="G3116" s="260" t="s">
        <v>77</v>
      </c>
      <c r="H3116" s="260">
        <v>1</v>
      </c>
      <c r="I3116" s="260" t="s">
        <v>5176</v>
      </c>
      <c r="J3116" s="260" t="s">
        <v>5187</v>
      </c>
      <c r="K3116" s="260" t="s">
        <v>5188</v>
      </c>
      <c r="L3116" s="261">
        <v>45113</v>
      </c>
      <c r="M3116" s="260" t="s">
        <v>20</v>
      </c>
    </row>
    <row r="3117" spans="1:13" x14ac:dyDescent="0.25">
      <c r="A3117" s="262" t="s">
        <v>557</v>
      </c>
      <c r="B3117" s="262" t="s">
        <v>558</v>
      </c>
      <c r="C3117" s="262" t="s">
        <v>559</v>
      </c>
      <c r="D3117" s="262" t="s">
        <v>628</v>
      </c>
      <c r="E3117" s="262">
        <v>4405817</v>
      </c>
      <c r="F3117" s="262" t="s">
        <v>5175</v>
      </c>
      <c r="G3117" s="262" t="s">
        <v>77</v>
      </c>
      <c r="H3117" s="262">
        <v>1</v>
      </c>
      <c r="I3117" s="262" t="s">
        <v>5176</v>
      </c>
      <c r="J3117" s="262" t="s">
        <v>5189</v>
      </c>
      <c r="K3117" s="262" t="s">
        <v>5190</v>
      </c>
      <c r="L3117" s="263">
        <v>45113</v>
      </c>
      <c r="M3117" s="262" t="s">
        <v>20</v>
      </c>
    </row>
    <row r="3118" spans="1:13" x14ac:dyDescent="0.25">
      <c r="A3118" s="260" t="s">
        <v>557</v>
      </c>
      <c r="B3118" s="260" t="s">
        <v>558</v>
      </c>
      <c r="C3118" s="260" t="s">
        <v>559</v>
      </c>
      <c r="D3118" s="260" t="s">
        <v>619</v>
      </c>
      <c r="E3118" s="260">
        <v>874099</v>
      </c>
      <c r="F3118" s="260" t="s">
        <v>5175</v>
      </c>
      <c r="G3118" s="260" t="s">
        <v>77</v>
      </c>
      <c r="H3118" s="260">
        <v>1</v>
      </c>
      <c r="I3118" s="260" t="s">
        <v>5176</v>
      </c>
      <c r="J3118" s="260" t="s">
        <v>5191</v>
      </c>
      <c r="K3118" s="260" t="s">
        <v>5192</v>
      </c>
      <c r="L3118" s="261">
        <v>45113</v>
      </c>
      <c r="M3118" s="260" t="s">
        <v>20</v>
      </c>
    </row>
    <row r="3119" spans="1:13" x14ac:dyDescent="0.25">
      <c r="A3119" s="262" t="s">
        <v>810</v>
      </c>
      <c r="B3119" s="262" t="s">
        <v>811</v>
      </c>
      <c r="C3119" s="262" t="s">
        <v>812</v>
      </c>
      <c r="D3119" s="262" t="s">
        <v>1335</v>
      </c>
      <c r="E3119" s="262">
        <v>48505594</v>
      </c>
      <c r="F3119" s="262" t="s">
        <v>5193</v>
      </c>
      <c r="G3119" s="262" t="s">
        <v>1400</v>
      </c>
      <c r="H3119" s="262">
        <v>2</v>
      </c>
      <c r="I3119" s="262" t="s">
        <v>5194</v>
      </c>
      <c r="J3119" s="262" t="s">
        <v>5195</v>
      </c>
      <c r="K3119" s="262" t="s">
        <v>5196</v>
      </c>
      <c r="L3119" s="263">
        <v>45124</v>
      </c>
      <c r="M3119" s="262" t="s">
        <v>582</v>
      </c>
    </row>
    <row r="3120" spans="1:13" x14ac:dyDescent="0.25">
      <c r="A3120" s="260" t="s">
        <v>810</v>
      </c>
      <c r="B3120" s="260" t="s">
        <v>811</v>
      </c>
      <c r="C3120" s="260" t="s">
        <v>812</v>
      </c>
      <c r="D3120" s="260" t="s">
        <v>1042</v>
      </c>
      <c r="E3120" s="260">
        <v>26513</v>
      </c>
      <c r="F3120" s="260" t="s">
        <v>5197</v>
      </c>
      <c r="G3120" s="260" t="s">
        <v>1400</v>
      </c>
      <c r="H3120" s="260">
        <v>2</v>
      </c>
      <c r="I3120" s="260" t="s">
        <v>5198</v>
      </c>
      <c r="J3120" s="260" t="s">
        <v>5199</v>
      </c>
      <c r="K3120" s="260" t="s">
        <v>5200</v>
      </c>
      <c r="L3120" s="261">
        <v>45124</v>
      </c>
      <c r="M3120" s="260" t="s">
        <v>582</v>
      </c>
    </row>
    <row r="3121" spans="1:13" x14ac:dyDescent="0.25">
      <c r="A3121" s="262" t="s">
        <v>810</v>
      </c>
      <c r="B3121" s="262" t="s">
        <v>811</v>
      </c>
      <c r="C3121" s="262" t="s">
        <v>812</v>
      </c>
      <c r="D3121" s="262" t="s">
        <v>1132</v>
      </c>
      <c r="E3121" s="262">
        <v>7404334</v>
      </c>
      <c r="F3121" s="262" t="s">
        <v>5201</v>
      </c>
      <c r="G3121" s="262" t="s">
        <v>22</v>
      </c>
      <c r="H3121" s="262">
        <v>3</v>
      </c>
      <c r="I3121" s="262" t="s">
        <v>5202</v>
      </c>
      <c r="J3121" s="262" t="s">
        <v>5203</v>
      </c>
      <c r="K3121" s="262" t="s">
        <v>5204</v>
      </c>
      <c r="L3121" s="263">
        <v>45124</v>
      </c>
      <c r="M3121" s="262" t="s">
        <v>582</v>
      </c>
    </row>
    <row r="3122" spans="1:13" x14ac:dyDescent="0.25">
      <c r="A3122" s="260" t="s">
        <v>810</v>
      </c>
      <c r="B3122" s="260" t="s">
        <v>811</v>
      </c>
      <c r="C3122" s="260" t="s">
        <v>812</v>
      </c>
      <c r="D3122" s="260" t="s">
        <v>1050</v>
      </c>
      <c r="E3122" s="260">
        <v>1561634</v>
      </c>
      <c r="F3122" s="260" t="s">
        <v>5205</v>
      </c>
      <c r="G3122" s="260" t="s">
        <v>1400</v>
      </c>
      <c r="H3122" s="260">
        <v>2</v>
      </c>
      <c r="I3122" s="260" t="s">
        <v>5206</v>
      </c>
      <c r="J3122" s="260" t="s">
        <v>5207</v>
      </c>
      <c r="K3122" s="260" t="s">
        <v>5208</v>
      </c>
      <c r="L3122" s="261">
        <v>45124</v>
      </c>
      <c r="M3122" s="260" t="s">
        <v>20</v>
      </c>
    </row>
    <row r="3123" spans="1:13" x14ac:dyDescent="0.25">
      <c r="A3123" s="262" t="s">
        <v>810</v>
      </c>
      <c r="B3123" s="262" t="s">
        <v>811</v>
      </c>
      <c r="C3123" s="262" t="s">
        <v>812</v>
      </c>
      <c r="D3123" s="262" t="s">
        <v>776</v>
      </c>
      <c r="E3123" s="262">
        <v>1561634</v>
      </c>
      <c r="F3123" s="262" t="s">
        <v>5205</v>
      </c>
      <c r="G3123" s="262" t="s">
        <v>1400</v>
      </c>
      <c r="H3123" s="262">
        <v>2</v>
      </c>
      <c r="I3123" s="262" t="s">
        <v>5206</v>
      </c>
      <c r="J3123" s="262" t="s">
        <v>5209</v>
      </c>
      <c r="K3123" s="262" t="s">
        <v>5210</v>
      </c>
      <c r="L3123" s="263">
        <v>45124</v>
      </c>
      <c r="M3123" s="262" t="s">
        <v>20</v>
      </c>
    </row>
    <row r="3124" spans="1:13" x14ac:dyDescent="0.25">
      <c r="A3124" s="260" t="s">
        <v>810</v>
      </c>
      <c r="B3124" s="260" t="s">
        <v>811</v>
      </c>
      <c r="C3124" s="260" t="s">
        <v>812</v>
      </c>
      <c r="D3124" s="260" t="s">
        <v>605</v>
      </c>
      <c r="E3124" s="260">
        <v>1561634</v>
      </c>
      <c r="F3124" s="260" t="s">
        <v>5205</v>
      </c>
      <c r="G3124" s="260" t="s">
        <v>1400</v>
      </c>
      <c r="H3124" s="260">
        <v>2</v>
      </c>
      <c r="I3124" s="260" t="s">
        <v>5206</v>
      </c>
      <c r="J3124" s="260" t="s">
        <v>5211</v>
      </c>
      <c r="K3124" s="260" t="s">
        <v>5212</v>
      </c>
      <c r="L3124" s="261">
        <v>45124</v>
      </c>
      <c r="M3124" s="260" t="s">
        <v>20</v>
      </c>
    </row>
    <row r="3125" spans="1:13" x14ac:dyDescent="0.25">
      <c r="A3125" s="262" t="s">
        <v>810</v>
      </c>
      <c r="B3125" s="262" t="s">
        <v>811</v>
      </c>
      <c r="C3125" s="262" t="s">
        <v>812</v>
      </c>
      <c r="D3125" s="262" t="s">
        <v>1374</v>
      </c>
      <c r="E3125" s="262">
        <v>5842700</v>
      </c>
      <c r="F3125" s="262" t="s">
        <v>5213</v>
      </c>
      <c r="G3125" s="262" t="s">
        <v>1400</v>
      </c>
      <c r="H3125" s="262">
        <v>2</v>
      </c>
      <c r="I3125" s="262" t="s">
        <v>5214</v>
      </c>
      <c r="J3125" s="262" t="s">
        <v>5215</v>
      </c>
      <c r="K3125" s="262" t="s">
        <v>5216</v>
      </c>
      <c r="L3125" s="263">
        <v>45124</v>
      </c>
      <c r="M3125" s="262" t="s">
        <v>20</v>
      </c>
    </row>
    <row r="3126" spans="1:13" x14ac:dyDescent="0.25">
      <c r="A3126" s="260" t="s">
        <v>810</v>
      </c>
      <c r="B3126" s="260" t="s">
        <v>811</v>
      </c>
      <c r="C3126" s="260" t="s">
        <v>812</v>
      </c>
      <c r="D3126" s="260" t="s">
        <v>630</v>
      </c>
      <c r="E3126" s="260">
        <v>0</v>
      </c>
      <c r="F3126" s="260" t="s">
        <v>5205</v>
      </c>
      <c r="G3126" s="260" t="s">
        <v>1400</v>
      </c>
      <c r="H3126" s="260">
        <v>2</v>
      </c>
      <c r="I3126" s="260" t="s">
        <v>5206</v>
      </c>
      <c r="J3126" s="260" t="s">
        <v>5217</v>
      </c>
      <c r="K3126" s="260" t="s">
        <v>5218</v>
      </c>
      <c r="L3126" s="261">
        <v>45124</v>
      </c>
      <c r="M3126" s="260" t="s">
        <v>20</v>
      </c>
    </row>
    <row r="3127" spans="1:13" x14ac:dyDescent="0.25">
      <c r="A3127" s="262" t="s">
        <v>810</v>
      </c>
      <c r="B3127" s="262" t="s">
        <v>811</v>
      </c>
      <c r="C3127" s="262" t="s">
        <v>812</v>
      </c>
      <c r="D3127" s="262" t="s">
        <v>623</v>
      </c>
      <c r="E3127" s="262">
        <v>1561634</v>
      </c>
      <c r="F3127" s="262" t="s">
        <v>5205</v>
      </c>
      <c r="G3127" s="262" t="s">
        <v>1400</v>
      </c>
      <c r="H3127" s="262">
        <v>2</v>
      </c>
      <c r="I3127" s="262" t="s">
        <v>5206</v>
      </c>
      <c r="J3127" s="262" t="s">
        <v>5219</v>
      </c>
      <c r="K3127" s="262" t="s">
        <v>5220</v>
      </c>
      <c r="L3127" s="263">
        <v>45124</v>
      </c>
      <c r="M3127" s="262" t="s">
        <v>20</v>
      </c>
    </row>
    <row r="3128" spans="1:13" x14ac:dyDescent="0.25">
      <c r="A3128" s="260" t="s">
        <v>810</v>
      </c>
      <c r="B3128" s="260" t="s">
        <v>811</v>
      </c>
      <c r="C3128" s="260" t="s">
        <v>812</v>
      </c>
      <c r="D3128" s="260" t="s">
        <v>628</v>
      </c>
      <c r="E3128" s="260">
        <v>0</v>
      </c>
      <c r="F3128" s="260" t="s">
        <v>763</v>
      </c>
      <c r="G3128" s="260" t="s">
        <v>22</v>
      </c>
      <c r="H3128" s="260">
        <v>3</v>
      </c>
      <c r="I3128" s="260" t="s">
        <v>17</v>
      </c>
      <c r="J3128" s="260" t="s">
        <v>5221</v>
      </c>
      <c r="K3128" s="260" t="s">
        <v>5222</v>
      </c>
      <c r="L3128" s="261">
        <v>45124</v>
      </c>
      <c r="M3128" s="260" t="s">
        <v>20</v>
      </c>
    </row>
    <row r="3129" spans="1:13" x14ac:dyDescent="0.25">
      <c r="A3129" s="262" t="s">
        <v>810</v>
      </c>
      <c r="B3129" s="262" t="s">
        <v>811</v>
      </c>
      <c r="C3129" s="262" t="s">
        <v>812</v>
      </c>
      <c r="D3129" s="262" t="s">
        <v>619</v>
      </c>
      <c r="E3129" s="262">
        <v>0</v>
      </c>
      <c r="F3129" s="262" t="s">
        <v>763</v>
      </c>
      <c r="G3129" s="262" t="s">
        <v>22</v>
      </c>
      <c r="H3129" s="262">
        <v>3</v>
      </c>
      <c r="I3129" s="262" t="s">
        <v>17</v>
      </c>
      <c r="J3129" s="262" t="s">
        <v>5221</v>
      </c>
      <c r="K3129" s="262" t="s">
        <v>5223</v>
      </c>
      <c r="L3129" s="263">
        <v>45124</v>
      </c>
      <c r="M3129" s="262" t="s">
        <v>20</v>
      </c>
    </row>
    <row r="3130" spans="1:13" x14ac:dyDescent="0.25">
      <c r="A3130" s="260" t="s">
        <v>810</v>
      </c>
      <c r="B3130" s="260" t="s">
        <v>811</v>
      </c>
      <c r="C3130" s="260" t="s">
        <v>812</v>
      </c>
      <c r="D3130" s="260" t="s">
        <v>47</v>
      </c>
      <c r="E3130" s="260">
        <v>2</v>
      </c>
      <c r="F3130" s="260" t="s">
        <v>5213</v>
      </c>
      <c r="G3130" s="260" t="s">
        <v>1400</v>
      </c>
      <c r="H3130" s="260">
        <v>2</v>
      </c>
      <c r="I3130" s="260" t="s">
        <v>5214</v>
      </c>
      <c r="J3130" s="260" t="s">
        <v>1346</v>
      </c>
      <c r="K3130" s="260" t="s">
        <v>5224</v>
      </c>
      <c r="L3130" s="261">
        <v>45124</v>
      </c>
      <c r="M3130" s="260" t="s">
        <v>582</v>
      </c>
    </row>
    <row r="3131" spans="1:13" x14ac:dyDescent="0.25">
      <c r="A3131" s="262" t="s">
        <v>316</v>
      </c>
      <c r="B3131" s="262" t="s">
        <v>317</v>
      </c>
      <c r="C3131" s="262" t="s">
        <v>318</v>
      </c>
      <c r="D3131" s="262" t="s">
        <v>1335</v>
      </c>
      <c r="E3131" s="262">
        <v>12777000</v>
      </c>
      <c r="F3131" s="262" t="s">
        <v>5225</v>
      </c>
      <c r="G3131" s="262" t="s">
        <v>1400</v>
      </c>
      <c r="H3131" s="262">
        <v>2</v>
      </c>
      <c r="I3131" s="262" t="s">
        <v>5226</v>
      </c>
      <c r="J3131" s="262" t="s">
        <v>5227</v>
      </c>
      <c r="K3131" s="262" t="s">
        <v>5228</v>
      </c>
      <c r="L3131" s="263">
        <v>45124</v>
      </c>
      <c r="M3131" s="262" t="s">
        <v>582</v>
      </c>
    </row>
    <row r="3132" spans="1:13" x14ac:dyDescent="0.25">
      <c r="A3132" s="260" t="s">
        <v>316</v>
      </c>
      <c r="B3132" s="260" t="s">
        <v>317</v>
      </c>
      <c r="C3132" s="260" t="s">
        <v>318</v>
      </c>
      <c r="D3132" s="260" t="s">
        <v>1042</v>
      </c>
      <c r="E3132" s="260">
        <v>644329</v>
      </c>
      <c r="F3132" s="260" t="s">
        <v>5229</v>
      </c>
      <c r="G3132" s="260" t="s">
        <v>22</v>
      </c>
      <c r="H3132" s="260">
        <v>3</v>
      </c>
      <c r="I3132" s="260" t="s">
        <v>5230</v>
      </c>
      <c r="J3132" s="260" t="s">
        <v>5231</v>
      </c>
      <c r="K3132" s="260" t="s">
        <v>5232</v>
      </c>
      <c r="L3132" s="261">
        <v>45124</v>
      </c>
      <c r="M3132" s="260" t="s">
        <v>582</v>
      </c>
    </row>
    <row r="3133" spans="1:13" x14ac:dyDescent="0.25">
      <c r="A3133" s="262" t="s">
        <v>316</v>
      </c>
      <c r="B3133" s="262" t="s">
        <v>317</v>
      </c>
      <c r="C3133" s="262" t="s">
        <v>318</v>
      </c>
      <c r="D3133" s="262" t="s">
        <v>1132</v>
      </c>
      <c r="E3133" s="262">
        <v>12777000</v>
      </c>
      <c r="F3133" s="262" t="s">
        <v>5225</v>
      </c>
      <c r="G3133" s="262" t="s">
        <v>1400</v>
      </c>
      <c r="H3133" s="262">
        <v>2</v>
      </c>
      <c r="I3133" s="262" t="s">
        <v>5226</v>
      </c>
      <c r="J3133" s="262" t="s">
        <v>5233</v>
      </c>
      <c r="K3133" s="262" t="s">
        <v>5234</v>
      </c>
      <c r="L3133" s="263">
        <v>45124</v>
      </c>
      <c r="M3133" s="262" t="s">
        <v>582</v>
      </c>
    </row>
    <row r="3134" spans="1:13" x14ac:dyDescent="0.25">
      <c r="A3134" s="260" t="s">
        <v>316</v>
      </c>
      <c r="B3134" s="260" t="s">
        <v>317</v>
      </c>
      <c r="C3134" s="260" t="s">
        <v>318</v>
      </c>
      <c r="D3134" s="260" t="s">
        <v>1050</v>
      </c>
      <c r="E3134" s="260">
        <v>12777000</v>
      </c>
      <c r="F3134" s="260" t="s">
        <v>5225</v>
      </c>
      <c r="G3134" s="260" t="s">
        <v>1400</v>
      </c>
      <c r="H3134" s="260">
        <v>2</v>
      </c>
      <c r="I3134" s="260" t="s">
        <v>5226</v>
      </c>
      <c r="J3134" s="260" t="s">
        <v>5235</v>
      </c>
      <c r="K3134" s="260" t="s">
        <v>5236</v>
      </c>
      <c r="L3134" s="261">
        <v>45124</v>
      </c>
      <c r="M3134" s="260" t="s">
        <v>582</v>
      </c>
    </row>
    <row r="3135" spans="1:13" x14ac:dyDescent="0.25">
      <c r="A3135" s="262" t="s">
        <v>316</v>
      </c>
      <c r="B3135" s="262" t="s">
        <v>317</v>
      </c>
      <c r="C3135" s="262" t="s">
        <v>318</v>
      </c>
      <c r="D3135" s="262" t="s">
        <v>776</v>
      </c>
      <c r="E3135" s="262">
        <v>7052944</v>
      </c>
      <c r="F3135" s="262" t="s">
        <v>5237</v>
      </c>
      <c r="G3135" s="262" t="s">
        <v>22</v>
      </c>
      <c r="H3135" s="262">
        <v>3</v>
      </c>
      <c r="I3135" s="262" t="s">
        <v>5238</v>
      </c>
      <c r="J3135" s="262" t="s">
        <v>5239</v>
      </c>
      <c r="K3135" s="262" t="s">
        <v>5240</v>
      </c>
      <c r="L3135" s="263">
        <v>45124</v>
      </c>
      <c r="M3135" s="262" t="s">
        <v>582</v>
      </c>
    </row>
    <row r="3136" spans="1:13" x14ac:dyDescent="0.25">
      <c r="A3136" s="260" t="s">
        <v>316</v>
      </c>
      <c r="B3136" s="260" t="s">
        <v>317</v>
      </c>
      <c r="C3136" s="260" t="s">
        <v>318</v>
      </c>
      <c r="D3136" s="260" t="s">
        <v>40</v>
      </c>
      <c r="E3136" s="260" t="s">
        <v>17</v>
      </c>
      <c r="F3136" s="260" t="s">
        <v>17</v>
      </c>
      <c r="G3136" s="260" t="s">
        <v>22</v>
      </c>
      <c r="H3136" s="260">
        <v>3</v>
      </c>
      <c r="I3136" s="260" t="s">
        <v>17</v>
      </c>
      <c r="J3136" s="260" t="s">
        <v>5241</v>
      </c>
      <c r="K3136" s="260" t="s">
        <v>5242</v>
      </c>
      <c r="L3136" s="261">
        <v>45124</v>
      </c>
      <c r="M3136" s="260" t="s">
        <v>20</v>
      </c>
    </row>
    <row r="3137" spans="1:13" x14ac:dyDescent="0.25">
      <c r="A3137" s="262" t="s">
        <v>316</v>
      </c>
      <c r="B3137" s="262" t="s">
        <v>317</v>
      </c>
      <c r="C3137" s="262" t="s">
        <v>318</v>
      </c>
      <c r="D3137" s="262" t="s">
        <v>966</v>
      </c>
      <c r="E3137" s="262">
        <v>940</v>
      </c>
      <c r="F3137" s="262" t="s">
        <v>5243</v>
      </c>
      <c r="G3137" s="262" t="s">
        <v>22</v>
      </c>
      <c r="H3137" s="262">
        <v>3</v>
      </c>
      <c r="I3137" s="262" t="s">
        <v>5244</v>
      </c>
      <c r="J3137" s="262" t="s">
        <v>5245</v>
      </c>
      <c r="K3137" s="262" t="s">
        <v>5246</v>
      </c>
      <c r="L3137" s="263">
        <v>45124</v>
      </c>
      <c r="M3137" s="262" t="s">
        <v>582</v>
      </c>
    </row>
    <row r="3138" spans="1:13" x14ac:dyDescent="0.25">
      <c r="A3138" s="260" t="s">
        <v>316</v>
      </c>
      <c r="B3138" s="260" t="s">
        <v>317</v>
      </c>
      <c r="C3138" s="260" t="s">
        <v>318</v>
      </c>
      <c r="D3138" s="260" t="s">
        <v>1055</v>
      </c>
      <c r="E3138" s="260">
        <v>940</v>
      </c>
      <c r="F3138" s="260" t="s">
        <v>5243</v>
      </c>
      <c r="G3138" s="260" t="s">
        <v>22</v>
      </c>
      <c r="H3138" s="260">
        <v>3</v>
      </c>
      <c r="I3138" s="260" t="s">
        <v>5244</v>
      </c>
      <c r="J3138" s="260" t="s">
        <v>5247</v>
      </c>
      <c r="K3138" s="260" t="s">
        <v>5248</v>
      </c>
      <c r="L3138" s="261">
        <v>45124</v>
      </c>
      <c r="M3138" s="260" t="s">
        <v>582</v>
      </c>
    </row>
    <row r="3139" spans="1:13" x14ac:dyDescent="0.25">
      <c r="A3139" s="262" t="s">
        <v>316</v>
      </c>
      <c r="B3139" s="262" t="s">
        <v>317</v>
      </c>
      <c r="C3139" s="262" t="s">
        <v>318</v>
      </c>
      <c r="D3139" s="262" t="s">
        <v>605</v>
      </c>
      <c r="E3139" s="262">
        <v>9400000</v>
      </c>
      <c r="F3139" s="262" t="s">
        <v>5225</v>
      </c>
      <c r="G3139" s="262" t="s">
        <v>1400</v>
      </c>
      <c r="H3139" s="262">
        <v>2</v>
      </c>
      <c r="I3139" s="262" t="s">
        <v>5226</v>
      </c>
      <c r="J3139" s="262" t="s">
        <v>5249</v>
      </c>
      <c r="K3139" s="262" t="s">
        <v>5250</v>
      </c>
      <c r="L3139" s="263">
        <v>45124</v>
      </c>
      <c r="M3139" s="262" t="s">
        <v>20</v>
      </c>
    </row>
    <row r="3140" spans="1:13" x14ac:dyDescent="0.25">
      <c r="A3140" s="260" t="s">
        <v>316</v>
      </c>
      <c r="B3140" s="260" t="s">
        <v>317</v>
      </c>
      <c r="C3140" s="260" t="s">
        <v>318</v>
      </c>
      <c r="D3140" s="260" t="s">
        <v>1374</v>
      </c>
      <c r="E3140" s="260">
        <v>0</v>
      </c>
      <c r="F3140" s="260" t="s">
        <v>5225</v>
      </c>
      <c r="G3140" s="260" t="s">
        <v>1400</v>
      </c>
      <c r="H3140" s="260">
        <v>2</v>
      </c>
      <c r="I3140" s="260" t="s">
        <v>5226</v>
      </c>
      <c r="J3140" s="260" t="s">
        <v>5251</v>
      </c>
      <c r="K3140" s="260" t="s">
        <v>5252</v>
      </c>
      <c r="L3140" s="261">
        <v>45124</v>
      </c>
      <c r="M3140" s="260" t="s">
        <v>20</v>
      </c>
    </row>
    <row r="3141" spans="1:13" x14ac:dyDescent="0.25">
      <c r="A3141" s="262" t="s">
        <v>316</v>
      </c>
      <c r="B3141" s="262" t="s">
        <v>317</v>
      </c>
      <c r="C3141" s="262" t="s">
        <v>318</v>
      </c>
      <c r="D3141" s="262" t="s">
        <v>630</v>
      </c>
      <c r="E3141" s="262">
        <v>3370000</v>
      </c>
      <c r="F3141" s="262" t="s">
        <v>5225</v>
      </c>
      <c r="G3141" s="262" t="s">
        <v>1400</v>
      </c>
      <c r="H3141" s="262">
        <v>2</v>
      </c>
      <c r="I3141" s="262" t="s">
        <v>5226</v>
      </c>
      <c r="J3141" s="262" t="s">
        <v>5217</v>
      </c>
      <c r="K3141" s="262" t="s">
        <v>5253</v>
      </c>
      <c r="L3141" s="263">
        <v>45124</v>
      </c>
      <c r="M3141" s="262" t="s">
        <v>20</v>
      </c>
    </row>
    <row r="3142" spans="1:13" x14ac:dyDescent="0.25">
      <c r="A3142" s="260" t="s">
        <v>316</v>
      </c>
      <c r="B3142" s="260" t="s">
        <v>317</v>
      </c>
      <c r="C3142" s="260" t="s">
        <v>318</v>
      </c>
      <c r="D3142" s="260" t="s">
        <v>623</v>
      </c>
      <c r="E3142" s="260">
        <v>1410000</v>
      </c>
      <c r="F3142" s="260" t="s">
        <v>5225</v>
      </c>
      <c r="G3142" s="260" t="s">
        <v>1400</v>
      </c>
      <c r="H3142" s="260">
        <v>2</v>
      </c>
      <c r="I3142" s="260" t="s">
        <v>5226</v>
      </c>
      <c r="J3142" s="260" t="s">
        <v>5254</v>
      </c>
      <c r="K3142" s="260" t="s">
        <v>5255</v>
      </c>
      <c r="L3142" s="261">
        <v>45124</v>
      </c>
      <c r="M3142" s="260" t="s">
        <v>20</v>
      </c>
    </row>
    <row r="3143" spans="1:13" x14ac:dyDescent="0.25">
      <c r="A3143" s="262" t="s">
        <v>316</v>
      </c>
      <c r="B3143" s="262" t="s">
        <v>317</v>
      </c>
      <c r="C3143" s="262" t="s">
        <v>318</v>
      </c>
      <c r="D3143" s="262" t="s">
        <v>628</v>
      </c>
      <c r="E3143" s="262">
        <v>7896000</v>
      </c>
      <c r="F3143" s="262" t="s">
        <v>5225</v>
      </c>
      <c r="G3143" s="262" t="s">
        <v>1400</v>
      </c>
      <c r="H3143" s="262">
        <v>2</v>
      </c>
      <c r="I3143" s="262" t="s">
        <v>5226</v>
      </c>
      <c r="J3143" s="262" t="s">
        <v>5256</v>
      </c>
      <c r="K3143" s="262" t="s">
        <v>5257</v>
      </c>
      <c r="L3143" s="263">
        <v>45124</v>
      </c>
      <c r="M3143" s="262" t="s">
        <v>20</v>
      </c>
    </row>
    <row r="3144" spans="1:13" x14ac:dyDescent="0.25">
      <c r="A3144" s="260" t="s">
        <v>316</v>
      </c>
      <c r="B3144" s="260" t="s">
        <v>317</v>
      </c>
      <c r="C3144" s="260" t="s">
        <v>318</v>
      </c>
      <c r="D3144" s="260" t="s">
        <v>619</v>
      </c>
      <c r="E3144" s="260">
        <v>94000</v>
      </c>
      <c r="F3144" s="260" t="s">
        <v>5225</v>
      </c>
      <c r="G3144" s="260" t="s">
        <v>1400</v>
      </c>
      <c r="H3144" s="260">
        <v>2</v>
      </c>
      <c r="I3144" s="260" t="s">
        <v>5226</v>
      </c>
      <c r="J3144" s="260" t="s">
        <v>5258</v>
      </c>
      <c r="K3144" s="260" t="s">
        <v>5259</v>
      </c>
      <c r="L3144" s="261">
        <v>45124</v>
      </c>
      <c r="M3144" s="260" t="s">
        <v>20</v>
      </c>
    </row>
    <row r="3145" spans="1:13" x14ac:dyDescent="0.25">
      <c r="A3145" s="262" t="s">
        <v>316</v>
      </c>
      <c r="B3145" s="262" t="s">
        <v>317</v>
      </c>
      <c r="C3145" s="262" t="s">
        <v>318</v>
      </c>
      <c r="D3145" s="262" t="s">
        <v>47</v>
      </c>
      <c r="E3145" s="262">
        <v>5</v>
      </c>
      <c r="F3145" s="262" t="s">
        <v>5225</v>
      </c>
      <c r="G3145" s="262" t="s">
        <v>1400</v>
      </c>
      <c r="H3145" s="262">
        <v>2</v>
      </c>
      <c r="I3145" s="262" t="s">
        <v>5226</v>
      </c>
      <c r="J3145" s="262" t="s">
        <v>5260</v>
      </c>
      <c r="K3145" s="262" t="s">
        <v>5261</v>
      </c>
      <c r="L3145" s="263">
        <v>45124</v>
      </c>
      <c r="M3145" s="262" t="s">
        <v>20</v>
      </c>
    </row>
    <row r="3146" spans="1:13" x14ac:dyDescent="0.25">
      <c r="A3146" s="260" t="s">
        <v>1059</v>
      </c>
      <c r="B3146" s="260" t="s">
        <v>1060</v>
      </c>
      <c r="C3146" s="260" t="s">
        <v>1061</v>
      </c>
      <c r="D3146" s="260" t="s">
        <v>1335</v>
      </c>
      <c r="E3146" s="260">
        <v>3005925</v>
      </c>
      <c r="F3146" s="260" t="s">
        <v>5262</v>
      </c>
      <c r="G3146" s="260" t="s">
        <v>1400</v>
      </c>
      <c r="H3146" s="260">
        <v>2</v>
      </c>
      <c r="I3146" s="260" t="s">
        <v>5263</v>
      </c>
      <c r="J3146" s="260" t="s">
        <v>5264</v>
      </c>
      <c r="K3146" s="260" t="s">
        <v>5265</v>
      </c>
      <c r="L3146" s="261">
        <v>45126</v>
      </c>
      <c r="M3146" s="260" t="s">
        <v>20</v>
      </c>
    </row>
    <row r="3147" spans="1:13" x14ac:dyDescent="0.25">
      <c r="A3147" s="262" t="s">
        <v>1059</v>
      </c>
      <c r="B3147" s="262" t="s">
        <v>1060</v>
      </c>
      <c r="C3147" s="262" t="s">
        <v>1061</v>
      </c>
      <c r="D3147" s="262" t="s">
        <v>1042</v>
      </c>
      <c r="E3147" s="262">
        <v>12168</v>
      </c>
      <c r="F3147" s="262" t="s">
        <v>5266</v>
      </c>
      <c r="G3147" s="262" t="s">
        <v>1400</v>
      </c>
      <c r="H3147" s="262">
        <v>2</v>
      </c>
      <c r="I3147" s="262" t="s">
        <v>5267</v>
      </c>
      <c r="J3147" s="262" t="s">
        <v>5268</v>
      </c>
      <c r="K3147" s="262" t="s">
        <v>5269</v>
      </c>
      <c r="L3147" s="263">
        <v>45126</v>
      </c>
      <c r="M3147" s="262" t="s">
        <v>582</v>
      </c>
    </row>
    <row r="3148" spans="1:13" x14ac:dyDescent="0.25">
      <c r="A3148" s="260" t="s">
        <v>1059</v>
      </c>
      <c r="B3148" s="260" t="s">
        <v>1060</v>
      </c>
      <c r="C3148" s="260" t="s">
        <v>1061</v>
      </c>
      <c r="D3148" s="260" t="s">
        <v>1132</v>
      </c>
      <c r="E3148" s="260">
        <v>436856</v>
      </c>
      <c r="F3148" s="260" t="s">
        <v>5270</v>
      </c>
      <c r="G3148" s="260" t="s">
        <v>1400</v>
      </c>
      <c r="H3148" s="260">
        <v>2</v>
      </c>
      <c r="I3148" s="260" t="s">
        <v>5267</v>
      </c>
      <c r="J3148" s="260" t="s">
        <v>5271</v>
      </c>
      <c r="K3148" s="260" t="s">
        <v>5272</v>
      </c>
      <c r="L3148" s="261">
        <v>45126</v>
      </c>
      <c r="M3148" s="260" t="s">
        <v>582</v>
      </c>
    </row>
    <row r="3149" spans="1:13" x14ac:dyDescent="0.25">
      <c r="A3149" s="262" t="s">
        <v>1059</v>
      </c>
      <c r="B3149" s="262" t="s">
        <v>1060</v>
      </c>
      <c r="C3149" s="262" t="s">
        <v>1061</v>
      </c>
      <c r="D3149" s="262" t="s">
        <v>1050</v>
      </c>
      <c r="E3149" s="262">
        <v>186725</v>
      </c>
      <c r="F3149" s="262" t="s">
        <v>5273</v>
      </c>
      <c r="G3149" s="262" t="s">
        <v>22</v>
      </c>
      <c r="H3149" s="262">
        <v>3</v>
      </c>
      <c r="I3149" s="262" t="s">
        <v>5274</v>
      </c>
      <c r="J3149" s="262" t="s">
        <v>5275</v>
      </c>
      <c r="K3149" s="262" t="s">
        <v>5276</v>
      </c>
      <c r="L3149" s="263">
        <v>45126</v>
      </c>
      <c r="M3149" s="262" t="s">
        <v>582</v>
      </c>
    </row>
    <row r="3150" spans="1:13" x14ac:dyDescent="0.25">
      <c r="A3150" s="260" t="s">
        <v>1059</v>
      </c>
      <c r="B3150" s="260" t="s">
        <v>1060</v>
      </c>
      <c r="C3150" s="260" t="s">
        <v>1061</v>
      </c>
      <c r="D3150" s="260" t="s">
        <v>776</v>
      </c>
      <c r="E3150" s="260">
        <v>26725</v>
      </c>
      <c r="F3150" s="260" t="s">
        <v>5277</v>
      </c>
      <c r="G3150" s="260" t="s">
        <v>1400</v>
      </c>
      <c r="H3150" s="260">
        <v>2</v>
      </c>
      <c r="I3150" s="260" t="s">
        <v>5278</v>
      </c>
      <c r="J3150" s="260" t="s">
        <v>5279</v>
      </c>
      <c r="K3150" s="260" t="s">
        <v>5280</v>
      </c>
      <c r="L3150" s="261">
        <v>45126</v>
      </c>
      <c r="M3150" s="260" t="s">
        <v>582</v>
      </c>
    </row>
    <row r="3151" spans="1:13" x14ac:dyDescent="0.25">
      <c r="A3151" s="262" t="s">
        <v>1059</v>
      </c>
      <c r="B3151" s="262" t="s">
        <v>1060</v>
      </c>
      <c r="C3151" s="262" t="s">
        <v>1061</v>
      </c>
      <c r="D3151" s="262" t="s">
        <v>40</v>
      </c>
      <c r="E3151" s="262">
        <v>2</v>
      </c>
      <c r="F3151" s="262" t="s">
        <v>5281</v>
      </c>
      <c r="G3151" s="262" t="s">
        <v>1400</v>
      </c>
      <c r="H3151" s="262">
        <v>2</v>
      </c>
      <c r="I3151" s="262" t="s">
        <v>5282</v>
      </c>
      <c r="J3151" s="262" t="s">
        <v>5283</v>
      </c>
      <c r="K3151" s="262" t="s">
        <v>5284</v>
      </c>
      <c r="L3151" s="263">
        <v>45126</v>
      </c>
      <c r="M3151" s="262" t="s">
        <v>20</v>
      </c>
    </row>
    <row r="3152" spans="1:13" x14ac:dyDescent="0.25">
      <c r="A3152" s="260" t="s">
        <v>1059</v>
      </c>
      <c r="B3152" s="260" t="s">
        <v>1060</v>
      </c>
      <c r="C3152" s="260" t="s">
        <v>1061</v>
      </c>
      <c r="D3152" s="260" t="s">
        <v>966</v>
      </c>
      <c r="E3152" s="260">
        <v>3</v>
      </c>
      <c r="F3152" s="260" t="s">
        <v>5281</v>
      </c>
      <c r="G3152" s="260" t="s">
        <v>1400</v>
      </c>
      <c r="H3152" s="260">
        <v>2</v>
      </c>
      <c r="I3152" s="260" t="s">
        <v>5282</v>
      </c>
      <c r="J3152" s="260" t="s">
        <v>5285</v>
      </c>
      <c r="K3152" s="260" t="s">
        <v>5286</v>
      </c>
      <c r="L3152" s="261">
        <v>45126</v>
      </c>
      <c r="M3152" s="260" t="s">
        <v>582</v>
      </c>
    </row>
    <row r="3153" spans="1:13" x14ac:dyDescent="0.25">
      <c r="A3153" s="262" t="s">
        <v>1059</v>
      </c>
      <c r="B3153" s="262" t="s">
        <v>1060</v>
      </c>
      <c r="C3153" s="262" t="s">
        <v>1061</v>
      </c>
      <c r="D3153" s="262" t="s">
        <v>1055</v>
      </c>
      <c r="E3153" s="262">
        <v>3</v>
      </c>
      <c r="F3153" s="262" t="s">
        <v>5281</v>
      </c>
      <c r="G3153" s="262" t="s">
        <v>1400</v>
      </c>
      <c r="H3153" s="262">
        <v>2</v>
      </c>
      <c r="I3153" s="262" t="s">
        <v>5282</v>
      </c>
      <c r="J3153" s="262" t="s">
        <v>5285</v>
      </c>
      <c r="K3153" s="262" t="s">
        <v>5287</v>
      </c>
      <c r="L3153" s="263">
        <v>45126</v>
      </c>
      <c r="M3153" s="262" t="s">
        <v>582</v>
      </c>
    </row>
    <row r="3154" spans="1:13" x14ac:dyDescent="0.25">
      <c r="A3154" s="260" t="s">
        <v>1059</v>
      </c>
      <c r="B3154" s="260" t="s">
        <v>1060</v>
      </c>
      <c r="C3154" s="260" t="s">
        <v>1061</v>
      </c>
      <c r="D3154" s="260" t="s">
        <v>605</v>
      </c>
      <c r="E3154" s="260">
        <v>34325</v>
      </c>
      <c r="F3154" s="260" t="s">
        <v>5288</v>
      </c>
      <c r="G3154" s="260" t="s">
        <v>1400</v>
      </c>
      <c r="H3154" s="260">
        <v>2</v>
      </c>
      <c r="I3154" s="260" t="s">
        <v>5289</v>
      </c>
      <c r="J3154" s="260" t="s">
        <v>5290</v>
      </c>
      <c r="K3154" s="260" t="s">
        <v>5291</v>
      </c>
      <c r="L3154" s="261">
        <v>45126</v>
      </c>
      <c r="M3154" s="260" t="s">
        <v>20</v>
      </c>
    </row>
    <row r="3155" spans="1:13" x14ac:dyDescent="0.25">
      <c r="A3155" s="262" t="s">
        <v>1059</v>
      </c>
      <c r="B3155" s="262" t="s">
        <v>1060</v>
      </c>
      <c r="C3155" s="262" t="s">
        <v>1061</v>
      </c>
      <c r="D3155" s="262" t="s">
        <v>1374</v>
      </c>
      <c r="E3155" s="262">
        <v>250131</v>
      </c>
      <c r="F3155" s="262" t="s">
        <v>5292</v>
      </c>
      <c r="G3155" s="262" t="s">
        <v>1400</v>
      </c>
      <c r="H3155" s="262">
        <v>2</v>
      </c>
      <c r="I3155" s="262" t="s">
        <v>5293</v>
      </c>
      <c r="J3155" s="262" t="s">
        <v>5294</v>
      </c>
      <c r="K3155" s="262" t="s">
        <v>5295</v>
      </c>
      <c r="L3155" s="263">
        <v>45126</v>
      </c>
      <c r="M3155" s="262" t="s">
        <v>582</v>
      </c>
    </row>
    <row r="3156" spans="1:13" x14ac:dyDescent="0.25">
      <c r="A3156" s="260" t="s">
        <v>1059</v>
      </c>
      <c r="B3156" s="260" t="s">
        <v>1060</v>
      </c>
      <c r="C3156" s="260" t="s">
        <v>1061</v>
      </c>
      <c r="D3156" s="260" t="s">
        <v>630</v>
      </c>
      <c r="E3156" s="260">
        <v>152400</v>
      </c>
      <c r="F3156" s="260" t="s">
        <v>5296</v>
      </c>
      <c r="G3156" s="260" t="s">
        <v>1400</v>
      </c>
      <c r="H3156" s="260">
        <v>2</v>
      </c>
      <c r="I3156" s="260" t="s">
        <v>5297</v>
      </c>
      <c r="J3156" s="260" t="s">
        <v>5298</v>
      </c>
      <c r="K3156" s="260" t="s">
        <v>5299</v>
      </c>
      <c r="L3156" s="261">
        <v>45126</v>
      </c>
      <c r="M3156" s="260" t="s">
        <v>582</v>
      </c>
    </row>
    <row r="3157" spans="1:13" x14ac:dyDescent="0.25">
      <c r="A3157" s="262" t="s">
        <v>1059</v>
      </c>
      <c r="B3157" s="262" t="s">
        <v>1060</v>
      </c>
      <c r="C3157" s="262" t="s">
        <v>1061</v>
      </c>
      <c r="D3157" s="262" t="s">
        <v>623</v>
      </c>
      <c r="E3157" s="262">
        <v>34325</v>
      </c>
      <c r="F3157" s="262" t="s">
        <v>5300</v>
      </c>
      <c r="G3157" s="262" t="s">
        <v>1400</v>
      </c>
      <c r="H3157" s="262">
        <v>2</v>
      </c>
      <c r="I3157" s="262" t="s">
        <v>5301</v>
      </c>
      <c r="J3157" s="262" t="s">
        <v>5302</v>
      </c>
      <c r="K3157" s="262" t="s">
        <v>5303</v>
      </c>
      <c r="L3157" s="263">
        <v>45126</v>
      </c>
      <c r="M3157" s="262" t="s">
        <v>582</v>
      </c>
    </row>
    <row r="3158" spans="1:13" x14ac:dyDescent="0.25">
      <c r="A3158" s="260" t="s">
        <v>1059</v>
      </c>
      <c r="B3158" s="260" t="s">
        <v>1060</v>
      </c>
      <c r="C3158" s="260" t="s">
        <v>1061</v>
      </c>
      <c r="D3158" s="260" t="s">
        <v>628</v>
      </c>
      <c r="E3158" s="260">
        <v>0</v>
      </c>
      <c r="F3158" s="260" t="s">
        <v>5304</v>
      </c>
      <c r="G3158" s="260" t="s">
        <v>1400</v>
      </c>
      <c r="H3158" s="260">
        <v>2</v>
      </c>
      <c r="I3158" s="260" t="s">
        <v>5278</v>
      </c>
      <c r="J3158" s="260" t="s">
        <v>5305</v>
      </c>
      <c r="K3158" s="260" t="s">
        <v>5306</v>
      </c>
      <c r="L3158" s="261">
        <v>45126</v>
      </c>
      <c r="M3158" s="260" t="s">
        <v>20</v>
      </c>
    </row>
    <row r="3159" spans="1:13" x14ac:dyDescent="0.25">
      <c r="A3159" s="262" t="s">
        <v>1059</v>
      </c>
      <c r="B3159" s="262" t="s">
        <v>1060</v>
      </c>
      <c r="C3159" s="262" t="s">
        <v>1061</v>
      </c>
      <c r="D3159" s="262" t="s">
        <v>619</v>
      </c>
      <c r="E3159" s="262">
        <v>0</v>
      </c>
      <c r="F3159" s="262" t="s">
        <v>5304</v>
      </c>
      <c r="G3159" s="262" t="s">
        <v>1400</v>
      </c>
      <c r="H3159" s="262">
        <v>2</v>
      </c>
      <c r="I3159" s="262" t="s">
        <v>5278</v>
      </c>
      <c r="J3159" s="262" t="s">
        <v>5305</v>
      </c>
      <c r="K3159" s="262" t="s">
        <v>5307</v>
      </c>
      <c r="L3159" s="263">
        <v>45126</v>
      </c>
      <c r="M3159" s="262" t="s">
        <v>20</v>
      </c>
    </row>
    <row r="3160" spans="1:13" x14ac:dyDescent="0.25">
      <c r="A3160" s="260" t="s">
        <v>1059</v>
      </c>
      <c r="B3160" s="260" t="s">
        <v>1060</v>
      </c>
      <c r="C3160" s="260" t="s">
        <v>1061</v>
      </c>
      <c r="D3160" s="260" t="s">
        <v>47</v>
      </c>
      <c r="E3160" s="260">
        <v>2</v>
      </c>
      <c r="F3160" s="260" t="s">
        <v>5308</v>
      </c>
      <c r="G3160" s="260" t="s">
        <v>22</v>
      </c>
      <c r="H3160" s="260">
        <v>3</v>
      </c>
      <c r="I3160" s="260" t="s">
        <v>5309</v>
      </c>
      <c r="J3160" s="260" t="s">
        <v>5310</v>
      </c>
      <c r="K3160" s="260" t="s">
        <v>5311</v>
      </c>
      <c r="L3160" s="261">
        <v>45126</v>
      </c>
      <c r="M3160" s="260" t="s">
        <v>20</v>
      </c>
    </row>
    <row r="3161" spans="1:13" x14ac:dyDescent="0.25">
      <c r="A3161" s="262" t="s">
        <v>103</v>
      </c>
      <c r="B3161" s="262" t="s">
        <v>104</v>
      </c>
      <c r="C3161" s="262" t="s">
        <v>105</v>
      </c>
      <c r="D3161" s="262" t="s">
        <v>966</v>
      </c>
      <c r="E3161" s="262">
        <v>109</v>
      </c>
      <c r="F3161" s="262" t="s">
        <v>5312</v>
      </c>
      <c r="G3161" s="262" t="s">
        <v>1400</v>
      </c>
      <c r="H3161" s="262">
        <v>2</v>
      </c>
      <c r="I3161" s="262" t="s">
        <v>1039</v>
      </c>
      <c r="J3161" s="262" t="s">
        <v>5313</v>
      </c>
      <c r="K3161" s="262" t="s">
        <v>5314</v>
      </c>
      <c r="L3161" s="263">
        <v>45126</v>
      </c>
      <c r="M3161" s="262" t="s">
        <v>20</v>
      </c>
    </row>
    <row r="3162" spans="1:13" x14ac:dyDescent="0.25">
      <c r="A3162" s="260" t="s">
        <v>103</v>
      </c>
      <c r="B3162" s="260" t="s">
        <v>104</v>
      </c>
      <c r="C3162" s="260" t="s">
        <v>105</v>
      </c>
      <c r="D3162" s="260" t="s">
        <v>1055</v>
      </c>
      <c r="E3162" s="260">
        <v>109</v>
      </c>
      <c r="F3162" s="260" t="s">
        <v>5312</v>
      </c>
      <c r="G3162" s="260" t="s">
        <v>1400</v>
      </c>
      <c r="H3162" s="260">
        <v>2</v>
      </c>
      <c r="I3162" s="260" t="s">
        <v>5315</v>
      </c>
      <c r="J3162" s="260" t="s">
        <v>5313</v>
      </c>
      <c r="K3162" s="260" t="s">
        <v>5316</v>
      </c>
      <c r="L3162" s="261">
        <v>45126</v>
      </c>
      <c r="M3162" s="260" t="s">
        <v>20</v>
      </c>
    </row>
    <row r="3163" spans="1:13" x14ac:dyDescent="0.25">
      <c r="A3163" s="262" t="s">
        <v>103</v>
      </c>
      <c r="B3163" s="262" t="s">
        <v>104</v>
      </c>
      <c r="C3163" s="262" t="s">
        <v>105</v>
      </c>
      <c r="D3163" s="262" t="s">
        <v>776</v>
      </c>
      <c r="E3163" s="262">
        <v>173182</v>
      </c>
      <c r="F3163" s="262" t="s">
        <v>4474</v>
      </c>
      <c r="G3163" s="262" t="s">
        <v>1400</v>
      </c>
      <c r="H3163" s="262">
        <v>2</v>
      </c>
      <c r="I3163" s="262" t="s">
        <v>5317</v>
      </c>
      <c r="J3163" s="262" t="s">
        <v>5318</v>
      </c>
      <c r="K3163" s="262" t="s">
        <v>5319</v>
      </c>
      <c r="L3163" s="263">
        <v>45126</v>
      </c>
      <c r="M3163" s="262" t="s">
        <v>20</v>
      </c>
    </row>
    <row r="3164" spans="1:13" x14ac:dyDescent="0.25">
      <c r="A3164" s="260" t="s">
        <v>157</v>
      </c>
      <c r="B3164" s="260" t="s">
        <v>158</v>
      </c>
      <c r="C3164" s="260" t="s">
        <v>159</v>
      </c>
      <c r="D3164" s="260" t="s">
        <v>776</v>
      </c>
      <c r="E3164" s="260">
        <v>6722788</v>
      </c>
      <c r="F3164" s="260" t="s">
        <v>5320</v>
      </c>
      <c r="G3164" s="260" t="s">
        <v>22</v>
      </c>
      <c r="H3164" s="260">
        <v>3</v>
      </c>
      <c r="I3164" s="260" t="s">
        <v>5321</v>
      </c>
      <c r="J3164" s="260" t="s">
        <v>5322</v>
      </c>
      <c r="K3164" s="260" t="s">
        <v>5323</v>
      </c>
      <c r="L3164" s="261">
        <v>45126</v>
      </c>
      <c r="M3164" s="260" t="s">
        <v>582</v>
      </c>
    </row>
    <row r="3165" spans="1:13" x14ac:dyDescent="0.25">
      <c r="A3165" s="262" t="s">
        <v>157</v>
      </c>
      <c r="B3165" s="262" t="s">
        <v>158</v>
      </c>
      <c r="C3165" s="262" t="s">
        <v>159</v>
      </c>
      <c r="D3165" s="262" t="s">
        <v>40</v>
      </c>
      <c r="E3165" s="262">
        <v>6935</v>
      </c>
      <c r="F3165" s="262" t="s">
        <v>5324</v>
      </c>
      <c r="G3165" s="262" t="s">
        <v>1400</v>
      </c>
      <c r="H3165" s="262">
        <v>2</v>
      </c>
      <c r="I3165" s="262" t="s">
        <v>5325</v>
      </c>
      <c r="J3165" s="262" t="s">
        <v>5326</v>
      </c>
      <c r="K3165" s="262" t="s">
        <v>5327</v>
      </c>
      <c r="L3165" s="263">
        <v>45126</v>
      </c>
      <c r="M3165" s="262" t="s">
        <v>20</v>
      </c>
    </row>
    <row r="3166" spans="1:13" x14ac:dyDescent="0.25">
      <c r="A3166" s="260" t="s">
        <v>157</v>
      </c>
      <c r="B3166" s="260" t="s">
        <v>158</v>
      </c>
      <c r="C3166" s="260" t="s">
        <v>159</v>
      </c>
      <c r="D3166" s="260" t="s">
        <v>966</v>
      </c>
      <c r="E3166" s="260">
        <v>183</v>
      </c>
      <c r="F3166" s="260" t="s">
        <v>5324</v>
      </c>
      <c r="G3166" s="260" t="s">
        <v>1400</v>
      </c>
      <c r="H3166" s="260">
        <v>2</v>
      </c>
      <c r="I3166" s="260" t="s">
        <v>5325</v>
      </c>
      <c r="J3166" s="260" t="s">
        <v>5328</v>
      </c>
      <c r="K3166" s="260" t="s">
        <v>5329</v>
      </c>
      <c r="L3166" s="261">
        <v>45126</v>
      </c>
      <c r="M3166" s="260" t="s">
        <v>20</v>
      </c>
    </row>
    <row r="3167" spans="1:13" x14ac:dyDescent="0.25">
      <c r="A3167" s="262" t="s">
        <v>157</v>
      </c>
      <c r="B3167" s="262" t="s">
        <v>158</v>
      </c>
      <c r="C3167" s="262" t="s">
        <v>159</v>
      </c>
      <c r="D3167" s="262" t="s">
        <v>1055</v>
      </c>
      <c r="E3167" s="262">
        <v>183</v>
      </c>
      <c r="F3167" s="262" t="s">
        <v>5324</v>
      </c>
      <c r="G3167" s="262" t="s">
        <v>1400</v>
      </c>
      <c r="H3167" s="262">
        <v>2</v>
      </c>
      <c r="I3167" s="262" t="s">
        <v>5325</v>
      </c>
      <c r="J3167" s="262" t="s">
        <v>5328</v>
      </c>
      <c r="K3167" s="262" t="s">
        <v>5330</v>
      </c>
      <c r="L3167" s="263">
        <v>45126</v>
      </c>
      <c r="M3167" s="262" t="s">
        <v>20</v>
      </c>
    </row>
    <row r="3168" spans="1:13" x14ac:dyDescent="0.25">
      <c r="A3168" s="260" t="s">
        <v>157</v>
      </c>
      <c r="B3168" s="260" t="s">
        <v>158</v>
      </c>
      <c r="C3168" s="260" t="s">
        <v>159</v>
      </c>
      <c r="D3168" s="260" t="s">
        <v>16</v>
      </c>
      <c r="E3168" s="260">
        <v>3408</v>
      </c>
      <c r="F3168" s="260" t="s">
        <v>5331</v>
      </c>
      <c r="G3168" s="260" t="s">
        <v>1400</v>
      </c>
      <c r="H3168" s="260">
        <v>2</v>
      </c>
      <c r="I3168" s="260" t="s">
        <v>5332</v>
      </c>
      <c r="J3168" s="260" t="s">
        <v>5333</v>
      </c>
      <c r="K3168" s="260" t="s">
        <v>5334</v>
      </c>
      <c r="L3168" s="261">
        <v>45126</v>
      </c>
      <c r="M3168" s="260" t="s">
        <v>582</v>
      </c>
    </row>
    <row r="3169" spans="1:13" x14ac:dyDescent="0.25">
      <c r="A3169" s="262" t="s">
        <v>157</v>
      </c>
      <c r="B3169" s="262" t="s">
        <v>158</v>
      </c>
      <c r="C3169" s="262" t="s">
        <v>159</v>
      </c>
      <c r="D3169" s="262" t="s">
        <v>21</v>
      </c>
      <c r="E3169" s="262">
        <v>173</v>
      </c>
      <c r="F3169" s="262" t="s">
        <v>5331</v>
      </c>
      <c r="G3169" s="262" t="s">
        <v>1400</v>
      </c>
      <c r="H3169" s="262">
        <v>2</v>
      </c>
      <c r="I3169" s="262" t="s">
        <v>5335</v>
      </c>
      <c r="J3169" s="262" t="s">
        <v>5336</v>
      </c>
      <c r="K3169" s="262" t="s">
        <v>5337</v>
      </c>
      <c r="L3169" s="263">
        <v>45126</v>
      </c>
      <c r="M3169" s="262" t="s">
        <v>582</v>
      </c>
    </row>
    <row r="3170" spans="1:13" x14ac:dyDescent="0.25">
      <c r="A3170" s="260" t="s">
        <v>899</v>
      </c>
      <c r="B3170" s="260" t="s">
        <v>900</v>
      </c>
      <c r="C3170" s="260" t="s">
        <v>295</v>
      </c>
      <c r="D3170" s="260" t="s">
        <v>1335</v>
      </c>
      <c r="E3170" s="260">
        <v>55743830</v>
      </c>
      <c r="F3170" s="260" t="s">
        <v>5338</v>
      </c>
      <c r="G3170" s="260" t="s">
        <v>1400</v>
      </c>
      <c r="H3170" s="260">
        <v>2</v>
      </c>
      <c r="I3170" s="260" t="s">
        <v>5339</v>
      </c>
      <c r="J3170" s="260" t="s">
        <v>5340</v>
      </c>
      <c r="K3170" s="260" t="s">
        <v>5341</v>
      </c>
      <c r="L3170" s="261">
        <v>45126</v>
      </c>
      <c r="M3170" s="260" t="s">
        <v>20</v>
      </c>
    </row>
    <row r="3171" spans="1:13" x14ac:dyDescent="0.25">
      <c r="A3171" s="262" t="s">
        <v>236</v>
      </c>
      <c r="B3171" s="262" t="s">
        <v>237</v>
      </c>
      <c r="C3171" s="262" t="s">
        <v>238</v>
      </c>
      <c r="D3171" s="262" t="s">
        <v>1335</v>
      </c>
      <c r="E3171" s="262">
        <v>3745063</v>
      </c>
      <c r="F3171" s="262" t="s">
        <v>5342</v>
      </c>
      <c r="G3171" s="262" t="s">
        <v>22</v>
      </c>
      <c r="H3171" s="262">
        <v>3</v>
      </c>
      <c r="I3171" s="262" t="s">
        <v>5343</v>
      </c>
      <c r="J3171" s="262" t="s">
        <v>5344</v>
      </c>
      <c r="K3171" s="262" t="s">
        <v>5345</v>
      </c>
      <c r="L3171" s="263">
        <v>45126</v>
      </c>
      <c r="M3171" s="262" t="s">
        <v>582</v>
      </c>
    </row>
    <row r="3172" spans="1:13" x14ac:dyDescent="0.25">
      <c r="A3172" s="260" t="s">
        <v>236</v>
      </c>
      <c r="B3172" s="260" t="s">
        <v>237</v>
      </c>
      <c r="C3172" s="260" t="s">
        <v>238</v>
      </c>
      <c r="D3172" s="260" t="s">
        <v>1042</v>
      </c>
      <c r="E3172" s="260">
        <v>101000</v>
      </c>
      <c r="F3172" s="260" t="s">
        <v>5346</v>
      </c>
      <c r="G3172" s="260" t="s">
        <v>1400</v>
      </c>
      <c r="H3172" s="260">
        <v>2</v>
      </c>
      <c r="I3172" s="260" t="s">
        <v>5347</v>
      </c>
      <c r="J3172" s="260" t="s">
        <v>5348</v>
      </c>
      <c r="K3172" s="260" t="s">
        <v>5349</v>
      </c>
      <c r="L3172" s="261">
        <v>45126</v>
      </c>
      <c r="M3172" s="260" t="s">
        <v>20</v>
      </c>
    </row>
    <row r="3173" spans="1:13" x14ac:dyDescent="0.25">
      <c r="A3173" s="262" t="s">
        <v>236</v>
      </c>
      <c r="B3173" s="262" t="s">
        <v>237</v>
      </c>
      <c r="C3173" s="262" t="s">
        <v>238</v>
      </c>
      <c r="D3173" s="262" t="s">
        <v>1132</v>
      </c>
      <c r="E3173" s="262">
        <v>3745063</v>
      </c>
      <c r="F3173" s="262" t="s">
        <v>5342</v>
      </c>
      <c r="G3173" s="262" t="s">
        <v>1400</v>
      </c>
      <c r="H3173" s="262">
        <v>2</v>
      </c>
      <c r="I3173" s="262" t="s">
        <v>5343</v>
      </c>
      <c r="J3173" s="262" t="s">
        <v>5350</v>
      </c>
      <c r="K3173" s="262" t="s">
        <v>5351</v>
      </c>
      <c r="L3173" s="263">
        <v>45126</v>
      </c>
      <c r="M3173" s="262" t="s">
        <v>20</v>
      </c>
    </row>
    <row r="3174" spans="1:13" x14ac:dyDescent="0.25">
      <c r="A3174" s="260" t="s">
        <v>236</v>
      </c>
      <c r="B3174" s="260" t="s">
        <v>237</v>
      </c>
      <c r="C3174" s="260" t="s">
        <v>238</v>
      </c>
      <c r="D3174" s="260" t="s">
        <v>1050</v>
      </c>
      <c r="E3174" s="260">
        <v>1100000</v>
      </c>
      <c r="F3174" s="260" t="s">
        <v>5352</v>
      </c>
      <c r="G3174" s="260" t="s">
        <v>22</v>
      </c>
      <c r="H3174" s="260">
        <v>3</v>
      </c>
      <c r="I3174" s="260" t="s">
        <v>5353</v>
      </c>
      <c r="J3174" s="260" t="s">
        <v>5354</v>
      </c>
      <c r="K3174" s="260" t="s">
        <v>5355</v>
      </c>
      <c r="L3174" s="261">
        <v>45126</v>
      </c>
      <c r="M3174" s="260" t="s">
        <v>582</v>
      </c>
    </row>
    <row r="3175" spans="1:13" x14ac:dyDescent="0.25">
      <c r="A3175" s="262" t="s">
        <v>236</v>
      </c>
      <c r="B3175" s="262" t="s">
        <v>237</v>
      </c>
      <c r="C3175" s="262" t="s">
        <v>238</v>
      </c>
      <c r="D3175" s="262" t="s">
        <v>776</v>
      </c>
      <c r="E3175" s="262">
        <v>350894</v>
      </c>
      <c r="F3175" s="262" t="s">
        <v>5356</v>
      </c>
      <c r="G3175" s="262" t="s">
        <v>22</v>
      </c>
      <c r="H3175" s="262">
        <v>3</v>
      </c>
      <c r="I3175" s="262" t="s">
        <v>5357</v>
      </c>
      <c r="J3175" s="262" t="s">
        <v>5358</v>
      </c>
      <c r="K3175" s="262" t="s">
        <v>5359</v>
      </c>
      <c r="L3175" s="263">
        <v>45126</v>
      </c>
      <c r="M3175" s="262" t="s">
        <v>582</v>
      </c>
    </row>
    <row r="3176" spans="1:13" x14ac:dyDescent="0.25">
      <c r="A3176" s="260" t="s">
        <v>236</v>
      </c>
      <c r="B3176" s="260" t="s">
        <v>237</v>
      </c>
      <c r="C3176" s="260" t="s">
        <v>238</v>
      </c>
      <c r="D3176" s="260" t="s">
        <v>40</v>
      </c>
      <c r="E3176" s="260">
        <v>0</v>
      </c>
      <c r="F3176" s="260" t="s">
        <v>763</v>
      </c>
      <c r="G3176" s="260" t="s">
        <v>17</v>
      </c>
      <c r="H3176" s="260" t="s">
        <v>17</v>
      </c>
      <c r="I3176" s="260" t="s">
        <v>763</v>
      </c>
      <c r="J3176" s="260" t="s">
        <v>5360</v>
      </c>
      <c r="K3176" s="260" t="s">
        <v>5361</v>
      </c>
      <c r="L3176" s="261">
        <v>45126</v>
      </c>
      <c r="M3176" s="260" t="s">
        <v>20</v>
      </c>
    </row>
    <row r="3177" spans="1:13" x14ac:dyDescent="0.25">
      <c r="A3177" s="262" t="s">
        <v>236</v>
      </c>
      <c r="B3177" s="262" t="s">
        <v>237</v>
      </c>
      <c r="C3177" s="262" t="s">
        <v>238</v>
      </c>
      <c r="D3177" s="262" t="s">
        <v>966</v>
      </c>
      <c r="E3177" s="262">
        <v>0</v>
      </c>
      <c r="F3177" s="262" t="s">
        <v>5362</v>
      </c>
      <c r="G3177" s="262" t="s">
        <v>22</v>
      </c>
      <c r="H3177" s="262">
        <v>3</v>
      </c>
      <c r="I3177" s="262" t="s">
        <v>1237</v>
      </c>
      <c r="J3177" s="262" t="s">
        <v>5363</v>
      </c>
      <c r="K3177" s="262" t="s">
        <v>5364</v>
      </c>
      <c r="L3177" s="263">
        <v>45126</v>
      </c>
      <c r="M3177" s="262" t="s">
        <v>582</v>
      </c>
    </row>
    <row r="3178" spans="1:13" x14ac:dyDescent="0.25">
      <c r="A3178" s="260" t="s">
        <v>236</v>
      </c>
      <c r="B3178" s="260" t="s">
        <v>237</v>
      </c>
      <c r="C3178" s="260" t="s">
        <v>238</v>
      </c>
      <c r="D3178" s="260" t="s">
        <v>1055</v>
      </c>
      <c r="E3178" s="260">
        <v>0</v>
      </c>
      <c r="F3178" s="260" t="s">
        <v>5362</v>
      </c>
      <c r="G3178" s="260" t="s">
        <v>22</v>
      </c>
      <c r="H3178" s="260">
        <v>3</v>
      </c>
      <c r="I3178" s="260" t="s">
        <v>1237</v>
      </c>
      <c r="J3178" s="260" t="s">
        <v>5363</v>
      </c>
      <c r="K3178" s="260" t="s">
        <v>5365</v>
      </c>
      <c r="L3178" s="261">
        <v>45126</v>
      </c>
      <c r="M3178" s="260" t="s">
        <v>582</v>
      </c>
    </row>
    <row r="3179" spans="1:13" x14ac:dyDescent="0.25">
      <c r="A3179" s="262" t="s">
        <v>236</v>
      </c>
      <c r="B3179" s="262" t="s">
        <v>237</v>
      </c>
      <c r="C3179" s="262" t="s">
        <v>238</v>
      </c>
      <c r="D3179" s="262" t="s">
        <v>605</v>
      </c>
      <c r="E3179" s="262">
        <v>1100000</v>
      </c>
      <c r="F3179" s="262" t="s">
        <v>5352</v>
      </c>
      <c r="G3179" s="262" t="s">
        <v>22</v>
      </c>
      <c r="H3179" s="262">
        <v>3</v>
      </c>
      <c r="I3179" s="262" t="s">
        <v>5353</v>
      </c>
      <c r="J3179" s="262" t="s">
        <v>5366</v>
      </c>
      <c r="K3179" s="262" t="s">
        <v>5367</v>
      </c>
      <c r="L3179" s="263">
        <v>45126</v>
      </c>
      <c r="M3179" s="262" t="s">
        <v>582</v>
      </c>
    </row>
    <row r="3180" spans="1:13" x14ac:dyDescent="0.25">
      <c r="A3180" s="260" t="s">
        <v>236</v>
      </c>
      <c r="B3180" s="260" t="s">
        <v>237</v>
      </c>
      <c r="C3180" s="260" t="s">
        <v>238</v>
      </c>
      <c r="D3180" s="260" t="s">
        <v>1374</v>
      </c>
      <c r="E3180" s="260">
        <v>2645063</v>
      </c>
      <c r="F3180" s="260" t="s">
        <v>5368</v>
      </c>
      <c r="G3180" s="260" t="s">
        <v>1400</v>
      </c>
      <c r="H3180" s="260">
        <v>2</v>
      </c>
      <c r="I3180" s="260" t="s">
        <v>5369</v>
      </c>
      <c r="J3180" s="260" t="s">
        <v>5215</v>
      </c>
      <c r="K3180" s="260" t="s">
        <v>5370</v>
      </c>
      <c r="L3180" s="261">
        <v>45126</v>
      </c>
      <c r="M3180" s="260" t="s">
        <v>582</v>
      </c>
    </row>
    <row r="3181" spans="1:13" x14ac:dyDescent="0.25">
      <c r="A3181" s="262" t="s">
        <v>236</v>
      </c>
      <c r="B3181" s="262" t="s">
        <v>237</v>
      </c>
      <c r="C3181" s="262" t="s">
        <v>238</v>
      </c>
      <c r="D3181" s="262" t="s">
        <v>630</v>
      </c>
      <c r="E3181" s="262">
        <v>0</v>
      </c>
      <c r="F3181" s="262" t="s">
        <v>5352</v>
      </c>
      <c r="G3181" s="262" t="s">
        <v>1400</v>
      </c>
      <c r="H3181" s="262">
        <v>2</v>
      </c>
      <c r="I3181" s="262" t="s">
        <v>5353</v>
      </c>
      <c r="J3181" s="262" t="s">
        <v>5217</v>
      </c>
      <c r="K3181" s="262" t="s">
        <v>5371</v>
      </c>
      <c r="L3181" s="263">
        <v>45126</v>
      </c>
      <c r="M3181" s="262" t="s">
        <v>582</v>
      </c>
    </row>
    <row r="3182" spans="1:13" x14ac:dyDescent="0.25">
      <c r="A3182" s="260" t="s">
        <v>236</v>
      </c>
      <c r="B3182" s="260" t="s">
        <v>237</v>
      </c>
      <c r="C3182" s="260" t="s">
        <v>238</v>
      </c>
      <c r="D3182" s="260" t="s">
        <v>623</v>
      </c>
      <c r="E3182" s="260">
        <v>1100000</v>
      </c>
      <c r="F3182" s="260" t="s">
        <v>5352</v>
      </c>
      <c r="G3182" s="260" t="s">
        <v>22</v>
      </c>
      <c r="H3182" s="260">
        <v>3</v>
      </c>
      <c r="I3182" s="260" t="s">
        <v>5353</v>
      </c>
      <c r="J3182" s="260" t="s">
        <v>5372</v>
      </c>
      <c r="K3182" s="260" t="s">
        <v>5373</v>
      </c>
      <c r="L3182" s="261">
        <v>45126</v>
      </c>
      <c r="M3182" s="260" t="s">
        <v>582</v>
      </c>
    </row>
    <row r="3183" spans="1:13" x14ac:dyDescent="0.25">
      <c r="A3183" s="262" t="s">
        <v>236</v>
      </c>
      <c r="B3183" s="262" t="s">
        <v>237</v>
      </c>
      <c r="C3183" s="262" t="s">
        <v>238</v>
      </c>
      <c r="D3183" s="262" t="s">
        <v>628</v>
      </c>
      <c r="E3183" s="262">
        <v>0</v>
      </c>
      <c r="F3183" s="262" t="s">
        <v>763</v>
      </c>
      <c r="G3183" s="262" t="s">
        <v>17</v>
      </c>
      <c r="H3183" s="262" t="s">
        <v>17</v>
      </c>
      <c r="I3183" s="262" t="s">
        <v>763</v>
      </c>
      <c r="J3183" s="262" t="s">
        <v>5374</v>
      </c>
      <c r="K3183" s="262" t="s">
        <v>5375</v>
      </c>
      <c r="L3183" s="263">
        <v>45126</v>
      </c>
      <c r="M3183" s="262" t="s">
        <v>582</v>
      </c>
    </row>
    <row r="3184" spans="1:13" x14ac:dyDescent="0.25">
      <c r="A3184" s="260" t="s">
        <v>236</v>
      </c>
      <c r="B3184" s="260" t="s">
        <v>237</v>
      </c>
      <c r="C3184" s="260" t="s">
        <v>238</v>
      </c>
      <c r="D3184" s="260" t="s">
        <v>619</v>
      </c>
      <c r="E3184" s="260">
        <v>0</v>
      </c>
      <c r="F3184" s="260" t="s">
        <v>763</v>
      </c>
      <c r="G3184" s="260" t="s">
        <v>17</v>
      </c>
      <c r="H3184" s="260" t="s">
        <v>17</v>
      </c>
      <c r="I3184" s="260" t="s">
        <v>763</v>
      </c>
      <c r="J3184" s="260" t="s">
        <v>5376</v>
      </c>
      <c r="K3184" s="260" t="s">
        <v>5377</v>
      </c>
      <c r="L3184" s="261">
        <v>45126</v>
      </c>
      <c r="M3184" s="260" t="s">
        <v>582</v>
      </c>
    </row>
    <row r="3185" spans="1:13" x14ac:dyDescent="0.25">
      <c r="A3185" s="262" t="s">
        <v>899</v>
      </c>
      <c r="B3185" s="262" t="s">
        <v>900</v>
      </c>
      <c r="C3185" s="262" t="s">
        <v>295</v>
      </c>
      <c r="D3185" s="262" t="s">
        <v>1042</v>
      </c>
      <c r="E3185" s="262">
        <v>676578</v>
      </c>
      <c r="F3185" s="262" t="s">
        <v>5378</v>
      </c>
      <c r="G3185" s="262" t="s">
        <v>77</v>
      </c>
      <c r="H3185" s="262">
        <v>1</v>
      </c>
      <c r="I3185" s="262" t="s">
        <v>5379</v>
      </c>
      <c r="J3185" s="262" t="s">
        <v>5380</v>
      </c>
      <c r="K3185" s="262" t="s">
        <v>5381</v>
      </c>
      <c r="L3185" s="263">
        <v>45126</v>
      </c>
      <c r="M3185" s="262" t="s">
        <v>20</v>
      </c>
    </row>
    <row r="3186" spans="1:13" x14ac:dyDescent="0.25">
      <c r="A3186" s="260" t="s">
        <v>899</v>
      </c>
      <c r="B3186" s="260" t="s">
        <v>900</v>
      </c>
      <c r="C3186" s="260" t="s">
        <v>295</v>
      </c>
      <c r="D3186" s="260" t="s">
        <v>1132</v>
      </c>
      <c r="E3186" s="260">
        <v>55743830</v>
      </c>
      <c r="F3186" s="260" t="s">
        <v>5382</v>
      </c>
      <c r="G3186" s="260" t="s">
        <v>1400</v>
      </c>
      <c r="H3186" s="260">
        <v>2</v>
      </c>
      <c r="I3186" s="260" t="s">
        <v>5383</v>
      </c>
      <c r="J3186" s="260" t="s">
        <v>5384</v>
      </c>
      <c r="K3186" s="260" t="s">
        <v>5385</v>
      </c>
      <c r="L3186" s="261">
        <v>45126</v>
      </c>
      <c r="M3186" s="260" t="s">
        <v>582</v>
      </c>
    </row>
    <row r="3187" spans="1:13" x14ac:dyDescent="0.25">
      <c r="A3187" s="262" t="s">
        <v>899</v>
      </c>
      <c r="B3187" s="262" t="s">
        <v>900</v>
      </c>
      <c r="C3187" s="262" t="s">
        <v>295</v>
      </c>
      <c r="D3187" s="262" t="s">
        <v>1050</v>
      </c>
      <c r="E3187" s="262">
        <v>54643830</v>
      </c>
      <c r="F3187" s="262" t="s">
        <v>5382</v>
      </c>
      <c r="G3187" s="262" t="s">
        <v>1400</v>
      </c>
      <c r="H3187" s="262">
        <v>2</v>
      </c>
      <c r="I3187" s="262" t="s">
        <v>5383</v>
      </c>
      <c r="J3187" s="262" t="s">
        <v>5386</v>
      </c>
      <c r="K3187" s="262" t="s">
        <v>5387</v>
      </c>
      <c r="L3187" s="263">
        <v>45126</v>
      </c>
      <c r="M3187" s="262" t="s">
        <v>582</v>
      </c>
    </row>
    <row r="3188" spans="1:13" x14ac:dyDescent="0.25">
      <c r="A3188" s="260" t="s">
        <v>899</v>
      </c>
      <c r="B3188" s="260" t="s">
        <v>900</v>
      </c>
      <c r="C3188" s="260" t="s">
        <v>295</v>
      </c>
      <c r="D3188" s="260" t="s">
        <v>776</v>
      </c>
      <c r="E3188" s="260">
        <v>2966089</v>
      </c>
      <c r="F3188" s="260" t="s">
        <v>5388</v>
      </c>
      <c r="G3188" s="260" t="s">
        <v>1400</v>
      </c>
      <c r="H3188" s="260">
        <v>2</v>
      </c>
      <c r="I3188" s="260" t="s">
        <v>5389</v>
      </c>
      <c r="J3188" s="260" t="s">
        <v>5390</v>
      </c>
      <c r="K3188" s="260" t="s">
        <v>5391</v>
      </c>
      <c r="L3188" s="261">
        <v>45126</v>
      </c>
      <c r="M3188" s="260" t="s">
        <v>20</v>
      </c>
    </row>
    <row r="3189" spans="1:13" x14ac:dyDescent="0.25">
      <c r="A3189" s="262" t="s">
        <v>899</v>
      </c>
      <c r="B3189" s="262" t="s">
        <v>900</v>
      </c>
      <c r="C3189" s="262" t="s">
        <v>295</v>
      </c>
      <c r="D3189" s="262" t="s">
        <v>40</v>
      </c>
      <c r="E3189" s="262">
        <v>131</v>
      </c>
      <c r="F3189" s="262" t="s">
        <v>5392</v>
      </c>
      <c r="G3189" s="262" t="s">
        <v>22</v>
      </c>
      <c r="H3189" s="262">
        <v>3</v>
      </c>
      <c r="I3189" s="262" t="s">
        <v>5393</v>
      </c>
      <c r="J3189" s="262" t="s">
        <v>5394</v>
      </c>
      <c r="K3189" s="262" t="s">
        <v>5395</v>
      </c>
      <c r="L3189" s="263">
        <v>45126</v>
      </c>
      <c r="M3189" s="262" t="s">
        <v>582</v>
      </c>
    </row>
    <row r="3190" spans="1:13" x14ac:dyDescent="0.25">
      <c r="A3190" s="260" t="s">
        <v>899</v>
      </c>
      <c r="B3190" s="260" t="s">
        <v>900</v>
      </c>
      <c r="C3190" s="260" t="s">
        <v>295</v>
      </c>
      <c r="D3190" s="260" t="s">
        <v>966</v>
      </c>
      <c r="E3190" s="260">
        <v>7642</v>
      </c>
      <c r="F3190" s="260" t="s">
        <v>5396</v>
      </c>
      <c r="G3190" s="260" t="s">
        <v>22</v>
      </c>
      <c r="H3190" s="260">
        <v>3</v>
      </c>
      <c r="I3190" s="260" t="s">
        <v>5397</v>
      </c>
      <c r="J3190" s="260" t="s">
        <v>5398</v>
      </c>
      <c r="K3190" s="260" t="s">
        <v>5399</v>
      </c>
      <c r="L3190" s="261">
        <v>45126</v>
      </c>
      <c r="M3190" s="260" t="s">
        <v>582</v>
      </c>
    </row>
    <row r="3191" spans="1:13" x14ac:dyDescent="0.25">
      <c r="A3191" s="262" t="s">
        <v>520</v>
      </c>
      <c r="B3191" s="262" t="s">
        <v>521</v>
      </c>
      <c r="C3191" s="262" t="s">
        <v>522</v>
      </c>
      <c r="D3191" s="262" t="s">
        <v>1335</v>
      </c>
      <c r="E3191" s="262">
        <v>12288863</v>
      </c>
      <c r="F3191" s="262" t="s">
        <v>5400</v>
      </c>
      <c r="G3191" s="262" t="s">
        <v>1400</v>
      </c>
      <c r="H3191" s="262">
        <v>2</v>
      </c>
      <c r="I3191" s="262" t="s">
        <v>5401</v>
      </c>
      <c r="J3191" s="262" t="s">
        <v>5402</v>
      </c>
      <c r="K3191" s="262" t="s">
        <v>5403</v>
      </c>
      <c r="L3191" s="263">
        <v>45126</v>
      </c>
      <c r="M3191" s="262" t="s">
        <v>582</v>
      </c>
    </row>
    <row r="3192" spans="1:13" x14ac:dyDescent="0.25">
      <c r="A3192" s="260" t="s">
        <v>520</v>
      </c>
      <c r="B3192" s="260" t="s">
        <v>521</v>
      </c>
      <c r="C3192" s="260" t="s">
        <v>522</v>
      </c>
      <c r="D3192" s="260" t="s">
        <v>1042</v>
      </c>
      <c r="E3192" s="260">
        <v>25680</v>
      </c>
      <c r="F3192" s="260" t="s">
        <v>5404</v>
      </c>
      <c r="G3192" s="260" t="s">
        <v>1400</v>
      </c>
      <c r="H3192" s="260">
        <v>2</v>
      </c>
      <c r="I3192" s="260" t="s">
        <v>5405</v>
      </c>
      <c r="J3192" s="260" t="s">
        <v>5406</v>
      </c>
      <c r="K3192" s="260" t="s">
        <v>5407</v>
      </c>
      <c r="L3192" s="261">
        <v>45126</v>
      </c>
      <c r="M3192" s="260" t="s">
        <v>582</v>
      </c>
    </row>
    <row r="3193" spans="1:13" x14ac:dyDescent="0.25">
      <c r="A3193" s="262" t="s">
        <v>520</v>
      </c>
      <c r="B3193" s="262" t="s">
        <v>521</v>
      </c>
      <c r="C3193" s="262" t="s">
        <v>522</v>
      </c>
      <c r="D3193" s="262" t="s">
        <v>1132</v>
      </c>
      <c r="E3193" s="262">
        <v>12288863</v>
      </c>
      <c r="F3193" s="262" t="s">
        <v>5400</v>
      </c>
      <c r="G3193" s="262" t="s">
        <v>1400</v>
      </c>
      <c r="H3193" s="262">
        <v>2</v>
      </c>
      <c r="I3193" s="262" t="s">
        <v>5405</v>
      </c>
      <c r="J3193" s="262" t="s">
        <v>5408</v>
      </c>
      <c r="K3193" s="262" t="s">
        <v>5409</v>
      </c>
      <c r="L3193" s="263">
        <v>45126</v>
      </c>
      <c r="M3193" s="262" t="s">
        <v>20</v>
      </c>
    </row>
    <row r="3194" spans="1:13" x14ac:dyDescent="0.25">
      <c r="A3194" s="260" t="s">
        <v>520</v>
      </c>
      <c r="B3194" s="260" t="s">
        <v>521</v>
      </c>
      <c r="C3194" s="260" t="s">
        <v>522</v>
      </c>
      <c r="D3194" s="260" t="s">
        <v>1050</v>
      </c>
      <c r="E3194" s="260">
        <v>5330000</v>
      </c>
      <c r="F3194" s="260" t="s">
        <v>5400</v>
      </c>
      <c r="G3194" s="260" t="s">
        <v>1400</v>
      </c>
      <c r="H3194" s="260">
        <v>2</v>
      </c>
      <c r="I3194" s="260" t="s">
        <v>5410</v>
      </c>
      <c r="J3194" s="260" t="s">
        <v>5411</v>
      </c>
      <c r="K3194" s="260" t="s">
        <v>5412</v>
      </c>
      <c r="L3194" s="261">
        <v>45126</v>
      </c>
      <c r="M3194" s="260" t="s">
        <v>20</v>
      </c>
    </row>
    <row r="3195" spans="1:13" x14ac:dyDescent="0.25">
      <c r="A3195" s="262" t="s">
        <v>520</v>
      </c>
      <c r="B3195" s="262" t="s">
        <v>521</v>
      </c>
      <c r="C3195" s="262" t="s">
        <v>522</v>
      </c>
      <c r="D3195" s="262" t="s">
        <v>776</v>
      </c>
      <c r="E3195" s="262">
        <v>633813</v>
      </c>
      <c r="F3195" s="262" t="s">
        <v>5413</v>
      </c>
      <c r="G3195" s="262" t="s">
        <v>1400</v>
      </c>
      <c r="H3195" s="262">
        <v>2</v>
      </c>
      <c r="I3195" s="262" t="s">
        <v>5410</v>
      </c>
      <c r="J3195" s="262" t="s">
        <v>5414</v>
      </c>
      <c r="K3195" s="262" t="s">
        <v>5415</v>
      </c>
      <c r="L3195" s="263">
        <v>45126</v>
      </c>
      <c r="M3195" s="262" t="s">
        <v>582</v>
      </c>
    </row>
    <row r="3196" spans="1:13" x14ac:dyDescent="0.25">
      <c r="A3196" s="260" t="s">
        <v>899</v>
      </c>
      <c r="B3196" s="260" t="s">
        <v>900</v>
      </c>
      <c r="C3196" s="260" t="s">
        <v>295</v>
      </c>
      <c r="D3196" s="260" t="s">
        <v>1055</v>
      </c>
      <c r="E3196" s="260">
        <v>7642</v>
      </c>
      <c r="F3196" s="260" t="s">
        <v>5396</v>
      </c>
      <c r="G3196" s="260" t="s">
        <v>22</v>
      </c>
      <c r="H3196" s="260">
        <v>3</v>
      </c>
      <c r="I3196" s="260" t="s">
        <v>5397</v>
      </c>
      <c r="J3196" s="260" t="s">
        <v>5398</v>
      </c>
      <c r="K3196" s="260" t="s">
        <v>5416</v>
      </c>
      <c r="L3196" s="261">
        <v>45126</v>
      </c>
      <c r="M3196" s="260" t="s">
        <v>582</v>
      </c>
    </row>
    <row r="3197" spans="1:13" x14ac:dyDescent="0.25">
      <c r="A3197" s="262" t="s">
        <v>899</v>
      </c>
      <c r="B3197" s="262" t="s">
        <v>900</v>
      </c>
      <c r="C3197" s="262" t="s">
        <v>295</v>
      </c>
      <c r="D3197" s="262" t="s">
        <v>605</v>
      </c>
      <c r="E3197" s="262">
        <v>17805830</v>
      </c>
      <c r="F3197" s="262" t="s">
        <v>5382</v>
      </c>
      <c r="G3197" s="262" t="s">
        <v>1400</v>
      </c>
      <c r="H3197" s="262">
        <v>2</v>
      </c>
      <c r="I3197" s="262" t="s">
        <v>5383</v>
      </c>
      <c r="J3197" s="262" t="s">
        <v>5417</v>
      </c>
      <c r="K3197" s="262" t="s">
        <v>5418</v>
      </c>
      <c r="L3197" s="263">
        <v>45126</v>
      </c>
      <c r="M3197" s="262" t="s">
        <v>582</v>
      </c>
    </row>
    <row r="3198" spans="1:13" x14ac:dyDescent="0.25">
      <c r="A3198" s="260" t="s">
        <v>520</v>
      </c>
      <c r="B3198" s="260" t="s">
        <v>521</v>
      </c>
      <c r="C3198" s="260" t="s">
        <v>522</v>
      </c>
      <c r="D3198" s="260" t="s">
        <v>966</v>
      </c>
      <c r="E3198" s="260">
        <v>68</v>
      </c>
      <c r="F3198" s="260" t="s">
        <v>5419</v>
      </c>
      <c r="G3198" s="260" t="s">
        <v>1400</v>
      </c>
      <c r="H3198" s="260">
        <v>2</v>
      </c>
      <c r="I3198" s="260" t="s">
        <v>1237</v>
      </c>
      <c r="J3198" s="260" t="s">
        <v>5420</v>
      </c>
      <c r="K3198" s="260" t="s">
        <v>5421</v>
      </c>
      <c r="L3198" s="261">
        <v>45126</v>
      </c>
      <c r="M3198" s="260" t="s">
        <v>20</v>
      </c>
    </row>
    <row r="3199" spans="1:13" x14ac:dyDescent="0.25">
      <c r="A3199" s="262" t="s">
        <v>520</v>
      </c>
      <c r="B3199" s="262" t="s">
        <v>521</v>
      </c>
      <c r="C3199" s="262" t="s">
        <v>522</v>
      </c>
      <c r="D3199" s="262" t="s">
        <v>1055</v>
      </c>
      <c r="E3199" s="262">
        <v>68</v>
      </c>
      <c r="F3199" s="262" t="s">
        <v>5419</v>
      </c>
      <c r="G3199" s="262" t="s">
        <v>1400</v>
      </c>
      <c r="H3199" s="262">
        <v>2</v>
      </c>
      <c r="I3199" s="262" t="s">
        <v>1237</v>
      </c>
      <c r="J3199" s="262" t="s">
        <v>5420</v>
      </c>
      <c r="K3199" s="262" t="s">
        <v>5422</v>
      </c>
      <c r="L3199" s="263">
        <v>45126</v>
      </c>
      <c r="M3199" s="262" t="s">
        <v>20</v>
      </c>
    </row>
    <row r="3200" spans="1:13" x14ac:dyDescent="0.25">
      <c r="A3200" s="260" t="s">
        <v>520</v>
      </c>
      <c r="B3200" s="260" t="s">
        <v>521</v>
      </c>
      <c r="C3200" s="260" t="s">
        <v>522</v>
      </c>
      <c r="D3200" s="260" t="s">
        <v>605</v>
      </c>
      <c r="E3200" s="260">
        <v>1156054</v>
      </c>
      <c r="F3200" s="260" t="s">
        <v>5400</v>
      </c>
      <c r="G3200" s="260" t="s">
        <v>1400</v>
      </c>
      <c r="H3200" s="260">
        <v>2</v>
      </c>
      <c r="I3200" s="260" t="s">
        <v>5423</v>
      </c>
      <c r="J3200" s="260" t="s">
        <v>5424</v>
      </c>
      <c r="K3200" s="260" t="s">
        <v>5425</v>
      </c>
      <c r="L3200" s="261">
        <v>45126</v>
      </c>
      <c r="M3200" s="260" t="s">
        <v>20</v>
      </c>
    </row>
    <row r="3201" spans="1:13" x14ac:dyDescent="0.25">
      <c r="A3201" s="262" t="s">
        <v>520</v>
      </c>
      <c r="B3201" s="262" t="s">
        <v>521</v>
      </c>
      <c r="C3201" s="262" t="s">
        <v>522</v>
      </c>
      <c r="D3201" s="262" t="s">
        <v>1374</v>
      </c>
      <c r="E3201" s="262">
        <v>6958863</v>
      </c>
      <c r="F3201" s="262" t="s">
        <v>5400</v>
      </c>
      <c r="G3201" s="262" t="s">
        <v>1400</v>
      </c>
      <c r="H3201" s="262">
        <v>2</v>
      </c>
      <c r="I3201" s="262" t="s">
        <v>5423</v>
      </c>
      <c r="J3201" s="262" t="s">
        <v>5424</v>
      </c>
      <c r="K3201" s="262" t="s">
        <v>5426</v>
      </c>
      <c r="L3201" s="263">
        <v>45126</v>
      </c>
      <c r="M3201" s="262" t="s">
        <v>20</v>
      </c>
    </row>
    <row r="3202" spans="1:13" x14ac:dyDescent="0.25">
      <c r="A3202" s="260" t="s">
        <v>520</v>
      </c>
      <c r="B3202" s="260" t="s">
        <v>521</v>
      </c>
      <c r="C3202" s="260" t="s">
        <v>522</v>
      </c>
      <c r="D3202" s="260" t="s">
        <v>630</v>
      </c>
      <c r="E3202" s="260">
        <v>4173946</v>
      </c>
      <c r="F3202" s="260" t="s">
        <v>5400</v>
      </c>
      <c r="G3202" s="260" t="s">
        <v>1400</v>
      </c>
      <c r="H3202" s="260">
        <v>2</v>
      </c>
      <c r="I3202" s="260" t="s">
        <v>5423</v>
      </c>
      <c r="J3202" s="260" t="s">
        <v>5424</v>
      </c>
      <c r="K3202" s="260" t="s">
        <v>5427</v>
      </c>
      <c r="L3202" s="261">
        <v>45126</v>
      </c>
      <c r="M3202" s="260" t="s">
        <v>20</v>
      </c>
    </row>
    <row r="3203" spans="1:13" x14ac:dyDescent="0.25">
      <c r="A3203" s="262" t="s">
        <v>520</v>
      </c>
      <c r="B3203" s="262" t="s">
        <v>521</v>
      </c>
      <c r="C3203" s="262" t="s">
        <v>522</v>
      </c>
      <c r="D3203" s="262" t="s">
        <v>623</v>
      </c>
      <c r="E3203" s="262">
        <v>1156054</v>
      </c>
      <c r="F3203" s="262" t="s">
        <v>5400</v>
      </c>
      <c r="G3203" s="262" t="s">
        <v>1400</v>
      </c>
      <c r="H3203" s="262">
        <v>2</v>
      </c>
      <c r="I3203" s="262" t="s">
        <v>5423</v>
      </c>
      <c r="J3203" s="262" t="s">
        <v>5424</v>
      </c>
      <c r="K3203" s="262" t="s">
        <v>5428</v>
      </c>
      <c r="L3203" s="263">
        <v>45126</v>
      </c>
      <c r="M3203" s="262" t="s">
        <v>20</v>
      </c>
    </row>
    <row r="3204" spans="1:13" x14ac:dyDescent="0.25">
      <c r="A3204" s="260" t="s">
        <v>520</v>
      </c>
      <c r="B3204" s="260" t="s">
        <v>521</v>
      </c>
      <c r="C3204" s="260" t="s">
        <v>522</v>
      </c>
      <c r="D3204" s="260" t="s">
        <v>628</v>
      </c>
      <c r="E3204" s="260">
        <v>0</v>
      </c>
      <c r="F3204" s="260" t="s">
        <v>5400</v>
      </c>
      <c r="G3204" s="260" t="s">
        <v>1400</v>
      </c>
      <c r="H3204" s="260">
        <v>2</v>
      </c>
      <c r="I3204" s="260" t="s">
        <v>5423</v>
      </c>
      <c r="J3204" s="260" t="s">
        <v>5424</v>
      </c>
      <c r="K3204" s="260" t="s">
        <v>5429</v>
      </c>
      <c r="L3204" s="261">
        <v>45126</v>
      </c>
      <c r="M3204" s="260" t="s">
        <v>20</v>
      </c>
    </row>
    <row r="3205" spans="1:13" x14ac:dyDescent="0.25">
      <c r="A3205" s="262" t="s">
        <v>520</v>
      </c>
      <c r="B3205" s="262" t="s">
        <v>521</v>
      </c>
      <c r="C3205" s="262" t="s">
        <v>522</v>
      </c>
      <c r="D3205" s="262" t="s">
        <v>619</v>
      </c>
      <c r="E3205" s="262">
        <v>0</v>
      </c>
      <c r="F3205" s="262" t="s">
        <v>5400</v>
      </c>
      <c r="G3205" s="262" t="s">
        <v>1400</v>
      </c>
      <c r="H3205" s="262">
        <v>2</v>
      </c>
      <c r="I3205" s="262" t="s">
        <v>5423</v>
      </c>
      <c r="J3205" s="262" t="s">
        <v>5424</v>
      </c>
      <c r="K3205" s="262" t="s">
        <v>5430</v>
      </c>
      <c r="L3205" s="263">
        <v>45126</v>
      </c>
      <c r="M3205" s="262" t="s">
        <v>20</v>
      </c>
    </row>
    <row r="3206" spans="1:13" x14ac:dyDescent="0.25">
      <c r="A3206" s="260" t="s">
        <v>520</v>
      </c>
      <c r="B3206" s="260" t="s">
        <v>521</v>
      </c>
      <c r="C3206" s="260" t="s">
        <v>522</v>
      </c>
      <c r="D3206" s="260" t="s">
        <v>47</v>
      </c>
      <c r="E3206" s="260">
        <v>5</v>
      </c>
      <c r="F3206" s="260" t="s">
        <v>5431</v>
      </c>
      <c r="G3206" s="260" t="s">
        <v>77</v>
      </c>
      <c r="H3206" s="260">
        <v>1</v>
      </c>
      <c r="I3206" s="260" t="s">
        <v>5432</v>
      </c>
      <c r="J3206" s="260" t="s">
        <v>5433</v>
      </c>
      <c r="K3206" s="260" t="s">
        <v>5434</v>
      </c>
      <c r="L3206" s="261">
        <v>45126</v>
      </c>
      <c r="M3206" s="260" t="s">
        <v>20</v>
      </c>
    </row>
    <row r="3207" spans="1:13" x14ac:dyDescent="0.25">
      <c r="A3207" s="262" t="s">
        <v>391</v>
      </c>
      <c r="B3207" s="262" t="s">
        <v>392</v>
      </c>
      <c r="C3207" s="262" t="s">
        <v>393</v>
      </c>
      <c r="D3207" s="262" t="s">
        <v>1335</v>
      </c>
      <c r="E3207" s="262">
        <v>14076323</v>
      </c>
      <c r="F3207" s="262" t="s">
        <v>5435</v>
      </c>
      <c r="G3207" s="262" t="s">
        <v>1400</v>
      </c>
      <c r="H3207" s="262">
        <v>2</v>
      </c>
      <c r="I3207" s="262" t="s">
        <v>5436</v>
      </c>
      <c r="J3207" s="262" t="s">
        <v>5437</v>
      </c>
      <c r="K3207" s="262" t="s">
        <v>5438</v>
      </c>
      <c r="L3207" s="263">
        <v>45126</v>
      </c>
      <c r="M3207" s="262" t="s">
        <v>582</v>
      </c>
    </row>
    <row r="3208" spans="1:13" x14ac:dyDescent="0.25">
      <c r="A3208" s="260" t="s">
        <v>899</v>
      </c>
      <c r="B3208" s="260" t="s">
        <v>900</v>
      </c>
      <c r="C3208" s="260" t="s">
        <v>295</v>
      </c>
      <c r="D3208" s="260" t="s">
        <v>1374</v>
      </c>
      <c r="E3208" s="260">
        <v>1100000</v>
      </c>
      <c r="F3208" s="260" t="s">
        <v>5382</v>
      </c>
      <c r="G3208" s="260" t="s">
        <v>1400</v>
      </c>
      <c r="H3208" s="260">
        <v>2</v>
      </c>
      <c r="I3208" s="260" t="s">
        <v>5383</v>
      </c>
      <c r="J3208" s="260" t="s">
        <v>5439</v>
      </c>
      <c r="K3208" s="260" t="s">
        <v>5440</v>
      </c>
      <c r="L3208" s="261">
        <v>45126</v>
      </c>
      <c r="M3208" s="260" t="s">
        <v>582</v>
      </c>
    </row>
    <row r="3209" spans="1:13" x14ac:dyDescent="0.25">
      <c r="A3209" s="262" t="s">
        <v>899</v>
      </c>
      <c r="B3209" s="262" t="s">
        <v>900</v>
      </c>
      <c r="C3209" s="262" t="s">
        <v>295</v>
      </c>
      <c r="D3209" s="262" t="s">
        <v>630</v>
      </c>
      <c r="E3209" s="262">
        <v>36838000</v>
      </c>
      <c r="F3209" s="262" t="s">
        <v>5382</v>
      </c>
      <c r="G3209" s="262" t="s">
        <v>1400</v>
      </c>
      <c r="H3209" s="262">
        <v>2</v>
      </c>
      <c r="I3209" s="262" t="s">
        <v>5383</v>
      </c>
      <c r="J3209" s="262" t="s">
        <v>5441</v>
      </c>
      <c r="K3209" s="262" t="s">
        <v>5442</v>
      </c>
      <c r="L3209" s="263">
        <v>45126</v>
      </c>
      <c r="M3209" s="262" t="s">
        <v>582</v>
      </c>
    </row>
    <row r="3210" spans="1:13" x14ac:dyDescent="0.25">
      <c r="A3210" s="260" t="s">
        <v>899</v>
      </c>
      <c r="B3210" s="260" t="s">
        <v>900</v>
      </c>
      <c r="C3210" s="260" t="s">
        <v>295</v>
      </c>
      <c r="D3210" s="260" t="s">
        <v>623</v>
      </c>
      <c r="E3210" s="260">
        <v>13348830</v>
      </c>
      <c r="F3210" s="260" t="s">
        <v>5382</v>
      </c>
      <c r="G3210" s="260" t="s">
        <v>1400</v>
      </c>
      <c r="H3210" s="260">
        <v>2</v>
      </c>
      <c r="I3210" s="260" t="s">
        <v>5383</v>
      </c>
      <c r="J3210" s="260" t="s">
        <v>5443</v>
      </c>
      <c r="K3210" s="260" t="s">
        <v>5444</v>
      </c>
      <c r="L3210" s="261">
        <v>45126</v>
      </c>
      <c r="M3210" s="260" t="s">
        <v>582</v>
      </c>
    </row>
    <row r="3211" spans="1:13" x14ac:dyDescent="0.25">
      <c r="A3211" s="262" t="s">
        <v>899</v>
      </c>
      <c r="B3211" s="262" t="s">
        <v>900</v>
      </c>
      <c r="C3211" s="262" t="s">
        <v>295</v>
      </c>
      <c r="D3211" s="262" t="s">
        <v>628</v>
      </c>
      <c r="E3211" s="262">
        <v>4457000</v>
      </c>
      <c r="F3211" s="262" t="s">
        <v>5338</v>
      </c>
      <c r="G3211" s="262" t="s">
        <v>1400</v>
      </c>
      <c r="H3211" s="262">
        <v>2</v>
      </c>
      <c r="I3211" s="262" t="s">
        <v>5339</v>
      </c>
      <c r="J3211" s="262" t="s">
        <v>5445</v>
      </c>
      <c r="K3211" s="262" t="s">
        <v>5446</v>
      </c>
      <c r="L3211" s="263">
        <v>45126</v>
      </c>
      <c r="M3211" s="262" t="s">
        <v>582</v>
      </c>
    </row>
    <row r="3212" spans="1:13" x14ac:dyDescent="0.25">
      <c r="A3212" s="260" t="s">
        <v>899</v>
      </c>
      <c r="B3212" s="260" t="s">
        <v>900</v>
      </c>
      <c r="C3212" s="260" t="s">
        <v>295</v>
      </c>
      <c r="D3212" s="260" t="s">
        <v>619</v>
      </c>
      <c r="E3212" s="260">
        <v>0</v>
      </c>
      <c r="F3212" s="260" t="s">
        <v>5338</v>
      </c>
      <c r="G3212" s="260" t="s">
        <v>1400</v>
      </c>
      <c r="H3212" s="260">
        <v>2</v>
      </c>
      <c r="I3212" s="260" t="s">
        <v>5339</v>
      </c>
      <c r="J3212" s="260" t="s">
        <v>5447</v>
      </c>
      <c r="K3212" s="260" t="s">
        <v>5448</v>
      </c>
      <c r="L3212" s="261">
        <v>45126</v>
      </c>
      <c r="M3212" s="260" t="s">
        <v>582</v>
      </c>
    </row>
    <row r="3213" spans="1:13" x14ac:dyDescent="0.25">
      <c r="A3213" s="262" t="s">
        <v>391</v>
      </c>
      <c r="B3213" s="262" t="s">
        <v>392</v>
      </c>
      <c r="C3213" s="262" t="s">
        <v>393</v>
      </c>
      <c r="D3213" s="262" t="s">
        <v>1042</v>
      </c>
      <c r="E3213" s="262">
        <v>20524</v>
      </c>
      <c r="F3213" s="262" t="s">
        <v>5449</v>
      </c>
      <c r="G3213" s="262" t="s">
        <v>22</v>
      </c>
      <c r="H3213" s="262">
        <v>3</v>
      </c>
      <c r="I3213" s="262" t="s">
        <v>5450</v>
      </c>
      <c r="J3213" s="262" t="s">
        <v>5451</v>
      </c>
      <c r="K3213" s="262" t="s">
        <v>5452</v>
      </c>
      <c r="L3213" s="263">
        <v>45126</v>
      </c>
      <c r="M3213" s="262" t="s">
        <v>582</v>
      </c>
    </row>
    <row r="3214" spans="1:13" x14ac:dyDescent="0.25">
      <c r="A3214" s="260" t="s">
        <v>391</v>
      </c>
      <c r="B3214" s="260" t="s">
        <v>392</v>
      </c>
      <c r="C3214" s="260" t="s">
        <v>393</v>
      </c>
      <c r="D3214" s="260" t="s">
        <v>1132</v>
      </c>
      <c r="E3214" s="260">
        <v>2382152</v>
      </c>
      <c r="F3214" s="260" t="s">
        <v>5449</v>
      </c>
      <c r="G3214" s="260" t="s">
        <v>22</v>
      </c>
      <c r="H3214" s="260">
        <v>3</v>
      </c>
      <c r="I3214" s="260" t="s">
        <v>5450</v>
      </c>
      <c r="J3214" s="260" t="s">
        <v>5453</v>
      </c>
      <c r="K3214" s="260" t="s">
        <v>5454</v>
      </c>
      <c r="L3214" s="261">
        <v>45126</v>
      </c>
      <c r="M3214" s="260" t="s">
        <v>582</v>
      </c>
    </row>
    <row r="3215" spans="1:13" x14ac:dyDescent="0.25">
      <c r="A3215" s="262" t="s">
        <v>391</v>
      </c>
      <c r="B3215" s="262" t="s">
        <v>392</v>
      </c>
      <c r="C3215" s="262" t="s">
        <v>393</v>
      </c>
      <c r="D3215" s="262" t="s">
        <v>1050</v>
      </c>
      <c r="E3215" s="262">
        <v>132671</v>
      </c>
      <c r="F3215" s="262" t="s">
        <v>5455</v>
      </c>
      <c r="G3215" s="262" t="s">
        <v>1400</v>
      </c>
      <c r="H3215" s="262">
        <v>2</v>
      </c>
      <c r="I3215" s="262" t="s">
        <v>5456</v>
      </c>
      <c r="J3215" s="262" t="s">
        <v>5457</v>
      </c>
      <c r="K3215" s="262" t="s">
        <v>5458</v>
      </c>
      <c r="L3215" s="263">
        <v>45126</v>
      </c>
      <c r="M3215" s="262" t="s">
        <v>582</v>
      </c>
    </row>
    <row r="3216" spans="1:13" x14ac:dyDescent="0.25">
      <c r="A3216" s="260" t="s">
        <v>391</v>
      </c>
      <c r="B3216" s="260" t="s">
        <v>392</v>
      </c>
      <c r="C3216" s="260" t="s">
        <v>393</v>
      </c>
      <c r="D3216" s="260" t="s">
        <v>776</v>
      </c>
      <c r="E3216" s="260">
        <v>132671</v>
      </c>
      <c r="F3216" s="260" t="s">
        <v>5455</v>
      </c>
      <c r="G3216" s="260" t="s">
        <v>1400</v>
      </c>
      <c r="H3216" s="260">
        <v>2</v>
      </c>
      <c r="I3216" s="260" t="s">
        <v>5456</v>
      </c>
      <c r="J3216" s="260" t="s">
        <v>5459</v>
      </c>
      <c r="K3216" s="260" t="s">
        <v>5460</v>
      </c>
      <c r="L3216" s="261">
        <v>45126</v>
      </c>
      <c r="M3216" s="260" t="s">
        <v>582</v>
      </c>
    </row>
    <row r="3217" spans="1:13" x14ac:dyDescent="0.25">
      <c r="A3217" s="262" t="s">
        <v>391</v>
      </c>
      <c r="B3217" s="262" t="s">
        <v>392</v>
      </c>
      <c r="C3217" s="262" t="s">
        <v>393</v>
      </c>
      <c r="D3217" s="262" t="s">
        <v>605</v>
      </c>
      <c r="E3217" s="262">
        <v>133671</v>
      </c>
      <c r="F3217" s="262" t="s">
        <v>5455</v>
      </c>
      <c r="G3217" s="262" t="s">
        <v>1400</v>
      </c>
      <c r="H3217" s="262">
        <v>2</v>
      </c>
      <c r="I3217" s="262" t="s">
        <v>5456</v>
      </c>
      <c r="J3217" s="262" t="s">
        <v>5461</v>
      </c>
      <c r="K3217" s="262" t="s">
        <v>5462</v>
      </c>
      <c r="L3217" s="263">
        <v>45126</v>
      </c>
      <c r="M3217" s="262" t="s">
        <v>582</v>
      </c>
    </row>
    <row r="3218" spans="1:13" x14ac:dyDescent="0.25">
      <c r="A3218" s="260" t="s">
        <v>391</v>
      </c>
      <c r="B3218" s="260" t="s">
        <v>392</v>
      </c>
      <c r="C3218" s="260" t="s">
        <v>393</v>
      </c>
      <c r="D3218" s="260" t="s">
        <v>1374</v>
      </c>
      <c r="E3218" s="260">
        <v>2249481</v>
      </c>
      <c r="F3218" s="260" t="s">
        <v>5463</v>
      </c>
      <c r="G3218" s="260" t="s">
        <v>1400</v>
      </c>
      <c r="H3218" s="260">
        <v>2</v>
      </c>
      <c r="I3218" s="260" t="s">
        <v>5464</v>
      </c>
      <c r="J3218" s="260" t="s">
        <v>5215</v>
      </c>
      <c r="K3218" s="260" t="s">
        <v>5465</v>
      </c>
      <c r="L3218" s="261">
        <v>45126</v>
      </c>
      <c r="M3218" s="260" t="s">
        <v>582</v>
      </c>
    </row>
    <row r="3219" spans="1:13" x14ac:dyDescent="0.25">
      <c r="A3219" s="262" t="s">
        <v>391</v>
      </c>
      <c r="B3219" s="262" t="s">
        <v>392</v>
      </c>
      <c r="C3219" s="262" t="s">
        <v>393</v>
      </c>
      <c r="D3219" s="262" t="s">
        <v>630</v>
      </c>
      <c r="E3219" s="262">
        <v>0</v>
      </c>
      <c r="F3219" s="262" t="s">
        <v>5455</v>
      </c>
      <c r="G3219" s="262" t="s">
        <v>1400</v>
      </c>
      <c r="H3219" s="262">
        <v>2</v>
      </c>
      <c r="I3219" s="262" t="s">
        <v>5466</v>
      </c>
      <c r="J3219" s="262" t="s">
        <v>5467</v>
      </c>
      <c r="K3219" s="262" t="s">
        <v>5468</v>
      </c>
      <c r="L3219" s="263">
        <v>45126</v>
      </c>
      <c r="M3219" s="262" t="s">
        <v>582</v>
      </c>
    </row>
    <row r="3220" spans="1:13" x14ac:dyDescent="0.25">
      <c r="A3220" s="260" t="s">
        <v>391</v>
      </c>
      <c r="B3220" s="260" t="s">
        <v>392</v>
      </c>
      <c r="C3220" s="260" t="s">
        <v>393</v>
      </c>
      <c r="D3220" s="260" t="s">
        <v>623</v>
      </c>
      <c r="E3220" s="260">
        <v>132671</v>
      </c>
      <c r="F3220" s="260" t="s">
        <v>5455</v>
      </c>
      <c r="G3220" s="260" t="s">
        <v>1400</v>
      </c>
      <c r="H3220" s="260">
        <v>2</v>
      </c>
      <c r="I3220" s="260" t="s">
        <v>5466</v>
      </c>
      <c r="J3220" s="260" t="s">
        <v>5469</v>
      </c>
      <c r="K3220" s="260" t="s">
        <v>5470</v>
      </c>
      <c r="L3220" s="261">
        <v>45126</v>
      </c>
      <c r="M3220" s="260" t="s">
        <v>582</v>
      </c>
    </row>
    <row r="3221" spans="1:13" x14ac:dyDescent="0.25">
      <c r="A3221" s="262" t="s">
        <v>391</v>
      </c>
      <c r="B3221" s="262" t="s">
        <v>392</v>
      </c>
      <c r="C3221" s="262" t="s">
        <v>393</v>
      </c>
      <c r="D3221" s="262" t="s">
        <v>628</v>
      </c>
      <c r="E3221" s="262">
        <v>0</v>
      </c>
      <c r="F3221" s="262" t="s">
        <v>17</v>
      </c>
      <c r="G3221" s="262" t="s">
        <v>22</v>
      </c>
      <c r="H3221" s="262">
        <v>3</v>
      </c>
      <c r="I3221" s="262" t="s">
        <v>17</v>
      </c>
      <c r="J3221" s="262" t="s">
        <v>5471</v>
      </c>
      <c r="K3221" s="262" t="s">
        <v>5472</v>
      </c>
      <c r="L3221" s="263">
        <v>45126</v>
      </c>
      <c r="M3221" s="262" t="s">
        <v>582</v>
      </c>
    </row>
    <row r="3222" spans="1:13" x14ac:dyDescent="0.25">
      <c r="A3222" s="260" t="s">
        <v>391</v>
      </c>
      <c r="B3222" s="260" t="s">
        <v>392</v>
      </c>
      <c r="C3222" s="260" t="s">
        <v>393</v>
      </c>
      <c r="D3222" s="260" t="s">
        <v>619</v>
      </c>
      <c r="E3222" s="260">
        <v>0</v>
      </c>
      <c r="F3222" s="260" t="s">
        <v>17</v>
      </c>
      <c r="G3222" s="260" t="s">
        <v>22</v>
      </c>
      <c r="H3222" s="260">
        <v>3</v>
      </c>
      <c r="I3222" s="260" t="s">
        <v>17</v>
      </c>
      <c r="J3222" s="260" t="s">
        <v>5473</v>
      </c>
      <c r="K3222" s="260" t="s">
        <v>5474</v>
      </c>
      <c r="L3222" s="261">
        <v>45126</v>
      </c>
      <c r="M3222" s="260" t="s">
        <v>582</v>
      </c>
    </row>
    <row r="3223" spans="1:13" x14ac:dyDescent="0.25">
      <c r="A3223" s="262" t="s">
        <v>391</v>
      </c>
      <c r="B3223" s="262" t="s">
        <v>392</v>
      </c>
      <c r="C3223" s="262" t="s">
        <v>393</v>
      </c>
      <c r="D3223" s="262" t="s">
        <v>47</v>
      </c>
      <c r="E3223" s="262">
        <v>2</v>
      </c>
      <c r="F3223" s="262" t="s">
        <v>5475</v>
      </c>
      <c r="G3223" s="262" t="s">
        <v>1400</v>
      </c>
      <c r="H3223" s="262">
        <v>2</v>
      </c>
      <c r="I3223" s="262" t="s">
        <v>5476</v>
      </c>
      <c r="J3223" s="262" t="s">
        <v>5477</v>
      </c>
      <c r="K3223" s="262" t="s">
        <v>5478</v>
      </c>
      <c r="L3223" s="263">
        <v>45126</v>
      </c>
      <c r="M3223" s="262" t="s">
        <v>582</v>
      </c>
    </row>
    <row r="3224" spans="1:13" x14ac:dyDescent="0.25">
      <c r="A3224" s="260" t="s">
        <v>899</v>
      </c>
      <c r="B3224" s="260" t="s">
        <v>900</v>
      </c>
      <c r="C3224" s="260" t="s">
        <v>295</v>
      </c>
      <c r="D3224" s="260" t="s">
        <v>47</v>
      </c>
      <c r="E3224" s="260">
        <v>5</v>
      </c>
      <c r="F3224" s="260" t="s">
        <v>5382</v>
      </c>
      <c r="G3224" s="260" t="s">
        <v>77</v>
      </c>
      <c r="H3224" s="260">
        <v>1</v>
      </c>
      <c r="I3224" s="260" t="s">
        <v>5383</v>
      </c>
      <c r="J3224" s="260" t="s">
        <v>5479</v>
      </c>
      <c r="K3224" s="260" t="s">
        <v>5480</v>
      </c>
      <c r="L3224" s="261">
        <v>45126</v>
      </c>
      <c r="M3224" s="260" t="s">
        <v>582</v>
      </c>
    </row>
    <row r="3225" spans="1:13" x14ac:dyDescent="0.25">
      <c r="A3225" s="262" t="s">
        <v>899</v>
      </c>
      <c r="B3225" s="262" t="s">
        <v>900</v>
      </c>
      <c r="C3225" s="262" t="s">
        <v>295</v>
      </c>
      <c r="D3225" s="262" t="s">
        <v>16</v>
      </c>
      <c r="E3225" s="262">
        <v>276700</v>
      </c>
      <c r="F3225" s="262" t="s">
        <v>5392</v>
      </c>
      <c r="G3225" s="262" t="s">
        <v>22</v>
      </c>
      <c r="H3225" s="262">
        <v>3</v>
      </c>
      <c r="I3225" s="262" t="s">
        <v>5393</v>
      </c>
      <c r="J3225" s="262" t="s">
        <v>5481</v>
      </c>
      <c r="K3225" s="262" t="s">
        <v>5482</v>
      </c>
      <c r="L3225" s="263">
        <v>45126</v>
      </c>
      <c r="M3225" s="262" t="s">
        <v>582</v>
      </c>
    </row>
    <row r="3226" spans="1:13" x14ac:dyDescent="0.25">
      <c r="A3226" s="260" t="s">
        <v>899</v>
      </c>
      <c r="B3226" s="260" t="s">
        <v>900</v>
      </c>
      <c r="C3226" s="260" t="s">
        <v>295</v>
      </c>
      <c r="D3226" s="260" t="s">
        <v>24</v>
      </c>
      <c r="E3226" s="260">
        <v>1500000</v>
      </c>
      <c r="F3226" s="260" t="s">
        <v>5392</v>
      </c>
      <c r="G3226" s="260" t="s">
        <v>22</v>
      </c>
      <c r="H3226" s="260">
        <v>3</v>
      </c>
      <c r="I3226" s="260" t="s">
        <v>5393</v>
      </c>
      <c r="J3226" s="260" t="s">
        <v>5483</v>
      </c>
      <c r="K3226" s="260" t="s">
        <v>5484</v>
      </c>
      <c r="L3226" s="261">
        <v>45126</v>
      </c>
      <c r="M3226" s="260" t="s">
        <v>582</v>
      </c>
    </row>
    <row r="3227" spans="1:13" x14ac:dyDescent="0.25">
      <c r="A3227" s="262" t="s">
        <v>293</v>
      </c>
      <c r="B3227" s="262" t="s">
        <v>294</v>
      </c>
      <c r="C3227" s="262" t="s">
        <v>295</v>
      </c>
      <c r="D3227" s="262" t="s">
        <v>1335</v>
      </c>
      <c r="E3227" s="262">
        <v>55743830</v>
      </c>
      <c r="F3227" s="262" t="s">
        <v>5338</v>
      </c>
      <c r="G3227" s="262" t="s">
        <v>1400</v>
      </c>
      <c r="H3227" s="262">
        <v>2</v>
      </c>
      <c r="I3227" s="262" t="s">
        <v>5339</v>
      </c>
      <c r="J3227" s="262" t="s">
        <v>5340</v>
      </c>
      <c r="K3227" s="262" t="s">
        <v>5485</v>
      </c>
      <c r="L3227" s="263">
        <v>45126</v>
      </c>
      <c r="M3227" s="262" t="s">
        <v>20</v>
      </c>
    </row>
    <row r="3228" spans="1:13" x14ac:dyDescent="0.25">
      <c r="A3228" s="260" t="s">
        <v>293</v>
      </c>
      <c r="B3228" s="260" t="s">
        <v>294</v>
      </c>
      <c r="C3228" s="260" t="s">
        <v>295</v>
      </c>
      <c r="D3228" s="260" t="s">
        <v>1042</v>
      </c>
      <c r="E3228" s="260">
        <v>36778</v>
      </c>
      <c r="F3228" s="260" t="s">
        <v>5486</v>
      </c>
      <c r="G3228" s="260" t="s">
        <v>77</v>
      </c>
      <c r="H3228" s="260">
        <v>1</v>
      </c>
      <c r="I3228" s="260" t="s">
        <v>5487</v>
      </c>
      <c r="J3228" s="260" t="s">
        <v>5488</v>
      </c>
      <c r="K3228" s="260" t="s">
        <v>5489</v>
      </c>
      <c r="L3228" s="261">
        <v>45126</v>
      </c>
      <c r="M3228" s="260" t="s">
        <v>20</v>
      </c>
    </row>
    <row r="3229" spans="1:13" x14ac:dyDescent="0.25">
      <c r="A3229" s="262" t="s">
        <v>293</v>
      </c>
      <c r="B3229" s="262" t="s">
        <v>294</v>
      </c>
      <c r="C3229" s="262" t="s">
        <v>295</v>
      </c>
      <c r="D3229" s="262" t="s">
        <v>1132</v>
      </c>
      <c r="E3229" s="262">
        <v>3472000</v>
      </c>
      <c r="F3229" s="262" t="s">
        <v>5338</v>
      </c>
      <c r="G3229" s="262" t="s">
        <v>77</v>
      </c>
      <c r="H3229" s="262">
        <v>1</v>
      </c>
      <c r="I3229" s="262" t="s">
        <v>5339</v>
      </c>
      <c r="J3229" s="262" t="s">
        <v>5490</v>
      </c>
      <c r="K3229" s="262" t="s">
        <v>5491</v>
      </c>
      <c r="L3229" s="263">
        <v>45126</v>
      </c>
      <c r="M3229" s="262" t="s">
        <v>20</v>
      </c>
    </row>
    <row r="3230" spans="1:13" x14ac:dyDescent="0.25">
      <c r="A3230" s="260" t="s">
        <v>293</v>
      </c>
      <c r="B3230" s="260" t="s">
        <v>294</v>
      </c>
      <c r="C3230" s="260" t="s">
        <v>295</v>
      </c>
      <c r="D3230" s="260" t="s">
        <v>1050</v>
      </c>
      <c r="E3230" s="260">
        <v>3472000</v>
      </c>
      <c r="F3230" s="260" t="s">
        <v>5338</v>
      </c>
      <c r="G3230" s="260" t="s">
        <v>1400</v>
      </c>
      <c r="H3230" s="260">
        <v>2</v>
      </c>
      <c r="I3230" s="260" t="s">
        <v>5492</v>
      </c>
      <c r="J3230" s="260" t="s">
        <v>5493</v>
      </c>
      <c r="K3230" s="260" t="s">
        <v>5494</v>
      </c>
      <c r="L3230" s="261">
        <v>45126</v>
      </c>
      <c r="M3230" s="260" t="s">
        <v>20</v>
      </c>
    </row>
    <row r="3231" spans="1:13" x14ac:dyDescent="0.25">
      <c r="A3231" s="262" t="s">
        <v>293</v>
      </c>
      <c r="B3231" s="262" t="s">
        <v>294</v>
      </c>
      <c r="C3231" s="262" t="s">
        <v>295</v>
      </c>
      <c r="D3231" s="262" t="s">
        <v>776</v>
      </c>
      <c r="E3231" s="262">
        <v>1298989</v>
      </c>
      <c r="F3231" s="262" t="s">
        <v>5388</v>
      </c>
      <c r="G3231" s="262" t="s">
        <v>1400</v>
      </c>
      <c r="H3231" s="262">
        <v>2</v>
      </c>
      <c r="I3231" s="262" t="s">
        <v>5389</v>
      </c>
      <c r="J3231" s="262" t="s">
        <v>5495</v>
      </c>
      <c r="K3231" s="262" t="s">
        <v>5496</v>
      </c>
      <c r="L3231" s="263">
        <v>45126</v>
      </c>
      <c r="M3231" s="262" t="s">
        <v>582</v>
      </c>
    </row>
    <row r="3232" spans="1:13" x14ac:dyDescent="0.25">
      <c r="A3232" s="260" t="s">
        <v>293</v>
      </c>
      <c r="B3232" s="260" t="s">
        <v>294</v>
      </c>
      <c r="C3232" s="260" t="s">
        <v>295</v>
      </c>
      <c r="D3232" s="260" t="s">
        <v>966</v>
      </c>
      <c r="E3232" s="260">
        <v>21</v>
      </c>
      <c r="F3232" s="260" t="s">
        <v>5497</v>
      </c>
      <c r="G3232" s="260" t="s">
        <v>22</v>
      </c>
      <c r="H3232" s="260">
        <v>3</v>
      </c>
      <c r="I3232" s="260" t="s">
        <v>1237</v>
      </c>
      <c r="J3232" s="260" t="s">
        <v>5498</v>
      </c>
      <c r="K3232" s="260" t="s">
        <v>5499</v>
      </c>
      <c r="L3232" s="261">
        <v>45126</v>
      </c>
      <c r="M3232" s="260" t="s">
        <v>582</v>
      </c>
    </row>
    <row r="3233" spans="1:13" x14ac:dyDescent="0.25">
      <c r="A3233" s="262" t="s">
        <v>293</v>
      </c>
      <c r="B3233" s="262" t="s">
        <v>294</v>
      </c>
      <c r="C3233" s="262" t="s">
        <v>295</v>
      </c>
      <c r="D3233" s="262" t="s">
        <v>1055</v>
      </c>
      <c r="E3233" s="262">
        <v>7642</v>
      </c>
      <c r="F3233" s="262" t="s">
        <v>5396</v>
      </c>
      <c r="G3233" s="262" t="s">
        <v>22</v>
      </c>
      <c r="H3233" s="262">
        <v>3</v>
      </c>
      <c r="I3233" s="262" t="s">
        <v>5397</v>
      </c>
      <c r="J3233" s="262" t="s">
        <v>5398</v>
      </c>
      <c r="K3233" s="262" t="s">
        <v>5500</v>
      </c>
      <c r="L3233" s="263">
        <v>45126</v>
      </c>
      <c r="M3233" s="262" t="s">
        <v>582</v>
      </c>
    </row>
    <row r="3234" spans="1:13" x14ac:dyDescent="0.25">
      <c r="A3234" s="260" t="s">
        <v>293</v>
      </c>
      <c r="B3234" s="260" t="s">
        <v>294</v>
      </c>
      <c r="C3234" s="260" t="s">
        <v>295</v>
      </c>
      <c r="D3234" s="260" t="s">
        <v>605</v>
      </c>
      <c r="E3234" s="260">
        <v>1672000</v>
      </c>
      <c r="F3234" s="260" t="s">
        <v>5338</v>
      </c>
      <c r="G3234" s="260" t="s">
        <v>1400</v>
      </c>
      <c r="H3234" s="260">
        <v>2</v>
      </c>
      <c r="I3234" s="260" t="s">
        <v>5339</v>
      </c>
      <c r="J3234" s="260" t="s">
        <v>5501</v>
      </c>
      <c r="K3234" s="260" t="s">
        <v>5502</v>
      </c>
      <c r="L3234" s="261">
        <v>45126</v>
      </c>
      <c r="M3234" s="260" t="s">
        <v>20</v>
      </c>
    </row>
    <row r="3235" spans="1:13" x14ac:dyDescent="0.25">
      <c r="A3235" s="262" t="s">
        <v>293</v>
      </c>
      <c r="B3235" s="262" t="s">
        <v>294</v>
      </c>
      <c r="C3235" s="262" t="s">
        <v>295</v>
      </c>
      <c r="D3235" s="262" t="s">
        <v>1374</v>
      </c>
      <c r="E3235" s="262">
        <v>0</v>
      </c>
      <c r="F3235" s="262" t="s">
        <v>5338</v>
      </c>
      <c r="G3235" s="262" t="s">
        <v>1400</v>
      </c>
      <c r="H3235" s="262">
        <v>2</v>
      </c>
      <c r="I3235" s="262" t="s">
        <v>5339</v>
      </c>
      <c r="J3235" s="262" t="s">
        <v>5503</v>
      </c>
      <c r="K3235" s="262" t="s">
        <v>5504</v>
      </c>
      <c r="L3235" s="263">
        <v>45126</v>
      </c>
      <c r="M3235" s="262" t="s">
        <v>20</v>
      </c>
    </row>
    <row r="3236" spans="1:13" x14ac:dyDescent="0.25">
      <c r="A3236" s="260" t="s">
        <v>293</v>
      </c>
      <c r="B3236" s="260" t="s">
        <v>294</v>
      </c>
      <c r="C3236" s="260" t="s">
        <v>295</v>
      </c>
      <c r="D3236" s="260" t="s">
        <v>630</v>
      </c>
      <c r="E3236" s="260">
        <v>1800000</v>
      </c>
      <c r="F3236" s="260" t="s">
        <v>5338</v>
      </c>
      <c r="G3236" s="260" t="s">
        <v>1400</v>
      </c>
      <c r="H3236" s="260">
        <v>2</v>
      </c>
      <c r="I3236" s="260" t="s">
        <v>5339</v>
      </c>
      <c r="J3236" s="260" t="s">
        <v>5505</v>
      </c>
      <c r="K3236" s="260" t="s">
        <v>5506</v>
      </c>
      <c r="L3236" s="261">
        <v>45126</v>
      </c>
      <c r="M3236" s="260" t="s">
        <v>20</v>
      </c>
    </row>
    <row r="3237" spans="1:13" x14ac:dyDescent="0.25">
      <c r="A3237" s="262" t="s">
        <v>293</v>
      </c>
      <c r="B3237" s="262" t="s">
        <v>294</v>
      </c>
      <c r="C3237" s="262" t="s">
        <v>295</v>
      </c>
      <c r="D3237" s="262" t="s">
        <v>623</v>
      </c>
      <c r="E3237" s="262">
        <v>434000</v>
      </c>
      <c r="F3237" s="262" t="s">
        <v>5338</v>
      </c>
      <c r="G3237" s="262" t="s">
        <v>1400</v>
      </c>
      <c r="H3237" s="262">
        <v>2</v>
      </c>
      <c r="I3237" s="262" t="s">
        <v>5339</v>
      </c>
      <c r="J3237" s="262" t="s">
        <v>5507</v>
      </c>
      <c r="K3237" s="262" t="s">
        <v>5508</v>
      </c>
      <c r="L3237" s="263">
        <v>45126</v>
      </c>
      <c r="M3237" s="262" t="s">
        <v>20</v>
      </c>
    </row>
    <row r="3238" spans="1:13" x14ac:dyDescent="0.25">
      <c r="A3238" s="260" t="s">
        <v>293</v>
      </c>
      <c r="B3238" s="260" t="s">
        <v>294</v>
      </c>
      <c r="C3238" s="260" t="s">
        <v>295</v>
      </c>
      <c r="D3238" s="260" t="s">
        <v>628</v>
      </c>
      <c r="E3238" s="260">
        <v>1238000</v>
      </c>
      <c r="F3238" s="260" t="s">
        <v>5338</v>
      </c>
      <c r="G3238" s="260" t="s">
        <v>1400</v>
      </c>
      <c r="H3238" s="260">
        <v>2</v>
      </c>
      <c r="I3238" s="260" t="s">
        <v>5339</v>
      </c>
      <c r="J3238" s="260" t="s">
        <v>5509</v>
      </c>
      <c r="K3238" s="260" t="s">
        <v>5510</v>
      </c>
      <c r="L3238" s="261">
        <v>45126</v>
      </c>
      <c r="M3238" s="260" t="s">
        <v>20</v>
      </c>
    </row>
    <row r="3239" spans="1:13" x14ac:dyDescent="0.25">
      <c r="A3239" s="262" t="s">
        <v>293</v>
      </c>
      <c r="B3239" s="262" t="s">
        <v>294</v>
      </c>
      <c r="C3239" s="262" t="s">
        <v>295</v>
      </c>
      <c r="D3239" s="262" t="s">
        <v>619</v>
      </c>
      <c r="E3239" s="262">
        <v>0</v>
      </c>
      <c r="F3239" s="262" t="s">
        <v>5338</v>
      </c>
      <c r="G3239" s="262" t="s">
        <v>1400</v>
      </c>
      <c r="H3239" s="262">
        <v>2</v>
      </c>
      <c r="I3239" s="262" t="s">
        <v>5339</v>
      </c>
      <c r="J3239" s="262" t="s">
        <v>5511</v>
      </c>
      <c r="K3239" s="262" t="s">
        <v>5512</v>
      </c>
      <c r="L3239" s="263">
        <v>45126</v>
      </c>
      <c r="M3239" s="262" t="s">
        <v>20</v>
      </c>
    </row>
    <row r="3240" spans="1:13" x14ac:dyDescent="0.25">
      <c r="A3240" s="260" t="s">
        <v>293</v>
      </c>
      <c r="B3240" s="260" t="s">
        <v>294</v>
      </c>
      <c r="C3240" s="260" t="s">
        <v>295</v>
      </c>
      <c r="D3240" s="260" t="s">
        <v>47</v>
      </c>
      <c r="E3240" s="260">
        <v>4</v>
      </c>
      <c r="F3240" s="260" t="s">
        <v>5338</v>
      </c>
      <c r="G3240" s="260" t="s">
        <v>77</v>
      </c>
      <c r="H3240" s="260">
        <v>1</v>
      </c>
      <c r="I3240" s="260" t="s">
        <v>5513</v>
      </c>
      <c r="J3240" s="260" t="s">
        <v>5514</v>
      </c>
      <c r="K3240" s="260" t="s">
        <v>5515</v>
      </c>
      <c r="L3240" s="261">
        <v>45126</v>
      </c>
      <c r="M3240" s="260" t="s">
        <v>20</v>
      </c>
    </row>
    <row r="3241" spans="1:13" x14ac:dyDescent="0.25">
      <c r="A3241" s="262" t="s">
        <v>2125</v>
      </c>
      <c r="B3241" s="262" t="s">
        <v>2126</v>
      </c>
      <c r="C3241" s="262" t="s">
        <v>2127</v>
      </c>
      <c r="D3241" s="262" t="s">
        <v>966</v>
      </c>
      <c r="E3241" s="262">
        <v>8412</v>
      </c>
      <c r="F3241" s="262" t="s">
        <v>5516</v>
      </c>
      <c r="G3241" s="262" t="s">
        <v>1400</v>
      </c>
      <c r="H3241" s="262">
        <v>2</v>
      </c>
      <c r="I3241" s="262" t="s">
        <v>5517</v>
      </c>
      <c r="J3241" s="262" t="s">
        <v>5518</v>
      </c>
      <c r="K3241" s="262" t="s">
        <v>5519</v>
      </c>
      <c r="L3241" s="263">
        <v>45126</v>
      </c>
      <c r="M3241" s="262" t="s">
        <v>20</v>
      </c>
    </row>
    <row r="3242" spans="1:13" x14ac:dyDescent="0.25">
      <c r="A3242" s="260" t="s">
        <v>2125</v>
      </c>
      <c r="B3242" s="260" t="s">
        <v>2126</v>
      </c>
      <c r="C3242" s="260" t="s">
        <v>2127</v>
      </c>
      <c r="D3242" s="260" t="s">
        <v>1055</v>
      </c>
      <c r="E3242" s="260">
        <v>8412</v>
      </c>
      <c r="F3242" s="260" t="s">
        <v>5516</v>
      </c>
      <c r="G3242" s="260" t="s">
        <v>1400</v>
      </c>
      <c r="H3242" s="260">
        <v>2</v>
      </c>
      <c r="I3242" s="260" t="s">
        <v>5517</v>
      </c>
      <c r="J3242" s="260" t="s">
        <v>5518</v>
      </c>
      <c r="K3242" s="260" t="s">
        <v>5520</v>
      </c>
      <c r="L3242" s="261">
        <v>45126</v>
      </c>
      <c r="M3242" s="260" t="s">
        <v>20</v>
      </c>
    </row>
    <row r="3243" spans="1:13" x14ac:dyDescent="0.25">
      <c r="A3243" s="262" t="s">
        <v>2125</v>
      </c>
      <c r="B3243" s="262" t="s">
        <v>2126</v>
      </c>
      <c r="C3243" s="262" t="s">
        <v>2127</v>
      </c>
      <c r="D3243" s="262" t="s">
        <v>605</v>
      </c>
      <c r="E3243" s="262">
        <v>109097</v>
      </c>
      <c r="F3243" s="262" t="s">
        <v>5521</v>
      </c>
      <c r="G3243" s="262" t="s">
        <v>22</v>
      </c>
      <c r="H3243" s="262">
        <v>3</v>
      </c>
      <c r="I3243" s="262" t="s">
        <v>5522</v>
      </c>
      <c r="J3243" s="262" t="s">
        <v>5523</v>
      </c>
      <c r="K3243" s="262" t="s">
        <v>5524</v>
      </c>
      <c r="L3243" s="263">
        <v>45126</v>
      </c>
      <c r="M3243" s="262" t="s">
        <v>20</v>
      </c>
    </row>
    <row r="3244" spans="1:13" x14ac:dyDescent="0.25">
      <c r="A3244" s="260" t="s">
        <v>2125</v>
      </c>
      <c r="B3244" s="260" t="s">
        <v>2126</v>
      </c>
      <c r="C3244" s="260" t="s">
        <v>2127</v>
      </c>
      <c r="D3244" s="260" t="s">
        <v>630</v>
      </c>
      <c r="E3244" s="260">
        <v>498300</v>
      </c>
      <c r="F3244" s="260" t="s">
        <v>5525</v>
      </c>
      <c r="G3244" s="260" t="s">
        <v>22</v>
      </c>
      <c r="H3244" s="260">
        <v>3</v>
      </c>
      <c r="I3244" s="260" t="s">
        <v>4646</v>
      </c>
      <c r="J3244" s="260" t="s">
        <v>4173</v>
      </c>
      <c r="K3244" s="260" t="s">
        <v>5526</v>
      </c>
      <c r="L3244" s="261">
        <v>45126</v>
      </c>
      <c r="M3244" s="260" t="s">
        <v>20</v>
      </c>
    </row>
    <row r="3245" spans="1:13" x14ac:dyDescent="0.25">
      <c r="A3245" s="262" t="s">
        <v>2125</v>
      </c>
      <c r="B3245" s="262" t="s">
        <v>2126</v>
      </c>
      <c r="C3245" s="262" t="s">
        <v>2127</v>
      </c>
      <c r="D3245" s="262" t="s">
        <v>623</v>
      </c>
      <c r="E3245" s="262">
        <v>109097</v>
      </c>
      <c r="F3245" s="262" t="s">
        <v>5521</v>
      </c>
      <c r="G3245" s="262" t="s">
        <v>22</v>
      </c>
      <c r="H3245" s="262">
        <v>3</v>
      </c>
      <c r="I3245" s="262" t="s">
        <v>5522</v>
      </c>
      <c r="J3245" s="262" t="s">
        <v>5523</v>
      </c>
      <c r="K3245" s="262" t="s">
        <v>5527</v>
      </c>
      <c r="L3245" s="263">
        <v>45126</v>
      </c>
      <c r="M3245" s="262" t="s">
        <v>20</v>
      </c>
    </row>
    <row r="3246" spans="1:13" x14ac:dyDescent="0.25">
      <c r="A3246" s="260" t="s">
        <v>2158</v>
      </c>
      <c r="B3246" s="260" t="s">
        <v>2159</v>
      </c>
      <c r="C3246" s="260" t="s">
        <v>2127</v>
      </c>
      <c r="D3246" s="260" t="s">
        <v>966</v>
      </c>
      <c r="E3246" s="260">
        <v>7516</v>
      </c>
      <c r="F3246" s="260" t="s">
        <v>5528</v>
      </c>
      <c r="G3246" s="260" t="s">
        <v>1400</v>
      </c>
      <c r="H3246" s="260">
        <v>2</v>
      </c>
      <c r="I3246" s="260" t="s">
        <v>1237</v>
      </c>
      <c r="J3246" s="260" t="s">
        <v>5529</v>
      </c>
      <c r="K3246" s="260" t="s">
        <v>5530</v>
      </c>
      <c r="L3246" s="261">
        <v>45126</v>
      </c>
      <c r="M3246" s="260" t="s">
        <v>20</v>
      </c>
    </row>
    <row r="3247" spans="1:13" x14ac:dyDescent="0.25">
      <c r="A3247" s="262" t="s">
        <v>2158</v>
      </c>
      <c r="B3247" s="262" t="s">
        <v>2159</v>
      </c>
      <c r="C3247" s="262" t="s">
        <v>2127</v>
      </c>
      <c r="D3247" s="262" t="s">
        <v>1055</v>
      </c>
      <c r="E3247" s="262">
        <v>8412</v>
      </c>
      <c r="F3247" s="262" t="s">
        <v>5531</v>
      </c>
      <c r="G3247" s="262" t="s">
        <v>1400</v>
      </c>
      <c r="H3247" s="262">
        <v>2</v>
      </c>
      <c r="I3247" s="262" t="s">
        <v>5517</v>
      </c>
      <c r="J3247" s="262" t="s">
        <v>5518</v>
      </c>
      <c r="K3247" s="262" t="s">
        <v>5532</v>
      </c>
      <c r="L3247" s="263">
        <v>45126</v>
      </c>
      <c r="M3247" s="262" t="s">
        <v>20</v>
      </c>
    </row>
    <row r="3248" spans="1:13" x14ac:dyDescent="0.25">
      <c r="A3248" s="260" t="s">
        <v>2190</v>
      </c>
      <c r="B3248" s="260" t="s">
        <v>2191</v>
      </c>
      <c r="C3248" s="260" t="s">
        <v>2127</v>
      </c>
      <c r="D3248" s="260" t="s">
        <v>1132</v>
      </c>
      <c r="E3248" s="260">
        <v>114180614</v>
      </c>
      <c r="F3248" s="260" t="s">
        <v>5533</v>
      </c>
      <c r="G3248" s="260" t="s">
        <v>1400</v>
      </c>
      <c r="H3248" s="260">
        <v>2</v>
      </c>
      <c r="I3248" s="260" t="s">
        <v>5534</v>
      </c>
      <c r="J3248" s="260" t="s">
        <v>5535</v>
      </c>
      <c r="K3248" s="260" t="s">
        <v>5536</v>
      </c>
      <c r="L3248" s="261">
        <v>45126</v>
      </c>
      <c r="M3248" s="260" t="s">
        <v>20</v>
      </c>
    </row>
    <row r="3249" spans="1:13" x14ac:dyDescent="0.25">
      <c r="A3249" s="262" t="s">
        <v>2190</v>
      </c>
      <c r="B3249" s="262" t="s">
        <v>2191</v>
      </c>
      <c r="C3249" s="262" t="s">
        <v>2127</v>
      </c>
      <c r="D3249" s="262" t="s">
        <v>1050</v>
      </c>
      <c r="E3249" s="262">
        <v>228397</v>
      </c>
      <c r="F3249" s="262" t="s">
        <v>5537</v>
      </c>
      <c r="G3249" s="262" t="s">
        <v>22</v>
      </c>
      <c r="H3249" s="262">
        <v>3</v>
      </c>
      <c r="I3249" s="262" t="s">
        <v>5538</v>
      </c>
      <c r="J3249" s="262" t="s">
        <v>5539</v>
      </c>
      <c r="K3249" s="262" t="s">
        <v>5540</v>
      </c>
      <c r="L3249" s="263">
        <v>45126</v>
      </c>
      <c r="M3249" s="262" t="s">
        <v>20</v>
      </c>
    </row>
    <row r="3250" spans="1:13" x14ac:dyDescent="0.25">
      <c r="A3250" s="260" t="s">
        <v>2190</v>
      </c>
      <c r="B3250" s="260" t="s">
        <v>2191</v>
      </c>
      <c r="C3250" s="260" t="s">
        <v>2127</v>
      </c>
      <c r="D3250" s="260" t="s">
        <v>776</v>
      </c>
      <c r="E3250" s="260">
        <v>228397</v>
      </c>
      <c r="F3250" s="260" t="s">
        <v>5537</v>
      </c>
      <c r="G3250" s="260" t="s">
        <v>22</v>
      </c>
      <c r="H3250" s="260">
        <v>3</v>
      </c>
      <c r="I3250" s="260" t="s">
        <v>5538</v>
      </c>
      <c r="J3250" s="260" t="s">
        <v>5539</v>
      </c>
      <c r="K3250" s="260" t="s">
        <v>5541</v>
      </c>
      <c r="L3250" s="261">
        <v>45126</v>
      </c>
      <c r="M3250" s="260" t="s">
        <v>20</v>
      </c>
    </row>
    <row r="3251" spans="1:13" x14ac:dyDescent="0.25">
      <c r="A3251" s="262" t="s">
        <v>2190</v>
      </c>
      <c r="B3251" s="262" t="s">
        <v>2191</v>
      </c>
      <c r="C3251" s="262" t="s">
        <v>2127</v>
      </c>
      <c r="D3251" s="262" t="s">
        <v>40</v>
      </c>
      <c r="E3251" s="262" t="s">
        <v>17</v>
      </c>
      <c r="F3251" s="262" t="s">
        <v>17</v>
      </c>
      <c r="G3251" s="262" t="s">
        <v>17</v>
      </c>
      <c r="H3251" s="262" t="s">
        <v>17</v>
      </c>
      <c r="I3251" s="262" t="s">
        <v>17</v>
      </c>
      <c r="J3251" s="262" t="s">
        <v>1813</v>
      </c>
      <c r="K3251" s="262" t="s">
        <v>5542</v>
      </c>
      <c r="L3251" s="263">
        <v>45126</v>
      </c>
      <c r="M3251" s="262" t="s">
        <v>20</v>
      </c>
    </row>
    <row r="3252" spans="1:13" x14ac:dyDescent="0.25">
      <c r="A3252" s="260" t="s">
        <v>2190</v>
      </c>
      <c r="B3252" s="260" t="s">
        <v>2191</v>
      </c>
      <c r="C3252" s="260" t="s">
        <v>2127</v>
      </c>
      <c r="D3252" s="260" t="s">
        <v>966</v>
      </c>
      <c r="E3252" s="260">
        <v>896</v>
      </c>
      <c r="F3252" s="260" t="s">
        <v>5543</v>
      </c>
      <c r="G3252" s="260" t="s">
        <v>22</v>
      </c>
      <c r="H3252" s="260">
        <v>3</v>
      </c>
      <c r="I3252" s="260" t="s">
        <v>5544</v>
      </c>
      <c r="J3252" s="260" t="s">
        <v>5545</v>
      </c>
      <c r="K3252" s="260" t="s">
        <v>5546</v>
      </c>
      <c r="L3252" s="261">
        <v>45126</v>
      </c>
      <c r="M3252" s="260" t="s">
        <v>20</v>
      </c>
    </row>
    <row r="3253" spans="1:13" x14ac:dyDescent="0.25">
      <c r="A3253" s="262" t="s">
        <v>2190</v>
      </c>
      <c r="B3253" s="262" t="s">
        <v>2191</v>
      </c>
      <c r="C3253" s="262" t="s">
        <v>2127</v>
      </c>
      <c r="D3253" s="262" t="s">
        <v>1055</v>
      </c>
      <c r="E3253" s="262">
        <v>8412</v>
      </c>
      <c r="F3253" s="262" t="s">
        <v>5531</v>
      </c>
      <c r="G3253" s="262" t="s">
        <v>1400</v>
      </c>
      <c r="H3253" s="262">
        <v>2</v>
      </c>
      <c r="I3253" s="262" t="s">
        <v>5517</v>
      </c>
      <c r="J3253" s="262" t="s">
        <v>5518</v>
      </c>
      <c r="K3253" s="262" t="s">
        <v>5547</v>
      </c>
      <c r="L3253" s="263">
        <v>45126</v>
      </c>
      <c r="M3253" s="262" t="s">
        <v>20</v>
      </c>
    </row>
    <row r="3254" spans="1:13" x14ac:dyDescent="0.25">
      <c r="A3254" s="260" t="s">
        <v>2190</v>
      </c>
      <c r="B3254" s="260" t="s">
        <v>2191</v>
      </c>
      <c r="C3254" s="260" t="s">
        <v>2127</v>
      </c>
      <c r="D3254" s="260" t="s">
        <v>605</v>
      </c>
      <c r="E3254" s="260">
        <v>109097</v>
      </c>
      <c r="F3254" s="260" t="s">
        <v>5521</v>
      </c>
      <c r="G3254" s="260" t="s">
        <v>22</v>
      </c>
      <c r="H3254" s="260">
        <v>3</v>
      </c>
      <c r="I3254" s="260" t="s">
        <v>5522</v>
      </c>
      <c r="J3254" s="260" t="s">
        <v>5523</v>
      </c>
      <c r="K3254" s="260" t="s">
        <v>5548</v>
      </c>
      <c r="L3254" s="261">
        <v>45126</v>
      </c>
      <c r="M3254" s="260" t="s">
        <v>20</v>
      </c>
    </row>
    <row r="3255" spans="1:13" x14ac:dyDescent="0.25">
      <c r="A3255" s="262" t="s">
        <v>2190</v>
      </c>
      <c r="B3255" s="262" t="s">
        <v>2191</v>
      </c>
      <c r="C3255" s="262" t="s">
        <v>2127</v>
      </c>
      <c r="D3255" s="262" t="s">
        <v>1374</v>
      </c>
      <c r="E3255" s="262">
        <v>113952217</v>
      </c>
      <c r="F3255" s="262" t="s">
        <v>5533</v>
      </c>
      <c r="G3255" s="262" t="s">
        <v>22</v>
      </c>
      <c r="H3255" s="262">
        <v>3</v>
      </c>
      <c r="I3255" s="262" t="s">
        <v>2200</v>
      </c>
      <c r="J3255" s="262" t="s">
        <v>2175</v>
      </c>
      <c r="K3255" s="262" t="s">
        <v>5549</v>
      </c>
      <c r="L3255" s="263">
        <v>45126</v>
      </c>
      <c r="M3255" s="262" t="s">
        <v>20</v>
      </c>
    </row>
    <row r="3256" spans="1:13" x14ac:dyDescent="0.25">
      <c r="A3256" s="260" t="s">
        <v>2190</v>
      </c>
      <c r="B3256" s="260" t="s">
        <v>2191</v>
      </c>
      <c r="C3256" s="260" t="s">
        <v>2127</v>
      </c>
      <c r="D3256" s="260" t="s">
        <v>630</v>
      </c>
      <c r="E3256" s="260">
        <v>119300</v>
      </c>
      <c r="F3256" s="260" t="s">
        <v>5533</v>
      </c>
      <c r="G3256" s="260" t="s">
        <v>22</v>
      </c>
      <c r="H3256" s="260">
        <v>3</v>
      </c>
      <c r="I3256" s="260" t="s">
        <v>2200</v>
      </c>
      <c r="J3256" s="260" t="s">
        <v>2177</v>
      </c>
      <c r="K3256" s="260" t="s">
        <v>5550</v>
      </c>
      <c r="L3256" s="261">
        <v>45126</v>
      </c>
      <c r="M3256" s="260" t="s">
        <v>20</v>
      </c>
    </row>
    <row r="3257" spans="1:13" x14ac:dyDescent="0.25">
      <c r="A3257" s="262" t="s">
        <v>2190</v>
      </c>
      <c r="B3257" s="262" t="s">
        <v>2191</v>
      </c>
      <c r="C3257" s="262" t="s">
        <v>2127</v>
      </c>
      <c r="D3257" s="262" t="s">
        <v>623</v>
      </c>
      <c r="E3257" s="262">
        <v>109097</v>
      </c>
      <c r="F3257" s="262" t="s">
        <v>5521</v>
      </c>
      <c r="G3257" s="262" t="s">
        <v>22</v>
      </c>
      <c r="H3257" s="262">
        <v>3</v>
      </c>
      <c r="I3257" s="262" t="s">
        <v>5551</v>
      </c>
      <c r="J3257" s="262" t="s">
        <v>5552</v>
      </c>
      <c r="K3257" s="262" t="s">
        <v>5553</v>
      </c>
      <c r="L3257" s="263">
        <v>45126</v>
      </c>
      <c r="M3257" s="262" t="s">
        <v>20</v>
      </c>
    </row>
    <row r="3258" spans="1:13" x14ac:dyDescent="0.25">
      <c r="A3258" s="260" t="s">
        <v>301</v>
      </c>
      <c r="B3258" s="260" t="s">
        <v>302</v>
      </c>
      <c r="C3258" s="260" t="s">
        <v>295</v>
      </c>
      <c r="D3258" s="260" t="s">
        <v>1335</v>
      </c>
      <c r="E3258" s="260">
        <v>55743830</v>
      </c>
      <c r="F3258" s="260" t="s">
        <v>5338</v>
      </c>
      <c r="G3258" s="260" t="s">
        <v>1400</v>
      </c>
      <c r="H3258" s="260">
        <v>2</v>
      </c>
      <c r="I3258" s="260" t="s">
        <v>5339</v>
      </c>
      <c r="J3258" s="260" t="s">
        <v>5340</v>
      </c>
      <c r="K3258" s="260" t="s">
        <v>5554</v>
      </c>
      <c r="L3258" s="261">
        <v>45126</v>
      </c>
      <c r="M3258" s="260" t="s">
        <v>20</v>
      </c>
    </row>
    <row r="3259" spans="1:13" x14ac:dyDescent="0.25">
      <c r="A3259" s="262" t="s">
        <v>2495</v>
      </c>
      <c r="B3259" s="262" t="s">
        <v>2496</v>
      </c>
      <c r="C3259" s="262" t="s">
        <v>2497</v>
      </c>
      <c r="D3259" s="262" t="s">
        <v>38</v>
      </c>
      <c r="E3259" s="262">
        <v>44642</v>
      </c>
      <c r="F3259" s="262" t="s">
        <v>5555</v>
      </c>
      <c r="G3259" s="262" t="s">
        <v>1400</v>
      </c>
      <c r="H3259" s="262">
        <v>2</v>
      </c>
      <c r="I3259" s="262" t="s">
        <v>5556</v>
      </c>
      <c r="J3259" s="262" t="s">
        <v>5557</v>
      </c>
      <c r="K3259" s="262" t="s">
        <v>5558</v>
      </c>
      <c r="L3259" s="263">
        <v>45126</v>
      </c>
      <c r="M3259" s="262" t="s">
        <v>582</v>
      </c>
    </row>
    <row r="3260" spans="1:13" x14ac:dyDescent="0.25">
      <c r="A3260" s="260" t="s">
        <v>3702</v>
      </c>
      <c r="B3260" s="260" t="s">
        <v>3703</v>
      </c>
      <c r="C3260" s="260" t="s">
        <v>3704</v>
      </c>
      <c r="D3260" s="260" t="s">
        <v>966</v>
      </c>
      <c r="E3260" s="260">
        <v>89</v>
      </c>
      <c r="F3260" s="260" t="s">
        <v>5559</v>
      </c>
      <c r="G3260" s="260" t="s">
        <v>1400</v>
      </c>
      <c r="H3260" s="260">
        <v>2</v>
      </c>
      <c r="I3260" s="260" t="s">
        <v>1237</v>
      </c>
      <c r="J3260" s="260" t="s">
        <v>5560</v>
      </c>
      <c r="K3260" s="260" t="s">
        <v>5561</v>
      </c>
      <c r="L3260" s="261">
        <v>45126</v>
      </c>
      <c r="M3260" s="260" t="s">
        <v>20</v>
      </c>
    </row>
    <row r="3261" spans="1:13" x14ac:dyDescent="0.25">
      <c r="A3261" s="262" t="s">
        <v>301</v>
      </c>
      <c r="B3261" s="262" t="s">
        <v>302</v>
      </c>
      <c r="C3261" s="262" t="s">
        <v>295</v>
      </c>
      <c r="D3261" s="262" t="s">
        <v>1042</v>
      </c>
      <c r="E3261" s="262">
        <v>149600</v>
      </c>
      <c r="F3261" s="262" t="s">
        <v>5562</v>
      </c>
      <c r="G3261" s="262" t="s">
        <v>77</v>
      </c>
      <c r="H3261" s="262">
        <v>1</v>
      </c>
      <c r="I3261" s="262" t="s">
        <v>5563</v>
      </c>
      <c r="J3261" s="262" t="s">
        <v>5564</v>
      </c>
      <c r="K3261" s="262" t="s">
        <v>5565</v>
      </c>
      <c r="L3261" s="263">
        <v>45126</v>
      </c>
      <c r="M3261" s="262" t="s">
        <v>20</v>
      </c>
    </row>
    <row r="3262" spans="1:13" x14ac:dyDescent="0.25">
      <c r="A3262" s="260" t="s">
        <v>301</v>
      </c>
      <c r="B3262" s="260" t="s">
        <v>302</v>
      </c>
      <c r="C3262" s="260" t="s">
        <v>295</v>
      </c>
      <c r="D3262" s="260" t="s">
        <v>1132</v>
      </c>
      <c r="E3262" s="260">
        <v>4873000</v>
      </c>
      <c r="F3262" s="260" t="s">
        <v>5338</v>
      </c>
      <c r="G3262" s="260" t="s">
        <v>1400</v>
      </c>
      <c r="H3262" s="260">
        <v>2</v>
      </c>
      <c r="I3262" s="260" t="s">
        <v>5339</v>
      </c>
      <c r="J3262" s="260" t="s">
        <v>5566</v>
      </c>
      <c r="K3262" s="260" t="s">
        <v>5567</v>
      </c>
      <c r="L3262" s="261">
        <v>45126</v>
      </c>
      <c r="M3262" s="260" t="s">
        <v>20</v>
      </c>
    </row>
    <row r="3263" spans="1:13" x14ac:dyDescent="0.25">
      <c r="A3263" s="262" t="s">
        <v>3702</v>
      </c>
      <c r="B3263" s="262" t="s">
        <v>3703</v>
      </c>
      <c r="C3263" s="262" t="s">
        <v>3704</v>
      </c>
      <c r="D3263" s="262" t="s">
        <v>1055</v>
      </c>
      <c r="E3263" s="262">
        <v>89</v>
      </c>
      <c r="F3263" s="262" t="s">
        <v>5559</v>
      </c>
      <c r="G3263" s="262" t="s">
        <v>1400</v>
      </c>
      <c r="H3263" s="262">
        <v>2</v>
      </c>
      <c r="I3263" s="262" t="s">
        <v>1237</v>
      </c>
      <c r="J3263" s="262" t="s">
        <v>5560</v>
      </c>
      <c r="K3263" s="262" t="s">
        <v>5568</v>
      </c>
      <c r="L3263" s="263">
        <v>45126</v>
      </c>
      <c r="M3263" s="262" t="s">
        <v>20</v>
      </c>
    </row>
    <row r="3264" spans="1:13" x14ac:dyDescent="0.25">
      <c r="A3264" s="260" t="s">
        <v>301</v>
      </c>
      <c r="B3264" s="260" t="s">
        <v>302</v>
      </c>
      <c r="C3264" s="260" t="s">
        <v>295</v>
      </c>
      <c r="D3264" s="260" t="s">
        <v>1050</v>
      </c>
      <c r="E3264" s="260">
        <v>4873000</v>
      </c>
      <c r="F3264" s="260" t="s">
        <v>5338</v>
      </c>
      <c r="G3264" s="260" t="s">
        <v>1400</v>
      </c>
      <c r="H3264" s="260">
        <v>2</v>
      </c>
      <c r="I3264" s="260" t="s">
        <v>5339</v>
      </c>
      <c r="J3264" s="260" t="s">
        <v>5569</v>
      </c>
      <c r="K3264" s="260" t="s">
        <v>5570</v>
      </c>
      <c r="L3264" s="261">
        <v>45126</v>
      </c>
      <c r="M3264" s="260" t="s">
        <v>20</v>
      </c>
    </row>
    <row r="3265" spans="1:13" x14ac:dyDescent="0.25">
      <c r="A3265" s="262" t="s">
        <v>3100</v>
      </c>
      <c r="B3265" s="262" t="s">
        <v>3101</v>
      </c>
      <c r="C3265" s="262" t="s">
        <v>3102</v>
      </c>
      <c r="D3265" s="262" t="s">
        <v>1050</v>
      </c>
      <c r="E3265" s="262">
        <v>3200000</v>
      </c>
      <c r="F3265" s="262" t="s">
        <v>4224</v>
      </c>
      <c r="G3265" s="262" t="s">
        <v>1400</v>
      </c>
      <c r="H3265" s="262">
        <v>2</v>
      </c>
      <c r="I3265" s="262" t="s">
        <v>4225</v>
      </c>
      <c r="J3265" s="262" t="s">
        <v>4096</v>
      </c>
      <c r="K3265" s="262" t="s">
        <v>5571</v>
      </c>
      <c r="L3265" s="263">
        <v>45126</v>
      </c>
      <c r="M3265" s="262" t="s">
        <v>20</v>
      </c>
    </row>
    <row r="3266" spans="1:13" x14ac:dyDescent="0.25">
      <c r="A3266" s="260" t="s">
        <v>301</v>
      </c>
      <c r="B3266" s="260" t="s">
        <v>302</v>
      </c>
      <c r="C3266" s="260" t="s">
        <v>295</v>
      </c>
      <c r="D3266" s="260" t="s">
        <v>776</v>
      </c>
      <c r="E3266" s="260">
        <v>98400</v>
      </c>
      <c r="F3266" s="260" t="s">
        <v>5572</v>
      </c>
      <c r="G3266" s="260" t="s">
        <v>1400</v>
      </c>
      <c r="H3266" s="260">
        <v>2</v>
      </c>
      <c r="I3266" s="260" t="s">
        <v>5573</v>
      </c>
      <c r="J3266" s="260" t="s">
        <v>5574</v>
      </c>
      <c r="K3266" s="260" t="s">
        <v>5575</v>
      </c>
      <c r="L3266" s="261">
        <v>45126</v>
      </c>
      <c r="M3266" s="260" t="s">
        <v>582</v>
      </c>
    </row>
    <row r="3267" spans="1:13" x14ac:dyDescent="0.25">
      <c r="A3267" s="262" t="s">
        <v>3100</v>
      </c>
      <c r="B3267" s="262" t="s">
        <v>3101</v>
      </c>
      <c r="C3267" s="262" t="s">
        <v>3102</v>
      </c>
      <c r="D3267" s="262" t="s">
        <v>966</v>
      </c>
      <c r="E3267" s="262">
        <v>769</v>
      </c>
      <c r="F3267" s="262" t="s">
        <v>5528</v>
      </c>
      <c r="G3267" s="262" t="s">
        <v>1400</v>
      </c>
      <c r="H3267" s="262">
        <v>2</v>
      </c>
      <c r="I3267" s="262" t="s">
        <v>1237</v>
      </c>
      <c r="J3267" s="262" t="s">
        <v>5576</v>
      </c>
      <c r="K3267" s="262" t="s">
        <v>5577</v>
      </c>
      <c r="L3267" s="263">
        <v>45126</v>
      </c>
      <c r="M3267" s="262" t="s">
        <v>20</v>
      </c>
    </row>
    <row r="3268" spans="1:13" x14ac:dyDescent="0.25">
      <c r="A3268" s="260" t="s">
        <v>3100</v>
      </c>
      <c r="B3268" s="260" t="s">
        <v>3101</v>
      </c>
      <c r="C3268" s="260" t="s">
        <v>3102</v>
      </c>
      <c r="D3268" s="260" t="s">
        <v>1055</v>
      </c>
      <c r="E3268" s="260">
        <v>769</v>
      </c>
      <c r="F3268" s="260" t="s">
        <v>5528</v>
      </c>
      <c r="G3268" s="260" t="s">
        <v>1400</v>
      </c>
      <c r="H3268" s="260">
        <v>2</v>
      </c>
      <c r="I3268" s="260" t="s">
        <v>1237</v>
      </c>
      <c r="J3268" s="260" t="s">
        <v>5576</v>
      </c>
      <c r="K3268" s="260" t="s">
        <v>5578</v>
      </c>
      <c r="L3268" s="261">
        <v>45126</v>
      </c>
      <c r="M3268" s="260" t="s">
        <v>20</v>
      </c>
    </row>
    <row r="3269" spans="1:13" x14ac:dyDescent="0.25">
      <c r="A3269" s="262" t="s">
        <v>3100</v>
      </c>
      <c r="B3269" s="262" t="s">
        <v>3101</v>
      </c>
      <c r="C3269" s="262" t="s">
        <v>3102</v>
      </c>
      <c r="D3269" s="262" t="s">
        <v>1374</v>
      </c>
      <c r="E3269" s="262">
        <v>6400000</v>
      </c>
      <c r="F3269" s="262" t="s">
        <v>4224</v>
      </c>
      <c r="G3269" s="262" t="s">
        <v>1400</v>
      </c>
      <c r="H3269" s="262">
        <v>2</v>
      </c>
      <c r="I3269" s="262" t="s">
        <v>4225</v>
      </c>
      <c r="J3269" s="262" t="s">
        <v>5579</v>
      </c>
      <c r="K3269" s="262" t="s">
        <v>5580</v>
      </c>
      <c r="L3269" s="263">
        <v>45126</v>
      </c>
      <c r="M3269" s="262" t="s">
        <v>582</v>
      </c>
    </row>
    <row r="3270" spans="1:13" x14ac:dyDescent="0.25">
      <c r="A3270" s="260" t="s">
        <v>301</v>
      </c>
      <c r="B3270" s="260" t="s">
        <v>302</v>
      </c>
      <c r="C3270" s="260" t="s">
        <v>295</v>
      </c>
      <c r="D3270" s="260" t="s">
        <v>966</v>
      </c>
      <c r="E3270" s="260">
        <v>379</v>
      </c>
      <c r="F3270" s="260" t="s">
        <v>5497</v>
      </c>
      <c r="G3270" s="260" t="s">
        <v>1400</v>
      </c>
      <c r="H3270" s="260">
        <v>2</v>
      </c>
      <c r="I3270" s="260" t="s">
        <v>1237</v>
      </c>
      <c r="J3270" s="260" t="s">
        <v>5581</v>
      </c>
      <c r="K3270" s="260" t="s">
        <v>5582</v>
      </c>
      <c r="L3270" s="261">
        <v>45126</v>
      </c>
      <c r="M3270" s="260" t="s">
        <v>582</v>
      </c>
    </row>
    <row r="3271" spans="1:13" x14ac:dyDescent="0.25">
      <c r="A3271" s="262" t="s">
        <v>3100</v>
      </c>
      <c r="B3271" s="262" t="s">
        <v>3101</v>
      </c>
      <c r="C3271" s="262" t="s">
        <v>3102</v>
      </c>
      <c r="D3271" s="262" t="s">
        <v>630</v>
      </c>
      <c r="E3271" s="262">
        <v>0</v>
      </c>
      <c r="F3271" s="262" t="s">
        <v>4224</v>
      </c>
      <c r="G3271" s="262" t="s">
        <v>1400</v>
      </c>
      <c r="H3271" s="262">
        <v>2</v>
      </c>
      <c r="I3271" s="262" t="s">
        <v>4225</v>
      </c>
      <c r="J3271" s="262" t="s">
        <v>4109</v>
      </c>
      <c r="K3271" s="262" t="s">
        <v>5583</v>
      </c>
      <c r="L3271" s="263">
        <v>45126</v>
      </c>
      <c r="M3271" s="262" t="s">
        <v>582</v>
      </c>
    </row>
    <row r="3272" spans="1:13" x14ac:dyDescent="0.25">
      <c r="A3272" s="260" t="s">
        <v>1802</v>
      </c>
      <c r="B3272" s="260" t="s">
        <v>1803</v>
      </c>
      <c r="C3272" s="260" t="s">
        <v>1804</v>
      </c>
      <c r="D3272" s="260" t="s">
        <v>966</v>
      </c>
      <c r="E3272" s="260">
        <v>12</v>
      </c>
      <c r="F3272" s="260" t="s">
        <v>5528</v>
      </c>
      <c r="G3272" s="260" t="s">
        <v>1400</v>
      </c>
      <c r="H3272" s="260">
        <v>2</v>
      </c>
      <c r="I3272" s="260" t="s">
        <v>1237</v>
      </c>
      <c r="J3272" s="260" t="s">
        <v>5576</v>
      </c>
      <c r="K3272" s="260" t="s">
        <v>5584</v>
      </c>
      <c r="L3272" s="261">
        <v>45126</v>
      </c>
      <c r="M3272" s="260" t="s">
        <v>20</v>
      </c>
    </row>
    <row r="3273" spans="1:13" x14ac:dyDescent="0.25">
      <c r="A3273" s="262" t="s">
        <v>1802</v>
      </c>
      <c r="B3273" s="262" t="s">
        <v>1803</v>
      </c>
      <c r="C3273" s="262" t="s">
        <v>1804</v>
      </c>
      <c r="D3273" s="262" t="s">
        <v>1055</v>
      </c>
      <c r="E3273" s="262">
        <v>12</v>
      </c>
      <c r="F3273" s="262" t="s">
        <v>5528</v>
      </c>
      <c r="G3273" s="262" t="s">
        <v>1400</v>
      </c>
      <c r="H3273" s="262">
        <v>2</v>
      </c>
      <c r="I3273" s="262" t="s">
        <v>1237</v>
      </c>
      <c r="J3273" s="262" t="s">
        <v>5576</v>
      </c>
      <c r="K3273" s="262" t="s">
        <v>5585</v>
      </c>
      <c r="L3273" s="263">
        <v>45126</v>
      </c>
      <c r="M3273" s="262" t="s">
        <v>20</v>
      </c>
    </row>
    <row r="3274" spans="1:13" x14ac:dyDescent="0.25">
      <c r="A3274" s="260" t="s">
        <v>301</v>
      </c>
      <c r="B3274" s="260" t="s">
        <v>302</v>
      </c>
      <c r="C3274" s="260" t="s">
        <v>295</v>
      </c>
      <c r="D3274" s="260" t="s">
        <v>1055</v>
      </c>
      <c r="E3274" s="260">
        <v>7642</v>
      </c>
      <c r="F3274" s="260" t="s">
        <v>5396</v>
      </c>
      <c r="G3274" s="260" t="s">
        <v>22</v>
      </c>
      <c r="H3274" s="260">
        <v>3</v>
      </c>
      <c r="I3274" s="260" t="s">
        <v>5397</v>
      </c>
      <c r="J3274" s="260" t="s">
        <v>5398</v>
      </c>
      <c r="K3274" s="260" t="s">
        <v>5586</v>
      </c>
      <c r="L3274" s="261">
        <v>45126</v>
      </c>
      <c r="M3274" s="260" t="s">
        <v>582</v>
      </c>
    </row>
    <row r="3275" spans="1:13" x14ac:dyDescent="0.25">
      <c r="A3275" s="262" t="s">
        <v>2840</v>
      </c>
      <c r="B3275" s="262" t="s">
        <v>2841</v>
      </c>
      <c r="C3275" s="262" t="s">
        <v>2842</v>
      </c>
      <c r="D3275" s="262" t="s">
        <v>776</v>
      </c>
      <c r="E3275" s="262">
        <v>242000</v>
      </c>
      <c r="F3275" s="262" t="s">
        <v>5587</v>
      </c>
      <c r="G3275" s="262" t="s">
        <v>1400</v>
      </c>
      <c r="H3275" s="262">
        <v>2</v>
      </c>
      <c r="I3275" s="262" t="s">
        <v>4207</v>
      </c>
      <c r="J3275" s="262" t="s">
        <v>5588</v>
      </c>
      <c r="K3275" s="262" t="s">
        <v>5589</v>
      </c>
      <c r="L3275" s="263">
        <v>45126</v>
      </c>
      <c r="M3275" s="262" t="s">
        <v>582</v>
      </c>
    </row>
    <row r="3276" spans="1:13" x14ac:dyDescent="0.25">
      <c r="A3276" s="260" t="s">
        <v>301</v>
      </c>
      <c r="B3276" s="260" t="s">
        <v>302</v>
      </c>
      <c r="C3276" s="260" t="s">
        <v>295</v>
      </c>
      <c r="D3276" s="260" t="s">
        <v>605</v>
      </c>
      <c r="E3276" s="260">
        <v>1473000</v>
      </c>
      <c r="F3276" s="260" t="s">
        <v>5338</v>
      </c>
      <c r="G3276" s="260" t="s">
        <v>1400</v>
      </c>
      <c r="H3276" s="260">
        <v>2</v>
      </c>
      <c r="I3276" s="260" t="s">
        <v>5339</v>
      </c>
      <c r="J3276" s="260" t="s">
        <v>5590</v>
      </c>
      <c r="K3276" s="260" t="s">
        <v>5591</v>
      </c>
      <c r="L3276" s="261">
        <v>45126</v>
      </c>
      <c r="M3276" s="260" t="s">
        <v>20</v>
      </c>
    </row>
    <row r="3277" spans="1:13" x14ac:dyDescent="0.25">
      <c r="A3277" s="262" t="s">
        <v>301</v>
      </c>
      <c r="B3277" s="262" t="s">
        <v>302</v>
      </c>
      <c r="C3277" s="262" t="s">
        <v>295</v>
      </c>
      <c r="D3277" s="262" t="s">
        <v>1374</v>
      </c>
      <c r="E3277" s="262">
        <v>0</v>
      </c>
      <c r="F3277" s="262" t="s">
        <v>5338</v>
      </c>
      <c r="G3277" s="262" t="s">
        <v>1400</v>
      </c>
      <c r="H3277" s="262">
        <v>2</v>
      </c>
      <c r="I3277" s="262" t="s">
        <v>5339</v>
      </c>
      <c r="J3277" s="262" t="s">
        <v>5592</v>
      </c>
      <c r="K3277" s="262" t="s">
        <v>5593</v>
      </c>
      <c r="L3277" s="263">
        <v>45126</v>
      </c>
      <c r="M3277" s="262" t="s">
        <v>20</v>
      </c>
    </row>
    <row r="3278" spans="1:13" x14ac:dyDescent="0.25">
      <c r="A3278" s="260" t="s">
        <v>301</v>
      </c>
      <c r="B3278" s="260" t="s">
        <v>302</v>
      </c>
      <c r="C3278" s="260" t="s">
        <v>295</v>
      </c>
      <c r="D3278" s="260" t="s">
        <v>630</v>
      </c>
      <c r="E3278" s="260">
        <v>3400000</v>
      </c>
      <c r="F3278" s="260" t="s">
        <v>5338</v>
      </c>
      <c r="G3278" s="260" t="s">
        <v>1400</v>
      </c>
      <c r="H3278" s="260">
        <v>2</v>
      </c>
      <c r="I3278" s="260" t="s">
        <v>5339</v>
      </c>
      <c r="J3278" s="260" t="s">
        <v>5594</v>
      </c>
      <c r="K3278" s="260" t="s">
        <v>5595</v>
      </c>
      <c r="L3278" s="261">
        <v>45126</v>
      </c>
      <c r="M3278" s="260" t="s">
        <v>20</v>
      </c>
    </row>
    <row r="3279" spans="1:13" x14ac:dyDescent="0.25">
      <c r="A3279" s="262" t="s">
        <v>301</v>
      </c>
      <c r="B3279" s="262" t="s">
        <v>302</v>
      </c>
      <c r="C3279" s="262" t="s">
        <v>295</v>
      </c>
      <c r="D3279" s="262" t="s">
        <v>623</v>
      </c>
      <c r="E3279" s="262">
        <v>1165000</v>
      </c>
      <c r="F3279" s="262" t="s">
        <v>5338</v>
      </c>
      <c r="G3279" s="262" t="s">
        <v>1400</v>
      </c>
      <c r="H3279" s="262">
        <v>2</v>
      </c>
      <c r="I3279" s="262" t="s">
        <v>5339</v>
      </c>
      <c r="J3279" s="262" t="s">
        <v>5596</v>
      </c>
      <c r="K3279" s="262" t="s">
        <v>5597</v>
      </c>
      <c r="L3279" s="263">
        <v>45126</v>
      </c>
      <c r="M3279" s="262" t="s">
        <v>20</v>
      </c>
    </row>
    <row r="3280" spans="1:13" x14ac:dyDescent="0.25">
      <c r="A3280" s="260" t="s">
        <v>301</v>
      </c>
      <c r="B3280" s="260" t="s">
        <v>302</v>
      </c>
      <c r="C3280" s="260" t="s">
        <v>295</v>
      </c>
      <c r="D3280" s="260" t="s">
        <v>628</v>
      </c>
      <c r="E3280" s="260">
        <v>308000</v>
      </c>
      <c r="F3280" s="260" t="s">
        <v>5338</v>
      </c>
      <c r="G3280" s="260" t="s">
        <v>1400</v>
      </c>
      <c r="H3280" s="260">
        <v>2</v>
      </c>
      <c r="I3280" s="260" t="s">
        <v>5339</v>
      </c>
      <c r="J3280" s="260" t="s">
        <v>5598</v>
      </c>
      <c r="K3280" s="260" t="s">
        <v>5599</v>
      </c>
      <c r="L3280" s="261">
        <v>45126</v>
      </c>
      <c r="M3280" s="260" t="s">
        <v>20</v>
      </c>
    </row>
    <row r="3281" spans="1:13" x14ac:dyDescent="0.25">
      <c r="A3281" s="262" t="s">
        <v>301</v>
      </c>
      <c r="B3281" s="262" t="s">
        <v>302</v>
      </c>
      <c r="C3281" s="262" t="s">
        <v>295</v>
      </c>
      <c r="D3281" s="262" t="s">
        <v>619</v>
      </c>
      <c r="E3281" s="262">
        <v>0</v>
      </c>
      <c r="F3281" s="262" t="s">
        <v>5338</v>
      </c>
      <c r="G3281" s="262" t="s">
        <v>1400</v>
      </c>
      <c r="H3281" s="262">
        <v>2</v>
      </c>
      <c r="I3281" s="262" t="s">
        <v>5339</v>
      </c>
      <c r="J3281" s="262" t="s">
        <v>5600</v>
      </c>
      <c r="K3281" s="262" t="s">
        <v>5601</v>
      </c>
      <c r="L3281" s="263">
        <v>45126</v>
      </c>
      <c r="M3281" s="262" t="s">
        <v>20</v>
      </c>
    </row>
    <row r="3282" spans="1:13" x14ac:dyDescent="0.25">
      <c r="A3282" s="260" t="s">
        <v>301</v>
      </c>
      <c r="B3282" s="260" t="s">
        <v>302</v>
      </c>
      <c r="C3282" s="260" t="s">
        <v>295</v>
      </c>
      <c r="D3282" s="260" t="s">
        <v>47</v>
      </c>
      <c r="E3282" s="260">
        <v>3</v>
      </c>
      <c r="F3282" s="260" t="s">
        <v>5338</v>
      </c>
      <c r="G3282" s="260" t="s">
        <v>77</v>
      </c>
      <c r="H3282" s="260">
        <v>1</v>
      </c>
      <c r="I3282" s="260" t="s">
        <v>5339</v>
      </c>
      <c r="J3282" s="260" t="s">
        <v>5602</v>
      </c>
      <c r="K3282" s="260" t="s">
        <v>5603</v>
      </c>
      <c r="L3282" s="261">
        <v>45126</v>
      </c>
      <c r="M3282" s="260" t="s">
        <v>20</v>
      </c>
    </row>
    <row r="3283" spans="1:13" x14ac:dyDescent="0.25">
      <c r="A3283" s="262" t="s">
        <v>1185</v>
      </c>
      <c r="B3283" s="262" t="s">
        <v>1186</v>
      </c>
      <c r="C3283" s="262" t="s">
        <v>295</v>
      </c>
      <c r="D3283" s="262" t="s">
        <v>1335</v>
      </c>
      <c r="E3283" s="262">
        <v>55743830</v>
      </c>
      <c r="F3283" s="262" t="s">
        <v>5338</v>
      </c>
      <c r="G3283" s="262" t="s">
        <v>1400</v>
      </c>
      <c r="H3283" s="262">
        <v>2</v>
      </c>
      <c r="I3283" s="262" t="s">
        <v>5339</v>
      </c>
      <c r="J3283" s="262" t="s">
        <v>5340</v>
      </c>
      <c r="K3283" s="262" t="s">
        <v>5604</v>
      </c>
      <c r="L3283" s="263">
        <v>45126</v>
      </c>
      <c r="M3283" s="262" t="s">
        <v>20</v>
      </c>
    </row>
    <row r="3284" spans="1:13" x14ac:dyDescent="0.25">
      <c r="A3284" s="260" t="s">
        <v>1185</v>
      </c>
      <c r="B3284" s="260" t="s">
        <v>1186</v>
      </c>
      <c r="C3284" s="260" t="s">
        <v>295</v>
      </c>
      <c r="D3284" s="260" t="s">
        <v>1042</v>
      </c>
      <c r="E3284" s="260">
        <v>490200</v>
      </c>
      <c r="F3284" s="260" t="s">
        <v>5605</v>
      </c>
      <c r="G3284" s="260" t="s">
        <v>77</v>
      </c>
      <c r="H3284" s="260">
        <v>1</v>
      </c>
      <c r="I3284" s="260" t="s">
        <v>5606</v>
      </c>
      <c r="J3284" s="260" t="s">
        <v>5607</v>
      </c>
      <c r="K3284" s="260" t="s">
        <v>5608</v>
      </c>
      <c r="L3284" s="261">
        <v>45126</v>
      </c>
      <c r="M3284" s="260" t="s">
        <v>20</v>
      </c>
    </row>
    <row r="3285" spans="1:13" x14ac:dyDescent="0.25">
      <c r="A3285" s="262" t="s">
        <v>1185</v>
      </c>
      <c r="B3285" s="262" t="s">
        <v>1186</v>
      </c>
      <c r="C3285" s="262" t="s">
        <v>295</v>
      </c>
      <c r="D3285" s="262" t="s">
        <v>1132</v>
      </c>
      <c r="E3285" s="262">
        <v>47398830</v>
      </c>
      <c r="F3285" s="262" t="s">
        <v>5338</v>
      </c>
      <c r="G3285" s="262" t="s">
        <v>1400</v>
      </c>
      <c r="H3285" s="262">
        <v>2</v>
      </c>
      <c r="I3285" s="262" t="s">
        <v>5339</v>
      </c>
      <c r="J3285" s="262" t="s">
        <v>5609</v>
      </c>
      <c r="K3285" s="262" t="s">
        <v>5610</v>
      </c>
      <c r="L3285" s="263">
        <v>45126</v>
      </c>
      <c r="M3285" s="262" t="s">
        <v>20</v>
      </c>
    </row>
    <row r="3286" spans="1:13" x14ac:dyDescent="0.25">
      <c r="A3286" s="260" t="s">
        <v>1185</v>
      </c>
      <c r="B3286" s="260" t="s">
        <v>1186</v>
      </c>
      <c r="C3286" s="260" t="s">
        <v>295</v>
      </c>
      <c r="D3286" s="260" t="s">
        <v>1050</v>
      </c>
      <c r="E3286" s="260">
        <v>46298830</v>
      </c>
      <c r="F3286" s="260" t="s">
        <v>5338</v>
      </c>
      <c r="G3286" s="260" t="s">
        <v>1400</v>
      </c>
      <c r="H3286" s="260">
        <v>2</v>
      </c>
      <c r="I3286" s="260" t="s">
        <v>5339</v>
      </c>
      <c r="J3286" s="260" t="s">
        <v>5611</v>
      </c>
      <c r="K3286" s="260" t="s">
        <v>5612</v>
      </c>
      <c r="L3286" s="261">
        <v>45126</v>
      </c>
      <c r="M3286" s="260" t="s">
        <v>20</v>
      </c>
    </row>
    <row r="3287" spans="1:13" x14ac:dyDescent="0.25">
      <c r="A3287" s="262" t="s">
        <v>1185</v>
      </c>
      <c r="B3287" s="262" t="s">
        <v>1186</v>
      </c>
      <c r="C3287" s="262" t="s">
        <v>295</v>
      </c>
      <c r="D3287" s="262" t="s">
        <v>776</v>
      </c>
      <c r="E3287" s="262">
        <v>1568700</v>
      </c>
      <c r="F3287" s="262" t="s">
        <v>5572</v>
      </c>
      <c r="G3287" s="262" t="s">
        <v>1400</v>
      </c>
      <c r="H3287" s="262">
        <v>2</v>
      </c>
      <c r="I3287" s="262" t="s">
        <v>5573</v>
      </c>
      <c r="J3287" s="262" t="s">
        <v>5613</v>
      </c>
      <c r="K3287" s="262" t="s">
        <v>5614</v>
      </c>
      <c r="L3287" s="263">
        <v>45126</v>
      </c>
      <c r="M3287" s="262" t="s">
        <v>582</v>
      </c>
    </row>
    <row r="3288" spans="1:13" x14ac:dyDescent="0.25">
      <c r="A3288" s="260" t="s">
        <v>1185</v>
      </c>
      <c r="B3288" s="260" t="s">
        <v>1186</v>
      </c>
      <c r="C3288" s="260" t="s">
        <v>295</v>
      </c>
      <c r="D3288" s="260" t="s">
        <v>966</v>
      </c>
      <c r="E3288" s="260">
        <v>7097</v>
      </c>
      <c r="F3288" s="260" t="s">
        <v>5497</v>
      </c>
      <c r="G3288" s="260" t="s">
        <v>22</v>
      </c>
      <c r="H3288" s="260">
        <v>3</v>
      </c>
      <c r="I3288" s="260" t="s">
        <v>1237</v>
      </c>
      <c r="J3288" s="260" t="s">
        <v>5615</v>
      </c>
      <c r="K3288" s="260" t="s">
        <v>5616</v>
      </c>
      <c r="L3288" s="261">
        <v>45126</v>
      </c>
      <c r="M3288" s="260" t="s">
        <v>582</v>
      </c>
    </row>
    <row r="3289" spans="1:13" x14ac:dyDescent="0.25">
      <c r="A3289" s="262" t="s">
        <v>1185</v>
      </c>
      <c r="B3289" s="262" t="s">
        <v>1186</v>
      </c>
      <c r="C3289" s="262" t="s">
        <v>295</v>
      </c>
      <c r="D3289" s="262" t="s">
        <v>1055</v>
      </c>
      <c r="E3289" s="262">
        <v>7642</v>
      </c>
      <c r="F3289" s="262" t="s">
        <v>5396</v>
      </c>
      <c r="G3289" s="262" t="s">
        <v>22</v>
      </c>
      <c r="H3289" s="262">
        <v>3</v>
      </c>
      <c r="I3289" s="262" t="s">
        <v>5397</v>
      </c>
      <c r="J3289" s="262" t="s">
        <v>5398</v>
      </c>
      <c r="K3289" s="262" t="s">
        <v>5617</v>
      </c>
      <c r="L3289" s="263">
        <v>45126</v>
      </c>
      <c r="M3289" s="262" t="s">
        <v>582</v>
      </c>
    </row>
    <row r="3290" spans="1:13" x14ac:dyDescent="0.25">
      <c r="A3290" s="260" t="s">
        <v>1185</v>
      </c>
      <c r="B3290" s="260" t="s">
        <v>1186</v>
      </c>
      <c r="C3290" s="260" t="s">
        <v>295</v>
      </c>
      <c r="D3290" s="260" t="s">
        <v>605</v>
      </c>
      <c r="E3290" s="260">
        <v>14160830</v>
      </c>
      <c r="F3290" s="260" t="s">
        <v>5338</v>
      </c>
      <c r="G3290" s="260" t="s">
        <v>1400</v>
      </c>
      <c r="H3290" s="260">
        <v>2</v>
      </c>
      <c r="I3290" s="260" t="s">
        <v>5339</v>
      </c>
      <c r="J3290" s="260" t="s">
        <v>5618</v>
      </c>
      <c r="K3290" s="260" t="s">
        <v>5619</v>
      </c>
      <c r="L3290" s="261">
        <v>45126</v>
      </c>
      <c r="M3290" s="260" t="s">
        <v>20</v>
      </c>
    </row>
    <row r="3291" spans="1:13" x14ac:dyDescent="0.25">
      <c r="A3291" s="262" t="s">
        <v>1185</v>
      </c>
      <c r="B3291" s="262" t="s">
        <v>1186</v>
      </c>
      <c r="C3291" s="262" t="s">
        <v>295</v>
      </c>
      <c r="D3291" s="262" t="s">
        <v>1374</v>
      </c>
      <c r="E3291" s="262">
        <v>1100000</v>
      </c>
      <c r="F3291" s="262" t="s">
        <v>5338</v>
      </c>
      <c r="G3291" s="262" t="s">
        <v>1400</v>
      </c>
      <c r="H3291" s="262">
        <v>2</v>
      </c>
      <c r="I3291" s="262" t="s">
        <v>5339</v>
      </c>
      <c r="J3291" s="262" t="s">
        <v>5620</v>
      </c>
      <c r="K3291" s="262" t="s">
        <v>5621</v>
      </c>
      <c r="L3291" s="263">
        <v>45126</v>
      </c>
      <c r="M3291" s="262" t="s">
        <v>20</v>
      </c>
    </row>
    <row r="3292" spans="1:13" x14ac:dyDescent="0.25">
      <c r="A3292" s="260" t="s">
        <v>1185</v>
      </c>
      <c r="B3292" s="260" t="s">
        <v>1186</v>
      </c>
      <c r="C3292" s="260" t="s">
        <v>295</v>
      </c>
      <c r="D3292" s="260" t="s">
        <v>630</v>
      </c>
      <c r="E3292" s="260">
        <v>32138000</v>
      </c>
      <c r="F3292" s="260" t="s">
        <v>5338</v>
      </c>
      <c r="G3292" s="260" t="s">
        <v>1400</v>
      </c>
      <c r="H3292" s="260">
        <v>2</v>
      </c>
      <c r="I3292" s="260" t="s">
        <v>5339</v>
      </c>
      <c r="J3292" s="260" t="s">
        <v>5622</v>
      </c>
      <c r="K3292" s="260" t="s">
        <v>5623</v>
      </c>
      <c r="L3292" s="261">
        <v>45126</v>
      </c>
      <c r="M3292" s="260" t="s">
        <v>20</v>
      </c>
    </row>
    <row r="3293" spans="1:13" x14ac:dyDescent="0.25">
      <c r="A3293" s="262" t="s">
        <v>1185</v>
      </c>
      <c r="B3293" s="262" t="s">
        <v>1186</v>
      </c>
      <c r="C3293" s="262" t="s">
        <v>295</v>
      </c>
      <c r="D3293" s="262" t="s">
        <v>623</v>
      </c>
      <c r="E3293" s="262">
        <v>11249830</v>
      </c>
      <c r="F3293" s="262" t="s">
        <v>5338</v>
      </c>
      <c r="G3293" s="262" t="s">
        <v>1400</v>
      </c>
      <c r="H3293" s="262">
        <v>2</v>
      </c>
      <c r="I3293" s="262" t="s">
        <v>5339</v>
      </c>
      <c r="J3293" s="262" t="s">
        <v>5624</v>
      </c>
      <c r="K3293" s="262" t="s">
        <v>5625</v>
      </c>
      <c r="L3293" s="263">
        <v>45126</v>
      </c>
      <c r="M3293" s="262" t="s">
        <v>20</v>
      </c>
    </row>
    <row r="3294" spans="1:13" x14ac:dyDescent="0.25">
      <c r="A3294" s="260" t="s">
        <v>1185</v>
      </c>
      <c r="B3294" s="260" t="s">
        <v>1186</v>
      </c>
      <c r="C3294" s="260" t="s">
        <v>295</v>
      </c>
      <c r="D3294" s="260" t="s">
        <v>628</v>
      </c>
      <c r="E3294" s="260">
        <v>2911000</v>
      </c>
      <c r="F3294" s="260" t="s">
        <v>5338</v>
      </c>
      <c r="G3294" s="260" t="s">
        <v>1400</v>
      </c>
      <c r="H3294" s="260">
        <v>2</v>
      </c>
      <c r="I3294" s="260" t="s">
        <v>5339</v>
      </c>
      <c r="J3294" s="260" t="s">
        <v>5626</v>
      </c>
      <c r="K3294" s="260" t="s">
        <v>5627</v>
      </c>
      <c r="L3294" s="261">
        <v>45126</v>
      </c>
      <c r="M3294" s="260" t="s">
        <v>20</v>
      </c>
    </row>
    <row r="3295" spans="1:13" x14ac:dyDescent="0.25">
      <c r="A3295" s="262" t="s">
        <v>1185</v>
      </c>
      <c r="B3295" s="262" t="s">
        <v>1186</v>
      </c>
      <c r="C3295" s="262" t="s">
        <v>295</v>
      </c>
      <c r="D3295" s="262" t="s">
        <v>619</v>
      </c>
      <c r="E3295" s="262">
        <v>0</v>
      </c>
      <c r="F3295" s="262" t="s">
        <v>5338</v>
      </c>
      <c r="G3295" s="262" t="s">
        <v>1400</v>
      </c>
      <c r="H3295" s="262">
        <v>2</v>
      </c>
      <c r="I3295" s="262" t="s">
        <v>5339</v>
      </c>
      <c r="J3295" s="262" t="s">
        <v>5628</v>
      </c>
      <c r="K3295" s="262" t="s">
        <v>5629</v>
      </c>
      <c r="L3295" s="263">
        <v>45126</v>
      </c>
      <c r="M3295" s="262" t="s">
        <v>20</v>
      </c>
    </row>
    <row r="3296" spans="1:13" x14ac:dyDescent="0.25">
      <c r="A3296" s="260" t="s">
        <v>1185</v>
      </c>
      <c r="B3296" s="260" t="s">
        <v>1186</v>
      </c>
      <c r="C3296" s="260" t="s">
        <v>295</v>
      </c>
      <c r="D3296" s="260" t="s">
        <v>47</v>
      </c>
      <c r="E3296" s="260">
        <v>3</v>
      </c>
      <c r="F3296" s="260" t="s">
        <v>5338</v>
      </c>
      <c r="G3296" s="260" t="s">
        <v>1400</v>
      </c>
      <c r="H3296" s="260">
        <v>2</v>
      </c>
      <c r="I3296" s="260" t="s">
        <v>5339</v>
      </c>
      <c r="J3296" s="260" t="s">
        <v>5630</v>
      </c>
      <c r="K3296" s="260" t="s">
        <v>5631</v>
      </c>
      <c r="L3296" s="261">
        <v>45126</v>
      </c>
      <c r="M3296" s="260" t="s">
        <v>20</v>
      </c>
    </row>
    <row r="3297" spans="1:13" x14ac:dyDescent="0.25">
      <c r="A3297" s="262" t="s">
        <v>4141</v>
      </c>
      <c r="B3297" s="262" t="s">
        <v>4142</v>
      </c>
      <c r="C3297" s="262" t="s">
        <v>295</v>
      </c>
      <c r="D3297" s="262" t="s">
        <v>1335</v>
      </c>
      <c r="E3297" s="262">
        <v>55743830</v>
      </c>
      <c r="F3297" s="262" t="s">
        <v>5338</v>
      </c>
      <c r="G3297" s="262" t="s">
        <v>1400</v>
      </c>
      <c r="H3297" s="262">
        <v>2</v>
      </c>
      <c r="I3297" s="262" t="s">
        <v>5339</v>
      </c>
      <c r="J3297" s="262" t="s">
        <v>5340</v>
      </c>
      <c r="K3297" s="262" t="s">
        <v>5632</v>
      </c>
      <c r="L3297" s="263">
        <v>45126</v>
      </c>
      <c r="M3297" s="262" t="s">
        <v>20</v>
      </c>
    </row>
    <row r="3298" spans="1:13" x14ac:dyDescent="0.25">
      <c r="A3298" s="260" t="s">
        <v>4141</v>
      </c>
      <c r="B3298" s="260" t="s">
        <v>4142</v>
      </c>
      <c r="C3298" s="260" t="s">
        <v>295</v>
      </c>
      <c r="D3298" s="260" t="s">
        <v>1042</v>
      </c>
      <c r="E3298" s="260">
        <v>179353</v>
      </c>
      <c r="F3298" s="260" t="s">
        <v>5633</v>
      </c>
      <c r="G3298" s="260" t="s">
        <v>1400</v>
      </c>
      <c r="H3298" s="260">
        <v>2</v>
      </c>
      <c r="I3298" s="260" t="s">
        <v>5634</v>
      </c>
      <c r="J3298" s="260" t="s">
        <v>5635</v>
      </c>
      <c r="K3298" s="260" t="s">
        <v>5636</v>
      </c>
      <c r="L3298" s="261">
        <v>45126</v>
      </c>
      <c r="M3298" s="260" t="s">
        <v>20</v>
      </c>
    </row>
    <row r="3299" spans="1:13" x14ac:dyDescent="0.25">
      <c r="A3299" s="262" t="s">
        <v>4141</v>
      </c>
      <c r="B3299" s="262" t="s">
        <v>4142</v>
      </c>
      <c r="C3299" s="262" t="s">
        <v>295</v>
      </c>
      <c r="D3299" s="262" t="s">
        <v>1132</v>
      </c>
      <c r="E3299" s="262">
        <v>10643085</v>
      </c>
      <c r="F3299" s="262" t="s">
        <v>5633</v>
      </c>
      <c r="G3299" s="262" t="s">
        <v>1400</v>
      </c>
      <c r="H3299" s="262">
        <v>2</v>
      </c>
      <c r="I3299" s="262" t="s">
        <v>5634</v>
      </c>
      <c r="J3299" s="262" t="s">
        <v>5637</v>
      </c>
      <c r="K3299" s="262" t="s">
        <v>5638</v>
      </c>
      <c r="L3299" s="263">
        <v>45126</v>
      </c>
      <c r="M3299" s="262" t="s">
        <v>20</v>
      </c>
    </row>
    <row r="3300" spans="1:13" x14ac:dyDescent="0.25">
      <c r="A3300" s="260" t="s">
        <v>4141</v>
      </c>
      <c r="B3300" s="260" t="s">
        <v>4142</v>
      </c>
      <c r="C3300" s="260" t="s">
        <v>295</v>
      </c>
      <c r="D3300" s="260" t="s">
        <v>1050</v>
      </c>
      <c r="E3300" s="260">
        <v>500000</v>
      </c>
      <c r="F3300" s="260" t="s">
        <v>5639</v>
      </c>
      <c r="G3300" s="260" t="s">
        <v>1400</v>
      </c>
      <c r="H3300" s="260">
        <v>2</v>
      </c>
      <c r="I3300" s="260" t="s">
        <v>5640</v>
      </c>
      <c r="J3300" s="260" t="s">
        <v>5641</v>
      </c>
      <c r="K3300" s="260" t="s">
        <v>5642</v>
      </c>
      <c r="L3300" s="261">
        <v>45126</v>
      </c>
      <c r="M3300" s="260" t="s">
        <v>20</v>
      </c>
    </row>
    <row r="3301" spans="1:13" x14ac:dyDescent="0.25">
      <c r="A3301" s="262" t="s">
        <v>4141</v>
      </c>
      <c r="B3301" s="262" t="s">
        <v>4142</v>
      </c>
      <c r="C3301" s="262" t="s">
        <v>295</v>
      </c>
      <c r="D3301" s="262" t="s">
        <v>40</v>
      </c>
      <c r="E3301" s="262">
        <v>131</v>
      </c>
      <c r="F3301" s="262" t="s">
        <v>5392</v>
      </c>
      <c r="G3301" s="262" t="s">
        <v>22</v>
      </c>
      <c r="H3301" s="262">
        <v>3</v>
      </c>
      <c r="I3301" s="262" t="s">
        <v>5393</v>
      </c>
      <c r="J3301" s="262" t="s">
        <v>5394</v>
      </c>
      <c r="K3301" s="262" t="s">
        <v>5643</v>
      </c>
      <c r="L3301" s="263">
        <v>45126</v>
      </c>
      <c r="M3301" s="262" t="s">
        <v>20</v>
      </c>
    </row>
    <row r="3302" spans="1:13" x14ac:dyDescent="0.25">
      <c r="A3302" s="260" t="s">
        <v>4141</v>
      </c>
      <c r="B3302" s="260" t="s">
        <v>4142</v>
      </c>
      <c r="C3302" s="260" t="s">
        <v>295</v>
      </c>
      <c r="D3302" s="260" t="s">
        <v>966</v>
      </c>
      <c r="E3302" s="260">
        <v>145</v>
      </c>
      <c r="F3302" s="260" t="s">
        <v>5392</v>
      </c>
      <c r="G3302" s="260" t="s">
        <v>22</v>
      </c>
      <c r="H3302" s="260">
        <v>3</v>
      </c>
      <c r="I3302" s="260" t="s">
        <v>5393</v>
      </c>
      <c r="J3302" s="260" t="s">
        <v>5644</v>
      </c>
      <c r="K3302" s="260" t="s">
        <v>5645</v>
      </c>
      <c r="L3302" s="261">
        <v>45126</v>
      </c>
      <c r="M3302" s="260" t="s">
        <v>20</v>
      </c>
    </row>
    <row r="3303" spans="1:13" x14ac:dyDescent="0.25">
      <c r="A3303" s="262" t="s">
        <v>4141</v>
      </c>
      <c r="B3303" s="262" t="s">
        <v>4142</v>
      </c>
      <c r="C3303" s="262" t="s">
        <v>295</v>
      </c>
      <c r="D3303" s="262" t="s">
        <v>1055</v>
      </c>
      <c r="E3303" s="262">
        <v>7642</v>
      </c>
      <c r="F3303" s="262" t="s">
        <v>5396</v>
      </c>
      <c r="G3303" s="262" t="s">
        <v>22</v>
      </c>
      <c r="H3303" s="262">
        <v>3</v>
      </c>
      <c r="I3303" s="262" t="s">
        <v>5397</v>
      </c>
      <c r="J3303" s="262" t="s">
        <v>5398</v>
      </c>
      <c r="K3303" s="262" t="s">
        <v>5646</v>
      </c>
      <c r="L3303" s="263">
        <v>45126</v>
      </c>
      <c r="M3303" s="262" t="s">
        <v>20</v>
      </c>
    </row>
    <row r="3304" spans="1:13" x14ac:dyDescent="0.25">
      <c r="A3304" s="260" t="s">
        <v>4141</v>
      </c>
      <c r="B3304" s="260" t="s">
        <v>4142</v>
      </c>
      <c r="C3304" s="260" t="s">
        <v>295</v>
      </c>
      <c r="D3304" s="260" t="s">
        <v>605</v>
      </c>
      <c r="E3304" s="260">
        <v>500000</v>
      </c>
      <c r="F3304" s="260" t="s">
        <v>5639</v>
      </c>
      <c r="G3304" s="260" t="s">
        <v>1400</v>
      </c>
      <c r="H3304" s="260">
        <v>2</v>
      </c>
      <c r="I3304" s="260" t="s">
        <v>5640</v>
      </c>
      <c r="J3304" s="260" t="s">
        <v>5647</v>
      </c>
      <c r="K3304" s="260" t="s">
        <v>5648</v>
      </c>
      <c r="L3304" s="261">
        <v>45126</v>
      </c>
      <c r="M3304" s="260" t="s">
        <v>20</v>
      </c>
    </row>
    <row r="3305" spans="1:13" x14ac:dyDescent="0.25">
      <c r="A3305" s="262" t="s">
        <v>4141</v>
      </c>
      <c r="B3305" s="262" t="s">
        <v>4142</v>
      </c>
      <c r="C3305" s="262" t="s">
        <v>295</v>
      </c>
      <c r="D3305" s="262" t="s">
        <v>1374</v>
      </c>
      <c r="E3305" s="262">
        <v>10143085</v>
      </c>
      <c r="F3305" s="262" t="s">
        <v>5633</v>
      </c>
      <c r="G3305" s="262" t="s">
        <v>1400</v>
      </c>
      <c r="H3305" s="262">
        <v>2</v>
      </c>
      <c r="I3305" s="262" t="s">
        <v>5634</v>
      </c>
      <c r="J3305" s="262" t="s">
        <v>5649</v>
      </c>
      <c r="K3305" s="262" t="s">
        <v>5650</v>
      </c>
      <c r="L3305" s="263">
        <v>45126</v>
      </c>
      <c r="M3305" s="262" t="s">
        <v>20</v>
      </c>
    </row>
    <row r="3306" spans="1:13" x14ac:dyDescent="0.25">
      <c r="A3306" s="260" t="s">
        <v>4141</v>
      </c>
      <c r="B3306" s="260" t="s">
        <v>4142</v>
      </c>
      <c r="C3306" s="260" t="s">
        <v>295</v>
      </c>
      <c r="D3306" s="260" t="s">
        <v>630</v>
      </c>
      <c r="E3306" s="260">
        <v>0</v>
      </c>
      <c r="F3306" s="260" t="s">
        <v>5639</v>
      </c>
      <c r="G3306" s="260" t="s">
        <v>1400</v>
      </c>
      <c r="H3306" s="260">
        <v>2</v>
      </c>
      <c r="I3306" s="260" t="s">
        <v>5640</v>
      </c>
      <c r="J3306" s="260" t="s">
        <v>5651</v>
      </c>
      <c r="K3306" s="260" t="s">
        <v>5652</v>
      </c>
      <c r="L3306" s="261">
        <v>45126</v>
      </c>
      <c r="M3306" s="260" t="s">
        <v>20</v>
      </c>
    </row>
    <row r="3307" spans="1:13" x14ac:dyDescent="0.25">
      <c r="A3307" s="262" t="s">
        <v>4141</v>
      </c>
      <c r="B3307" s="262" t="s">
        <v>4142</v>
      </c>
      <c r="C3307" s="262" t="s">
        <v>295</v>
      </c>
      <c r="D3307" s="262" t="s">
        <v>623</v>
      </c>
      <c r="E3307" s="262">
        <v>500000</v>
      </c>
      <c r="F3307" s="262" t="s">
        <v>5639</v>
      </c>
      <c r="G3307" s="262" t="s">
        <v>1400</v>
      </c>
      <c r="H3307" s="262">
        <v>2</v>
      </c>
      <c r="I3307" s="262" t="s">
        <v>5640</v>
      </c>
      <c r="J3307" s="262" t="s">
        <v>5647</v>
      </c>
      <c r="K3307" s="262" t="s">
        <v>5653</v>
      </c>
      <c r="L3307" s="263">
        <v>45126</v>
      </c>
      <c r="M3307" s="262" t="s">
        <v>20</v>
      </c>
    </row>
    <row r="3308" spans="1:13" x14ac:dyDescent="0.25">
      <c r="A3308" s="260" t="s">
        <v>4141</v>
      </c>
      <c r="B3308" s="260" t="s">
        <v>4142</v>
      </c>
      <c r="C3308" s="260" t="s">
        <v>295</v>
      </c>
      <c r="D3308" s="260" t="s">
        <v>47</v>
      </c>
      <c r="E3308" s="260">
        <v>4</v>
      </c>
      <c r="F3308" s="260" t="s">
        <v>5639</v>
      </c>
      <c r="G3308" s="260" t="s">
        <v>1400</v>
      </c>
      <c r="H3308" s="260">
        <v>2</v>
      </c>
      <c r="I3308" s="260" t="s">
        <v>5640</v>
      </c>
      <c r="J3308" s="260" t="s">
        <v>5654</v>
      </c>
      <c r="K3308" s="260" t="s">
        <v>5655</v>
      </c>
      <c r="L3308" s="261">
        <v>45126</v>
      </c>
      <c r="M3308" s="260" t="s">
        <v>20</v>
      </c>
    </row>
    <row r="3309" spans="1:13" x14ac:dyDescent="0.25">
      <c r="A3309" s="262" t="s">
        <v>4141</v>
      </c>
      <c r="B3309" s="262" t="s">
        <v>4142</v>
      </c>
      <c r="C3309" s="262" t="s">
        <v>295</v>
      </c>
      <c r="D3309" s="262" t="s">
        <v>16</v>
      </c>
      <c r="E3309" s="262">
        <v>276700</v>
      </c>
      <c r="F3309" s="262" t="s">
        <v>5392</v>
      </c>
      <c r="G3309" s="262" t="s">
        <v>22</v>
      </c>
      <c r="H3309" s="262">
        <v>3</v>
      </c>
      <c r="I3309" s="262" t="s">
        <v>5393</v>
      </c>
      <c r="J3309" s="262" t="s">
        <v>5481</v>
      </c>
      <c r="K3309" s="262" t="s">
        <v>5656</v>
      </c>
      <c r="L3309" s="263">
        <v>45126</v>
      </c>
      <c r="M3309" s="262" t="s">
        <v>20</v>
      </c>
    </row>
    <row r="3310" spans="1:13" x14ac:dyDescent="0.25">
      <c r="A3310" s="260" t="s">
        <v>4141</v>
      </c>
      <c r="B3310" s="260" t="s">
        <v>4142</v>
      </c>
      <c r="C3310" s="260" t="s">
        <v>295</v>
      </c>
      <c r="D3310" s="260" t="s">
        <v>24</v>
      </c>
      <c r="E3310" s="260">
        <v>1500000</v>
      </c>
      <c r="F3310" s="260" t="s">
        <v>5392</v>
      </c>
      <c r="G3310" s="260" t="s">
        <v>22</v>
      </c>
      <c r="H3310" s="260">
        <v>3</v>
      </c>
      <c r="I3310" s="260" t="s">
        <v>5393</v>
      </c>
      <c r="J3310" s="260" t="s">
        <v>5483</v>
      </c>
      <c r="K3310" s="260" t="s">
        <v>5657</v>
      </c>
      <c r="L3310" s="261">
        <v>45126</v>
      </c>
      <c r="M3310" s="260" t="s">
        <v>20</v>
      </c>
    </row>
    <row r="3311" spans="1:13" x14ac:dyDescent="0.25">
      <c r="A3311" s="262" t="s">
        <v>1240</v>
      </c>
      <c r="B3311" s="262" t="s">
        <v>1241</v>
      </c>
      <c r="C3311" s="262" t="s">
        <v>599</v>
      </c>
      <c r="D3311" s="262" t="s">
        <v>1335</v>
      </c>
      <c r="E3311" s="262">
        <v>109033245</v>
      </c>
      <c r="F3311" s="262" t="s">
        <v>5658</v>
      </c>
      <c r="G3311" s="262" t="s">
        <v>77</v>
      </c>
      <c r="H3311" s="262">
        <v>1</v>
      </c>
      <c r="I3311" s="262" t="s">
        <v>5659</v>
      </c>
      <c r="J3311" s="262" t="s">
        <v>5660</v>
      </c>
      <c r="K3311" s="262" t="s">
        <v>5661</v>
      </c>
      <c r="L3311" s="263">
        <v>45126</v>
      </c>
      <c r="M3311" s="262" t="s">
        <v>20</v>
      </c>
    </row>
    <row r="3312" spans="1:13" x14ac:dyDescent="0.25">
      <c r="A3312" s="260" t="s">
        <v>1240</v>
      </c>
      <c r="B3312" s="260" t="s">
        <v>1241</v>
      </c>
      <c r="C3312" s="260" t="s">
        <v>599</v>
      </c>
      <c r="D3312" s="260" t="s">
        <v>1042</v>
      </c>
      <c r="E3312" s="260">
        <v>300000</v>
      </c>
      <c r="F3312" s="260" t="s">
        <v>5662</v>
      </c>
      <c r="G3312" s="260" t="s">
        <v>77</v>
      </c>
      <c r="H3312" s="260">
        <v>1</v>
      </c>
      <c r="I3312" s="260" t="s">
        <v>5659</v>
      </c>
      <c r="J3312" s="260" t="s">
        <v>5663</v>
      </c>
      <c r="K3312" s="260" t="s">
        <v>5664</v>
      </c>
      <c r="L3312" s="261">
        <v>45126</v>
      </c>
      <c r="M3312" s="260" t="s">
        <v>20</v>
      </c>
    </row>
    <row r="3313" spans="1:13" x14ac:dyDescent="0.25">
      <c r="A3313" s="262" t="s">
        <v>1240</v>
      </c>
      <c r="B3313" s="262" t="s">
        <v>1241</v>
      </c>
      <c r="C3313" s="262" t="s">
        <v>599</v>
      </c>
      <c r="D3313" s="262" t="s">
        <v>1132</v>
      </c>
      <c r="E3313" s="262">
        <v>109033245</v>
      </c>
      <c r="F3313" s="262" t="s">
        <v>5658</v>
      </c>
      <c r="G3313" s="262" t="s">
        <v>1400</v>
      </c>
      <c r="H3313" s="262">
        <v>2</v>
      </c>
      <c r="I3313" s="262" t="s">
        <v>5659</v>
      </c>
      <c r="J3313" s="262" t="s">
        <v>5665</v>
      </c>
      <c r="K3313" s="262" t="s">
        <v>5666</v>
      </c>
      <c r="L3313" s="263">
        <v>45126</v>
      </c>
      <c r="M3313" s="262" t="s">
        <v>20</v>
      </c>
    </row>
    <row r="3314" spans="1:13" x14ac:dyDescent="0.25">
      <c r="A3314" s="260" t="s">
        <v>1240</v>
      </c>
      <c r="B3314" s="260" t="s">
        <v>1241</v>
      </c>
      <c r="C3314" s="260" t="s">
        <v>599</v>
      </c>
      <c r="D3314" s="260" t="s">
        <v>1050</v>
      </c>
      <c r="E3314" s="260">
        <v>6433528</v>
      </c>
      <c r="F3314" s="260" t="s">
        <v>5667</v>
      </c>
      <c r="G3314" s="260" t="s">
        <v>1400</v>
      </c>
      <c r="H3314" s="260">
        <v>2</v>
      </c>
      <c r="I3314" s="260" t="s">
        <v>5668</v>
      </c>
      <c r="J3314" s="260" t="s">
        <v>5669</v>
      </c>
      <c r="K3314" s="260" t="s">
        <v>5670</v>
      </c>
      <c r="L3314" s="261">
        <v>45126</v>
      </c>
      <c r="M3314" s="260" t="s">
        <v>582</v>
      </c>
    </row>
    <row r="3315" spans="1:13" x14ac:dyDescent="0.25">
      <c r="A3315" s="262" t="s">
        <v>1240</v>
      </c>
      <c r="B3315" s="262" t="s">
        <v>1241</v>
      </c>
      <c r="C3315" s="262" t="s">
        <v>599</v>
      </c>
      <c r="D3315" s="262" t="s">
        <v>776</v>
      </c>
      <c r="E3315" s="262">
        <v>111075</v>
      </c>
      <c r="F3315" s="262" t="s">
        <v>5671</v>
      </c>
      <c r="G3315" s="262" t="s">
        <v>1400</v>
      </c>
      <c r="H3315" s="262">
        <v>2</v>
      </c>
      <c r="I3315" s="262" t="s">
        <v>5672</v>
      </c>
      <c r="J3315" s="262" t="s">
        <v>5673</v>
      </c>
      <c r="K3315" s="262" t="s">
        <v>5674</v>
      </c>
      <c r="L3315" s="263">
        <v>45126</v>
      </c>
      <c r="M3315" s="262" t="s">
        <v>582</v>
      </c>
    </row>
    <row r="3316" spans="1:13" x14ac:dyDescent="0.25">
      <c r="A3316" s="260" t="s">
        <v>1240</v>
      </c>
      <c r="B3316" s="260" t="s">
        <v>1241</v>
      </c>
      <c r="C3316" s="260" t="s">
        <v>599</v>
      </c>
      <c r="D3316" s="260" t="s">
        <v>966</v>
      </c>
      <c r="E3316" s="260">
        <v>209</v>
      </c>
      <c r="F3316" s="260" t="s">
        <v>5497</v>
      </c>
      <c r="G3316" s="260" t="s">
        <v>1400</v>
      </c>
      <c r="H3316" s="260">
        <v>2</v>
      </c>
      <c r="I3316" s="260" t="s">
        <v>5675</v>
      </c>
      <c r="J3316" s="260" t="s">
        <v>5676</v>
      </c>
      <c r="K3316" s="260" t="s">
        <v>5677</v>
      </c>
      <c r="L3316" s="261">
        <v>45126</v>
      </c>
      <c r="M3316" s="260" t="s">
        <v>582</v>
      </c>
    </row>
    <row r="3317" spans="1:13" x14ac:dyDescent="0.25">
      <c r="A3317" s="262" t="s">
        <v>1240</v>
      </c>
      <c r="B3317" s="262" t="s">
        <v>1241</v>
      </c>
      <c r="C3317" s="262" t="s">
        <v>599</v>
      </c>
      <c r="D3317" s="262" t="s">
        <v>1055</v>
      </c>
      <c r="E3317" s="262">
        <v>209</v>
      </c>
      <c r="F3317" s="262" t="s">
        <v>5497</v>
      </c>
      <c r="G3317" s="262" t="s">
        <v>1400</v>
      </c>
      <c r="H3317" s="262">
        <v>2</v>
      </c>
      <c r="I3317" s="262" t="s">
        <v>5675</v>
      </c>
      <c r="J3317" s="262" t="s">
        <v>5678</v>
      </c>
      <c r="K3317" s="262" t="s">
        <v>5679</v>
      </c>
      <c r="L3317" s="263">
        <v>45126</v>
      </c>
      <c r="M3317" s="262" t="s">
        <v>582</v>
      </c>
    </row>
    <row r="3318" spans="1:13" x14ac:dyDescent="0.25">
      <c r="A3318" s="260" t="s">
        <v>1240</v>
      </c>
      <c r="B3318" s="260" t="s">
        <v>1241</v>
      </c>
      <c r="C3318" s="260" t="s">
        <v>599</v>
      </c>
      <c r="D3318" s="260" t="s">
        <v>605</v>
      </c>
      <c r="E3318" s="260">
        <v>111075</v>
      </c>
      <c r="F3318" s="260" t="s">
        <v>4504</v>
      </c>
      <c r="G3318" s="260" t="s">
        <v>1400</v>
      </c>
      <c r="H3318" s="260">
        <v>2</v>
      </c>
      <c r="I3318" s="260" t="s">
        <v>5680</v>
      </c>
      <c r="J3318" s="260" t="s">
        <v>5681</v>
      </c>
      <c r="K3318" s="260" t="s">
        <v>5682</v>
      </c>
      <c r="L3318" s="261">
        <v>45126</v>
      </c>
      <c r="M3318" s="260" t="s">
        <v>582</v>
      </c>
    </row>
    <row r="3319" spans="1:13" x14ac:dyDescent="0.25">
      <c r="A3319" s="262" t="s">
        <v>1240</v>
      </c>
      <c r="B3319" s="262" t="s">
        <v>1241</v>
      </c>
      <c r="C3319" s="262" t="s">
        <v>599</v>
      </c>
      <c r="D3319" s="262" t="s">
        <v>1374</v>
      </c>
      <c r="E3319" s="262">
        <v>102599717</v>
      </c>
      <c r="F3319" s="262" t="s">
        <v>5683</v>
      </c>
      <c r="G3319" s="262" t="s">
        <v>22</v>
      </c>
      <c r="H3319" s="262">
        <v>3</v>
      </c>
      <c r="I3319" s="262" t="s">
        <v>5684</v>
      </c>
      <c r="J3319" s="262" t="s">
        <v>5685</v>
      </c>
      <c r="K3319" s="262" t="s">
        <v>5686</v>
      </c>
      <c r="L3319" s="263">
        <v>45126</v>
      </c>
      <c r="M3319" s="262" t="s">
        <v>582</v>
      </c>
    </row>
    <row r="3320" spans="1:13" x14ac:dyDescent="0.25">
      <c r="A3320" s="260" t="s">
        <v>1240</v>
      </c>
      <c r="B3320" s="260" t="s">
        <v>1241</v>
      </c>
      <c r="C3320" s="260" t="s">
        <v>599</v>
      </c>
      <c r="D3320" s="260" t="s">
        <v>630</v>
      </c>
      <c r="E3320" s="260">
        <v>6322453</v>
      </c>
      <c r="F3320" s="260" t="s">
        <v>5687</v>
      </c>
      <c r="G3320" s="260" t="s">
        <v>22</v>
      </c>
      <c r="H3320" s="260">
        <v>3</v>
      </c>
      <c r="I3320" s="260" t="s">
        <v>5688</v>
      </c>
      <c r="J3320" s="260" t="s">
        <v>5689</v>
      </c>
      <c r="K3320" s="260" t="s">
        <v>5690</v>
      </c>
      <c r="L3320" s="261">
        <v>45126</v>
      </c>
      <c r="M3320" s="260" t="s">
        <v>582</v>
      </c>
    </row>
    <row r="3321" spans="1:13" x14ac:dyDescent="0.25">
      <c r="A3321" s="262" t="s">
        <v>1240</v>
      </c>
      <c r="B3321" s="262" t="s">
        <v>1241</v>
      </c>
      <c r="C3321" s="262" t="s">
        <v>599</v>
      </c>
      <c r="D3321" s="262" t="s">
        <v>628</v>
      </c>
      <c r="E3321" s="262">
        <v>0</v>
      </c>
      <c r="F3321" s="262" t="s">
        <v>5691</v>
      </c>
      <c r="G3321" s="262" t="s">
        <v>22</v>
      </c>
      <c r="H3321" s="262">
        <v>3</v>
      </c>
      <c r="I3321" s="262" t="s">
        <v>5692</v>
      </c>
      <c r="J3321" s="262" t="s">
        <v>1986</v>
      </c>
      <c r="K3321" s="262" t="s">
        <v>5693</v>
      </c>
      <c r="L3321" s="263">
        <v>45126</v>
      </c>
      <c r="M3321" s="262" t="s">
        <v>582</v>
      </c>
    </row>
    <row r="3322" spans="1:13" x14ac:dyDescent="0.25">
      <c r="A3322" s="260" t="s">
        <v>1240</v>
      </c>
      <c r="B3322" s="260" t="s">
        <v>1241</v>
      </c>
      <c r="C3322" s="260" t="s">
        <v>599</v>
      </c>
      <c r="D3322" s="260" t="s">
        <v>619</v>
      </c>
      <c r="E3322" s="260">
        <v>0</v>
      </c>
      <c r="F3322" s="260" t="s">
        <v>5691</v>
      </c>
      <c r="G3322" s="260" t="s">
        <v>22</v>
      </c>
      <c r="H3322" s="260">
        <v>3</v>
      </c>
      <c r="I3322" s="260" t="s">
        <v>5692</v>
      </c>
      <c r="J3322" s="260" t="s">
        <v>1986</v>
      </c>
      <c r="K3322" s="260" t="s">
        <v>5694</v>
      </c>
      <c r="L3322" s="261">
        <v>45126</v>
      </c>
      <c r="M3322" s="260" t="s">
        <v>582</v>
      </c>
    </row>
    <row r="3323" spans="1:13" x14ac:dyDescent="0.25">
      <c r="A3323" s="262" t="s">
        <v>1240</v>
      </c>
      <c r="B3323" s="262" t="s">
        <v>1241</v>
      </c>
      <c r="C3323" s="262" t="s">
        <v>599</v>
      </c>
      <c r="D3323" s="262" t="s">
        <v>47</v>
      </c>
      <c r="E3323" s="262">
        <v>4</v>
      </c>
      <c r="F3323" s="262" t="s">
        <v>5695</v>
      </c>
      <c r="G3323" s="262" t="s">
        <v>1400</v>
      </c>
      <c r="H3323" s="262">
        <v>2</v>
      </c>
      <c r="I3323" s="262" t="s">
        <v>5696</v>
      </c>
      <c r="J3323" s="262" t="s">
        <v>5697</v>
      </c>
      <c r="K3323" s="262" t="s">
        <v>5698</v>
      </c>
      <c r="L3323" s="263">
        <v>45126</v>
      </c>
      <c r="M3323" s="262" t="s">
        <v>582</v>
      </c>
    </row>
    <row r="3324" spans="1:13" x14ac:dyDescent="0.25">
      <c r="A3324" s="260" t="s">
        <v>1240</v>
      </c>
      <c r="B3324" s="260" t="s">
        <v>1241</v>
      </c>
      <c r="C3324" s="260" t="s">
        <v>599</v>
      </c>
      <c r="D3324" s="260" t="s">
        <v>16</v>
      </c>
      <c r="E3324" s="260">
        <v>67775</v>
      </c>
      <c r="F3324" s="260" t="s">
        <v>5699</v>
      </c>
      <c r="G3324" s="260" t="s">
        <v>1400</v>
      </c>
      <c r="H3324" s="260">
        <v>2</v>
      </c>
      <c r="I3324" s="260" t="s">
        <v>5700</v>
      </c>
      <c r="J3324" s="260" t="s">
        <v>5701</v>
      </c>
      <c r="K3324" s="260" t="s">
        <v>5702</v>
      </c>
      <c r="L3324" s="261">
        <v>45126</v>
      </c>
      <c r="M3324" s="260" t="s">
        <v>582</v>
      </c>
    </row>
    <row r="3325" spans="1:13" x14ac:dyDescent="0.25">
      <c r="A3325" s="262" t="s">
        <v>1240</v>
      </c>
      <c r="B3325" s="262" t="s">
        <v>1241</v>
      </c>
      <c r="C3325" s="262" t="s">
        <v>599</v>
      </c>
      <c r="D3325" s="262" t="s">
        <v>21</v>
      </c>
      <c r="E3325" s="262">
        <v>8113</v>
      </c>
      <c r="F3325" s="262" t="s">
        <v>5699</v>
      </c>
      <c r="G3325" s="262" t="s">
        <v>1400</v>
      </c>
      <c r="H3325" s="262">
        <v>2</v>
      </c>
      <c r="I3325" s="262" t="s">
        <v>5700</v>
      </c>
      <c r="J3325" s="262" t="s">
        <v>5703</v>
      </c>
      <c r="K3325" s="262" t="s">
        <v>5704</v>
      </c>
      <c r="L3325" s="263">
        <v>45126</v>
      </c>
      <c r="M3325" s="262" t="s">
        <v>582</v>
      </c>
    </row>
    <row r="3326" spans="1:13" x14ac:dyDescent="0.25">
      <c r="A3326" s="260" t="s">
        <v>1240</v>
      </c>
      <c r="B3326" s="260" t="s">
        <v>1241</v>
      </c>
      <c r="C3326" s="260" t="s">
        <v>599</v>
      </c>
      <c r="D3326" s="260" t="s">
        <v>24</v>
      </c>
      <c r="E3326" s="260">
        <v>261000000</v>
      </c>
      <c r="F3326" s="260" t="s">
        <v>5695</v>
      </c>
      <c r="G3326" s="260" t="s">
        <v>1400</v>
      </c>
      <c r="H3326" s="260">
        <v>2</v>
      </c>
      <c r="I3326" s="260" t="s">
        <v>5705</v>
      </c>
      <c r="J3326" s="260" t="s">
        <v>5706</v>
      </c>
      <c r="K3326" s="260" t="s">
        <v>5707</v>
      </c>
      <c r="L3326" s="261">
        <v>45126</v>
      </c>
      <c r="M3326" s="260" t="s">
        <v>582</v>
      </c>
    </row>
    <row r="3327" spans="1:13" x14ac:dyDescent="0.25">
      <c r="A3327" s="262" t="s">
        <v>597</v>
      </c>
      <c r="B3327" s="262" t="s">
        <v>598</v>
      </c>
      <c r="C3327" s="262" t="s">
        <v>599</v>
      </c>
      <c r="D3327" s="262" t="s">
        <v>1335</v>
      </c>
      <c r="E3327" s="262">
        <v>109033245</v>
      </c>
      <c r="F3327" s="262" t="s">
        <v>5658</v>
      </c>
      <c r="G3327" s="262" t="s">
        <v>77</v>
      </c>
      <c r="H3327" s="262">
        <v>1</v>
      </c>
      <c r="I3327" s="262" t="s">
        <v>5659</v>
      </c>
      <c r="J3327" s="262" t="s">
        <v>5660</v>
      </c>
      <c r="K3327" s="262" t="s">
        <v>5708</v>
      </c>
      <c r="L3327" s="263">
        <v>45126</v>
      </c>
      <c r="M3327" s="262" t="s">
        <v>20</v>
      </c>
    </row>
    <row r="3328" spans="1:13" x14ac:dyDescent="0.25">
      <c r="A3328" s="260" t="s">
        <v>597</v>
      </c>
      <c r="B3328" s="260" t="s">
        <v>598</v>
      </c>
      <c r="C3328" s="260" t="s">
        <v>599</v>
      </c>
      <c r="D3328" s="260" t="s">
        <v>1042</v>
      </c>
      <c r="E3328" s="260">
        <v>138354</v>
      </c>
      <c r="F3328" s="260" t="s">
        <v>5662</v>
      </c>
      <c r="G3328" s="260" t="s">
        <v>1400</v>
      </c>
      <c r="H3328" s="260">
        <v>2</v>
      </c>
      <c r="I3328" s="260" t="s">
        <v>5709</v>
      </c>
      <c r="J3328" s="260" t="s">
        <v>5710</v>
      </c>
      <c r="K3328" s="260" t="s">
        <v>5711</v>
      </c>
      <c r="L3328" s="261">
        <v>45126</v>
      </c>
      <c r="M3328" s="260" t="s">
        <v>20</v>
      </c>
    </row>
    <row r="3329" spans="1:13" x14ac:dyDescent="0.25">
      <c r="A3329" s="262" t="s">
        <v>597</v>
      </c>
      <c r="B3329" s="262" t="s">
        <v>598</v>
      </c>
      <c r="C3329" s="262" t="s">
        <v>599</v>
      </c>
      <c r="D3329" s="262" t="s">
        <v>1132</v>
      </c>
      <c r="E3329" s="262">
        <v>26252442</v>
      </c>
      <c r="F3329" s="262" t="s">
        <v>5658</v>
      </c>
      <c r="G3329" s="262" t="s">
        <v>1400</v>
      </c>
      <c r="H3329" s="262">
        <v>2</v>
      </c>
      <c r="I3329" s="262" t="s">
        <v>5659</v>
      </c>
      <c r="J3329" s="262" t="s">
        <v>5712</v>
      </c>
      <c r="K3329" s="262" t="s">
        <v>5713</v>
      </c>
      <c r="L3329" s="263">
        <v>45126</v>
      </c>
      <c r="M3329" s="262" t="s">
        <v>20</v>
      </c>
    </row>
    <row r="3330" spans="1:13" x14ac:dyDescent="0.25">
      <c r="A3330" s="260" t="s">
        <v>597</v>
      </c>
      <c r="B3330" s="260" t="s">
        <v>598</v>
      </c>
      <c r="C3330" s="260" t="s">
        <v>599</v>
      </c>
      <c r="D3330" s="260" t="s">
        <v>1050</v>
      </c>
      <c r="E3330" s="260">
        <v>106000</v>
      </c>
      <c r="F3330" s="260" t="s">
        <v>5714</v>
      </c>
      <c r="G3330" s="260" t="s">
        <v>22</v>
      </c>
      <c r="H3330" s="260">
        <v>3</v>
      </c>
      <c r="I3330" s="260" t="s">
        <v>5715</v>
      </c>
      <c r="J3330" s="260" t="s">
        <v>5716</v>
      </c>
      <c r="K3330" s="260" t="s">
        <v>5717</v>
      </c>
      <c r="L3330" s="261">
        <v>45126</v>
      </c>
      <c r="M3330" s="260" t="s">
        <v>582</v>
      </c>
    </row>
    <row r="3331" spans="1:13" x14ac:dyDescent="0.25">
      <c r="A3331" s="262" t="s">
        <v>597</v>
      </c>
      <c r="B3331" s="262" t="s">
        <v>598</v>
      </c>
      <c r="C3331" s="262" t="s">
        <v>599</v>
      </c>
      <c r="D3331" s="262" t="s">
        <v>776</v>
      </c>
      <c r="E3331" s="262">
        <v>106000</v>
      </c>
      <c r="F3331" s="262" t="s">
        <v>5714</v>
      </c>
      <c r="G3331" s="262" t="s">
        <v>1400</v>
      </c>
      <c r="H3331" s="262">
        <v>2</v>
      </c>
      <c r="I3331" s="262" t="s">
        <v>5718</v>
      </c>
      <c r="J3331" s="262" t="s">
        <v>5719</v>
      </c>
      <c r="K3331" s="262" t="s">
        <v>5720</v>
      </c>
      <c r="L3331" s="263">
        <v>45126</v>
      </c>
      <c r="M3331" s="262" t="s">
        <v>582</v>
      </c>
    </row>
    <row r="3332" spans="1:13" x14ac:dyDescent="0.25">
      <c r="A3332" s="260" t="s">
        <v>597</v>
      </c>
      <c r="B3332" s="260" t="s">
        <v>598</v>
      </c>
      <c r="C3332" s="260" t="s">
        <v>599</v>
      </c>
      <c r="D3332" s="260" t="s">
        <v>966</v>
      </c>
      <c r="E3332" s="260">
        <v>209</v>
      </c>
      <c r="F3332" s="260" t="s">
        <v>5497</v>
      </c>
      <c r="G3332" s="260" t="s">
        <v>22</v>
      </c>
      <c r="H3332" s="260">
        <v>3</v>
      </c>
      <c r="I3332" s="260" t="s">
        <v>1237</v>
      </c>
      <c r="J3332" s="260" t="s">
        <v>5721</v>
      </c>
      <c r="K3332" s="260" t="s">
        <v>5722</v>
      </c>
      <c r="L3332" s="261">
        <v>45126</v>
      </c>
      <c r="M3332" s="260" t="s">
        <v>582</v>
      </c>
    </row>
    <row r="3333" spans="1:13" x14ac:dyDescent="0.25">
      <c r="A3333" s="262" t="s">
        <v>597</v>
      </c>
      <c r="B3333" s="262" t="s">
        <v>598</v>
      </c>
      <c r="C3333" s="262" t="s">
        <v>599</v>
      </c>
      <c r="D3333" s="262" t="s">
        <v>1055</v>
      </c>
      <c r="E3333" s="262">
        <v>209</v>
      </c>
      <c r="F3333" s="262" t="s">
        <v>5497</v>
      </c>
      <c r="G3333" s="262" t="s">
        <v>1400</v>
      </c>
      <c r="H3333" s="262">
        <v>2</v>
      </c>
      <c r="I3333" s="262" t="s">
        <v>5675</v>
      </c>
      <c r="J3333" s="262" t="s">
        <v>5723</v>
      </c>
      <c r="K3333" s="262" t="s">
        <v>5724</v>
      </c>
      <c r="L3333" s="263">
        <v>45126</v>
      </c>
      <c r="M3333" s="262" t="s">
        <v>582</v>
      </c>
    </row>
    <row r="3334" spans="1:13" x14ac:dyDescent="0.25">
      <c r="A3334" s="260" t="s">
        <v>597</v>
      </c>
      <c r="B3334" s="260" t="s">
        <v>598</v>
      </c>
      <c r="C3334" s="260" t="s">
        <v>599</v>
      </c>
      <c r="D3334" s="260" t="s">
        <v>605</v>
      </c>
      <c r="E3334" s="260">
        <v>106000</v>
      </c>
      <c r="F3334" s="260" t="s">
        <v>5714</v>
      </c>
      <c r="G3334" s="260" t="s">
        <v>22</v>
      </c>
      <c r="H3334" s="260">
        <v>3</v>
      </c>
      <c r="I3334" s="260" t="s">
        <v>5718</v>
      </c>
      <c r="J3334" s="260" t="s">
        <v>5725</v>
      </c>
      <c r="K3334" s="260" t="s">
        <v>5726</v>
      </c>
      <c r="L3334" s="261">
        <v>45126</v>
      </c>
      <c r="M3334" s="260" t="s">
        <v>582</v>
      </c>
    </row>
    <row r="3335" spans="1:13" x14ac:dyDescent="0.25">
      <c r="A3335" s="262" t="s">
        <v>597</v>
      </c>
      <c r="B3335" s="262" t="s">
        <v>598</v>
      </c>
      <c r="C3335" s="262" t="s">
        <v>599</v>
      </c>
      <c r="D3335" s="262" t="s">
        <v>1374</v>
      </c>
      <c r="E3335" s="262">
        <v>26146442</v>
      </c>
      <c r="F3335" s="262" t="s">
        <v>5727</v>
      </c>
      <c r="G3335" s="262" t="s">
        <v>22</v>
      </c>
      <c r="H3335" s="262">
        <v>3</v>
      </c>
      <c r="I3335" s="262" t="s">
        <v>5728</v>
      </c>
      <c r="J3335" s="262" t="s">
        <v>5729</v>
      </c>
      <c r="K3335" s="262" t="s">
        <v>5730</v>
      </c>
      <c r="L3335" s="263">
        <v>45126</v>
      </c>
      <c r="M3335" s="262" t="s">
        <v>582</v>
      </c>
    </row>
    <row r="3336" spans="1:13" x14ac:dyDescent="0.25">
      <c r="A3336" s="260" t="s">
        <v>597</v>
      </c>
      <c r="B3336" s="260" t="s">
        <v>598</v>
      </c>
      <c r="C3336" s="260" t="s">
        <v>599</v>
      </c>
      <c r="D3336" s="260" t="s">
        <v>630</v>
      </c>
      <c r="E3336" s="260">
        <v>0</v>
      </c>
      <c r="F3336" s="260" t="s">
        <v>5731</v>
      </c>
      <c r="G3336" s="260" t="s">
        <v>22</v>
      </c>
      <c r="H3336" s="260">
        <v>3</v>
      </c>
      <c r="I3336" s="260" t="s">
        <v>5732</v>
      </c>
      <c r="J3336" s="260" t="s">
        <v>5733</v>
      </c>
      <c r="K3336" s="260" t="s">
        <v>5734</v>
      </c>
      <c r="L3336" s="261">
        <v>45126</v>
      </c>
      <c r="M3336" s="260" t="s">
        <v>582</v>
      </c>
    </row>
    <row r="3337" spans="1:13" x14ac:dyDescent="0.25">
      <c r="A3337" s="262" t="s">
        <v>597</v>
      </c>
      <c r="B3337" s="262" t="s">
        <v>598</v>
      </c>
      <c r="C3337" s="262" t="s">
        <v>599</v>
      </c>
      <c r="D3337" s="262" t="s">
        <v>623</v>
      </c>
      <c r="E3337" s="262">
        <v>106000</v>
      </c>
      <c r="F3337" s="262" t="s">
        <v>5714</v>
      </c>
      <c r="G3337" s="262" t="s">
        <v>22</v>
      </c>
      <c r="H3337" s="262">
        <v>3</v>
      </c>
      <c r="I3337" s="262" t="s">
        <v>5718</v>
      </c>
      <c r="J3337" s="262" t="s">
        <v>5735</v>
      </c>
      <c r="K3337" s="262" t="s">
        <v>5736</v>
      </c>
      <c r="L3337" s="263">
        <v>45126</v>
      </c>
      <c r="M3337" s="262" t="s">
        <v>582</v>
      </c>
    </row>
    <row r="3338" spans="1:13" x14ac:dyDescent="0.25">
      <c r="A3338" s="260" t="s">
        <v>597</v>
      </c>
      <c r="B3338" s="260" t="s">
        <v>598</v>
      </c>
      <c r="C3338" s="260" t="s">
        <v>599</v>
      </c>
      <c r="D3338" s="260" t="s">
        <v>628</v>
      </c>
      <c r="E3338" s="260">
        <v>0</v>
      </c>
      <c r="F3338" s="260" t="s">
        <v>5731</v>
      </c>
      <c r="G3338" s="260" t="s">
        <v>22</v>
      </c>
      <c r="H3338" s="260">
        <v>3</v>
      </c>
      <c r="I3338" s="260" t="s">
        <v>5732</v>
      </c>
      <c r="J3338" s="260" t="s">
        <v>5733</v>
      </c>
      <c r="K3338" s="260" t="s">
        <v>5737</v>
      </c>
      <c r="L3338" s="261">
        <v>45126</v>
      </c>
      <c r="M3338" s="260" t="s">
        <v>582</v>
      </c>
    </row>
    <row r="3339" spans="1:13" x14ac:dyDescent="0.25">
      <c r="A3339" s="262" t="s">
        <v>597</v>
      </c>
      <c r="B3339" s="262" t="s">
        <v>598</v>
      </c>
      <c r="C3339" s="262" t="s">
        <v>599</v>
      </c>
      <c r="D3339" s="262" t="s">
        <v>619</v>
      </c>
      <c r="E3339" s="262">
        <v>0</v>
      </c>
      <c r="F3339" s="262" t="s">
        <v>5731</v>
      </c>
      <c r="G3339" s="262" t="s">
        <v>22</v>
      </c>
      <c r="H3339" s="262">
        <v>3</v>
      </c>
      <c r="I3339" s="262" t="s">
        <v>5732</v>
      </c>
      <c r="J3339" s="262" t="s">
        <v>5733</v>
      </c>
      <c r="K3339" s="262" t="s">
        <v>5738</v>
      </c>
      <c r="L3339" s="263">
        <v>45126</v>
      </c>
      <c r="M3339" s="262" t="s">
        <v>582</v>
      </c>
    </row>
    <row r="3340" spans="1:13" x14ac:dyDescent="0.25">
      <c r="A3340" s="260" t="s">
        <v>1984</v>
      </c>
      <c r="B3340" s="260" t="s">
        <v>1985</v>
      </c>
      <c r="C3340" s="260" t="s">
        <v>599</v>
      </c>
      <c r="D3340" s="260" t="s">
        <v>1335</v>
      </c>
      <c r="E3340" s="260">
        <v>109033245</v>
      </c>
      <c r="F3340" s="260" t="s">
        <v>5658</v>
      </c>
      <c r="G3340" s="260" t="s">
        <v>77</v>
      </c>
      <c r="H3340" s="260">
        <v>1</v>
      </c>
      <c r="I3340" s="260" t="s">
        <v>5659</v>
      </c>
      <c r="J3340" s="260" t="s">
        <v>5660</v>
      </c>
      <c r="K3340" s="260" t="s">
        <v>5739</v>
      </c>
      <c r="L3340" s="261">
        <v>45126</v>
      </c>
      <c r="M3340" s="260" t="s">
        <v>20</v>
      </c>
    </row>
    <row r="3341" spans="1:13" x14ac:dyDescent="0.25">
      <c r="A3341" s="262" t="s">
        <v>1984</v>
      </c>
      <c r="B3341" s="262" t="s">
        <v>1985</v>
      </c>
      <c r="C3341" s="262" t="s">
        <v>599</v>
      </c>
      <c r="D3341" s="262" t="s">
        <v>1042</v>
      </c>
      <c r="E3341" s="262">
        <v>238000</v>
      </c>
      <c r="F3341" s="262" t="s">
        <v>5740</v>
      </c>
      <c r="G3341" s="262" t="s">
        <v>77</v>
      </c>
      <c r="H3341" s="262">
        <v>1</v>
      </c>
      <c r="I3341" s="262" t="s">
        <v>5741</v>
      </c>
      <c r="J3341" s="262" t="s">
        <v>5742</v>
      </c>
      <c r="K3341" s="262" t="s">
        <v>5743</v>
      </c>
      <c r="L3341" s="263">
        <v>45126</v>
      </c>
      <c r="M3341" s="262" t="s">
        <v>20</v>
      </c>
    </row>
    <row r="3342" spans="1:13" x14ac:dyDescent="0.25">
      <c r="A3342" s="260" t="s">
        <v>1984</v>
      </c>
      <c r="B3342" s="260" t="s">
        <v>1985</v>
      </c>
      <c r="C3342" s="260" t="s">
        <v>599</v>
      </c>
      <c r="D3342" s="260" t="s">
        <v>1132</v>
      </c>
      <c r="E3342" s="260">
        <v>95962153</v>
      </c>
      <c r="F3342" s="260" t="s">
        <v>5740</v>
      </c>
      <c r="G3342" s="260" t="s">
        <v>1400</v>
      </c>
      <c r="H3342" s="260">
        <v>2</v>
      </c>
      <c r="I3342" s="260" t="s">
        <v>5741</v>
      </c>
      <c r="J3342" s="260" t="s">
        <v>5744</v>
      </c>
      <c r="K3342" s="260" t="s">
        <v>5745</v>
      </c>
      <c r="L3342" s="261">
        <v>45126</v>
      </c>
      <c r="M3342" s="260" t="s">
        <v>20</v>
      </c>
    </row>
    <row r="3343" spans="1:13" x14ac:dyDescent="0.25">
      <c r="A3343" s="262" t="s">
        <v>1984</v>
      </c>
      <c r="B3343" s="262" t="s">
        <v>1985</v>
      </c>
      <c r="C3343" s="262" t="s">
        <v>599</v>
      </c>
      <c r="D3343" s="262" t="s">
        <v>1050</v>
      </c>
      <c r="E3343" s="262">
        <v>6327528</v>
      </c>
      <c r="F3343" s="262" t="s">
        <v>5746</v>
      </c>
      <c r="G3343" s="262" t="s">
        <v>1400</v>
      </c>
      <c r="H3343" s="262">
        <v>2</v>
      </c>
      <c r="I3343" s="262" t="s">
        <v>5747</v>
      </c>
      <c r="J3343" s="262" t="s">
        <v>5748</v>
      </c>
      <c r="K3343" s="262" t="s">
        <v>5749</v>
      </c>
      <c r="L3343" s="263">
        <v>45126</v>
      </c>
      <c r="M3343" s="262" t="s">
        <v>20</v>
      </c>
    </row>
    <row r="3344" spans="1:13" x14ac:dyDescent="0.25">
      <c r="A3344" s="260" t="s">
        <v>1984</v>
      </c>
      <c r="B3344" s="260" t="s">
        <v>1985</v>
      </c>
      <c r="C3344" s="260" t="s">
        <v>599</v>
      </c>
      <c r="D3344" s="260" t="s">
        <v>776</v>
      </c>
      <c r="E3344" s="260">
        <v>5075</v>
      </c>
      <c r="F3344" s="260" t="s">
        <v>5699</v>
      </c>
      <c r="G3344" s="260" t="s">
        <v>77</v>
      </c>
      <c r="H3344" s="260">
        <v>1</v>
      </c>
      <c r="I3344" s="260" t="s">
        <v>5700</v>
      </c>
      <c r="J3344" s="260" t="s">
        <v>5750</v>
      </c>
      <c r="K3344" s="260" t="s">
        <v>5751</v>
      </c>
      <c r="L3344" s="261">
        <v>45126</v>
      </c>
      <c r="M3344" s="260" t="s">
        <v>582</v>
      </c>
    </row>
    <row r="3345" spans="1:13" x14ac:dyDescent="0.25">
      <c r="A3345" s="262" t="s">
        <v>1984</v>
      </c>
      <c r="B3345" s="262" t="s">
        <v>1985</v>
      </c>
      <c r="C3345" s="262" t="s">
        <v>599</v>
      </c>
      <c r="D3345" s="262" t="s">
        <v>1055</v>
      </c>
      <c r="E3345" s="262">
        <v>209</v>
      </c>
      <c r="F3345" s="262" t="s">
        <v>5497</v>
      </c>
      <c r="G3345" s="262" t="s">
        <v>1400</v>
      </c>
      <c r="H3345" s="262">
        <v>2</v>
      </c>
      <c r="I3345" s="262" t="s">
        <v>5675</v>
      </c>
      <c r="J3345" s="262" t="s">
        <v>5752</v>
      </c>
      <c r="K3345" s="262" t="s">
        <v>5753</v>
      </c>
      <c r="L3345" s="263">
        <v>45126</v>
      </c>
      <c r="M3345" s="262" t="s">
        <v>582</v>
      </c>
    </row>
    <row r="3346" spans="1:13" x14ac:dyDescent="0.25">
      <c r="A3346" s="260" t="s">
        <v>1984</v>
      </c>
      <c r="B3346" s="260" t="s">
        <v>1985</v>
      </c>
      <c r="C3346" s="260" t="s">
        <v>599</v>
      </c>
      <c r="D3346" s="260" t="s">
        <v>605</v>
      </c>
      <c r="E3346" s="260">
        <v>5075</v>
      </c>
      <c r="F3346" s="260" t="s">
        <v>5754</v>
      </c>
      <c r="G3346" s="260" t="s">
        <v>1400</v>
      </c>
      <c r="H3346" s="260">
        <v>2</v>
      </c>
      <c r="I3346" s="260" t="s">
        <v>5755</v>
      </c>
      <c r="J3346" s="260" t="s">
        <v>5756</v>
      </c>
      <c r="K3346" s="260" t="s">
        <v>5757</v>
      </c>
      <c r="L3346" s="261">
        <v>45126</v>
      </c>
      <c r="M3346" s="260" t="s">
        <v>582</v>
      </c>
    </row>
    <row r="3347" spans="1:13" x14ac:dyDescent="0.25">
      <c r="A3347" s="262" t="s">
        <v>1984</v>
      </c>
      <c r="B3347" s="262" t="s">
        <v>1985</v>
      </c>
      <c r="C3347" s="262" t="s">
        <v>599</v>
      </c>
      <c r="D3347" s="262" t="s">
        <v>1374</v>
      </c>
      <c r="E3347" s="262">
        <v>89634625</v>
      </c>
      <c r="F3347" s="262" t="s">
        <v>5758</v>
      </c>
      <c r="G3347" s="262" t="s">
        <v>1400</v>
      </c>
      <c r="H3347" s="262">
        <v>2</v>
      </c>
      <c r="I3347" s="262" t="s">
        <v>5759</v>
      </c>
      <c r="J3347" s="262" t="s">
        <v>5760</v>
      </c>
      <c r="K3347" s="262" t="s">
        <v>5761</v>
      </c>
      <c r="L3347" s="263">
        <v>45126</v>
      </c>
      <c r="M3347" s="262" t="s">
        <v>582</v>
      </c>
    </row>
    <row r="3348" spans="1:13" x14ac:dyDescent="0.25">
      <c r="A3348" s="260" t="s">
        <v>1984</v>
      </c>
      <c r="B3348" s="260" t="s">
        <v>1985</v>
      </c>
      <c r="C3348" s="260" t="s">
        <v>599</v>
      </c>
      <c r="D3348" s="260" t="s">
        <v>630</v>
      </c>
      <c r="E3348" s="260">
        <v>6322453</v>
      </c>
      <c r="F3348" s="260" t="s">
        <v>5754</v>
      </c>
      <c r="G3348" s="260" t="s">
        <v>1400</v>
      </c>
      <c r="H3348" s="260">
        <v>2</v>
      </c>
      <c r="I3348" s="260" t="s">
        <v>5762</v>
      </c>
      <c r="J3348" s="260" t="s">
        <v>5763</v>
      </c>
      <c r="K3348" s="260" t="s">
        <v>5764</v>
      </c>
      <c r="L3348" s="261">
        <v>45126</v>
      </c>
      <c r="M3348" s="260" t="s">
        <v>582</v>
      </c>
    </row>
    <row r="3349" spans="1:13" x14ac:dyDescent="0.25">
      <c r="A3349" s="262" t="s">
        <v>1984</v>
      </c>
      <c r="B3349" s="262" t="s">
        <v>1985</v>
      </c>
      <c r="C3349" s="262" t="s">
        <v>599</v>
      </c>
      <c r="D3349" s="262" t="s">
        <v>623</v>
      </c>
      <c r="E3349" s="262">
        <v>5075</v>
      </c>
      <c r="F3349" s="262" t="s">
        <v>5754</v>
      </c>
      <c r="G3349" s="262" t="s">
        <v>1400</v>
      </c>
      <c r="H3349" s="262">
        <v>2</v>
      </c>
      <c r="I3349" s="262" t="s">
        <v>5762</v>
      </c>
      <c r="J3349" s="262" t="s">
        <v>5765</v>
      </c>
      <c r="K3349" s="262" t="s">
        <v>5766</v>
      </c>
      <c r="L3349" s="263">
        <v>45126</v>
      </c>
      <c r="M3349" s="262" t="s">
        <v>582</v>
      </c>
    </row>
    <row r="3350" spans="1:13" x14ac:dyDescent="0.25">
      <c r="A3350" s="260" t="s">
        <v>1984</v>
      </c>
      <c r="B3350" s="260" t="s">
        <v>1985</v>
      </c>
      <c r="C3350" s="260" t="s">
        <v>599</v>
      </c>
      <c r="D3350" s="260" t="s">
        <v>47</v>
      </c>
      <c r="E3350" s="260">
        <v>4</v>
      </c>
      <c r="F3350" s="260" t="s">
        <v>5695</v>
      </c>
      <c r="G3350" s="260" t="s">
        <v>1400</v>
      </c>
      <c r="H3350" s="260">
        <v>2</v>
      </c>
      <c r="I3350" s="260" t="s">
        <v>5705</v>
      </c>
      <c r="J3350" s="260" t="s">
        <v>5767</v>
      </c>
      <c r="K3350" s="260" t="s">
        <v>5768</v>
      </c>
      <c r="L3350" s="261">
        <v>45126</v>
      </c>
      <c r="M3350" s="260" t="s">
        <v>20</v>
      </c>
    </row>
    <row r="3351" spans="1:13" x14ac:dyDescent="0.25">
      <c r="A3351" s="262" t="s">
        <v>1984</v>
      </c>
      <c r="B3351" s="262" t="s">
        <v>1985</v>
      </c>
      <c r="C3351" s="262" t="s">
        <v>599</v>
      </c>
      <c r="D3351" s="262" t="s">
        <v>16</v>
      </c>
      <c r="E3351" s="262">
        <v>67775</v>
      </c>
      <c r="F3351" s="262" t="s">
        <v>5699</v>
      </c>
      <c r="G3351" s="262" t="s">
        <v>1400</v>
      </c>
      <c r="H3351" s="262">
        <v>2</v>
      </c>
      <c r="I3351" s="262" t="s">
        <v>5700</v>
      </c>
      <c r="J3351" s="262" t="s">
        <v>5769</v>
      </c>
      <c r="K3351" s="262" t="s">
        <v>5770</v>
      </c>
      <c r="L3351" s="263">
        <v>45126</v>
      </c>
      <c r="M3351" s="262" t="s">
        <v>20</v>
      </c>
    </row>
    <row r="3352" spans="1:13" x14ac:dyDescent="0.25">
      <c r="A3352" s="260" t="s">
        <v>1984</v>
      </c>
      <c r="B3352" s="260" t="s">
        <v>1985</v>
      </c>
      <c r="C3352" s="260" t="s">
        <v>599</v>
      </c>
      <c r="D3352" s="260" t="s">
        <v>21</v>
      </c>
      <c r="E3352" s="260">
        <v>8113</v>
      </c>
      <c r="F3352" s="260" t="s">
        <v>5699</v>
      </c>
      <c r="G3352" s="260" t="s">
        <v>1400</v>
      </c>
      <c r="H3352" s="260">
        <v>2</v>
      </c>
      <c r="I3352" s="260" t="s">
        <v>5700</v>
      </c>
      <c r="J3352" s="260" t="s">
        <v>5771</v>
      </c>
      <c r="K3352" s="260" t="s">
        <v>5772</v>
      </c>
      <c r="L3352" s="261">
        <v>45126</v>
      </c>
      <c r="M3352" s="260" t="s">
        <v>20</v>
      </c>
    </row>
    <row r="3353" spans="1:13" x14ac:dyDescent="0.25">
      <c r="A3353" s="262" t="s">
        <v>1984</v>
      </c>
      <c r="B3353" s="262" t="s">
        <v>1985</v>
      </c>
      <c r="C3353" s="262" t="s">
        <v>599</v>
      </c>
      <c r="D3353" s="262" t="s">
        <v>24</v>
      </c>
      <c r="E3353" s="262">
        <v>261000000</v>
      </c>
      <c r="F3353" s="262" t="s">
        <v>5695</v>
      </c>
      <c r="G3353" s="262" t="s">
        <v>1400</v>
      </c>
      <c r="H3353" s="262">
        <v>2</v>
      </c>
      <c r="I3353" s="262" t="s">
        <v>5705</v>
      </c>
      <c r="J3353" s="262" t="s">
        <v>5773</v>
      </c>
      <c r="K3353" s="262" t="s">
        <v>5774</v>
      </c>
      <c r="L3353" s="263">
        <v>45126</v>
      </c>
      <c r="M3353" s="262" t="s">
        <v>20</v>
      </c>
    </row>
    <row r="3354" spans="1:13" x14ac:dyDescent="0.25">
      <c r="A3354" s="260" t="s">
        <v>1124</v>
      </c>
      <c r="B3354" s="260" t="s">
        <v>1125</v>
      </c>
      <c r="C3354" s="260" t="s">
        <v>748</v>
      </c>
      <c r="D3354" s="260" t="s">
        <v>1335</v>
      </c>
      <c r="E3354" s="260">
        <v>270213174</v>
      </c>
      <c r="F3354" s="260" t="s">
        <v>5775</v>
      </c>
      <c r="G3354" s="260" t="s">
        <v>1400</v>
      </c>
      <c r="H3354" s="260">
        <v>2</v>
      </c>
      <c r="I3354" s="260" t="s">
        <v>5776</v>
      </c>
      <c r="J3354" s="260" t="s">
        <v>5777</v>
      </c>
      <c r="K3354" s="260" t="s">
        <v>5778</v>
      </c>
      <c r="L3354" s="261">
        <v>45126</v>
      </c>
      <c r="M3354" s="260" t="s">
        <v>20</v>
      </c>
    </row>
    <row r="3355" spans="1:13" x14ac:dyDescent="0.25">
      <c r="A3355" s="262" t="s">
        <v>1124</v>
      </c>
      <c r="B3355" s="262" t="s">
        <v>1125</v>
      </c>
      <c r="C3355" s="262" t="s">
        <v>748</v>
      </c>
      <c r="D3355" s="262" t="s">
        <v>1042</v>
      </c>
      <c r="E3355" s="262">
        <v>435319</v>
      </c>
      <c r="F3355" s="262" t="s">
        <v>5779</v>
      </c>
      <c r="G3355" s="262" t="s">
        <v>77</v>
      </c>
      <c r="H3355" s="262">
        <v>1</v>
      </c>
      <c r="I3355" s="262" t="s">
        <v>5780</v>
      </c>
      <c r="J3355" s="262" t="s">
        <v>5781</v>
      </c>
      <c r="K3355" s="262" t="s">
        <v>5782</v>
      </c>
      <c r="L3355" s="263">
        <v>45126</v>
      </c>
      <c r="M3355" s="262" t="s">
        <v>20</v>
      </c>
    </row>
    <row r="3356" spans="1:13" x14ac:dyDescent="0.25">
      <c r="A3356" s="260" t="s">
        <v>1124</v>
      </c>
      <c r="B3356" s="260" t="s">
        <v>1125</v>
      </c>
      <c r="C3356" s="260" t="s">
        <v>748</v>
      </c>
      <c r="D3356" s="260" t="s">
        <v>1132</v>
      </c>
      <c r="E3356" s="260">
        <v>22298549</v>
      </c>
      <c r="F3356" s="260" t="s">
        <v>5779</v>
      </c>
      <c r="G3356" s="260" t="s">
        <v>1400</v>
      </c>
      <c r="H3356" s="260">
        <v>2</v>
      </c>
      <c r="I3356" s="260" t="s">
        <v>5783</v>
      </c>
      <c r="J3356" s="260" t="s">
        <v>5784</v>
      </c>
      <c r="K3356" s="260" t="s">
        <v>5785</v>
      </c>
      <c r="L3356" s="261">
        <v>45126</v>
      </c>
      <c r="M3356" s="260" t="s">
        <v>20</v>
      </c>
    </row>
    <row r="3357" spans="1:13" x14ac:dyDescent="0.25">
      <c r="A3357" s="262" t="s">
        <v>1124</v>
      </c>
      <c r="B3357" s="262" t="s">
        <v>1125</v>
      </c>
      <c r="C3357" s="262" t="s">
        <v>748</v>
      </c>
      <c r="D3357" s="262" t="s">
        <v>1050</v>
      </c>
      <c r="E3357" s="262">
        <v>7237800</v>
      </c>
      <c r="F3357" s="262" t="s">
        <v>5786</v>
      </c>
      <c r="G3357" s="262" t="s">
        <v>1400</v>
      </c>
      <c r="H3357" s="262">
        <v>2</v>
      </c>
      <c r="I3357" s="262" t="s">
        <v>5787</v>
      </c>
      <c r="J3357" s="262" t="s">
        <v>5788</v>
      </c>
      <c r="K3357" s="262" t="s">
        <v>5789</v>
      </c>
      <c r="L3357" s="263">
        <v>45126</v>
      </c>
      <c r="M3357" s="262" t="s">
        <v>20</v>
      </c>
    </row>
    <row r="3358" spans="1:13" x14ac:dyDescent="0.25">
      <c r="A3358" s="260" t="s">
        <v>1124</v>
      </c>
      <c r="B3358" s="260" t="s">
        <v>1125</v>
      </c>
      <c r="C3358" s="260" t="s">
        <v>748</v>
      </c>
      <c r="D3358" s="260" t="s">
        <v>776</v>
      </c>
      <c r="E3358" s="260">
        <v>215000</v>
      </c>
      <c r="F3358" s="260" t="s">
        <v>5790</v>
      </c>
      <c r="G3358" s="260" t="s">
        <v>22</v>
      </c>
      <c r="H3358" s="260">
        <v>3</v>
      </c>
      <c r="I3358" s="260" t="s">
        <v>5791</v>
      </c>
      <c r="J3358" s="260" t="s">
        <v>5792</v>
      </c>
      <c r="K3358" s="260" t="s">
        <v>5793</v>
      </c>
      <c r="L3358" s="261">
        <v>45126</v>
      </c>
      <c r="M3358" s="260" t="s">
        <v>20</v>
      </c>
    </row>
    <row r="3359" spans="1:13" x14ac:dyDescent="0.25">
      <c r="A3359" s="262" t="s">
        <v>1124</v>
      </c>
      <c r="B3359" s="262" t="s">
        <v>1125</v>
      </c>
      <c r="C3359" s="262" t="s">
        <v>748</v>
      </c>
      <c r="D3359" s="262" t="s">
        <v>40</v>
      </c>
      <c r="E3359" s="262">
        <v>7700</v>
      </c>
      <c r="F3359" s="262" t="s">
        <v>5794</v>
      </c>
      <c r="G3359" s="262" t="s">
        <v>17</v>
      </c>
      <c r="H3359" s="262" t="s">
        <v>17</v>
      </c>
      <c r="I3359" s="262" t="s">
        <v>5795</v>
      </c>
      <c r="J3359" s="262" t="s">
        <v>5796</v>
      </c>
      <c r="K3359" s="262" t="s">
        <v>5797</v>
      </c>
      <c r="L3359" s="263">
        <v>45126</v>
      </c>
      <c r="M3359" s="262" t="s">
        <v>20</v>
      </c>
    </row>
    <row r="3360" spans="1:13" x14ac:dyDescent="0.25">
      <c r="A3360" s="260" t="s">
        <v>1124</v>
      </c>
      <c r="B3360" s="260" t="s">
        <v>1125</v>
      </c>
      <c r="C3360" s="260" t="s">
        <v>748</v>
      </c>
      <c r="D3360" s="260" t="s">
        <v>966</v>
      </c>
      <c r="E3360" s="260">
        <v>53</v>
      </c>
      <c r="F3360" s="260" t="s">
        <v>5798</v>
      </c>
      <c r="G3360" s="260" t="s">
        <v>22</v>
      </c>
      <c r="H3360" s="260">
        <v>3</v>
      </c>
      <c r="I3360" s="260" t="s">
        <v>5799</v>
      </c>
      <c r="J3360" s="260" t="s">
        <v>5800</v>
      </c>
      <c r="K3360" s="260" t="s">
        <v>5801</v>
      </c>
      <c r="L3360" s="261">
        <v>45126</v>
      </c>
      <c r="M3360" s="260" t="s">
        <v>582</v>
      </c>
    </row>
    <row r="3361" spans="1:13" x14ac:dyDescent="0.25">
      <c r="A3361" s="262" t="s">
        <v>1124</v>
      </c>
      <c r="B3361" s="262" t="s">
        <v>1125</v>
      </c>
      <c r="C3361" s="262" t="s">
        <v>748</v>
      </c>
      <c r="D3361" s="262" t="s">
        <v>1055</v>
      </c>
      <c r="E3361" s="262">
        <v>53</v>
      </c>
      <c r="F3361" s="262" t="s">
        <v>5798</v>
      </c>
      <c r="G3361" s="262" t="s">
        <v>22</v>
      </c>
      <c r="H3361" s="262">
        <v>3</v>
      </c>
      <c r="I3361" s="262" t="s">
        <v>5799</v>
      </c>
      <c r="J3361" s="262" t="s">
        <v>5800</v>
      </c>
      <c r="K3361" s="262" t="s">
        <v>5802</v>
      </c>
      <c r="L3361" s="263">
        <v>45126</v>
      </c>
      <c r="M3361" s="262" t="s">
        <v>582</v>
      </c>
    </row>
    <row r="3362" spans="1:13" x14ac:dyDescent="0.25">
      <c r="A3362" s="260" t="s">
        <v>1124</v>
      </c>
      <c r="B3362" s="260" t="s">
        <v>1125</v>
      </c>
      <c r="C3362" s="260" t="s">
        <v>748</v>
      </c>
      <c r="D3362" s="260" t="s">
        <v>605</v>
      </c>
      <c r="E3362" s="260">
        <v>215000</v>
      </c>
      <c r="F3362" s="260" t="s">
        <v>5790</v>
      </c>
      <c r="G3362" s="260" t="s">
        <v>22</v>
      </c>
      <c r="H3362" s="260">
        <v>3</v>
      </c>
      <c r="I3362" s="260" t="s">
        <v>5791</v>
      </c>
      <c r="J3362" s="260" t="s">
        <v>5803</v>
      </c>
      <c r="K3362" s="260" t="s">
        <v>5804</v>
      </c>
      <c r="L3362" s="261">
        <v>45126</v>
      </c>
      <c r="M3362" s="260" t="s">
        <v>582</v>
      </c>
    </row>
    <row r="3363" spans="1:13" x14ac:dyDescent="0.25">
      <c r="A3363" s="262" t="s">
        <v>1124</v>
      </c>
      <c r="B3363" s="262" t="s">
        <v>1125</v>
      </c>
      <c r="C3363" s="262" t="s">
        <v>748</v>
      </c>
      <c r="D3363" s="262" t="s">
        <v>1374</v>
      </c>
      <c r="E3363" s="262">
        <v>15060749</v>
      </c>
      <c r="F3363" s="262" t="s">
        <v>5805</v>
      </c>
      <c r="G3363" s="262" t="s">
        <v>22</v>
      </c>
      <c r="H3363" s="262">
        <v>3</v>
      </c>
      <c r="I3363" s="262" t="s">
        <v>5806</v>
      </c>
      <c r="J3363" s="262" t="s">
        <v>5807</v>
      </c>
      <c r="K3363" s="262" t="s">
        <v>5808</v>
      </c>
      <c r="L3363" s="263">
        <v>45126</v>
      </c>
      <c r="M3363" s="262" t="s">
        <v>582</v>
      </c>
    </row>
    <row r="3364" spans="1:13" x14ac:dyDescent="0.25">
      <c r="A3364" s="260" t="s">
        <v>1124</v>
      </c>
      <c r="B3364" s="260" t="s">
        <v>1125</v>
      </c>
      <c r="C3364" s="260" t="s">
        <v>748</v>
      </c>
      <c r="D3364" s="260" t="s">
        <v>630</v>
      </c>
      <c r="E3364" s="260">
        <v>7022800</v>
      </c>
      <c r="F3364" s="260" t="s">
        <v>5809</v>
      </c>
      <c r="G3364" s="260" t="s">
        <v>1400</v>
      </c>
      <c r="H3364" s="260">
        <v>2</v>
      </c>
      <c r="I3364" s="260" t="s">
        <v>5810</v>
      </c>
      <c r="J3364" s="260" t="s">
        <v>5811</v>
      </c>
      <c r="K3364" s="260" t="s">
        <v>5812</v>
      </c>
      <c r="L3364" s="261">
        <v>45126</v>
      </c>
      <c r="M3364" s="260" t="s">
        <v>582</v>
      </c>
    </row>
    <row r="3365" spans="1:13" x14ac:dyDescent="0.25">
      <c r="A3365" s="262" t="s">
        <v>1124</v>
      </c>
      <c r="B3365" s="262" t="s">
        <v>1125</v>
      </c>
      <c r="C3365" s="262" t="s">
        <v>748</v>
      </c>
      <c r="D3365" s="262" t="s">
        <v>623</v>
      </c>
      <c r="E3365" s="262">
        <v>215000</v>
      </c>
      <c r="F3365" s="262" t="s">
        <v>5790</v>
      </c>
      <c r="G3365" s="262" t="s">
        <v>22</v>
      </c>
      <c r="H3365" s="262">
        <v>3</v>
      </c>
      <c r="I3365" s="262" t="s">
        <v>5791</v>
      </c>
      <c r="J3365" s="262" t="s">
        <v>5813</v>
      </c>
      <c r="K3365" s="262" t="s">
        <v>5814</v>
      </c>
      <c r="L3365" s="263">
        <v>45126</v>
      </c>
      <c r="M3365" s="262" t="s">
        <v>582</v>
      </c>
    </row>
    <row r="3366" spans="1:13" x14ac:dyDescent="0.25">
      <c r="A3366" s="260" t="s">
        <v>1124</v>
      </c>
      <c r="B3366" s="260" t="s">
        <v>1125</v>
      </c>
      <c r="C3366" s="260" t="s">
        <v>748</v>
      </c>
      <c r="D3366" s="260" t="s">
        <v>628</v>
      </c>
      <c r="E3366" s="260">
        <v>0</v>
      </c>
      <c r="F3366" s="260" t="s">
        <v>5815</v>
      </c>
      <c r="G3366" s="260" t="s">
        <v>22</v>
      </c>
      <c r="H3366" s="260">
        <v>3</v>
      </c>
      <c r="I3366" s="260" t="s">
        <v>5815</v>
      </c>
      <c r="J3366" s="260" t="s">
        <v>5816</v>
      </c>
      <c r="K3366" s="260" t="s">
        <v>5817</v>
      </c>
      <c r="L3366" s="261">
        <v>45126</v>
      </c>
      <c r="M3366" s="260" t="s">
        <v>20</v>
      </c>
    </row>
    <row r="3367" spans="1:13" x14ac:dyDescent="0.25">
      <c r="A3367" s="262" t="s">
        <v>1124</v>
      </c>
      <c r="B3367" s="262" t="s">
        <v>1125</v>
      </c>
      <c r="C3367" s="262" t="s">
        <v>748</v>
      </c>
      <c r="D3367" s="262" t="s">
        <v>619</v>
      </c>
      <c r="E3367" s="262">
        <v>0</v>
      </c>
      <c r="F3367" s="262" t="s">
        <v>5815</v>
      </c>
      <c r="G3367" s="262" t="s">
        <v>22</v>
      </c>
      <c r="H3367" s="262">
        <v>3</v>
      </c>
      <c r="I3367" s="262" t="s">
        <v>5815</v>
      </c>
      <c r="J3367" s="262" t="s">
        <v>5818</v>
      </c>
      <c r="K3367" s="262" t="s">
        <v>5819</v>
      </c>
      <c r="L3367" s="263">
        <v>45126</v>
      </c>
      <c r="M3367" s="262" t="s">
        <v>20</v>
      </c>
    </row>
    <row r="3368" spans="1:13" x14ac:dyDescent="0.25">
      <c r="A3368" s="260" t="s">
        <v>1124</v>
      </c>
      <c r="B3368" s="260" t="s">
        <v>1125</v>
      </c>
      <c r="C3368" s="260" t="s">
        <v>748</v>
      </c>
      <c r="D3368" s="260" t="s">
        <v>47</v>
      </c>
      <c r="E3368" s="260">
        <v>4</v>
      </c>
      <c r="F3368" s="260" t="s">
        <v>5820</v>
      </c>
      <c r="G3368" s="260" t="s">
        <v>33</v>
      </c>
      <c r="H3368" s="260">
        <v>2</v>
      </c>
      <c r="I3368" s="260" t="s">
        <v>5821</v>
      </c>
      <c r="J3368" s="260" t="s">
        <v>5822</v>
      </c>
      <c r="K3368" s="260" t="s">
        <v>5823</v>
      </c>
      <c r="L3368" s="261">
        <v>45126</v>
      </c>
      <c r="M3368" s="260" t="s">
        <v>20</v>
      </c>
    </row>
    <row r="3369" spans="1:13" x14ac:dyDescent="0.25">
      <c r="A3369" s="262" t="s">
        <v>746</v>
      </c>
      <c r="B3369" s="262" t="s">
        <v>747</v>
      </c>
      <c r="C3369" s="262" t="s">
        <v>748</v>
      </c>
      <c r="D3369" s="262" t="s">
        <v>1335</v>
      </c>
      <c r="E3369" s="262">
        <v>270213174</v>
      </c>
      <c r="F3369" s="262" t="s">
        <v>5775</v>
      </c>
      <c r="G3369" s="262" t="s">
        <v>1400</v>
      </c>
      <c r="H3369" s="262">
        <v>2</v>
      </c>
      <c r="I3369" s="262" t="s">
        <v>5824</v>
      </c>
      <c r="J3369" s="262" t="s">
        <v>5777</v>
      </c>
      <c r="K3369" s="262" t="s">
        <v>5825</v>
      </c>
      <c r="L3369" s="263">
        <v>45126</v>
      </c>
      <c r="M3369" s="262" t="s">
        <v>20</v>
      </c>
    </row>
    <row r="3370" spans="1:13" x14ac:dyDescent="0.25">
      <c r="A3370" s="260" t="s">
        <v>746</v>
      </c>
      <c r="B3370" s="260" t="s">
        <v>747</v>
      </c>
      <c r="C3370" s="260" t="s">
        <v>748</v>
      </c>
      <c r="D3370" s="260" t="s">
        <v>1042</v>
      </c>
      <c r="E3370" s="260">
        <v>421991</v>
      </c>
      <c r="F3370" s="260" t="s">
        <v>5826</v>
      </c>
      <c r="G3370" s="260" t="s">
        <v>77</v>
      </c>
      <c r="H3370" s="260">
        <v>1</v>
      </c>
      <c r="I3370" s="260" t="s">
        <v>5827</v>
      </c>
      <c r="J3370" s="260" t="s">
        <v>5828</v>
      </c>
      <c r="K3370" s="260" t="s">
        <v>5829</v>
      </c>
      <c r="L3370" s="261">
        <v>45126</v>
      </c>
      <c r="M3370" s="260" t="s">
        <v>20</v>
      </c>
    </row>
    <row r="3371" spans="1:13" x14ac:dyDescent="0.25">
      <c r="A3371" s="262" t="s">
        <v>746</v>
      </c>
      <c r="B3371" s="262" t="s">
        <v>747</v>
      </c>
      <c r="C3371" s="262" t="s">
        <v>748</v>
      </c>
      <c r="D3371" s="262" t="s">
        <v>1132</v>
      </c>
      <c r="E3371" s="262">
        <v>5437800</v>
      </c>
      <c r="F3371" s="262" t="s">
        <v>5826</v>
      </c>
      <c r="G3371" s="262" t="s">
        <v>1400</v>
      </c>
      <c r="H3371" s="262">
        <v>2</v>
      </c>
      <c r="I3371" s="262" t="s">
        <v>5827</v>
      </c>
      <c r="J3371" s="262" t="s">
        <v>5830</v>
      </c>
      <c r="K3371" s="262" t="s">
        <v>5831</v>
      </c>
      <c r="L3371" s="263">
        <v>45126</v>
      </c>
      <c r="M3371" s="262" t="s">
        <v>20</v>
      </c>
    </row>
    <row r="3372" spans="1:13" x14ac:dyDescent="0.25">
      <c r="A3372" s="260" t="s">
        <v>746</v>
      </c>
      <c r="B3372" s="260" t="s">
        <v>747</v>
      </c>
      <c r="C3372" s="260" t="s">
        <v>748</v>
      </c>
      <c r="D3372" s="260" t="s">
        <v>1050</v>
      </c>
      <c r="E3372" s="260">
        <v>5437800</v>
      </c>
      <c r="F3372" s="260" t="s">
        <v>5826</v>
      </c>
      <c r="G3372" s="260" t="s">
        <v>1400</v>
      </c>
      <c r="H3372" s="260">
        <v>2</v>
      </c>
      <c r="I3372" s="260" t="s">
        <v>5827</v>
      </c>
      <c r="J3372" s="260" t="s">
        <v>5832</v>
      </c>
      <c r="K3372" s="260" t="s">
        <v>5833</v>
      </c>
      <c r="L3372" s="261">
        <v>45126</v>
      </c>
      <c r="M3372" s="260" t="s">
        <v>20</v>
      </c>
    </row>
    <row r="3373" spans="1:13" x14ac:dyDescent="0.25">
      <c r="A3373" s="262" t="s">
        <v>746</v>
      </c>
      <c r="B3373" s="262" t="s">
        <v>747</v>
      </c>
      <c r="C3373" s="262" t="s">
        <v>748</v>
      </c>
      <c r="D3373" s="262" t="s">
        <v>776</v>
      </c>
      <c r="E3373" s="262">
        <v>100000</v>
      </c>
      <c r="F3373" s="262" t="s">
        <v>5834</v>
      </c>
      <c r="G3373" s="262" t="s">
        <v>22</v>
      </c>
      <c r="H3373" s="262">
        <v>3</v>
      </c>
      <c r="I3373" s="262" t="s">
        <v>5835</v>
      </c>
      <c r="J3373" s="262" t="s">
        <v>5836</v>
      </c>
      <c r="K3373" s="262" t="s">
        <v>5837</v>
      </c>
      <c r="L3373" s="263">
        <v>45126</v>
      </c>
      <c r="M3373" s="262" t="s">
        <v>20</v>
      </c>
    </row>
    <row r="3374" spans="1:13" x14ac:dyDescent="0.25">
      <c r="A3374" s="260" t="s">
        <v>746</v>
      </c>
      <c r="B3374" s="260" t="s">
        <v>747</v>
      </c>
      <c r="C3374" s="260" t="s">
        <v>748</v>
      </c>
      <c r="D3374" s="260" t="s">
        <v>966</v>
      </c>
      <c r="E3374" s="260">
        <v>53</v>
      </c>
      <c r="F3374" s="260" t="s">
        <v>5838</v>
      </c>
      <c r="G3374" s="260" t="s">
        <v>22</v>
      </c>
      <c r="H3374" s="260">
        <v>3</v>
      </c>
      <c r="I3374" s="260" t="s">
        <v>1039</v>
      </c>
      <c r="J3374" s="260" t="s">
        <v>5839</v>
      </c>
      <c r="K3374" s="260" t="s">
        <v>5840</v>
      </c>
      <c r="L3374" s="261">
        <v>45126</v>
      </c>
      <c r="M3374" s="260" t="s">
        <v>582</v>
      </c>
    </row>
    <row r="3375" spans="1:13" x14ac:dyDescent="0.25">
      <c r="A3375" s="262" t="s">
        <v>746</v>
      </c>
      <c r="B3375" s="262" t="s">
        <v>747</v>
      </c>
      <c r="C3375" s="262" t="s">
        <v>748</v>
      </c>
      <c r="D3375" s="262" t="s">
        <v>1055</v>
      </c>
      <c r="E3375" s="262">
        <v>53</v>
      </c>
      <c r="F3375" s="262" t="s">
        <v>5798</v>
      </c>
      <c r="G3375" s="262" t="s">
        <v>22</v>
      </c>
      <c r="H3375" s="262">
        <v>3</v>
      </c>
      <c r="I3375" s="262" t="s">
        <v>5799</v>
      </c>
      <c r="J3375" s="262" t="s">
        <v>5839</v>
      </c>
      <c r="K3375" s="262" t="s">
        <v>5841</v>
      </c>
      <c r="L3375" s="263">
        <v>45126</v>
      </c>
      <c r="M3375" s="262" t="s">
        <v>582</v>
      </c>
    </row>
    <row r="3376" spans="1:13" x14ac:dyDescent="0.25">
      <c r="A3376" s="260" t="s">
        <v>746</v>
      </c>
      <c r="B3376" s="260" t="s">
        <v>747</v>
      </c>
      <c r="C3376" s="260" t="s">
        <v>748</v>
      </c>
      <c r="D3376" s="260" t="s">
        <v>605</v>
      </c>
      <c r="E3376" s="260">
        <v>100000</v>
      </c>
      <c r="F3376" s="260" t="s">
        <v>5834</v>
      </c>
      <c r="G3376" s="260" t="s">
        <v>22</v>
      </c>
      <c r="H3376" s="260">
        <v>3</v>
      </c>
      <c r="I3376" s="260" t="s">
        <v>5835</v>
      </c>
      <c r="J3376" s="260" t="s">
        <v>5842</v>
      </c>
      <c r="K3376" s="260" t="s">
        <v>5843</v>
      </c>
      <c r="L3376" s="261">
        <v>45126</v>
      </c>
      <c r="M3376" s="260" t="s">
        <v>20</v>
      </c>
    </row>
    <row r="3377" spans="1:13" x14ac:dyDescent="0.25">
      <c r="A3377" s="262" t="s">
        <v>746</v>
      </c>
      <c r="B3377" s="262" t="s">
        <v>747</v>
      </c>
      <c r="C3377" s="262" t="s">
        <v>748</v>
      </c>
      <c r="D3377" s="262" t="s">
        <v>1374</v>
      </c>
      <c r="E3377" s="262">
        <v>0</v>
      </c>
      <c r="F3377" s="262" t="s">
        <v>17</v>
      </c>
      <c r="G3377" s="262" t="s">
        <v>22</v>
      </c>
      <c r="H3377" s="262">
        <v>3</v>
      </c>
      <c r="I3377" s="262" t="s">
        <v>17</v>
      </c>
      <c r="J3377" s="262" t="s">
        <v>5844</v>
      </c>
      <c r="K3377" s="262" t="s">
        <v>5845</v>
      </c>
      <c r="L3377" s="263">
        <v>45126</v>
      </c>
      <c r="M3377" s="262" t="s">
        <v>20</v>
      </c>
    </row>
    <row r="3378" spans="1:13" x14ac:dyDescent="0.25">
      <c r="A3378" s="260" t="s">
        <v>746</v>
      </c>
      <c r="B3378" s="260" t="s">
        <v>747</v>
      </c>
      <c r="C3378" s="260" t="s">
        <v>748</v>
      </c>
      <c r="D3378" s="260" t="s">
        <v>630</v>
      </c>
      <c r="E3378" s="260">
        <v>5337800</v>
      </c>
      <c r="F3378" s="260" t="s">
        <v>5846</v>
      </c>
      <c r="G3378" s="260" t="s">
        <v>1400</v>
      </c>
      <c r="H3378" s="260">
        <v>2</v>
      </c>
      <c r="I3378" s="260" t="s">
        <v>5847</v>
      </c>
      <c r="J3378" s="260" t="s">
        <v>5848</v>
      </c>
      <c r="K3378" s="260" t="s">
        <v>5849</v>
      </c>
      <c r="L3378" s="261">
        <v>45126</v>
      </c>
      <c r="M3378" s="260" t="s">
        <v>20</v>
      </c>
    </row>
    <row r="3379" spans="1:13" x14ac:dyDescent="0.25">
      <c r="A3379" s="262" t="s">
        <v>746</v>
      </c>
      <c r="B3379" s="262" t="s">
        <v>747</v>
      </c>
      <c r="C3379" s="262" t="s">
        <v>748</v>
      </c>
      <c r="D3379" s="262" t="s">
        <v>623</v>
      </c>
      <c r="E3379" s="262">
        <v>100000</v>
      </c>
      <c r="F3379" s="262" t="s">
        <v>5834</v>
      </c>
      <c r="G3379" s="262" t="s">
        <v>22</v>
      </c>
      <c r="H3379" s="262">
        <v>3</v>
      </c>
      <c r="I3379" s="262" t="s">
        <v>5835</v>
      </c>
      <c r="J3379" s="262" t="s">
        <v>5850</v>
      </c>
      <c r="K3379" s="262" t="s">
        <v>5851</v>
      </c>
      <c r="L3379" s="263">
        <v>45126</v>
      </c>
      <c r="M3379" s="262" t="s">
        <v>20</v>
      </c>
    </row>
    <row r="3380" spans="1:13" x14ac:dyDescent="0.25">
      <c r="A3380" s="260" t="s">
        <v>746</v>
      </c>
      <c r="B3380" s="260" t="s">
        <v>747</v>
      </c>
      <c r="C3380" s="260" t="s">
        <v>748</v>
      </c>
      <c r="D3380" s="260" t="s">
        <v>628</v>
      </c>
      <c r="E3380" s="260">
        <v>0</v>
      </c>
      <c r="F3380" s="260" t="s">
        <v>17</v>
      </c>
      <c r="G3380" s="260" t="s">
        <v>22</v>
      </c>
      <c r="H3380" s="260">
        <v>3</v>
      </c>
      <c r="I3380" s="260" t="s">
        <v>17</v>
      </c>
      <c r="J3380" s="260" t="s">
        <v>5852</v>
      </c>
      <c r="K3380" s="260" t="s">
        <v>5853</v>
      </c>
      <c r="L3380" s="261">
        <v>45126</v>
      </c>
      <c r="M3380" s="260" t="s">
        <v>20</v>
      </c>
    </row>
    <row r="3381" spans="1:13" x14ac:dyDescent="0.25">
      <c r="A3381" s="262" t="s">
        <v>746</v>
      </c>
      <c r="B3381" s="262" t="s">
        <v>747</v>
      </c>
      <c r="C3381" s="262" t="s">
        <v>748</v>
      </c>
      <c r="D3381" s="262" t="s">
        <v>619</v>
      </c>
      <c r="E3381" s="262">
        <v>0</v>
      </c>
      <c r="F3381" s="262" t="s">
        <v>17</v>
      </c>
      <c r="G3381" s="262" t="s">
        <v>22</v>
      </c>
      <c r="H3381" s="262">
        <v>3</v>
      </c>
      <c r="I3381" s="262" t="s">
        <v>17</v>
      </c>
      <c r="J3381" s="262" t="s">
        <v>5852</v>
      </c>
      <c r="K3381" s="262" t="s">
        <v>5854</v>
      </c>
      <c r="L3381" s="263">
        <v>45126</v>
      </c>
      <c r="M3381" s="262" t="s">
        <v>20</v>
      </c>
    </row>
    <row r="3382" spans="1:13" x14ac:dyDescent="0.25">
      <c r="A3382" s="260" t="s">
        <v>746</v>
      </c>
      <c r="B3382" s="260" t="s">
        <v>747</v>
      </c>
      <c r="C3382" s="260" t="s">
        <v>748</v>
      </c>
      <c r="D3382" s="260" t="s">
        <v>47</v>
      </c>
      <c r="E3382" s="260">
        <v>4</v>
      </c>
      <c r="F3382" s="260" t="s">
        <v>5855</v>
      </c>
      <c r="G3382" s="260" t="s">
        <v>22</v>
      </c>
      <c r="H3382" s="260">
        <v>3</v>
      </c>
      <c r="I3382" s="260" t="s">
        <v>5856</v>
      </c>
      <c r="J3382" s="260" t="s">
        <v>5857</v>
      </c>
      <c r="K3382" s="260" t="s">
        <v>5858</v>
      </c>
      <c r="L3382" s="261">
        <v>45126</v>
      </c>
      <c r="M3382" s="260" t="s">
        <v>20</v>
      </c>
    </row>
    <row r="3383" spans="1:13" x14ac:dyDescent="0.25">
      <c r="A3383" s="262" t="s">
        <v>3148</v>
      </c>
      <c r="B3383" s="262" t="s">
        <v>3149</v>
      </c>
      <c r="C3383" s="262" t="s">
        <v>748</v>
      </c>
      <c r="D3383" s="262" t="s">
        <v>1335</v>
      </c>
      <c r="E3383" s="262">
        <v>270213174</v>
      </c>
      <c r="F3383" s="262" t="s">
        <v>5859</v>
      </c>
      <c r="G3383" s="262" t="s">
        <v>1400</v>
      </c>
      <c r="H3383" s="262">
        <v>2</v>
      </c>
      <c r="I3383" s="262" t="s">
        <v>5860</v>
      </c>
      <c r="J3383" s="262" t="s">
        <v>5777</v>
      </c>
      <c r="K3383" s="262" t="s">
        <v>5861</v>
      </c>
      <c r="L3383" s="263">
        <v>45126</v>
      </c>
      <c r="M3383" s="262" t="s">
        <v>20</v>
      </c>
    </row>
    <row r="3384" spans="1:13" x14ac:dyDescent="0.25">
      <c r="A3384" s="260" t="s">
        <v>3148</v>
      </c>
      <c r="B3384" s="260" t="s">
        <v>3149</v>
      </c>
      <c r="C3384" s="260" t="s">
        <v>748</v>
      </c>
      <c r="D3384" s="260" t="s">
        <v>1042</v>
      </c>
      <c r="E3384" s="260">
        <v>13328</v>
      </c>
      <c r="F3384" s="260" t="s">
        <v>5862</v>
      </c>
      <c r="G3384" s="260" t="s">
        <v>77</v>
      </c>
      <c r="H3384" s="260">
        <v>1</v>
      </c>
      <c r="I3384" s="260" t="s">
        <v>5863</v>
      </c>
      <c r="J3384" s="260" t="s">
        <v>5864</v>
      </c>
      <c r="K3384" s="260" t="s">
        <v>5865</v>
      </c>
      <c r="L3384" s="261">
        <v>45126</v>
      </c>
      <c r="M3384" s="260" t="s">
        <v>20</v>
      </c>
    </row>
    <row r="3385" spans="1:13" x14ac:dyDescent="0.25">
      <c r="A3385" s="262" t="s">
        <v>3148</v>
      </c>
      <c r="B3385" s="262" t="s">
        <v>3149</v>
      </c>
      <c r="C3385" s="262" t="s">
        <v>748</v>
      </c>
      <c r="D3385" s="262" t="s">
        <v>1132</v>
      </c>
      <c r="E3385" s="262">
        <v>16860749</v>
      </c>
      <c r="F3385" s="262" t="s">
        <v>5862</v>
      </c>
      <c r="G3385" s="262" t="s">
        <v>1400</v>
      </c>
      <c r="H3385" s="262">
        <v>2</v>
      </c>
      <c r="I3385" s="262" t="s">
        <v>5863</v>
      </c>
      <c r="J3385" s="262" t="s">
        <v>5866</v>
      </c>
      <c r="K3385" s="262" t="s">
        <v>5867</v>
      </c>
      <c r="L3385" s="263">
        <v>45126</v>
      </c>
      <c r="M3385" s="262" t="s">
        <v>20</v>
      </c>
    </row>
    <row r="3386" spans="1:13" x14ac:dyDescent="0.25">
      <c r="A3386" s="260" t="s">
        <v>3148</v>
      </c>
      <c r="B3386" s="260" t="s">
        <v>3149</v>
      </c>
      <c r="C3386" s="260" t="s">
        <v>748</v>
      </c>
      <c r="D3386" s="260" t="s">
        <v>1050</v>
      </c>
      <c r="E3386" s="260">
        <v>1800000</v>
      </c>
      <c r="F3386" s="260" t="s">
        <v>5868</v>
      </c>
      <c r="G3386" s="260" t="s">
        <v>1400</v>
      </c>
      <c r="H3386" s="260">
        <v>2</v>
      </c>
      <c r="I3386" s="260" t="s">
        <v>5869</v>
      </c>
      <c r="J3386" s="260" t="s">
        <v>5870</v>
      </c>
      <c r="K3386" s="260" t="s">
        <v>5871</v>
      </c>
      <c r="L3386" s="261">
        <v>45126</v>
      </c>
      <c r="M3386" s="260" t="s">
        <v>20</v>
      </c>
    </row>
    <row r="3387" spans="1:13" x14ac:dyDescent="0.25">
      <c r="A3387" s="262" t="s">
        <v>3148</v>
      </c>
      <c r="B3387" s="262" t="s">
        <v>3149</v>
      </c>
      <c r="C3387" s="262" t="s">
        <v>748</v>
      </c>
      <c r="D3387" s="262" t="s">
        <v>776</v>
      </c>
      <c r="E3387" s="262">
        <v>115000</v>
      </c>
      <c r="F3387" s="262" t="s">
        <v>5872</v>
      </c>
      <c r="G3387" s="262" t="s">
        <v>1400</v>
      </c>
      <c r="H3387" s="262">
        <v>2</v>
      </c>
      <c r="I3387" s="262" t="s">
        <v>5873</v>
      </c>
      <c r="J3387" s="262" t="s">
        <v>5874</v>
      </c>
      <c r="K3387" s="262" t="s">
        <v>5875</v>
      </c>
      <c r="L3387" s="263">
        <v>45126</v>
      </c>
      <c r="M3387" s="262" t="s">
        <v>582</v>
      </c>
    </row>
    <row r="3388" spans="1:13" x14ac:dyDescent="0.25">
      <c r="A3388" s="260" t="s">
        <v>3148</v>
      </c>
      <c r="B3388" s="260" t="s">
        <v>3149</v>
      </c>
      <c r="C3388" s="260" t="s">
        <v>748</v>
      </c>
      <c r="D3388" s="260" t="s">
        <v>40</v>
      </c>
      <c r="E3388" s="260">
        <v>7700</v>
      </c>
      <c r="F3388" s="260" t="s">
        <v>5876</v>
      </c>
      <c r="G3388" s="260" t="s">
        <v>1400</v>
      </c>
      <c r="H3388" s="260">
        <v>2</v>
      </c>
      <c r="I3388" s="260" t="s">
        <v>5877</v>
      </c>
      <c r="J3388" s="260" t="s">
        <v>5878</v>
      </c>
      <c r="K3388" s="260" t="s">
        <v>5879</v>
      </c>
      <c r="L3388" s="261">
        <v>45126</v>
      </c>
      <c r="M3388" s="260" t="s">
        <v>20</v>
      </c>
    </row>
    <row r="3389" spans="1:13" x14ac:dyDescent="0.25">
      <c r="A3389" s="262" t="s">
        <v>3148</v>
      </c>
      <c r="B3389" s="262" t="s">
        <v>3149</v>
      </c>
      <c r="C3389" s="262" t="s">
        <v>748</v>
      </c>
      <c r="D3389" s="262" t="s">
        <v>966</v>
      </c>
      <c r="E3389" s="262">
        <v>0</v>
      </c>
      <c r="F3389" s="262" t="s">
        <v>17</v>
      </c>
      <c r="G3389" s="262" t="s">
        <v>1400</v>
      </c>
      <c r="H3389" s="262">
        <v>2</v>
      </c>
      <c r="I3389" s="262" t="s">
        <v>5880</v>
      </c>
      <c r="J3389" s="262" t="s">
        <v>5881</v>
      </c>
      <c r="K3389" s="262" t="s">
        <v>5882</v>
      </c>
      <c r="L3389" s="263">
        <v>45126</v>
      </c>
      <c r="M3389" s="262" t="s">
        <v>20</v>
      </c>
    </row>
    <row r="3390" spans="1:13" x14ac:dyDescent="0.25">
      <c r="A3390" s="260" t="s">
        <v>3148</v>
      </c>
      <c r="B3390" s="260" t="s">
        <v>3149</v>
      </c>
      <c r="C3390" s="260" t="s">
        <v>748</v>
      </c>
      <c r="D3390" s="260" t="s">
        <v>1055</v>
      </c>
      <c r="E3390" s="260">
        <v>53</v>
      </c>
      <c r="F3390" s="260" t="s">
        <v>5798</v>
      </c>
      <c r="G3390" s="260" t="s">
        <v>22</v>
      </c>
      <c r="H3390" s="260">
        <v>3</v>
      </c>
      <c r="I3390" s="260" t="s">
        <v>5799</v>
      </c>
      <c r="J3390" s="260" t="s">
        <v>5883</v>
      </c>
      <c r="K3390" s="260" t="s">
        <v>5884</v>
      </c>
      <c r="L3390" s="261">
        <v>45126</v>
      </c>
      <c r="M3390" s="260" t="s">
        <v>582</v>
      </c>
    </row>
    <row r="3391" spans="1:13" x14ac:dyDescent="0.25">
      <c r="A3391" s="262" t="s">
        <v>3148</v>
      </c>
      <c r="B3391" s="262" t="s">
        <v>3149</v>
      </c>
      <c r="C3391" s="262" t="s">
        <v>748</v>
      </c>
      <c r="D3391" s="262" t="s">
        <v>605</v>
      </c>
      <c r="E3391" s="262">
        <v>115000</v>
      </c>
      <c r="F3391" s="262" t="s">
        <v>5872</v>
      </c>
      <c r="G3391" s="262" t="s">
        <v>1400</v>
      </c>
      <c r="H3391" s="262">
        <v>2</v>
      </c>
      <c r="I3391" s="262" t="s">
        <v>5873</v>
      </c>
      <c r="J3391" s="262" t="s">
        <v>5885</v>
      </c>
      <c r="K3391" s="262" t="s">
        <v>5886</v>
      </c>
      <c r="L3391" s="263">
        <v>45126</v>
      </c>
      <c r="M3391" s="262" t="s">
        <v>582</v>
      </c>
    </row>
    <row r="3392" spans="1:13" x14ac:dyDescent="0.25">
      <c r="A3392" s="260" t="s">
        <v>3148</v>
      </c>
      <c r="B3392" s="260" t="s">
        <v>3149</v>
      </c>
      <c r="C3392" s="260" t="s">
        <v>748</v>
      </c>
      <c r="D3392" s="260" t="s">
        <v>1374</v>
      </c>
      <c r="E3392" s="260">
        <v>15060749</v>
      </c>
      <c r="F3392" s="260" t="s">
        <v>5887</v>
      </c>
      <c r="G3392" s="260" t="s">
        <v>1400</v>
      </c>
      <c r="H3392" s="260">
        <v>2</v>
      </c>
      <c r="I3392" s="260" t="s">
        <v>5888</v>
      </c>
      <c r="J3392" s="260" t="s">
        <v>5889</v>
      </c>
      <c r="K3392" s="260" t="s">
        <v>5890</v>
      </c>
      <c r="L3392" s="261">
        <v>45126</v>
      </c>
      <c r="M3392" s="260" t="s">
        <v>582</v>
      </c>
    </row>
    <row r="3393" spans="1:13" x14ac:dyDescent="0.25">
      <c r="A3393" s="262" t="s">
        <v>3148</v>
      </c>
      <c r="B3393" s="262" t="s">
        <v>3149</v>
      </c>
      <c r="C3393" s="262" t="s">
        <v>748</v>
      </c>
      <c r="D3393" s="262" t="s">
        <v>630</v>
      </c>
      <c r="E3393" s="262">
        <v>1685000</v>
      </c>
      <c r="F3393" s="262" t="s">
        <v>5891</v>
      </c>
      <c r="G3393" s="262" t="s">
        <v>1400</v>
      </c>
      <c r="H3393" s="262">
        <v>2</v>
      </c>
      <c r="I3393" s="262" t="s">
        <v>5892</v>
      </c>
      <c r="J3393" s="262" t="s">
        <v>5893</v>
      </c>
      <c r="K3393" s="262" t="s">
        <v>5894</v>
      </c>
      <c r="L3393" s="263">
        <v>45126</v>
      </c>
      <c r="M3393" s="262" t="s">
        <v>582</v>
      </c>
    </row>
    <row r="3394" spans="1:13" x14ac:dyDescent="0.25">
      <c r="A3394" s="260" t="s">
        <v>3148</v>
      </c>
      <c r="B3394" s="260" t="s">
        <v>3149</v>
      </c>
      <c r="C3394" s="260" t="s">
        <v>748</v>
      </c>
      <c r="D3394" s="260" t="s">
        <v>623</v>
      </c>
      <c r="E3394" s="260">
        <v>115000</v>
      </c>
      <c r="F3394" s="260" t="s">
        <v>5872</v>
      </c>
      <c r="G3394" s="260" t="s">
        <v>1400</v>
      </c>
      <c r="H3394" s="260">
        <v>2</v>
      </c>
      <c r="I3394" s="260" t="s">
        <v>5873</v>
      </c>
      <c r="J3394" s="260" t="s">
        <v>5895</v>
      </c>
      <c r="K3394" s="260" t="s">
        <v>5896</v>
      </c>
      <c r="L3394" s="261">
        <v>45126</v>
      </c>
      <c r="M3394" s="260" t="s">
        <v>582</v>
      </c>
    </row>
    <row r="3395" spans="1:13" x14ac:dyDescent="0.25">
      <c r="A3395" s="262" t="s">
        <v>3148</v>
      </c>
      <c r="B3395" s="262" t="s">
        <v>3149</v>
      </c>
      <c r="C3395" s="262" t="s">
        <v>748</v>
      </c>
      <c r="D3395" s="262" t="s">
        <v>628</v>
      </c>
      <c r="E3395" s="262">
        <v>0</v>
      </c>
      <c r="F3395" s="262" t="s">
        <v>17</v>
      </c>
      <c r="G3395" s="262" t="s">
        <v>17</v>
      </c>
      <c r="H3395" s="262" t="s">
        <v>17</v>
      </c>
      <c r="I3395" s="262" t="s">
        <v>17</v>
      </c>
      <c r="J3395" s="262" t="s">
        <v>5897</v>
      </c>
      <c r="K3395" s="262" t="s">
        <v>5898</v>
      </c>
      <c r="L3395" s="263">
        <v>45126</v>
      </c>
      <c r="M3395" s="262" t="s">
        <v>20</v>
      </c>
    </row>
    <row r="3396" spans="1:13" x14ac:dyDescent="0.25">
      <c r="A3396" s="260" t="s">
        <v>3148</v>
      </c>
      <c r="B3396" s="260" t="s">
        <v>3149</v>
      </c>
      <c r="C3396" s="260" t="s">
        <v>748</v>
      </c>
      <c r="D3396" s="260" t="s">
        <v>619</v>
      </c>
      <c r="E3396" s="260">
        <v>0</v>
      </c>
      <c r="F3396" s="260" t="s">
        <v>17</v>
      </c>
      <c r="G3396" s="260" t="s">
        <v>17</v>
      </c>
      <c r="H3396" s="260" t="s">
        <v>17</v>
      </c>
      <c r="I3396" s="260" t="s">
        <v>17</v>
      </c>
      <c r="J3396" s="260" t="s">
        <v>5899</v>
      </c>
      <c r="K3396" s="260" t="s">
        <v>5900</v>
      </c>
      <c r="L3396" s="261">
        <v>45126</v>
      </c>
      <c r="M3396" s="260" t="s">
        <v>20</v>
      </c>
    </row>
    <row r="3397" spans="1:13" x14ac:dyDescent="0.25">
      <c r="A3397" s="262" t="s">
        <v>3148</v>
      </c>
      <c r="B3397" s="262" t="s">
        <v>3149</v>
      </c>
      <c r="C3397" s="262" t="s">
        <v>748</v>
      </c>
      <c r="D3397" s="262" t="s">
        <v>47</v>
      </c>
      <c r="E3397" s="262">
        <v>4</v>
      </c>
      <c r="F3397" s="262" t="s">
        <v>5901</v>
      </c>
      <c r="G3397" s="262" t="s">
        <v>1400</v>
      </c>
      <c r="H3397" s="262">
        <v>2</v>
      </c>
      <c r="I3397" s="262" t="s">
        <v>5902</v>
      </c>
      <c r="J3397" s="262" t="s">
        <v>5903</v>
      </c>
      <c r="K3397" s="262" t="s">
        <v>5904</v>
      </c>
      <c r="L3397" s="263">
        <v>45126</v>
      </c>
      <c r="M3397" s="262" t="s">
        <v>20</v>
      </c>
    </row>
    <row r="3398" spans="1:13" x14ac:dyDescent="0.25">
      <c r="A3398" s="260" t="s">
        <v>244</v>
      </c>
      <c r="B3398" s="260" t="s">
        <v>245</v>
      </c>
      <c r="C3398" s="260" t="s">
        <v>246</v>
      </c>
      <c r="D3398" s="260" t="s">
        <v>1335</v>
      </c>
      <c r="E3398" s="260">
        <v>63878267</v>
      </c>
      <c r="F3398" s="260" t="s">
        <v>5905</v>
      </c>
      <c r="G3398" s="260" t="s">
        <v>22</v>
      </c>
      <c r="H3398" s="260">
        <v>3</v>
      </c>
      <c r="I3398" s="260" t="s">
        <v>5906</v>
      </c>
      <c r="J3398" s="260" t="s">
        <v>5907</v>
      </c>
      <c r="K3398" s="260" t="s">
        <v>5908</v>
      </c>
      <c r="L3398" s="261">
        <v>45126</v>
      </c>
      <c r="M3398" s="260" t="s">
        <v>20</v>
      </c>
    </row>
    <row r="3399" spans="1:13" x14ac:dyDescent="0.25">
      <c r="A3399" s="262" t="s">
        <v>244</v>
      </c>
      <c r="B3399" s="262" t="s">
        <v>245</v>
      </c>
      <c r="C3399" s="262" t="s">
        <v>246</v>
      </c>
      <c r="D3399" s="262" t="s">
        <v>1042</v>
      </c>
      <c r="E3399" s="262">
        <v>30342</v>
      </c>
      <c r="F3399" s="262" t="s">
        <v>5905</v>
      </c>
      <c r="G3399" s="262" t="s">
        <v>1400</v>
      </c>
      <c r="H3399" s="262">
        <v>2</v>
      </c>
      <c r="I3399" s="262" t="s">
        <v>5906</v>
      </c>
      <c r="J3399" s="262" t="s">
        <v>5909</v>
      </c>
      <c r="K3399" s="262" t="s">
        <v>5910</v>
      </c>
      <c r="L3399" s="263">
        <v>45126</v>
      </c>
      <c r="M3399" s="262" t="s">
        <v>20</v>
      </c>
    </row>
    <row r="3400" spans="1:13" x14ac:dyDescent="0.25">
      <c r="A3400" s="260" t="s">
        <v>244</v>
      </c>
      <c r="B3400" s="260" t="s">
        <v>245</v>
      </c>
      <c r="C3400" s="260" t="s">
        <v>246</v>
      </c>
      <c r="D3400" s="260" t="s">
        <v>1132</v>
      </c>
      <c r="E3400" s="260">
        <v>3799933</v>
      </c>
      <c r="F3400" s="260" t="s">
        <v>5911</v>
      </c>
      <c r="G3400" s="260" t="s">
        <v>1400</v>
      </c>
      <c r="H3400" s="260">
        <v>2</v>
      </c>
      <c r="I3400" s="260" t="s">
        <v>5912</v>
      </c>
      <c r="J3400" s="260" t="s">
        <v>5913</v>
      </c>
      <c r="K3400" s="260" t="s">
        <v>5914</v>
      </c>
      <c r="L3400" s="261">
        <v>45126</v>
      </c>
      <c r="M3400" s="260" t="s">
        <v>20</v>
      </c>
    </row>
    <row r="3401" spans="1:13" x14ac:dyDescent="0.25">
      <c r="A3401" s="262" t="s">
        <v>244</v>
      </c>
      <c r="B3401" s="262" t="s">
        <v>245</v>
      </c>
      <c r="C3401" s="262" t="s">
        <v>246</v>
      </c>
      <c r="D3401" s="262" t="s">
        <v>1050</v>
      </c>
      <c r="E3401" s="262">
        <v>90759</v>
      </c>
      <c r="F3401" s="262" t="s">
        <v>5915</v>
      </c>
      <c r="G3401" s="262" t="s">
        <v>22</v>
      </c>
      <c r="H3401" s="262">
        <v>3</v>
      </c>
      <c r="I3401" s="262" t="s">
        <v>5916</v>
      </c>
      <c r="J3401" s="262" t="s">
        <v>5917</v>
      </c>
      <c r="K3401" s="262" t="s">
        <v>5918</v>
      </c>
      <c r="L3401" s="263">
        <v>45126</v>
      </c>
      <c r="M3401" s="262" t="s">
        <v>582</v>
      </c>
    </row>
    <row r="3402" spans="1:13" x14ac:dyDescent="0.25">
      <c r="A3402" s="260" t="s">
        <v>244</v>
      </c>
      <c r="B3402" s="260" t="s">
        <v>245</v>
      </c>
      <c r="C3402" s="260" t="s">
        <v>246</v>
      </c>
      <c r="D3402" s="260" t="s">
        <v>776</v>
      </c>
      <c r="E3402" s="260">
        <v>90759</v>
      </c>
      <c r="F3402" s="260" t="s">
        <v>5915</v>
      </c>
      <c r="G3402" s="260" t="s">
        <v>22</v>
      </c>
      <c r="H3402" s="260">
        <v>3</v>
      </c>
      <c r="I3402" s="260" t="s">
        <v>5916</v>
      </c>
      <c r="J3402" s="260" t="s">
        <v>5919</v>
      </c>
      <c r="K3402" s="260" t="s">
        <v>5920</v>
      </c>
      <c r="L3402" s="261">
        <v>45126</v>
      </c>
      <c r="M3402" s="260" t="s">
        <v>582</v>
      </c>
    </row>
    <row r="3403" spans="1:13" x14ac:dyDescent="0.25">
      <c r="A3403" s="262" t="s">
        <v>244</v>
      </c>
      <c r="B3403" s="262" t="s">
        <v>245</v>
      </c>
      <c r="C3403" s="262" t="s">
        <v>246</v>
      </c>
      <c r="D3403" s="262" t="s">
        <v>966</v>
      </c>
      <c r="E3403" s="262">
        <v>23</v>
      </c>
      <c r="F3403" s="262" t="s">
        <v>5838</v>
      </c>
      <c r="G3403" s="262" t="s">
        <v>1400</v>
      </c>
      <c r="H3403" s="262">
        <v>2</v>
      </c>
      <c r="I3403" s="262" t="s">
        <v>1039</v>
      </c>
      <c r="J3403" s="262" t="s">
        <v>5921</v>
      </c>
      <c r="K3403" s="262" t="s">
        <v>5922</v>
      </c>
      <c r="L3403" s="263">
        <v>45126</v>
      </c>
      <c r="M3403" s="262" t="s">
        <v>582</v>
      </c>
    </row>
    <row r="3404" spans="1:13" x14ac:dyDescent="0.25">
      <c r="A3404" s="260" t="s">
        <v>244</v>
      </c>
      <c r="B3404" s="260" t="s">
        <v>245</v>
      </c>
      <c r="C3404" s="260" t="s">
        <v>246</v>
      </c>
      <c r="D3404" s="260" t="s">
        <v>1055</v>
      </c>
      <c r="E3404" s="260">
        <v>23</v>
      </c>
      <c r="F3404" s="260" t="s">
        <v>5838</v>
      </c>
      <c r="G3404" s="260" t="s">
        <v>1400</v>
      </c>
      <c r="H3404" s="260">
        <v>2</v>
      </c>
      <c r="I3404" s="260" t="s">
        <v>1039</v>
      </c>
      <c r="J3404" s="260" t="s">
        <v>5921</v>
      </c>
      <c r="K3404" s="260" t="s">
        <v>5923</v>
      </c>
      <c r="L3404" s="261">
        <v>45126</v>
      </c>
      <c r="M3404" s="260" t="s">
        <v>582</v>
      </c>
    </row>
    <row r="3405" spans="1:13" x14ac:dyDescent="0.25">
      <c r="A3405" s="262" t="s">
        <v>244</v>
      </c>
      <c r="B3405" s="262" t="s">
        <v>245</v>
      </c>
      <c r="C3405" s="262" t="s">
        <v>246</v>
      </c>
      <c r="D3405" s="262" t="s">
        <v>605</v>
      </c>
      <c r="E3405" s="262">
        <v>90759</v>
      </c>
      <c r="F3405" s="262" t="s">
        <v>5915</v>
      </c>
      <c r="G3405" s="262" t="s">
        <v>22</v>
      </c>
      <c r="H3405" s="262">
        <v>3</v>
      </c>
      <c r="I3405" s="262" t="s">
        <v>5916</v>
      </c>
      <c r="J3405" s="262" t="s">
        <v>5924</v>
      </c>
      <c r="K3405" s="262" t="s">
        <v>5925</v>
      </c>
      <c r="L3405" s="263">
        <v>45126</v>
      </c>
      <c r="M3405" s="262" t="s">
        <v>582</v>
      </c>
    </row>
    <row r="3406" spans="1:13" x14ac:dyDescent="0.25">
      <c r="A3406" s="260" t="s">
        <v>244</v>
      </c>
      <c r="B3406" s="260" t="s">
        <v>245</v>
      </c>
      <c r="C3406" s="260" t="s">
        <v>246</v>
      </c>
      <c r="D3406" s="260" t="s">
        <v>1374</v>
      </c>
      <c r="E3406" s="260">
        <v>3709174</v>
      </c>
      <c r="F3406" s="260" t="s">
        <v>5926</v>
      </c>
      <c r="G3406" s="260" t="s">
        <v>1400</v>
      </c>
      <c r="H3406" s="260">
        <v>2</v>
      </c>
      <c r="I3406" s="260" t="s">
        <v>5927</v>
      </c>
      <c r="J3406" s="260" t="s">
        <v>5928</v>
      </c>
      <c r="K3406" s="260" t="s">
        <v>5929</v>
      </c>
      <c r="L3406" s="261">
        <v>45126</v>
      </c>
      <c r="M3406" s="260" t="s">
        <v>582</v>
      </c>
    </row>
    <row r="3407" spans="1:13" x14ac:dyDescent="0.25">
      <c r="A3407" s="262" t="s">
        <v>244</v>
      </c>
      <c r="B3407" s="262" t="s">
        <v>245</v>
      </c>
      <c r="C3407" s="262" t="s">
        <v>246</v>
      </c>
      <c r="D3407" s="262" t="s">
        <v>630</v>
      </c>
      <c r="E3407" s="262">
        <v>0</v>
      </c>
      <c r="F3407" s="262" t="s">
        <v>17</v>
      </c>
      <c r="G3407" s="262" t="s">
        <v>1400</v>
      </c>
      <c r="H3407" s="262">
        <v>2</v>
      </c>
      <c r="I3407" s="262" t="s">
        <v>17</v>
      </c>
      <c r="J3407" s="262" t="s">
        <v>17</v>
      </c>
      <c r="K3407" s="262" t="s">
        <v>5930</v>
      </c>
      <c r="L3407" s="263">
        <v>45126</v>
      </c>
      <c r="M3407" s="262" t="s">
        <v>20</v>
      </c>
    </row>
    <row r="3408" spans="1:13" x14ac:dyDescent="0.25">
      <c r="A3408" s="260" t="s">
        <v>244</v>
      </c>
      <c r="B3408" s="260" t="s">
        <v>245</v>
      </c>
      <c r="C3408" s="260" t="s">
        <v>246</v>
      </c>
      <c r="D3408" s="260" t="s">
        <v>623</v>
      </c>
      <c r="E3408" s="260">
        <v>90759</v>
      </c>
      <c r="F3408" s="260" t="s">
        <v>5931</v>
      </c>
      <c r="G3408" s="260" t="s">
        <v>22</v>
      </c>
      <c r="H3408" s="260">
        <v>3</v>
      </c>
      <c r="I3408" s="260" t="s">
        <v>5932</v>
      </c>
      <c r="J3408" s="260" t="s">
        <v>5933</v>
      </c>
      <c r="K3408" s="260" t="s">
        <v>5934</v>
      </c>
      <c r="L3408" s="261">
        <v>45126</v>
      </c>
      <c r="M3408" s="260" t="s">
        <v>582</v>
      </c>
    </row>
    <row r="3409" spans="1:13" x14ac:dyDescent="0.25">
      <c r="A3409" s="262" t="s">
        <v>244</v>
      </c>
      <c r="B3409" s="262" t="s">
        <v>245</v>
      </c>
      <c r="C3409" s="262" t="s">
        <v>246</v>
      </c>
      <c r="D3409" s="262" t="s">
        <v>628</v>
      </c>
      <c r="E3409" s="262">
        <v>0</v>
      </c>
      <c r="F3409" s="262" t="s">
        <v>17</v>
      </c>
      <c r="G3409" s="262" t="s">
        <v>1400</v>
      </c>
      <c r="H3409" s="262">
        <v>2</v>
      </c>
      <c r="I3409" s="262" t="s">
        <v>5935</v>
      </c>
      <c r="J3409" s="262" t="s">
        <v>5936</v>
      </c>
      <c r="K3409" s="262" t="s">
        <v>5937</v>
      </c>
      <c r="L3409" s="263">
        <v>45126</v>
      </c>
      <c r="M3409" s="262" t="s">
        <v>20</v>
      </c>
    </row>
    <row r="3410" spans="1:13" x14ac:dyDescent="0.25">
      <c r="A3410" s="260" t="s">
        <v>244</v>
      </c>
      <c r="B3410" s="260" t="s">
        <v>245</v>
      </c>
      <c r="C3410" s="260" t="s">
        <v>246</v>
      </c>
      <c r="D3410" s="260" t="s">
        <v>619</v>
      </c>
      <c r="E3410" s="260">
        <v>0</v>
      </c>
      <c r="F3410" s="260" t="s">
        <v>17</v>
      </c>
      <c r="G3410" s="260" t="s">
        <v>1400</v>
      </c>
      <c r="H3410" s="260">
        <v>2</v>
      </c>
      <c r="I3410" s="260" t="s">
        <v>5935</v>
      </c>
      <c r="J3410" s="260" t="s">
        <v>5936</v>
      </c>
      <c r="K3410" s="260" t="s">
        <v>5938</v>
      </c>
      <c r="L3410" s="261">
        <v>45126</v>
      </c>
      <c r="M3410" s="260" t="s">
        <v>20</v>
      </c>
    </row>
    <row r="3411" spans="1:13" x14ac:dyDescent="0.25">
      <c r="A3411" s="262" t="s">
        <v>257</v>
      </c>
      <c r="B3411" s="262" t="s">
        <v>258</v>
      </c>
      <c r="C3411" s="262" t="s">
        <v>246</v>
      </c>
      <c r="D3411" s="262" t="s">
        <v>1335</v>
      </c>
      <c r="E3411" s="262">
        <v>63878267</v>
      </c>
      <c r="F3411" s="262" t="s">
        <v>5905</v>
      </c>
      <c r="G3411" s="262" t="s">
        <v>22</v>
      </c>
      <c r="H3411" s="262">
        <v>3</v>
      </c>
      <c r="I3411" s="262" t="s">
        <v>5906</v>
      </c>
      <c r="J3411" s="262" t="s">
        <v>5939</v>
      </c>
      <c r="K3411" s="262" t="s">
        <v>5940</v>
      </c>
      <c r="L3411" s="263">
        <v>45126</v>
      </c>
      <c r="M3411" s="262" t="s">
        <v>582</v>
      </c>
    </row>
    <row r="3412" spans="1:13" x14ac:dyDescent="0.25">
      <c r="A3412" s="260" t="s">
        <v>257</v>
      </c>
      <c r="B3412" s="260" t="s">
        <v>258</v>
      </c>
      <c r="C3412" s="260" t="s">
        <v>246</v>
      </c>
      <c r="D3412" s="260" t="s">
        <v>1042</v>
      </c>
      <c r="E3412" s="260">
        <v>18330</v>
      </c>
      <c r="F3412" s="260" t="s">
        <v>5905</v>
      </c>
      <c r="G3412" s="260" t="s">
        <v>22</v>
      </c>
      <c r="H3412" s="260">
        <v>3</v>
      </c>
      <c r="I3412" s="260" t="s">
        <v>5941</v>
      </c>
      <c r="J3412" s="260" t="s">
        <v>5942</v>
      </c>
      <c r="K3412" s="260" t="s">
        <v>5943</v>
      </c>
      <c r="L3412" s="261">
        <v>45126</v>
      </c>
      <c r="M3412" s="260" t="s">
        <v>20</v>
      </c>
    </row>
    <row r="3413" spans="1:13" x14ac:dyDescent="0.25">
      <c r="A3413" s="262" t="s">
        <v>257</v>
      </c>
      <c r="B3413" s="262" t="s">
        <v>258</v>
      </c>
      <c r="C3413" s="262" t="s">
        <v>246</v>
      </c>
      <c r="D3413" s="262" t="s">
        <v>1132</v>
      </c>
      <c r="E3413" s="262">
        <v>3457560</v>
      </c>
      <c r="F3413" s="262" t="s">
        <v>5905</v>
      </c>
      <c r="G3413" s="262" t="s">
        <v>22</v>
      </c>
      <c r="H3413" s="262">
        <v>3</v>
      </c>
      <c r="I3413" s="262" t="s">
        <v>5941</v>
      </c>
      <c r="J3413" s="262" t="s">
        <v>5944</v>
      </c>
      <c r="K3413" s="262" t="s">
        <v>5945</v>
      </c>
      <c r="L3413" s="263">
        <v>45126</v>
      </c>
      <c r="M3413" s="262" t="s">
        <v>20</v>
      </c>
    </row>
    <row r="3414" spans="1:13" x14ac:dyDescent="0.25">
      <c r="A3414" s="260" t="s">
        <v>257</v>
      </c>
      <c r="B3414" s="260" t="s">
        <v>258</v>
      </c>
      <c r="C3414" s="260" t="s">
        <v>246</v>
      </c>
      <c r="D3414" s="260" t="s">
        <v>1050</v>
      </c>
      <c r="E3414" s="260" t="s">
        <v>17</v>
      </c>
      <c r="F3414" s="260" t="s">
        <v>17</v>
      </c>
      <c r="G3414" s="260" t="s">
        <v>17</v>
      </c>
      <c r="H3414" s="260" t="s">
        <v>17</v>
      </c>
      <c r="I3414" s="260" t="s">
        <v>17</v>
      </c>
      <c r="J3414" s="260" t="s">
        <v>5946</v>
      </c>
      <c r="K3414" s="260" t="s">
        <v>5947</v>
      </c>
      <c r="L3414" s="261">
        <v>45126</v>
      </c>
      <c r="M3414" s="260" t="s">
        <v>20</v>
      </c>
    </row>
    <row r="3415" spans="1:13" x14ac:dyDescent="0.25">
      <c r="A3415" s="262" t="s">
        <v>257</v>
      </c>
      <c r="B3415" s="262" t="s">
        <v>258</v>
      </c>
      <c r="C3415" s="262" t="s">
        <v>246</v>
      </c>
      <c r="D3415" s="262" t="s">
        <v>776</v>
      </c>
      <c r="E3415" s="262" t="s">
        <v>17</v>
      </c>
      <c r="F3415" s="262" t="s">
        <v>17</v>
      </c>
      <c r="G3415" s="262" t="s">
        <v>17</v>
      </c>
      <c r="H3415" s="262" t="s">
        <v>17</v>
      </c>
      <c r="I3415" s="262" t="s">
        <v>17</v>
      </c>
      <c r="J3415" s="262" t="s">
        <v>18</v>
      </c>
      <c r="K3415" s="262" t="s">
        <v>5948</v>
      </c>
      <c r="L3415" s="263">
        <v>45126</v>
      </c>
      <c r="M3415" s="262" t="s">
        <v>20</v>
      </c>
    </row>
    <row r="3416" spans="1:13" x14ac:dyDescent="0.25">
      <c r="A3416" s="260" t="s">
        <v>257</v>
      </c>
      <c r="B3416" s="260" t="s">
        <v>258</v>
      </c>
      <c r="C3416" s="260" t="s">
        <v>246</v>
      </c>
      <c r="D3416" s="260" t="s">
        <v>40</v>
      </c>
      <c r="E3416" s="260" t="s">
        <v>17</v>
      </c>
      <c r="F3416" s="260" t="s">
        <v>17</v>
      </c>
      <c r="G3416" s="260" t="s">
        <v>17</v>
      </c>
      <c r="H3416" s="260" t="s">
        <v>17</v>
      </c>
      <c r="I3416" s="260" t="s">
        <v>17</v>
      </c>
      <c r="J3416" s="260" t="s">
        <v>18</v>
      </c>
      <c r="K3416" s="260" t="s">
        <v>5949</v>
      </c>
      <c r="L3416" s="261">
        <v>45126</v>
      </c>
      <c r="M3416" s="260" t="s">
        <v>20</v>
      </c>
    </row>
    <row r="3417" spans="1:13" x14ac:dyDescent="0.25">
      <c r="A3417" s="262" t="s">
        <v>257</v>
      </c>
      <c r="B3417" s="262" t="s">
        <v>258</v>
      </c>
      <c r="C3417" s="262" t="s">
        <v>246</v>
      </c>
      <c r="D3417" s="262" t="s">
        <v>966</v>
      </c>
      <c r="E3417" s="262">
        <v>23</v>
      </c>
      <c r="F3417" s="262" t="s">
        <v>5838</v>
      </c>
      <c r="G3417" s="262" t="s">
        <v>1400</v>
      </c>
      <c r="H3417" s="262">
        <v>2</v>
      </c>
      <c r="I3417" s="262" t="s">
        <v>1039</v>
      </c>
      <c r="J3417" s="262" t="s">
        <v>5950</v>
      </c>
      <c r="K3417" s="262" t="s">
        <v>5951</v>
      </c>
      <c r="L3417" s="263">
        <v>45126</v>
      </c>
      <c r="M3417" s="262" t="s">
        <v>582</v>
      </c>
    </row>
    <row r="3418" spans="1:13" x14ac:dyDescent="0.25">
      <c r="A3418" s="260" t="s">
        <v>257</v>
      </c>
      <c r="B3418" s="260" t="s">
        <v>258</v>
      </c>
      <c r="C3418" s="260" t="s">
        <v>246</v>
      </c>
      <c r="D3418" s="260" t="s">
        <v>1055</v>
      </c>
      <c r="E3418" s="260">
        <v>23</v>
      </c>
      <c r="F3418" s="260" t="s">
        <v>5838</v>
      </c>
      <c r="G3418" s="260" t="s">
        <v>1400</v>
      </c>
      <c r="H3418" s="260">
        <v>2</v>
      </c>
      <c r="I3418" s="260" t="s">
        <v>1039</v>
      </c>
      <c r="J3418" s="260" t="s">
        <v>5952</v>
      </c>
      <c r="K3418" s="260" t="s">
        <v>5953</v>
      </c>
      <c r="L3418" s="261">
        <v>45126</v>
      </c>
      <c r="M3418" s="260" t="s">
        <v>582</v>
      </c>
    </row>
    <row r="3419" spans="1:13" x14ac:dyDescent="0.25">
      <c r="A3419" s="262" t="s">
        <v>257</v>
      </c>
      <c r="B3419" s="262" t="s">
        <v>258</v>
      </c>
      <c r="C3419" s="262" t="s">
        <v>246</v>
      </c>
      <c r="D3419" s="262" t="s">
        <v>605</v>
      </c>
      <c r="E3419" s="262" t="s">
        <v>17</v>
      </c>
      <c r="F3419" s="262" t="s">
        <v>17</v>
      </c>
      <c r="G3419" s="262" t="s">
        <v>17</v>
      </c>
      <c r="H3419" s="262" t="s">
        <v>17</v>
      </c>
      <c r="I3419" s="262" t="s">
        <v>17</v>
      </c>
      <c r="J3419" s="262" t="s">
        <v>5954</v>
      </c>
      <c r="K3419" s="262" t="s">
        <v>5955</v>
      </c>
      <c r="L3419" s="263">
        <v>45126</v>
      </c>
      <c r="M3419" s="262" t="s">
        <v>20</v>
      </c>
    </row>
    <row r="3420" spans="1:13" x14ac:dyDescent="0.25">
      <c r="A3420" s="260" t="s">
        <v>257</v>
      </c>
      <c r="B3420" s="260" t="s">
        <v>258</v>
      </c>
      <c r="C3420" s="260" t="s">
        <v>246</v>
      </c>
      <c r="D3420" s="260" t="s">
        <v>1374</v>
      </c>
      <c r="E3420" s="260">
        <v>3457560</v>
      </c>
      <c r="F3420" s="260" t="s">
        <v>5905</v>
      </c>
      <c r="G3420" s="260" t="s">
        <v>1400</v>
      </c>
      <c r="H3420" s="260">
        <v>2</v>
      </c>
      <c r="I3420" s="260" t="s">
        <v>5941</v>
      </c>
      <c r="J3420" s="260" t="s">
        <v>5956</v>
      </c>
      <c r="K3420" s="260" t="s">
        <v>5957</v>
      </c>
      <c r="L3420" s="261">
        <v>45126</v>
      </c>
      <c r="M3420" s="260" t="s">
        <v>582</v>
      </c>
    </row>
    <row r="3421" spans="1:13" x14ac:dyDescent="0.25">
      <c r="A3421" s="262" t="s">
        <v>257</v>
      </c>
      <c r="B3421" s="262" t="s">
        <v>258</v>
      </c>
      <c r="C3421" s="262" t="s">
        <v>246</v>
      </c>
      <c r="D3421" s="262" t="s">
        <v>630</v>
      </c>
      <c r="E3421" s="262" t="s">
        <v>17</v>
      </c>
      <c r="F3421" s="262" t="s">
        <v>17</v>
      </c>
      <c r="G3421" s="262" t="s">
        <v>17</v>
      </c>
      <c r="H3421" s="262" t="s">
        <v>17</v>
      </c>
      <c r="I3421" s="262" t="s">
        <v>17</v>
      </c>
      <c r="J3421" s="262" t="s">
        <v>5954</v>
      </c>
      <c r="K3421" s="262" t="s">
        <v>5958</v>
      </c>
      <c r="L3421" s="263">
        <v>45126</v>
      </c>
      <c r="M3421" s="262" t="s">
        <v>20</v>
      </c>
    </row>
    <row r="3422" spans="1:13" x14ac:dyDescent="0.25">
      <c r="A3422" s="260" t="s">
        <v>257</v>
      </c>
      <c r="B3422" s="260" t="s">
        <v>258</v>
      </c>
      <c r="C3422" s="260" t="s">
        <v>246</v>
      </c>
      <c r="D3422" s="260" t="s">
        <v>623</v>
      </c>
      <c r="E3422" s="260" t="s">
        <v>17</v>
      </c>
      <c r="F3422" s="260" t="s">
        <v>17</v>
      </c>
      <c r="G3422" s="260" t="s">
        <v>17</v>
      </c>
      <c r="H3422" s="260" t="s">
        <v>17</v>
      </c>
      <c r="I3422" s="260" t="s">
        <v>17</v>
      </c>
      <c r="J3422" s="260" t="s">
        <v>5954</v>
      </c>
      <c r="K3422" s="260" t="s">
        <v>5959</v>
      </c>
      <c r="L3422" s="261">
        <v>45126</v>
      </c>
      <c r="M3422" s="260" t="s">
        <v>20</v>
      </c>
    </row>
    <row r="3423" spans="1:13" x14ac:dyDescent="0.25">
      <c r="A3423" s="262" t="s">
        <v>257</v>
      </c>
      <c r="B3423" s="262" t="s">
        <v>258</v>
      </c>
      <c r="C3423" s="262" t="s">
        <v>246</v>
      </c>
      <c r="D3423" s="262" t="s">
        <v>628</v>
      </c>
      <c r="E3423" s="262" t="s">
        <v>17</v>
      </c>
      <c r="F3423" s="262" t="s">
        <v>17</v>
      </c>
      <c r="G3423" s="262" t="s">
        <v>17</v>
      </c>
      <c r="H3423" s="262" t="s">
        <v>17</v>
      </c>
      <c r="I3423" s="262" t="s">
        <v>17</v>
      </c>
      <c r="J3423" s="262" t="s">
        <v>5954</v>
      </c>
      <c r="K3423" s="262" t="s">
        <v>5960</v>
      </c>
      <c r="L3423" s="263">
        <v>45126</v>
      </c>
      <c r="M3423" s="262" t="s">
        <v>20</v>
      </c>
    </row>
    <row r="3424" spans="1:13" x14ac:dyDescent="0.25">
      <c r="A3424" s="260" t="s">
        <v>257</v>
      </c>
      <c r="B3424" s="260" t="s">
        <v>258</v>
      </c>
      <c r="C3424" s="260" t="s">
        <v>246</v>
      </c>
      <c r="D3424" s="260" t="s">
        <v>619</v>
      </c>
      <c r="E3424" s="260" t="s">
        <v>17</v>
      </c>
      <c r="F3424" s="260" t="s">
        <v>17</v>
      </c>
      <c r="G3424" s="260" t="s">
        <v>17</v>
      </c>
      <c r="H3424" s="260" t="s">
        <v>17</v>
      </c>
      <c r="I3424" s="260" t="s">
        <v>17</v>
      </c>
      <c r="J3424" s="260" t="s">
        <v>5954</v>
      </c>
      <c r="K3424" s="260" t="s">
        <v>5961</v>
      </c>
      <c r="L3424" s="261">
        <v>45126</v>
      </c>
      <c r="M3424" s="260" t="s">
        <v>20</v>
      </c>
    </row>
    <row r="3425" spans="1:13" x14ac:dyDescent="0.25">
      <c r="A3425" s="262" t="s">
        <v>267</v>
      </c>
      <c r="B3425" s="262" t="s">
        <v>268</v>
      </c>
      <c r="C3425" s="262" t="s">
        <v>246</v>
      </c>
      <c r="D3425" s="262" t="s">
        <v>1335</v>
      </c>
      <c r="E3425" s="262">
        <v>63878267</v>
      </c>
      <c r="F3425" s="262" t="s">
        <v>5905</v>
      </c>
      <c r="G3425" s="262" t="s">
        <v>22</v>
      </c>
      <c r="H3425" s="262">
        <v>3</v>
      </c>
      <c r="I3425" s="262" t="s">
        <v>5906</v>
      </c>
      <c r="J3425" s="262" t="s">
        <v>5939</v>
      </c>
      <c r="K3425" s="262" t="s">
        <v>5962</v>
      </c>
      <c r="L3425" s="263">
        <v>45126</v>
      </c>
      <c r="M3425" s="262" t="s">
        <v>20</v>
      </c>
    </row>
    <row r="3426" spans="1:13" x14ac:dyDescent="0.25">
      <c r="A3426" s="260" t="s">
        <v>267</v>
      </c>
      <c r="B3426" s="260" t="s">
        <v>268</v>
      </c>
      <c r="C3426" s="260" t="s">
        <v>246</v>
      </c>
      <c r="D3426" s="260" t="s">
        <v>1042</v>
      </c>
      <c r="E3426" s="260">
        <v>12012</v>
      </c>
      <c r="F3426" s="260" t="s">
        <v>5905</v>
      </c>
      <c r="G3426" s="260" t="s">
        <v>1400</v>
      </c>
      <c r="H3426" s="260">
        <v>2</v>
      </c>
      <c r="I3426" s="260" t="s">
        <v>5963</v>
      </c>
      <c r="J3426" s="260" t="s">
        <v>5964</v>
      </c>
      <c r="K3426" s="260" t="s">
        <v>5965</v>
      </c>
      <c r="L3426" s="261">
        <v>45126</v>
      </c>
      <c r="M3426" s="260" t="s">
        <v>20</v>
      </c>
    </row>
    <row r="3427" spans="1:13" x14ac:dyDescent="0.25">
      <c r="A3427" s="262" t="s">
        <v>267</v>
      </c>
      <c r="B3427" s="262" t="s">
        <v>268</v>
      </c>
      <c r="C3427" s="262" t="s">
        <v>246</v>
      </c>
      <c r="D3427" s="262" t="s">
        <v>1132</v>
      </c>
      <c r="E3427" s="262">
        <v>342373</v>
      </c>
      <c r="F3427" s="262" t="s">
        <v>5966</v>
      </c>
      <c r="G3427" s="262" t="s">
        <v>1400</v>
      </c>
      <c r="H3427" s="262">
        <v>2</v>
      </c>
      <c r="I3427" s="262" t="s">
        <v>5967</v>
      </c>
      <c r="J3427" s="262" t="s">
        <v>5968</v>
      </c>
      <c r="K3427" s="262" t="s">
        <v>5969</v>
      </c>
      <c r="L3427" s="263">
        <v>45126</v>
      </c>
      <c r="M3427" s="262" t="s">
        <v>582</v>
      </c>
    </row>
    <row r="3428" spans="1:13" x14ac:dyDescent="0.25">
      <c r="A3428" s="260" t="s">
        <v>267</v>
      </c>
      <c r="B3428" s="260" t="s">
        <v>268</v>
      </c>
      <c r="C3428" s="260" t="s">
        <v>246</v>
      </c>
      <c r="D3428" s="260" t="s">
        <v>1050</v>
      </c>
      <c r="E3428" s="260">
        <v>90759</v>
      </c>
      <c r="F3428" s="260" t="s">
        <v>5915</v>
      </c>
      <c r="G3428" s="260" t="s">
        <v>22</v>
      </c>
      <c r="H3428" s="260">
        <v>3</v>
      </c>
      <c r="I3428" s="260" t="s">
        <v>5916</v>
      </c>
      <c r="J3428" s="260" t="s">
        <v>5917</v>
      </c>
      <c r="K3428" s="260" t="s">
        <v>5970</v>
      </c>
      <c r="L3428" s="261">
        <v>45126</v>
      </c>
      <c r="M3428" s="260" t="s">
        <v>582</v>
      </c>
    </row>
    <row r="3429" spans="1:13" x14ac:dyDescent="0.25">
      <c r="A3429" s="262" t="s">
        <v>267</v>
      </c>
      <c r="B3429" s="262" t="s">
        <v>268</v>
      </c>
      <c r="C3429" s="262" t="s">
        <v>246</v>
      </c>
      <c r="D3429" s="262" t="s">
        <v>776</v>
      </c>
      <c r="E3429" s="262">
        <v>90759</v>
      </c>
      <c r="F3429" s="262" t="s">
        <v>5915</v>
      </c>
      <c r="G3429" s="262" t="s">
        <v>22</v>
      </c>
      <c r="H3429" s="262">
        <v>3</v>
      </c>
      <c r="I3429" s="262" t="s">
        <v>5916</v>
      </c>
      <c r="J3429" s="262" t="s">
        <v>5919</v>
      </c>
      <c r="K3429" s="262" t="s">
        <v>5971</v>
      </c>
      <c r="L3429" s="263">
        <v>45126</v>
      </c>
      <c r="M3429" s="262" t="s">
        <v>582</v>
      </c>
    </row>
    <row r="3430" spans="1:13" x14ac:dyDescent="0.25">
      <c r="A3430" s="260" t="s">
        <v>267</v>
      </c>
      <c r="B3430" s="260" t="s">
        <v>268</v>
      </c>
      <c r="C3430" s="260" t="s">
        <v>246</v>
      </c>
      <c r="D3430" s="260" t="s">
        <v>966</v>
      </c>
      <c r="E3430" s="260">
        <v>0</v>
      </c>
      <c r="F3430" s="260" t="s">
        <v>5838</v>
      </c>
      <c r="G3430" s="260" t="s">
        <v>1400</v>
      </c>
      <c r="H3430" s="260">
        <v>2</v>
      </c>
      <c r="I3430" s="260" t="s">
        <v>1039</v>
      </c>
      <c r="J3430" s="260" t="s">
        <v>5972</v>
      </c>
      <c r="K3430" s="260" t="s">
        <v>5973</v>
      </c>
      <c r="L3430" s="261">
        <v>45126</v>
      </c>
      <c r="M3430" s="260" t="s">
        <v>582</v>
      </c>
    </row>
    <row r="3431" spans="1:13" x14ac:dyDescent="0.25">
      <c r="A3431" s="262" t="s">
        <v>267</v>
      </c>
      <c r="B3431" s="262" t="s">
        <v>268</v>
      </c>
      <c r="C3431" s="262" t="s">
        <v>246</v>
      </c>
      <c r="D3431" s="262" t="s">
        <v>1055</v>
      </c>
      <c r="E3431" s="262">
        <v>23</v>
      </c>
      <c r="F3431" s="262" t="s">
        <v>5838</v>
      </c>
      <c r="G3431" s="262" t="s">
        <v>1400</v>
      </c>
      <c r="H3431" s="262">
        <v>2</v>
      </c>
      <c r="I3431" s="262" t="s">
        <v>1039</v>
      </c>
      <c r="J3431" s="262" t="s">
        <v>5974</v>
      </c>
      <c r="K3431" s="262" t="s">
        <v>5975</v>
      </c>
      <c r="L3431" s="263">
        <v>45126</v>
      </c>
      <c r="M3431" s="262" t="s">
        <v>582</v>
      </c>
    </row>
    <row r="3432" spans="1:13" x14ac:dyDescent="0.25">
      <c r="A3432" s="260" t="s">
        <v>267</v>
      </c>
      <c r="B3432" s="260" t="s">
        <v>268</v>
      </c>
      <c r="C3432" s="260" t="s">
        <v>246</v>
      </c>
      <c r="D3432" s="260" t="s">
        <v>605</v>
      </c>
      <c r="E3432" s="260">
        <v>90759</v>
      </c>
      <c r="F3432" s="260" t="s">
        <v>5915</v>
      </c>
      <c r="G3432" s="260" t="s">
        <v>22</v>
      </c>
      <c r="H3432" s="260">
        <v>3</v>
      </c>
      <c r="I3432" s="260" t="s">
        <v>5916</v>
      </c>
      <c r="J3432" s="260" t="s">
        <v>5924</v>
      </c>
      <c r="K3432" s="260" t="s">
        <v>5976</v>
      </c>
      <c r="L3432" s="261">
        <v>45126</v>
      </c>
      <c r="M3432" s="260" t="s">
        <v>582</v>
      </c>
    </row>
    <row r="3433" spans="1:13" x14ac:dyDescent="0.25">
      <c r="A3433" s="262" t="s">
        <v>267</v>
      </c>
      <c r="B3433" s="262" t="s">
        <v>268</v>
      </c>
      <c r="C3433" s="262" t="s">
        <v>246</v>
      </c>
      <c r="D3433" s="262" t="s">
        <v>1374</v>
      </c>
      <c r="E3433" s="262">
        <v>251614</v>
      </c>
      <c r="F3433" s="262" t="s">
        <v>5926</v>
      </c>
      <c r="G3433" s="262" t="s">
        <v>1400</v>
      </c>
      <c r="H3433" s="262">
        <v>2</v>
      </c>
      <c r="I3433" s="262" t="s">
        <v>5927</v>
      </c>
      <c r="J3433" s="262" t="s">
        <v>5928</v>
      </c>
      <c r="K3433" s="262" t="s">
        <v>5977</v>
      </c>
      <c r="L3433" s="263">
        <v>45126</v>
      </c>
      <c r="M3433" s="262" t="s">
        <v>582</v>
      </c>
    </row>
    <row r="3434" spans="1:13" x14ac:dyDescent="0.25">
      <c r="A3434" s="260" t="s">
        <v>267</v>
      </c>
      <c r="B3434" s="260" t="s">
        <v>268</v>
      </c>
      <c r="C3434" s="260" t="s">
        <v>246</v>
      </c>
      <c r="D3434" s="260" t="s">
        <v>630</v>
      </c>
      <c r="E3434" s="260">
        <v>0</v>
      </c>
      <c r="F3434" s="260" t="s">
        <v>17</v>
      </c>
      <c r="G3434" s="260" t="s">
        <v>1400</v>
      </c>
      <c r="H3434" s="260">
        <v>2</v>
      </c>
      <c r="I3434" s="260" t="s">
        <v>17</v>
      </c>
      <c r="J3434" s="260" t="s">
        <v>5933</v>
      </c>
      <c r="K3434" s="260" t="s">
        <v>5978</v>
      </c>
      <c r="L3434" s="261">
        <v>45126</v>
      </c>
      <c r="M3434" s="260" t="s">
        <v>20</v>
      </c>
    </row>
    <row r="3435" spans="1:13" x14ac:dyDescent="0.25">
      <c r="A3435" s="262" t="s">
        <v>267</v>
      </c>
      <c r="B3435" s="262" t="s">
        <v>268</v>
      </c>
      <c r="C3435" s="262" t="s">
        <v>246</v>
      </c>
      <c r="D3435" s="262" t="s">
        <v>623</v>
      </c>
      <c r="E3435" s="262">
        <v>90759</v>
      </c>
      <c r="F3435" s="262" t="s">
        <v>5931</v>
      </c>
      <c r="G3435" s="262" t="s">
        <v>22</v>
      </c>
      <c r="H3435" s="262">
        <v>3</v>
      </c>
      <c r="I3435" s="262" t="s">
        <v>5932</v>
      </c>
      <c r="J3435" s="262" t="s">
        <v>5933</v>
      </c>
      <c r="K3435" s="262" t="s">
        <v>5979</v>
      </c>
      <c r="L3435" s="263">
        <v>45126</v>
      </c>
      <c r="M3435" s="262" t="s">
        <v>582</v>
      </c>
    </row>
    <row r="3436" spans="1:13" x14ac:dyDescent="0.25">
      <c r="A3436" s="260" t="s">
        <v>267</v>
      </c>
      <c r="B3436" s="260" t="s">
        <v>268</v>
      </c>
      <c r="C3436" s="260" t="s">
        <v>246</v>
      </c>
      <c r="D3436" s="260" t="s">
        <v>628</v>
      </c>
      <c r="E3436" s="260">
        <v>0</v>
      </c>
      <c r="F3436" s="260" t="s">
        <v>17</v>
      </c>
      <c r="G3436" s="260" t="s">
        <v>1400</v>
      </c>
      <c r="H3436" s="260">
        <v>2</v>
      </c>
      <c r="I3436" s="260" t="s">
        <v>17</v>
      </c>
      <c r="J3436" s="260" t="s">
        <v>5933</v>
      </c>
      <c r="K3436" s="260" t="s">
        <v>5980</v>
      </c>
      <c r="L3436" s="261">
        <v>45126</v>
      </c>
      <c r="M3436" s="260" t="s">
        <v>20</v>
      </c>
    </row>
    <row r="3437" spans="1:13" x14ac:dyDescent="0.25">
      <c r="A3437" s="262" t="s">
        <v>267</v>
      </c>
      <c r="B3437" s="262" t="s">
        <v>268</v>
      </c>
      <c r="C3437" s="262" t="s">
        <v>246</v>
      </c>
      <c r="D3437" s="262" t="s">
        <v>619</v>
      </c>
      <c r="E3437" s="262">
        <v>0</v>
      </c>
      <c r="F3437" s="262" t="s">
        <v>17</v>
      </c>
      <c r="G3437" s="262" t="s">
        <v>1400</v>
      </c>
      <c r="H3437" s="262">
        <v>2</v>
      </c>
      <c r="I3437" s="262" t="s">
        <v>17</v>
      </c>
      <c r="J3437" s="262" t="s">
        <v>5933</v>
      </c>
      <c r="K3437" s="262" t="s">
        <v>5981</v>
      </c>
      <c r="L3437" s="263">
        <v>45126</v>
      </c>
      <c r="M3437" s="262" t="s">
        <v>20</v>
      </c>
    </row>
    <row r="3438" spans="1:13" x14ac:dyDescent="0.25">
      <c r="A3438" s="260" t="s">
        <v>120</v>
      </c>
      <c r="B3438" s="260" t="s">
        <v>121</v>
      </c>
      <c r="C3438" s="260" t="s">
        <v>122</v>
      </c>
      <c r="D3438" s="260" t="s">
        <v>1335</v>
      </c>
      <c r="E3438" s="260">
        <v>169828911</v>
      </c>
      <c r="F3438" s="260" t="s">
        <v>5982</v>
      </c>
      <c r="G3438" s="260" t="s">
        <v>1400</v>
      </c>
      <c r="H3438" s="260">
        <v>2</v>
      </c>
      <c r="I3438" s="260" t="s">
        <v>5983</v>
      </c>
      <c r="J3438" s="260" t="s">
        <v>5984</v>
      </c>
      <c r="K3438" s="260" t="s">
        <v>5985</v>
      </c>
      <c r="L3438" s="261">
        <v>45126</v>
      </c>
      <c r="M3438" s="260" t="s">
        <v>582</v>
      </c>
    </row>
    <row r="3439" spans="1:13" x14ac:dyDescent="0.25">
      <c r="A3439" s="262" t="s">
        <v>120</v>
      </c>
      <c r="B3439" s="262" t="s">
        <v>121</v>
      </c>
      <c r="C3439" s="262" t="s">
        <v>122</v>
      </c>
      <c r="D3439" s="262" t="s">
        <v>1042</v>
      </c>
      <c r="E3439" s="262">
        <v>730.46</v>
      </c>
      <c r="F3439" s="262" t="s">
        <v>5986</v>
      </c>
      <c r="G3439" s="262" t="s">
        <v>77</v>
      </c>
      <c r="H3439" s="262">
        <v>1</v>
      </c>
      <c r="I3439" s="262" t="s">
        <v>5987</v>
      </c>
      <c r="J3439" s="262" t="s">
        <v>5988</v>
      </c>
      <c r="K3439" s="262" t="s">
        <v>5989</v>
      </c>
      <c r="L3439" s="263">
        <v>45126</v>
      </c>
      <c r="M3439" s="262" t="s">
        <v>20</v>
      </c>
    </row>
    <row r="3440" spans="1:13" x14ac:dyDescent="0.25">
      <c r="A3440" s="260" t="s">
        <v>120</v>
      </c>
      <c r="B3440" s="260" t="s">
        <v>121</v>
      </c>
      <c r="C3440" s="260" t="s">
        <v>122</v>
      </c>
      <c r="D3440" s="260" t="s">
        <v>1132</v>
      </c>
      <c r="E3440" s="260">
        <v>1499629</v>
      </c>
      <c r="F3440" s="260" t="s">
        <v>5990</v>
      </c>
      <c r="G3440" s="260" t="s">
        <v>1400</v>
      </c>
      <c r="H3440" s="260">
        <v>2</v>
      </c>
      <c r="I3440" s="260" t="s">
        <v>5991</v>
      </c>
      <c r="J3440" s="260" t="s">
        <v>5992</v>
      </c>
      <c r="K3440" s="260" t="s">
        <v>5993</v>
      </c>
      <c r="L3440" s="261">
        <v>45126</v>
      </c>
      <c r="M3440" s="260" t="s">
        <v>582</v>
      </c>
    </row>
    <row r="3441" spans="1:13" x14ac:dyDescent="0.25">
      <c r="A3441" s="262" t="s">
        <v>120</v>
      </c>
      <c r="B3441" s="262" t="s">
        <v>121</v>
      </c>
      <c r="C3441" s="262" t="s">
        <v>122</v>
      </c>
      <c r="D3441" s="262" t="s">
        <v>1050</v>
      </c>
      <c r="E3441" s="262">
        <v>1499629</v>
      </c>
      <c r="F3441" s="262" t="s">
        <v>5990</v>
      </c>
      <c r="G3441" s="262" t="s">
        <v>1400</v>
      </c>
      <c r="H3441" s="262">
        <v>2</v>
      </c>
      <c r="I3441" s="262" t="s">
        <v>5994</v>
      </c>
      <c r="J3441" s="262" t="s">
        <v>5995</v>
      </c>
      <c r="K3441" s="262" t="s">
        <v>5996</v>
      </c>
      <c r="L3441" s="263">
        <v>45126</v>
      </c>
      <c r="M3441" s="262" t="s">
        <v>582</v>
      </c>
    </row>
    <row r="3442" spans="1:13" x14ac:dyDescent="0.25">
      <c r="A3442" s="260" t="s">
        <v>120</v>
      </c>
      <c r="B3442" s="260" t="s">
        <v>121</v>
      </c>
      <c r="C3442" s="260" t="s">
        <v>122</v>
      </c>
      <c r="D3442" s="260" t="s">
        <v>776</v>
      </c>
      <c r="E3442" s="260">
        <v>961729</v>
      </c>
      <c r="F3442" s="260" t="s">
        <v>5997</v>
      </c>
      <c r="G3442" s="260" t="s">
        <v>77</v>
      </c>
      <c r="H3442" s="260">
        <v>1</v>
      </c>
      <c r="I3442" s="260" t="s">
        <v>5998</v>
      </c>
      <c r="J3442" s="260" t="s">
        <v>5999</v>
      </c>
      <c r="K3442" s="260" t="s">
        <v>6000</v>
      </c>
      <c r="L3442" s="261">
        <v>45126</v>
      </c>
      <c r="M3442" s="260" t="s">
        <v>582</v>
      </c>
    </row>
    <row r="3443" spans="1:13" x14ac:dyDescent="0.25">
      <c r="A3443" s="262" t="s">
        <v>120</v>
      </c>
      <c r="B3443" s="262" t="s">
        <v>121</v>
      </c>
      <c r="C3443" s="262" t="s">
        <v>122</v>
      </c>
      <c r="D3443" s="262" t="s">
        <v>40</v>
      </c>
      <c r="E3443" s="262">
        <v>0</v>
      </c>
      <c r="F3443" s="262" t="s">
        <v>17</v>
      </c>
      <c r="G3443" s="262" t="s">
        <v>22</v>
      </c>
      <c r="H3443" s="262">
        <v>3</v>
      </c>
      <c r="I3443" s="262" t="s">
        <v>17</v>
      </c>
      <c r="J3443" s="262" t="s">
        <v>18</v>
      </c>
      <c r="K3443" s="262" t="s">
        <v>6001</v>
      </c>
      <c r="L3443" s="263">
        <v>45126</v>
      </c>
      <c r="M3443" s="262" t="s">
        <v>20</v>
      </c>
    </row>
    <row r="3444" spans="1:13" x14ac:dyDescent="0.25">
      <c r="A3444" s="260" t="s">
        <v>120</v>
      </c>
      <c r="B3444" s="260" t="s">
        <v>121</v>
      </c>
      <c r="C3444" s="260" t="s">
        <v>122</v>
      </c>
      <c r="D3444" s="260" t="s">
        <v>966</v>
      </c>
      <c r="E3444" s="260">
        <v>34</v>
      </c>
      <c r="F3444" s="260" t="s">
        <v>5497</v>
      </c>
      <c r="G3444" s="260" t="s">
        <v>1400</v>
      </c>
      <c r="H3444" s="260">
        <v>2</v>
      </c>
      <c r="I3444" s="260" t="s">
        <v>1039</v>
      </c>
      <c r="J3444" s="260" t="s">
        <v>6002</v>
      </c>
      <c r="K3444" s="260" t="s">
        <v>6003</v>
      </c>
      <c r="L3444" s="261">
        <v>45126</v>
      </c>
      <c r="M3444" s="260" t="s">
        <v>582</v>
      </c>
    </row>
    <row r="3445" spans="1:13" x14ac:dyDescent="0.25">
      <c r="A3445" s="262" t="s">
        <v>120</v>
      </c>
      <c r="B3445" s="262" t="s">
        <v>121</v>
      </c>
      <c r="C3445" s="262" t="s">
        <v>122</v>
      </c>
      <c r="D3445" s="262" t="s">
        <v>1055</v>
      </c>
      <c r="E3445" s="262">
        <v>34</v>
      </c>
      <c r="F3445" s="262" t="s">
        <v>5497</v>
      </c>
      <c r="G3445" s="262" t="s">
        <v>1400</v>
      </c>
      <c r="H3445" s="262">
        <v>2</v>
      </c>
      <c r="I3445" s="262" t="s">
        <v>1039</v>
      </c>
      <c r="J3445" s="262" t="s">
        <v>6004</v>
      </c>
      <c r="K3445" s="262" t="s">
        <v>6005</v>
      </c>
      <c r="L3445" s="263">
        <v>45126</v>
      </c>
      <c r="M3445" s="262" t="s">
        <v>582</v>
      </c>
    </row>
    <row r="3446" spans="1:13" x14ac:dyDescent="0.25">
      <c r="A3446" s="260" t="s">
        <v>120</v>
      </c>
      <c r="B3446" s="260" t="s">
        <v>121</v>
      </c>
      <c r="C3446" s="260" t="s">
        <v>122</v>
      </c>
      <c r="D3446" s="260" t="s">
        <v>605</v>
      </c>
      <c r="E3446" s="260">
        <v>1499629</v>
      </c>
      <c r="F3446" s="260" t="s">
        <v>5990</v>
      </c>
      <c r="G3446" s="260" t="s">
        <v>1400</v>
      </c>
      <c r="H3446" s="260">
        <v>2</v>
      </c>
      <c r="I3446" s="260" t="s">
        <v>5994</v>
      </c>
      <c r="J3446" s="260" t="s">
        <v>6006</v>
      </c>
      <c r="K3446" s="260" t="s">
        <v>6007</v>
      </c>
      <c r="L3446" s="261">
        <v>45126</v>
      </c>
      <c r="M3446" s="260" t="s">
        <v>582</v>
      </c>
    </row>
    <row r="3447" spans="1:13" x14ac:dyDescent="0.25">
      <c r="A3447" s="262" t="s">
        <v>120</v>
      </c>
      <c r="B3447" s="262" t="s">
        <v>121</v>
      </c>
      <c r="C3447" s="262" t="s">
        <v>122</v>
      </c>
      <c r="D3447" s="262" t="s">
        <v>1374</v>
      </c>
      <c r="E3447" s="262">
        <v>0</v>
      </c>
      <c r="F3447" s="262" t="s">
        <v>6008</v>
      </c>
      <c r="G3447" s="262" t="s">
        <v>1400</v>
      </c>
      <c r="H3447" s="262">
        <v>2</v>
      </c>
      <c r="I3447" s="262" t="s">
        <v>6009</v>
      </c>
      <c r="J3447" s="262" t="s">
        <v>6010</v>
      </c>
      <c r="K3447" s="262" t="s">
        <v>6011</v>
      </c>
      <c r="L3447" s="263">
        <v>45126</v>
      </c>
      <c r="M3447" s="262" t="s">
        <v>20</v>
      </c>
    </row>
    <row r="3448" spans="1:13" x14ac:dyDescent="0.25">
      <c r="A3448" s="260" t="s">
        <v>120</v>
      </c>
      <c r="B3448" s="260" t="s">
        <v>121</v>
      </c>
      <c r="C3448" s="260" t="s">
        <v>122</v>
      </c>
      <c r="D3448" s="260" t="s">
        <v>630</v>
      </c>
      <c r="E3448" s="260">
        <v>0</v>
      </c>
      <c r="F3448" s="260" t="s">
        <v>6008</v>
      </c>
      <c r="G3448" s="260" t="s">
        <v>1400</v>
      </c>
      <c r="H3448" s="260">
        <v>2</v>
      </c>
      <c r="I3448" s="260" t="s">
        <v>6009</v>
      </c>
      <c r="J3448" s="260" t="s">
        <v>6010</v>
      </c>
      <c r="K3448" s="260" t="s">
        <v>6012</v>
      </c>
      <c r="L3448" s="261">
        <v>45126</v>
      </c>
      <c r="M3448" s="260" t="s">
        <v>20</v>
      </c>
    </row>
    <row r="3449" spans="1:13" x14ac:dyDescent="0.25">
      <c r="A3449" s="262" t="s">
        <v>120</v>
      </c>
      <c r="B3449" s="262" t="s">
        <v>121</v>
      </c>
      <c r="C3449" s="262" t="s">
        <v>122</v>
      </c>
      <c r="D3449" s="262" t="s">
        <v>623</v>
      </c>
      <c r="E3449" s="262">
        <v>1242139</v>
      </c>
      <c r="F3449" s="262" t="s">
        <v>6013</v>
      </c>
      <c r="G3449" s="262" t="s">
        <v>1400</v>
      </c>
      <c r="H3449" s="262">
        <v>2</v>
      </c>
      <c r="I3449" s="262" t="s">
        <v>6014</v>
      </c>
      <c r="J3449" s="262" t="s">
        <v>6015</v>
      </c>
      <c r="K3449" s="262" t="s">
        <v>6016</v>
      </c>
      <c r="L3449" s="263">
        <v>45126</v>
      </c>
      <c r="M3449" s="262" t="s">
        <v>582</v>
      </c>
    </row>
    <row r="3450" spans="1:13" x14ac:dyDescent="0.25">
      <c r="A3450" s="260" t="s">
        <v>120</v>
      </c>
      <c r="B3450" s="260" t="s">
        <v>121</v>
      </c>
      <c r="C3450" s="260" t="s">
        <v>122</v>
      </c>
      <c r="D3450" s="260" t="s">
        <v>628</v>
      </c>
      <c r="E3450" s="260">
        <v>257490</v>
      </c>
      <c r="F3450" s="260" t="s">
        <v>5400</v>
      </c>
      <c r="G3450" s="260" t="s">
        <v>1400</v>
      </c>
      <c r="H3450" s="260">
        <v>2</v>
      </c>
      <c r="I3450" s="260" t="s">
        <v>6017</v>
      </c>
      <c r="J3450" s="260" t="s">
        <v>6018</v>
      </c>
      <c r="K3450" s="260" t="s">
        <v>6019</v>
      </c>
      <c r="L3450" s="261">
        <v>45126</v>
      </c>
      <c r="M3450" s="260" t="s">
        <v>582</v>
      </c>
    </row>
    <row r="3451" spans="1:13" x14ac:dyDescent="0.25">
      <c r="A3451" s="262" t="s">
        <v>120</v>
      </c>
      <c r="B3451" s="262" t="s">
        <v>121</v>
      </c>
      <c r="C3451" s="262" t="s">
        <v>122</v>
      </c>
      <c r="D3451" s="262" t="s">
        <v>619</v>
      </c>
      <c r="E3451" s="262">
        <v>0</v>
      </c>
      <c r="F3451" s="262" t="s">
        <v>6008</v>
      </c>
      <c r="G3451" s="262" t="s">
        <v>1400</v>
      </c>
      <c r="H3451" s="262">
        <v>2</v>
      </c>
      <c r="I3451" s="262" t="s">
        <v>6009</v>
      </c>
      <c r="J3451" s="262" t="s">
        <v>6020</v>
      </c>
      <c r="K3451" s="262" t="s">
        <v>6021</v>
      </c>
      <c r="L3451" s="263">
        <v>45126</v>
      </c>
      <c r="M3451" s="262" t="s">
        <v>20</v>
      </c>
    </row>
    <row r="3452" spans="1:13" x14ac:dyDescent="0.25">
      <c r="A3452" s="260" t="s">
        <v>120</v>
      </c>
      <c r="B3452" s="260" t="s">
        <v>121</v>
      </c>
      <c r="C3452" s="260" t="s">
        <v>122</v>
      </c>
      <c r="D3452" s="260" t="s">
        <v>47</v>
      </c>
      <c r="E3452" s="260">
        <v>3</v>
      </c>
      <c r="F3452" s="260" t="s">
        <v>6008</v>
      </c>
      <c r="G3452" s="260" t="s">
        <v>77</v>
      </c>
      <c r="H3452" s="260">
        <v>1</v>
      </c>
      <c r="I3452" s="260" t="s">
        <v>6009</v>
      </c>
      <c r="J3452" s="260" t="s">
        <v>6022</v>
      </c>
      <c r="K3452" s="260" t="s">
        <v>6023</v>
      </c>
      <c r="L3452" s="261">
        <v>45126</v>
      </c>
      <c r="M3452" s="260" t="s">
        <v>20</v>
      </c>
    </row>
    <row r="3453" spans="1:13" x14ac:dyDescent="0.25">
      <c r="A3453" s="262" t="s">
        <v>1143</v>
      </c>
      <c r="B3453" s="262" t="s">
        <v>1144</v>
      </c>
      <c r="C3453" s="262" t="s">
        <v>1145</v>
      </c>
      <c r="D3453" s="262" t="s">
        <v>1335</v>
      </c>
      <c r="E3453" s="262">
        <v>32694359</v>
      </c>
      <c r="F3453" s="262" t="s">
        <v>6024</v>
      </c>
      <c r="G3453" s="262" t="s">
        <v>1400</v>
      </c>
      <c r="H3453" s="262">
        <v>2</v>
      </c>
      <c r="I3453" s="262" t="s">
        <v>6025</v>
      </c>
      <c r="J3453" s="262" t="s">
        <v>6026</v>
      </c>
      <c r="K3453" s="262" t="s">
        <v>6027</v>
      </c>
      <c r="L3453" s="263">
        <v>45126</v>
      </c>
      <c r="M3453" s="262" t="s">
        <v>20</v>
      </c>
    </row>
    <row r="3454" spans="1:13" x14ac:dyDescent="0.25">
      <c r="A3454" s="260" t="s">
        <v>1143</v>
      </c>
      <c r="B3454" s="260" t="s">
        <v>1144</v>
      </c>
      <c r="C3454" s="260" t="s">
        <v>1145</v>
      </c>
      <c r="D3454" s="260" t="s">
        <v>1042</v>
      </c>
      <c r="E3454" s="260">
        <v>9206</v>
      </c>
      <c r="F3454" s="260" t="s">
        <v>6028</v>
      </c>
      <c r="G3454" s="260" t="s">
        <v>22</v>
      </c>
      <c r="H3454" s="260">
        <v>3</v>
      </c>
      <c r="I3454" s="260" t="s">
        <v>6029</v>
      </c>
      <c r="J3454" s="260" t="s">
        <v>6030</v>
      </c>
      <c r="K3454" s="260" t="s">
        <v>6031</v>
      </c>
      <c r="L3454" s="261">
        <v>45126</v>
      </c>
      <c r="M3454" s="260" t="s">
        <v>20</v>
      </c>
    </row>
    <row r="3455" spans="1:13" x14ac:dyDescent="0.25">
      <c r="A3455" s="262" t="s">
        <v>1143</v>
      </c>
      <c r="B3455" s="262" t="s">
        <v>1144</v>
      </c>
      <c r="C3455" s="262" t="s">
        <v>1145</v>
      </c>
      <c r="D3455" s="262" t="s">
        <v>1132</v>
      </c>
      <c r="E3455" s="262">
        <v>10090282</v>
      </c>
      <c r="F3455" s="262" t="s">
        <v>6032</v>
      </c>
      <c r="G3455" s="262" t="s">
        <v>22</v>
      </c>
      <c r="H3455" s="262">
        <v>3</v>
      </c>
      <c r="I3455" s="262" t="s">
        <v>6033</v>
      </c>
      <c r="J3455" s="262" t="s">
        <v>6034</v>
      </c>
      <c r="K3455" s="262" t="s">
        <v>6035</v>
      </c>
      <c r="L3455" s="263">
        <v>45126</v>
      </c>
      <c r="M3455" s="262" t="s">
        <v>20</v>
      </c>
    </row>
    <row r="3456" spans="1:13" x14ac:dyDescent="0.25">
      <c r="A3456" s="260" t="s">
        <v>1143</v>
      </c>
      <c r="B3456" s="260" t="s">
        <v>1144</v>
      </c>
      <c r="C3456" s="260" t="s">
        <v>1145</v>
      </c>
      <c r="D3456" s="260" t="s">
        <v>1050</v>
      </c>
      <c r="E3456" s="260">
        <v>10090282</v>
      </c>
      <c r="F3456" s="260" t="s">
        <v>6036</v>
      </c>
      <c r="G3456" s="260" t="s">
        <v>22</v>
      </c>
      <c r="H3456" s="260">
        <v>3</v>
      </c>
      <c r="I3456" s="260" t="s">
        <v>6033</v>
      </c>
      <c r="J3456" s="260" t="s">
        <v>6037</v>
      </c>
      <c r="K3456" s="260" t="s">
        <v>6038</v>
      </c>
      <c r="L3456" s="261">
        <v>45126</v>
      </c>
      <c r="M3456" s="260" t="s">
        <v>20</v>
      </c>
    </row>
    <row r="3457" spans="1:13" x14ac:dyDescent="0.25">
      <c r="A3457" s="262" t="s">
        <v>1143</v>
      </c>
      <c r="B3457" s="262" t="s">
        <v>1144</v>
      </c>
      <c r="C3457" s="262" t="s">
        <v>1145</v>
      </c>
      <c r="D3457" s="262" t="s">
        <v>776</v>
      </c>
      <c r="E3457" s="262">
        <v>181560</v>
      </c>
      <c r="F3457" s="262" t="s">
        <v>6039</v>
      </c>
      <c r="G3457" s="262" t="s">
        <v>1400</v>
      </c>
      <c r="H3457" s="262">
        <v>2</v>
      </c>
      <c r="I3457" s="262" t="s">
        <v>6040</v>
      </c>
      <c r="J3457" s="262" t="s">
        <v>6041</v>
      </c>
      <c r="K3457" s="262" t="s">
        <v>6042</v>
      </c>
      <c r="L3457" s="263">
        <v>45126</v>
      </c>
      <c r="M3457" s="262" t="s">
        <v>582</v>
      </c>
    </row>
    <row r="3458" spans="1:13" x14ac:dyDescent="0.25">
      <c r="A3458" s="260" t="s">
        <v>1143</v>
      </c>
      <c r="B3458" s="260" t="s">
        <v>1144</v>
      </c>
      <c r="C3458" s="260" t="s">
        <v>1145</v>
      </c>
      <c r="D3458" s="260" t="s">
        <v>966</v>
      </c>
      <c r="E3458" s="260">
        <v>0</v>
      </c>
      <c r="F3458" s="260" t="s">
        <v>5559</v>
      </c>
      <c r="G3458" s="260" t="s">
        <v>22</v>
      </c>
      <c r="H3458" s="260">
        <v>3</v>
      </c>
      <c r="I3458" s="260" t="s">
        <v>1039</v>
      </c>
      <c r="J3458" s="260" t="s">
        <v>6043</v>
      </c>
      <c r="K3458" s="260" t="s">
        <v>6044</v>
      </c>
      <c r="L3458" s="261">
        <v>45126</v>
      </c>
      <c r="M3458" s="260" t="s">
        <v>582</v>
      </c>
    </row>
    <row r="3459" spans="1:13" x14ac:dyDescent="0.25">
      <c r="A3459" s="262" t="s">
        <v>1143</v>
      </c>
      <c r="B3459" s="262" t="s">
        <v>1144</v>
      </c>
      <c r="C3459" s="262" t="s">
        <v>1145</v>
      </c>
      <c r="D3459" s="262" t="s">
        <v>1055</v>
      </c>
      <c r="E3459" s="262">
        <v>0</v>
      </c>
      <c r="F3459" s="262" t="s">
        <v>5559</v>
      </c>
      <c r="G3459" s="262" t="s">
        <v>22</v>
      </c>
      <c r="H3459" s="262">
        <v>3</v>
      </c>
      <c r="I3459" s="262" t="s">
        <v>1039</v>
      </c>
      <c r="J3459" s="262" t="s">
        <v>6045</v>
      </c>
      <c r="K3459" s="262" t="s">
        <v>6046</v>
      </c>
      <c r="L3459" s="263">
        <v>45126</v>
      </c>
      <c r="M3459" s="262" t="s">
        <v>582</v>
      </c>
    </row>
    <row r="3460" spans="1:13" x14ac:dyDescent="0.25">
      <c r="A3460" s="260" t="s">
        <v>1143</v>
      </c>
      <c r="B3460" s="260" t="s">
        <v>1144</v>
      </c>
      <c r="C3460" s="260" t="s">
        <v>1145</v>
      </c>
      <c r="D3460" s="260" t="s">
        <v>605</v>
      </c>
      <c r="E3460" s="260">
        <v>181560</v>
      </c>
      <c r="F3460" s="260" t="s">
        <v>6039</v>
      </c>
      <c r="G3460" s="260" t="s">
        <v>1400</v>
      </c>
      <c r="H3460" s="260">
        <v>2</v>
      </c>
      <c r="I3460" s="260" t="s">
        <v>6040</v>
      </c>
      <c r="J3460" s="260" t="s">
        <v>6047</v>
      </c>
      <c r="K3460" s="260" t="s">
        <v>6048</v>
      </c>
      <c r="L3460" s="261">
        <v>45126</v>
      </c>
      <c r="M3460" s="260" t="s">
        <v>582</v>
      </c>
    </row>
    <row r="3461" spans="1:13" x14ac:dyDescent="0.25">
      <c r="A3461" s="262" t="s">
        <v>1143</v>
      </c>
      <c r="B3461" s="262" t="s">
        <v>1144</v>
      </c>
      <c r="C3461" s="262" t="s">
        <v>1145</v>
      </c>
      <c r="D3461" s="262" t="s">
        <v>1374</v>
      </c>
      <c r="E3461" s="262">
        <v>0</v>
      </c>
      <c r="F3461" s="262" t="s">
        <v>6049</v>
      </c>
      <c r="G3461" s="262" t="s">
        <v>1400</v>
      </c>
      <c r="H3461" s="262">
        <v>2</v>
      </c>
      <c r="I3461" s="262" t="s">
        <v>6033</v>
      </c>
      <c r="J3461" s="262" t="s">
        <v>4746</v>
      </c>
      <c r="K3461" s="262" t="s">
        <v>6050</v>
      </c>
      <c r="L3461" s="263">
        <v>45126</v>
      </c>
      <c r="M3461" s="262" t="s">
        <v>20</v>
      </c>
    </row>
    <row r="3462" spans="1:13" x14ac:dyDescent="0.25">
      <c r="A3462" s="260" t="s">
        <v>1143</v>
      </c>
      <c r="B3462" s="260" t="s">
        <v>1144</v>
      </c>
      <c r="C3462" s="260" t="s">
        <v>1145</v>
      </c>
      <c r="D3462" s="260" t="s">
        <v>630</v>
      </c>
      <c r="E3462" s="260">
        <v>9908722</v>
      </c>
      <c r="F3462" s="260" t="s">
        <v>6051</v>
      </c>
      <c r="G3462" s="260" t="s">
        <v>1400</v>
      </c>
      <c r="H3462" s="260">
        <v>2</v>
      </c>
      <c r="I3462" s="260" t="s">
        <v>6052</v>
      </c>
      <c r="J3462" s="260" t="s">
        <v>4748</v>
      </c>
      <c r="K3462" s="260" t="s">
        <v>6053</v>
      </c>
      <c r="L3462" s="261">
        <v>45126</v>
      </c>
      <c r="M3462" s="260" t="s">
        <v>582</v>
      </c>
    </row>
    <row r="3463" spans="1:13" x14ac:dyDescent="0.25">
      <c r="A3463" s="262" t="s">
        <v>1143</v>
      </c>
      <c r="B3463" s="262" t="s">
        <v>1144</v>
      </c>
      <c r="C3463" s="262" t="s">
        <v>1145</v>
      </c>
      <c r="D3463" s="262" t="s">
        <v>623</v>
      </c>
      <c r="E3463" s="262">
        <v>181560</v>
      </c>
      <c r="F3463" s="262" t="s">
        <v>6039</v>
      </c>
      <c r="G3463" s="262" t="s">
        <v>1400</v>
      </c>
      <c r="H3463" s="262">
        <v>2</v>
      </c>
      <c r="I3463" s="262" t="s">
        <v>6040</v>
      </c>
      <c r="J3463" s="262" t="s">
        <v>6054</v>
      </c>
      <c r="K3463" s="262" t="s">
        <v>6055</v>
      </c>
      <c r="L3463" s="263">
        <v>45126</v>
      </c>
      <c r="M3463" s="262" t="s">
        <v>582</v>
      </c>
    </row>
    <row r="3464" spans="1:13" x14ac:dyDescent="0.25">
      <c r="A3464" s="260" t="s">
        <v>3324</v>
      </c>
      <c r="B3464" s="260" t="s">
        <v>3325</v>
      </c>
      <c r="C3464" s="260" t="s">
        <v>3326</v>
      </c>
      <c r="D3464" s="260" t="s">
        <v>1335</v>
      </c>
      <c r="E3464" s="260">
        <v>3197020</v>
      </c>
      <c r="F3464" s="260" t="s">
        <v>6056</v>
      </c>
      <c r="G3464" s="260" t="s">
        <v>77</v>
      </c>
      <c r="H3464" s="260">
        <v>1</v>
      </c>
      <c r="I3464" s="260" t="s">
        <v>6057</v>
      </c>
      <c r="J3464" s="260" t="s">
        <v>6058</v>
      </c>
      <c r="K3464" s="260" t="s">
        <v>6059</v>
      </c>
      <c r="L3464" s="261">
        <v>45126</v>
      </c>
      <c r="M3464" s="260" t="s">
        <v>20</v>
      </c>
    </row>
    <row r="3465" spans="1:13" x14ac:dyDescent="0.25">
      <c r="A3465" s="262" t="s">
        <v>3324</v>
      </c>
      <c r="B3465" s="262" t="s">
        <v>3325</v>
      </c>
      <c r="C3465" s="262" t="s">
        <v>3326</v>
      </c>
      <c r="D3465" s="262" t="s">
        <v>1042</v>
      </c>
      <c r="E3465" s="262">
        <v>1260000</v>
      </c>
      <c r="F3465" s="262" t="s">
        <v>6060</v>
      </c>
      <c r="G3465" s="262" t="s">
        <v>77</v>
      </c>
      <c r="H3465" s="262">
        <v>1</v>
      </c>
      <c r="I3465" s="262" t="s">
        <v>6061</v>
      </c>
      <c r="J3465" s="262" t="s">
        <v>6062</v>
      </c>
      <c r="K3465" s="262" t="s">
        <v>6063</v>
      </c>
      <c r="L3465" s="263">
        <v>45126</v>
      </c>
      <c r="M3465" s="262" t="s">
        <v>20</v>
      </c>
    </row>
    <row r="3466" spans="1:13" x14ac:dyDescent="0.25">
      <c r="A3466" s="260" t="s">
        <v>3324</v>
      </c>
      <c r="B3466" s="260" t="s">
        <v>3325</v>
      </c>
      <c r="C3466" s="260" t="s">
        <v>3326</v>
      </c>
      <c r="D3466" s="260" t="s">
        <v>1132</v>
      </c>
      <c r="E3466" s="260">
        <v>871200</v>
      </c>
      <c r="F3466" s="260" t="s">
        <v>6064</v>
      </c>
      <c r="G3466" s="260" t="s">
        <v>1400</v>
      </c>
      <c r="H3466" s="260">
        <v>2</v>
      </c>
      <c r="I3466" s="260" t="s">
        <v>6065</v>
      </c>
      <c r="J3466" s="260" t="s">
        <v>6066</v>
      </c>
      <c r="K3466" s="260" t="s">
        <v>6067</v>
      </c>
      <c r="L3466" s="261">
        <v>45126</v>
      </c>
      <c r="M3466" s="260" t="s">
        <v>20</v>
      </c>
    </row>
    <row r="3467" spans="1:13" x14ac:dyDescent="0.25">
      <c r="A3467" s="262" t="s">
        <v>3324</v>
      </c>
      <c r="B3467" s="262" t="s">
        <v>3325</v>
      </c>
      <c r="C3467" s="262" t="s">
        <v>3326</v>
      </c>
      <c r="D3467" s="262" t="s">
        <v>1050</v>
      </c>
      <c r="E3467" s="262">
        <v>687600</v>
      </c>
      <c r="F3467" s="262" t="s">
        <v>6068</v>
      </c>
      <c r="G3467" s="262" t="s">
        <v>1400</v>
      </c>
      <c r="H3467" s="262">
        <v>2</v>
      </c>
      <c r="I3467" s="262" t="s">
        <v>6069</v>
      </c>
      <c r="J3467" s="262" t="s">
        <v>6070</v>
      </c>
      <c r="K3467" s="262" t="s">
        <v>6071</v>
      </c>
      <c r="L3467" s="263">
        <v>45126</v>
      </c>
      <c r="M3467" s="262" t="s">
        <v>20</v>
      </c>
    </row>
    <row r="3468" spans="1:13" x14ac:dyDescent="0.25">
      <c r="A3468" s="260" t="s">
        <v>3324</v>
      </c>
      <c r="B3468" s="260" t="s">
        <v>3325</v>
      </c>
      <c r="C3468" s="260" t="s">
        <v>3326</v>
      </c>
      <c r="D3468" s="260" t="s">
        <v>776</v>
      </c>
      <c r="E3468" s="260">
        <v>0</v>
      </c>
      <c r="F3468" s="260" t="s">
        <v>17</v>
      </c>
      <c r="G3468" s="260" t="s">
        <v>17</v>
      </c>
      <c r="H3468" s="260" t="s">
        <v>17</v>
      </c>
      <c r="I3468" s="260" t="s">
        <v>6072</v>
      </c>
      <c r="J3468" s="260" t="s">
        <v>6073</v>
      </c>
      <c r="K3468" s="260" t="s">
        <v>6074</v>
      </c>
      <c r="L3468" s="261">
        <v>45126</v>
      </c>
      <c r="M3468" s="260" t="s">
        <v>20</v>
      </c>
    </row>
    <row r="3469" spans="1:13" x14ac:dyDescent="0.25">
      <c r="A3469" s="262" t="s">
        <v>3324</v>
      </c>
      <c r="B3469" s="262" t="s">
        <v>3325</v>
      </c>
      <c r="C3469" s="262" t="s">
        <v>3326</v>
      </c>
      <c r="D3469" s="262" t="s">
        <v>40</v>
      </c>
      <c r="E3469" s="262" t="s">
        <v>17</v>
      </c>
      <c r="F3469" s="262" t="s">
        <v>17</v>
      </c>
      <c r="G3469" s="262" t="s">
        <v>17</v>
      </c>
      <c r="H3469" s="262" t="s">
        <v>17</v>
      </c>
      <c r="I3469" s="262" t="s">
        <v>6072</v>
      </c>
      <c r="J3469" s="262" t="s">
        <v>17</v>
      </c>
      <c r="K3469" s="262" t="s">
        <v>6075</v>
      </c>
      <c r="L3469" s="263">
        <v>45126</v>
      </c>
      <c r="M3469" s="262" t="s">
        <v>20</v>
      </c>
    </row>
    <row r="3470" spans="1:13" x14ac:dyDescent="0.25">
      <c r="A3470" s="260" t="s">
        <v>3324</v>
      </c>
      <c r="B3470" s="260" t="s">
        <v>3325</v>
      </c>
      <c r="C3470" s="260" t="s">
        <v>3326</v>
      </c>
      <c r="D3470" s="260" t="s">
        <v>966</v>
      </c>
      <c r="E3470" s="260">
        <v>1</v>
      </c>
      <c r="F3470" s="260" t="s">
        <v>6076</v>
      </c>
      <c r="G3470" s="260" t="s">
        <v>22</v>
      </c>
      <c r="H3470" s="260">
        <v>3</v>
      </c>
      <c r="I3470" s="260" t="s">
        <v>6077</v>
      </c>
      <c r="J3470" s="260" t="s">
        <v>6078</v>
      </c>
      <c r="K3470" s="260" t="s">
        <v>6079</v>
      </c>
      <c r="L3470" s="261">
        <v>45126</v>
      </c>
      <c r="M3470" s="260" t="s">
        <v>20</v>
      </c>
    </row>
    <row r="3471" spans="1:13" x14ac:dyDescent="0.25">
      <c r="A3471" s="262" t="s">
        <v>3324</v>
      </c>
      <c r="B3471" s="262" t="s">
        <v>3325</v>
      </c>
      <c r="C3471" s="262" t="s">
        <v>3326</v>
      </c>
      <c r="D3471" s="262" t="s">
        <v>1055</v>
      </c>
      <c r="E3471" s="262">
        <v>1</v>
      </c>
      <c r="F3471" s="262" t="s">
        <v>6076</v>
      </c>
      <c r="G3471" s="262" t="s">
        <v>22</v>
      </c>
      <c r="H3471" s="262">
        <v>3</v>
      </c>
      <c r="I3471" s="262" t="s">
        <v>6077</v>
      </c>
      <c r="J3471" s="262" t="s">
        <v>5398</v>
      </c>
      <c r="K3471" s="262" t="s">
        <v>6080</v>
      </c>
      <c r="L3471" s="263">
        <v>45126</v>
      </c>
      <c r="M3471" s="262" t="s">
        <v>20</v>
      </c>
    </row>
    <row r="3472" spans="1:13" x14ac:dyDescent="0.25">
      <c r="A3472" s="260" t="s">
        <v>3324</v>
      </c>
      <c r="B3472" s="260" t="s">
        <v>3325</v>
      </c>
      <c r="C3472" s="260" t="s">
        <v>3326</v>
      </c>
      <c r="D3472" s="260" t="s">
        <v>605</v>
      </c>
      <c r="E3472" s="260">
        <v>213000</v>
      </c>
      <c r="F3472" s="260" t="s">
        <v>6081</v>
      </c>
      <c r="G3472" s="260" t="s">
        <v>1400</v>
      </c>
      <c r="H3472" s="260">
        <v>2</v>
      </c>
      <c r="I3472" s="260" t="s">
        <v>6082</v>
      </c>
      <c r="J3472" s="260" t="s">
        <v>6083</v>
      </c>
      <c r="K3472" s="260" t="s">
        <v>6084</v>
      </c>
      <c r="L3472" s="261">
        <v>45126</v>
      </c>
      <c r="M3472" s="260" t="s">
        <v>20</v>
      </c>
    </row>
    <row r="3473" spans="1:13" x14ac:dyDescent="0.25">
      <c r="A3473" s="262" t="s">
        <v>3324</v>
      </c>
      <c r="B3473" s="262" t="s">
        <v>3325</v>
      </c>
      <c r="C3473" s="262" t="s">
        <v>3326</v>
      </c>
      <c r="D3473" s="262" t="s">
        <v>1374</v>
      </c>
      <c r="E3473" s="262">
        <v>183600</v>
      </c>
      <c r="F3473" s="262" t="s">
        <v>6085</v>
      </c>
      <c r="G3473" s="262" t="s">
        <v>1400</v>
      </c>
      <c r="H3473" s="262">
        <v>2</v>
      </c>
      <c r="I3473" s="262" t="s">
        <v>6086</v>
      </c>
      <c r="J3473" s="262" t="s">
        <v>6087</v>
      </c>
      <c r="K3473" s="262" t="s">
        <v>6088</v>
      </c>
      <c r="L3473" s="263">
        <v>45126</v>
      </c>
      <c r="M3473" s="262" t="s">
        <v>20</v>
      </c>
    </row>
    <row r="3474" spans="1:13" x14ac:dyDescent="0.25">
      <c r="A3474" s="260" t="s">
        <v>3324</v>
      </c>
      <c r="B3474" s="260" t="s">
        <v>3325</v>
      </c>
      <c r="C3474" s="260" t="s">
        <v>3326</v>
      </c>
      <c r="D3474" s="260" t="s">
        <v>630</v>
      </c>
      <c r="E3474" s="260">
        <v>474600</v>
      </c>
      <c r="F3474" s="260" t="s">
        <v>6085</v>
      </c>
      <c r="G3474" s="260" t="s">
        <v>1400</v>
      </c>
      <c r="H3474" s="260">
        <v>2</v>
      </c>
      <c r="I3474" s="260" t="s">
        <v>6086</v>
      </c>
      <c r="J3474" s="260" t="s">
        <v>6089</v>
      </c>
      <c r="K3474" s="260" t="s">
        <v>6090</v>
      </c>
      <c r="L3474" s="261">
        <v>45126</v>
      </c>
      <c r="M3474" s="260" t="s">
        <v>20</v>
      </c>
    </row>
    <row r="3475" spans="1:13" x14ac:dyDescent="0.25">
      <c r="A3475" s="262" t="s">
        <v>3324</v>
      </c>
      <c r="B3475" s="262" t="s">
        <v>3325</v>
      </c>
      <c r="C3475" s="262" t="s">
        <v>3326</v>
      </c>
      <c r="D3475" s="262" t="s">
        <v>623</v>
      </c>
      <c r="E3475" s="262">
        <v>160000</v>
      </c>
      <c r="F3475" s="262" t="s">
        <v>6081</v>
      </c>
      <c r="G3475" s="262" t="s">
        <v>1400</v>
      </c>
      <c r="H3475" s="262">
        <v>2</v>
      </c>
      <c r="I3475" s="262" t="s">
        <v>6082</v>
      </c>
      <c r="J3475" s="262" t="s">
        <v>6091</v>
      </c>
      <c r="K3475" s="262" t="s">
        <v>6092</v>
      </c>
      <c r="L3475" s="263">
        <v>45126</v>
      </c>
      <c r="M3475" s="262" t="s">
        <v>20</v>
      </c>
    </row>
    <row r="3476" spans="1:13" x14ac:dyDescent="0.25">
      <c r="A3476" s="260" t="s">
        <v>3324</v>
      </c>
      <c r="B3476" s="260" t="s">
        <v>3325</v>
      </c>
      <c r="C3476" s="260" t="s">
        <v>3326</v>
      </c>
      <c r="D3476" s="260" t="s">
        <v>628</v>
      </c>
      <c r="E3476" s="260">
        <v>53000</v>
      </c>
      <c r="F3476" s="260" t="s">
        <v>6081</v>
      </c>
      <c r="G3476" s="260" t="s">
        <v>1400</v>
      </c>
      <c r="H3476" s="260">
        <v>2</v>
      </c>
      <c r="I3476" s="260" t="s">
        <v>6082</v>
      </c>
      <c r="J3476" s="260" t="s">
        <v>6093</v>
      </c>
      <c r="K3476" s="260" t="s">
        <v>6094</v>
      </c>
      <c r="L3476" s="261">
        <v>45126</v>
      </c>
      <c r="M3476" s="260" t="s">
        <v>20</v>
      </c>
    </row>
    <row r="3477" spans="1:13" x14ac:dyDescent="0.25">
      <c r="A3477" s="262" t="s">
        <v>3324</v>
      </c>
      <c r="B3477" s="262" t="s">
        <v>3325</v>
      </c>
      <c r="C3477" s="262" t="s">
        <v>3326</v>
      </c>
      <c r="D3477" s="262" t="s">
        <v>619</v>
      </c>
      <c r="E3477" s="262">
        <v>0</v>
      </c>
      <c r="F3477" s="262" t="s">
        <v>17</v>
      </c>
      <c r="G3477" s="262" t="s">
        <v>17</v>
      </c>
      <c r="H3477" s="262" t="s">
        <v>17</v>
      </c>
      <c r="I3477" s="262" t="s">
        <v>6072</v>
      </c>
      <c r="J3477" s="262" t="s">
        <v>6095</v>
      </c>
      <c r="K3477" s="262" t="s">
        <v>6096</v>
      </c>
      <c r="L3477" s="263">
        <v>45126</v>
      </c>
      <c r="M3477" s="262" t="s">
        <v>20</v>
      </c>
    </row>
    <row r="3478" spans="1:13" x14ac:dyDescent="0.25">
      <c r="A3478" s="260" t="s">
        <v>3324</v>
      </c>
      <c r="B3478" s="260" t="s">
        <v>3325</v>
      </c>
      <c r="C3478" s="260" t="s">
        <v>3326</v>
      </c>
      <c r="D3478" s="260" t="s">
        <v>47</v>
      </c>
      <c r="E3478" s="260">
        <v>3</v>
      </c>
      <c r="F3478" s="260" t="s">
        <v>6081</v>
      </c>
      <c r="G3478" s="260" t="s">
        <v>77</v>
      </c>
      <c r="H3478" s="260">
        <v>1</v>
      </c>
      <c r="I3478" s="260" t="s">
        <v>6082</v>
      </c>
      <c r="J3478" s="260" t="s">
        <v>6097</v>
      </c>
      <c r="K3478" s="260" t="s">
        <v>6098</v>
      </c>
      <c r="L3478" s="261">
        <v>45126</v>
      </c>
      <c r="M3478" s="260" t="s">
        <v>20</v>
      </c>
    </row>
    <row r="3479" spans="1:13" x14ac:dyDescent="0.25">
      <c r="A3479" s="262" t="s">
        <v>3213</v>
      </c>
      <c r="B3479" s="262" t="s">
        <v>3214</v>
      </c>
      <c r="C3479" s="262" t="s">
        <v>3215</v>
      </c>
      <c r="D3479" s="262" t="s">
        <v>1335</v>
      </c>
      <c r="E3479" s="262">
        <v>22156000</v>
      </c>
      <c r="F3479" s="262" t="s">
        <v>6099</v>
      </c>
      <c r="G3479" s="262" t="s">
        <v>77</v>
      </c>
      <c r="H3479" s="262">
        <v>1</v>
      </c>
      <c r="I3479" s="262" t="s">
        <v>6100</v>
      </c>
      <c r="J3479" s="262" t="s">
        <v>6101</v>
      </c>
      <c r="K3479" s="262" t="s">
        <v>6102</v>
      </c>
      <c r="L3479" s="263">
        <v>45126</v>
      </c>
      <c r="M3479" s="262" t="s">
        <v>20</v>
      </c>
    </row>
    <row r="3480" spans="1:13" x14ac:dyDescent="0.25">
      <c r="A3480" s="260" t="s">
        <v>3213</v>
      </c>
      <c r="B3480" s="260" t="s">
        <v>3214</v>
      </c>
      <c r="C3480" s="260" t="s">
        <v>3215</v>
      </c>
      <c r="D3480" s="260" t="s">
        <v>1042</v>
      </c>
      <c r="E3480" s="260">
        <v>62705</v>
      </c>
      <c r="F3480" s="260" t="s">
        <v>6103</v>
      </c>
      <c r="G3480" s="260" t="s">
        <v>77</v>
      </c>
      <c r="H3480" s="260">
        <v>1</v>
      </c>
      <c r="I3480" s="260" t="s">
        <v>6104</v>
      </c>
      <c r="J3480" s="260" t="s">
        <v>6105</v>
      </c>
      <c r="K3480" s="260" t="s">
        <v>6106</v>
      </c>
      <c r="L3480" s="261">
        <v>45126</v>
      </c>
      <c r="M3480" s="260" t="s">
        <v>20</v>
      </c>
    </row>
    <row r="3481" spans="1:13" x14ac:dyDescent="0.25">
      <c r="A3481" s="262" t="s">
        <v>3213</v>
      </c>
      <c r="B3481" s="262" t="s">
        <v>3214</v>
      </c>
      <c r="C3481" s="262" t="s">
        <v>3215</v>
      </c>
      <c r="D3481" s="262" t="s">
        <v>1132</v>
      </c>
      <c r="E3481" s="262">
        <v>22156000</v>
      </c>
      <c r="F3481" s="262" t="s">
        <v>6099</v>
      </c>
      <c r="G3481" s="262" t="s">
        <v>77</v>
      </c>
      <c r="H3481" s="262">
        <v>1</v>
      </c>
      <c r="I3481" s="262" t="s">
        <v>6100</v>
      </c>
      <c r="J3481" s="262" t="s">
        <v>6107</v>
      </c>
      <c r="K3481" s="262" t="s">
        <v>6108</v>
      </c>
      <c r="L3481" s="263">
        <v>45126</v>
      </c>
      <c r="M3481" s="262" t="s">
        <v>20</v>
      </c>
    </row>
    <row r="3482" spans="1:13" x14ac:dyDescent="0.25">
      <c r="A3482" s="260" t="s">
        <v>3213</v>
      </c>
      <c r="B3482" s="260" t="s">
        <v>3214</v>
      </c>
      <c r="C3482" s="260" t="s">
        <v>3215</v>
      </c>
      <c r="D3482" s="260" t="s">
        <v>1050</v>
      </c>
      <c r="E3482" s="260">
        <v>22156000</v>
      </c>
      <c r="F3482" s="260" t="s">
        <v>6099</v>
      </c>
      <c r="G3482" s="260" t="s">
        <v>77</v>
      </c>
      <c r="H3482" s="260">
        <v>1</v>
      </c>
      <c r="I3482" s="260" t="s">
        <v>6100</v>
      </c>
      <c r="J3482" s="260" t="s">
        <v>6109</v>
      </c>
      <c r="K3482" s="260" t="s">
        <v>6110</v>
      </c>
      <c r="L3482" s="261">
        <v>45126</v>
      </c>
      <c r="M3482" s="260" t="s">
        <v>20</v>
      </c>
    </row>
    <row r="3483" spans="1:13" x14ac:dyDescent="0.25">
      <c r="A3483" s="262" t="s">
        <v>3213</v>
      </c>
      <c r="B3483" s="262" t="s">
        <v>3214</v>
      </c>
      <c r="C3483" s="262" t="s">
        <v>3215</v>
      </c>
      <c r="D3483" s="262" t="s">
        <v>776</v>
      </c>
      <c r="E3483" s="262">
        <v>0</v>
      </c>
      <c r="F3483" s="262" t="s">
        <v>6111</v>
      </c>
      <c r="G3483" s="262" t="s">
        <v>17</v>
      </c>
      <c r="H3483" s="262" t="s">
        <v>17</v>
      </c>
      <c r="I3483" s="262" t="s">
        <v>6112</v>
      </c>
      <c r="J3483" s="262" t="s">
        <v>6113</v>
      </c>
      <c r="K3483" s="262" t="s">
        <v>6114</v>
      </c>
      <c r="L3483" s="263">
        <v>45126</v>
      </c>
      <c r="M3483" s="262" t="s">
        <v>20</v>
      </c>
    </row>
    <row r="3484" spans="1:13" x14ac:dyDescent="0.25">
      <c r="A3484" s="260" t="s">
        <v>3213</v>
      </c>
      <c r="B3484" s="260" t="s">
        <v>3214</v>
      </c>
      <c r="C3484" s="260" t="s">
        <v>3215</v>
      </c>
      <c r="D3484" s="260" t="s">
        <v>40</v>
      </c>
      <c r="E3484" s="260">
        <v>29</v>
      </c>
      <c r="F3484" s="260" t="s">
        <v>5497</v>
      </c>
      <c r="G3484" s="260" t="s">
        <v>1400</v>
      </c>
      <c r="H3484" s="260">
        <v>2</v>
      </c>
      <c r="I3484" s="260" t="s">
        <v>1039</v>
      </c>
      <c r="J3484" s="260" t="s">
        <v>6115</v>
      </c>
      <c r="K3484" s="260" t="s">
        <v>6116</v>
      </c>
      <c r="L3484" s="261">
        <v>45126</v>
      </c>
      <c r="M3484" s="260" t="s">
        <v>582</v>
      </c>
    </row>
    <row r="3485" spans="1:13" x14ac:dyDescent="0.25">
      <c r="A3485" s="262" t="s">
        <v>3213</v>
      </c>
      <c r="B3485" s="262" t="s">
        <v>3214</v>
      </c>
      <c r="C3485" s="262" t="s">
        <v>3215</v>
      </c>
      <c r="D3485" s="262" t="s">
        <v>966</v>
      </c>
      <c r="E3485" s="262">
        <v>1</v>
      </c>
      <c r="F3485" s="262" t="s">
        <v>5497</v>
      </c>
      <c r="G3485" s="262" t="s">
        <v>1400</v>
      </c>
      <c r="H3485" s="262">
        <v>2</v>
      </c>
      <c r="I3485" s="262" t="s">
        <v>1039</v>
      </c>
      <c r="J3485" s="262" t="s">
        <v>6117</v>
      </c>
      <c r="K3485" s="262" t="s">
        <v>6118</v>
      </c>
      <c r="L3485" s="263">
        <v>45126</v>
      </c>
      <c r="M3485" s="262" t="s">
        <v>582</v>
      </c>
    </row>
    <row r="3486" spans="1:13" x14ac:dyDescent="0.25">
      <c r="A3486" s="260" t="s">
        <v>3213</v>
      </c>
      <c r="B3486" s="260" t="s">
        <v>3214</v>
      </c>
      <c r="C3486" s="260" t="s">
        <v>3215</v>
      </c>
      <c r="D3486" s="260" t="s">
        <v>1055</v>
      </c>
      <c r="E3486" s="260">
        <v>1</v>
      </c>
      <c r="F3486" s="260" t="s">
        <v>5497</v>
      </c>
      <c r="G3486" s="260" t="s">
        <v>1400</v>
      </c>
      <c r="H3486" s="260">
        <v>2</v>
      </c>
      <c r="I3486" s="260" t="s">
        <v>1039</v>
      </c>
      <c r="J3486" s="260" t="s">
        <v>5723</v>
      </c>
      <c r="K3486" s="260" t="s">
        <v>6119</v>
      </c>
      <c r="L3486" s="261">
        <v>45126</v>
      </c>
      <c r="M3486" s="260" t="s">
        <v>582</v>
      </c>
    </row>
    <row r="3487" spans="1:13" x14ac:dyDescent="0.25">
      <c r="A3487" s="262" t="s">
        <v>3213</v>
      </c>
      <c r="B3487" s="262" t="s">
        <v>3214</v>
      </c>
      <c r="C3487" s="262" t="s">
        <v>3215</v>
      </c>
      <c r="D3487" s="262" t="s">
        <v>605</v>
      </c>
      <c r="E3487" s="262">
        <v>7000000</v>
      </c>
      <c r="F3487" s="262" t="s">
        <v>6120</v>
      </c>
      <c r="G3487" s="262" t="s">
        <v>1400</v>
      </c>
      <c r="H3487" s="262">
        <v>2</v>
      </c>
      <c r="I3487" s="262" t="s">
        <v>6121</v>
      </c>
      <c r="J3487" s="262" t="s">
        <v>6122</v>
      </c>
      <c r="K3487" s="262" t="s">
        <v>6123</v>
      </c>
      <c r="L3487" s="263">
        <v>45126</v>
      </c>
      <c r="M3487" s="262" t="s">
        <v>20</v>
      </c>
    </row>
    <row r="3488" spans="1:13" x14ac:dyDescent="0.25">
      <c r="A3488" s="260" t="s">
        <v>3213</v>
      </c>
      <c r="B3488" s="260" t="s">
        <v>3214</v>
      </c>
      <c r="C3488" s="260" t="s">
        <v>3215</v>
      </c>
      <c r="D3488" s="260" t="s">
        <v>1374</v>
      </c>
      <c r="E3488" s="260">
        <v>0</v>
      </c>
      <c r="F3488" s="260" t="s">
        <v>17</v>
      </c>
      <c r="G3488" s="260" t="s">
        <v>1400</v>
      </c>
      <c r="H3488" s="260">
        <v>2</v>
      </c>
      <c r="I3488" s="260" t="s">
        <v>6072</v>
      </c>
      <c r="J3488" s="260" t="s">
        <v>6124</v>
      </c>
      <c r="K3488" s="260" t="s">
        <v>6125</v>
      </c>
      <c r="L3488" s="261">
        <v>45126</v>
      </c>
      <c r="M3488" s="260" t="s">
        <v>20</v>
      </c>
    </row>
    <row r="3489" spans="1:13" x14ac:dyDescent="0.25">
      <c r="A3489" s="262" t="s">
        <v>3213</v>
      </c>
      <c r="B3489" s="262" t="s">
        <v>3214</v>
      </c>
      <c r="C3489" s="262" t="s">
        <v>3215</v>
      </c>
      <c r="D3489" s="262" t="s">
        <v>630</v>
      </c>
      <c r="E3489" s="262">
        <v>15156000</v>
      </c>
      <c r="F3489" s="262" t="s">
        <v>6126</v>
      </c>
      <c r="G3489" s="262" t="s">
        <v>1400</v>
      </c>
      <c r="H3489" s="262">
        <v>2</v>
      </c>
      <c r="I3489" s="262" t="s">
        <v>6127</v>
      </c>
      <c r="J3489" s="262" t="s">
        <v>6128</v>
      </c>
      <c r="K3489" s="262" t="s">
        <v>6129</v>
      </c>
      <c r="L3489" s="263">
        <v>45126</v>
      </c>
      <c r="M3489" s="262" t="s">
        <v>20</v>
      </c>
    </row>
    <row r="3490" spans="1:13" x14ac:dyDescent="0.25">
      <c r="A3490" s="260" t="s">
        <v>3213</v>
      </c>
      <c r="B3490" s="260" t="s">
        <v>3214</v>
      </c>
      <c r="C3490" s="260" t="s">
        <v>3215</v>
      </c>
      <c r="D3490" s="260" t="s">
        <v>623</v>
      </c>
      <c r="E3490" s="260">
        <v>3600000</v>
      </c>
      <c r="F3490" s="260" t="s">
        <v>6130</v>
      </c>
      <c r="G3490" s="260" t="s">
        <v>1400</v>
      </c>
      <c r="H3490" s="260">
        <v>2</v>
      </c>
      <c r="I3490" s="260" t="s">
        <v>6131</v>
      </c>
      <c r="J3490" s="260" t="s">
        <v>6132</v>
      </c>
      <c r="K3490" s="260" t="s">
        <v>6133</v>
      </c>
      <c r="L3490" s="261">
        <v>45126</v>
      </c>
      <c r="M3490" s="260" t="s">
        <v>20</v>
      </c>
    </row>
    <row r="3491" spans="1:13" x14ac:dyDescent="0.25">
      <c r="A3491" s="262" t="s">
        <v>3213</v>
      </c>
      <c r="B3491" s="262" t="s">
        <v>3214</v>
      </c>
      <c r="C3491" s="262" t="s">
        <v>3215</v>
      </c>
      <c r="D3491" s="262" t="s">
        <v>628</v>
      </c>
      <c r="E3491" s="262">
        <v>3382000</v>
      </c>
      <c r="F3491" s="262" t="s">
        <v>6130</v>
      </c>
      <c r="G3491" s="262" t="s">
        <v>1400</v>
      </c>
      <c r="H3491" s="262">
        <v>2</v>
      </c>
      <c r="I3491" s="262" t="s">
        <v>6131</v>
      </c>
      <c r="J3491" s="262" t="s">
        <v>6134</v>
      </c>
      <c r="K3491" s="262" t="s">
        <v>6135</v>
      </c>
      <c r="L3491" s="263">
        <v>45126</v>
      </c>
      <c r="M3491" s="262" t="s">
        <v>20</v>
      </c>
    </row>
    <row r="3492" spans="1:13" x14ac:dyDescent="0.25">
      <c r="A3492" s="260" t="s">
        <v>3213</v>
      </c>
      <c r="B3492" s="260" t="s">
        <v>3214</v>
      </c>
      <c r="C3492" s="260" t="s">
        <v>3215</v>
      </c>
      <c r="D3492" s="260" t="s">
        <v>619</v>
      </c>
      <c r="E3492" s="260">
        <v>18000</v>
      </c>
      <c r="F3492" s="260" t="s">
        <v>6130</v>
      </c>
      <c r="G3492" s="260" t="s">
        <v>1400</v>
      </c>
      <c r="H3492" s="260">
        <v>2</v>
      </c>
      <c r="I3492" s="260" t="s">
        <v>6121</v>
      </c>
      <c r="J3492" s="260" t="s">
        <v>6136</v>
      </c>
      <c r="K3492" s="260" t="s">
        <v>6137</v>
      </c>
      <c r="L3492" s="261">
        <v>45126</v>
      </c>
      <c r="M3492" s="260" t="s">
        <v>20</v>
      </c>
    </row>
    <row r="3493" spans="1:13" x14ac:dyDescent="0.25">
      <c r="A3493" s="262" t="s">
        <v>3213</v>
      </c>
      <c r="B3493" s="262" t="s">
        <v>3214</v>
      </c>
      <c r="C3493" s="262" t="s">
        <v>3215</v>
      </c>
      <c r="D3493" s="262" t="s">
        <v>47</v>
      </c>
      <c r="E3493" s="262">
        <v>1</v>
      </c>
      <c r="F3493" s="262" t="s">
        <v>6138</v>
      </c>
      <c r="G3493" s="262" t="s">
        <v>77</v>
      </c>
      <c r="H3493" s="262">
        <v>1</v>
      </c>
      <c r="I3493" s="262" t="s">
        <v>6121</v>
      </c>
      <c r="J3493" s="262" t="s">
        <v>6139</v>
      </c>
      <c r="K3493" s="262" t="s">
        <v>6140</v>
      </c>
      <c r="L3493" s="263">
        <v>45126</v>
      </c>
      <c r="M3493" s="262" t="s">
        <v>20</v>
      </c>
    </row>
    <row r="3494" spans="1:13" x14ac:dyDescent="0.25">
      <c r="A3494" s="260" t="s">
        <v>3573</v>
      </c>
      <c r="B3494" s="260" t="s">
        <v>3574</v>
      </c>
      <c r="C3494" s="260" t="s">
        <v>3575</v>
      </c>
      <c r="D3494" s="260" t="s">
        <v>1335</v>
      </c>
      <c r="E3494" s="260">
        <v>7275324</v>
      </c>
      <c r="F3494" s="260" t="s">
        <v>6141</v>
      </c>
      <c r="G3494" s="260" t="s">
        <v>1400</v>
      </c>
      <c r="H3494" s="260">
        <v>2</v>
      </c>
      <c r="I3494" s="260" t="s">
        <v>6142</v>
      </c>
      <c r="J3494" s="260" t="s">
        <v>6143</v>
      </c>
      <c r="K3494" s="260" t="s">
        <v>6144</v>
      </c>
      <c r="L3494" s="261">
        <v>45126</v>
      </c>
      <c r="M3494" s="260" t="s">
        <v>20</v>
      </c>
    </row>
    <row r="3495" spans="1:13" x14ac:dyDescent="0.25">
      <c r="A3495" s="262" t="s">
        <v>3573</v>
      </c>
      <c r="B3495" s="262" t="s">
        <v>3574</v>
      </c>
      <c r="C3495" s="262" t="s">
        <v>3575</v>
      </c>
      <c r="D3495" s="262" t="s">
        <v>1042</v>
      </c>
      <c r="E3495" s="262">
        <v>63679</v>
      </c>
      <c r="F3495" s="262" t="s">
        <v>6145</v>
      </c>
      <c r="G3495" s="262" t="s">
        <v>1400</v>
      </c>
      <c r="H3495" s="262">
        <v>2</v>
      </c>
      <c r="I3495" s="262" t="s">
        <v>6146</v>
      </c>
      <c r="J3495" s="262" t="s">
        <v>6147</v>
      </c>
      <c r="K3495" s="262" t="s">
        <v>6148</v>
      </c>
      <c r="L3495" s="263">
        <v>45126</v>
      </c>
      <c r="M3495" s="262" t="s">
        <v>20</v>
      </c>
    </row>
    <row r="3496" spans="1:13" x14ac:dyDescent="0.25">
      <c r="A3496" s="260" t="s">
        <v>3573</v>
      </c>
      <c r="B3496" s="260" t="s">
        <v>3574</v>
      </c>
      <c r="C3496" s="260" t="s">
        <v>3575</v>
      </c>
      <c r="D3496" s="260" t="s">
        <v>1132</v>
      </c>
      <c r="E3496" s="260">
        <v>2854874</v>
      </c>
      <c r="F3496" s="260" t="s">
        <v>6149</v>
      </c>
      <c r="G3496" s="260" t="s">
        <v>1400</v>
      </c>
      <c r="H3496" s="260">
        <v>2</v>
      </c>
      <c r="I3496" s="260" t="s">
        <v>6150</v>
      </c>
      <c r="J3496" s="260" t="s">
        <v>5712</v>
      </c>
      <c r="K3496" s="260" t="s">
        <v>6151</v>
      </c>
      <c r="L3496" s="261">
        <v>45126</v>
      </c>
      <c r="M3496" s="260" t="s">
        <v>20</v>
      </c>
    </row>
    <row r="3497" spans="1:13" x14ac:dyDescent="0.25">
      <c r="A3497" s="262" t="s">
        <v>3573</v>
      </c>
      <c r="B3497" s="262" t="s">
        <v>3574</v>
      </c>
      <c r="C3497" s="262" t="s">
        <v>3575</v>
      </c>
      <c r="D3497" s="262" t="s">
        <v>1050</v>
      </c>
      <c r="E3497" s="262">
        <v>264590</v>
      </c>
      <c r="F3497" s="262" t="s">
        <v>6152</v>
      </c>
      <c r="G3497" s="262" t="s">
        <v>1400</v>
      </c>
      <c r="H3497" s="262">
        <v>2</v>
      </c>
      <c r="I3497" s="262" t="s">
        <v>6153</v>
      </c>
      <c r="J3497" s="262" t="s">
        <v>6154</v>
      </c>
      <c r="K3497" s="262" t="s">
        <v>6155</v>
      </c>
      <c r="L3497" s="263">
        <v>45126</v>
      </c>
      <c r="M3497" s="262" t="s">
        <v>20</v>
      </c>
    </row>
    <row r="3498" spans="1:13" x14ac:dyDescent="0.25">
      <c r="A3498" s="260" t="s">
        <v>3573</v>
      </c>
      <c r="B3498" s="260" t="s">
        <v>3574</v>
      </c>
      <c r="C3498" s="260" t="s">
        <v>3575</v>
      </c>
      <c r="D3498" s="260" t="s">
        <v>776</v>
      </c>
      <c r="E3498" s="260">
        <v>31481</v>
      </c>
      <c r="F3498" s="260" t="s">
        <v>6156</v>
      </c>
      <c r="G3498" s="260" t="s">
        <v>77</v>
      </c>
      <c r="H3498" s="260">
        <v>1</v>
      </c>
      <c r="I3498" s="260" t="s">
        <v>6157</v>
      </c>
      <c r="J3498" s="260" t="s">
        <v>6158</v>
      </c>
      <c r="K3498" s="260" t="s">
        <v>6159</v>
      </c>
      <c r="L3498" s="261">
        <v>45126</v>
      </c>
      <c r="M3498" s="260" t="s">
        <v>20</v>
      </c>
    </row>
    <row r="3499" spans="1:13" x14ac:dyDescent="0.25">
      <c r="A3499" s="262" t="s">
        <v>3573</v>
      </c>
      <c r="B3499" s="262" t="s">
        <v>3574</v>
      </c>
      <c r="C3499" s="262" t="s">
        <v>3575</v>
      </c>
      <c r="D3499" s="262" t="s">
        <v>40</v>
      </c>
      <c r="E3499" s="262" t="s">
        <v>17</v>
      </c>
      <c r="F3499" s="262" t="s">
        <v>17</v>
      </c>
      <c r="G3499" s="262" t="s">
        <v>17</v>
      </c>
      <c r="H3499" s="262" t="s">
        <v>17</v>
      </c>
      <c r="I3499" s="262" t="s">
        <v>6072</v>
      </c>
      <c r="J3499" s="262" t="s">
        <v>6160</v>
      </c>
      <c r="K3499" s="262" t="s">
        <v>6161</v>
      </c>
      <c r="L3499" s="263">
        <v>45126</v>
      </c>
      <c r="M3499" s="262" t="s">
        <v>582</v>
      </c>
    </row>
    <row r="3500" spans="1:13" x14ac:dyDescent="0.25">
      <c r="A3500" s="260" t="s">
        <v>3573</v>
      </c>
      <c r="B3500" s="260" t="s">
        <v>3574</v>
      </c>
      <c r="C3500" s="260" t="s">
        <v>3575</v>
      </c>
      <c r="D3500" s="260" t="s">
        <v>966</v>
      </c>
      <c r="E3500" s="260">
        <v>40</v>
      </c>
      <c r="F3500" s="260" t="s">
        <v>5497</v>
      </c>
      <c r="G3500" s="260" t="s">
        <v>1400</v>
      </c>
      <c r="H3500" s="260">
        <v>2</v>
      </c>
      <c r="I3500" s="260" t="s">
        <v>1237</v>
      </c>
      <c r="J3500" s="260" t="s">
        <v>6162</v>
      </c>
      <c r="K3500" s="260" t="s">
        <v>6163</v>
      </c>
      <c r="L3500" s="261">
        <v>45126</v>
      </c>
      <c r="M3500" s="260" t="s">
        <v>582</v>
      </c>
    </row>
    <row r="3501" spans="1:13" x14ac:dyDescent="0.25">
      <c r="A3501" s="262" t="s">
        <v>3573</v>
      </c>
      <c r="B3501" s="262" t="s">
        <v>3574</v>
      </c>
      <c r="C3501" s="262" t="s">
        <v>3575</v>
      </c>
      <c r="D3501" s="262" t="s">
        <v>1055</v>
      </c>
      <c r="E3501" s="262">
        <v>40</v>
      </c>
      <c r="F3501" s="262" t="s">
        <v>5497</v>
      </c>
      <c r="G3501" s="262" t="s">
        <v>1400</v>
      </c>
      <c r="H3501" s="262">
        <v>2</v>
      </c>
      <c r="I3501" s="262" t="s">
        <v>1237</v>
      </c>
      <c r="J3501" s="262" t="s">
        <v>6164</v>
      </c>
      <c r="K3501" s="262" t="s">
        <v>6165</v>
      </c>
      <c r="L3501" s="263">
        <v>45126</v>
      </c>
      <c r="M3501" s="262" t="s">
        <v>582</v>
      </c>
    </row>
    <row r="3502" spans="1:13" x14ac:dyDescent="0.25">
      <c r="A3502" s="260" t="s">
        <v>3573</v>
      </c>
      <c r="B3502" s="260" t="s">
        <v>3574</v>
      </c>
      <c r="C3502" s="260" t="s">
        <v>3575</v>
      </c>
      <c r="D3502" s="260" t="s">
        <v>605</v>
      </c>
      <c r="E3502" s="260">
        <v>264590</v>
      </c>
      <c r="F3502" s="260" t="s">
        <v>6166</v>
      </c>
      <c r="G3502" s="260" t="s">
        <v>1400</v>
      </c>
      <c r="H3502" s="260">
        <v>2</v>
      </c>
      <c r="I3502" s="260" t="s">
        <v>6153</v>
      </c>
      <c r="J3502" s="260" t="s">
        <v>6167</v>
      </c>
      <c r="K3502" s="260" t="s">
        <v>6168</v>
      </c>
      <c r="L3502" s="261">
        <v>45126</v>
      </c>
      <c r="M3502" s="260" t="s">
        <v>20</v>
      </c>
    </row>
    <row r="3503" spans="1:13" x14ac:dyDescent="0.25">
      <c r="A3503" s="262" t="s">
        <v>3573</v>
      </c>
      <c r="B3503" s="262" t="s">
        <v>3574</v>
      </c>
      <c r="C3503" s="262" t="s">
        <v>3575</v>
      </c>
      <c r="D3503" s="262" t="s">
        <v>1374</v>
      </c>
      <c r="E3503" s="262">
        <v>2590284</v>
      </c>
      <c r="F3503" s="262" t="s">
        <v>6169</v>
      </c>
      <c r="G3503" s="262" t="s">
        <v>1400</v>
      </c>
      <c r="H3503" s="262">
        <v>2</v>
      </c>
      <c r="I3503" s="262" t="s">
        <v>6153</v>
      </c>
      <c r="J3503" s="262" t="s">
        <v>2175</v>
      </c>
      <c r="K3503" s="262" t="s">
        <v>6170</v>
      </c>
      <c r="L3503" s="263">
        <v>45126</v>
      </c>
      <c r="M3503" s="262" t="s">
        <v>20</v>
      </c>
    </row>
    <row r="3504" spans="1:13" x14ac:dyDescent="0.25">
      <c r="A3504" s="260" t="s">
        <v>3573</v>
      </c>
      <c r="B3504" s="260" t="s">
        <v>3574</v>
      </c>
      <c r="C3504" s="260" t="s">
        <v>3575</v>
      </c>
      <c r="D3504" s="260" t="s">
        <v>630</v>
      </c>
      <c r="E3504" s="260">
        <v>0</v>
      </c>
      <c r="F3504" s="260" t="s">
        <v>17</v>
      </c>
      <c r="G3504" s="260" t="s">
        <v>17</v>
      </c>
      <c r="H3504" s="260" t="s">
        <v>17</v>
      </c>
      <c r="I3504" s="260" t="s">
        <v>6072</v>
      </c>
      <c r="J3504" s="260" t="s">
        <v>6171</v>
      </c>
      <c r="K3504" s="260" t="s">
        <v>6172</v>
      </c>
      <c r="L3504" s="261">
        <v>45126</v>
      </c>
      <c r="M3504" s="260" t="s">
        <v>582</v>
      </c>
    </row>
    <row r="3505" spans="1:13" x14ac:dyDescent="0.25">
      <c r="A3505" s="262" t="s">
        <v>3573</v>
      </c>
      <c r="B3505" s="262" t="s">
        <v>3574</v>
      </c>
      <c r="C3505" s="262" t="s">
        <v>3575</v>
      </c>
      <c r="D3505" s="262" t="s">
        <v>623</v>
      </c>
      <c r="E3505" s="262">
        <v>232749</v>
      </c>
      <c r="F3505" s="262" t="s">
        <v>6173</v>
      </c>
      <c r="G3505" s="262" t="s">
        <v>1400</v>
      </c>
      <c r="H3505" s="262">
        <v>2</v>
      </c>
      <c r="I3505" s="262" t="s">
        <v>6153</v>
      </c>
      <c r="J3505" s="262" t="s">
        <v>6174</v>
      </c>
      <c r="K3505" s="262" t="s">
        <v>6175</v>
      </c>
      <c r="L3505" s="263">
        <v>45126</v>
      </c>
      <c r="M3505" s="262" t="s">
        <v>20</v>
      </c>
    </row>
    <row r="3506" spans="1:13" x14ac:dyDescent="0.25">
      <c r="A3506" s="260" t="s">
        <v>3573</v>
      </c>
      <c r="B3506" s="260" t="s">
        <v>3574</v>
      </c>
      <c r="C3506" s="260" t="s">
        <v>3575</v>
      </c>
      <c r="D3506" s="260" t="s">
        <v>628</v>
      </c>
      <c r="E3506" s="260">
        <v>31841</v>
      </c>
      <c r="F3506" s="260" t="s">
        <v>6156</v>
      </c>
      <c r="G3506" s="260" t="s">
        <v>77</v>
      </c>
      <c r="H3506" s="260">
        <v>1</v>
      </c>
      <c r="I3506" s="260" t="s">
        <v>6176</v>
      </c>
      <c r="J3506" s="260" t="s">
        <v>6177</v>
      </c>
      <c r="K3506" s="260" t="s">
        <v>6178</v>
      </c>
      <c r="L3506" s="261">
        <v>45126</v>
      </c>
      <c r="M3506" s="260" t="s">
        <v>20</v>
      </c>
    </row>
    <row r="3507" spans="1:13" x14ac:dyDescent="0.25">
      <c r="A3507" s="262" t="s">
        <v>3573</v>
      </c>
      <c r="B3507" s="262" t="s">
        <v>3574</v>
      </c>
      <c r="C3507" s="262" t="s">
        <v>3575</v>
      </c>
      <c r="D3507" s="262" t="s">
        <v>619</v>
      </c>
      <c r="E3507" s="262">
        <v>0</v>
      </c>
      <c r="F3507" s="262" t="s">
        <v>17</v>
      </c>
      <c r="G3507" s="262" t="s">
        <v>17</v>
      </c>
      <c r="H3507" s="262" t="s">
        <v>17</v>
      </c>
      <c r="I3507" s="262" t="s">
        <v>6072</v>
      </c>
      <c r="J3507" s="262" t="s">
        <v>6179</v>
      </c>
      <c r="K3507" s="262" t="s">
        <v>6180</v>
      </c>
      <c r="L3507" s="263">
        <v>45126</v>
      </c>
      <c r="M3507" s="262" t="s">
        <v>20</v>
      </c>
    </row>
    <row r="3508" spans="1:13" x14ac:dyDescent="0.25">
      <c r="A3508" s="260" t="s">
        <v>3573</v>
      </c>
      <c r="B3508" s="260" t="s">
        <v>3574</v>
      </c>
      <c r="C3508" s="260" t="s">
        <v>3575</v>
      </c>
      <c r="D3508" s="260" t="s">
        <v>47</v>
      </c>
      <c r="E3508" s="260">
        <v>4</v>
      </c>
      <c r="F3508" s="260" t="s">
        <v>17</v>
      </c>
      <c r="G3508" s="260" t="s">
        <v>17</v>
      </c>
      <c r="H3508" s="260" t="s">
        <v>17</v>
      </c>
      <c r="I3508" s="260" t="s">
        <v>6072</v>
      </c>
      <c r="J3508" s="260" t="s">
        <v>6181</v>
      </c>
      <c r="K3508" s="260" t="s">
        <v>6182</v>
      </c>
      <c r="L3508" s="261">
        <v>45126</v>
      </c>
      <c r="M3508" s="260" t="s">
        <v>20</v>
      </c>
    </row>
    <row r="3509" spans="1:13" x14ac:dyDescent="0.25">
      <c r="A3509" s="262" t="s">
        <v>656</v>
      </c>
      <c r="B3509" s="262" t="s">
        <v>657</v>
      </c>
      <c r="C3509" s="262" t="s">
        <v>658</v>
      </c>
      <c r="D3509" s="262" t="s">
        <v>1335</v>
      </c>
      <c r="E3509" s="262">
        <v>227427830</v>
      </c>
      <c r="F3509" s="262" t="s">
        <v>6183</v>
      </c>
      <c r="G3509" s="262" t="s">
        <v>1400</v>
      </c>
      <c r="H3509" s="262">
        <v>2</v>
      </c>
      <c r="I3509" s="262" t="s">
        <v>6184</v>
      </c>
      <c r="J3509" s="262" t="s">
        <v>6185</v>
      </c>
      <c r="K3509" s="262" t="s">
        <v>6186</v>
      </c>
      <c r="L3509" s="263">
        <v>45126</v>
      </c>
      <c r="M3509" s="262" t="s">
        <v>20</v>
      </c>
    </row>
    <row r="3510" spans="1:13" x14ac:dyDescent="0.25">
      <c r="A3510" s="260" t="s">
        <v>656</v>
      </c>
      <c r="B3510" s="260" t="s">
        <v>657</v>
      </c>
      <c r="C3510" s="260" t="s">
        <v>658</v>
      </c>
      <c r="D3510" s="260" t="s">
        <v>1042</v>
      </c>
      <c r="E3510" s="260">
        <v>37508</v>
      </c>
      <c r="F3510" s="260" t="s">
        <v>6187</v>
      </c>
      <c r="G3510" s="260" t="s">
        <v>77</v>
      </c>
      <c r="H3510" s="260">
        <v>1</v>
      </c>
      <c r="I3510" s="260" t="s">
        <v>6188</v>
      </c>
      <c r="J3510" s="260" t="s">
        <v>6189</v>
      </c>
      <c r="K3510" s="260" t="s">
        <v>6190</v>
      </c>
      <c r="L3510" s="261">
        <v>45126</v>
      </c>
      <c r="M3510" s="260" t="s">
        <v>20</v>
      </c>
    </row>
    <row r="3511" spans="1:13" x14ac:dyDescent="0.25">
      <c r="A3511" s="262" t="s">
        <v>656</v>
      </c>
      <c r="B3511" s="262" t="s">
        <v>657</v>
      </c>
      <c r="C3511" s="262" t="s">
        <v>658</v>
      </c>
      <c r="D3511" s="262" t="s">
        <v>1132</v>
      </c>
      <c r="E3511" s="262">
        <v>4971629</v>
      </c>
      <c r="F3511" s="262" t="s">
        <v>6191</v>
      </c>
      <c r="G3511" s="262" t="s">
        <v>1400</v>
      </c>
      <c r="H3511" s="262">
        <v>2</v>
      </c>
      <c r="I3511" s="262" t="s">
        <v>6192</v>
      </c>
      <c r="J3511" s="262" t="s">
        <v>6193</v>
      </c>
      <c r="K3511" s="262" t="s">
        <v>6194</v>
      </c>
      <c r="L3511" s="263">
        <v>45126</v>
      </c>
      <c r="M3511" s="262" t="s">
        <v>582</v>
      </c>
    </row>
    <row r="3512" spans="1:13" x14ac:dyDescent="0.25">
      <c r="A3512" s="260" t="s">
        <v>656</v>
      </c>
      <c r="B3512" s="260" t="s">
        <v>657</v>
      </c>
      <c r="C3512" s="260" t="s">
        <v>658</v>
      </c>
      <c r="D3512" s="260" t="s">
        <v>1050</v>
      </c>
      <c r="E3512" s="260">
        <v>4971629</v>
      </c>
      <c r="F3512" s="260" t="s">
        <v>6191</v>
      </c>
      <c r="G3512" s="260" t="s">
        <v>1400</v>
      </c>
      <c r="H3512" s="260">
        <v>2</v>
      </c>
      <c r="I3512" s="260" t="s">
        <v>6195</v>
      </c>
      <c r="J3512" s="260" t="s">
        <v>6196</v>
      </c>
      <c r="K3512" s="260" t="s">
        <v>6197</v>
      </c>
      <c r="L3512" s="261">
        <v>45126</v>
      </c>
      <c r="M3512" s="260" t="s">
        <v>582</v>
      </c>
    </row>
    <row r="3513" spans="1:13" x14ac:dyDescent="0.25">
      <c r="A3513" s="262" t="s">
        <v>656</v>
      </c>
      <c r="B3513" s="262" t="s">
        <v>657</v>
      </c>
      <c r="C3513" s="262" t="s">
        <v>658</v>
      </c>
      <c r="D3513" s="262" t="s">
        <v>776</v>
      </c>
      <c r="E3513" s="262">
        <v>1298989</v>
      </c>
      <c r="F3513" s="262" t="s">
        <v>5388</v>
      </c>
      <c r="G3513" s="262" t="s">
        <v>1400</v>
      </c>
      <c r="H3513" s="262">
        <v>2</v>
      </c>
      <c r="I3513" s="262" t="s">
        <v>6198</v>
      </c>
      <c r="J3513" s="262" t="s">
        <v>6199</v>
      </c>
      <c r="K3513" s="262" t="s">
        <v>6200</v>
      </c>
      <c r="L3513" s="263">
        <v>45126</v>
      </c>
      <c r="M3513" s="262" t="s">
        <v>582</v>
      </c>
    </row>
    <row r="3514" spans="1:13" x14ac:dyDescent="0.25">
      <c r="A3514" s="260" t="s">
        <v>656</v>
      </c>
      <c r="B3514" s="260" t="s">
        <v>657</v>
      </c>
      <c r="C3514" s="260" t="s">
        <v>658</v>
      </c>
      <c r="D3514" s="260" t="s">
        <v>40</v>
      </c>
      <c r="E3514" s="260">
        <v>0</v>
      </c>
      <c r="F3514" s="260" t="s">
        <v>17</v>
      </c>
      <c r="G3514" s="260" t="s">
        <v>17</v>
      </c>
      <c r="H3514" s="260" t="s">
        <v>17</v>
      </c>
      <c r="I3514" s="260" t="s">
        <v>17</v>
      </c>
      <c r="J3514" s="260" t="s">
        <v>613</v>
      </c>
      <c r="K3514" s="260" t="s">
        <v>6201</v>
      </c>
      <c r="L3514" s="261">
        <v>45126</v>
      </c>
      <c r="M3514" s="260" t="s">
        <v>20</v>
      </c>
    </row>
    <row r="3515" spans="1:13" x14ac:dyDescent="0.25">
      <c r="A3515" s="262" t="s">
        <v>656</v>
      </c>
      <c r="B3515" s="262" t="s">
        <v>657</v>
      </c>
      <c r="C3515" s="262" t="s">
        <v>658</v>
      </c>
      <c r="D3515" s="262" t="s">
        <v>966</v>
      </c>
      <c r="E3515" s="262">
        <v>55</v>
      </c>
      <c r="F3515" s="262" t="s">
        <v>5497</v>
      </c>
      <c r="G3515" s="262" t="s">
        <v>1400</v>
      </c>
      <c r="H3515" s="262">
        <v>2</v>
      </c>
      <c r="I3515" s="262" t="s">
        <v>1039</v>
      </c>
      <c r="J3515" s="262" t="s">
        <v>6202</v>
      </c>
      <c r="K3515" s="262" t="s">
        <v>6203</v>
      </c>
      <c r="L3515" s="263">
        <v>45126</v>
      </c>
      <c r="M3515" s="262" t="s">
        <v>582</v>
      </c>
    </row>
    <row r="3516" spans="1:13" x14ac:dyDescent="0.25">
      <c r="A3516" s="260" t="s">
        <v>656</v>
      </c>
      <c r="B3516" s="260" t="s">
        <v>657</v>
      </c>
      <c r="C3516" s="260" t="s">
        <v>658</v>
      </c>
      <c r="D3516" s="260" t="s">
        <v>1055</v>
      </c>
      <c r="E3516" s="260">
        <v>7676</v>
      </c>
      <c r="F3516" s="260" t="s">
        <v>5497</v>
      </c>
      <c r="G3516" s="260" t="s">
        <v>1400</v>
      </c>
      <c r="H3516" s="260">
        <v>2</v>
      </c>
      <c r="I3516" s="260" t="s">
        <v>1039</v>
      </c>
      <c r="J3516" s="260" t="s">
        <v>6204</v>
      </c>
      <c r="K3516" s="260" t="s">
        <v>6205</v>
      </c>
      <c r="L3516" s="261">
        <v>45126</v>
      </c>
      <c r="M3516" s="260" t="s">
        <v>582</v>
      </c>
    </row>
    <row r="3517" spans="1:13" x14ac:dyDescent="0.25">
      <c r="A3517" s="262" t="s">
        <v>656</v>
      </c>
      <c r="B3517" s="262" t="s">
        <v>657</v>
      </c>
      <c r="C3517" s="262" t="s">
        <v>658</v>
      </c>
      <c r="D3517" s="262" t="s">
        <v>605</v>
      </c>
      <c r="E3517" s="262">
        <v>3171629</v>
      </c>
      <c r="F3517" s="262" t="s">
        <v>6206</v>
      </c>
      <c r="G3517" s="262" t="s">
        <v>1400</v>
      </c>
      <c r="H3517" s="262">
        <v>2</v>
      </c>
      <c r="I3517" s="262" t="s">
        <v>6207</v>
      </c>
      <c r="J3517" s="262" t="s">
        <v>6208</v>
      </c>
      <c r="K3517" s="262" t="s">
        <v>6209</v>
      </c>
      <c r="L3517" s="263">
        <v>45126</v>
      </c>
      <c r="M3517" s="262" t="s">
        <v>582</v>
      </c>
    </row>
    <row r="3518" spans="1:13" x14ac:dyDescent="0.25">
      <c r="A3518" s="260" t="s">
        <v>656</v>
      </c>
      <c r="B3518" s="260" t="s">
        <v>657</v>
      </c>
      <c r="C3518" s="260" t="s">
        <v>658</v>
      </c>
      <c r="D3518" s="260" t="s">
        <v>1374</v>
      </c>
      <c r="E3518" s="260">
        <v>0</v>
      </c>
      <c r="F3518" s="260" t="s">
        <v>6210</v>
      </c>
      <c r="G3518" s="260" t="s">
        <v>1400</v>
      </c>
      <c r="H3518" s="260">
        <v>2</v>
      </c>
      <c r="I3518" s="260" t="s">
        <v>6211</v>
      </c>
      <c r="J3518" s="260" t="s">
        <v>6212</v>
      </c>
      <c r="K3518" s="260" t="s">
        <v>6213</v>
      </c>
      <c r="L3518" s="261">
        <v>45126</v>
      </c>
      <c r="M3518" s="260" t="s">
        <v>582</v>
      </c>
    </row>
    <row r="3519" spans="1:13" x14ac:dyDescent="0.25">
      <c r="A3519" s="262" t="s">
        <v>656</v>
      </c>
      <c r="B3519" s="262" t="s">
        <v>657</v>
      </c>
      <c r="C3519" s="262" t="s">
        <v>658</v>
      </c>
      <c r="D3519" s="262" t="s">
        <v>630</v>
      </c>
      <c r="E3519" s="262">
        <v>1800000</v>
      </c>
      <c r="F3519" s="262" t="s">
        <v>6210</v>
      </c>
      <c r="G3519" s="262" t="s">
        <v>1400</v>
      </c>
      <c r="H3519" s="262">
        <v>2</v>
      </c>
      <c r="I3519" s="262" t="s">
        <v>6211</v>
      </c>
      <c r="J3519" s="262" t="s">
        <v>6212</v>
      </c>
      <c r="K3519" s="262" t="s">
        <v>6214</v>
      </c>
      <c r="L3519" s="263">
        <v>45126</v>
      </c>
      <c r="M3519" s="262" t="s">
        <v>582</v>
      </c>
    </row>
    <row r="3520" spans="1:13" x14ac:dyDescent="0.25">
      <c r="A3520" s="260" t="s">
        <v>656</v>
      </c>
      <c r="B3520" s="260" t="s">
        <v>657</v>
      </c>
      <c r="C3520" s="260" t="s">
        <v>658</v>
      </c>
      <c r="D3520" s="260" t="s">
        <v>623</v>
      </c>
      <c r="E3520" s="260">
        <v>1676139</v>
      </c>
      <c r="F3520" s="260" t="s">
        <v>6215</v>
      </c>
      <c r="G3520" s="260" t="s">
        <v>1400</v>
      </c>
      <c r="H3520" s="260">
        <v>2</v>
      </c>
      <c r="I3520" s="260" t="s">
        <v>6216</v>
      </c>
      <c r="J3520" s="260" t="s">
        <v>6212</v>
      </c>
      <c r="K3520" s="260" t="s">
        <v>6217</v>
      </c>
      <c r="L3520" s="261">
        <v>45126</v>
      </c>
      <c r="M3520" s="260" t="s">
        <v>582</v>
      </c>
    </row>
    <row r="3521" spans="1:13" x14ac:dyDescent="0.25">
      <c r="A3521" s="262" t="s">
        <v>656</v>
      </c>
      <c r="B3521" s="262" t="s">
        <v>657</v>
      </c>
      <c r="C3521" s="262" t="s">
        <v>658</v>
      </c>
      <c r="D3521" s="262" t="s">
        <v>628</v>
      </c>
      <c r="E3521" s="262">
        <v>1495490</v>
      </c>
      <c r="F3521" s="262" t="s">
        <v>6218</v>
      </c>
      <c r="G3521" s="262" t="s">
        <v>1400</v>
      </c>
      <c r="H3521" s="262">
        <v>2</v>
      </c>
      <c r="I3521" s="262" t="s">
        <v>6219</v>
      </c>
      <c r="J3521" s="262" t="s">
        <v>6212</v>
      </c>
      <c r="K3521" s="262" t="s">
        <v>6220</v>
      </c>
      <c r="L3521" s="263">
        <v>45126</v>
      </c>
      <c r="M3521" s="262" t="s">
        <v>582</v>
      </c>
    </row>
    <row r="3522" spans="1:13" x14ac:dyDescent="0.25">
      <c r="A3522" s="260" t="s">
        <v>656</v>
      </c>
      <c r="B3522" s="260" t="s">
        <v>657</v>
      </c>
      <c r="C3522" s="260" t="s">
        <v>658</v>
      </c>
      <c r="D3522" s="260" t="s">
        <v>619</v>
      </c>
      <c r="E3522" s="260">
        <v>0</v>
      </c>
      <c r="F3522" s="260" t="s">
        <v>6210</v>
      </c>
      <c r="G3522" s="260" t="s">
        <v>1400</v>
      </c>
      <c r="H3522" s="260">
        <v>2</v>
      </c>
      <c r="I3522" s="260" t="s">
        <v>6221</v>
      </c>
      <c r="J3522" s="260" t="s">
        <v>6212</v>
      </c>
      <c r="K3522" s="260" t="s">
        <v>6222</v>
      </c>
      <c r="L3522" s="261">
        <v>45126</v>
      </c>
      <c r="M3522" s="260" t="s">
        <v>582</v>
      </c>
    </row>
    <row r="3523" spans="1:13" x14ac:dyDescent="0.25">
      <c r="A3523" s="262" t="s">
        <v>656</v>
      </c>
      <c r="B3523" s="262" t="s">
        <v>657</v>
      </c>
      <c r="C3523" s="262" t="s">
        <v>658</v>
      </c>
      <c r="D3523" s="262" t="s">
        <v>47</v>
      </c>
      <c r="E3523" s="262">
        <v>4</v>
      </c>
      <c r="F3523" s="262" t="s">
        <v>6210</v>
      </c>
      <c r="G3523" s="262" t="s">
        <v>77</v>
      </c>
      <c r="H3523" s="262">
        <v>1</v>
      </c>
      <c r="I3523" s="262" t="s">
        <v>6223</v>
      </c>
      <c r="J3523" s="262" t="s">
        <v>5514</v>
      </c>
      <c r="K3523" s="262" t="s">
        <v>6224</v>
      </c>
      <c r="L3523" s="263">
        <v>45126</v>
      </c>
      <c r="M3523" s="262" t="s">
        <v>582</v>
      </c>
    </row>
    <row r="3524" spans="1:13" x14ac:dyDescent="0.25">
      <c r="A3524" s="260" t="s">
        <v>127</v>
      </c>
      <c r="B3524" s="260" t="s">
        <v>128</v>
      </c>
      <c r="C3524" s="260" t="s">
        <v>129</v>
      </c>
      <c r="D3524" s="260" t="s">
        <v>1132</v>
      </c>
      <c r="E3524" s="260">
        <v>8707900</v>
      </c>
      <c r="F3524" s="260" t="s">
        <v>6225</v>
      </c>
      <c r="G3524" s="260" t="s">
        <v>1400</v>
      </c>
      <c r="H3524" s="260">
        <v>2</v>
      </c>
      <c r="I3524" s="260" t="s">
        <v>4450</v>
      </c>
      <c r="J3524" s="260" t="s">
        <v>6226</v>
      </c>
      <c r="K3524" s="260" t="s">
        <v>6227</v>
      </c>
      <c r="L3524" s="261">
        <v>45127</v>
      </c>
      <c r="M3524" s="260" t="s">
        <v>20</v>
      </c>
    </row>
    <row r="3525" spans="1:13" x14ac:dyDescent="0.25">
      <c r="A3525" s="262" t="s">
        <v>127</v>
      </c>
      <c r="B3525" s="262" t="s">
        <v>128</v>
      </c>
      <c r="C3525" s="262" t="s">
        <v>129</v>
      </c>
      <c r="D3525" s="262" t="s">
        <v>1050</v>
      </c>
      <c r="E3525" s="262">
        <v>1839000</v>
      </c>
      <c r="F3525" s="262" t="s">
        <v>6228</v>
      </c>
      <c r="G3525" s="262" t="s">
        <v>22</v>
      </c>
      <c r="H3525" s="262">
        <v>3</v>
      </c>
      <c r="I3525" s="262" t="s">
        <v>6229</v>
      </c>
      <c r="J3525" s="262" t="s">
        <v>6230</v>
      </c>
      <c r="K3525" s="262" t="s">
        <v>6231</v>
      </c>
      <c r="L3525" s="263">
        <v>45127</v>
      </c>
      <c r="M3525" s="262" t="s">
        <v>20</v>
      </c>
    </row>
    <row r="3526" spans="1:13" x14ac:dyDescent="0.25">
      <c r="A3526" s="260" t="s">
        <v>127</v>
      </c>
      <c r="B3526" s="260" t="s">
        <v>128</v>
      </c>
      <c r="C3526" s="260" t="s">
        <v>129</v>
      </c>
      <c r="D3526" s="260" t="s">
        <v>776</v>
      </c>
      <c r="E3526" s="260">
        <v>1319000</v>
      </c>
      <c r="F3526" s="260" t="s">
        <v>6232</v>
      </c>
      <c r="G3526" s="260" t="s">
        <v>22</v>
      </c>
      <c r="H3526" s="260">
        <v>3</v>
      </c>
      <c r="I3526" s="260" t="s">
        <v>6229</v>
      </c>
      <c r="J3526" s="260" t="s">
        <v>6233</v>
      </c>
      <c r="K3526" s="260" t="s">
        <v>6234</v>
      </c>
      <c r="L3526" s="261">
        <v>45127</v>
      </c>
      <c r="M3526" s="260" t="s">
        <v>20</v>
      </c>
    </row>
    <row r="3527" spans="1:13" x14ac:dyDescent="0.25">
      <c r="A3527" s="262" t="s">
        <v>127</v>
      </c>
      <c r="B3527" s="262" t="s">
        <v>128</v>
      </c>
      <c r="C3527" s="262" t="s">
        <v>129</v>
      </c>
      <c r="D3527" s="262" t="s">
        <v>605</v>
      </c>
      <c r="E3527" s="262">
        <v>1839000</v>
      </c>
      <c r="F3527" s="262" t="s">
        <v>6228</v>
      </c>
      <c r="G3527" s="262" t="s">
        <v>22</v>
      </c>
      <c r="H3527" s="262">
        <v>3</v>
      </c>
      <c r="I3527" s="262" t="s">
        <v>6229</v>
      </c>
      <c r="J3527" s="262" t="s">
        <v>6235</v>
      </c>
      <c r="K3527" s="262" t="s">
        <v>6236</v>
      </c>
      <c r="L3527" s="263">
        <v>45127</v>
      </c>
      <c r="M3527" s="262" t="s">
        <v>582</v>
      </c>
    </row>
    <row r="3528" spans="1:13" x14ac:dyDescent="0.25">
      <c r="A3528" s="260" t="s">
        <v>127</v>
      </c>
      <c r="B3528" s="260" t="s">
        <v>128</v>
      </c>
      <c r="C3528" s="260" t="s">
        <v>129</v>
      </c>
      <c r="D3528" s="260" t="s">
        <v>1374</v>
      </c>
      <c r="E3528" s="260">
        <v>6868900</v>
      </c>
      <c r="F3528" s="260" t="s">
        <v>6237</v>
      </c>
      <c r="G3528" s="260" t="s">
        <v>22</v>
      </c>
      <c r="H3528" s="260">
        <v>3</v>
      </c>
      <c r="I3528" s="260" t="s">
        <v>6238</v>
      </c>
      <c r="J3528" s="260" t="s">
        <v>2376</v>
      </c>
      <c r="K3528" s="260" t="s">
        <v>6239</v>
      </c>
      <c r="L3528" s="261">
        <v>45127</v>
      </c>
      <c r="M3528" s="260" t="s">
        <v>582</v>
      </c>
    </row>
    <row r="3529" spans="1:13" x14ac:dyDescent="0.25">
      <c r="A3529" s="262" t="s">
        <v>127</v>
      </c>
      <c r="B3529" s="262" t="s">
        <v>128</v>
      </c>
      <c r="C3529" s="262" t="s">
        <v>129</v>
      </c>
      <c r="D3529" s="262" t="s">
        <v>630</v>
      </c>
      <c r="E3529" s="262">
        <v>0</v>
      </c>
      <c r="F3529" s="262" t="s">
        <v>6240</v>
      </c>
      <c r="G3529" s="262" t="s">
        <v>22</v>
      </c>
      <c r="H3529" s="262">
        <v>3</v>
      </c>
      <c r="I3529" s="262" t="s">
        <v>6241</v>
      </c>
      <c r="J3529" s="262" t="s">
        <v>6242</v>
      </c>
      <c r="K3529" s="262" t="s">
        <v>6243</v>
      </c>
      <c r="L3529" s="263">
        <v>45127</v>
      </c>
      <c r="M3529" s="262" t="s">
        <v>20</v>
      </c>
    </row>
    <row r="3530" spans="1:13" x14ac:dyDescent="0.25">
      <c r="A3530" s="260" t="s">
        <v>127</v>
      </c>
      <c r="B3530" s="260" t="s">
        <v>128</v>
      </c>
      <c r="C3530" s="260" t="s">
        <v>129</v>
      </c>
      <c r="D3530" s="260" t="s">
        <v>623</v>
      </c>
      <c r="E3530" s="260">
        <v>1443300</v>
      </c>
      <c r="F3530" s="260" t="s">
        <v>6240</v>
      </c>
      <c r="G3530" s="260" t="s">
        <v>22</v>
      </c>
      <c r="H3530" s="260">
        <v>3</v>
      </c>
      <c r="I3530" s="260" t="s">
        <v>6241</v>
      </c>
      <c r="J3530" s="260" t="s">
        <v>6235</v>
      </c>
      <c r="K3530" s="260" t="s">
        <v>6244</v>
      </c>
      <c r="L3530" s="261">
        <v>45127</v>
      </c>
      <c r="M3530" s="260" t="s">
        <v>20</v>
      </c>
    </row>
    <row r="3531" spans="1:13" x14ac:dyDescent="0.25">
      <c r="A3531" s="262" t="s">
        <v>127</v>
      </c>
      <c r="B3531" s="262" t="s">
        <v>128</v>
      </c>
      <c r="C3531" s="262" t="s">
        <v>129</v>
      </c>
      <c r="D3531" s="262" t="s">
        <v>628</v>
      </c>
      <c r="E3531" s="262">
        <v>303370</v>
      </c>
      <c r="F3531" s="262" t="s">
        <v>6240</v>
      </c>
      <c r="G3531" s="262" t="s">
        <v>22</v>
      </c>
      <c r="H3531" s="262">
        <v>3</v>
      </c>
      <c r="I3531" s="262" t="s">
        <v>6241</v>
      </c>
      <c r="J3531" s="262" t="s">
        <v>6235</v>
      </c>
      <c r="K3531" s="262" t="s">
        <v>6245</v>
      </c>
      <c r="L3531" s="263">
        <v>45127</v>
      </c>
      <c r="M3531" s="262" t="s">
        <v>20</v>
      </c>
    </row>
    <row r="3532" spans="1:13" x14ac:dyDescent="0.25">
      <c r="A3532" s="260" t="s">
        <v>127</v>
      </c>
      <c r="B3532" s="260" t="s">
        <v>128</v>
      </c>
      <c r="C3532" s="260" t="s">
        <v>129</v>
      </c>
      <c r="D3532" s="260" t="s">
        <v>619</v>
      </c>
      <c r="E3532" s="260">
        <v>92330</v>
      </c>
      <c r="F3532" s="260" t="s">
        <v>6240</v>
      </c>
      <c r="G3532" s="260" t="s">
        <v>22</v>
      </c>
      <c r="H3532" s="260">
        <v>3</v>
      </c>
      <c r="I3532" s="260" t="s">
        <v>6241</v>
      </c>
      <c r="J3532" s="260" t="s">
        <v>6235</v>
      </c>
      <c r="K3532" s="260" t="s">
        <v>6246</v>
      </c>
      <c r="L3532" s="261">
        <v>45127</v>
      </c>
      <c r="M3532" s="260" t="s">
        <v>582</v>
      </c>
    </row>
    <row r="3533" spans="1:13" x14ac:dyDescent="0.25">
      <c r="A3533" s="262" t="s">
        <v>127</v>
      </c>
      <c r="B3533" s="262" t="s">
        <v>128</v>
      </c>
      <c r="C3533" s="262" t="s">
        <v>129</v>
      </c>
      <c r="D3533" s="262" t="s">
        <v>966</v>
      </c>
      <c r="E3533" s="262">
        <v>0</v>
      </c>
      <c r="F3533" s="262" t="s">
        <v>6247</v>
      </c>
      <c r="G3533" s="262" t="s">
        <v>1400</v>
      </c>
      <c r="H3533" s="262">
        <v>2</v>
      </c>
      <c r="I3533" s="262" t="s">
        <v>1039</v>
      </c>
      <c r="J3533" s="262" t="s">
        <v>6248</v>
      </c>
      <c r="K3533" s="262" t="s">
        <v>6249</v>
      </c>
      <c r="L3533" s="263">
        <v>45127</v>
      </c>
      <c r="M3533" s="262" t="s">
        <v>20</v>
      </c>
    </row>
    <row r="3534" spans="1:13" x14ac:dyDescent="0.25">
      <c r="A3534" s="260" t="s">
        <v>127</v>
      </c>
      <c r="B3534" s="260" t="s">
        <v>128</v>
      </c>
      <c r="C3534" s="260" t="s">
        <v>129</v>
      </c>
      <c r="D3534" s="260" t="s">
        <v>1055</v>
      </c>
      <c r="E3534" s="260">
        <v>0</v>
      </c>
      <c r="F3534" s="260" t="s">
        <v>6247</v>
      </c>
      <c r="G3534" s="260" t="s">
        <v>1400</v>
      </c>
      <c r="H3534" s="260">
        <v>2</v>
      </c>
      <c r="I3534" s="260" t="s">
        <v>1039</v>
      </c>
      <c r="J3534" s="260" t="s">
        <v>6250</v>
      </c>
      <c r="K3534" s="260" t="s">
        <v>6251</v>
      </c>
      <c r="L3534" s="261">
        <v>45127</v>
      </c>
      <c r="M3534" s="260" t="s">
        <v>20</v>
      </c>
    </row>
    <row r="3535" spans="1:13" x14ac:dyDescent="0.25">
      <c r="A3535" s="262" t="s">
        <v>851</v>
      </c>
      <c r="B3535" s="262" t="s">
        <v>852</v>
      </c>
      <c r="C3535" s="262" t="s">
        <v>709</v>
      </c>
      <c r="D3535" s="262" t="s">
        <v>1335</v>
      </c>
      <c r="E3535" s="262">
        <v>223499836</v>
      </c>
      <c r="F3535" s="262" t="s">
        <v>6252</v>
      </c>
      <c r="G3535" s="262" t="s">
        <v>1400</v>
      </c>
      <c r="H3535" s="262">
        <v>2</v>
      </c>
      <c r="I3535" s="262" t="s">
        <v>6253</v>
      </c>
      <c r="J3535" s="262" t="s">
        <v>6254</v>
      </c>
      <c r="K3535" s="262" t="s">
        <v>6255</v>
      </c>
      <c r="L3535" s="263">
        <v>45127</v>
      </c>
      <c r="M3535" s="262" t="s">
        <v>582</v>
      </c>
    </row>
    <row r="3536" spans="1:13" x14ac:dyDescent="0.25">
      <c r="A3536" s="260" t="s">
        <v>851</v>
      </c>
      <c r="B3536" s="260" t="s">
        <v>852</v>
      </c>
      <c r="C3536" s="260" t="s">
        <v>709</v>
      </c>
      <c r="D3536" s="260" t="s">
        <v>1042</v>
      </c>
      <c r="E3536" s="260">
        <v>108869</v>
      </c>
      <c r="F3536" s="260" t="s">
        <v>6256</v>
      </c>
      <c r="G3536" s="260" t="s">
        <v>1400</v>
      </c>
      <c r="H3536" s="260">
        <v>2</v>
      </c>
      <c r="I3536" s="260" t="s">
        <v>6257</v>
      </c>
      <c r="J3536" s="260" t="s">
        <v>6258</v>
      </c>
      <c r="K3536" s="260" t="s">
        <v>6259</v>
      </c>
      <c r="L3536" s="261">
        <v>45127</v>
      </c>
      <c r="M3536" s="260" t="s">
        <v>582</v>
      </c>
    </row>
    <row r="3537" spans="1:13" x14ac:dyDescent="0.25">
      <c r="A3537" s="262" t="s">
        <v>851</v>
      </c>
      <c r="B3537" s="262" t="s">
        <v>852</v>
      </c>
      <c r="C3537" s="262" t="s">
        <v>709</v>
      </c>
      <c r="D3537" s="262" t="s">
        <v>1132</v>
      </c>
      <c r="E3537" s="262">
        <v>12674918</v>
      </c>
      <c r="F3537" s="262" t="s">
        <v>6256</v>
      </c>
      <c r="G3537" s="262" t="s">
        <v>22</v>
      </c>
      <c r="H3537" s="262">
        <v>3</v>
      </c>
      <c r="I3537" s="262" t="s">
        <v>6257</v>
      </c>
      <c r="J3537" s="262" t="s">
        <v>6260</v>
      </c>
      <c r="K3537" s="262" t="s">
        <v>6261</v>
      </c>
      <c r="L3537" s="263">
        <v>45127</v>
      </c>
      <c r="M3537" s="262" t="s">
        <v>582</v>
      </c>
    </row>
    <row r="3538" spans="1:13" x14ac:dyDescent="0.25">
      <c r="A3538" s="260" t="s">
        <v>851</v>
      </c>
      <c r="B3538" s="260" t="s">
        <v>852</v>
      </c>
      <c r="C3538" s="260" t="s">
        <v>709</v>
      </c>
      <c r="D3538" s="260" t="s">
        <v>1050</v>
      </c>
      <c r="E3538" s="260">
        <v>109572</v>
      </c>
      <c r="F3538" s="260" t="s">
        <v>5205</v>
      </c>
      <c r="G3538" s="260" t="s">
        <v>1400</v>
      </c>
      <c r="H3538" s="260">
        <v>2</v>
      </c>
      <c r="I3538" s="260" t="s">
        <v>6262</v>
      </c>
      <c r="J3538" s="260" t="s">
        <v>6263</v>
      </c>
      <c r="K3538" s="260" t="s">
        <v>6264</v>
      </c>
      <c r="L3538" s="261">
        <v>45127</v>
      </c>
      <c r="M3538" s="260" t="s">
        <v>20</v>
      </c>
    </row>
    <row r="3539" spans="1:13" x14ac:dyDescent="0.25">
      <c r="A3539" s="262" t="s">
        <v>851</v>
      </c>
      <c r="B3539" s="262" t="s">
        <v>852</v>
      </c>
      <c r="C3539" s="262" t="s">
        <v>709</v>
      </c>
      <c r="D3539" s="262" t="s">
        <v>776</v>
      </c>
      <c r="E3539" s="262">
        <v>109572</v>
      </c>
      <c r="F3539" s="262" t="s">
        <v>5205</v>
      </c>
      <c r="G3539" s="262" t="s">
        <v>1400</v>
      </c>
      <c r="H3539" s="262">
        <v>2</v>
      </c>
      <c r="I3539" s="262" t="s">
        <v>6262</v>
      </c>
      <c r="J3539" s="262" t="s">
        <v>6265</v>
      </c>
      <c r="K3539" s="262" t="s">
        <v>6266</v>
      </c>
      <c r="L3539" s="263">
        <v>45127</v>
      </c>
      <c r="M3539" s="262" t="s">
        <v>20</v>
      </c>
    </row>
    <row r="3540" spans="1:13" x14ac:dyDescent="0.25">
      <c r="A3540" s="260" t="s">
        <v>851</v>
      </c>
      <c r="B3540" s="260" t="s">
        <v>852</v>
      </c>
      <c r="C3540" s="260" t="s">
        <v>709</v>
      </c>
      <c r="D3540" s="260" t="s">
        <v>1055</v>
      </c>
      <c r="E3540" s="260">
        <v>4453</v>
      </c>
      <c r="F3540" s="260" t="s">
        <v>6267</v>
      </c>
      <c r="G3540" s="260" t="s">
        <v>1400</v>
      </c>
      <c r="H3540" s="260">
        <v>2</v>
      </c>
      <c r="I3540" s="260" t="s">
        <v>1237</v>
      </c>
      <c r="J3540" s="260" t="s">
        <v>6268</v>
      </c>
      <c r="K3540" s="260" t="s">
        <v>6269</v>
      </c>
      <c r="L3540" s="261">
        <v>45127</v>
      </c>
      <c r="M3540" s="260" t="s">
        <v>582</v>
      </c>
    </row>
    <row r="3541" spans="1:13" x14ac:dyDescent="0.25">
      <c r="A3541" s="262" t="s">
        <v>851</v>
      </c>
      <c r="B3541" s="262" t="s">
        <v>852</v>
      </c>
      <c r="C3541" s="262" t="s">
        <v>709</v>
      </c>
      <c r="D3541" s="262" t="s">
        <v>605</v>
      </c>
      <c r="E3541" s="262">
        <v>109572</v>
      </c>
      <c r="F3541" s="262" t="s">
        <v>5205</v>
      </c>
      <c r="G3541" s="262" t="s">
        <v>1400</v>
      </c>
      <c r="H3541" s="262">
        <v>2</v>
      </c>
      <c r="I3541" s="262" t="s">
        <v>6262</v>
      </c>
      <c r="J3541" s="262" t="s">
        <v>6270</v>
      </c>
      <c r="K3541" s="262" t="s">
        <v>6271</v>
      </c>
      <c r="L3541" s="263">
        <v>45127</v>
      </c>
      <c r="M3541" s="262" t="s">
        <v>20</v>
      </c>
    </row>
    <row r="3542" spans="1:13" x14ac:dyDescent="0.25">
      <c r="A3542" s="260" t="s">
        <v>851</v>
      </c>
      <c r="B3542" s="260" t="s">
        <v>852</v>
      </c>
      <c r="C3542" s="260" t="s">
        <v>709</v>
      </c>
      <c r="D3542" s="260" t="s">
        <v>1374</v>
      </c>
      <c r="E3542" s="260">
        <v>12565346</v>
      </c>
      <c r="F3542" s="260" t="s">
        <v>6272</v>
      </c>
      <c r="G3542" s="260" t="s">
        <v>1400</v>
      </c>
      <c r="H3542" s="260">
        <v>2</v>
      </c>
      <c r="I3542" s="260" t="s">
        <v>6273</v>
      </c>
      <c r="J3542" s="260" t="s">
        <v>5251</v>
      </c>
      <c r="K3542" s="260" t="s">
        <v>6274</v>
      </c>
      <c r="L3542" s="261">
        <v>45127</v>
      </c>
      <c r="M3542" s="260" t="s">
        <v>582</v>
      </c>
    </row>
    <row r="3543" spans="1:13" x14ac:dyDescent="0.25">
      <c r="A3543" s="262" t="s">
        <v>851</v>
      </c>
      <c r="B3543" s="262" t="s">
        <v>852</v>
      </c>
      <c r="C3543" s="262" t="s">
        <v>709</v>
      </c>
      <c r="D3543" s="262" t="s">
        <v>630</v>
      </c>
      <c r="E3543" s="262">
        <v>0</v>
      </c>
      <c r="F3543" s="262" t="s">
        <v>5205</v>
      </c>
      <c r="G3543" s="262" t="s">
        <v>1400</v>
      </c>
      <c r="H3543" s="262">
        <v>2</v>
      </c>
      <c r="I3543" s="262" t="s">
        <v>6262</v>
      </c>
      <c r="J3543" s="262" t="s">
        <v>5467</v>
      </c>
      <c r="K3543" s="262" t="s">
        <v>6275</v>
      </c>
      <c r="L3543" s="263">
        <v>45127</v>
      </c>
      <c r="M3543" s="262" t="s">
        <v>582</v>
      </c>
    </row>
    <row r="3544" spans="1:13" x14ac:dyDescent="0.25">
      <c r="A3544" s="260" t="s">
        <v>851</v>
      </c>
      <c r="B3544" s="260" t="s">
        <v>852</v>
      </c>
      <c r="C3544" s="260" t="s">
        <v>709</v>
      </c>
      <c r="D3544" s="260" t="s">
        <v>623</v>
      </c>
      <c r="E3544" s="260">
        <v>109572</v>
      </c>
      <c r="F3544" s="260" t="s">
        <v>5205</v>
      </c>
      <c r="G3544" s="260" t="s">
        <v>1400</v>
      </c>
      <c r="H3544" s="260">
        <v>2</v>
      </c>
      <c r="I3544" s="260" t="s">
        <v>6262</v>
      </c>
      <c r="J3544" s="260" t="s">
        <v>6276</v>
      </c>
      <c r="K3544" s="260" t="s">
        <v>6277</v>
      </c>
      <c r="L3544" s="261">
        <v>45127</v>
      </c>
      <c r="M3544" s="260" t="s">
        <v>20</v>
      </c>
    </row>
    <row r="3545" spans="1:13" x14ac:dyDescent="0.25">
      <c r="A3545" s="262" t="s">
        <v>851</v>
      </c>
      <c r="B3545" s="262" t="s">
        <v>852</v>
      </c>
      <c r="C3545" s="262" t="s">
        <v>709</v>
      </c>
      <c r="D3545" s="262" t="s">
        <v>628</v>
      </c>
      <c r="E3545" s="262">
        <v>0</v>
      </c>
      <c r="F3545" s="262" t="s">
        <v>763</v>
      </c>
      <c r="G3545" s="262" t="s">
        <v>17</v>
      </c>
      <c r="H3545" s="262" t="s">
        <v>17</v>
      </c>
      <c r="I3545" s="262" t="s">
        <v>763</v>
      </c>
      <c r="J3545" s="262" t="s">
        <v>6278</v>
      </c>
      <c r="K3545" s="262" t="s">
        <v>6279</v>
      </c>
      <c r="L3545" s="263">
        <v>45127</v>
      </c>
      <c r="M3545" s="262" t="s">
        <v>20</v>
      </c>
    </row>
    <row r="3546" spans="1:13" x14ac:dyDescent="0.25">
      <c r="A3546" s="260" t="s">
        <v>851</v>
      </c>
      <c r="B3546" s="260" t="s">
        <v>852</v>
      </c>
      <c r="C3546" s="260" t="s">
        <v>709</v>
      </c>
      <c r="D3546" s="260" t="s">
        <v>619</v>
      </c>
      <c r="E3546" s="260">
        <v>0</v>
      </c>
      <c r="F3546" s="260" t="s">
        <v>763</v>
      </c>
      <c r="G3546" s="260" t="s">
        <v>17</v>
      </c>
      <c r="H3546" s="260" t="s">
        <v>17</v>
      </c>
      <c r="I3546" s="260" t="s">
        <v>763</v>
      </c>
      <c r="J3546" s="260" t="s">
        <v>6280</v>
      </c>
      <c r="K3546" s="260" t="s">
        <v>6281</v>
      </c>
      <c r="L3546" s="261">
        <v>45127</v>
      </c>
      <c r="M3546" s="260" t="s">
        <v>20</v>
      </c>
    </row>
    <row r="3547" spans="1:13" x14ac:dyDescent="0.25">
      <c r="A3547" s="262" t="s">
        <v>828</v>
      </c>
      <c r="B3547" s="262" t="s">
        <v>829</v>
      </c>
      <c r="C3547" s="262" t="s">
        <v>709</v>
      </c>
      <c r="D3547" s="262" t="s">
        <v>1335</v>
      </c>
      <c r="E3547" s="262">
        <v>223499836</v>
      </c>
      <c r="F3547" s="262" t="s">
        <v>6252</v>
      </c>
      <c r="G3547" s="262" t="s">
        <v>1400</v>
      </c>
      <c r="H3547" s="262">
        <v>2</v>
      </c>
      <c r="I3547" s="262" t="s">
        <v>6253</v>
      </c>
      <c r="J3547" s="262" t="s">
        <v>6254</v>
      </c>
      <c r="K3547" s="262" t="s">
        <v>6282</v>
      </c>
      <c r="L3547" s="263">
        <v>45127</v>
      </c>
      <c r="M3547" s="262" t="s">
        <v>582</v>
      </c>
    </row>
    <row r="3548" spans="1:13" x14ac:dyDescent="0.25">
      <c r="A3548" s="260" t="s">
        <v>828</v>
      </c>
      <c r="B3548" s="260" t="s">
        <v>829</v>
      </c>
      <c r="C3548" s="260" t="s">
        <v>709</v>
      </c>
      <c r="D3548" s="260" t="s">
        <v>1042</v>
      </c>
      <c r="E3548" s="260">
        <v>237708</v>
      </c>
      <c r="F3548" s="260" t="s">
        <v>6256</v>
      </c>
      <c r="G3548" s="260" t="s">
        <v>1400</v>
      </c>
      <c r="H3548" s="260">
        <v>2</v>
      </c>
      <c r="I3548" s="260" t="s">
        <v>6283</v>
      </c>
      <c r="J3548" s="260" t="s">
        <v>6284</v>
      </c>
      <c r="K3548" s="260" t="s">
        <v>6285</v>
      </c>
      <c r="L3548" s="261">
        <v>45127</v>
      </c>
      <c r="M3548" s="260" t="s">
        <v>582</v>
      </c>
    </row>
    <row r="3549" spans="1:13" x14ac:dyDescent="0.25">
      <c r="A3549" s="262" t="s">
        <v>828</v>
      </c>
      <c r="B3549" s="262" t="s">
        <v>829</v>
      </c>
      <c r="C3549" s="262" t="s">
        <v>709</v>
      </c>
      <c r="D3549" s="262" t="s">
        <v>1132</v>
      </c>
      <c r="E3549" s="262">
        <v>42747599</v>
      </c>
      <c r="F3549" s="262" t="s">
        <v>6286</v>
      </c>
      <c r="G3549" s="262" t="s">
        <v>1400</v>
      </c>
      <c r="H3549" s="262">
        <v>2</v>
      </c>
      <c r="I3549" s="262" t="s">
        <v>6287</v>
      </c>
      <c r="J3549" s="262" t="s">
        <v>6288</v>
      </c>
      <c r="K3549" s="262" t="s">
        <v>6289</v>
      </c>
      <c r="L3549" s="263">
        <v>45127</v>
      </c>
      <c r="M3549" s="262" t="s">
        <v>582</v>
      </c>
    </row>
    <row r="3550" spans="1:13" x14ac:dyDescent="0.25">
      <c r="A3550" s="260" t="s">
        <v>828</v>
      </c>
      <c r="B3550" s="260" t="s">
        <v>829</v>
      </c>
      <c r="C3550" s="260" t="s">
        <v>709</v>
      </c>
      <c r="D3550" s="260" t="s">
        <v>1050</v>
      </c>
      <c r="E3550" s="260">
        <v>23239237</v>
      </c>
      <c r="F3550" s="260" t="s">
        <v>6286</v>
      </c>
      <c r="G3550" s="260" t="s">
        <v>22</v>
      </c>
      <c r="H3550" s="260">
        <v>3</v>
      </c>
      <c r="I3550" s="260" t="s">
        <v>6287</v>
      </c>
      <c r="J3550" s="260" t="s">
        <v>6290</v>
      </c>
      <c r="K3550" s="260" t="s">
        <v>6291</v>
      </c>
      <c r="L3550" s="261">
        <v>45127</v>
      </c>
      <c r="M3550" s="260" t="s">
        <v>582</v>
      </c>
    </row>
    <row r="3551" spans="1:13" x14ac:dyDescent="0.25">
      <c r="A3551" s="262" t="s">
        <v>828</v>
      </c>
      <c r="B3551" s="262" t="s">
        <v>829</v>
      </c>
      <c r="C3551" s="262" t="s">
        <v>709</v>
      </c>
      <c r="D3551" s="262" t="s">
        <v>776</v>
      </c>
      <c r="E3551" s="262">
        <v>642545</v>
      </c>
      <c r="F3551" s="262" t="s">
        <v>6292</v>
      </c>
      <c r="G3551" s="262" t="s">
        <v>22</v>
      </c>
      <c r="H3551" s="262">
        <v>3</v>
      </c>
      <c r="I3551" s="262" t="s">
        <v>6293</v>
      </c>
      <c r="J3551" s="262" t="s">
        <v>6294</v>
      </c>
      <c r="K3551" s="262" t="s">
        <v>6295</v>
      </c>
      <c r="L3551" s="263">
        <v>45127</v>
      </c>
      <c r="M3551" s="262" t="s">
        <v>582</v>
      </c>
    </row>
    <row r="3552" spans="1:13" x14ac:dyDescent="0.25">
      <c r="A3552" s="260" t="s">
        <v>828</v>
      </c>
      <c r="B3552" s="260" t="s">
        <v>829</v>
      </c>
      <c r="C3552" s="260" t="s">
        <v>709</v>
      </c>
      <c r="D3552" s="260" t="s">
        <v>966</v>
      </c>
      <c r="E3552" s="260">
        <v>1502</v>
      </c>
      <c r="F3552" s="260" t="s">
        <v>6267</v>
      </c>
      <c r="G3552" s="260" t="s">
        <v>1400</v>
      </c>
      <c r="H3552" s="260">
        <v>2</v>
      </c>
      <c r="I3552" s="260" t="s">
        <v>1237</v>
      </c>
      <c r="J3552" s="260" t="s">
        <v>6296</v>
      </c>
      <c r="K3552" s="260" t="s">
        <v>6297</v>
      </c>
      <c r="L3552" s="261">
        <v>45127</v>
      </c>
      <c r="M3552" s="260" t="s">
        <v>582</v>
      </c>
    </row>
    <row r="3553" spans="1:13" x14ac:dyDescent="0.25">
      <c r="A3553" s="262" t="s">
        <v>828</v>
      </c>
      <c r="B3553" s="262" t="s">
        <v>829</v>
      </c>
      <c r="C3553" s="262" t="s">
        <v>709</v>
      </c>
      <c r="D3553" s="262" t="s">
        <v>1055</v>
      </c>
      <c r="E3553" s="262">
        <v>4453</v>
      </c>
      <c r="F3553" s="262" t="s">
        <v>6267</v>
      </c>
      <c r="G3553" s="262" t="s">
        <v>1400</v>
      </c>
      <c r="H3553" s="262">
        <v>2</v>
      </c>
      <c r="I3553" s="262" t="s">
        <v>1237</v>
      </c>
      <c r="J3553" s="262" t="s">
        <v>6298</v>
      </c>
      <c r="K3553" s="262" t="s">
        <v>6299</v>
      </c>
      <c r="L3553" s="263">
        <v>45127</v>
      </c>
      <c r="M3553" s="262" t="s">
        <v>582</v>
      </c>
    </row>
    <row r="3554" spans="1:13" x14ac:dyDescent="0.25">
      <c r="A3554" s="260" t="s">
        <v>828</v>
      </c>
      <c r="B3554" s="260" t="s">
        <v>829</v>
      </c>
      <c r="C3554" s="260" t="s">
        <v>709</v>
      </c>
      <c r="D3554" s="260" t="s">
        <v>605</v>
      </c>
      <c r="E3554" s="260">
        <v>7424712</v>
      </c>
      <c r="F3554" s="260" t="s">
        <v>6286</v>
      </c>
      <c r="G3554" s="260" t="s">
        <v>22</v>
      </c>
      <c r="H3554" s="260">
        <v>3</v>
      </c>
      <c r="I3554" s="260" t="s">
        <v>6287</v>
      </c>
      <c r="J3554" s="260" t="s">
        <v>6300</v>
      </c>
      <c r="K3554" s="260" t="s">
        <v>6301</v>
      </c>
      <c r="L3554" s="261">
        <v>45127</v>
      </c>
      <c r="M3554" s="260" t="s">
        <v>582</v>
      </c>
    </row>
    <row r="3555" spans="1:13" x14ac:dyDescent="0.25">
      <c r="A3555" s="262" t="s">
        <v>828</v>
      </c>
      <c r="B3555" s="262" t="s">
        <v>829</v>
      </c>
      <c r="C3555" s="262" t="s">
        <v>709</v>
      </c>
      <c r="D3555" s="262" t="s">
        <v>1374</v>
      </c>
      <c r="E3555" s="262">
        <v>19508362</v>
      </c>
      <c r="F3555" s="262" t="s">
        <v>6286</v>
      </c>
      <c r="G3555" s="262" t="s">
        <v>22</v>
      </c>
      <c r="H3555" s="262">
        <v>3</v>
      </c>
      <c r="I3555" s="262" t="s">
        <v>6302</v>
      </c>
      <c r="J3555" s="262" t="s">
        <v>6303</v>
      </c>
      <c r="K3555" s="262" t="s">
        <v>6304</v>
      </c>
      <c r="L3555" s="263">
        <v>45127</v>
      </c>
      <c r="M3555" s="262" t="s">
        <v>582</v>
      </c>
    </row>
    <row r="3556" spans="1:13" x14ac:dyDescent="0.25">
      <c r="A3556" s="260" t="s">
        <v>828</v>
      </c>
      <c r="B3556" s="260" t="s">
        <v>829</v>
      </c>
      <c r="C3556" s="260" t="s">
        <v>709</v>
      </c>
      <c r="D3556" s="260" t="s">
        <v>630</v>
      </c>
      <c r="E3556" s="260">
        <v>15814525</v>
      </c>
      <c r="F3556" s="260" t="s">
        <v>6286</v>
      </c>
      <c r="G3556" s="260" t="s">
        <v>22</v>
      </c>
      <c r="H3556" s="260">
        <v>3</v>
      </c>
      <c r="I3556" s="260" t="s">
        <v>6302</v>
      </c>
      <c r="J3556" s="260" t="s">
        <v>6305</v>
      </c>
      <c r="K3556" s="260" t="s">
        <v>6306</v>
      </c>
      <c r="L3556" s="261">
        <v>45127</v>
      </c>
      <c r="M3556" s="260" t="s">
        <v>582</v>
      </c>
    </row>
    <row r="3557" spans="1:13" x14ac:dyDescent="0.25">
      <c r="A3557" s="262" t="s">
        <v>828</v>
      </c>
      <c r="B3557" s="262" t="s">
        <v>829</v>
      </c>
      <c r="C3557" s="262" t="s">
        <v>709</v>
      </c>
      <c r="D3557" s="262" t="s">
        <v>623</v>
      </c>
      <c r="E3557" s="262">
        <v>6993663</v>
      </c>
      <c r="F3557" s="262" t="s">
        <v>6286</v>
      </c>
      <c r="G3557" s="262" t="s">
        <v>22</v>
      </c>
      <c r="H3557" s="262">
        <v>3</v>
      </c>
      <c r="I3557" s="262" t="s">
        <v>6287</v>
      </c>
      <c r="J3557" s="262" t="s">
        <v>6307</v>
      </c>
      <c r="K3557" s="262" t="s">
        <v>6308</v>
      </c>
      <c r="L3557" s="263">
        <v>45127</v>
      </c>
      <c r="M3557" s="262" t="s">
        <v>582</v>
      </c>
    </row>
    <row r="3558" spans="1:13" x14ac:dyDescent="0.25">
      <c r="A3558" s="260" t="s">
        <v>828</v>
      </c>
      <c r="B3558" s="260" t="s">
        <v>829</v>
      </c>
      <c r="C3558" s="260" t="s">
        <v>709</v>
      </c>
      <c r="D3558" s="260" t="s">
        <v>628</v>
      </c>
      <c r="E3558" s="260">
        <v>431049</v>
      </c>
      <c r="F3558" s="260" t="s">
        <v>6286</v>
      </c>
      <c r="G3558" s="260" t="s">
        <v>22</v>
      </c>
      <c r="H3558" s="260">
        <v>3</v>
      </c>
      <c r="I3558" s="260" t="s">
        <v>6287</v>
      </c>
      <c r="J3558" s="260" t="s">
        <v>6307</v>
      </c>
      <c r="K3558" s="260" t="s">
        <v>6309</v>
      </c>
      <c r="L3558" s="261">
        <v>45127</v>
      </c>
      <c r="M3558" s="260" t="s">
        <v>582</v>
      </c>
    </row>
    <row r="3559" spans="1:13" x14ac:dyDescent="0.25">
      <c r="A3559" s="262" t="s">
        <v>828</v>
      </c>
      <c r="B3559" s="262" t="s">
        <v>829</v>
      </c>
      <c r="C3559" s="262" t="s">
        <v>709</v>
      </c>
      <c r="D3559" s="262" t="s">
        <v>619</v>
      </c>
      <c r="E3559" s="262">
        <v>0</v>
      </c>
      <c r="F3559" s="262" t="s">
        <v>6286</v>
      </c>
      <c r="G3559" s="262" t="s">
        <v>22</v>
      </c>
      <c r="H3559" s="262">
        <v>3</v>
      </c>
      <c r="I3559" s="262" t="s">
        <v>6287</v>
      </c>
      <c r="J3559" s="262" t="s">
        <v>6307</v>
      </c>
      <c r="K3559" s="262" t="s">
        <v>6310</v>
      </c>
      <c r="L3559" s="263">
        <v>45127</v>
      </c>
      <c r="M3559" s="262" t="s">
        <v>582</v>
      </c>
    </row>
    <row r="3560" spans="1:13" x14ac:dyDescent="0.25">
      <c r="A3560" s="260" t="s">
        <v>707</v>
      </c>
      <c r="B3560" s="260" t="s">
        <v>708</v>
      </c>
      <c r="C3560" s="260" t="s">
        <v>709</v>
      </c>
      <c r="D3560" s="260" t="s">
        <v>1335</v>
      </c>
      <c r="E3560" s="260">
        <v>223499836</v>
      </c>
      <c r="F3560" s="260" t="s">
        <v>6252</v>
      </c>
      <c r="G3560" s="260" t="s">
        <v>1400</v>
      </c>
      <c r="H3560" s="260">
        <v>2</v>
      </c>
      <c r="I3560" s="260" t="s">
        <v>6253</v>
      </c>
      <c r="J3560" s="260" t="s">
        <v>6254</v>
      </c>
      <c r="K3560" s="260" t="s">
        <v>6311</v>
      </c>
      <c r="L3560" s="261">
        <v>45127</v>
      </c>
      <c r="M3560" s="260" t="s">
        <v>582</v>
      </c>
    </row>
    <row r="3561" spans="1:13" x14ac:dyDescent="0.25">
      <c r="A3561" s="262" t="s">
        <v>707</v>
      </c>
      <c r="B3561" s="262" t="s">
        <v>708</v>
      </c>
      <c r="C3561" s="262" t="s">
        <v>709</v>
      </c>
      <c r="D3561" s="262" t="s">
        <v>1042</v>
      </c>
      <c r="E3561" s="262">
        <v>157918</v>
      </c>
      <c r="F3561" s="262" t="s">
        <v>6256</v>
      </c>
      <c r="G3561" s="262" t="s">
        <v>1400</v>
      </c>
      <c r="H3561" s="262">
        <v>2</v>
      </c>
      <c r="I3561" s="262" t="s">
        <v>6283</v>
      </c>
      <c r="J3561" s="262" t="s">
        <v>6312</v>
      </c>
      <c r="K3561" s="262" t="s">
        <v>6313</v>
      </c>
      <c r="L3561" s="263">
        <v>45127</v>
      </c>
      <c r="M3561" s="262" t="s">
        <v>582</v>
      </c>
    </row>
    <row r="3562" spans="1:13" x14ac:dyDescent="0.25">
      <c r="A3562" s="260" t="s">
        <v>707</v>
      </c>
      <c r="B3562" s="260" t="s">
        <v>708</v>
      </c>
      <c r="C3562" s="260" t="s">
        <v>709</v>
      </c>
      <c r="D3562" s="260" t="s">
        <v>1132</v>
      </c>
      <c r="E3562" s="260">
        <v>16100000</v>
      </c>
      <c r="F3562" s="260" t="s">
        <v>2218</v>
      </c>
      <c r="G3562" s="260" t="s">
        <v>1400</v>
      </c>
      <c r="H3562" s="260">
        <v>2</v>
      </c>
      <c r="I3562" s="260" t="s">
        <v>6314</v>
      </c>
      <c r="J3562" s="260" t="s">
        <v>6315</v>
      </c>
      <c r="K3562" s="260" t="s">
        <v>6316</v>
      </c>
      <c r="L3562" s="261">
        <v>45127</v>
      </c>
      <c r="M3562" s="260" t="s">
        <v>582</v>
      </c>
    </row>
    <row r="3563" spans="1:13" x14ac:dyDescent="0.25">
      <c r="A3563" s="262" t="s">
        <v>707</v>
      </c>
      <c r="B3563" s="262" t="s">
        <v>708</v>
      </c>
      <c r="C3563" s="262" t="s">
        <v>709</v>
      </c>
      <c r="D3563" s="262" t="s">
        <v>1050</v>
      </c>
      <c r="E3563" s="262">
        <v>16100000</v>
      </c>
      <c r="F3563" s="262" t="s">
        <v>2218</v>
      </c>
      <c r="G3563" s="262" t="s">
        <v>1400</v>
      </c>
      <c r="H3563" s="262">
        <v>2</v>
      </c>
      <c r="I3563" s="262" t="s">
        <v>6314</v>
      </c>
      <c r="J3563" s="262" t="s">
        <v>6317</v>
      </c>
      <c r="K3563" s="262" t="s">
        <v>6318</v>
      </c>
      <c r="L3563" s="263">
        <v>45127</v>
      </c>
      <c r="M3563" s="262" t="s">
        <v>582</v>
      </c>
    </row>
    <row r="3564" spans="1:13" x14ac:dyDescent="0.25">
      <c r="A3564" s="260" t="s">
        <v>707</v>
      </c>
      <c r="B3564" s="260" t="s">
        <v>708</v>
      </c>
      <c r="C3564" s="260" t="s">
        <v>709</v>
      </c>
      <c r="D3564" s="260" t="s">
        <v>776</v>
      </c>
      <c r="E3564" s="260">
        <v>4752895</v>
      </c>
      <c r="F3564" s="260" t="s">
        <v>6319</v>
      </c>
      <c r="G3564" s="260" t="s">
        <v>1400</v>
      </c>
      <c r="H3564" s="260">
        <v>2</v>
      </c>
      <c r="I3564" s="260" t="s">
        <v>6320</v>
      </c>
      <c r="J3564" s="260" t="s">
        <v>6321</v>
      </c>
      <c r="K3564" s="260" t="s">
        <v>6322</v>
      </c>
      <c r="L3564" s="261">
        <v>45127</v>
      </c>
      <c r="M3564" s="260" t="s">
        <v>582</v>
      </c>
    </row>
    <row r="3565" spans="1:13" x14ac:dyDescent="0.25">
      <c r="A3565" s="262" t="s">
        <v>707</v>
      </c>
      <c r="B3565" s="262" t="s">
        <v>708</v>
      </c>
      <c r="C3565" s="262" t="s">
        <v>709</v>
      </c>
      <c r="D3565" s="262" t="s">
        <v>966</v>
      </c>
      <c r="E3565" s="262">
        <v>1500</v>
      </c>
      <c r="F3565" s="262" t="s">
        <v>6267</v>
      </c>
      <c r="G3565" s="262" t="s">
        <v>1400</v>
      </c>
      <c r="H3565" s="262">
        <v>2</v>
      </c>
      <c r="I3565" s="262" t="s">
        <v>1237</v>
      </c>
      <c r="J3565" s="262" t="s">
        <v>6323</v>
      </c>
      <c r="K3565" s="262" t="s">
        <v>6324</v>
      </c>
      <c r="L3565" s="263">
        <v>45127</v>
      </c>
      <c r="M3565" s="262" t="s">
        <v>582</v>
      </c>
    </row>
    <row r="3566" spans="1:13" x14ac:dyDescent="0.25">
      <c r="A3566" s="260" t="s">
        <v>707</v>
      </c>
      <c r="B3566" s="260" t="s">
        <v>708</v>
      </c>
      <c r="C3566" s="260" t="s">
        <v>709</v>
      </c>
      <c r="D3566" s="260" t="s">
        <v>1055</v>
      </c>
      <c r="E3566" s="260">
        <v>4453</v>
      </c>
      <c r="F3566" s="260" t="s">
        <v>6267</v>
      </c>
      <c r="G3566" s="260" t="s">
        <v>1400</v>
      </c>
      <c r="H3566" s="260">
        <v>2</v>
      </c>
      <c r="I3566" s="260" t="s">
        <v>6325</v>
      </c>
      <c r="J3566" s="260" t="s">
        <v>6268</v>
      </c>
      <c r="K3566" s="260" t="s">
        <v>6326</v>
      </c>
      <c r="L3566" s="261">
        <v>45127</v>
      </c>
      <c r="M3566" s="260" t="s">
        <v>582</v>
      </c>
    </row>
    <row r="3567" spans="1:13" x14ac:dyDescent="0.25">
      <c r="A3567" s="262" t="s">
        <v>707</v>
      </c>
      <c r="B3567" s="262" t="s">
        <v>708</v>
      </c>
      <c r="C3567" s="262" t="s">
        <v>709</v>
      </c>
      <c r="D3567" s="262" t="s">
        <v>605</v>
      </c>
      <c r="E3567" s="262">
        <v>8300000</v>
      </c>
      <c r="F3567" s="262" t="s">
        <v>2218</v>
      </c>
      <c r="G3567" s="262" t="s">
        <v>1400</v>
      </c>
      <c r="H3567" s="262">
        <v>2</v>
      </c>
      <c r="I3567" s="262" t="s">
        <v>6314</v>
      </c>
      <c r="J3567" s="262" t="s">
        <v>6327</v>
      </c>
      <c r="K3567" s="262" t="s">
        <v>6328</v>
      </c>
      <c r="L3567" s="263">
        <v>45127</v>
      </c>
      <c r="M3567" s="262" t="s">
        <v>582</v>
      </c>
    </row>
    <row r="3568" spans="1:13" x14ac:dyDescent="0.25">
      <c r="A3568" s="260" t="s">
        <v>707</v>
      </c>
      <c r="B3568" s="260" t="s">
        <v>708</v>
      </c>
      <c r="C3568" s="260" t="s">
        <v>709</v>
      </c>
      <c r="D3568" s="260" t="s">
        <v>1374</v>
      </c>
      <c r="E3568" s="260">
        <v>2000000</v>
      </c>
      <c r="F3568" s="260" t="s">
        <v>2218</v>
      </c>
      <c r="G3568" s="260" t="s">
        <v>1400</v>
      </c>
      <c r="H3568" s="260">
        <v>2</v>
      </c>
      <c r="I3568" s="260" t="s">
        <v>6314</v>
      </c>
      <c r="J3568" s="260" t="s">
        <v>6329</v>
      </c>
      <c r="K3568" s="260" t="s">
        <v>6330</v>
      </c>
      <c r="L3568" s="261">
        <v>45127</v>
      </c>
      <c r="M3568" s="260" t="s">
        <v>582</v>
      </c>
    </row>
    <row r="3569" spans="1:13" x14ac:dyDescent="0.25">
      <c r="A3569" s="262" t="s">
        <v>707</v>
      </c>
      <c r="B3569" s="262" t="s">
        <v>708</v>
      </c>
      <c r="C3569" s="262" t="s">
        <v>709</v>
      </c>
      <c r="D3569" s="262" t="s">
        <v>630</v>
      </c>
      <c r="E3569" s="262">
        <v>5800000</v>
      </c>
      <c r="F3569" s="262" t="s">
        <v>2218</v>
      </c>
      <c r="G3569" s="262" t="s">
        <v>1400</v>
      </c>
      <c r="H3569" s="262">
        <v>2</v>
      </c>
      <c r="I3569" s="262" t="s">
        <v>6314</v>
      </c>
      <c r="J3569" s="262" t="s">
        <v>6329</v>
      </c>
      <c r="K3569" s="262" t="s">
        <v>6331</v>
      </c>
      <c r="L3569" s="263">
        <v>45127</v>
      </c>
      <c r="M3569" s="262" t="s">
        <v>582</v>
      </c>
    </row>
    <row r="3570" spans="1:13" x14ac:dyDescent="0.25">
      <c r="A3570" s="260" t="s">
        <v>707</v>
      </c>
      <c r="B3570" s="260" t="s">
        <v>708</v>
      </c>
      <c r="C3570" s="260" t="s">
        <v>709</v>
      </c>
      <c r="D3570" s="260" t="s">
        <v>623</v>
      </c>
      <c r="E3570" s="260">
        <v>5900000</v>
      </c>
      <c r="F3570" s="260" t="s">
        <v>2218</v>
      </c>
      <c r="G3570" s="260" t="s">
        <v>1400</v>
      </c>
      <c r="H3570" s="260">
        <v>2</v>
      </c>
      <c r="I3570" s="260" t="s">
        <v>6314</v>
      </c>
      <c r="J3570" s="260" t="s">
        <v>6329</v>
      </c>
      <c r="K3570" s="260" t="s">
        <v>6332</v>
      </c>
      <c r="L3570" s="261">
        <v>45127</v>
      </c>
      <c r="M3570" s="260" t="s">
        <v>582</v>
      </c>
    </row>
    <row r="3571" spans="1:13" x14ac:dyDescent="0.25">
      <c r="A3571" s="262" t="s">
        <v>707</v>
      </c>
      <c r="B3571" s="262" t="s">
        <v>708</v>
      </c>
      <c r="C3571" s="262" t="s">
        <v>709</v>
      </c>
      <c r="D3571" s="262" t="s">
        <v>628</v>
      </c>
      <c r="E3571" s="262">
        <v>2200000</v>
      </c>
      <c r="F3571" s="262" t="s">
        <v>2218</v>
      </c>
      <c r="G3571" s="262" t="s">
        <v>1400</v>
      </c>
      <c r="H3571" s="262">
        <v>2</v>
      </c>
      <c r="I3571" s="262" t="s">
        <v>6314</v>
      </c>
      <c r="J3571" s="262" t="s">
        <v>6329</v>
      </c>
      <c r="K3571" s="262" t="s">
        <v>6333</v>
      </c>
      <c r="L3571" s="263">
        <v>45127</v>
      </c>
      <c r="M3571" s="262" t="s">
        <v>582</v>
      </c>
    </row>
    <row r="3572" spans="1:13" x14ac:dyDescent="0.25">
      <c r="A3572" s="260" t="s">
        <v>707</v>
      </c>
      <c r="B3572" s="260" t="s">
        <v>708</v>
      </c>
      <c r="C3572" s="260" t="s">
        <v>709</v>
      </c>
      <c r="D3572" s="260" t="s">
        <v>619</v>
      </c>
      <c r="E3572" s="260">
        <v>200000</v>
      </c>
      <c r="F3572" s="260" t="s">
        <v>2218</v>
      </c>
      <c r="G3572" s="260" t="s">
        <v>1400</v>
      </c>
      <c r="H3572" s="260">
        <v>2</v>
      </c>
      <c r="I3572" s="260" t="s">
        <v>6314</v>
      </c>
      <c r="J3572" s="260" t="s">
        <v>6329</v>
      </c>
      <c r="K3572" s="260" t="s">
        <v>6334</v>
      </c>
      <c r="L3572" s="261">
        <v>45127</v>
      </c>
      <c r="M3572" s="260" t="s">
        <v>582</v>
      </c>
    </row>
    <row r="3573" spans="1:13" x14ac:dyDescent="0.25">
      <c r="A3573" s="262" t="s">
        <v>723</v>
      </c>
      <c r="B3573" s="262" t="s">
        <v>724</v>
      </c>
      <c r="C3573" s="262" t="s">
        <v>709</v>
      </c>
      <c r="D3573" s="262" t="s">
        <v>1335</v>
      </c>
      <c r="E3573" s="262">
        <v>223499836</v>
      </c>
      <c r="F3573" s="262" t="s">
        <v>6252</v>
      </c>
      <c r="G3573" s="262" t="s">
        <v>1400</v>
      </c>
      <c r="H3573" s="262">
        <v>2</v>
      </c>
      <c r="I3573" s="262" t="s">
        <v>6253</v>
      </c>
      <c r="J3573" s="262" t="s">
        <v>6254</v>
      </c>
      <c r="K3573" s="262" t="s">
        <v>6335</v>
      </c>
      <c r="L3573" s="263">
        <v>45127</v>
      </c>
      <c r="M3573" s="262" t="s">
        <v>582</v>
      </c>
    </row>
    <row r="3574" spans="1:13" x14ac:dyDescent="0.25">
      <c r="A3574" s="260" t="s">
        <v>723</v>
      </c>
      <c r="B3574" s="260" t="s">
        <v>724</v>
      </c>
      <c r="C3574" s="260" t="s">
        <v>709</v>
      </c>
      <c r="D3574" s="260" t="s">
        <v>1042</v>
      </c>
      <c r="E3574" s="260">
        <v>142964</v>
      </c>
      <c r="F3574" s="260" t="s">
        <v>6286</v>
      </c>
      <c r="G3574" s="260" t="s">
        <v>1400</v>
      </c>
      <c r="H3574" s="260">
        <v>2</v>
      </c>
      <c r="I3574" s="260" t="s">
        <v>6283</v>
      </c>
      <c r="J3574" s="260" t="s">
        <v>6336</v>
      </c>
      <c r="K3574" s="260" t="s">
        <v>6337</v>
      </c>
      <c r="L3574" s="261">
        <v>45127</v>
      </c>
      <c r="M3574" s="260" t="s">
        <v>582</v>
      </c>
    </row>
    <row r="3575" spans="1:13" x14ac:dyDescent="0.25">
      <c r="A3575" s="262" t="s">
        <v>723</v>
      </c>
      <c r="B3575" s="262" t="s">
        <v>724</v>
      </c>
      <c r="C3575" s="262" t="s">
        <v>709</v>
      </c>
      <c r="D3575" s="262" t="s">
        <v>1132</v>
      </c>
      <c r="E3575" s="262">
        <v>18000410</v>
      </c>
      <c r="F3575" s="262" t="s">
        <v>6286</v>
      </c>
      <c r="G3575" s="262" t="s">
        <v>22</v>
      </c>
      <c r="H3575" s="262">
        <v>3</v>
      </c>
      <c r="I3575" s="262" t="s">
        <v>6287</v>
      </c>
      <c r="J3575" s="262" t="s">
        <v>6338</v>
      </c>
      <c r="K3575" s="262" t="s">
        <v>6339</v>
      </c>
      <c r="L3575" s="263">
        <v>45127</v>
      </c>
      <c r="M3575" s="262" t="s">
        <v>582</v>
      </c>
    </row>
    <row r="3576" spans="1:13" x14ac:dyDescent="0.25">
      <c r="A3576" s="260" t="s">
        <v>723</v>
      </c>
      <c r="B3576" s="260" t="s">
        <v>724</v>
      </c>
      <c r="C3576" s="260" t="s">
        <v>709</v>
      </c>
      <c r="D3576" s="260" t="s">
        <v>1050</v>
      </c>
      <c r="E3576" s="260">
        <v>8445232</v>
      </c>
      <c r="F3576" s="260" t="s">
        <v>6286</v>
      </c>
      <c r="G3576" s="260" t="s">
        <v>22</v>
      </c>
      <c r="H3576" s="260">
        <v>3</v>
      </c>
      <c r="I3576" s="260" t="s">
        <v>6287</v>
      </c>
      <c r="J3576" s="260" t="s">
        <v>6340</v>
      </c>
      <c r="K3576" s="260" t="s">
        <v>6341</v>
      </c>
      <c r="L3576" s="261">
        <v>45127</v>
      </c>
      <c r="M3576" s="260" t="s">
        <v>582</v>
      </c>
    </row>
    <row r="3577" spans="1:13" x14ac:dyDescent="0.25">
      <c r="A3577" s="262" t="s">
        <v>723</v>
      </c>
      <c r="B3577" s="262" t="s">
        <v>724</v>
      </c>
      <c r="C3577" s="262" t="s">
        <v>709</v>
      </c>
      <c r="D3577" s="262" t="s">
        <v>776</v>
      </c>
      <c r="E3577" s="262">
        <v>580788</v>
      </c>
      <c r="F3577" s="262" t="s">
        <v>6342</v>
      </c>
      <c r="G3577" s="262" t="s">
        <v>22</v>
      </c>
      <c r="H3577" s="262">
        <v>3</v>
      </c>
      <c r="I3577" s="262" t="s">
        <v>6343</v>
      </c>
      <c r="J3577" s="262" t="s">
        <v>6344</v>
      </c>
      <c r="K3577" s="262" t="s">
        <v>6345</v>
      </c>
      <c r="L3577" s="263">
        <v>45127</v>
      </c>
      <c r="M3577" s="262" t="s">
        <v>582</v>
      </c>
    </row>
    <row r="3578" spans="1:13" x14ac:dyDescent="0.25">
      <c r="A3578" s="260" t="s">
        <v>723</v>
      </c>
      <c r="B3578" s="260" t="s">
        <v>724</v>
      </c>
      <c r="C3578" s="260" t="s">
        <v>709</v>
      </c>
      <c r="D3578" s="260" t="s">
        <v>966</v>
      </c>
      <c r="E3578" s="260">
        <v>743</v>
      </c>
      <c r="F3578" s="260" t="s">
        <v>6346</v>
      </c>
      <c r="G3578" s="260" t="s">
        <v>1400</v>
      </c>
      <c r="H3578" s="260">
        <v>2</v>
      </c>
      <c r="I3578" s="260" t="s">
        <v>1237</v>
      </c>
      <c r="J3578" s="260" t="s">
        <v>6347</v>
      </c>
      <c r="K3578" s="260" t="s">
        <v>6348</v>
      </c>
      <c r="L3578" s="261">
        <v>45127</v>
      </c>
      <c r="M3578" s="260" t="s">
        <v>582</v>
      </c>
    </row>
    <row r="3579" spans="1:13" x14ac:dyDescent="0.25">
      <c r="A3579" s="262" t="s">
        <v>723</v>
      </c>
      <c r="B3579" s="262" t="s">
        <v>724</v>
      </c>
      <c r="C3579" s="262" t="s">
        <v>709</v>
      </c>
      <c r="D3579" s="262" t="s">
        <v>1055</v>
      </c>
      <c r="E3579" s="262">
        <v>4453</v>
      </c>
      <c r="F3579" s="262" t="s">
        <v>6267</v>
      </c>
      <c r="G3579" s="262" t="s">
        <v>1400</v>
      </c>
      <c r="H3579" s="262">
        <v>2</v>
      </c>
      <c r="I3579" s="262" t="s">
        <v>6325</v>
      </c>
      <c r="J3579" s="262" t="s">
        <v>6268</v>
      </c>
      <c r="K3579" s="262" t="s">
        <v>6349</v>
      </c>
      <c r="L3579" s="263">
        <v>45127</v>
      </c>
      <c r="M3579" s="262" t="s">
        <v>582</v>
      </c>
    </row>
    <row r="3580" spans="1:13" x14ac:dyDescent="0.25">
      <c r="A3580" s="260" t="s">
        <v>723</v>
      </c>
      <c r="B3580" s="260" t="s">
        <v>724</v>
      </c>
      <c r="C3580" s="260" t="s">
        <v>709</v>
      </c>
      <c r="D3580" s="260" t="s">
        <v>605</v>
      </c>
      <c r="E3580" s="260">
        <v>2468023</v>
      </c>
      <c r="F3580" s="260" t="s">
        <v>6286</v>
      </c>
      <c r="G3580" s="260" t="s">
        <v>22</v>
      </c>
      <c r="H3580" s="260">
        <v>3</v>
      </c>
      <c r="I3580" s="260" t="s">
        <v>6287</v>
      </c>
      <c r="J3580" s="260" t="s">
        <v>6350</v>
      </c>
      <c r="K3580" s="260" t="s">
        <v>6351</v>
      </c>
      <c r="L3580" s="261">
        <v>45127</v>
      </c>
      <c r="M3580" s="260" t="s">
        <v>582</v>
      </c>
    </row>
    <row r="3581" spans="1:13" x14ac:dyDescent="0.25">
      <c r="A3581" s="262" t="s">
        <v>723</v>
      </c>
      <c r="B3581" s="262" t="s">
        <v>724</v>
      </c>
      <c r="C3581" s="262" t="s">
        <v>709</v>
      </c>
      <c r="D3581" s="262" t="s">
        <v>1374</v>
      </c>
      <c r="E3581" s="262">
        <v>9555178</v>
      </c>
      <c r="F3581" s="262" t="s">
        <v>6286</v>
      </c>
      <c r="G3581" s="262" t="s">
        <v>22</v>
      </c>
      <c r="H3581" s="262">
        <v>3</v>
      </c>
      <c r="I3581" s="262" t="s">
        <v>6287</v>
      </c>
      <c r="J3581" s="262" t="s">
        <v>6352</v>
      </c>
      <c r="K3581" s="262" t="s">
        <v>6353</v>
      </c>
      <c r="L3581" s="263">
        <v>45127</v>
      </c>
      <c r="M3581" s="262" t="s">
        <v>582</v>
      </c>
    </row>
    <row r="3582" spans="1:13" x14ac:dyDescent="0.25">
      <c r="A3582" s="260" t="s">
        <v>723</v>
      </c>
      <c r="B3582" s="260" t="s">
        <v>724</v>
      </c>
      <c r="C3582" s="260" t="s">
        <v>709</v>
      </c>
      <c r="D3582" s="260" t="s">
        <v>630</v>
      </c>
      <c r="E3582" s="260">
        <v>5977209</v>
      </c>
      <c r="F3582" s="260" t="s">
        <v>6286</v>
      </c>
      <c r="G3582" s="260" t="s">
        <v>22</v>
      </c>
      <c r="H3582" s="260">
        <v>3</v>
      </c>
      <c r="I3582" s="260" t="s">
        <v>6302</v>
      </c>
      <c r="J3582" s="260" t="s">
        <v>6305</v>
      </c>
      <c r="K3582" s="260" t="s">
        <v>6354</v>
      </c>
      <c r="L3582" s="261">
        <v>45127</v>
      </c>
      <c r="M3582" s="260" t="s">
        <v>582</v>
      </c>
    </row>
    <row r="3583" spans="1:13" x14ac:dyDescent="0.25">
      <c r="A3583" s="262" t="s">
        <v>723</v>
      </c>
      <c r="B3583" s="262" t="s">
        <v>724</v>
      </c>
      <c r="C3583" s="262" t="s">
        <v>709</v>
      </c>
      <c r="D3583" s="262" t="s">
        <v>623</v>
      </c>
      <c r="E3583" s="262">
        <v>2468023</v>
      </c>
      <c r="F3583" s="262" t="s">
        <v>6286</v>
      </c>
      <c r="G3583" s="262" t="s">
        <v>22</v>
      </c>
      <c r="H3583" s="262">
        <v>3</v>
      </c>
      <c r="I3583" s="262" t="s">
        <v>6287</v>
      </c>
      <c r="J3583" s="262" t="s">
        <v>6355</v>
      </c>
      <c r="K3583" s="262" t="s">
        <v>6356</v>
      </c>
      <c r="L3583" s="263">
        <v>45127</v>
      </c>
      <c r="M3583" s="262" t="s">
        <v>582</v>
      </c>
    </row>
    <row r="3584" spans="1:13" x14ac:dyDescent="0.25">
      <c r="A3584" s="260" t="s">
        <v>723</v>
      </c>
      <c r="B3584" s="260" t="s">
        <v>724</v>
      </c>
      <c r="C3584" s="260" t="s">
        <v>709</v>
      </c>
      <c r="D3584" s="260" t="s">
        <v>628</v>
      </c>
      <c r="E3584" s="260">
        <v>0</v>
      </c>
      <c r="F3584" s="260" t="s">
        <v>6286</v>
      </c>
      <c r="G3584" s="260" t="s">
        <v>22</v>
      </c>
      <c r="H3584" s="260">
        <v>3</v>
      </c>
      <c r="I3584" s="260" t="s">
        <v>6287</v>
      </c>
      <c r="J3584" s="260" t="s">
        <v>6357</v>
      </c>
      <c r="K3584" s="260" t="s">
        <v>6358</v>
      </c>
      <c r="L3584" s="261">
        <v>45127</v>
      </c>
      <c r="M3584" s="260" t="s">
        <v>582</v>
      </c>
    </row>
    <row r="3585" spans="1:13" x14ac:dyDescent="0.25">
      <c r="A3585" s="262" t="s">
        <v>723</v>
      </c>
      <c r="B3585" s="262" t="s">
        <v>724</v>
      </c>
      <c r="C3585" s="262" t="s">
        <v>709</v>
      </c>
      <c r="D3585" s="262" t="s">
        <v>619</v>
      </c>
      <c r="E3585" s="262">
        <v>0</v>
      </c>
      <c r="F3585" s="262" t="s">
        <v>6286</v>
      </c>
      <c r="G3585" s="262" t="s">
        <v>22</v>
      </c>
      <c r="H3585" s="262">
        <v>3</v>
      </c>
      <c r="I3585" s="262" t="s">
        <v>6287</v>
      </c>
      <c r="J3585" s="262" t="s">
        <v>6357</v>
      </c>
      <c r="K3585" s="262" t="s">
        <v>6359</v>
      </c>
      <c r="L3585" s="263">
        <v>45127</v>
      </c>
      <c r="M3585" s="262" t="s">
        <v>582</v>
      </c>
    </row>
    <row r="3586" spans="1:13" x14ac:dyDescent="0.25">
      <c r="A3586" s="260" t="s">
        <v>733</v>
      </c>
      <c r="B3586" s="260" t="s">
        <v>734</v>
      </c>
      <c r="C3586" s="260" t="s">
        <v>709</v>
      </c>
      <c r="D3586" s="260" t="s">
        <v>1335</v>
      </c>
      <c r="E3586" s="260">
        <v>223499836</v>
      </c>
      <c r="F3586" s="260" t="s">
        <v>6252</v>
      </c>
      <c r="G3586" s="260" t="s">
        <v>33</v>
      </c>
      <c r="H3586" s="260">
        <v>2</v>
      </c>
      <c r="I3586" s="260" t="s">
        <v>6253</v>
      </c>
      <c r="J3586" s="260" t="s">
        <v>6254</v>
      </c>
      <c r="K3586" s="260" t="s">
        <v>6360</v>
      </c>
      <c r="L3586" s="261">
        <v>45127</v>
      </c>
      <c r="M3586" s="260" t="s">
        <v>582</v>
      </c>
    </row>
    <row r="3587" spans="1:13" x14ac:dyDescent="0.25">
      <c r="A3587" s="262" t="s">
        <v>733</v>
      </c>
      <c r="B3587" s="262" t="s">
        <v>734</v>
      </c>
      <c r="C3587" s="262" t="s">
        <v>709</v>
      </c>
      <c r="D3587" s="262" t="s">
        <v>1042</v>
      </c>
      <c r="E3587" s="262">
        <v>910770</v>
      </c>
      <c r="F3587" s="262" t="s">
        <v>6361</v>
      </c>
      <c r="G3587" s="262" t="s">
        <v>33</v>
      </c>
      <c r="H3587" s="262">
        <v>2</v>
      </c>
      <c r="I3587" s="262" t="s">
        <v>6362</v>
      </c>
      <c r="J3587" s="262" t="s">
        <v>6363</v>
      </c>
      <c r="K3587" s="262" t="s">
        <v>6364</v>
      </c>
      <c r="L3587" s="263">
        <v>45127</v>
      </c>
      <c r="M3587" s="262" t="s">
        <v>582</v>
      </c>
    </row>
    <row r="3588" spans="1:13" x14ac:dyDescent="0.25">
      <c r="A3588" s="260" t="s">
        <v>733</v>
      </c>
      <c r="B3588" s="260" t="s">
        <v>734</v>
      </c>
      <c r="C3588" s="260" t="s">
        <v>709</v>
      </c>
      <c r="D3588" s="260" t="s">
        <v>1132</v>
      </c>
      <c r="E3588" s="260">
        <v>223499836</v>
      </c>
      <c r="F3588" s="260" t="s">
        <v>6252</v>
      </c>
      <c r="G3588" s="260" t="s">
        <v>33</v>
      </c>
      <c r="H3588" s="260">
        <v>2</v>
      </c>
      <c r="I3588" s="260" t="s">
        <v>6253</v>
      </c>
      <c r="J3588" s="260" t="s">
        <v>6365</v>
      </c>
      <c r="K3588" s="260" t="s">
        <v>6366</v>
      </c>
      <c r="L3588" s="261">
        <v>45127</v>
      </c>
      <c r="M3588" s="260" t="s">
        <v>20</v>
      </c>
    </row>
    <row r="3589" spans="1:13" x14ac:dyDescent="0.25">
      <c r="A3589" s="262" t="s">
        <v>733</v>
      </c>
      <c r="B3589" s="262" t="s">
        <v>734</v>
      </c>
      <c r="C3589" s="262" t="s">
        <v>709</v>
      </c>
      <c r="D3589" s="262" t="s">
        <v>1050</v>
      </c>
      <c r="E3589" s="262">
        <v>47894041</v>
      </c>
      <c r="F3589" s="262" t="s">
        <v>6367</v>
      </c>
      <c r="G3589" s="262" t="s">
        <v>22</v>
      </c>
      <c r="H3589" s="262">
        <v>3</v>
      </c>
      <c r="I3589" s="262" t="s">
        <v>6368</v>
      </c>
      <c r="J3589" s="262" t="s">
        <v>6369</v>
      </c>
      <c r="K3589" s="262" t="s">
        <v>6370</v>
      </c>
      <c r="L3589" s="263">
        <v>45127</v>
      </c>
      <c r="M3589" s="262" t="s">
        <v>20</v>
      </c>
    </row>
    <row r="3590" spans="1:13" x14ac:dyDescent="0.25">
      <c r="A3590" s="260" t="s">
        <v>733</v>
      </c>
      <c r="B3590" s="260" t="s">
        <v>734</v>
      </c>
      <c r="C3590" s="260" t="s">
        <v>709</v>
      </c>
      <c r="D3590" s="260" t="s">
        <v>776</v>
      </c>
      <c r="E3590" s="260">
        <v>6085800</v>
      </c>
      <c r="F3590" s="260" t="s">
        <v>6371</v>
      </c>
      <c r="G3590" s="260" t="s">
        <v>22</v>
      </c>
      <c r="H3590" s="260">
        <v>3</v>
      </c>
      <c r="I3590" s="260" t="s">
        <v>6372</v>
      </c>
      <c r="J3590" s="260" t="s">
        <v>6373</v>
      </c>
      <c r="K3590" s="260" t="s">
        <v>6374</v>
      </c>
      <c r="L3590" s="261">
        <v>45127</v>
      </c>
      <c r="M3590" s="260" t="s">
        <v>582</v>
      </c>
    </row>
    <row r="3591" spans="1:13" x14ac:dyDescent="0.25">
      <c r="A3591" s="262" t="s">
        <v>733</v>
      </c>
      <c r="B3591" s="262" t="s">
        <v>734</v>
      </c>
      <c r="C3591" s="262" t="s">
        <v>709</v>
      </c>
      <c r="D3591" s="262" t="s">
        <v>966</v>
      </c>
      <c r="E3591" s="262">
        <v>4453</v>
      </c>
      <c r="F3591" s="262" t="s">
        <v>6267</v>
      </c>
      <c r="G3591" s="262" t="s">
        <v>1400</v>
      </c>
      <c r="H3591" s="262">
        <v>2</v>
      </c>
      <c r="I3591" s="262" t="s">
        <v>1237</v>
      </c>
      <c r="J3591" s="262" t="s">
        <v>6268</v>
      </c>
      <c r="K3591" s="262" t="s">
        <v>6375</v>
      </c>
      <c r="L3591" s="263">
        <v>45127</v>
      </c>
      <c r="M3591" s="262" t="s">
        <v>582</v>
      </c>
    </row>
    <row r="3592" spans="1:13" x14ac:dyDescent="0.25">
      <c r="A3592" s="260" t="s">
        <v>733</v>
      </c>
      <c r="B3592" s="260" t="s">
        <v>734</v>
      </c>
      <c r="C3592" s="260" t="s">
        <v>709</v>
      </c>
      <c r="D3592" s="260" t="s">
        <v>1055</v>
      </c>
      <c r="E3592" s="260">
        <v>4453</v>
      </c>
      <c r="F3592" s="260" t="s">
        <v>6267</v>
      </c>
      <c r="G3592" s="260" t="s">
        <v>1400</v>
      </c>
      <c r="H3592" s="260">
        <v>2</v>
      </c>
      <c r="I3592" s="260" t="s">
        <v>1237</v>
      </c>
      <c r="J3592" s="260" t="s">
        <v>6268</v>
      </c>
      <c r="K3592" s="260" t="s">
        <v>6376</v>
      </c>
      <c r="L3592" s="261">
        <v>45127</v>
      </c>
      <c r="M3592" s="260" t="s">
        <v>582</v>
      </c>
    </row>
    <row r="3593" spans="1:13" x14ac:dyDescent="0.25">
      <c r="A3593" s="262" t="s">
        <v>733</v>
      </c>
      <c r="B3593" s="262" t="s">
        <v>734</v>
      </c>
      <c r="C3593" s="262" t="s">
        <v>709</v>
      </c>
      <c r="D3593" s="262" t="s">
        <v>605</v>
      </c>
      <c r="E3593" s="262">
        <v>18302307</v>
      </c>
      <c r="F3593" s="262" t="s">
        <v>6377</v>
      </c>
      <c r="G3593" s="262" t="s">
        <v>22</v>
      </c>
      <c r="H3593" s="262">
        <v>3</v>
      </c>
      <c r="I3593" s="262" t="s">
        <v>6368</v>
      </c>
      <c r="J3593" s="262" t="s">
        <v>6378</v>
      </c>
      <c r="K3593" s="262" t="s">
        <v>6379</v>
      </c>
      <c r="L3593" s="263">
        <v>45127</v>
      </c>
      <c r="M3593" s="262" t="s">
        <v>20</v>
      </c>
    </row>
    <row r="3594" spans="1:13" x14ac:dyDescent="0.25">
      <c r="A3594" s="260" t="s">
        <v>733</v>
      </c>
      <c r="B3594" s="260" t="s">
        <v>734</v>
      </c>
      <c r="C3594" s="260" t="s">
        <v>709</v>
      </c>
      <c r="D3594" s="260" t="s">
        <v>1374</v>
      </c>
      <c r="E3594" s="260">
        <v>175605795</v>
      </c>
      <c r="F3594" s="260" t="s">
        <v>6380</v>
      </c>
      <c r="G3594" s="260" t="s">
        <v>22</v>
      </c>
      <c r="H3594" s="260">
        <v>3</v>
      </c>
      <c r="I3594" s="260" t="s">
        <v>6381</v>
      </c>
      <c r="J3594" s="260" t="s">
        <v>5251</v>
      </c>
      <c r="K3594" s="260" t="s">
        <v>6382</v>
      </c>
      <c r="L3594" s="261">
        <v>45127</v>
      </c>
      <c r="M3594" s="260" t="s">
        <v>20</v>
      </c>
    </row>
    <row r="3595" spans="1:13" x14ac:dyDescent="0.25">
      <c r="A3595" s="262" t="s">
        <v>733</v>
      </c>
      <c r="B3595" s="262" t="s">
        <v>734</v>
      </c>
      <c r="C3595" s="262" t="s">
        <v>709</v>
      </c>
      <c r="D3595" s="262" t="s">
        <v>630</v>
      </c>
      <c r="E3595" s="262">
        <v>29591734</v>
      </c>
      <c r="F3595" s="262" t="s">
        <v>6377</v>
      </c>
      <c r="G3595" s="262" t="s">
        <v>22</v>
      </c>
      <c r="H3595" s="262">
        <v>3</v>
      </c>
      <c r="I3595" s="262" t="s">
        <v>6368</v>
      </c>
      <c r="J3595" s="262" t="s">
        <v>5467</v>
      </c>
      <c r="K3595" s="262" t="s">
        <v>6383</v>
      </c>
      <c r="L3595" s="263">
        <v>45127</v>
      </c>
      <c r="M3595" s="262" t="s">
        <v>20</v>
      </c>
    </row>
    <row r="3596" spans="1:13" x14ac:dyDescent="0.25">
      <c r="A3596" s="260" t="s">
        <v>733</v>
      </c>
      <c r="B3596" s="260" t="s">
        <v>734</v>
      </c>
      <c r="C3596" s="260" t="s">
        <v>709</v>
      </c>
      <c r="D3596" s="260" t="s">
        <v>623</v>
      </c>
      <c r="E3596" s="260">
        <v>15471258</v>
      </c>
      <c r="F3596" s="260" t="s">
        <v>6377</v>
      </c>
      <c r="G3596" s="260" t="s">
        <v>22</v>
      </c>
      <c r="H3596" s="260">
        <v>3</v>
      </c>
      <c r="I3596" s="260" t="s">
        <v>6368</v>
      </c>
      <c r="J3596" s="260" t="s">
        <v>6384</v>
      </c>
      <c r="K3596" s="260" t="s">
        <v>6385</v>
      </c>
      <c r="L3596" s="261">
        <v>45127</v>
      </c>
      <c r="M3596" s="260" t="s">
        <v>20</v>
      </c>
    </row>
    <row r="3597" spans="1:13" x14ac:dyDescent="0.25">
      <c r="A3597" s="262" t="s">
        <v>733</v>
      </c>
      <c r="B3597" s="262" t="s">
        <v>734</v>
      </c>
      <c r="C3597" s="262" t="s">
        <v>709</v>
      </c>
      <c r="D3597" s="262" t="s">
        <v>628</v>
      </c>
      <c r="E3597" s="262">
        <v>2631049</v>
      </c>
      <c r="F3597" s="262" t="s">
        <v>6386</v>
      </c>
      <c r="G3597" s="262" t="s">
        <v>22</v>
      </c>
      <c r="H3597" s="262">
        <v>3</v>
      </c>
      <c r="I3597" s="262" t="s">
        <v>6387</v>
      </c>
      <c r="J3597" s="262" t="s">
        <v>6388</v>
      </c>
      <c r="K3597" s="262" t="s">
        <v>6389</v>
      </c>
      <c r="L3597" s="263">
        <v>45127</v>
      </c>
      <c r="M3597" s="262" t="s">
        <v>20</v>
      </c>
    </row>
    <row r="3598" spans="1:13" x14ac:dyDescent="0.25">
      <c r="A3598" s="260" t="s">
        <v>733</v>
      </c>
      <c r="B3598" s="260" t="s">
        <v>734</v>
      </c>
      <c r="C3598" s="260" t="s">
        <v>709</v>
      </c>
      <c r="D3598" s="260" t="s">
        <v>619</v>
      </c>
      <c r="E3598" s="260">
        <v>200000</v>
      </c>
      <c r="F3598" s="260" t="s">
        <v>6386</v>
      </c>
      <c r="G3598" s="260" t="s">
        <v>22</v>
      </c>
      <c r="H3598" s="260">
        <v>3</v>
      </c>
      <c r="I3598" s="260" t="s">
        <v>6387</v>
      </c>
      <c r="J3598" s="260" t="s">
        <v>6390</v>
      </c>
      <c r="K3598" s="260" t="s">
        <v>6391</v>
      </c>
      <c r="L3598" s="261">
        <v>45127</v>
      </c>
      <c r="M3598" s="260" t="s">
        <v>20</v>
      </c>
    </row>
    <row r="3599" spans="1:13" x14ac:dyDescent="0.25">
      <c r="A3599" s="262" t="s">
        <v>637</v>
      </c>
      <c r="B3599" s="262" t="s">
        <v>638</v>
      </c>
      <c r="C3599" s="262" t="s">
        <v>98</v>
      </c>
      <c r="D3599" s="262" t="s">
        <v>1335</v>
      </c>
      <c r="E3599" s="262">
        <v>18111371</v>
      </c>
      <c r="F3599" s="262" t="s">
        <v>6392</v>
      </c>
      <c r="G3599" s="262" t="s">
        <v>1400</v>
      </c>
      <c r="H3599" s="262">
        <v>2</v>
      </c>
      <c r="I3599" s="262" t="s">
        <v>5401</v>
      </c>
      <c r="J3599" s="262" t="s">
        <v>6393</v>
      </c>
      <c r="K3599" s="262" t="s">
        <v>6394</v>
      </c>
      <c r="L3599" s="263">
        <v>45127</v>
      </c>
      <c r="M3599" s="262" t="s">
        <v>582</v>
      </c>
    </row>
    <row r="3600" spans="1:13" x14ac:dyDescent="0.25">
      <c r="A3600" s="260" t="s">
        <v>637</v>
      </c>
      <c r="B3600" s="260" t="s">
        <v>638</v>
      </c>
      <c r="C3600" s="260" t="s">
        <v>98</v>
      </c>
      <c r="D3600" s="260" t="s">
        <v>1042</v>
      </c>
      <c r="E3600" s="260">
        <v>98924</v>
      </c>
      <c r="F3600" s="260" t="s">
        <v>6395</v>
      </c>
      <c r="G3600" s="260" t="s">
        <v>1400</v>
      </c>
      <c r="H3600" s="260">
        <v>2</v>
      </c>
      <c r="I3600" s="260" t="s">
        <v>5405</v>
      </c>
      <c r="J3600" s="260" t="s">
        <v>6396</v>
      </c>
      <c r="K3600" s="260" t="s">
        <v>6397</v>
      </c>
      <c r="L3600" s="261">
        <v>45127</v>
      </c>
      <c r="M3600" s="260" t="s">
        <v>582</v>
      </c>
    </row>
    <row r="3601" spans="1:13" x14ac:dyDescent="0.25">
      <c r="A3601" s="262" t="s">
        <v>637</v>
      </c>
      <c r="B3601" s="262" t="s">
        <v>638</v>
      </c>
      <c r="C3601" s="262" t="s">
        <v>98</v>
      </c>
      <c r="D3601" s="262" t="s">
        <v>1132</v>
      </c>
      <c r="E3601" s="262">
        <v>2694100</v>
      </c>
      <c r="F3601" s="262" t="s">
        <v>6395</v>
      </c>
      <c r="G3601" s="262" t="s">
        <v>22</v>
      </c>
      <c r="H3601" s="262">
        <v>3</v>
      </c>
      <c r="I3601" s="262" t="s">
        <v>5405</v>
      </c>
      <c r="J3601" s="262" t="s">
        <v>6398</v>
      </c>
      <c r="K3601" s="262" t="s">
        <v>6399</v>
      </c>
      <c r="L3601" s="263">
        <v>45127</v>
      </c>
      <c r="M3601" s="262" t="s">
        <v>582</v>
      </c>
    </row>
    <row r="3602" spans="1:13" x14ac:dyDescent="0.25">
      <c r="A3602" s="260" t="s">
        <v>637</v>
      </c>
      <c r="B3602" s="260" t="s">
        <v>638</v>
      </c>
      <c r="C3602" s="260" t="s">
        <v>98</v>
      </c>
      <c r="D3602" s="260" t="s">
        <v>1050</v>
      </c>
      <c r="E3602" s="260">
        <v>35996</v>
      </c>
      <c r="F3602" s="260" t="s">
        <v>6400</v>
      </c>
      <c r="G3602" s="260" t="s">
        <v>1400</v>
      </c>
      <c r="H3602" s="260">
        <v>2</v>
      </c>
      <c r="I3602" s="260" t="s">
        <v>6401</v>
      </c>
      <c r="J3602" s="260" t="s">
        <v>6402</v>
      </c>
      <c r="K3602" s="260" t="s">
        <v>6403</v>
      </c>
      <c r="L3602" s="261">
        <v>45127</v>
      </c>
      <c r="M3602" s="260" t="s">
        <v>582</v>
      </c>
    </row>
    <row r="3603" spans="1:13" x14ac:dyDescent="0.25">
      <c r="A3603" s="262" t="s">
        <v>637</v>
      </c>
      <c r="B3603" s="262" t="s">
        <v>638</v>
      </c>
      <c r="C3603" s="262" t="s">
        <v>98</v>
      </c>
      <c r="D3603" s="262" t="s">
        <v>776</v>
      </c>
      <c r="E3603" s="262">
        <v>35996</v>
      </c>
      <c r="F3603" s="262" t="s">
        <v>6400</v>
      </c>
      <c r="G3603" s="262" t="s">
        <v>1400</v>
      </c>
      <c r="H3603" s="262">
        <v>2</v>
      </c>
      <c r="I3603" s="262" t="s">
        <v>6401</v>
      </c>
      <c r="J3603" s="262" t="s">
        <v>6404</v>
      </c>
      <c r="K3603" s="262" t="s">
        <v>6405</v>
      </c>
      <c r="L3603" s="263">
        <v>45127</v>
      </c>
      <c r="M3603" s="262" t="s">
        <v>582</v>
      </c>
    </row>
    <row r="3604" spans="1:13" x14ac:dyDescent="0.25">
      <c r="A3604" s="260" t="s">
        <v>637</v>
      </c>
      <c r="B3604" s="260" t="s">
        <v>638</v>
      </c>
      <c r="C3604" s="260" t="s">
        <v>98</v>
      </c>
      <c r="D3604" s="260" t="s">
        <v>966</v>
      </c>
      <c r="E3604" s="260">
        <v>5</v>
      </c>
      <c r="F3604" s="260" t="s">
        <v>6406</v>
      </c>
      <c r="G3604" s="260" t="s">
        <v>22</v>
      </c>
      <c r="H3604" s="260">
        <v>3</v>
      </c>
      <c r="I3604" s="260" t="s">
        <v>6407</v>
      </c>
      <c r="J3604" s="260" t="s">
        <v>6408</v>
      </c>
      <c r="K3604" s="260" t="s">
        <v>6409</v>
      </c>
      <c r="L3604" s="261">
        <v>45127</v>
      </c>
      <c r="M3604" s="260" t="s">
        <v>582</v>
      </c>
    </row>
    <row r="3605" spans="1:13" x14ac:dyDescent="0.25">
      <c r="A3605" s="262" t="s">
        <v>637</v>
      </c>
      <c r="B3605" s="262" t="s">
        <v>638</v>
      </c>
      <c r="C3605" s="262" t="s">
        <v>98</v>
      </c>
      <c r="D3605" s="262" t="s">
        <v>1055</v>
      </c>
      <c r="E3605" s="262">
        <v>47001</v>
      </c>
      <c r="F3605" s="262" t="s">
        <v>6410</v>
      </c>
      <c r="G3605" s="262" t="s">
        <v>1400</v>
      </c>
      <c r="H3605" s="262">
        <v>2</v>
      </c>
      <c r="I3605" s="262" t="s">
        <v>6411</v>
      </c>
      <c r="J3605" s="262" t="s">
        <v>6412</v>
      </c>
      <c r="K3605" s="262" t="s">
        <v>6413</v>
      </c>
      <c r="L3605" s="263">
        <v>45127</v>
      </c>
      <c r="M3605" s="262" t="s">
        <v>582</v>
      </c>
    </row>
    <row r="3606" spans="1:13" x14ac:dyDescent="0.25">
      <c r="A3606" s="260" t="s">
        <v>637</v>
      </c>
      <c r="B3606" s="260" t="s">
        <v>638</v>
      </c>
      <c r="C3606" s="260" t="s">
        <v>98</v>
      </c>
      <c r="D3606" s="260" t="s">
        <v>605</v>
      </c>
      <c r="E3606" s="260">
        <v>35996</v>
      </c>
      <c r="F3606" s="260" t="s">
        <v>6400</v>
      </c>
      <c r="G3606" s="260" t="s">
        <v>1400</v>
      </c>
      <c r="H3606" s="260">
        <v>2</v>
      </c>
      <c r="I3606" s="260" t="s">
        <v>6401</v>
      </c>
      <c r="J3606" s="260" t="s">
        <v>6414</v>
      </c>
      <c r="K3606" s="260" t="s">
        <v>6415</v>
      </c>
      <c r="L3606" s="261">
        <v>45127</v>
      </c>
      <c r="M3606" s="260" t="s">
        <v>582</v>
      </c>
    </row>
    <row r="3607" spans="1:13" x14ac:dyDescent="0.25">
      <c r="A3607" s="262" t="s">
        <v>637</v>
      </c>
      <c r="B3607" s="262" t="s">
        <v>638</v>
      </c>
      <c r="C3607" s="262" t="s">
        <v>98</v>
      </c>
      <c r="D3607" s="262" t="s">
        <v>1374</v>
      </c>
      <c r="E3607" s="262">
        <v>2658104</v>
      </c>
      <c r="F3607" s="262" t="s">
        <v>6416</v>
      </c>
      <c r="G3607" s="262" t="s">
        <v>1400</v>
      </c>
      <c r="H3607" s="262">
        <v>2</v>
      </c>
      <c r="I3607" s="262" t="s">
        <v>6417</v>
      </c>
      <c r="J3607" s="262" t="s">
        <v>5251</v>
      </c>
      <c r="K3607" s="262" t="s">
        <v>6418</v>
      </c>
      <c r="L3607" s="263">
        <v>45127</v>
      </c>
      <c r="M3607" s="262" t="s">
        <v>582</v>
      </c>
    </row>
    <row r="3608" spans="1:13" x14ac:dyDescent="0.25">
      <c r="A3608" s="260" t="s">
        <v>637</v>
      </c>
      <c r="B3608" s="260" t="s">
        <v>638</v>
      </c>
      <c r="C3608" s="260" t="s">
        <v>98</v>
      </c>
      <c r="D3608" s="260" t="s">
        <v>630</v>
      </c>
      <c r="E3608" s="260">
        <v>0</v>
      </c>
      <c r="F3608" s="260" t="s">
        <v>6400</v>
      </c>
      <c r="G3608" s="260" t="s">
        <v>1400</v>
      </c>
      <c r="H3608" s="260">
        <v>2</v>
      </c>
      <c r="I3608" s="260" t="s">
        <v>6401</v>
      </c>
      <c r="J3608" s="260" t="s">
        <v>5467</v>
      </c>
      <c r="K3608" s="260" t="s">
        <v>6419</v>
      </c>
      <c r="L3608" s="261">
        <v>45127</v>
      </c>
      <c r="M3608" s="260" t="s">
        <v>582</v>
      </c>
    </row>
    <row r="3609" spans="1:13" x14ac:dyDescent="0.25">
      <c r="A3609" s="262" t="s">
        <v>637</v>
      </c>
      <c r="B3609" s="262" t="s">
        <v>638</v>
      </c>
      <c r="C3609" s="262" t="s">
        <v>98</v>
      </c>
      <c r="D3609" s="262" t="s">
        <v>623</v>
      </c>
      <c r="E3609" s="262">
        <v>35996</v>
      </c>
      <c r="F3609" s="262" t="s">
        <v>6400</v>
      </c>
      <c r="G3609" s="262" t="s">
        <v>1400</v>
      </c>
      <c r="H3609" s="262">
        <v>2</v>
      </c>
      <c r="I3609" s="262" t="s">
        <v>6401</v>
      </c>
      <c r="J3609" s="262" t="s">
        <v>6420</v>
      </c>
      <c r="K3609" s="262" t="s">
        <v>6421</v>
      </c>
      <c r="L3609" s="263">
        <v>45127</v>
      </c>
      <c r="M3609" s="262" t="s">
        <v>582</v>
      </c>
    </row>
    <row r="3610" spans="1:13" x14ac:dyDescent="0.25">
      <c r="A3610" s="260" t="s">
        <v>637</v>
      </c>
      <c r="B3610" s="260" t="s">
        <v>638</v>
      </c>
      <c r="C3610" s="260" t="s">
        <v>98</v>
      </c>
      <c r="D3610" s="260" t="s">
        <v>628</v>
      </c>
      <c r="E3610" s="260">
        <v>0</v>
      </c>
      <c r="F3610" s="260" t="s">
        <v>17</v>
      </c>
      <c r="G3610" s="260" t="s">
        <v>1400</v>
      </c>
      <c r="H3610" s="260">
        <v>2</v>
      </c>
      <c r="I3610" s="260" t="s">
        <v>17</v>
      </c>
      <c r="J3610" s="260" t="s">
        <v>5221</v>
      </c>
      <c r="K3610" s="260" t="s">
        <v>6422</v>
      </c>
      <c r="L3610" s="261">
        <v>45127</v>
      </c>
      <c r="M3610" s="260" t="s">
        <v>582</v>
      </c>
    </row>
    <row r="3611" spans="1:13" x14ac:dyDescent="0.25">
      <c r="A3611" s="262" t="s">
        <v>637</v>
      </c>
      <c r="B3611" s="262" t="s">
        <v>638</v>
      </c>
      <c r="C3611" s="262" t="s">
        <v>98</v>
      </c>
      <c r="D3611" s="262" t="s">
        <v>619</v>
      </c>
      <c r="E3611" s="262">
        <v>0</v>
      </c>
      <c r="F3611" s="262" t="s">
        <v>17</v>
      </c>
      <c r="G3611" s="262" t="s">
        <v>1400</v>
      </c>
      <c r="H3611" s="262">
        <v>2</v>
      </c>
      <c r="I3611" s="262" t="s">
        <v>17</v>
      </c>
      <c r="J3611" s="262" t="s">
        <v>6423</v>
      </c>
      <c r="K3611" s="262" t="s">
        <v>6424</v>
      </c>
      <c r="L3611" s="263">
        <v>45127</v>
      </c>
      <c r="M3611" s="262" t="s">
        <v>582</v>
      </c>
    </row>
    <row r="3612" spans="1:13" x14ac:dyDescent="0.25">
      <c r="A3612" s="260" t="s">
        <v>96</v>
      </c>
      <c r="B3612" s="260" t="s">
        <v>97</v>
      </c>
      <c r="C3612" s="260" t="s">
        <v>98</v>
      </c>
      <c r="D3612" s="260" t="s">
        <v>1335</v>
      </c>
      <c r="E3612" s="260">
        <v>16900000</v>
      </c>
      <c r="F3612" s="260" t="s">
        <v>6425</v>
      </c>
      <c r="G3612" s="260" t="s">
        <v>1400</v>
      </c>
      <c r="H3612" s="260">
        <v>2</v>
      </c>
      <c r="I3612" s="260" t="s">
        <v>6426</v>
      </c>
      <c r="J3612" s="260" t="s">
        <v>6427</v>
      </c>
      <c r="K3612" s="260" t="s">
        <v>6428</v>
      </c>
      <c r="L3612" s="261">
        <v>45127</v>
      </c>
      <c r="M3612" s="260" t="s">
        <v>582</v>
      </c>
    </row>
    <row r="3613" spans="1:13" x14ac:dyDescent="0.25">
      <c r="A3613" s="262" t="s">
        <v>96</v>
      </c>
      <c r="B3613" s="262" t="s">
        <v>97</v>
      </c>
      <c r="C3613" s="262" t="s">
        <v>98</v>
      </c>
      <c r="D3613" s="262" t="s">
        <v>1042</v>
      </c>
      <c r="E3613" s="262">
        <v>627340</v>
      </c>
      <c r="F3613" s="262" t="s">
        <v>6429</v>
      </c>
      <c r="G3613" s="262" t="s">
        <v>77</v>
      </c>
      <c r="H3613" s="262">
        <v>1</v>
      </c>
      <c r="I3613" s="262" t="s">
        <v>6430</v>
      </c>
      <c r="J3613" s="262" t="s">
        <v>6431</v>
      </c>
      <c r="K3613" s="262" t="s">
        <v>6432</v>
      </c>
      <c r="L3613" s="263">
        <v>45127</v>
      </c>
      <c r="M3613" s="262" t="s">
        <v>582</v>
      </c>
    </row>
    <row r="3614" spans="1:13" x14ac:dyDescent="0.25">
      <c r="A3614" s="260" t="s">
        <v>96</v>
      </c>
      <c r="B3614" s="260" t="s">
        <v>97</v>
      </c>
      <c r="C3614" s="260" t="s">
        <v>98</v>
      </c>
      <c r="D3614" s="260" t="s">
        <v>1132</v>
      </c>
      <c r="E3614" s="260">
        <v>16900000</v>
      </c>
      <c r="F3614" s="260" t="s">
        <v>6425</v>
      </c>
      <c r="G3614" s="260" t="s">
        <v>1400</v>
      </c>
      <c r="H3614" s="260">
        <v>2</v>
      </c>
      <c r="I3614" s="260" t="s">
        <v>6426</v>
      </c>
      <c r="J3614" s="260" t="s">
        <v>6433</v>
      </c>
      <c r="K3614" s="260" t="s">
        <v>6434</v>
      </c>
      <c r="L3614" s="261">
        <v>45127</v>
      </c>
      <c r="M3614" s="260" t="s">
        <v>20</v>
      </c>
    </row>
    <row r="3615" spans="1:13" x14ac:dyDescent="0.25">
      <c r="A3615" s="262" t="s">
        <v>96</v>
      </c>
      <c r="B3615" s="262" t="s">
        <v>97</v>
      </c>
      <c r="C3615" s="262" t="s">
        <v>98</v>
      </c>
      <c r="D3615" s="262" t="s">
        <v>1050</v>
      </c>
      <c r="E3615" s="262">
        <v>16900000</v>
      </c>
      <c r="F3615" s="262" t="s">
        <v>6425</v>
      </c>
      <c r="G3615" s="262" t="s">
        <v>1400</v>
      </c>
      <c r="H3615" s="262">
        <v>2</v>
      </c>
      <c r="I3615" s="262" t="s">
        <v>6426</v>
      </c>
      <c r="J3615" s="262" t="s">
        <v>6435</v>
      </c>
      <c r="K3615" s="262" t="s">
        <v>6436</v>
      </c>
      <c r="L3615" s="263">
        <v>45127</v>
      </c>
      <c r="M3615" s="262" t="s">
        <v>20</v>
      </c>
    </row>
    <row r="3616" spans="1:13" x14ac:dyDescent="0.25">
      <c r="A3616" s="260" t="s">
        <v>96</v>
      </c>
      <c r="B3616" s="260" t="s">
        <v>97</v>
      </c>
      <c r="C3616" s="260" t="s">
        <v>98</v>
      </c>
      <c r="D3616" s="260" t="s">
        <v>776</v>
      </c>
      <c r="E3616" s="260">
        <v>6248071</v>
      </c>
      <c r="F3616" s="260" t="s">
        <v>6437</v>
      </c>
      <c r="G3616" s="260" t="s">
        <v>22</v>
      </c>
      <c r="H3616" s="260">
        <v>3</v>
      </c>
      <c r="I3616" s="260" t="s">
        <v>6438</v>
      </c>
      <c r="J3616" s="260" t="s">
        <v>6439</v>
      </c>
      <c r="K3616" s="260" t="s">
        <v>6440</v>
      </c>
      <c r="L3616" s="261">
        <v>45127</v>
      </c>
      <c r="M3616" s="260" t="s">
        <v>20</v>
      </c>
    </row>
    <row r="3617" spans="1:13" x14ac:dyDescent="0.25">
      <c r="A3617" s="262" t="s">
        <v>96</v>
      </c>
      <c r="B3617" s="262" t="s">
        <v>97</v>
      </c>
      <c r="C3617" s="262" t="s">
        <v>98</v>
      </c>
      <c r="D3617" s="262" t="s">
        <v>40</v>
      </c>
      <c r="E3617" s="262">
        <v>608</v>
      </c>
      <c r="F3617" s="262" t="s">
        <v>6441</v>
      </c>
      <c r="G3617" s="262" t="s">
        <v>22</v>
      </c>
      <c r="H3617" s="262">
        <v>3</v>
      </c>
      <c r="I3617" s="262" t="s">
        <v>6442</v>
      </c>
      <c r="J3617" s="262" t="s">
        <v>6443</v>
      </c>
      <c r="K3617" s="262" t="s">
        <v>6444</v>
      </c>
      <c r="L3617" s="263">
        <v>45127</v>
      </c>
      <c r="M3617" s="262" t="s">
        <v>582</v>
      </c>
    </row>
    <row r="3618" spans="1:13" x14ac:dyDescent="0.25">
      <c r="A3618" s="260" t="s">
        <v>96</v>
      </c>
      <c r="B3618" s="260" t="s">
        <v>97</v>
      </c>
      <c r="C3618" s="260" t="s">
        <v>98</v>
      </c>
      <c r="D3618" s="260" t="s">
        <v>966</v>
      </c>
      <c r="E3618" s="260">
        <v>47001</v>
      </c>
      <c r="F3618" s="260" t="s">
        <v>6410</v>
      </c>
      <c r="G3618" s="260" t="s">
        <v>1400</v>
      </c>
      <c r="H3618" s="260">
        <v>2</v>
      </c>
      <c r="I3618" s="260" t="s">
        <v>6411</v>
      </c>
      <c r="J3618" s="260" t="s">
        <v>6445</v>
      </c>
      <c r="K3618" s="260" t="s">
        <v>6446</v>
      </c>
      <c r="L3618" s="261">
        <v>45127</v>
      </c>
      <c r="M3618" s="260" t="s">
        <v>582</v>
      </c>
    </row>
    <row r="3619" spans="1:13" x14ac:dyDescent="0.25">
      <c r="A3619" s="262" t="s">
        <v>96</v>
      </c>
      <c r="B3619" s="262" t="s">
        <v>97</v>
      </c>
      <c r="C3619" s="262" t="s">
        <v>98</v>
      </c>
      <c r="D3619" s="262" t="s">
        <v>1055</v>
      </c>
      <c r="E3619" s="262">
        <v>47001</v>
      </c>
      <c r="F3619" s="262" t="s">
        <v>6410</v>
      </c>
      <c r="G3619" s="262" t="s">
        <v>1400</v>
      </c>
      <c r="H3619" s="262">
        <v>2</v>
      </c>
      <c r="I3619" s="262" t="s">
        <v>6411</v>
      </c>
      <c r="J3619" s="262" t="s">
        <v>6445</v>
      </c>
      <c r="K3619" s="262" t="s">
        <v>6447</v>
      </c>
      <c r="L3619" s="263">
        <v>45127</v>
      </c>
      <c r="M3619" s="262" t="s">
        <v>582</v>
      </c>
    </row>
    <row r="3620" spans="1:13" x14ac:dyDescent="0.25">
      <c r="A3620" s="260" t="s">
        <v>96</v>
      </c>
      <c r="B3620" s="260" t="s">
        <v>97</v>
      </c>
      <c r="C3620" s="260" t="s">
        <v>98</v>
      </c>
      <c r="D3620" s="260" t="s">
        <v>605</v>
      </c>
      <c r="E3620" s="260">
        <v>8112000</v>
      </c>
      <c r="F3620" s="260" t="s">
        <v>6425</v>
      </c>
      <c r="G3620" s="260" t="s">
        <v>77</v>
      </c>
      <c r="H3620" s="260">
        <v>1</v>
      </c>
      <c r="I3620" s="260" t="s">
        <v>6426</v>
      </c>
      <c r="J3620" s="260" t="s">
        <v>6448</v>
      </c>
      <c r="K3620" s="260" t="s">
        <v>6449</v>
      </c>
      <c r="L3620" s="261">
        <v>45127</v>
      </c>
      <c r="M3620" s="260" t="s">
        <v>20</v>
      </c>
    </row>
    <row r="3621" spans="1:13" x14ac:dyDescent="0.25">
      <c r="A3621" s="262" t="s">
        <v>96</v>
      </c>
      <c r="B3621" s="262" t="s">
        <v>97</v>
      </c>
      <c r="C3621" s="262" t="s">
        <v>98</v>
      </c>
      <c r="D3621" s="262" t="s">
        <v>1374</v>
      </c>
      <c r="E3621" s="262">
        <v>0</v>
      </c>
      <c r="F3621" s="262" t="s">
        <v>6425</v>
      </c>
      <c r="G3621" s="262" t="s">
        <v>1400</v>
      </c>
      <c r="H3621" s="262">
        <v>2</v>
      </c>
      <c r="I3621" s="262" t="s">
        <v>6426</v>
      </c>
      <c r="J3621" s="262" t="s">
        <v>5215</v>
      </c>
      <c r="K3621" s="262" t="s">
        <v>6450</v>
      </c>
      <c r="L3621" s="263">
        <v>45127</v>
      </c>
      <c r="M3621" s="262" t="s">
        <v>20</v>
      </c>
    </row>
    <row r="3622" spans="1:13" x14ac:dyDescent="0.25">
      <c r="A3622" s="260" t="s">
        <v>96</v>
      </c>
      <c r="B3622" s="260" t="s">
        <v>97</v>
      </c>
      <c r="C3622" s="260" t="s">
        <v>98</v>
      </c>
      <c r="D3622" s="260" t="s">
        <v>630</v>
      </c>
      <c r="E3622" s="260">
        <v>8788000</v>
      </c>
      <c r="F3622" s="260" t="s">
        <v>6425</v>
      </c>
      <c r="G3622" s="260" t="s">
        <v>1400</v>
      </c>
      <c r="H3622" s="260">
        <v>2</v>
      </c>
      <c r="I3622" s="260" t="s">
        <v>6426</v>
      </c>
      <c r="J3622" s="260" t="s">
        <v>5217</v>
      </c>
      <c r="K3622" s="260" t="s">
        <v>6451</v>
      </c>
      <c r="L3622" s="261">
        <v>45127</v>
      </c>
      <c r="M3622" s="260" t="s">
        <v>20</v>
      </c>
    </row>
    <row r="3623" spans="1:13" x14ac:dyDescent="0.25">
      <c r="A3623" s="262" t="s">
        <v>96</v>
      </c>
      <c r="B3623" s="262" t="s">
        <v>97</v>
      </c>
      <c r="C3623" s="262" t="s">
        <v>98</v>
      </c>
      <c r="D3623" s="262" t="s">
        <v>623</v>
      </c>
      <c r="E3623" s="262">
        <v>4056000</v>
      </c>
      <c r="F3623" s="262" t="s">
        <v>6425</v>
      </c>
      <c r="G3623" s="262" t="s">
        <v>1400</v>
      </c>
      <c r="H3623" s="262">
        <v>2</v>
      </c>
      <c r="I3623" s="262" t="s">
        <v>6426</v>
      </c>
      <c r="J3623" s="262" t="s">
        <v>6452</v>
      </c>
      <c r="K3623" s="262" t="s">
        <v>6453</v>
      </c>
      <c r="L3623" s="263">
        <v>45127</v>
      </c>
      <c r="M3623" s="262" t="s">
        <v>20</v>
      </c>
    </row>
    <row r="3624" spans="1:13" x14ac:dyDescent="0.25">
      <c r="A3624" s="260" t="s">
        <v>96</v>
      </c>
      <c r="B3624" s="260" t="s">
        <v>97</v>
      </c>
      <c r="C3624" s="260" t="s">
        <v>98</v>
      </c>
      <c r="D3624" s="260" t="s">
        <v>628</v>
      </c>
      <c r="E3624" s="260">
        <v>2535000</v>
      </c>
      <c r="F3624" s="260" t="s">
        <v>6425</v>
      </c>
      <c r="G3624" s="260" t="s">
        <v>1400</v>
      </c>
      <c r="H3624" s="260">
        <v>2</v>
      </c>
      <c r="I3624" s="260" t="s">
        <v>6426</v>
      </c>
      <c r="J3624" s="260" t="s">
        <v>6452</v>
      </c>
      <c r="K3624" s="260" t="s">
        <v>6454</v>
      </c>
      <c r="L3624" s="261">
        <v>45127</v>
      </c>
      <c r="M3624" s="260" t="s">
        <v>20</v>
      </c>
    </row>
    <row r="3625" spans="1:13" x14ac:dyDescent="0.25">
      <c r="A3625" s="262" t="s">
        <v>96</v>
      </c>
      <c r="B3625" s="262" t="s">
        <v>97</v>
      </c>
      <c r="C3625" s="262" t="s">
        <v>98</v>
      </c>
      <c r="D3625" s="262" t="s">
        <v>619</v>
      </c>
      <c r="E3625" s="262">
        <v>1521000</v>
      </c>
      <c r="F3625" s="262" t="s">
        <v>6425</v>
      </c>
      <c r="G3625" s="262" t="s">
        <v>1400</v>
      </c>
      <c r="H3625" s="262">
        <v>2</v>
      </c>
      <c r="I3625" s="262" t="s">
        <v>6426</v>
      </c>
      <c r="J3625" s="262" t="s">
        <v>6452</v>
      </c>
      <c r="K3625" s="262" t="s">
        <v>6455</v>
      </c>
      <c r="L3625" s="263">
        <v>45127</v>
      </c>
      <c r="M3625" s="262" t="s">
        <v>20</v>
      </c>
    </row>
    <row r="3626" spans="1:13" x14ac:dyDescent="0.25">
      <c r="A3626" s="260" t="s">
        <v>96</v>
      </c>
      <c r="B3626" s="260" t="s">
        <v>97</v>
      </c>
      <c r="C3626" s="260" t="s">
        <v>98</v>
      </c>
      <c r="D3626" s="260" t="s">
        <v>47</v>
      </c>
      <c r="E3626" s="260">
        <v>5</v>
      </c>
      <c r="F3626" s="260" t="s">
        <v>6425</v>
      </c>
      <c r="G3626" s="260" t="s">
        <v>77</v>
      </c>
      <c r="H3626" s="260">
        <v>1</v>
      </c>
      <c r="I3626" s="260" t="s">
        <v>6426</v>
      </c>
      <c r="J3626" s="260" t="s">
        <v>6456</v>
      </c>
      <c r="K3626" s="260" t="s">
        <v>6457</v>
      </c>
      <c r="L3626" s="261">
        <v>45127</v>
      </c>
      <c r="M3626" s="260" t="s">
        <v>20</v>
      </c>
    </row>
    <row r="3627" spans="1:13" x14ac:dyDescent="0.25">
      <c r="A3627" s="262" t="s">
        <v>6458</v>
      </c>
      <c r="B3627" s="262" t="s">
        <v>6459</v>
      </c>
      <c r="C3627" s="262" t="s">
        <v>3326</v>
      </c>
      <c r="D3627" s="262" t="s">
        <v>1335</v>
      </c>
      <c r="E3627" s="262">
        <v>3197020</v>
      </c>
      <c r="F3627" s="262" t="s">
        <v>6056</v>
      </c>
      <c r="G3627" s="262" t="s">
        <v>77</v>
      </c>
      <c r="H3627" s="262">
        <v>1</v>
      </c>
      <c r="I3627" s="262" t="s">
        <v>6057</v>
      </c>
      <c r="J3627" s="262" t="s">
        <v>6058</v>
      </c>
      <c r="K3627" s="262" t="s">
        <v>6460</v>
      </c>
      <c r="L3627" s="263">
        <v>45127</v>
      </c>
      <c r="M3627" s="262" t="s">
        <v>20</v>
      </c>
    </row>
    <row r="3628" spans="1:13" x14ac:dyDescent="0.25">
      <c r="A3628" s="260" t="s">
        <v>6458</v>
      </c>
      <c r="B3628" s="260" t="s">
        <v>6459</v>
      </c>
      <c r="C3628" s="260" t="s">
        <v>3326</v>
      </c>
      <c r="D3628" s="260" t="s">
        <v>1042</v>
      </c>
      <c r="E3628" s="260">
        <v>1264700</v>
      </c>
      <c r="F3628" s="260" t="s">
        <v>6461</v>
      </c>
      <c r="G3628" s="260" t="s">
        <v>77</v>
      </c>
      <c r="H3628" s="260">
        <v>1</v>
      </c>
      <c r="I3628" s="260" t="s">
        <v>6462</v>
      </c>
      <c r="J3628" s="260" t="s">
        <v>6463</v>
      </c>
      <c r="K3628" s="260" t="s">
        <v>6464</v>
      </c>
      <c r="L3628" s="261">
        <v>45127</v>
      </c>
      <c r="M3628" s="260" t="s">
        <v>20</v>
      </c>
    </row>
    <row r="3629" spans="1:13" x14ac:dyDescent="0.25">
      <c r="A3629" s="262" t="s">
        <v>6458</v>
      </c>
      <c r="B3629" s="262" t="s">
        <v>6459</v>
      </c>
      <c r="C3629" s="262" t="s">
        <v>3326</v>
      </c>
      <c r="D3629" s="262" t="s">
        <v>1132</v>
      </c>
      <c r="E3629" s="262">
        <v>2337300</v>
      </c>
      <c r="F3629" s="262" t="s">
        <v>6465</v>
      </c>
      <c r="G3629" s="262" t="s">
        <v>1400</v>
      </c>
      <c r="H3629" s="262">
        <v>2</v>
      </c>
      <c r="I3629" s="262" t="s">
        <v>6466</v>
      </c>
      <c r="J3629" s="262" t="s">
        <v>6467</v>
      </c>
      <c r="K3629" s="262" t="s">
        <v>6468</v>
      </c>
      <c r="L3629" s="263">
        <v>45127</v>
      </c>
      <c r="M3629" s="262" t="s">
        <v>20</v>
      </c>
    </row>
    <row r="3630" spans="1:13" x14ac:dyDescent="0.25">
      <c r="A3630" s="260" t="s">
        <v>6458</v>
      </c>
      <c r="B3630" s="260" t="s">
        <v>6459</v>
      </c>
      <c r="C3630" s="260" t="s">
        <v>3326</v>
      </c>
      <c r="D3630" s="260" t="s">
        <v>1050</v>
      </c>
      <c r="E3630" s="260">
        <v>815600</v>
      </c>
      <c r="F3630" s="260" t="s">
        <v>6469</v>
      </c>
      <c r="G3630" s="260" t="s">
        <v>1400</v>
      </c>
      <c r="H3630" s="260">
        <v>2</v>
      </c>
      <c r="I3630" s="260" t="s">
        <v>6470</v>
      </c>
      <c r="J3630" s="260" t="s">
        <v>6471</v>
      </c>
      <c r="K3630" s="260" t="s">
        <v>6472</v>
      </c>
      <c r="L3630" s="261">
        <v>45127</v>
      </c>
      <c r="M3630" s="260" t="s">
        <v>20</v>
      </c>
    </row>
    <row r="3631" spans="1:13" x14ac:dyDescent="0.25">
      <c r="A3631" s="262" t="s">
        <v>6458</v>
      </c>
      <c r="B3631" s="262" t="s">
        <v>6459</v>
      </c>
      <c r="C3631" s="262" t="s">
        <v>3326</v>
      </c>
      <c r="D3631" s="262" t="s">
        <v>776</v>
      </c>
      <c r="E3631" s="262">
        <v>20000</v>
      </c>
      <c r="F3631" s="262" t="s">
        <v>6473</v>
      </c>
      <c r="G3631" s="262" t="s">
        <v>1400</v>
      </c>
      <c r="H3631" s="262">
        <v>2</v>
      </c>
      <c r="I3631" s="262" t="s">
        <v>6474</v>
      </c>
      <c r="J3631" s="262" t="s">
        <v>6475</v>
      </c>
      <c r="K3631" s="262" t="s">
        <v>6476</v>
      </c>
      <c r="L3631" s="263">
        <v>45127</v>
      </c>
      <c r="M3631" s="262" t="s">
        <v>20</v>
      </c>
    </row>
    <row r="3632" spans="1:13" x14ac:dyDescent="0.25">
      <c r="A3632" s="260" t="s">
        <v>6458</v>
      </c>
      <c r="B3632" s="260" t="s">
        <v>6459</v>
      </c>
      <c r="C3632" s="260" t="s">
        <v>3326</v>
      </c>
      <c r="D3632" s="260" t="s">
        <v>40</v>
      </c>
      <c r="E3632" s="260" t="s">
        <v>17</v>
      </c>
      <c r="F3632" s="260" t="s">
        <v>17</v>
      </c>
      <c r="G3632" s="260" t="s">
        <v>17</v>
      </c>
      <c r="H3632" s="260" t="s">
        <v>17</v>
      </c>
      <c r="I3632" s="260" t="s">
        <v>17</v>
      </c>
      <c r="J3632" s="260" t="s">
        <v>6072</v>
      </c>
      <c r="K3632" s="260" t="s">
        <v>6477</v>
      </c>
      <c r="L3632" s="261">
        <v>45127</v>
      </c>
      <c r="M3632" s="260" t="s">
        <v>20</v>
      </c>
    </row>
    <row r="3633" spans="1:13" x14ac:dyDescent="0.25">
      <c r="A3633" s="262" t="s">
        <v>6458</v>
      </c>
      <c r="B3633" s="262" t="s">
        <v>6459</v>
      </c>
      <c r="C3633" s="262" t="s">
        <v>3326</v>
      </c>
      <c r="D3633" s="262" t="s">
        <v>966</v>
      </c>
      <c r="E3633" s="262">
        <v>1</v>
      </c>
      <c r="F3633" s="262" t="s">
        <v>6076</v>
      </c>
      <c r="G3633" s="262" t="s">
        <v>22</v>
      </c>
      <c r="H3633" s="262">
        <v>3</v>
      </c>
      <c r="I3633" s="262" t="s">
        <v>6077</v>
      </c>
      <c r="J3633" s="262" t="s">
        <v>6478</v>
      </c>
      <c r="K3633" s="262" t="s">
        <v>6479</v>
      </c>
      <c r="L3633" s="263">
        <v>45127</v>
      </c>
      <c r="M3633" s="262" t="s">
        <v>20</v>
      </c>
    </row>
    <row r="3634" spans="1:13" x14ac:dyDescent="0.25">
      <c r="A3634" s="260" t="s">
        <v>6458</v>
      </c>
      <c r="B3634" s="260" t="s">
        <v>6459</v>
      </c>
      <c r="C3634" s="260" t="s">
        <v>3326</v>
      </c>
      <c r="D3634" s="260" t="s">
        <v>1055</v>
      </c>
      <c r="E3634" s="260">
        <v>1</v>
      </c>
      <c r="F3634" s="260" t="s">
        <v>6076</v>
      </c>
      <c r="G3634" s="260" t="s">
        <v>22</v>
      </c>
      <c r="H3634" s="260">
        <v>3</v>
      </c>
      <c r="I3634" s="260" t="s">
        <v>6077</v>
      </c>
      <c r="J3634" s="260" t="s">
        <v>6478</v>
      </c>
      <c r="K3634" s="260" t="s">
        <v>6480</v>
      </c>
      <c r="L3634" s="261">
        <v>45127</v>
      </c>
      <c r="M3634" s="260" t="s">
        <v>20</v>
      </c>
    </row>
    <row r="3635" spans="1:13" x14ac:dyDescent="0.25">
      <c r="A3635" s="262" t="s">
        <v>6458</v>
      </c>
      <c r="B3635" s="262" t="s">
        <v>6459</v>
      </c>
      <c r="C3635" s="262" t="s">
        <v>3326</v>
      </c>
      <c r="D3635" s="262" t="s">
        <v>605</v>
      </c>
      <c r="E3635" s="262">
        <v>224033</v>
      </c>
      <c r="F3635" s="262" t="s">
        <v>6481</v>
      </c>
      <c r="G3635" s="262" t="s">
        <v>1400</v>
      </c>
      <c r="H3635" s="262">
        <v>2</v>
      </c>
      <c r="I3635" s="262" t="s">
        <v>6482</v>
      </c>
      <c r="J3635" s="262" t="s">
        <v>6483</v>
      </c>
      <c r="K3635" s="262" t="s">
        <v>6484</v>
      </c>
      <c r="L3635" s="263">
        <v>45127</v>
      </c>
      <c r="M3635" s="262" t="s">
        <v>20</v>
      </c>
    </row>
    <row r="3636" spans="1:13" x14ac:dyDescent="0.25">
      <c r="A3636" s="260" t="s">
        <v>6458</v>
      </c>
      <c r="B3636" s="260" t="s">
        <v>6459</v>
      </c>
      <c r="C3636" s="260" t="s">
        <v>3326</v>
      </c>
      <c r="D3636" s="260" t="s">
        <v>1374</v>
      </c>
      <c r="E3636" s="260">
        <v>1521700</v>
      </c>
      <c r="F3636" s="260" t="s">
        <v>6485</v>
      </c>
      <c r="G3636" s="260" t="s">
        <v>1400</v>
      </c>
      <c r="H3636" s="260">
        <v>2</v>
      </c>
      <c r="I3636" s="260" t="s">
        <v>6486</v>
      </c>
      <c r="J3636" s="260" t="s">
        <v>6487</v>
      </c>
      <c r="K3636" s="260" t="s">
        <v>6488</v>
      </c>
      <c r="L3636" s="261">
        <v>45127</v>
      </c>
      <c r="M3636" s="260" t="s">
        <v>20</v>
      </c>
    </row>
    <row r="3637" spans="1:13" x14ac:dyDescent="0.25">
      <c r="A3637" s="262" t="s">
        <v>6458</v>
      </c>
      <c r="B3637" s="262" t="s">
        <v>6459</v>
      </c>
      <c r="C3637" s="262" t="s">
        <v>3326</v>
      </c>
      <c r="D3637" s="262" t="s">
        <v>630</v>
      </c>
      <c r="E3637" s="262">
        <v>591567</v>
      </c>
      <c r="F3637" s="262" t="s">
        <v>6485</v>
      </c>
      <c r="G3637" s="262" t="s">
        <v>1400</v>
      </c>
      <c r="H3637" s="262">
        <v>2</v>
      </c>
      <c r="I3637" s="262" t="s">
        <v>6486</v>
      </c>
      <c r="J3637" s="262" t="s">
        <v>6489</v>
      </c>
      <c r="K3637" s="262" t="s">
        <v>6490</v>
      </c>
      <c r="L3637" s="263">
        <v>45127</v>
      </c>
      <c r="M3637" s="262" t="s">
        <v>20</v>
      </c>
    </row>
    <row r="3638" spans="1:13" x14ac:dyDescent="0.25">
      <c r="A3638" s="260" t="s">
        <v>6458</v>
      </c>
      <c r="B3638" s="260" t="s">
        <v>6459</v>
      </c>
      <c r="C3638" s="260" t="s">
        <v>3326</v>
      </c>
      <c r="D3638" s="260" t="s">
        <v>623</v>
      </c>
      <c r="E3638" s="260">
        <v>171033</v>
      </c>
      <c r="F3638" s="260" t="s">
        <v>6081</v>
      </c>
      <c r="G3638" s="260" t="s">
        <v>1400</v>
      </c>
      <c r="H3638" s="260">
        <v>2</v>
      </c>
      <c r="I3638" s="260" t="s">
        <v>6082</v>
      </c>
      <c r="J3638" s="260" t="s">
        <v>6491</v>
      </c>
      <c r="K3638" s="260" t="s">
        <v>6492</v>
      </c>
      <c r="L3638" s="261">
        <v>45127</v>
      </c>
      <c r="M3638" s="260" t="s">
        <v>20</v>
      </c>
    </row>
    <row r="3639" spans="1:13" x14ac:dyDescent="0.25">
      <c r="A3639" s="262" t="s">
        <v>6458</v>
      </c>
      <c r="B3639" s="262" t="s">
        <v>6459</v>
      </c>
      <c r="C3639" s="262" t="s">
        <v>3326</v>
      </c>
      <c r="D3639" s="262" t="s">
        <v>628</v>
      </c>
      <c r="E3639" s="262">
        <v>53000</v>
      </c>
      <c r="F3639" s="262" t="s">
        <v>6493</v>
      </c>
      <c r="G3639" s="262" t="s">
        <v>17</v>
      </c>
      <c r="H3639" s="262" t="s">
        <v>17</v>
      </c>
      <c r="I3639" s="262" t="s">
        <v>6494</v>
      </c>
      <c r="J3639" s="262" t="s">
        <v>6495</v>
      </c>
      <c r="K3639" s="262" t="s">
        <v>6496</v>
      </c>
      <c r="L3639" s="263">
        <v>45127</v>
      </c>
      <c r="M3639" s="262" t="s">
        <v>20</v>
      </c>
    </row>
    <row r="3640" spans="1:13" x14ac:dyDescent="0.25">
      <c r="A3640" s="260" t="s">
        <v>6458</v>
      </c>
      <c r="B3640" s="260" t="s">
        <v>6459</v>
      </c>
      <c r="C3640" s="260" t="s">
        <v>3326</v>
      </c>
      <c r="D3640" s="260" t="s">
        <v>619</v>
      </c>
      <c r="E3640" s="260">
        <v>0</v>
      </c>
      <c r="F3640" s="260" t="s">
        <v>17</v>
      </c>
      <c r="G3640" s="260" t="s">
        <v>17</v>
      </c>
      <c r="H3640" s="260" t="s">
        <v>17</v>
      </c>
      <c r="I3640" s="260" t="s">
        <v>17</v>
      </c>
      <c r="J3640" s="260" t="s">
        <v>6095</v>
      </c>
      <c r="K3640" s="260" t="s">
        <v>6497</v>
      </c>
      <c r="L3640" s="261">
        <v>45127</v>
      </c>
      <c r="M3640" s="260" t="s">
        <v>20</v>
      </c>
    </row>
    <row r="3641" spans="1:13" x14ac:dyDescent="0.25">
      <c r="A3641" s="262" t="s">
        <v>6458</v>
      </c>
      <c r="B3641" s="262" t="s">
        <v>6459</v>
      </c>
      <c r="C3641" s="262" t="s">
        <v>3326</v>
      </c>
      <c r="D3641" s="262" t="s">
        <v>47</v>
      </c>
      <c r="E3641" s="262">
        <v>3</v>
      </c>
      <c r="F3641" s="262" t="s">
        <v>6481</v>
      </c>
      <c r="G3641" s="262" t="s">
        <v>77</v>
      </c>
      <c r="H3641" s="262">
        <v>1</v>
      </c>
      <c r="I3641" s="262" t="s">
        <v>6482</v>
      </c>
      <c r="J3641" s="262" t="s">
        <v>6498</v>
      </c>
      <c r="K3641" s="262" t="s">
        <v>6499</v>
      </c>
      <c r="L3641" s="263">
        <v>45127</v>
      </c>
      <c r="M3641" s="262" t="s">
        <v>20</v>
      </c>
    </row>
    <row r="3642" spans="1:13" x14ac:dyDescent="0.25">
      <c r="A3642" s="260" t="s">
        <v>6500</v>
      </c>
      <c r="B3642" s="260" t="s">
        <v>6501</v>
      </c>
      <c r="C3642" s="260" t="s">
        <v>3326</v>
      </c>
      <c r="D3642" s="260" t="s">
        <v>1335</v>
      </c>
      <c r="E3642" s="260">
        <v>3197020</v>
      </c>
      <c r="F3642" s="260" t="s">
        <v>6056</v>
      </c>
      <c r="G3642" s="260" t="s">
        <v>77</v>
      </c>
      <c r="H3642" s="260">
        <v>1</v>
      </c>
      <c r="I3642" s="260" t="s">
        <v>6057</v>
      </c>
      <c r="J3642" s="260" t="s">
        <v>6058</v>
      </c>
      <c r="K3642" s="260" t="s">
        <v>6502</v>
      </c>
      <c r="L3642" s="261">
        <v>45127</v>
      </c>
      <c r="M3642" s="260" t="s">
        <v>20</v>
      </c>
    </row>
    <row r="3643" spans="1:13" x14ac:dyDescent="0.25">
      <c r="A3643" s="262" t="s">
        <v>6500</v>
      </c>
      <c r="B3643" s="262" t="s">
        <v>6501</v>
      </c>
      <c r="C3643" s="262" t="s">
        <v>3326</v>
      </c>
      <c r="D3643" s="262" t="s">
        <v>1042</v>
      </c>
      <c r="E3643" s="262">
        <v>4700</v>
      </c>
      <c r="F3643" s="262" t="s">
        <v>6503</v>
      </c>
      <c r="G3643" s="262" t="s">
        <v>77</v>
      </c>
      <c r="H3643" s="262">
        <v>1</v>
      </c>
      <c r="I3643" s="262" t="s">
        <v>6504</v>
      </c>
      <c r="J3643" s="262" t="s">
        <v>6505</v>
      </c>
      <c r="K3643" s="262" t="s">
        <v>6506</v>
      </c>
      <c r="L3643" s="263">
        <v>45127</v>
      </c>
      <c r="M3643" s="262" t="s">
        <v>20</v>
      </c>
    </row>
    <row r="3644" spans="1:13" x14ac:dyDescent="0.25">
      <c r="A3644" s="260" t="s">
        <v>6500</v>
      </c>
      <c r="B3644" s="260" t="s">
        <v>6501</v>
      </c>
      <c r="C3644" s="260" t="s">
        <v>3326</v>
      </c>
      <c r="D3644" s="260" t="s">
        <v>1132</v>
      </c>
      <c r="E3644" s="260">
        <v>1466100</v>
      </c>
      <c r="F3644" s="260" t="s">
        <v>6503</v>
      </c>
      <c r="G3644" s="260" t="s">
        <v>1400</v>
      </c>
      <c r="H3644" s="260">
        <v>2</v>
      </c>
      <c r="I3644" s="260" t="s">
        <v>6504</v>
      </c>
      <c r="J3644" s="260" t="s">
        <v>6507</v>
      </c>
      <c r="K3644" s="260" t="s">
        <v>6508</v>
      </c>
      <c r="L3644" s="261">
        <v>45127</v>
      </c>
      <c r="M3644" s="260" t="s">
        <v>20</v>
      </c>
    </row>
    <row r="3645" spans="1:13" x14ac:dyDescent="0.25">
      <c r="A3645" s="262" t="s">
        <v>6500</v>
      </c>
      <c r="B3645" s="262" t="s">
        <v>6501</v>
      </c>
      <c r="C3645" s="262" t="s">
        <v>3326</v>
      </c>
      <c r="D3645" s="262" t="s">
        <v>1050</v>
      </c>
      <c r="E3645" s="262">
        <v>128000</v>
      </c>
      <c r="F3645" s="262" t="s">
        <v>6473</v>
      </c>
      <c r="G3645" s="262" t="s">
        <v>1400</v>
      </c>
      <c r="H3645" s="262">
        <v>2</v>
      </c>
      <c r="I3645" s="262" t="s">
        <v>6474</v>
      </c>
      <c r="J3645" s="262" t="s">
        <v>6509</v>
      </c>
      <c r="K3645" s="262" t="s">
        <v>6510</v>
      </c>
      <c r="L3645" s="263">
        <v>45127</v>
      </c>
      <c r="M3645" s="262" t="s">
        <v>20</v>
      </c>
    </row>
    <row r="3646" spans="1:13" x14ac:dyDescent="0.25">
      <c r="A3646" s="260" t="s">
        <v>6500</v>
      </c>
      <c r="B3646" s="260" t="s">
        <v>6501</v>
      </c>
      <c r="C3646" s="260" t="s">
        <v>3326</v>
      </c>
      <c r="D3646" s="260" t="s">
        <v>776</v>
      </c>
      <c r="E3646" s="260">
        <v>20000</v>
      </c>
      <c r="F3646" s="260" t="s">
        <v>6473</v>
      </c>
      <c r="G3646" s="260" t="s">
        <v>1400</v>
      </c>
      <c r="H3646" s="260">
        <v>2</v>
      </c>
      <c r="I3646" s="260" t="s">
        <v>6474</v>
      </c>
      <c r="J3646" s="260" t="s">
        <v>6511</v>
      </c>
      <c r="K3646" s="260" t="s">
        <v>6512</v>
      </c>
      <c r="L3646" s="261">
        <v>45127</v>
      </c>
      <c r="M3646" s="260" t="s">
        <v>20</v>
      </c>
    </row>
    <row r="3647" spans="1:13" x14ac:dyDescent="0.25">
      <c r="A3647" s="262" t="s">
        <v>6500</v>
      </c>
      <c r="B3647" s="262" t="s">
        <v>6501</v>
      </c>
      <c r="C3647" s="262" t="s">
        <v>3326</v>
      </c>
      <c r="D3647" s="262" t="s">
        <v>40</v>
      </c>
      <c r="E3647" s="262" t="s">
        <v>17</v>
      </c>
      <c r="F3647" s="262" t="s">
        <v>17</v>
      </c>
      <c r="G3647" s="262" t="s">
        <v>17</v>
      </c>
      <c r="H3647" s="262" t="s">
        <v>17</v>
      </c>
      <c r="I3647" s="262" t="s">
        <v>17</v>
      </c>
      <c r="J3647" s="262" t="s">
        <v>6072</v>
      </c>
      <c r="K3647" s="262" t="s">
        <v>6513</v>
      </c>
      <c r="L3647" s="263">
        <v>45127</v>
      </c>
      <c r="M3647" s="262" t="s">
        <v>20</v>
      </c>
    </row>
    <row r="3648" spans="1:13" x14ac:dyDescent="0.25">
      <c r="A3648" s="260" t="s">
        <v>6500</v>
      </c>
      <c r="B3648" s="260" t="s">
        <v>6501</v>
      </c>
      <c r="C3648" s="260" t="s">
        <v>3326</v>
      </c>
      <c r="D3648" s="260" t="s">
        <v>966</v>
      </c>
      <c r="E3648" s="260">
        <v>0</v>
      </c>
      <c r="F3648" s="260" t="s">
        <v>17</v>
      </c>
      <c r="G3648" s="260" t="s">
        <v>22</v>
      </c>
      <c r="H3648" s="260">
        <v>3</v>
      </c>
      <c r="I3648" s="260" t="s">
        <v>17</v>
      </c>
      <c r="J3648" s="260" t="s">
        <v>6514</v>
      </c>
      <c r="K3648" s="260" t="s">
        <v>6515</v>
      </c>
      <c r="L3648" s="261">
        <v>45127</v>
      </c>
      <c r="M3648" s="260" t="s">
        <v>20</v>
      </c>
    </row>
    <row r="3649" spans="1:13" x14ac:dyDescent="0.25">
      <c r="A3649" s="262" t="s">
        <v>6500</v>
      </c>
      <c r="B3649" s="262" t="s">
        <v>6501</v>
      </c>
      <c r="C3649" s="262" t="s">
        <v>3326</v>
      </c>
      <c r="D3649" s="262" t="s">
        <v>1055</v>
      </c>
      <c r="E3649" s="262">
        <v>1</v>
      </c>
      <c r="F3649" s="262" t="s">
        <v>6076</v>
      </c>
      <c r="G3649" s="262" t="s">
        <v>22</v>
      </c>
      <c r="H3649" s="262">
        <v>3</v>
      </c>
      <c r="I3649" s="262" t="s">
        <v>6077</v>
      </c>
      <c r="J3649" s="262" t="s">
        <v>5398</v>
      </c>
      <c r="K3649" s="262" t="s">
        <v>6516</v>
      </c>
      <c r="L3649" s="263">
        <v>45127</v>
      </c>
      <c r="M3649" s="262" t="s">
        <v>20</v>
      </c>
    </row>
    <row r="3650" spans="1:13" x14ac:dyDescent="0.25">
      <c r="A3650" s="260" t="s">
        <v>6500</v>
      </c>
      <c r="B3650" s="260" t="s">
        <v>6501</v>
      </c>
      <c r="C3650" s="260" t="s">
        <v>3326</v>
      </c>
      <c r="D3650" s="260" t="s">
        <v>605</v>
      </c>
      <c r="E3650" s="260">
        <v>11033</v>
      </c>
      <c r="F3650" s="260" t="s">
        <v>6517</v>
      </c>
      <c r="G3650" s="260" t="s">
        <v>1400</v>
      </c>
      <c r="H3650" s="260">
        <v>2</v>
      </c>
      <c r="I3650" s="260" t="s">
        <v>6518</v>
      </c>
      <c r="J3650" s="260" t="s">
        <v>6519</v>
      </c>
      <c r="K3650" s="260" t="s">
        <v>6520</v>
      </c>
      <c r="L3650" s="261">
        <v>45127</v>
      </c>
      <c r="M3650" s="260" t="s">
        <v>20</v>
      </c>
    </row>
    <row r="3651" spans="1:13" x14ac:dyDescent="0.25">
      <c r="A3651" s="262" t="s">
        <v>6500</v>
      </c>
      <c r="B3651" s="262" t="s">
        <v>6501</v>
      </c>
      <c r="C3651" s="262" t="s">
        <v>3326</v>
      </c>
      <c r="D3651" s="262" t="s">
        <v>1374</v>
      </c>
      <c r="E3651" s="262">
        <v>1338100</v>
      </c>
      <c r="F3651" s="262" t="s">
        <v>6521</v>
      </c>
      <c r="G3651" s="262" t="s">
        <v>1400</v>
      </c>
      <c r="H3651" s="262">
        <v>2</v>
      </c>
      <c r="I3651" s="262" t="s">
        <v>6522</v>
      </c>
      <c r="J3651" s="262" t="s">
        <v>6087</v>
      </c>
      <c r="K3651" s="262" t="s">
        <v>6523</v>
      </c>
      <c r="L3651" s="263">
        <v>45127</v>
      </c>
      <c r="M3651" s="262" t="s">
        <v>20</v>
      </c>
    </row>
    <row r="3652" spans="1:13" x14ac:dyDescent="0.25">
      <c r="A3652" s="260" t="s">
        <v>6500</v>
      </c>
      <c r="B3652" s="260" t="s">
        <v>6501</v>
      </c>
      <c r="C3652" s="260" t="s">
        <v>3326</v>
      </c>
      <c r="D3652" s="260" t="s">
        <v>630</v>
      </c>
      <c r="E3652" s="260">
        <v>116967</v>
      </c>
      <c r="F3652" s="260" t="s">
        <v>6521</v>
      </c>
      <c r="G3652" s="260" t="s">
        <v>1400</v>
      </c>
      <c r="H3652" s="260">
        <v>2</v>
      </c>
      <c r="I3652" s="260" t="s">
        <v>6522</v>
      </c>
      <c r="J3652" s="260" t="s">
        <v>6089</v>
      </c>
      <c r="K3652" s="260" t="s">
        <v>6524</v>
      </c>
      <c r="L3652" s="261">
        <v>45127</v>
      </c>
      <c r="M3652" s="260" t="s">
        <v>20</v>
      </c>
    </row>
    <row r="3653" spans="1:13" x14ac:dyDescent="0.25">
      <c r="A3653" s="262" t="s">
        <v>6500</v>
      </c>
      <c r="B3653" s="262" t="s">
        <v>6501</v>
      </c>
      <c r="C3653" s="262" t="s">
        <v>3326</v>
      </c>
      <c r="D3653" s="262" t="s">
        <v>623</v>
      </c>
      <c r="E3653" s="262">
        <v>11033</v>
      </c>
      <c r="F3653" s="262" t="s">
        <v>6521</v>
      </c>
      <c r="G3653" s="262" t="s">
        <v>1400</v>
      </c>
      <c r="H3653" s="262">
        <v>2</v>
      </c>
      <c r="I3653" s="262" t="s">
        <v>6522</v>
      </c>
      <c r="J3653" s="262" t="s">
        <v>6525</v>
      </c>
      <c r="K3653" s="262" t="s">
        <v>6526</v>
      </c>
      <c r="L3653" s="263">
        <v>45127</v>
      </c>
      <c r="M3653" s="262" t="s">
        <v>20</v>
      </c>
    </row>
    <row r="3654" spans="1:13" x14ac:dyDescent="0.25">
      <c r="A3654" s="260" t="s">
        <v>6500</v>
      </c>
      <c r="B3654" s="260" t="s">
        <v>6501</v>
      </c>
      <c r="C3654" s="260" t="s">
        <v>3326</v>
      </c>
      <c r="D3654" s="260" t="s">
        <v>628</v>
      </c>
      <c r="E3654" s="260">
        <v>0</v>
      </c>
      <c r="F3654" s="260" t="s">
        <v>17</v>
      </c>
      <c r="G3654" s="260" t="s">
        <v>17</v>
      </c>
      <c r="H3654" s="260" t="s">
        <v>17</v>
      </c>
      <c r="I3654" s="260" t="s">
        <v>17</v>
      </c>
      <c r="J3654" s="260" t="s">
        <v>6095</v>
      </c>
      <c r="K3654" s="260" t="s">
        <v>6527</v>
      </c>
      <c r="L3654" s="261">
        <v>45127</v>
      </c>
      <c r="M3654" s="260" t="s">
        <v>20</v>
      </c>
    </row>
    <row r="3655" spans="1:13" x14ac:dyDescent="0.25">
      <c r="A3655" s="262" t="s">
        <v>6500</v>
      </c>
      <c r="B3655" s="262" t="s">
        <v>6501</v>
      </c>
      <c r="C3655" s="262" t="s">
        <v>3326</v>
      </c>
      <c r="D3655" s="262" t="s">
        <v>619</v>
      </c>
      <c r="E3655" s="262">
        <v>0</v>
      </c>
      <c r="F3655" s="262" t="s">
        <v>17</v>
      </c>
      <c r="G3655" s="262" t="s">
        <v>17</v>
      </c>
      <c r="H3655" s="262" t="s">
        <v>17</v>
      </c>
      <c r="I3655" s="262" t="s">
        <v>17</v>
      </c>
      <c r="J3655" s="262" t="s">
        <v>6095</v>
      </c>
      <c r="K3655" s="262" t="s">
        <v>6528</v>
      </c>
      <c r="L3655" s="263">
        <v>45127</v>
      </c>
      <c r="M3655" s="262" t="s">
        <v>20</v>
      </c>
    </row>
    <row r="3656" spans="1:13" x14ac:dyDescent="0.25">
      <c r="A3656" s="260" t="s">
        <v>6500</v>
      </c>
      <c r="B3656" s="260" t="s">
        <v>6501</v>
      </c>
      <c r="C3656" s="260" t="s">
        <v>3326</v>
      </c>
      <c r="D3656" s="260" t="s">
        <v>47</v>
      </c>
      <c r="E3656" s="260">
        <v>2</v>
      </c>
      <c r="F3656" s="260" t="s">
        <v>6529</v>
      </c>
      <c r="G3656" s="260" t="s">
        <v>77</v>
      </c>
      <c r="H3656" s="260">
        <v>1</v>
      </c>
      <c r="I3656" s="260" t="s">
        <v>6530</v>
      </c>
      <c r="J3656" s="260" t="s">
        <v>6531</v>
      </c>
      <c r="K3656" s="260" t="s">
        <v>6532</v>
      </c>
      <c r="L3656" s="261">
        <v>45127</v>
      </c>
      <c r="M3656" s="260" t="s">
        <v>20</v>
      </c>
    </row>
    <row r="3657" spans="1:13" x14ac:dyDescent="0.25">
      <c r="A3657" s="262" t="s">
        <v>376</v>
      </c>
      <c r="B3657" s="262" t="s">
        <v>377</v>
      </c>
      <c r="C3657" s="262" t="s">
        <v>378</v>
      </c>
      <c r="D3657" s="262" t="s">
        <v>1335</v>
      </c>
      <c r="E3657" s="262">
        <v>55037860</v>
      </c>
      <c r="F3657" s="262" t="s">
        <v>6392</v>
      </c>
      <c r="G3657" s="262" t="s">
        <v>1400</v>
      </c>
      <c r="H3657" s="262">
        <v>2</v>
      </c>
      <c r="I3657" s="262" t="s">
        <v>6533</v>
      </c>
      <c r="J3657" s="262" t="s">
        <v>6534</v>
      </c>
      <c r="K3657" s="262" t="s">
        <v>6535</v>
      </c>
      <c r="L3657" s="263">
        <v>45127</v>
      </c>
      <c r="M3657" s="262" t="s">
        <v>582</v>
      </c>
    </row>
    <row r="3658" spans="1:13" x14ac:dyDescent="0.25">
      <c r="A3658" s="260" t="s">
        <v>376</v>
      </c>
      <c r="B3658" s="260" t="s">
        <v>377</v>
      </c>
      <c r="C3658" s="260" t="s">
        <v>378</v>
      </c>
      <c r="D3658" s="260" t="s">
        <v>1042</v>
      </c>
      <c r="E3658" s="260">
        <v>38244</v>
      </c>
      <c r="F3658" s="260" t="s">
        <v>6536</v>
      </c>
      <c r="G3658" s="260" t="s">
        <v>1400</v>
      </c>
      <c r="H3658" s="260">
        <v>2</v>
      </c>
      <c r="I3658" s="260" t="s">
        <v>6537</v>
      </c>
      <c r="J3658" s="260" t="s">
        <v>6538</v>
      </c>
      <c r="K3658" s="260" t="s">
        <v>6539</v>
      </c>
      <c r="L3658" s="261">
        <v>45127</v>
      </c>
      <c r="M3658" s="260" t="s">
        <v>582</v>
      </c>
    </row>
    <row r="3659" spans="1:13" x14ac:dyDescent="0.25">
      <c r="A3659" s="262" t="s">
        <v>376</v>
      </c>
      <c r="B3659" s="262" t="s">
        <v>377</v>
      </c>
      <c r="C3659" s="262" t="s">
        <v>378</v>
      </c>
      <c r="D3659" s="262" t="s">
        <v>1132</v>
      </c>
      <c r="E3659" s="262">
        <v>1147643</v>
      </c>
      <c r="F3659" s="262" t="s">
        <v>6540</v>
      </c>
      <c r="G3659" s="262" t="s">
        <v>1400</v>
      </c>
      <c r="H3659" s="262">
        <v>2</v>
      </c>
      <c r="I3659" s="262" t="s">
        <v>6541</v>
      </c>
      <c r="J3659" s="262" t="s">
        <v>6542</v>
      </c>
      <c r="K3659" s="262" t="s">
        <v>6543</v>
      </c>
      <c r="L3659" s="263">
        <v>45127</v>
      </c>
      <c r="M3659" s="262" t="s">
        <v>20</v>
      </c>
    </row>
    <row r="3660" spans="1:13" x14ac:dyDescent="0.25">
      <c r="A3660" s="260" t="s">
        <v>376</v>
      </c>
      <c r="B3660" s="260" t="s">
        <v>377</v>
      </c>
      <c r="C3660" s="260" t="s">
        <v>378</v>
      </c>
      <c r="D3660" s="260" t="s">
        <v>1050</v>
      </c>
      <c r="E3660" s="260">
        <v>588724</v>
      </c>
      <c r="F3660" s="260" t="s">
        <v>6544</v>
      </c>
      <c r="G3660" s="260" t="s">
        <v>1400</v>
      </c>
      <c r="H3660" s="260">
        <v>2</v>
      </c>
      <c r="I3660" s="260" t="s">
        <v>6545</v>
      </c>
      <c r="J3660" s="260" t="s">
        <v>6546</v>
      </c>
      <c r="K3660" s="260" t="s">
        <v>6547</v>
      </c>
      <c r="L3660" s="261">
        <v>45127</v>
      </c>
      <c r="M3660" s="260" t="s">
        <v>582</v>
      </c>
    </row>
    <row r="3661" spans="1:13" x14ac:dyDescent="0.25">
      <c r="A3661" s="262" t="s">
        <v>376</v>
      </c>
      <c r="B3661" s="262" t="s">
        <v>377</v>
      </c>
      <c r="C3661" s="262" t="s">
        <v>378</v>
      </c>
      <c r="D3661" s="262" t="s">
        <v>776</v>
      </c>
      <c r="E3661" s="262">
        <v>588724</v>
      </c>
      <c r="F3661" s="262" t="s">
        <v>6544</v>
      </c>
      <c r="G3661" s="262" t="s">
        <v>1400</v>
      </c>
      <c r="H3661" s="262">
        <v>2</v>
      </c>
      <c r="I3661" s="262" t="s">
        <v>6545</v>
      </c>
      <c r="J3661" s="262" t="s">
        <v>6546</v>
      </c>
      <c r="K3661" s="262" t="s">
        <v>6548</v>
      </c>
      <c r="L3661" s="263">
        <v>45127</v>
      </c>
      <c r="M3661" s="262" t="s">
        <v>582</v>
      </c>
    </row>
    <row r="3662" spans="1:13" x14ac:dyDescent="0.25">
      <c r="A3662" s="260" t="s">
        <v>376</v>
      </c>
      <c r="B3662" s="260" t="s">
        <v>377</v>
      </c>
      <c r="C3662" s="260" t="s">
        <v>378</v>
      </c>
      <c r="D3662" s="260" t="s">
        <v>605</v>
      </c>
      <c r="E3662" s="260">
        <v>588724</v>
      </c>
      <c r="F3662" s="260" t="s">
        <v>6544</v>
      </c>
      <c r="G3662" s="260" t="s">
        <v>1400</v>
      </c>
      <c r="H3662" s="260">
        <v>2</v>
      </c>
      <c r="I3662" s="260" t="s">
        <v>6545</v>
      </c>
      <c r="J3662" s="260" t="s">
        <v>6549</v>
      </c>
      <c r="K3662" s="260" t="s">
        <v>6550</v>
      </c>
      <c r="L3662" s="261">
        <v>45127</v>
      </c>
      <c r="M3662" s="260" t="s">
        <v>20</v>
      </c>
    </row>
    <row r="3663" spans="1:13" x14ac:dyDescent="0.25">
      <c r="A3663" s="262" t="s">
        <v>376</v>
      </c>
      <c r="B3663" s="262" t="s">
        <v>377</v>
      </c>
      <c r="C3663" s="262" t="s">
        <v>378</v>
      </c>
      <c r="D3663" s="262" t="s">
        <v>1374</v>
      </c>
      <c r="E3663" s="262">
        <v>558919</v>
      </c>
      <c r="F3663" s="262" t="s">
        <v>6551</v>
      </c>
      <c r="G3663" s="262" t="s">
        <v>1400</v>
      </c>
      <c r="H3663" s="262">
        <v>2</v>
      </c>
      <c r="I3663" s="262" t="s">
        <v>6552</v>
      </c>
      <c r="J3663" s="262" t="s">
        <v>6553</v>
      </c>
      <c r="K3663" s="262" t="s">
        <v>6554</v>
      </c>
      <c r="L3663" s="263">
        <v>45127</v>
      </c>
      <c r="M3663" s="262" t="s">
        <v>20</v>
      </c>
    </row>
    <row r="3664" spans="1:13" x14ac:dyDescent="0.25">
      <c r="A3664" s="260" t="s">
        <v>376</v>
      </c>
      <c r="B3664" s="260" t="s">
        <v>377</v>
      </c>
      <c r="C3664" s="260" t="s">
        <v>378</v>
      </c>
      <c r="D3664" s="260" t="s">
        <v>630</v>
      </c>
      <c r="E3664" s="260">
        <v>0</v>
      </c>
      <c r="F3664" s="260" t="s">
        <v>6544</v>
      </c>
      <c r="G3664" s="260" t="s">
        <v>1400</v>
      </c>
      <c r="H3664" s="260">
        <v>2</v>
      </c>
      <c r="I3664" s="260" t="s">
        <v>6545</v>
      </c>
      <c r="J3664" s="260" t="s">
        <v>6555</v>
      </c>
      <c r="K3664" s="260" t="s">
        <v>6556</v>
      </c>
      <c r="L3664" s="261">
        <v>45127</v>
      </c>
      <c r="M3664" s="260" t="s">
        <v>20</v>
      </c>
    </row>
    <row r="3665" spans="1:13" x14ac:dyDescent="0.25">
      <c r="A3665" s="262" t="s">
        <v>376</v>
      </c>
      <c r="B3665" s="262" t="s">
        <v>377</v>
      </c>
      <c r="C3665" s="262" t="s">
        <v>378</v>
      </c>
      <c r="D3665" s="262" t="s">
        <v>623</v>
      </c>
      <c r="E3665" s="262">
        <v>588724</v>
      </c>
      <c r="F3665" s="262" t="s">
        <v>6544</v>
      </c>
      <c r="G3665" s="262" t="s">
        <v>1400</v>
      </c>
      <c r="H3665" s="262">
        <v>2</v>
      </c>
      <c r="I3665" s="262" t="s">
        <v>6545</v>
      </c>
      <c r="J3665" s="262" t="s">
        <v>6557</v>
      </c>
      <c r="K3665" s="262" t="s">
        <v>6558</v>
      </c>
      <c r="L3665" s="263">
        <v>45127</v>
      </c>
      <c r="M3665" s="262" t="s">
        <v>20</v>
      </c>
    </row>
    <row r="3666" spans="1:13" x14ac:dyDescent="0.25">
      <c r="A3666" s="260" t="s">
        <v>376</v>
      </c>
      <c r="B3666" s="260" t="s">
        <v>377</v>
      </c>
      <c r="C3666" s="260" t="s">
        <v>378</v>
      </c>
      <c r="D3666" s="260" t="s">
        <v>628</v>
      </c>
      <c r="E3666" s="260">
        <v>0</v>
      </c>
      <c r="F3666" s="260" t="s">
        <v>763</v>
      </c>
      <c r="G3666" s="260" t="s">
        <v>33</v>
      </c>
      <c r="H3666" s="260">
        <v>2</v>
      </c>
      <c r="I3666" s="260" t="s">
        <v>763</v>
      </c>
      <c r="J3666" s="260" t="s">
        <v>6559</v>
      </c>
      <c r="K3666" s="260" t="s">
        <v>6560</v>
      </c>
      <c r="L3666" s="261">
        <v>45127</v>
      </c>
      <c r="M3666" s="260" t="s">
        <v>20</v>
      </c>
    </row>
    <row r="3667" spans="1:13" x14ac:dyDescent="0.25">
      <c r="A3667" s="262" t="s">
        <v>376</v>
      </c>
      <c r="B3667" s="262" t="s">
        <v>377</v>
      </c>
      <c r="C3667" s="262" t="s">
        <v>378</v>
      </c>
      <c r="D3667" s="262" t="s">
        <v>619</v>
      </c>
      <c r="E3667" s="262">
        <v>0</v>
      </c>
      <c r="F3667" s="262" t="s">
        <v>763</v>
      </c>
      <c r="G3667" s="262" t="s">
        <v>33</v>
      </c>
      <c r="H3667" s="262">
        <v>2</v>
      </c>
      <c r="I3667" s="262" t="s">
        <v>763</v>
      </c>
      <c r="J3667" s="262" t="s">
        <v>6561</v>
      </c>
      <c r="K3667" s="262" t="s">
        <v>6562</v>
      </c>
      <c r="L3667" s="263">
        <v>45127</v>
      </c>
      <c r="M3667" s="262" t="s">
        <v>20</v>
      </c>
    </row>
    <row r="3668" spans="1:13" x14ac:dyDescent="0.25">
      <c r="A3668" s="260" t="s">
        <v>376</v>
      </c>
      <c r="B3668" s="260" t="s">
        <v>377</v>
      </c>
      <c r="C3668" s="260" t="s">
        <v>378</v>
      </c>
      <c r="D3668" s="260" t="s">
        <v>47</v>
      </c>
      <c r="E3668" s="260">
        <v>2</v>
      </c>
      <c r="F3668" s="260" t="s">
        <v>6551</v>
      </c>
      <c r="G3668" s="260" t="s">
        <v>77</v>
      </c>
      <c r="H3668" s="260">
        <v>1</v>
      </c>
      <c r="I3668" s="260" t="s">
        <v>6563</v>
      </c>
      <c r="J3668" s="260" t="s">
        <v>6564</v>
      </c>
      <c r="K3668" s="260" t="s">
        <v>6565</v>
      </c>
      <c r="L3668" s="261">
        <v>45127</v>
      </c>
      <c r="M3668" s="260" t="s">
        <v>20</v>
      </c>
    </row>
    <row r="3669" spans="1:13" x14ac:dyDescent="0.25">
      <c r="A3669" s="262" t="s">
        <v>1220</v>
      </c>
      <c r="B3669" s="262" t="s">
        <v>1221</v>
      </c>
      <c r="C3669" s="262" t="s">
        <v>378</v>
      </c>
      <c r="D3669" s="262" t="s">
        <v>1335</v>
      </c>
      <c r="E3669" s="262">
        <v>55037860</v>
      </c>
      <c r="F3669" s="262" t="s">
        <v>6392</v>
      </c>
      <c r="G3669" s="262" t="s">
        <v>1400</v>
      </c>
      <c r="H3669" s="262">
        <v>2</v>
      </c>
      <c r="I3669" s="262" t="s">
        <v>6533</v>
      </c>
      <c r="J3669" s="262" t="s">
        <v>6534</v>
      </c>
      <c r="K3669" s="262" t="s">
        <v>6566</v>
      </c>
      <c r="L3669" s="263">
        <v>45127</v>
      </c>
      <c r="M3669" s="262" t="s">
        <v>582</v>
      </c>
    </row>
    <row r="3670" spans="1:13" x14ac:dyDescent="0.25">
      <c r="A3670" s="260" t="s">
        <v>1220</v>
      </c>
      <c r="B3670" s="260" t="s">
        <v>1221</v>
      </c>
      <c r="C3670" s="260" t="s">
        <v>378</v>
      </c>
      <c r="D3670" s="260" t="s">
        <v>1042</v>
      </c>
      <c r="E3670" s="260">
        <v>543630</v>
      </c>
      <c r="F3670" s="260" t="s">
        <v>6567</v>
      </c>
      <c r="G3670" s="260" t="s">
        <v>1400</v>
      </c>
      <c r="H3670" s="260">
        <v>2</v>
      </c>
      <c r="I3670" s="260" t="s">
        <v>6568</v>
      </c>
      <c r="J3670" s="260" t="s">
        <v>6569</v>
      </c>
      <c r="K3670" s="260" t="s">
        <v>6570</v>
      </c>
      <c r="L3670" s="261">
        <v>45127</v>
      </c>
      <c r="M3670" s="260" t="s">
        <v>20</v>
      </c>
    </row>
    <row r="3671" spans="1:13" x14ac:dyDescent="0.25">
      <c r="A3671" s="262" t="s">
        <v>1220</v>
      </c>
      <c r="B3671" s="262" t="s">
        <v>1221</v>
      </c>
      <c r="C3671" s="262" t="s">
        <v>378</v>
      </c>
      <c r="D3671" s="262" t="s">
        <v>1132</v>
      </c>
      <c r="E3671" s="262">
        <v>28572102</v>
      </c>
      <c r="F3671" s="262" t="s">
        <v>6571</v>
      </c>
      <c r="G3671" s="262" t="s">
        <v>1400</v>
      </c>
      <c r="H3671" s="262">
        <v>2</v>
      </c>
      <c r="I3671" s="262" t="s">
        <v>6572</v>
      </c>
      <c r="J3671" s="262" t="s">
        <v>6573</v>
      </c>
      <c r="K3671" s="262" t="s">
        <v>6574</v>
      </c>
      <c r="L3671" s="263">
        <v>45127</v>
      </c>
      <c r="M3671" s="262" t="s">
        <v>20</v>
      </c>
    </row>
    <row r="3672" spans="1:13" x14ac:dyDescent="0.25">
      <c r="A3672" s="260" t="s">
        <v>1220</v>
      </c>
      <c r="B3672" s="260" t="s">
        <v>1221</v>
      </c>
      <c r="C3672" s="260" t="s">
        <v>378</v>
      </c>
      <c r="D3672" s="260" t="s">
        <v>1050</v>
      </c>
      <c r="E3672" s="260">
        <v>28572102</v>
      </c>
      <c r="F3672" s="260" t="s">
        <v>6571</v>
      </c>
      <c r="G3672" s="260" t="s">
        <v>1400</v>
      </c>
      <c r="H3672" s="260">
        <v>2</v>
      </c>
      <c r="I3672" s="260" t="s">
        <v>6572</v>
      </c>
      <c r="J3672" s="260" t="s">
        <v>6575</v>
      </c>
      <c r="K3672" s="260" t="s">
        <v>6576</v>
      </c>
      <c r="L3672" s="261">
        <v>45127</v>
      </c>
      <c r="M3672" s="260" t="s">
        <v>20</v>
      </c>
    </row>
    <row r="3673" spans="1:13" x14ac:dyDescent="0.25">
      <c r="A3673" s="262" t="s">
        <v>1220</v>
      </c>
      <c r="B3673" s="262" t="s">
        <v>1221</v>
      </c>
      <c r="C3673" s="262" t="s">
        <v>378</v>
      </c>
      <c r="D3673" s="262" t="s">
        <v>605</v>
      </c>
      <c r="E3673" s="262">
        <v>5438215</v>
      </c>
      <c r="F3673" s="262" t="s">
        <v>1939</v>
      </c>
      <c r="G3673" s="262" t="s">
        <v>1400</v>
      </c>
      <c r="H3673" s="262">
        <v>2</v>
      </c>
      <c r="I3673" s="262" t="s">
        <v>6577</v>
      </c>
      <c r="J3673" s="262" t="s">
        <v>6578</v>
      </c>
      <c r="K3673" s="262" t="s">
        <v>6579</v>
      </c>
      <c r="L3673" s="263">
        <v>45127</v>
      </c>
      <c r="M3673" s="262" t="s">
        <v>20</v>
      </c>
    </row>
    <row r="3674" spans="1:13" x14ac:dyDescent="0.25">
      <c r="A3674" s="260" t="s">
        <v>1220</v>
      </c>
      <c r="B3674" s="260" t="s">
        <v>1221</v>
      </c>
      <c r="C3674" s="260" t="s">
        <v>378</v>
      </c>
      <c r="D3674" s="260" t="s">
        <v>1374</v>
      </c>
      <c r="E3674" s="260">
        <v>0</v>
      </c>
      <c r="F3674" s="260" t="s">
        <v>6571</v>
      </c>
      <c r="G3674" s="260" t="s">
        <v>1400</v>
      </c>
      <c r="H3674" s="260">
        <v>2</v>
      </c>
      <c r="I3674" s="260" t="s">
        <v>6572</v>
      </c>
      <c r="J3674" s="260" t="s">
        <v>6580</v>
      </c>
      <c r="K3674" s="260" t="s">
        <v>6581</v>
      </c>
      <c r="L3674" s="261">
        <v>45127</v>
      </c>
      <c r="M3674" s="260" t="s">
        <v>20</v>
      </c>
    </row>
    <row r="3675" spans="1:13" x14ac:dyDescent="0.25">
      <c r="A3675" s="262" t="s">
        <v>1220</v>
      </c>
      <c r="B3675" s="262" t="s">
        <v>1221</v>
      </c>
      <c r="C3675" s="262" t="s">
        <v>378</v>
      </c>
      <c r="D3675" s="262" t="s">
        <v>630</v>
      </c>
      <c r="E3675" s="262">
        <v>23133887</v>
      </c>
      <c r="F3675" s="262" t="s">
        <v>6571</v>
      </c>
      <c r="G3675" s="262" t="s">
        <v>1400</v>
      </c>
      <c r="H3675" s="262">
        <v>2</v>
      </c>
      <c r="I3675" s="262" t="s">
        <v>6572</v>
      </c>
      <c r="J3675" s="262" t="s">
        <v>6582</v>
      </c>
      <c r="K3675" s="262" t="s">
        <v>6583</v>
      </c>
      <c r="L3675" s="263">
        <v>45127</v>
      </c>
      <c r="M3675" s="262" t="s">
        <v>20</v>
      </c>
    </row>
    <row r="3676" spans="1:13" x14ac:dyDescent="0.25">
      <c r="A3676" s="260" t="s">
        <v>1220</v>
      </c>
      <c r="B3676" s="260" t="s">
        <v>1221</v>
      </c>
      <c r="C3676" s="260" t="s">
        <v>378</v>
      </c>
      <c r="D3676" s="260" t="s">
        <v>623</v>
      </c>
      <c r="E3676" s="260">
        <v>4213529</v>
      </c>
      <c r="F3676" s="260" t="s">
        <v>1939</v>
      </c>
      <c r="G3676" s="260" t="s">
        <v>1400</v>
      </c>
      <c r="H3676" s="260">
        <v>2</v>
      </c>
      <c r="I3676" s="260" t="s">
        <v>6577</v>
      </c>
      <c r="J3676" s="260" t="s">
        <v>6584</v>
      </c>
      <c r="K3676" s="260" t="s">
        <v>6585</v>
      </c>
      <c r="L3676" s="261">
        <v>45127</v>
      </c>
      <c r="M3676" s="260" t="s">
        <v>20</v>
      </c>
    </row>
    <row r="3677" spans="1:13" x14ac:dyDescent="0.25">
      <c r="A3677" s="262" t="s">
        <v>1220</v>
      </c>
      <c r="B3677" s="262" t="s">
        <v>1221</v>
      </c>
      <c r="C3677" s="262" t="s">
        <v>378</v>
      </c>
      <c r="D3677" s="262" t="s">
        <v>628</v>
      </c>
      <c r="E3677" s="262">
        <v>1224686</v>
      </c>
      <c r="F3677" s="262" t="s">
        <v>1939</v>
      </c>
      <c r="G3677" s="262" t="s">
        <v>1400</v>
      </c>
      <c r="H3677" s="262">
        <v>2</v>
      </c>
      <c r="I3677" s="262" t="s">
        <v>6577</v>
      </c>
      <c r="J3677" s="262" t="s">
        <v>6586</v>
      </c>
      <c r="K3677" s="262" t="s">
        <v>6587</v>
      </c>
      <c r="L3677" s="263">
        <v>45127</v>
      </c>
      <c r="M3677" s="262" t="s">
        <v>20</v>
      </c>
    </row>
    <row r="3678" spans="1:13" x14ac:dyDescent="0.25">
      <c r="A3678" s="260" t="s">
        <v>1220</v>
      </c>
      <c r="B3678" s="260" t="s">
        <v>1221</v>
      </c>
      <c r="C3678" s="260" t="s">
        <v>378</v>
      </c>
      <c r="D3678" s="260" t="s">
        <v>619</v>
      </c>
      <c r="E3678" s="260">
        <v>0</v>
      </c>
      <c r="F3678" s="260" t="s">
        <v>1939</v>
      </c>
      <c r="G3678" s="260" t="s">
        <v>1400</v>
      </c>
      <c r="H3678" s="260">
        <v>2</v>
      </c>
      <c r="I3678" s="260" t="s">
        <v>6577</v>
      </c>
      <c r="J3678" s="260" t="s">
        <v>6588</v>
      </c>
      <c r="K3678" s="260" t="s">
        <v>6589</v>
      </c>
      <c r="L3678" s="261">
        <v>45127</v>
      </c>
      <c r="M3678" s="260" t="s">
        <v>20</v>
      </c>
    </row>
    <row r="3679" spans="1:13" x14ac:dyDescent="0.25">
      <c r="A3679" s="262" t="s">
        <v>1207</v>
      </c>
      <c r="B3679" s="262" t="s">
        <v>1208</v>
      </c>
      <c r="C3679" s="262" t="s">
        <v>378</v>
      </c>
      <c r="D3679" s="262" t="s">
        <v>1335</v>
      </c>
      <c r="E3679" s="262">
        <v>55037860</v>
      </c>
      <c r="F3679" s="262" t="s">
        <v>6392</v>
      </c>
      <c r="G3679" s="262" t="s">
        <v>1400</v>
      </c>
      <c r="H3679" s="262">
        <v>2</v>
      </c>
      <c r="I3679" s="262" t="s">
        <v>6533</v>
      </c>
      <c r="J3679" s="262" t="s">
        <v>6534</v>
      </c>
      <c r="K3679" s="262" t="s">
        <v>6590</v>
      </c>
      <c r="L3679" s="263">
        <v>45127</v>
      </c>
      <c r="M3679" s="262" t="s">
        <v>582</v>
      </c>
    </row>
    <row r="3680" spans="1:13" x14ac:dyDescent="0.25">
      <c r="A3680" s="260" t="s">
        <v>1207</v>
      </c>
      <c r="B3680" s="260" t="s">
        <v>1208</v>
      </c>
      <c r="C3680" s="260" t="s">
        <v>378</v>
      </c>
      <c r="D3680" s="260" t="s">
        <v>1042</v>
      </c>
      <c r="E3680" s="260">
        <v>543630</v>
      </c>
      <c r="F3680" s="260" t="s">
        <v>6591</v>
      </c>
      <c r="G3680" s="260" t="s">
        <v>77</v>
      </c>
      <c r="H3680" s="260">
        <v>1</v>
      </c>
      <c r="I3680" s="260" t="s">
        <v>6592</v>
      </c>
      <c r="J3680" s="260" t="s">
        <v>6593</v>
      </c>
      <c r="K3680" s="260" t="s">
        <v>6594</v>
      </c>
      <c r="L3680" s="261">
        <v>45127</v>
      </c>
      <c r="M3680" s="260" t="s">
        <v>582</v>
      </c>
    </row>
    <row r="3681" spans="1:13" x14ac:dyDescent="0.25">
      <c r="A3681" s="262" t="s">
        <v>1207</v>
      </c>
      <c r="B3681" s="262" t="s">
        <v>1208</v>
      </c>
      <c r="C3681" s="262" t="s">
        <v>378</v>
      </c>
      <c r="D3681" s="262" t="s">
        <v>1132</v>
      </c>
      <c r="E3681" s="262">
        <v>29160826</v>
      </c>
      <c r="F3681" s="262" t="s">
        <v>6595</v>
      </c>
      <c r="G3681" s="262" t="s">
        <v>22</v>
      </c>
      <c r="H3681" s="262">
        <v>3</v>
      </c>
      <c r="I3681" s="262" t="s">
        <v>6596</v>
      </c>
      <c r="J3681" s="262" t="s">
        <v>6597</v>
      </c>
      <c r="K3681" s="262" t="s">
        <v>6598</v>
      </c>
      <c r="L3681" s="263">
        <v>45127</v>
      </c>
      <c r="M3681" s="262" t="s">
        <v>20</v>
      </c>
    </row>
    <row r="3682" spans="1:13" x14ac:dyDescent="0.25">
      <c r="A3682" s="260" t="s">
        <v>1207</v>
      </c>
      <c r="B3682" s="260" t="s">
        <v>1208</v>
      </c>
      <c r="C3682" s="260" t="s">
        <v>378</v>
      </c>
      <c r="D3682" s="260" t="s">
        <v>1050</v>
      </c>
      <c r="E3682" s="260">
        <v>29160826</v>
      </c>
      <c r="F3682" s="260" t="s">
        <v>6571</v>
      </c>
      <c r="G3682" s="260" t="s">
        <v>22</v>
      </c>
      <c r="H3682" s="260">
        <v>3</v>
      </c>
      <c r="I3682" s="260" t="s">
        <v>6599</v>
      </c>
      <c r="J3682" s="260" t="s">
        <v>6600</v>
      </c>
      <c r="K3682" s="260" t="s">
        <v>6601</v>
      </c>
      <c r="L3682" s="261">
        <v>45127</v>
      </c>
      <c r="M3682" s="260" t="s">
        <v>20</v>
      </c>
    </row>
    <row r="3683" spans="1:13" x14ac:dyDescent="0.25">
      <c r="A3683" s="262" t="s">
        <v>1207</v>
      </c>
      <c r="B3683" s="262" t="s">
        <v>1208</v>
      </c>
      <c r="C3683" s="262" t="s">
        <v>378</v>
      </c>
      <c r="D3683" s="262" t="s">
        <v>776</v>
      </c>
      <c r="E3683" s="262">
        <v>778724</v>
      </c>
      <c r="F3683" s="262" t="s">
        <v>6602</v>
      </c>
      <c r="G3683" s="262" t="s">
        <v>22</v>
      </c>
      <c r="H3683" s="262">
        <v>3</v>
      </c>
      <c r="I3683" s="262" t="s">
        <v>6603</v>
      </c>
      <c r="J3683" s="262" t="s">
        <v>6604</v>
      </c>
      <c r="K3683" s="262" t="s">
        <v>6605</v>
      </c>
      <c r="L3683" s="263">
        <v>45127</v>
      </c>
      <c r="M3683" s="262" t="s">
        <v>20</v>
      </c>
    </row>
    <row r="3684" spans="1:13" x14ac:dyDescent="0.25">
      <c r="A3684" s="260" t="s">
        <v>1207</v>
      </c>
      <c r="B3684" s="260" t="s">
        <v>1208</v>
      </c>
      <c r="C3684" s="260" t="s">
        <v>378</v>
      </c>
      <c r="D3684" s="260" t="s">
        <v>605</v>
      </c>
      <c r="E3684" s="260">
        <v>6026939</v>
      </c>
      <c r="F3684" s="260" t="s">
        <v>6606</v>
      </c>
      <c r="G3684" s="260" t="s">
        <v>1400</v>
      </c>
      <c r="H3684" s="260">
        <v>2</v>
      </c>
      <c r="I3684" s="260" t="s">
        <v>6607</v>
      </c>
      <c r="J3684" s="260" t="s">
        <v>6608</v>
      </c>
      <c r="K3684" s="260" t="s">
        <v>6609</v>
      </c>
      <c r="L3684" s="261">
        <v>45127</v>
      </c>
      <c r="M3684" s="260" t="s">
        <v>20</v>
      </c>
    </row>
    <row r="3685" spans="1:13" x14ac:dyDescent="0.25">
      <c r="A3685" s="262" t="s">
        <v>1207</v>
      </c>
      <c r="B3685" s="262" t="s">
        <v>1208</v>
      </c>
      <c r="C3685" s="262" t="s">
        <v>378</v>
      </c>
      <c r="D3685" s="262" t="s">
        <v>1374</v>
      </c>
      <c r="E3685" s="262">
        <v>558919</v>
      </c>
      <c r="F3685" s="262" t="s">
        <v>6610</v>
      </c>
      <c r="G3685" s="262" t="s">
        <v>22</v>
      </c>
      <c r="H3685" s="262">
        <v>3</v>
      </c>
      <c r="I3685" s="262" t="s">
        <v>6611</v>
      </c>
      <c r="J3685" s="262" t="s">
        <v>6612</v>
      </c>
      <c r="K3685" s="262" t="s">
        <v>6613</v>
      </c>
      <c r="L3685" s="263">
        <v>45127</v>
      </c>
      <c r="M3685" s="262" t="s">
        <v>20</v>
      </c>
    </row>
    <row r="3686" spans="1:13" x14ac:dyDescent="0.25">
      <c r="A3686" s="260" t="s">
        <v>1207</v>
      </c>
      <c r="B3686" s="260" t="s">
        <v>1208</v>
      </c>
      <c r="C3686" s="260" t="s">
        <v>378</v>
      </c>
      <c r="D3686" s="260" t="s">
        <v>630</v>
      </c>
      <c r="E3686" s="260">
        <v>23133887</v>
      </c>
      <c r="F3686" s="260" t="s">
        <v>6614</v>
      </c>
      <c r="G3686" s="260" t="s">
        <v>22</v>
      </c>
      <c r="H3686" s="260">
        <v>3</v>
      </c>
      <c r="I3686" s="260" t="s">
        <v>6599</v>
      </c>
      <c r="J3686" s="260" t="s">
        <v>6615</v>
      </c>
      <c r="K3686" s="260" t="s">
        <v>6616</v>
      </c>
      <c r="L3686" s="261">
        <v>45127</v>
      </c>
      <c r="M3686" s="260" t="s">
        <v>20</v>
      </c>
    </row>
    <row r="3687" spans="1:13" x14ac:dyDescent="0.25">
      <c r="A3687" s="262" t="s">
        <v>1207</v>
      </c>
      <c r="B3687" s="262" t="s">
        <v>1208</v>
      </c>
      <c r="C3687" s="262" t="s">
        <v>378</v>
      </c>
      <c r="D3687" s="262" t="s">
        <v>623</v>
      </c>
      <c r="E3687" s="262">
        <v>4802253</v>
      </c>
      <c r="F3687" s="262" t="s">
        <v>6617</v>
      </c>
      <c r="G3687" s="262" t="s">
        <v>22</v>
      </c>
      <c r="H3687" s="262">
        <v>3</v>
      </c>
      <c r="I3687" s="262" t="s">
        <v>6618</v>
      </c>
      <c r="J3687" s="262" t="s">
        <v>6619</v>
      </c>
      <c r="K3687" s="262" t="s">
        <v>6620</v>
      </c>
      <c r="L3687" s="263">
        <v>45127</v>
      </c>
      <c r="M3687" s="262" t="s">
        <v>20</v>
      </c>
    </row>
    <row r="3688" spans="1:13" x14ac:dyDescent="0.25">
      <c r="A3688" s="260" t="s">
        <v>1207</v>
      </c>
      <c r="B3688" s="260" t="s">
        <v>1208</v>
      </c>
      <c r="C3688" s="260" t="s">
        <v>378</v>
      </c>
      <c r="D3688" s="260" t="s">
        <v>628</v>
      </c>
      <c r="E3688" s="260">
        <v>1224686</v>
      </c>
      <c r="F3688" s="260" t="s">
        <v>6621</v>
      </c>
      <c r="G3688" s="260" t="s">
        <v>22</v>
      </c>
      <c r="H3688" s="260">
        <v>3</v>
      </c>
      <c r="I3688" s="260" t="s">
        <v>6577</v>
      </c>
      <c r="J3688" s="260" t="s">
        <v>6621</v>
      </c>
      <c r="K3688" s="260" t="s">
        <v>6622</v>
      </c>
      <c r="L3688" s="261">
        <v>45127</v>
      </c>
      <c r="M3688" s="260" t="s">
        <v>20</v>
      </c>
    </row>
    <row r="3689" spans="1:13" x14ac:dyDescent="0.25">
      <c r="A3689" s="262" t="s">
        <v>1207</v>
      </c>
      <c r="B3689" s="262" t="s">
        <v>1208</v>
      </c>
      <c r="C3689" s="262" t="s">
        <v>378</v>
      </c>
      <c r="D3689" s="262" t="s">
        <v>619</v>
      </c>
      <c r="E3689" s="262">
        <v>0</v>
      </c>
      <c r="F3689" s="262" t="s">
        <v>6623</v>
      </c>
      <c r="G3689" s="262" t="s">
        <v>22</v>
      </c>
      <c r="H3689" s="262">
        <v>3</v>
      </c>
      <c r="I3689" s="262" t="s">
        <v>6577</v>
      </c>
      <c r="J3689" s="262" t="s">
        <v>6623</v>
      </c>
      <c r="K3689" s="262" t="s">
        <v>6624</v>
      </c>
      <c r="L3689" s="263">
        <v>45127</v>
      </c>
      <c r="M3689" s="262" t="s">
        <v>20</v>
      </c>
    </row>
    <row r="3690" spans="1:13" x14ac:dyDescent="0.25">
      <c r="A3690" s="260" t="s">
        <v>1068</v>
      </c>
      <c r="B3690" s="260" t="s">
        <v>1069</v>
      </c>
      <c r="C3690" s="260" t="s">
        <v>1070</v>
      </c>
      <c r="D3690" s="260" t="s">
        <v>1335</v>
      </c>
      <c r="E3690" s="260">
        <v>10100375</v>
      </c>
      <c r="F3690" s="260" t="s">
        <v>6625</v>
      </c>
      <c r="G3690" s="260" t="s">
        <v>1400</v>
      </c>
      <c r="H3690" s="260">
        <v>2</v>
      </c>
      <c r="I3690" s="260" t="s">
        <v>6626</v>
      </c>
      <c r="J3690" s="260" t="s">
        <v>6627</v>
      </c>
      <c r="K3690" s="260" t="s">
        <v>6628</v>
      </c>
      <c r="L3690" s="261">
        <v>45127</v>
      </c>
      <c r="M3690" s="260" t="s">
        <v>20</v>
      </c>
    </row>
    <row r="3691" spans="1:13" x14ac:dyDescent="0.25">
      <c r="A3691" s="262" t="s">
        <v>1068</v>
      </c>
      <c r="B3691" s="262" t="s">
        <v>1069</v>
      </c>
      <c r="C3691" s="262" t="s">
        <v>1070</v>
      </c>
      <c r="D3691" s="262" t="s">
        <v>1042</v>
      </c>
      <c r="E3691" s="262">
        <v>16458</v>
      </c>
      <c r="F3691" s="262" t="s">
        <v>6629</v>
      </c>
      <c r="G3691" s="262" t="s">
        <v>1400</v>
      </c>
      <c r="H3691" s="262">
        <v>2</v>
      </c>
      <c r="I3691" s="262" t="s">
        <v>6630</v>
      </c>
      <c r="J3691" s="262" t="s">
        <v>6631</v>
      </c>
      <c r="K3691" s="262" t="s">
        <v>6632</v>
      </c>
      <c r="L3691" s="263">
        <v>45127</v>
      </c>
      <c r="M3691" s="262" t="s">
        <v>582</v>
      </c>
    </row>
    <row r="3692" spans="1:13" x14ac:dyDescent="0.25">
      <c r="A3692" s="260" t="s">
        <v>1068</v>
      </c>
      <c r="B3692" s="260" t="s">
        <v>1069</v>
      </c>
      <c r="C3692" s="260" t="s">
        <v>1070</v>
      </c>
      <c r="D3692" s="260" t="s">
        <v>1132</v>
      </c>
      <c r="E3692" s="260">
        <v>1036800</v>
      </c>
      <c r="F3692" s="260" t="s">
        <v>6629</v>
      </c>
      <c r="G3692" s="260" t="s">
        <v>22</v>
      </c>
      <c r="H3692" s="260">
        <v>3</v>
      </c>
      <c r="I3692" s="260" t="s">
        <v>6633</v>
      </c>
      <c r="J3692" s="260" t="s">
        <v>6631</v>
      </c>
      <c r="K3692" s="260" t="s">
        <v>6634</v>
      </c>
      <c r="L3692" s="261">
        <v>45127</v>
      </c>
      <c r="M3692" s="260" t="s">
        <v>582</v>
      </c>
    </row>
    <row r="3693" spans="1:13" x14ac:dyDescent="0.25">
      <c r="A3693" s="262" t="s">
        <v>1068</v>
      </c>
      <c r="B3693" s="262" t="s">
        <v>1069</v>
      </c>
      <c r="C3693" s="262" t="s">
        <v>1070</v>
      </c>
      <c r="D3693" s="262" t="s">
        <v>1050</v>
      </c>
      <c r="E3693" s="262">
        <v>205700</v>
      </c>
      <c r="F3693" s="262" t="s">
        <v>6635</v>
      </c>
      <c r="G3693" s="262" t="s">
        <v>22</v>
      </c>
      <c r="H3693" s="262">
        <v>3</v>
      </c>
      <c r="I3693" s="262" t="s">
        <v>6636</v>
      </c>
      <c r="J3693" s="262" t="s">
        <v>6637</v>
      </c>
      <c r="K3693" s="262" t="s">
        <v>6638</v>
      </c>
      <c r="L3693" s="263">
        <v>45127</v>
      </c>
      <c r="M3693" s="262" t="s">
        <v>582</v>
      </c>
    </row>
    <row r="3694" spans="1:13" x14ac:dyDescent="0.25">
      <c r="A3694" s="260" t="s">
        <v>1068</v>
      </c>
      <c r="B3694" s="260" t="s">
        <v>1069</v>
      </c>
      <c r="C3694" s="260" t="s">
        <v>1070</v>
      </c>
      <c r="D3694" s="260" t="s">
        <v>776</v>
      </c>
      <c r="E3694" s="260">
        <v>90000</v>
      </c>
      <c r="F3694" s="260" t="s">
        <v>6639</v>
      </c>
      <c r="G3694" s="260" t="s">
        <v>22</v>
      </c>
      <c r="H3694" s="260">
        <v>3</v>
      </c>
      <c r="I3694" s="260" t="s">
        <v>6640</v>
      </c>
      <c r="J3694" s="260" t="s">
        <v>6641</v>
      </c>
      <c r="K3694" s="260" t="s">
        <v>6642</v>
      </c>
      <c r="L3694" s="261">
        <v>45127</v>
      </c>
      <c r="M3694" s="260" t="s">
        <v>582</v>
      </c>
    </row>
    <row r="3695" spans="1:13" x14ac:dyDescent="0.25">
      <c r="A3695" s="262" t="s">
        <v>1068</v>
      </c>
      <c r="B3695" s="262" t="s">
        <v>1069</v>
      </c>
      <c r="C3695" s="262" t="s">
        <v>1070</v>
      </c>
      <c r="D3695" s="262" t="s">
        <v>40</v>
      </c>
      <c r="E3695" s="262">
        <v>9</v>
      </c>
      <c r="F3695" s="262" t="s">
        <v>6643</v>
      </c>
      <c r="G3695" s="262" t="s">
        <v>1400</v>
      </c>
      <c r="H3695" s="262">
        <v>2</v>
      </c>
      <c r="I3695" s="262" t="s">
        <v>5282</v>
      </c>
      <c r="J3695" s="262" t="s">
        <v>6644</v>
      </c>
      <c r="K3695" s="262" t="s">
        <v>6645</v>
      </c>
      <c r="L3695" s="263">
        <v>45127</v>
      </c>
      <c r="M3695" s="262" t="s">
        <v>20</v>
      </c>
    </row>
    <row r="3696" spans="1:13" x14ac:dyDescent="0.25">
      <c r="A3696" s="260" t="s">
        <v>1068</v>
      </c>
      <c r="B3696" s="260" t="s">
        <v>1069</v>
      </c>
      <c r="C3696" s="260" t="s">
        <v>1070</v>
      </c>
      <c r="D3696" s="260" t="s">
        <v>966</v>
      </c>
      <c r="E3696" s="260">
        <v>7</v>
      </c>
      <c r="F3696" s="260" t="s">
        <v>6643</v>
      </c>
      <c r="G3696" s="260" t="s">
        <v>1400</v>
      </c>
      <c r="H3696" s="260">
        <v>2</v>
      </c>
      <c r="I3696" s="260" t="s">
        <v>5282</v>
      </c>
      <c r="J3696" s="260" t="s">
        <v>6646</v>
      </c>
      <c r="K3696" s="260" t="s">
        <v>6647</v>
      </c>
      <c r="L3696" s="261">
        <v>45127</v>
      </c>
      <c r="M3696" s="260" t="s">
        <v>582</v>
      </c>
    </row>
    <row r="3697" spans="1:13" x14ac:dyDescent="0.25">
      <c r="A3697" s="262" t="s">
        <v>1068</v>
      </c>
      <c r="B3697" s="262" t="s">
        <v>1069</v>
      </c>
      <c r="C3697" s="262" t="s">
        <v>1070</v>
      </c>
      <c r="D3697" s="262" t="s">
        <v>1055</v>
      </c>
      <c r="E3697" s="262">
        <v>7</v>
      </c>
      <c r="F3697" s="262" t="s">
        <v>6643</v>
      </c>
      <c r="G3697" s="262" t="s">
        <v>1400</v>
      </c>
      <c r="H3697" s="262">
        <v>2</v>
      </c>
      <c r="I3697" s="262" t="s">
        <v>5282</v>
      </c>
      <c r="J3697" s="262" t="s">
        <v>6646</v>
      </c>
      <c r="K3697" s="262" t="s">
        <v>6648</v>
      </c>
      <c r="L3697" s="263">
        <v>45127</v>
      </c>
      <c r="M3697" s="262" t="s">
        <v>582</v>
      </c>
    </row>
    <row r="3698" spans="1:13" x14ac:dyDescent="0.25">
      <c r="A3698" s="260" t="s">
        <v>1068</v>
      </c>
      <c r="B3698" s="260" t="s">
        <v>1069</v>
      </c>
      <c r="C3698" s="260" t="s">
        <v>1070</v>
      </c>
      <c r="D3698" s="260" t="s">
        <v>605</v>
      </c>
      <c r="E3698" s="260">
        <v>63275</v>
      </c>
      <c r="F3698" s="260" t="s">
        <v>6649</v>
      </c>
      <c r="G3698" s="260" t="s">
        <v>1400</v>
      </c>
      <c r="H3698" s="260">
        <v>2</v>
      </c>
      <c r="I3698" s="260" t="s">
        <v>6650</v>
      </c>
      <c r="J3698" s="260" t="s">
        <v>6651</v>
      </c>
      <c r="K3698" s="260" t="s">
        <v>6652</v>
      </c>
      <c r="L3698" s="261">
        <v>45127</v>
      </c>
      <c r="M3698" s="260" t="s">
        <v>582</v>
      </c>
    </row>
    <row r="3699" spans="1:13" x14ac:dyDescent="0.25">
      <c r="A3699" s="262" t="s">
        <v>1068</v>
      </c>
      <c r="B3699" s="262" t="s">
        <v>1069</v>
      </c>
      <c r="C3699" s="262" t="s">
        <v>1070</v>
      </c>
      <c r="D3699" s="262" t="s">
        <v>1374</v>
      </c>
      <c r="E3699" s="262">
        <v>831100</v>
      </c>
      <c r="F3699" s="262" t="s">
        <v>6653</v>
      </c>
      <c r="G3699" s="262" t="s">
        <v>22</v>
      </c>
      <c r="H3699" s="262">
        <v>3</v>
      </c>
      <c r="I3699" s="262" t="s">
        <v>6654</v>
      </c>
      <c r="J3699" s="262" t="s">
        <v>6655</v>
      </c>
      <c r="K3699" s="262" t="s">
        <v>6656</v>
      </c>
      <c r="L3699" s="263">
        <v>45127</v>
      </c>
      <c r="M3699" s="262" t="s">
        <v>582</v>
      </c>
    </row>
    <row r="3700" spans="1:13" x14ac:dyDescent="0.25">
      <c r="A3700" s="260" t="s">
        <v>1068</v>
      </c>
      <c r="B3700" s="260" t="s">
        <v>1069</v>
      </c>
      <c r="C3700" s="260" t="s">
        <v>1070</v>
      </c>
      <c r="D3700" s="260" t="s">
        <v>630</v>
      </c>
      <c r="E3700" s="260">
        <v>142425</v>
      </c>
      <c r="F3700" s="260" t="s">
        <v>6657</v>
      </c>
      <c r="G3700" s="260" t="s">
        <v>22</v>
      </c>
      <c r="H3700" s="260">
        <v>3</v>
      </c>
      <c r="I3700" s="260" t="s">
        <v>6658</v>
      </c>
      <c r="J3700" s="260" t="s">
        <v>6659</v>
      </c>
      <c r="K3700" s="260" t="s">
        <v>6660</v>
      </c>
      <c r="L3700" s="261">
        <v>45127</v>
      </c>
      <c r="M3700" s="260" t="s">
        <v>582</v>
      </c>
    </row>
    <row r="3701" spans="1:13" x14ac:dyDescent="0.25">
      <c r="A3701" s="262" t="s">
        <v>1068</v>
      </c>
      <c r="B3701" s="262" t="s">
        <v>1069</v>
      </c>
      <c r="C3701" s="262" t="s">
        <v>1070</v>
      </c>
      <c r="D3701" s="262" t="s">
        <v>623</v>
      </c>
      <c r="E3701" s="262">
        <v>63275</v>
      </c>
      <c r="F3701" s="262" t="s">
        <v>6649</v>
      </c>
      <c r="G3701" s="262" t="s">
        <v>22</v>
      </c>
      <c r="H3701" s="262">
        <v>3</v>
      </c>
      <c r="I3701" s="262" t="s">
        <v>6650</v>
      </c>
      <c r="J3701" s="262" t="s">
        <v>6651</v>
      </c>
      <c r="K3701" s="262" t="s">
        <v>6661</v>
      </c>
      <c r="L3701" s="263">
        <v>45127</v>
      </c>
      <c r="M3701" s="262" t="s">
        <v>582</v>
      </c>
    </row>
    <row r="3702" spans="1:13" x14ac:dyDescent="0.25">
      <c r="A3702" s="260" t="s">
        <v>1068</v>
      </c>
      <c r="B3702" s="260" t="s">
        <v>1069</v>
      </c>
      <c r="C3702" s="260" t="s">
        <v>1070</v>
      </c>
      <c r="D3702" s="260" t="s">
        <v>628</v>
      </c>
      <c r="E3702" s="260">
        <v>0</v>
      </c>
      <c r="F3702" s="260" t="s">
        <v>6639</v>
      </c>
      <c r="G3702" s="260" t="s">
        <v>22</v>
      </c>
      <c r="H3702" s="260">
        <v>3</v>
      </c>
      <c r="I3702" s="260" t="s">
        <v>6640</v>
      </c>
      <c r="J3702" s="260" t="s">
        <v>5305</v>
      </c>
      <c r="K3702" s="260" t="s">
        <v>6662</v>
      </c>
      <c r="L3702" s="261">
        <v>45127</v>
      </c>
      <c r="M3702" s="260" t="s">
        <v>582</v>
      </c>
    </row>
    <row r="3703" spans="1:13" x14ac:dyDescent="0.25">
      <c r="A3703" s="262" t="s">
        <v>1068</v>
      </c>
      <c r="B3703" s="262" t="s">
        <v>1069</v>
      </c>
      <c r="C3703" s="262" t="s">
        <v>1070</v>
      </c>
      <c r="D3703" s="262" t="s">
        <v>619</v>
      </c>
      <c r="E3703" s="262">
        <v>0</v>
      </c>
      <c r="F3703" s="262" t="s">
        <v>6639</v>
      </c>
      <c r="G3703" s="262" t="s">
        <v>22</v>
      </c>
      <c r="H3703" s="262">
        <v>3</v>
      </c>
      <c r="I3703" s="262" t="s">
        <v>6640</v>
      </c>
      <c r="J3703" s="262" t="s">
        <v>5305</v>
      </c>
      <c r="K3703" s="262" t="s">
        <v>6663</v>
      </c>
      <c r="L3703" s="263">
        <v>45127</v>
      </c>
      <c r="M3703" s="262" t="s">
        <v>582</v>
      </c>
    </row>
    <row r="3704" spans="1:13" x14ac:dyDescent="0.25">
      <c r="A3704" s="260" t="s">
        <v>1279</v>
      </c>
      <c r="B3704" s="260" t="s">
        <v>1280</v>
      </c>
      <c r="C3704" s="260" t="s">
        <v>1281</v>
      </c>
      <c r="D3704" s="260" t="s">
        <v>1335</v>
      </c>
      <c r="E3704" s="260">
        <v>199493231</v>
      </c>
      <c r="F3704" s="260" t="s">
        <v>6664</v>
      </c>
      <c r="G3704" s="260" t="s">
        <v>1400</v>
      </c>
      <c r="H3704" s="260">
        <v>2</v>
      </c>
      <c r="I3704" s="260" t="s">
        <v>6533</v>
      </c>
      <c r="J3704" s="260" t="s">
        <v>6665</v>
      </c>
      <c r="K3704" s="260" t="s">
        <v>6666</v>
      </c>
      <c r="L3704" s="261">
        <v>45127</v>
      </c>
      <c r="M3704" s="260" t="s">
        <v>582</v>
      </c>
    </row>
    <row r="3705" spans="1:13" x14ac:dyDescent="0.25">
      <c r="A3705" s="262" t="s">
        <v>1279</v>
      </c>
      <c r="B3705" s="262" t="s">
        <v>1280</v>
      </c>
      <c r="C3705" s="262" t="s">
        <v>1281</v>
      </c>
      <c r="D3705" s="262" t="s">
        <v>1042</v>
      </c>
      <c r="E3705" s="262">
        <v>1955270</v>
      </c>
      <c r="F3705" s="262" t="s">
        <v>6667</v>
      </c>
      <c r="G3705" s="262" t="s">
        <v>1400</v>
      </c>
      <c r="H3705" s="262">
        <v>2</v>
      </c>
      <c r="I3705" s="262" t="s">
        <v>6668</v>
      </c>
      <c r="J3705" s="262" t="s">
        <v>6669</v>
      </c>
      <c r="K3705" s="262" t="s">
        <v>6670</v>
      </c>
      <c r="L3705" s="263">
        <v>45127</v>
      </c>
      <c r="M3705" s="262" t="s">
        <v>582</v>
      </c>
    </row>
    <row r="3706" spans="1:13" x14ac:dyDescent="0.25">
      <c r="A3706" s="260" t="s">
        <v>1279</v>
      </c>
      <c r="B3706" s="260" t="s">
        <v>1280</v>
      </c>
      <c r="C3706" s="260" t="s">
        <v>1281</v>
      </c>
      <c r="D3706" s="260" t="s">
        <v>1132</v>
      </c>
      <c r="E3706" s="260">
        <v>106683473</v>
      </c>
      <c r="F3706" s="260" t="s">
        <v>6671</v>
      </c>
      <c r="G3706" s="260" t="s">
        <v>1400</v>
      </c>
      <c r="H3706" s="260">
        <v>2</v>
      </c>
      <c r="I3706" s="260" t="s">
        <v>6672</v>
      </c>
      <c r="J3706" s="260" t="s">
        <v>6673</v>
      </c>
      <c r="K3706" s="260" t="s">
        <v>6674</v>
      </c>
      <c r="L3706" s="261">
        <v>45127</v>
      </c>
      <c r="M3706" s="260" t="s">
        <v>20</v>
      </c>
    </row>
    <row r="3707" spans="1:13" x14ac:dyDescent="0.25">
      <c r="A3707" s="262" t="s">
        <v>1279</v>
      </c>
      <c r="B3707" s="262" t="s">
        <v>1280</v>
      </c>
      <c r="C3707" s="262" t="s">
        <v>1281</v>
      </c>
      <c r="D3707" s="262" t="s">
        <v>1050</v>
      </c>
      <c r="E3707" s="262">
        <v>60472102</v>
      </c>
      <c r="F3707" s="262" t="s">
        <v>6675</v>
      </c>
      <c r="G3707" s="262" t="s">
        <v>33</v>
      </c>
      <c r="H3707" s="262">
        <v>2</v>
      </c>
      <c r="I3707" s="262" t="s">
        <v>6676</v>
      </c>
      <c r="J3707" s="262" t="s">
        <v>6677</v>
      </c>
      <c r="K3707" s="262" t="s">
        <v>6678</v>
      </c>
      <c r="L3707" s="263">
        <v>45127</v>
      </c>
      <c r="M3707" s="262" t="s">
        <v>20</v>
      </c>
    </row>
    <row r="3708" spans="1:13" x14ac:dyDescent="0.25">
      <c r="A3708" s="260" t="s">
        <v>1279</v>
      </c>
      <c r="B3708" s="260" t="s">
        <v>1280</v>
      </c>
      <c r="C3708" s="260" t="s">
        <v>1281</v>
      </c>
      <c r="D3708" s="260" t="s">
        <v>776</v>
      </c>
      <c r="E3708" s="260">
        <v>2240561</v>
      </c>
      <c r="F3708" s="260" t="s">
        <v>6679</v>
      </c>
      <c r="G3708" s="260" t="s">
        <v>1400</v>
      </c>
      <c r="H3708" s="260">
        <v>2</v>
      </c>
      <c r="I3708" s="260" t="s">
        <v>6680</v>
      </c>
      <c r="J3708" s="260" t="s">
        <v>6681</v>
      </c>
      <c r="K3708" s="260" t="s">
        <v>6682</v>
      </c>
      <c r="L3708" s="261">
        <v>45127</v>
      </c>
      <c r="M3708" s="260" t="s">
        <v>20</v>
      </c>
    </row>
    <row r="3709" spans="1:13" x14ac:dyDescent="0.25">
      <c r="A3709" s="262" t="s">
        <v>1279</v>
      </c>
      <c r="B3709" s="262" t="s">
        <v>1280</v>
      </c>
      <c r="C3709" s="262" t="s">
        <v>1281</v>
      </c>
      <c r="D3709" s="262" t="s">
        <v>966</v>
      </c>
      <c r="E3709" s="262">
        <v>43000</v>
      </c>
      <c r="F3709" s="262" t="s">
        <v>6683</v>
      </c>
      <c r="G3709" s="262" t="s">
        <v>1400</v>
      </c>
      <c r="H3709" s="262">
        <v>2</v>
      </c>
      <c r="I3709" s="262" t="s">
        <v>6684</v>
      </c>
      <c r="J3709" s="262" t="s">
        <v>6685</v>
      </c>
      <c r="K3709" s="262" t="s">
        <v>6686</v>
      </c>
      <c r="L3709" s="263">
        <v>45127</v>
      </c>
      <c r="M3709" s="262" t="s">
        <v>582</v>
      </c>
    </row>
    <row r="3710" spans="1:13" x14ac:dyDescent="0.25">
      <c r="A3710" s="260" t="s">
        <v>1279</v>
      </c>
      <c r="B3710" s="260" t="s">
        <v>1280</v>
      </c>
      <c r="C3710" s="260" t="s">
        <v>1281</v>
      </c>
      <c r="D3710" s="260" t="s">
        <v>1055</v>
      </c>
      <c r="E3710" s="260">
        <v>48758</v>
      </c>
      <c r="F3710" s="260" t="s">
        <v>6687</v>
      </c>
      <c r="G3710" s="260" t="s">
        <v>1400</v>
      </c>
      <c r="H3710" s="260">
        <v>2</v>
      </c>
      <c r="I3710" s="260" t="s">
        <v>6688</v>
      </c>
      <c r="J3710" s="260" t="s">
        <v>6689</v>
      </c>
      <c r="K3710" s="260" t="s">
        <v>6690</v>
      </c>
      <c r="L3710" s="261">
        <v>45127</v>
      </c>
      <c r="M3710" s="260" t="s">
        <v>20</v>
      </c>
    </row>
    <row r="3711" spans="1:13" x14ac:dyDescent="0.25">
      <c r="A3711" s="262" t="s">
        <v>1279</v>
      </c>
      <c r="B3711" s="262" t="s">
        <v>1280</v>
      </c>
      <c r="C3711" s="262" t="s">
        <v>1281</v>
      </c>
      <c r="D3711" s="262" t="s">
        <v>605</v>
      </c>
      <c r="E3711" s="262">
        <v>23021445</v>
      </c>
      <c r="F3711" s="262" t="s">
        <v>6691</v>
      </c>
      <c r="G3711" s="262" t="s">
        <v>1400</v>
      </c>
      <c r="H3711" s="262">
        <v>2</v>
      </c>
      <c r="I3711" s="262" t="s">
        <v>6692</v>
      </c>
      <c r="J3711" s="262" t="s">
        <v>6693</v>
      </c>
      <c r="K3711" s="262" t="s">
        <v>6694</v>
      </c>
      <c r="L3711" s="263">
        <v>45127</v>
      </c>
      <c r="M3711" s="262" t="s">
        <v>20</v>
      </c>
    </row>
    <row r="3712" spans="1:13" x14ac:dyDescent="0.25">
      <c r="A3712" s="260" t="s">
        <v>1279</v>
      </c>
      <c r="B3712" s="260" t="s">
        <v>1280</v>
      </c>
      <c r="C3712" s="260" t="s">
        <v>1281</v>
      </c>
      <c r="D3712" s="260" t="s">
        <v>1374</v>
      </c>
      <c r="E3712" s="260">
        <v>46211371</v>
      </c>
      <c r="F3712" s="260" t="s">
        <v>6695</v>
      </c>
      <c r="G3712" s="260" t="s">
        <v>1400</v>
      </c>
      <c r="H3712" s="260">
        <v>2</v>
      </c>
      <c r="I3712" s="260" t="s">
        <v>6696</v>
      </c>
      <c r="J3712" s="260" t="s">
        <v>6697</v>
      </c>
      <c r="K3712" s="260" t="s">
        <v>6698</v>
      </c>
      <c r="L3712" s="261">
        <v>45127</v>
      </c>
      <c r="M3712" s="260" t="s">
        <v>20</v>
      </c>
    </row>
    <row r="3713" spans="1:13" x14ac:dyDescent="0.25">
      <c r="A3713" s="262" t="s">
        <v>1279</v>
      </c>
      <c r="B3713" s="262" t="s">
        <v>1280</v>
      </c>
      <c r="C3713" s="262" t="s">
        <v>1281</v>
      </c>
      <c r="D3713" s="262" t="s">
        <v>630</v>
      </c>
      <c r="E3713" s="262">
        <v>37450657</v>
      </c>
      <c r="F3713" s="262" t="s">
        <v>6699</v>
      </c>
      <c r="G3713" s="262" t="s">
        <v>1400</v>
      </c>
      <c r="H3713" s="262">
        <v>2</v>
      </c>
      <c r="I3713" s="262" t="s">
        <v>6700</v>
      </c>
      <c r="J3713" s="262" t="s">
        <v>6701</v>
      </c>
      <c r="K3713" s="262" t="s">
        <v>6702</v>
      </c>
      <c r="L3713" s="263">
        <v>45127</v>
      </c>
      <c r="M3713" s="262" t="s">
        <v>20</v>
      </c>
    </row>
    <row r="3714" spans="1:13" x14ac:dyDescent="0.25">
      <c r="A3714" s="260" t="s">
        <v>1279</v>
      </c>
      <c r="B3714" s="260" t="s">
        <v>1280</v>
      </c>
      <c r="C3714" s="260" t="s">
        <v>1281</v>
      </c>
      <c r="D3714" s="260" t="s">
        <v>623</v>
      </c>
      <c r="E3714" s="260">
        <v>19902029</v>
      </c>
      <c r="F3714" s="260" t="s">
        <v>6691</v>
      </c>
      <c r="G3714" s="260" t="s">
        <v>33</v>
      </c>
      <c r="H3714" s="260">
        <v>2</v>
      </c>
      <c r="I3714" s="260" t="s">
        <v>6703</v>
      </c>
      <c r="J3714" s="260" t="s">
        <v>6704</v>
      </c>
      <c r="K3714" s="260" t="s">
        <v>6705</v>
      </c>
      <c r="L3714" s="261">
        <v>45127</v>
      </c>
      <c r="M3714" s="260" t="s">
        <v>20</v>
      </c>
    </row>
    <row r="3715" spans="1:13" x14ac:dyDescent="0.25">
      <c r="A3715" s="262" t="s">
        <v>1279</v>
      </c>
      <c r="B3715" s="262" t="s">
        <v>1280</v>
      </c>
      <c r="C3715" s="262" t="s">
        <v>1281</v>
      </c>
      <c r="D3715" s="262" t="s">
        <v>628</v>
      </c>
      <c r="E3715" s="262">
        <v>3079066</v>
      </c>
      <c r="F3715" s="262" t="s">
        <v>6691</v>
      </c>
      <c r="G3715" s="262" t="s">
        <v>1400</v>
      </c>
      <c r="H3715" s="262">
        <v>2</v>
      </c>
      <c r="I3715" s="262" t="s">
        <v>6703</v>
      </c>
      <c r="J3715" s="262" t="s">
        <v>6706</v>
      </c>
      <c r="K3715" s="262" t="s">
        <v>6707</v>
      </c>
      <c r="L3715" s="263">
        <v>45127</v>
      </c>
      <c r="M3715" s="262" t="s">
        <v>20</v>
      </c>
    </row>
    <row r="3716" spans="1:13" x14ac:dyDescent="0.25">
      <c r="A3716" s="260" t="s">
        <v>1279</v>
      </c>
      <c r="B3716" s="260" t="s">
        <v>1280</v>
      </c>
      <c r="C3716" s="260" t="s">
        <v>1281</v>
      </c>
      <c r="D3716" s="260" t="s">
        <v>619</v>
      </c>
      <c r="E3716" s="260">
        <v>40350</v>
      </c>
      <c r="F3716" s="260" t="s">
        <v>6691</v>
      </c>
      <c r="G3716" s="260" t="s">
        <v>1400</v>
      </c>
      <c r="H3716" s="260">
        <v>2</v>
      </c>
      <c r="I3716" s="260" t="s">
        <v>6703</v>
      </c>
      <c r="J3716" s="260" t="s">
        <v>6708</v>
      </c>
      <c r="K3716" s="260" t="s">
        <v>6709</v>
      </c>
      <c r="L3716" s="261">
        <v>45127</v>
      </c>
      <c r="M3716" s="260" t="s">
        <v>20</v>
      </c>
    </row>
    <row r="3717" spans="1:13" x14ac:dyDescent="0.25">
      <c r="A3717" s="262" t="s">
        <v>6458</v>
      </c>
      <c r="B3717" s="262" t="s">
        <v>6459</v>
      </c>
      <c r="C3717" s="262" t="s">
        <v>3326</v>
      </c>
      <c r="D3717" s="262" t="s">
        <v>2564</v>
      </c>
      <c r="E3717" s="262">
        <v>0</v>
      </c>
      <c r="F3717" s="262" t="s">
        <v>2565</v>
      </c>
      <c r="G3717" s="262" t="s">
        <v>33</v>
      </c>
      <c r="H3717" s="262">
        <v>2</v>
      </c>
      <c r="I3717" s="262" t="s">
        <v>17</v>
      </c>
      <c r="J3717" s="262" t="s">
        <v>17</v>
      </c>
      <c r="K3717" s="262" t="s">
        <v>6710</v>
      </c>
      <c r="L3717" s="263">
        <v>45127</v>
      </c>
      <c r="M3717" s="262" t="s">
        <v>20</v>
      </c>
    </row>
    <row r="3718" spans="1:13" x14ac:dyDescent="0.25">
      <c r="A3718" s="260" t="s">
        <v>6458</v>
      </c>
      <c r="B3718" s="260" t="s">
        <v>6459</v>
      </c>
      <c r="C3718" s="260" t="s">
        <v>3326</v>
      </c>
      <c r="D3718" s="260" t="s">
        <v>2567</v>
      </c>
      <c r="E3718" s="260">
        <v>0</v>
      </c>
      <c r="F3718" s="260" t="s">
        <v>2565</v>
      </c>
      <c r="G3718" s="260" t="s">
        <v>33</v>
      </c>
      <c r="H3718" s="260">
        <v>2</v>
      </c>
      <c r="I3718" s="260" t="s">
        <v>17</v>
      </c>
      <c r="J3718" s="260" t="s">
        <v>17</v>
      </c>
      <c r="K3718" s="260" t="s">
        <v>6711</v>
      </c>
      <c r="L3718" s="261">
        <v>45127</v>
      </c>
      <c r="M3718" s="260" t="s">
        <v>20</v>
      </c>
    </row>
    <row r="3719" spans="1:13" x14ac:dyDescent="0.25">
      <c r="A3719" s="262" t="s">
        <v>6458</v>
      </c>
      <c r="B3719" s="262" t="s">
        <v>6459</v>
      </c>
      <c r="C3719" s="262" t="s">
        <v>3326</v>
      </c>
      <c r="D3719" s="262" t="s">
        <v>2569</v>
      </c>
      <c r="E3719" s="262">
        <v>0</v>
      </c>
      <c r="F3719" s="262" t="s">
        <v>2565</v>
      </c>
      <c r="G3719" s="262" t="s">
        <v>33</v>
      </c>
      <c r="H3719" s="262">
        <v>2</v>
      </c>
      <c r="I3719" s="262" t="s">
        <v>17</v>
      </c>
      <c r="J3719" s="262" t="s">
        <v>17</v>
      </c>
      <c r="K3719" s="262" t="s">
        <v>6712</v>
      </c>
      <c r="L3719" s="263">
        <v>45127</v>
      </c>
      <c r="M3719" s="262" t="s">
        <v>20</v>
      </c>
    </row>
    <row r="3720" spans="1:13" x14ac:dyDescent="0.25">
      <c r="A3720" s="260" t="s">
        <v>6458</v>
      </c>
      <c r="B3720" s="260" t="s">
        <v>6459</v>
      </c>
      <c r="C3720" s="260" t="s">
        <v>3326</v>
      </c>
      <c r="D3720" s="260" t="s">
        <v>2634</v>
      </c>
      <c r="E3720" s="260">
        <v>0</v>
      </c>
      <c r="F3720" s="260" t="s">
        <v>2565</v>
      </c>
      <c r="G3720" s="260" t="s">
        <v>33</v>
      </c>
      <c r="H3720" s="260">
        <v>2</v>
      </c>
      <c r="I3720" s="260" t="s">
        <v>17</v>
      </c>
      <c r="J3720" s="260" t="s">
        <v>17</v>
      </c>
      <c r="K3720" s="260" t="s">
        <v>6713</v>
      </c>
      <c r="L3720" s="261">
        <v>45127</v>
      </c>
      <c r="M3720" s="260" t="s">
        <v>20</v>
      </c>
    </row>
    <row r="3721" spans="1:13" x14ac:dyDescent="0.25">
      <c r="A3721" s="262" t="s">
        <v>6458</v>
      </c>
      <c r="B3721" s="262" t="s">
        <v>6459</v>
      </c>
      <c r="C3721" s="262" t="s">
        <v>3326</v>
      </c>
      <c r="D3721" s="262" t="s">
        <v>2636</v>
      </c>
      <c r="E3721" s="262">
        <v>0</v>
      </c>
      <c r="F3721" s="262" t="s">
        <v>2565</v>
      </c>
      <c r="G3721" s="262" t="s">
        <v>33</v>
      </c>
      <c r="H3721" s="262">
        <v>2</v>
      </c>
      <c r="I3721" s="262" t="s">
        <v>17</v>
      </c>
      <c r="J3721" s="262" t="s">
        <v>17</v>
      </c>
      <c r="K3721" s="262" t="s">
        <v>6714</v>
      </c>
      <c r="L3721" s="263">
        <v>45127</v>
      </c>
      <c r="M3721" s="262" t="s">
        <v>20</v>
      </c>
    </row>
    <row r="3722" spans="1:13" x14ac:dyDescent="0.25">
      <c r="A3722" s="260" t="s">
        <v>6458</v>
      </c>
      <c r="B3722" s="260" t="s">
        <v>6459</v>
      </c>
      <c r="C3722" s="260" t="s">
        <v>3326</v>
      </c>
      <c r="D3722" s="260" t="s">
        <v>2638</v>
      </c>
      <c r="E3722" s="260">
        <v>0</v>
      </c>
      <c r="F3722" s="260" t="s">
        <v>2565</v>
      </c>
      <c r="G3722" s="260" t="s">
        <v>33</v>
      </c>
      <c r="H3722" s="260">
        <v>2</v>
      </c>
      <c r="I3722" s="260" t="s">
        <v>17</v>
      </c>
      <c r="J3722" s="260" t="s">
        <v>17</v>
      </c>
      <c r="K3722" s="260" t="s">
        <v>6715</v>
      </c>
      <c r="L3722" s="261">
        <v>45127</v>
      </c>
      <c r="M3722" s="260" t="s">
        <v>20</v>
      </c>
    </row>
    <row r="3723" spans="1:13" x14ac:dyDescent="0.25">
      <c r="A3723" s="262" t="s">
        <v>6458</v>
      </c>
      <c r="B3723" s="262" t="s">
        <v>6459</v>
      </c>
      <c r="C3723" s="262" t="s">
        <v>3326</v>
      </c>
      <c r="D3723" s="262" t="s">
        <v>2571</v>
      </c>
      <c r="E3723" s="262">
        <v>0</v>
      </c>
      <c r="F3723" s="262" t="s">
        <v>2565</v>
      </c>
      <c r="G3723" s="262" t="s">
        <v>33</v>
      </c>
      <c r="H3723" s="262">
        <v>2</v>
      </c>
      <c r="I3723" s="262" t="s">
        <v>17</v>
      </c>
      <c r="J3723" s="262" t="s">
        <v>17</v>
      </c>
      <c r="K3723" s="262" t="s">
        <v>6716</v>
      </c>
      <c r="L3723" s="263">
        <v>45127</v>
      </c>
      <c r="M3723" s="262" t="s">
        <v>20</v>
      </c>
    </row>
    <row r="3724" spans="1:13" x14ac:dyDescent="0.25">
      <c r="A3724" s="260" t="s">
        <v>6458</v>
      </c>
      <c r="B3724" s="260" t="s">
        <v>6459</v>
      </c>
      <c r="C3724" s="260" t="s">
        <v>3326</v>
      </c>
      <c r="D3724" s="260" t="s">
        <v>2573</v>
      </c>
      <c r="E3724" s="260">
        <v>0</v>
      </c>
      <c r="F3724" s="260" t="s">
        <v>2565</v>
      </c>
      <c r="G3724" s="260" t="s">
        <v>33</v>
      </c>
      <c r="H3724" s="260">
        <v>2</v>
      </c>
      <c r="I3724" s="260" t="s">
        <v>17</v>
      </c>
      <c r="J3724" s="260" t="s">
        <v>17</v>
      </c>
      <c r="K3724" s="260" t="s">
        <v>6717</v>
      </c>
      <c r="L3724" s="261">
        <v>45127</v>
      </c>
      <c r="M3724" s="260" t="s">
        <v>20</v>
      </c>
    </row>
    <row r="3725" spans="1:13" x14ac:dyDescent="0.25">
      <c r="A3725" s="262" t="s">
        <v>6458</v>
      </c>
      <c r="B3725" s="262" t="s">
        <v>6459</v>
      </c>
      <c r="C3725" s="262" t="s">
        <v>3326</v>
      </c>
      <c r="D3725" s="262" t="s">
        <v>2642</v>
      </c>
      <c r="E3725" s="262">
        <v>0</v>
      </c>
      <c r="F3725" s="262" t="s">
        <v>2565</v>
      </c>
      <c r="G3725" s="262" t="s">
        <v>33</v>
      </c>
      <c r="H3725" s="262">
        <v>2</v>
      </c>
      <c r="I3725" s="262" t="s">
        <v>17</v>
      </c>
      <c r="J3725" s="262" t="s">
        <v>17</v>
      </c>
      <c r="K3725" s="262" t="s">
        <v>6718</v>
      </c>
      <c r="L3725" s="263">
        <v>45127</v>
      </c>
      <c r="M3725" s="262" t="s">
        <v>20</v>
      </c>
    </row>
    <row r="3726" spans="1:13" x14ac:dyDescent="0.25">
      <c r="A3726" s="260" t="s">
        <v>6500</v>
      </c>
      <c r="B3726" s="260" t="s">
        <v>6501</v>
      </c>
      <c r="C3726" s="260" t="s">
        <v>3326</v>
      </c>
      <c r="D3726" s="260" t="s">
        <v>2564</v>
      </c>
      <c r="E3726" s="260">
        <v>0</v>
      </c>
      <c r="F3726" s="260" t="s">
        <v>2565</v>
      </c>
      <c r="G3726" s="260" t="s">
        <v>33</v>
      </c>
      <c r="H3726" s="260">
        <v>2</v>
      </c>
      <c r="I3726" s="260" t="s">
        <v>17</v>
      </c>
      <c r="J3726" s="260" t="s">
        <v>17</v>
      </c>
      <c r="K3726" s="260" t="s">
        <v>6719</v>
      </c>
      <c r="L3726" s="261">
        <v>45127</v>
      </c>
      <c r="M3726" s="260" t="s">
        <v>20</v>
      </c>
    </row>
    <row r="3727" spans="1:13" x14ac:dyDescent="0.25">
      <c r="A3727" s="262" t="s">
        <v>6500</v>
      </c>
      <c r="B3727" s="262" t="s">
        <v>6501</v>
      </c>
      <c r="C3727" s="262" t="s">
        <v>3326</v>
      </c>
      <c r="D3727" s="262" t="s">
        <v>2567</v>
      </c>
      <c r="E3727" s="262">
        <v>0</v>
      </c>
      <c r="F3727" s="262" t="s">
        <v>2565</v>
      </c>
      <c r="G3727" s="262" t="s">
        <v>33</v>
      </c>
      <c r="H3727" s="262">
        <v>2</v>
      </c>
      <c r="I3727" s="262" t="s">
        <v>17</v>
      </c>
      <c r="J3727" s="262" t="s">
        <v>17</v>
      </c>
      <c r="K3727" s="262" t="s">
        <v>6720</v>
      </c>
      <c r="L3727" s="263">
        <v>45127</v>
      </c>
      <c r="M3727" s="262" t="s">
        <v>20</v>
      </c>
    </row>
    <row r="3728" spans="1:13" x14ac:dyDescent="0.25">
      <c r="A3728" s="260" t="s">
        <v>6500</v>
      </c>
      <c r="B3728" s="260" t="s">
        <v>6501</v>
      </c>
      <c r="C3728" s="260" t="s">
        <v>3326</v>
      </c>
      <c r="D3728" s="260" t="s">
        <v>2569</v>
      </c>
      <c r="E3728" s="260">
        <v>0</v>
      </c>
      <c r="F3728" s="260" t="s">
        <v>2565</v>
      </c>
      <c r="G3728" s="260" t="s">
        <v>33</v>
      </c>
      <c r="H3728" s="260">
        <v>2</v>
      </c>
      <c r="I3728" s="260" t="s">
        <v>17</v>
      </c>
      <c r="J3728" s="260" t="s">
        <v>17</v>
      </c>
      <c r="K3728" s="260" t="s">
        <v>6721</v>
      </c>
      <c r="L3728" s="261">
        <v>45127</v>
      </c>
      <c r="M3728" s="260" t="s">
        <v>20</v>
      </c>
    </row>
    <row r="3729" spans="1:13" x14ac:dyDescent="0.25">
      <c r="A3729" s="262" t="s">
        <v>6500</v>
      </c>
      <c r="B3729" s="262" t="s">
        <v>6501</v>
      </c>
      <c r="C3729" s="262" t="s">
        <v>3326</v>
      </c>
      <c r="D3729" s="262" t="s">
        <v>2634</v>
      </c>
      <c r="E3729" s="262">
        <v>0</v>
      </c>
      <c r="F3729" s="262" t="s">
        <v>2565</v>
      </c>
      <c r="G3729" s="262" t="s">
        <v>33</v>
      </c>
      <c r="H3729" s="262">
        <v>2</v>
      </c>
      <c r="I3729" s="262" t="s">
        <v>17</v>
      </c>
      <c r="J3729" s="262" t="s">
        <v>17</v>
      </c>
      <c r="K3729" s="262" t="s">
        <v>6722</v>
      </c>
      <c r="L3729" s="263">
        <v>45127</v>
      </c>
      <c r="M3729" s="262" t="s">
        <v>20</v>
      </c>
    </row>
    <row r="3730" spans="1:13" x14ac:dyDescent="0.25">
      <c r="A3730" s="260" t="s">
        <v>6500</v>
      </c>
      <c r="B3730" s="260" t="s">
        <v>6501</v>
      </c>
      <c r="C3730" s="260" t="s">
        <v>3326</v>
      </c>
      <c r="D3730" s="260" t="s">
        <v>2636</v>
      </c>
      <c r="E3730" s="260">
        <v>0</v>
      </c>
      <c r="F3730" s="260" t="s">
        <v>2565</v>
      </c>
      <c r="G3730" s="260" t="s">
        <v>33</v>
      </c>
      <c r="H3730" s="260">
        <v>2</v>
      </c>
      <c r="I3730" s="260" t="s">
        <v>17</v>
      </c>
      <c r="J3730" s="260" t="s">
        <v>17</v>
      </c>
      <c r="K3730" s="260" t="s">
        <v>6723</v>
      </c>
      <c r="L3730" s="261">
        <v>45127</v>
      </c>
      <c r="M3730" s="260" t="s">
        <v>20</v>
      </c>
    </row>
    <row r="3731" spans="1:13" x14ac:dyDescent="0.25">
      <c r="A3731" s="262" t="s">
        <v>6500</v>
      </c>
      <c r="B3731" s="262" t="s">
        <v>6501</v>
      </c>
      <c r="C3731" s="262" t="s">
        <v>3326</v>
      </c>
      <c r="D3731" s="262" t="s">
        <v>2638</v>
      </c>
      <c r="E3731" s="262">
        <v>0</v>
      </c>
      <c r="F3731" s="262" t="s">
        <v>2565</v>
      </c>
      <c r="G3731" s="262" t="s">
        <v>33</v>
      </c>
      <c r="H3731" s="262">
        <v>2</v>
      </c>
      <c r="I3731" s="262" t="s">
        <v>17</v>
      </c>
      <c r="J3731" s="262" t="s">
        <v>17</v>
      </c>
      <c r="K3731" s="262" t="s">
        <v>6724</v>
      </c>
      <c r="L3731" s="263">
        <v>45127</v>
      </c>
      <c r="M3731" s="262" t="s">
        <v>20</v>
      </c>
    </row>
    <row r="3732" spans="1:13" x14ac:dyDescent="0.25">
      <c r="A3732" s="260" t="s">
        <v>6500</v>
      </c>
      <c r="B3732" s="260" t="s">
        <v>6501</v>
      </c>
      <c r="C3732" s="260" t="s">
        <v>3326</v>
      </c>
      <c r="D3732" s="260" t="s">
        <v>2571</v>
      </c>
      <c r="E3732" s="260">
        <v>0</v>
      </c>
      <c r="F3732" s="260" t="s">
        <v>2565</v>
      </c>
      <c r="G3732" s="260" t="s">
        <v>33</v>
      </c>
      <c r="H3732" s="260">
        <v>2</v>
      </c>
      <c r="I3732" s="260" t="s">
        <v>17</v>
      </c>
      <c r="J3732" s="260" t="s">
        <v>17</v>
      </c>
      <c r="K3732" s="260" t="s">
        <v>6725</v>
      </c>
      <c r="L3732" s="261">
        <v>45127</v>
      </c>
      <c r="M3732" s="260" t="s">
        <v>20</v>
      </c>
    </row>
    <row r="3733" spans="1:13" x14ac:dyDescent="0.25">
      <c r="A3733" s="262" t="s">
        <v>6500</v>
      </c>
      <c r="B3733" s="262" t="s">
        <v>6501</v>
      </c>
      <c r="C3733" s="262" t="s">
        <v>3326</v>
      </c>
      <c r="D3733" s="262" t="s">
        <v>2573</v>
      </c>
      <c r="E3733" s="262">
        <v>0</v>
      </c>
      <c r="F3733" s="262" t="s">
        <v>2565</v>
      </c>
      <c r="G3733" s="262" t="s">
        <v>33</v>
      </c>
      <c r="H3733" s="262">
        <v>2</v>
      </c>
      <c r="I3733" s="262" t="s">
        <v>17</v>
      </c>
      <c r="J3733" s="262" t="s">
        <v>17</v>
      </c>
      <c r="K3733" s="262" t="s">
        <v>6726</v>
      </c>
      <c r="L3733" s="263">
        <v>45127</v>
      </c>
      <c r="M3733" s="262" t="s">
        <v>20</v>
      </c>
    </row>
    <row r="3734" spans="1:13" x14ac:dyDescent="0.25">
      <c r="A3734" s="260" t="s">
        <v>6500</v>
      </c>
      <c r="B3734" s="260" t="s">
        <v>6501</v>
      </c>
      <c r="C3734" s="260" t="s">
        <v>3326</v>
      </c>
      <c r="D3734" s="260" t="s">
        <v>2642</v>
      </c>
      <c r="E3734" s="260">
        <v>0</v>
      </c>
      <c r="F3734" s="260" t="s">
        <v>2565</v>
      </c>
      <c r="G3734" s="260" t="s">
        <v>33</v>
      </c>
      <c r="H3734" s="260">
        <v>2</v>
      </c>
      <c r="I3734" s="260" t="s">
        <v>17</v>
      </c>
      <c r="J3734" s="260" t="s">
        <v>17</v>
      </c>
      <c r="K3734" s="260" t="s">
        <v>6727</v>
      </c>
      <c r="L3734" s="261">
        <v>45127</v>
      </c>
      <c r="M3734" s="260" t="s">
        <v>20</v>
      </c>
    </row>
    <row r="3735" spans="1:13" x14ac:dyDescent="0.25">
      <c r="A3735" s="262" t="s">
        <v>1026</v>
      </c>
      <c r="B3735" s="262" t="s">
        <v>1027</v>
      </c>
      <c r="C3735" s="262" t="s">
        <v>312</v>
      </c>
      <c r="D3735" s="262" t="s">
        <v>966</v>
      </c>
      <c r="E3735" s="262">
        <v>0</v>
      </c>
      <c r="F3735" s="262" t="s">
        <v>6728</v>
      </c>
      <c r="G3735" s="262" t="s">
        <v>1400</v>
      </c>
      <c r="H3735" s="262">
        <v>2</v>
      </c>
      <c r="I3735" s="262" t="s">
        <v>1039</v>
      </c>
      <c r="J3735" s="262" t="s">
        <v>6729</v>
      </c>
      <c r="K3735" s="262" t="s">
        <v>6730</v>
      </c>
      <c r="L3735" s="263">
        <v>45129</v>
      </c>
      <c r="M3735" s="262" t="s">
        <v>20</v>
      </c>
    </row>
    <row r="3736" spans="1:13" x14ac:dyDescent="0.25">
      <c r="A3736" s="260" t="s">
        <v>1026</v>
      </c>
      <c r="B3736" s="260" t="s">
        <v>1027</v>
      </c>
      <c r="C3736" s="260" t="s">
        <v>312</v>
      </c>
      <c r="D3736" s="260" t="s">
        <v>1055</v>
      </c>
      <c r="E3736" s="260">
        <v>9</v>
      </c>
      <c r="F3736" s="260" t="s">
        <v>6728</v>
      </c>
      <c r="G3736" s="260" t="s">
        <v>1400</v>
      </c>
      <c r="H3736" s="260">
        <v>2</v>
      </c>
      <c r="I3736" s="260" t="s">
        <v>1039</v>
      </c>
      <c r="J3736" s="260" t="s">
        <v>6731</v>
      </c>
      <c r="K3736" s="260" t="s">
        <v>6732</v>
      </c>
      <c r="L3736" s="261">
        <v>45129</v>
      </c>
      <c r="M3736" s="260" t="s">
        <v>20</v>
      </c>
    </row>
    <row r="3737" spans="1:13" x14ac:dyDescent="0.25">
      <c r="A3737" s="262" t="s">
        <v>1026</v>
      </c>
      <c r="B3737" s="262" t="s">
        <v>1027</v>
      </c>
      <c r="C3737" s="262" t="s">
        <v>312</v>
      </c>
      <c r="D3737" s="262" t="s">
        <v>605</v>
      </c>
      <c r="E3737" s="262">
        <v>472100</v>
      </c>
      <c r="F3737" s="262" t="s">
        <v>6733</v>
      </c>
      <c r="G3737" s="262" t="s">
        <v>77</v>
      </c>
      <c r="H3737" s="262">
        <v>1</v>
      </c>
      <c r="I3737" s="262" t="s">
        <v>6734</v>
      </c>
      <c r="J3737" s="262" t="s">
        <v>6735</v>
      </c>
      <c r="K3737" s="262" t="s">
        <v>6736</v>
      </c>
      <c r="L3737" s="263">
        <v>45129</v>
      </c>
      <c r="M3737" s="262" t="s">
        <v>582</v>
      </c>
    </row>
    <row r="3738" spans="1:13" x14ac:dyDescent="0.25">
      <c r="A3738" s="260" t="s">
        <v>1026</v>
      </c>
      <c r="B3738" s="260" t="s">
        <v>1027</v>
      </c>
      <c r="C3738" s="260" t="s">
        <v>312</v>
      </c>
      <c r="D3738" s="260" t="s">
        <v>1374</v>
      </c>
      <c r="E3738" s="260">
        <v>2248100</v>
      </c>
      <c r="F3738" s="260" t="s">
        <v>6733</v>
      </c>
      <c r="G3738" s="260" t="s">
        <v>77</v>
      </c>
      <c r="H3738" s="260">
        <v>1</v>
      </c>
      <c r="I3738" s="260" t="s">
        <v>6737</v>
      </c>
      <c r="J3738" s="260" t="s">
        <v>6738</v>
      </c>
      <c r="K3738" s="260" t="s">
        <v>6739</v>
      </c>
      <c r="L3738" s="261">
        <v>45129</v>
      </c>
      <c r="M3738" s="260" t="s">
        <v>582</v>
      </c>
    </row>
    <row r="3739" spans="1:13" x14ac:dyDescent="0.25">
      <c r="A3739" s="262" t="s">
        <v>1026</v>
      </c>
      <c r="B3739" s="262" t="s">
        <v>1027</v>
      </c>
      <c r="C3739" s="262" t="s">
        <v>312</v>
      </c>
      <c r="D3739" s="262" t="s">
        <v>630</v>
      </c>
      <c r="E3739" s="262">
        <v>823200</v>
      </c>
      <c r="F3739" s="262" t="s">
        <v>6733</v>
      </c>
      <c r="G3739" s="262" t="s">
        <v>77</v>
      </c>
      <c r="H3739" s="262">
        <v>1</v>
      </c>
      <c r="I3739" s="262" t="s">
        <v>6740</v>
      </c>
      <c r="J3739" s="262" t="s">
        <v>6741</v>
      </c>
      <c r="K3739" s="262" t="s">
        <v>6742</v>
      </c>
      <c r="L3739" s="263">
        <v>45129</v>
      </c>
      <c r="M3739" s="262" t="s">
        <v>582</v>
      </c>
    </row>
    <row r="3740" spans="1:13" x14ac:dyDescent="0.25">
      <c r="A3740" s="260" t="s">
        <v>1026</v>
      </c>
      <c r="B3740" s="260" t="s">
        <v>1027</v>
      </c>
      <c r="C3740" s="260" t="s">
        <v>312</v>
      </c>
      <c r="D3740" s="260" t="s">
        <v>623</v>
      </c>
      <c r="E3740" s="260">
        <v>444200</v>
      </c>
      <c r="F3740" s="260" t="s">
        <v>6733</v>
      </c>
      <c r="G3740" s="260" t="s">
        <v>77</v>
      </c>
      <c r="H3740" s="260">
        <v>1</v>
      </c>
      <c r="I3740" s="260" t="s">
        <v>6743</v>
      </c>
      <c r="J3740" s="260" t="s">
        <v>6744</v>
      </c>
      <c r="K3740" s="260" t="s">
        <v>6745</v>
      </c>
      <c r="L3740" s="261">
        <v>45129</v>
      </c>
      <c r="M3740" s="260" t="s">
        <v>582</v>
      </c>
    </row>
    <row r="3741" spans="1:13" x14ac:dyDescent="0.25">
      <c r="A3741" s="262" t="s">
        <v>1026</v>
      </c>
      <c r="B3741" s="262" t="s">
        <v>1027</v>
      </c>
      <c r="C3741" s="262" t="s">
        <v>312</v>
      </c>
      <c r="D3741" s="262" t="s">
        <v>628</v>
      </c>
      <c r="E3741" s="262">
        <v>27900</v>
      </c>
      <c r="F3741" s="262" t="s">
        <v>6733</v>
      </c>
      <c r="G3741" s="262" t="s">
        <v>77</v>
      </c>
      <c r="H3741" s="262">
        <v>1</v>
      </c>
      <c r="I3741" s="262" t="s">
        <v>6746</v>
      </c>
      <c r="J3741" s="262" t="s">
        <v>6747</v>
      </c>
      <c r="K3741" s="262" t="s">
        <v>6748</v>
      </c>
      <c r="L3741" s="263">
        <v>45129</v>
      </c>
      <c r="M3741" s="262" t="s">
        <v>582</v>
      </c>
    </row>
    <row r="3742" spans="1:13" x14ac:dyDescent="0.25">
      <c r="A3742" s="260" t="s">
        <v>1026</v>
      </c>
      <c r="B3742" s="260" t="s">
        <v>1027</v>
      </c>
      <c r="C3742" s="260" t="s">
        <v>312</v>
      </c>
      <c r="D3742" s="260" t="s">
        <v>619</v>
      </c>
      <c r="E3742" s="260">
        <v>0</v>
      </c>
      <c r="F3742" s="260" t="s">
        <v>6733</v>
      </c>
      <c r="G3742" s="260" t="s">
        <v>77</v>
      </c>
      <c r="H3742" s="260">
        <v>1</v>
      </c>
      <c r="I3742" s="260" t="s">
        <v>6749</v>
      </c>
      <c r="J3742" s="260" t="s">
        <v>6750</v>
      </c>
      <c r="K3742" s="260" t="s">
        <v>6751</v>
      </c>
      <c r="L3742" s="261">
        <v>45129</v>
      </c>
      <c r="M3742" s="260" t="s">
        <v>582</v>
      </c>
    </row>
    <row r="3743" spans="1:13" x14ac:dyDescent="0.25">
      <c r="A3743" s="262" t="s">
        <v>310</v>
      </c>
      <c r="B3743" s="262" t="s">
        <v>311</v>
      </c>
      <c r="C3743" s="262" t="s">
        <v>312</v>
      </c>
      <c r="D3743" s="262" t="s">
        <v>776</v>
      </c>
      <c r="E3743" s="262">
        <v>83600</v>
      </c>
      <c r="F3743" s="262" t="s">
        <v>6752</v>
      </c>
      <c r="G3743" s="262" t="s">
        <v>77</v>
      </c>
      <c r="H3743" s="262">
        <v>1</v>
      </c>
      <c r="I3743" s="262" t="s">
        <v>6753</v>
      </c>
      <c r="J3743" s="262" t="s">
        <v>6754</v>
      </c>
      <c r="K3743" s="262" t="s">
        <v>6755</v>
      </c>
      <c r="L3743" s="263">
        <v>45129</v>
      </c>
      <c r="M3743" s="262" t="s">
        <v>20</v>
      </c>
    </row>
    <row r="3744" spans="1:13" x14ac:dyDescent="0.25">
      <c r="A3744" s="260" t="s">
        <v>310</v>
      </c>
      <c r="B3744" s="260" t="s">
        <v>311</v>
      </c>
      <c r="C3744" s="260" t="s">
        <v>312</v>
      </c>
      <c r="D3744" s="260" t="s">
        <v>966</v>
      </c>
      <c r="E3744" s="260">
        <v>0</v>
      </c>
      <c r="F3744" s="260" t="s">
        <v>6728</v>
      </c>
      <c r="G3744" s="260" t="s">
        <v>1400</v>
      </c>
      <c r="H3744" s="260">
        <v>2</v>
      </c>
      <c r="I3744" s="260" t="s">
        <v>1039</v>
      </c>
      <c r="J3744" s="260" t="s">
        <v>6756</v>
      </c>
      <c r="K3744" s="260" t="s">
        <v>6757</v>
      </c>
      <c r="L3744" s="261">
        <v>45129</v>
      </c>
      <c r="M3744" s="260" t="s">
        <v>20</v>
      </c>
    </row>
    <row r="3745" spans="1:13" x14ac:dyDescent="0.25">
      <c r="A3745" s="262" t="s">
        <v>310</v>
      </c>
      <c r="B3745" s="262" t="s">
        <v>311</v>
      </c>
      <c r="C3745" s="262" t="s">
        <v>312</v>
      </c>
      <c r="D3745" s="262" t="s">
        <v>1055</v>
      </c>
      <c r="E3745" s="262">
        <v>9</v>
      </c>
      <c r="F3745" s="262" t="s">
        <v>6728</v>
      </c>
      <c r="G3745" s="262" t="s">
        <v>1400</v>
      </c>
      <c r="H3745" s="262">
        <v>2</v>
      </c>
      <c r="I3745" s="262" t="s">
        <v>1039</v>
      </c>
      <c r="J3745" s="262" t="s">
        <v>6731</v>
      </c>
      <c r="K3745" s="262" t="s">
        <v>6758</v>
      </c>
      <c r="L3745" s="263">
        <v>45129</v>
      </c>
      <c r="M3745" s="262" t="s">
        <v>20</v>
      </c>
    </row>
    <row r="3746" spans="1:13" x14ac:dyDescent="0.25">
      <c r="A3746" s="260" t="s">
        <v>310</v>
      </c>
      <c r="B3746" s="260" t="s">
        <v>311</v>
      </c>
      <c r="C3746" s="260" t="s">
        <v>312</v>
      </c>
      <c r="D3746" s="260" t="s">
        <v>605</v>
      </c>
      <c r="E3746" s="260">
        <v>83600</v>
      </c>
      <c r="F3746" s="260" t="s">
        <v>6752</v>
      </c>
      <c r="G3746" s="260" t="s">
        <v>77</v>
      </c>
      <c r="H3746" s="260">
        <v>1</v>
      </c>
      <c r="I3746" s="260" t="s">
        <v>2427</v>
      </c>
      <c r="J3746" s="260" t="s">
        <v>6754</v>
      </c>
      <c r="K3746" s="260" t="s">
        <v>6759</v>
      </c>
      <c r="L3746" s="261">
        <v>45129</v>
      </c>
      <c r="M3746" s="260" t="s">
        <v>20</v>
      </c>
    </row>
    <row r="3747" spans="1:13" x14ac:dyDescent="0.25">
      <c r="A3747" s="262" t="s">
        <v>342</v>
      </c>
      <c r="B3747" s="262" t="s">
        <v>343</v>
      </c>
      <c r="C3747" s="262" t="s">
        <v>338</v>
      </c>
      <c r="D3747" s="262" t="s">
        <v>1335</v>
      </c>
      <c r="E3747" s="262">
        <v>45566900</v>
      </c>
      <c r="F3747" s="262" t="s">
        <v>6760</v>
      </c>
      <c r="G3747" s="262" t="s">
        <v>1400</v>
      </c>
      <c r="H3747" s="262">
        <v>2</v>
      </c>
      <c r="I3747" s="262" t="s">
        <v>4780</v>
      </c>
      <c r="J3747" s="262" t="s">
        <v>6761</v>
      </c>
      <c r="K3747" s="262" t="s">
        <v>6762</v>
      </c>
      <c r="L3747" s="263">
        <v>45129</v>
      </c>
      <c r="M3747" s="262" t="s">
        <v>20</v>
      </c>
    </row>
    <row r="3748" spans="1:13" x14ac:dyDescent="0.25">
      <c r="A3748" s="260" t="s">
        <v>342</v>
      </c>
      <c r="B3748" s="260" t="s">
        <v>343</v>
      </c>
      <c r="C3748" s="260" t="s">
        <v>338</v>
      </c>
      <c r="D3748" s="260" t="s">
        <v>966</v>
      </c>
      <c r="E3748" s="260">
        <v>2</v>
      </c>
      <c r="F3748" s="260" t="s">
        <v>6728</v>
      </c>
      <c r="G3748" s="260" t="s">
        <v>22</v>
      </c>
      <c r="H3748" s="260">
        <v>3</v>
      </c>
      <c r="I3748" s="260" t="s">
        <v>1039</v>
      </c>
      <c r="J3748" s="260" t="s">
        <v>6763</v>
      </c>
      <c r="K3748" s="260" t="s">
        <v>6764</v>
      </c>
      <c r="L3748" s="261">
        <v>45129</v>
      </c>
      <c r="M3748" s="260" t="s">
        <v>20</v>
      </c>
    </row>
    <row r="3749" spans="1:13" x14ac:dyDescent="0.25">
      <c r="A3749" s="262" t="s">
        <v>342</v>
      </c>
      <c r="B3749" s="262" t="s">
        <v>343</v>
      </c>
      <c r="C3749" s="262" t="s">
        <v>338</v>
      </c>
      <c r="D3749" s="262" t="s">
        <v>1055</v>
      </c>
      <c r="E3749" s="262">
        <v>58</v>
      </c>
      <c r="F3749" s="262" t="s">
        <v>6728</v>
      </c>
      <c r="G3749" s="262" t="s">
        <v>22</v>
      </c>
      <c r="H3749" s="262">
        <v>3</v>
      </c>
      <c r="I3749" s="262" t="s">
        <v>6765</v>
      </c>
      <c r="J3749" s="262" t="s">
        <v>6766</v>
      </c>
      <c r="K3749" s="262" t="s">
        <v>6767</v>
      </c>
      <c r="L3749" s="263">
        <v>45129</v>
      </c>
      <c r="M3749" s="262" t="s">
        <v>20</v>
      </c>
    </row>
    <row r="3750" spans="1:13" x14ac:dyDescent="0.25">
      <c r="A3750" s="260" t="s">
        <v>342</v>
      </c>
      <c r="B3750" s="260" t="s">
        <v>343</v>
      </c>
      <c r="C3750" s="260" t="s">
        <v>338</v>
      </c>
      <c r="D3750" s="260" t="s">
        <v>605</v>
      </c>
      <c r="E3750" s="260">
        <v>90000</v>
      </c>
      <c r="F3750" s="260" t="s">
        <v>4815</v>
      </c>
      <c r="G3750" s="260" t="s">
        <v>22</v>
      </c>
      <c r="H3750" s="260">
        <v>3</v>
      </c>
      <c r="I3750" s="260" t="s">
        <v>4816</v>
      </c>
      <c r="J3750" s="260" t="s">
        <v>6768</v>
      </c>
      <c r="K3750" s="260" t="s">
        <v>6769</v>
      </c>
      <c r="L3750" s="261">
        <v>45129</v>
      </c>
      <c r="M3750" s="260" t="s">
        <v>20</v>
      </c>
    </row>
    <row r="3751" spans="1:13" x14ac:dyDescent="0.25">
      <c r="A3751" s="262" t="s">
        <v>336</v>
      </c>
      <c r="B3751" s="262" t="s">
        <v>337</v>
      </c>
      <c r="C3751" s="262" t="s">
        <v>338</v>
      </c>
      <c r="D3751" s="262" t="s">
        <v>1335</v>
      </c>
      <c r="E3751" s="262">
        <v>45566900</v>
      </c>
      <c r="F3751" s="262" t="s">
        <v>6760</v>
      </c>
      <c r="G3751" s="262" t="s">
        <v>1400</v>
      </c>
      <c r="H3751" s="262">
        <v>2</v>
      </c>
      <c r="I3751" s="262" t="s">
        <v>4780</v>
      </c>
      <c r="J3751" s="262" t="s">
        <v>6761</v>
      </c>
      <c r="K3751" s="262" t="s">
        <v>6770</v>
      </c>
      <c r="L3751" s="263">
        <v>45129</v>
      </c>
      <c r="M3751" s="262" t="s">
        <v>20</v>
      </c>
    </row>
    <row r="3752" spans="1:13" x14ac:dyDescent="0.25">
      <c r="A3752" s="260" t="s">
        <v>336</v>
      </c>
      <c r="B3752" s="260" t="s">
        <v>337</v>
      </c>
      <c r="C3752" s="260" t="s">
        <v>338</v>
      </c>
      <c r="D3752" s="260" t="s">
        <v>1132</v>
      </c>
      <c r="E3752" s="260">
        <v>45566900</v>
      </c>
      <c r="F3752" s="260" t="s">
        <v>6760</v>
      </c>
      <c r="G3752" s="260" t="s">
        <v>1400</v>
      </c>
      <c r="H3752" s="260">
        <v>2</v>
      </c>
      <c r="I3752" s="260" t="s">
        <v>4780</v>
      </c>
      <c r="J3752" s="260" t="s">
        <v>6771</v>
      </c>
      <c r="K3752" s="260" t="s">
        <v>6772</v>
      </c>
      <c r="L3752" s="261">
        <v>45129</v>
      </c>
      <c r="M3752" s="260" t="s">
        <v>20</v>
      </c>
    </row>
    <row r="3753" spans="1:13" x14ac:dyDescent="0.25">
      <c r="A3753" s="262" t="s">
        <v>336</v>
      </c>
      <c r="B3753" s="262" t="s">
        <v>337</v>
      </c>
      <c r="C3753" s="262" t="s">
        <v>338</v>
      </c>
      <c r="D3753" s="262" t="s">
        <v>1050</v>
      </c>
      <c r="E3753" s="262">
        <v>263000</v>
      </c>
      <c r="F3753" s="262" t="s">
        <v>4783</v>
      </c>
      <c r="G3753" s="262" t="s">
        <v>1400</v>
      </c>
      <c r="H3753" s="262">
        <v>2</v>
      </c>
      <c r="I3753" s="262" t="s">
        <v>6773</v>
      </c>
      <c r="J3753" s="262" t="s">
        <v>6774</v>
      </c>
      <c r="K3753" s="262" t="s">
        <v>6775</v>
      </c>
      <c r="L3753" s="263">
        <v>45129</v>
      </c>
      <c r="M3753" s="262" t="s">
        <v>20</v>
      </c>
    </row>
    <row r="3754" spans="1:13" x14ac:dyDescent="0.25">
      <c r="A3754" s="260" t="s">
        <v>336</v>
      </c>
      <c r="B3754" s="260" t="s">
        <v>337</v>
      </c>
      <c r="C3754" s="260" t="s">
        <v>338</v>
      </c>
      <c r="D3754" s="260" t="s">
        <v>776</v>
      </c>
      <c r="E3754" s="260">
        <v>263000</v>
      </c>
      <c r="F3754" s="260" t="s">
        <v>4783</v>
      </c>
      <c r="G3754" s="260" t="s">
        <v>1400</v>
      </c>
      <c r="H3754" s="260">
        <v>2</v>
      </c>
      <c r="I3754" s="260" t="s">
        <v>6773</v>
      </c>
      <c r="J3754" s="260" t="s">
        <v>6774</v>
      </c>
      <c r="K3754" s="260" t="s">
        <v>6776</v>
      </c>
      <c r="L3754" s="261">
        <v>45129</v>
      </c>
      <c r="M3754" s="260" t="s">
        <v>20</v>
      </c>
    </row>
    <row r="3755" spans="1:13" x14ac:dyDescent="0.25">
      <c r="A3755" s="262" t="s">
        <v>336</v>
      </c>
      <c r="B3755" s="262" t="s">
        <v>337</v>
      </c>
      <c r="C3755" s="262" t="s">
        <v>338</v>
      </c>
      <c r="D3755" s="262" t="s">
        <v>966</v>
      </c>
      <c r="E3755" s="262">
        <v>48</v>
      </c>
      <c r="F3755" s="262" t="s">
        <v>6777</v>
      </c>
      <c r="G3755" s="262" t="s">
        <v>22</v>
      </c>
      <c r="H3755" s="262">
        <v>3</v>
      </c>
      <c r="I3755" s="262" t="s">
        <v>6778</v>
      </c>
      <c r="J3755" s="262" t="s">
        <v>6779</v>
      </c>
      <c r="K3755" s="262" t="s">
        <v>6780</v>
      </c>
      <c r="L3755" s="263">
        <v>45129</v>
      </c>
      <c r="M3755" s="262" t="s">
        <v>20</v>
      </c>
    </row>
    <row r="3756" spans="1:13" x14ac:dyDescent="0.25">
      <c r="A3756" s="260" t="s">
        <v>336</v>
      </c>
      <c r="B3756" s="260" t="s">
        <v>337</v>
      </c>
      <c r="C3756" s="260" t="s">
        <v>338</v>
      </c>
      <c r="D3756" s="260" t="s">
        <v>1055</v>
      </c>
      <c r="E3756" s="260">
        <v>58</v>
      </c>
      <c r="F3756" s="260" t="s">
        <v>6777</v>
      </c>
      <c r="G3756" s="260" t="s">
        <v>22</v>
      </c>
      <c r="H3756" s="260">
        <v>3</v>
      </c>
      <c r="I3756" s="260" t="s">
        <v>6778</v>
      </c>
      <c r="J3756" s="260" t="s">
        <v>6766</v>
      </c>
      <c r="K3756" s="260" t="s">
        <v>6781</v>
      </c>
      <c r="L3756" s="261">
        <v>45129</v>
      </c>
      <c r="M3756" s="260" t="s">
        <v>20</v>
      </c>
    </row>
    <row r="3757" spans="1:13" x14ac:dyDescent="0.25">
      <c r="A3757" s="262" t="s">
        <v>336</v>
      </c>
      <c r="B3757" s="262" t="s">
        <v>337</v>
      </c>
      <c r="C3757" s="262" t="s">
        <v>338</v>
      </c>
      <c r="D3757" s="262" t="s">
        <v>1374</v>
      </c>
      <c r="E3757" s="262">
        <v>45303900</v>
      </c>
      <c r="F3757" s="262" t="s">
        <v>6782</v>
      </c>
      <c r="G3757" s="262" t="s">
        <v>1400</v>
      </c>
      <c r="H3757" s="262">
        <v>2</v>
      </c>
      <c r="I3757" s="262" t="s">
        <v>6783</v>
      </c>
      <c r="J3757" s="262" t="s">
        <v>4810</v>
      </c>
      <c r="K3757" s="262" t="s">
        <v>6784</v>
      </c>
      <c r="L3757" s="263">
        <v>45129</v>
      </c>
      <c r="M3757" s="262" t="s">
        <v>20</v>
      </c>
    </row>
    <row r="3758" spans="1:13" x14ac:dyDescent="0.25">
      <c r="A3758" s="260" t="s">
        <v>972</v>
      </c>
      <c r="B3758" s="260" t="s">
        <v>973</v>
      </c>
      <c r="C3758" s="260" t="s">
        <v>338</v>
      </c>
      <c r="D3758" s="260" t="s">
        <v>1335</v>
      </c>
      <c r="E3758" s="260">
        <v>45566900</v>
      </c>
      <c r="F3758" s="260" t="s">
        <v>6760</v>
      </c>
      <c r="G3758" s="260" t="s">
        <v>1400</v>
      </c>
      <c r="H3758" s="260">
        <v>2</v>
      </c>
      <c r="I3758" s="260" t="s">
        <v>4780</v>
      </c>
      <c r="J3758" s="260" t="s">
        <v>6761</v>
      </c>
      <c r="K3758" s="260" t="s">
        <v>6785</v>
      </c>
      <c r="L3758" s="261">
        <v>45129</v>
      </c>
      <c r="M3758" s="260" t="s">
        <v>20</v>
      </c>
    </row>
    <row r="3759" spans="1:13" x14ac:dyDescent="0.25">
      <c r="A3759" s="262" t="s">
        <v>972</v>
      </c>
      <c r="B3759" s="262" t="s">
        <v>973</v>
      </c>
      <c r="C3759" s="262" t="s">
        <v>338</v>
      </c>
      <c r="D3759" s="262" t="s">
        <v>1132</v>
      </c>
      <c r="E3759" s="262">
        <v>45789900</v>
      </c>
      <c r="F3759" s="262" t="s">
        <v>6786</v>
      </c>
      <c r="G3759" s="262" t="s">
        <v>1400</v>
      </c>
      <c r="H3759" s="262">
        <v>2</v>
      </c>
      <c r="I3759" s="262" t="s">
        <v>6787</v>
      </c>
      <c r="J3759" s="262" t="s">
        <v>6788</v>
      </c>
      <c r="K3759" s="262" t="s">
        <v>6789</v>
      </c>
      <c r="L3759" s="263">
        <v>45129</v>
      </c>
      <c r="M3759" s="262" t="s">
        <v>20</v>
      </c>
    </row>
    <row r="3760" spans="1:13" x14ac:dyDescent="0.25">
      <c r="A3760" s="260" t="s">
        <v>972</v>
      </c>
      <c r="B3760" s="260" t="s">
        <v>973</v>
      </c>
      <c r="C3760" s="260" t="s">
        <v>338</v>
      </c>
      <c r="D3760" s="260" t="s">
        <v>1050</v>
      </c>
      <c r="E3760" s="260">
        <v>436600</v>
      </c>
      <c r="F3760" s="260" t="s">
        <v>6790</v>
      </c>
      <c r="G3760" s="260" t="s">
        <v>22</v>
      </c>
      <c r="H3760" s="260">
        <v>3</v>
      </c>
      <c r="I3760" s="260" t="s">
        <v>6791</v>
      </c>
      <c r="J3760" s="260" t="s">
        <v>6792</v>
      </c>
      <c r="K3760" s="260" t="s">
        <v>6793</v>
      </c>
      <c r="L3760" s="261">
        <v>45129</v>
      </c>
      <c r="M3760" s="260" t="s">
        <v>20</v>
      </c>
    </row>
    <row r="3761" spans="1:13" x14ac:dyDescent="0.25">
      <c r="A3761" s="262" t="s">
        <v>972</v>
      </c>
      <c r="B3761" s="262" t="s">
        <v>973</v>
      </c>
      <c r="C3761" s="262" t="s">
        <v>338</v>
      </c>
      <c r="D3761" s="262" t="s">
        <v>966</v>
      </c>
      <c r="E3761" s="262">
        <v>58</v>
      </c>
      <c r="F3761" s="262" t="s">
        <v>6777</v>
      </c>
      <c r="G3761" s="262" t="s">
        <v>22</v>
      </c>
      <c r="H3761" s="262">
        <v>3</v>
      </c>
      <c r="I3761" s="262" t="s">
        <v>6765</v>
      </c>
      <c r="J3761" s="262" t="s">
        <v>6766</v>
      </c>
      <c r="K3761" s="262" t="s">
        <v>6794</v>
      </c>
      <c r="L3761" s="263">
        <v>45129</v>
      </c>
      <c r="M3761" s="262" t="s">
        <v>20</v>
      </c>
    </row>
    <row r="3762" spans="1:13" x14ac:dyDescent="0.25">
      <c r="A3762" s="260" t="s">
        <v>972</v>
      </c>
      <c r="B3762" s="260" t="s">
        <v>973</v>
      </c>
      <c r="C3762" s="260" t="s">
        <v>338</v>
      </c>
      <c r="D3762" s="260" t="s">
        <v>1055</v>
      </c>
      <c r="E3762" s="260">
        <v>58</v>
      </c>
      <c r="F3762" s="260" t="s">
        <v>6777</v>
      </c>
      <c r="G3762" s="260" t="s">
        <v>22</v>
      </c>
      <c r="H3762" s="260">
        <v>3</v>
      </c>
      <c r="I3762" s="260" t="s">
        <v>6765</v>
      </c>
      <c r="J3762" s="260" t="s">
        <v>6766</v>
      </c>
      <c r="K3762" s="260" t="s">
        <v>6795</v>
      </c>
      <c r="L3762" s="261">
        <v>45129</v>
      </c>
      <c r="M3762" s="260" t="s">
        <v>20</v>
      </c>
    </row>
    <row r="3763" spans="1:13" x14ac:dyDescent="0.25">
      <c r="A3763" s="262" t="s">
        <v>972</v>
      </c>
      <c r="B3763" s="262" t="s">
        <v>973</v>
      </c>
      <c r="C3763" s="262" t="s">
        <v>338</v>
      </c>
      <c r="D3763" s="262" t="s">
        <v>605</v>
      </c>
      <c r="E3763" s="262">
        <v>353000</v>
      </c>
      <c r="F3763" s="262" t="s">
        <v>6796</v>
      </c>
      <c r="G3763" s="262" t="s">
        <v>22</v>
      </c>
      <c r="H3763" s="262">
        <v>3</v>
      </c>
      <c r="I3763" s="262" t="s">
        <v>6797</v>
      </c>
      <c r="J3763" s="262" t="s">
        <v>6798</v>
      </c>
      <c r="K3763" s="262" t="s">
        <v>6799</v>
      </c>
      <c r="L3763" s="263">
        <v>45129</v>
      </c>
      <c r="M3763" s="262" t="s">
        <v>20</v>
      </c>
    </row>
    <row r="3764" spans="1:13" x14ac:dyDescent="0.25">
      <c r="A3764" s="260" t="s">
        <v>972</v>
      </c>
      <c r="B3764" s="260" t="s">
        <v>973</v>
      </c>
      <c r="C3764" s="260" t="s">
        <v>338</v>
      </c>
      <c r="D3764" s="260" t="s">
        <v>1374</v>
      </c>
      <c r="E3764" s="260">
        <v>45353300</v>
      </c>
      <c r="F3764" s="260" t="s">
        <v>6800</v>
      </c>
      <c r="G3764" s="260" t="s">
        <v>22</v>
      </c>
      <c r="H3764" s="260">
        <v>3</v>
      </c>
      <c r="I3764" s="260" t="s">
        <v>6801</v>
      </c>
      <c r="J3764" s="260" t="s">
        <v>6802</v>
      </c>
      <c r="K3764" s="260" t="s">
        <v>6803</v>
      </c>
      <c r="L3764" s="261">
        <v>45129</v>
      </c>
      <c r="M3764" s="260" t="s">
        <v>20</v>
      </c>
    </row>
    <row r="3765" spans="1:13" x14ac:dyDescent="0.25">
      <c r="A3765" s="262" t="s">
        <v>972</v>
      </c>
      <c r="B3765" s="262" t="s">
        <v>973</v>
      </c>
      <c r="C3765" s="262" t="s">
        <v>338</v>
      </c>
      <c r="D3765" s="262" t="s">
        <v>630</v>
      </c>
      <c r="E3765" s="262">
        <v>83600</v>
      </c>
      <c r="F3765" s="262" t="s">
        <v>6804</v>
      </c>
      <c r="G3765" s="262" t="s">
        <v>22</v>
      </c>
      <c r="H3765" s="262">
        <v>3</v>
      </c>
      <c r="I3765" s="262" t="s">
        <v>6805</v>
      </c>
      <c r="J3765" s="262" t="s">
        <v>6806</v>
      </c>
      <c r="K3765" s="262" t="s">
        <v>6807</v>
      </c>
      <c r="L3765" s="263">
        <v>45129</v>
      </c>
      <c r="M3765" s="262" t="s">
        <v>20</v>
      </c>
    </row>
    <row r="3766" spans="1:13" x14ac:dyDescent="0.25">
      <c r="A3766" s="260" t="s">
        <v>972</v>
      </c>
      <c r="B3766" s="260" t="s">
        <v>973</v>
      </c>
      <c r="C3766" s="260" t="s">
        <v>338</v>
      </c>
      <c r="D3766" s="260" t="s">
        <v>623</v>
      </c>
      <c r="E3766" s="260">
        <v>353000</v>
      </c>
      <c r="F3766" s="260" t="s">
        <v>6796</v>
      </c>
      <c r="G3766" s="260" t="s">
        <v>22</v>
      </c>
      <c r="H3766" s="260">
        <v>3</v>
      </c>
      <c r="I3766" s="260" t="s">
        <v>6797</v>
      </c>
      <c r="J3766" s="260" t="s">
        <v>6808</v>
      </c>
      <c r="K3766" s="260" t="s">
        <v>6809</v>
      </c>
      <c r="L3766" s="261">
        <v>45129</v>
      </c>
      <c r="M3766" s="260" t="s">
        <v>20</v>
      </c>
    </row>
    <row r="3767" spans="1:13" x14ac:dyDescent="0.25">
      <c r="A3767" s="262" t="s">
        <v>972</v>
      </c>
      <c r="B3767" s="262" t="s">
        <v>973</v>
      </c>
      <c r="C3767" s="262" t="s">
        <v>338</v>
      </c>
      <c r="D3767" s="262" t="s">
        <v>628</v>
      </c>
      <c r="E3767" s="262">
        <v>0</v>
      </c>
      <c r="F3767" s="262" t="s">
        <v>6796</v>
      </c>
      <c r="G3767" s="262" t="s">
        <v>22</v>
      </c>
      <c r="H3767" s="262">
        <v>3</v>
      </c>
      <c r="I3767" s="262" t="s">
        <v>6797</v>
      </c>
      <c r="J3767" s="262" t="s">
        <v>6810</v>
      </c>
      <c r="K3767" s="262" t="s">
        <v>6811</v>
      </c>
      <c r="L3767" s="263">
        <v>45129</v>
      </c>
      <c r="M3767" s="262" t="s">
        <v>20</v>
      </c>
    </row>
    <row r="3768" spans="1:13" x14ac:dyDescent="0.25">
      <c r="A3768" s="260" t="s">
        <v>972</v>
      </c>
      <c r="B3768" s="260" t="s">
        <v>973</v>
      </c>
      <c r="C3768" s="260" t="s">
        <v>338</v>
      </c>
      <c r="D3768" s="260" t="s">
        <v>619</v>
      </c>
      <c r="E3768" s="260">
        <v>0</v>
      </c>
      <c r="F3768" s="260" t="s">
        <v>6796</v>
      </c>
      <c r="G3768" s="260" t="s">
        <v>22</v>
      </c>
      <c r="H3768" s="260">
        <v>3</v>
      </c>
      <c r="I3768" s="260" t="s">
        <v>6797</v>
      </c>
      <c r="J3768" s="260" t="s">
        <v>6812</v>
      </c>
      <c r="K3768" s="260" t="s">
        <v>6813</v>
      </c>
      <c r="L3768" s="261">
        <v>45129</v>
      </c>
      <c r="M3768" s="260" t="s">
        <v>20</v>
      </c>
    </row>
    <row r="3769" spans="1:13" x14ac:dyDescent="0.25">
      <c r="A3769" s="262" t="s">
        <v>1479</v>
      </c>
      <c r="B3769" s="262" t="s">
        <v>1480</v>
      </c>
      <c r="C3769" s="262" t="s">
        <v>1481</v>
      </c>
      <c r="D3769" s="262" t="s">
        <v>1335</v>
      </c>
      <c r="E3769" s="262">
        <v>125098100</v>
      </c>
      <c r="F3769" s="262" t="s">
        <v>6814</v>
      </c>
      <c r="G3769" s="262" t="s">
        <v>33</v>
      </c>
      <c r="H3769" s="262">
        <v>2</v>
      </c>
      <c r="I3769" s="262" t="s">
        <v>6815</v>
      </c>
      <c r="J3769" s="262" t="s">
        <v>6816</v>
      </c>
      <c r="K3769" s="262" t="s">
        <v>6817</v>
      </c>
      <c r="L3769" s="263">
        <v>45129</v>
      </c>
      <c r="M3769" s="262" t="s">
        <v>20</v>
      </c>
    </row>
    <row r="3770" spans="1:13" x14ac:dyDescent="0.25">
      <c r="A3770" s="260" t="s">
        <v>1479</v>
      </c>
      <c r="B3770" s="260" t="s">
        <v>1480</v>
      </c>
      <c r="C3770" s="260" t="s">
        <v>1481</v>
      </c>
      <c r="D3770" s="260" t="s">
        <v>1042</v>
      </c>
      <c r="E3770" s="260">
        <v>4345946</v>
      </c>
      <c r="F3770" s="260" t="s">
        <v>6818</v>
      </c>
      <c r="G3770" s="260" t="s">
        <v>33</v>
      </c>
      <c r="H3770" s="260">
        <v>2</v>
      </c>
      <c r="I3770" s="260" t="s">
        <v>6819</v>
      </c>
      <c r="J3770" s="260" t="s">
        <v>6820</v>
      </c>
      <c r="K3770" s="260" t="s">
        <v>6821</v>
      </c>
      <c r="L3770" s="261">
        <v>45129</v>
      </c>
      <c r="M3770" s="260" t="s">
        <v>20</v>
      </c>
    </row>
    <row r="3771" spans="1:13" x14ac:dyDescent="0.25">
      <c r="A3771" s="262" t="s">
        <v>1479</v>
      </c>
      <c r="B3771" s="262" t="s">
        <v>1480</v>
      </c>
      <c r="C3771" s="262" t="s">
        <v>1481</v>
      </c>
      <c r="D3771" s="262" t="s">
        <v>1132</v>
      </c>
      <c r="E3771" s="262">
        <v>71613400</v>
      </c>
      <c r="F3771" s="262" t="s">
        <v>6822</v>
      </c>
      <c r="G3771" s="262" t="s">
        <v>33</v>
      </c>
      <c r="H3771" s="262">
        <v>2</v>
      </c>
      <c r="I3771" s="262" t="s">
        <v>6823</v>
      </c>
      <c r="J3771" s="262" t="s">
        <v>1657</v>
      </c>
      <c r="K3771" s="262" t="s">
        <v>6824</v>
      </c>
      <c r="L3771" s="263">
        <v>45129</v>
      </c>
      <c r="M3771" s="262" t="s">
        <v>20</v>
      </c>
    </row>
    <row r="3772" spans="1:13" x14ac:dyDescent="0.25">
      <c r="A3772" s="260" t="s">
        <v>1479</v>
      </c>
      <c r="B3772" s="260" t="s">
        <v>1480</v>
      </c>
      <c r="C3772" s="260" t="s">
        <v>1481</v>
      </c>
      <c r="D3772" s="260" t="s">
        <v>1050</v>
      </c>
      <c r="E3772" s="260">
        <v>1335400</v>
      </c>
      <c r="F3772" s="260" t="s">
        <v>6825</v>
      </c>
      <c r="G3772" s="260" t="s">
        <v>33</v>
      </c>
      <c r="H3772" s="260">
        <v>2</v>
      </c>
      <c r="I3772" s="260" t="s">
        <v>6826</v>
      </c>
      <c r="J3772" s="260" t="s">
        <v>1659</v>
      </c>
      <c r="K3772" s="260" t="s">
        <v>6827</v>
      </c>
      <c r="L3772" s="261">
        <v>45129</v>
      </c>
      <c r="M3772" s="260" t="s">
        <v>20</v>
      </c>
    </row>
    <row r="3773" spans="1:13" x14ac:dyDescent="0.25">
      <c r="A3773" s="262" t="s">
        <v>1479</v>
      </c>
      <c r="B3773" s="262" t="s">
        <v>1480</v>
      </c>
      <c r="C3773" s="262" t="s">
        <v>1481</v>
      </c>
      <c r="D3773" s="262" t="s">
        <v>776</v>
      </c>
      <c r="E3773" s="262">
        <v>1335400</v>
      </c>
      <c r="F3773" s="262" t="s">
        <v>6825</v>
      </c>
      <c r="G3773" s="262" t="s">
        <v>33</v>
      </c>
      <c r="H3773" s="262">
        <v>2</v>
      </c>
      <c r="I3773" s="262" t="s">
        <v>6826</v>
      </c>
      <c r="J3773" s="262" t="s">
        <v>6828</v>
      </c>
      <c r="K3773" s="262" t="s">
        <v>6829</v>
      </c>
      <c r="L3773" s="263">
        <v>45129</v>
      </c>
      <c r="M3773" s="262" t="s">
        <v>20</v>
      </c>
    </row>
    <row r="3774" spans="1:13" x14ac:dyDescent="0.25">
      <c r="A3774" s="260" t="s">
        <v>1479</v>
      </c>
      <c r="B3774" s="260" t="s">
        <v>1480</v>
      </c>
      <c r="C3774" s="260" t="s">
        <v>1481</v>
      </c>
      <c r="D3774" s="260" t="s">
        <v>966</v>
      </c>
      <c r="E3774" s="260">
        <v>1827</v>
      </c>
      <c r="F3774" s="260" t="s">
        <v>6830</v>
      </c>
      <c r="G3774" s="260" t="s">
        <v>22</v>
      </c>
      <c r="H3774" s="260">
        <v>3</v>
      </c>
      <c r="I3774" s="260" t="s">
        <v>6831</v>
      </c>
      <c r="J3774" s="260" t="s">
        <v>6832</v>
      </c>
      <c r="K3774" s="260" t="s">
        <v>6833</v>
      </c>
      <c r="L3774" s="261">
        <v>45129</v>
      </c>
      <c r="M3774" s="260" t="s">
        <v>20</v>
      </c>
    </row>
    <row r="3775" spans="1:13" x14ac:dyDescent="0.25">
      <c r="A3775" s="262" t="s">
        <v>1479</v>
      </c>
      <c r="B3775" s="262" t="s">
        <v>1480</v>
      </c>
      <c r="C3775" s="262" t="s">
        <v>1481</v>
      </c>
      <c r="D3775" s="262" t="s">
        <v>1055</v>
      </c>
      <c r="E3775" s="262">
        <v>1864</v>
      </c>
      <c r="F3775" s="262" t="s">
        <v>6834</v>
      </c>
      <c r="G3775" s="262" t="s">
        <v>22</v>
      </c>
      <c r="H3775" s="262">
        <v>3</v>
      </c>
      <c r="I3775" s="262" t="s">
        <v>6835</v>
      </c>
      <c r="J3775" s="262" t="s">
        <v>6836</v>
      </c>
      <c r="K3775" s="262" t="s">
        <v>6837</v>
      </c>
      <c r="L3775" s="263">
        <v>45129</v>
      </c>
      <c r="M3775" s="262" t="s">
        <v>20</v>
      </c>
    </row>
    <row r="3776" spans="1:13" x14ac:dyDescent="0.25">
      <c r="A3776" s="260" t="s">
        <v>1479</v>
      </c>
      <c r="B3776" s="260" t="s">
        <v>1480</v>
      </c>
      <c r="C3776" s="260" t="s">
        <v>1481</v>
      </c>
      <c r="D3776" s="260" t="s">
        <v>605</v>
      </c>
      <c r="E3776" s="260">
        <v>777900</v>
      </c>
      <c r="F3776" s="260" t="s">
        <v>6838</v>
      </c>
      <c r="G3776" s="260" t="s">
        <v>33</v>
      </c>
      <c r="H3776" s="260">
        <v>2</v>
      </c>
      <c r="I3776" s="260" t="s">
        <v>6839</v>
      </c>
      <c r="J3776" s="260" t="s">
        <v>1661</v>
      </c>
      <c r="K3776" s="260" t="s">
        <v>6840</v>
      </c>
      <c r="L3776" s="261">
        <v>45129</v>
      </c>
      <c r="M3776" s="260" t="s">
        <v>20</v>
      </c>
    </row>
    <row r="3777" spans="1:13" x14ac:dyDescent="0.25">
      <c r="A3777" s="262" t="s">
        <v>1479</v>
      </c>
      <c r="B3777" s="262" t="s">
        <v>1480</v>
      </c>
      <c r="C3777" s="262" t="s">
        <v>1481</v>
      </c>
      <c r="D3777" s="262" t="s">
        <v>1374</v>
      </c>
      <c r="E3777" s="262">
        <v>70278000</v>
      </c>
      <c r="F3777" s="262" t="s">
        <v>6841</v>
      </c>
      <c r="G3777" s="262" t="s">
        <v>33</v>
      </c>
      <c r="H3777" s="262">
        <v>2</v>
      </c>
      <c r="I3777" s="262" t="s">
        <v>6842</v>
      </c>
      <c r="J3777" s="262" t="s">
        <v>6843</v>
      </c>
      <c r="K3777" s="262" t="s">
        <v>6844</v>
      </c>
      <c r="L3777" s="263">
        <v>45129</v>
      </c>
      <c r="M3777" s="262" t="s">
        <v>20</v>
      </c>
    </row>
    <row r="3778" spans="1:13" x14ac:dyDescent="0.25">
      <c r="A3778" s="260" t="s">
        <v>1479</v>
      </c>
      <c r="B3778" s="260" t="s">
        <v>1480</v>
      </c>
      <c r="C3778" s="260" t="s">
        <v>1481</v>
      </c>
      <c r="D3778" s="260" t="s">
        <v>630</v>
      </c>
      <c r="E3778" s="260">
        <v>557500</v>
      </c>
      <c r="F3778" s="260" t="s">
        <v>6838</v>
      </c>
      <c r="G3778" s="260" t="s">
        <v>33</v>
      </c>
      <c r="H3778" s="260">
        <v>2</v>
      </c>
      <c r="I3778" s="260" t="s">
        <v>6839</v>
      </c>
      <c r="J3778" s="260" t="s">
        <v>6845</v>
      </c>
      <c r="K3778" s="260" t="s">
        <v>6846</v>
      </c>
      <c r="L3778" s="261">
        <v>45129</v>
      </c>
      <c r="M3778" s="260" t="s">
        <v>20</v>
      </c>
    </row>
    <row r="3779" spans="1:13" x14ac:dyDescent="0.25">
      <c r="A3779" s="262" t="s">
        <v>1479</v>
      </c>
      <c r="B3779" s="262" t="s">
        <v>1480</v>
      </c>
      <c r="C3779" s="262" t="s">
        <v>1481</v>
      </c>
      <c r="D3779" s="262" t="s">
        <v>623</v>
      </c>
      <c r="E3779" s="262">
        <v>777900</v>
      </c>
      <c r="F3779" s="262" t="s">
        <v>6838</v>
      </c>
      <c r="G3779" s="262" t="s">
        <v>33</v>
      </c>
      <c r="H3779" s="262">
        <v>2</v>
      </c>
      <c r="I3779" s="262" t="s">
        <v>6839</v>
      </c>
      <c r="J3779" s="262" t="s">
        <v>6847</v>
      </c>
      <c r="K3779" s="262" t="s">
        <v>6848</v>
      </c>
      <c r="L3779" s="263">
        <v>45129</v>
      </c>
      <c r="M3779" s="262" t="s">
        <v>20</v>
      </c>
    </row>
    <row r="3780" spans="1:13" x14ac:dyDescent="0.25">
      <c r="A3780" s="260" t="s">
        <v>1479</v>
      </c>
      <c r="B3780" s="260" t="s">
        <v>1480</v>
      </c>
      <c r="C3780" s="260" t="s">
        <v>1481</v>
      </c>
      <c r="D3780" s="260" t="s">
        <v>628</v>
      </c>
      <c r="E3780" s="260">
        <v>0</v>
      </c>
      <c r="F3780" s="260" t="s">
        <v>6838</v>
      </c>
      <c r="G3780" s="260" t="s">
        <v>33</v>
      </c>
      <c r="H3780" s="260">
        <v>2</v>
      </c>
      <c r="I3780" s="260" t="s">
        <v>6839</v>
      </c>
      <c r="J3780" s="260" t="s">
        <v>6849</v>
      </c>
      <c r="K3780" s="260" t="s">
        <v>6850</v>
      </c>
      <c r="L3780" s="261">
        <v>45129</v>
      </c>
      <c r="M3780" s="260" t="s">
        <v>20</v>
      </c>
    </row>
    <row r="3781" spans="1:13" x14ac:dyDescent="0.25">
      <c r="A3781" s="262" t="s">
        <v>1479</v>
      </c>
      <c r="B3781" s="262" t="s">
        <v>1480</v>
      </c>
      <c r="C3781" s="262" t="s">
        <v>1481</v>
      </c>
      <c r="D3781" s="262" t="s">
        <v>619</v>
      </c>
      <c r="E3781" s="262">
        <v>0</v>
      </c>
      <c r="F3781" s="262" t="s">
        <v>6838</v>
      </c>
      <c r="G3781" s="262" t="s">
        <v>33</v>
      </c>
      <c r="H3781" s="262">
        <v>2</v>
      </c>
      <c r="I3781" s="262" t="s">
        <v>6839</v>
      </c>
      <c r="J3781" s="262" t="s">
        <v>6851</v>
      </c>
      <c r="K3781" s="262" t="s">
        <v>6852</v>
      </c>
      <c r="L3781" s="263">
        <v>45129</v>
      </c>
      <c r="M3781" s="262" t="s">
        <v>20</v>
      </c>
    </row>
    <row r="3782" spans="1:13" x14ac:dyDescent="0.25">
      <c r="A3782" s="260" t="s">
        <v>1405</v>
      </c>
      <c r="B3782" s="260" t="s">
        <v>1406</v>
      </c>
      <c r="C3782" s="260" t="s">
        <v>1407</v>
      </c>
      <c r="D3782" s="260" t="s">
        <v>1335</v>
      </c>
      <c r="E3782" s="260">
        <v>10166500</v>
      </c>
      <c r="F3782" s="260" t="s">
        <v>6760</v>
      </c>
      <c r="G3782" s="260" t="s">
        <v>77</v>
      </c>
      <c r="H3782" s="260">
        <v>1</v>
      </c>
      <c r="I3782" s="260" t="s">
        <v>6853</v>
      </c>
      <c r="J3782" s="260" t="s">
        <v>6854</v>
      </c>
      <c r="K3782" s="260" t="s">
        <v>6855</v>
      </c>
      <c r="L3782" s="261">
        <v>45129</v>
      </c>
      <c r="M3782" s="260" t="s">
        <v>20</v>
      </c>
    </row>
    <row r="3783" spans="1:13" x14ac:dyDescent="0.25">
      <c r="A3783" s="262" t="s">
        <v>1405</v>
      </c>
      <c r="B3783" s="262" t="s">
        <v>1406</v>
      </c>
      <c r="C3783" s="262" t="s">
        <v>1407</v>
      </c>
      <c r="D3783" s="262" t="s">
        <v>1132</v>
      </c>
      <c r="E3783" s="262">
        <v>605300</v>
      </c>
      <c r="F3783" s="262" t="s">
        <v>6856</v>
      </c>
      <c r="G3783" s="262" t="s">
        <v>1400</v>
      </c>
      <c r="H3783" s="262">
        <v>2</v>
      </c>
      <c r="I3783" s="262" t="s">
        <v>6857</v>
      </c>
      <c r="J3783" s="262" t="s">
        <v>6858</v>
      </c>
      <c r="K3783" s="262" t="s">
        <v>6859</v>
      </c>
      <c r="L3783" s="263">
        <v>45129</v>
      </c>
      <c r="M3783" s="262" t="s">
        <v>20</v>
      </c>
    </row>
    <row r="3784" spans="1:13" x14ac:dyDescent="0.25">
      <c r="A3784" s="260" t="s">
        <v>1405</v>
      </c>
      <c r="B3784" s="260" t="s">
        <v>1406</v>
      </c>
      <c r="C3784" s="260" t="s">
        <v>1407</v>
      </c>
      <c r="D3784" s="260" t="s">
        <v>1050</v>
      </c>
      <c r="E3784" s="260">
        <v>52300</v>
      </c>
      <c r="F3784" s="260" t="s">
        <v>6860</v>
      </c>
      <c r="G3784" s="260" t="s">
        <v>1400</v>
      </c>
      <c r="H3784" s="260">
        <v>2</v>
      </c>
      <c r="I3784" s="260" t="s">
        <v>2055</v>
      </c>
      <c r="J3784" s="260" t="s">
        <v>6861</v>
      </c>
      <c r="K3784" s="260" t="s">
        <v>6862</v>
      </c>
      <c r="L3784" s="261">
        <v>45129</v>
      </c>
      <c r="M3784" s="260" t="s">
        <v>20</v>
      </c>
    </row>
    <row r="3785" spans="1:13" x14ac:dyDescent="0.25">
      <c r="A3785" s="262" t="s">
        <v>1405</v>
      </c>
      <c r="B3785" s="262" t="s">
        <v>1406</v>
      </c>
      <c r="C3785" s="262" t="s">
        <v>1407</v>
      </c>
      <c r="D3785" s="262" t="s">
        <v>776</v>
      </c>
      <c r="E3785" s="262">
        <v>52300</v>
      </c>
      <c r="F3785" s="262" t="s">
        <v>6860</v>
      </c>
      <c r="G3785" s="262" t="s">
        <v>1400</v>
      </c>
      <c r="H3785" s="262">
        <v>2</v>
      </c>
      <c r="I3785" s="262" t="s">
        <v>2055</v>
      </c>
      <c r="J3785" s="262" t="s">
        <v>6861</v>
      </c>
      <c r="K3785" s="262" t="s">
        <v>6863</v>
      </c>
      <c r="L3785" s="263">
        <v>45129</v>
      </c>
      <c r="M3785" s="262" t="s">
        <v>20</v>
      </c>
    </row>
    <row r="3786" spans="1:13" x14ac:dyDescent="0.25">
      <c r="A3786" s="260" t="s">
        <v>1405</v>
      </c>
      <c r="B3786" s="260" t="s">
        <v>1406</v>
      </c>
      <c r="C3786" s="260" t="s">
        <v>1407</v>
      </c>
      <c r="D3786" s="260" t="s">
        <v>966</v>
      </c>
      <c r="E3786" s="260">
        <v>0</v>
      </c>
      <c r="F3786" s="260" t="s">
        <v>6728</v>
      </c>
      <c r="G3786" s="260" t="s">
        <v>1400</v>
      </c>
      <c r="H3786" s="260">
        <v>2</v>
      </c>
      <c r="I3786" s="260" t="s">
        <v>1237</v>
      </c>
      <c r="J3786" s="260" t="s">
        <v>6864</v>
      </c>
      <c r="K3786" s="260" t="s">
        <v>6865</v>
      </c>
      <c r="L3786" s="261">
        <v>45129</v>
      </c>
      <c r="M3786" s="260" t="s">
        <v>20</v>
      </c>
    </row>
    <row r="3787" spans="1:13" x14ac:dyDescent="0.25">
      <c r="A3787" s="262" t="s">
        <v>1405</v>
      </c>
      <c r="B3787" s="262" t="s">
        <v>1406</v>
      </c>
      <c r="C3787" s="262" t="s">
        <v>1407</v>
      </c>
      <c r="D3787" s="262" t="s">
        <v>1055</v>
      </c>
      <c r="E3787" s="262">
        <v>0</v>
      </c>
      <c r="F3787" s="262" t="s">
        <v>6728</v>
      </c>
      <c r="G3787" s="262" t="s">
        <v>1400</v>
      </c>
      <c r="H3787" s="262">
        <v>2</v>
      </c>
      <c r="I3787" s="262" t="s">
        <v>1237</v>
      </c>
      <c r="J3787" s="262" t="s">
        <v>6866</v>
      </c>
      <c r="K3787" s="262" t="s">
        <v>6867</v>
      </c>
      <c r="L3787" s="263">
        <v>45129</v>
      </c>
      <c r="M3787" s="262" t="s">
        <v>20</v>
      </c>
    </row>
    <row r="3788" spans="1:13" x14ac:dyDescent="0.25">
      <c r="A3788" s="260" t="s">
        <v>1405</v>
      </c>
      <c r="B3788" s="260" t="s">
        <v>1406</v>
      </c>
      <c r="C3788" s="260" t="s">
        <v>1407</v>
      </c>
      <c r="D3788" s="260" t="s">
        <v>605</v>
      </c>
      <c r="E3788" s="260">
        <v>52300</v>
      </c>
      <c r="F3788" s="260" t="s">
        <v>6860</v>
      </c>
      <c r="G3788" s="260" t="s">
        <v>1400</v>
      </c>
      <c r="H3788" s="260">
        <v>2</v>
      </c>
      <c r="I3788" s="260" t="s">
        <v>2055</v>
      </c>
      <c r="J3788" s="260" t="s">
        <v>6868</v>
      </c>
      <c r="K3788" s="260" t="s">
        <v>6869</v>
      </c>
      <c r="L3788" s="261">
        <v>45129</v>
      </c>
      <c r="M3788" s="260" t="s">
        <v>20</v>
      </c>
    </row>
    <row r="3789" spans="1:13" x14ac:dyDescent="0.25">
      <c r="A3789" s="262" t="s">
        <v>1405</v>
      </c>
      <c r="B3789" s="262" t="s">
        <v>1406</v>
      </c>
      <c r="C3789" s="262" t="s">
        <v>1407</v>
      </c>
      <c r="D3789" s="262" t="s">
        <v>1374</v>
      </c>
      <c r="E3789" s="262">
        <v>553000</v>
      </c>
      <c r="F3789" s="262" t="s">
        <v>6856</v>
      </c>
      <c r="G3789" s="262" t="s">
        <v>1400</v>
      </c>
      <c r="H3789" s="262">
        <v>2</v>
      </c>
      <c r="I3789" s="262" t="s">
        <v>6857</v>
      </c>
      <c r="J3789" s="262" t="s">
        <v>6870</v>
      </c>
      <c r="K3789" s="262" t="s">
        <v>6871</v>
      </c>
      <c r="L3789" s="263">
        <v>45129</v>
      </c>
      <c r="M3789" s="262" t="s">
        <v>20</v>
      </c>
    </row>
    <row r="3790" spans="1:13" x14ac:dyDescent="0.25">
      <c r="A3790" s="260" t="s">
        <v>1405</v>
      </c>
      <c r="B3790" s="260" t="s">
        <v>1406</v>
      </c>
      <c r="C3790" s="260" t="s">
        <v>1407</v>
      </c>
      <c r="D3790" s="260" t="s">
        <v>630</v>
      </c>
      <c r="E3790" s="260">
        <v>0</v>
      </c>
      <c r="F3790" s="260" t="s">
        <v>6860</v>
      </c>
      <c r="G3790" s="260" t="s">
        <v>1400</v>
      </c>
      <c r="H3790" s="260">
        <v>2</v>
      </c>
      <c r="I3790" s="260" t="s">
        <v>2055</v>
      </c>
      <c r="J3790" s="260" t="s">
        <v>6872</v>
      </c>
      <c r="K3790" s="260" t="s">
        <v>6873</v>
      </c>
      <c r="L3790" s="261">
        <v>45129</v>
      </c>
      <c r="M3790" s="260" t="s">
        <v>20</v>
      </c>
    </row>
    <row r="3791" spans="1:13" x14ac:dyDescent="0.25">
      <c r="A3791" s="262" t="s">
        <v>1405</v>
      </c>
      <c r="B3791" s="262" t="s">
        <v>1406</v>
      </c>
      <c r="C3791" s="262" t="s">
        <v>1407</v>
      </c>
      <c r="D3791" s="262" t="s">
        <v>623</v>
      </c>
      <c r="E3791" s="262">
        <v>52300</v>
      </c>
      <c r="F3791" s="262" t="s">
        <v>6860</v>
      </c>
      <c r="G3791" s="262" t="s">
        <v>1400</v>
      </c>
      <c r="H3791" s="262">
        <v>2</v>
      </c>
      <c r="I3791" s="262" t="s">
        <v>2055</v>
      </c>
      <c r="J3791" s="262" t="s">
        <v>4793</v>
      </c>
      <c r="K3791" s="262" t="s">
        <v>6874</v>
      </c>
      <c r="L3791" s="263">
        <v>45129</v>
      </c>
      <c r="M3791" s="262" t="s">
        <v>20</v>
      </c>
    </row>
    <row r="3792" spans="1:13" x14ac:dyDescent="0.25">
      <c r="A3792" s="260" t="s">
        <v>1405</v>
      </c>
      <c r="B3792" s="260" t="s">
        <v>1406</v>
      </c>
      <c r="C3792" s="260" t="s">
        <v>1407</v>
      </c>
      <c r="D3792" s="260" t="s">
        <v>628</v>
      </c>
      <c r="E3792" s="260">
        <v>0</v>
      </c>
      <c r="F3792" s="260" t="s">
        <v>6860</v>
      </c>
      <c r="G3792" s="260" t="s">
        <v>1400</v>
      </c>
      <c r="H3792" s="260">
        <v>2</v>
      </c>
      <c r="I3792" s="260" t="s">
        <v>2055</v>
      </c>
      <c r="J3792" s="260" t="s">
        <v>4795</v>
      </c>
      <c r="K3792" s="260" t="s">
        <v>6875</v>
      </c>
      <c r="L3792" s="261">
        <v>45129</v>
      </c>
      <c r="M3792" s="260" t="s">
        <v>20</v>
      </c>
    </row>
    <row r="3793" spans="1:13" x14ac:dyDescent="0.25">
      <c r="A3793" s="262" t="s">
        <v>1405</v>
      </c>
      <c r="B3793" s="262" t="s">
        <v>1406</v>
      </c>
      <c r="C3793" s="262" t="s">
        <v>1407</v>
      </c>
      <c r="D3793" s="262" t="s">
        <v>619</v>
      </c>
      <c r="E3793" s="262">
        <v>0</v>
      </c>
      <c r="F3793" s="262" t="s">
        <v>6860</v>
      </c>
      <c r="G3793" s="262" t="s">
        <v>1400</v>
      </c>
      <c r="H3793" s="262">
        <v>2</v>
      </c>
      <c r="I3793" s="262" t="s">
        <v>2055</v>
      </c>
      <c r="J3793" s="262" t="s">
        <v>4795</v>
      </c>
      <c r="K3793" s="262" t="s">
        <v>6876</v>
      </c>
      <c r="L3793" s="263">
        <v>45129</v>
      </c>
      <c r="M3793" s="262" t="s">
        <v>20</v>
      </c>
    </row>
    <row r="3794" spans="1:13" x14ac:dyDescent="0.25">
      <c r="A3794" s="260" t="s">
        <v>365</v>
      </c>
      <c r="B3794" s="260" t="s">
        <v>366</v>
      </c>
      <c r="C3794" s="260" t="s">
        <v>367</v>
      </c>
      <c r="D3794" s="260" t="s">
        <v>1335</v>
      </c>
      <c r="E3794" s="260">
        <v>60195400</v>
      </c>
      <c r="F3794" s="260" t="s">
        <v>6877</v>
      </c>
      <c r="G3794" s="260" t="s">
        <v>1400</v>
      </c>
      <c r="H3794" s="260">
        <v>2</v>
      </c>
      <c r="I3794" s="260" t="s">
        <v>6878</v>
      </c>
      <c r="J3794" s="260" t="s">
        <v>6879</v>
      </c>
      <c r="K3794" s="260" t="s">
        <v>6880</v>
      </c>
      <c r="L3794" s="261">
        <v>45129</v>
      </c>
      <c r="M3794" s="260" t="s">
        <v>20</v>
      </c>
    </row>
    <row r="3795" spans="1:13" x14ac:dyDescent="0.25">
      <c r="A3795" s="262" t="s">
        <v>365</v>
      </c>
      <c r="B3795" s="262" t="s">
        <v>366</v>
      </c>
      <c r="C3795" s="262" t="s">
        <v>367</v>
      </c>
      <c r="D3795" s="262" t="s">
        <v>1132</v>
      </c>
      <c r="E3795" s="262">
        <v>6710700</v>
      </c>
      <c r="F3795" s="262" t="s">
        <v>6881</v>
      </c>
      <c r="G3795" s="262" t="s">
        <v>1400</v>
      </c>
      <c r="H3795" s="262">
        <v>2</v>
      </c>
      <c r="I3795" s="262" t="s">
        <v>1411</v>
      </c>
      <c r="J3795" s="262" t="s">
        <v>6882</v>
      </c>
      <c r="K3795" s="262" t="s">
        <v>6883</v>
      </c>
      <c r="L3795" s="263">
        <v>45129</v>
      </c>
      <c r="M3795" s="262" t="s">
        <v>20</v>
      </c>
    </row>
    <row r="3796" spans="1:13" x14ac:dyDescent="0.25">
      <c r="A3796" s="260" t="s">
        <v>365</v>
      </c>
      <c r="B3796" s="260" t="s">
        <v>366</v>
      </c>
      <c r="C3796" s="260" t="s">
        <v>367</v>
      </c>
      <c r="D3796" s="260" t="s">
        <v>1050</v>
      </c>
      <c r="E3796" s="260">
        <v>311200</v>
      </c>
      <c r="F3796" s="260" t="s">
        <v>6860</v>
      </c>
      <c r="G3796" s="260" t="s">
        <v>1400</v>
      </c>
      <c r="H3796" s="260">
        <v>2</v>
      </c>
      <c r="I3796" s="260" t="s">
        <v>6884</v>
      </c>
      <c r="J3796" s="260" t="s">
        <v>6885</v>
      </c>
      <c r="K3796" s="260" t="s">
        <v>6886</v>
      </c>
      <c r="L3796" s="261">
        <v>45129</v>
      </c>
      <c r="M3796" s="260" t="s">
        <v>20</v>
      </c>
    </row>
    <row r="3797" spans="1:13" x14ac:dyDescent="0.25">
      <c r="A3797" s="262" t="s">
        <v>365</v>
      </c>
      <c r="B3797" s="262" t="s">
        <v>366</v>
      </c>
      <c r="C3797" s="262" t="s">
        <v>367</v>
      </c>
      <c r="D3797" s="262" t="s">
        <v>776</v>
      </c>
      <c r="E3797" s="262">
        <v>311200</v>
      </c>
      <c r="F3797" s="262" t="s">
        <v>6860</v>
      </c>
      <c r="G3797" s="262" t="s">
        <v>1400</v>
      </c>
      <c r="H3797" s="262">
        <v>2</v>
      </c>
      <c r="I3797" s="262" t="s">
        <v>6884</v>
      </c>
      <c r="J3797" s="262" t="s">
        <v>6887</v>
      </c>
      <c r="K3797" s="262" t="s">
        <v>6888</v>
      </c>
      <c r="L3797" s="263">
        <v>45129</v>
      </c>
      <c r="M3797" s="262" t="s">
        <v>20</v>
      </c>
    </row>
    <row r="3798" spans="1:13" x14ac:dyDescent="0.25">
      <c r="A3798" s="260" t="s">
        <v>365</v>
      </c>
      <c r="B3798" s="260" t="s">
        <v>366</v>
      </c>
      <c r="C3798" s="260" t="s">
        <v>367</v>
      </c>
      <c r="D3798" s="260" t="s">
        <v>966</v>
      </c>
      <c r="E3798" s="260">
        <v>1727</v>
      </c>
      <c r="F3798" s="260" t="s">
        <v>6889</v>
      </c>
      <c r="G3798" s="260" t="s">
        <v>1400</v>
      </c>
      <c r="H3798" s="260">
        <v>2</v>
      </c>
      <c r="I3798" s="260" t="s">
        <v>6890</v>
      </c>
      <c r="J3798" s="260" t="s">
        <v>6891</v>
      </c>
      <c r="K3798" s="260" t="s">
        <v>6892</v>
      </c>
      <c r="L3798" s="261">
        <v>45129</v>
      </c>
      <c r="M3798" s="260" t="s">
        <v>20</v>
      </c>
    </row>
    <row r="3799" spans="1:13" x14ac:dyDescent="0.25">
      <c r="A3799" s="262" t="s">
        <v>365</v>
      </c>
      <c r="B3799" s="262" t="s">
        <v>366</v>
      </c>
      <c r="C3799" s="262" t="s">
        <v>367</v>
      </c>
      <c r="D3799" s="262" t="s">
        <v>1055</v>
      </c>
      <c r="E3799" s="262">
        <v>1727</v>
      </c>
      <c r="F3799" s="262" t="s">
        <v>6777</v>
      </c>
      <c r="G3799" s="262" t="s">
        <v>1400</v>
      </c>
      <c r="H3799" s="262">
        <v>2</v>
      </c>
      <c r="I3799" s="262" t="s">
        <v>6893</v>
      </c>
      <c r="J3799" s="262" t="s">
        <v>6894</v>
      </c>
      <c r="K3799" s="262" t="s">
        <v>6895</v>
      </c>
      <c r="L3799" s="263">
        <v>45129</v>
      </c>
      <c r="M3799" s="262" t="s">
        <v>20</v>
      </c>
    </row>
    <row r="3800" spans="1:13" x14ac:dyDescent="0.25">
      <c r="A3800" s="260" t="s">
        <v>365</v>
      </c>
      <c r="B3800" s="260" t="s">
        <v>366</v>
      </c>
      <c r="C3800" s="260" t="s">
        <v>367</v>
      </c>
      <c r="D3800" s="260" t="s">
        <v>605</v>
      </c>
      <c r="E3800" s="260">
        <v>311200</v>
      </c>
      <c r="F3800" s="260" t="s">
        <v>6860</v>
      </c>
      <c r="G3800" s="260" t="s">
        <v>1400</v>
      </c>
      <c r="H3800" s="260">
        <v>2</v>
      </c>
      <c r="I3800" s="260" t="s">
        <v>6884</v>
      </c>
      <c r="J3800" s="260" t="s">
        <v>6896</v>
      </c>
      <c r="K3800" s="260" t="s">
        <v>6897</v>
      </c>
      <c r="L3800" s="261">
        <v>45129</v>
      </c>
      <c r="M3800" s="260" t="s">
        <v>20</v>
      </c>
    </row>
    <row r="3801" spans="1:13" x14ac:dyDescent="0.25">
      <c r="A3801" s="262" t="s">
        <v>365</v>
      </c>
      <c r="B3801" s="262" t="s">
        <v>366</v>
      </c>
      <c r="C3801" s="262" t="s">
        <v>367</v>
      </c>
      <c r="D3801" s="262" t="s">
        <v>1374</v>
      </c>
      <c r="E3801" s="262">
        <v>6399500</v>
      </c>
      <c r="F3801" s="262" t="s">
        <v>6898</v>
      </c>
      <c r="G3801" s="262" t="s">
        <v>1400</v>
      </c>
      <c r="H3801" s="262">
        <v>2</v>
      </c>
      <c r="I3801" s="262" t="s">
        <v>6899</v>
      </c>
      <c r="J3801" s="262" t="s">
        <v>6900</v>
      </c>
      <c r="K3801" s="262" t="s">
        <v>6901</v>
      </c>
      <c r="L3801" s="263">
        <v>45129</v>
      </c>
      <c r="M3801" s="262" t="s">
        <v>20</v>
      </c>
    </row>
    <row r="3802" spans="1:13" x14ac:dyDescent="0.25">
      <c r="A3802" s="260" t="s">
        <v>365</v>
      </c>
      <c r="B3802" s="260" t="s">
        <v>366</v>
      </c>
      <c r="C3802" s="260" t="s">
        <v>367</v>
      </c>
      <c r="D3802" s="260" t="s">
        <v>630</v>
      </c>
      <c r="E3802" s="260">
        <v>0</v>
      </c>
      <c r="F3802" s="260" t="s">
        <v>6860</v>
      </c>
      <c r="G3802" s="260" t="s">
        <v>1400</v>
      </c>
      <c r="H3802" s="260">
        <v>2</v>
      </c>
      <c r="I3802" s="260" t="s">
        <v>6884</v>
      </c>
      <c r="J3802" s="260" t="s">
        <v>6902</v>
      </c>
      <c r="K3802" s="260" t="s">
        <v>6903</v>
      </c>
      <c r="L3802" s="261">
        <v>45129</v>
      </c>
      <c r="M3802" s="260" t="s">
        <v>20</v>
      </c>
    </row>
    <row r="3803" spans="1:13" x14ac:dyDescent="0.25">
      <c r="A3803" s="262" t="s">
        <v>365</v>
      </c>
      <c r="B3803" s="262" t="s">
        <v>366</v>
      </c>
      <c r="C3803" s="262" t="s">
        <v>367</v>
      </c>
      <c r="D3803" s="262" t="s">
        <v>623</v>
      </c>
      <c r="E3803" s="262">
        <v>311200</v>
      </c>
      <c r="F3803" s="262" t="s">
        <v>6860</v>
      </c>
      <c r="G3803" s="262" t="s">
        <v>1400</v>
      </c>
      <c r="H3803" s="262">
        <v>2</v>
      </c>
      <c r="I3803" s="262" t="s">
        <v>6884</v>
      </c>
      <c r="J3803" s="262" t="s">
        <v>4793</v>
      </c>
      <c r="K3803" s="262" t="s">
        <v>6904</v>
      </c>
      <c r="L3803" s="263">
        <v>45129</v>
      </c>
      <c r="M3803" s="262" t="s">
        <v>20</v>
      </c>
    </row>
    <row r="3804" spans="1:13" x14ac:dyDescent="0.25">
      <c r="A3804" s="260" t="s">
        <v>365</v>
      </c>
      <c r="B3804" s="260" t="s">
        <v>366</v>
      </c>
      <c r="C3804" s="260" t="s">
        <v>367</v>
      </c>
      <c r="D3804" s="260" t="s">
        <v>628</v>
      </c>
      <c r="E3804" s="260">
        <v>0</v>
      </c>
      <c r="F3804" s="260" t="s">
        <v>6860</v>
      </c>
      <c r="G3804" s="260" t="s">
        <v>1400</v>
      </c>
      <c r="H3804" s="260">
        <v>2</v>
      </c>
      <c r="I3804" s="260" t="s">
        <v>6884</v>
      </c>
      <c r="J3804" s="260" t="s">
        <v>4795</v>
      </c>
      <c r="K3804" s="260" t="s">
        <v>6905</v>
      </c>
      <c r="L3804" s="261">
        <v>45129</v>
      </c>
      <c r="M3804" s="260" t="s">
        <v>20</v>
      </c>
    </row>
    <row r="3805" spans="1:13" x14ac:dyDescent="0.25">
      <c r="A3805" s="262" t="s">
        <v>365</v>
      </c>
      <c r="B3805" s="262" t="s">
        <v>366</v>
      </c>
      <c r="C3805" s="262" t="s">
        <v>367</v>
      </c>
      <c r="D3805" s="262" t="s">
        <v>619</v>
      </c>
      <c r="E3805" s="262">
        <v>0</v>
      </c>
      <c r="F3805" s="262" t="s">
        <v>6860</v>
      </c>
      <c r="G3805" s="262" t="s">
        <v>1400</v>
      </c>
      <c r="H3805" s="262">
        <v>2</v>
      </c>
      <c r="I3805" s="262" t="s">
        <v>6884</v>
      </c>
      <c r="J3805" s="262" t="s">
        <v>4795</v>
      </c>
      <c r="K3805" s="262" t="s">
        <v>6906</v>
      </c>
      <c r="L3805" s="263">
        <v>45129</v>
      </c>
      <c r="M3805" s="262" t="s">
        <v>20</v>
      </c>
    </row>
    <row r="3806" spans="1:13" x14ac:dyDescent="0.25">
      <c r="A3806" s="260" t="s">
        <v>133</v>
      </c>
      <c r="B3806" s="260" t="s">
        <v>134</v>
      </c>
      <c r="C3806" s="260" t="s">
        <v>135</v>
      </c>
      <c r="D3806" s="260" t="s">
        <v>1335</v>
      </c>
      <c r="E3806" s="260">
        <v>6883900</v>
      </c>
      <c r="F3806" s="260" t="s">
        <v>6907</v>
      </c>
      <c r="G3806" s="260" t="s">
        <v>1400</v>
      </c>
      <c r="H3806" s="260">
        <v>2</v>
      </c>
      <c r="I3806" s="260" t="s">
        <v>6908</v>
      </c>
      <c r="J3806" s="260" t="s">
        <v>6909</v>
      </c>
      <c r="K3806" s="260" t="s">
        <v>6910</v>
      </c>
      <c r="L3806" s="261">
        <v>45129</v>
      </c>
      <c r="M3806" s="260" t="s">
        <v>20</v>
      </c>
    </row>
    <row r="3807" spans="1:13" x14ac:dyDescent="0.25">
      <c r="A3807" s="262" t="s">
        <v>133</v>
      </c>
      <c r="B3807" s="262" t="s">
        <v>134</v>
      </c>
      <c r="C3807" s="262" t="s">
        <v>135</v>
      </c>
      <c r="D3807" s="262" t="s">
        <v>1132</v>
      </c>
      <c r="E3807" s="262">
        <v>6883900</v>
      </c>
      <c r="F3807" s="262" t="s">
        <v>6907</v>
      </c>
      <c r="G3807" s="262" t="s">
        <v>1400</v>
      </c>
      <c r="H3807" s="262">
        <v>2</v>
      </c>
      <c r="I3807" s="262" t="s">
        <v>6908</v>
      </c>
      <c r="J3807" s="262" t="s">
        <v>6911</v>
      </c>
      <c r="K3807" s="262" t="s">
        <v>6912</v>
      </c>
      <c r="L3807" s="263">
        <v>45129</v>
      </c>
      <c r="M3807" s="262" t="s">
        <v>20</v>
      </c>
    </row>
    <row r="3808" spans="1:13" x14ac:dyDescent="0.25">
      <c r="A3808" s="260" t="s">
        <v>133</v>
      </c>
      <c r="B3808" s="260" t="s">
        <v>134</v>
      </c>
      <c r="C3808" s="260" t="s">
        <v>135</v>
      </c>
      <c r="D3808" s="260" t="s">
        <v>1050</v>
      </c>
      <c r="E3808" s="260">
        <v>6883900</v>
      </c>
      <c r="F3808" s="260" t="s">
        <v>6907</v>
      </c>
      <c r="G3808" s="260" t="s">
        <v>77</v>
      </c>
      <c r="H3808" s="260">
        <v>1</v>
      </c>
      <c r="I3808" s="260" t="s">
        <v>6908</v>
      </c>
      <c r="J3808" s="260" t="s">
        <v>6913</v>
      </c>
      <c r="K3808" s="260" t="s">
        <v>6914</v>
      </c>
      <c r="L3808" s="261">
        <v>45129</v>
      </c>
      <c r="M3808" s="260" t="s">
        <v>20</v>
      </c>
    </row>
    <row r="3809" spans="1:13" x14ac:dyDescent="0.25">
      <c r="A3809" s="262" t="s">
        <v>133</v>
      </c>
      <c r="B3809" s="262" t="s">
        <v>134</v>
      </c>
      <c r="C3809" s="262" t="s">
        <v>135</v>
      </c>
      <c r="D3809" s="262" t="s">
        <v>776</v>
      </c>
      <c r="E3809" s="262">
        <v>1580800</v>
      </c>
      <c r="F3809" s="262" t="s">
        <v>6915</v>
      </c>
      <c r="G3809" s="262" t="s">
        <v>1400</v>
      </c>
      <c r="H3809" s="262">
        <v>2</v>
      </c>
      <c r="I3809" s="262" t="s">
        <v>6916</v>
      </c>
      <c r="J3809" s="262" t="s">
        <v>6917</v>
      </c>
      <c r="K3809" s="262" t="s">
        <v>6918</v>
      </c>
      <c r="L3809" s="263">
        <v>45129</v>
      </c>
      <c r="M3809" s="262" t="s">
        <v>20</v>
      </c>
    </row>
    <row r="3810" spans="1:13" x14ac:dyDescent="0.25">
      <c r="A3810" s="260" t="s">
        <v>133</v>
      </c>
      <c r="B3810" s="260" t="s">
        <v>134</v>
      </c>
      <c r="C3810" s="260" t="s">
        <v>135</v>
      </c>
      <c r="D3810" s="260" t="s">
        <v>966</v>
      </c>
      <c r="E3810" s="260">
        <v>1848</v>
      </c>
      <c r="F3810" s="260" t="s">
        <v>6834</v>
      </c>
      <c r="G3810" s="260" t="s">
        <v>22</v>
      </c>
      <c r="H3810" s="260">
        <v>3</v>
      </c>
      <c r="I3810" s="260" t="s">
        <v>6919</v>
      </c>
      <c r="J3810" s="260" t="s">
        <v>6920</v>
      </c>
      <c r="K3810" s="260" t="s">
        <v>6921</v>
      </c>
      <c r="L3810" s="261">
        <v>45129</v>
      </c>
      <c r="M3810" s="260" t="s">
        <v>20</v>
      </c>
    </row>
    <row r="3811" spans="1:13" x14ac:dyDescent="0.25">
      <c r="A3811" s="262" t="s">
        <v>133</v>
      </c>
      <c r="B3811" s="262" t="s">
        <v>134</v>
      </c>
      <c r="C3811" s="262" t="s">
        <v>135</v>
      </c>
      <c r="D3811" s="262" t="s">
        <v>1055</v>
      </c>
      <c r="E3811" s="262">
        <v>1848</v>
      </c>
      <c r="F3811" s="262" t="s">
        <v>6834</v>
      </c>
      <c r="G3811" s="262" t="s">
        <v>22</v>
      </c>
      <c r="H3811" s="262">
        <v>3</v>
      </c>
      <c r="I3811" s="262" t="s">
        <v>6922</v>
      </c>
      <c r="J3811" s="262" t="s">
        <v>6920</v>
      </c>
      <c r="K3811" s="262" t="s">
        <v>6923</v>
      </c>
      <c r="L3811" s="263">
        <v>45129</v>
      </c>
      <c r="M3811" s="262" t="s">
        <v>20</v>
      </c>
    </row>
    <row r="3812" spans="1:13" x14ac:dyDescent="0.25">
      <c r="A3812" s="260" t="s">
        <v>133</v>
      </c>
      <c r="B3812" s="260" t="s">
        <v>134</v>
      </c>
      <c r="C3812" s="260" t="s">
        <v>135</v>
      </c>
      <c r="D3812" s="260" t="s">
        <v>605</v>
      </c>
      <c r="E3812" s="260">
        <v>303000</v>
      </c>
      <c r="F3812" s="260" t="s">
        <v>6924</v>
      </c>
      <c r="G3812" s="260" t="s">
        <v>77</v>
      </c>
      <c r="H3812" s="260">
        <v>1</v>
      </c>
      <c r="I3812" s="260" t="s">
        <v>6925</v>
      </c>
      <c r="J3812" s="260" t="s">
        <v>6926</v>
      </c>
      <c r="K3812" s="260" t="s">
        <v>6927</v>
      </c>
      <c r="L3812" s="261">
        <v>45129</v>
      </c>
      <c r="M3812" s="260" t="s">
        <v>20</v>
      </c>
    </row>
    <row r="3813" spans="1:13" x14ac:dyDescent="0.25">
      <c r="A3813" s="262" t="s">
        <v>133</v>
      </c>
      <c r="B3813" s="262" t="s">
        <v>134</v>
      </c>
      <c r="C3813" s="262" t="s">
        <v>135</v>
      </c>
      <c r="D3813" s="262" t="s">
        <v>1374</v>
      </c>
      <c r="E3813" s="262">
        <v>0</v>
      </c>
      <c r="F3813" s="262" t="s">
        <v>6924</v>
      </c>
      <c r="G3813" s="262" t="s">
        <v>77</v>
      </c>
      <c r="H3813" s="262">
        <v>1</v>
      </c>
      <c r="I3813" s="262" t="s">
        <v>6925</v>
      </c>
      <c r="J3813" s="262" t="s">
        <v>4810</v>
      </c>
      <c r="K3813" s="262" t="s">
        <v>6928</v>
      </c>
      <c r="L3813" s="263">
        <v>45129</v>
      </c>
      <c r="M3813" s="262" t="s">
        <v>20</v>
      </c>
    </row>
    <row r="3814" spans="1:13" x14ac:dyDescent="0.25">
      <c r="A3814" s="260" t="s">
        <v>133</v>
      </c>
      <c r="B3814" s="260" t="s">
        <v>134</v>
      </c>
      <c r="C3814" s="260" t="s">
        <v>135</v>
      </c>
      <c r="D3814" s="260" t="s">
        <v>630</v>
      </c>
      <c r="E3814" s="260">
        <v>6580900</v>
      </c>
      <c r="F3814" s="260" t="s">
        <v>6924</v>
      </c>
      <c r="G3814" s="260" t="s">
        <v>77</v>
      </c>
      <c r="H3814" s="260">
        <v>1</v>
      </c>
      <c r="I3814" s="260" t="s">
        <v>6925</v>
      </c>
      <c r="J3814" s="260" t="s">
        <v>4791</v>
      </c>
      <c r="K3814" s="260" t="s">
        <v>6929</v>
      </c>
      <c r="L3814" s="261">
        <v>45129</v>
      </c>
      <c r="M3814" s="260" t="s">
        <v>20</v>
      </c>
    </row>
    <row r="3815" spans="1:13" x14ac:dyDescent="0.25">
      <c r="A3815" s="262" t="s">
        <v>133</v>
      </c>
      <c r="B3815" s="262" t="s">
        <v>134</v>
      </c>
      <c r="C3815" s="262" t="s">
        <v>135</v>
      </c>
      <c r="D3815" s="262" t="s">
        <v>623</v>
      </c>
      <c r="E3815" s="262">
        <v>279000</v>
      </c>
      <c r="F3815" s="262" t="s">
        <v>6924</v>
      </c>
      <c r="G3815" s="262" t="s">
        <v>77</v>
      </c>
      <c r="H3815" s="262">
        <v>1</v>
      </c>
      <c r="I3815" s="262" t="s">
        <v>6925</v>
      </c>
      <c r="J3815" s="262" t="s">
        <v>6930</v>
      </c>
      <c r="K3815" s="262" t="s">
        <v>6931</v>
      </c>
      <c r="L3815" s="263">
        <v>45129</v>
      </c>
      <c r="M3815" s="262" t="s">
        <v>20</v>
      </c>
    </row>
    <row r="3816" spans="1:13" x14ac:dyDescent="0.25">
      <c r="A3816" s="260" t="s">
        <v>133</v>
      </c>
      <c r="B3816" s="260" t="s">
        <v>134</v>
      </c>
      <c r="C3816" s="260" t="s">
        <v>135</v>
      </c>
      <c r="D3816" s="260" t="s">
        <v>628</v>
      </c>
      <c r="E3816" s="260">
        <v>24000</v>
      </c>
      <c r="F3816" s="260" t="s">
        <v>6924</v>
      </c>
      <c r="G3816" s="260" t="s">
        <v>77</v>
      </c>
      <c r="H3816" s="260">
        <v>1</v>
      </c>
      <c r="I3816" s="260" t="s">
        <v>6925</v>
      </c>
      <c r="J3816" s="260" t="s">
        <v>6932</v>
      </c>
      <c r="K3816" s="260" t="s">
        <v>6933</v>
      </c>
      <c r="L3816" s="261">
        <v>45129</v>
      </c>
      <c r="M3816" s="260" t="s">
        <v>20</v>
      </c>
    </row>
    <row r="3817" spans="1:13" x14ac:dyDescent="0.25">
      <c r="A3817" s="262" t="s">
        <v>133</v>
      </c>
      <c r="B3817" s="262" t="s">
        <v>134</v>
      </c>
      <c r="C3817" s="262" t="s">
        <v>135</v>
      </c>
      <c r="D3817" s="262" t="s">
        <v>619</v>
      </c>
      <c r="E3817" s="262">
        <v>0</v>
      </c>
      <c r="F3817" s="262" t="s">
        <v>6924</v>
      </c>
      <c r="G3817" s="262" t="s">
        <v>77</v>
      </c>
      <c r="H3817" s="262">
        <v>1</v>
      </c>
      <c r="I3817" s="262" t="s">
        <v>6925</v>
      </c>
      <c r="J3817" s="262" t="s">
        <v>6934</v>
      </c>
      <c r="K3817" s="262" t="s">
        <v>6935</v>
      </c>
      <c r="L3817" s="263">
        <v>45129</v>
      </c>
      <c r="M3817" s="262" t="s">
        <v>20</v>
      </c>
    </row>
    <row r="3818" spans="1:13" x14ac:dyDescent="0.25">
      <c r="A3818" s="260" t="s">
        <v>140</v>
      </c>
      <c r="B3818" s="260" t="s">
        <v>141</v>
      </c>
      <c r="C3818" s="260" t="s">
        <v>135</v>
      </c>
      <c r="D3818" s="260" t="s">
        <v>1335</v>
      </c>
      <c r="E3818" s="260">
        <v>6883900</v>
      </c>
      <c r="F3818" s="260" t="s">
        <v>6907</v>
      </c>
      <c r="G3818" s="260" t="s">
        <v>1400</v>
      </c>
      <c r="H3818" s="260">
        <v>2</v>
      </c>
      <c r="I3818" s="260" t="s">
        <v>6908</v>
      </c>
      <c r="J3818" s="260" t="s">
        <v>6909</v>
      </c>
      <c r="K3818" s="260" t="s">
        <v>6936</v>
      </c>
      <c r="L3818" s="261">
        <v>45129</v>
      </c>
      <c r="M3818" s="260" t="s">
        <v>20</v>
      </c>
    </row>
    <row r="3819" spans="1:13" x14ac:dyDescent="0.25">
      <c r="A3819" s="262" t="s">
        <v>140</v>
      </c>
      <c r="B3819" s="262" t="s">
        <v>141</v>
      </c>
      <c r="C3819" s="262" t="s">
        <v>135</v>
      </c>
      <c r="D3819" s="262" t="s">
        <v>1132</v>
      </c>
      <c r="E3819" s="262">
        <v>6883900</v>
      </c>
      <c r="F3819" s="262" t="s">
        <v>6907</v>
      </c>
      <c r="G3819" s="262" t="s">
        <v>1400</v>
      </c>
      <c r="H3819" s="262">
        <v>2</v>
      </c>
      <c r="I3819" s="262" t="s">
        <v>6908</v>
      </c>
      <c r="J3819" s="262" t="s">
        <v>6937</v>
      </c>
      <c r="K3819" s="262" t="s">
        <v>6938</v>
      </c>
      <c r="L3819" s="263">
        <v>45129</v>
      </c>
      <c r="M3819" s="262" t="s">
        <v>20</v>
      </c>
    </row>
    <row r="3820" spans="1:13" x14ac:dyDescent="0.25">
      <c r="A3820" s="260" t="s">
        <v>140</v>
      </c>
      <c r="B3820" s="260" t="s">
        <v>141</v>
      </c>
      <c r="C3820" s="260" t="s">
        <v>135</v>
      </c>
      <c r="D3820" s="260" t="s">
        <v>1050</v>
      </c>
      <c r="E3820" s="260">
        <v>750500</v>
      </c>
      <c r="F3820" s="260" t="s">
        <v>6939</v>
      </c>
      <c r="G3820" s="260" t="s">
        <v>1400</v>
      </c>
      <c r="H3820" s="260">
        <v>2</v>
      </c>
      <c r="I3820" s="260" t="s">
        <v>6940</v>
      </c>
      <c r="J3820" s="260" t="s">
        <v>6941</v>
      </c>
      <c r="K3820" s="260" t="s">
        <v>6942</v>
      </c>
      <c r="L3820" s="261">
        <v>45129</v>
      </c>
      <c r="M3820" s="260" t="s">
        <v>20</v>
      </c>
    </row>
    <row r="3821" spans="1:13" x14ac:dyDescent="0.25">
      <c r="A3821" s="262" t="s">
        <v>140</v>
      </c>
      <c r="B3821" s="262" t="s">
        <v>141</v>
      </c>
      <c r="C3821" s="262" t="s">
        <v>135</v>
      </c>
      <c r="D3821" s="262" t="s">
        <v>776</v>
      </c>
      <c r="E3821" s="262">
        <v>750500</v>
      </c>
      <c r="F3821" s="262" t="s">
        <v>6939</v>
      </c>
      <c r="G3821" s="262" t="s">
        <v>1400</v>
      </c>
      <c r="H3821" s="262">
        <v>2</v>
      </c>
      <c r="I3821" s="262" t="s">
        <v>6940</v>
      </c>
      <c r="J3821" s="262" t="s">
        <v>6941</v>
      </c>
      <c r="K3821" s="262" t="s">
        <v>6943</v>
      </c>
      <c r="L3821" s="263">
        <v>45129</v>
      </c>
      <c r="M3821" s="262" t="s">
        <v>20</v>
      </c>
    </row>
    <row r="3822" spans="1:13" x14ac:dyDescent="0.25">
      <c r="A3822" s="260" t="s">
        <v>140</v>
      </c>
      <c r="B3822" s="260" t="s">
        <v>141</v>
      </c>
      <c r="C3822" s="260" t="s">
        <v>135</v>
      </c>
      <c r="D3822" s="260" t="s">
        <v>966</v>
      </c>
      <c r="E3822" s="260">
        <v>1827</v>
      </c>
      <c r="F3822" s="260" t="s">
        <v>6830</v>
      </c>
      <c r="G3822" s="260" t="s">
        <v>22</v>
      </c>
      <c r="H3822" s="260">
        <v>3</v>
      </c>
      <c r="I3822" s="260" t="s">
        <v>6893</v>
      </c>
      <c r="J3822" s="260" t="s">
        <v>6944</v>
      </c>
      <c r="K3822" s="260" t="s">
        <v>6945</v>
      </c>
      <c r="L3822" s="261">
        <v>45129</v>
      </c>
      <c r="M3822" s="260" t="s">
        <v>20</v>
      </c>
    </row>
    <row r="3823" spans="1:13" x14ac:dyDescent="0.25">
      <c r="A3823" s="262" t="s">
        <v>140</v>
      </c>
      <c r="B3823" s="262" t="s">
        <v>141</v>
      </c>
      <c r="C3823" s="262" t="s">
        <v>135</v>
      </c>
      <c r="D3823" s="262" t="s">
        <v>1055</v>
      </c>
      <c r="E3823" s="262">
        <v>1848</v>
      </c>
      <c r="F3823" s="262" t="s">
        <v>6834</v>
      </c>
      <c r="G3823" s="262" t="s">
        <v>22</v>
      </c>
      <c r="H3823" s="262">
        <v>3</v>
      </c>
      <c r="I3823" s="262" t="s">
        <v>6922</v>
      </c>
      <c r="J3823" s="262" t="s">
        <v>6920</v>
      </c>
      <c r="K3823" s="262" t="s">
        <v>6946</v>
      </c>
      <c r="L3823" s="263">
        <v>45129</v>
      </c>
      <c r="M3823" s="262" t="s">
        <v>20</v>
      </c>
    </row>
    <row r="3824" spans="1:13" x14ac:dyDescent="0.25">
      <c r="A3824" s="260" t="s">
        <v>140</v>
      </c>
      <c r="B3824" s="260" t="s">
        <v>141</v>
      </c>
      <c r="C3824" s="260" t="s">
        <v>135</v>
      </c>
      <c r="D3824" s="260" t="s">
        <v>605</v>
      </c>
      <c r="E3824" s="260">
        <v>193000</v>
      </c>
      <c r="F3824" s="260" t="s">
        <v>4665</v>
      </c>
      <c r="G3824" s="260" t="s">
        <v>1400</v>
      </c>
      <c r="H3824" s="260">
        <v>2</v>
      </c>
      <c r="I3824" s="260" t="s">
        <v>6925</v>
      </c>
      <c r="J3824" s="260" t="s">
        <v>6947</v>
      </c>
      <c r="K3824" s="260" t="s">
        <v>6948</v>
      </c>
      <c r="L3824" s="261">
        <v>45129</v>
      </c>
      <c r="M3824" s="260" t="s">
        <v>20</v>
      </c>
    </row>
    <row r="3825" spans="1:13" x14ac:dyDescent="0.25">
      <c r="A3825" s="262" t="s">
        <v>140</v>
      </c>
      <c r="B3825" s="262" t="s">
        <v>141</v>
      </c>
      <c r="C3825" s="262" t="s">
        <v>135</v>
      </c>
      <c r="D3825" s="262" t="s">
        <v>1374</v>
      </c>
      <c r="E3825" s="262">
        <v>6133400</v>
      </c>
      <c r="F3825" s="262" t="s">
        <v>6949</v>
      </c>
      <c r="G3825" s="262" t="s">
        <v>1400</v>
      </c>
      <c r="H3825" s="262">
        <v>2</v>
      </c>
      <c r="I3825" s="262" t="s">
        <v>6950</v>
      </c>
      <c r="J3825" s="262" t="s">
        <v>4810</v>
      </c>
      <c r="K3825" s="262" t="s">
        <v>6951</v>
      </c>
      <c r="L3825" s="263">
        <v>45129</v>
      </c>
      <c r="M3825" s="262" t="s">
        <v>20</v>
      </c>
    </row>
    <row r="3826" spans="1:13" x14ac:dyDescent="0.25">
      <c r="A3826" s="260" t="s">
        <v>140</v>
      </c>
      <c r="B3826" s="260" t="s">
        <v>141</v>
      </c>
      <c r="C3826" s="260" t="s">
        <v>135</v>
      </c>
      <c r="D3826" s="260" t="s">
        <v>630</v>
      </c>
      <c r="E3826" s="260">
        <v>557500</v>
      </c>
      <c r="F3826" s="260" t="s">
        <v>4665</v>
      </c>
      <c r="G3826" s="260" t="s">
        <v>1400</v>
      </c>
      <c r="H3826" s="260">
        <v>2</v>
      </c>
      <c r="I3826" s="260" t="s">
        <v>6925</v>
      </c>
      <c r="J3826" s="260" t="s">
        <v>4791</v>
      </c>
      <c r="K3826" s="260" t="s">
        <v>6952</v>
      </c>
      <c r="L3826" s="261">
        <v>45129</v>
      </c>
      <c r="M3826" s="260" t="s">
        <v>20</v>
      </c>
    </row>
    <row r="3827" spans="1:13" x14ac:dyDescent="0.25">
      <c r="A3827" s="262" t="s">
        <v>140</v>
      </c>
      <c r="B3827" s="262" t="s">
        <v>141</v>
      </c>
      <c r="C3827" s="262" t="s">
        <v>135</v>
      </c>
      <c r="D3827" s="262" t="s">
        <v>623</v>
      </c>
      <c r="E3827" s="262">
        <v>193000</v>
      </c>
      <c r="F3827" s="262" t="s">
        <v>4665</v>
      </c>
      <c r="G3827" s="262" t="s">
        <v>1400</v>
      </c>
      <c r="H3827" s="262">
        <v>2</v>
      </c>
      <c r="I3827" s="262" t="s">
        <v>6925</v>
      </c>
      <c r="J3827" s="262" t="s">
        <v>4793</v>
      </c>
      <c r="K3827" s="262" t="s">
        <v>6953</v>
      </c>
      <c r="L3827" s="263">
        <v>45129</v>
      </c>
      <c r="M3827" s="262" t="s">
        <v>20</v>
      </c>
    </row>
    <row r="3828" spans="1:13" x14ac:dyDescent="0.25">
      <c r="A3828" s="260" t="s">
        <v>140</v>
      </c>
      <c r="B3828" s="260" t="s">
        <v>141</v>
      </c>
      <c r="C3828" s="260" t="s">
        <v>135</v>
      </c>
      <c r="D3828" s="260" t="s">
        <v>628</v>
      </c>
      <c r="E3828" s="260">
        <v>0</v>
      </c>
      <c r="F3828" s="260" t="s">
        <v>4665</v>
      </c>
      <c r="G3828" s="260" t="s">
        <v>1400</v>
      </c>
      <c r="H3828" s="260">
        <v>2</v>
      </c>
      <c r="I3828" s="260" t="s">
        <v>6925</v>
      </c>
      <c r="J3828" s="260" t="s">
        <v>4795</v>
      </c>
      <c r="K3828" s="260" t="s">
        <v>6954</v>
      </c>
      <c r="L3828" s="261">
        <v>45129</v>
      </c>
      <c r="M3828" s="260" t="s">
        <v>20</v>
      </c>
    </row>
    <row r="3829" spans="1:13" x14ac:dyDescent="0.25">
      <c r="A3829" s="262" t="s">
        <v>140</v>
      </c>
      <c r="B3829" s="262" t="s">
        <v>141</v>
      </c>
      <c r="C3829" s="262" t="s">
        <v>135</v>
      </c>
      <c r="D3829" s="262" t="s">
        <v>619</v>
      </c>
      <c r="E3829" s="262">
        <v>0</v>
      </c>
      <c r="F3829" s="262" t="s">
        <v>4665</v>
      </c>
      <c r="G3829" s="262" t="s">
        <v>1400</v>
      </c>
      <c r="H3829" s="262">
        <v>2</v>
      </c>
      <c r="I3829" s="262" t="s">
        <v>6925</v>
      </c>
      <c r="J3829" s="262" t="s">
        <v>4795</v>
      </c>
      <c r="K3829" s="262" t="s">
        <v>6955</v>
      </c>
      <c r="L3829" s="263">
        <v>45129</v>
      </c>
      <c r="M3829" s="262" t="s">
        <v>20</v>
      </c>
    </row>
    <row r="3830" spans="1:13" x14ac:dyDescent="0.25">
      <c r="A3830" s="260" t="s">
        <v>1422</v>
      </c>
      <c r="B3830" s="260" t="s">
        <v>1423</v>
      </c>
      <c r="C3830" s="260" t="s">
        <v>1424</v>
      </c>
      <c r="D3830" s="260" t="s">
        <v>1335</v>
      </c>
      <c r="E3830" s="260">
        <v>3443000</v>
      </c>
      <c r="F3830" s="260" t="s">
        <v>6760</v>
      </c>
      <c r="G3830" s="260" t="s">
        <v>77</v>
      </c>
      <c r="H3830" s="260">
        <v>1</v>
      </c>
      <c r="I3830" s="260" t="s">
        <v>6956</v>
      </c>
      <c r="J3830" s="260" t="s">
        <v>6957</v>
      </c>
      <c r="K3830" s="260" t="s">
        <v>6958</v>
      </c>
      <c r="L3830" s="261">
        <v>45129</v>
      </c>
      <c r="M3830" s="260" t="s">
        <v>20</v>
      </c>
    </row>
    <row r="3831" spans="1:13" x14ac:dyDescent="0.25">
      <c r="A3831" s="262" t="s">
        <v>1422</v>
      </c>
      <c r="B3831" s="262" t="s">
        <v>1423</v>
      </c>
      <c r="C3831" s="262" t="s">
        <v>1424</v>
      </c>
      <c r="D3831" s="262" t="s">
        <v>1132</v>
      </c>
      <c r="E3831" s="262">
        <v>220300</v>
      </c>
      <c r="F3831" s="262" t="s">
        <v>6959</v>
      </c>
      <c r="G3831" s="262" t="s">
        <v>1400</v>
      </c>
      <c r="H3831" s="262">
        <v>2</v>
      </c>
      <c r="I3831" s="262" t="s">
        <v>6960</v>
      </c>
      <c r="J3831" s="262" t="s">
        <v>6961</v>
      </c>
      <c r="K3831" s="262" t="s">
        <v>6962</v>
      </c>
      <c r="L3831" s="263">
        <v>45129</v>
      </c>
      <c r="M3831" s="262" t="s">
        <v>20</v>
      </c>
    </row>
    <row r="3832" spans="1:13" x14ac:dyDescent="0.25">
      <c r="A3832" s="260" t="s">
        <v>1422</v>
      </c>
      <c r="B3832" s="260" t="s">
        <v>1423</v>
      </c>
      <c r="C3832" s="260" t="s">
        <v>1424</v>
      </c>
      <c r="D3832" s="260" t="s">
        <v>1050</v>
      </c>
      <c r="E3832" s="260">
        <v>110800</v>
      </c>
      <c r="F3832" s="260" t="s">
        <v>6860</v>
      </c>
      <c r="G3832" s="260" t="s">
        <v>1400</v>
      </c>
      <c r="H3832" s="260">
        <v>2</v>
      </c>
      <c r="I3832" s="260" t="s">
        <v>2055</v>
      </c>
      <c r="J3832" s="260" t="s">
        <v>6963</v>
      </c>
      <c r="K3832" s="260" t="s">
        <v>6964</v>
      </c>
      <c r="L3832" s="261">
        <v>45129</v>
      </c>
      <c r="M3832" s="260" t="s">
        <v>20</v>
      </c>
    </row>
    <row r="3833" spans="1:13" x14ac:dyDescent="0.25">
      <c r="A3833" s="262" t="s">
        <v>1422</v>
      </c>
      <c r="B3833" s="262" t="s">
        <v>1423</v>
      </c>
      <c r="C3833" s="262" t="s">
        <v>1424</v>
      </c>
      <c r="D3833" s="262" t="s">
        <v>776</v>
      </c>
      <c r="E3833" s="262">
        <v>110800</v>
      </c>
      <c r="F3833" s="262" t="s">
        <v>6860</v>
      </c>
      <c r="G3833" s="262" t="s">
        <v>1400</v>
      </c>
      <c r="H3833" s="262">
        <v>2</v>
      </c>
      <c r="I3833" s="262" t="s">
        <v>2055</v>
      </c>
      <c r="J3833" s="262" t="s">
        <v>6963</v>
      </c>
      <c r="K3833" s="262" t="s">
        <v>6965</v>
      </c>
      <c r="L3833" s="263">
        <v>45129</v>
      </c>
      <c r="M3833" s="262" t="s">
        <v>20</v>
      </c>
    </row>
    <row r="3834" spans="1:13" x14ac:dyDescent="0.25">
      <c r="A3834" s="260" t="s">
        <v>1422</v>
      </c>
      <c r="B3834" s="260" t="s">
        <v>1423</v>
      </c>
      <c r="C3834" s="260" t="s">
        <v>1424</v>
      </c>
      <c r="D3834" s="260" t="s">
        <v>966</v>
      </c>
      <c r="E3834" s="260">
        <v>0</v>
      </c>
      <c r="F3834" s="260" t="s">
        <v>6728</v>
      </c>
      <c r="G3834" s="260" t="s">
        <v>1400</v>
      </c>
      <c r="H3834" s="260">
        <v>2</v>
      </c>
      <c r="I3834" s="260" t="s">
        <v>1039</v>
      </c>
      <c r="J3834" s="260" t="s">
        <v>6864</v>
      </c>
      <c r="K3834" s="260" t="s">
        <v>6966</v>
      </c>
      <c r="L3834" s="261">
        <v>45129</v>
      </c>
      <c r="M3834" s="260" t="s">
        <v>20</v>
      </c>
    </row>
    <row r="3835" spans="1:13" x14ac:dyDescent="0.25">
      <c r="A3835" s="262" t="s">
        <v>1422</v>
      </c>
      <c r="B3835" s="262" t="s">
        <v>1423</v>
      </c>
      <c r="C3835" s="262" t="s">
        <v>1424</v>
      </c>
      <c r="D3835" s="262" t="s">
        <v>1055</v>
      </c>
      <c r="E3835" s="262">
        <v>0</v>
      </c>
      <c r="F3835" s="262" t="s">
        <v>6728</v>
      </c>
      <c r="G3835" s="262" t="s">
        <v>1400</v>
      </c>
      <c r="H3835" s="262">
        <v>2</v>
      </c>
      <c r="I3835" s="262" t="s">
        <v>1039</v>
      </c>
      <c r="J3835" s="262" t="s">
        <v>6866</v>
      </c>
      <c r="K3835" s="262" t="s">
        <v>6967</v>
      </c>
      <c r="L3835" s="263">
        <v>45129</v>
      </c>
      <c r="M3835" s="262" t="s">
        <v>20</v>
      </c>
    </row>
    <row r="3836" spans="1:13" x14ac:dyDescent="0.25">
      <c r="A3836" s="260" t="s">
        <v>1422</v>
      </c>
      <c r="B3836" s="260" t="s">
        <v>1423</v>
      </c>
      <c r="C3836" s="260" t="s">
        <v>1424</v>
      </c>
      <c r="D3836" s="260" t="s">
        <v>605</v>
      </c>
      <c r="E3836" s="260">
        <v>110800</v>
      </c>
      <c r="F3836" s="260" t="s">
        <v>6860</v>
      </c>
      <c r="G3836" s="260" t="s">
        <v>1400</v>
      </c>
      <c r="H3836" s="260">
        <v>2</v>
      </c>
      <c r="I3836" s="260" t="s">
        <v>2055</v>
      </c>
      <c r="J3836" s="260" t="s">
        <v>6968</v>
      </c>
      <c r="K3836" s="260" t="s">
        <v>6969</v>
      </c>
      <c r="L3836" s="261">
        <v>45129</v>
      </c>
      <c r="M3836" s="260" t="s">
        <v>20</v>
      </c>
    </row>
    <row r="3837" spans="1:13" x14ac:dyDescent="0.25">
      <c r="A3837" s="262" t="s">
        <v>1422</v>
      </c>
      <c r="B3837" s="262" t="s">
        <v>1423</v>
      </c>
      <c r="C3837" s="262" t="s">
        <v>1424</v>
      </c>
      <c r="D3837" s="262" t="s">
        <v>1374</v>
      </c>
      <c r="E3837" s="262">
        <v>109500</v>
      </c>
      <c r="F3837" s="262" t="s">
        <v>6959</v>
      </c>
      <c r="G3837" s="262" t="s">
        <v>1400</v>
      </c>
      <c r="H3837" s="262">
        <v>2</v>
      </c>
      <c r="I3837" s="262" t="s">
        <v>6960</v>
      </c>
      <c r="J3837" s="262" t="s">
        <v>6870</v>
      </c>
      <c r="K3837" s="262" t="s">
        <v>6970</v>
      </c>
      <c r="L3837" s="263">
        <v>45129</v>
      </c>
      <c r="M3837" s="262" t="s">
        <v>20</v>
      </c>
    </row>
    <row r="3838" spans="1:13" x14ac:dyDescent="0.25">
      <c r="A3838" s="260" t="s">
        <v>1422</v>
      </c>
      <c r="B3838" s="260" t="s">
        <v>1423</v>
      </c>
      <c r="C3838" s="260" t="s">
        <v>1424</v>
      </c>
      <c r="D3838" s="260" t="s">
        <v>630</v>
      </c>
      <c r="E3838" s="260">
        <v>0</v>
      </c>
      <c r="F3838" s="260" t="s">
        <v>6860</v>
      </c>
      <c r="G3838" s="260" t="s">
        <v>1400</v>
      </c>
      <c r="H3838" s="260">
        <v>2</v>
      </c>
      <c r="I3838" s="260" t="s">
        <v>2055</v>
      </c>
      <c r="J3838" s="260" t="s">
        <v>6872</v>
      </c>
      <c r="K3838" s="260" t="s">
        <v>6971</v>
      </c>
      <c r="L3838" s="261">
        <v>45129</v>
      </c>
      <c r="M3838" s="260" t="s">
        <v>20</v>
      </c>
    </row>
    <row r="3839" spans="1:13" x14ac:dyDescent="0.25">
      <c r="A3839" s="262" t="s">
        <v>1422</v>
      </c>
      <c r="B3839" s="262" t="s">
        <v>1423</v>
      </c>
      <c r="C3839" s="262" t="s">
        <v>1424</v>
      </c>
      <c r="D3839" s="262" t="s">
        <v>623</v>
      </c>
      <c r="E3839" s="262">
        <v>110800</v>
      </c>
      <c r="F3839" s="262" t="s">
        <v>6860</v>
      </c>
      <c r="G3839" s="262" t="s">
        <v>1400</v>
      </c>
      <c r="H3839" s="262">
        <v>2</v>
      </c>
      <c r="I3839" s="262" t="s">
        <v>2055</v>
      </c>
      <c r="J3839" s="262" t="s">
        <v>4793</v>
      </c>
      <c r="K3839" s="262" t="s">
        <v>6972</v>
      </c>
      <c r="L3839" s="263">
        <v>45129</v>
      </c>
      <c r="M3839" s="262" t="s">
        <v>20</v>
      </c>
    </row>
    <row r="3840" spans="1:13" x14ac:dyDescent="0.25">
      <c r="A3840" s="260" t="s">
        <v>1422</v>
      </c>
      <c r="B3840" s="260" t="s">
        <v>1423</v>
      </c>
      <c r="C3840" s="260" t="s">
        <v>1424</v>
      </c>
      <c r="D3840" s="260" t="s">
        <v>628</v>
      </c>
      <c r="E3840" s="260">
        <v>0</v>
      </c>
      <c r="F3840" s="260" t="s">
        <v>6860</v>
      </c>
      <c r="G3840" s="260" t="s">
        <v>1400</v>
      </c>
      <c r="H3840" s="260">
        <v>2</v>
      </c>
      <c r="I3840" s="260" t="s">
        <v>2055</v>
      </c>
      <c r="J3840" s="260" t="s">
        <v>4795</v>
      </c>
      <c r="K3840" s="260" t="s">
        <v>6973</v>
      </c>
      <c r="L3840" s="261">
        <v>45129</v>
      </c>
      <c r="M3840" s="260" t="s">
        <v>20</v>
      </c>
    </row>
    <row r="3841" spans="1:13" x14ac:dyDescent="0.25">
      <c r="A3841" s="262" t="s">
        <v>1422</v>
      </c>
      <c r="B3841" s="262" t="s">
        <v>1423</v>
      </c>
      <c r="C3841" s="262" t="s">
        <v>1424</v>
      </c>
      <c r="D3841" s="262" t="s">
        <v>619</v>
      </c>
      <c r="E3841" s="262">
        <v>0</v>
      </c>
      <c r="F3841" s="262" t="s">
        <v>6860</v>
      </c>
      <c r="G3841" s="262" t="s">
        <v>1400</v>
      </c>
      <c r="H3841" s="262">
        <v>2</v>
      </c>
      <c r="I3841" s="262" t="s">
        <v>2055</v>
      </c>
      <c r="J3841" s="262" t="s">
        <v>4795</v>
      </c>
      <c r="K3841" s="262" t="s">
        <v>6974</v>
      </c>
      <c r="L3841" s="263">
        <v>45129</v>
      </c>
      <c r="M3841" s="262" t="s">
        <v>20</v>
      </c>
    </row>
    <row r="3842" spans="1:13" x14ac:dyDescent="0.25">
      <c r="A3842" s="260" t="s">
        <v>380</v>
      </c>
      <c r="B3842" s="260" t="s">
        <v>381</v>
      </c>
      <c r="C3842" s="260" t="s">
        <v>382</v>
      </c>
      <c r="D3842" s="260" t="s">
        <v>1335</v>
      </c>
      <c r="E3842" s="260">
        <v>37818300</v>
      </c>
      <c r="F3842" s="260" t="s">
        <v>6760</v>
      </c>
      <c r="G3842" s="260" t="s">
        <v>1400</v>
      </c>
      <c r="H3842" s="260">
        <v>2</v>
      </c>
      <c r="I3842" s="260" t="s">
        <v>6975</v>
      </c>
      <c r="J3842" s="260" t="s">
        <v>6976</v>
      </c>
      <c r="K3842" s="260" t="s">
        <v>6977</v>
      </c>
      <c r="L3842" s="261">
        <v>45129</v>
      </c>
      <c r="M3842" s="260" t="s">
        <v>20</v>
      </c>
    </row>
    <row r="3843" spans="1:13" x14ac:dyDescent="0.25">
      <c r="A3843" s="262" t="s">
        <v>380</v>
      </c>
      <c r="B3843" s="262" t="s">
        <v>381</v>
      </c>
      <c r="C3843" s="262" t="s">
        <v>382</v>
      </c>
      <c r="D3843" s="262" t="s">
        <v>1132</v>
      </c>
      <c r="E3843" s="262">
        <v>37818300</v>
      </c>
      <c r="F3843" s="262" t="s">
        <v>6760</v>
      </c>
      <c r="G3843" s="262" t="s">
        <v>1400</v>
      </c>
      <c r="H3843" s="262">
        <v>2</v>
      </c>
      <c r="I3843" s="262" t="s">
        <v>6975</v>
      </c>
      <c r="J3843" s="262" t="s">
        <v>6978</v>
      </c>
      <c r="K3843" s="262" t="s">
        <v>6979</v>
      </c>
      <c r="L3843" s="263">
        <v>45129</v>
      </c>
      <c r="M3843" s="262" t="s">
        <v>20</v>
      </c>
    </row>
    <row r="3844" spans="1:13" x14ac:dyDescent="0.25">
      <c r="A3844" s="260" t="s">
        <v>380</v>
      </c>
      <c r="B3844" s="260" t="s">
        <v>381</v>
      </c>
      <c r="C3844" s="260" t="s">
        <v>382</v>
      </c>
      <c r="D3844" s="260" t="s">
        <v>1050</v>
      </c>
      <c r="E3844" s="260">
        <v>19200</v>
      </c>
      <c r="F3844" s="260" t="s">
        <v>6980</v>
      </c>
      <c r="G3844" s="260" t="s">
        <v>22</v>
      </c>
      <c r="H3844" s="260">
        <v>3</v>
      </c>
      <c r="I3844" s="260" t="s">
        <v>6981</v>
      </c>
      <c r="J3844" s="260" t="s">
        <v>6982</v>
      </c>
      <c r="K3844" s="260" t="s">
        <v>6983</v>
      </c>
      <c r="L3844" s="261">
        <v>45129</v>
      </c>
      <c r="M3844" s="260" t="s">
        <v>20</v>
      </c>
    </row>
    <row r="3845" spans="1:13" x14ac:dyDescent="0.25">
      <c r="A3845" s="262" t="s">
        <v>380</v>
      </c>
      <c r="B3845" s="262" t="s">
        <v>381</v>
      </c>
      <c r="C3845" s="262" t="s">
        <v>382</v>
      </c>
      <c r="D3845" s="262" t="s">
        <v>776</v>
      </c>
      <c r="E3845" s="262">
        <v>19200</v>
      </c>
      <c r="F3845" s="262" t="s">
        <v>6980</v>
      </c>
      <c r="G3845" s="262" t="s">
        <v>22</v>
      </c>
      <c r="H3845" s="262">
        <v>3</v>
      </c>
      <c r="I3845" s="262" t="s">
        <v>6981</v>
      </c>
      <c r="J3845" s="262" t="s">
        <v>6982</v>
      </c>
      <c r="K3845" s="262" t="s">
        <v>6984</v>
      </c>
      <c r="L3845" s="263">
        <v>45129</v>
      </c>
      <c r="M3845" s="262" t="s">
        <v>20</v>
      </c>
    </row>
    <row r="3846" spans="1:13" x14ac:dyDescent="0.25">
      <c r="A3846" s="260" t="s">
        <v>380</v>
      </c>
      <c r="B3846" s="260" t="s">
        <v>381</v>
      </c>
      <c r="C3846" s="260" t="s">
        <v>382</v>
      </c>
      <c r="D3846" s="260" t="s">
        <v>966</v>
      </c>
      <c r="E3846" s="260">
        <v>100</v>
      </c>
      <c r="F3846" s="260" t="s">
        <v>6985</v>
      </c>
      <c r="G3846" s="260" t="s">
        <v>22</v>
      </c>
      <c r="H3846" s="260">
        <v>3</v>
      </c>
      <c r="I3846" s="260" t="s">
        <v>6986</v>
      </c>
      <c r="J3846" s="260" t="s">
        <v>6987</v>
      </c>
      <c r="K3846" s="260" t="s">
        <v>6988</v>
      </c>
      <c r="L3846" s="261">
        <v>45129</v>
      </c>
      <c r="M3846" s="260" t="s">
        <v>20</v>
      </c>
    </row>
    <row r="3847" spans="1:13" x14ac:dyDescent="0.25">
      <c r="A3847" s="262" t="s">
        <v>380</v>
      </c>
      <c r="B3847" s="262" t="s">
        <v>381</v>
      </c>
      <c r="C3847" s="262" t="s">
        <v>382</v>
      </c>
      <c r="D3847" s="262" t="s">
        <v>1055</v>
      </c>
      <c r="E3847" s="262">
        <v>107</v>
      </c>
      <c r="F3847" s="262" t="s">
        <v>6989</v>
      </c>
      <c r="G3847" s="262" t="s">
        <v>22</v>
      </c>
      <c r="H3847" s="262">
        <v>3</v>
      </c>
      <c r="I3847" s="262" t="s">
        <v>6990</v>
      </c>
      <c r="J3847" s="262" t="s">
        <v>6991</v>
      </c>
      <c r="K3847" s="262" t="s">
        <v>6992</v>
      </c>
      <c r="L3847" s="263">
        <v>45129</v>
      </c>
      <c r="M3847" s="262" t="s">
        <v>20</v>
      </c>
    </row>
    <row r="3848" spans="1:13" x14ac:dyDescent="0.25">
      <c r="A3848" s="260" t="s">
        <v>380</v>
      </c>
      <c r="B3848" s="260" t="s">
        <v>381</v>
      </c>
      <c r="C3848" s="260" t="s">
        <v>382</v>
      </c>
      <c r="D3848" s="260" t="s">
        <v>605</v>
      </c>
      <c r="E3848" s="260">
        <v>19200</v>
      </c>
      <c r="F3848" s="260" t="s">
        <v>6980</v>
      </c>
      <c r="G3848" s="260" t="s">
        <v>22</v>
      </c>
      <c r="H3848" s="260">
        <v>3</v>
      </c>
      <c r="I3848" s="260" t="s">
        <v>6981</v>
      </c>
      <c r="J3848" s="260" t="s">
        <v>6993</v>
      </c>
      <c r="K3848" s="260" t="s">
        <v>6994</v>
      </c>
      <c r="L3848" s="261">
        <v>45129</v>
      </c>
      <c r="M3848" s="260" t="s">
        <v>20</v>
      </c>
    </row>
    <row r="3849" spans="1:13" x14ac:dyDescent="0.25">
      <c r="A3849" s="262" t="s">
        <v>380</v>
      </c>
      <c r="B3849" s="262" t="s">
        <v>381</v>
      </c>
      <c r="C3849" s="262" t="s">
        <v>382</v>
      </c>
      <c r="D3849" s="262" t="s">
        <v>1374</v>
      </c>
      <c r="E3849" s="262">
        <v>37799100</v>
      </c>
      <c r="F3849" s="262" t="s">
        <v>6760</v>
      </c>
      <c r="G3849" s="262" t="s">
        <v>22</v>
      </c>
      <c r="H3849" s="262">
        <v>3</v>
      </c>
      <c r="I3849" s="262" t="s">
        <v>6975</v>
      </c>
      <c r="J3849" s="262" t="s">
        <v>4810</v>
      </c>
      <c r="K3849" s="262" t="s">
        <v>6995</v>
      </c>
      <c r="L3849" s="263">
        <v>45129</v>
      </c>
      <c r="M3849" s="262" t="s">
        <v>20</v>
      </c>
    </row>
    <row r="3850" spans="1:13" x14ac:dyDescent="0.25">
      <c r="A3850" s="260" t="s">
        <v>380</v>
      </c>
      <c r="B3850" s="260" t="s">
        <v>381</v>
      </c>
      <c r="C3850" s="260" t="s">
        <v>382</v>
      </c>
      <c r="D3850" s="260" t="s">
        <v>630</v>
      </c>
      <c r="E3850" s="260">
        <v>0</v>
      </c>
      <c r="F3850" s="260" t="s">
        <v>6980</v>
      </c>
      <c r="G3850" s="260" t="s">
        <v>22</v>
      </c>
      <c r="H3850" s="260">
        <v>3</v>
      </c>
      <c r="I3850" s="260" t="s">
        <v>6981</v>
      </c>
      <c r="J3850" s="260" t="s">
        <v>4791</v>
      </c>
      <c r="K3850" s="260" t="s">
        <v>6996</v>
      </c>
      <c r="L3850" s="261">
        <v>45129</v>
      </c>
      <c r="M3850" s="260" t="s">
        <v>20</v>
      </c>
    </row>
    <row r="3851" spans="1:13" x14ac:dyDescent="0.25">
      <c r="A3851" s="262" t="s">
        <v>380</v>
      </c>
      <c r="B3851" s="262" t="s">
        <v>381</v>
      </c>
      <c r="C3851" s="262" t="s">
        <v>382</v>
      </c>
      <c r="D3851" s="262" t="s">
        <v>623</v>
      </c>
      <c r="E3851" s="262">
        <v>19200</v>
      </c>
      <c r="F3851" s="262" t="s">
        <v>6980</v>
      </c>
      <c r="G3851" s="262" t="s">
        <v>22</v>
      </c>
      <c r="H3851" s="262">
        <v>3</v>
      </c>
      <c r="I3851" s="262" t="s">
        <v>6981</v>
      </c>
      <c r="J3851" s="262" t="s">
        <v>4793</v>
      </c>
      <c r="K3851" s="262" t="s">
        <v>6997</v>
      </c>
      <c r="L3851" s="263">
        <v>45129</v>
      </c>
      <c r="M3851" s="262" t="s">
        <v>20</v>
      </c>
    </row>
    <row r="3852" spans="1:13" x14ac:dyDescent="0.25">
      <c r="A3852" s="260" t="s">
        <v>380</v>
      </c>
      <c r="B3852" s="260" t="s">
        <v>381</v>
      </c>
      <c r="C3852" s="260" t="s">
        <v>382</v>
      </c>
      <c r="D3852" s="260" t="s">
        <v>628</v>
      </c>
      <c r="E3852" s="260">
        <v>0</v>
      </c>
      <c r="F3852" s="260" t="s">
        <v>6980</v>
      </c>
      <c r="G3852" s="260" t="s">
        <v>22</v>
      </c>
      <c r="H3852" s="260">
        <v>3</v>
      </c>
      <c r="I3852" s="260" t="s">
        <v>6981</v>
      </c>
      <c r="J3852" s="260" t="s">
        <v>4795</v>
      </c>
      <c r="K3852" s="260" t="s">
        <v>6998</v>
      </c>
      <c r="L3852" s="261">
        <v>45129</v>
      </c>
      <c r="M3852" s="260" t="s">
        <v>20</v>
      </c>
    </row>
    <row r="3853" spans="1:13" x14ac:dyDescent="0.25">
      <c r="A3853" s="262" t="s">
        <v>380</v>
      </c>
      <c r="B3853" s="262" t="s">
        <v>381</v>
      </c>
      <c r="C3853" s="262" t="s">
        <v>382</v>
      </c>
      <c r="D3853" s="262" t="s">
        <v>619</v>
      </c>
      <c r="E3853" s="262">
        <v>0</v>
      </c>
      <c r="F3853" s="262" t="s">
        <v>6980</v>
      </c>
      <c r="G3853" s="262" t="s">
        <v>22</v>
      </c>
      <c r="H3853" s="262">
        <v>3</v>
      </c>
      <c r="I3853" s="262" t="s">
        <v>6981</v>
      </c>
      <c r="J3853" s="262" t="s">
        <v>4795</v>
      </c>
      <c r="K3853" s="262" t="s">
        <v>6999</v>
      </c>
      <c r="L3853" s="263">
        <v>45129</v>
      </c>
      <c r="M3853" s="262" t="s">
        <v>20</v>
      </c>
    </row>
    <row r="3854" spans="1:13" x14ac:dyDescent="0.25">
      <c r="A3854" s="260" t="s">
        <v>1432</v>
      </c>
      <c r="B3854" s="260" t="s">
        <v>1433</v>
      </c>
      <c r="C3854" s="260" t="s">
        <v>1434</v>
      </c>
      <c r="D3854" s="260" t="s">
        <v>1335</v>
      </c>
      <c r="E3854" s="260">
        <v>42077600</v>
      </c>
      <c r="F3854" s="260" t="s">
        <v>7000</v>
      </c>
      <c r="G3854" s="260" t="s">
        <v>77</v>
      </c>
      <c r="H3854" s="260">
        <v>1</v>
      </c>
      <c r="I3854" s="260" t="s">
        <v>7001</v>
      </c>
      <c r="J3854" s="260" t="s">
        <v>7002</v>
      </c>
      <c r="K3854" s="260" t="s">
        <v>7003</v>
      </c>
      <c r="L3854" s="261">
        <v>45129</v>
      </c>
      <c r="M3854" s="260" t="s">
        <v>20</v>
      </c>
    </row>
    <row r="3855" spans="1:13" x14ac:dyDescent="0.25">
      <c r="A3855" s="262" t="s">
        <v>1432</v>
      </c>
      <c r="B3855" s="262" t="s">
        <v>1433</v>
      </c>
      <c r="C3855" s="262" t="s">
        <v>1434</v>
      </c>
      <c r="D3855" s="262" t="s">
        <v>1132</v>
      </c>
      <c r="E3855" s="262">
        <v>1359700</v>
      </c>
      <c r="F3855" s="262" t="s">
        <v>7000</v>
      </c>
      <c r="G3855" s="262" t="s">
        <v>77</v>
      </c>
      <c r="H3855" s="262">
        <v>1</v>
      </c>
      <c r="I3855" s="262" t="s">
        <v>7001</v>
      </c>
      <c r="J3855" s="262" t="s">
        <v>7004</v>
      </c>
      <c r="K3855" s="262" t="s">
        <v>7005</v>
      </c>
      <c r="L3855" s="263">
        <v>45129</v>
      </c>
      <c r="M3855" s="262" t="s">
        <v>20</v>
      </c>
    </row>
    <row r="3856" spans="1:13" x14ac:dyDescent="0.25">
      <c r="A3856" s="260" t="s">
        <v>1432</v>
      </c>
      <c r="B3856" s="260" t="s">
        <v>1433</v>
      </c>
      <c r="C3856" s="260" t="s">
        <v>1434</v>
      </c>
      <c r="D3856" s="260" t="s">
        <v>1050</v>
      </c>
      <c r="E3856" s="260">
        <v>999600</v>
      </c>
      <c r="F3856" s="260" t="s">
        <v>6860</v>
      </c>
      <c r="G3856" s="260" t="s">
        <v>1400</v>
      </c>
      <c r="H3856" s="260">
        <v>2</v>
      </c>
      <c r="I3856" s="260" t="s">
        <v>7006</v>
      </c>
      <c r="J3856" s="260" t="s">
        <v>7007</v>
      </c>
      <c r="K3856" s="260" t="s">
        <v>7008</v>
      </c>
      <c r="L3856" s="261">
        <v>45129</v>
      </c>
      <c r="M3856" s="260" t="s">
        <v>20</v>
      </c>
    </row>
    <row r="3857" spans="1:13" x14ac:dyDescent="0.25">
      <c r="A3857" s="262" t="s">
        <v>1432</v>
      </c>
      <c r="B3857" s="262" t="s">
        <v>1433</v>
      </c>
      <c r="C3857" s="262" t="s">
        <v>1434</v>
      </c>
      <c r="D3857" s="262" t="s">
        <v>776</v>
      </c>
      <c r="E3857" s="262">
        <v>999600</v>
      </c>
      <c r="F3857" s="262" t="s">
        <v>6860</v>
      </c>
      <c r="G3857" s="262" t="s">
        <v>1400</v>
      </c>
      <c r="H3857" s="262">
        <v>2</v>
      </c>
      <c r="I3857" s="262" t="s">
        <v>7006</v>
      </c>
      <c r="J3857" s="262" t="s">
        <v>7007</v>
      </c>
      <c r="K3857" s="262" t="s">
        <v>7009</v>
      </c>
      <c r="L3857" s="263">
        <v>45129</v>
      </c>
      <c r="M3857" s="262" t="s">
        <v>20</v>
      </c>
    </row>
    <row r="3858" spans="1:13" x14ac:dyDescent="0.25">
      <c r="A3858" s="260" t="s">
        <v>1432</v>
      </c>
      <c r="B3858" s="260" t="s">
        <v>1433</v>
      </c>
      <c r="C3858" s="260" t="s">
        <v>1434</v>
      </c>
      <c r="D3858" s="260" t="s">
        <v>966</v>
      </c>
      <c r="E3858" s="260">
        <v>0</v>
      </c>
      <c r="F3858" s="260" t="s">
        <v>6728</v>
      </c>
      <c r="G3858" s="260" t="s">
        <v>1400</v>
      </c>
      <c r="H3858" s="260">
        <v>2</v>
      </c>
      <c r="I3858" s="260" t="s">
        <v>1039</v>
      </c>
      <c r="J3858" s="260" t="s">
        <v>6864</v>
      </c>
      <c r="K3858" s="260" t="s">
        <v>7010</v>
      </c>
      <c r="L3858" s="261">
        <v>45129</v>
      </c>
      <c r="M3858" s="260" t="s">
        <v>20</v>
      </c>
    </row>
    <row r="3859" spans="1:13" x14ac:dyDescent="0.25">
      <c r="A3859" s="262" t="s">
        <v>1432</v>
      </c>
      <c r="B3859" s="262" t="s">
        <v>1433</v>
      </c>
      <c r="C3859" s="262" t="s">
        <v>1434</v>
      </c>
      <c r="D3859" s="262" t="s">
        <v>1055</v>
      </c>
      <c r="E3859" s="262">
        <v>0</v>
      </c>
      <c r="F3859" s="262" t="s">
        <v>6728</v>
      </c>
      <c r="G3859" s="262" t="s">
        <v>1400</v>
      </c>
      <c r="H3859" s="262">
        <v>2</v>
      </c>
      <c r="I3859" s="262" t="s">
        <v>1039</v>
      </c>
      <c r="J3859" s="262" t="s">
        <v>6866</v>
      </c>
      <c r="K3859" s="262" t="s">
        <v>7011</v>
      </c>
      <c r="L3859" s="263">
        <v>45129</v>
      </c>
      <c r="M3859" s="262" t="s">
        <v>20</v>
      </c>
    </row>
    <row r="3860" spans="1:13" x14ac:dyDescent="0.25">
      <c r="A3860" s="260" t="s">
        <v>1432</v>
      </c>
      <c r="B3860" s="260" t="s">
        <v>1433</v>
      </c>
      <c r="C3860" s="260" t="s">
        <v>1434</v>
      </c>
      <c r="D3860" s="260" t="s">
        <v>605</v>
      </c>
      <c r="E3860" s="260">
        <v>999600</v>
      </c>
      <c r="F3860" s="260" t="s">
        <v>6860</v>
      </c>
      <c r="G3860" s="260" t="s">
        <v>1400</v>
      </c>
      <c r="H3860" s="260">
        <v>2</v>
      </c>
      <c r="I3860" s="260" t="s">
        <v>7006</v>
      </c>
      <c r="J3860" s="260" t="s">
        <v>7012</v>
      </c>
      <c r="K3860" s="260" t="s">
        <v>7013</v>
      </c>
      <c r="L3860" s="261">
        <v>45129</v>
      </c>
      <c r="M3860" s="260" t="s">
        <v>20</v>
      </c>
    </row>
    <row r="3861" spans="1:13" x14ac:dyDescent="0.25">
      <c r="A3861" s="262" t="s">
        <v>1432</v>
      </c>
      <c r="B3861" s="262" t="s">
        <v>1433</v>
      </c>
      <c r="C3861" s="262" t="s">
        <v>1434</v>
      </c>
      <c r="D3861" s="262" t="s">
        <v>1374</v>
      </c>
      <c r="E3861" s="262">
        <v>360100</v>
      </c>
      <c r="F3861" s="262" t="s">
        <v>7000</v>
      </c>
      <c r="G3861" s="262" t="s">
        <v>1400</v>
      </c>
      <c r="H3861" s="262">
        <v>2</v>
      </c>
      <c r="I3861" s="262" t="s">
        <v>7001</v>
      </c>
      <c r="J3861" s="262" t="s">
        <v>6870</v>
      </c>
      <c r="K3861" s="262" t="s">
        <v>7014</v>
      </c>
      <c r="L3861" s="263">
        <v>45129</v>
      </c>
      <c r="M3861" s="262" t="s">
        <v>20</v>
      </c>
    </row>
    <row r="3862" spans="1:13" x14ac:dyDescent="0.25">
      <c r="A3862" s="260" t="s">
        <v>1432</v>
      </c>
      <c r="B3862" s="260" t="s">
        <v>1433</v>
      </c>
      <c r="C3862" s="260" t="s">
        <v>1434</v>
      </c>
      <c r="D3862" s="260" t="s">
        <v>630</v>
      </c>
      <c r="E3862" s="260">
        <v>0</v>
      </c>
      <c r="F3862" s="260" t="s">
        <v>6860</v>
      </c>
      <c r="G3862" s="260" t="s">
        <v>1400</v>
      </c>
      <c r="H3862" s="260">
        <v>2</v>
      </c>
      <c r="I3862" s="260" t="s">
        <v>7006</v>
      </c>
      <c r="J3862" s="260" t="s">
        <v>6872</v>
      </c>
      <c r="K3862" s="260" t="s">
        <v>7015</v>
      </c>
      <c r="L3862" s="261">
        <v>45129</v>
      </c>
      <c r="M3862" s="260" t="s">
        <v>20</v>
      </c>
    </row>
    <row r="3863" spans="1:13" x14ac:dyDescent="0.25">
      <c r="A3863" s="262" t="s">
        <v>1432</v>
      </c>
      <c r="B3863" s="262" t="s">
        <v>1433</v>
      </c>
      <c r="C3863" s="262" t="s">
        <v>1434</v>
      </c>
      <c r="D3863" s="262" t="s">
        <v>623</v>
      </c>
      <c r="E3863" s="262">
        <v>999600</v>
      </c>
      <c r="F3863" s="262" t="s">
        <v>6860</v>
      </c>
      <c r="G3863" s="262" t="s">
        <v>1400</v>
      </c>
      <c r="H3863" s="262">
        <v>2</v>
      </c>
      <c r="I3863" s="262" t="s">
        <v>7006</v>
      </c>
      <c r="J3863" s="262" t="s">
        <v>4793</v>
      </c>
      <c r="K3863" s="262" t="s">
        <v>7016</v>
      </c>
      <c r="L3863" s="263">
        <v>45129</v>
      </c>
      <c r="M3863" s="262" t="s">
        <v>20</v>
      </c>
    </row>
    <row r="3864" spans="1:13" x14ac:dyDescent="0.25">
      <c r="A3864" s="260" t="s">
        <v>1432</v>
      </c>
      <c r="B3864" s="260" t="s">
        <v>1433</v>
      </c>
      <c r="C3864" s="260" t="s">
        <v>1434</v>
      </c>
      <c r="D3864" s="260" t="s">
        <v>628</v>
      </c>
      <c r="E3864" s="260">
        <v>0</v>
      </c>
      <c r="F3864" s="260" t="s">
        <v>6860</v>
      </c>
      <c r="G3864" s="260" t="s">
        <v>1400</v>
      </c>
      <c r="H3864" s="260">
        <v>2</v>
      </c>
      <c r="I3864" s="260" t="s">
        <v>7006</v>
      </c>
      <c r="J3864" s="260" t="s">
        <v>4795</v>
      </c>
      <c r="K3864" s="260" t="s">
        <v>7017</v>
      </c>
      <c r="L3864" s="261">
        <v>45129</v>
      </c>
      <c r="M3864" s="260" t="s">
        <v>20</v>
      </c>
    </row>
    <row r="3865" spans="1:13" x14ac:dyDescent="0.25">
      <c r="A3865" s="262" t="s">
        <v>1432</v>
      </c>
      <c r="B3865" s="262" t="s">
        <v>1433</v>
      </c>
      <c r="C3865" s="262" t="s">
        <v>1434</v>
      </c>
      <c r="D3865" s="262" t="s">
        <v>619</v>
      </c>
      <c r="E3865" s="262">
        <v>0</v>
      </c>
      <c r="F3865" s="262" t="s">
        <v>6860</v>
      </c>
      <c r="G3865" s="262" t="s">
        <v>1400</v>
      </c>
      <c r="H3865" s="262">
        <v>2</v>
      </c>
      <c r="I3865" s="262" t="s">
        <v>7006</v>
      </c>
      <c r="J3865" s="262" t="s">
        <v>4795</v>
      </c>
      <c r="K3865" s="262" t="s">
        <v>7018</v>
      </c>
      <c r="L3865" s="263">
        <v>45129</v>
      </c>
      <c r="M3865" s="262" t="s">
        <v>20</v>
      </c>
    </row>
    <row r="3866" spans="1:13" x14ac:dyDescent="0.25">
      <c r="A3866" s="260" t="s">
        <v>1442</v>
      </c>
      <c r="B3866" s="260" t="s">
        <v>1443</v>
      </c>
      <c r="C3866" s="260" t="s">
        <v>1444</v>
      </c>
      <c r="D3866" s="260" t="s">
        <v>1335</v>
      </c>
      <c r="E3866" s="260">
        <v>19911500</v>
      </c>
      <c r="F3866" s="260" t="s">
        <v>6760</v>
      </c>
      <c r="G3866" s="260" t="s">
        <v>77</v>
      </c>
      <c r="H3866" s="260">
        <v>1</v>
      </c>
      <c r="I3866" s="260" t="s">
        <v>7019</v>
      </c>
      <c r="J3866" s="260" t="s">
        <v>7020</v>
      </c>
      <c r="K3866" s="260" t="s">
        <v>7021</v>
      </c>
      <c r="L3866" s="261">
        <v>45129</v>
      </c>
      <c r="M3866" s="260" t="s">
        <v>20</v>
      </c>
    </row>
    <row r="3867" spans="1:13" x14ac:dyDescent="0.25">
      <c r="A3867" s="262" t="s">
        <v>1442</v>
      </c>
      <c r="B3867" s="262" t="s">
        <v>1443</v>
      </c>
      <c r="C3867" s="262" t="s">
        <v>1444</v>
      </c>
      <c r="D3867" s="262" t="s">
        <v>1132</v>
      </c>
      <c r="E3867" s="262">
        <v>5186300</v>
      </c>
      <c r="F3867" s="262" t="s">
        <v>7022</v>
      </c>
      <c r="G3867" s="262" t="s">
        <v>1400</v>
      </c>
      <c r="H3867" s="262">
        <v>2</v>
      </c>
      <c r="I3867" s="262" t="s">
        <v>7023</v>
      </c>
      <c r="J3867" s="262" t="s">
        <v>7024</v>
      </c>
      <c r="K3867" s="262" t="s">
        <v>7025</v>
      </c>
      <c r="L3867" s="263">
        <v>45129</v>
      </c>
      <c r="M3867" s="262" t="s">
        <v>20</v>
      </c>
    </row>
    <row r="3868" spans="1:13" x14ac:dyDescent="0.25">
      <c r="A3868" s="260" t="s">
        <v>1442</v>
      </c>
      <c r="B3868" s="260" t="s">
        <v>1443</v>
      </c>
      <c r="C3868" s="260" t="s">
        <v>1444</v>
      </c>
      <c r="D3868" s="260" t="s">
        <v>1050</v>
      </c>
      <c r="E3868" s="260">
        <v>137100</v>
      </c>
      <c r="F3868" s="260" t="s">
        <v>6860</v>
      </c>
      <c r="G3868" s="260" t="s">
        <v>1400</v>
      </c>
      <c r="H3868" s="260">
        <v>2</v>
      </c>
      <c r="I3868" s="260" t="s">
        <v>7006</v>
      </c>
      <c r="J3868" s="260" t="s">
        <v>7026</v>
      </c>
      <c r="K3868" s="260" t="s">
        <v>7027</v>
      </c>
      <c r="L3868" s="261">
        <v>45129</v>
      </c>
      <c r="M3868" s="260" t="s">
        <v>20</v>
      </c>
    </row>
    <row r="3869" spans="1:13" x14ac:dyDescent="0.25">
      <c r="A3869" s="262" t="s">
        <v>1442</v>
      </c>
      <c r="B3869" s="262" t="s">
        <v>1443</v>
      </c>
      <c r="C3869" s="262" t="s">
        <v>1444</v>
      </c>
      <c r="D3869" s="262" t="s">
        <v>776</v>
      </c>
      <c r="E3869" s="262">
        <v>137100</v>
      </c>
      <c r="F3869" s="262" t="s">
        <v>6860</v>
      </c>
      <c r="G3869" s="262" t="s">
        <v>1400</v>
      </c>
      <c r="H3869" s="262">
        <v>2</v>
      </c>
      <c r="I3869" s="262" t="s">
        <v>7006</v>
      </c>
      <c r="J3869" s="262" t="s">
        <v>7026</v>
      </c>
      <c r="K3869" s="262" t="s">
        <v>7028</v>
      </c>
      <c r="L3869" s="263">
        <v>45129</v>
      </c>
      <c r="M3869" s="262" t="s">
        <v>20</v>
      </c>
    </row>
    <row r="3870" spans="1:13" x14ac:dyDescent="0.25">
      <c r="A3870" s="260" t="s">
        <v>1442</v>
      </c>
      <c r="B3870" s="260" t="s">
        <v>1443</v>
      </c>
      <c r="C3870" s="260" t="s">
        <v>1444</v>
      </c>
      <c r="D3870" s="260" t="s">
        <v>966</v>
      </c>
      <c r="E3870" s="260">
        <v>0</v>
      </c>
      <c r="F3870" s="260" t="s">
        <v>6728</v>
      </c>
      <c r="G3870" s="260" t="s">
        <v>1400</v>
      </c>
      <c r="H3870" s="260">
        <v>2</v>
      </c>
      <c r="I3870" s="260" t="s">
        <v>1039</v>
      </c>
      <c r="J3870" s="260" t="s">
        <v>6864</v>
      </c>
      <c r="K3870" s="260" t="s">
        <v>7029</v>
      </c>
      <c r="L3870" s="261">
        <v>45129</v>
      </c>
      <c r="M3870" s="260" t="s">
        <v>20</v>
      </c>
    </row>
    <row r="3871" spans="1:13" x14ac:dyDescent="0.25">
      <c r="A3871" s="262" t="s">
        <v>1442</v>
      </c>
      <c r="B3871" s="262" t="s">
        <v>1443</v>
      </c>
      <c r="C3871" s="262" t="s">
        <v>1444</v>
      </c>
      <c r="D3871" s="262" t="s">
        <v>1055</v>
      </c>
      <c r="E3871" s="262">
        <v>0</v>
      </c>
      <c r="F3871" s="262" t="s">
        <v>6728</v>
      </c>
      <c r="G3871" s="262" t="s">
        <v>1400</v>
      </c>
      <c r="H3871" s="262">
        <v>2</v>
      </c>
      <c r="I3871" s="262" t="s">
        <v>1039</v>
      </c>
      <c r="J3871" s="262" t="s">
        <v>6866</v>
      </c>
      <c r="K3871" s="262" t="s">
        <v>7030</v>
      </c>
      <c r="L3871" s="263">
        <v>45129</v>
      </c>
      <c r="M3871" s="262" t="s">
        <v>20</v>
      </c>
    </row>
    <row r="3872" spans="1:13" x14ac:dyDescent="0.25">
      <c r="A3872" s="260" t="s">
        <v>1442</v>
      </c>
      <c r="B3872" s="260" t="s">
        <v>1443</v>
      </c>
      <c r="C3872" s="260" t="s">
        <v>1444</v>
      </c>
      <c r="D3872" s="260" t="s">
        <v>605</v>
      </c>
      <c r="E3872" s="260">
        <v>137100</v>
      </c>
      <c r="F3872" s="260" t="s">
        <v>6860</v>
      </c>
      <c r="G3872" s="260" t="s">
        <v>1400</v>
      </c>
      <c r="H3872" s="260">
        <v>2</v>
      </c>
      <c r="I3872" s="260" t="s">
        <v>7006</v>
      </c>
      <c r="J3872" s="260" t="s">
        <v>7031</v>
      </c>
      <c r="K3872" s="260" t="s">
        <v>7032</v>
      </c>
      <c r="L3872" s="261">
        <v>45129</v>
      </c>
      <c r="M3872" s="260" t="s">
        <v>20</v>
      </c>
    </row>
    <row r="3873" spans="1:13" x14ac:dyDescent="0.25">
      <c r="A3873" s="262" t="s">
        <v>1442</v>
      </c>
      <c r="B3873" s="262" t="s">
        <v>1443</v>
      </c>
      <c r="C3873" s="262" t="s">
        <v>1444</v>
      </c>
      <c r="D3873" s="262" t="s">
        <v>1374</v>
      </c>
      <c r="E3873" s="262">
        <v>5049200</v>
      </c>
      <c r="F3873" s="262" t="s">
        <v>7022</v>
      </c>
      <c r="G3873" s="262" t="s">
        <v>1400</v>
      </c>
      <c r="H3873" s="262">
        <v>2</v>
      </c>
      <c r="I3873" s="262" t="s">
        <v>7023</v>
      </c>
      <c r="J3873" s="262" t="s">
        <v>6870</v>
      </c>
      <c r="K3873" s="262" t="s">
        <v>7033</v>
      </c>
      <c r="L3873" s="263">
        <v>45129</v>
      </c>
      <c r="M3873" s="262" t="s">
        <v>20</v>
      </c>
    </row>
    <row r="3874" spans="1:13" x14ac:dyDescent="0.25">
      <c r="A3874" s="260" t="s">
        <v>1442</v>
      </c>
      <c r="B3874" s="260" t="s">
        <v>1443</v>
      </c>
      <c r="C3874" s="260" t="s">
        <v>1444</v>
      </c>
      <c r="D3874" s="260" t="s">
        <v>630</v>
      </c>
      <c r="E3874" s="260">
        <v>0</v>
      </c>
      <c r="F3874" s="260" t="s">
        <v>6860</v>
      </c>
      <c r="G3874" s="260" t="s">
        <v>1400</v>
      </c>
      <c r="H3874" s="260">
        <v>2</v>
      </c>
      <c r="I3874" s="260" t="s">
        <v>7006</v>
      </c>
      <c r="J3874" s="260" t="s">
        <v>6872</v>
      </c>
      <c r="K3874" s="260" t="s">
        <v>7034</v>
      </c>
      <c r="L3874" s="261">
        <v>45129</v>
      </c>
      <c r="M3874" s="260" t="s">
        <v>20</v>
      </c>
    </row>
    <row r="3875" spans="1:13" x14ac:dyDescent="0.25">
      <c r="A3875" s="262" t="s">
        <v>1442</v>
      </c>
      <c r="B3875" s="262" t="s">
        <v>1443</v>
      </c>
      <c r="C3875" s="262" t="s">
        <v>1444</v>
      </c>
      <c r="D3875" s="262" t="s">
        <v>623</v>
      </c>
      <c r="E3875" s="262">
        <v>137100</v>
      </c>
      <c r="F3875" s="262" t="s">
        <v>6860</v>
      </c>
      <c r="G3875" s="262" t="s">
        <v>1400</v>
      </c>
      <c r="H3875" s="262">
        <v>2</v>
      </c>
      <c r="I3875" s="262" t="s">
        <v>7006</v>
      </c>
      <c r="J3875" s="262" t="s">
        <v>4793</v>
      </c>
      <c r="K3875" s="262" t="s">
        <v>7035</v>
      </c>
      <c r="L3875" s="263">
        <v>45129</v>
      </c>
      <c r="M3875" s="262" t="s">
        <v>20</v>
      </c>
    </row>
    <row r="3876" spans="1:13" x14ac:dyDescent="0.25">
      <c r="A3876" s="260" t="s">
        <v>1442</v>
      </c>
      <c r="B3876" s="260" t="s">
        <v>1443</v>
      </c>
      <c r="C3876" s="260" t="s">
        <v>1444</v>
      </c>
      <c r="D3876" s="260" t="s">
        <v>628</v>
      </c>
      <c r="E3876" s="260">
        <v>0</v>
      </c>
      <c r="F3876" s="260" t="s">
        <v>6860</v>
      </c>
      <c r="G3876" s="260" t="s">
        <v>1400</v>
      </c>
      <c r="H3876" s="260">
        <v>2</v>
      </c>
      <c r="I3876" s="260" t="s">
        <v>7006</v>
      </c>
      <c r="J3876" s="260" t="s">
        <v>4795</v>
      </c>
      <c r="K3876" s="260" t="s">
        <v>7036</v>
      </c>
      <c r="L3876" s="261">
        <v>45129</v>
      </c>
      <c r="M3876" s="260" t="s">
        <v>20</v>
      </c>
    </row>
    <row r="3877" spans="1:13" x14ac:dyDescent="0.25">
      <c r="A3877" s="262" t="s">
        <v>1442</v>
      </c>
      <c r="B3877" s="262" t="s">
        <v>1443</v>
      </c>
      <c r="C3877" s="262" t="s">
        <v>1444</v>
      </c>
      <c r="D3877" s="262" t="s">
        <v>619</v>
      </c>
      <c r="E3877" s="262">
        <v>0</v>
      </c>
      <c r="F3877" s="262" t="s">
        <v>6860</v>
      </c>
      <c r="G3877" s="262" t="s">
        <v>1400</v>
      </c>
      <c r="H3877" s="262">
        <v>2</v>
      </c>
      <c r="I3877" s="262" t="s">
        <v>7006</v>
      </c>
      <c r="J3877" s="262" t="s">
        <v>4795</v>
      </c>
      <c r="K3877" s="262" t="s">
        <v>7037</v>
      </c>
      <c r="L3877" s="263">
        <v>45129</v>
      </c>
      <c r="M3877" s="262" t="s">
        <v>20</v>
      </c>
    </row>
    <row r="3878" spans="1:13" x14ac:dyDescent="0.25">
      <c r="A3878" s="260" t="s">
        <v>1452</v>
      </c>
      <c r="B3878" s="260" t="s">
        <v>1453</v>
      </c>
      <c r="C3878" s="260" t="s">
        <v>1454</v>
      </c>
      <c r="D3878" s="260" t="s">
        <v>1335</v>
      </c>
      <c r="E3878" s="260">
        <v>5801200</v>
      </c>
      <c r="F3878" s="260" t="s">
        <v>6760</v>
      </c>
      <c r="G3878" s="260" t="s">
        <v>77</v>
      </c>
      <c r="H3878" s="260">
        <v>1</v>
      </c>
      <c r="I3878" s="260" t="s">
        <v>7038</v>
      </c>
      <c r="J3878" s="260" t="s">
        <v>7039</v>
      </c>
      <c r="K3878" s="260" t="s">
        <v>7040</v>
      </c>
      <c r="L3878" s="261">
        <v>45129</v>
      </c>
      <c r="M3878" s="260" t="s">
        <v>20</v>
      </c>
    </row>
    <row r="3879" spans="1:13" x14ac:dyDescent="0.25">
      <c r="A3879" s="262" t="s">
        <v>1452</v>
      </c>
      <c r="B3879" s="262" t="s">
        <v>1453</v>
      </c>
      <c r="C3879" s="262" t="s">
        <v>1454</v>
      </c>
      <c r="D3879" s="262" t="s">
        <v>1132</v>
      </c>
      <c r="E3879" s="262">
        <v>1673400</v>
      </c>
      <c r="F3879" s="262" t="s">
        <v>7041</v>
      </c>
      <c r="G3879" s="262" t="s">
        <v>1400</v>
      </c>
      <c r="H3879" s="262">
        <v>2</v>
      </c>
      <c r="I3879" s="262" t="s">
        <v>7042</v>
      </c>
      <c r="J3879" s="262" t="s">
        <v>7043</v>
      </c>
      <c r="K3879" s="262" t="s">
        <v>7044</v>
      </c>
      <c r="L3879" s="263">
        <v>45129</v>
      </c>
      <c r="M3879" s="262" t="s">
        <v>20</v>
      </c>
    </row>
    <row r="3880" spans="1:13" x14ac:dyDescent="0.25">
      <c r="A3880" s="260" t="s">
        <v>1452</v>
      </c>
      <c r="B3880" s="260" t="s">
        <v>1453</v>
      </c>
      <c r="C3880" s="260" t="s">
        <v>1454</v>
      </c>
      <c r="D3880" s="260" t="s">
        <v>1050</v>
      </c>
      <c r="E3880" s="260">
        <v>102900</v>
      </c>
      <c r="F3880" s="260" t="s">
        <v>6860</v>
      </c>
      <c r="G3880" s="260" t="s">
        <v>1400</v>
      </c>
      <c r="H3880" s="260">
        <v>2</v>
      </c>
      <c r="I3880" s="260" t="s">
        <v>7006</v>
      </c>
      <c r="J3880" s="260" t="s">
        <v>7045</v>
      </c>
      <c r="K3880" s="260" t="s">
        <v>7046</v>
      </c>
      <c r="L3880" s="261">
        <v>45129</v>
      </c>
      <c r="M3880" s="260" t="s">
        <v>20</v>
      </c>
    </row>
    <row r="3881" spans="1:13" x14ac:dyDescent="0.25">
      <c r="A3881" s="262" t="s">
        <v>1452</v>
      </c>
      <c r="B3881" s="262" t="s">
        <v>1453</v>
      </c>
      <c r="C3881" s="262" t="s">
        <v>1454</v>
      </c>
      <c r="D3881" s="262" t="s">
        <v>776</v>
      </c>
      <c r="E3881" s="262">
        <v>102900</v>
      </c>
      <c r="F3881" s="262" t="s">
        <v>6860</v>
      </c>
      <c r="G3881" s="262" t="s">
        <v>1400</v>
      </c>
      <c r="H3881" s="262">
        <v>2</v>
      </c>
      <c r="I3881" s="262" t="s">
        <v>7006</v>
      </c>
      <c r="J3881" s="262" t="s">
        <v>7045</v>
      </c>
      <c r="K3881" s="262" t="s">
        <v>7047</v>
      </c>
      <c r="L3881" s="263">
        <v>45129</v>
      </c>
      <c r="M3881" s="262" t="s">
        <v>20</v>
      </c>
    </row>
    <row r="3882" spans="1:13" x14ac:dyDescent="0.25">
      <c r="A3882" s="260" t="s">
        <v>1452</v>
      </c>
      <c r="B3882" s="260" t="s">
        <v>1453</v>
      </c>
      <c r="C3882" s="260" t="s">
        <v>1454</v>
      </c>
      <c r="D3882" s="260" t="s">
        <v>966</v>
      </c>
      <c r="E3882" s="260">
        <v>0</v>
      </c>
      <c r="F3882" s="260" t="s">
        <v>6728</v>
      </c>
      <c r="G3882" s="260" t="s">
        <v>1400</v>
      </c>
      <c r="H3882" s="260">
        <v>2</v>
      </c>
      <c r="I3882" s="260" t="s">
        <v>1039</v>
      </c>
      <c r="J3882" s="260" t="s">
        <v>6864</v>
      </c>
      <c r="K3882" s="260" t="s">
        <v>7048</v>
      </c>
      <c r="L3882" s="261">
        <v>45129</v>
      </c>
      <c r="M3882" s="260" t="s">
        <v>20</v>
      </c>
    </row>
    <row r="3883" spans="1:13" x14ac:dyDescent="0.25">
      <c r="A3883" s="262" t="s">
        <v>1452</v>
      </c>
      <c r="B3883" s="262" t="s">
        <v>1453</v>
      </c>
      <c r="C3883" s="262" t="s">
        <v>1454</v>
      </c>
      <c r="D3883" s="262" t="s">
        <v>1055</v>
      </c>
      <c r="E3883" s="262">
        <v>0</v>
      </c>
      <c r="F3883" s="262" t="s">
        <v>6728</v>
      </c>
      <c r="G3883" s="262" t="s">
        <v>1400</v>
      </c>
      <c r="H3883" s="262">
        <v>2</v>
      </c>
      <c r="I3883" s="262" t="s">
        <v>1039</v>
      </c>
      <c r="J3883" s="262" t="s">
        <v>7049</v>
      </c>
      <c r="K3883" s="262" t="s">
        <v>7050</v>
      </c>
      <c r="L3883" s="263">
        <v>45129</v>
      </c>
      <c r="M3883" s="262" t="s">
        <v>20</v>
      </c>
    </row>
    <row r="3884" spans="1:13" x14ac:dyDescent="0.25">
      <c r="A3884" s="260" t="s">
        <v>1452</v>
      </c>
      <c r="B3884" s="260" t="s">
        <v>1453</v>
      </c>
      <c r="C3884" s="260" t="s">
        <v>1454</v>
      </c>
      <c r="D3884" s="260" t="s">
        <v>605</v>
      </c>
      <c r="E3884" s="260">
        <v>102900</v>
      </c>
      <c r="F3884" s="260" t="s">
        <v>6860</v>
      </c>
      <c r="G3884" s="260" t="s">
        <v>1400</v>
      </c>
      <c r="H3884" s="260">
        <v>2</v>
      </c>
      <c r="I3884" s="260" t="s">
        <v>7006</v>
      </c>
      <c r="J3884" s="260" t="s">
        <v>7051</v>
      </c>
      <c r="K3884" s="260" t="s">
        <v>7052</v>
      </c>
      <c r="L3884" s="261">
        <v>45129</v>
      </c>
      <c r="M3884" s="260" t="s">
        <v>20</v>
      </c>
    </row>
    <row r="3885" spans="1:13" x14ac:dyDescent="0.25">
      <c r="A3885" s="262" t="s">
        <v>1452</v>
      </c>
      <c r="B3885" s="262" t="s">
        <v>1453</v>
      </c>
      <c r="C3885" s="262" t="s">
        <v>1454</v>
      </c>
      <c r="D3885" s="262" t="s">
        <v>1374</v>
      </c>
      <c r="E3885" s="262">
        <v>1570500</v>
      </c>
      <c r="F3885" s="262" t="s">
        <v>7041</v>
      </c>
      <c r="G3885" s="262" t="s">
        <v>1400</v>
      </c>
      <c r="H3885" s="262">
        <v>2</v>
      </c>
      <c r="I3885" s="262" t="s">
        <v>7042</v>
      </c>
      <c r="J3885" s="262" t="s">
        <v>6870</v>
      </c>
      <c r="K3885" s="262" t="s">
        <v>7053</v>
      </c>
      <c r="L3885" s="263">
        <v>45129</v>
      </c>
      <c r="M3885" s="262" t="s">
        <v>20</v>
      </c>
    </row>
    <row r="3886" spans="1:13" x14ac:dyDescent="0.25">
      <c r="A3886" s="260" t="s">
        <v>1452</v>
      </c>
      <c r="B3886" s="260" t="s">
        <v>1453</v>
      </c>
      <c r="C3886" s="260" t="s">
        <v>1454</v>
      </c>
      <c r="D3886" s="260" t="s">
        <v>630</v>
      </c>
      <c r="E3886" s="260">
        <v>0</v>
      </c>
      <c r="F3886" s="260" t="s">
        <v>6860</v>
      </c>
      <c r="G3886" s="260" t="s">
        <v>1400</v>
      </c>
      <c r="H3886" s="260">
        <v>2</v>
      </c>
      <c r="I3886" s="260" t="s">
        <v>7006</v>
      </c>
      <c r="J3886" s="260" t="s">
        <v>6872</v>
      </c>
      <c r="K3886" s="260" t="s">
        <v>7054</v>
      </c>
      <c r="L3886" s="261">
        <v>45129</v>
      </c>
      <c r="M3886" s="260" t="s">
        <v>20</v>
      </c>
    </row>
    <row r="3887" spans="1:13" x14ac:dyDescent="0.25">
      <c r="A3887" s="262" t="s">
        <v>1452</v>
      </c>
      <c r="B3887" s="262" t="s">
        <v>1453</v>
      </c>
      <c r="C3887" s="262" t="s">
        <v>1454</v>
      </c>
      <c r="D3887" s="262" t="s">
        <v>623</v>
      </c>
      <c r="E3887" s="262">
        <v>102900</v>
      </c>
      <c r="F3887" s="262" t="s">
        <v>6860</v>
      </c>
      <c r="G3887" s="262" t="s">
        <v>1400</v>
      </c>
      <c r="H3887" s="262">
        <v>2</v>
      </c>
      <c r="I3887" s="262" t="s">
        <v>7006</v>
      </c>
      <c r="J3887" s="262" t="s">
        <v>4793</v>
      </c>
      <c r="K3887" s="262" t="s">
        <v>7055</v>
      </c>
      <c r="L3887" s="263">
        <v>45129</v>
      </c>
      <c r="M3887" s="262" t="s">
        <v>20</v>
      </c>
    </row>
    <row r="3888" spans="1:13" x14ac:dyDescent="0.25">
      <c r="A3888" s="260" t="s">
        <v>1452</v>
      </c>
      <c r="B3888" s="260" t="s">
        <v>1453</v>
      </c>
      <c r="C3888" s="260" t="s">
        <v>1454</v>
      </c>
      <c r="D3888" s="260" t="s">
        <v>628</v>
      </c>
      <c r="E3888" s="260">
        <v>0</v>
      </c>
      <c r="F3888" s="260" t="s">
        <v>6860</v>
      </c>
      <c r="G3888" s="260" t="s">
        <v>1400</v>
      </c>
      <c r="H3888" s="260">
        <v>2</v>
      </c>
      <c r="I3888" s="260" t="s">
        <v>7006</v>
      </c>
      <c r="J3888" s="260" t="s">
        <v>4795</v>
      </c>
      <c r="K3888" s="260" t="s">
        <v>7056</v>
      </c>
      <c r="L3888" s="261">
        <v>45129</v>
      </c>
      <c r="M3888" s="260" t="s">
        <v>20</v>
      </c>
    </row>
    <row r="3889" spans="1:13" x14ac:dyDescent="0.25">
      <c r="A3889" s="262" t="s">
        <v>1452</v>
      </c>
      <c r="B3889" s="262" t="s">
        <v>1453</v>
      </c>
      <c r="C3889" s="262" t="s">
        <v>1454</v>
      </c>
      <c r="D3889" s="262" t="s">
        <v>619</v>
      </c>
      <c r="E3889" s="262">
        <v>0</v>
      </c>
      <c r="F3889" s="262" t="s">
        <v>6860</v>
      </c>
      <c r="G3889" s="262" t="s">
        <v>1400</v>
      </c>
      <c r="H3889" s="262">
        <v>2</v>
      </c>
      <c r="I3889" s="262" t="s">
        <v>7006</v>
      </c>
      <c r="J3889" s="262" t="s">
        <v>4795</v>
      </c>
      <c r="K3889" s="262" t="s">
        <v>7057</v>
      </c>
      <c r="L3889" s="263">
        <v>45129</v>
      </c>
      <c r="M3889" s="262" t="s">
        <v>20</v>
      </c>
    </row>
    <row r="3890" spans="1:13" x14ac:dyDescent="0.25">
      <c r="A3890" s="260" t="s">
        <v>283</v>
      </c>
      <c r="B3890" s="260" t="s">
        <v>284</v>
      </c>
      <c r="C3890" s="260" t="s">
        <v>285</v>
      </c>
      <c r="D3890" s="260" t="s">
        <v>1335</v>
      </c>
      <c r="E3890" s="260">
        <v>47522000</v>
      </c>
      <c r="F3890" s="260" t="s">
        <v>6760</v>
      </c>
      <c r="G3890" s="260" t="s">
        <v>1400</v>
      </c>
      <c r="H3890" s="260">
        <v>2</v>
      </c>
      <c r="I3890" s="260" t="s">
        <v>7058</v>
      </c>
      <c r="J3890" s="260" t="s">
        <v>7059</v>
      </c>
      <c r="K3890" s="260" t="s">
        <v>7060</v>
      </c>
      <c r="L3890" s="261">
        <v>45129</v>
      </c>
      <c r="M3890" s="260" t="s">
        <v>20</v>
      </c>
    </row>
    <row r="3891" spans="1:13" x14ac:dyDescent="0.25">
      <c r="A3891" s="262" t="s">
        <v>283</v>
      </c>
      <c r="B3891" s="262" t="s">
        <v>284</v>
      </c>
      <c r="C3891" s="262" t="s">
        <v>285</v>
      </c>
      <c r="D3891" s="262" t="s">
        <v>1132</v>
      </c>
      <c r="E3891" s="262">
        <v>12177200</v>
      </c>
      <c r="F3891" s="262" t="s">
        <v>7061</v>
      </c>
      <c r="G3891" s="262" t="s">
        <v>1400</v>
      </c>
      <c r="H3891" s="262">
        <v>2</v>
      </c>
      <c r="I3891" s="262" t="s">
        <v>7062</v>
      </c>
      <c r="J3891" s="262" t="s">
        <v>7063</v>
      </c>
      <c r="K3891" s="262" t="s">
        <v>7064</v>
      </c>
      <c r="L3891" s="263">
        <v>45129</v>
      </c>
      <c r="M3891" s="262" t="s">
        <v>20</v>
      </c>
    </row>
    <row r="3892" spans="1:13" x14ac:dyDescent="0.25">
      <c r="A3892" s="260" t="s">
        <v>283</v>
      </c>
      <c r="B3892" s="260" t="s">
        <v>284</v>
      </c>
      <c r="C3892" s="260" t="s">
        <v>285</v>
      </c>
      <c r="D3892" s="260" t="s">
        <v>1050</v>
      </c>
      <c r="E3892" s="260">
        <v>159600</v>
      </c>
      <c r="F3892" s="260" t="s">
        <v>7065</v>
      </c>
      <c r="G3892" s="260" t="s">
        <v>1400</v>
      </c>
      <c r="H3892" s="260">
        <v>2</v>
      </c>
      <c r="I3892" s="260" t="s">
        <v>7066</v>
      </c>
      <c r="J3892" s="260" t="s">
        <v>7067</v>
      </c>
      <c r="K3892" s="260" t="s">
        <v>7068</v>
      </c>
      <c r="L3892" s="261">
        <v>45129</v>
      </c>
      <c r="M3892" s="260" t="s">
        <v>20</v>
      </c>
    </row>
    <row r="3893" spans="1:13" x14ac:dyDescent="0.25">
      <c r="A3893" s="262" t="s">
        <v>283</v>
      </c>
      <c r="B3893" s="262" t="s">
        <v>284</v>
      </c>
      <c r="C3893" s="262" t="s">
        <v>285</v>
      </c>
      <c r="D3893" s="262" t="s">
        <v>776</v>
      </c>
      <c r="E3893" s="262">
        <v>159600</v>
      </c>
      <c r="F3893" s="262" t="s">
        <v>7065</v>
      </c>
      <c r="G3893" s="262" t="s">
        <v>1400</v>
      </c>
      <c r="H3893" s="262">
        <v>2</v>
      </c>
      <c r="I3893" s="262" t="s">
        <v>7066</v>
      </c>
      <c r="J3893" s="262" t="s">
        <v>7067</v>
      </c>
      <c r="K3893" s="262" t="s">
        <v>7069</v>
      </c>
      <c r="L3893" s="263">
        <v>45129</v>
      </c>
      <c r="M3893" s="262" t="s">
        <v>20</v>
      </c>
    </row>
    <row r="3894" spans="1:13" x14ac:dyDescent="0.25">
      <c r="A3894" s="260" t="s">
        <v>283</v>
      </c>
      <c r="B3894" s="260" t="s">
        <v>284</v>
      </c>
      <c r="C3894" s="260" t="s">
        <v>285</v>
      </c>
      <c r="D3894" s="260" t="s">
        <v>966</v>
      </c>
      <c r="E3894" s="260">
        <v>100</v>
      </c>
      <c r="F3894" s="260" t="s">
        <v>7070</v>
      </c>
      <c r="G3894" s="260" t="s">
        <v>22</v>
      </c>
      <c r="H3894" s="260">
        <v>3</v>
      </c>
      <c r="I3894" s="260" t="s">
        <v>6986</v>
      </c>
      <c r="J3894" s="260" t="s">
        <v>7071</v>
      </c>
      <c r="K3894" s="260" t="s">
        <v>7072</v>
      </c>
      <c r="L3894" s="261">
        <v>45129</v>
      </c>
      <c r="M3894" s="260" t="s">
        <v>20</v>
      </c>
    </row>
    <row r="3895" spans="1:13" x14ac:dyDescent="0.25">
      <c r="A3895" s="262" t="s">
        <v>283</v>
      </c>
      <c r="B3895" s="262" t="s">
        <v>284</v>
      </c>
      <c r="C3895" s="262" t="s">
        <v>285</v>
      </c>
      <c r="D3895" s="262" t="s">
        <v>1055</v>
      </c>
      <c r="E3895" s="262">
        <v>100</v>
      </c>
      <c r="F3895" s="262" t="s">
        <v>7073</v>
      </c>
      <c r="G3895" s="262" t="s">
        <v>22</v>
      </c>
      <c r="H3895" s="262">
        <v>3</v>
      </c>
      <c r="I3895" s="262" t="s">
        <v>7074</v>
      </c>
      <c r="J3895" s="262" t="s">
        <v>7075</v>
      </c>
      <c r="K3895" s="262" t="s">
        <v>7076</v>
      </c>
      <c r="L3895" s="263">
        <v>45129</v>
      </c>
      <c r="M3895" s="262" t="s">
        <v>20</v>
      </c>
    </row>
    <row r="3896" spans="1:13" x14ac:dyDescent="0.25">
      <c r="A3896" s="260" t="s">
        <v>283</v>
      </c>
      <c r="B3896" s="260" t="s">
        <v>284</v>
      </c>
      <c r="C3896" s="260" t="s">
        <v>285</v>
      </c>
      <c r="D3896" s="260" t="s">
        <v>605</v>
      </c>
      <c r="E3896" s="260">
        <v>159600</v>
      </c>
      <c r="F3896" s="260" t="s">
        <v>7065</v>
      </c>
      <c r="G3896" s="260" t="s">
        <v>1400</v>
      </c>
      <c r="H3896" s="260">
        <v>2</v>
      </c>
      <c r="I3896" s="260" t="s">
        <v>7066</v>
      </c>
      <c r="J3896" s="260" t="s">
        <v>7077</v>
      </c>
      <c r="K3896" s="260" t="s">
        <v>7078</v>
      </c>
      <c r="L3896" s="261">
        <v>45129</v>
      </c>
      <c r="M3896" s="260" t="s">
        <v>20</v>
      </c>
    </row>
    <row r="3897" spans="1:13" x14ac:dyDescent="0.25">
      <c r="A3897" s="262" t="s">
        <v>283</v>
      </c>
      <c r="B3897" s="262" t="s">
        <v>284</v>
      </c>
      <c r="C3897" s="262" t="s">
        <v>285</v>
      </c>
      <c r="D3897" s="262" t="s">
        <v>1374</v>
      </c>
      <c r="E3897" s="262">
        <v>12017600</v>
      </c>
      <c r="F3897" s="262" t="s">
        <v>7061</v>
      </c>
      <c r="G3897" s="262" t="s">
        <v>1400</v>
      </c>
      <c r="H3897" s="262">
        <v>2</v>
      </c>
      <c r="I3897" s="262" t="s">
        <v>7062</v>
      </c>
      <c r="J3897" s="262" t="s">
        <v>4810</v>
      </c>
      <c r="K3897" s="262" t="s">
        <v>7079</v>
      </c>
      <c r="L3897" s="263">
        <v>45129</v>
      </c>
      <c r="M3897" s="262" t="s">
        <v>20</v>
      </c>
    </row>
    <row r="3898" spans="1:13" x14ac:dyDescent="0.25">
      <c r="A3898" s="260" t="s">
        <v>283</v>
      </c>
      <c r="B3898" s="260" t="s">
        <v>284</v>
      </c>
      <c r="C3898" s="260" t="s">
        <v>285</v>
      </c>
      <c r="D3898" s="260" t="s">
        <v>630</v>
      </c>
      <c r="E3898" s="260">
        <v>0</v>
      </c>
      <c r="F3898" s="260" t="s">
        <v>7065</v>
      </c>
      <c r="G3898" s="260" t="s">
        <v>1400</v>
      </c>
      <c r="H3898" s="260">
        <v>2</v>
      </c>
      <c r="I3898" s="260" t="s">
        <v>7066</v>
      </c>
      <c r="J3898" s="260" t="s">
        <v>4791</v>
      </c>
      <c r="K3898" s="260" t="s">
        <v>7080</v>
      </c>
      <c r="L3898" s="261">
        <v>45129</v>
      </c>
      <c r="M3898" s="260" t="s">
        <v>20</v>
      </c>
    </row>
    <row r="3899" spans="1:13" x14ac:dyDescent="0.25">
      <c r="A3899" s="262" t="s">
        <v>283</v>
      </c>
      <c r="B3899" s="262" t="s">
        <v>284</v>
      </c>
      <c r="C3899" s="262" t="s">
        <v>285</v>
      </c>
      <c r="D3899" s="262" t="s">
        <v>623</v>
      </c>
      <c r="E3899" s="262">
        <v>159600</v>
      </c>
      <c r="F3899" s="262" t="s">
        <v>7065</v>
      </c>
      <c r="G3899" s="262" t="s">
        <v>1400</v>
      </c>
      <c r="H3899" s="262">
        <v>2</v>
      </c>
      <c r="I3899" s="262" t="s">
        <v>7066</v>
      </c>
      <c r="J3899" s="262" t="s">
        <v>4793</v>
      </c>
      <c r="K3899" s="262" t="s">
        <v>7081</v>
      </c>
      <c r="L3899" s="263">
        <v>45129</v>
      </c>
      <c r="M3899" s="262" t="s">
        <v>20</v>
      </c>
    </row>
    <row r="3900" spans="1:13" x14ac:dyDescent="0.25">
      <c r="A3900" s="260" t="s">
        <v>283</v>
      </c>
      <c r="B3900" s="260" t="s">
        <v>284</v>
      </c>
      <c r="C3900" s="260" t="s">
        <v>285</v>
      </c>
      <c r="D3900" s="260" t="s">
        <v>628</v>
      </c>
      <c r="E3900" s="260">
        <v>0</v>
      </c>
      <c r="F3900" s="260" t="s">
        <v>7065</v>
      </c>
      <c r="G3900" s="260" t="s">
        <v>1400</v>
      </c>
      <c r="H3900" s="260">
        <v>2</v>
      </c>
      <c r="I3900" s="260" t="s">
        <v>7066</v>
      </c>
      <c r="J3900" s="260" t="s">
        <v>4795</v>
      </c>
      <c r="K3900" s="260" t="s">
        <v>7082</v>
      </c>
      <c r="L3900" s="261">
        <v>45129</v>
      </c>
      <c r="M3900" s="260" t="s">
        <v>20</v>
      </c>
    </row>
    <row r="3901" spans="1:13" x14ac:dyDescent="0.25">
      <c r="A3901" s="262" t="s">
        <v>283</v>
      </c>
      <c r="B3901" s="262" t="s">
        <v>284</v>
      </c>
      <c r="C3901" s="262" t="s">
        <v>285</v>
      </c>
      <c r="D3901" s="262" t="s">
        <v>619</v>
      </c>
      <c r="E3901" s="262">
        <v>0</v>
      </c>
      <c r="F3901" s="262" t="s">
        <v>7065</v>
      </c>
      <c r="G3901" s="262" t="s">
        <v>1400</v>
      </c>
      <c r="H3901" s="262">
        <v>2</v>
      </c>
      <c r="I3901" s="262" t="s">
        <v>7066</v>
      </c>
      <c r="J3901" s="262" t="s">
        <v>4795</v>
      </c>
      <c r="K3901" s="262" t="s">
        <v>7083</v>
      </c>
      <c r="L3901" s="263">
        <v>45129</v>
      </c>
      <c r="M3901" s="262" t="s">
        <v>20</v>
      </c>
    </row>
    <row r="3902" spans="1:13" x14ac:dyDescent="0.25">
      <c r="A3902" s="260" t="s">
        <v>408</v>
      </c>
      <c r="B3902" s="260" t="s">
        <v>409</v>
      </c>
      <c r="C3902" s="260" t="s">
        <v>410</v>
      </c>
      <c r="D3902" s="260" t="s">
        <v>1335</v>
      </c>
      <c r="E3902" s="260">
        <v>49800000</v>
      </c>
      <c r="F3902" s="260" t="s">
        <v>4411</v>
      </c>
      <c r="G3902" s="260" t="s">
        <v>77</v>
      </c>
      <c r="H3902" s="260">
        <v>1</v>
      </c>
      <c r="I3902" s="260" t="s">
        <v>4412</v>
      </c>
      <c r="J3902" s="260" t="s">
        <v>4733</v>
      </c>
      <c r="K3902" s="260" t="s">
        <v>7084</v>
      </c>
      <c r="L3902" s="261">
        <v>45129</v>
      </c>
      <c r="M3902" s="260" t="s">
        <v>20</v>
      </c>
    </row>
    <row r="3903" spans="1:13" x14ac:dyDescent="0.25">
      <c r="A3903" s="262" t="s">
        <v>408</v>
      </c>
      <c r="B3903" s="262" t="s">
        <v>409</v>
      </c>
      <c r="C3903" s="262" t="s">
        <v>410</v>
      </c>
      <c r="D3903" s="262" t="s">
        <v>776</v>
      </c>
      <c r="E3903" s="262">
        <v>5024900</v>
      </c>
      <c r="F3903" s="262" t="s">
        <v>7085</v>
      </c>
      <c r="G3903" s="262" t="s">
        <v>1400</v>
      </c>
      <c r="H3903" s="262">
        <v>2</v>
      </c>
      <c r="I3903" s="262" t="s">
        <v>7086</v>
      </c>
      <c r="J3903" s="262" t="s">
        <v>7087</v>
      </c>
      <c r="K3903" s="262" t="s">
        <v>7088</v>
      </c>
      <c r="L3903" s="263">
        <v>45129</v>
      </c>
      <c r="M3903" s="262" t="s">
        <v>20</v>
      </c>
    </row>
    <row r="3904" spans="1:13" x14ac:dyDescent="0.25">
      <c r="A3904" s="260" t="s">
        <v>408</v>
      </c>
      <c r="B3904" s="260" t="s">
        <v>409</v>
      </c>
      <c r="C3904" s="260" t="s">
        <v>410</v>
      </c>
      <c r="D3904" s="260" t="s">
        <v>40</v>
      </c>
      <c r="E3904" s="260">
        <v>4000</v>
      </c>
      <c r="F3904" s="260" t="s">
        <v>7089</v>
      </c>
      <c r="G3904" s="260" t="s">
        <v>1400</v>
      </c>
      <c r="H3904" s="260">
        <v>2</v>
      </c>
      <c r="I3904" s="260" t="s">
        <v>7090</v>
      </c>
      <c r="J3904" s="260" t="s">
        <v>7091</v>
      </c>
      <c r="K3904" s="260" t="s">
        <v>7092</v>
      </c>
      <c r="L3904" s="261">
        <v>45129</v>
      </c>
      <c r="M3904" s="260" t="s">
        <v>20</v>
      </c>
    </row>
    <row r="3905" spans="1:13" x14ac:dyDescent="0.25">
      <c r="A3905" s="262" t="s">
        <v>408</v>
      </c>
      <c r="B3905" s="262" t="s">
        <v>409</v>
      </c>
      <c r="C3905" s="262" t="s">
        <v>410</v>
      </c>
      <c r="D3905" s="262" t="s">
        <v>966</v>
      </c>
      <c r="E3905" s="262">
        <v>3518</v>
      </c>
      <c r="F3905" s="262" t="s">
        <v>7093</v>
      </c>
      <c r="G3905" s="262" t="s">
        <v>1400</v>
      </c>
      <c r="H3905" s="262">
        <v>2</v>
      </c>
      <c r="I3905" s="262" t="s">
        <v>7094</v>
      </c>
      <c r="J3905" s="262" t="s">
        <v>7095</v>
      </c>
      <c r="K3905" s="262" t="s">
        <v>7096</v>
      </c>
      <c r="L3905" s="263">
        <v>45129</v>
      </c>
      <c r="M3905" s="262" t="s">
        <v>20</v>
      </c>
    </row>
    <row r="3906" spans="1:13" x14ac:dyDescent="0.25">
      <c r="A3906" s="260" t="s">
        <v>408</v>
      </c>
      <c r="B3906" s="260" t="s">
        <v>409</v>
      </c>
      <c r="C3906" s="260" t="s">
        <v>410</v>
      </c>
      <c r="D3906" s="260" t="s">
        <v>1055</v>
      </c>
      <c r="E3906" s="260">
        <v>3518</v>
      </c>
      <c r="F3906" s="260" t="s">
        <v>7093</v>
      </c>
      <c r="G3906" s="260" t="s">
        <v>1400</v>
      </c>
      <c r="H3906" s="260">
        <v>2</v>
      </c>
      <c r="I3906" s="260" t="s">
        <v>7094</v>
      </c>
      <c r="J3906" s="260" t="s">
        <v>7097</v>
      </c>
      <c r="K3906" s="260" t="s">
        <v>7098</v>
      </c>
      <c r="L3906" s="261">
        <v>45129</v>
      </c>
      <c r="M3906" s="260" t="s">
        <v>20</v>
      </c>
    </row>
    <row r="3907" spans="1:13" x14ac:dyDescent="0.25">
      <c r="A3907" s="262" t="s">
        <v>874</v>
      </c>
      <c r="B3907" s="262" t="s">
        <v>875</v>
      </c>
      <c r="C3907" s="262" t="s">
        <v>410</v>
      </c>
      <c r="D3907" s="262" t="s">
        <v>776</v>
      </c>
      <c r="E3907" s="262">
        <v>1713100</v>
      </c>
      <c r="F3907" s="262" t="s">
        <v>7085</v>
      </c>
      <c r="G3907" s="262" t="s">
        <v>1400</v>
      </c>
      <c r="H3907" s="262">
        <v>2</v>
      </c>
      <c r="I3907" s="262" t="s">
        <v>7086</v>
      </c>
      <c r="J3907" s="262" t="s">
        <v>7099</v>
      </c>
      <c r="K3907" s="262" t="s">
        <v>7100</v>
      </c>
      <c r="L3907" s="263">
        <v>45129</v>
      </c>
      <c r="M3907" s="262" t="s">
        <v>20</v>
      </c>
    </row>
    <row r="3908" spans="1:13" x14ac:dyDescent="0.25">
      <c r="A3908" s="260" t="s">
        <v>874</v>
      </c>
      <c r="B3908" s="260" t="s">
        <v>875</v>
      </c>
      <c r="C3908" s="260" t="s">
        <v>410</v>
      </c>
      <c r="D3908" s="260" t="s">
        <v>966</v>
      </c>
      <c r="E3908" s="260">
        <v>14</v>
      </c>
      <c r="F3908" s="260" t="s">
        <v>7093</v>
      </c>
      <c r="G3908" s="260" t="s">
        <v>1400</v>
      </c>
      <c r="H3908" s="260">
        <v>2</v>
      </c>
      <c r="I3908" s="260" t="s">
        <v>7101</v>
      </c>
      <c r="J3908" s="260" t="s">
        <v>7102</v>
      </c>
      <c r="K3908" s="260" t="s">
        <v>7103</v>
      </c>
      <c r="L3908" s="261">
        <v>45129</v>
      </c>
      <c r="M3908" s="260" t="s">
        <v>20</v>
      </c>
    </row>
    <row r="3909" spans="1:13" x14ac:dyDescent="0.25">
      <c r="A3909" s="262" t="s">
        <v>874</v>
      </c>
      <c r="B3909" s="262" t="s">
        <v>875</v>
      </c>
      <c r="C3909" s="262" t="s">
        <v>410</v>
      </c>
      <c r="D3909" s="262" t="s">
        <v>1055</v>
      </c>
      <c r="E3909" s="262">
        <v>3518</v>
      </c>
      <c r="F3909" s="262" t="s">
        <v>7093</v>
      </c>
      <c r="G3909" s="262" t="s">
        <v>1400</v>
      </c>
      <c r="H3909" s="262">
        <v>2</v>
      </c>
      <c r="I3909" s="262" t="s">
        <v>7104</v>
      </c>
      <c r="J3909" s="262" t="s">
        <v>7097</v>
      </c>
      <c r="K3909" s="262" t="s">
        <v>7105</v>
      </c>
      <c r="L3909" s="263">
        <v>45129</v>
      </c>
      <c r="M3909" s="262" t="s">
        <v>582</v>
      </c>
    </row>
    <row r="3910" spans="1:13" x14ac:dyDescent="0.25">
      <c r="A3910" s="260" t="s">
        <v>874</v>
      </c>
      <c r="B3910" s="260" t="s">
        <v>875</v>
      </c>
      <c r="C3910" s="260" t="s">
        <v>410</v>
      </c>
      <c r="D3910" s="260" t="s">
        <v>605</v>
      </c>
      <c r="E3910" s="260">
        <v>1713100</v>
      </c>
      <c r="F3910" s="260" t="s">
        <v>7085</v>
      </c>
      <c r="G3910" s="260" t="s">
        <v>77</v>
      </c>
      <c r="H3910" s="260">
        <v>1</v>
      </c>
      <c r="I3910" s="260" t="s">
        <v>4751</v>
      </c>
      <c r="J3910" s="260" t="s">
        <v>7099</v>
      </c>
      <c r="K3910" s="260" t="s">
        <v>7106</v>
      </c>
      <c r="L3910" s="261">
        <v>45129</v>
      </c>
      <c r="M3910" s="260" t="s">
        <v>20</v>
      </c>
    </row>
    <row r="3911" spans="1:13" x14ac:dyDescent="0.25">
      <c r="A3911" s="262" t="s">
        <v>1150</v>
      </c>
      <c r="B3911" s="262" t="s">
        <v>1151</v>
      </c>
      <c r="C3911" s="262" t="s">
        <v>410</v>
      </c>
      <c r="D3911" s="262" t="s">
        <v>776</v>
      </c>
      <c r="E3911" s="262">
        <v>749300</v>
      </c>
      <c r="F3911" s="262" t="s">
        <v>7107</v>
      </c>
      <c r="G3911" s="262" t="s">
        <v>1400</v>
      </c>
      <c r="H3911" s="262">
        <v>2</v>
      </c>
      <c r="I3911" s="262" t="s">
        <v>7108</v>
      </c>
      <c r="J3911" s="262" t="s">
        <v>7109</v>
      </c>
      <c r="K3911" s="262" t="s">
        <v>7110</v>
      </c>
      <c r="L3911" s="263">
        <v>45129</v>
      </c>
      <c r="M3911" s="262" t="s">
        <v>20</v>
      </c>
    </row>
    <row r="3912" spans="1:13" x14ac:dyDescent="0.25">
      <c r="A3912" s="260" t="s">
        <v>1150</v>
      </c>
      <c r="B3912" s="260" t="s">
        <v>1151</v>
      </c>
      <c r="C3912" s="260" t="s">
        <v>410</v>
      </c>
      <c r="D3912" s="260" t="s">
        <v>966</v>
      </c>
      <c r="E3912" s="260">
        <v>2430</v>
      </c>
      <c r="F3912" s="260" t="s">
        <v>7093</v>
      </c>
      <c r="G3912" s="260" t="s">
        <v>1400</v>
      </c>
      <c r="H3912" s="260">
        <v>2</v>
      </c>
      <c r="I3912" s="260" t="s">
        <v>1039</v>
      </c>
      <c r="J3912" s="260" t="s">
        <v>7111</v>
      </c>
      <c r="K3912" s="260" t="s">
        <v>7112</v>
      </c>
      <c r="L3912" s="261">
        <v>45129</v>
      </c>
      <c r="M3912" s="260" t="s">
        <v>20</v>
      </c>
    </row>
    <row r="3913" spans="1:13" x14ac:dyDescent="0.25">
      <c r="A3913" s="262" t="s">
        <v>1150</v>
      </c>
      <c r="B3913" s="262" t="s">
        <v>1151</v>
      </c>
      <c r="C3913" s="262" t="s">
        <v>410</v>
      </c>
      <c r="D3913" s="262" t="s">
        <v>1055</v>
      </c>
      <c r="E3913" s="262">
        <v>3518</v>
      </c>
      <c r="F3913" s="262" t="s">
        <v>7093</v>
      </c>
      <c r="G3913" s="262" t="s">
        <v>1400</v>
      </c>
      <c r="H3913" s="262">
        <v>2</v>
      </c>
      <c r="I3913" s="262" t="s">
        <v>7113</v>
      </c>
      <c r="J3913" s="262" t="s">
        <v>7097</v>
      </c>
      <c r="K3913" s="262" t="s">
        <v>7114</v>
      </c>
      <c r="L3913" s="263">
        <v>45129</v>
      </c>
      <c r="M3913" s="262" t="s">
        <v>20</v>
      </c>
    </row>
    <row r="3914" spans="1:13" x14ac:dyDescent="0.25">
      <c r="A3914" s="260" t="s">
        <v>445</v>
      </c>
      <c r="B3914" s="260" t="s">
        <v>446</v>
      </c>
      <c r="C3914" s="260" t="s">
        <v>447</v>
      </c>
      <c r="D3914" s="260" t="s">
        <v>1335</v>
      </c>
      <c r="E3914" s="260">
        <v>12451900</v>
      </c>
      <c r="F3914" s="260" t="s">
        <v>6760</v>
      </c>
      <c r="G3914" s="260" t="s">
        <v>77</v>
      </c>
      <c r="H3914" s="260">
        <v>1</v>
      </c>
      <c r="I3914" s="260" t="s">
        <v>7115</v>
      </c>
      <c r="J3914" s="260" t="s">
        <v>7116</v>
      </c>
      <c r="K3914" s="260" t="s">
        <v>7117</v>
      </c>
      <c r="L3914" s="261">
        <v>45129</v>
      </c>
      <c r="M3914" s="260" t="s">
        <v>20</v>
      </c>
    </row>
    <row r="3915" spans="1:13" x14ac:dyDescent="0.25">
      <c r="A3915" s="262" t="s">
        <v>445</v>
      </c>
      <c r="B3915" s="262" t="s">
        <v>446</v>
      </c>
      <c r="C3915" s="262" t="s">
        <v>447</v>
      </c>
      <c r="D3915" s="262" t="s">
        <v>1132</v>
      </c>
      <c r="E3915" s="262">
        <v>12451900</v>
      </c>
      <c r="F3915" s="262" t="s">
        <v>6760</v>
      </c>
      <c r="G3915" s="262" t="s">
        <v>77</v>
      </c>
      <c r="H3915" s="262">
        <v>1</v>
      </c>
      <c r="I3915" s="262" t="s">
        <v>7115</v>
      </c>
      <c r="J3915" s="262" t="s">
        <v>7118</v>
      </c>
      <c r="K3915" s="262" t="s">
        <v>7119</v>
      </c>
      <c r="L3915" s="263">
        <v>45129</v>
      </c>
      <c r="M3915" s="262" t="s">
        <v>20</v>
      </c>
    </row>
    <row r="3916" spans="1:13" x14ac:dyDescent="0.25">
      <c r="A3916" s="260" t="s">
        <v>445</v>
      </c>
      <c r="B3916" s="260" t="s">
        <v>446</v>
      </c>
      <c r="C3916" s="260" t="s">
        <v>447</v>
      </c>
      <c r="D3916" s="260" t="s">
        <v>1050</v>
      </c>
      <c r="E3916" s="260">
        <v>10700</v>
      </c>
      <c r="F3916" s="260" t="s">
        <v>7120</v>
      </c>
      <c r="G3916" s="260" t="s">
        <v>1400</v>
      </c>
      <c r="H3916" s="260">
        <v>2</v>
      </c>
      <c r="I3916" s="260" t="s">
        <v>7121</v>
      </c>
      <c r="J3916" s="260" t="s">
        <v>7122</v>
      </c>
      <c r="K3916" s="260" t="s">
        <v>7123</v>
      </c>
      <c r="L3916" s="261">
        <v>45129</v>
      </c>
      <c r="M3916" s="260" t="s">
        <v>20</v>
      </c>
    </row>
    <row r="3917" spans="1:13" x14ac:dyDescent="0.25">
      <c r="A3917" s="262" t="s">
        <v>445</v>
      </c>
      <c r="B3917" s="262" t="s">
        <v>446</v>
      </c>
      <c r="C3917" s="262" t="s">
        <v>447</v>
      </c>
      <c r="D3917" s="262" t="s">
        <v>776</v>
      </c>
      <c r="E3917" s="262">
        <v>10700</v>
      </c>
      <c r="F3917" s="262" t="s">
        <v>7120</v>
      </c>
      <c r="G3917" s="262" t="s">
        <v>1400</v>
      </c>
      <c r="H3917" s="262">
        <v>2</v>
      </c>
      <c r="I3917" s="262" t="s">
        <v>7121</v>
      </c>
      <c r="J3917" s="262" t="s">
        <v>7122</v>
      </c>
      <c r="K3917" s="262" t="s">
        <v>7124</v>
      </c>
      <c r="L3917" s="263">
        <v>45129</v>
      </c>
      <c r="M3917" s="262" t="s">
        <v>20</v>
      </c>
    </row>
    <row r="3918" spans="1:13" x14ac:dyDescent="0.25">
      <c r="A3918" s="260" t="s">
        <v>445</v>
      </c>
      <c r="B3918" s="260" t="s">
        <v>446</v>
      </c>
      <c r="C3918" s="260" t="s">
        <v>447</v>
      </c>
      <c r="D3918" s="260" t="s">
        <v>966</v>
      </c>
      <c r="E3918" s="260">
        <v>1727</v>
      </c>
      <c r="F3918" s="260" t="s">
        <v>6889</v>
      </c>
      <c r="G3918" s="260" t="s">
        <v>22</v>
      </c>
      <c r="H3918" s="260">
        <v>3</v>
      </c>
      <c r="I3918" s="260" t="s">
        <v>6890</v>
      </c>
      <c r="J3918" s="260" t="s">
        <v>7125</v>
      </c>
      <c r="K3918" s="260" t="s">
        <v>7126</v>
      </c>
      <c r="L3918" s="261">
        <v>45129</v>
      </c>
      <c r="M3918" s="260" t="s">
        <v>20</v>
      </c>
    </row>
    <row r="3919" spans="1:13" x14ac:dyDescent="0.25">
      <c r="A3919" s="262" t="s">
        <v>445</v>
      </c>
      <c r="B3919" s="262" t="s">
        <v>446</v>
      </c>
      <c r="C3919" s="262" t="s">
        <v>447</v>
      </c>
      <c r="D3919" s="262" t="s">
        <v>1055</v>
      </c>
      <c r="E3919" s="262">
        <v>1733</v>
      </c>
      <c r="F3919" s="262" t="s">
        <v>7127</v>
      </c>
      <c r="G3919" s="262" t="s">
        <v>22</v>
      </c>
      <c r="H3919" s="262">
        <v>3</v>
      </c>
      <c r="I3919" s="262" t="s">
        <v>7128</v>
      </c>
      <c r="J3919" s="262" t="s">
        <v>7129</v>
      </c>
      <c r="K3919" s="262" t="s">
        <v>7130</v>
      </c>
      <c r="L3919" s="263">
        <v>45129</v>
      </c>
      <c r="M3919" s="262" t="s">
        <v>20</v>
      </c>
    </row>
    <row r="3920" spans="1:13" x14ac:dyDescent="0.25">
      <c r="A3920" s="260" t="s">
        <v>445</v>
      </c>
      <c r="B3920" s="260" t="s">
        <v>446</v>
      </c>
      <c r="C3920" s="260" t="s">
        <v>447</v>
      </c>
      <c r="D3920" s="260" t="s">
        <v>605</v>
      </c>
      <c r="E3920" s="260">
        <v>10700</v>
      </c>
      <c r="F3920" s="260" t="s">
        <v>7120</v>
      </c>
      <c r="G3920" s="260" t="s">
        <v>1400</v>
      </c>
      <c r="H3920" s="260">
        <v>2</v>
      </c>
      <c r="I3920" s="260" t="s">
        <v>7121</v>
      </c>
      <c r="J3920" s="260" t="s">
        <v>7131</v>
      </c>
      <c r="K3920" s="260" t="s">
        <v>7132</v>
      </c>
      <c r="L3920" s="261">
        <v>45129</v>
      </c>
      <c r="M3920" s="260" t="s">
        <v>20</v>
      </c>
    </row>
    <row r="3921" spans="1:13" x14ac:dyDescent="0.25">
      <c r="A3921" s="262" t="s">
        <v>445</v>
      </c>
      <c r="B3921" s="262" t="s">
        <v>446</v>
      </c>
      <c r="C3921" s="262" t="s">
        <v>447</v>
      </c>
      <c r="D3921" s="262" t="s">
        <v>1374</v>
      </c>
      <c r="E3921" s="262">
        <v>12441200</v>
      </c>
      <c r="F3921" s="262" t="s">
        <v>7133</v>
      </c>
      <c r="G3921" s="262" t="s">
        <v>1400</v>
      </c>
      <c r="H3921" s="262">
        <v>2</v>
      </c>
      <c r="I3921" s="262" t="s">
        <v>7134</v>
      </c>
      <c r="J3921" s="262" t="s">
        <v>7135</v>
      </c>
      <c r="K3921" s="262" t="s">
        <v>7136</v>
      </c>
      <c r="L3921" s="263">
        <v>45129</v>
      </c>
      <c r="M3921" s="262" t="s">
        <v>20</v>
      </c>
    </row>
    <row r="3922" spans="1:13" x14ac:dyDescent="0.25">
      <c r="A3922" s="260" t="s">
        <v>445</v>
      </c>
      <c r="B3922" s="260" t="s">
        <v>446</v>
      </c>
      <c r="C3922" s="260" t="s">
        <v>447</v>
      </c>
      <c r="D3922" s="260" t="s">
        <v>630</v>
      </c>
      <c r="E3922" s="260">
        <v>0</v>
      </c>
      <c r="F3922" s="260" t="s">
        <v>7120</v>
      </c>
      <c r="G3922" s="260" t="s">
        <v>1400</v>
      </c>
      <c r="H3922" s="260">
        <v>2</v>
      </c>
      <c r="I3922" s="260" t="s">
        <v>7121</v>
      </c>
      <c r="J3922" s="260" t="s">
        <v>7137</v>
      </c>
      <c r="K3922" s="260" t="s">
        <v>7138</v>
      </c>
      <c r="L3922" s="261">
        <v>45129</v>
      </c>
      <c r="M3922" s="260" t="s">
        <v>20</v>
      </c>
    </row>
    <row r="3923" spans="1:13" x14ac:dyDescent="0.25">
      <c r="A3923" s="262" t="s">
        <v>445</v>
      </c>
      <c r="B3923" s="262" t="s">
        <v>446</v>
      </c>
      <c r="C3923" s="262" t="s">
        <v>447</v>
      </c>
      <c r="D3923" s="262" t="s">
        <v>623</v>
      </c>
      <c r="E3923" s="262">
        <v>10700</v>
      </c>
      <c r="F3923" s="262" t="s">
        <v>7120</v>
      </c>
      <c r="G3923" s="262" t="s">
        <v>1400</v>
      </c>
      <c r="H3923" s="262">
        <v>2</v>
      </c>
      <c r="I3923" s="262" t="s">
        <v>7121</v>
      </c>
      <c r="J3923" s="262" t="s">
        <v>7139</v>
      </c>
      <c r="K3923" s="262" t="s">
        <v>7140</v>
      </c>
      <c r="L3923" s="263">
        <v>45129</v>
      </c>
      <c r="M3923" s="262" t="s">
        <v>20</v>
      </c>
    </row>
    <row r="3924" spans="1:13" x14ac:dyDescent="0.25">
      <c r="A3924" s="260" t="s">
        <v>445</v>
      </c>
      <c r="B3924" s="260" t="s">
        <v>446</v>
      </c>
      <c r="C3924" s="260" t="s">
        <v>447</v>
      </c>
      <c r="D3924" s="260" t="s">
        <v>628</v>
      </c>
      <c r="E3924" s="260">
        <v>0</v>
      </c>
      <c r="F3924" s="260" t="s">
        <v>7120</v>
      </c>
      <c r="G3924" s="260" t="s">
        <v>1400</v>
      </c>
      <c r="H3924" s="260">
        <v>2</v>
      </c>
      <c r="I3924" s="260" t="s">
        <v>7121</v>
      </c>
      <c r="J3924" s="260" t="s">
        <v>7141</v>
      </c>
      <c r="K3924" s="260" t="s">
        <v>7142</v>
      </c>
      <c r="L3924" s="261">
        <v>45129</v>
      </c>
      <c r="M3924" s="260" t="s">
        <v>20</v>
      </c>
    </row>
    <row r="3925" spans="1:13" x14ac:dyDescent="0.25">
      <c r="A3925" s="262" t="s">
        <v>445</v>
      </c>
      <c r="B3925" s="262" t="s">
        <v>446</v>
      </c>
      <c r="C3925" s="262" t="s">
        <v>447</v>
      </c>
      <c r="D3925" s="262" t="s">
        <v>619</v>
      </c>
      <c r="E3925" s="262">
        <v>0</v>
      </c>
      <c r="F3925" s="262" t="s">
        <v>7120</v>
      </c>
      <c r="G3925" s="262" t="s">
        <v>1400</v>
      </c>
      <c r="H3925" s="262">
        <v>2</v>
      </c>
      <c r="I3925" s="262" t="s">
        <v>7121</v>
      </c>
      <c r="J3925" s="262" t="s">
        <v>7141</v>
      </c>
      <c r="K3925" s="262" t="s">
        <v>7143</v>
      </c>
      <c r="L3925" s="263">
        <v>45129</v>
      </c>
      <c r="M3925" s="262" t="s">
        <v>20</v>
      </c>
    </row>
    <row r="3926" spans="1:13" x14ac:dyDescent="0.25">
      <c r="A3926" s="260" t="s">
        <v>1494</v>
      </c>
      <c r="B3926" s="260" t="s">
        <v>1495</v>
      </c>
      <c r="C3926" s="260" t="s">
        <v>1496</v>
      </c>
      <c r="D3926" s="260" t="s">
        <v>1335</v>
      </c>
      <c r="E3926" s="260">
        <v>130907200</v>
      </c>
      <c r="F3926" s="260" t="s">
        <v>7144</v>
      </c>
      <c r="G3926" s="260" t="s">
        <v>1400</v>
      </c>
      <c r="H3926" s="260">
        <v>2</v>
      </c>
      <c r="I3926" s="260" t="s">
        <v>7145</v>
      </c>
      <c r="J3926" s="260" t="s">
        <v>7146</v>
      </c>
      <c r="K3926" s="260" t="s">
        <v>7147</v>
      </c>
      <c r="L3926" s="261">
        <v>45129</v>
      </c>
      <c r="M3926" s="260" t="s">
        <v>20</v>
      </c>
    </row>
    <row r="3927" spans="1:13" x14ac:dyDescent="0.25">
      <c r="A3927" s="262" t="s">
        <v>1494</v>
      </c>
      <c r="B3927" s="262" t="s">
        <v>1495</v>
      </c>
      <c r="C3927" s="262" t="s">
        <v>1496</v>
      </c>
      <c r="D3927" s="262" t="s">
        <v>1042</v>
      </c>
      <c r="E3927" s="262">
        <v>2928041</v>
      </c>
      <c r="F3927" s="262" t="s">
        <v>7148</v>
      </c>
      <c r="G3927" s="262" t="s">
        <v>1400</v>
      </c>
      <c r="H3927" s="262">
        <v>2</v>
      </c>
      <c r="I3927" s="262" t="s">
        <v>7149</v>
      </c>
      <c r="J3927" s="262" t="s">
        <v>7150</v>
      </c>
      <c r="K3927" s="262" t="s">
        <v>7151</v>
      </c>
      <c r="L3927" s="263">
        <v>45129</v>
      </c>
      <c r="M3927" s="262" t="s">
        <v>20</v>
      </c>
    </row>
    <row r="3928" spans="1:13" x14ac:dyDescent="0.25">
      <c r="A3928" s="260" t="s">
        <v>1494</v>
      </c>
      <c r="B3928" s="260" t="s">
        <v>1495</v>
      </c>
      <c r="C3928" s="260" t="s">
        <v>1496</v>
      </c>
      <c r="D3928" s="260" t="s">
        <v>1132</v>
      </c>
      <c r="E3928" s="260">
        <v>95562400</v>
      </c>
      <c r="F3928" s="260" t="s">
        <v>7152</v>
      </c>
      <c r="G3928" s="260" t="s">
        <v>1400</v>
      </c>
      <c r="H3928" s="260">
        <v>2</v>
      </c>
      <c r="I3928" s="260" t="s">
        <v>7153</v>
      </c>
      <c r="J3928" s="260" t="s">
        <v>7154</v>
      </c>
      <c r="K3928" s="260" t="s">
        <v>7155</v>
      </c>
      <c r="L3928" s="261">
        <v>45129</v>
      </c>
      <c r="M3928" s="260" t="s">
        <v>20</v>
      </c>
    </row>
    <row r="3929" spans="1:13" x14ac:dyDescent="0.25">
      <c r="A3929" s="262" t="s">
        <v>1494</v>
      </c>
      <c r="B3929" s="262" t="s">
        <v>1495</v>
      </c>
      <c r="C3929" s="262" t="s">
        <v>1496</v>
      </c>
      <c r="D3929" s="262" t="s">
        <v>1050</v>
      </c>
      <c r="E3929" s="262">
        <v>441800</v>
      </c>
      <c r="F3929" s="262" t="s">
        <v>7156</v>
      </c>
      <c r="G3929" s="262" t="s">
        <v>1400</v>
      </c>
      <c r="H3929" s="262">
        <v>2</v>
      </c>
      <c r="I3929" s="262" t="s">
        <v>7157</v>
      </c>
      <c r="J3929" s="262" t="s">
        <v>7158</v>
      </c>
      <c r="K3929" s="262" t="s">
        <v>7159</v>
      </c>
      <c r="L3929" s="263">
        <v>45129</v>
      </c>
      <c r="M3929" s="262" t="s">
        <v>20</v>
      </c>
    </row>
    <row r="3930" spans="1:13" x14ac:dyDescent="0.25">
      <c r="A3930" s="260" t="s">
        <v>1494</v>
      </c>
      <c r="B3930" s="260" t="s">
        <v>1495</v>
      </c>
      <c r="C3930" s="260" t="s">
        <v>1496</v>
      </c>
      <c r="D3930" s="260" t="s">
        <v>776</v>
      </c>
      <c r="E3930" s="260">
        <v>441800</v>
      </c>
      <c r="F3930" s="260" t="s">
        <v>7156</v>
      </c>
      <c r="G3930" s="260" t="s">
        <v>1400</v>
      </c>
      <c r="H3930" s="260">
        <v>2</v>
      </c>
      <c r="I3930" s="260" t="s">
        <v>7157</v>
      </c>
      <c r="J3930" s="260" t="s">
        <v>7160</v>
      </c>
      <c r="K3930" s="260" t="s">
        <v>7161</v>
      </c>
      <c r="L3930" s="261">
        <v>45129</v>
      </c>
      <c r="M3930" s="260" t="s">
        <v>20</v>
      </c>
    </row>
    <row r="3931" spans="1:13" x14ac:dyDescent="0.25">
      <c r="A3931" s="262" t="s">
        <v>1494</v>
      </c>
      <c r="B3931" s="262" t="s">
        <v>1495</v>
      </c>
      <c r="C3931" s="262" t="s">
        <v>1496</v>
      </c>
      <c r="D3931" s="262" t="s">
        <v>966</v>
      </c>
      <c r="E3931" s="262">
        <v>100</v>
      </c>
      <c r="F3931" s="262" t="s">
        <v>6985</v>
      </c>
      <c r="G3931" s="262" t="s">
        <v>22</v>
      </c>
      <c r="H3931" s="262">
        <v>3</v>
      </c>
      <c r="I3931" s="262" t="s">
        <v>7162</v>
      </c>
      <c r="J3931" s="262" t="s">
        <v>7163</v>
      </c>
      <c r="K3931" s="262" t="s">
        <v>7164</v>
      </c>
      <c r="L3931" s="263">
        <v>45129</v>
      </c>
      <c r="M3931" s="262" t="s">
        <v>20</v>
      </c>
    </row>
    <row r="3932" spans="1:13" x14ac:dyDescent="0.25">
      <c r="A3932" s="260" t="s">
        <v>1494</v>
      </c>
      <c r="B3932" s="260" t="s">
        <v>1495</v>
      </c>
      <c r="C3932" s="260" t="s">
        <v>1496</v>
      </c>
      <c r="D3932" s="260" t="s">
        <v>1055</v>
      </c>
      <c r="E3932" s="260">
        <v>165</v>
      </c>
      <c r="F3932" s="260" t="s">
        <v>7165</v>
      </c>
      <c r="G3932" s="260" t="s">
        <v>22</v>
      </c>
      <c r="H3932" s="260">
        <v>3</v>
      </c>
      <c r="I3932" s="260" t="s">
        <v>7166</v>
      </c>
      <c r="J3932" s="260" t="s">
        <v>7167</v>
      </c>
      <c r="K3932" s="260" t="s">
        <v>7168</v>
      </c>
      <c r="L3932" s="261">
        <v>45129</v>
      </c>
      <c r="M3932" s="260" t="s">
        <v>20</v>
      </c>
    </row>
    <row r="3933" spans="1:13" x14ac:dyDescent="0.25">
      <c r="A3933" s="262" t="s">
        <v>1494</v>
      </c>
      <c r="B3933" s="262" t="s">
        <v>1495</v>
      </c>
      <c r="C3933" s="262" t="s">
        <v>1496</v>
      </c>
      <c r="D3933" s="262" t="s">
        <v>605</v>
      </c>
      <c r="E3933" s="262">
        <v>441800</v>
      </c>
      <c r="F3933" s="262" t="s">
        <v>7156</v>
      </c>
      <c r="G3933" s="262" t="s">
        <v>33</v>
      </c>
      <c r="H3933" s="262">
        <v>2</v>
      </c>
      <c r="I3933" s="262" t="s">
        <v>7169</v>
      </c>
      <c r="J3933" s="262" t="s">
        <v>1661</v>
      </c>
      <c r="K3933" s="262" t="s">
        <v>7170</v>
      </c>
      <c r="L3933" s="263">
        <v>45129</v>
      </c>
      <c r="M3933" s="262" t="s">
        <v>20</v>
      </c>
    </row>
    <row r="3934" spans="1:13" x14ac:dyDescent="0.25">
      <c r="A3934" s="260" t="s">
        <v>1494</v>
      </c>
      <c r="B3934" s="260" t="s">
        <v>1495</v>
      </c>
      <c r="C3934" s="260" t="s">
        <v>1496</v>
      </c>
      <c r="D3934" s="260" t="s">
        <v>1374</v>
      </c>
      <c r="E3934" s="260">
        <v>95120600</v>
      </c>
      <c r="F3934" s="260" t="s">
        <v>7171</v>
      </c>
      <c r="G3934" s="260" t="s">
        <v>33</v>
      </c>
      <c r="H3934" s="260">
        <v>2</v>
      </c>
      <c r="I3934" s="260" t="s">
        <v>7172</v>
      </c>
      <c r="J3934" s="260" t="s">
        <v>7173</v>
      </c>
      <c r="K3934" s="260" t="s">
        <v>7174</v>
      </c>
      <c r="L3934" s="261">
        <v>45129</v>
      </c>
      <c r="M3934" s="260" t="s">
        <v>20</v>
      </c>
    </row>
    <row r="3935" spans="1:13" x14ac:dyDescent="0.25">
      <c r="A3935" s="262" t="s">
        <v>1494</v>
      </c>
      <c r="B3935" s="262" t="s">
        <v>1495</v>
      </c>
      <c r="C3935" s="262" t="s">
        <v>1496</v>
      </c>
      <c r="D3935" s="262" t="s">
        <v>630</v>
      </c>
      <c r="E3935" s="262">
        <v>0</v>
      </c>
      <c r="F3935" s="262" t="s">
        <v>7156</v>
      </c>
      <c r="G3935" s="262" t="s">
        <v>33</v>
      </c>
      <c r="H3935" s="262">
        <v>2</v>
      </c>
      <c r="I3935" s="262" t="s">
        <v>7169</v>
      </c>
      <c r="J3935" s="262" t="s">
        <v>7175</v>
      </c>
      <c r="K3935" s="262" t="s">
        <v>7176</v>
      </c>
      <c r="L3935" s="263">
        <v>45129</v>
      </c>
      <c r="M3935" s="262" t="s">
        <v>20</v>
      </c>
    </row>
    <row r="3936" spans="1:13" x14ac:dyDescent="0.25">
      <c r="A3936" s="260" t="s">
        <v>1494</v>
      </c>
      <c r="B3936" s="260" t="s">
        <v>1495</v>
      </c>
      <c r="C3936" s="260" t="s">
        <v>1496</v>
      </c>
      <c r="D3936" s="260" t="s">
        <v>623</v>
      </c>
      <c r="E3936" s="260">
        <v>441800</v>
      </c>
      <c r="F3936" s="260" t="s">
        <v>7156</v>
      </c>
      <c r="G3936" s="260" t="s">
        <v>33</v>
      </c>
      <c r="H3936" s="260">
        <v>2</v>
      </c>
      <c r="I3936" s="260" t="s">
        <v>7169</v>
      </c>
      <c r="J3936" s="260" t="s">
        <v>7177</v>
      </c>
      <c r="K3936" s="260" t="s">
        <v>7178</v>
      </c>
      <c r="L3936" s="261">
        <v>45129</v>
      </c>
      <c r="M3936" s="260" t="s">
        <v>20</v>
      </c>
    </row>
    <row r="3937" spans="1:13" x14ac:dyDescent="0.25">
      <c r="A3937" s="262" t="s">
        <v>1494</v>
      </c>
      <c r="B3937" s="262" t="s">
        <v>1495</v>
      </c>
      <c r="C3937" s="262" t="s">
        <v>1496</v>
      </c>
      <c r="D3937" s="262" t="s">
        <v>628</v>
      </c>
      <c r="E3937" s="262">
        <v>0</v>
      </c>
      <c r="F3937" s="262" t="s">
        <v>7156</v>
      </c>
      <c r="G3937" s="262" t="s">
        <v>33</v>
      </c>
      <c r="H3937" s="262">
        <v>2</v>
      </c>
      <c r="I3937" s="262" t="s">
        <v>7169</v>
      </c>
      <c r="J3937" s="262" t="s">
        <v>7179</v>
      </c>
      <c r="K3937" s="262" t="s">
        <v>7180</v>
      </c>
      <c r="L3937" s="263">
        <v>45129</v>
      </c>
      <c r="M3937" s="262" t="s">
        <v>20</v>
      </c>
    </row>
    <row r="3938" spans="1:13" x14ac:dyDescent="0.25">
      <c r="A3938" s="260" t="s">
        <v>1494</v>
      </c>
      <c r="B3938" s="260" t="s">
        <v>1495</v>
      </c>
      <c r="C3938" s="260" t="s">
        <v>1496</v>
      </c>
      <c r="D3938" s="260" t="s">
        <v>619</v>
      </c>
      <c r="E3938" s="260">
        <v>0</v>
      </c>
      <c r="F3938" s="260" t="s">
        <v>7156</v>
      </c>
      <c r="G3938" s="260" t="s">
        <v>33</v>
      </c>
      <c r="H3938" s="260">
        <v>2</v>
      </c>
      <c r="I3938" s="260" t="s">
        <v>7169</v>
      </c>
      <c r="J3938" s="260" t="s">
        <v>7181</v>
      </c>
      <c r="K3938" s="260" t="s">
        <v>7182</v>
      </c>
      <c r="L3938" s="261">
        <v>45129</v>
      </c>
      <c r="M3938" s="260" t="s">
        <v>20</v>
      </c>
    </row>
    <row r="3939" spans="1:13" x14ac:dyDescent="0.25">
      <c r="A3939" s="262" t="s">
        <v>1026</v>
      </c>
      <c r="B3939" s="262" t="s">
        <v>1027</v>
      </c>
      <c r="C3939" s="262" t="s">
        <v>312</v>
      </c>
      <c r="D3939" s="262" t="s">
        <v>1132</v>
      </c>
      <c r="E3939" s="262">
        <v>3543400</v>
      </c>
      <c r="F3939" s="262" t="s">
        <v>6733</v>
      </c>
      <c r="G3939" s="262" t="s">
        <v>77</v>
      </c>
      <c r="H3939" s="262">
        <v>1</v>
      </c>
      <c r="I3939" s="262" t="s">
        <v>6734</v>
      </c>
      <c r="J3939" s="262" t="s">
        <v>7183</v>
      </c>
      <c r="K3939" s="262" t="s">
        <v>7184</v>
      </c>
      <c r="L3939" s="263">
        <v>45129</v>
      </c>
      <c r="M3939" s="262" t="s">
        <v>582</v>
      </c>
    </row>
    <row r="3940" spans="1:13" x14ac:dyDescent="0.25">
      <c r="A3940" s="260" t="s">
        <v>1026</v>
      </c>
      <c r="B3940" s="260" t="s">
        <v>1027</v>
      </c>
      <c r="C3940" s="260" t="s">
        <v>312</v>
      </c>
      <c r="D3940" s="260" t="s">
        <v>1050</v>
      </c>
      <c r="E3940" s="260">
        <v>1295300</v>
      </c>
      <c r="F3940" s="260" t="s">
        <v>6733</v>
      </c>
      <c r="G3940" s="260" t="s">
        <v>77</v>
      </c>
      <c r="H3940" s="260">
        <v>1</v>
      </c>
      <c r="I3940" s="260" t="s">
        <v>6737</v>
      </c>
      <c r="J3940" s="260" t="s">
        <v>7185</v>
      </c>
      <c r="K3940" s="260" t="s">
        <v>7186</v>
      </c>
      <c r="L3940" s="261">
        <v>45129</v>
      </c>
      <c r="M3940" s="260" t="s">
        <v>582</v>
      </c>
    </row>
    <row r="3941" spans="1:13" x14ac:dyDescent="0.25">
      <c r="A3941" s="262" t="s">
        <v>511</v>
      </c>
      <c r="B3941" s="262" t="s">
        <v>512</v>
      </c>
      <c r="C3941" s="262" t="s">
        <v>513</v>
      </c>
      <c r="D3941" s="262" t="s">
        <v>1335</v>
      </c>
      <c r="E3941" s="262">
        <v>36241000</v>
      </c>
      <c r="F3941" s="262" t="s">
        <v>7187</v>
      </c>
      <c r="G3941" s="262" t="s">
        <v>77</v>
      </c>
      <c r="H3941" s="262">
        <v>1</v>
      </c>
      <c r="I3941" s="262" t="s">
        <v>7188</v>
      </c>
      <c r="J3941" s="262" t="s">
        <v>7189</v>
      </c>
      <c r="K3941" s="262" t="s">
        <v>7190</v>
      </c>
      <c r="L3941" s="263">
        <v>45133</v>
      </c>
      <c r="M3941" s="262" t="s">
        <v>582</v>
      </c>
    </row>
    <row r="3942" spans="1:13" x14ac:dyDescent="0.25">
      <c r="A3942" s="260" t="s">
        <v>511</v>
      </c>
      <c r="B3942" s="260" t="s">
        <v>512</v>
      </c>
      <c r="C3942" s="260" t="s">
        <v>513</v>
      </c>
      <c r="D3942" s="260" t="s">
        <v>1042</v>
      </c>
      <c r="E3942" s="260">
        <v>603550</v>
      </c>
      <c r="F3942" s="260" t="s">
        <v>1462</v>
      </c>
      <c r="G3942" s="260" t="s">
        <v>77</v>
      </c>
      <c r="H3942" s="260">
        <v>1</v>
      </c>
      <c r="I3942" s="260" t="s">
        <v>7191</v>
      </c>
      <c r="J3942" s="260" t="s">
        <v>7192</v>
      </c>
      <c r="K3942" s="260" t="s">
        <v>7193</v>
      </c>
      <c r="L3942" s="261">
        <v>45133</v>
      </c>
      <c r="M3942" s="260" t="s">
        <v>20</v>
      </c>
    </row>
    <row r="3943" spans="1:13" x14ac:dyDescent="0.25">
      <c r="A3943" s="262" t="s">
        <v>511</v>
      </c>
      <c r="B3943" s="262" t="s">
        <v>512</v>
      </c>
      <c r="C3943" s="262" t="s">
        <v>513</v>
      </c>
      <c r="D3943" s="262" t="s">
        <v>1132</v>
      </c>
      <c r="E3943" s="262">
        <v>36241000</v>
      </c>
      <c r="F3943" s="262" t="s">
        <v>7187</v>
      </c>
      <c r="G3943" s="262" t="s">
        <v>77</v>
      </c>
      <c r="H3943" s="262">
        <v>1</v>
      </c>
      <c r="I3943" s="262" t="s">
        <v>7188</v>
      </c>
      <c r="J3943" s="262" t="s">
        <v>7194</v>
      </c>
      <c r="K3943" s="262" t="s">
        <v>7195</v>
      </c>
      <c r="L3943" s="263">
        <v>45133</v>
      </c>
      <c r="M3943" s="262" t="s">
        <v>582</v>
      </c>
    </row>
    <row r="3944" spans="1:13" x14ac:dyDescent="0.25">
      <c r="A3944" s="260" t="s">
        <v>511</v>
      </c>
      <c r="B3944" s="260" t="s">
        <v>512</v>
      </c>
      <c r="C3944" s="260" t="s">
        <v>513</v>
      </c>
      <c r="D3944" s="260" t="s">
        <v>1050</v>
      </c>
      <c r="E3944" s="260">
        <v>17542000</v>
      </c>
      <c r="F3944" s="260" t="s">
        <v>7196</v>
      </c>
      <c r="G3944" s="260" t="s">
        <v>1400</v>
      </c>
      <c r="H3944" s="260">
        <v>2</v>
      </c>
      <c r="I3944" s="260" t="s">
        <v>7197</v>
      </c>
      <c r="J3944" s="260" t="s">
        <v>7198</v>
      </c>
      <c r="K3944" s="260" t="s">
        <v>7199</v>
      </c>
      <c r="L3944" s="261">
        <v>45133</v>
      </c>
      <c r="M3944" s="260" t="s">
        <v>582</v>
      </c>
    </row>
    <row r="3945" spans="1:13" x14ac:dyDescent="0.25">
      <c r="A3945" s="262" t="s">
        <v>511</v>
      </c>
      <c r="B3945" s="262" t="s">
        <v>512</v>
      </c>
      <c r="C3945" s="262" t="s">
        <v>513</v>
      </c>
      <c r="D3945" s="262" t="s">
        <v>776</v>
      </c>
      <c r="E3945" s="262">
        <v>15762308</v>
      </c>
      <c r="F3945" s="262" t="s">
        <v>7200</v>
      </c>
      <c r="G3945" s="262" t="s">
        <v>1400</v>
      </c>
      <c r="H3945" s="262">
        <v>2</v>
      </c>
      <c r="I3945" s="262" t="s">
        <v>7201</v>
      </c>
      <c r="J3945" s="262" t="s">
        <v>7202</v>
      </c>
      <c r="K3945" s="262" t="s">
        <v>7203</v>
      </c>
      <c r="L3945" s="263">
        <v>45133</v>
      </c>
      <c r="M3945" s="262" t="s">
        <v>20</v>
      </c>
    </row>
    <row r="3946" spans="1:13" x14ac:dyDescent="0.25">
      <c r="A3946" s="260" t="s">
        <v>511</v>
      </c>
      <c r="B3946" s="260" t="s">
        <v>512</v>
      </c>
      <c r="C3946" s="260" t="s">
        <v>513</v>
      </c>
      <c r="D3946" s="260" t="s">
        <v>40</v>
      </c>
      <c r="E3946" s="260">
        <v>16384</v>
      </c>
      <c r="F3946" s="260" t="s">
        <v>7204</v>
      </c>
      <c r="G3946" s="260" t="s">
        <v>1400</v>
      </c>
      <c r="H3946" s="260">
        <v>2</v>
      </c>
      <c r="I3946" s="260" t="s">
        <v>7205</v>
      </c>
      <c r="J3946" s="260" t="s">
        <v>7206</v>
      </c>
      <c r="K3946" s="260" t="s">
        <v>7207</v>
      </c>
      <c r="L3946" s="261">
        <v>45133</v>
      </c>
      <c r="M3946" s="260" t="s">
        <v>20</v>
      </c>
    </row>
    <row r="3947" spans="1:13" x14ac:dyDescent="0.25">
      <c r="A3947" s="262" t="s">
        <v>511</v>
      </c>
      <c r="B3947" s="262" t="s">
        <v>512</v>
      </c>
      <c r="C3947" s="262" t="s">
        <v>513</v>
      </c>
      <c r="D3947" s="262" t="s">
        <v>966</v>
      </c>
      <c r="E3947" s="262">
        <v>9287</v>
      </c>
      <c r="F3947" s="262" t="s">
        <v>7204</v>
      </c>
      <c r="G3947" s="262" t="s">
        <v>1400</v>
      </c>
      <c r="H3947" s="262">
        <v>2</v>
      </c>
      <c r="I3947" s="262" t="s">
        <v>7205</v>
      </c>
      <c r="J3947" s="262" t="s">
        <v>7208</v>
      </c>
      <c r="K3947" s="262" t="s">
        <v>7209</v>
      </c>
      <c r="L3947" s="263">
        <v>45133</v>
      </c>
      <c r="M3947" s="262" t="s">
        <v>20</v>
      </c>
    </row>
    <row r="3948" spans="1:13" x14ac:dyDescent="0.25">
      <c r="A3948" s="260" t="s">
        <v>511</v>
      </c>
      <c r="B3948" s="260" t="s">
        <v>512</v>
      </c>
      <c r="C3948" s="260" t="s">
        <v>513</v>
      </c>
      <c r="D3948" s="260" t="s">
        <v>1055</v>
      </c>
      <c r="E3948" s="260">
        <v>9287</v>
      </c>
      <c r="F3948" s="260" t="s">
        <v>7204</v>
      </c>
      <c r="G3948" s="260" t="s">
        <v>1400</v>
      </c>
      <c r="H3948" s="260">
        <v>2</v>
      </c>
      <c r="I3948" s="260" t="s">
        <v>7205</v>
      </c>
      <c r="J3948" s="260" t="s">
        <v>7208</v>
      </c>
      <c r="K3948" s="260" t="s">
        <v>7210</v>
      </c>
      <c r="L3948" s="261">
        <v>45133</v>
      </c>
      <c r="M3948" s="260" t="s">
        <v>20</v>
      </c>
    </row>
    <row r="3949" spans="1:13" x14ac:dyDescent="0.25">
      <c r="A3949" s="262" t="s">
        <v>511</v>
      </c>
      <c r="B3949" s="262" t="s">
        <v>512</v>
      </c>
      <c r="C3949" s="262" t="s">
        <v>513</v>
      </c>
      <c r="D3949" s="262" t="s">
        <v>605</v>
      </c>
      <c r="E3949" s="262">
        <v>17542000</v>
      </c>
      <c r="F3949" s="262" t="s">
        <v>7196</v>
      </c>
      <c r="G3949" s="262" t="s">
        <v>1400</v>
      </c>
      <c r="H3949" s="262">
        <v>2</v>
      </c>
      <c r="I3949" s="262" t="s">
        <v>7197</v>
      </c>
      <c r="J3949" s="262" t="s">
        <v>7211</v>
      </c>
      <c r="K3949" s="262" t="s">
        <v>7212</v>
      </c>
      <c r="L3949" s="263">
        <v>45133</v>
      </c>
      <c r="M3949" s="262" t="s">
        <v>582</v>
      </c>
    </row>
    <row r="3950" spans="1:13" x14ac:dyDescent="0.25">
      <c r="A3950" s="260" t="s">
        <v>511</v>
      </c>
      <c r="B3950" s="260" t="s">
        <v>512</v>
      </c>
      <c r="C3950" s="260" t="s">
        <v>513</v>
      </c>
      <c r="D3950" s="260" t="s">
        <v>1374</v>
      </c>
      <c r="E3950" s="260">
        <v>18699000</v>
      </c>
      <c r="F3950" s="260" t="s">
        <v>7213</v>
      </c>
      <c r="G3950" s="260" t="s">
        <v>1400</v>
      </c>
      <c r="H3950" s="260">
        <v>2</v>
      </c>
      <c r="I3950" s="260" t="s">
        <v>7197</v>
      </c>
      <c r="J3950" s="260" t="s">
        <v>7214</v>
      </c>
      <c r="K3950" s="260" t="s">
        <v>7215</v>
      </c>
      <c r="L3950" s="261">
        <v>45133</v>
      </c>
      <c r="M3950" s="260" t="s">
        <v>582</v>
      </c>
    </row>
    <row r="3951" spans="1:13" x14ac:dyDescent="0.25">
      <c r="A3951" s="262" t="s">
        <v>511</v>
      </c>
      <c r="B3951" s="262" t="s">
        <v>512</v>
      </c>
      <c r="C3951" s="262" t="s">
        <v>513</v>
      </c>
      <c r="D3951" s="262" t="s">
        <v>630</v>
      </c>
      <c r="E3951" s="262">
        <v>0</v>
      </c>
      <c r="F3951" s="262" t="s">
        <v>7196</v>
      </c>
      <c r="G3951" s="262" t="s">
        <v>1400</v>
      </c>
      <c r="H3951" s="262">
        <v>2</v>
      </c>
      <c r="I3951" s="262" t="s">
        <v>7197</v>
      </c>
      <c r="J3951" s="262" t="s">
        <v>7216</v>
      </c>
      <c r="K3951" s="262" t="s">
        <v>7217</v>
      </c>
      <c r="L3951" s="263">
        <v>45133</v>
      </c>
      <c r="M3951" s="262" t="s">
        <v>582</v>
      </c>
    </row>
    <row r="3952" spans="1:13" x14ac:dyDescent="0.25">
      <c r="A3952" s="260" t="s">
        <v>511</v>
      </c>
      <c r="B3952" s="260" t="s">
        <v>512</v>
      </c>
      <c r="C3952" s="260" t="s">
        <v>513</v>
      </c>
      <c r="D3952" s="260" t="s">
        <v>623</v>
      </c>
      <c r="E3952" s="260">
        <v>11210520</v>
      </c>
      <c r="F3952" s="260" t="s">
        <v>7196</v>
      </c>
      <c r="G3952" s="260" t="s">
        <v>1400</v>
      </c>
      <c r="H3952" s="260">
        <v>2</v>
      </c>
      <c r="I3952" s="260" t="s">
        <v>7197</v>
      </c>
      <c r="J3952" s="260" t="s">
        <v>7218</v>
      </c>
      <c r="K3952" s="260" t="s">
        <v>7219</v>
      </c>
      <c r="L3952" s="261">
        <v>45133</v>
      </c>
      <c r="M3952" s="260" t="s">
        <v>582</v>
      </c>
    </row>
    <row r="3953" spans="1:13" x14ac:dyDescent="0.25">
      <c r="A3953" s="262" t="s">
        <v>511</v>
      </c>
      <c r="B3953" s="262" t="s">
        <v>512</v>
      </c>
      <c r="C3953" s="262" t="s">
        <v>513</v>
      </c>
      <c r="D3953" s="262" t="s">
        <v>628</v>
      </c>
      <c r="E3953" s="262">
        <v>1375480</v>
      </c>
      <c r="F3953" s="262" t="s">
        <v>7196</v>
      </c>
      <c r="G3953" s="262" t="s">
        <v>1400</v>
      </c>
      <c r="H3953" s="262">
        <v>2</v>
      </c>
      <c r="I3953" s="262" t="s">
        <v>7197</v>
      </c>
      <c r="J3953" s="262" t="s">
        <v>7218</v>
      </c>
      <c r="K3953" s="262" t="s">
        <v>7220</v>
      </c>
      <c r="L3953" s="263">
        <v>45133</v>
      </c>
      <c r="M3953" s="262" t="s">
        <v>582</v>
      </c>
    </row>
    <row r="3954" spans="1:13" x14ac:dyDescent="0.25">
      <c r="A3954" s="260" t="s">
        <v>511</v>
      </c>
      <c r="B3954" s="260" t="s">
        <v>512</v>
      </c>
      <c r="C3954" s="260" t="s">
        <v>513</v>
      </c>
      <c r="D3954" s="260" t="s">
        <v>619</v>
      </c>
      <c r="E3954" s="260">
        <v>4956000</v>
      </c>
      <c r="F3954" s="260" t="s">
        <v>7196</v>
      </c>
      <c r="G3954" s="260" t="s">
        <v>1400</v>
      </c>
      <c r="H3954" s="260">
        <v>2</v>
      </c>
      <c r="I3954" s="260" t="s">
        <v>7197</v>
      </c>
      <c r="J3954" s="260" t="s">
        <v>7218</v>
      </c>
      <c r="K3954" s="260" t="s">
        <v>7221</v>
      </c>
      <c r="L3954" s="261">
        <v>45133</v>
      </c>
      <c r="M3954" s="260" t="s">
        <v>582</v>
      </c>
    </row>
    <row r="3955" spans="1:13" x14ac:dyDescent="0.25">
      <c r="A3955" s="262" t="s">
        <v>511</v>
      </c>
      <c r="B3955" s="262" t="s">
        <v>512</v>
      </c>
      <c r="C3955" s="262" t="s">
        <v>513</v>
      </c>
      <c r="D3955" s="262" t="s">
        <v>47</v>
      </c>
      <c r="E3955" s="262">
        <v>2</v>
      </c>
      <c r="F3955" s="262" t="s">
        <v>7222</v>
      </c>
      <c r="G3955" s="262" t="s">
        <v>77</v>
      </c>
      <c r="H3955" s="262">
        <v>1</v>
      </c>
      <c r="I3955" s="262" t="s">
        <v>7223</v>
      </c>
      <c r="J3955" s="262" t="s">
        <v>7224</v>
      </c>
      <c r="K3955" s="262" t="s">
        <v>7225</v>
      </c>
      <c r="L3955" s="263">
        <v>45133</v>
      </c>
      <c r="M3955" s="262" t="s">
        <v>582</v>
      </c>
    </row>
    <row r="3956" spans="1:13" x14ac:dyDescent="0.25">
      <c r="A3956" s="260" t="s">
        <v>7226</v>
      </c>
      <c r="B3956" s="260" t="s">
        <v>7227</v>
      </c>
      <c r="C3956" s="260" t="s">
        <v>7228</v>
      </c>
      <c r="D3956" s="260" t="s">
        <v>1335</v>
      </c>
      <c r="E3956" s="260">
        <v>112616000</v>
      </c>
      <c r="F3956" s="260" t="s">
        <v>4779</v>
      </c>
      <c r="G3956" s="260" t="s">
        <v>1400</v>
      </c>
      <c r="H3956" s="260">
        <v>2</v>
      </c>
      <c r="I3956" s="260" t="s">
        <v>7229</v>
      </c>
      <c r="J3956" s="260" t="s">
        <v>7230</v>
      </c>
      <c r="K3956" s="260" t="s">
        <v>7231</v>
      </c>
      <c r="L3956" s="261">
        <v>45133</v>
      </c>
      <c r="M3956" s="260" t="s">
        <v>20</v>
      </c>
    </row>
    <row r="3957" spans="1:13" x14ac:dyDescent="0.25">
      <c r="A3957" s="262" t="s">
        <v>7226</v>
      </c>
      <c r="B3957" s="262" t="s">
        <v>7227</v>
      </c>
      <c r="C3957" s="262" t="s">
        <v>7228</v>
      </c>
      <c r="D3957" s="262" t="s">
        <v>1042</v>
      </c>
      <c r="E3957" s="262">
        <v>91071.77</v>
      </c>
      <c r="F3957" s="262" t="s">
        <v>7232</v>
      </c>
      <c r="G3957" s="262" t="s">
        <v>1400</v>
      </c>
      <c r="H3957" s="262">
        <v>2</v>
      </c>
      <c r="I3957" s="262" t="s">
        <v>7233</v>
      </c>
      <c r="J3957" s="262" t="s">
        <v>7234</v>
      </c>
      <c r="K3957" s="262" t="s">
        <v>7235</v>
      </c>
      <c r="L3957" s="263">
        <v>45133</v>
      </c>
      <c r="M3957" s="262" t="s">
        <v>20</v>
      </c>
    </row>
    <row r="3958" spans="1:13" x14ac:dyDescent="0.25">
      <c r="A3958" s="260" t="s">
        <v>7226</v>
      </c>
      <c r="B3958" s="260" t="s">
        <v>7227</v>
      </c>
      <c r="C3958" s="260" t="s">
        <v>7228</v>
      </c>
      <c r="D3958" s="260" t="s">
        <v>1132</v>
      </c>
      <c r="E3958" s="260">
        <v>14288000</v>
      </c>
      <c r="F3958" s="260" t="s">
        <v>7236</v>
      </c>
      <c r="G3958" s="260" t="s">
        <v>1400</v>
      </c>
      <c r="H3958" s="260">
        <v>2</v>
      </c>
      <c r="I3958" s="260" t="s">
        <v>7237</v>
      </c>
      <c r="J3958" s="260" t="s">
        <v>7238</v>
      </c>
      <c r="K3958" s="260" t="s">
        <v>7239</v>
      </c>
      <c r="L3958" s="261">
        <v>45133</v>
      </c>
      <c r="M3958" s="260" t="s">
        <v>20</v>
      </c>
    </row>
    <row r="3959" spans="1:13" x14ac:dyDescent="0.25">
      <c r="A3959" s="262" t="s">
        <v>7226</v>
      </c>
      <c r="B3959" s="262" t="s">
        <v>7227</v>
      </c>
      <c r="C3959" s="262" t="s">
        <v>7228</v>
      </c>
      <c r="D3959" s="262" t="s">
        <v>1050</v>
      </c>
      <c r="E3959" s="262">
        <v>299000</v>
      </c>
      <c r="F3959" s="262" t="s">
        <v>7240</v>
      </c>
      <c r="G3959" s="262" t="s">
        <v>1400</v>
      </c>
      <c r="H3959" s="262">
        <v>2</v>
      </c>
      <c r="I3959" s="262" t="s">
        <v>7241</v>
      </c>
      <c r="J3959" s="262" t="s">
        <v>7242</v>
      </c>
      <c r="K3959" s="262" t="s">
        <v>7243</v>
      </c>
      <c r="L3959" s="263">
        <v>45133</v>
      </c>
      <c r="M3959" s="262" t="s">
        <v>20</v>
      </c>
    </row>
    <row r="3960" spans="1:13" x14ac:dyDescent="0.25">
      <c r="A3960" s="260" t="s">
        <v>7226</v>
      </c>
      <c r="B3960" s="260" t="s">
        <v>7227</v>
      </c>
      <c r="C3960" s="260" t="s">
        <v>7228</v>
      </c>
      <c r="D3960" s="260" t="s">
        <v>776</v>
      </c>
      <c r="E3960" s="260">
        <v>299000</v>
      </c>
      <c r="F3960" s="260" t="s">
        <v>7240</v>
      </c>
      <c r="G3960" s="260" t="s">
        <v>1400</v>
      </c>
      <c r="H3960" s="260">
        <v>2</v>
      </c>
      <c r="I3960" s="260" t="s">
        <v>7241</v>
      </c>
      <c r="J3960" s="260" t="s">
        <v>7242</v>
      </c>
      <c r="K3960" s="260" t="s">
        <v>7244</v>
      </c>
      <c r="L3960" s="261">
        <v>45133</v>
      </c>
      <c r="M3960" s="260" t="s">
        <v>20</v>
      </c>
    </row>
    <row r="3961" spans="1:13" x14ac:dyDescent="0.25">
      <c r="A3961" s="262" t="s">
        <v>7226</v>
      </c>
      <c r="B3961" s="262" t="s">
        <v>7227</v>
      </c>
      <c r="C3961" s="262" t="s">
        <v>7228</v>
      </c>
      <c r="D3961" s="262" t="s">
        <v>38</v>
      </c>
      <c r="E3961" s="262" t="s">
        <v>17</v>
      </c>
      <c r="F3961" s="262" t="s">
        <v>17</v>
      </c>
      <c r="G3961" s="262" t="s">
        <v>17</v>
      </c>
      <c r="H3961" s="262" t="s">
        <v>17</v>
      </c>
      <c r="I3961" s="262" t="s">
        <v>17</v>
      </c>
      <c r="J3961" s="262" t="s">
        <v>17</v>
      </c>
      <c r="K3961" s="262" t="s">
        <v>7245</v>
      </c>
      <c r="L3961" s="263">
        <v>45133</v>
      </c>
      <c r="M3961" s="262" t="s">
        <v>20</v>
      </c>
    </row>
    <row r="3962" spans="1:13" x14ac:dyDescent="0.25">
      <c r="A3962" s="260" t="s">
        <v>7226</v>
      </c>
      <c r="B3962" s="260" t="s">
        <v>7227</v>
      </c>
      <c r="C3962" s="260" t="s">
        <v>7228</v>
      </c>
      <c r="D3962" s="260" t="s">
        <v>40</v>
      </c>
      <c r="E3962" s="260" t="s">
        <v>17</v>
      </c>
      <c r="F3962" s="260" t="s">
        <v>17</v>
      </c>
      <c r="G3962" s="260" t="s">
        <v>17</v>
      </c>
      <c r="H3962" s="260" t="s">
        <v>17</v>
      </c>
      <c r="I3962" s="260" t="s">
        <v>17</v>
      </c>
      <c r="J3962" s="260" t="s">
        <v>17</v>
      </c>
      <c r="K3962" s="260" t="s">
        <v>7246</v>
      </c>
      <c r="L3962" s="261">
        <v>45133</v>
      </c>
      <c r="M3962" s="260" t="s">
        <v>20</v>
      </c>
    </row>
    <row r="3963" spans="1:13" x14ac:dyDescent="0.25">
      <c r="A3963" s="262" t="s">
        <v>7226</v>
      </c>
      <c r="B3963" s="262" t="s">
        <v>7227</v>
      </c>
      <c r="C3963" s="262" t="s">
        <v>7228</v>
      </c>
      <c r="D3963" s="262" t="s">
        <v>966</v>
      </c>
      <c r="E3963" s="262">
        <v>0</v>
      </c>
      <c r="F3963" s="262" t="s">
        <v>7247</v>
      </c>
      <c r="G3963" s="262" t="s">
        <v>22</v>
      </c>
      <c r="H3963" s="262">
        <v>3</v>
      </c>
      <c r="I3963" s="262" t="s">
        <v>1039</v>
      </c>
      <c r="J3963" s="262" t="s">
        <v>7248</v>
      </c>
      <c r="K3963" s="262" t="s">
        <v>7249</v>
      </c>
      <c r="L3963" s="263">
        <v>45133</v>
      </c>
      <c r="M3963" s="262" t="s">
        <v>20</v>
      </c>
    </row>
    <row r="3964" spans="1:13" x14ac:dyDescent="0.25">
      <c r="A3964" s="260" t="s">
        <v>7226</v>
      </c>
      <c r="B3964" s="260" t="s">
        <v>7227</v>
      </c>
      <c r="C3964" s="260" t="s">
        <v>7228</v>
      </c>
      <c r="D3964" s="260" t="s">
        <v>1055</v>
      </c>
      <c r="E3964" s="260">
        <v>0</v>
      </c>
      <c r="F3964" s="260" t="s">
        <v>7247</v>
      </c>
      <c r="G3964" s="260" t="s">
        <v>22</v>
      </c>
      <c r="H3964" s="260">
        <v>3</v>
      </c>
      <c r="I3964" s="260" t="s">
        <v>1039</v>
      </c>
      <c r="J3964" s="260" t="s">
        <v>7250</v>
      </c>
      <c r="K3964" s="260" t="s">
        <v>7251</v>
      </c>
      <c r="L3964" s="261">
        <v>45133</v>
      </c>
      <c r="M3964" s="260" t="s">
        <v>20</v>
      </c>
    </row>
    <row r="3965" spans="1:13" x14ac:dyDescent="0.25">
      <c r="A3965" s="262" t="s">
        <v>7226</v>
      </c>
      <c r="B3965" s="262" t="s">
        <v>7227</v>
      </c>
      <c r="C3965" s="262" t="s">
        <v>7228</v>
      </c>
      <c r="D3965" s="262" t="s">
        <v>16</v>
      </c>
      <c r="E3965" s="262" t="s">
        <v>17</v>
      </c>
      <c r="F3965" s="262" t="s">
        <v>17</v>
      </c>
      <c r="G3965" s="262" t="s">
        <v>17</v>
      </c>
      <c r="H3965" s="262" t="s">
        <v>17</v>
      </c>
      <c r="I3965" s="262" t="s">
        <v>17</v>
      </c>
      <c r="J3965" s="262" t="s">
        <v>17</v>
      </c>
      <c r="K3965" s="262" t="s">
        <v>7252</v>
      </c>
      <c r="L3965" s="263">
        <v>45133</v>
      </c>
      <c r="M3965" s="262" t="s">
        <v>20</v>
      </c>
    </row>
    <row r="3966" spans="1:13" x14ac:dyDescent="0.25">
      <c r="A3966" s="260" t="s">
        <v>7226</v>
      </c>
      <c r="B3966" s="260" t="s">
        <v>7227</v>
      </c>
      <c r="C3966" s="260" t="s">
        <v>7228</v>
      </c>
      <c r="D3966" s="260" t="s">
        <v>21</v>
      </c>
      <c r="E3966" s="260" t="s">
        <v>17</v>
      </c>
      <c r="F3966" s="260" t="s">
        <v>17</v>
      </c>
      <c r="G3966" s="260" t="s">
        <v>17</v>
      </c>
      <c r="H3966" s="260" t="s">
        <v>17</v>
      </c>
      <c r="I3966" s="260" t="s">
        <v>17</v>
      </c>
      <c r="J3966" s="260" t="s">
        <v>17</v>
      </c>
      <c r="K3966" s="260" t="s">
        <v>7253</v>
      </c>
      <c r="L3966" s="261">
        <v>45133</v>
      </c>
      <c r="M3966" s="260" t="s">
        <v>20</v>
      </c>
    </row>
    <row r="3967" spans="1:13" x14ac:dyDescent="0.25">
      <c r="A3967" s="262" t="s">
        <v>7226</v>
      </c>
      <c r="B3967" s="262" t="s">
        <v>7227</v>
      </c>
      <c r="C3967" s="262" t="s">
        <v>7228</v>
      </c>
      <c r="D3967" s="262" t="s">
        <v>1159</v>
      </c>
      <c r="E3967" s="262" t="s">
        <v>17</v>
      </c>
      <c r="F3967" s="262" t="s">
        <v>17</v>
      </c>
      <c r="G3967" s="262" t="s">
        <v>17</v>
      </c>
      <c r="H3967" s="262" t="s">
        <v>17</v>
      </c>
      <c r="I3967" s="262" t="s">
        <v>17</v>
      </c>
      <c r="J3967" s="262" t="s">
        <v>17</v>
      </c>
      <c r="K3967" s="262" t="s">
        <v>7254</v>
      </c>
      <c r="L3967" s="263">
        <v>45133</v>
      </c>
      <c r="M3967" s="262" t="s">
        <v>20</v>
      </c>
    </row>
    <row r="3968" spans="1:13" x14ac:dyDescent="0.25">
      <c r="A3968" s="260" t="s">
        <v>7226</v>
      </c>
      <c r="B3968" s="260" t="s">
        <v>7227</v>
      </c>
      <c r="C3968" s="260" t="s">
        <v>7228</v>
      </c>
      <c r="D3968" s="260" t="s">
        <v>24</v>
      </c>
      <c r="E3968" s="260" t="s">
        <v>17</v>
      </c>
      <c r="F3968" s="260" t="s">
        <v>17</v>
      </c>
      <c r="G3968" s="260" t="s">
        <v>17</v>
      </c>
      <c r="H3968" s="260" t="s">
        <v>17</v>
      </c>
      <c r="I3968" s="260" t="s">
        <v>17</v>
      </c>
      <c r="J3968" s="260" t="s">
        <v>17</v>
      </c>
      <c r="K3968" s="260" t="s">
        <v>7255</v>
      </c>
      <c r="L3968" s="261">
        <v>45133</v>
      </c>
      <c r="M3968" s="260" t="s">
        <v>20</v>
      </c>
    </row>
    <row r="3969" spans="1:13" x14ac:dyDescent="0.25">
      <c r="A3969" s="262" t="s">
        <v>7226</v>
      </c>
      <c r="B3969" s="262" t="s">
        <v>7227</v>
      </c>
      <c r="C3969" s="262" t="s">
        <v>7228</v>
      </c>
      <c r="D3969" s="262" t="s">
        <v>605</v>
      </c>
      <c r="E3969" s="262">
        <v>299000</v>
      </c>
      <c r="F3969" s="262" t="s">
        <v>7240</v>
      </c>
      <c r="G3969" s="262" t="s">
        <v>1400</v>
      </c>
      <c r="H3969" s="262">
        <v>2</v>
      </c>
      <c r="I3969" s="262" t="s">
        <v>7241</v>
      </c>
      <c r="J3969" s="262" t="s">
        <v>7242</v>
      </c>
      <c r="K3969" s="262" t="s">
        <v>7256</v>
      </c>
      <c r="L3969" s="263">
        <v>45133</v>
      </c>
      <c r="M3969" s="262" t="s">
        <v>20</v>
      </c>
    </row>
    <row r="3970" spans="1:13" x14ac:dyDescent="0.25">
      <c r="A3970" s="260" t="s">
        <v>7226</v>
      </c>
      <c r="B3970" s="260" t="s">
        <v>7227</v>
      </c>
      <c r="C3970" s="260" t="s">
        <v>7228</v>
      </c>
      <c r="D3970" s="260" t="s">
        <v>1374</v>
      </c>
      <c r="E3970" s="260">
        <v>13989000</v>
      </c>
      <c r="F3970" s="260" t="s">
        <v>7236</v>
      </c>
      <c r="G3970" s="260" t="s">
        <v>1400</v>
      </c>
      <c r="H3970" s="260">
        <v>2</v>
      </c>
      <c r="I3970" s="260" t="s">
        <v>7237</v>
      </c>
      <c r="J3970" s="260" t="s">
        <v>4810</v>
      </c>
      <c r="K3970" s="260" t="s">
        <v>7257</v>
      </c>
      <c r="L3970" s="261">
        <v>45133</v>
      </c>
      <c r="M3970" s="260" t="s">
        <v>20</v>
      </c>
    </row>
    <row r="3971" spans="1:13" x14ac:dyDescent="0.25">
      <c r="A3971" s="262" t="s">
        <v>7226</v>
      </c>
      <c r="B3971" s="262" t="s">
        <v>7227</v>
      </c>
      <c r="C3971" s="262" t="s">
        <v>7228</v>
      </c>
      <c r="D3971" s="262" t="s">
        <v>630</v>
      </c>
      <c r="E3971" s="262">
        <v>0</v>
      </c>
      <c r="F3971" s="262" t="s">
        <v>7240</v>
      </c>
      <c r="G3971" s="262" t="s">
        <v>1400</v>
      </c>
      <c r="H3971" s="262">
        <v>2</v>
      </c>
      <c r="I3971" s="262" t="s">
        <v>7241</v>
      </c>
      <c r="J3971" s="262" t="s">
        <v>4791</v>
      </c>
      <c r="K3971" s="262" t="s">
        <v>7258</v>
      </c>
      <c r="L3971" s="263">
        <v>45133</v>
      </c>
      <c r="M3971" s="262" t="s">
        <v>20</v>
      </c>
    </row>
    <row r="3972" spans="1:13" x14ac:dyDescent="0.25">
      <c r="A3972" s="260" t="s">
        <v>7226</v>
      </c>
      <c r="B3972" s="260" t="s">
        <v>7227</v>
      </c>
      <c r="C3972" s="260" t="s">
        <v>7228</v>
      </c>
      <c r="D3972" s="260" t="s">
        <v>623</v>
      </c>
      <c r="E3972" s="260">
        <v>299000</v>
      </c>
      <c r="F3972" s="260" t="s">
        <v>7240</v>
      </c>
      <c r="G3972" s="260" t="s">
        <v>1400</v>
      </c>
      <c r="H3972" s="260">
        <v>2</v>
      </c>
      <c r="I3972" s="260" t="s">
        <v>7241</v>
      </c>
      <c r="J3972" s="260" t="s">
        <v>4793</v>
      </c>
      <c r="K3972" s="260" t="s">
        <v>7259</v>
      </c>
      <c r="L3972" s="261">
        <v>45133</v>
      </c>
      <c r="M3972" s="260" t="s">
        <v>20</v>
      </c>
    </row>
    <row r="3973" spans="1:13" x14ac:dyDescent="0.25">
      <c r="A3973" s="262" t="s">
        <v>7226</v>
      </c>
      <c r="B3973" s="262" t="s">
        <v>7227</v>
      </c>
      <c r="C3973" s="262" t="s">
        <v>7228</v>
      </c>
      <c r="D3973" s="262" t="s">
        <v>628</v>
      </c>
      <c r="E3973" s="262">
        <v>0</v>
      </c>
      <c r="F3973" s="262" t="s">
        <v>7240</v>
      </c>
      <c r="G3973" s="262" t="s">
        <v>1400</v>
      </c>
      <c r="H3973" s="262">
        <v>2</v>
      </c>
      <c r="I3973" s="262" t="s">
        <v>7241</v>
      </c>
      <c r="J3973" s="262" t="s">
        <v>4795</v>
      </c>
      <c r="K3973" s="262" t="s">
        <v>7260</v>
      </c>
      <c r="L3973" s="263">
        <v>45133</v>
      </c>
      <c r="M3973" s="262" t="s">
        <v>20</v>
      </c>
    </row>
    <row r="3974" spans="1:13" x14ac:dyDescent="0.25">
      <c r="A3974" s="260" t="s">
        <v>7226</v>
      </c>
      <c r="B3974" s="260" t="s">
        <v>7227</v>
      </c>
      <c r="C3974" s="260" t="s">
        <v>7228</v>
      </c>
      <c r="D3974" s="260" t="s">
        <v>619</v>
      </c>
      <c r="E3974" s="260">
        <v>0</v>
      </c>
      <c r="F3974" s="260" t="s">
        <v>7240</v>
      </c>
      <c r="G3974" s="260" t="s">
        <v>1400</v>
      </c>
      <c r="H3974" s="260">
        <v>2</v>
      </c>
      <c r="I3974" s="260" t="s">
        <v>7241</v>
      </c>
      <c r="J3974" s="260" t="s">
        <v>4795</v>
      </c>
      <c r="K3974" s="260" t="s">
        <v>7261</v>
      </c>
      <c r="L3974" s="261">
        <v>45133</v>
      </c>
      <c r="M3974" s="260" t="s">
        <v>20</v>
      </c>
    </row>
    <row r="3975" spans="1:13" x14ac:dyDescent="0.25">
      <c r="A3975" s="262" t="s">
        <v>7226</v>
      </c>
      <c r="B3975" s="262" t="s">
        <v>7227</v>
      </c>
      <c r="C3975" s="262" t="s">
        <v>7228</v>
      </c>
      <c r="D3975" s="262" t="s">
        <v>47</v>
      </c>
      <c r="E3975" s="262">
        <v>2</v>
      </c>
      <c r="F3975" s="262" t="s">
        <v>7240</v>
      </c>
      <c r="G3975" s="262" t="s">
        <v>1400</v>
      </c>
      <c r="H3975" s="262">
        <v>2</v>
      </c>
      <c r="I3975" s="262" t="s">
        <v>7241</v>
      </c>
      <c r="J3975" s="262" t="s">
        <v>7262</v>
      </c>
      <c r="K3975" s="262" t="s">
        <v>7263</v>
      </c>
      <c r="L3975" s="263">
        <v>45133</v>
      </c>
      <c r="M3975" s="262" t="s">
        <v>20</v>
      </c>
    </row>
    <row r="3976" spans="1:13" x14ac:dyDescent="0.25">
      <c r="A3976" s="260" t="s">
        <v>7226</v>
      </c>
      <c r="B3976" s="260" t="s">
        <v>7227</v>
      </c>
      <c r="C3976" s="260" t="s">
        <v>7228</v>
      </c>
      <c r="D3976" s="260" t="s">
        <v>26</v>
      </c>
      <c r="E3976" s="260" t="s">
        <v>17</v>
      </c>
      <c r="F3976" s="260" t="s">
        <v>17</v>
      </c>
      <c r="G3976" s="260" t="s">
        <v>17</v>
      </c>
      <c r="H3976" s="260" t="s">
        <v>17</v>
      </c>
      <c r="I3976" s="260" t="s">
        <v>17</v>
      </c>
      <c r="J3976" s="260" t="s">
        <v>17</v>
      </c>
      <c r="K3976" s="260" t="s">
        <v>7264</v>
      </c>
      <c r="L3976" s="261">
        <v>45133</v>
      </c>
      <c r="M3976" s="260" t="s">
        <v>20</v>
      </c>
    </row>
    <row r="3977" spans="1:13" x14ac:dyDescent="0.25">
      <c r="A3977" s="262" t="s">
        <v>7226</v>
      </c>
      <c r="B3977" s="262" t="s">
        <v>7227</v>
      </c>
      <c r="C3977" s="262" t="s">
        <v>7228</v>
      </c>
      <c r="D3977" s="262" t="s">
        <v>28</v>
      </c>
      <c r="E3977" s="262" t="s">
        <v>17</v>
      </c>
      <c r="F3977" s="262" t="s">
        <v>17</v>
      </c>
      <c r="G3977" s="262" t="s">
        <v>17</v>
      </c>
      <c r="H3977" s="262" t="s">
        <v>17</v>
      </c>
      <c r="I3977" s="262" t="s">
        <v>17</v>
      </c>
      <c r="J3977" s="262" t="s">
        <v>17</v>
      </c>
      <c r="K3977" s="262" t="s">
        <v>7265</v>
      </c>
      <c r="L3977" s="263">
        <v>45133</v>
      </c>
      <c r="M3977" s="262" t="s">
        <v>20</v>
      </c>
    </row>
    <row r="3978" spans="1:13" x14ac:dyDescent="0.25">
      <c r="A3978" s="260" t="s">
        <v>13</v>
      </c>
      <c r="B3978" s="260" t="s">
        <v>14</v>
      </c>
      <c r="C3978" s="260" t="s">
        <v>15</v>
      </c>
      <c r="D3978" s="260" t="s">
        <v>776</v>
      </c>
      <c r="E3978" s="260">
        <v>1502710</v>
      </c>
      <c r="F3978" s="260" t="s">
        <v>7266</v>
      </c>
      <c r="G3978" s="260" t="s">
        <v>77</v>
      </c>
      <c r="H3978" s="260">
        <v>1</v>
      </c>
      <c r="I3978" s="260" t="s">
        <v>7267</v>
      </c>
      <c r="J3978" s="260" t="s">
        <v>7268</v>
      </c>
      <c r="K3978" s="260" t="s">
        <v>7269</v>
      </c>
      <c r="L3978" s="261">
        <v>45133</v>
      </c>
      <c r="M3978" s="260" t="s">
        <v>20</v>
      </c>
    </row>
    <row r="3979" spans="1:13" x14ac:dyDescent="0.25">
      <c r="A3979" s="262" t="s">
        <v>13</v>
      </c>
      <c r="B3979" s="262" t="s">
        <v>14</v>
      </c>
      <c r="C3979" s="262" t="s">
        <v>15</v>
      </c>
      <c r="D3979" s="262" t="s">
        <v>40</v>
      </c>
      <c r="E3979" s="262">
        <v>1</v>
      </c>
      <c r="F3979" s="262" t="s">
        <v>7270</v>
      </c>
      <c r="G3979" s="262" t="s">
        <v>77</v>
      </c>
      <c r="H3979" s="262">
        <v>1</v>
      </c>
      <c r="I3979" s="262" t="s">
        <v>7271</v>
      </c>
      <c r="J3979" s="262" t="s">
        <v>7272</v>
      </c>
      <c r="K3979" s="262" t="s">
        <v>7273</v>
      </c>
      <c r="L3979" s="263">
        <v>45133</v>
      </c>
      <c r="M3979" s="262" t="s">
        <v>20</v>
      </c>
    </row>
    <row r="3980" spans="1:13" x14ac:dyDescent="0.25">
      <c r="A3980" s="260" t="s">
        <v>13</v>
      </c>
      <c r="B3980" s="260" t="s">
        <v>14</v>
      </c>
      <c r="C3980" s="260" t="s">
        <v>15</v>
      </c>
      <c r="D3980" s="260" t="s">
        <v>966</v>
      </c>
      <c r="E3980" s="260">
        <v>1642</v>
      </c>
      <c r="F3980" s="260" t="s">
        <v>7274</v>
      </c>
      <c r="G3980" s="260" t="s">
        <v>77</v>
      </c>
      <c r="H3980" s="260">
        <v>1</v>
      </c>
      <c r="I3980" s="260" t="s">
        <v>1237</v>
      </c>
      <c r="J3980" s="260" t="s">
        <v>7275</v>
      </c>
      <c r="K3980" s="260" t="s">
        <v>7276</v>
      </c>
      <c r="L3980" s="261">
        <v>45133</v>
      </c>
      <c r="M3980" s="260" t="s">
        <v>20</v>
      </c>
    </row>
    <row r="3981" spans="1:13" x14ac:dyDescent="0.25">
      <c r="A3981" s="262" t="s">
        <v>13</v>
      </c>
      <c r="B3981" s="262" t="s">
        <v>14</v>
      </c>
      <c r="C3981" s="262" t="s">
        <v>15</v>
      </c>
      <c r="D3981" s="262" t="s">
        <v>1055</v>
      </c>
      <c r="E3981" s="262">
        <v>1642</v>
      </c>
      <c r="F3981" s="262" t="s">
        <v>7274</v>
      </c>
      <c r="G3981" s="262" t="s">
        <v>77</v>
      </c>
      <c r="H3981" s="262">
        <v>1</v>
      </c>
      <c r="I3981" s="262" t="s">
        <v>1237</v>
      </c>
      <c r="J3981" s="262" t="s">
        <v>7277</v>
      </c>
      <c r="K3981" s="262" t="s">
        <v>7278</v>
      </c>
      <c r="L3981" s="263">
        <v>45133</v>
      </c>
      <c r="M3981" s="262" t="s">
        <v>20</v>
      </c>
    </row>
    <row r="3982" spans="1:13" x14ac:dyDescent="0.25">
      <c r="A3982" s="260" t="s">
        <v>13</v>
      </c>
      <c r="B3982" s="260" t="s">
        <v>14</v>
      </c>
      <c r="C3982" s="260" t="s">
        <v>15</v>
      </c>
      <c r="D3982" s="260" t="s">
        <v>47</v>
      </c>
      <c r="E3982" s="260">
        <v>6</v>
      </c>
      <c r="F3982" s="260" t="s">
        <v>7266</v>
      </c>
      <c r="G3982" s="260" t="s">
        <v>77</v>
      </c>
      <c r="H3982" s="260">
        <v>1</v>
      </c>
      <c r="I3982" s="260" t="s">
        <v>7267</v>
      </c>
      <c r="J3982" s="260" t="s">
        <v>7279</v>
      </c>
      <c r="K3982" s="260" t="s">
        <v>7280</v>
      </c>
      <c r="L3982" s="261">
        <v>45133</v>
      </c>
      <c r="M3982" s="260" t="s">
        <v>20</v>
      </c>
    </row>
    <row r="3983" spans="1:13" x14ac:dyDescent="0.25">
      <c r="A3983" s="262" t="s">
        <v>30</v>
      </c>
      <c r="B3983" s="262" t="s">
        <v>31</v>
      </c>
      <c r="C3983" s="262" t="s">
        <v>32</v>
      </c>
      <c r="D3983" s="262" t="s">
        <v>1335</v>
      </c>
      <c r="E3983" s="262">
        <v>17875937</v>
      </c>
      <c r="F3983" s="262" t="s">
        <v>7281</v>
      </c>
      <c r="G3983" s="262" t="s">
        <v>77</v>
      </c>
      <c r="H3983" s="262">
        <v>1</v>
      </c>
      <c r="I3983" s="262" t="s">
        <v>7282</v>
      </c>
      <c r="J3983" s="262" t="s">
        <v>7283</v>
      </c>
      <c r="K3983" s="262" t="s">
        <v>7284</v>
      </c>
      <c r="L3983" s="263">
        <v>45133</v>
      </c>
      <c r="M3983" s="262" t="s">
        <v>582</v>
      </c>
    </row>
    <row r="3984" spans="1:13" x14ac:dyDescent="0.25">
      <c r="A3984" s="260" t="s">
        <v>30</v>
      </c>
      <c r="B3984" s="260" t="s">
        <v>31</v>
      </c>
      <c r="C3984" s="260" t="s">
        <v>32</v>
      </c>
      <c r="D3984" s="260" t="s">
        <v>1132</v>
      </c>
      <c r="E3984" s="260">
        <v>17875937</v>
      </c>
      <c r="F3984" s="260" t="s">
        <v>7281</v>
      </c>
      <c r="G3984" s="260" t="s">
        <v>77</v>
      </c>
      <c r="H3984" s="260">
        <v>1</v>
      </c>
      <c r="I3984" s="260" t="s">
        <v>7282</v>
      </c>
      <c r="J3984" s="260" t="s">
        <v>7285</v>
      </c>
      <c r="K3984" s="260" t="s">
        <v>7286</v>
      </c>
      <c r="L3984" s="261">
        <v>45133</v>
      </c>
      <c r="M3984" s="260" t="s">
        <v>20</v>
      </c>
    </row>
    <row r="3985" spans="1:13" x14ac:dyDescent="0.25">
      <c r="A3985" s="262" t="s">
        <v>30</v>
      </c>
      <c r="B3985" s="262" t="s">
        <v>31</v>
      </c>
      <c r="C3985" s="262" t="s">
        <v>32</v>
      </c>
      <c r="D3985" s="262" t="s">
        <v>1050</v>
      </c>
      <c r="E3985" s="262">
        <v>5624699</v>
      </c>
      <c r="F3985" s="262" t="s">
        <v>7281</v>
      </c>
      <c r="G3985" s="262" t="s">
        <v>77</v>
      </c>
      <c r="H3985" s="262">
        <v>1</v>
      </c>
      <c r="I3985" s="262" t="s">
        <v>7282</v>
      </c>
      <c r="J3985" s="262" t="s">
        <v>7287</v>
      </c>
      <c r="K3985" s="262" t="s">
        <v>7288</v>
      </c>
      <c r="L3985" s="263">
        <v>45133</v>
      </c>
      <c r="M3985" s="262" t="s">
        <v>20</v>
      </c>
    </row>
    <row r="3986" spans="1:13" x14ac:dyDescent="0.25">
      <c r="A3986" s="260" t="s">
        <v>30</v>
      </c>
      <c r="B3986" s="260" t="s">
        <v>31</v>
      </c>
      <c r="C3986" s="260" t="s">
        <v>32</v>
      </c>
      <c r="D3986" s="260" t="s">
        <v>605</v>
      </c>
      <c r="E3986" s="260">
        <v>1263288</v>
      </c>
      <c r="F3986" s="260" t="s">
        <v>7281</v>
      </c>
      <c r="G3986" s="260" t="s">
        <v>77</v>
      </c>
      <c r="H3986" s="260">
        <v>1</v>
      </c>
      <c r="I3986" s="260" t="s">
        <v>7289</v>
      </c>
      <c r="J3986" s="260" t="s">
        <v>7290</v>
      </c>
      <c r="K3986" s="260" t="s">
        <v>7291</v>
      </c>
      <c r="L3986" s="261">
        <v>45133</v>
      </c>
      <c r="M3986" s="260" t="s">
        <v>20</v>
      </c>
    </row>
    <row r="3987" spans="1:13" x14ac:dyDescent="0.25">
      <c r="A3987" s="262" t="s">
        <v>30</v>
      </c>
      <c r="B3987" s="262" t="s">
        <v>31</v>
      </c>
      <c r="C3987" s="262" t="s">
        <v>32</v>
      </c>
      <c r="D3987" s="262" t="s">
        <v>1374</v>
      </c>
      <c r="E3987" s="262">
        <v>12251238</v>
      </c>
      <c r="F3987" s="262" t="s">
        <v>7281</v>
      </c>
      <c r="G3987" s="262" t="s">
        <v>77</v>
      </c>
      <c r="H3987" s="262">
        <v>1</v>
      </c>
      <c r="I3987" s="262" t="s">
        <v>7289</v>
      </c>
      <c r="J3987" s="262" t="s">
        <v>7292</v>
      </c>
      <c r="K3987" s="262" t="s">
        <v>7293</v>
      </c>
      <c r="L3987" s="263">
        <v>45133</v>
      </c>
      <c r="M3987" s="262" t="s">
        <v>20</v>
      </c>
    </row>
    <row r="3988" spans="1:13" x14ac:dyDescent="0.25">
      <c r="A3988" s="260" t="s">
        <v>30</v>
      </c>
      <c r="B3988" s="260" t="s">
        <v>31</v>
      </c>
      <c r="C3988" s="260" t="s">
        <v>32</v>
      </c>
      <c r="D3988" s="260" t="s">
        <v>630</v>
      </c>
      <c r="E3988" s="260">
        <v>4361411</v>
      </c>
      <c r="F3988" s="260" t="s">
        <v>7281</v>
      </c>
      <c r="G3988" s="260" t="s">
        <v>77</v>
      </c>
      <c r="H3988" s="260">
        <v>1</v>
      </c>
      <c r="I3988" s="260" t="s">
        <v>7289</v>
      </c>
      <c r="J3988" s="260" t="s">
        <v>7294</v>
      </c>
      <c r="K3988" s="260" t="s">
        <v>7295</v>
      </c>
      <c r="L3988" s="261">
        <v>45133</v>
      </c>
      <c r="M3988" s="260" t="s">
        <v>20</v>
      </c>
    </row>
    <row r="3989" spans="1:13" x14ac:dyDescent="0.25">
      <c r="A3989" s="262" t="s">
        <v>30</v>
      </c>
      <c r="B3989" s="262" t="s">
        <v>31</v>
      </c>
      <c r="C3989" s="262" t="s">
        <v>32</v>
      </c>
      <c r="D3989" s="262" t="s">
        <v>623</v>
      </c>
      <c r="E3989" s="262">
        <v>1206111</v>
      </c>
      <c r="F3989" s="262" t="s">
        <v>7281</v>
      </c>
      <c r="G3989" s="262" t="s">
        <v>77</v>
      </c>
      <c r="H3989" s="262">
        <v>1</v>
      </c>
      <c r="I3989" s="262" t="s">
        <v>7289</v>
      </c>
      <c r="J3989" s="262" t="s">
        <v>7296</v>
      </c>
      <c r="K3989" s="262" t="s">
        <v>7297</v>
      </c>
      <c r="L3989" s="263">
        <v>45133</v>
      </c>
      <c r="M3989" s="262" t="s">
        <v>20</v>
      </c>
    </row>
    <row r="3990" spans="1:13" x14ac:dyDescent="0.25">
      <c r="A3990" s="260" t="s">
        <v>30</v>
      </c>
      <c r="B3990" s="260" t="s">
        <v>31</v>
      </c>
      <c r="C3990" s="260" t="s">
        <v>32</v>
      </c>
      <c r="D3990" s="260" t="s">
        <v>628</v>
      </c>
      <c r="E3990" s="260">
        <v>57177</v>
      </c>
      <c r="F3990" s="260" t="s">
        <v>7281</v>
      </c>
      <c r="G3990" s="260" t="s">
        <v>77</v>
      </c>
      <c r="H3990" s="260">
        <v>1</v>
      </c>
      <c r="I3990" s="260" t="s">
        <v>7289</v>
      </c>
      <c r="J3990" s="260" t="s">
        <v>7298</v>
      </c>
      <c r="K3990" s="260" t="s">
        <v>7299</v>
      </c>
      <c r="L3990" s="261">
        <v>45133</v>
      </c>
      <c r="M3990" s="260" t="s">
        <v>20</v>
      </c>
    </row>
    <row r="3991" spans="1:13" x14ac:dyDescent="0.25">
      <c r="A3991" s="262" t="s">
        <v>30</v>
      </c>
      <c r="B3991" s="262" t="s">
        <v>31</v>
      </c>
      <c r="C3991" s="262" t="s">
        <v>32</v>
      </c>
      <c r="D3991" s="262" t="s">
        <v>619</v>
      </c>
      <c r="E3991" s="262">
        <v>0</v>
      </c>
      <c r="F3991" s="262" t="s">
        <v>7281</v>
      </c>
      <c r="G3991" s="262" t="s">
        <v>77</v>
      </c>
      <c r="H3991" s="262">
        <v>1</v>
      </c>
      <c r="I3991" s="262" t="s">
        <v>7289</v>
      </c>
      <c r="J3991" s="262" t="s">
        <v>7300</v>
      </c>
      <c r="K3991" s="262" t="s">
        <v>7301</v>
      </c>
      <c r="L3991" s="263">
        <v>45133</v>
      </c>
      <c r="M3991" s="262" t="s">
        <v>20</v>
      </c>
    </row>
    <row r="3992" spans="1:13" x14ac:dyDescent="0.25">
      <c r="A3992" s="260" t="s">
        <v>1097</v>
      </c>
      <c r="B3992" s="260" t="s">
        <v>1098</v>
      </c>
      <c r="C3992" s="260" t="s">
        <v>1099</v>
      </c>
      <c r="D3992" s="260" t="s">
        <v>966</v>
      </c>
      <c r="E3992" s="260">
        <v>6</v>
      </c>
      <c r="F3992" s="260" t="s">
        <v>7274</v>
      </c>
      <c r="G3992" s="260" t="s">
        <v>77</v>
      </c>
      <c r="H3992" s="260">
        <v>1</v>
      </c>
      <c r="I3992" s="260" t="s">
        <v>1237</v>
      </c>
      <c r="J3992" s="260" t="s">
        <v>7302</v>
      </c>
      <c r="K3992" s="260" t="s">
        <v>7303</v>
      </c>
      <c r="L3992" s="261">
        <v>45133</v>
      </c>
      <c r="M3992" s="260" t="s">
        <v>20</v>
      </c>
    </row>
    <row r="3993" spans="1:13" x14ac:dyDescent="0.25">
      <c r="A3993" s="262" t="s">
        <v>1097</v>
      </c>
      <c r="B3993" s="262" t="s">
        <v>1098</v>
      </c>
      <c r="C3993" s="262" t="s">
        <v>1099</v>
      </c>
      <c r="D3993" s="262" t="s">
        <v>1055</v>
      </c>
      <c r="E3993" s="262">
        <v>6</v>
      </c>
      <c r="F3993" s="262" t="s">
        <v>7274</v>
      </c>
      <c r="G3993" s="262" t="s">
        <v>77</v>
      </c>
      <c r="H3993" s="262">
        <v>1</v>
      </c>
      <c r="I3993" s="262" t="s">
        <v>1237</v>
      </c>
      <c r="J3993" s="262" t="s">
        <v>7304</v>
      </c>
      <c r="K3993" s="262" t="s">
        <v>7305</v>
      </c>
      <c r="L3993" s="263">
        <v>45133</v>
      </c>
      <c r="M3993" s="262" t="s">
        <v>20</v>
      </c>
    </row>
    <row r="3994" spans="1:13" x14ac:dyDescent="0.25">
      <c r="A3994" s="260" t="s">
        <v>1233</v>
      </c>
      <c r="B3994" s="260" t="s">
        <v>1234</v>
      </c>
      <c r="C3994" s="260" t="s">
        <v>1235</v>
      </c>
      <c r="D3994" s="260" t="s">
        <v>776</v>
      </c>
      <c r="E3994" s="260">
        <v>98</v>
      </c>
      <c r="F3994" s="260" t="s">
        <v>7306</v>
      </c>
      <c r="G3994" s="260" t="s">
        <v>77</v>
      </c>
      <c r="H3994" s="260">
        <v>1</v>
      </c>
      <c r="I3994" s="260" t="s">
        <v>7307</v>
      </c>
      <c r="J3994" s="260" t="s">
        <v>7308</v>
      </c>
      <c r="K3994" s="260" t="s">
        <v>7309</v>
      </c>
      <c r="L3994" s="261">
        <v>45133</v>
      </c>
      <c r="M3994" s="260" t="s">
        <v>20</v>
      </c>
    </row>
    <row r="3995" spans="1:13" x14ac:dyDescent="0.25">
      <c r="A3995" s="262" t="s">
        <v>1233</v>
      </c>
      <c r="B3995" s="262" t="s">
        <v>1234</v>
      </c>
      <c r="C3995" s="262" t="s">
        <v>1235</v>
      </c>
      <c r="D3995" s="262" t="s">
        <v>47</v>
      </c>
      <c r="E3995" s="262">
        <v>1</v>
      </c>
      <c r="F3995" s="262" t="s">
        <v>7306</v>
      </c>
      <c r="G3995" s="262" t="s">
        <v>77</v>
      </c>
      <c r="H3995" s="262">
        <v>1</v>
      </c>
      <c r="I3995" s="262" t="s">
        <v>7307</v>
      </c>
      <c r="J3995" s="262" t="s">
        <v>7310</v>
      </c>
      <c r="K3995" s="262" t="s">
        <v>7311</v>
      </c>
      <c r="L3995" s="263">
        <v>45133</v>
      </c>
      <c r="M3995" s="262" t="s">
        <v>20</v>
      </c>
    </row>
    <row r="3996" spans="1:13" x14ac:dyDescent="0.25">
      <c r="A3996" s="260" t="s">
        <v>174</v>
      </c>
      <c r="B3996" s="260" t="s">
        <v>175</v>
      </c>
      <c r="C3996" s="260" t="s">
        <v>176</v>
      </c>
      <c r="D3996" s="260" t="s">
        <v>776</v>
      </c>
      <c r="E3996" s="260">
        <v>675188</v>
      </c>
      <c r="F3996" s="260" t="s">
        <v>7312</v>
      </c>
      <c r="G3996" s="260" t="s">
        <v>77</v>
      </c>
      <c r="H3996" s="260">
        <v>1</v>
      </c>
      <c r="I3996" s="260" t="s">
        <v>7313</v>
      </c>
      <c r="J3996" s="260" t="s">
        <v>7314</v>
      </c>
      <c r="K3996" s="260" t="s">
        <v>7315</v>
      </c>
      <c r="L3996" s="261">
        <v>45133</v>
      </c>
      <c r="M3996" s="260" t="s">
        <v>20</v>
      </c>
    </row>
    <row r="3997" spans="1:13" x14ac:dyDescent="0.25">
      <c r="A3997" s="262" t="s">
        <v>174</v>
      </c>
      <c r="B3997" s="262" t="s">
        <v>175</v>
      </c>
      <c r="C3997" s="262" t="s">
        <v>176</v>
      </c>
      <c r="D3997" s="262" t="s">
        <v>966</v>
      </c>
      <c r="E3997" s="262">
        <v>375</v>
      </c>
      <c r="F3997" s="262" t="s">
        <v>7274</v>
      </c>
      <c r="G3997" s="262" t="s">
        <v>77</v>
      </c>
      <c r="H3997" s="262">
        <v>1</v>
      </c>
      <c r="I3997" s="262" t="s">
        <v>1237</v>
      </c>
      <c r="J3997" s="262" t="s">
        <v>7316</v>
      </c>
      <c r="K3997" s="262" t="s">
        <v>7317</v>
      </c>
      <c r="L3997" s="263">
        <v>45133</v>
      </c>
      <c r="M3997" s="262" t="s">
        <v>20</v>
      </c>
    </row>
    <row r="3998" spans="1:13" x14ac:dyDescent="0.25">
      <c r="A3998" s="260" t="s">
        <v>174</v>
      </c>
      <c r="B3998" s="260" t="s">
        <v>175</v>
      </c>
      <c r="C3998" s="260" t="s">
        <v>176</v>
      </c>
      <c r="D3998" s="260" t="s">
        <v>1055</v>
      </c>
      <c r="E3998" s="260">
        <v>356</v>
      </c>
      <c r="F3998" s="260" t="s">
        <v>7274</v>
      </c>
      <c r="G3998" s="260" t="s">
        <v>77</v>
      </c>
      <c r="H3998" s="260">
        <v>1</v>
      </c>
      <c r="I3998" s="260" t="s">
        <v>1237</v>
      </c>
      <c r="J3998" s="260" t="s">
        <v>7318</v>
      </c>
      <c r="K3998" s="260" t="s">
        <v>7319</v>
      </c>
      <c r="L3998" s="261">
        <v>45133</v>
      </c>
      <c r="M3998" s="260" t="s">
        <v>20</v>
      </c>
    </row>
    <row r="3999" spans="1:13" x14ac:dyDescent="0.25">
      <c r="A3999" s="262" t="s">
        <v>174</v>
      </c>
      <c r="B3999" s="262" t="s">
        <v>175</v>
      </c>
      <c r="C3999" s="262" t="s">
        <v>176</v>
      </c>
      <c r="D3999" s="262" t="s">
        <v>47</v>
      </c>
      <c r="E3999" s="262">
        <v>4</v>
      </c>
      <c r="F3999" s="262" t="s">
        <v>7312</v>
      </c>
      <c r="G3999" s="262" t="s">
        <v>77</v>
      </c>
      <c r="H3999" s="262">
        <v>1</v>
      </c>
      <c r="I3999" s="262" t="s">
        <v>7313</v>
      </c>
      <c r="J3999" s="262" t="s">
        <v>7320</v>
      </c>
      <c r="K3999" s="262" t="s">
        <v>7321</v>
      </c>
      <c r="L3999" s="263">
        <v>45133</v>
      </c>
      <c r="M3999" s="262" t="s">
        <v>20</v>
      </c>
    </row>
    <row r="4000" spans="1:13" x14ac:dyDescent="0.25">
      <c r="A4000" s="260" t="s">
        <v>183</v>
      </c>
      <c r="B4000" s="260" t="s">
        <v>184</v>
      </c>
      <c r="C4000" s="260" t="s">
        <v>176</v>
      </c>
      <c r="D4000" s="260" t="s">
        <v>776</v>
      </c>
      <c r="E4000" s="260">
        <v>281153</v>
      </c>
      <c r="F4000" s="260" t="s">
        <v>7312</v>
      </c>
      <c r="G4000" s="260" t="s">
        <v>77</v>
      </c>
      <c r="H4000" s="260">
        <v>1</v>
      </c>
      <c r="I4000" s="260" t="s">
        <v>7313</v>
      </c>
      <c r="J4000" s="260" t="s">
        <v>7322</v>
      </c>
      <c r="K4000" s="260" t="s">
        <v>7323</v>
      </c>
      <c r="L4000" s="261">
        <v>45133</v>
      </c>
      <c r="M4000" s="260" t="s">
        <v>20</v>
      </c>
    </row>
    <row r="4001" spans="1:13" x14ac:dyDescent="0.25">
      <c r="A4001" s="262" t="s">
        <v>183</v>
      </c>
      <c r="B4001" s="262" t="s">
        <v>184</v>
      </c>
      <c r="C4001" s="262" t="s">
        <v>176</v>
      </c>
      <c r="D4001" s="262" t="s">
        <v>966</v>
      </c>
      <c r="E4001" s="262">
        <v>168</v>
      </c>
      <c r="F4001" s="262" t="s">
        <v>7274</v>
      </c>
      <c r="G4001" s="262" t="s">
        <v>77</v>
      </c>
      <c r="H4001" s="262">
        <v>1</v>
      </c>
      <c r="I4001" s="262" t="s">
        <v>1237</v>
      </c>
      <c r="J4001" s="262" t="s">
        <v>7324</v>
      </c>
      <c r="K4001" s="262" t="s">
        <v>7325</v>
      </c>
      <c r="L4001" s="263">
        <v>45133</v>
      </c>
      <c r="M4001" s="262" t="s">
        <v>20</v>
      </c>
    </row>
    <row r="4002" spans="1:13" x14ac:dyDescent="0.25">
      <c r="A4002" s="260" t="s">
        <v>183</v>
      </c>
      <c r="B4002" s="260" t="s">
        <v>184</v>
      </c>
      <c r="C4002" s="260" t="s">
        <v>176</v>
      </c>
      <c r="D4002" s="260" t="s">
        <v>1055</v>
      </c>
      <c r="E4002" s="260">
        <v>168</v>
      </c>
      <c r="F4002" s="260" t="s">
        <v>7274</v>
      </c>
      <c r="G4002" s="260" t="s">
        <v>77</v>
      </c>
      <c r="H4002" s="260">
        <v>1</v>
      </c>
      <c r="I4002" s="260" t="s">
        <v>1237</v>
      </c>
      <c r="J4002" s="260" t="s">
        <v>7326</v>
      </c>
      <c r="K4002" s="260" t="s">
        <v>7327</v>
      </c>
      <c r="L4002" s="261">
        <v>45133</v>
      </c>
      <c r="M4002" s="260" t="s">
        <v>20</v>
      </c>
    </row>
    <row r="4003" spans="1:13" x14ac:dyDescent="0.25">
      <c r="A4003" s="262" t="s">
        <v>183</v>
      </c>
      <c r="B4003" s="262" t="s">
        <v>184</v>
      </c>
      <c r="C4003" s="262" t="s">
        <v>176</v>
      </c>
      <c r="D4003" s="262" t="s">
        <v>47</v>
      </c>
      <c r="E4003" s="262">
        <v>4</v>
      </c>
      <c r="F4003" s="262" t="s">
        <v>7312</v>
      </c>
      <c r="G4003" s="262" t="s">
        <v>77</v>
      </c>
      <c r="H4003" s="262">
        <v>1</v>
      </c>
      <c r="I4003" s="262" t="s">
        <v>7313</v>
      </c>
      <c r="J4003" s="262" t="s">
        <v>7328</v>
      </c>
      <c r="K4003" s="262" t="s">
        <v>7329</v>
      </c>
      <c r="L4003" s="263">
        <v>45133</v>
      </c>
      <c r="M4003" s="262" t="s">
        <v>20</v>
      </c>
    </row>
    <row r="4004" spans="1:13" x14ac:dyDescent="0.25">
      <c r="A4004" s="260" t="s">
        <v>189</v>
      </c>
      <c r="B4004" s="260" t="s">
        <v>190</v>
      </c>
      <c r="C4004" s="260" t="s">
        <v>176</v>
      </c>
      <c r="D4004" s="260" t="s">
        <v>776</v>
      </c>
      <c r="E4004" s="260">
        <v>320566</v>
      </c>
      <c r="F4004" s="260" t="s">
        <v>7312</v>
      </c>
      <c r="G4004" s="260" t="s">
        <v>77</v>
      </c>
      <c r="H4004" s="260">
        <v>1</v>
      </c>
      <c r="I4004" s="260" t="s">
        <v>7313</v>
      </c>
      <c r="J4004" s="260" t="s">
        <v>7330</v>
      </c>
      <c r="K4004" s="260" t="s">
        <v>7331</v>
      </c>
      <c r="L4004" s="261">
        <v>45133</v>
      </c>
      <c r="M4004" s="260" t="s">
        <v>20</v>
      </c>
    </row>
    <row r="4005" spans="1:13" x14ac:dyDescent="0.25">
      <c r="A4005" s="262" t="s">
        <v>189</v>
      </c>
      <c r="B4005" s="262" t="s">
        <v>190</v>
      </c>
      <c r="C4005" s="262" t="s">
        <v>176</v>
      </c>
      <c r="D4005" s="262" t="s">
        <v>966</v>
      </c>
      <c r="E4005" s="262">
        <v>169</v>
      </c>
      <c r="F4005" s="262" t="s">
        <v>7274</v>
      </c>
      <c r="G4005" s="262" t="s">
        <v>77</v>
      </c>
      <c r="H4005" s="262">
        <v>1</v>
      </c>
      <c r="I4005" s="262" t="s">
        <v>1237</v>
      </c>
      <c r="J4005" s="262" t="s">
        <v>7332</v>
      </c>
      <c r="K4005" s="262" t="s">
        <v>7333</v>
      </c>
      <c r="L4005" s="263">
        <v>45133</v>
      </c>
      <c r="M4005" s="262" t="s">
        <v>20</v>
      </c>
    </row>
    <row r="4006" spans="1:13" x14ac:dyDescent="0.25">
      <c r="A4006" s="260" t="s">
        <v>189</v>
      </c>
      <c r="B4006" s="260" t="s">
        <v>190</v>
      </c>
      <c r="C4006" s="260" t="s">
        <v>176</v>
      </c>
      <c r="D4006" s="260" t="s">
        <v>1055</v>
      </c>
      <c r="E4006" s="260">
        <v>169</v>
      </c>
      <c r="F4006" s="260" t="s">
        <v>7274</v>
      </c>
      <c r="G4006" s="260" t="s">
        <v>77</v>
      </c>
      <c r="H4006" s="260">
        <v>1</v>
      </c>
      <c r="I4006" s="260" t="s">
        <v>1237</v>
      </c>
      <c r="J4006" s="260" t="s">
        <v>7334</v>
      </c>
      <c r="K4006" s="260" t="s">
        <v>7335</v>
      </c>
      <c r="L4006" s="261">
        <v>45133</v>
      </c>
      <c r="M4006" s="260" t="s">
        <v>20</v>
      </c>
    </row>
    <row r="4007" spans="1:13" x14ac:dyDescent="0.25">
      <c r="A4007" s="262" t="s">
        <v>189</v>
      </c>
      <c r="B4007" s="262" t="s">
        <v>190</v>
      </c>
      <c r="C4007" s="262" t="s">
        <v>176</v>
      </c>
      <c r="D4007" s="262" t="s">
        <v>47</v>
      </c>
      <c r="E4007" s="262">
        <v>4</v>
      </c>
      <c r="F4007" s="262" t="s">
        <v>7312</v>
      </c>
      <c r="G4007" s="262" t="s">
        <v>77</v>
      </c>
      <c r="H4007" s="262">
        <v>1</v>
      </c>
      <c r="I4007" s="262" t="s">
        <v>7313</v>
      </c>
      <c r="J4007" s="262" t="s">
        <v>7336</v>
      </c>
      <c r="K4007" s="262" t="s">
        <v>7337</v>
      </c>
      <c r="L4007" s="263">
        <v>45133</v>
      </c>
      <c r="M4007" s="262" t="s">
        <v>20</v>
      </c>
    </row>
    <row r="4008" spans="1:13" x14ac:dyDescent="0.25">
      <c r="A4008" s="260" t="s">
        <v>818</v>
      </c>
      <c r="B4008" s="260" t="s">
        <v>819</v>
      </c>
      <c r="C4008" s="260" t="s">
        <v>176</v>
      </c>
      <c r="D4008" s="260" t="s">
        <v>776</v>
      </c>
      <c r="E4008" s="260">
        <v>59974</v>
      </c>
      <c r="F4008" s="260" t="s">
        <v>7312</v>
      </c>
      <c r="G4008" s="260" t="s">
        <v>77</v>
      </c>
      <c r="H4008" s="260">
        <v>1</v>
      </c>
      <c r="I4008" s="260" t="s">
        <v>7313</v>
      </c>
      <c r="J4008" s="260" t="s">
        <v>7338</v>
      </c>
      <c r="K4008" s="260" t="s">
        <v>7339</v>
      </c>
      <c r="L4008" s="261">
        <v>45133</v>
      </c>
      <c r="M4008" s="260" t="s">
        <v>20</v>
      </c>
    </row>
    <row r="4009" spans="1:13" x14ac:dyDescent="0.25">
      <c r="A4009" s="262" t="s">
        <v>818</v>
      </c>
      <c r="B4009" s="262" t="s">
        <v>819</v>
      </c>
      <c r="C4009" s="262" t="s">
        <v>176</v>
      </c>
      <c r="D4009" s="262" t="s">
        <v>966</v>
      </c>
      <c r="E4009" s="262">
        <v>19</v>
      </c>
      <c r="F4009" s="262" t="s">
        <v>7274</v>
      </c>
      <c r="G4009" s="262" t="s">
        <v>77</v>
      </c>
      <c r="H4009" s="262">
        <v>1</v>
      </c>
      <c r="I4009" s="262" t="s">
        <v>1237</v>
      </c>
      <c r="J4009" s="262" t="s">
        <v>7340</v>
      </c>
      <c r="K4009" s="262" t="s">
        <v>7341</v>
      </c>
      <c r="L4009" s="263">
        <v>45133</v>
      </c>
      <c r="M4009" s="262" t="s">
        <v>20</v>
      </c>
    </row>
    <row r="4010" spans="1:13" x14ac:dyDescent="0.25">
      <c r="A4010" s="260" t="s">
        <v>818</v>
      </c>
      <c r="B4010" s="260" t="s">
        <v>819</v>
      </c>
      <c r="C4010" s="260" t="s">
        <v>176</v>
      </c>
      <c r="D4010" s="260" t="s">
        <v>1055</v>
      </c>
      <c r="E4010" s="260">
        <v>19</v>
      </c>
      <c r="F4010" s="260" t="s">
        <v>7274</v>
      </c>
      <c r="G4010" s="260" t="s">
        <v>77</v>
      </c>
      <c r="H4010" s="260">
        <v>1</v>
      </c>
      <c r="I4010" s="260" t="s">
        <v>1237</v>
      </c>
      <c r="J4010" s="260" t="s">
        <v>7342</v>
      </c>
      <c r="K4010" s="260" t="s">
        <v>7343</v>
      </c>
      <c r="L4010" s="261">
        <v>45133</v>
      </c>
      <c r="M4010" s="260" t="s">
        <v>20</v>
      </c>
    </row>
    <row r="4011" spans="1:13" x14ac:dyDescent="0.25">
      <c r="A4011" s="262" t="s">
        <v>818</v>
      </c>
      <c r="B4011" s="262" t="s">
        <v>819</v>
      </c>
      <c r="C4011" s="262" t="s">
        <v>176</v>
      </c>
      <c r="D4011" s="262" t="s">
        <v>47</v>
      </c>
      <c r="E4011" s="262">
        <v>2</v>
      </c>
      <c r="F4011" s="262" t="s">
        <v>7312</v>
      </c>
      <c r="G4011" s="262" t="s">
        <v>77</v>
      </c>
      <c r="H4011" s="262">
        <v>1</v>
      </c>
      <c r="I4011" s="262" t="s">
        <v>7313</v>
      </c>
      <c r="J4011" s="262" t="s">
        <v>7344</v>
      </c>
      <c r="K4011" s="262" t="s">
        <v>7345</v>
      </c>
      <c r="L4011" s="263">
        <v>45133</v>
      </c>
      <c r="M4011" s="262" t="s">
        <v>20</v>
      </c>
    </row>
    <row r="4012" spans="1:13" x14ac:dyDescent="0.25">
      <c r="A4012" s="260" t="s">
        <v>557</v>
      </c>
      <c r="B4012" s="260" t="s">
        <v>558</v>
      </c>
      <c r="C4012" s="260" t="s">
        <v>559</v>
      </c>
      <c r="D4012" s="260" t="s">
        <v>776</v>
      </c>
      <c r="E4012" s="260">
        <v>6085847</v>
      </c>
      <c r="F4012" s="260" t="s">
        <v>7346</v>
      </c>
      <c r="G4012" s="260" t="s">
        <v>77</v>
      </c>
      <c r="H4012" s="260">
        <v>1</v>
      </c>
      <c r="I4012" s="260" t="s">
        <v>7347</v>
      </c>
      <c r="J4012" s="260" t="s">
        <v>7348</v>
      </c>
      <c r="K4012" s="260" t="s">
        <v>7349</v>
      </c>
      <c r="L4012" s="261">
        <v>45133</v>
      </c>
      <c r="M4012" s="260" t="s">
        <v>20</v>
      </c>
    </row>
    <row r="4013" spans="1:13" x14ac:dyDescent="0.25">
      <c r="A4013" s="262" t="s">
        <v>557</v>
      </c>
      <c r="B4013" s="262" t="s">
        <v>558</v>
      </c>
      <c r="C4013" s="262" t="s">
        <v>559</v>
      </c>
      <c r="D4013" s="262" t="s">
        <v>40</v>
      </c>
      <c r="E4013" s="262">
        <v>1</v>
      </c>
      <c r="F4013" s="262" t="s">
        <v>7350</v>
      </c>
      <c r="G4013" s="262" t="s">
        <v>77</v>
      </c>
      <c r="H4013" s="262">
        <v>1</v>
      </c>
      <c r="I4013" s="262" t="s">
        <v>7351</v>
      </c>
      <c r="J4013" s="262" t="s">
        <v>7352</v>
      </c>
      <c r="K4013" s="262" t="s">
        <v>7353</v>
      </c>
      <c r="L4013" s="263">
        <v>45133</v>
      </c>
      <c r="M4013" s="262" t="s">
        <v>20</v>
      </c>
    </row>
    <row r="4014" spans="1:13" x14ac:dyDescent="0.25">
      <c r="A4014" s="260" t="s">
        <v>557</v>
      </c>
      <c r="B4014" s="260" t="s">
        <v>558</v>
      </c>
      <c r="C4014" s="260" t="s">
        <v>559</v>
      </c>
      <c r="D4014" s="260" t="s">
        <v>966</v>
      </c>
      <c r="E4014" s="260">
        <v>1728</v>
      </c>
      <c r="F4014" s="260" t="s">
        <v>7274</v>
      </c>
      <c r="G4014" s="260" t="s">
        <v>77</v>
      </c>
      <c r="H4014" s="260">
        <v>1</v>
      </c>
      <c r="I4014" s="260" t="s">
        <v>1237</v>
      </c>
      <c r="J4014" s="260" t="s">
        <v>7354</v>
      </c>
      <c r="K4014" s="260" t="s">
        <v>7355</v>
      </c>
      <c r="L4014" s="261">
        <v>45133</v>
      </c>
      <c r="M4014" s="260" t="s">
        <v>20</v>
      </c>
    </row>
    <row r="4015" spans="1:13" x14ac:dyDescent="0.25">
      <c r="A4015" s="262" t="s">
        <v>557</v>
      </c>
      <c r="B4015" s="262" t="s">
        <v>558</v>
      </c>
      <c r="C4015" s="262" t="s">
        <v>559</v>
      </c>
      <c r="D4015" s="262" t="s">
        <v>1055</v>
      </c>
      <c r="E4015" s="262">
        <v>1728</v>
      </c>
      <c r="F4015" s="262" t="s">
        <v>7274</v>
      </c>
      <c r="G4015" s="262" t="s">
        <v>77</v>
      </c>
      <c r="H4015" s="262">
        <v>1</v>
      </c>
      <c r="I4015" s="262" t="s">
        <v>1237</v>
      </c>
      <c r="J4015" s="262" t="s">
        <v>7356</v>
      </c>
      <c r="K4015" s="262" t="s">
        <v>7357</v>
      </c>
      <c r="L4015" s="263">
        <v>45133</v>
      </c>
      <c r="M4015" s="262" t="s">
        <v>20</v>
      </c>
    </row>
    <row r="4016" spans="1:13" x14ac:dyDescent="0.25">
      <c r="A4016" s="260" t="s">
        <v>557</v>
      </c>
      <c r="B4016" s="260" t="s">
        <v>558</v>
      </c>
      <c r="C4016" s="260" t="s">
        <v>559</v>
      </c>
      <c r="D4016" s="260" t="s">
        <v>47</v>
      </c>
      <c r="E4016" s="260">
        <v>5</v>
      </c>
      <c r="F4016" s="260" t="s">
        <v>7346</v>
      </c>
      <c r="G4016" s="260" t="s">
        <v>77</v>
      </c>
      <c r="H4016" s="260">
        <v>1</v>
      </c>
      <c r="I4016" s="260" t="s">
        <v>7347</v>
      </c>
      <c r="J4016" s="260" t="s">
        <v>7358</v>
      </c>
      <c r="K4016" s="260" t="s">
        <v>7359</v>
      </c>
      <c r="L4016" s="261">
        <v>45133</v>
      </c>
      <c r="M4016" s="260" t="s">
        <v>20</v>
      </c>
    </row>
    <row r="4017" spans="1:13" x14ac:dyDescent="0.25">
      <c r="A4017" s="262" t="s">
        <v>329</v>
      </c>
      <c r="B4017" s="262" t="s">
        <v>330</v>
      </c>
      <c r="C4017" s="262" t="s">
        <v>331</v>
      </c>
      <c r="D4017" s="262" t="s">
        <v>776</v>
      </c>
      <c r="E4017" s="262">
        <v>2099325</v>
      </c>
      <c r="F4017" s="262" t="s">
        <v>7360</v>
      </c>
      <c r="G4017" s="262" t="s">
        <v>77</v>
      </c>
      <c r="H4017" s="262">
        <v>1</v>
      </c>
      <c r="I4017" s="262" t="s">
        <v>7361</v>
      </c>
      <c r="J4017" s="262" t="s">
        <v>7362</v>
      </c>
      <c r="K4017" s="262" t="s">
        <v>7363</v>
      </c>
      <c r="L4017" s="263">
        <v>45133</v>
      </c>
      <c r="M4017" s="262" t="s">
        <v>20</v>
      </c>
    </row>
    <row r="4018" spans="1:13" x14ac:dyDescent="0.25">
      <c r="A4018" s="260" t="s">
        <v>329</v>
      </c>
      <c r="B4018" s="260" t="s">
        <v>330</v>
      </c>
      <c r="C4018" s="260" t="s">
        <v>331</v>
      </c>
      <c r="D4018" s="260" t="s">
        <v>966</v>
      </c>
      <c r="E4018" s="260">
        <v>4757</v>
      </c>
      <c r="F4018" s="260" t="s">
        <v>7274</v>
      </c>
      <c r="G4018" s="260" t="s">
        <v>77</v>
      </c>
      <c r="H4018" s="260">
        <v>1</v>
      </c>
      <c r="I4018" s="260" t="s">
        <v>7364</v>
      </c>
      <c r="J4018" s="260" t="s">
        <v>7365</v>
      </c>
      <c r="K4018" s="260" t="s">
        <v>7366</v>
      </c>
      <c r="L4018" s="261">
        <v>45133</v>
      </c>
      <c r="M4018" s="260" t="s">
        <v>20</v>
      </c>
    </row>
    <row r="4019" spans="1:13" x14ac:dyDescent="0.25">
      <c r="A4019" s="262" t="s">
        <v>329</v>
      </c>
      <c r="B4019" s="262" t="s">
        <v>330</v>
      </c>
      <c r="C4019" s="262" t="s">
        <v>331</v>
      </c>
      <c r="D4019" s="262" t="s">
        <v>1055</v>
      </c>
      <c r="E4019" s="262">
        <v>4757</v>
      </c>
      <c r="F4019" s="262" t="s">
        <v>7274</v>
      </c>
      <c r="G4019" s="262" t="s">
        <v>77</v>
      </c>
      <c r="H4019" s="262">
        <v>1</v>
      </c>
      <c r="I4019" s="262" t="s">
        <v>7364</v>
      </c>
      <c r="J4019" s="262" t="s">
        <v>7367</v>
      </c>
      <c r="K4019" s="262" t="s">
        <v>7368</v>
      </c>
      <c r="L4019" s="263">
        <v>45133</v>
      </c>
      <c r="M4019" s="262" t="s">
        <v>20</v>
      </c>
    </row>
    <row r="4020" spans="1:13" x14ac:dyDescent="0.25">
      <c r="A4020" s="260" t="s">
        <v>329</v>
      </c>
      <c r="B4020" s="260" t="s">
        <v>330</v>
      </c>
      <c r="C4020" s="260" t="s">
        <v>331</v>
      </c>
      <c r="D4020" s="260" t="s">
        <v>47</v>
      </c>
      <c r="E4020" s="260">
        <v>3</v>
      </c>
      <c r="F4020" s="260" t="s">
        <v>7360</v>
      </c>
      <c r="G4020" s="260" t="s">
        <v>77</v>
      </c>
      <c r="H4020" s="260">
        <v>1</v>
      </c>
      <c r="I4020" s="260" t="s">
        <v>7361</v>
      </c>
      <c r="J4020" s="260" t="s">
        <v>7369</v>
      </c>
      <c r="K4020" s="260" t="s">
        <v>7370</v>
      </c>
      <c r="L4020" s="261">
        <v>45133</v>
      </c>
      <c r="M4020" s="260" t="s">
        <v>20</v>
      </c>
    </row>
    <row r="4021" spans="1:13" x14ac:dyDescent="0.25">
      <c r="A4021" s="262" t="s">
        <v>165</v>
      </c>
      <c r="B4021" s="262" t="s">
        <v>166</v>
      </c>
      <c r="C4021" s="262" t="s">
        <v>167</v>
      </c>
      <c r="D4021" s="262" t="s">
        <v>776</v>
      </c>
      <c r="E4021" s="262">
        <v>1028370</v>
      </c>
      <c r="F4021" s="262" t="s">
        <v>7360</v>
      </c>
      <c r="G4021" s="262" t="s">
        <v>77</v>
      </c>
      <c r="H4021" s="262">
        <v>1</v>
      </c>
      <c r="I4021" s="262" t="s">
        <v>7361</v>
      </c>
      <c r="J4021" s="262" t="s">
        <v>7371</v>
      </c>
      <c r="K4021" s="262" t="s">
        <v>7372</v>
      </c>
      <c r="L4021" s="263">
        <v>45133</v>
      </c>
      <c r="M4021" s="262" t="s">
        <v>20</v>
      </c>
    </row>
    <row r="4022" spans="1:13" x14ac:dyDescent="0.25">
      <c r="A4022" s="260" t="s">
        <v>165</v>
      </c>
      <c r="B4022" s="260" t="s">
        <v>166</v>
      </c>
      <c r="C4022" s="260" t="s">
        <v>167</v>
      </c>
      <c r="D4022" s="260" t="s">
        <v>40</v>
      </c>
      <c r="E4022" s="260">
        <v>1</v>
      </c>
      <c r="F4022" s="260" t="s">
        <v>7373</v>
      </c>
      <c r="G4022" s="260" t="s">
        <v>77</v>
      </c>
      <c r="H4022" s="260">
        <v>1</v>
      </c>
      <c r="I4022" s="260" t="s">
        <v>7374</v>
      </c>
      <c r="J4022" s="260" t="s">
        <v>7375</v>
      </c>
      <c r="K4022" s="260" t="s">
        <v>7376</v>
      </c>
      <c r="L4022" s="261">
        <v>45133</v>
      </c>
      <c r="M4022" s="260" t="s">
        <v>20</v>
      </c>
    </row>
    <row r="4023" spans="1:13" x14ac:dyDescent="0.25">
      <c r="A4023" s="262" t="s">
        <v>165</v>
      </c>
      <c r="B4023" s="262" t="s">
        <v>166</v>
      </c>
      <c r="C4023" s="262" t="s">
        <v>167</v>
      </c>
      <c r="D4023" s="262" t="s">
        <v>966</v>
      </c>
      <c r="E4023" s="262">
        <v>283</v>
      </c>
      <c r="F4023" s="262" t="s">
        <v>7274</v>
      </c>
      <c r="G4023" s="262" t="s">
        <v>77</v>
      </c>
      <c r="H4023" s="262">
        <v>1</v>
      </c>
      <c r="I4023" s="262" t="s">
        <v>1237</v>
      </c>
      <c r="J4023" s="262" t="s">
        <v>7377</v>
      </c>
      <c r="K4023" s="262" t="s">
        <v>7378</v>
      </c>
      <c r="L4023" s="263">
        <v>45133</v>
      </c>
      <c r="M4023" s="262" t="s">
        <v>20</v>
      </c>
    </row>
    <row r="4024" spans="1:13" x14ac:dyDescent="0.25">
      <c r="A4024" s="260" t="s">
        <v>165</v>
      </c>
      <c r="B4024" s="260" t="s">
        <v>166</v>
      </c>
      <c r="C4024" s="260" t="s">
        <v>167</v>
      </c>
      <c r="D4024" s="260" t="s">
        <v>1055</v>
      </c>
      <c r="E4024" s="260">
        <v>283</v>
      </c>
      <c r="F4024" s="260" t="s">
        <v>7274</v>
      </c>
      <c r="G4024" s="260" t="s">
        <v>77</v>
      </c>
      <c r="H4024" s="260">
        <v>1</v>
      </c>
      <c r="I4024" s="260" t="s">
        <v>1237</v>
      </c>
      <c r="J4024" s="260" t="s">
        <v>7379</v>
      </c>
      <c r="K4024" s="260" t="s">
        <v>7380</v>
      </c>
      <c r="L4024" s="261">
        <v>45133</v>
      </c>
      <c r="M4024" s="260" t="s">
        <v>20</v>
      </c>
    </row>
    <row r="4025" spans="1:13" x14ac:dyDescent="0.25">
      <c r="A4025" s="262" t="s">
        <v>165</v>
      </c>
      <c r="B4025" s="262" t="s">
        <v>166</v>
      </c>
      <c r="C4025" s="262" t="s">
        <v>167</v>
      </c>
      <c r="D4025" s="262" t="s">
        <v>47</v>
      </c>
      <c r="E4025" s="262">
        <v>5</v>
      </c>
      <c r="F4025" s="262" t="s">
        <v>7360</v>
      </c>
      <c r="G4025" s="262" t="s">
        <v>77</v>
      </c>
      <c r="H4025" s="262">
        <v>1</v>
      </c>
      <c r="I4025" s="262" t="s">
        <v>7361</v>
      </c>
      <c r="J4025" s="262" t="s">
        <v>7381</v>
      </c>
      <c r="K4025" s="262" t="s">
        <v>7382</v>
      </c>
      <c r="L4025" s="263">
        <v>45133</v>
      </c>
      <c r="M4025" s="262" t="s">
        <v>20</v>
      </c>
    </row>
    <row r="4026" spans="1:13" x14ac:dyDescent="0.25">
      <c r="A4026" s="260" t="s">
        <v>198</v>
      </c>
      <c r="B4026" s="260" t="s">
        <v>199</v>
      </c>
      <c r="C4026" s="260" t="s">
        <v>200</v>
      </c>
      <c r="D4026" s="260" t="s">
        <v>776</v>
      </c>
      <c r="E4026" s="260">
        <v>2189845</v>
      </c>
      <c r="F4026" s="260" t="s">
        <v>5205</v>
      </c>
      <c r="G4026" s="260" t="s">
        <v>77</v>
      </c>
      <c r="H4026" s="260">
        <v>1</v>
      </c>
      <c r="I4026" s="260" t="s">
        <v>7383</v>
      </c>
      <c r="J4026" s="260" t="s">
        <v>7384</v>
      </c>
      <c r="K4026" s="260" t="s">
        <v>7385</v>
      </c>
      <c r="L4026" s="261">
        <v>45133</v>
      </c>
      <c r="M4026" s="260" t="s">
        <v>20</v>
      </c>
    </row>
    <row r="4027" spans="1:13" x14ac:dyDescent="0.25">
      <c r="A4027" s="262" t="s">
        <v>198</v>
      </c>
      <c r="B4027" s="262" t="s">
        <v>199</v>
      </c>
      <c r="C4027" s="262" t="s">
        <v>200</v>
      </c>
      <c r="D4027" s="262" t="s">
        <v>966</v>
      </c>
      <c r="E4027" s="262">
        <v>382</v>
      </c>
      <c r="F4027" s="262" t="s">
        <v>7274</v>
      </c>
      <c r="G4027" s="262" t="s">
        <v>77</v>
      </c>
      <c r="H4027" s="262">
        <v>1</v>
      </c>
      <c r="I4027" s="262" t="s">
        <v>1237</v>
      </c>
      <c r="J4027" s="262" t="s">
        <v>7386</v>
      </c>
      <c r="K4027" s="262" t="s">
        <v>7387</v>
      </c>
      <c r="L4027" s="263">
        <v>45133</v>
      </c>
      <c r="M4027" s="262" t="s">
        <v>20</v>
      </c>
    </row>
    <row r="4028" spans="1:13" x14ac:dyDescent="0.25">
      <c r="A4028" s="260" t="s">
        <v>198</v>
      </c>
      <c r="B4028" s="260" t="s">
        <v>199</v>
      </c>
      <c r="C4028" s="260" t="s">
        <v>200</v>
      </c>
      <c r="D4028" s="260" t="s">
        <v>1055</v>
      </c>
      <c r="E4028" s="260">
        <v>382</v>
      </c>
      <c r="F4028" s="260" t="s">
        <v>7274</v>
      </c>
      <c r="G4028" s="260" t="s">
        <v>77</v>
      </c>
      <c r="H4028" s="260">
        <v>1</v>
      </c>
      <c r="I4028" s="260" t="s">
        <v>1237</v>
      </c>
      <c r="J4028" s="260" t="s">
        <v>7388</v>
      </c>
      <c r="K4028" s="260" t="s">
        <v>7389</v>
      </c>
      <c r="L4028" s="261">
        <v>45133</v>
      </c>
      <c r="M4028" s="260" t="s">
        <v>20</v>
      </c>
    </row>
    <row r="4029" spans="1:13" x14ac:dyDescent="0.25">
      <c r="A4029" s="262" t="s">
        <v>198</v>
      </c>
      <c r="B4029" s="262" t="s">
        <v>199</v>
      </c>
      <c r="C4029" s="262" t="s">
        <v>200</v>
      </c>
      <c r="D4029" s="262" t="s">
        <v>47</v>
      </c>
      <c r="E4029" s="262">
        <v>4</v>
      </c>
      <c r="F4029" s="262" t="s">
        <v>5205</v>
      </c>
      <c r="G4029" s="262" t="s">
        <v>77</v>
      </c>
      <c r="H4029" s="262">
        <v>1</v>
      </c>
      <c r="I4029" s="262" t="s">
        <v>7383</v>
      </c>
      <c r="J4029" s="262" t="s">
        <v>7390</v>
      </c>
      <c r="K4029" s="262" t="s">
        <v>7391</v>
      </c>
      <c r="L4029" s="263">
        <v>45133</v>
      </c>
      <c r="M4029" s="262" t="s">
        <v>20</v>
      </c>
    </row>
    <row r="4030" spans="1:13" x14ac:dyDescent="0.25">
      <c r="A4030" s="260" t="s">
        <v>202</v>
      </c>
      <c r="B4030" s="260" t="s">
        <v>203</v>
      </c>
      <c r="C4030" s="260" t="s">
        <v>200</v>
      </c>
      <c r="D4030" s="260" t="s">
        <v>776</v>
      </c>
      <c r="E4030" s="260">
        <v>773704</v>
      </c>
      <c r="F4030" s="260" t="s">
        <v>5205</v>
      </c>
      <c r="G4030" s="260" t="s">
        <v>77</v>
      </c>
      <c r="H4030" s="260">
        <v>1</v>
      </c>
      <c r="I4030" s="260" t="s">
        <v>7383</v>
      </c>
      <c r="J4030" s="260" t="s">
        <v>7392</v>
      </c>
      <c r="K4030" s="260" t="s">
        <v>7393</v>
      </c>
      <c r="L4030" s="261">
        <v>45133</v>
      </c>
      <c r="M4030" s="260" t="s">
        <v>20</v>
      </c>
    </row>
    <row r="4031" spans="1:13" x14ac:dyDescent="0.25">
      <c r="A4031" s="262" t="s">
        <v>202</v>
      </c>
      <c r="B4031" s="262" t="s">
        <v>203</v>
      </c>
      <c r="C4031" s="262" t="s">
        <v>200</v>
      </c>
      <c r="D4031" s="262" t="s">
        <v>966</v>
      </c>
      <c r="E4031" s="262">
        <v>171</v>
      </c>
      <c r="F4031" s="262" t="s">
        <v>7274</v>
      </c>
      <c r="G4031" s="262" t="s">
        <v>77</v>
      </c>
      <c r="H4031" s="262">
        <v>1</v>
      </c>
      <c r="I4031" s="262" t="s">
        <v>1237</v>
      </c>
      <c r="J4031" s="262" t="s">
        <v>7394</v>
      </c>
      <c r="K4031" s="262" t="s">
        <v>7395</v>
      </c>
      <c r="L4031" s="263">
        <v>45133</v>
      </c>
      <c r="M4031" s="262" t="s">
        <v>20</v>
      </c>
    </row>
    <row r="4032" spans="1:13" x14ac:dyDescent="0.25">
      <c r="A4032" s="260" t="s">
        <v>202</v>
      </c>
      <c r="B4032" s="260" t="s">
        <v>203</v>
      </c>
      <c r="C4032" s="260" t="s">
        <v>200</v>
      </c>
      <c r="D4032" s="260" t="s">
        <v>1055</v>
      </c>
      <c r="E4032" s="260">
        <v>171</v>
      </c>
      <c r="F4032" s="260" t="s">
        <v>7274</v>
      </c>
      <c r="G4032" s="260" t="s">
        <v>77</v>
      </c>
      <c r="H4032" s="260">
        <v>1</v>
      </c>
      <c r="I4032" s="260" t="s">
        <v>1237</v>
      </c>
      <c r="J4032" s="260" t="s">
        <v>7394</v>
      </c>
      <c r="K4032" s="260" t="s">
        <v>7396</v>
      </c>
      <c r="L4032" s="261">
        <v>45133</v>
      </c>
      <c r="M4032" s="260" t="s">
        <v>20</v>
      </c>
    </row>
    <row r="4033" spans="1:13" x14ac:dyDescent="0.25">
      <c r="A4033" s="262" t="s">
        <v>202</v>
      </c>
      <c r="B4033" s="262" t="s">
        <v>203</v>
      </c>
      <c r="C4033" s="262" t="s">
        <v>200</v>
      </c>
      <c r="D4033" s="262" t="s">
        <v>47</v>
      </c>
      <c r="E4033" s="262">
        <v>3</v>
      </c>
      <c r="F4033" s="262" t="s">
        <v>5205</v>
      </c>
      <c r="G4033" s="262" t="s">
        <v>77</v>
      </c>
      <c r="H4033" s="262">
        <v>1</v>
      </c>
      <c r="I4033" s="262" t="s">
        <v>7383</v>
      </c>
      <c r="J4033" s="262" t="s">
        <v>7397</v>
      </c>
      <c r="K4033" s="262" t="s">
        <v>7398</v>
      </c>
      <c r="L4033" s="263">
        <v>45133</v>
      </c>
      <c r="M4033" s="262" t="s">
        <v>20</v>
      </c>
    </row>
    <row r="4034" spans="1:13" x14ac:dyDescent="0.25">
      <c r="A4034" s="260" t="s">
        <v>212</v>
      </c>
      <c r="B4034" s="260" t="s">
        <v>213</v>
      </c>
      <c r="C4034" s="260" t="s">
        <v>200</v>
      </c>
      <c r="D4034" s="260" t="s">
        <v>776</v>
      </c>
      <c r="E4034" s="260">
        <v>1176552</v>
      </c>
      <c r="F4034" s="260" t="s">
        <v>5205</v>
      </c>
      <c r="G4034" s="260" t="s">
        <v>77</v>
      </c>
      <c r="H4034" s="260">
        <v>1</v>
      </c>
      <c r="I4034" s="260" t="s">
        <v>7383</v>
      </c>
      <c r="J4034" s="260" t="s">
        <v>7399</v>
      </c>
      <c r="K4034" s="260" t="s">
        <v>7400</v>
      </c>
      <c r="L4034" s="261">
        <v>45133</v>
      </c>
      <c r="M4034" s="260" t="s">
        <v>20</v>
      </c>
    </row>
    <row r="4035" spans="1:13" x14ac:dyDescent="0.25">
      <c r="A4035" s="262" t="s">
        <v>212</v>
      </c>
      <c r="B4035" s="262" t="s">
        <v>213</v>
      </c>
      <c r="C4035" s="262" t="s">
        <v>200</v>
      </c>
      <c r="D4035" s="262" t="s">
        <v>966</v>
      </c>
      <c r="E4035" s="262">
        <v>203</v>
      </c>
      <c r="F4035" s="262" t="s">
        <v>7274</v>
      </c>
      <c r="G4035" s="262" t="s">
        <v>77</v>
      </c>
      <c r="H4035" s="262">
        <v>1</v>
      </c>
      <c r="I4035" s="262" t="s">
        <v>1237</v>
      </c>
      <c r="J4035" s="262" t="s">
        <v>7401</v>
      </c>
      <c r="K4035" s="262" t="s">
        <v>7402</v>
      </c>
      <c r="L4035" s="263">
        <v>45133</v>
      </c>
      <c r="M4035" s="262" t="s">
        <v>20</v>
      </c>
    </row>
    <row r="4036" spans="1:13" x14ac:dyDescent="0.25">
      <c r="A4036" s="260" t="s">
        <v>212</v>
      </c>
      <c r="B4036" s="260" t="s">
        <v>213</v>
      </c>
      <c r="C4036" s="260" t="s">
        <v>200</v>
      </c>
      <c r="D4036" s="260" t="s">
        <v>1055</v>
      </c>
      <c r="E4036" s="260">
        <v>203</v>
      </c>
      <c r="F4036" s="260" t="s">
        <v>7274</v>
      </c>
      <c r="G4036" s="260" t="s">
        <v>77</v>
      </c>
      <c r="H4036" s="260">
        <v>1</v>
      </c>
      <c r="I4036" s="260" t="s">
        <v>1237</v>
      </c>
      <c r="J4036" s="260" t="s">
        <v>7401</v>
      </c>
      <c r="K4036" s="260" t="s">
        <v>7403</v>
      </c>
      <c r="L4036" s="261">
        <v>45133</v>
      </c>
      <c r="M4036" s="260" t="s">
        <v>20</v>
      </c>
    </row>
    <row r="4037" spans="1:13" x14ac:dyDescent="0.25">
      <c r="A4037" s="262" t="s">
        <v>212</v>
      </c>
      <c r="B4037" s="262" t="s">
        <v>213</v>
      </c>
      <c r="C4037" s="262" t="s">
        <v>200</v>
      </c>
      <c r="D4037" s="262" t="s">
        <v>47</v>
      </c>
      <c r="E4037" s="262">
        <v>4</v>
      </c>
      <c r="F4037" s="262" t="s">
        <v>5205</v>
      </c>
      <c r="G4037" s="262" t="s">
        <v>77</v>
      </c>
      <c r="H4037" s="262">
        <v>1</v>
      </c>
      <c r="I4037" s="262" t="s">
        <v>7383</v>
      </c>
      <c r="J4037" s="262" t="s">
        <v>7404</v>
      </c>
      <c r="K4037" s="262" t="s">
        <v>7405</v>
      </c>
      <c r="L4037" s="263">
        <v>45133</v>
      </c>
      <c r="M4037" s="262" t="s">
        <v>20</v>
      </c>
    </row>
    <row r="4038" spans="1:13" x14ac:dyDescent="0.25">
      <c r="A4038" s="260" t="s">
        <v>219</v>
      </c>
      <c r="B4038" s="260" t="s">
        <v>220</v>
      </c>
      <c r="C4038" s="260" t="s">
        <v>200</v>
      </c>
      <c r="D4038" s="260" t="s">
        <v>776</v>
      </c>
      <c r="E4038" s="260">
        <v>350428</v>
      </c>
      <c r="F4038" s="260" t="s">
        <v>5205</v>
      </c>
      <c r="G4038" s="260" t="s">
        <v>77</v>
      </c>
      <c r="H4038" s="260">
        <v>1</v>
      </c>
      <c r="I4038" s="260" t="s">
        <v>7383</v>
      </c>
      <c r="J4038" s="260" t="s">
        <v>7406</v>
      </c>
      <c r="K4038" s="260" t="s">
        <v>7407</v>
      </c>
      <c r="L4038" s="261">
        <v>45133</v>
      </c>
      <c r="M4038" s="260" t="s">
        <v>20</v>
      </c>
    </row>
    <row r="4039" spans="1:13" x14ac:dyDescent="0.25">
      <c r="A4039" s="262" t="s">
        <v>219</v>
      </c>
      <c r="B4039" s="262" t="s">
        <v>220</v>
      </c>
      <c r="C4039" s="262" t="s">
        <v>200</v>
      </c>
      <c r="D4039" s="262" t="s">
        <v>966</v>
      </c>
      <c r="E4039" s="262">
        <v>8</v>
      </c>
      <c r="F4039" s="262" t="s">
        <v>7274</v>
      </c>
      <c r="G4039" s="262" t="s">
        <v>77</v>
      </c>
      <c r="H4039" s="262">
        <v>1</v>
      </c>
      <c r="I4039" s="262" t="s">
        <v>1237</v>
      </c>
      <c r="J4039" s="262" t="s">
        <v>7408</v>
      </c>
      <c r="K4039" s="262" t="s">
        <v>7409</v>
      </c>
      <c r="L4039" s="263">
        <v>45133</v>
      </c>
      <c r="M4039" s="262" t="s">
        <v>20</v>
      </c>
    </row>
    <row r="4040" spans="1:13" x14ac:dyDescent="0.25">
      <c r="A4040" s="260" t="s">
        <v>219</v>
      </c>
      <c r="B4040" s="260" t="s">
        <v>220</v>
      </c>
      <c r="C4040" s="260" t="s">
        <v>200</v>
      </c>
      <c r="D4040" s="260" t="s">
        <v>1055</v>
      </c>
      <c r="E4040" s="260">
        <v>8</v>
      </c>
      <c r="F4040" s="260" t="s">
        <v>7274</v>
      </c>
      <c r="G4040" s="260" t="s">
        <v>77</v>
      </c>
      <c r="H4040" s="260">
        <v>1</v>
      </c>
      <c r="I4040" s="260" t="s">
        <v>1237</v>
      </c>
      <c r="J4040" s="260" t="s">
        <v>7408</v>
      </c>
      <c r="K4040" s="260" t="s">
        <v>7410</v>
      </c>
      <c r="L4040" s="261">
        <v>45133</v>
      </c>
      <c r="M4040" s="260" t="s">
        <v>20</v>
      </c>
    </row>
    <row r="4041" spans="1:13" x14ac:dyDescent="0.25">
      <c r="A4041" s="262" t="s">
        <v>219</v>
      </c>
      <c r="B4041" s="262" t="s">
        <v>220</v>
      </c>
      <c r="C4041" s="262" t="s">
        <v>200</v>
      </c>
      <c r="D4041" s="262" t="s">
        <v>47</v>
      </c>
      <c r="E4041" s="262">
        <v>1</v>
      </c>
      <c r="F4041" s="262" t="s">
        <v>5205</v>
      </c>
      <c r="G4041" s="262" t="s">
        <v>77</v>
      </c>
      <c r="H4041" s="262">
        <v>1</v>
      </c>
      <c r="I4041" s="262" t="s">
        <v>7383</v>
      </c>
      <c r="J4041" s="262" t="s">
        <v>7411</v>
      </c>
      <c r="K4041" s="262" t="s">
        <v>7412</v>
      </c>
      <c r="L4041" s="263">
        <v>45133</v>
      </c>
      <c r="M4041" s="262" t="s">
        <v>20</v>
      </c>
    </row>
    <row r="4042" spans="1:13" x14ac:dyDescent="0.25">
      <c r="A4042" s="260" t="s">
        <v>227</v>
      </c>
      <c r="B4042" s="260" t="s">
        <v>228</v>
      </c>
      <c r="C4042" s="260" t="s">
        <v>229</v>
      </c>
      <c r="D4042" s="260" t="s">
        <v>776</v>
      </c>
      <c r="E4042" s="260">
        <v>9831538</v>
      </c>
      <c r="F4042" s="260" t="s">
        <v>7266</v>
      </c>
      <c r="G4042" s="260" t="s">
        <v>77</v>
      </c>
      <c r="H4042" s="260">
        <v>1</v>
      </c>
      <c r="I4042" s="260" t="s">
        <v>7413</v>
      </c>
      <c r="J4042" s="260" t="s">
        <v>7414</v>
      </c>
      <c r="K4042" s="260" t="s">
        <v>7415</v>
      </c>
      <c r="L4042" s="261">
        <v>45133</v>
      </c>
      <c r="M4042" s="260" t="s">
        <v>20</v>
      </c>
    </row>
    <row r="4043" spans="1:13" x14ac:dyDescent="0.25">
      <c r="A4043" s="262" t="s">
        <v>227</v>
      </c>
      <c r="B4043" s="262" t="s">
        <v>228</v>
      </c>
      <c r="C4043" s="262" t="s">
        <v>229</v>
      </c>
      <c r="D4043" s="262" t="s">
        <v>40</v>
      </c>
      <c r="E4043" s="262">
        <v>1</v>
      </c>
      <c r="F4043" s="262" t="s">
        <v>7416</v>
      </c>
      <c r="G4043" s="262" t="s">
        <v>77</v>
      </c>
      <c r="H4043" s="262">
        <v>1</v>
      </c>
      <c r="I4043" s="262" t="s">
        <v>7417</v>
      </c>
      <c r="J4043" s="262" t="s">
        <v>7418</v>
      </c>
      <c r="K4043" s="262" t="s">
        <v>7419</v>
      </c>
      <c r="L4043" s="263">
        <v>45133</v>
      </c>
      <c r="M4043" s="262" t="s">
        <v>20</v>
      </c>
    </row>
    <row r="4044" spans="1:13" x14ac:dyDescent="0.25">
      <c r="A4044" s="260" t="s">
        <v>227</v>
      </c>
      <c r="B4044" s="260" t="s">
        <v>228</v>
      </c>
      <c r="C4044" s="260" t="s">
        <v>229</v>
      </c>
      <c r="D4044" s="260" t="s">
        <v>966</v>
      </c>
      <c r="E4044" s="260">
        <v>2038</v>
      </c>
      <c r="F4044" s="260" t="s">
        <v>7274</v>
      </c>
      <c r="G4044" s="260" t="s">
        <v>77</v>
      </c>
      <c r="H4044" s="260">
        <v>1</v>
      </c>
      <c r="I4044" s="260" t="s">
        <v>1237</v>
      </c>
      <c r="J4044" s="260" t="s">
        <v>7420</v>
      </c>
      <c r="K4044" s="260" t="s">
        <v>7421</v>
      </c>
      <c r="L4044" s="261">
        <v>45133</v>
      </c>
      <c r="M4044" s="260" t="s">
        <v>20</v>
      </c>
    </row>
    <row r="4045" spans="1:13" x14ac:dyDescent="0.25">
      <c r="A4045" s="262" t="s">
        <v>227</v>
      </c>
      <c r="B4045" s="262" t="s">
        <v>228</v>
      </c>
      <c r="C4045" s="262" t="s">
        <v>229</v>
      </c>
      <c r="D4045" s="262" t="s">
        <v>1055</v>
      </c>
      <c r="E4045" s="262">
        <v>2038</v>
      </c>
      <c r="F4045" s="262" t="s">
        <v>7274</v>
      </c>
      <c r="G4045" s="262" t="s">
        <v>77</v>
      </c>
      <c r="H4045" s="262">
        <v>1</v>
      </c>
      <c r="I4045" s="262" t="s">
        <v>1237</v>
      </c>
      <c r="J4045" s="262" t="s">
        <v>7422</v>
      </c>
      <c r="K4045" s="262" t="s">
        <v>7423</v>
      </c>
      <c r="L4045" s="263">
        <v>45133</v>
      </c>
      <c r="M4045" s="262" t="s">
        <v>20</v>
      </c>
    </row>
    <row r="4046" spans="1:13" x14ac:dyDescent="0.25">
      <c r="A4046" s="260" t="s">
        <v>227</v>
      </c>
      <c r="B4046" s="260" t="s">
        <v>228</v>
      </c>
      <c r="C4046" s="260" t="s">
        <v>229</v>
      </c>
      <c r="D4046" s="260" t="s">
        <v>47</v>
      </c>
      <c r="E4046" s="260">
        <v>8</v>
      </c>
      <c r="F4046" s="260" t="s">
        <v>7266</v>
      </c>
      <c r="G4046" s="260" t="s">
        <v>77</v>
      </c>
      <c r="H4046" s="260">
        <v>1</v>
      </c>
      <c r="I4046" s="260" t="s">
        <v>7413</v>
      </c>
      <c r="J4046" s="260" t="s">
        <v>7424</v>
      </c>
      <c r="K4046" s="260" t="s">
        <v>7425</v>
      </c>
      <c r="L4046" s="261">
        <v>45133</v>
      </c>
      <c r="M4046" s="260" t="s">
        <v>20</v>
      </c>
    </row>
    <row r="4047" spans="1:13" x14ac:dyDescent="0.25">
      <c r="A4047" s="262" t="s">
        <v>1088</v>
      </c>
      <c r="B4047" s="262" t="s">
        <v>1089</v>
      </c>
      <c r="C4047" s="262" t="s">
        <v>415</v>
      </c>
      <c r="D4047" s="262" t="s">
        <v>776</v>
      </c>
      <c r="E4047" s="262">
        <v>1289069</v>
      </c>
      <c r="F4047" s="262" t="s">
        <v>7426</v>
      </c>
      <c r="G4047" s="262" t="s">
        <v>77</v>
      </c>
      <c r="H4047" s="262">
        <v>1</v>
      </c>
      <c r="I4047" s="262" t="s">
        <v>7427</v>
      </c>
      <c r="J4047" s="262" t="s">
        <v>7428</v>
      </c>
      <c r="K4047" s="262" t="s">
        <v>7429</v>
      </c>
      <c r="L4047" s="263">
        <v>45133</v>
      </c>
      <c r="M4047" s="262" t="s">
        <v>20</v>
      </c>
    </row>
    <row r="4048" spans="1:13" x14ac:dyDescent="0.25">
      <c r="A4048" s="260" t="s">
        <v>1088</v>
      </c>
      <c r="B4048" s="260" t="s">
        <v>1089</v>
      </c>
      <c r="C4048" s="260" t="s">
        <v>415</v>
      </c>
      <c r="D4048" s="260" t="s">
        <v>966</v>
      </c>
      <c r="E4048" s="260">
        <v>205</v>
      </c>
      <c r="F4048" s="260" t="s">
        <v>7274</v>
      </c>
      <c r="G4048" s="260" t="s">
        <v>77</v>
      </c>
      <c r="H4048" s="260">
        <v>1</v>
      </c>
      <c r="I4048" s="260" t="s">
        <v>1237</v>
      </c>
      <c r="J4048" s="260" t="s">
        <v>7430</v>
      </c>
      <c r="K4048" s="260" t="s">
        <v>7431</v>
      </c>
      <c r="L4048" s="261">
        <v>45133</v>
      </c>
      <c r="M4048" s="260" t="s">
        <v>20</v>
      </c>
    </row>
    <row r="4049" spans="1:13" x14ac:dyDescent="0.25">
      <c r="A4049" s="262" t="s">
        <v>1088</v>
      </c>
      <c r="B4049" s="262" t="s">
        <v>1089</v>
      </c>
      <c r="C4049" s="262" t="s">
        <v>415</v>
      </c>
      <c r="D4049" s="262" t="s">
        <v>1055</v>
      </c>
      <c r="E4049" s="262">
        <v>97</v>
      </c>
      <c r="F4049" s="262" t="s">
        <v>7274</v>
      </c>
      <c r="G4049" s="262" t="s">
        <v>77</v>
      </c>
      <c r="H4049" s="262">
        <v>1</v>
      </c>
      <c r="I4049" s="262" t="s">
        <v>1237</v>
      </c>
      <c r="J4049" s="262" t="s">
        <v>7432</v>
      </c>
      <c r="K4049" s="262" t="s">
        <v>7433</v>
      </c>
      <c r="L4049" s="263">
        <v>45133</v>
      </c>
      <c r="M4049" s="262" t="s">
        <v>20</v>
      </c>
    </row>
    <row r="4050" spans="1:13" x14ac:dyDescent="0.25">
      <c r="A4050" s="260" t="s">
        <v>1088</v>
      </c>
      <c r="B4050" s="260" t="s">
        <v>1089</v>
      </c>
      <c r="C4050" s="260" t="s">
        <v>415</v>
      </c>
      <c r="D4050" s="260" t="s">
        <v>47</v>
      </c>
      <c r="E4050" s="260">
        <v>5</v>
      </c>
      <c r="F4050" s="260" t="s">
        <v>7426</v>
      </c>
      <c r="G4050" s="260" t="s">
        <v>77</v>
      </c>
      <c r="H4050" s="260">
        <v>1</v>
      </c>
      <c r="I4050" s="260" t="s">
        <v>7427</v>
      </c>
      <c r="J4050" s="260" t="s">
        <v>7434</v>
      </c>
      <c r="K4050" s="260" t="s">
        <v>7435</v>
      </c>
      <c r="L4050" s="261">
        <v>45133</v>
      </c>
      <c r="M4050" s="260" t="s">
        <v>20</v>
      </c>
    </row>
    <row r="4051" spans="1:13" x14ac:dyDescent="0.25">
      <c r="A4051" s="262" t="s">
        <v>413</v>
      </c>
      <c r="B4051" s="262" t="s">
        <v>414</v>
      </c>
      <c r="C4051" s="262" t="s">
        <v>415</v>
      </c>
      <c r="D4051" s="262" t="s">
        <v>776</v>
      </c>
      <c r="E4051" s="262">
        <v>402263</v>
      </c>
      <c r="F4051" s="262" t="s">
        <v>7426</v>
      </c>
      <c r="G4051" s="262" t="s">
        <v>77</v>
      </c>
      <c r="H4051" s="262">
        <v>1</v>
      </c>
      <c r="I4051" s="262" t="s">
        <v>7427</v>
      </c>
      <c r="J4051" s="262" t="s">
        <v>7436</v>
      </c>
      <c r="K4051" s="262" t="s">
        <v>7437</v>
      </c>
      <c r="L4051" s="263">
        <v>45133</v>
      </c>
      <c r="M4051" s="262" t="s">
        <v>20</v>
      </c>
    </row>
    <row r="4052" spans="1:13" x14ac:dyDescent="0.25">
      <c r="A4052" s="260" t="s">
        <v>413</v>
      </c>
      <c r="B4052" s="260" t="s">
        <v>414</v>
      </c>
      <c r="C4052" s="260" t="s">
        <v>415</v>
      </c>
      <c r="D4052" s="260" t="s">
        <v>966</v>
      </c>
      <c r="E4052" s="260">
        <v>14</v>
      </c>
      <c r="F4052" s="260" t="s">
        <v>7274</v>
      </c>
      <c r="G4052" s="260" t="s">
        <v>77</v>
      </c>
      <c r="H4052" s="260">
        <v>1</v>
      </c>
      <c r="I4052" s="260" t="s">
        <v>1237</v>
      </c>
      <c r="J4052" s="260" t="s">
        <v>7438</v>
      </c>
      <c r="K4052" s="260" t="s">
        <v>7439</v>
      </c>
      <c r="L4052" s="261">
        <v>45133</v>
      </c>
      <c r="M4052" s="260" t="s">
        <v>20</v>
      </c>
    </row>
    <row r="4053" spans="1:13" x14ac:dyDescent="0.25">
      <c r="A4053" s="262" t="s">
        <v>413</v>
      </c>
      <c r="B4053" s="262" t="s">
        <v>414</v>
      </c>
      <c r="C4053" s="262" t="s">
        <v>415</v>
      </c>
      <c r="D4053" s="262" t="s">
        <v>1055</v>
      </c>
      <c r="E4053" s="262">
        <v>14</v>
      </c>
      <c r="F4053" s="262" t="s">
        <v>7274</v>
      </c>
      <c r="G4053" s="262" t="s">
        <v>77</v>
      </c>
      <c r="H4053" s="262">
        <v>1</v>
      </c>
      <c r="I4053" s="262" t="s">
        <v>1237</v>
      </c>
      <c r="J4053" s="262" t="s">
        <v>7438</v>
      </c>
      <c r="K4053" s="262" t="s">
        <v>7440</v>
      </c>
      <c r="L4053" s="263">
        <v>45133</v>
      </c>
      <c r="M4053" s="262" t="s">
        <v>20</v>
      </c>
    </row>
    <row r="4054" spans="1:13" x14ac:dyDescent="0.25">
      <c r="A4054" s="260" t="s">
        <v>413</v>
      </c>
      <c r="B4054" s="260" t="s">
        <v>414</v>
      </c>
      <c r="C4054" s="260" t="s">
        <v>415</v>
      </c>
      <c r="D4054" s="260" t="s">
        <v>47</v>
      </c>
      <c r="E4054" s="260">
        <v>4</v>
      </c>
      <c r="F4054" s="260" t="s">
        <v>7426</v>
      </c>
      <c r="G4054" s="260" t="s">
        <v>77</v>
      </c>
      <c r="H4054" s="260">
        <v>1</v>
      </c>
      <c r="I4054" s="260" t="s">
        <v>7427</v>
      </c>
      <c r="J4054" s="260" t="s">
        <v>7441</v>
      </c>
      <c r="K4054" s="260" t="s">
        <v>7442</v>
      </c>
      <c r="L4054" s="261">
        <v>45133</v>
      </c>
      <c r="M4054" s="260" t="s">
        <v>20</v>
      </c>
    </row>
    <row r="4055" spans="1:13" x14ac:dyDescent="0.25">
      <c r="A4055" s="262" t="s">
        <v>423</v>
      </c>
      <c r="B4055" s="262" t="s">
        <v>424</v>
      </c>
      <c r="C4055" s="262" t="s">
        <v>415</v>
      </c>
      <c r="D4055" s="262" t="s">
        <v>776</v>
      </c>
      <c r="E4055" s="262">
        <v>131851</v>
      </c>
      <c r="F4055" s="262" t="s">
        <v>7426</v>
      </c>
      <c r="G4055" s="262" t="s">
        <v>77</v>
      </c>
      <c r="H4055" s="262">
        <v>1</v>
      </c>
      <c r="I4055" s="262" t="s">
        <v>7427</v>
      </c>
      <c r="J4055" s="262" t="s">
        <v>7443</v>
      </c>
      <c r="K4055" s="262" t="s">
        <v>7444</v>
      </c>
      <c r="L4055" s="263">
        <v>45133</v>
      </c>
      <c r="M4055" s="262" t="s">
        <v>20</v>
      </c>
    </row>
    <row r="4056" spans="1:13" x14ac:dyDescent="0.25">
      <c r="A4056" s="260" t="s">
        <v>423</v>
      </c>
      <c r="B4056" s="260" t="s">
        <v>424</v>
      </c>
      <c r="C4056" s="260" t="s">
        <v>415</v>
      </c>
      <c r="D4056" s="260" t="s">
        <v>966</v>
      </c>
      <c r="E4056" s="260">
        <v>78</v>
      </c>
      <c r="F4056" s="260" t="s">
        <v>7274</v>
      </c>
      <c r="G4056" s="260" t="s">
        <v>77</v>
      </c>
      <c r="H4056" s="260">
        <v>1</v>
      </c>
      <c r="I4056" s="260" t="s">
        <v>7364</v>
      </c>
      <c r="J4056" s="260" t="s">
        <v>7445</v>
      </c>
      <c r="K4056" s="260" t="s">
        <v>7446</v>
      </c>
      <c r="L4056" s="261">
        <v>45133</v>
      </c>
      <c r="M4056" s="260" t="s">
        <v>20</v>
      </c>
    </row>
    <row r="4057" spans="1:13" x14ac:dyDescent="0.25">
      <c r="A4057" s="262" t="s">
        <v>423</v>
      </c>
      <c r="B4057" s="262" t="s">
        <v>424</v>
      </c>
      <c r="C4057" s="262" t="s">
        <v>415</v>
      </c>
      <c r="D4057" s="262" t="s">
        <v>1055</v>
      </c>
      <c r="E4057" s="262">
        <v>78</v>
      </c>
      <c r="F4057" s="262" t="s">
        <v>7274</v>
      </c>
      <c r="G4057" s="262" t="s">
        <v>77</v>
      </c>
      <c r="H4057" s="262">
        <v>1</v>
      </c>
      <c r="I4057" s="262" t="s">
        <v>7364</v>
      </c>
      <c r="J4057" s="262" t="s">
        <v>7445</v>
      </c>
      <c r="K4057" s="262" t="s">
        <v>7447</v>
      </c>
      <c r="L4057" s="263">
        <v>45133</v>
      </c>
      <c r="M4057" s="262" t="s">
        <v>20</v>
      </c>
    </row>
    <row r="4058" spans="1:13" x14ac:dyDescent="0.25">
      <c r="A4058" s="260" t="s">
        <v>423</v>
      </c>
      <c r="B4058" s="260" t="s">
        <v>424</v>
      </c>
      <c r="C4058" s="260" t="s">
        <v>415</v>
      </c>
      <c r="D4058" s="260" t="s">
        <v>47</v>
      </c>
      <c r="E4058" s="260">
        <v>3</v>
      </c>
      <c r="F4058" s="260" t="s">
        <v>7426</v>
      </c>
      <c r="G4058" s="260" t="s">
        <v>77</v>
      </c>
      <c r="H4058" s="260">
        <v>1</v>
      </c>
      <c r="I4058" s="260" t="s">
        <v>7427</v>
      </c>
      <c r="J4058" s="260" t="s">
        <v>7448</v>
      </c>
      <c r="K4058" s="260" t="s">
        <v>7449</v>
      </c>
      <c r="L4058" s="261">
        <v>45133</v>
      </c>
      <c r="M4058" s="260" t="s">
        <v>20</v>
      </c>
    </row>
    <row r="4059" spans="1:13" x14ac:dyDescent="0.25">
      <c r="A4059" s="262" t="s">
        <v>435</v>
      </c>
      <c r="B4059" s="262" t="s">
        <v>436</v>
      </c>
      <c r="C4059" s="262" t="s">
        <v>415</v>
      </c>
      <c r="D4059" s="262" t="s">
        <v>776</v>
      </c>
      <c r="E4059" s="262">
        <v>592947</v>
      </c>
      <c r="F4059" s="262" t="s">
        <v>7426</v>
      </c>
      <c r="G4059" s="262" t="s">
        <v>77</v>
      </c>
      <c r="H4059" s="262">
        <v>1</v>
      </c>
      <c r="I4059" s="262" t="s">
        <v>7427</v>
      </c>
      <c r="J4059" s="262" t="s">
        <v>7450</v>
      </c>
      <c r="K4059" s="262" t="s">
        <v>7451</v>
      </c>
      <c r="L4059" s="263">
        <v>45133</v>
      </c>
      <c r="M4059" s="262" t="s">
        <v>20</v>
      </c>
    </row>
    <row r="4060" spans="1:13" x14ac:dyDescent="0.25">
      <c r="A4060" s="260" t="s">
        <v>435</v>
      </c>
      <c r="B4060" s="260" t="s">
        <v>436</v>
      </c>
      <c r="C4060" s="260" t="s">
        <v>415</v>
      </c>
      <c r="D4060" s="260" t="s">
        <v>966</v>
      </c>
      <c r="E4060" s="260">
        <v>5</v>
      </c>
      <c r="F4060" s="260" t="s">
        <v>7274</v>
      </c>
      <c r="G4060" s="260" t="s">
        <v>77</v>
      </c>
      <c r="H4060" s="260">
        <v>1</v>
      </c>
      <c r="I4060" s="260" t="s">
        <v>1237</v>
      </c>
      <c r="J4060" s="260" t="s">
        <v>7452</v>
      </c>
      <c r="K4060" s="260" t="s">
        <v>7453</v>
      </c>
      <c r="L4060" s="261">
        <v>45133</v>
      </c>
      <c r="M4060" s="260" t="s">
        <v>20</v>
      </c>
    </row>
    <row r="4061" spans="1:13" x14ac:dyDescent="0.25">
      <c r="A4061" s="262" t="s">
        <v>435</v>
      </c>
      <c r="B4061" s="262" t="s">
        <v>436</v>
      </c>
      <c r="C4061" s="262" t="s">
        <v>415</v>
      </c>
      <c r="D4061" s="262" t="s">
        <v>1055</v>
      </c>
      <c r="E4061" s="262">
        <v>5</v>
      </c>
      <c r="F4061" s="262" t="s">
        <v>7274</v>
      </c>
      <c r="G4061" s="262" t="s">
        <v>77</v>
      </c>
      <c r="H4061" s="262">
        <v>1</v>
      </c>
      <c r="I4061" s="262" t="s">
        <v>1237</v>
      </c>
      <c r="J4061" s="262" t="s">
        <v>7452</v>
      </c>
      <c r="K4061" s="262" t="s">
        <v>7454</v>
      </c>
      <c r="L4061" s="263">
        <v>45133</v>
      </c>
      <c r="M4061" s="262" t="s">
        <v>20</v>
      </c>
    </row>
    <row r="4062" spans="1:13" x14ac:dyDescent="0.25">
      <c r="A4062" s="260" t="s">
        <v>435</v>
      </c>
      <c r="B4062" s="260" t="s">
        <v>436</v>
      </c>
      <c r="C4062" s="260" t="s">
        <v>415</v>
      </c>
      <c r="D4062" s="260" t="s">
        <v>47</v>
      </c>
      <c r="E4062" s="260">
        <v>3</v>
      </c>
      <c r="F4062" s="260" t="s">
        <v>7426</v>
      </c>
      <c r="G4062" s="260" t="s">
        <v>77</v>
      </c>
      <c r="H4062" s="260">
        <v>1</v>
      </c>
      <c r="I4062" s="260" t="s">
        <v>7427</v>
      </c>
      <c r="J4062" s="260" t="s">
        <v>7455</v>
      </c>
      <c r="K4062" s="260" t="s">
        <v>7456</v>
      </c>
      <c r="L4062" s="261">
        <v>45133</v>
      </c>
      <c r="M4062" s="260" t="s">
        <v>20</v>
      </c>
    </row>
    <row r="4063" spans="1:13" x14ac:dyDescent="0.25">
      <c r="A4063" s="262" t="s">
        <v>7226</v>
      </c>
      <c r="B4063" s="262" t="s">
        <v>7227</v>
      </c>
      <c r="C4063" s="262" t="s">
        <v>7228</v>
      </c>
      <c r="D4063" s="262" t="s">
        <v>2564</v>
      </c>
      <c r="E4063" s="262">
        <v>0</v>
      </c>
      <c r="F4063" s="262" t="s">
        <v>2565</v>
      </c>
      <c r="G4063" s="262" t="s">
        <v>33</v>
      </c>
      <c r="H4063" s="262">
        <v>2</v>
      </c>
      <c r="I4063" s="262" t="s">
        <v>17</v>
      </c>
      <c r="J4063" s="262" t="s">
        <v>17</v>
      </c>
      <c r="K4063" s="262" t="s">
        <v>7457</v>
      </c>
      <c r="L4063" s="263">
        <v>45133</v>
      </c>
      <c r="M4063" s="262" t="s">
        <v>20</v>
      </c>
    </row>
    <row r="4064" spans="1:13" x14ac:dyDescent="0.25">
      <c r="A4064" s="260" t="s">
        <v>7226</v>
      </c>
      <c r="B4064" s="260" t="s">
        <v>7227</v>
      </c>
      <c r="C4064" s="260" t="s">
        <v>7228</v>
      </c>
      <c r="D4064" s="260" t="s">
        <v>2567</v>
      </c>
      <c r="E4064" s="260">
        <v>0</v>
      </c>
      <c r="F4064" s="260" t="s">
        <v>2565</v>
      </c>
      <c r="G4064" s="260" t="s">
        <v>33</v>
      </c>
      <c r="H4064" s="260">
        <v>2</v>
      </c>
      <c r="I4064" s="260" t="s">
        <v>17</v>
      </c>
      <c r="J4064" s="260" t="s">
        <v>17</v>
      </c>
      <c r="K4064" s="260" t="s">
        <v>7458</v>
      </c>
      <c r="L4064" s="261">
        <v>45133</v>
      </c>
      <c r="M4064" s="260" t="s">
        <v>20</v>
      </c>
    </row>
    <row r="4065" spans="1:13" x14ac:dyDescent="0.25">
      <c r="A4065" s="262" t="s">
        <v>7226</v>
      </c>
      <c r="B4065" s="262" t="s">
        <v>7227</v>
      </c>
      <c r="C4065" s="262" t="s">
        <v>7228</v>
      </c>
      <c r="D4065" s="262" t="s">
        <v>2569</v>
      </c>
      <c r="E4065" s="262">
        <v>0</v>
      </c>
      <c r="F4065" s="262" t="s">
        <v>2565</v>
      </c>
      <c r="G4065" s="262" t="s">
        <v>33</v>
      </c>
      <c r="H4065" s="262">
        <v>2</v>
      </c>
      <c r="I4065" s="262" t="s">
        <v>17</v>
      </c>
      <c r="J4065" s="262" t="s">
        <v>17</v>
      </c>
      <c r="K4065" s="262" t="s">
        <v>7459</v>
      </c>
      <c r="L4065" s="263">
        <v>45133</v>
      </c>
      <c r="M4065" s="262" t="s">
        <v>20</v>
      </c>
    </row>
    <row r="4066" spans="1:13" x14ac:dyDescent="0.25">
      <c r="A4066" s="260" t="s">
        <v>7226</v>
      </c>
      <c r="B4066" s="260" t="s">
        <v>7227</v>
      </c>
      <c r="C4066" s="260" t="s">
        <v>7228</v>
      </c>
      <c r="D4066" s="260" t="s">
        <v>2634</v>
      </c>
      <c r="E4066" s="260">
        <v>0</v>
      </c>
      <c r="F4066" s="260" t="s">
        <v>2565</v>
      </c>
      <c r="G4066" s="260" t="s">
        <v>33</v>
      </c>
      <c r="H4066" s="260">
        <v>2</v>
      </c>
      <c r="I4066" s="260" t="s">
        <v>17</v>
      </c>
      <c r="J4066" s="260" t="s">
        <v>17</v>
      </c>
      <c r="K4066" s="260" t="s">
        <v>7460</v>
      </c>
      <c r="L4066" s="261">
        <v>45133</v>
      </c>
      <c r="M4066" s="260" t="s">
        <v>20</v>
      </c>
    </row>
    <row r="4067" spans="1:13" x14ac:dyDescent="0.25">
      <c r="A4067" s="262" t="s">
        <v>7226</v>
      </c>
      <c r="B4067" s="262" t="s">
        <v>7227</v>
      </c>
      <c r="C4067" s="262" t="s">
        <v>7228</v>
      </c>
      <c r="D4067" s="262" t="s">
        <v>2636</v>
      </c>
      <c r="E4067" s="262">
        <v>0</v>
      </c>
      <c r="F4067" s="262" t="s">
        <v>2565</v>
      </c>
      <c r="G4067" s="262" t="s">
        <v>33</v>
      </c>
      <c r="H4067" s="262">
        <v>2</v>
      </c>
      <c r="I4067" s="262" t="s">
        <v>17</v>
      </c>
      <c r="J4067" s="262" t="s">
        <v>17</v>
      </c>
      <c r="K4067" s="262" t="s">
        <v>7461</v>
      </c>
      <c r="L4067" s="263">
        <v>45133</v>
      </c>
      <c r="M4067" s="262" t="s">
        <v>20</v>
      </c>
    </row>
    <row r="4068" spans="1:13" x14ac:dyDescent="0.25">
      <c r="A4068" s="260" t="s">
        <v>7226</v>
      </c>
      <c r="B4068" s="260" t="s">
        <v>7227</v>
      </c>
      <c r="C4068" s="260" t="s">
        <v>7228</v>
      </c>
      <c r="D4068" s="260" t="s">
        <v>2638</v>
      </c>
      <c r="E4068" s="260">
        <v>3</v>
      </c>
      <c r="F4068" s="260" t="s">
        <v>2565</v>
      </c>
      <c r="G4068" s="260" t="s">
        <v>33</v>
      </c>
      <c r="H4068" s="260">
        <v>2</v>
      </c>
      <c r="I4068" s="260" t="s">
        <v>17</v>
      </c>
      <c r="J4068" s="260" t="s">
        <v>17</v>
      </c>
      <c r="K4068" s="260" t="s">
        <v>7462</v>
      </c>
      <c r="L4068" s="261">
        <v>45133</v>
      </c>
      <c r="M4068" s="260" t="s">
        <v>20</v>
      </c>
    </row>
    <row r="4069" spans="1:13" x14ac:dyDescent="0.25">
      <c r="A4069" s="262" t="s">
        <v>7226</v>
      </c>
      <c r="B4069" s="262" t="s">
        <v>7227</v>
      </c>
      <c r="C4069" s="262" t="s">
        <v>7228</v>
      </c>
      <c r="D4069" s="262" t="s">
        <v>2571</v>
      </c>
      <c r="E4069" s="262">
        <v>2</v>
      </c>
      <c r="F4069" s="262" t="s">
        <v>2565</v>
      </c>
      <c r="G4069" s="262" t="s">
        <v>33</v>
      </c>
      <c r="H4069" s="262">
        <v>2</v>
      </c>
      <c r="I4069" s="262" t="s">
        <v>17</v>
      </c>
      <c r="J4069" s="262" t="s">
        <v>17</v>
      </c>
      <c r="K4069" s="262" t="s">
        <v>7463</v>
      </c>
      <c r="L4069" s="263">
        <v>45133</v>
      </c>
      <c r="M4069" s="262" t="s">
        <v>20</v>
      </c>
    </row>
    <row r="4070" spans="1:13" x14ac:dyDescent="0.25">
      <c r="A4070" s="260" t="s">
        <v>7226</v>
      </c>
      <c r="B4070" s="260" t="s">
        <v>7227</v>
      </c>
      <c r="C4070" s="260" t="s">
        <v>7228</v>
      </c>
      <c r="D4070" s="260" t="s">
        <v>2573</v>
      </c>
      <c r="E4070" s="260">
        <v>0</v>
      </c>
      <c r="F4070" s="260" t="s">
        <v>2565</v>
      </c>
      <c r="G4070" s="260" t="s">
        <v>33</v>
      </c>
      <c r="H4070" s="260">
        <v>2</v>
      </c>
      <c r="I4070" s="260" t="s">
        <v>17</v>
      </c>
      <c r="J4070" s="260" t="s">
        <v>17</v>
      </c>
      <c r="K4070" s="260" t="s">
        <v>7464</v>
      </c>
      <c r="L4070" s="261">
        <v>45133</v>
      </c>
      <c r="M4070" s="260" t="s">
        <v>20</v>
      </c>
    </row>
    <row r="4071" spans="1:13" x14ac:dyDescent="0.25">
      <c r="A4071" s="262" t="s">
        <v>7226</v>
      </c>
      <c r="B4071" s="262" t="s">
        <v>7227</v>
      </c>
      <c r="C4071" s="262" t="s">
        <v>7228</v>
      </c>
      <c r="D4071" s="262" t="s">
        <v>2642</v>
      </c>
      <c r="E4071" s="262">
        <v>0</v>
      </c>
      <c r="F4071" s="262" t="s">
        <v>2565</v>
      </c>
      <c r="G4071" s="262" t="s">
        <v>33</v>
      </c>
      <c r="H4071" s="262">
        <v>2</v>
      </c>
      <c r="I4071" s="262" t="s">
        <v>17</v>
      </c>
      <c r="J4071" s="262" t="s">
        <v>17</v>
      </c>
      <c r="K4071" s="262" t="s">
        <v>7465</v>
      </c>
      <c r="L4071" s="263">
        <v>45133</v>
      </c>
      <c r="M4071" s="262" t="s">
        <v>20</v>
      </c>
    </row>
    <row r="4072" spans="1:13" x14ac:dyDescent="0.25">
      <c r="A4072" s="260" t="s">
        <v>6500</v>
      </c>
      <c r="B4072" s="260" t="s">
        <v>6501</v>
      </c>
      <c r="C4072" s="260" t="s">
        <v>3326</v>
      </c>
      <c r="D4072" s="260" t="s">
        <v>26</v>
      </c>
      <c r="E4072" s="260" t="s">
        <v>17</v>
      </c>
      <c r="F4072" s="260" t="s">
        <v>763</v>
      </c>
      <c r="G4072" s="260" t="s">
        <v>17</v>
      </c>
      <c r="H4072" s="260" t="s">
        <v>17</v>
      </c>
      <c r="I4072" s="260" t="s">
        <v>763</v>
      </c>
      <c r="J4072" s="260" t="s">
        <v>7466</v>
      </c>
      <c r="K4072" s="260" t="s">
        <v>7467</v>
      </c>
      <c r="L4072" s="261">
        <v>45134</v>
      </c>
      <c r="M4072" s="260" t="s">
        <v>20</v>
      </c>
    </row>
    <row r="4073" spans="1:13" x14ac:dyDescent="0.25">
      <c r="A4073" s="262" t="s">
        <v>6500</v>
      </c>
      <c r="B4073" s="262" t="s">
        <v>6501</v>
      </c>
      <c r="C4073" s="262" t="s">
        <v>3326</v>
      </c>
      <c r="D4073" s="262" t="s">
        <v>28</v>
      </c>
      <c r="E4073" s="262" t="s">
        <v>17</v>
      </c>
      <c r="F4073" s="262" t="s">
        <v>763</v>
      </c>
      <c r="G4073" s="262" t="s">
        <v>17</v>
      </c>
      <c r="H4073" s="262" t="s">
        <v>17</v>
      </c>
      <c r="I4073" s="262" t="s">
        <v>763</v>
      </c>
      <c r="J4073" s="262" t="s">
        <v>7466</v>
      </c>
      <c r="K4073" s="262" t="s">
        <v>7468</v>
      </c>
      <c r="L4073" s="263">
        <v>45134</v>
      </c>
      <c r="M4073" s="262" t="s">
        <v>20</v>
      </c>
    </row>
    <row r="4074" spans="1:13" x14ac:dyDescent="0.25">
      <c r="A4074" s="260" t="s">
        <v>6500</v>
      </c>
      <c r="B4074" s="260" t="s">
        <v>6501</v>
      </c>
      <c r="C4074" s="260" t="s">
        <v>3326</v>
      </c>
      <c r="D4074" s="260" t="s">
        <v>38</v>
      </c>
      <c r="E4074" s="260" t="s">
        <v>17</v>
      </c>
      <c r="F4074" s="260" t="s">
        <v>763</v>
      </c>
      <c r="G4074" s="260" t="s">
        <v>17</v>
      </c>
      <c r="H4074" s="260" t="s">
        <v>17</v>
      </c>
      <c r="I4074" s="260" t="s">
        <v>763</v>
      </c>
      <c r="J4074" s="260" t="s">
        <v>7466</v>
      </c>
      <c r="K4074" s="260" t="s">
        <v>7469</v>
      </c>
      <c r="L4074" s="261">
        <v>45134</v>
      </c>
      <c r="M4074" s="260" t="s">
        <v>20</v>
      </c>
    </row>
    <row r="4075" spans="1:13" x14ac:dyDescent="0.25">
      <c r="A4075" s="262" t="s">
        <v>6500</v>
      </c>
      <c r="B4075" s="262" t="s">
        <v>6501</v>
      </c>
      <c r="C4075" s="262" t="s">
        <v>3326</v>
      </c>
      <c r="D4075" s="262" t="s">
        <v>16</v>
      </c>
      <c r="E4075" s="262" t="s">
        <v>17</v>
      </c>
      <c r="F4075" s="262" t="s">
        <v>763</v>
      </c>
      <c r="G4075" s="262" t="s">
        <v>17</v>
      </c>
      <c r="H4075" s="262" t="s">
        <v>17</v>
      </c>
      <c r="I4075" s="262" t="s">
        <v>763</v>
      </c>
      <c r="J4075" s="262" t="s">
        <v>7466</v>
      </c>
      <c r="K4075" s="262" t="s">
        <v>7470</v>
      </c>
      <c r="L4075" s="263">
        <v>45134</v>
      </c>
      <c r="M4075" s="262" t="s">
        <v>20</v>
      </c>
    </row>
    <row r="4076" spans="1:13" x14ac:dyDescent="0.25">
      <c r="A4076" s="260" t="s">
        <v>6500</v>
      </c>
      <c r="B4076" s="260" t="s">
        <v>6501</v>
      </c>
      <c r="C4076" s="260" t="s">
        <v>3326</v>
      </c>
      <c r="D4076" s="260" t="s">
        <v>21</v>
      </c>
      <c r="E4076" s="260" t="s">
        <v>17</v>
      </c>
      <c r="F4076" s="260" t="s">
        <v>763</v>
      </c>
      <c r="G4076" s="260" t="s">
        <v>17</v>
      </c>
      <c r="H4076" s="260" t="s">
        <v>17</v>
      </c>
      <c r="I4076" s="260" t="s">
        <v>763</v>
      </c>
      <c r="J4076" s="260" t="s">
        <v>7466</v>
      </c>
      <c r="K4076" s="260" t="s">
        <v>7471</v>
      </c>
      <c r="L4076" s="261">
        <v>45134</v>
      </c>
      <c r="M4076" s="260" t="s">
        <v>20</v>
      </c>
    </row>
    <row r="4077" spans="1:13" x14ac:dyDescent="0.25">
      <c r="A4077" s="262" t="s">
        <v>6500</v>
      </c>
      <c r="B4077" s="262" t="s">
        <v>6501</v>
      </c>
      <c r="C4077" s="262" t="s">
        <v>3326</v>
      </c>
      <c r="D4077" s="262" t="s">
        <v>1159</v>
      </c>
      <c r="E4077" s="262" t="s">
        <v>17</v>
      </c>
      <c r="F4077" s="262" t="s">
        <v>763</v>
      </c>
      <c r="G4077" s="262" t="s">
        <v>17</v>
      </c>
      <c r="H4077" s="262" t="s">
        <v>17</v>
      </c>
      <c r="I4077" s="262" t="s">
        <v>763</v>
      </c>
      <c r="J4077" s="262" t="s">
        <v>7466</v>
      </c>
      <c r="K4077" s="262" t="s">
        <v>7472</v>
      </c>
      <c r="L4077" s="263">
        <v>45134</v>
      </c>
      <c r="M4077" s="262" t="s">
        <v>20</v>
      </c>
    </row>
    <row r="4078" spans="1:13" x14ac:dyDescent="0.25">
      <c r="A4078" s="260" t="s">
        <v>6500</v>
      </c>
      <c r="B4078" s="260" t="s">
        <v>6501</v>
      </c>
      <c r="C4078" s="260" t="s">
        <v>3326</v>
      </c>
      <c r="D4078" s="260" t="s">
        <v>24</v>
      </c>
      <c r="E4078" s="260" t="s">
        <v>17</v>
      </c>
      <c r="F4078" s="260" t="s">
        <v>763</v>
      </c>
      <c r="G4078" s="260" t="s">
        <v>17</v>
      </c>
      <c r="H4078" s="260" t="s">
        <v>17</v>
      </c>
      <c r="I4078" s="260" t="s">
        <v>763</v>
      </c>
      <c r="J4078" s="260" t="s">
        <v>7466</v>
      </c>
      <c r="K4078" s="260" t="s">
        <v>7473</v>
      </c>
      <c r="L4078" s="261">
        <v>45134</v>
      </c>
      <c r="M4078" s="260" t="s">
        <v>20</v>
      </c>
    </row>
    <row r="4079" spans="1:13" x14ac:dyDescent="0.25">
      <c r="A4079" s="262" t="s">
        <v>6458</v>
      </c>
      <c r="B4079" s="262" t="s">
        <v>6459</v>
      </c>
      <c r="C4079" s="262" t="s">
        <v>3326</v>
      </c>
      <c r="D4079" s="262" t="s">
        <v>24</v>
      </c>
      <c r="E4079" s="262" t="s">
        <v>17</v>
      </c>
      <c r="F4079" s="262" t="s">
        <v>763</v>
      </c>
      <c r="G4079" s="262" t="s">
        <v>17</v>
      </c>
      <c r="H4079" s="262" t="s">
        <v>17</v>
      </c>
      <c r="I4079" s="262" t="s">
        <v>763</v>
      </c>
      <c r="J4079" s="262" t="s">
        <v>7466</v>
      </c>
      <c r="K4079" s="262" t="s">
        <v>7474</v>
      </c>
      <c r="L4079" s="263">
        <v>45134</v>
      </c>
      <c r="M4079" s="262" t="s">
        <v>582</v>
      </c>
    </row>
    <row r="4080" spans="1:13" x14ac:dyDescent="0.25">
      <c r="A4080" s="260" t="s">
        <v>3324</v>
      </c>
      <c r="B4080" s="260" t="s">
        <v>3325</v>
      </c>
      <c r="C4080" s="260" t="s">
        <v>3326</v>
      </c>
      <c r="D4080" s="260" t="s">
        <v>24</v>
      </c>
      <c r="E4080" s="260" t="s">
        <v>17</v>
      </c>
      <c r="F4080" s="260" t="s">
        <v>763</v>
      </c>
      <c r="G4080" s="260" t="s">
        <v>17</v>
      </c>
      <c r="H4080" s="260" t="s">
        <v>17</v>
      </c>
      <c r="I4080" s="260" t="s">
        <v>763</v>
      </c>
      <c r="J4080" s="260" t="s">
        <v>7466</v>
      </c>
      <c r="K4080" s="260" t="s">
        <v>7475</v>
      </c>
      <c r="L4080" s="261">
        <v>45134</v>
      </c>
      <c r="M4080" s="260" t="s">
        <v>20</v>
      </c>
    </row>
    <row r="4081" spans="1:13" x14ac:dyDescent="0.25">
      <c r="A4081" s="262" t="s">
        <v>1079</v>
      </c>
      <c r="B4081" s="262" t="s">
        <v>1080</v>
      </c>
      <c r="C4081" s="262" t="s">
        <v>1081</v>
      </c>
      <c r="D4081" s="262" t="s">
        <v>1335</v>
      </c>
      <c r="E4081" s="262">
        <v>13106300</v>
      </c>
      <c r="F4081" s="262" t="s">
        <v>7476</v>
      </c>
      <c r="G4081" s="262" t="s">
        <v>1400</v>
      </c>
      <c r="H4081" s="262">
        <v>2</v>
      </c>
      <c r="I4081" s="262" t="s">
        <v>7477</v>
      </c>
      <c r="J4081" s="262" t="s">
        <v>7478</v>
      </c>
      <c r="K4081" s="262" t="s">
        <v>7479</v>
      </c>
      <c r="L4081" s="263">
        <v>45135</v>
      </c>
      <c r="M4081" s="262" t="s">
        <v>20</v>
      </c>
    </row>
    <row r="4082" spans="1:13" x14ac:dyDescent="0.25">
      <c r="A4082" s="260" t="s">
        <v>1079</v>
      </c>
      <c r="B4082" s="260" t="s">
        <v>1080</v>
      </c>
      <c r="C4082" s="260" t="s">
        <v>1081</v>
      </c>
      <c r="D4082" s="260" t="s">
        <v>1042</v>
      </c>
      <c r="E4082" s="260">
        <v>28626</v>
      </c>
      <c r="F4082" s="260" t="s">
        <v>7480</v>
      </c>
      <c r="G4082" s="260" t="s">
        <v>1400</v>
      </c>
      <c r="H4082" s="260">
        <v>2</v>
      </c>
      <c r="I4082" s="260" t="s">
        <v>7481</v>
      </c>
      <c r="J4082" s="260" t="s">
        <v>7482</v>
      </c>
      <c r="K4082" s="260" t="s">
        <v>7483</v>
      </c>
      <c r="L4082" s="261">
        <v>45135</v>
      </c>
      <c r="M4082" s="260" t="s">
        <v>582</v>
      </c>
    </row>
    <row r="4083" spans="1:13" x14ac:dyDescent="0.25">
      <c r="A4083" s="262" t="s">
        <v>1079</v>
      </c>
      <c r="B4083" s="262" t="s">
        <v>1080</v>
      </c>
      <c r="C4083" s="262" t="s">
        <v>1081</v>
      </c>
      <c r="D4083" s="262" t="s">
        <v>1132</v>
      </c>
      <c r="E4083" s="262">
        <v>1473656</v>
      </c>
      <c r="F4083" s="262" t="s">
        <v>7484</v>
      </c>
      <c r="G4083" s="262" t="s">
        <v>1400</v>
      </c>
      <c r="H4083" s="262">
        <v>2</v>
      </c>
      <c r="I4083" s="262" t="s">
        <v>7485</v>
      </c>
      <c r="J4083" s="262" t="s">
        <v>7486</v>
      </c>
      <c r="K4083" s="262" t="s">
        <v>7487</v>
      </c>
      <c r="L4083" s="263">
        <v>45135</v>
      </c>
      <c r="M4083" s="262" t="s">
        <v>582</v>
      </c>
    </row>
    <row r="4084" spans="1:13" x14ac:dyDescent="0.25">
      <c r="A4084" s="260" t="s">
        <v>1079</v>
      </c>
      <c r="B4084" s="260" t="s">
        <v>1080</v>
      </c>
      <c r="C4084" s="260" t="s">
        <v>1081</v>
      </c>
      <c r="D4084" s="260" t="s">
        <v>1050</v>
      </c>
      <c r="E4084" s="260">
        <v>392425</v>
      </c>
      <c r="F4084" s="260" t="s">
        <v>7488</v>
      </c>
      <c r="G4084" s="260" t="s">
        <v>22</v>
      </c>
      <c r="H4084" s="260">
        <v>3</v>
      </c>
      <c r="I4084" s="260" t="s">
        <v>7489</v>
      </c>
      <c r="J4084" s="260" t="s">
        <v>7490</v>
      </c>
      <c r="K4084" s="260" t="s">
        <v>7491</v>
      </c>
      <c r="L4084" s="261">
        <v>45135</v>
      </c>
      <c r="M4084" s="260" t="s">
        <v>582</v>
      </c>
    </row>
    <row r="4085" spans="1:13" x14ac:dyDescent="0.25">
      <c r="A4085" s="262" t="s">
        <v>1079</v>
      </c>
      <c r="B4085" s="262" t="s">
        <v>1080</v>
      </c>
      <c r="C4085" s="262" t="s">
        <v>1081</v>
      </c>
      <c r="D4085" s="262" t="s">
        <v>776</v>
      </c>
      <c r="E4085" s="262">
        <v>96292</v>
      </c>
      <c r="F4085" s="262" t="s">
        <v>7492</v>
      </c>
      <c r="G4085" s="262" t="s">
        <v>22</v>
      </c>
      <c r="H4085" s="262">
        <v>3</v>
      </c>
      <c r="I4085" s="262" t="s">
        <v>7493</v>
      </c>
      <c r="J4085" s="262" t="s">
        <v>7494</v>
      </c>
      <c r="K4085" s="262" t="s">
        <v>7495</v>
      </c>
      <c r="L4085" s="263">
        <v>45135</v>
      </c>
      <c r="M4085" s="262" t="s">
        <v>582</v>
      </c>
    </row>
    <row r="4086" spans="1:13" x14ac:dyDescent="0.25">
      <c r="A4086" s="260" t="s">
        <v>1079</v>
      </c>
      <c r="B4086" s="260" t="s">
        <v>1080</v>
      </c>
      <c r="C4086" s="260" t="s">
        <v>1081</v>
      </c>
      <c r="D4086" s="260" t="s">
        <v>40</v>
      </c>
      <c r="E4086" s="260">
        <v>11</v>
      </c>
      <c r="F4086" s="260" t="s">
        <v>6643</v>
      </c>
      <c r="G4086" s="260" t="s">
        <v>1400</v>
      </c>
      <c r="H4086" s="260">
        <v>2</v>
      </c>
      <c r="I4086" s="260" t="s">
        <v>5282</v>
      </c>
      <c r="J4086" s="260" t="s">
        <v>7496</v>
      </c>
      <c r="K4086" s="260" t="s">
        <v>7497</v>
      </c>
      <c r="L4086" s="261">
        <v>45135</v>
      </c>
      <c r="M4086" s="260" t="s">
        <v>20</v>
      </c>
    </row>
    <row r="4087" spans="1:13" x14ac:dyDescent="0.25">
      <c r="A4087" s="262" t="s">
        <v>1079</v>
      </c>
      <c r="B4087" s="262" t="s">
        <v>1080</v>
      </c>
      <c r="C4087" s="262" t="s">
        <v>1081</v>
      </c>
      <c r="D4087" s="262" t="s">
        <v>966</v>
      </c>
      <c r="E4087" s="262">
        <v>10</v>
      </c>
      <c r="F4087" s="262" t="s">
        <v>6643</v>
      </c>
      <c r="G4087" s="262" t="s">
        <v>1400</v>
      </c>
      <c r="H4087" s="262">
        <v>2</v>
      </c>
      <c r="I4087" s="262" t="s">
        <v>5282</v>
      </c>
      <c r="J4087" s="262" t="s">
        <v>7498</v>
      </c>
      <c r="K4087" s="262" t="s">
        <v>7499</v>
      </c>
      <c r="L4087" s="263">
        <v>45135</v>
      </c>
      <c r="M4087" s="262" t="s">
        <v>582</v>
      </c>
    </row>
    <row r="4088" spans="1:13" x14ac:dyDescent="0.25">
      <c r="A4088" s="260" t="s">
        <v>1079</v>
      </c>
      <c r="B4088" s="260" t="s">
        <v>1080</v>
      </c>
      <c r="C4088" s="260" t="s">
        <v>1081</v>
      </c>
      <c r="D4088" s="260" t="s">
        <v>1055</v>
      </c>
      <c r="E4088" s="260">
        <v>10</v>
      </c>
      <c r="F4088" s="260" t="s">
        <v>6643</v>
      </c>
      <c r="G4088" s="260" t="s">
        <v>1400</v>
      </c>
      <c r="H4088" s="260">
        <v>2</v>
      </c>
      <c r="I4088" s="260" t="s">
        <v>5282</v>
      </c>
      <c r="J4088" s="260" t="s">
        <v>7500</v>
      </c>
      <c r="K4088" s="260" t="s">
        <v>7501</v>
      </c>
      <c r="L4088" s="261">
        <v>45135</v>
      </c>
      <c r="M4088" s="260" t="s">
        <v>582</v>
      </c>
    </row>
    <row r="4089" spans="1:13" x14ac:dyDescent="0.25">
      <c r="A4089" s="262" t="s">
        <v>1079</v>
      </c>
      <c r="B4089" s="262" t="s">
        <v>1080</v>
      </c>
      <c r="C4089" s="262" t="s">
        <v>1081</v>
      </c>
      <c r="D4089" s="262" t="s">
        <v>605</v>
      </c>
      <c r="E4089" s="262">
        <v>97600</v>
      </c>
      <c r="F4089" s="262" t="s">
        <v>7502</v>
      </c>
      <c r="G4089" s="262" t="s">
        <v>1400</v>
      </c>
      <c r="H4089" s="262">
        <v>2</v>
      </c>
      <c r="I4089" s="262" t="s">
        <v>7503</v>
      </c>
      <c r="J4089" s="262" t="s">
        <v>7504</v>
      </c>
      <c r="K4089" s="262" t="s">
        <v>7505</v>
      </c>
      <c r="L4089" s="263">
        <v>45135</v>
      </c>
      <c r="M4089" s="262" t="s">
        <v>582</v>
      </c>
    </row>
    <row r="4090" spans="1:13" x14ac:dyDescent="0.25">
      <c r="A4090" s="260" t="s">
        <v>1079</v>
      </c>
      <c r="B4090" s="260" t="s">
        <v>1080</v>
      </c>
      <c r="C4090" s="260" t="s">
        <v>1081</v>
      </c>
      <c r="D4090" s="260" t="s">
        <v>1374</v>
      </c>
      <c r="E4090" s="260">
        <v>1081231</v>
      </c>
      <c r="F4090" s="260" t="s">
        <v>7506</v>
      </c>
      <c r="G4090" s="260" t="s">
        <v>1400</v>
      </c>
      <c r="H4090" s="260">
        <v>2</v>
      </c>
      <c r="I4090" s="260" t="s">
        <v>7507</v>
      </c>
      <c r="J4090" s="260" t="s">
        <v>7508</v>
      </c>
      <c r="K4090" s="260" t="s">
        <v>7509</v>
      </c>
      <c r="L4090" s="261">
        <v>45135</v>
      </c>
      <c r="M4090" s="260" t="s">
        <v>582</v>
      </c>
    </row>
    <row r="4091" spans="1:13" x14ac:dyDescent="0.25">
      <c r="A4091" s="262" t="s">
        <v>1079</v>
      </c>
      <c r="B4091" s="262" t="s">
        <v>1080</v>
      </c>
      <c r="C4091" s="262" t="s">
        <v>1081</v>
      </c>
      <c r="D4091" s="262" t="s">
        <v>630</v>
      </c>
      <c r="E4091" s="262">
        <v>294825</v>
      </c>
      <c r="F4091" s="262" t="s">
        <v>7510</v>
      </c>
      <c r="G4091" s="262" t="s">
        <v>22</v>
      </c>
      <c r="H4091" s="262">
        <v>3</v>
      </c>
      <c r="I4091" s="262" t="s">
        <v>7511</v>
      </c>
      <c r="J4091" s="262" t="s">
        <v>7512</v>
      </c>
      <c r="K4091" s="262" t="s">
        <v>7513</v>
      </c>
      <c r="L4091" s="263">
        <v>45135</v>
      </c>
      <c r="M4091" s="262" t="s">
        <v>582</v>
      </c>
    </row>
    <row r="4092" spans="1:13" x14ac:dyDescent="0.25">
      <c r="A4092" s="260" t="s">
        <v>1079</v>
      </c>
      <c r="B4092" s="260" t="s">
        <v>1080</v>
      </c>
      <c r="C4092" s="260" t="s">
        <v>1081</v>
      </c>
      <c r="D4092" s="260" t="s">
        <v>623</v>
      </c>
      <c r="E4092" s="260">
        <v>97600</v>
      </c>
      <c r="F4092" s="260" t="s">
        <v>7514</v>
      </c>
      <c r="G4092" s="260" t="s">
        <v>1400</v>
      </c>
      <c r="H4092" s="260">
        <v>2</v>
      </c>
      <c r="I4092" s="260" t="s">
        <v>7503</v>
      </c>
      <c r="J4092" s="260" t="s">
        <v>7515</v>
      </c>
      <c r="K4092" s="260" t="s">
        <v>7516</v>
      </c>
      <c r="L4092" s="261">
        <v>45135</v>
      </c>
      <c r="M4092" s="260" t="s">
        <v>582</v>
      </c>
    </row>
    <row r="4093" spans="1:13" x14ac:dyDescent="0.25">
      <c r="A4093" s="262" t="s">
        <v>1079</v>
      </c>
      <c r="B4093" s="262" t="s">
        <v>1080</v>
      </c>
      <c r="C4093" s="262" t="s">
        <v>1081</v>
      </c>
      <c r="D4093" s="262" t="s">
        <v>628</v>
      </c>
      <c r="E4093" s="262">
        <v>0</v>
      </c>
      <c r="F4093" s="262" t="s">
        <v>7517</v>
      </c>
      <c r="G4093" s="262" t="s">
        <v>1400</v>
      </c>
      <c r="H4093" s="262">
        <v>2</v>
      </c>
      <c r="I4093" s="262" t="s">
        <v>6650</v>
      </c>
      <c r="J4093" s="262" t="s">
        <v>7518</v>
      </c>
      <c r="K4093" s="262" t="s">
        <v>7519</v>
      </c>
      <c r="L4093" s="263">
        <v>45135</v>
      </c>
      <c r="M4093" s="262" t="s">
        <v>582</v>
      </c>
    </row>
    <row r="4094" spans="1:13" x14ac:dyDescent="0.25">
      <c r="A4094" s="260" t="s">
        <v>1079</v>
      </c>
      <c r="B4094" s="260" t="s">
        <v>1080</v>
      </c>
      <c r="C4094" s="260" t="s">
        <v>1081</v>
      </c>
      <c r="D4094" s="260" t="s">
        <v>619</v>
      </c>
      <c r="E4094" s="260">
        <v>0</v>
      </c>
      <c r="F4094" s="260" t="s">
        <v>7517</v>
      </c>
      <c r="G4094" s="260" t="s">
        <v>1400</v>
      </c>
      <c r="H4094" s="260">
        <v>2</v>
      </c>
      <c r="I4094" s="260" t="s">
        <v>6650</v>
      </c>
      <c r="J4094" s="260" t="s">
        <v>7520</v>
      </c>
      <c r="K4094" s="260" t="s">
        <v>7521</v>
      </c>
      <c r="L4094" s="261">
        <v>45135</v>
      </c>
      <c r="M4094" s="260" t="s">
        <v>582</v>
      </c>
    </row>
    <row r="4095" spans="1:13" x14ac:dyDescent="0.25">
      <c r="A4095" s="262" t="s">
        <v>1079</v>
      </c>
      <c r="B4095" s="262" t="s">
        <v>1080</v>
      </c>
      <c r="C4095" s="262" t="s">
        <v>1081</v>
      </c>
      <c r="D4095" s="262" t="s">
        <v>47</v>
      </c>
      <c r="E4095" s="262">
        <v>2</v>
      </c>
      <c r="F4095" s="262" t="s">
        <v>7522</v>
      </c>
      <c r="G4095" s="262" t="s">
        <v>22</v>
      </c>
      <c r="H4095" s="262">
        <v>3</v>
      </c>
      <c r="I4095" s="262" t="s">
        <v>5309</v>
      </c>
      <c r="J4095" s="262" t="s">
        <v>5310</v>
      </c>
      <c r="K4095" s="262" t="s">
        <v>7523</v>
      </c>
      <c r="L4095" s="263">
        <v>45135</v>
      </c>
      <c r="M4095" s="262" t="s">
        <v>20</v>
      </c>
    </row>
    <row r="4096" spans="1:13" x14ac:dyDescent="0.25">
      <c r="A4096" s="260" t="s">
        <v>42</v>
      </c>
      <c r="B4096" s="260" t="s">
        <v>43</v>
      </c>
      <c r="C4096" s="260" t="s">
        <v>44</v>
      </c>
      <c r="D4096" s="260" t="s">
        <v>966</v>
      </c>
      <c r="E4096" s="260">
        <v>11</v>
      </c>
      <c r="F4096" s="260" t="s">
        <v>7524</v>
      </c>
      <c r="G4096" s="260" t="s">
        <v>22</v>
      </c>
      <c r="H4096" s="260">
        <v>3</v>
      </c>
      <c r="I4096" s="260" t="s">
        <v>7525</v>
      </c>
      <c r="J4096" s="260" t="s">
        <v>1762</v>
      </c>
      <c r="K4096" s="260" t="s">
        <v>7526</v>
      </c>
      <c r="L4096" s="261">
        <v>45137</v>
      </c>
      <c r="M4096" s="260" t="s">
        <v>582</v>
      </c>
    </row>
    <row r="4097" spans="1:13" x14ac:dyDescent="0.25">
      <c r="A4097" s="262" t="s">
        <v>42</v>
      </c>
      <c r="B4097" s="262" t="s">
        <v>43</v>
      </c>
      <c r="C4097" s="262" t="s">
        <v>44</v>
      </c>
      <c r="D4097" s="262" t="s">
        <v>1055</v>
      </c>
      <c r="E4097" s="262">
        <v>11</v>
      </c>
      <c r="F4097" s="262" t="s">
        <v>7524</v>
      </c>
      <c r="G4097" s="262" t="s">
        <v>22</v>
      </c>
      <c r="H4097" s="262">
        <v>3</v>
      </c>
      <c r="I4097" s="262" t="s">
        <v>7527</v>
      </c>
      <c r="J4097" s="262" t="s">
        <v>1762</v>
      </c>
      <c r="K4097" s="262" t="s">
        <v>7528</v>
      </c>
      <c r="L4097" s="263">
        <v>45137</v>
      </c>
      <c r="M4097" s="262" t="s">
        <v>582</v>
      </c>
    </row>
    <row r="4098" spans="1:13" x14ac:dyDescent="0.25">
      <c r="A4098" s="260" t="s">
        <v>578</v>
      </c>
      <c r="B4098" s="260" t="s">
        <v>579</v>
      </c>
      <c r="C4098" s="260" t="s">
        <v>580</v>
      </c>
      <c r="D4098" s="260" t="s">
        <v>966</v>
      </c>
      <c r="E4098" s="260">
        <v>60</v>
      </c>
      <c r="F4098" s="260" t="s">
        <v>7529</v>
      </c>
      <c r="G4098" s="260" t="s">
        <v>33</v>
      </c>
      <c r="H4098" s="260">
        <v>2</v>
      </c>
      <c r="I4098" s="260" t="s">
        <v>7530</v>
      </c>
      <c r="J4098" s="260" t="s">
        <v>7531</v>
      </c>
      <c r="K4098" s="260" t="s">
        <v>7532</v>
      </c>
      <c r="L4098" s="261">
        <v>45137</v>
      </c>
      <c r="M4098" s="260" t="s">
        <v>582</v>
      </c>
    </row>
    <row r="4099" spans="1:13" x14ac:dyDescent="0.25">
      <c r="A4099" s="262" t="s">
        <v>578</v>
      </c>
      <c r="B4099" s="262" t="s">
        <v>579</v>
      </c>
      <c r="C4099" s="262" t="s">
        <v>580</v>
      </c>
      <c r="D4099" s="262" t="s">
        <v>1055</v>
      </c>
      <c r="E4099" s="262">
        <v>60</v>
      </c>
      <c r="F4099" s="262" t="s">
        <v>7529</v>
      </c>
      <c r="G4099" s="262" t="s">
        <v>33</v>
      </c>
      <c r="H4099" s="262">
        <v>2</v>
      </c>
      <c r="I4099" s="262" t="s">
        <v>7530</v>
      </c>
      <c r="J4099" s="262" t="s">
        <v>7533</v>
      </c>
      <c r="K4099" s="262" t="s">
        <v>7534</v>
      </c>
      <c r="L4099" s="263">
        <v>45137</v>
      </c>
      <c r="M4099" s="262" t="s">
        <v>582</v>
      </c>
    </row>
    <row r="4100" spans="1:13" x14ac:dyDescent="0.25">
      <c r="A4100" s="260" t="s">
        <v>147</v>
      </c>
      <c r="B4100" s="260" t="s">
        <v>148</v>
      </c>
      <c r="C4100" s="260" t="s">
        <v>149</v>
      </c>
      <c r="D4100" s="260" t="s">
        <v>966</v>
      </c>
      <c r="E4100" s="260">
        <v>1034</v>
      </c>
      <c r="F4100" s="260" t="s">
        <v>7529</v>
      </c>
      <c r="G4100" s="260" t="s">
        <v>33</v>
      </c>
      <c r="H4100" s="260">
        <v>2</v>
      </c>
      <c r="I4100" s="260" t="s">
        <v>1039</v>
      </c>
      <c r="J4100" s="260" t="s">
        <v>7535</v>
      </c>
      <c r="K4100" s="260" t="s">
        <v>7536</v>
      </c>
      <c r="L4100" s="261">
        <v>45137</v>
      </c>
      <c r="M4100" s="260" t="s">
        <v>582</v>
      </c>
    </row>
    <row r="4101" spans="1:13" x14ac:dyDescent="0.25">
      <c r="A4101" s="262" t="s">
        <v>147</v>
      </c>
      <c r="B4101" s="262" t="s">
        <v>148</v>
      </c>
      <c r="C4101" s="262" t="s">
        <v>149</v>
      </c>
      <c r="D4101" s="262" t="s">
        <v>1055</v>
      </c>
      <c r="E4101" s="262">
        <v>1034</v>
      </c>
      <c r="F4101" s="262" t="s">
        <v>7529</v>
      </c>
      <c r="G4101" s="262" t="s">
        <v>33</v>
      </c>
      <c r="H4101" s="262">
        <v>2</v>
      </c>
      <c r="I4101" s="262" t="s">
        <v>1039</v>
      </c>
      <c r="J4101" s="262" t="s">
        <v>7535</v>
      </c>
      <c r="K4101" s="262" t="s">
        <v>7537</v>
      </c>
      <c r="L4101" s="263">
        <v>45137</v>
      </c>
      <c r="M4101" s="262" t="s">
        <v>582</v>
      </c>
    </row>
    <row r="4102" spans="1:13" x14ac:dyDescent="0.25">
      <c r="A4102" s="260" t="s">
        <v>532</v>
      </c>
      <c r="B4102" s="260" t="s">
        <v>533</v>
      </c>
      <c r="C4102" s="260" t="s">
        <v>149</v>
      </c>
      <c r="D4102" s="260" t="s">
        <v>966</v>
      </c>
      <c r="E4102" s="260">
        <v>3</v>
      </c>
      <c r="F4102" s="260" t="s">
        <v>7529</v>
      </c>
      <c r="G4102" s="260" t="s">
        <v>22</v>
      </c>
      <c r="H4102" s="260">
        <v>3</v>
      </c>
      <c r="I4102" s="260" t="s">
        <v>1039</v>
      </c>
      <c r="J4102" s="260" t="s">
        <v>7538</v>
      </c>
      <c r="K4102" s="260" t="s">
        <v>7539</v>
      </c>
      <c r="L4102" s="261">
        <v>45137</v>
      </c>
      <c r="M4102" s="260" t="s">
        <v>582</v>
      </c>
    </row>
    <row r="4103" spans="1:13" x14ac:dyDescent="0.25">
      <c r="A4103" s="262" t="s">
        <v>532</v>
      </c>
      <c r="B4103" s="262" t="s">
        <v>533</v>
      </c>
      <c r="C4103" s="262" t="s">
        <v>149</v>
      </c>
      <c r="D4103" s="262" t="s">
        <v>1055</v>
      </c>
      <c r="E4103" s="262">
        <v>1034</v>
      </c>
      <c r="F4103" s="262" t="s">
        <v>7529</v>
      </c>
      <c r="G4103" s="262" t="s">
        <v>1400</v>
      </c>
      <c r="H4103" s="262">
        <v>2</v>
      </c>
      <c r="I4103" s="262" t="s">
        <v>1039</v>
      </c>
      <c r="J4103" s="262" t="s">
        <v>7535</v>
      </c>
      <c r="K4103" s="262" t="s">
        <v>7540</v>
      </c>
      <c r="L4103" s="263">
        <v>45137</v>
      </c>
      <c r="M4103" s="262" t="s">
        <v>582</v>
      </c>
    </row>
    <row r="4104" spans="1:13" x14ac:dyDescent="0.25">
      <c r="A4104" s="260" t="s">
        <v>1391</v>
      </c>
      <c r="B4104" s="260" t="s">
        <v>1392</v>
      </c>
      <c r="C4104" s="260" t="s">
        <v>149</v>
      </c>
      <c r="D4104" s="260" t="s">
        <v>1055</v>
      </c>
      <c r="E4104" s="260">
        <v>1034</v>
      </c>
      <c r="F4104" s="260" t="s">
        <v>7529</v>
      </c>
      <c r="G4104" s="260" t="s">
        <v>1400</v>
      </c>
      <c r="H4104" s="260">
        <v>2</v>
      </c>
      <c r="I4104" s="260" t="s">
        <v>1039</v>
      </c>
      <c r="J4104" s="260" t="s">
        <v>7535</v>
      </c>
      <c r="K4104" s="260" t="s">
        <v>7541</v>
      </c>
      <c r="L4104" s="261">
        <v>45137</v>
      </c>
      <c r="M4104" s="260" t="s">
        <v>582</v>
      </c>
    </row>
    <row r="4105" spans="1:13" x14ac:dyDescent="0.25">
      <c r="A4105" s="262" t="s">
        <v>2060</v>
      </c>
      <c r="B4105" s="262" t="s">
        <v>2061</v>
      </c>
      <c r="C4105" s="262" t="s">
        <v>2062</v>
      </c>
      <c r="D4105" s="262" t="s">
        <v>776</v>
      </c>
      <c r="E4105" s="262">
        <v>5150</v>
      </c>
      <c r="F4105" s="262" t="s">
        <v>7542</v>
      </c>
      <c r="G4105" s="262" t="s">
        <v>1400</v>
      </c>
      <c r="H4105" s="262">
        <v>2</v>
      </c>
      <c r="I4105" s="262" t="s">
        <v>7543</v>
      </c>
      <c r="J4105" s="262" t="s">
        <v>7544</v>
      </c>
      <c r="K4105" s="262" t="s">
        <v>7545</v>
      </c>
      <c r="L4105" s="263">
        <v>45137</v>
      </c>
      <c r="M4105" s="262" t="s">
        <v>582</v>
      </c>
    </row>
    <row r="4106" spans="1:13" x14ac:dyDescent="0.25">
      <c r="A4106" s="260" t="s">
        <v>63</v>
      </c>
      <c r="B4106" s="260" t="s">
        <v>64</v>
      </c>
      <c r="C4106" s="260" t="s">
        <v>65</v>
      </c>
      <c r="D4106" s="260" t="s">
        <v>1132</v>
      </c>
      <c r="E4106" s="260">
        <v>43100000</v>
      </c>
      <c r="F4106" s="260" t="s">
        <v>7546</v>
      </c>
      <c r="G4106" s="260" t="s">
        <v>77</v>
      </c>
      <c r="H4106" s="260">
        <v>1</v>
      </c>
      <c r="I4106" s="260" t="s">
        <v>7547</v>
      </c>
      <c r="J4106" s="260" t="s">
        <v>7548</v>
      </c>
      <c r="K4106" s="260" t="s">
        <v>7549</v>
      </c>
      <c r="L4106" s="261">
        <v>45137</v>
      </c>
      <c r="M4106" s="260" t="s">
        <v>582</v>
      </c>
    </row>
    <row r="4107" spans="1:13" x14ac:dyDescent="0.25">
      <c r="A4107" s="262" t="s">
        <v>63</v>
      </c>
      <c r="B4107" s="262" t="s">
        <v>64</v>
      </c>
      <c r="C4107" s="262" t="s">
        <v>65</v>
      </c>
      <c r="D4107" s="262" t="s">
        <v>1050</v>
      </c>
      <c r="E4107" s="262">
        <v>43100000</v>
      </c>
      <c r="F4107" s="262" t="s">
        <v>7546</v>
      </c>
      <c r="G4107" s="262" t="s">
        <v>22</v>
      </c>
      <c r="H4107" s="262">
        <v>3</v>
      </c>
      <c r="I4107" s="262" t="s">
        <v>7547</v>
      </c>
      <c r="J4107" s="262" t="s">
        <v>7550</v>
      </c>
      <c r="K4107" s="262" t="s">
        <v>7551</v>
      </c>
      <c r="L4107" s="263">
        <v>45137</v>
      </c>
      <c r="M4107" s="262" t="s">
        <v>582</v>
      </c>
    </row>
    <row r="4108" spans="1:13" x14ac:dyDescent="0.25">
      <c r="A4108" s="260" t="s">
        <v>63</v>
      </c>
      <c r="B4108" s="260" t="s">
        <v>64</v>
      </c>
      <c r="C4108" s="260" t="s">
        <v>65</v>
      </c>
      <c r="D4108" s="260" t="s">
        <v>776</v>
      </c>
      <c r="E4108" s="260">
        <v>23311020</v>
      </c>
      <c r="F4108" s="260" t="s">
        <v>7552</v>
      </c>
      <c r="G4108" s="260" t="s">
        <v>22</v>
      </c>
      <c r="H4108" s="260">
        <v>3</v>
      </c>
      <c r="I4108" s="260" t="s">
        <v>7553</v>
      </c>
      <c r="J4108" s="260" t="s">
        <v>7554</v>
      </c>
      <c r="K4108" s="260" t="s">
        <v>7555</v>
      </c>
      <c r="L4108" s="261">
        <v>45137</v>
      </c>
      <c r="M4108" s="260" t="s">
        <v>582</v>
      </c>
    </row>
    <row r="4109" spans="1:13" x14ac:dyDescent="0.25">
      <c r="A4109" s="262" t="s">
        <v>63</v>
      </c>
      <c r="B4109" s="262" t="s">
        <v>64</v>
      </c>
      <c r="C4109" s="262" t="s">
        <v>65</v>
      </c>
      <c r="D4109" s="262" t="s">
        <v>966</v>
      </c>
      <c r="E4109" s="262">
        <v>610</v>
      </c>
      <c r="F4109" s="262" t="s">
        <v>7556</v>
      </c>
      <c r="G4109" s="262" t="s">
        <v>1400</v>
      </c>
      <c r="H4109" s="262">
        <v>2</v>
      </c>
      <c r="I4109" s="262" t="s">
        <v>7557</v>
      </c>
      <c r="J4109" s="262" t="s">
        <v>7558</v>
      </c>
      <c r="K4109" s="262" t="s">
        <v>7559</v>
      </c>
      <c r="L4109" s="263">
        <v>45137</v>
      </c>
      <c r="M4109" s="262" t="s">
        <v>582</v>
      </c>
    </row>
    <row r="4110" spans="1:13" x14ac:dyDescent="0.25">
      <c r="A4110" s="260" t="s">
        <v>63</v>
      </c>
      <c r="B4110" s="260" t="s">
        <v>64</v>
      </c>
      <c r="C4110" s="260" t="s">
        <v>65</v>
      </c>
      <c r="D4110" s="260" t="s">
        <v>1055</v>
      </c>
      <c r="E4110" s="260">
        <v>610</v>
      </c>
      <c r="F4110" s="260" t="s">
        <v>7556</v>
      </c>
      <c r="G4110" s="260" t="s">
        <v>1400</v>
      </c>
      <c r="H4110" s="260">
        <v>2</v>
      </c>
      <c r="I4110" s="260" t="s">
        <v>7557</v>
      </c>
      <c r="J4110" s="260" t="s">
        <v>7560</v>
      </c>
      <c r="K4110" s="260" t="s">
        <v>7561</v>
      </c>
      <c r="L4110" s="261">
        <v>45137</v>
      </c>
      <c r="M4110" s="260" t="s">
        <v>582</v>
      </c>
    </row>
    <row r="4111" spans="1:13" x14ac:dyDescent="0.25">
      <c r="A4111" s="262" t="s">
        <v>3050</v>
      </c>
      <c r="B4111" s="262" t="s">
        <v>3051</v>
      </c>
      <c r="C4111" s="262" t="s">
        <v>1766</v>
      </c>
      <c r="D4111" s="262" t="s">
        <v>1335</v>
      </c>
      <c r="E4111" s="262">
        <v>51600000</v>
      </c>
      <c r="F4111" s="262" t="s">
        <v>7562</v>
      </c>
      <c r="G4111" s="262" t="s">
        <v>77</v>
      </c>
      <c r="H4111" s="262">
        <v>1</v>
      </c>
      <c r="I4111" s="262" t="s">
        <v>7563</v>
      </c>
      <c r="J4111" s="262" t="s">
        <v>7564</v>
      </c>
      <c r="K4111" s="262" t="s">
        <v>7565</v>
      </c>
      <c r="L4111" s="263">
        <v>45138</v>
      </c>
      <c r="M4111" s="262" t="s">
        <v>20</v>
      </c>
    </row>
    <row r="4112" spans="1:13" x14ac:dyDescent="0.25">
      <c r="A4112" s="260" t="s">
        <v>3050</v>
      </c>
      <c r="B4112" s="260" t="s">
        <v>3051</v>
      </c>
      <c r="C4112" s="260" t="s">
        <v>1766</v>
      </c>
      <c r="D4112" s="260" t="s">
        <v>1042</v>
      </c>
      <c r="E4112" s="260">
        <v>1109500</v>
      </c>
      <c r="F4112" s="260" t="s">
        <v>4090</v>
      </c>
      <c r="G4112" s="260" t="s">
        <v>77</v>
      </c>
      <c r="H4112" s="260">
        <v>1</v>
      </c>
      <c r="I4112" s="260" t="s">
        <v>7566</v>
      </c>
      <c r="J4112" s="260" t="s">
        <v>7567</v>
      </c>
      <c r="K4112" s="260" t="s">
        <v>7568</v>
      </c>
      <c r="L4112" s="261">
        <v>45138</v>
      </c>
      <c r="M4112" s="260" t="s">
        <v>20</v>
      </c>
    </row>
    <row r="4113" spans="1:13" x14ac:dyDescent="0.25">
      <c r="A4113" s="262" t="s">
        <v>3050</v>
      </c>
      <c r="B4113" s="262" t="s">
        <v>3051</v>
      </c>
      <c r="C4113" s="262" t="s">
        <v>1766</v>
      </c>
      <c r="D4113" s="262" t="s">
        <v>1132</v>
      </c>
      <c r="E4113" s="262">
        <v>51600000</v>
      </c>
      <c r="F4113" s="262" t="s">
        <v>7562</v>
      </c>
      <c r="G4113" s="262" t="s">
        <v>77</v>
      </c>
      <c r="H4113" s="262">
        <v>1</v>
      </c>
      <c r="I4113" s="262" t="s">
        <v>7563</v>
      </c>
      <c r="J4113" s="262" t="s">
        <v>7569</v>
      </c>
      <c r="K4113" s="262" t="s">
        <v>7570</v>
      </c>
      <c r="L4113" s="263">
        <v>45138</v>
      </c>
      <c r="M4113" s="262" t="s">
        <v>20</v>
      </c>
    </row>
    <row r="4114" spans="1:13" x14ac:dyDescent="0.25">
      <c r="A4114" s="260" t="s">
        <v>3050</v>
      </c>
      <c r="B4114" s="260" t="s">
        <v>3051</v>
      </c>
      <c r="C4114" s="260" t="s">
        <v>1766</v>
      </c>
      <c r="D4114" s="260" t="s">
        <v>1050</v>
      </c>
      <c r="E4114" s="260">
        <v>9800000</v>
      </c>
      <c r="F4114" s="260" t="s">
        <v>7562</v>
      </c>
      <c r="G4114" s="260" t="s">
        <v>77</v>
      </c>
      <c r="H4114" s="260">
        <v>1</v>
      </c>
      <c r="I4114" s="260" t="s">
        <v>7563</v>
      </c>
      <c r="J4114" s="260" t="s">
        <v>7571</v>
      </c>
      <c r="K4114" s="260" t="s">
        <v>7572</v>
      </c>
      <c r="L4114" s="261">
        <v>45138</v>
      </c>
      <c r="M4114" s="260" t="s">
        <v>20</v>
      </c>
    </row>
    <row r="4115" spans="1:13" x14ac:dyDescent="0.25">
      <c r="A4115" s="262" t="s">
        <v>3050</v>
      </c>
      <c r="B4115" s="262" t="s">
        <v>3051</v>
      </c>
      <c r="C4115" s="262" t="s">
        <v>1766</v>
      </c>
      <c r="D4115" s="262" t="s">
        <v>776</v>
      </c>
      <c r="E4115" s="262">
        <v>5446611</v>
      </c>
      <c r="F4115" s="262" t="s">
        <v>7573</v>
      </c>
      <c r="G4115" s="262" t="s">
        <v>77</v>
      </c>
      <c r="H4115" s="262">
        <v>1</v>
      </c>
      <c r="I4115" s="262" t="s">
        <v>7563</v>
      </c>
      <c r="J4115" s="262" t="s">
        <v>7574</v>
      </c>
      <c r="K4115" s="262" t="s">
        <v>7575</v>
      </c>
      <c r="L4115" s="263">
        <v>45138</v>
      </c>
      <c r="M4115" s="262" t="s">
        <v>582</v>
      </c>
    </row>
    <row r="4116" spans="1:13" x14ac:dyDescent="0.25">
      <c r="A4116" s="260" t="s">
        <v>3050</v>
      </c>
      <c r="B4116" s="260" t="s">
        <v>3051</v>
      </c>
      <c r="C4116" s="260" t="s">
        <v>1766</v>
      </c>
      <c r="D4116" s="260" t="s">
        <v>40</v>
      </c>
      <c r="E4116" s="260">
        <v>99</v>
      </c>
      <c r="F4116" s="260" t="s">
        <v>7562</v>
      </c>
      <c r="G4116" s="260" t="s">
        <v>33</v>
      </c>
      <c r="H4116" s="260">
        <v>2</v>
      </c>
      <c r="I4116" s="260" t="s">
        <v>7563</v>
      </c>
      <c r="J4116" s="260" t="s">
        <v>7576</v>
      </c>
      <c r="K4116" s="260" t="s">
        <v>7577</v>
      </c>
      <c r="L4116" s="261">
        <v>45138</v>
      </c>
      <c r="M4116" s="260" t="s">
        <v>582</v>
      </c>
    </row>
    <row r="4117" spans="1:13" x14ac:dyDescent="0.25">
      <c r="A4117" s="262" t="s">
        <v>3050</v>
      </c>
      <c r="B4117" s="262" t="s">
        <v>3051</v>
      </c>
      <c r="C4117" s="262" t="s">
        <v>1766</v>
      </c>
      <c r="D4117" s="262" t="s">
        <v>966</v>
      </c>
      <c r="E4117" s="262">
        <v>3281</v>
      </c>
      <c r="F4117" s="262" t="s">
        <v>7578</v>
      </c>
      <c r="G4117" s="262" t="s">
        <v>77</v>
      </c>
      <c r="H4117" s="262">
        <v>1</v>
      </c>
      <c r="I4117" s="262" t="s">
        <v>7579</v>
      </c>
      <c r="J4117" s="262" t="s">
        <v>7580</v>
      </c>
      <c r="K4117" s="262" t="s">
        <v>7581</v>
      </c>
      <c r="L4117" s="263">
        <v>45138</v>
      </c>
      <c r="M4117" s="262" t="s">
        <v>20</v>
      </c>
    </row>
    <row r="4118" spans="1:13" x14ac:dyDescent="0.25">
      <c r="A4118" s="260" t="s">
        <v>3050</v>
      </c>
      <c r="B4118" s="260" t="s">
        <v>3051</v>
      </c>
      <c r="C4118" s="260" t="s">
        <v>1766</v>
      </c>
      <c r="D4118" s="260" t="s">
        <v>1055</v>
      </c>
      <c r="E4118" s="260">
        <v>3292</v>
      </c>
      <c r="F4118" s="260" t="s">
        <v>7582</v>
      </c>
      <c r="G4118" s="260" t="s">
        <v>77</v>
      </c>
      <c r="H4118" s="260">
        <v>1</v>
      </c>
      <c r="I4118" s="260" t="s">
        <v>7583</v>
      </c>
      <c r="J4118" s="260" t="s">
        <v>7584</v>
      </c>
      <c r="K4118" s="260" t="s">
        <v>7585</v>
      </c>
      <c r="L4118" s="261">
        <v>45138</v>
      </c>
      <c r="M4118" s="260" t="s">
        <v>582</v>
      </c>
    </row>
    <row r="4119" spans="1:13" x14ac:dyDescent="0.25">
      <c r="A4119" s="262" t="s">
        <v>3050</v>
      </c>
      <c r="B4119" s="262" t="s">
        <v>3051</v>
      </c>
      <c r="C4119" s="262" t="s">
        <v>1766</v>
      </c>
      <c r="D4119" s="262" t="s">
        <v>605</v>
      </c>
      <c r="E4119" s="262">
        <v>7700000</v>
      </c>
      <c r="F4119" s="262" t="s">
        <v>7562</v>
      </c>
      <c r="G4119" s="262" t="s">
        <v>77</v>
      </c>
      <c r="H4119" s="262">
        <v>1</v>
      </c>
      <c r="I4119" s="262" t="s">
        <v>7563</v>
      </c>
      <c r="J4119" s="262" t="s">
        <v>7586</v>
      </c>
      <c r="K4119" s="262" t="s">
        <v>7587</v>
      </c>
      <c r="L4119" s="263">
        <v>45138</v>
      </c>
      <c r="M4119" s="262" t="s">
        <v>582</v>
      </c>
    </row>
    <row r="4120" spans="1:13" x14ac:dyDescent="0.25">
      <c r="A4120" s="260" t="s">
        <v>3050</v>
      </c>
      <c r="B4120" s="260" t="s">
        <v>3051</v>
      </c>
      <c r="C4120" s="260" t="s">
        <v>1766</v>
      </c>
      <c r="D4120" s="260" t="s">
        <v>1374</v>
      </c>
      <c r="E4120" s="260">
        <v>41800000</v>
      </c>
      <c r="F4120" s="260" t="s">
        <v>7562</v>
      </c>
      <c r="G4120" s="260" t="s">
        <v>77</v>
      </c>
      <c r="H4120" s="260">
        <v>1</v>
      </c>
      <c r="I4120" s="260" t="s">
        <v>7588</v>
      </c>
      <c r="J4120" s="260" t="s">
        <v>7589</v>
      </c>
      <c r="K4120" s="260" t="s">
        <v>7590</v>
      </c>
      <c r="L4120" s="261">
        <v>45138</v>
      </c>
      <c r="M4120" s="260" t="s">
        <v>582</v>
      </c>
    </row>
    <row r="4121" spans="1:13" x14ac:dyDescent="0.25">
      <c r="A4121" s="262" t="s">
        <v>3050</v>
      </c>
      <c r="B4121" s="262" t="s">
        <v>3051</v>
      </c>
      <c r="C4121" s="262" t="s">
        <v>1766</v>
      </c>
      <c r="D4121" s="262" t="s">
        <v>630</v>
      </c>
      <c r="E4121" s="262">
        <v>2100000</v>
      </c>
      <c r="F4121" s="262" t="s">
        <v>7562</v>
      </c>
      <c r="G4121" s="262" t="s">
        <v>77</v>
      </c>
      <c r="H4121" s="262">
        <v>1</v>
      </c>
      <c r="I4121" s="262" t="s">
        <v>7588</v>
      </c>
      <c r="J4121" s="262" t="s">
        <v>7591</v>
      </c>
      <c r="K4121" s="262" t="s">
        <v>7592</v>
      </c>
      <c r="L4121" s="263">
        <v>45138</v>
      </c>
      <c r="M4121" s="262" t="s">
        <v>582</v>
      </c>
    </row>
    <row r="4122" spans="1:13" x14ac:dyDescent="0.25">
      <c r="A4122" s="260" t="s">
        <v>3050</v>
      </c>
      <c r="B4122" s="260" t="s">
        <v>3051</v>
      </c>
      <c r="C4122" s="260" t="s">
        <v>1766</v>
      </c>
      <c r="D4122" s="260" t="s">
        <v>623</v>
      </c>
      <c r="E4122" s="260">
        <v>4206000</v>
      </c>
      <c r="F4122" s="260" t="s">
        <v>7562</v>
      </c>
      <c r="G4122" s="260" t="s">
        <v>77</v>
      </c>
      <c r="H4122" s="260">
        <v>1</v>
      </c>
      <c r="I4122" s="260" t="s">
        <v>7588</v>
      </c>
      <c r="J4122" s="260" t="s">
        <v>7593</v>
      </c>
      <c r="K4122" s="260" t="s">
        <v>7594</v>
      </c>
      <c r="L4122" s="261">
        <v>45138</v>
      </c>
      <c r="M4122" s="260" t="s">
        <v>582</v>
      </c>
    </row>
    <row r="4123" spans="1:13" x14ac:dyDescent="0.25">
      <c r="A4123" s="262" t="s">
        <v>3050</v>
      </c>
      <c r="B4123" s="262" t="s">
        <v>3051</v>
      </c>
      <c r="C4123" s="262" t="s">
        <v>1766</v>
      </c>
      <c r="D4123" s="262" t="s">
        <v>628</v>
      </c>
      <c r="E4123" s="262">
        <v>3100000</v>
      </c>
      <c r="F4123" s="262" t="s">
        <v>7562</v>
      </c>
      <c r="G4123" s="262" t="s">
        <v>77</v>
      </c>
      <c r="H4123" s="262">
        <v>1</v>
      </c>
      <c r="I4123" s="262" t="s">
        <v>7588</v>
      </c>
      <c r="J4123" s="262" t="s">
        <v>7595</v>
      </c>
      <c r="K4123" s="262" t="s">
        <v>7596</v>
      </c>
      <c r="L4123" s="263">
        <v>45138</v>
      </c>
      <c r="M4123" s="262" t="s">
        <v>582</v>
      </c>
    </row>
    <row r="4124" spans="1:13" x14ac:dyDescent="0.25">
      <c r="A4124" s="260" t="s">
        <v>3050</v>
      </c>
      <c r="B4124" s="260" t="s">
        <v>3051</v>
      </c>
      <c r="C4124" s="260" t="s">
        <v>1766</v>
      </c>
      <c r="D4124" s="260" t="s">
        <v>619</v>
      </c>
      <c r="E4124" s="260">
        <v>394000</v>
      </c>
      <c r="F4124" s="260" t="s">
        <v>7562</v>
      </c>
      <c r="G4124" s="260" t="s">
        <v>77</v>
      </c>
      <c r="H4124" s="260">
        <v>1</v>
      </c>
      <c r="I4124" s="260" t="s">
        <v>7588</v>
      </c>
      <c r="J4124" s="260" t="s">
        <v>7597</v>
      </c>
      <c r="K4124" s="260" t="s">
        <v>7598</v>
      </c>
      <c r="L4124" s="261">
        <v>45138</v>
      </c>
      <c r="M4124" s="260" t="s">
        <v>582</v>
      </c>
    </row>
    <row r="4125" spans="1:13" x14ac:dyDescent="0.25">
      <c r="A4125" s="262" t="s">
        <v>3050</v>
      </c>
      <c r="B4125" s="262" t="s">
        <v>3051</v>
      </c>
      <c r="C4125" s="262" t="s">
        <v>1766</v>
      </c>
      <c r="D4125" s="262" t="s">
        <v>47</v>
      </c>
      <c r="E4125" s="262">
        <v>3</v>
      </c>
      <c r="F4125" s="262" t="s">
        <v>7562</v>
      </c>
      <c r="G4125" s="262" t="s">
        <v>77</v>
      </c>
      <c r="H4125" s="262">
        <v>1</v>
      </c>
      <c r="I4125" s="262" t="s">
        <v>7588</v>
      </c>
      <c r="J4125" s="262" t="s">
        <v>7599</v>
      </c>
      <c r="K4125" s="262" t="s">
        <v>7600</v>
      </c>
      <c r="L4125" s="263">
        <v>45138</v>
      </c>
      <c r="M4125" s="262" t="s">
        <v>582</v>
      </c>
    </row>
    <row r="4126" spans="1:13" x14ac:dyDescent="0.25">
      <c r="A4126" s="260" t="s">
        <v>3050</v>
      </c>
      <c r="B4126" s="260" t="s">
        <v>3051</v>
      </c>
      <c r="C4126" s="260" t="s">
        <v>1766</v>
      </c>
      <c r="D4126" s="260" t="s">
        <v>26</v>
      </c>
      <c r="E4126" s="260" t="s">
        <v>17</v>
      </c>
      <c r="F4126" s="260" t="s">
        <v>763</v>
      </c>
      <c r="G4126" s="260" t="s">
        <v>17</v>
      </c>
      <c r="H4126" s="260" t="s">
        <v>17</v>
      </c>
      <c r="I4126" s="260" t="s">
        <v>763</v>
      </c>
      <c r="J4126" s="260" t="s">
        <v>7601</v>
      </c>
      <c r="K4126" s="260" t="s">
        <v>7602</v>
      </c>
      <c r="L4126" s="261">
        <v>45138</v>
      </c>
      <c r="M4126" s="260" t="s">
        <v>20</v>
      </c>
    </row>
    <row r="4127" spans="1:13" x14ac:dyDescent="0.25">
      <c r="A4127" s="262" t="s">
        <v>3050</v>
      </c>
      <c r="B4127" s="262" t="s">
        <v>3051</v>
      </c>
      <c r="C4127" s="262" t="s">
        <v>1766</v>
      </c>
      <c r="D4127" s="262" t="s">
        <v>28</v>
      </c>
      <c r="E4127" s="262" t="s">
        <v>17</v>
      </c>
      <c r="F4127" s="262" t="s">
        <v>763</v>
      </c>
      <c r="G4127" s="262" t="s">
        <v>17</v>
      </c>
      <c r="H4127" s="262" t="s">
        <v>17</v>
      </c>
      <c r="I4127" s="262" t="s">
        <v>763</v>
      </c>
      <c r="J4127" s="262" t="s">
        <v>7601</v>
      </c>
      <c r="K4127" s="262" t="s">
        <v>7603</v>
      </c>
      <c r="L4127" s="263">
        <v>45138</v>
      </c>
      <c r="M4127" s="262" t="s">
        <v>20</v>
      </c>
    </row>
    <row r="4128" spans="1:13" x14ac:dyDescent="0.25">
      <c r="A4128" s="260" t="s">
        <v>3050</v>
      </c>
      <c r="B4128" s="260" t="s">
        <v>3051</v>
      </c>
      <c r="C4128" s="260" t="s">
        <v>1766</v>
      </c>
      <c r="D4128" s="260" t="s">
        <v>38</v>
      </c>
      <c r="E4128" s="260" t="s">
        <v>17</v>
      </c>
      <c r="F4128" s="260" t="s">
        <v>763</v>
      </c>
      <c r="G4128" s="260" t="s">
        <v>17</v>
      </c>
      <c r="H4128" s="260" t="s">
        <v>17</v>
      </c>
      <c r="I4128" s="260" t="s">
        <v>763</v>
      </c>
      <c r="J4128" s="260" t="s">
        <v>7601</v>
      </c>
      <c r="K4128" s="260" t="s">
        <v>7604</v>
      </c>
      <c r="L4128" s="261">
        <v>45138</v>
      </c>
      <c r="M4128" s="260" t="s">
        <v>20</v>
      </c>
    </row>
    <row r="4129" spans="1:13" x14ac:dyDescent="0.25">
      <c r="A4129" s="262" t="s">
        <v>3050</v>
      </c>
      <c r="B4129" s="262" t="s">
        <v>3051</v>
      </c>
      <c r="C4129" s="262" t="s">
        <v>1766</v>
      </c>
      <c r="D4129" s="262" t="s">
        <v>16</v>
      </c>
      <c r="E4129" s="262">
        <v>96400</v>
      </c>
      <c r="F4129" s="262" t="s">
        <v>7562</v>
      </c>
      <c r="G4129" s="262" t="s">
        <v>77</v>
      </c>
      <c r="H4129" s="262">
        <v>1</v>
      </c>
      <c r="I4129" s="262" t="s">
        <v>7588</v>
      </c>
      <c r="J4129" s="262" t="s">
        <v>7605</v>
      </c>
      <c r="K4129" s="262" t="s">
        <v>7606</v>
      </c>
      <c r="L4129" s="263">
        <v>45138</v>
      </c>
      <c r="M4129" s="262" t="s">
        <v>582</v>
      </c>
    </row>
    <row r="4130" spans="1:13" x14ac:dyDescent="0.25">
      <c r="A4130" s="260" t="s">
        <v>3050</v>
      </c>
      <c r="B4130" s="260" t="s">
        <v>3051</v>
      </c>
      <c r="C4130" s="260" t="s">
        <v>1766</v>
      </c>
      <c r="D4130" s="260" t="s">
        <v>21</v>
      </c>
      <c r="E4130" s="260" t="s">
        <v>17</v>
      </c>
      <c r="F4130" s="260" t="s">
        <v>17</v>
      </c>
      <c r="G4130" s="260" t="s">
        <v>17</v>
      </c>
      <c r="H4130" s="260" t="s">
        <v>17</v>
      </c>
      <c r="I4130" s="260" t="s">
        <v>17</v>
      </c>
      <c r="J4130" s="260" t="s">
        <v>7601</v>
      </c>
      <c r="K4130" s="260" t="s">
        <v>7607</v>
      </c>
      <c r="L4130" s="261">
        <v>45138</v>
      </c>
      <c r="M4130" s="260" t="s">
        <v>20</v>
      </c>
    </row>
    <row r="4131" spans="1:13" x14ac:dyDescent="0.25">
      <c r="A4131" s="262" t="s">
        <v>3050</v>
      </c>
      <c r="B4131" s="262" t="s">
        <v>3051</v>
      </c>
      <c r="C4131" s="262" t="s">
        <v>1766</v>
      </c>
      <c r="D4131" s="262" t="s">
        <v>1159</v>
      </c>
      <c r="E4131" s="262" t="s">
        <v>17</v>
      </c>
      <c r="F4131" s="262" t="s">
        <v>17</v>
      </c>
      <c r="G4131" s="262" t="s">
        <v>17</v>
      </c>
      <c r="H4131" s="262" t="s">
        <v>17</v>
      </c>
      <c r="I4131" s="262" t="s">
        <v>17</v>
      </c>
      <c r="J4131" s="262" t="s">
        <v>7601</v>
      </c>
      <c r="K4131" s="262" t="s">
        <v>7608</v>
      </c>
      <c r="L4131" s="263">
        <v>45138</v>
      </c>
      <c r="M4131" s="262" t="s">
        <v>20</v>
      </c>
    </row>
    <row r="4132" spans="1:13" x14ac:dyDescent="0.25">
      <c r="A4132" s="260" t="s">
        <v>3050</v>
      </c>
      <c r="B4132" s="260" t="s">
        <v>3051</v>
      </c>
      <c r="C4132" s="260" t="s">
        <v>1766</v>
      </c>
      <c r="D4132" s="260" t="s">
        <v>24</v>
      </c>
      <c r="E4132" s="260" t="s">
        <v>17</v>
      </c>
      <c r="F4132" s="260" t="s">
        <v>17</v>
      </c>
      <c r="G4132" s="260" t="s">
        <v>17</v>
      </c>
      <c r="H4132" s="260" t="s">
        <v>17</v>
      </c>
      <c r="I4132" s="260" t="s">
        <v>17</v>
      </c>
      <c r="J4132" s="260" t="s">
        <v>7601</v>
      </c>
      <c r="K4132" s="260" t="s">
        <v>7609</v>
      </c>
      <c r="L4132" s="261">
        <v>45138</v>
      </c>
      <c r="M4132" s="260" t="s">
        <v>20</v>
      </c>
    </row>
    <row r="4133" spans="1:13" x14ac:dyDescent="0.25">
      <c r="A4133" s="262" t="s">
        <v>1764</v>
      </c>
      <c r="B4133" s="262" t="s">
        <v>1765</v>
      </c>
      <c r="C4133" s="262" t="s">
        <v>1766</v>
      </c>
      <c r="D4133" s="262" t="s">
        <v>1335</v>
      </c>
      <c r="E4133" s="262">
        <v>51600000</v>
      </c>
      <c r="F4133" s="262" t="s">
        <v>7562</v>
      </c>
      <c r="G4133" s="262" t="s">
        <v>77</v>
      </c>
      <c r="H4133" s="262">
        <v>1</v>
      </c>
      <c r="I4133" s="262" t="s">
        <v>7563</v>
      </c>
      <c r="J4133" s="262" t="s">
        <v>7610</v>
      </c>
      <c r="K4133" s="262" t="s">
        <v>7611</v>
      </c>
      <c r="L4133" s="263">
        <v>45138</v>
      </c>
      <c r="M4133" s="262" t="s">
        <v>582</v>
      </c>
    </row>
    <row r="4134" spans="1:13" x14ac:dyDescent="0.25">
      <c r="A4134" s="260" t="s">
        <v>1764</v>
      </c>
      <c r="B4134" s="260" t="s">
        <v>1765</v>
      </c>
      <c r="C4134" s="260" t="s">
        <v>1766</v>
      </c>
      <c r="D4134" s="260" t="s">
        <v>1042</v>
      </c>
      <c r="E4134" s="260">
        <v>1109500</v>
      </c>
      <c r="F4134" s="260" t="s">
        <v>4090</v>
      </c>
      <c r="G4134" s="260" t="s">
        <v>77</v>
      </c>
      <c r="H4134" s="260">
        <v>1</v>
      </c>
      <c r="I4134" s="260" t="s">
        <v>1426</v>
      </c>
      <c r="J4134" s="260" t="s">
        <v>7612</v>
      </c>
      <c r="K4134" s="260" t="s">
        <v>7613</v>
      </c>
      <c r="L4134" s="261">
        <v>45138</v>
      </c>
      <c r="M4134" s="260" t="s">
        <v>582</v>
      </c>
    </row>
    <row r="4135" spans="1:13" x14ac:dyDescent="0.25">
      <c r="A4135" s="262" t="s">
        <v>1764</v>
      </c>
      <c r="B4135" s="262" t="s">
        <v>1765</v>
      </c>
      <c r="C4135" s="262" t="s">
        <v>1766</v>
      </c>
      <c r="D4135" s="262" t="s">
        <v>1132</v>
      </c>
      <c r="E4135" s="262">
        <v>36416719</v>
      </c>
      <c r="F4135" s="262" t="s">
        <v>7614</v>
      </c>
      <c r="G4135" s="262" t="s">
        <v>77</v>
      </c>
      <c r="H4135" s="262">
        <v>1</v>
      </c>
      <c r="I4135" s="262" t="s">
        <v>7615</v>
      </c>
      <c r="J4135" s="262" t="s">
        <v>7616</v>
      </c>
      <c r="K4135" s="262" t="s">
        <v>7617</v>
      </c>
      <c r="L4135" s="263">
        <v>45138</v>
      </c>
      <c r="M4135" s="262" t="s">
        <v>20</v>
      </c>
    </row>
    <row r="4136" spans="1:13" x14ac:dyDescent="0.25">
      <c r="A4136" s="260" t="s">
        <v>1764</v>
      </c>
      <c r="B4136" s="260" t="s">
        <v>1765</v>
      </c>
      <c r="C4136" s="260" t="s">
        <v>1766</v>
      </c>
      <c r="D4136" s="260" t="s">
        <v>1050</v>
      </c>
      <c r="E4136" s="260">
        <v>5780000</v>
      </c>
      <c r="F4136" s="260" t="s">
        <v>7618</v>
      </c>
      <c r="G4136" s="260" t="s">
        <v>1400</v>
      </c>
      <c r="H4136" s="260">
        <v>2</v>
      </c>
      <c r="I4136" s="260" t="s">
        <v>7619</v>
      </c>
      <c r="J4136" s="260" t="s">
        <v>7620</v>
      </c>
      <c r="K4136" s="260" t="s">
        <v>7621</v>
      </c>
      <c r="L4136" s="261">
        <v>45138</v>
      </c>
      <c r="M4136" s="260" t="s">
        <v>582</v>
      </c>
    </row>
    <row r="4137" spans="1:13" x14ac:dyDescent="0.25">
      <c r="A4137" s="262" t="s">
        <v>1764</v>
      </c>
      <c r="B4137" s="262" t="s">
        <v>1765</v>
      </c>
      <c r="C4137" s="262" t="s">
        <v>1766</v>
      </c>
      <c r="D4137" s="262" t="s">
        <v>776</v>
      </c>
      <c r="E4137" s="262">
        <v>2480000</v>
      </c>
      <c r="F4137" s="262" t="s">
        <v>7622</v>
      </c>
      <c r="G4137" s="262" t="s">
        <v>1400</v>
      </c>
      <c r="H4137" s="262">
        <v>2</v>
      </c>
      <c r="I4137" s="262" t="s">
        <v>7623</v>
      </c>
      <c r="J4137" s="262" t="s">
        <v>7624</v>
      </c>
      <c r="K4137" s="262" t="s">
        <v>7625</v>
      </c>
      <c r="L4137" s="263">
        <v>45138</v>
      </c>
      <c r="M4137" s="262" t="s">
        <v>582</v>
      </c>
    </row>
    <row r="4138" spans="1:13" x14ac:dyDescent="0.25">
      <c r="A4138" s="260" t="s">
        <v>1764</v>
      </c>
      <c r="B4138" s="260" t="s">
        <v>1765</v>
      </c>
      <c r="C4138" s="260" t="s">
        <v>1766</v>
      </c>
      <c r="D4138" s="260" t="s">
        <v>40</v>
      </c>
      <c r="E4138" s="260" t="s">
        <v>17</v>
      </c>
      <c r="F4138" s="260" t="s">
        <v>763</v>
      </c>
      <c r="G4138" s="260" t="s">
        <v>17</v>
      </c>
      <c r="H4138" s="260" t="s">
        <v>17</v>
      </c>
      <c r="I4138" s="260" t="s">
        <v>763</v>
      </c>
      <c r="J4138" s="260" t="s">
        <v>7601</v>
      </c>
      <c r="K4138" s="260" t="s">
        <v>7626</v>
      </c>
      <c r="L4138" s="261">
        <v>45138</v>
      </c>
      <c r="M4138" s="260" t="s">
        <v>20</v>
      </c>
    </row>
    <row r="4139" spans="1:13" x14ac:dyDescent="0.25">
      <c r="A4139" s="262" t="s">
        <v>1764</v>
      </c>
      <c r="B4139" s="262" t="s">
        <v>1765</v>
      </c>
      <c r="C4139" s="262" t="s">
        <v>1766</v>
      </c>
      <c r="D4139" s="262" t="s">
        <v>966</v>
      </c>
      <c r="E4139" s="262">
        <v>111</v>
      </c>
      <c r="F4139" s="262" t="s">
        <v>7627</v>
      </c>
      <c r="G4139" s="262" t="s">
        <v>22</v>
      </c>
      <c r="H4139" s="262">
        <v>3</v>
      </c>
      <c r="I4139" s="262" t="s">
        <v>7628</v>
      </c>
      <c r="J4139" s="262" t="s">
        <v>7629</v>
      </c>
      <c r="K4139" s="262" t="s">
        <v>7630</v>
      </c>
      <c r="L4139" s="263">
        <v>45138</v>
      </c>
      <c r="M4139" s="262" t="s">
        <v>20</v>
      </c>
    </row>
    <row r="4140" spans="1:13" x14ac:dyDescent="0.25">
      <c r="A4140" s="260" t="s">
        <v>1764</v>
      </c>
      <c r="B4140" s="260" t="s">
        <v>1765</v>
      </c>
      <c r="C4140" s="260" t="s">
        <v>1766</v>
      </c>
      <c r="D4140" s="260" t="s">
        <v>1055</v>
      </c>
      <c r="E4140" s="260">
        <v>3178</v>
      </c>
      <c r="F4140" s="260" t="s">
        <v>7582</v>
      </c>
      <c r="G4140" s="260" t="s">
        <v>77</v>
      </c>
      <c r="H4140" s="260">
        <v>1</v>
      </c>
      <c r="I4140" s="260" t="s">
        <v>7588</v>
      </c>
      <c r="J4140" s="260" t="s">
        <v>7631</v>
      </c>
      <c r="K4140" s="260" t="s">
        <v>7632</v>
      </c>
      <c r="L4140" s="261">
        <v>45138</v>
      </c>
      <c r="M4140" s="260" t="s">
        <v>582</v>
      </c>
    </row>
    <row r="4141" spans="1:13" x14ac:dyDescent="0.25">
      <c r="A4141" s="262" t="s">
        <v>1764</v>
      </c>
      <c r="B4141" s="262" t="s">
        <v>1765</v>
      </c>
      <c r="C4141" s="262" t="s">
        <v>1766</v>
      </c>
      <c r="D4141" s="262" t="s">
        <v>605</v>
      </c>
      <c r="E4141" s="262">
        <v>5400000</v>
      </c>
      <c r="F4141" s="262" t="s">
        <v>7562</v>
      </c>
      <c r="G4141" s="262" t="s">
        <v>77</v>
      </c>
      <c r="H4141" s="262">
        <v>1</v>
      </c>
      <c r="I4141" s="262" t="s">
        <v>7633</v>
      </c>
      <c r="J4141" s="262" t="s">
        <v>7634</v>
      </c>
      <c r="K4141" s="262" t="s">
        <v>7635</v>
      </c>
      <c r="L4141" s="263">
        <v>45138</v>
      </c>
      <c r="M4141" s="262" t="s">
        <v>582</v>
      </c>
    </row>
    <row r="4142" spans="1:13" x14ac:dyDescent="0.25">
      <c r="A4142" s="260" t="s">
        <v>1764</v>
      </c>
      <c r="B4142" s="260" t="s">
        <v>1765</v>
      </c>
      <c r="C4142" s="260" t="s">
        <v>1766</v>
      </c>
      <c r="D4142" s="260" t="s">
        <v>1374</v>
      </c>
      <c r="E4142" s="260">
        <v>30636719</v>
      </c>
      <c r="F4142" s="260" t="s">
        <v>7562</v>
      </c>
      <c r="G4142" s="260" t="s">
        <v>1400</v>
      </c>
      <c r="H4142" s="260">
        <v>2</v>
      </c>
      <c r="I4142" s="260" t="s">
        <v>7633</v>
      </c>
      <c r="J4142" s="260" t="s">
        <v>7636</v>
      </c>
      <c r="K4142" s="260" t="s">
        <v>7637</v>
      </c>
      <c r="L4142" s="261">
        <v>45138</v>
      </c>
      <c r="M4142" s="260" t="s">
        <v>582</v>
      </c>
    </row>
    <row r="4143" spans="1:13" x14ac:dyDescent="0.25">
      <c r="A4143" s="262" t="s">
        <v>1764</v>
      </c>
      <c r="B4143" s="262" t="s">
        <v>1765</v>
      </c>
      <c r="C4143" s="262" t="s">
        <v>1766</v>
      </c>
      <c r="D4143" s="262" t="s">
        <v>630</v>
      </c>
      <c r="E4143" s="262">
        <v>380000</v>
      </c>
      <c r="F4143" s="262" t="s">
        <v>7562</v>
      </c>
      <c r="G4143" s="262" t="s">
        <v>1400</v>
      </c>
      <c r="H4143" s="262">
        <v>2</v>
      </c>
      <c r="I4143" s="262" t="s">
        <v>7633</v>
      </c>
      <c r="J4143" s="262" t="s">
        <v>7638</v>
      </c>
      <c r="K4143" s="262" t="s">
        <v>7639</v>
      </c>
      <c r="L4143" s="263">
        <v>45138</v>
      </c>
      <c r="M4143" s="262" t="s">
        <v>582</v>
      </c>
    </row>
    <row r="4144" spans="1:13" x14ac:dyDescent="0.25">
      <c r="A4144" s="260" t="s">
        <v>1764</v>
      </c>
      <c r="B4144" s="260" t="s">
        <v>1765</v>
      </c>
      <c r="C4144" s="260" t="s">
        <v>1766</v>
      </c>
      <c r="D4144" s="260" t="s">
        <v>623</v>
      </c>
      <c r="E4144" s="260">
        <v>5400000</v>
      </c>
      <c r="F4144" s="260" t="s">
        <v>7562</v>
      </c>
      <c r="G4144" s="260" t="s">
        <v>1400</v>
      </c>
      <c r="H4144" s="260">
        <v>2</v>
      </c>
      <c r="I4144" s="260" t="s">
        <v>7633</v>
      </c>
      <c r="J4144" s="260" t="s">
        <v>7640</v>
      </c>
      <c r="K4144" s="260" t="s">
        <v>7641</v>
      </c>
      <c r="L4144" s="261">
        <v>45138</v>
      </c>
      <c r="M4144" s="260" t="s">
        <v>582</v>
      </c>
    </row>
    <row r="4145" spans="1:13" x14ac:dyDescent="0.25">
      <c r="A4145" s="262" t="s">
        <v>1764</v>
      </c>
      <c r="B4145" s="262" t="s">
        <v>1765</v>
      </c>
      <c r="C4145" s="262" t="s">
        <v>1766</v>
      </c>
      <c r="D4145" s="262" t="s">
        <v>628</v>
      </c>
      <c r="E4145" s="262">
        <v>0</v>
      </c>
      <c r="F4145" s="262" t="s">
        <v>763</v>
      </c>
      <c r="G4145" s="262" t="s">
        <v>17</v>
      </c>
      <c r="H4145" s="262" t="s">
        <v>17</v>
      </c>
      <c r="I4145" s="262" t="s">
        <v>763</v>
      </c>
      <c r="J4145" s="262" t="s">
        <v>7601</v>
      </c>
      <c r="K4145" s="262" t="s">
        <v>7642</v>
      </c>
      <c r="L4145" s="263">
        <v>45138</v>
      </c>
      <c r="M4145" s="262" t="s">
        <v>20</v>
      </c>
    </row>
    <row r="4146" spans="1:13" x14ac:dyDescent="0.25">
      <c r="A4146" s="260" t="s">
        <v>1764</v>
      </c>
      <c r="B4146" s="260" t="s">
        <v>1765</v>
      </c>
      <c r="C4146" s="260" t="s">
        <v>1766</v>
      </c>
      <c r="D4146" s="260" t="s">
        <v>619</v>
      </c>
      <c r="E4146" s="260">
        <v>0</v>
      </c>
      <c r="F4146" s="260" t="s">
        <v>763</v>
      </c>
      <c r="G4146" s="260" t="s">
        <v>17</v>
      </c>
      <c r="H4146" s="260" t="s">
        <v>17</v>
      </c>
      <c r="I4146" s="260" t="s">
        <v>763</v>
      </c>
      <c r="J4146" s="260" t="s">
        <v>7601</v>
      </c>
      <c r="K4146" s="260" t="s">
        <v>7643</v>
      </c>
      <c r="L4146" s="261">
        <v>45138</v>
      </c>
      <c r="M4146" s="260" t="s">
        <v>20</v>
      </c>
    </row>
    <row r="4147" spans="1:13" x14ac:dyDescent="0.25">
      <c r="A4147" s="262" t="s">
        <v>1764</v>
      </c>
      <c r="B4147" s="262" t="s">
        <v>1765</v>
      </c>
      <c r="C4147" s="262" t="s">
        <v>1766</v>
      </c>
      <c r="D4147" s="262" t="s">
        <v>47</v>
      </c>
      <c r="E4147" s="262">
        <v>3</v>
      </c>
      <c r="F4147" s="262" t="s">
        <v>7562</v>
      </c>
      <c r="G4147" s="262" t="s">
        <v>77</v>
      </c>
      <c r="H4147" s="262">
        <v>1</v>
      </c>
      <c r="I4147" s="262" t="s">
        <v>7633</v>
      </c>
      <c r="J4147" s="262" t="s">
        <v>7644</v>
      </c>
      <c r="K4147" s="262" t="s">
        <v>7645</v>
      </c>
      <c r="L4147" s="263">
        <v>45138</v>
      </c>
      <c r="M4147" s="262" t="s">
        <v>582</v>
      </c>
    </row>
    <row r="4148" spans="1:13" x14ac:dyDescent="0.25">
      <c r="A4148" s="260" t="s">
        <v>1764</v>
      </c>
      <c r="B4148" s="260" t="s">
        <v>1765</v>
      </c>
      <c r="C4148" s="260" t="s">
        <v>1766</v>
      </c>
      <c r="D4148" s="260" t="s">
        <v>38</v>
      </c>
      <c r="E4148" s="260" t="s">
        <v>17</v>
      </c>
      <c r="F4148" s="260" t="s">
        <v>1121</v>
      </c>
      <c r="G4148" s="260" t="s">
        <v>17</v>
      </c>
      <c r="H4148" s="260" t="s">
        <v>17</v>
      </c>
      <c r="I4148" s="260" t="s">
        <v>17</v>
      </c>
      <c r="J4148" s="260" t="s">
        <v>7601</v>
      </c>
      <c r="K4148" s="260" t="s">
        <v>7646</v>
      </c>
      <c r="L4148" s="261">
        <v>45138</v>
      </c>
      <c r="M4148" s="260" t="s">
        <v>20</v>
      </c>
    </row>
    <row r="4149" spans="1:13" x14ac:dyDescent="0.25">
      <c r="A4149" s="262" t="s">
        <v>1764</v>
      </c>
      <c r="B4149" s="262" t="s">
        <v>1765</v>
      </c>
      <c r="C4149" s="262" t="s">
        <v>1766</v>
      </c>
      <c r="D4149" s="262" t="s">
        <v>16</v>
      </c>
      <c r="E4149" s="262" t="s">
        <v>17</v>
      </c>
      <c r="F4149" s="262" t="s">
        <v>1121</v>
      </c>
      <c r="G4149" s="262" t="s">
        <v>17</v>
      </c>
      <c r="H4149" s="262" t="s">
        <v>17</v>
      </c>
      <c r="I4149" s="262" t="s">
        <v>17</v>
      </c>
      <c r="J4149" s="262" t="s">
        <v>7601</v>
      </c>
      <c r="K4149" s="262" t="s">
        <v>7647</v>
      </c>
      <c r="L4149" s="263">
        <v>45138</v>
      </c>
      <c r="M4149" s="262" t="s">
        <v>20</v>
      </c>
    </row>
    <row r="4150" spans="1:13" x14ac:dyDescent="0.25">
      <c r="A4150" s="260" t="s">
        <v>1764</v>
      </c>
      <c r="B4150" s="260" t="s">
        <v>1765</v>
      </c>
      <c r="C4150" s="260" t="s">
        <v>1766</v>
      </c>
      <c r="D4150" s="260" t="s">
        <v>21</v>
      </c>
      <c r="E4150" s="260" t="s">
        <v>17</v>
      </c>
      <c r="F4150" s="260" t="s">
        <v>1121</v>
      </c>
      <c r="G4150" s="260" t="s">
        <v>17</v>
      </c>
      <c r="H4150" s="260" t="s">
        <v>17</v>
      </c>
      <c r="I4150" s="260" t="s">
        <v>17</v>
      </c>
      <c r="J4150" s="260" t="s">
        <v>7601</v>
      </c>
      <c r="K4150" s="260" t="s">
        <v>7648</v>
      </c>
      <c r="L4150" s="261">
        <v>45138</v>
      </c>
      <c r="M4150" s="260" t="s">
        <v>20</v>
      </c>
    </row>
    <row r="4151" spans="1:13" x14ac:dyDescent="0.25">
      <c r="A4151" s="262" t="s">
        <v>1764</v>
      </c>
      <c r="B4151" s="262" t="s">
        <v>1765</v>
      </c>
      <c r="C4151" s="262" t="s">
        <v>1766</v>
      </c>
      <c r="D4151" s="262" t="s">
        <v>1159</v>
      </c>
      <c r="E4151" s="262" t="s">
        <v>17</v>
      </c>
      <c r="F4151" s="262" t="s">
        <v>1121</v>
      </c>
      <c r="G4151" s="262" t="s">
        <v>17</v>
      </c>
      <c r="H4151" s="262" t="s">
        <v>17</v>
      </c>
      <c r="I4151" s="262" t="s">
        <v>17</v>
      </c>
      <c r="J4151" s="262" t="s">
        <v>7601</v>
      </c>
      <c r="K4151" s="262" t="s">
        <v>7649</v>
      </c>
      <c r="L4151" s="263">
        <v>45138</v>
      </c>
      <c r="M4151" s="262" t="s">
        <v>20</v>
      </c>
    </row>
    <row r="4152" spans="1:13" x14ac:dyDescent="0.25">
      <c r="A4152" s="260" t="s">
        <v>1764</v>
      </c>
      <c r="B4152" s="260" t="s">
        <v>1765</v>
      </c>
      <c r="C4152" s="260" t="s">
        <v>1766</v>
      </c>
      <c r="D4152" s="260" t="s">
        <v>24</v>
      </c>
      <c r="E4152" s="260" t="s">
        <v>17</v>
      </c>
      <c r="F4152" s="260" t="s">
        <v>1121</v>
      </c>
      <c r="G4152" s="260" t="s">
        <v>17</v>
      </c>
      <c r="H4152" s="260" t="s">
        <v>17</v>
      </c>
      <c r="I4152" s="260" t="s">
        <v>17</v>
      </c>
      <c r="J4152" s="260" t="s">
        <v>7601</v>
      </c>
      <c r="K4152" s="260" t="s">
        <v>7650</v>
      </c>
      <c r="L4152" s="261">
        <v>45138</v>
      </c>
      <c r="M4152" s="260" t="s">
        <v>20</v>
      </c>
    </row>
    <row r="4153" spans="1:13" x14ac:dyDescent="0.25">
      <c r="A4153" s="262" t="s">
        <v>2930</v>
      </c>
      <c r="B4153" s="262" t="s">
        <v>2931</v>
      </c>
      <c r="C4153" s="262" t="s">
        <v>2932</v>
      </c>
      <c r="D4153" s="262" t="s">
        <v>1335</v>
      </c>
      <c r="E4153" s="262">
        <v>28301696</v>
      </c>
      <c r="F4153" s="262" t="s">
        <v>7651</v>
      </c>
      <c r="G4153" s="262" t="s">
        <v>1400</v>
      </c>
      <c r="H4153" s="262">
        <v>2</v>
      </c>
      <c r="I4153" s="262" t="s">
        <v>7652</v>
      </c>
      <c r="J4153" s="262" t="s">
        <v>7653</v>
      </c>
      <c r="K4153" s="262" t="s">
        <v>7654</v>
      </c>
      <c r="L4153" s="263">
        <v>45138</v>
      </c>
      <c r="M4153" s="262" t="s">
        <v>582</v>
      </c>
    </row>
    <row r="4154" spans="1:13" x14ac:dyDescent="0.25">
      <c r="A4154" s="260" t="s">
        <v>2930</v>
      </c>
      <c r="B4154" s="260" t="s">
        <v>2931</v>
      </c>
      <c r="C4154" s="260" t="s">
        <v>2932</v>
      </c>
      <c r="D4154" s="260" t="s">
        <v>1042</v>
      </c>
      <c r="E4154" s="260">
        <v>882050</v>
      </c>
      <c r="F4154" s="260" t="s">
        <v>4090</v>
      </c>
      <c r="G4154" s="260" t="s">
        <v>1400</v>
      </c>
      <c r="H4154" s="260">
        <v>2</v>
      </c>
      <c r="I4154" s="260" t="s">
        <v>7652</v>
      </c>
      <c r="J4154" s="260" t="s">
        <v>7655</v>
      </c>
      <c r="K4154" s="260" t="s">
        <v>7656</v>
      </c>
      <c r="L4154" s="261">
        <v>45138</v>
      </c>
      <c r="M4154" s="260" t="s">
        <v>582</v>
      </c>
    </row>
    <row r="4155" spans="1:13" x14ac:dyDescent="0.25">
      <c r="A4155" s="262" t="s">
        <v>2930</v>
      </c>
      <c r="B4155" s="262" t="s">
        <v>2931</v>
      </c>
      <c r="C4155" s="262" t="s">
        <v>2932</v>
      </c>
      <c r="D4155" s="262" t="s">
        <v>1132</v>
      </c>
      <c r="E4155" s="262">
        <v>28301696</v>
      </c>
      <c r="F4155" s="262" t="s">
        <v>7651</v>
      </c>
      <c r="G4155" s="262" t="s">
        <v>33</v>
      </c>
      <c r="H4155" s="262">
        <v>2</v>
      </c>
      <c r="I4155" s="262" t="s">
        <v>7657</v>
      </c>
      <c r="J4155" s="262" t="s">
        <v>7658</v>
      </c>
      <c r="K4155" s="262" t="s">
        <v>7659</v>
      </c>
      <c r="L4155" s="263">
        <v>45138</v>
      </c>
      <c r="M4155" s="262" t="s">
        <v>582</v>
      </c>
    </row>
    <row r="4156" spans="1:13" x14ac:dyDescent="0.25">
      <c r="A4156" s="260" t="s">
        <v>2930</v>
      </c>
      <c r="B4156" s="260" t="s">
        <v>2931</v>
      </c>
      <c r="C4156" s="260" t="s">
        <v>2932</v>
      </c>
      <c r="D4156" s="260" t="s">
        <v>1050</v>
      </c>
      <c r="E4156" s="260">
        <v>16690000</v>
      </c>
      <c r="F4156" s="260" t="s">
        <v>7660</v>
      </c>
      <c r="G4156" s="260" t="s">
        <v>22</v>
      </c>
      <c r="H4156" s="260">
        <v>3</v>
      </c>
      <c r="I4156" s="260" t="s">
        <v>7661</v>
      </c>
      <c r="J4156" s="260" t="s">
        <v>7662</v>
      </c>
      <c r="K4156" s="260" t="s">
        <v>7663</v>
      </c>
      <c r="L4156" s="261">
        <v>45138</v>
      </c>
      <c r="M4156" s="260" t="s">
        <v>582</v>
      </c>
    </row>
    <row r="4157" spans="1:13" x14ac:dyDescent="0.25">
      <c r="A4157" s="262" t="s">
        <v>2930</v>
      </c>
      <c r="B4157" s="262" t="s">
        <v>2931</v>
      </c>
      <c r="C4157" s="262" t="s">
        <v>2932</v>
      </c>
      <c r="D4157" s="262" t="s">
        <v>776</v>
      </c>
      <c r="E4157" s="262">
        <v>13000</v>
      </c>
      <c r="F4157" s="262" t="s">
        <v>7664</v>
      </c>
      <c r="G4157" s="262" t="s">
        <v>33</v>
      </c>
      <c r="H4157" s="262">
        <v>2</v>
      </c>
      <c r="I4157" s="262" t="s">
        <v>7665</v>
      </c>
      <c r="J4157" s="262" t="s">
        <v>7666</v>
      </c>
      <c r="K4157" s="262" t="s">
        <v>7667</v>
      </c>
      <c r="L4157" s="263">
        <v>45138</v>
      </c>
      <c r="M4157" s="262" t="s">
        <v>20</v>
      </c>
    </row>
    <row r="4158" spans="1:13" x14ac:dyDescent="0.25">
      <c r="A4158" s="260" t="s">
        <v>2930</v>
      </c>
      <c r="B4158" s="260" t="s">
        <v>2931</v>
      </c>
      <c r="C4158" s="260" t="s">
        <v>2932</v>
      </c>
      <c r="D4158" s="260" t="s">
        <v>40</v>
      </c>
      <c r="E4158" s="260" t="s">
        <v>17</v>
      </c>
      <c r="F4158" s="260" t="s">
        <v>763</v>
      </c>
      <c r="G4158" s="260" t="s">
        <v>17</v>
      </c>
      <c r="H4158" s="260" t="s">
        <v>17</v>
      </c>
      <c r="I4158" s="260" t="s">
        <v>763</v>
      </c>
      <c r="J4158" s="260" t="s">
        <v>7601</v>
      </c>
      <c r="K4158" s="260" t="s">
        <v>7668</v>
      </c>
      <c r="L4158" s="261">
        <v>45138</v>
      </c>
      <c r="M4158" s="260" t="s">
        <v>20</v>
      </c>
    </row>
    <row r="4159" spans="1:13" x14ac:dyDescent="0.25">
      <c r="A4159" s="262" t="s">
        <v>2930</v>
      </c>
      <c r="B4159" s="262" t="s">
        <v>2931</v>
      </c>
      <c r="C4159" s="262" t="s">
        <v>2932</v>
      </c>
      <c r="D4159" s="262" t="s">
        <v>966</v>
      </c>
      <c r="E4159" s="262">
        <v>688</v>
      </c>
      <c r="F4159" s="262" t="s">
        <v>7669</v>
      </c>
      <c r="G4159" s="262" t="s">
        <v>77</v>
      </c>
      <c r="H4159" s="262">
        <v>1</v>
      </c>
      <c r="I4159" s="262" t="s">
        <v>1237</v>
      </c>
      <c r="J4159" s="262" t="s">
        <v>7670</v>
      </c>
      <c r="K4159" s="262" t="s">
        <v>7671</v>
      </c>
      <c r="L4159" s="263">
        <v>45138</v>
      </c>
      <c r="M4159" s="262" t="s">
        <v>20</v>
      </c>
    </row>
    <row r="4160" spans="1:13" x14ac:dyDescent="0.25">
      <c r="A4160" s="260" t="s">
        <v>2930</v>
      </c>
      <c r="B4160" s="260" t="s">
        <v>2931</v>
      </c>
      <c r="C4160" s="260" t="s">
        <v>2932</v>
      </c>
      <c r="D4160" s="260" t="s">
        <v>1055</v>
      </c>
      <c r="E4160" s="260">
        <v>688</v>
      </c>
      <c r="F4160" s="260" t="s">
        <v>7669</v>
      </c>
      <c r="G4160" s="260" t="s">
        <v>77</v>
      </c>
      <c r="H4160" s="260">
        <v>1</v>
      </c>
      <c r="I4160" s="260" t="s">
        <v>1237</v>
      </c>
      <c r="J4160" s="260" t="s">
        <v>7670</v>
      </c>
      <c r="K4160" s="260" t="s">
        <v>7672</v>
      </c>
      <c r="L4160" s="261">
        <v>45138</v>
      </c>
      <c r="M4160" s="260" t="s">
        <v>20</v>
      </c>
    </row>
    <row r="4161" spans="1:13" x14ac:dyDescent="0.25">
      <c r="A4161" s="262" t="s">
        <v>2930</v>
      </c>
      <c r="B4161" s="262" t="s">
        <v>2931</v>
      </c>
      <c r="C4161" s="262" t="s">
        <v>2932</v>
      </c>
      <c r="D4161" s="262" t="s">
        <v>605</v>
      </c>
      <c r="E4161" s="262">
        <v>7700000</v>
      </c>
      <c r="F4161" s="262" t="s">
        <v>7673</v>
      </c>
      <c r="G4161" s="262" t="s">
        <v>33</v>
      </c>
      <c r="H4161" s="262">
        <v>2</v>
      </c>
      <c r="I4161" s="262" t="s">
        <v>7674</v>
      </c>
      <c r="J4161" s="262" t="s">
        <v>7675</v>
      </c>
      <c r="K4161" s="262" t="s">
        <v>7676</v>
      </c>
      <c r="L4161" s="263">
        <v>45138</v>
      </c>
      <c r="M4161" s="262" t="s">
        <v>582</v>
      </c>
    </row>
    <row r="4162" spans="1:13" x14ac:dyDescent="0.25">
      <c r="A4162" s="260" t="s">
        <v>2930</v>
      </c>
      <c r="B4162" s="260" t="s">
        <v>2931</v>
      </c>
      <c r="C4162" s="260" t="s">
        <v>2932</v>
      </c>
      <c r="D4162" s="260" t="s">
        <v>1374</v>
      </c>
      <c r="E4162" s="260">
        <v>11611696</v>
      </c>
      <c r="F4162" s="260" t="s">
        <v>7660</v>
      </c>
      <c r="G4162" s="260" t="s">
        <v>33</v>
      </c>
      <c r="H4162" s="260">
        <v>2</v>
      </c>
      <c r="I4162" s="260" t="s">
        <v>7661</v>
      </c>
      <c r="J4162" s="260" t="s">
        <v>7677</v>
      </c>
      <c r="K4162" s="260" t="s">
        <v>7678</v>
      </c>
      <c r="L4162" s="261">
        <v>45138</v>
      </c>
      <c r="M4162" s="260" t="s">
        <v>582</v>
      </c>
    </row>
    <row r="4163" spans="1:13" x14ac:dyDescent="0.25">
      <c r="A4163" s="262" t="s">
        <v>2930</v>
      </c>
      <c r="B4163" s="262" t="s">
        <v>2931</v>
      </c>
      <c r="C4163" s="262" t="s">
        <v>2932</v>
      </c>
      <c r="D4163" s="262" t="s">
        <v>630</v>
      </c>
      <c r="E4163" s="262">
        <v>8990000</v>
      </c>
      <c r="F4163" s="262" t="s">
        <v>7660</v>
      </c>
      <c r="G4163" s="262" t="s">
        <v>33</v>
      </c>
      <c r="H4163" s="262">
        <v>2</v>
      </c>
      <c r="I4163" s="262" t="s">
        <v>7661</v>
      </c>
      <c r="J4163" s="262" t="s">
        <v>7679</v>
      </c>
      <c r="K4163" s="262" t="s">
        <v>7680</v>
      </c>
      <c r="L4163" s="263">
        <v>45138</v>
      </c>
      <c r="M4163" s="262" t="s">
        <v>582</v>
      </c>
    </row>
    <row r="4164" spans="1:13" x14ac:dyDescent="0.25">
      <c r="A4164" s="260" t="s">
        <v>2930</v>
      </c>
      <c r="B4164" s="260" t="s">
        <v>2931</v>
      </c>
      <c r="C4164" s="260" t="s">
        <v>2932</v>
      </c>
      <c r="D4164" s="260" t="s">
        <v>623</v>
      </c>
      <c r="E4164" s="260">
        <v>3990000</v>
      </c>
      <c r="F4164" s="260" t="s">
        <v>7660</v>
      </c>
      <c r="G4164" s="260" t="s">
        <v>1400</v>
      </c>
      <c r="H4164" s="260">
        <v>2</v>
      </c>
      <c r="I4164" s="260" t="s">
        <v>7661</v>
      </c>
      <c r="J4164" s="260" t="s">
        <v>7681</v>
      </c>
      <c r="K4164" s="260" t="s">
        <v>7682</v>
      </c>
      <c r="L4164" s="261">
        <v>45138</v>
      </c>
      <c r="M4164" s="260" t="s">
        <v>582</v>
      </c>
    </row>
    <row r="4165" spans="1:13" x14ac:dyDescent="0.25">
      <c r="A4165" s="262" t="s">
        <v>2930</v>
      </c>
      <c r="B4165" s="262" t="s">
        <v>2931</v>
      </c>
      <c r="C4165" s="262" t="s">
        <v>2932</v>
      </c>
      <c r="D4165" s="262" t="s">
        <v>628</v>
      </c>
      <c r="E4165" s="262">
        <v>3710000</v>
      </c>
      <c r="F4165" s="262" t="s">
        <v>7660</v>
      </c>
      <c r="G4165" s="262" t="s">
        <v>33</v>
      </c>
      <c r="H4165" s="262">
        <v>2</v>
      </c>
      <c r="I4165" s="262" t="s">
        <v>7661</v>
      </c>
      <c r="J4165" s="262" t="s">
        <v>7683</v>
      </c>
      <c r="K4165" s="262" t="s">
        <v>7684</v>
      </c>
      <c r="L4165" s="263">
        <v>45138</v>
      </c>
      <c r="M4165" s="262" t="s">
        <v>582</v>
      </c>
    </row>
    <row r="4166" spans="1:13" x14ac:dyDescent="0.25">
      <c r="A4166" s="260" t="s">
        <v>2930</v>
      </c>
      <c r="B4166" s="260" t="s">
        <v>2931</v>
      </c>
      <c r="C4166" s="260" t="s">
        <v>2932</v>
      </c>
      <c r="D4166" s="260" t="s">
        <v>619</v>
      </c>
      <c r="E4166" s="260">
        <v>0</v>
      </c>
      <c r="F4166" s="260" t="s">
        <v>17</v>
      </c>
      <c r="G4166" s="260" t="s">
        <v>17</v>
      </c>
      <c r="H4166" s="260" t="s">
        <v>17</v>
      </c>
      <c r="I4166" s="260" t="s">
        <v>17</v>
      </c>
      <c r="J4166" s="260" t="s">
        <v>7601</v>
      </c>
      <c r="K4166" s="260" t="s">
        <v>7685</v>
      </c>
      <c r="L4166" s="261">
        <v>45138</v>
      </c>
      <c r="M4166" s="260" t="s">
        <v>20</v>
      </c>
    </row>
    <row r="4167" spans="1:13" x14ac:dyDescent="0.25">
      <c r="A4167" s="262" t="s">
        <v>2930</v>
      </c>
      <c r="B4167" s="262" t="s">
        <v>2931</v>
      </c>
      <c r="C4167" s="262" t="s">
        <v>2932</v>
      </c>
      <c r="D4167" s="262" t="s">
        <v>47</v>
      </c>
      <c r="E4167" s="262">
        <v>5</v>
      </c>
      <c r="F4167" s="262" t="s">
        <v>7686</v>
      </c>
      <c r="G4167" s="262" t="s">
        <v>77</v>
      </c>
      <c r="H4167" s="262">
        <v>1</v>
      </c>
      <c r="I4167" s="262" t="s">
        <v>7687</v>
      </c>
      <c r="J4167" s="262" t="s">
        <v>7688</v>
      </c>
      <c r="K4167" s="262" t="s">
        <v>7689</v>
      </c>
      <c r="L4167" s="263">
        <v>45138</v>
      </c>
      <c r="M4167" s="262" t="s">
        <v>582</v>
      </c>
    </row>
    <row r="4168" spans="1:13" x14ac:dyDescent="0.25">
      <c r="A4168" s="260" t="s">
        <v>2930</v>
      </c>
      <c r="B4168" s="260" t="s">
        <v>2931</v>
      </c>
      <c r="C4168" s="260" t="s">
        <v>2932</v>
      </c>
      <c r="D4168" s="260" t="s">
        <v>26</v>
      </c>
      <c r="E4168" s="260" t="s">
        <v>17</v>
      </c>
      <c r="F4168" s="260" t="s">
        <v>17</v>
      </c>
      <c r="G4168" s="260" t="s">
        <v>17</v>
      </c>
      <c r="H4168" s="260" t="s">
        <v>17</v>
      </c>
      <c r="I4168" s="260" t="s">
        <v>17</v>
      </c>
      <c r="J4168" s="260" t="s">
        <v>7601</v>
      </c>
      <c r="K4168" s="260" t="s">
        <v>7690</v>
      </c>
      <c r="L4168" s="261">
        <v>45138</v>
      </c>
      <c r="M4168" s="260" t="s">
        <v>20</v>
      </c>
    </row>
    <row r="4169" spans="1:13" x14ac:dyDescent="0.25">
      <c r="A4169" s="262" t="s">
        <v>2930</v>
      </c>
      <c r="B4169" s="262" t="s">
        <v>2931</v>
      </c>
      <c r="C4169" s="262" t="s">
        <v>2932</v>
      </c>
      <c r="D4169" s="262" t="s">
        <v>28</v>
      </c>
      <c r="E4169" s="262" t="s">
        <v>17</v>
      </c>
      <c r="F4169" s="262" t="s">
        <v>17</v>
      </c>
      <c r="G4169" s="262" t="s">
        <v>17</v>
      </c>
      <c r="H4169" s="262" t="s">
        <v>17</v>
      </c>
      <c r="I4169" s="262" t="s">
        <v>17</v>
      </c>
      <c r="J4169" s="262" t="s">
        <v>7601</v>
      </c>
      <c r="K4169" s="262" t="s">
        <v>7691</v>
      </c>
      <c r="L4169" s="263">
        <v>45138</v>
      </c>
      <c r="M4169" s="262" t="s">
        <v>20</v>
      </c>
    </row>
    <row r="4170" spans="1:13" x14ac:dyDescent="0.25">
      <c r="A4170" s="260" t="s">
        <v>2930</v>
      </c>
      <c r="B4170" s="260" t="s">
        <v>2931</v>
      </c>
      <c r="C4170" s="260" t="s">
        <v>2932</v>
      </c>
      <c r="D4170" s="260" t="s">
        <v>38</v>
      </c>
      <c r="E4170" s="260" t="s">
        <v>17</v>
      </c>
      <c r="F4170" s="260" t="s">
        <v>17</v>
      </c>
      <c r="G4170" s="260" t="s">
        <v>17</v>
      </c>
      <c r="H4170" s="260" t="s">
        <v>17</v>
      </c>
      <c r="I4170" s="260" t="s">
        <v>17</v>
      </c>
      <c r="J4170" s="260" t="s">
        <v>7601</v>
      </c>
      <c r="K4170" s="260" t="s">
        <v>7692</v>
      </c>
      <c r="L4170" s="261">
        <v>45138</v>
      </c>
      <c r="M4170" s="260" t="s">
        <v>20</v>
      </c>
    </row>
    <row r="4171" spans="1:13" x14ac:dyDescent="0.25">
      <c r="A4171" s="262" t="s">
        <v>2930</v>
      </c>
      <c r="B4171" s="262" t="s">
        <v>2931</v>
      </c>
      <c r="C4171" s="262" t="s">
        <v>2932</v>
      </c>
      <c r="D4171" s="262" t="s">
        <v>16</v>
      </c>
      <c r="E4171" s="262" t="s">
        <v>17</v>
      </c>
      <c r="F4171" s="262" t="s">
        <v>17</v>
      </c>
      <c r="G4171" s="262" t="s">
        <v>17</v>
      </c>
      <c r="H4171" s="262" t="s">
        <v>17</v>
      </c>
      <c r="I4171" s="262" t="s">
        <v>17</v>
      </c>
      <c r="J4171" s="262" t="s">
        <v>7601</v>
      </c>
      <c r="K4171" s="262" t="s">
        <v>7693</v>
      </c>
      <c r="L4171" s="263">
        <v>45138</v>
      </c>
      <c r="M4171" s="262" t="s">
        <v>20</v>
      </c>
    </row>
    <row r="4172" spans="1:13" x14ac:dyDescent="0.25">
      <c r="A4172" s="260" t="s">
        <v>2930</v>
      </c>
      <c r="B4172" s="260" t="s">
        <v>2931</v>
      </c>
      <c r="C4172" s="260" t="s">
        <v>2932</v>
      </c>
      <c r="D4172" s="260" t="s">
        <v>21</v>
      </c>
      <c r="E4172" s="260" t="s">
        <v>17</v>
      </c>
      <c r="F4172" s="260" t="s">
        <v>17</v>
      </c>
      <c r="G4172" s="260" t="s">
        <v>17</v>
      </c>
      <c r="H4172" s="260" t="s">
        <v>17</v>
      </c>
      <c r="I4172" s="260" t="s">
        <v>17</v>
      </c>
      <c r="J4172" s="260" t="s">
        <v>7601</v>
      </c>
      <c r="K4172" s="260" t="s">
        <v>7694</v>
      </c>
      <c r="L4172" s="261">
        <v>45138</v>
      </c>
      <c r="M4172" s="260" t="s">
        <v>20</v>
      </c>
    </row>
    <row r="4173" spans="1:13" x14ac:dyDescent="0.25">
      <c r="A4173" s="262" t="s">
        <v>2930</v>
      </c>
      <c r="B4173" s="262" t="s">
        <v>2931</v>
      </c>
      <c r="C4173" s="262" t="s">
        <v>2932</v>
      </c>
      <c r="D4173" s="262" t="s">
        <v>1159</v>
      </c>
      <c r="E4173" s="262" t="s">
        <v>17</v>
      </c>
      <c r="F4173" s="262" t="s">
        <v>17</v>
      </c>
      <c r="G4173" s="262" t="s">
        <v>17</v>
      </c>
      <c r="H4173" s="262" t="s">
        <v>17</v>
      </c>
      <c r="I4173" s="262" t="s">
        <v>17</v>
      </c>
      <c r="J4173" s="262" t="s">
        <v>7601</v>
      </c>
      <c r="K4173" s="262" t="s">
        <v>7695</v>
      </c>
      <c r="L4173" s="263">
        <v>45138</v>
      </c>
      <c r="M4173" s="262" t="s">
        <v>20</v>
      </c>
    </row>
    <row r="4174" spans="1:13" x14ac:dyDescent="0.25">
      <c r="A4174" s="260" t="s">
        <v>2930</v>
      </c>
      <c r="B4174" s="260" t="s">
        <v>2931</v>
      </c>
      <c r="C4174" s="260" t="s">
        <v>2932</v>
      </c>
      <c r="D4174" s="260" t="s">
        <v>24</v>
      </c>
      <c r="E4174" s="260" t="s">
        <v>17</v>
      </c>
      <c r="F4174" s="260" t="s">
        <v>17</v>
      </c>
      <c r="G4174" s="260" t="s">
        <v>17</v>
      </c>
      <c r="H4174" s="260" t="s">
        <v>17</v>
      </c>
      <c r="I4174" s="260" t="s">
        <v>17</v>
      </c>
      <c r="J4174" s="260" t="s">
        <v>7601</v>
      </c>
      <c r="K4174" s="260" t="s">
        <v>7696</v>
      </c>
      <c r="L4174" s="261">
        <v>45138</v>
      </c>
      <c r="M4174" s="260" t="s">
        <v>20</v>
      </c>
    </row>
    <row r="4175" spans="1:13" x14ac:dyDescent="0.25">
      <c r="A4175" s="262" t="s">
        <v>1787</v>
      </c>
      <c r="B4175" s="262" t="s">
        <v>1788</v>
      </c>
      <c r="C4175" s="262" t="s">
        <v>1366</v>
      </c>
      <c r="D4175" s="262" t="s">
        <v>1335</v>
      </c>
      <c r="E4175" s="262">
        <v>215313498</v>
      </c>
      <c r="F4175" s="262" t="s">
        <v>7651</v>
      </c>
      <c r="G4175" s="262" t="s">
        <v>1400</v>
      </c>
      <c r="H4175" s="262">
        <v>2</v>
      </c>
      <c r="I4175" s="262" t="s">
        <v>7697</v>
      </c>
      <c r="J4175" s="262" t="s">
        <v>7698</v>
      </c>
      <c r="K4175" s="262" t="s">
        <v>7699</v>
      </c>
      <c r="L4175" s="263">
        <v>45138</v>
      </c>
      <c r="M4175" s="262" t="s">
        <v>20</v>
      </c>
    </row>
    <row r="4176" spans="1:13" x14ac:dyDescent="0.25">
      <c r="A4176" s="260" t="s">
        <v>1787</v>
      </c>
      <c r="B4176" s="260" t="s">
        <v>1788</v>
      </c>
      <c r="C4176" s="260" t="s">
        <v>1366</v>
      </c>
      <c r="D4176" s="260" t="s">
        <v>1042</v>
      </c>
      <c r="E4176" s="260">
        <v>564760</v>
      </c>
      <c r="F4176" s="260" t="s">
        <v>7700</v>
      </c>
      <c r="G4176" s="260" t="s">
        <v>77</v>
      </c>
      <c r="H4176" s="260">
        <v>1</v>
      </c>
      <c r="I4176" s="260" t="s">
        <v>7701</v>
      </c>
      <c r="J4176" s="260" t="s">
        <v>7702</v>
      </c>
      <c r="K4176" s="260" t="s">
        <v>7703</v>
      </c>
      <c r="L4176" s="261">
        <v>45138</v>
      </c>
      <c r="M4176" s="260" t="s">
        <v>582</v>
      </c>
    </row>
    <row r="4177" spans="1:13" x14ac:dyDescent="0.25">
      <c r="A4177" s="262" t="s">
        <v>1787</v>
      </c>
      <c r="B4177" s="262" t="s">
        <v>1788</v>
      </c>
      <c r="C4177" s="262" t="s">
        <v>1366</v>
      </c>
      <c r="D4177" s="262" t="s">
        <v>1132</v>
      </c>
      <c r="E4177" s="262">
        <v>14659023</v>
      </c>
      <c r="F4177" s="262" t="s">
        <v>7700</v>
      </c>
      <c r="G4177" s="262" t="s">
        <v>77</v>
      </c>
      <c r="H4177" s="262">
        <v>1</v>
      </c>
      <c r="I4177" s="262" t="s">
        <v>7704</v>
      </c>
      <c r="J4177" s="262" t="s">
        <v>7705</v>
      </c>
      <c r="K4177" s="262" t="s">
        <v>7706</v>
      </c>
      <c r="L4177" s="263">
        <v>45138</v>
      </c>
      <c r="M4177" s="262" t="s">
        <v>582</v>
      </c>
    </row>
    <row r="4178" spans="1:13" x14ac:dyDescent="0.25">
      <c r="A4178" s="260" t="s">
        <v>1787</v>
      </c>
      <c r="B4178" s="260" t="s">
        <v>1788</v>
      </c>
      <c r="C4178" s="260" t="s">
        <v>1366</v>
      </c>
      <c r="D4178" s="260" t="s">
        <v>1050</v>
      </c>
      <c r="E4178" s="260">
        <v>416528</v>
      </c>
      <c r="F4178" s="260" t="s">
        <v>7707</v>
      </c>
      <c r="G4178" s="260" t="s">
        <v>1400</v>
      </c>
      <c r="H4178" s="260">
        <v>2</v>
      </c>
      <c r="I4178" s="260" t="s">
        <v>7708</v>
      </c>
      <c r="J4178" s="260" t="s">
        <v>7709</v>
      </c>
      <c r="K4178" s="260" t="s">
        <v>7710</v>
      </c>
      <c r="L4178" s="261">
        <v>45138</v>
      </c>
      <c r="M4178" s="260" t="s">
        <v>20</v>
      </c>
    </row>
    <row r="4179" spans="1:13" x14ac:dyDescent="0.25">
      <c r="A4179" s="262" t="s">
        <v>1787</v>
      </c>
      <c r="B4179" s="262" t="s">
        <v>1788</v>
      </c>
      <c r="C4179" s="262" t="s">
        <v>1366</v>
      </c>
      <c r="D4179" s="262" t="s">
        <v>776</v>
      </c>
      <c r="E4179" s="262">
        <v>9261</v>
      </c>
      <c r="F4179" s="262" t="s">
        <v>7711</v>
      </c>
      <c r="G4179" s="262" t="s">
        <v>22</v>
      </c>
      <c r="H4179" s="262">
        <v>3</v>
      </c>
      <c r="I4179" s="262" t="s">
        <v>7712</v>
      </c>
      <c r="J4179" s="262" t="s">
        <v>7713</v>
      </c>
      <c r="K4179" s="262" t="s">
        <v>7714</v>
      </c>
      <c r="L4179" s="263">
        <v>45138</v>
      </c>
      <c r="M4179" s="262" t="s">
        <v>20</v>
      </c>
    </row>
    <row r="4180" spans="1:13" x14ac:dyDescent="0.25">
      <c r="A4180" s="260" t="s">
        <v>1787</v>
      </c>
      <c r="B4180" s="260" t="s">
        <v>1788</v>
      </c>
      <c r="C4180" s="260" t="s">
        <v>1366</v>
      </c>
      <c r="D4180" s="260" t="s">
        <v>40</v>
      </c>
      <c r="E4180" s="260" t="s">
        <v>17</v>
      </c>
      <c r="F4180" s="260" t="s">
        <v>1121</v>
      </c>
      <c r="G4180" s="260" t="s">
        <v>17</v>
      </c>
      <c r="H4180" s="260" t="s">
        <v>17</v>
      </c>
      <c r="I4180" s="260" t="s">
        <v>17</v>
      </c>
      <c r="J4180" s="260" t="s">
        <v>7601</v>
      </c>
      <c r="K4180" s="260" t="s">
        <v>7715</v>
      </c>
      <c r="L4180" s="261">
        <v>45138</v>
      </c>
      <c r="M4180" s="260" t="s">
        <v>20</v>
      </c>
    </row>
    <row r="4181" spans="1:13" x14ac:dyDescent="0.25">
      <c r="A4181" s="262" t="s">
        <v>1787</v>
      </c>
      <c r="B4181" s="262" t="s">
        <v>1788</v>
      </c>
      <c r="C4181" s="262" t="s">
        <v>1366</v>
      </c>
      <c r="D4181" s="262" t="s">
        <v>966</v>
      </c>
      <c r="E4181" s="262" t="s">
        <v>17</v>
      </c>
      <c r="F4181" s="262" t="s">
        <v>1121</v>
      </c>
      <c r="G4181" s="262" t="s">
        <v>17</v>
      </c>
      <c r="H4181" s="262" t="s">
        <v>17</v>
      </c>
      <c r="I4181" s="262" t="s">
        <v>17</v>
      </c>
      <c r="J4181" s="262" t="s">
        <v>7601</v>
      </c>
      <c r="K4181" s="262" t="s">
        <v>7716</v>
      </c>
      <c r="L4181" s="263">
        <v>45138</v>
      </c>
      <c r="M4181" s="262" t="s">
        <v>20</v>
      </c>
    </row>
    <row r="4182" spans="1:13" x14ac:dyDescent="0.25">
      <c r="A4182" s="260" t="s">
        <v>1787</v>
      </c>
      <c r="B4182" s="260" t="s">
        <v>1788</v>
      </c>
      <c r="C4182" s="260" t="s">
        <v>1366</v>
      </c>
      <c r="D4182" s="260" t="s">
        <v>1055</v>
      </c>
      <c r="E4182" s="260">
        <v>7065</v>
      </c>
      <c r="F4182" s="260" t="s">
        <v>7717</v>
      </c>
      <c r="G4182" s="260" t="s">
        <v>1400</v>
      </c>
      <c r="H4182" s="260">
        <v>2</v>
      </c>
      <c r="I4182" s="260" t="s">
        <v>5517</v>
      </c>
      <c r="J4182" s="260" t="s">
        <v>7718</v>
      </c>
      <c r="K4182" s="260" t="s">
        <v>7719</v>
      </c>
      <c r="L4182" s="261">
        <v>45138</v>
      </c>
      <c r="M4182" s="260" t="s">
        <v>20</v>
      </c>
    </row>
    <row r="4183" spans="1:13" x14ac:dyDescent="0.25">
      <c r="A4183" s="262" t="s">
        <v>1787</v>
      </c>
      <c r="B4183" s="262" t="s">
        <v>1788</v>
      </c>
      <c r="C4183" s="262" t="s">
        <v>1366</v>
      </c>
      <c r="D4183" s="262" t="s">
        <v>605</v>
      </c>
      <c r="E4183" s="262">
        <v>9261</v>
      </c>
      <c r="F4183" s="262" t="s">
        <v>7711</v>
      </c>
      <c r="G4183" s="262" t="s">
        <v>22</v>
      </c>
      <c r="H4183" s="262">
        <v>3</v>
      </c>
      <c r="I4183" s="262" t="s">
        <v>7712</v>
      </c>
      <c r="J4183" s="262" t="s">
        <v>7713</v>
      </c>
      <c r="K4183" s="262" t="s">
        <v>7720</v>
      </c>
      <c r="L4183" s="263">
        <v>45138</v>
      </c>
      <c r="M4183" s="262" t="s">
        <v>20</v>
      </c>
    </row>
    <row r="4184" spans="1:13" x14ac:dyDescent="0.25">
      <c r="A4184" s="260" t="s">
        <v>1787</v>
      </c>
      <c r="B4184" s="260" t="s">
        <v>1788</v>
      </c>
      <c r="C4184" s="260" t="s">
        <v>1366</v>
      </c>
      <c r="D4184" s="260" t="s">
        <v>1374</v>
      </c>
      <c r="E4184" s="260">
        <v>14242495</v>
      </c>
      <c r="F4184" s="260" t="s">
        <v>7707</v>
      </c>
      <c r="G4184" s="260" t="s">
        <v>1400</v>
      </c>
      <c r="H4184" s="260">
        <v>2</v>
      </c>
      <c r="I4184" s="260" t="s">
        <v>7708</v>
      </c>
      <c r="J4184" s="260" t="s">
        <v>7721</v>
      </c>
      <c r="K4184" s="260" t="s">
        <v>7722</v>
      </c>
      <c r="L4184" s="261">
        <v>45138</v>
      </c>
      <c r="M4184" s="260" t="s">
        <v>582</v>
      </c>
    </row>
    <row r="4185" spans="1:13" x14ac:dyDescent="0.25">
      <c r="A4185" s="262" t="s">
        <v>1787</v>
      </c>
      <c r="B4185" s="262" t="s">
        <v>1788</v>
      </c>
      <c r="C4185" s="262" t="s">
        <v>1366</v>
      </c>
      <c r="D4185" s="262" t="s">
        <v>630</v>
      </c>
      <c r="E4185" s="262">
        <v>407267</v>
      </c>
      <c r="F4185" s="262" t="s">
        <v>7707</v>
      </c>
      <c r="G4185" s="262" t="s">
        <v>1400</v>
      </c>
      <c r="H4185" s="262">
        <v>2</v>
      </c>
      <c r="I4185" s="262" t="s">
        <v>7708</v>
      </c>
      <c r="J4185" s="262" t="s">
        <v>7723</v>
      </c>
      <c r="K4185" s="262" t="s">
        <v>7724</v>
      </c>
      <c r="L4185" s="263">
        <v>45138</v>
      </c>
      <c r="M4185" s="262" t="s">
        <v>582</v>
      </c>
    </row>
    <row r="4186" spans="1:13" x14ac:dyDescent="0.25">
      <c r="A4186" s="260" t="s">
        <v>1787</v>
      </c>
      <c r="B4186" s="260" t="s">
        <v>1788</v>
      </c>
      <c r="C4186" s="260" t="s">
        <v>1366</v>
      </c>
      <c r="D4186" s="260" t="s">
        <v>623</v>
      </c>
      <c r="E4186" s="260">
        <v>9261</v>
      </c>
      <c r="F4186" s="260" t="s">
        <v>7711</v>
      </c>
      <c r="G4186" s="260" t="s">
        <v>22</v>
      </c>
      <c r="H4186" s="260">
        <v>3</v>
      </c>
      <c r="I4186" s="260" t="s">
        <v>7712</v>
      </c>
      <c r="J4186" s="260" t="s">
        <v>7713</v>
      </c>
      <c r="K4186" s="260" t="s">
        <v>7725</v>
      </c>
      <c r="L4186" s="261">
        <v>45138</v>
      </c>
      <c r="M4186" s="260" t="s">
        <v>582</v>
      </c>
    </row>
    <row r="4187" spans="1:13" x14ac:dyDescent="0.25">
      <c r="A4187" s="262" t="s">
        <v>1787</v>
      </c>
      <c r="B4187" s="262" t="s">
        <v>1788</v>
      </c>
      <c r="C4187" s="262" t="s">
        <v>1366</v>
      </c>
      <c r="D4187" s="262" t="s">
        <v>628</v>
      </c>
      <c r="E4187" s="262">
        <v>0</v>
      </c>
      <c r="F4187" s="262" t="s">
        <v>1121</v>
      </c>
      <c r="G4187" s="262" t="s">
        <v>17</v>
      </c>
      <c r="H4187" s="262" t="s">
        <v>17</v>
      </c>
      <c r="I4187" s="262" t="s">
        <v>17</v>
      </c>
      <c r="J4187" s="262" t="s">
        <v>7601</v>
      </c>
      <c r="K4187" s="262" t="s">
        <v>7726</v>
      </c>
      <c r="L4187" s="263">
        <v>45138</v>
      </c>
      <c r="M4187" s="262" t="s">
        <v>20</v>
      </c>
    </row>
    <row r="4188" spans="1:13" x14ac:dyDescent="0.25">
      <c r="A4188" s="260" t="s">
        <v>1787</v>
      </c>
      <c r="B4188" s="260" t="s">
        <v>1788</v>
      </c>
      <c r="C4188" s="260" t="s">
        <v>1366</v>
      </c>
      <c r="D4188" s="260" t="s">
        <v>619</v>
      </c>
      <c r="E4188" s="260">
        <v>0</v>
      </c>
      <c r="F4188" s="260" t="s">
        <v>1121</v>
      </c>
      <c r="G4188" s="260" t="s">
        <v>17</v>
      </c>
      <c r="H4188" s="260" t="s">
        <v>17</v>
      </c>
      <c r="I4188" s="260" t="s">
        <v>17</v>
      </c>
      <c r="J4188" s="260" t="s">
        <v>7601</v>
      </c>
      <c r="K4188" s="260" t="s">
        <v>7727</v>
      </c>
      <c r="L4188" s="261">
        <v>45138</v>
      </c>
      <c r="M4188" s="260" t="s">
        <v>20</v>
      </c>
    </row>
    <row r="4189" spans="1:13" x14ac:dyDescent="0.25">
      <c r="A4189" s="262" t="s">
        <v>1787</v>
      </c>
      <c r="B4189" s="262" t="s">
        <v>1788</v>
      </c>
      <c r="C4189" s="262" t="s">
        <v>1366</v>
      </c>
      <c r="D4189" s="262" t="s">
        <v>47</v>
      </c>
      <c r="E4189" s="262">
        <v>1</v>
      </c>
      <c r="F4189" s="262" t="s">
        <v>7711</v>
      </c>
      <c r="G4189" s="262" t="s">
        <v>22</v>
      </c>
      <c r="H4189" s="262">
        <v>3</v>
      </c>
      <c r="I4189" s="262" t="s">
        <v>7712</v>
      </c>
      <c r="J4189" s="262" t="s">
        <v>7728</v>
      </c>
      <c r="K4189" s="262" t="s">
        <v>7729</v>
      </c>
      <c r="L4189" s="263">
        <v>45138</v>
      </c>
      <c r="M4189" s="262" t="s">
        <v>582</v>
      </c>
    </row>
    <row r="4190" spans="1:13" x14ac:dyDescent="0.25">
      <c r="A4190" s="260" t="s">
        <v>1787</v>
      </c>
      <c r="B4190" s="260" t="s">
        <v>1788</v>
      </c>
      <c r="C4190" s="260" t="s">
        <v>1366</v>
      </c>
      <c r="D4190" s="260" t="s">
        <v>38</v>
      </c>
      <c r="E4190" s="260" t="s">
        <v>17</v>
      </c>
      <c r="F4190" s="260" t="s">
        <v>1121</v>
      </c>
      <c r="G4190" s="260" t="s">
        <v>17</v>
      </c>
      <c r="H4190" s="260" t="s">
        <v>17</v>
      </c>
      <c r="I4190" s="260" t="s">
        <v>763</v>
      </c>
      <c r="J4190" s="260" t="s">
        <v>7601</v>
      </c>
      <c r="K4190" s="260" t="s">
        <v>7730</v>
      </c>
      <c r="L4190" s="261">
        <v>45138</v>
      </c>
      <c r="M4190" s="260" t="s">
        <v>20</v>
      </c>
    </row>
    <row r="4191" spans="1:13" x14ac:dyDescent="0.25">
      <c r="A4191" s="262" t="s">
        <v>1787</v>
      </c>
      <c r="B4191" s="262" t="s">
        <v>1788</v>
      </c>
      <c r="C4191" s="262" t="s">
        <v>1366</v>
      </c>
      <c r="D4191" s="262" t="s">
        <v>16</v>
      </c>
      <c r="E4191" s="262" t="s">
        <v>17</v>
      </c>
      <c r="F4191" s="262" t="s">
        <v>1121</v>
      </c>
      <c r="G4191" s="262" t="s">
        <v>17</v>
      </c>
      <c r="H4191" s="262" t="s">
        <v>17</v>
      </c>
      <c r="I4191" s="262" t="s">
        <v>763</v>
      </c>
      <c r="J4191" s="262" t="s">
        <v>7601</v>
      </c>
      <c r="K4191" s="262" t="s">
        <v>7731</v>
      </c>
      <c r="L4191" s="263">
        <v>45138</v>
      </c>
      <c r="M4191" s="262" t="s">
        <v>20</v>
      </c>
    </row>
    <row r="4192" spans="1:13" x14ac:dyDescent="0.25">
      <c r="A4192" s="260" t="s">
        <v>1787</v>
      </c>
      <c r="B4192" s="260" t="s">
        <v>1788</v>
      </c>
      <c r="C4192" s="260" t="s">
        <v>1366</v>
      </c>
      <c r="D4192" s="260" t="s">
        <v>21</v>
      </c>
      <c r="E4192" s="260" t="s">
        <v>17</v>
      </c>
      <c r="F4192" s="260" t="s">
        <v>1121</v>
      </c>
      <c r="G4192" s="260" t="s">
        <v>17</v>
      </c>
      <c r="H4192" s="260" t="s">
        <v>17</v>
      </c>
      <c r="I4192" s="260" t="s">
        <v>763</v>
      </c>
      <c r="J4192" s="260" t="s">
        <v>7601</v>
      </c>
      <c r="K4192" s="260" t="s">
        <v>7732</v>
      </c>
      <c r="L4192" s="261">
        <v>45138</v>
      </c>
      <c r="M4192" s="260" t="s">
        <v>20</v>
      </c>
    </row>
    <row r="4193" spans="1:13" x14ac:dyDescent="0.25">
      <c r="A4193" s="262" t="s">
        <v>1787</v>
      </c>
      <c r="B4193" s="262" t="s">
        <v>1788</v>
      </c>
      <c r="C4193" s="262" t="s">
        <v>1366</v>
      </c>
      <c r="D4193" s="262" t="s">
        <v>1159</v>
      </c>
      <c r="E4193" s="262" t="s">
        <v>17</v>
      </c>
      <c r="F4193" s="262" t="s">
        <v>1121</v>
      </c>
      <c r="G4193" s="262" t="s">
        <v>17</v>
      </c>
      <c r="H4193" s="262" t="s">
        <v>17</v>
      </c>
      <c r="I4193" s="262" t="s">
        <v>763</v>
      </c>
      <c r="J4193" s="262" t="s">
        <v>7601</v>
      </c>
      <c r="K4193" s="262" t="s">
        <v>7733</v>
      </c>
      <c r="L4193" s="263">
        <v>45138</v>
      </c>
      <c r="M4193" s="262" t="s">
        <v>20</v>
      </c>
    </row>
    <row r="4194" spans="1:13" x14ac:dyDescent="0.25">
      <c r="A4194" s="260" t="s">
        <v>1787</v>
      </c>
      <c r="B4194" s="260" t="s">
        <v>1788</v>
      </c>
      <c r="C4194" s="260" t="s">
        <v>1366</v>
      </c>
      <c r="D4194" s="260" t="s">
        <v>24</v>
      </c>
      <c r="E4194" s="260" t="s">
        <v>17</v>
      </c>
      <c r="F4194" s="260" t="s">
        <v>1121</v>
      </c>
      <c r="G4194" s="260" t="s">
        <v>17</v>
      </c>
      <c r="H4194" s="260" t="s">
        <v>17</v>
      </c>
      <c r="I4194" s="260" t="s">
        <v>763</v>
      </c>
      <c r="J4194" s="260" t="s">
        <v>7601</v>
      </c>
      <c r="K4194" s="260" t="s">
        <v>7734</v>
      </c>
      <c r="L4194" s="261">
        <v>45138</v>
      </c>
      <c r="M4194" s="260" t="s">
        <v>20</v>
      </c>
    </row>
    <row r="4195" spans="1:13" x14ac:dyDescent="0.25">
      <c r="A4195" s="262" t="s">
        <v>1364</v>
      </c>
      <c r="B4195" s="262" t="s">
        <v>1365</v>
      </c>
      <c r="C4195" s="262" t="s">
        <v>1366</v>
      </c>
      <c r="D4195" s="262" t="s">
        <v>1335</v>
      </c>
      <c r="E4195" s="262">
        <v>215313498</v>
      </c>
      <c r="F4195" s="262" t="s">
        <v>7651</v>
      </c>
      <c r="G4195" s="262" t="s">
        <v>33</v>
      </c>
      <c r="H4195" s="262">
        <v>2</v>
      </c>
      <c r="I4195" s="262" t="s">
        <v>7697</v>
      </c>
      <c r="J4195" s="262" t="s">
        <v>7698</v>
      </c>
      <c r="K4195" s="262" t="s">
        <v>7735</v>
      </c>
      <c r="L4195" s="263">
        <v>45138</v>
      </c>
      <c r="M4195" s="262" t="s">
        <v>20</v>
      </c>
    </row>
    <row r="4196" spans="1:13" x14ac:dyDescent="0.25">
      <c r="A4196" s="260" t="s">
        <v>1364</v>
      </c>
      <c r="B4196" s="260" t="s">
        <v>1365</v>
      </c>
      <c r="C4196" s="260" t="s">
        <v>1366</v>
      </c>
      <c r="D4196" s="260" t="s">
        <v>1042</v>
      </c>
      <c r="E4196" s="260">
        <v>3551558</v>
      </c>
      <c r="F4196" s="260" t="s">
        <v>7736</v>
      </c>
      <c r="G4196" s="260" t="s">
        <v>1400</v>
      </c>
      <c r="H4196" s="260">
        <v>2</v>
      </c>
      <c r="I4196" s="260" t="s">
        <v>7737</v>
      </c>
      <c r="J4196" s="260" t="s">
        <v>7738</v>
      </c>
      <c r="K4196" s="260" t="s">
        <v>7739</v>
      </c>
      <c r="L4196" s="261">
        <v>45138</v>
      </c>
      <c r="M4196" s="260" t="s">
        <v>582</v>
      </c>
    </row>
    <row r="4197" spans="1:13" x14ac:dyDescent="0.25">
      <c r="A4197" s="262" t="s">
        <v>1364</v>
      </c>
      <c r="B4197" s="262" t="s">
        <v>1365</v>
      </c>
      <c r="C4197" s="262" t="s">
        <v>1366</v>
      </c>
      <c r="D4197" s="262" t="s">
        <v>1132</v>
      </c>
      <c r="E4197" s="262">
        <v>99943919</v>
      </c>
      <c r="F4197" s="262" t="s">
        <v>7740</v>
      </c>
      <c r="G4197" s="262" t="s">
        <v>1400</v>
      </c>
      <c r="H4197" s="262">
        <v>2</v>
      </c>
      <c r="I4197" s="262" t="s">
        <v>7741</v>
      </c>
      <c r="J4197" s="262" t="s">
        <v>7742</v>
      </c>
      <c r="K4197" s="262" t="s">
        <v>7743</v>
      </c>
      <c r="L4197" s="263">
        <v>45138</v>
      </c>
      <c r="M4197" s="262" t="s">
        <v>20</v>
      </c>
    </row>
    <row r="4198" spans="1:13" x14ac:dyDescent="0.25">
      <c r="A4198" s="260" t="s">
        <v>1364</v>
      </c>
      <c r="B4198" s="260" t="s">
        <v>1365</v>
      </c>
      <c r="C4198" s="260" t="s">
        <v>1366</v>
      </c>
      <c r="D4198" s="260" t="s">
        <v>1050</v>
      </c>
      <c r="E4198" s="260">
        <v>451300</v>
      </c>
      <c r="F4198" s="260" t="s">
        <v>7744</v>
      </c>
      <c r="G4198" s="260" t="s">
        <v>1400</v>
      </c>
      <c r="H4198" s="260">
        <v>2</v>
      </c>
      <c r="I4198" s="260" t="s">
        <v>7745</v>
      </c>
      <c r="J4198" s="260" t="s">
        <v>7746</v>
      </c>
      <c r="K4198" s="260" t="s">
        <v>7747</v>
      </c>
      <c r="L4198" s="261">
        <v>45138</v>
      </c>
      <c r="M4198" s="260" t="s">
        <v>20</v>
      </c>
    </row>
    <row r="4199" spans="1:13" x14ac:dyDescent="0.25">
      <c r="A4199" s="262" t="s">
        <v>1364</v>
      </c>
      <c r="B4199" s="262" t="s">
        <v>1365</v>
      </c>
      <c r="C4199" s="262" t="s">
        <v>1366</v>
      </c>
      <c r="D4199" s="262" t="s">
        <v>776</v>
      </c>
      <c r="E4199" s="262">
        <v>449700</v>
      </c>
      <c r="F4199" s="262" t="s">
        <v>7748</v>
      </c>
      <c r="G4199" s="262" t="s">
        <v>1400</v>
      </c>
      <c r="H4199" s="262">
        <v>2</v>
      </c>
      <c r="I4199" s="262" t="s">
        <v>7623</v>
      </c>
      <c r="J4199" s="262" t="s">
        <v>7749</v>
      </c>
      <c r="K4199" s="262" t="s">
        <v>7750</v>
      </c>
      <c r="L4199" s="263">
        <v>45138</v>
      </c>
      <c r="M4199" s="262" t="s">
        <v>20</v>
      </c>
    </row>
    <row r="4200" spans="1:13" x14ac:dyDescent="0.25">
      <c r="A4200" s="260" t="s">
        <v>1364</v>
      </c>
      <c r="B4200" s="260" t="s">
        <v>1365</v>
      </c>
      <c r="C4200" s="260" t="s">
        <v>1366</v>
      </c>
      <c r="D4200" s="260" t="s">
        <v>40</v>
      </c>
      <c r="E4200" s="260" t="s">
        <v>17</v>
      </c>
      <c r="F4200" s="260" t="s">
        <v>17</v>
      </c>
      <c r="G4200" s="260" t="s">
        <v>17</v>
      </c>
      <c r="H4200" s="260" t="s">
        <v>17</v>
      </c>
      <c r="I4200" s="260" t="s">
        <v>17</v>
      </c>
      <c r="J4200" s="260" t="s">
        <v>7601</v>
      </c>
      <c r="K4200" s="260" t="s">
        <v>7751</v>
      </c>
      <c r="L4200" s="261">
        <v>45138</v>
      </c>
      <c r="M4200" s="260" t="s">
        <v>20</v>
      </c>
    </row>
    <row r="4201" spans="1:13" x14ac:dyDescent="0.25">
      <c r="A4201" s="262" t="s">
        <v>1364</v>
      </c>
      <c r="B4201" s="262" t="s">
        <v>1365</v>
      </c>
      <c r="C4201" s="262" t="s">
        <v>1366</v>
      </c>
      <c r="D4201" s="262" t="s">
        <v>966</v>
      </c>
      <c r="E4201" s="262">
        <v>3</v>
      </c>
      <c r="F4201" s="262" t="s">
        <v>7627</v>
      </c>
      <c r="G4201" s="262" t="s">
        <v>22</v>
      </c>
      <c r="H4201" s="262">
        <v>3</v>
      </c>
      <c r="I4201" s="262" t="s">
        <v>5544</v>
      </c>
      <c r="J4201" s="262" t="s">
        <v>7752</v>
      </c>
      <c r="K4201" s="262" t="s">
        <v>7753</v>
      </c>
      <c r="L4201" s="263">
        <v>45138</v>
      </c>
      <c r="M4201" s="262" t="s">
        <v>20</v>
      </c>
    </row>
    <row r="4202" spans="1:13" x14ac:dyDescent="0.25">
      <c r="A4202" s="260" t="s">
        <v>1364</v>
      </c>
      <c r="B4202" s="260" t="s">
        <v>1365</v>
      </c>
      <c r="C4202" s="260" t="s">
        <v>1366</v>
      </c>
      <c r="D4202" s="260" t="s">
        <v>1055</v>
      </c>
      <c r="E4202" s="260">
        <v>7065</v>
      </c>
      <c r="F4202" s="260" t="s">
        <v>7717</v>
      </c>
      <c r="G4202" s="260" t="s">
        <v>1400</v>
      </c>
      <c r="H4202" s="260">
        <v>2</v>
      </c>
      <c r="I4202" s="260" t="s">
        <v>5517</v>
      </c>
      <c r="J4202" s="260" t="s">
        <v>7718</v>
      </c>
      <c r="K4202" s="260" t="s">
        <v>7754</v>
      </c>
      <c r="L4202" s="261">
        <v>45138</v>
      </c>
      <c r="M4202" s="260" t="s">
        <v>20</v>
      </c>
    </row>
    <row r="4203" spans="1:13" x14ac:dyDescent="0.25">
      <c r="A4203" s="262" t="s">
        <v>1364</v>
      </c>
      <c r="B4203" s="262" t="s">
        <v>1365</v>
      </c>
      <c r="C4203" s="262" t="s">
        <v>1366</v>
      </c>
      <c r="D4203" s="262" t="s">
        <v>605</v>
      </c>
      <c r="E4203" s="262">
        <v>360900</v>
      </c>
      <c r="F4203" s="262" t="s">
        <v>7614</v>
      </c>
      <c r="G4203" s="262" t="s">
        <v>1400</v>
      </c>
      <c r="H4203" s="262">
        <v>2</v>
      </c>
      <c r="I4203" s="262" t="s">
        <v>7755</v>
      </c>
      <c r="J4203" s="262" t="s">
        <v>7756</v>
      </c>
      <c r="K4203" s="262" t="s">
        <v>7757</v>
      </c>
      <c r="L4203" s="263">
        <v>45138</v>
      </c>
      <c r="M4203" s="262" t="s">
        <v>20</v>
      </c>
    </row>
    <row r="4204" spans="1:13" x14ac:dyDescent="0.25">
      <c r="A4204" s="260" t="s">
        <v>1364</v>
      </c>
      <c r="B4204" s="260" t="s">
        <v>1365</v>
      </c>
      <c r="C4204" s="260" t="s">
        <v>1366</v>
      </c>
      <c r="D4204" s="260" t="s">
        <v>1374</v>
      </c>
      <c r="E4204" s="260">
        <v>99492619</v>
      </c>
      <c r="F4204" s="260" t="s">
        <v>7614</v>
      </c>
      <c r="G4204" s="260" t="s">
        <v>1400</v>
      </c>
      <c r="H4204" s="260">
        <v>2</v>
      </c>
      <c r="I4204" s="260" t="s">
        <v>7755</v>
      </c>
      <c r="J4204" s="260" t="s">
        <v>7758</v>
      </c>
      <c r="K4204" s="260" t="s">
        <v>7759</v>
      </c>
      <c r="L4204" s="261">
        <v>45138</v>
      </c>
      <c r="M4204" s="260" t="s">
        <v>582</v>
      </c>
    </row>
    <row r="4205" spans="1:13" x14ac:dyDescent="0.25">
      <c r="A4205" s="262" t="s">
        <v>1364</v>
      </c>
      <c r="B4205" s="262" t="s">
        <v>1365</v>
      </c>
      <c r="C4205" s="262" t="s">
        <v>1366</v>
      </c>
      <c r="D4205" s="262" t="s">
        <v>630</v>
      </c>
      <c r="E4205" s="262">
        <v>90400</v>
      </c>
      <c r="F4205" s="262" t="s">
        <v>7614</v>
      </c>
      <c r="G4205" s="262" t="s">
        <v>1400</v>
      </c>
      <c r="H4205" s="262">
        <v>2</v>
      </c>
      <c r="I4205" s="262" t="s">
        <v>7755</v>
      </c>
      <c r="J4205" s="262" t="s">
        <v>7760</v>
      </c>
      <c r="K4205" s="262" t="s">
        <v>7761</v>
      </c>
      <c r="L4205" s="263">
        <v>45138</v>
      </c>
      <c r="M4205" s="262" t="s">
        <v>582</v>
      </c>
    </row>
    <row r="4206" spans="1:13" x14ac:dyDescent="0.25">
      <c r="A4206" s="260" t="s">
        <v>1364</v>
      </c>
      <c r="B4206" s="260" t="s">
        <v>1365</v>
      </c>
      <c r="C4206" s="260" t="s">
        <v>1366</v>
      </c>
      <c r="D4206" s="260" t="s">
        <v>623</v>
      </c>
      <c r="E4206" s="260">
        <v>360900</v>
      </c>
      <c r="F4206" s="260" t="s">
        <v>7614</v>
      </c>
      <c r="G4206" s="260" t="s">
        <v>1400</v>
      </c>
      <c r="H4206" s="260">
        <v>2</v>
      </c>
      <c r="I4206" s="260" t="s">
        <v>7755</v>
      </c>
      <c r="J4206" s="260" t="s">
        <v>7756</v>
      </c>
      <c r="K4206" s="260" t="s">
        <v>7762</v>
      </c>
      <c r="L4206" s="261">
        <v>45138</v>
      </c>
      <c r="M4206" s="260" t="s">
        <v>582</v>
      </c>
    </row>
    <row r="4207" spans="1:13" x14ac:dyDescent="0.25">
      <c r="A4207" s="262" t="s">
        <v>1364</v>
      </c>
      <c r="B4207" s="262" t="s">
        <v>1365</v>
      </c>
      <c r="C4207" s="262" t="s">
        <v>1366</v>
      </c>
      <c r="D4207" s="262" t="s">
        <v>628</v>
      </c>
      <c r="E4207" s="262">
        <v>0</v>
      </c>
      <c r="F4207" s="262" t="s">
        <v>17</v>
      </c>
      <c r="G4207" s="262" t="s">
        <v>17</v>
      </c>
      <c r="H4207" s="262" t="s">
        <v>17</v>
      </c>
      <c r="I4207" s="262" t="s">
        <v>17</v>
      </c>
      <c r="J4207" s="262" t="s">
        <v>7601</v>
      </c>
      <c r="K4207" s="262" t="s">
        <v>7763</v>
      </c>
      <c r="L4207" s="263">
        <v>45138</v>
      </c>
      <c r="M4207" s="262" t="s">
        <v>20</v>
      </c>
    </row>
    <row r="4208" spans="1:13" x14ac:dyDescent="0.25">
      <c r="A4208" s="260" t="s">
        <v>1364</v>
      </c>
      <c r="B4208" s="260" t="s">
        <v>1365</v>
      </c>
      <c r="C4208" s="260" t="s">
        <v>1366</v>
      </c>
      <c r="D4208" s="260" t="s">
        <v>619</v>
      </c>
      <c r="E4208" s="260">
        <v>0</v>
      </c>
      <c r="F4208" s="260" t="s">
        <v>17</v>
      </c>
      <c r="G4208" s="260" t="s">
        <v>17</v>
      </c>
      <c r="H4208" s="260" t="s">
        <v>17</v>
      </c>
      <c r="I4208" s="260" t="s">
        <v>17</v>
      </c>
      <c r="J4208" s="260" t="s">
        <v>7601</v>
      </c>
      <c r="K4208" s="260" t="s">
        <v>7764</v>
      </c>
      <c r="L4208" s="261">
        <v>45138</v>
      </c>
      <c r="M4208" s="260" t="s">
        <v>20</v>
      </c>
    </row>
    <row r="4209" spans="1:13" x14ac:dyDescent="0.25">
      <c r="A4209" s="262" t="s">
        <v>1364</v>
      </c>
      <c r="B4209" s="262" t="s">
        <v>1365</v>
      </c>
      <c r="C4209" s="262" t="s">
        <v>1366</v>
      </c>
      <c r="D4209" s="262" t="s">
        <v>47</v>
      </c>
      <c r="E4209" s="262">
        <v>5</v>
      </c>
      <c r="F4209" s="262" t="s">
        <v>2318</v>
      </c>
      <c r="G4209" s="262" t="s">
        <v>33</v>
      </c>
      <c r="H4209" s="262">
        <v>2</v>
      </c>
      <c r="I4209" s="262" t="s">
        <v>7765</v>
      </c>
      <c r="J4209" s="262" t="s">
        <v>7766</v>
      </c>
      <c r="K4209" s="262" t="s">
        <v>7767</v>
      </c>
      <c r="L4209" s="263">
        <v>45138</v>
      </c>
      <c r="M4209" s="262" t="s">
        <v>20</v>
      </c>
    </row>
    <row r="4210" spans="1:13" x14ac:dyDescent="0.25">
      <c r="A4210" s="260" t="s">
        <v>1364</v>
      </c>
      <c r="B4210" s="260" t="s">
        <v>1365</v>
      </c>
      <c r="C4210" s="260" t="s">
        <v>1366</v>
      </c>
      <c r="D4210" s="260" t="s">
        <v>38</v>
      </c>
      <c r="E4210" s="260" t="s">
        <v>17</v>
      </c>
      <c r="F4210" s="260" t="s">
        <v>1121</v>
      </c>
      <c r="G4210" s="260" t="s">
        <v>17</v>
      </c>
      <c r="H4210" s="260" t="s">
        <v>17</v>
      </c>
      <c r="I4210" s="260" t="s">
        <v>17</v>
      </c>
      <c r="J4210" s="260" t="s">
        <v>7601</v>
      </c>
      <c r="K4210" s="260" t="s">
        <v>7768</v>
      </c>
      <c r="L4210" s="261">
        <v>45138</v>
      </c>
      <c r="M4210" s="260" t="s">
        <v>20</v>
      </c>
    </row>
    <row r="4211" spans="1:13" x14ac:dyDescent="0.25">
      <c r="A4211" s="262" t="s">
        <v>1364</v>
      </c>
      <c r="B4211" s="262" t="s">
        <v>1365</v>
      </c>
      <c r="C4211" s="262" t="s">
        <v>1366</v>
      </c>
      <c r="D4211" s="262" t="s">
        <v>16</v>
      </c>
      <c r="E4211" s="262" t="s">
        <v>17</v>
      </c>
      <c r="F4211" s="262" t="s">
        <v>1121</v>
      </c>
      <c r="G4211" s="262" t="s">
        <v>17</v>
      </c>
      <c r="H4211" s="262" t="s">
        <v>17</v>
      </c>
      <c r="I4211" s="262" t="s">
        <v>17</v>
      </c>
      <c r="J4211" s="262" t="s">
        <v>7601</v>
      </c>
      <c r="K4211" s="262" t="s">
        <v>7769</v>
      </c>
      <c r="L4211" s="263">
        <v>45138</v>
      </c>
      <c r="M4211" s="262" t="s">
        <v>20</v>
      </c>
    </row>
    <row r="4212" spans="1:13" x14ac:dyDescent="0.25">
      <c r="A4212" s="260" t="s">
        <v>1364</v>
      </c>
      <c r="B4212" s="260" t="s">
        <v>1365</v>
      </c>
      <c r="C4212" s="260" t="s">
        <v>1366</v>
      </c>
      <c r="D4212" s="260" t="s">
        <v>21</v>
      </c>
      <c r="E4212" s="260" t="s">
        <v>17</v>
      </c>
      <c r="F4212" s="260" t="s">
        <v>1121</v>
      </c>
      <c r="G4212" s="260" t="s">
        <v>17</v>
      </c>
      <c r="H4212" s="260" t="s">
        <v>17</v>
      </c>
      <c r="I4212" s="260" t="s">
        <v>17</v>
      </c>
      <c r="J4212" s="260" t="s">
        <v>7601</v>
      </c>
      <c r="K4212" s="260" t="s">
        <v>7770</v>
      </c>
      <c r="L4212" s="261">
        <v>45138</v>
      </c>
      <c r="M4212" s="260" t="s">
        <v>20</v>
      </c>
    </row>
    <row r="4213" spans="1:13" x14ac:dyDescent="0.25">
      <c r="A4213" s="262" t="s">
        <v>1364</v>
      </c>
      <c r="B4213" s="262" t="s">
        <v>1365</v>
      </c>
      <c r="C4213" s="262" t="s">
        <v>1366</v>
      </c>
      <c r="D4213" s="262" t="s">
        <v>1159</v>
      </c>
      <c r="E4213" s="262" t="s">
        <v>17</v>
      </c>
      <c r="F4213" s="262" t="s">
        <v>1121</v>
      </c>
      <c r="G4213" s="262" t="s">
        <v>17</v>
      </c>
      <c r="H4213" s="262" t="s">
        <v>17</v>
      </c>
      <c r="I4213" s="262" t="s">
        <v>17</v>
      </c>
      <c r="J4213" s="262" t="s">
        <v>7601</v>
      </c>
      <c r="K4213" s="262" t="s">
        <v>7771</v>
      </c>
      <c r="L4213" s="263">
        <v>45138</v>
      </c>
      <c r="M4213" s="262" t="s">
        <v>20</v>
      </c>
    </row>
    <row r="4214" spans="1:13" x14ac:dyDescent="0.25">
      <c r="A4214" s="260" t="s">
        <v>1364</v>
      </c>
      <c r="B4214" s="260" t="s">
        <v>1365</v>
      </c>
      <c r="C4214" s="260" t="s">
        <v>1366</v>
      </c>
      <c r="D4214" s="260" t="s">
        <v>24</v>
      </c>
      <c r="E4214" s="260" t="s">
        <v>17</v>
      </c>
      <c r="F4214" s="260" t="s">
        <v>1121</v>
      </c>
      <c r="G4214" s="260" t="s">
        <v>17</v>
      </c>
      <c r="H4214" s="260" t="s">
        <v>17</v>
      </c>
      <c r="I4214" s="260" t="s">
        <v>17</v>
      </c>
      <c r="J4214" s="260" t="s">
        <v>7601</v>
      </c>
      <c r="K4214" s="260" t="s">
        <v>7772</v>
      </c>
      <c r="L4214" s="261">
        <v>45138</v>
      </c>
      <c r="M4214" s="260" t="s">
        <v>20</v>
      </c>
    </row>
    <row r="4215" spans="1:13" x14ac:dyDescent="0.25">
      <c r="A4215" s="262" t="s">
        <v>1782</v>
      </c>
      <c r="B4215" s="262" t="s">
        <v>1783</v>
      </c>
      <c r="C4215" s="262" t="s">
        <v>1366</v>
      </c>
      <c r="D4215" s="262" t="s">
        <v>1335</v>
      </c>
      <c r="E4215" s="262">
        <v>215313498</v>
      </c>
      <c r="F4215" s="262" t="s">
        <v>7651</v>
      </c>
      <c r="G4215" s="262" t="s">
        <v>33</v>
      </c>
      <c r="H4215" s="262">
        <v>2</v>
      </c>
      <c r="I4215" s="262" t="s">
        <v>7697</v>
      </c>
      <c r="J4215" s="262" t="s">
        <v>7773</v>
      </c>
      <c r="K4215" s="262" t="s">
        <v>7774</v>
      </c>
      <c r="L4215" s="263">
        <v>45138</v>
      </c>
      <c r="M4215" s="262" t="s">
        <v>20</v>
      </c>
    </row>
    <row r="4216" spans="1:13" x14ac:dyDescent="0.25">
      <c r="A4216" s="260" t="s">
        <v>1782</v>
      </c>
      <c r="B4216" s="260" t="s">
        <v>1783</v>
      </c>
      <c r="C4216" s="260" t="s">
        <v>1366</v>
      </c>
      <c r="D4216" s="260" t="s">
        <v>1042</v>
      </c>
      <c r="E4216" s="260">
        <v>8358140</v>
      </c>
      <c r="F4216" s="260" t="s">
        <v>4090</v>
      </c>
      <c r="G4216" s="260" t="s">
        <v>77</v>
      </c>
      <c r="H4216" s="260">
        <v>1</v>
      </c>
      <c r="I4216" s="260" t="s">
        <v>7775</v>
      </c>
      <c r="J4216" s="260" t="s">
        <v>7776</v>
      </c>
      <c r="K4216" s="260" t="s">
        <v>7777</v>
      </c>
      <c r="L4216" s="261">
        <v>45138</v>
      </c>
      <c r="M4216" s="260" t="s">
        <v>582</v>
      </c>
    </row>
    <row r="4217" spans="1:13" x14ac:dyDescent="0.25">
      <c r="A4217" s="262" t="s">
        <v>1782</v>
      </c>
      <c r="B4217" s="262" t="s">
        <v>1783</v>
      </c>
      <c r="C4217" s="262" t="s">
        <v>1366</v>
      </c>
      <c r="D4217" s="262" t="s">
        <v>1132</v>
      </c>
      <c r="E4217" s="262">
        <v>99943919</v>
      </c>
      <c r="F4217" s="262" t="s">
        <v>7778</v>
      </c>
      <c r="G4217" s="262" t="s">
        <v>1400</v>
      </c>
      <c r="H4217" s="262">
        <v>2</v>
      </c>
      <c r="I4217" s="262" t="s">
        <v>7779</v>
      </c>
      <c r="J4217" s="262" t="s">
        <v>7780</v>
      </c>
      <c r="K4217" s="262" t="s">
        <v>7781</v>
      </c>
      <c r="L4217" s="263">
        <v>45138</v>
      </c>
      <c r="M4217" s="262" t="s">
        <v>582</v>
      </c>
    </row>
    <row r="4218" spans="1:13" x14ac:dyDescent="0.25">
      <c r="A4218" s="260" t="s">
        <v>1782</v>
      </c>
      <c r="B4218" s="260" t="s">
        <v>1783</v>
      </c>
      <c r="C4218" s="260" t="s">
        <v>1366</v>
      </c>
      <c r="D4218" s="260" t="s">
        <v>1050</v>
      </c>
      <c r="E4218" s="260">
        <v>867828</v>
      </c>
      <c r="F4218" s="260" t="s">
        <v>7778</v>
      </c>
      <c r="G4218" s="260" t="s">
        <v>1400</v>
      </c>
      <c r="H4218" s="260">
        <v>2</v>
      </c>
      <c r="I4218" s="260" t="s">
        <v>7782</v>
      </c>
      <c r="J4218" s="260" t="s">
        <v>7783</v>
      </c>
      <c r="K4218" s="260" t="s">
        <v>7784</v>
      </c>
      <c r="L4218" s="261">
        <v>45138</v>
      </c>
      <c r="M4218" s="260" t="s">
        <v>582</v>
      </c>
    </row>
    <row r="4219" spans="1:13" x14ac:dyDescent="0.25">
      <c r="A4219" s="262" t="s">
        <v>1782</v>
      </c>
      <c r="B4219" s="262" t="s">
        <v>1783</v>
      </c>
      <c r="C4219" s="262" t="s">
        <v>1366</v>
      </c>
      <c r="D4219" s="262" t="s">
        <v>776</v>
      </c>
      <c r="E4219" s="262">
        <v>458961</v>
      </c>
      <c r="F4219" s="262" t="s">
        <v>7785</v>
      </c>
      <c r="G4219" s="262" t="s">
        <v>1400</v>
      </c>
      <c r="H4219" s="262">
        <v>2</v>
      </c>
      <c r="I4219" s="262" t="s">
        <v>7786</v>
      </c>
      <c r="J4219" s="262" t="s">
        <v>7787</v>
      </c>
      <c r="K4219" s="262" t="s">
        <v>7788</v>
      </c>
      <c r="L4219" s="263">
        <v>45138</v>
      </c>
      <c r="M4219" s="262" t="s">
        <v>20</v>
      </c>
    </row>
    <row r="4220" spans="1:13" x14ac:dyDescent="0.25">
      <c r="A4220" s="260" t="s">
        <v>1782</v>
      </c>
      <c r="B4220" s="260" t="s">
        <v>1783</v>
      </c>
      <c r="C4220" s="260" t="s">
        <v>1366</v>
      </c>
      <c r="D4220" s="260" t="s">
        <v>40</v>
      </c>
      <c r="E4220" s="260" t="s">
        <v>17</v>
      </c>
      <c r="F4220" s="260" t="s">
        <v>17</v>
      </c>
      <c r="G4220" s="260" t="s">
        <v>17</v>
      </c>
      <c r="H4220" s="260" t="s">
        <v>17</v>
      </c>
      <c r="I4220" s="260" t="s">
        <v>17</v>
      </c>
      <c r="J4220" s="260" t="s">
        <v>7601</v>
      </c>
      <c r="K4220" s="260" t="s">
        <v>7789</v>
      </c>
      <c r="L4220" s="261">
        <v>45138</v>
      </c>
      <c r="M4220" s="260" t="s">
        <v>20</v>
      </c>
    </row>
    <row r="4221" spans="1:13" x14ac:dyDescent="0.25">
      <c r="A4221" s="262" t="s">
        <v>1782</v>
      </c>
      <c r="B4221" s="262" t="s">
        <v>1783</v>
      </c>
      <c r="C4221" s="262" t="s">
        <v>1366</v>
      </c>
      <c r="D4221" s="262" t="s">
        <v>966</v>
      </c>
      <c r="E4221" s="262">
        <v>7065</v>
      </c>
      <c r="F4221" s="262" t="s">
        <v>7717</v>
      </c>
      <c r="G4221" s="262" t="s">
        <v>1400</v>
      </c>
      <c r="H4221" s="262">
        <v>2</v>
      </c>
      <c r="I4221" s="262" t="s">
        <v>5517</v>
      </c>
      <c r="J4221" s="262" t="s">
        <v>7718</v>
      </c>
      <c r="K4221" s="262" t="s">
        <v>7790</v>
      </c>
      <c r="L4221" s="263">
        <v>45138</v>
      </c>
      <c r="M4221" s="262" t="s">
        <v>20</v>
      </c>
    </row>
    <row r="4222" spans="1:13" x14ac:dyDescent="0.25">
      <c r="A4222" s="260" t="s">
        <v>1782</v>
      </c>
      <c r="B4222" s="260" t="s">
        <v>1783</v>
      </c>
      <c r="C4222" s="260" t="s">
        <v>1366</v>
      </c>
      <c r="D4222" s="260" t="s">
        <v>1055</v>
      </c>
      <c r="E4222" s="260">
        <v>7065</v>
      </c>
      <c r="F4222" s="260" t="s">
        <v>7717</v>
      </c>
      <c r="G4222" s="260" t="s">
        <v>1400</v>
      </c>
      <c r="H4222" s="260">
        <v>2</v>
      </c>
      <c r="I4222" s="260" t="s">
        <v>5517</v>
      </c>
      <c r="J4222" s="260" t="s">
        <v>7718</v>
      </c>
      <c r="K4222" s="260" t="s">
        <v>7791</v>
      </c>
      <c r="L4222" s="261">
        <v>45138</v>
      </c>
      <c r="M4222" s="260" t="s">
        <v>20</v>
      </c>
    </row>
    <row r="4223" spans="1:13" x14ac:dyDescent="0.25">
      <c r="A4223" s="262" t="s">
        <v>1782</v>
      </c>
      <c r="B4223" s="262" t="s">
        <v>1783</v>
      </c>
      <c r="C4223" s="262" t="s">
        <v>1366</v>
      </c>
      <c r="D4223" s="262" t="s">
        <v>605</v>
      </c>
      <c r="E4223" s="262">
        <v>370161</v>
      </c>
      <c r="F4223" s="262" t="s">
        <v>7792</v>
      </c>
      <c r="G4223" s="262" t="s">
        <v>1400</v>
      </c>
      <c r="H4223" s="262">
        <v>2</v>
      </c>
      <c r="I4223" s="262" t="s">
        <v>7765</v>
      </c>
      <c r="J4223" s="262" t="s">
        <v>7793</v>
      </c>
      <c r="K4223" s="262" t="s">
        <v>7794</v>
      </c>
      <c r="L4223" s="263">
        <v>45138</v>
      </c>
      <c r="M4223" s="262" t="s">
        <v>582</v>
      </c>
    </row>
    <row r="4224" spans="1:13" x14ac:dyDescent="0.25">
      <c r="A4224" s="260" t="s">
        <v>1782</v>
      </c>
      <c r="B4224" s="260" t="s">
        <v>1783</v>
      </c>
      <c r="C4224" s="260" t="s">
        <v>1366</v>
      </c>
      <c r="D4224" s="260" t="s">
        <v>1374</v>
      </c>
      <c r="E4224" s="260">
        <v>99076091</v>
      </c>
      <c r="F4224" s="260" t="s">
        <v>7792</v>
      </c>
      <c r="G4224" s="260" t="s">
        <v>1400</v>
      </c>
      <c r="H4224" s="260">
        <v>2</v>
      </c>
      <c r="I4224" s="260" t="s">
        <v>7765</v>
      </c>
      <c r="J4224" s="260" t="s">
        <v>7758</v>
      </c>
      <c r="K4224" s="260" t="s">
        <v>7795</v>
      </c>
      <c r="L4224" s="261">
        <v>45138</v>
      </c>
      <c r="M4224" s="260" t="s">
        <v>582</v>
      </c>
    </row>
    <row r="4225" spans="1:13" x14ac:dyDescent="0.25">
      <c r="A4225" s="262" t="s">
        <v>1782</v>
      </c>
      <c r="B4225" s="262" t="s">
        <v>1783</v>
      </c>
      <c r="C4225" s="262" t="s">
        <v>1366</v>
      </c>
      <c r="D4225" s="262" t="s">
        <v>630</v>
      </c>
      <c r="E4225" s="262">
        <v>497667</v>
      </c>
      <c r="F4225" s="262" t="s">
        <v>7792</v>
      </c>
      <c r="G4225" s="262" t="s">
        <v>33</v>
      </c>
      <c r="H4225" s="262">
        <v>2</v>
      </c>
      <c r="I4225" s="262" t="s">
        <v>7765</v>
      </c>
      <c r="J4225" s="262" t="s">
        <v>7796</v>
      </c>
      <c r="K4225" s="262" t="s">
        <v>7797</v>
      </c>
      <c r="L4225" s="263">
        <v>45138</v>
      </c>
      <c r="M4225" s="262" t="s">
        <v>582</v>
      </c>
    </row>
    <row r="4226" spans="1:13" x14ac:dyDescent="0.25">
      <c r="A4226" s="260" t="s">
        <v>1782</v>
      </c>
      <c r="B4226" s="260" t="s">
        <v>1783</v>
      </c>
      <c r="C4226" s="260" t="s">
        <v>1366</v>
      </c>
      <c r="D4226" s="260" t="s">
        <v>623</v>
      </c>
      <c r="E4226" s="260">
        <v>370161</v>
      </c>
      <c r="F4226" s="260" t="s">
        <v>7792</v>
      </c>
      <c r="G4226" s="260" t="s">
        <v>33</v>
      </c>
      <c r="H4226" s="260">
        <v>2</v>
      </c>
      <c r="I4226" s="260" t="s">
        <v>7765</v>
      </c>
      <c r="J4226" s="260" t="s">
        <v>7793</v>
      </c>
      <c r="K4226" s="260" t="s">
        <v>7798</v>
      </c>
      <c r="L4226" s="261">
        <v>45138</v>
      </c>
      <c r="M4226" s="260" t="s">
        <v>582</v>
      </c>
    </row>
    <row r="4227" spans="1:13" x14ac:dyDescent="0.25">
      <c r="A4227" s="262" t="s">
        <v>1782</v>
      </c>
      <c r="B4227" s="262" t="s">
        <v>1783</v>
      </c>
      <c r="C4227" s="262" t="s">
        <v>1366</v>
      </c>
      <c r="D4227" s="262" t="s">
        <v>628</v>
      </c>
      <c r="E4227" s="262">
        <v>0</v>
      </c>
      <c r="F4227" s="262" t="s">
        <v>17</v>
      </c>
      <c r="G4227" s="262" t="s">
        <v>17</v>
      </c>
      <c r="H4227" s="262" t="s">
        <v>17</v>
      </c>
      <c r="I4227" s="262" t="s">
        <v>17</v>
      </c>
      <c r="J4227" s="262" t="s">
        <v>7601</v>
      </c>
      <c r="K4227" s="262" t="s">
        <v>7799</v>
      </c>
      <c r="L4227" s="263">
        <v>45138</v>
      </c>
      <c r="M4227" s="262" t="s">
        <v>582</v>
      </c>
    </row>
    <row r="4228" spans="1:13" x14ac:dyDescent="0.25">
      <c r="A4228" s="260" t="s">
        <v>1782</v>
      </c>
      <c r="B4228" s="260" t="s">
        <v>1783</v>
      </c>
      <c r="C4228" s="260" t="s">
        <v>1366</v>
      </c>
      <c r="D4228" s="260" t="s">
        <v>619</v>
      </c>
      <c r="E4228" s="260">
        <v>0</v>
      </c>
      <c r="F4228" s="260" t="s">
        <v>17</v>
      </c>
      <c r="G4228" s="260" t="s">
        <v>17</v>
      </c>
      <c r="H4228" s="260" t="s">
        <v>17</v>
      </c>
      <c r="I4228" s="260" t="s">
        <v>17</v>
      </c>
      <c r="J4228" s="260" t="s">
        <v>7601</v>
      </c>
      <c r="K4228" s="260" t="s">
        <v>7800</v>
      </c>
      <c r="L4228" s="261">
        <v>45138</v>
      </c>
      <c r="M4228" s="260" t="s">
        <v>582</v>
      </c>
    </row>
    <row r="4229" spans="1:13" x14ac:dyDescent="0.25">
      <c r="A4229" s="262" t="s">
        <v>1782</v>
      </c>
      <c r="B4229" s="262" t="s">
        <v>1783</v>
      </c>
      <c r="C4229" s="262" t="s">
        <v>1366</v>
      </c>
      <c r="D4229" s="262" t="s">
        <v>47</v>
      </c>
      <c r="E4229" s="262">
        <v>5</v>
      </c>
      <c r="F4229" s="262" t="s">
        <v>7801</v>
      </c>
      <c r="G4229" s="262" t="s">
        <v>77</v>
      </c>
      <c r="H4229" s="262">
        <v>1</v>
      </c>
      <c r="I4229" s="262" t="s">
        <v>7765</v>
      </c>
      <c r="J4229" s="262" t="s">
        <v>7766</v>
      </c>
      <c r="K4229" s="262" t="s">
        <v>7802</v>
      </c>
      <c r="L4229" s="263">
        <v>45138</v>
      </c>
      <c r="M4229" s="262" t="s">
        <v>20</v>
      </c>
    </row>
    <row r="4230" spans="1:13" x14ac:dyDescent="0.25">
      <c r="A4230" s="260" t="s">
        <v>1782</v>
      </c>
      <c r="B4230" s="260" t="s">
        <v>1783</v>
      </c>
      <c r="C4230" s="260" t="s">
        <v>1366</v>
      </c>
      <c r="D4230" s="260" t="s">
        <v>38</v>
      </c>
      <c r="E4230" s="260" t="s">
        <v>17</v>
      </c>
      <c r="F4230" s="260" t="s">
        <v>17</v>
      </c>
      <c r="G4230" s="260" t="s">
        <v>17</v>
      </c>
      <c r="H4230" s="260" t="s">
        <v>17</v>
      </c>
      <c r="I4230" s="260" t="s">
        <v>17</v>
      </c>
      <c r="J4230" s="260" t="s">
        <v>7601</v>
      </c>
      <c r="K4230" s="260" t="s">
        <v>7803</v>
      </c>
      <c r="L4230" s="261">
        <v>45138</v>
      </c>
      <c r="M4230" s="260" t="s">
        <v>582</v>
      </c>
    </row>
    <row r="4231" spans="1:13" x14ac:dyDescent="0.25">
      <c r="A4231" s="262" t="s">
        <v>1782</v>
      </c>
      <c r="B4231" s="262" t="s">
        <v>1783</v>
      </c>
      <c r="C4231" s="262" t="s">
        <v>1366</v>
      </c>
      <c r="D4231" s="262" t="s">
        <v>16</v>
      </c>
      <c r="E4231" s="262" t="s">
        <v>17</v>
      </c>
      <c r="F4231" s="262" t="s">
        <v>17</v>
      </c>
      <c r="G4231" s="262" t="s">
        <v>17</v>
      </c>
      <c r="H4231" s="262" t="s">
        <v>17</v>
      </c>
      <c r="I4231" s="262" t="s">
        <v>17</v>
      </c>
      <c r="J4231" s="262" t="s">
        <v>7601</v>
      </c>
      <c r="K4231" s="262" t="s">
        <v>7804</v>
      </c>
      <c r="L4231" s="263">
        <v>45138</v>
      </c>
      <c r="M4231" s="262" t="s">
        <v>582</v>
      </c>
    </row>
    <row r="4232" spans="1:13" x14ac:dyDescent="0.25">
      <c r="A4232" s="260" t="s">
        <v>1782</v>
      </c>
      <c r="B4232" s="260" t="s">
        <v>1783</v>
      </c>
      <c r="C4232" s="260" t="s">
        <v>1366</v>
      </c>
      <c r="D4232" s="260" t="s">
        <v>21</v>
      </c>
      <c r="E4232" s="260" t="s">
        <v>17</v>
      </c>
      <c r="F4232" s="260" t="s">
        <v>17</v>
      </c>
      <c r="G4232" s="260" t="s">
        <v>17</v>
      </c>
      <c r="H4232" s="260" t="s">
        <v>17</v>
      </c>
      <c r="I4232" s="260" t="s">
        <v>17</v>
      </c>
      <c r="J4232" s="260" t="s">
        <v>7601</v>
      </c>
      <c r="K4232" s="260" t="s">
        <v>7805</v>
      </c>
      <c r="L4232" s="261">
        <v>45138</v>
      </c>
      <c r="M4232" s="260" t="s">
        <v>582</v>
      </c>
    </row>
    <row r="4233" spans="1:13" x14ac:dyDescent="0.25">
      <c r="A4233" s="262" t="s">
        <v>1782</v>
      </c>
      <c r="B4233" s="262" t="s">
        <v>1783</v>
      </c>
      <c r="C4233" s="262" t="s">
        <v>1366</v>
      </c>
      <c r="D4233" s="262" t="s">
        <v>1159</v>
      </c>
      <c r="E4233" s="262" t="s">
        <v>17</v>
      </c>
      <c r="F4233" s="262" t="s">
        <v>17</v>
      </c>
      <c r="G4233" s="262" t="s">
        <v>17</v>
      </c>
      <c r="H4233" s="262" t="s">
        <v>17</v>
      </c>
      <c r="I4233" s="262" t="s">
        <v>17</v>
      </c>
      <c r="J4233" s="262" t="s">
        <v>7601</v>
      </c>
      <c r="K4233" s="262" t="s">
        <v>7806</v>
      </c>
      <c r="L4233" s="263">
        <v>45138</v>
      </c>
      <c r="M4233" s="262" t="s">
        <v>582</v>
      </c>
    </row>
    <row r="4234" spans="1:13" x14ac:dyDescent="0.25">
      <c r="A4234" s="260" t="s">
        <v>1782</v>
      </c>
      <c r="B4234" s="260" t="s">
        <v>1783</v>
      </c>
      <c r="C4234" s="260" t="s">
        <v>1366</v>
      </c>
      <c r="D4234" s="260" t="s">
        <v>24</v>
      </c>
      <c r="E4234" s="260" t="s">
        <v>17</v>
      </c>
      <c r="F4234" s="260" t="s">
        <v>17</v>
      </c>
      <c r="G4234" s="260" t="s">
        <v>17</v>
      </c>
      <c r="H4234" s="260" t="s">
        <v>17</v>
      </c>
      <c r="I4234" s="260" t="s">
        <v>17</v>
      </c>
      <c r="J4234" s="260" t="s">
        <v>7601</v>
      </c>
      <c r="K4234" s="260" t="s">
        <v>7807</v>
      </c>
      <c r="L4234" s="261">
        <v>45138</v>
      </c>
      <c r="M4234" s="260" t="s">
        <v>582</v>
      </c>
    </row>
    <row r="4235" spans="1:13" x14ac:dyDescent="0.25">
      <c r="A4235" s="262" t="s">
        <v>907</v>
      </c>
      <c r="B4235" s="262" t="s">
        <v>908</v>
      </c>
      <c r="C4235" s="262" t="s">
        <v>349</v>
      </c>
      <c r="D4235" s="262" t="s">
        <v>1335</v>
      </c>
      <c r="E4235" s="262">
        <v>44496000</v>
      </c>
      <c r="F4235" s="262" t="s">
        <v>7808</v>
      </c>
      <c r="G4235" s="262" t="s">
        <v>1400</v>
      </c>
      <c r="H4235" s="262">
        <v>2</v>
      </c>
      <c r="I4235" s="262" t="s">
        <v>7809</v>
      </c>
      <c r="J4235" s="262" t="s">
        <v>7810</v>
      </c>
      <c r="K4235" s="262" t="s">
        <v>7811</v>
      </c>
      <c r="L4235" s="263">
        <v>45138</v>
      </c>
      <c r="M4235" s="262" t="s">
        <v>582</v>
      </c>
    </row>
    <row r="4236" spans="1:13" x14ac:dyDescent="0.25">
      <c r="A4236" s="260" t="s">
        <v>907</v>
      </c>
      <c r="B4236" s="260" t="s">
        <v>908</v>
      </c>
      <c r="C4236" s="260" t="s">
        <v>349</v>
      </c>
      <c r="D4236" s="260" t="s">
        <v>1042</v>
      </c>
      <c r="E4236" s="260">
        <v>383312</v>
      </c>
      <c r="F4236" s="260" t="s">
        <v>7812</v>
      </c>
      <c r="G4236" s="260" t="s">
        <v>1400</v>
      </c>
      <c r="H4236" s="260">
        <v>2</v>
      </c>
      <c r="I4236" s="260" t="s">
        <v>7813</v>
      </c>
      <c r="J4236" s="260" t="s">
        <v>7814</v>
      </c>
      <c r="K4236" s="260" t="s">
        <v>7815</v>
      </c>
      <c r="L4236" s="261">
        <v>45138</v>
      </c>
      <c r="M4236" s="260" t="s">
        <v>582</v>
      </c>
    </row>
    <row r="4237" spans="1:13" x14ac:dyDescent="0.25">
      <c r="A4237" s="262" t="s">
        <v>907</v>
      </c>
      <c r="B4237" s="262" t="s">
        <v>908</v>
      </c>
      <c r="C4237" s="262" t="s">
        <v>349</v>
      </c>
      <c r="D4237" s="262" t="s">
        <v>1132</v>
      </c>
      <c r="E4237" s="262">
        <v>44496000</v>
      </c>
      <c r="F4237" s="262" t="s">
        <v>7808</v>
      </c>
      <c r="G4237" s="262" t="s">
        <v>1400</v>
      </c>
      <c r="H4237" s="262">
        <v>2</v>
      </c>
      <c r="I4237" s="262" t="s">
        <v>7809</v>
      </c>
      <c r="J4237" s="262" t="s">
        <v>7816</v>
      </c>
      <c r="K4237" s="262" t="s">
        <v>7817</v>
      </c>
      <c r="L4237" s="263">
        <v>45138</v>
      </c>
      <c r="M4237" s="262" t="s">
        <v>582</v>
      </c>
    </row>
    <row r="4238" spans="1:13" x14ac:dyDescent="0.25">
      <c r="A4238" s="260" t="s">
        <v>907</v>
      </c>
      <c r="B4238" s="260" t="s">
        <v>908</v>
      </c>
      <c r="C4238" s="260" t="s">
        <v>349</v>
      </c>
      <c r="D4238" s="260" t="s">
        <v>1050</v>
      </c>
      <c r="E4238" s="260">
        <v>5571625</v>
      </c>
      <c r="F4238" s="260" t="s">
        <v>7818</v>
      </c>
      <c r="G4238" s="260" t="s">
        <v>1400</v>
      </c>
      <c r="H4238" s="260">
        <v>2</v>
      </c>
      <c r="I4238" s="260" t="s">
        <v>7819</v>
      </c>
      <c r="J4238" s="260" t="s">
        <v>7820</v>
      </c>
      <c r="K4238" s="260" t="s">
        <v>7821</v>
      </c>
      <c r="L4238" s="261">
        <v>45138</v>
      </c>
      <c r="M4238" s="260" t="s">
        <v>20</v>
      </c>
    </row>
    <row r="4239" spans="1:13" x14ac:dyDescent="0.25">
      <c r="A4239" s="262" t="s">
        <v>907</v>
      </c>
      <c r="B4239" s="262" t="s">
        <v>908</v>
      </c>
      <c r="C4239" s="262" t="s">
        <v>349</v>
      </c>
      <c r="D4239" s="262" t="s">
        <v>776</v>
      </c>
      <c r="E4239" s="262">
        <v>8356840</v>
      </c>
      <c r="F4239" s="262" t="s">
        <v>7822</v>
      </c>
      <c r="G4239" s="262" t="s">
        <v>1400</v>
      </c>
      <c r="H4239" s="262">
        <v>2</v>
      </c>
      <c r="I4239" s="262" t="s">
        <v>7823</v>
      </c>
      <c r="J4239" s="262" t="s">
        <v>7824</v>
      </c>
      <c r="K4239" s="262" t="s">
        <v>7825</v>
      </c>
      <c r="L4239" s="263">
        <v>45138</v>
      </c>
      <c r="M4239" s="262" t="s">
        <v>20</v>
      </c>
    </row>
    <row r="4240" spans="1:13" x14ac:dyDescent="0.25">
      <c r="A4240" s="260" t="s">
        <v>907</v>
      </c>
      <c r="B4240" s="260" t="s">
        <v>908</v>
      </c>
      <c r="C4240" s="260" t="s">
        <v>349</v>
      </c>
      <c r="D4240" s="260" t="s">
        <v>966</v>
      </c>
      <c r="E4240" s="260">
        <v>843</v>
      </c>
      <c r="F4240" s="260" t="s">
        <v>7826</v>
      </c>
      <c r="G4240" s="260" t="s">
        <v>1400</v>
      </c>
      <c r="H4240" s="260">
        <v>2</v>
      </c>
      <c r="I4240" s="260" t="s">
        <v>1237</v>
      </c>
      <c r="J4240" s="260" t="s">
        <v>7827</v>
      </c>
      <c r="K4240" s="260" t="s">
        <v>7828</v>
      </c>
      <c r="L4240" s="261">
        <v>45138</v>
      </c>
      <c r="M4240" s="260" t="s">
        <v>20</v>
      </c>
    </row>
    <row r="4241" spans="1:13" x14ac:dyDescent="0.25">
      <c r="A4241" s="262" t="s">
        <v>907</v>
      </c>
      <c r="B4241" s="262" t="s">
        <v>908</v>
      </c>
      <c r="C4241" s="262" t="s">
        <v>349</v>
      </c>
      <c r="D4241" s="262" t="s">
        <v>1055</v>
      </c>
      <c r="E4241" s="262">
        <v>843</v>
      </c>
      <c r="F4241" s="262" t="s">
        <v>7826</v>
      </c>
      <c r="G4241" s="262" t="s">
        <v>1400</v>
      </c>
      <c r="H4241" s="262">
        <v>2</v>
      </c>
      <c r="I4241" s="262" t="s">
        <v>1237</v>
      </c>
      <c r="J4241" s="262" t="s">
        <v>7827</v>
      </c>
      <c r="K4241" s="262" t="s">
        <v>7829</v>
      </c>
      <c r="L4241" s="263">
        <v>45138</v>
      </c>
      <c r="M4241" s="262" t="s">
        <v>20</v>
      </c>
    </row>
    <row r="4242" spans="1:13" x14ac:dyDescent="0.25">
      <c r="A4242" s="260" t="s">
        <v>907</v>
      </c>
      <c r="B4242" s="260" t="s">
        <v>908</v>
      </c>
      <c r="C4242" s="260" t="s">
        <v>349</v>
      </c>
      <c r="D4242" s="260" t="s">
        <v>605</v>
      </c>
      <c r="E4242" s="260">
        <v>2772000</v>
      </c>
      <c r="F4242" s="260" t="s">
        <v>7830</v>
      </c>
      <c r="G4242" s="260" t="s">
        <v>1400</v>
      </c>
      <c r="H4242" s="260">
        <v>2</v>
      </c>
      <c r="I4242" s="260" t="s">
        <v>7831</v>
      </c>
      <c r="J4242" s="260" t="s">
        <v>7832</v>
      </c>
      <c r="K4242" s="260" t="s">
        <v>7833</v>
      </c>
      <c r="L4242" s="261">
        <v>45138</v>
      </c>
      <c r="M4242" s="260" t="s">
        <v>20</v>
      </c>
    </row>
    <row r="4243" spans="1:13" x14ac:dyDescent="0.25">
      <c r="A4243" s="262" t="s">
        <v>907</v>
      </c>
      <c r="B4243" s="262" t="s">
        <v>908</v>
      </c>
      <c r="C4243" s="262" t="s">
        <v>349</v>
      </c>
      <c r="D4243" s="262" t="s">
        <v>1374</v>
      </c>
      <c r="E4243" s="262">
        <v>38924375</v>
      </c>
      <c r="F4243" s="262" t="s">
        <v>7834</v>
      </c>
      <c r="G4243" s="262" t="s">
        <v>1400</v>
      </c>
      <c r="H4243" s="262">
        <v>2</v>
      </c>
      <c r="I4243" s="262" t="s">
        <v>7835</v>
      </c>
      <c r="J4243" s="262" t="s">
        <v>7836</v>
      </c>
      <c r="K4243" s="262" t="s">
        <v>7837</v>
      </c>
      <c r="L4243" s="263">
        <v>45138</v>
      </c>
      <c r="M4243" s="262" t="s">
        <v>582</v>
      </c>
    </row>
    <row r="4244" spans="1:13" x14ac:dyDescent="0.25">
      <c r="A4244" s="260" t="s">
        <v>907</v>
      </c>
      <c r="B4244" s="260" t="s">
        <v>908</v>
      </c>
      <c r="C4244" s="260" t="s">
        <v>349</v>
      </c>
      <c r="D4244" s="260" t="s">
        <v>630</v>
      </c>
      <c r="E4244" s="260">
        <v>2799625</v>
      </c>
      <c r="F4244" s="260" t="s">
        <v>7838</v>
      </c>
      <c r="G4244" s="260" t="s">
        <v>1400</v>
      </c>
      <c r="H4244" s="260">
        <v>2</v>
      </c>
      <c r="I4244" s="260" t="s">
        <v>7839</v>
      </c>
      <c r="J4244" s="260" t="s">
        <v>7840</v>
      </c>
      <c r="K4244" s="260" t="s">
        <v>7841</v>
      </c>
      <c r="L4244" s="261">
        <v>45138</v>
      </c>
      <c r="M4244" s="260" t="s">
        <v>20</v>
      </c>
    </row>
    <row r="4245" spans="1:13" x14ac:dyDescent="0.25">
      <c r="A4245" s="262" t="s">
        <v>907</v>
      </c>
      <c r="B4245" s="262" t="s">
        <v>908</v>
      </c>
      <c r="C4245" s="262" t="s">
        <v>349</v>
      </c>
      <c r="D4245" s="262" t="s">
        <v>623</v>
      </c>
      <c r="E4245" s="262">
        <v>2400000</v>
      </c>
      <c r="F4245" s="262" t="s">
        <v>7838</v>
      </c>
      <c r="G4245" s="262" t="s">
        <v>1400</v>
      </c>
      <c r="H4245" s="262">
        <v>2</v>
      </c>
      <c r="I4245" s="262" t="s">
        <v>7839</v>
      </c>
      <c r="J4245" s="262" t="s">
        <v>7842</v>
      </c>
      <c r="K4245" s="262" t="s">
        <v>7843</v>
      </c>
      <c r="L4245" s="263">
        <v>45138</v>
      </c>
      <c r="M4245" s="262" t="s">
        <v>20</v>
      </c>
    </row>
    <row r="4246" spans="1:13" x14ac:dyDescent="0.25">
      <c r="A4246" s="260" t="s">
        <v>907</v>
      </c>
      <c r="B4246" s="260" t="s">
        <v>908</v>
      </c>
      <c r="C4246" s="260" t="s">
        <v>349</v>
      </c>
      <c r="D4246" s="260" t="s">
        <v>628</v>
      </c>
      <c r="E4246" s="260">
        <v>244000</v>
      </c>
      <c r="F4246" s="260" t="s">
        <v>7838</v>
      </c>
      <c r="G4246" s="260" t="s">
        <v>1400</v>
      </c>
      <c r="H4246" s="260">
        <v>2</v>
      </c>
      <c r="I4246" s="260" t="s">
        <v>7839</v>
      </c>
      <c r="J4246" s="260" t="s">
        <v>7842</v>
      </c>
      <c r="K4246" s="260" t="s">
        <v>7844</v>
      </c>
      <c r="L4246" s="261">
        <v>45138</v>
      </c>
      <c r="M4246" s="260" t="s">
        <v>20</v>
      </c>
    </row>
    <row r="4247" spans="1:13" x14ac:dyDescent="0.25">
      <c r="A4247" s="262" t="s">
        <v>907</v>
      </c>
      <c r="B4247" s="262" t="s">
        <v>908</v>
      </c>
      <c r="C4247" s="262" t="s">
        <v>349</v>
      </c>
      <c r="D4247" s="262" t="s">
        <v>619</v>
      </c>
      <c r="E4247" s="262">
        <v>128000</v>
      </c>
      <c r="F4247" s="262" t="s">
        <v>7838</v>
      </c>
      <c r="G4247" s="262" t="s">
        <v>1400</v>
      </c>
      <c r="H4247" s="262">
        <v>2</v>
      </c>
      <c r="I4247" s="262" t="s">
        <v>7839</v>
      </c>
      <c r="J4247" s="262" t="s">
        <v>7842</v>
      </c>
      <c r="K4247" s="262" t="s">
        <v>7845</v>
      </c>
      <c r="L4247" s="263">
        <v>45138</v>
      </c>
      <c r="M4247" s="262" t="s">
        <v>20</v>
      </c>
    </row>
    <row r="4248" spans="1:13" x14ac:dyDescent="0.25">
      <c r="A4248" s="260" t="s">
        <v>347</v>
      </c>
      <c r="B4248" s="260" t="s">
        <v>348</v>
      </c>
      <c r="C4248" s="260" t="s">
        <v>349</v>
      </c>
      <c r="D4248" s="260" t="s">
        <v>1335</v>
      </c>
      <c r="E4248" s="260">
        <v>44496000</v>
      </c>
      <c r="F4248" s="260" t="s">
        <v>7808</v>
      </c>
      <c r="G4248" s="260" t="s">
        <v>1400</v>
      </c>
      <c r="H4248" s="260">
        <v>2</v>
      </c>
      <c r="I4248" s="260" t="s">
        <v>7809</v>
      </c>
      <c r="J4248" s="260" t="s">
        <v>7846</v>
      </c>
      <c r="K4248" s="260" t="s">
        <v>7847</v>
      </c>
      <c r="L4248" s="261">
        <v>45138</v>
      </c>
      <c r="M4248" s="260" t="s">
        <v>582</v>
      </c>
    </row>
    <row r="4249" spans="1:13" x14ac:dyDescent="0.25">
      <c r="A4249" s="262" t="s">
        <v>347</v>
      </c>
      <c r="B4249" s="262" t="s">
        <v>348</v>
      </c>
      <c r="C4249" s="262" t="s">
        <v>349</v>
      </c>
      <c r="D4249" s="262" t="s">
        <v>1042</v>
      </c>
      <c r="E4249" s="262">
        <v>383312</v>
      </c>
      <c r="F4249" s="262" t="s">
        <v>7812</v>
      </c>
      <c r="G4249" s="262" t="s">
        <v>1400</v>
      </c>
      <c r="H4249" s="262">
        <v>2</v>
      </c>
      <c r="I4249" s="262" t="s">
        <v>7813</v>
      </c>
      <c r="J4249" s="262" t="s">
        <v>7814</v>
      </c>
      <c r="K4249" s="262" t="s">
        <v>7848</v>
      </c>
      <c r="L4249" s="263">
        <v>45138</v>
      </c>
      <c r="M4249" s="262" t="s">
        <v>582</v>
      </c>
    </row>
    <row r="4250" spans="1:13" x14ac:dyDescent="0.25">
      <c r="A4250" s="260" t="s">
        <v>347</v>
      </c>
      <c r="B4250" s="260" t="s">
        <v>348</v>
      </c>
      <c r="C4250" s="260" t="s">
        <v>349</v>
      </c>
      <c r="D4250" s="260" t="s">
        <v>1132</v>
      </c>
      <c r="E4250" s="260">
        <v>43681629</v>
      </c>
      <c r="F4250" s="260" t="s">
        <v>7849</v>
      </c>
      <c r="G4250" s="260" t="s">
        <v>22</v>
      </c>
      <c r="H4250" s="260">
        <v>3</v>
      </c>
      <c r="I4250" s="260" t="s">
        <v>7850</v>
      </c>
      <c r="J4250" s="260" t="s">
        <v>7851</v>
      </c>
      <c r="K4250" s="260" t="s">
        <v>7852</v>
      </c>
      <c r="L4250" s="261">
        <v>45138</v>
      </c>
      <c r="M4250" s="260" t="s">
        <v>582</v>
      </c>
    </row>
    <row r="4251" spans="1:13" x14ac:dyDescent="0.25">
      <c r="A4251" s="262" t="s">
        <v>347</v>
      </c>
      <c r="B4251" s="262" t="s">
        <v>348</v>
      </c>
      <c r="C4251" s="262" t="s">
        <v>349</v>
      </c>
      <c r="D4251" s="262" t="s">
        <v>1050</v>
      </c>
      <c r="E4251" s="262">
        <v>5300000</v>
      </c>
      <c r="F4251" s="262" t="s">
        <v>7853</v>
      </c>
      <c r="G4251" s="262" t="s">
        <v>22</v>
      </c>
      <c r="H4251" s="262">
        <v>3</v>
      </c>
      <c r="I4251" s="262" t="s">
        <v>7854</v>
      </c>
      <c r="J4251" s="262" t="s">
        <v>7855</v>
      </c>
      <c r="K4251" s="262" t="s">
        <v>7856</v>
      </c>
      <c r="L4251" s="263">
        <v>45138</v>
      </c>
      <c r="M4251" s="262" t="s">
        <v>20</v>
      </c>
    </row>
    <row r="4252" spans="1:13" x14ac:dyDescent="0.25">
      <c r="A4252" s="260" t="s">
        <v>347</v>
      </c>
      <c r="B4252" s="260" t="s">
        <v>348</v>
      </c>
      <c r="C4252" s="260" t="s">
        <v>349</v>
      </c>
      <c r="D4252" s="260" t="s">
        <v>776</v>
      </c>
      <c r="E4252" s="260">
        <v>8092899</v>
      </c>
      <c r="F4252" s="260" t="s">
        <v>7857</v>
      </c>
      <c r="G4252" s="260" t="s">
        <v>1400</v>
      </c>
      <c r="H4252" s="260">
        <v>2</v>
      </c>
      <c r="I4252" s="260" t="s">
        <v>7858</v>
      </c>
      <c r="J4252" s="260" t="s">
        <v>7859</v>
      </c>
      <c r="K4252" s="260" t="s">
        <v>7860</v>
      </c>
      <c r="L4252" s="261">
        <v>45138</v>
      </c>
      <c r="M4252" s="260" t="s">
        <v>20</v>
      </c>
    </row>
    <row r="4253" spans="1:13" x14ac:dyDescent="0.25">
      <c r="A4253" s="262" t="s">
        <v>347</v>
      </c>
      <c r="B4253" s="262" t="s">
        <v>348</v>
      </c>
      <c r="C4253" s="262" t="s">
        <v>349</v>
      </c>
      <c r="D4253" s="262" t="s">
        <v>966</v>
      </c>
      <c r="E4253" s="262">
        <v>843</v>
      </c>
      <c r="F4253" s="262" t="s">
        <v>7826</v>
      </c>
      <c r="G4253" s="262" t="s">
        <v>1400</v>
      </c>
      <c r="H4253" s="262">
        <v>2</v>
      </c>
      <c r="I4253" s="262" t="s">
        <v>1237</v>
      </c>
      <c r="J4253" s="262" t="s">
        <v>7861</v>
      </c>
      <c r="K4253" s="262" t="s">
        <v>7862</v>
      </c>
      <c r="L4253" s="263">
        <v>45138</v>
      </c>
      <c r="M4253" s="262" t="s">
        <v>20</v>
      </c>
    </row>
    <row r="4254" spans="1:13" x14ac:dyDescent="0.25">
      <c r="A4254" s="260" t="s">
        <v>347</v>
      </c>
      <c r="B4254" s="260" t="s">
        <v>348</v>
      </c>
      <c r="C4254" s="260" t="s">
        <v>349</v>
      </c>
      <c r="D4254" s="260" t="s">
        <v>1055</v>
      </c>
      <c r="E4254" s="260">
        <v>843</v>
      </c>
      <c r="F4254" s="260" t="s">
        <v>7826</v>
      </c>
      <c r="G4254" s="260" t="s">
        <v>1400</v>
      </c>
      <c r="H4254" s="260">
        <v>2</v>
      </c>
      <c r="I4254" s="260" t="s">
        <v>1237</v>
      </c>
      <c r="J4254" s="260" t="s">
        <v>7863</v>
      </c>
      <c r="K4254" s="260" t="s">
        <v>7864</v>
      </c>
      <c r="L4254" s="261">
        <v>45138</v>
      </c>
      <c r="M4254" s="260" t="s">
        <v>20</v>
      </c>
    </row>
    <row r="4255" spans="1:13" x14ac:dyDescent="0.25">
      <c r="A4255" s="262" t="s">
        <v>347</v>
      </c>
      <c r="B4255" s="262" t="s">
        <v>348</v>
      </c>
      <c r="C4255" s="262" t="s">
        <v>349</v>
      </c>
      <c r="D4255" s="262" t="s">
        <v>605</v>
      </c>
      <c r="E4255" s="262">
        <v>2500000</v>
      </c>
      <c r="F4255" s="262" t="s">
        <v>7853</v>
      </c>
      <c r="G4255" s="262" t="s">
        <v>1400</v>
      </c>
      <c r="H4255" s="262">
        <v>2</v>
      </c>
      <c r="I4255" s="262" t="s">
        <v>7854</v>
      </c>
      <c r="J4255" s="262" t="s">
        <v>7865</v>
      </c>
      <c r="K4255" s="262" t="s">
        <v>7866</v>
      </c>
      <c r="L4255" s="263">
        <v>45138</v>
      </c>
      <c r="M4255" s="262" t="s">
        <v>20</v>
      </c>
    </row>
    <row r="4256" spans="1:13" x14ac:dyDescent="0.25">
      <c r="A4256" s="260" t="s">
        <v>347</v>
      </c>
      <c r="B4256" s="260" t="s">
        <v>348</v>
      </c>
      <c r="C4256" s="260" t="s">
        <v>349</v>
      </c>
      <c r="D4256" s="260" t="s">
        <v>1374</v>
      </c>
      <c r="E4256" s="260">
        <v>38381629</v>
      </c>
      <c r="F4256" s="260" t="s">
        <v>7867</v>
      </c>
      <c r="G4256" s="260" t="s">
        <v>1400</v>
      </c>
      <c r="H4256" s="260">
        <v>2</v>
      </c>
      <c r="I4256" s="260" t="s">
        <v>7868</v>
      </c>
      <c r="J4256" s="260" t="s">
        <v>7869</v>
      </c>
      <c r="K4256" s="260" t="s">
        <v>7870</v>
      </c>
      <c r="L4256" s="261">
        <v>45138</v>
      </c>
      <c r="M4256" s="260" t="s">
        <v>582</v>
      </c>
    </row>
    <row r="4257" spans="1:13" x14ac:dyDescent="0.25">
      <c r="A4257" s="262" t="s">
        <v>347</v>
      </c>
      <c r="B4257" s="262" t="s">
        <v>348</v>
      </c>
      <c r="C4257" s="262" t="s">
        <v>349</v>
      </c>
      <c r="D4257" s="262" t="s">
        <v>630</v>
      </c>
      <c r="E4257" s="262">
        <v>2800000</v>
      </c>
      <c r="F4257" s="262" t="s">
        <v>7853</v>
      </c>
      <c r="G4257" s="262" t="s">
        <v>1400</v>
      </c>
      <c r="H4257" s="262">
        <v>2</v>
      </c>
      <c r="I4257" s="262" t="s">
        <v>7854</v>
      </c>
      <c r="J4257" s="262" t="s">
        <v>7871</v>
      </c>
      <c r="K4257" s="262" t="s">
        <v>7872</v>
      </c>
      <c r="L4257" s="263">
        <v>45138</v>
      </c>
      <c r="M4257" s="262" t="s">
        <v>20</v>
      </c>
    </row>
    <row r="4258" spans="1:13" x14ac:dyDescent="0.25">
      <c r="A4258" s="260" t="s">
        <v>347</v>
      </c>
      <c r="B4258" s="260" t="s">
        <v>348</v>
      </c>
      <c r="C4258" s="260" t="s">
        <v>349</v>
      </c>
      <c r="D4258" s="260" t="s">
        <v>623</v>
      </c>
      <c r="E4258" s="260">
        <v>2150000</v>
      </c>
      <c r="F4258" s="260" t="s">
        <v>7853</v>
      </c>
      <c r="G4258" s="260" t="s">
        <v>1400</v>
      </c>
      <c r="H4258" s="260">
        <v>2</v>
      </c>
      <c r="I4258" s="260" t="s">
        <v>7854</v>
      </c>
      <c r="J4258" s="260" t="s">
        <v>7873</v>
      </c>
      <c r="K4258" s="260" t="s">
        <v>7874</v>
      </c>
      <c r="L4258" s="261">
        <v>45138</v>
      </c>
      <c r="M4258" s="260" t="s">
        <v>20</v>
      </c>
    </row>
    <row r="4259" spans="1:13" x14ac:dyDescent="0.25">
      <c r="A4259" s="262" t="s">
        <v>347</v>
      </c>
      <c r="B4259" s="262" t="s">
        <v>348</v>
      </c>
      <c r="C4259" s="262" t="s">
        <v>349</v>
      </c>
      <c r="D4259" s="262" t="s">
        <v>628</v>
      </c>
      <c r="E4259" s="262">
        <v>225000</v>
      </c>
      <c r="F4259" s="262" t="s">
        <v>7853</v>
      </c>
      <c r="G4259" s="262" t="s">
        <v>1400</v>
      </c>
      <c r="H4259" s="262">
        <v>2</v>
      </c>
      <c r="I4259" s="262" t="s">
        <v>7854</v>
      </c>
      <c r="J4259" s="262" t="s">
        <v>7873</v>
      </c>
      <c r="K4259" s="262" t="s">
        <v>7875</v>
      </c>
      <c r="L4259" s="263">
        <v>45138</v>
      </c>
      <c r="M4259" s="262" t="s">
        <v>20</v>
      </c>
    </row>
    <row r="4260" spans="1:13" x14ac:dyDescent="0.25">
      <c r="A4260" s="260" t="s">
        <v>347</v>
      </c>
      <c r="B4260" s="260" t="s">
        <v>348</v>
      </c>
      <c r="C4260" s="260" t="s">
        <v>349</v>
      </c>
      <c r="D4260" s="260" t="s">
        <v>619</v>
      </c>
      <c r="E4260" s="260">
        <v>125000</v>
      </c>
      <c r="F4260" s="260" t="s">
        <v>7853</v>
      </c>
      <c r="G4260" s="260" t="s">
        <v>1400</v>
      </c>
      <c r="H4260" s="260">
        <v>2</v>
      </c>
      <c r="I4260" s="260" t="s">
        <v>7854</v>
      </c>
      <c r="J4260" s="260" t="s">
        <v>7873</v>
      </c>
      <c r="K4260" s="260" t="s">
        <v>7876</v>
      </c>
      <c r="L4260" s="261">
        <v>45138</v>
      </c>
      <c r="M4260" s="260" t="s">
        <v>20</v>
      </c>
    </row>
    <row r="4261" spans="1:13" x14ac:dyDescent="0.25">
      <c r="A4261" s="262" t="s">
        <v>353</v>
      </c>
      <c r="B4261" s="262" t="s">
        <v>354</v>
      </c>
      <c r="C4261" s="262" t="s">
        <v>349</v>
      </c>
      <c r="D4261" s="262" t="s">
        <v>1335</v>
      </c>
      <c r="E4261" s="262">
        <v>44496000</v>
      </c>
      <c r="F4261" s="262" t="s">
        <v>7808</v>
      </c>
      <c r="G4261" s="262" t="s">
        <v>1400</v>
      </c>
      <c r="H4261" s="262">
        <v>2</v>
      </c>
      <c r="I4261" s="262" t="s">
        <v>7809</v>
      </c>
      <c r="J4261" s="262" t="s">
        <v>7846</v>
      </c>
      <c r="K4261" s="262" t="s">
        <v>7877</v>
      </c>
      <c r="L4261" s="263">
        <v>45138</v>
      </c>
      <c r="M4261" s="262" t="s">
        <v>582</v>
      </c>
    </row>
    <row r="4262" spans="1:13" x14ac:dyDescent="0.25">
      <c r="A4262" s="260" t="s">
        <v>353</v>
      </c>
      <c r="B4262" s="260" t="s">
        <v>354</v>
      </c>
      <c r="C4262" s="260" t="s">
        <v>349</v>
      </c>
      <c r="D4262" s="260" t="s">
        <v>1042</v>
      </c>
      <c r="E4262" s="260">
        <v>36000</v>
      </c>
      <c r="F4262" s="260" t="s">
        <v>7878</v>
      </c>
      <c r="G4262" s="260" t="s">
        <v>77</v>
      </c>
      <c r="H4262" s="260">
        <v>1</v>
      </c>
      <c r="I4262" s="260" t="s">
        <v>7879</v>
      </c>
      <c r="J4262" s="260" t="s">
        <v>7880</v>
      </c>
      <c r="K4262" s="260" t="s">
        <v>7881</v>
      </c>
      <c r="L4262" s="261">
        <v>45138</v>
      </c>
      <c r="M4262" s="260" t="s">
        <v>582</v>
      </c>
    </row>
    <row r="4263" spans="1:13" x14ac:dyDescent="0.25">
      <c r="A4263" s="262" t="s">
        <v>353</v>
      </c>
      <c r="B4263" s="262" t="s">
        <v>354</v>
      </c>
      <c r="C4263" s="262" t="s">
        <v>349</v>
      </c>
      <c r="D4263" s="262" t="s">
        <v>1132</v>
      </c>
      <c r="E4263" s="262">
        <v>6106151</v>
      </c>
      <c r="F4263" s="262" t="s">
        <v>7882</v>
      </c>
      <c r="G4263" s="262" t="s">
        <v>1400</v>
      </c>
      <c r="H4263" s="262">
        <v>2</v>
      </c>
      <c r="I4263" s="262" t="s">
        <v>7883</v>
      </c>
      <c r="J4263" s="262" t="s">
        <v>7884</v>
      </c>
      <c r="K4263" s="262" t="s">
        <v>7885</v>
      </c>
      <c r="L4263" s="263">
        <v>45138</v>
      </c>
      <c r="M4263" s="262" t="s">
        <v>20</v>
      </c>
    </row>
    <row r="4264" spans="1:13" x14ac:dyDescent="0.25">
      <c r="A4264" s="260" t="s">
        <v>353</v>
      </c>
      <c r="B4264" s="260" t="s">
        <v>354</v>
      </c>
      <c r="C4264" s="260" t="s">
        <v>349</v>
      </c>
      <c r="D4264" s="260" t="s">
        <v>1050</v>
      </c>
      <c r="E4264" s="260">
        <v>688113</v>
      </c>
      <c r="F4264" s="260" t="s">
        <v>7886</v>
      </c>
      <c r="G4264" s="260" t="s">
        <v>1400</v>
      </c>
      <c r="H4264" s="260">
        <v>2</v>
      </c>
      <c r="I4264" s="260" t="s">
        <v>7887</v>
      </c>
      <c r="J4264" s="260" t="s">
        <v>7888</v>
      </c>
      <c r="K4264" s="260" t="s">
        <v>7889</v>
      </c>
      <c r="L4264" s="261">
        <v>45138</v>
      </c>
      <c r="M4264" s="260" t="s">
        <v>20</v>
      </c>
    </row>
    <row r="4265" spans="1:13" x14ac:dyDescent="0.25">
      <c r="A4265" s="262" t="s">
        <v>353</v>
      </c>
      <c r="B4265" s="262" t="s">
        <v>354</v>
      </c>
      <c r="C4265" s="262" t="s">
        <v>349</v>
      </c>
      <c r="D4265" s="262" t="s">
        <v>776</v>
      </c>
      <c r="E4265" s="262">
        <v>271625</v>
      </c>
      <c r="F4265" s="262" t="s">
        <v>7890</v>
      </c>
      <c r="G4265" s="262" t="s">
        <v>1400</v>
      </c>
      <c r="H4265" s="262">
        <v>2</v>
      </c>
      <c r="I4265" s="262" t="s">
        <v>7891</v>
      </c>
      <c r="J4265" s="262" t="s">
        <v>7892</v>
      </c>
      <c r="K4265" s="262" t="s">
        <v>7893</v>
      </c>
      <c r="L4265" s="263">
        <v>45138</v>
      </c>
      <c r="M4265" s="262" t="s">
        <v>20</v>
      </c>
    </row>
    <row r="4266" spans="1:13" x14ac:dyDescent="0.25">
      <c r="A4266" s="260" t="s">
        <v>353</v>
      </c>
      <c r="B4266" s="260" t="s">
        <v>354</v>
      </c>
      <c r="C4266" s="260" t="s">
        <v>349</v>
      </c>
      <c r="D4266" s="260" t="s">
        <v>966</v>
      </c>
      <c r="E4266" s="260">
        <v>0</v>
      </c>
      <c r="F4266" s="260" t="s">
        <v>7826</v>
      </c>
      <c r="G4266" s="260" t="s">
        <v>1400</v>
      </c>
      <c r="H4266" s="260">
        <v>2</v>
      </c>
      <c r="I4266" s="260" t="s">
        <v>1039</v>
      </c>
      <c r="J4266" s="260" t="s">
        <v>7894</v>
      </c>
      <c r="K4266" s="260" t="s">
        <v>7895</v>
      </c>
      <c r="L4266" s="261">
        <v>45138</v>
      </c>
      <c r="M4266" s="260" t="s">
        <v>20</v>
      </c>
    </row>
    <row r="4267" spans="1:13" x14ac:dyDescent="0.25">
      <c r="A4267" s="262" t="s">
        <v>353</v>
      </c>
      <c r="B4267" s="262" t="s">
        <v>354</v>
      </c>
      <c r="C4267" s="262" t="s">
        <v>349</v>
      </c>
      <c r="D4267" s="262" t="s">
        <v>1055</v>
      </c>
      <c r="E4267" s="262">
        <v>843</v>
      </c>
      <c r="F4267" s="262" t="s">
        <v>7826</v>
      </c>
      <c r="G4267" s="262" t="s">
        <v>1400</v>
      </c>
      <c r="H4267" s="262">
        <v>2</v>
      </c>
      <c r="I4267" s="262" t="s">
        <v>1237</v>
      </c>
      <c r="J4267" s="262" t="s">
        <v>7863</v>
      </c>
      <c r="K4267" s="262" t="s">
        <v>7896</v>
      </c>
      <c r="L4267" s="263">
        <v>45138</v>
      </c>
      <c r="M4267" s="262" t="s">
        <v>20</v>
      </c>
    </row>
    <row r="4268" spans="1:13" x14ac:dyDescent="0.25">
      <c r="A4268" s="260" t="s">
        <v>353</v>
      </c>
      <c r="B4268" s="260" t="s">
        <v>354</v>
      </c>
      <c r="C4268" s="260" t="s">
        <v>349</v>
      </c>
      <c r="D4268" s="260" t="s">
        <v>605</v>
      </c>
      <c r="E4268" s="260">
        <v>272000</v>
      </c>
      <c r="F4268" s="260" t="s">
        <v>7897</v>
      </c>
      <c r="G4268" s="260" t="s">
        <v>1400</v>
      </c>
      <c r="H4268" s="260">
        <v>2</v>
      </c>
      <c r="I4268" s="260" t="s">
        <v>7898</v>
      </c>
      <c r="J4268" s="260" t="s">
        <v>7899</v>
      </c>
      <c r="K4268" s="260" t="s">
        <v>7900</v>
      </c>
      <c r="L4268" s="261">
        <v>45138</v>
      </c>
      <c r="M4268" s="260" t="s">
        <v>20</v>
      </c>
    </row>
    <row r="4269" spans="1:13" x14ac:dyDescent="0.25">
      <c r="A4269" s="262" t="s">
        <v>353</v>
      </c>
      <c r="B4269" s="262" t="s">
        <v>354</v>
      </c>
      <c r="C4269" s="262" t="s">
        <v>349</v>
      </c>
      <c r="D4269" s="262" t="s">
        <v>1374</v>
      </c>
      <c r="E4269" s="262">
        <v>5418038</v>
      </c>
      <c r="F4269" s="262" t="s">
        <v>7901</v>
      </c>
      <c r="G4269" s="262" t="s">
        <v>1400</v>
      </c>
      <c r="H4269" s="262">
        <v>2</v>
      </c>
      <c r="I4269" s="262" t="s">
        <v>7902</v>
      </c>
      <c r="J4269" s="262" t="s">
        <v>7903</v>
      </c>
      <c r="K4269" s="262" t="s">
        <v>7904</v>
      </c>
      <c r="L4269" s="263">
        <v>45138</v>
      </c>
      <c r="M4269" s="262" t="s">
        <v>20</v>
      </c>
    </row>
    <row r="4270" spans="1:13" x14ac:dyDescent="0.25">
      <c r="A4270" s="260" t="s">
        <v>353</v>
      </c>
      <c r="B4270" s="260" t="s">
        <v>354</v>
      </c>
      <c r="C4270" s="260" t="s">
        <v>349</v>
      </c>
      <c r="D4270" s="260" t="s">
        <v>630</v>
      </c>
      <c r="E4270" s="260">
        <v>416113</v>
      </c>
      <c r="F4270" s="260" t="s">
        <v>7886</v>
      </c>
      <c r="G4270" s="260" t="s">
        <v>1400</v>
      </c>
      <c r="H4270" s="260">
        <v>2</v>
      </c>
      <c r="I4270" s="260" t="s">
        <v>7887</v>
      </c>
      <c r="J4270" s="260" t="s">
        <v>7905</v>
      </c>
      <c r="K4270" s="260" t="s">
        <v>7906</v>
      </c>
      <c r="L4270" s="261">
        <v>45138</v>
      </c>
      <c r="M4270" s="260" t="s">
        <v>20</v>
      </c>
    </row>
    <row r="4271" spans="1:13" x14ac:dyDescent="0.25">
      <c r="A4271" s="262" t="s">
        <v>353</v>
      </c>
      <c r="B4271" s="262" t="s">
        <v>354</v>
      </c>
      <c r="C4271" s="262" t="s">
        <v>349</v>
      </c>
      <c r="D4271" s="262" t="s">
        <v>623</v>
      </c>
      <c r="E4271" s="262">
        <v>250000</v>
      </c>
      <c r="F4271" s="262" t="s">
        <v>7897</v>
      </c>
      <c r="G4271" s="262" t="s">
        <v>1400</v>
      </c>
      <c r="H4271" s="262">
        <v>2</v>
      </c>
      <c r="I4271" s="262" t="s">
        <v>7898</v>
      </c>
      <c r="J4271" s="262" t="s">
        <v>7907</v>
      </c>
      <c r="K4271" s="262" t="s">
        <v>7908</v>
      </c>
      <c r="L4271" s="263">
        <v>45138</v>
      </c>
      <c r="M4271" s="262" t="s">
        <v>20</v>
      </c>
    </row>
    <row r="4272" spans="1:13" x14ac:dyDescent="0.25">
      <c r="A4272" s="260" t="s">
        <v>353</v>
      </c>
      <c r="B4272" s="260" t="s">
        <v>354</v>
      </c>
      <c r="C4272" s="260" t="s">
        <v>349</v>
      </c>
      <c r="D4272" s="260" t="s">
        <v>628</v>
      </c>
      <c r="E4272" s="260">
        <v>19000</v>
      </c>
      <c r="F4272" s="260" t="s">
        <v>7897</v>
      </c>
      <c r="G4272" s="260" t="s">
        <v>1400</v>
      </c>
      <c r="H4272" s="260">
        <v>2</v>
      </c>
      <c r="I4272" s="260" t="s">
        <v>7898</v>
      </c>
      <c r="J4272" s="260" t="s">
        <v>7907</v>
      </c>
      <c r="K4272" s="260" t="s">
        <v>7909</v>
      </c>
      <c r="L4272" s="261">
        <v>45138</v>
      </c>
      <c r="M4272" s="260" t="s">
        <v>20</v>
      </c>
    </row>
    <row r="4273" spans="1:13" x14ac:dyDescent="0.25">
      <c r="A4273" s="262" t="s">
        <v>353</v>
      </c>
      <c r="B4273" s="262" t="s">
        <v>354</v>
      </c>
      <c r="C4273" s="262" t="s">
        <v>349</v>
      </c>
      <c r="D4273" s="262" t="s">
        <v>619</v>
      </c>
      <c r="E4273" s="262">
        <v>3000</v>
      </c>
      <c r="F4273" s="262" t="s">
        <v>7897</v>
      </c>
      <c r="G4273" s="262" t="s">
        <v>1400</v>
      </c>
      <c r="H4273" s="262">
        <v>2</v>
      </c>
      <c r="I4273" s="262" t="s">
        <v>7898</v>
      </c>
      <c r="J4273" s="262" t="s">
        <v>7907</v>
      </c>
      <c r="K4273" s="262" t="s">
        <v>7910</v>
      </c>
      <c r="L4273" s="263">
        <v>45138</v>
      </c>
      <c r="M4273" s="262" t="s">
        <v>20</v>
      </c>
    </row>
    <row r="4274" spans="1:13" x14ac:dyDescent="0.25">
      <c r="A4274" s="260" t="s">
        <v>2783</v>
      </c>
      <c r="B4274" s="260" t="s">
        <v>2784</v>
      </c>
      <c r="C4274" s="260" t="s">
        <v>2785</v>
      </c>
      <c r="D4274" s="260" t="s">
        <v>1335</v>
      </c>
      <c r="E4274" s="260">
        <v>19603733</v>
      </c>
      <c r="F4274" s="260" t="s">
        <v>7911</v>
      </c>
      <c r="G4274" s="260" t="s">
        <v>33</v>
      </c>
      <c r="H4274" s="260">
        <v>2</v>
      </c>
      <c r="I4274" s="260" t="s">
        <v>7912</v>
      </c>
      <c r="J4274" s="260" t="s">
        <v>7913</v>
      </c>
      <c r="K4274" s="260" t="s">
        <v>7914</v>
      </c>
      <c r="L4274" s="261">
        <v>45138</v>
      </c>
      <c r="M4274" s="260" t="s">
        <v>582</v>
      </c>
    </row>
    <row r="4275" spans="1:13" x14ac:dyDescent="0.25">
      <c r="A4275" s="262" t="s">
        <v>2783</v>
      </c>
      <c r="B4275" s="262" t="s">
        <v>2784</v>
      </c>
      <c r="C4275" s="262" t="s">
        <v>2785</v>
      </c>
      <c r="D4275" s="262" t="s">
        <v>1042</v>
      </c>
      <c r="E4275" s="262">
        <v>743532</v>
      </c>
      <c r="F4275" s="262" t="s">
        <v>7915</v>
      </c>
      <c r="G4275" s="262" t="s">
        <v>77</v>
      </c>
      <c r="H4275" s="262">
        <v>1</v>
      </c>
      <c r="I4275" s="262" t="s">
        <v>7912</v>
      </c>
      <c r="J4275" s="262" t="s">
        <v>7916</v>
      </c>
      <c r="K4275" s="262" t="s">
        <v>7917</v>
      </c>
      <c r="L4275" s="263">
        <v>45138</v>
      </c>
      <c r="M4275" s="262" t="s">
        <v>582</v>
      </c>
    </row>
    <row r="4276" spans="1:13" x14ac:dyDescent="0.25">
      <c r="A4276" s="260" t="s">
        <v>2783</v>
      </c>
      <c r="B4276" s="260" t="s">
        <v>2784</v>
      </c>
      <c r="C4276" s="260" t="s">
        <v>2785</v>
      </c>
      <c r="D4276" s="260" t="s">
        <v>1132</v>
      </c>
      <c r="E4276" s="260">
        <v>19603733</v>
      </c>
      <c r="F4276" s="260" t="s">
        <v>7911</v>
      </c>
      <c r="G4276" s="260" t="s">
        <v>33</v>
      </c>
      <c r="H4276" s="260">
        <v>2</v>
      </c>
      <c r="I4276" s="260" t="s">
        <v>7912</v>
      </c>
      <c r="J4276" s="260" t="s">
        <v>7918</v>
      </c>
      <c r="K4276" s="260" t="s">
        <v>7919</v>
      </c>
      <c r="L4276" s="261">
        <v>45138</v>
      </c>
      <c r="M4276" s="260" t="s">
        <v>20</v>
      </c>
    </row>
    <row r="4277" spans="1:13" x14ac:dyDescent="0.25">
      <c r="A4277" s="262" t="s">
        <v>2783</v>
      </c>
      <c r="B4277" s="262" t="s">
        <v>2784</v>
      </c>
      <c r="C4277" s="262" t="s">
        <v>2785</v>
      </c>
      <c r="D4277" s="262" t="s">
        <v>1050</v>
      </c>
      <c r="E4277" s="262">
        <v>13131293</v>
      </c>
      <c r="F4277" s="262" t="s">
        <v>7920</v>
      </c>
      <c r="G4277" s="262" t="s">
        <v>1400</v>
      </c>
      <c r="H4277" s="262">
        <v>2</v>
      </c>
      <c r="I4277" s="262" t="s">
        <v>7921</v>
      </c>
      <c r="J4277" s="262" t="s">
        <v>7922</v>
      </c>
      <c r="K4277" s="262" t="s">
        <v>7923</v>
      </c>
      <c r="L4277" s="263">
        <v>45138</v>
      </c>
      <c r="M4277" s="262" t="s">
        <v>20</v>
      </c>
    </row>
    <row r="4278" spans="1:13" x14ac:dyDescent="0.25">
      <c r="A4278" s="260" t="s">
        <v>2783</v>
      </c>
      <c r="B4278" s="260" t="s">
        <v>2784</v>
      </c>
      <c r="C4278" s="260" t="s">
        <v>2785</v>
      </c>
      <c r="D4278" s="260" t="s">
        <v>776</v>
      </c>
      <c r="E4278" s="260">
        <v>444400</v>
      </c>
      <c r="F4278" s="260" t="s">
        <v>7924</v>
      </c>
      <c r="G4278" s="260" t="s">
        <v>1400</v>
      </c>
      <c r="H4278" s="260">
        <v>2</v>
      </c>
      <c r="I4278" s="260" t="s">
        <v>7623</v>
      </c>
      <c r="J4278" s="260" t="s">
        <v>7925</v>
      </c>
      <c r="K4278" s="260" t="s">
        <v>7926</v>
      </c>
      <c r="L4278" s="261">
        <v>45138</v>
      </c>
      <c r="M4278" s="260" t="s">
        <v>20</v>
      </c>
    </row>
    <row r="4279" spans="1:13" x14ac:dyDescent="0.25">
      <c r="A4279" s="262" t="s">
        <v>2783</v>
      </c>
      <c r="B4279" s="262" t="s">
        <v>2784</v>
      </c>
      <c r="C4279" s="262" t="s">
        <v>2785</v>
      </c>
      <c r="D4279" s="262" t="s">
        <v>40</v>
      </c>
      <c r="E4279" s="262" t="s">
        <v>17</v>
      </c>
      <c r="F4279" s="262" t="s">
        <v>17</v>
      </c>
      <c r="G4279" s="262" t="s">
        <v>17</v>
      </c>
      <c r="H4279" s="262" t="s">
        <v>17</v>
      </c>
      <c r="I4279" s="262" t="s">
        <v>17</v>
      </c>
      <c r="J4279" s="262" t="s">
        <v>7601</v>
      </c>
      <c r="K4279" s="262" t="s">
        <v>7927</v>
      </c>
      <c r="L4279" s="263">
        <v>45138</v>
      </c>
      <c r="M4279" s="262" t="s">
        <v>20</v>
      </c>
    </row>
    <row r="4280" spans="1:13" x14ac:dyDescent="0.25">
      <c r="A4280" s="260" t="s">
        <v>2783</v>
      </c>
      <c r="B4280" s="260" t="s">
        <v>2784</v>
      </c>
      <c r="C4280" s="260" t="s">
        <v>2785</v>
      </c>
      <c r="D4280" s="260" t="s">
        <v>966</v>
      </c>
      <c r="E4280" s="260">
        <v>33</v>
      </c>
      <c r="F4280" s="260" t="s">
        <v>7928</v>
      </c>
      <c r="G4280" s="260" t="s">
        <v>1400</v>
      </c>
      <c r="H4280" s="260">
        <v>2</v>
      </c>
      <c r="I4280" s="260" t="s">
        <v>5517</v>
      </c>
      <c r="J4280" s="260" t="s">
        <v>7929</v>
      </c>
      <c r="K4280" s="260" t="s">
        <v>7930</v>
      </c>
      <c r="L4280" s="261">
        <v>45138</v>
      </c>
      <c r="M4280" s="260" t="s">
        <v>582</v>
      </c>
    </row>
    <row r="4281" spans="1:13" x14ac:dyDescent="0.25">
      <c r="A4281" s="262" t="s">
        <v>2783</v>
      </c>
      <c r="B4281" s="262" t="s">
        <v>2784</v>
      </c>
      <c r="C4281" s="262" t="s">
        <v>2785</v>
      </c>
      <c r="D4281" s="262" t="s">
        <v>1055</v>
      </c>
      <c r="E4281" s="262">
        <v>33</v>
      </c>
      <c r="F4281" s="262" t="s">
        <v>7928</v>
      </c>
      <c r="G4281" s="262" t="s">
        <v>77</v>
      </c>
      <c r="H4281" s="262">
        <v>1</v>
      </c>
      <c r="I4281" s="262" t="s">
        <v>5517</v>
      </c>
      <c r="J4281" s="262" t="s">
        <v>7929</v>
      </c>
      <c r="K4281" s="262" t="s">
        <v>7931</v>
      </c>
      <c r="L4281" s="263">
        <v>45138</v>
      </c>
      <c r="M4281" s="262" t="s">
        <v>582</v>
      </c>
    </row>
    <row r="4282" spans="1:13" x14ac:dyDescent="0.25">
      <c r="A4282" s="260" t="s">
        <v>2783</v>
      </c>
      <c r="B4282" s="260" t="s">
        <v>2784</v>
      </c>
      <c r="C4282" s="260" t="s">
        <v>2785</v>
      </c>
      <c r="D4282" s="260" t="s">
        <v>605</v>
      </c>
      <c r="E4282" s="260">
        <v>309700</v>
      </c>
      <c r="F4282" s="260" t="s">
        <v>7614</v>
      </c>
      <c r="G4282" s="260" t="s">
        <v>1400</v>
      </c>
      <c r="H4282" s="260">
        <v>2</v>
      </c>
      <c r="I4282" s="260" t="s">
        <v>7932</v>
      </c>
      <c r="J4282" s="260" t="s">
        <v>7756</v>
      </c>
      <c r="K4282" s="260" t="s">
        <v>7933</v>
      </c>
      <c r="L4282" s="261">
        <v>45138</v>
      </c>
      <c r="M4282" s="260" t="s">
        <v>20</v>
      </c>
    </row>
    <row r="4283" spans="1:13" x14ac:dyDescent="0.25">
      <c r="A4283" s="262" t="s">
        <v>2783</v>
      </c>
      <c r="B4283" s="262" t="s">
        <v>2784</v>
      </c>
      <c r="C4283" s="262" t="s">
        <v>2785</v>
      </c>
      <c r="D4283" s="262" t="s">
        <v>1374</v>
      </c>
      <c r="E4283" s="262">
        <v>6472440</v>
      </c>
      <c r="F4283" s="262" t="s">
        <v>7934</v>
      </c>
      <c r="G4283" s="262" t="s">
        <v>33</v>
      </c>
      <c r="H4283" s="262">
        <v>2</v>
      </c>
      <c r="I4283" s="262" t="s">
        <v>7935</v>
      </c>
      <c r="J4283" s="262" t="s">
        <v>7758</v>
      </c>
      <c r="K4283" s="262" t="s">
        <v>7936</v>
      </c>
      <c r="L4283" s="263">
        <v>45138</v>
      </c>
      <c r="M4283" s="262" t="s">
        <v>20</v>
      </c>
    </row>
    <row r="4284" spans="1:13" x14ac:dyDescent="0.25">
      <c r="A4284" s="260" t="s">
        <v>2783</v>
      </c>
      <c r="B4284" s="260" t="s">
        <v>2784</v>
      </c>
      <c r="C4284" s="260" t="s">
        <v>2785</v>
      </c>
      <c r="D4284" s="260" t="s">
        <v>630</v>
      </c>
      <c r="E4284" s="260">
        <v>12821593</v>
      </c>
      <c r="F4284" s="260" t="s">
        <v>7934</v>
      </c>
      <c r="G4284" s="260" t="s">
        <v>33</v>
      </c>
      <c r="H4284" s="260">
        <v>2</v>
      </c>
      <c r="I4284" s="260" t="s">
        <v>7935</v>
      </c>
      <c r="J4284" s="260" t="s">
        <v>7796</v>
      </c>
      <c r="K4284" s="260" t="s">
        <v>7937</v>
      </c>
      <c r="L4284" s="261">
        <v>45138</v>
      </c>
      <c r="M4284" s="260" t="s">
        <v>20</v>
      </c>
    </row>
    <row r="4285" spans="1:13" x14ac:dyDescent="0.25">
      <c r="A4285" s="262" t="s">
        <v>2783</v>
      </c>
      <c r="B4285" s="262" t="s">
        <v>2784</v>
      </c>
      <c r="C4285" s="262" t="s">
        <v>2785</v>
      </c>
      <c r="D4285" s="262" t="s">
        <v>623</v>
      </c>
      <c r="E4285" s="262">
        <v>309700</v>
      </c>
      <c r="F4285" s="262" t="s">
        <v>7614</v>
      </c>
      <c r="G4285" s="262" t="s">
        <v>33</v>
      </c>
      <c r="H4285" s="262">
        <v>2</v>
      </c>
      <c r="I4285" s="262" t="s">
        <v>7932</v>
      </c>
      <c r="J4285" s="262" t="s">
        <v>7756</v>
      </c>
      <c r="K4285" s="262" t="s">
        <v>7938</v>
      </c>
      <c r="L4285" s="263">
        <v>45138</v>
      </c>
      <c r="M4285" s="262" t="s">
        <v>20</v>
      </c>
    </row>
    <row r="4286" spans="1:13" x14ac:dyDescent="0.25">
      <c r="A4286" s="260" t="s">
        <v>2783</v>
      </c>
      <c r="B4286" s="260" t="s">
        <v>2784</v>
      </c>
      <c r="C4286" s="260" t="s">
        <v>2785</v>
      </c>
      <c r="D4286" s="260" t="s">
        <v>628</v>
      </c>
      <c r="E4286" s="260">
        <v>0</v>
      </c>
      <c r="F4286" s="260" t="s">
        <v>17</v>
      </c>
      <c r="G4286" s="260" t="s">
        <v>17</v>
      </c>
      <c r="H4286" s="260" t="s">
        <v>17</v>
      </c>
      <c r="I4286" s="260" t="s">
        <v>17</v>
      </c>
      <c r="J4286" s="260" t="s">
        <v>7601</v>
      </c>
      <c r="K4286" s="260" t="s">
        <v>7939</v>
      </c>
      <c r="L4286" s="261">
        <v>45138</v>
      </c>
      <c r="M4286" s="260" t="s">
        <v>20</v>
      </c>
    </row>
    <row r="4287" spans="1:13" x14ac:dyDescent="0.25">
      <c r="A4287" s="262" t="s">
        <v>2783</v>
      </c>
      <c r="B4287" s="262" t="s">
        <v>2784</v>
      </c>
      <c r="C4287" s="262" t="s">
        <v>2785</v>
      </c>
      <c r="D4287" s="262" t="s">
        <v>619</v>
      </c>
      <c r="E4287" s="262">
        <v>0</v>
      </c>
      <c r="F4287" s="262" t="s">
        <v>17</v>
      </c>
      <c r="G4287" s="262" t="s">
        <v>17</v>
      </c>
      <c r="H4287" s="262" t="s">
        <v>17</v>
      </c>
      <c r="I4287" s="262" t="s">
        <v>17</v>
      </c>
      <c r="J4287" s="262" t="s">
        <v>7601</v>
      </c>
      <c r="K4287" s="262" t="s">
        <v>7940</v>
      </c>
      <c r="L4287" s="263">
        <v>45138</v>
      </c>
      <c r="M4287" s="262" t="s">
        <v>20</v>
      </c>
    </row>
    <row r="4288" spans="1:13" x14ac:dyDescent="0.25">
      <c r="A4288" s="260" t="s">
        <v>2783</v>
      </c>
      <c r="B4288" s="260" t="s">
        <v>2784</v>
      </c>
      <c r="C4288" s="260" t="s">
        <v>2785</v>
      </c>
      <c r="D4288" s="260" t="s">
        <v>47</v>
      </c>
      <c r="E4288" s="260">
        <v>3</v>
      </c>
      <c r="F4288" s="260" t="s">
        <v>7614</v>
      </c>
      <c r="G4288" s="260" t="s">
        <v>77</v>
      </c>
      <c r="H4288" s="260">
        <v>1</v>
      </c>
      <c r="I4288" s="260" t="s">
        <v>7932</v>
      </c>
      <c r="J4288" s="260" t="s">
        <v>7941</v>
      </c>
      <c r="K4288" s="260" t="s">
        <v>7942</v>
      </c>
      <c r="L4288" s="261">
        <v>45138</v>
      </c>
      <c r="M4288" s="260" t="s">
        <v>20</v>
      </c>
    </row>
    <row r="4289" spans="1:13" x14ac:dyDescent="0.25">
      <c r="A4289" s="262" t="s">
        <v>2783</v>
      </c>
      <c r="B4289" s="262" t="s">
        <v>2784</v>
      </c>
      <c r="C4289" s="262" t="s">
        <v>2785</v>
      </c>
      <c r="D4289" s="262" t="s">
        <v>26</v>
      </c>
      <c r="E4289" s="262" t="s">
        <v>17</v>
      </c>
      <c r="F4289" s="262" t="s">
        <v>17</v>
      </c>
      <c r="G4289" s="262" t="s">
        <v>17</v>
      </c>
      <c r="H4289" s="262" t="s">
        <v>17</v>
      </c>
      <c r="I4289" s="262" t="s">
        <v>17</v>
      </c>
      <c r="J4289" s="262" t="s">
        <v>7601</v>
      </c>
      <c r="K4289" s="262" t="s">
        <v>7943</v>
      </c>
      <c r="L4289" s="263">
        <v>45138</v>
      </c>
      <c r="M4289" s="262" t="s">
        <v>20</v>
      </c>
    </row>
    <row r="4290" spans="1:13" x14ac:dyDescent="0.25">
      <c r="A4290" s="260" t="s">
        <v>2783</v>
      </c>
      <c r="B4290" s="260" t="s">
        <v>2784</v>
      </c>
      <c r="C4290" s="260" t="s">
        <v>2785</v>
      </c>
      <c r="D4290" s="260" t="s">
        <v>28</v>
      </c>
      <c r="E4290" s="260" t="s">
        <v>17</v>
      </c>
      <c r="F4290" s="260" t="s">
        <v>17</v>
      </c>
      <c r="G4290" s="260" t="s">
        <v>17</v>
      </c>
      <c r="H4290" s="260" t="s">
        <v>17</v>
      </c>
      <c r="I4290" s="260" t="s">
        <v>17</v>
      </c>
      <c r="J4290" s="260" t="s">
        <v>7601</v>
      </c>
      <c r="K4290" s="260" t="s">
        <v>7944</v>
      </c>
      <c r="L4290" s="261">
        <v>45138</v>
      </c>
      <c r="M4290" s="260" t="s">
        <v>20</v>
      </c>
    </row>
    <row r="4291" spans="1:13" x14ac:dyDescent="0.25">
      <c r="A4291" s="262" t="s">
        <v>2783</v>
      </c>
      <c r="B4291" s="262" t="s">
        <v>2784</v>
      </c>
      <c r="C4291" s="262" t="s">
        <v>2785</v>
      </c>
      <c r="D4291" s="262" t="s">
        <v>38</v>
      </c>
      <c r="E4291" s="262" t="s">
        <v>17</v>
      </c>
      <c r="F4291" s="262" t="s">
        <v>17</v>
      </c>
      <c r="G4291" s="262" t="s">
        <v>17</v>
      </c>
      <c r="H4291" s="262" t="s">
        <v>17</v>
      </c>
      <c r="I4291" s="262" t="s">
        <v>17</v>
      </c>
      <c r="J4291" s="262" t="s">
        <v>7601</v>
      </c>
      <c r="K4291" s="262" t="s">
        <v>7945</v>
      </c>
      <c r="L4291" s="263">
        <v>45138</v>
      </c>
      <c r="M4291" s="262" t="s">
        <v>20</v>
      </c>
    </row>
    <row r="4292" spans="1:13" x14ac:dyDescent="0.25">
      <c r="A4292" s="260" t="s">
        <v>2783</v>
      </c>
      <c r="B4292" s="260" t="s">
        <v>2784</v>
      </c>
      <c r="C4292" s="260" t="s">
        <v>2785</v>
      </c>
      <c r="D4292" s="260" t="s">
        <v>16</v>
      </c>
      <c r="E4292" s="260" t="s">
        <v>17</v>
      </c>
      <c r="F4292" s="260" t="s">
        <v>17</v>
      </c>
      <c r="G4292" s="260" t="s">
        <v>17</v>
      </c>
      <c r="H4292" s="260" t="s">
        <v>17</v>
      </c>
      <c r="I4292" s="260" t="s">
        <v>17</v>
      </c>
      <c r="J4292" s="260" t="s">
        <v>7601</v>
      </c>
      <c r="K4292" s="260" t="s">
        <v>7946</v>
      </c>
      <c r="L4292" s="261">
        <v>45138</v>
      </c>
      <c r="M4292" s="260" t="s">
        <v>20</v>
      </c>
    </row>
    <row r="4293" spans="1:13" x14ac:dyDescent="0.25">
      <c r="A4293" s="262" t="s">
        <v>2783</v>
      </c>
      <c r="B4293" s="262" t="s">
        <v>2784</v>
      </c>
      <c r="C4293" s="262" t="s">
        <v>2785</v>
      </c>
      <c r="D4293" s="262" t="s">
        <v>21</v>
      </c>
      <c r="E4293" s="262" t="s">
        <v>17</v>
      </c>
      <c r="F4293" s="262" t="s">
        <v>17</v>
      </c>
      <c r="G4293" s="262" t="s">
        <v>17</v>
      </c>
      <c r="H4293" s="262" t="s">
        <v>17</v>
      </c>
      <c r="I4293" s="262" t="s">
        <v>17</v>
      </c>
      <c r="J4293" s="262" t="s">
        <v>7601</v>
      </c>
      <c r="K4293" s="262" t="s">
        <v>7947</v>
      </c>
      <c r="L4293" s="263">
        <v>45138</v>
      </c>
      <c r="M4293" s="262" t="s">
        <v>20</v>
      </c>
    </row>
    <row r="4294" spans="1:13" x14ac:dyDescent="0.25">
      <c r="A4294" s="260" t="s">
        <v>2783</v>
      </c>
      <c r="B4294" s="260" t="s">
        <v>2784</v>
      </c>
      <c r="C4294" s="260" t="s">
        <v>2785</v>
      </c>
      <c r="D4294" s="260" t="s">
        <v>1159</v>
      </c>
      <c r="E4294" s="260" t="s">
        <v>17</v>
      </c>
      <c r="F4294" s="260" t="s">
        <v>17</v>
      </c>
      <c r="G4294" s="260" t="s">
        <v>17</v>
      </c>
      <c r="H4294" s="260" t="s">
        <v>17</v>
      </c>
      <c r="I4294" s="260" t="s">
        <v>17</v>
      </c>
      <c r="J4294" s="260" t="s">
        <v>7601</v>
      </c>
      <c r="K4294" s="260" t="s">
        <v>7948</v>
      </c>
      <c r="L4294" s="261">
        <v>45138</v>
      </c>
      <c r="M4294" s="260" t="s">
        <v>20</v>
      </c>
    </row>
    <row r="4295" spans="1:13" x14ac:dyDescent="0.25">
      <c r="A4295" s="262" t="s">
        <v>2783</v>
      </c>
      <c r="B4295" s="262" t="s">
        <v>2784</v>
      </c>
      <c r="C4295" s="262" t="s">
        <v>2785</v>
      </c>
      <c r="D4295" s="262" t="s">
        <v>24</v>
      </c>
      <c r="E4295" s="262" t="s">
        <v>17</v>
      </c>
      <c r="F4295" s="262" t="s">
        <v>17</v>
      </c>
      <c r="G4295" s="262" t="s">
        <v>17</v>
      </c>
      <c r="H4295" s="262" t="s">
        <v>17</v>
      </c>
      <c r="I4295" s="262" t="s">
        <v>17</v>
      </c>
      <c r="J4295" s="262" t="s">
        <v>7601</v>
      </c>
      <c r="K4295" s="262" t="s">
        <v>7949</v>
      </c>
      <c r="L4295" s="263">
        <v>45138</v>
      </c>
      <c r="M4295" s="262" t="s">
        <v>20</v>
      </c>
    </row>
    <row r="4296" spans="1:13" x14ac:dyDescent="0.25">
      <c r="A4296" s="260" t="s">
        <v>3079</v>
      </c>
      <c r="B4296" s="260" t="s">
        <v>3080</v>
      </c>
      <c r="C4296" s="260" t="s">
        <v>3081</v>
      </c>
      <c r="D4296" s="260" t="s">
        <v>1335</v>
      </c>
      <c r="E4296" s="260">
        <v>18001000</v>
      </c>
      <c r="F4296" s="260" t="s">
        <v>7950</v>
      </c>
      <c r="G4296" s="260" t="s">
        <v>33</v>
      </c>
      <c r="H4296" s="260">
        <v>2</v>
      </c>
      <c r="I4296" s="260" t="s">
        <v>7951</v>
      </c>
      <c r="J4296" s="260" t="s">
        <v>7952</v>
      </c>
      <c r="K4296" s="260" t="s">
        <v>7953</v>
      </c>
      <c r="L4296" s="261">
        <v>45138</v>
      </c>
      <c r="M4296" s="260" t="s">
        <v>20</v>
      </c>
    </row>
    <row r="4297" spans="1:13" x14ac:dyDescent="0.25">
      <c r="A4297" s="262" t="s">
        <v>3079</v>
      </c>
      <c r="B4297" s="262" t="s">
        <v>3080</v>
      </c>
      <c r="C4297" s="262" t="s">
        <v>3081</v>
      </c>
      <c r="D4297" s="262" t="s">
        <v>1042</v>
      </c>
      <c r="E4297" s="262">
        <v>248360</v>
      </c>
      <c r="F4297" s="262" t="s">
        <v>7954</v>
      </c>
      <c r="G4297" s="262" t="s">
        <v>77</v>
      </c>
      <c r="H4297" s="262">
        <v>1</v>
      </c>
      <c r="I4297" s="262" t="s">
        <v>7951</v>
      </c>
      <c r="J4297" s="262" t="s">
        <v>7955</v>
      </c>
      <c r="K4297" s="262" t="s">
        <v>7956</v>
      </c>
      <c r="L4297" s="263">
        <v>45138</v>
      </c>
      <c r="M4297" s="262" t="s">
        <v>20</v>
      </c>
    </row>
    <row r="4298" spans="1:13" x14ac:dyDescent="0.25">
      <c r="A4298" s="260" t="s">
        <v>3079</v>
      </c>
      <c r="B4298" s="260" t="s">
        <v>3080</v>
      </c>
      <c r="C4298" s="260" t="s">
        <v>3081</v>
      </c>
      <c r="D4298" s="260" t="s">
        <v>1132</v>
      </c>
      <c r="E4298" s="260">
        <v>18001000</v>
      </c>
      <c r="F4298" s="260" t="s">
        <v>7950</v>
      </c>
      <c r="G4298" s="260" t="s">
        <v>1400</v>
      </c>
      <c r="H4298" s="260">
        <v>2</v>
      </c>
      <c r="I4298" s="260" t="s">
        <v>7951</v>
      </c>
      <c r="J4298" s="260" t="s">
        <v>7952</v>
      </c>
      <c r="K4298" s="260" t="s">
        <v>7957</v>
      </c>
      <c r="L4298" s="261">
        <v>45138</v>
      </c>
      <c r="M4298" s="260" t="s">
        <v>20</v>
      </c>
    </row>
    <row r="4299" spans="1:13" x14ac:dyDescent="0.25">
      <c r="A4299" s="262" t="s">
        <v>3079</v>
      </c>
      <c r="B4299" s="262" t="s">
        <v>3080</v>
      </c>
      <c r="C4299" s="262" t="s">
        <v>3081</v>
      </c>
      <c r="D4299" s="262" t="s">
        <v>1050</v>
      </c>
      <c r="E4299" s="262">
        <v>7591550</v>
      </c>
      <c r="F4299" s="262" t="s">
        <v>7958</v>
      </c>
      <c r="G4299" s="262" t="s">
        <v>1400</v>
      </c>
      <c r="H4299" s="262">
        <v>2</v>
      </c>
      <c r="I4299" s="262" t="s">
        <v>7959</v>
      </c>
      <c r="J4299" s="262" t="s">
        <v>7960</v>
      </c>
      <c r="K4299" s="262" t="s">
        <v>7961</v>
      </c>
      <c r="L4299" s="263">
        <v>45138</v>
      </c>
      <c r="M4299" s="262" t="s">
        <v>20</v>
      </c>
    </row>
    <row r="4300" spans="1:13" x14ac:dyDescent="0.25">
      <c r="A4300" s="260" t="s">
        <v>3079</v>
      </c>
      <c r="B4300" s="260" t="s">
        <v>3080</v>
      </c>
      <c r="C4300" s="260" t="s">
        <v>3081</v>
      </c>
      <c r="D4300" s="260" t="s">
        <v>776</v>
      </c>
      <c r="E4300" s="260">
        <v>502200</v>
      </c>
      <c r="F4300" s="260" t="s">
        <v>7962</v>
      </c>
      <c r="G4300" s="260" t="s">
        <v>1400</v>
      </c>
      <c r="H4300" s="260">
        <v>2</v>
      </c>
      <c r="I4300" s="260" t="s">
        <v>7623</v>
      </c>
      <c r="J4300" s="260" t="s">
        <v>7925</v>
      </c>
      <c r="K4300" s="260" t="s">
        <v>7963</v>
      </c>
      <c r="L4300" s="261">
        <v>45138</v>
      </c>
      <c r="M4300" s="260" t="s">
        <v>20</v>
      </c>
    </row>
    <row r="4301" spans="1:13" x14ac:dyDescent="0.25">
      <c r="A4301" s="262" t="s">
        <v>3079</v>
      </c>
      <c r="B4301" s="262" t="s">
        <v>3080</v>
      </c>
      <c r="C4301" s="262" t="s">
        <v>3081</v>
      </c>
      <c r="D4301" s="262" t="s">
        <v>40</v>
      </c>
      <c r="E4301" s="262" t="s">
        <v>17</v>
      </c>
      <c r="F4301" s="262" t="s">
        <v>17</v>
      </c>
      <c r="G4301" s="262" t="s">
        <v>17</v>
      </c>
      <c r="H4301" s="262" t="s">
        <v>17</v>
      </c>
      <c r="I4301" s="262" t="s">
        <v>17</v>
      </c>
      <c r="J4301" s="262" t="s">
        <v>7601</v>
      </c>
      <c r="K4301" s="262" t="s">
        <v>7964</v>
      </c>
      <c r="L4301" s="263">
        <v>45138</v>
      </c>
      <c r="M4301" s="262" t="s">
        <v>20</v>
      </c>
    </row>
    <row r="4302" spans="1:13" x14ac:dyDescent="0.25">
      <c r="A4302" s="260" t="s">
        <v>3079</v>
      </c>
      <c r="B4302" s="260" t="s">
        <v>3080</v>
      </c>
      <c r="C4302" s="260" t="s">
        <v>3081</v>
      </c>
      <c r="D4302" s="260" t="s">
        <v>966</v>
      </c>
      <c r="E4302" s="260">
        <v>46</v>
      </c>
      <c r="F4302" s="260" t="s">
        <v>7965</v>
      </c>
      <c r="G4302" s="260" t="s">
        <v>1400</v>
      </c>
      <c r="H4302" s="260">
        <v>2</v>
      </c>
      <c r="I4302" s="260" t="s">
        <v>5517</v>
      </c>
      <c r="J4302" s="260" t="s">
        <v>7966</v>
      </c>
      <c r="K4302" s="260" t="s">
        <v>7967</v>
      </c>
      <c r="L4302" s="261">
        <v>45138</v>
      </c>
      <c r="M4302" s="260" t="s">
        <v>20</v>
      </c>
    </row>
    <row r="4303" spans="1:13" x14ac:dyDescent="0.25">
      <c r="A4303" s="262" t="s">
        <v>3079</v>
      </c>
      <c r="B4303" s="262" t="s">
        <v>3080</v>
      </c>
      <c r="C4303" s="262" t="s">
        <v>3081</v>
      </c>
      <c r="D4303" s="262" t="s">
        <v>1055</v>
      </c>
      <c r="E4303" s="262">
        <v>46</v>
      </c>
      <c r="F4303" s="262" t="s">
        <v>7965</v>
      </c>
      <c r="G4303" s="262" t="s">
        <v>33</v>
      </c>
      <c r="H4303" s="262">
        <v>2</v>
      </c>
      <c r="I4303" s="262" t="s">
        <v>5517</v>
      </c>
      <c r="J4303" s="262" t="s">
        <v>7966</v>
      </c>
      <c r="K4303" s="262" t="s">
        <v>7968</v>
      </c>
      <c r="L4303" s="263">
        <v>45138</v>
      </c>
      <c r="M4303" s="262" t="s">
        <v>20</v>
      </c>
    </row>
    <row r="4304" spans="1:13" x14ac:dyDescent="0.25">
      <c r="A4304" s="260" t="s">
        <v>3079</v>
      </c>
      <c r="B4304" s="260" t="s">
        <v>3080</v>
      </c>
      <c r="C4304" s="260" t="s">
        <v>3081</v>
      </c>
      <c r="D4304" s="260" t="s">
        <v>605</v>
      </c>
      <c r="E4304" s="260">
        <v>402500</v>
      </c>
      <c r="F4304" s="260" t="s">
        <v>7969</v>
      </c>
      <c r="G4304" s="260" t="s">
        <v>33</v>
      </c>
      <c r="H4304" s="260">
        <v>2</v>
      </c>
      <c r="I4304" s="260" t="s">
        <v>7932</v>
      </c>
      <c r="J4304" s="260" t="s">
        <v>7756</v>
      </c>
      <c r="K4304" s="260" t="s">
        <v>7970</v>
      </c>
      <c r="L4304" s="261">
        <v>45138</v>
      </c>
      <c r="M4304" s="260" t="s">
        <v>20</v>
      </c>
    </row>
    <row r="4305" spans="1:13" x14ac:dyDescent="0.25">
      <c r="A4305" s="262" t="s">
        <v>3079</v>
      </c>
      <c r="B4305" s="262" t="s">
        <v>3080</v>
      </c>
      <c r="C4305" s="262" t="s">
        <v>3081</v>
      </c>
      <c r="D4305" s="262" t="s">
        <v>1374</v>
      </c>
      <c r="E4305" s="262">
        <v>10409450</v>
      </c>
      <c r="F4305" s="262" t="s">
        <v>7971</v>
      </c>
      <c r="G4305" s="262" t="s">
        <v>1400</v>
      </c>
      <c r="H4305" s="262">
        <v>2</v>
      </c>
      <c r="I4305" s="262" t="s">
        <v>7972</v>
      </c>
      <c r="J4305" s="262" t="s">
        <v>7758</v>
      </c>
      <c r="K4305" s="262" t="s">
        <v>7973</v>
      </c>
      <c r="L4305" s="263">
        <v>45138</v>
      </c>
      <c r="M4305" s="262" t="s">
        <v>20</v>
      </c>
    </row>
    <row r="4306" spans="1:13" x14ac:dyDescent="0.25">
      <c r="A4306" s="260" t="s">
        <v>3079</v>
      </c>
      <c r="B4306" s="260" t="s">
        <v>3080</v>
      </c>
      <c r="C4306" s="260" t="s">
        <v>3081</v>
      </c>
      <c r="D4306" s="260" t="s">
        <v>630</v>
      </c>
      <c r="E4306" s="260">
        <v>7189050</v>
      </c>
      <c r="F4306" s="260" t="s">
        <v>7971</v>
      </c>
      <c r="G4306" s="260" t="s">
        <v>1400</v>
      </c>
      <c r="H4306" s="260">
        <v>2</v>
      </c>
      <c r="I4306" s="260" t="s">
        <v>7974</v>
      </c>
      <c r="J4306" s="260" t="s">
        <v>7760</v>
      </c>
      <c r="K4306" s="260" t="s">
        <v>7975</v>
      </c>
      <c r="L4306" s="261">
        <v>45138</v>
      </c>
      <c r="M4306" s="260" t="s">
        <v>20</v>
      </c>
    </row>
    <row r="4307" spans="1:13" x14ac:dyDescent="0.25">
      <c r="A4307" s="262" t="s">
        <v>3079</v>
      </c>
      <c r="B4307" s="262" t="s">
        <v>3080</v>
      </c>
      <c r="C4307" s="262" t="s">
        <v>3081</v>
      </c>
      <c r="D4307" s="262" t="s">
        <v>623</v>
      </c>
      <c r="E4307" s="262">
        <v>402500</v>
      </c>
      <c r="F4307" s="262" t="s">
        <v>7976</v>
      </c>
      <c r="G4307" s="262" t="s">
        <v>1400</v>
      </c>
      <c r="H4307" s="262">
        <v>2</v>
      </c>
      <c r="I4307" s="262" t="s">
        <v>7932</v>
      </c>
      <c r="J4307" s="262" t="s">
        <v>7756</v>
      </c>
      <c r="K4307" s="262" t="s">
        <v>7977</v>
      </c>
      <c r="L4307" s="263">
        <v>45138</v>
      </c>
      <c r="M4307" s="262" t="s">
        <v>20</v>
      </c>
    </row>
    <row r="4308" spans="1:13" x14ac:dyDescent="0.25">
      <c r="A4308" s="260" t="s">
        <v>3079</v>
      </c>
      <c r="B4308" s="260" t="s">
        <v>3080</v>
      </c>
      <c r="C4308" s="260" t="s">
        <v>3081</v>
      </c>
      <c r="D4308" s="260" t="s">
        <v>628</v>
      </c>
      <c r="E4308" s="260">
        <v>0</v>
      </c>
      <c r="F4308" s="260" t="s">
        <v>17</v>
      </c>
      <c r="G4308" s="260" t="s">
        <v>17</v>
      </c>
      <c r="H4308" s="260" t="s">
        <v>17</v>
      </c>
      <c r="I4308" s="260" t="s">
        <v>17</v>
      </c>
      <c r="J4308" s="260" t="s">
        <v>7601</v>
      </c>
      <c r="K4308" s="260" t="s">
        <v>7978</v>
      </c>
      <c r="L4308" s="261">
        <v>45138</v>
      </c>
      <c r="M4308" s="260" t="s">
        <v>20</v>
      </c>
    </row>
    <row r="4309" spans="1:13" x14ac:dyDescent="0.25">
      <c r="A4309" s="262" t="s">
        <v>3079</v>
      </c>
      <c r="B4309" s="262" t="s">
        <v>3080</v>
      </c>
      <c r="C4309" s="262" t="s">
        <v>3081</v>
      </c>
      <c r="D4309" s="262" t="s">
        <v>619</v>
      </c>
      <c r="E4309" s="262">
        <v>0</v>
      </c>
      <c r="F4309" s="262" t="s">
        <v>17</v>
      </c>
      <c r="G4309" s="262" t="s">
        <v>17</v>
      </c>
      <c r="H4309" s="262" t="s">
        <v>17</v>
      </c>
      <c r="I4309" s="262" t="s">
        <v>17</v>
      </c>
      <c r="J4309" s="262" t="s">
        <v>7601</v>
      </c>
      <c r="K4309" s="262" t="s">
        <v>7979</v>
      </c>
      <c r="L4309" s="263">
        <v>45138</v>
      </c>
      <c r="M4309" s="262" t="s">
        <v>20</v>
      </c>
    </row>
    <row r="4310" spans="1:13" x14ac:dyDescent="0.25">
      <c r="A4310" s="260" t="s">
        <v>3079</v>
      </c>
      <c r="B4310" s="260" t="s">
        <v>3080</v>
      </c>
      <c r="C4310" s="260" t="s">
        <v>3081</v>
      </c>
      <c r="D4310" s="260" t="s">
        <v>47</v>
      </c>
      <c r="E4310" s="260">
        <v>3</v>
      </c>
      <c r="F4310" s="260" t="s">
        <v>7976</v>
      </c>
      <c r="G4310" s="260" t="s">
        <v>77</v>
      </c>
      <c r="H4310" s="260">
        <v>1</v>
      </c>
      <c r="I4310" s="260" t="s">
        <v>7932</v>
      </c>
      <c r="J4310" s="260" t="s">
        <v>7941</v>
      </c>
      <c r="K4310" s="260" t="s">
        <v>7980</v>
      </c>
      <c r="L4310" s="261">
        <v>45138</v>
      </c>
      <c r="M4310" s="260" t="s">
        <v>20</v>
      </c>
    </row>
    <row r="4311" spans="1:13" x14ac:dyDescent="0.25">
      <c r="A4311" s="262" t="s">
        <v>3079</v>
      </c>
      <c r="B4311" s="262" t="s">
        <v>3080</v>
      </c>
      <c r="C4311" s="262" t="s">
        <v>3081</v>
      </c>
      <c r="D4311" s="262" t="s">
        <v>26</v>
      </c>
      <c r="E4311" s="262" t="s">
        <v>17</v>
      </c>
      <c r="F4311" s="262" t="s">
        <v>17</v>
      </c>
      <c r="G4311" s="262" t="s">
        <v>17</v>
      </c>
      <c r="H4311" s="262" t="s">
        <v>17</v>
      </c>
      <c r="I4311" s="262" t="s">
        <v>17</v>
      </c>
      <c r="J4311" s="262" t="s">
        <v>7601</v>
      </c>
      <c r="K4311" s="262" t="s">
        <v>7981</v>
      </c>
      <c r="L4311" s="263">
        <v>45138</v>
      </c>
      <c r="M4311" s="262" t="s">
        <v>20</v>
      </c>
    </row>
    <row r="4312" spans="1:13" x14ac:dyDescent="0.25">
      <c r="A4312" s="260" t="s">
        <v>3079</v>
      </c>
      <c r="B4312" s="260" t="s">
        <v>3080</v>
      </c>
      <c r="C4312" s="260" t="s">
        <v>3081</v>
      </c>
      <c r="D4312" s="260" t="s">
        <v>28</v>
      </c>
      <c r="E4312" s="260" t="s">
        <v>17</v>
      </c>
      <c r="F4312" s="260" t="s">
        <v>17</v>
      </c>
      <c r="G4312" s="260" t="s">
        <v>17</v>
      </c>
      <c r="H4312" s="260" t="s">
        <v>17</v>
      </c>
      <c r="I4312" s="260" t="s">
        <v>17</v>
      </c>
      <c r="J4312" s="260" t="s">
        <v>7601</v>
      </c>
      <c r="K4312" s="260" t="s">
        <v>7982</v>
      </c>
      <c r="L4312" s="261">
        <v>45138</v>
      </c>
      <c r="M4312" s="260" t="s">
        <v>20</v>
      </c>
    </row>
    <row r="4313" spans="1:13" x14ac:dyDescent="0.25">
      <c r="A4313" s="262" t="s">
        <v>3079</v>
      </c>
      <c r="B4313" s="262" t="s">
        <v>3080</v>
      </c>
      <c r="C4313" s="262" t="s">
        <v>3081</v>
      </c>
      <c r="D4313" s="262" t="s">
        <v>38</v>
      </c>
      <c r="E4313" s="262" t="s">
        <v>17</v>
      </c>
      <c r="F4313" s="262" t="s">
        <v>17</v>
      </c>
      <c r="G4313" s="262" t="s">
        <v>17</v>
      </c>
      <c r="H4313" s="262" t="s">
        <v>17</v>
      </c>
      <c r="I4313" s="262" t="s">
        <v>17</v>
      </c>
      <c r="J4313" s="262" t="s">
        <v>7601</v>
      </c>
      <c r="K4313" s="262" t="s">
        <v>7983</v>
      </c>
      <c r="L4313" s="263">
        <v>45138</v>
      </c>
      <c r="M4313" s="262" t="s">
        <v>20</v>
      </c>
    </row>
    <row r="4314" spans="1:13" x14ac:dyDescent="0.25">
      <c r="A4314" s="260" t="s">
        <v>3079</v>
      </c>
      <c r="B4314" s="260" t="s">
        <v>3080</v>
      </c>
      <c r="C4314" s="260" t="s">
        <v>3081</v>
      </c>
      <c r="D4314" s="260" t="s">
        <v>16</v>
      </c>
      <c r="E4314" s="260" t="s">
        <v>17</v>
      </c>
      <c r="F4314" s="260" t="s">
        <v>17</v>
      </c>
      <c r="G4314" s="260" t="s">
        <v>17</v>
      </c>
      <c r="H4314" s="260" t="s">
        <v>17</v>
      </c>
      <c r="I4314" s="260" t="s">
        <v>17</v>
      </c>
      <c r="J4314" s="260" t="s">
        <v>7601</v>
      </c>
      <c r="K4314" s="260" t="s">
        <v>7984</v>
      </c>
      <c r="L4314" s="261">
        <v>45138</v>
      </c>
      <c r="M4314" s="260" t="s">
        <v>20</v>
      </c>
    </row>
    <row r="4315" spans="1:13" x14ac:dyDescent="0.25">
      <c r="A4315" s="262" t="s">
        <v>3079</v>
      </c>
      <c r="B4315" s="262" t="s">
        <v>3080</v>
      </c>
      <c r="C4315" s="262" t="s">
        <v>3081</v>
      </c>
      <c r="D4315" s="262" t="s">
        <v>21</v>
      </c>
      <c r="E4315" s="262" t="s">
        <v>17</v>
      </c>
      <c r="F4315" s="262" t="s">
        <v>17</v>
      </c>
      <c r="G4315" s="262" t="s">
        <v>17</v>
      </c>
      <c r="H4315" s="262" t="s">
        <v>17</v>
      </c>
      <c r="I4315" s="262" t="s">
        <v>17</v>
      </c>
      <c r="J4315" s="262" t="s">
        <v>7601</v>
      </c>
      <c r="K4315" s="262" t="s">
        <v>7985</v>
      </c>
      <c r="L4315" s="263">
        <v>45138</v>
      </c>
      <c r="M4315" s="262" t="s">
        <v>20</v>
      </c>
    </row>
    <row r="4316" spans="1:13" x14ac:dyDescent="0.25">
      <c r="A4316" s="260" t="s">
        <v>3079</v>
      </c>
      <c r="B4316" s="260" t="s">
        <v>3080</v>
      </c>
      <c r="C4316" s="260" t="s">
        <v>3081</v>
      </c>
      <c r="D4316" s="260" t="s">
        <v>1159</v>
      </c>
      <c r="E4316" s="260" t="s">
        <v>17</v>
      </c>
      <c r="F4316" s="260" t="s">
        <v>17</v>
      </c>
      <c r="G4316" s="260" t="s">
        <v>17</v>
      </c>
      <c r="H4316" s="260" t="s">
        <v>17</v>
      </c>
      <c r="I4316" s="260" t="s">
        <v>17</v>
      </c>
      <c r="J4316" s="260" t="s">
        <v>7601</v>
      </c>
      <c r="K4316" s="260" t="s">
        <v>7986</v>
      </c>
      <c r="L4316" s="261">
        <v>45138</v>
      </c>
      <c r="M4316" s="260" t="s">
        <v>20</v>
      </c>
    </row>
    <row r="4317" spans="1:13" x14ac:dyDescent="0.25">
      <c r="A4317" s="262" t="s">
        <v>3079</v>
      </c>
      <c r="B4317" s="262" t="s">
        <v>3080</v>
      </c>
      <c r="C4317" s="262" t="s">
        <v>3081</v>
      </c>
      <c r="D4317" s="262" t="s">
        <v>24</v>
      </c>
      <c r="E4317" s="262" t="s">
        <v>17</v>
      </c>
      <c r="F4317" s="262" t="s">
        <v>17</v>
      </c>
      <c r="G4317" s="262" t="s">
        <v>17</v>
      </c>
      <c r="H4317" s="262" t="s">
        <v>17</v>
      </c>
      <c r="I4317" s="262" t="s">
        <v>17</v>
      </c>
      <c r="J4317" s="262" t="s">
        <v>7601</v>
      </c>
      <c r="K4317" s="262" t="s">
        <v>7987</v>
      </c>
      <c r="L4317" s="263">
        <v>45138</v>
      </c>
      <c r="M4317" s="262" t="s">
        <v>20</v>
      </c>
    </row>
    <row r="4318" spans="1:13" x14ac:dyDescent="0.25">
      <c r="A4318" s="260" t="s">
        <v>2870</v>
      </c>
      <c r="B4318" s="260" t="s">
        <v>2871</v>
      </c>
      <c r="C4318" s="260" t="s">
        <v>2872</v>
      </c>
      <c r="D4318" s="260" t="s">
        <v>1335</v>
      </c>
      <c r="E4318" s="260">
        <v>34049588</v>
      </c>
      <c r="F4318" s="260" t="s">
        <v>7988</v>
      </c>
      <c r="G4318" s="260" t="s">
        <v>1400</v>
      </c>
      <c r="H4318" s="260">
        <v>2</v>
      </c>
      <c r="I4318" s="260" t="s">
        <v>7989</v>
      </c>
      <c r="J4318" s="260" t="s">
        <v>7952</v>
      </c>
      <c r="K4318" s="260" t="s">
        <v>7990</v>
      </c>
      <c r="L4318" s="261">
        <v>45138</v>
      </c>
      <c r="M4318" s="260" t="s">
        <v>20</v>
      </c>
    </row>
    <row r="4319" spans="1:13" x14ac:dyDescent="0.25">
      <c r="A4319" s="262" t="s">
        <v>2870</v>
      </c>
      <c r="B4319" s="262" t="s">
        <v>2871</v>
      </c>
      <c r="C4319" s="262" t="s">
        <v>2872</v>
      </c>
      <c r="D4319" s="262" t="s">
        <v>1042</v>
      </c>
      <c r="E4319" s="262">
        <v>1280000</v>
      </c>
      <c r="F4319" s="262" t="s">
        <v>4090</v>
      </c>
      <c r="G4319" s="262" t="s">
        <v>77</v>
      </c>
      <c r="H4319" s="262">
        <v>1</v>
      </c>
      <c r="I4319" s="262" t="s">
        <v>7991</v>
      </c>
      <c r="J4319" s="262" t="s">
        <v>7955</v>
      </c>
      <c r="K4319" s="262" t="s">
        <v>7992</v>
      </c>
      <c r="L4319" s="263">
        <v>45138</v>
      </c>
      <c r="M4319" s="262" t="s">
        <v>20</v>
      </c>
    </row>
    <row r="4320" spans="1:13" x14ac:dyDescent="0.25">
      <c r="A4320" s="260" t="s">
        <v>2870</v>
      </c>
      <c r="B4320" s="260" t="s">
        <v>2871</v>
      </c>
      <c r="C4320" s="260" t="s">
        <v>2872</v>
      </c>
      <c r="D4320" s="260" t="s">
        <v>1132</v>
      </c>
      <c r="E4320" s="260">
        <v>34049588</v>
      </c>
      <c r="F4320" s="260" t="s">
        <v>7988</v>
      </c>
      <c r="G4320" s="260" t="s">
        <v>1400</v>
      </c>
      <c r="H4320" s="260">
        <v>2</v>
      </c>
      <c r="I4320" s="260" t="s">
        <v>7989</v>
      </c>
      <c r="J4320" s="260" t="s">
        <v>7952</v>
      </c>
      <c r="K4320" s="260" t="s">
        <v>7993</v>
      </c>
      <c r="L4320" s="261">
        <v>45138</v>
      </c>
      <c r="M4320" s="260" t="s">
        <v>582</v>
      </c>
    </row>
    <row r="4321" spans="1:13" x14ac:dyDescent="0.25">
      <c r="A4321" s="262" t="s">
        <v>2870</v>
      </c>
      <c r="B4321" s="262" t="s">
        <v>2871</v>
      </c>
      <c r="C4321" s="262" t="s">
        <v>2872</v>
      </c>
      <c r="D4321" s="262" t="s">
        <v>1050</v>
      </c>
      <c r="E4321" s="262">
        <v>14620812</v>
      </c>
      <c r="F4321" s="262" t="s">
        <v>7994</v>
      </c>
      <c r="G4321" s="262" t="s">
        <v>1400</v>
      </c>
      <c r="H4321" s="262">
        <v>2</v>
      </c>
      <c r="I4321" s="262" t="s">
        <v>7995</v>
      </c>
      <c r="J4321" s="262" t="s">
        <v>7996</v>
      </c>
      <c r="K4321" s="262" t="s">
        <v>7997</v>
      </c>
      <c r="L4321" s="263">
        <v>45138</v>
      </c>
      <c r="M4321" s="262" t="s">
        <v>20</v>
      </c>
    </row>
    <row r="4322" spans="1:13" x14ac:dyDescent="0.25">
      <c r="A4322" s="260" t="s">
        <v>2870</v>
      </c>
      <c r="B4322" s="260" t="s">
        <v>2871</v>
      </c>
      <c r="C4322" s="260" t="s">
        <v>2872</v>
      </c>
      <c r="D4322" s="260" t="s">
        <v>776</v>
      </c>
      <c r="E4322" s="260">
        <v>1520000</v>
      </c>
      <c r="F4322" s="260" t="s">
        <v>7924</v>
      </c>
      <c r="G4322" s="260" t="s">
        <v>1400</v>
      </c>
      <c r="H4322" s="260">
        <v>2</v>
      </c>
      <c r="I4322" s="260" t="s">
        <v>7623</v>
      </c>
      <c r="J4322" s="260" t="s">
        <v>7925</v>
      </c>
      <c r="K4322" s="260" t="s">
        <v>7998</v>
      </c>
      <c r="L4322" s="261">
        <v>45138</v>
      </c>
      <c r="M4322" s="260" t="s">
        <v>582</v>
      </c>
    </row>
    <row r="4323" spans="1:13" x14ac:dyDescent="0.25">
      <c r="A4323" s="262" t="s">
        <v>2870</v>
      </c>
      <c r="B4323" s="262" t="s">
        <v>2871</v>
      </c>
      <c r="C4323" s="262" t="s">
        <v>2872</v>
      </c>
      <c r="D4323" s="262" t="s">
        <v>40</v>
      </c>
      <c r="E4323" s="262" t="s">
        <v>17</v>
      </c>
      <c r="F4323" s="262" t="s">
        <v>17</v>
      </c>
      <c r="G4323" s="262" t="s">
        <v>17</v>
      </c>
      <c r="H4323" s="262" t="s">
        <v>17</v>
      </c>
      <c r="I4323" s="262" t="s">
        <v>17</v>
      </c>
      <c r="J4323" s="262" t="s">
        <v>7601</v>
      </c>
      <c r="K4323" s="262" t="s">
        <v>7999</v>
      </c>
      <c r="L4323" s="263">
        <v>45138</v>
      </c>
      <c r="M4323" s="262" t="s">
        <v>20</v>
      </c>
    </row>
    <row r="4324" spans="1:13" x14ac:dyDescent="0.25">
      <c r="A4324" s="260" t="s">
        <v>2870</v>
      </c>
      <c r="B4324" s="260" t="s">
        <v>2871</v>
      </c>
      <c r="C4324" s="260" t="s">
        <v>2872</v>
      </c>
      <c r="D4324" s="260" t="s">
        <v>966</v>
      </c>
      <c r="E4324" s="260">
        <v>89</v>
      </c>
      <c r="F4324" s="260" t="s">
        <v>7717</v>
      </c>
      <c r="G4324" s="260" t="s">
        <v>1400</v>
      </c>
      <c r="H4324" s="260">
        <v>2</v>
      </c>
      <c r="I4324" s="260" t="s">
        <v>8000</v>
      </c>
      <c r="J4324" s="260" t="s">
        <v>8001</v>
      </c>
      <c r="K4324" s="260" t="s">
        <v>8002</v>
      </c>
      <c r="L4324" s="261">
        <v>45138</v>
      </c>
      <c r="M4324" s="260" t="s">
        <v>582</v>
      </c>
    </row>
    <row r="4325" spans="1:13" x14ac:dyDescent="0.25">
      <c r="A4325" s="262" t="s">
        <v>2870</v>
      </c>
      <c r="B4325" s="262" t="s">
        <v>2871</v>
      </c>
      <c r="C4325" s="262" t="s">
        <v>2872</v>
      </c>
      <c r="D4325" s="262" t="s">
        <v>1055</v>
      </c>
      <c r="E4325" s="262">
        <v>89</v>
      </c>
      <c r="F4325" s="262" t="s">
        <v>7717</v>
      </c>
      <c r="G4325" s="262" t="s">
        <v>1400</v>
      </c>
      <c r="H4325" s="262">
        <v>2</v>
      </c>
      <c r="I4325" s="262" t="s">
        <v>8000</v>
      </c>
      <c r="J4325" s="262" t="s">
        <v>8001</v>
      </c>
      <c r="K4325" s="262" t="s">
        <v>8003</v>
      </c>
      <c r="L4325" s="263">
        <v>45138</v>
      </c>
      <c r="M4325" s="262" t="s">
        <v>582</v>
      </c>
    </row>
    <row r="4326" spans="1:13" x14ac:dyDescent="0.25">
      <c r="A4326" s="260" t="s">
        <v>2870</v>
      </c>
      <c r="B4326" s="260" t="s">
        <v>2871</v>
      </c>
      <c r="C4326" s="260" t="s">
        <v>2872</v>
      </c>
      <c r="D4326" s="260" t="s">
        <v>605</v>
      </c>
      <c r="E4326" s="260">
        <v>1050000</v>
      </c>
      <c r="F4326" s="260" t="s">
        <v>8004</v>
      </c>
      <c r="G4326" s="260" t="s">
        <v>33</v>
      </c>
      <c r="H4326" s="260">
        <v>2</v>
      </c>
      <c r="I4326" s="260" t="s">
        <v>8005</v>
      </c>
      <c r="J4326" s="260" t="s">
        <v>7756</v>
      </c>
      <c r="K4326" s="260" t="s">
        <v>8006</v>
      </c>
      <c r="L4326" s="261">
        <v>45138</v>
      </c>
      <c r="M4326" s="260" t="s">
        <v>20</v>
      </c>
    </row>
    <row r="4327" spans="1:13" x14ac:dyDescent="0.25">
      <c r="A4327" s="262" t="s">
        <v>2870</v>
      </c>
      <c r="B4327" s="262" t="s">
        <v>2871</v>
      </c>
      <c r="C4327" s="262" t="s">
        <v>2872</v>
      </c>
      <c r="D4327" s="262" t="s">
        <v>1374</v>
      </c>
      <c r="E4327" s="262">
        <v>19428776</v>
      </c>
      <c r="F4327" s="262" t="s">
        <v>8004</v>
      </c>
      <c r="G4327" s="262" t="s">
        <v>33</v>
      </c>
      <c r="H4327" s="262">
        <v>2</v>
      </c>
      <c r="I4327" s="262" t="s">
        <v>8007</v>
      </c>
      <c r="J4327" s="262" t="s">
        <v>7758</v>
      </c>
      <c r="K4327" s="262" t="s">
        <v>8008</v>
      </c>
      <c r="L4327" s="263">
        <v>45138</v>
      </c>
      <c r="M4327" s="262" t="s">
        <v>20</v>
      </c>
    </row>
    <row r="4328" spans="1:13" x14ac:dyDescent="0.25">
      <c r="A4328" s="260" t="s">
        <v>2870</v>
      </c>
      <c r="B4328" s="260" t="s">
        <v>2871</v>
      </c>
      <c r="C4328" s="260" t="s">
        <v>2872</v>
      </c>
      <c r="D4328" s="260" t="s">
        <v>630</v>
      </c>
      <c r="E4328" s="260">
        <v>13570812</v>
      </c>
      <c r="F4328" s="260" t="s">
        <v>8004</v>
      </c>
      <c r="G4328" s="260" t="s">
        <v>1400</v>
      </c>
      <c r="H4328" s="260">
        <v>2</v>
      </c>
      <c r="I4328" s="260" t="s">
        <v>8009</v>
      </c>
      <c r="J4328" s="260" t="s">
        <v>7760</v>
      </c>
      <c r="K4328" s="260" t="s">
        <v>8010</v>
      </c>
      <c r="L4328" s="261">
        <v>45138</v>
      </c>
      <c r="M4328" s="260" t="s">
        <v>20</v>
      </c>
    </row>
    <row r="4329" spans="1:13" x14ac:dyDescent="0.25">
      <c r="A4329" s="262" t="s">
        <v>2870</v>
      </c>
      <c r="B4329" s="262" t="s">
        <v>2871</v>
      </c>
      <c r="C4329" s="262" t="s">
        <v>2872</v>
      </c>
      <c r="D4329" s="262" t="s">
        <v>623</v>
      </c>
      <c r="E4329" s="262">
        <v>1050000</v>
      </c>
      <c r="F4329" s="262" t="s">
        <v>7614</v>
      </c>
      <c r="G4329" s="262" t="s">
        <v>1400</v>
      </c>
      <c r="H4329" s="262">
        <v>2</v>
      </c>
      <c r="I4329" s="262" t="s">
        <v>7932</v>
      </c>
      <c r="J4329" s="262" t="s">
        <v>7756</v>
      </c>
      <c r="K4329" s="262" t="s">
        <v>8011</v>
      </c>
      <c r="L4329" s="263">
        <v>45138</v>
      </c>
      <c r="M4329" s="262" t="s">
        <v>20</v>
      </c>
    </row>
    <row r="4330" spans="1:13" x14ac:dyDescent="0.25">
      <c r="A4330" s="260" t="s">
        <v>2870</v>
      </c>
      <c r="B4330" s="260" t="s">
        <v>2871</v>
      </c>
      <c r="C4330" s="260" t="s">
        <v>2872</v>
      </c>
      <c r="D4330" s="260" t="s">
        <v>628</v>
      </c>
      <c r="E4330" s="260">
        <v>0</v>
      </c>
      <c r="F4330" s="260" t="s">
        <v>763</v>
      </c>
      <c r="G4330" s="260" t="s">
        <v>17</v>
      </c>
      <c r="H4330" s="260" t="s">
        <v>17</v>
      </c>
      <c r="I4330" s="260" t="s">
        <v>17</v>
      </c>
      <c r="J4330" s="260" t="s">
        <v>7601</v>
      </c>
      <c r="K4330" s="260" t="s">
        <v>8012</v>
      </c>
      <c r="L4330" s="261">
        <v>45138</v>
      </c>
      <c r="M4330" s="260" t="s">
        <v>20</v>
      </c>
    </row>
    <row r="4331" spans="1:13" x14ac:dyDescent="0.25">
      <c r="A4331" s="262" t="s">
        <v>2870</v>
      </c>
      <c r="B4331" s="262" t="s">
        <v>2871</v>
      </c>
      <c r="C4331" s="262" t="s">
        <v>2872</v>
      </c>
      <c r="D4331" s="262" t="s">
        <v>619</v>
      </c>
      <c r="E4331" s="262">
        <v>0</v>
      </c>
      <c r="F4331" s="262" t="s">
        <v>763</v>
      </c>
      <c r="G4331" s="262" t="s">
        <v>17</v>
      </c>
      <c r="H4331" s="262" t="s">
        <v>17</v>
      </c>
      <c r="I4331" s="262" t="s">
        <v>17</v>
      </c>
      <c r="J4331" s="262" t="s">
        <v>7601</v>
      </c>
      <c r="K4331" s="262" t="s">
        <v>8013</v>
      </c>
      <c r="L4331" s="263">
        <v>45138</v>
      </c>
      <c r="M4331" s="262" t="s">
        <v>20</v>
      </c>
    </row>
    <row r="4332" spans="1:13" x14ac:dyDescent="0.25">
      <c r="A4332" s="260" t="s">
        <v>2870</v>
      </c>
      <c r="B4332" s="260" t="s">
        <v>2871</v>
      </c>
      <c r="C4332" s="260" t="s">
        <v>2872</v>
      </c>
      <c r="D4332" s="260" t="s">
        <v>47</v>
      </c>
      <c r="E4332" s="260">
        <v>3</v>
      </c>
      <c r="F4332" s="260" t="s">
        <v>7614</v>
      </c>
      <c r="G4332" s="260" t="s">
        <v>77</v>
      </c>
      <c r="H4332" s="260">
        <v>1</v>
      </c>
      <c r="I4332" s="260" t="s">
        <v>7932</v>
      </c>
      <c r="J4332" s="260" t="s">
        <v>7941</v>
      </c>
      <c r="K4332" s="260" t="s">
        <v>8014</v>
      </c>
      <c r="L4332" s="261">
        <v>45138</v>
      </c>
      <c r="M4332" s="260" t="s">
        <v>20</v>
      </c>
    </row>
    <row r="4333" spans="1:13" x14ac:dyDescent="0.25">
      <c r="A4333" s="262" t="s">
        <v>2870</v>
      </c>
      <c r="B4333" s="262" t="s">
        <v>2871</v>
      </c>
      <c r="C4333" s="262" t="s">
        <v>2872</v>
      </c>
      <c r="D4333" s="262" t="s">
        <v>26</v>
      </c>
      <c r="E4333" s="262" t="s">
        <v>17</v>
      </c>
      <c r="F4333" s="262" t="s">
        <v>17</v>
      </c>
      <c r="G4333" s="262" t="s">
        <v>17</v>
      </c>
      <c r="H4333" s="262" t="s">
        <v>17</v>
      </c>
      <c r="I4333" s="262" t="s">
        <v>17</v>
      </c>
      <c r="J4333" s="262" t="s">
        <v>7601</v>
      </c>
      <c r="K4333" s="262" t="s">
        <v>8015</v>
      </c>
      <c r="L4333" s="263">
        <v>45138</v>
      </c>
      <c r="M4333" s="262" t="s">
        <v>20</v>
      </c>
    </row>
    <row r="4334" spans="1:13" x14ac:dyDescent="0.25">
      <c r="A4334" s="260" t="s">
        <v>2870</v>
      </c>
      <c r="B4334" s="260" t="s">
        <v>2871</v>
      </c>
      <c r="C4334" s="260" t="s">
        <v>2872</v>
      </c>
      <c r="D4334" s="260" t="s">
        <v>28</v>
      </c>
      <c r="E4334" s="260" t="s">
        <v>17</v>
      </c>
      <c r="F4334" s="260" t="s">
        <v>17</v>
      </c>
      <c r="G4334" s="260" t="s">
        <v>17</v>
      </c>
      <c r="H4334" s="260" t="s">
        <v>17</v>
      </c>
      <c r="I4334" s="260" t="s">
        <v>17</v>
      </c>
      <c r="J4334" s="260" t="s">
        <v>7601</v>
      </c>
      <c r="K4334" s="260" t="s">
        <v>8016</v>
      </c>
      <c r="L4334" s="261">
        <v>45138</v>
      </c>
      <c r="M4334" s="260" t="s">
        <v>20</v>
      </c>
    </row>
    <row r="4335" spans="1:13" x14ac:dyDescent="0.25">
      <c r="A4335" s="262" t="s">
        <v>2870</v>
      </c>
      <c r="B4335" s="262" t="s">
        <v>2871</v>
      </c>
      <c r="C4335" s="262" t="s">
        <v>2872</v>
      </c>
      <c r="D4335" s="262" t="s">
        <v>38</v>
      </c>
      <c r="E4335" s="262" t="s">
        <v>17</v>
      </c>
      <c r="F4335" s="262" t="s">
        <v>17</v>
      </c>
      <c r="G4335" s="262" t="s">
        <v>17</v>
      </c>
      <c r="H4335" s="262" t="s">
        <v>17</v>
      </c>
      <c r="I4335" s="262" t="s">
        <v>17</v>
      </c>
      <c r="J4335" s="262" t="s">
        <v>7601</v>
      </c>
      <c r="K4335" s="262" t="s">
        <v>8017</v>
      </c>
      <c r="L4335" s="263">
        <v>45138</v>
      </c>
      <c r="M4335" s="262" t="s">
        <v>20</v>
      </c>
    </row>
    <row r="4336" spans="1:13" x14ac:dyDescent="0.25">
      <c r="A4336" s="260" t="s">
        <v>2870</v>
      </c>
      <c r="B4336" s="260" t="s">
        <v>2871</v>
      </c>
      <c r="C4336" s="260" t="s">
        <v>2872</v>
      </c>
      <c r="D4336" s="260" t="s">
        <v>16</v>
      </c>
      <c r="E4336" s="260" t="s">
        <v>17</v>
      </c>
      <c r="F4336" s="260" t="s">
        <v>17</v>
      </c>
      <c r="G4336" s="260" t="s">
        <v>17</v>
      </c>
      <c r="H4336" s="260" t="s">
        <v>17</v>
      </c>
      <c r="I4336" s="260" t="s">
        <v>17</v>
      </c>
      <c r="J4336" s="260" t="s">
        <v>7601</v>
      </c>
      <c r="K4336" s="260" t="s">
        <v>8018</v>
      </c>
      <c r="L4336" s="261">
        <v>45138</v>
      </c>
      <c r="M4336" s="260" t="s">
        <v>20</v>
      </c>
    </row>
    <row r="4337" spans="1:13" x14ac:dyDescent="0.25">
      <c r="A4337" s="262" t="s">
        <v>2870</v>
      </c>
      <c r="B4337" s="262" t="s">
        <v>2871</v>
      </c>
      <c r="C4337" s="262" t="s">
        <v>2872</v>
      </c>
      <c r="D4337" s="262" t="s">
        <v>21</v>
      </c>
      <c r="E4337" s="262" t="s">
        <v>17</v>
      </c>
      <c r="F4337" s="262" t="s">
        <v>17</v>
      </c>
      <c r="G4337" s="262" t="s">
        <v>17</v>
      </c>
      <c r="H4337" s="262" t="s">
        <v>17</v>
      </c>
      <c r="I4337" s="262" t="s">
        <v>17</v>
      </c>
      <c r="J4337" s="262" t="s">
        <v>7601</v>
      </c>
      <c r="K4337" s="262" t="s">
        <v>8019</v>
      </c>
      <c r="L4337" s="263">
        <v>45138</v>
      </c>
      <c r="M4337" s="262" t="s">
        <v>20</v>
      </c>
    </row>
    <row r="4338" spans="1:13" x14ac:dyDescent="0.25">
      <c r="A4338" s="260" t="s">
        <v>2870</v>
      </c>
      <c r="B4338" s="260" t="s">
        <v>2871</v>
      </c>
      <c r="C4338" s="260" t="s">
        <v>2872</v>
      </c>
      <c r="D4338" s="260" t="s">
        <v>1159</v>
      </c>
      <c r="E4338" s="260" t="s">
        <v>17</v>
      </c>
      <c r="F4338" s="260" t="s">
        <v>17</v>
      </c>
      <c r="G4338" s="260" t="s">
        <v>17</v>
      </c>
      <c r="H4338" s="260" t="s">
        <v>17</v>
      </c>
      <c r="I4338" s="260" t="s">
        <v>17</v>
      </c>
      <c r="J4338" s="260" t="s">
        <v>7601</v>
      </c>
      <c r="K4338" s="260" t="s">
        <v>8020</v>
      </c>
      <c r="L4338" s="261">
        <v>45138</v>
      </c>
      <c r="M4338" s="260" t="s">
        <v>20</v>
      </c>
    </row>
    <row r="4339" spans="1:13" x14ac:dyDescent="0.25">
      <c r="A4339" s="262" t="s">
        <v>2870</v>
      </c>
      <c r="B4339" s="262" t="s">
        <v>2871</v>
      </c>
      <c r="C4339" s="262" t="s">
        <v>2872</v>
      </c>
      <c r="D4339" s="262" t="s">
        <v>24</v>
      </c>
      <c r="E4339" s="262" t="s">
        <v>17</v>
      </c>
      <c r="F4339" s="262" t="s">
        <v>17</v>
      </c>
      <c r="G4339" s="262" t="s">
        <v>17</v>
      </c>
      <c r="H4339" s="262" t="s">
        <v>17</v>
      </c>
      <c r="I4339" s="262" t="s">
        <v>17</v>
      </c>
      <c r="J4339" s="262" t="s">
        <v>7601</v>
      </c>
      <c r="K4339" s="262" t="s">
        <v>8021</v>
      </c>
      <c r="L4339" s="263">
        <v>45138</v>
      </c>
      <c r="M4339" s="262" t="s">
        <v>20</v>
      </c>
    </row>
    <row r="4340" spans="1:13" x14ac:dyDescent="0.25">
      <c r="A4340" s="260" t="s">
        <v>2909</v>
      </c>
      <c r="B4340" s="260" t="s">
        <v>2910</v>
      </c>
      <c r="C4340" s="260" t="s">
        <v>2911</v>
      </c>
      <c r="D4340" s="260" t="s">
        <v>1335</v>
      </c>
      <c r="E4340" s="260">
        <v>1531044</v>
      </c>
      <c r="F4340" s="260" t="s">
        <v>8022</v>
      </c>
      <c r="G4340" s="260" t="s">
        <v>1400</v>
      </c>
      <c r="H4340" s="260">
        <v>2</v>
      </c>
      <c r="I4340" s="260" t="s">
        <v>8023</v>
      </c>
      <c r="J4340" s="260" t="s">
        <v>8024</v>
      </c>
      <c r="K4340" s="260" t="s">
        <v>8025</v>
      </c>
      <c r="L4340" s="261">
        <v>45138</v>
      </c>
      <c r="M4340" s="260" t="s">
        <v>582</v>
      </c>
    </row>
    <row r="4341" spans="1:13" x14ac:dyDescent="0.25">
      <c r="A4341" s="262" t="s">
        <v>2909</v>
      </c>
      <c r="B4341" s="262" t="s">
        <v>2910</v>
      </c>
      <c r="C4341" s="262" t="s">
        <v>2911</v>
      </c>
      <c r="D4341" s="262" t="s">
        <v>1042</v>
      </c>
      <c r="E4341" s="262">
        <v>5130</v>
      </c>
      <c r="F4341" s="262" t="s">
        <v>8026</v>
      </c>
      <c r="G4341" s="262" t="s">
        <v>77</v>
      </c>
      <c r="H4341" s="262">
        <v>1</v>
      </c>
      <c r="I4341" s="262" t="s">
        <v>8027</v>
      </c>
      <c r="J4341" s="262" t="s">
        <v>7955</v>
      </c>
      <c r="K4341" s="262" t="s">
        <v>8028</v>
      </c>
      <c r="L4341" s="263">
        <v>45138</v>
      </c>
      <c r="M4341" s="262" t="s">
        <v>582</v>
      </c>
    </row>
    <row r="4342" spans="1:13" x14ac:dyDescent="0.25">
      <c r="A4342" s="260" t="s">
        <v>2909</v>
      </c>
      <c r="B4342" s="260" t="s">
        <v>2910</v>
      </c>
      <c r="C4342" s="260" t="s">
        <v>2911</v>
      </c>
      <c r="D4342" s="260" t="s">
        <v>1132</v>
      </c>
      <c r="E4342" s="260">
        <v>1531044</v>
      </c>
      <c r="F4342" s="260" t="s">
        <v>8022</v>
      </c>
      <c r="G4342" s="260" t="s">
        <v>33</v>
      </c>
      <c r="H4342" s="260">
        <v>2</v>
      </c>
      <c r="I4342" s="260" t="s">
        <v>8023</v>
      </c>
      <c r="J4342" s="260" t="s">
        <v>8024</v>
      </c>
      <c r="K4342" s="260" t="s">
        <v>8029</v>
      </c>
      <c r="L4342" s="261">
        <v>45138</v>
      </c>
      <c r="M4342" s="260" t="s">
        <v>582</v>
      </c>
    </row>
    <row r="4343" spans="1:13" x14ac:dyDescent="0.25">
      <c r="A4343" s="262" t="s">
        <v>2909</v>
      </c>
      <c r="B4343" s="262" t="s">
        <v>2910</v>
      </c>
      <c r="C4343" s="262" t="s">
        <v>2911</v>
      </c>
      <c r="D4343" s="262" t="s">
        <v>1050</v>
      </c>
      <c r="E4343" s="262">
        <v>212016</v>
      </c>
      <c r="F4343" s="262" t="s">
        <v>8030</v>
      </c>
      <c r="G4343" s="262" t="s">
        <v>33</v>
      </c>
      <c r="H4343" s="262">
        <v>2</v>
      </c>
      <c r="I4343" s="262" t="s">
        <v>8031</v>
      </c>
      <c r="J4343" s="262" t="s">
        <v>8032</v>
      </c>
      <c r="K4343" s="262" t="s">
        <v>8033</v>
      </c>
      <c r="L4343" s="263">
        <v>45138</v>
      </c>
      <c r="M4343" s="262" t="s">
        <v>20</v>
      </c>
    </row>
    <row r="4344" spans="1:13" x14ac:dyDescent="0.25">
      <c r="A4344" s="260" t="s">
        <v>2909</v>
      </c>
      <c r="B4344" s="260" t="s">
        <v>2910</v>
      </c>
      <c r="C4344" s="260" t="s">
        <v>2911</v>
      </c>
      <c r="D4344" s="260" t="s">
        <v>776</v>
      </c>
      <c r="E4344" s="260">
        <v>35300</v>
      </c>
      <c r="F4344" s="260" t="s">
        <v>7924</v>
      </c>
      <c r="G4344" s="260" t="s">
        <v>1400</v>
      </c>
      <c r="H4344" s="260">
        <v>2</v>
      </c>
      <c r="I4344" s="260" t="s">
        <v>7623</v>
      </c>
      <c r="J4344" s="260" t="s">
        <v>7925</v>
      </c>
      <c r="K4344" s="260" t="s">
        <v>8034</v>
      </c>
      <c r="L4344" s="261">
        <v>45138</v>
      </c>
      <c r="M4344" s="260" t="s">
        <v>20</v>
      </c>
    </row>
    <row r="4345" spans="1:13" x14ac:dyDescent="0.25">
      <c r="A4345" s="262" t="s">
        <v>2909</v>
      </c>
      <c r="B4345" s="262" t="s">
        <v>2910</v>
      </c>
      <c r="C4345" s="262" t="s">
        <v>2911</v>
      </c>
      <c r="D4345" s="262" t="s">
        <v>40</v>
      </c>
      <c r="E4345" s="262" t="s">
        <v>17</v>
      </c>
      <c r="F4345" s="262" t="s">
        <v>17</v>
      </c>
      <c r="G4345" s="262" t="s">
        <v>17</v>
      </c>
      <c r="H4345" s="262" t="s">
        <v>17</v>
      </c>
      <c r="I4345" s="262" t="s">
        <v>17</v>
      </c>
      <c r="J4345" s="262" t="s">
        <v>7601</v>
      </c>
      <c r="K4345" s="262" t="s">
        <v>8035</v>
      </c>
      <c r="L4345" s="263">
        <v>45138</v>
      </c>
      <c r="M4345" s="262" t="s">
        <v>20</v>
      </c>
    </row>
    <row r="4346" spans="1:13" x14ac:dyDescent="0.25">
      <c r="A4346" s="260" t="s">
        <v>2909</v>
      </c>
      <c r="B4346" s="260" t="s">
        <v>2910</v>
      </c>
      <c r="C4346" s="260" t="s">
        <v>2911</v>
      </c>
      <c r="D4346" s="260" t="s">
        <v>966</v>
      </c>
      <c r="E4346" s="260">
        <v>366</v>
      </c>
      <c r="F4346" s="260" t="s">
        <v>7717</v>
      </c>
      <c r="G4346" s="260" t="s">
        <v>1400</v>
      </c>
      <c r="H4346" s="260">
        <v>2</v>
      </c>
      <c r="I4346" s="260" t="s">
        <v>5517</v>
      </c>
      <c r="J4346" s="260" t="s">
        <v>8036</v>
      </c>
      <c r="K4346" s="260" t="s">
        <v>8037</v>
      </c>
      <c r="L4346" s="261">
        <v>45138</v>
      </c>
      <c r="M4346" s="260" t="s">
        <v>582</v>
      </c>
    </row>
    <row r="4347" spans="1:13" x14ac:dyDescent="0.25">
      <c r="A4347" s="262" t="s">
        <v>2909</v>
      </c>
      <c r="B4347" s="262" t="s">
        <v>2910</v>
      </c>
      <c r="C4347" s="262" t="s">
        <v>2911</v>
      </c>
      <c r="D4347" s="262" t="s">
        <v>1055</v>
      </c>
      <c r="E4347" s="262">
        <v>366</v>
      </c>
      <c r="F4347" s="262" t="s">
        <v>7717</v>
      </c>
      <c r="G4347" s="262" t="s">
        <v>1400</v>
      </c>
      <c r="H4347" s="262">
        <v>2</v>
      </c>
      <c r="I4347" s="262" t="s">
        <v>5517</v>
      </c>
      <c r="J4347" s="262" t="s">
        <v>8036</v>
      </c>
      <c r="K4347" s="262" t="s">
        <v>8038</v>
      </c>
      <c r="L4347" s="263">
        <v>45138</v>
      </c>
      <c r="M4347" s="262" t="s">
        <v>582</v>
      </c>
    </row>
    <row r="4348" spans="1:13" x14ac:dyDescent="0.25">
      <c r="A4348" s="260" t="s">
        <v>2909</v>
      </c>
      <c r="B4348" s="260" t="s">
        <v>2910</v>
      </c>
      <c r="C4348" s="260" t="s">
        <v>2911</v>
      </c>
      <c r="D4348" s="260" t="s">
        <v>605</v>
      </c>
      <c r="E4348" s="260">
        <v>37700</v>
      </c>
      <c r="F4348" s="260" t="s">
        <v>7614</v>
      </c>
      <c r="G4348" s="260" t="s">
        <v>1400</v>
      </c>
      <c r="H4348" s="260">
        <v>2</v>
      </c>
      <c r="I4348" s="260" t="s">
        <v>7615</v>
      </c>
      <c r="J4348" s="260" t="s">
        <v>7756</v>
      </c>
      <c r="K4348" s="260" t="s">
        <v>8039</v>
      </c>
      <c r="L4348" s="261">
        <v>45138</v>
      </c>
      <c r="M4348" s="260" t="s">
        <v>20</v>
      </c>
    </row>
    <row r="4349" spans="1:13" x14ac:dyDescent="0.25">
      <c r="A4349" s="262" t="s">
        <v>2909</v>
      </c>
      <c r="B4349" s="262" t="s">
        <v>2910</v>
      </c>
      <c r="C4349" s="262" t="s">
        <v>2911</v>
      </c>
      <c r="D4349" s="262" t="s">
        <v>1374</v>
      </c>
      <c r="E4349" s="262">
        <v>1319028</v>
      </c>
      <c r="F4349" s="262" t="s">
        <v>7614</v>
      </c>
      <c r="G4349" s="262" t="s">
        <v>33</v>
      </c>
      <c r="H4349" s="262">
        <v>2</v>
      </c>
      <c r="I4349" s="262" t="s">
        <v>7615</v>
      </c>
      <c r="J4349" s="262" t="s">
        <v>7758</v>
      </c>
      <c r="K4349" s="262" t="s">
        <v>8040</v>
      </c>
      <c r="L4349" s="263">
        <v>45138</v>
      </c>
      <c r="M4349" s="262" t="s">
        <v>20</v>
      </c>
    </row>
    <row r="4350" spans="1:13" x14ac:dyDescent="0.25">
      <c r="A4350" s="260" t="s">
        <v>2909</v>
      </c>
      <c r="B4350" s="260" t="s">
        <v>2910</v>
      </c>
      <c r="C4350" s="260" t="s">
        <v>2911</v>
      </c>
      <c r="D4350" s="260" t="s">
        <v>630</v>
      </c>
      <c r="E4350" s="260">
        <v>174316</v>
      </c>
      <c r="F4350" s="260" t="s">
        <v>7614</v>
      </c>
      <c r="G4350" s="260" t="s">
        <v>33</v>
      </c>
      <c r="H4350" s="260">
        <v>2</v>
      </c>
      <c r="I4350" s="260" t="s">
        <v>7615</v>
      </c>
      <c r="J4350" s="260" t="s">
        <v>7760</v>
      </c>
      <c r="K4350" s="260" t="s">
        <v>8041</v>
      </c>
      <c r="L4350" s="261">
        <v>45138</v>
      </c>
      <c r="M4350" s="260" t="s">
        <v>20</v>
      </c>
    </row>
    <row r="4351" spans="1:13" x14ac:dyDescent="0.25">
      <c r="A4351" s="262" t="s">
        <v>2909</v>
      </c>
      <c r="B4351" s="262" t="s">
        <v>2910</v>
      </c>
      <c r="C4351" s="262" t="s">
        <v>2911</v>
      </c>
      <c r="D4351" s="262" t="s">
        <v>623</v>
      </c>
      <c r="E4351" s="262">
        <v>37700</v>
      </c>
      <c r="F4351" s="262" t="s">
        <v>7614</v>
      </c>
      <c r="G4351" s="262" t="s">
        <v>77</v>
      </c>
      <c r="H4351" s="262">
        <v>1</v>
      </c>
      <c r="I4351" s="262" t="s">
        <v>7615</v>
      </c>
      <c r="J4351" s="262" t="s">
        <v>7756</v>
      </c>
      <c r="K4351" s="262" t="s">
        <v>8042</v>
      </c>
      <c r="L4351" s="263">
        <v>45138</v>
      </c>
      <c r="M4351" s="262" t="s">
        <v>20</v>
      </c>
    </row>
    <row r="4352" spans="1:13" x14ac:dyDescent="0.25">
      <c r="A4352" s="260" t="s">
        <v>2909</v>
      </c>
      <c r="B4352" s="260" t="s">
        <v>2910</v>
      </c>
      <c r="C4352" s="260" t="s">
        <v>2911</v>
      </c>
      <c r="D4352" s="260" t="s">
        <v>628</v>
      </c>
      <c r="E4352" s="260">
        <v>0</v>
      </c>
      <c r="F4352" s="260" t="s">
        <v>17</v>
      </c>
      <c r="G4352" s="260" t="s">
        <v>17</v>
      </c>
      <c r="H4352" s="260" t="s">
        <v>17</v>
      </c>
      <c r="I4352" s="260" t="s">
        <v>17</v>
      </c>
      <c r="J4352" s="260" t="s">
        <v>7601</v>
      </c>
      <c r="K4352" s="260" t="s">
        <v>8043</v>
      </c>
      <c r="L4352" s="261">
        <v>45138</v>
      </c>
      <c r="M4352" s="260" t="s">
        <v>20</v>
      </c>
    </row>
    <row r="4353" spans="1:13" x14ac:dyDescent="0.25">
      <c r="A4353" s="262" t="s">
        <v>2909</v>
      </c>
      <c r="B4353" s="262" t="s">
        <v>2910</v>
      </c>
      <c r="C4353" s="262" t="s">
        <v>2911</v>
      </c>
      <c r="D4353" s="262" t="s">
        <v>619</v>
      </c>
      <c r="E4353" s="262">
        <v>0</v>
      </c>
      <c r="F4353" s="262" t="s">
        <v>17</v>
      </c>
      <c r="G4353" s="262" t="s">
        <v>17</v>
      </c>
      <c r="H4353" s="262" t="s">
        <v>17</v>
      </c>
      <c r="I4353" s="262" t="s">
        <v>17</v>
      </c>
      <c r="J4353" s="262" t="s">
        <v>7601</v>
      </c>
      <c r="K4353" s="262" t="s">
        <v>8044</v>
      </c>
      <c r="L4353" s="263">
        <v>45138</v>
      </c>
      <c r="M4353" s="262" t="s">
        <v>20</v>
      </c>
    </row>
    <row r="4354" spans="1:13" x14ac:dyDescent="0.25">
      <c r="A4354" s="260" t="s">
        <v>2909</v>
      </c>
      <c r="B4354" s="260" t="s">
        <v>2910</v>
      </c>
      <c r="C4354" s="260" t="s">
        <v>2911</v>
      </c>
      <c r="D4354" s="260" t="s">
        <v>47</v>
      </c>
      <c r="E4354" s="260">
        <v>3</v>
      </c>
      <c r="F4354" s="260" t="s">
        <v>8045</v>
      </c>
      <c r="G4354" s="260" t="s">
        <v>33</v>
      </c>
      <c r="H4354" s="260">
        <v>2</v>
      </c>
      <c r="I4354" s="260" t="s">
        <v>7615</v>
      </c>
      <c r="J4354" s="260" t="s">
        <v>7941</v>
      </c>
      <c r="K4354" s="260" t="s">
        <v>8046</v>
      </c>
      <c r="L4354" s="261">
        <v>45138</v>
      </c>
      <c r="M4354" s="260" t="s">
        <v>20</v>
      </c>
    </row>
    <row r="4355" spans="1:13" x14ac:dyDescent="0.25">
      <c r="A4355" s="262" t="s">
        <v>2909</v>
      </c>
      <c r="B4355" s="262" t="s">
        <v>2910</v>
      </c>
      <c r="C4355" s="262" t="s">
        <v>2911</v>
      </c>
      <c r="D4355" s="262" t="s">
        <v>26</v>
      </c>
      <c r="E4355" s="262" t="s">
        <v>17</v>
      </c>
      <c r="F4355" s="262" t="s">
        <v>17</v>
      </c>
      <c r="G4355" s="262" t="s">
        <v>17</v>
      </c>
      <c r="H4355" s="262" t="s">
        <v>17</v>
      </c>
      <c r="I4355" s="262" t="s">
        <v>17</v>
      </c>
      <c r="J4355" s="262" t="s">
        <v>7601</v>
      </c>
      <c r="K4355" s="262" t="s">
        <v>8047</v>
      </c>
      <c r="L4355" s="263">
        <v>45138</v>
      </c>
      <c r="M4355" s="262" t="s">
        <v>20</v>
      </c>
    </row>
    <row r="4356" spans="1:13" x14ac:dyDescent="0.25">
      <c r="A4356" s="260" t="s">
        <v>2909</v>
      </c>
      <c r="B4356" s="260" t="s">
        <v>2910</v>
      </c>
      <c r="C4356" s="260" t="s">
        <v>2911</v>
      </c>
      <c r="D4356" s="260" t="s">
        <v>28</v>
      </c>
      <c r="E4356" s="260" t="s">
        <v>17</v>
      </c>
      <c r="F4356" s="260" t="s">
        <v>17</v>
      </c>
      <c r="G4356" s="260" t="s">
        <v>17</v>
      </c>
      <c r="H4356" s="260" t="s">
        <v>17</v>
      </c>
      <c r="I4356" s="260" t="s">
        <v>17</v>
      </c>
      <c r="J4356" s="260" t="s">
        <v>7601</v>
      </c>
      <c r="K4356" s="260" t="s">
        <v>8048</v>
      </c>
      <c r="L4356" s="261">
        <v>45138</v>
      </c>
      <c r="M4356" s="260" t="s">
        <v>20</v>
      </c>
    </row>
    <row r="4357" spans="1:13" x14ac:dyDescent="0.25">
      <c r="A4357" s="262" t="s">
        <v>2909</v>
      </c>
      <c r="B4357" s="262" t="s">
        <v>2910</v>
      </c>
      <c r="C4357" s="262" t="s">
        <v>2911</v>
      </c>
      <c r="D4357" s="262" t="s">
        <v>38</v>
      </c>
      <c r="E4357" s="262" t="s">
        <v>17</v>
      </c>
      <c r="F4357" s="262" t="s">
        <v>17</v>
      </c>
      <c r="G4357" s="262" t="s">
        <v>17</v>
      </c>
      <c r="H4357" s="262" t="s">
        <v>17</v>
      </c>
      <c r="I4357" s="262" t="s">
        <v>17</v>
      </c>
      <c r="J4357" s="262" t="s">
        <v>7601</v>
      </c>
      <c r="K4357" s="262" t="s">
        <v>8049</v>
      </c>
      <c r="L4357" s="263">
        <v>45138</v>
      </c>
      <c r="M4357" s="262" t="s">
        <v>20</v>
      </c>
    </row>
    <row r="4358" spans="1:13" x14ac:dyDescent="0.25">
      <c r="A4358" s="260" t="s">
        <v>2909</v>
      </c>
      <c r="B4358" s="260" t="s">
        <v>2910</v>
      </c>
      <c r="C4358" s="260" t="s">
        <v>2911</v>
      </c>
      <c r="D4358" s="260" t="s">
        <v>16</v>
      </c>
      <c r="E4358" s="260" t="s">
        <v>17</v>
      </c>
      <c r="F4358" s="260" t="s">
        <v>17</v>
      </c>
      <c r="G4358" s="260" t="s">
        <v>17</v>
      </c>
      <c r="H4358" s="260" t="s">
        <v>17</v>
      </c>
      <c r="I4358" s="260" t="s">
        <v>17</v>
      </c>
      <c r="J4358" s="260" t="s">
        <v>7601</v>
      </c>
      <c r="K4358" s="260" t="s">
        <v>8050</v>
      </c>
      <c r="L4358" s="261">
        <v>45138</v>
      </c>
      <c r="M4358" s="260" t="s">
        <v>20</v>
      </c>
    </row>
    <row r="4359" spans="1:13" x14ac:dyDescent="0.25">
      <c r="A4359" s="262" t="s">
        <v>2909</v>
      </c>
      <c r="B4359" s="262" t="s">
        <v>2910</v>
      </c>
      <c r="C4359" s="262" t="s">
        <v>2911</v>
      </c>
      <c r="D4359" s="262" t="s">
        <v>21</v>
      </c>
      <c r="E4359" s="262" t="s">
        <v>17</v>
      </c>
      <c r="F4359" s="262" t="s">
        <v>17</v>
      </c>
      <c r="G4359" s="262" t="s">
        <v>17</v>
      </c>
      <c r="H4359" s="262" t="s">
        <v>17</v>
      </c>
      <c r="I4359" s="262" t="s">
        <v>17</v>
      </c>
      <c r="J4359" s="262" t="s">
        <v>7601</v>
      </c>
      <c r="K4359" s="262" t="s">
        <v>8051</v>
      </c>
      <c r="L4359" s="263">
        <v>45138</v>
      </c>
      <c r="M4359" s="262" t="s">
        <v>20</v>
      </c>
    </row>
    <row r="4360" spans="1:13" x14ac:dyDescent="0.25">
      <c r="A4360" s="260" t="s">
        <v>2909</v>
      </c>
      <c r="B4360" s="260" t="s">
        <v>2910</v>
      </c>
      <c r="C4360" s="260" t="s">
        <v>2911</v>
      </c>
      <c r="D4360" s="260" t="s">
        <v>1159</v>
      </c>
      <c r="E4360" s="260" t="s">
        <v>17</v>
      </c>
      <c r="F4360" s="260" t="s">
        <v>17</v>
      </c>
      <c r="G4360" s="260" t="s">
        <v>17</v>
      </c>
      <c r="H4360" s="260" t="s">
        <v>17</v>
      </c>
      <c r="I4360" s="260" t="s">
        <v>17</v>
      </c>
      <c r="J4360" s="260" t="s">
        <v>7601</v>
      </c>
      <c r="K4360" s="260" t="s">
        <v>8052</v>
      </c>
      <c r="L4360" s="261">
        <v>45138</v>
      </c>
      <c r="M4360" s="260" t="s">
        <v>20</v>
      </c>
    </row>
    <row r="4361" spans="1:13" x14ac:dyDescent="0.25">
      <c r="A4361" s="262" t="s">
        <v>2909</v>
      </c>
      <c r="B4361" s="262" t="s">
        <v>2910</v>
      </c>
      <c r="C4361" s="262" t="s">
        <v>2911</v>
      </c>
      <c r="D4361" s="262" t="s">
        <v>24</v>
      </c>
      <c r="E4361" s="262" t="s">
        <v>17</v>
      </c>
      <c r="F4361" s="262" t="s">
        <v>17</v>
      </c>
      <c r="G4361" s="262" t="s">
        <v>17</v>
      </c>
      <c r="H4361" s="262" t="s">
        <v>17</v>
      </c>
      <c r="I4361" s="262" t="s">
        <v>17</v>
      </c>
      <c r="J4361" s="262" t="s">
        <v>7601</v>
      </c>
      <c r="K4361" s="262" t="s">
        <v>8053</v>
      </c>
      <c r="L4361" s="263">
        <v>45138</v>
      </c>
      <c r="M4361" s="262" t="s">
        <v>20</v>
      </c>
    </row>
    <row r="4362" spans="1:13" x14ac:dyDescent="0.25">
      <c r="A4362" s="260" t="s">
        <v>6458</v>
      </c>
      <c r="B4362" s="260" t="s">
        <v>6459</v>
      </c>
      <c r="C4362" s="260" t="s">
        <v>3326</v>
      </c>
      <c r="D4362" s="260" t="s">
        <v>1159</v>
      </c>
      <c r="E4362" s="260" t="s">
        <v>17</v>
      </c>
      <c r="F4362" s="260" t="s">
        <v>763</v>
      </c>
      <c r="G4362" s="260" t="s">
        <v>17</v>
      </c>
      <c r="H4362" s="260" t="s">
        <v>17</v>
      </c>
      <c r="I4362" s="260" t="s">
        <v>763</v>
      </c>
      <c r="J4362" s="260" t="s">
        <v>7466</v>
      </c>
      <c r="K4362" s="260" t="s">
        <v>8054</v>
      </c>
      <c r="L4362" s="261">
        <v>45138</v>
      </c>
      <c r="M4362" s="260" t="s">
        <v>20</v>
      </c>
    </row>
    <row r="4363" spans="1:13" x14ac:dyDescent="0.25">
      <c r="A4363" s="262" t="s">
        <v>6458</v>
      </c>
      <c r="B4363" s="262" t="s">
        <v>6459</v>
      </c>
      <c r="C4363" s="262" t="s">
        <v>3326</v>
      </c>
      <c r="D4363" s="262" t="s">
        <v>21</v>
      </c>
      <c r="E4363" s="262" t="s">
        <v>17</v>
      </c>
      <c r="F4363" s="262" t="s">
        <v>763</v>
      </c>
      <c r="G4363" s="262" t="s">
        <v>17</v>
      </c>
      <c r="H4363" s="262" t="s">
        <v>17</v>
      </c>
      <c r="I4363" s="262" t="s">
        <v>763</v>
      </c>
      <c r="J4363" s="262" t="s">
        <v>7466</v>
      </c>
      <c r="K4363" s="262" t="s">
        <v>8055</v>
      </c>
      <c r="L4363" s="263">
        <v>45138</v>
      </c>
      <c r="M4363" s="262" t="s">
        <v>20</v>
      </c>
    </row>
    <row r="4364" spans="1:13" x14ac:dyDescent="0.25">
      <c r="A4364" s="260" t="s">
        <v>6458</v>
      </c>
      <c r="B4364" s="260" t="s">
        <v>6459</v>
      </c>
      <c r="C4364" s="260" t="s">
        <v>3326</v>
      </c>
      <c r="D4364" s="260" t="s">
        <v>16</v>
      </c>
      <c r="E4364" s="260" t="s">
        <v>17</v>
      </c>
      <c r="F4364" s="260" t="s">
        <v>763</v>
      </c>
      <c r="G4364" s="260" t="s">
        <v>17</v>
      </c>
      <c r="H4364" s="260" t="s">
        <v>17</v>
      </c>
      <c r="I4364" s="260" t="s">
        <v>763</v>
      </c>
      <c r="J4364" s="260" t="s">
        <v>7466</v>
      </c>
      <c r="K4364" s="260" t="s">
        <v>8056</v>
      </c>
      <c r="L4364" s="261">
        <v>45138</v>
      </c>
      <c r="M4364" s="260" t="s">
        <v>20</v>
      </c>
    </row>
    <row r="4365" spans="1:13" x14ac:dyDescent="0.25">
      <c r="A4365" s="262" t="s">
        <v>6458</v>
      </c>
      <c r="B4365" s="262" t="s">
        <v>6459</v>
      </c>
      <c r="C4365" s="262" t="s">
        <v>3326</v>
      </c>
      <c r="D4365" s="262" t="s">
        <v>38</v>
      </c>
      <c r="E4365" s="262" t="s">
        <v>17</v>
      </c>
      <c r="F4365" s="262" t="s">
        <v>763</v>
      </c>
      <c r="G4365" s="262" t="s">
        <v>17</v>
      </c>
      <c r="H4365" s="262" t="s">
        <v>17</v>
      </c>
      <c r="I4365" s="262" t="s">
        <v>763</v>
      </c>
      <c r="J4365" s="262" t="s">
        <v>7466</v>
      </c>
      <c r="K4365" s="262" t="s">
        <v>8057</v>
      </c>
      <c r="L4365" s="263">
        <v>45138</v>
      </c>
      <c r="M4365" s="262" t="s">
        <v>20</v>
      </c>
    </row>
    <row r="4366" spans="1:13" x14ac:dyDescent="0.25">
      <c r="A4366" s="260" t="s">
        <v>6458</v>
      </c>
      <c r="B4366" s="260" t="s">
        <v>6459</v>
      </c>
      <c r="C4366" s="260" t="s">
        <v>3326</v>
      </c>
      <c r="D4366" s="260" t="s">
        <v>28</v>
      </c>
      <c r="E4366" s="260" t="s">
        <v>17</v>
      </c>
      <c r="F4366" s="260" t="s">
        <v>763</v>
      </c>
      <c r="G4366" s="260" t="s">
        <v>17</v>
      </c>
      <c r="H4366" s="260" t="s">
        <v>17</v>
      </c>
      <c r="I4366" s="260" t="s">
        <v>763</v>
      </c>
      <c r="J4366" s="260" t="s">
        <v>7466</v>
      </c>
      <c r="K4366" s="260" t="s">
        <v>8058</v>
      </c>
      <c r="L4366" s="261">
        <v>45138</v>
      </c>
      <c r="M4366" s="260" t="s">
        <v>20</v>
      </c>
    </row>
    <row r="4367" spans="1:13" x14ac:dyDescent="0.25">
      <c r="A4367" s="262" t="s">
        <v>6458</v>
      </c>
      <c r="B4367" s="262" t="s">
        <v>6459</v>
      </c>
      <c r="C4367" s="262" t="s">
        <v>3326</v>
      </c>
      <c r="D4367" s="262" t="s">
        <v>26</v>
      </c>
      <c r="E4367" s="262" t="s">
        <v>17</v>
      </c>
      <c r="F4367" s="262" t="s">
        <v>763</v>
      </c>
      <c r="G4367" s="262" t="s">
        <v>17</v>
      </c>
      <c r="H4367" s="262" t="s">
        <v>17</v>
      </c>
      <c r="I4367" s="262" t="s">
        <v>763</v>
      </c>
      <c r="J4367" s="262" t="s">
        <v>7466</v>
      </c>
      <c r="K4367" s="262" t="s">
        <v>8059</v>
      </c>
      <c r="L4367" s="263">
        <v>45138</v>
      </c>
      <c r="M4367" s="262" t="s">
        <v>20</v>
      </c>
    </row>
    <row r="4368" spans="1:13" x14ac:dyDescent="0.25">
      <c r="A4368" s="260" t="s">
        <v>3324</v>
      </c>
      <c r="B4368" s="260" t="s">
        <v>3325</v>
      </c>
      <c r="C4368" s="260" t="s">
        <v>3326</v>
      </c>
      <c r="D4368" s="260" t="s">
        <v>26</v>
      </c>
      <c r="E4368" s="260" t="s">
        <v>17</v>
      </c>
      <c r="F4368" s="260" t="s">
        <v>763</v>
      </c>
      <c r="G4368" s="260" t="s">
        <v>17</v>
      </c>
      <c r="H4368" s="260" t="s">
        <v>17</v>
      </c>
      <c r="I4368" s="260" t="s">
        <v>763</v>
      </c>
      <c r="J4368" s="260" t="s">
        <v>7466</v>
      </c>
      <c r="K4368" s="260" t="s">
        <v>8060</v>
      </c>
      <c r="L4368" s="261">
        <v>45138</v>
      </c>
      <c r="M4368" s="260" t="s">
        <v>20</v>
      </c>
    </row>
    <row r="4369" spans="1:13" x14ac:dyDescent="0.25">
      <c r="A4369" s="262" t="s">
        <v>3324</v>
      </c>
      <c r="B4369" s="262" t="s">
        <v>3325</v>
      </c>
      <c r="C4369" s="262" t="s">
        <v>3326</v>
      </c>
      <c r="D4369" s="262" t="s">
        <v>28</v>
      </c>
      <c r="E4369" s="262" t="s">
        <v>17</v>
      </c>
      <c r="F4369" s="262" t="s">
        <v>763</v>
      </c>
      <c r="G4369" s="262" t="s">
        <v>17</v>
      </c>
      <c r="H4369" s="262" t="s">
        <v>17</v>
      </c>
      <c r="I4369" s="262" t="s">
        <v>763</v>
      </c>
      <c r="J4369" s="262" t="s">
        <v>7466</v>
      </c>
      <c r="K4369" s="262" t="s">
        <v>8061</v>
      </c>
      <c r="L4369" s="263">
        <v>45138</v>
      </c>
      <c r="M4369" s="262" t="s">
        <v>20</v>
      </c>
    </row>
    <row r="4370" spans="1:13" x14ac:dyDescent="0.25">
      <c r="A4370" s="260" t="s">
        <v>3324</v>
      </c>
      <c r="B4370" s="260" t="s">
        <v>3325</v>
      </c>
      <c r="C4370" s="260" t="s">
        <v>3326</v>
      </c>
      <c r="D4370" s="260" t="s">
        <v>38</v>
      </c>
      <c r="E4370" s="260" t="s">
        <v>17</v>
      </c>
      <c r="F4370" s="260" t="s">
        <v>763</v>
      </c>
      <c r="G4370" s="260" t="s">
        <v>17</v>
      </c>
      <c r="H4370" s="260" t="s">
        <v>17</v>
      </c>
      <c r="I4370" s="260" t="s">
        <v>763</v>
      </c>
      <c r="J4370" s="260" t="s">
        <v>7466</v>
      </c>
      <c r="K4370" s="260" t="s">
        <v>8062</v>
      </c>
      <c r="L4370" s="261">
        <v>45138</v>
      </c>
      <c r="M4370" s="260" t="s">
        <v>20</v>
      </c>
    </row>
    <row r="4371" spans="1:13" x14ac:dyDescent="0.25">
      <c r="A4371" s="262" t="s">
        <v>3324</v>
      </c>
      <c r="B4371" s="262" t="s">
        <v>3325</v>
      </c>
      <c r="C4371" s="262" t="s">
        <v>3326</v>
      </c>
      <c r="D4371" s="262" t="s">
        <v>16</v>
      </c>
      <c r="E4371" s="262" t="s">
        <v>17</v>
      </c>
      <c r="F4371" s="262" t="s">
        <v>763</v>
      </c>
      <c r="G4371" s="262" t="s">
        <v>17</v>
      </c>
      <c r="H4371" s="262" t="s">
        <v>17</v>
      </c>
      <c r="I4371" s="262" t="s">
        <v>763</v>
      </c>
      <c r="J4371" s="262" t="s">
        <v>7466</v>
      </c>
      <c r="K4371" s="262" t="s">
        <v>8063</v>
      </c>
      <c r="L4371" s="263">
        <v>45138</v>
      </c>
      <c r="M4371" s="262" t="s">
        <v>20</v>
      </c>
    </row>
    <row r="4372" spans="1:13" x14ac:dyDescent="0.25">
      <c r="A4372" s="260" t="s">
        <v>3324</v>
      </c>
      <c r="B4372" s="260" t="s">
        <v>3325</v>
      </c>
      <c r="C4372" s="260" t="s">
        <v>3326</v>
      </c>
      <c r="D4372" s="260" t="s">
        <v>21</v>
      </c>
      <c r="E4372" s="260" t="s">
        <v>17</v>
      </c>
      <c r="F4372" s="260" t="s">
        <v>763</v>
      </c>
      <c r="G4372" s="260" t="s">
        <v>17</v>
      </c>
      <c r="H4372" s="260" t="s">
        <v>17</v>
      </c>
      <c r="I4372" s="260" t="s">
        <v>763</v>
      </c>
      <c r="J4372" s="260" t="s">
        <v>7466</v>
      </c>
      <c r="K4372" s="260" t="s">
        <v>8064</v>
      </c>
      <c r="L4372" s="261">
        <v>45138</v>
      </c>
      <c r="M4372" s="260" t="s">
        <v>20</v>
      </c>
    </row>
    <row r="4373" spans="1:13" x14ac:dyDescent="0.25">
      <c r="A4373" s="262" t="s">
        <v>3324</v>
      </c>
      <c r="B4373" s="262" t="s">
        <v>3325</v>
      </c>
      <c r="C4373" s="262" t="s">
        <v>3326</v>
      </c>
      <c r="D4373" s="262" t="s">
        <v>1159</v>
      </c>
      <c r="E4373" s="262" t="s">
        <v>17</v>
      </c>
      <c r="F4373" s="262" t="s">
        <v>763</v>
      </c>
      <c r="G4373" s="262" t="s">
        <v>17</v>
      </c>
      <c r="H4373" s="262" t="s">
        <v>17</v>
      </c>
      <c r="I4373" s="262" t="s">
        <v>763</v>
      </c>
      <c r="J4373" s="262" t="s">
        <v>7466</v>
      </c>
      <c r="K4373" s="262" t="s">
        <v>8065</v>
      </c>
      <c r="L4373" s="263">
        <v>45138</v>
      </c>
      <c r="M4373" s="262" t="s">
        <v>20</v>
      </c>
    </row>
    <row r="4374" spans="1:13" x14ac:dyDescent="0.25">
      <c r="A4374" s="260" t="s">
        <v>63</v>
      </c>
      <c r="B4374" s="260" t="s">
        <v>64</v>
      </c>
      <c r="C4374" s="260" t="s">
        <v>65</v>
      </c>
      <c r="D4374" s="260" t="s">
        <v>605</v>
      </c>
      <c r="E4374" s="260">
        <v>29200000</v>
      </c>
      <c r="F4374" s="260" t="s">
        <v>8066</v>
      </c>
      <c r="G4374" s="260" t="s">
        <v>77</v>
      </c>
      <c r="H4374" s="260">
        <v>1</v>
      </c>
      <c r="I4374" s="260" t="s">
        <v>8067</v>
      </c>
      <c r="J4374" s="260" t="s">
        <v>8068</v>
      </c>
      <c r="K4374" s="260" t="s">
        <v>8069</v>
      </c>
      <c r="L4374" s="261">
        <v>45138</v>
      </c>
      <c r="M4374" s="260" t="s">
        <v>582</v>
      </c>
    </row>
    <row r="4375" spans="1:13" x14ac:dyDescent="0.25">
      <c r="A4375" s="262" t="s">
        <v>63</v>
      </c>
      <c r="B4375" s="262" t="s">
        <v>64</v>
      </c>
      <c r="C4375" s="262" t="s">
        <v>65</v>
      </c>
      <c r="D4375" s="262" t="s">
        <v>1374</v>
      </c>
      <c r="E4375" s="262">
        <v>0</v>
      </c>
      <c r="F4375" s="262" t="s">
        <v>8066</v>
      </c>
      <c r="G4375" s="262" t="s">
        <v>77</v>
      </c>
      <c r="H4375" s="262">
        <v>1</v>
      </c>
      <c r="I4375" s="262" t="s">
        <v>8067</v>
      </c>
      <c r="J4375" s="262" t="s">
        <v>8070</v>
      </c>
      <c r="K4375" s="262" t="s">
        <v>8071</v>
      </c>
      <c r="L4375" s="263">
        <v>45138</v>
      </c>
      <c r="M4375" s="262" t="s">
        <v>582</v>
      </c>
    </row>
    <row r="4376" spans="1:13" x14ac:dyDescent="0.25">
      <c r="A4376" s="260" t="s">
        <v>63</v>
      </c>
      <c r="B4376" s="260" t="s">
        <v>64</v>
      </c>
      <c r="C4376" s="260" t="s">
        <v>65</v>
      </c>
      <c r="D4376" s="260" t="s">
        <v>630</v>
      </c>
      <c r="E4376" s="260">
        <v>13900000</v>
      </c>
      <c r="F4376" s="260" t="s">
        <v>7546</v>
      </c>
      <c r="G4376" s="260" t="s">
        <v>77</v>
      </c>
      <c r="H4376" s="260">
        <v>1</v>
      </c>
      <c r="I4376" s="260" t="s">
        <v>7547</v>
      </c>
      <c r="J4376" s="260" t="s">
        <v>8072</v>
      </c>
      <c r="K4376" s="260" t="s">
        <v>8073</v>
      </c>
      <c r="L4376" s="261">
        <v>45138</v>
      </c>
      <c r="M4376" s="260" t="s">
        <v>582</v>
      </c>
    </row>
    <row r="4377" spans="1:13" x14ac:dyDescent="0.25">
      <c r="A4377" s="262" t="s">
        <v>63</v>
      </c>
      <c r="B4377" s="262" t="s">
        <v>64</v>
      </c>
      <c r="C4377" s="262" t="s">
        <v>65</v>
      </c>
      <c r="D4377" s="262" t="s">
        <v>623</v>
      </c>
      <c r="E4377" s="262">
        <v>13944665</v>
      </c>
      <c r="F4377" s="262" t="s">
        <v>8074</v>
      </c>
      <c r="G4377" s="262" t="s">
        <v>77</v>
      </c>
      <c r="H4377" s="262">
        <v>1</v>
      </c>
      <c r="I4377" s="262" t="s">
        <v>8075</v>
      </c>
      <c r="J4377" s="262" t="s">
        <v>8076</v>
      </c>
      <c r="K4377" s="262" t="s">
        <v>8077</v>
      </c>
      <c r="L4377" s="263">
        <v>45138</v>
      </c>
      <c r="M4377" s="262" t="s">
        <v>582</v>
      </c>
    </row>
    <row r="4378" spans="1:13" x14ac:dyDescent="0.25">
      <c r="A4378" s="260" t="s">
        <v>63</v>
      </c>
      <c r="B4378" s="260" t="s">
        <v>64</v>
      </c>
      <c r="C4378" s="260" t="s">
        <v>65</v>
      </c>
      <c r="D4378" s="260" t="s">
        <v>628</v>
      </c>
      <c r="E4378" s="260">
        <v>15255335</v>
      </c>
      <c r="F4378" s="260" t="s">
        <v>8078</v>
      </c>
      <c r="G4378" s="260" t="s">
        <v>77</v>
      </c>
      <c r="H4378" s="260">
        <v>1</v>
      </c>
      <c r="I4378" s="260" t="s">
        <v>8079</v>
      </c>
      <c r="J4378" s="260" t="s">
        <v>8080</v>
      </c>
      <c r="K4378" s="260" t="s">
        <v>8081</v>
      </c>
      <c r="L4378" s="261">
        <v>45138</v>
      </c>
      <c r="M4378" s="260" t="s">
        <v>582</v>
      </c>
    </row>
    <row r="4379" spans="1:13" x14ac:dyDescent="0.25">
      <c r="A4379" s="262" t="s">
        <v>2239</v>
      </c>
      <c r="B4379" s="262" t="s">
        <v>2240</v>
      </c>
      <c r="C4379" s="262" t="s">
        <v>2241</v>
      </c>
      <c r="D4379" s="262" t="s">
        <v>1335</v>
      </c>
      <c r="E4379" s="262">
        <v>21280000</v>
      </c>
      <c r="F4379" s="262" t="s">
        <v>8082</v>
      </c>
      <c r="G4379" s="262" t="s">
        <v>1400</v>
      </c>
      <c r="H4379" s="262">
        <v>2</v>
      </c>
      <c r="I4379" s="262" t="s">
        <v>8083</v>
      </c>
      <c r="J4379" s="262" t="s">
        <v>8084</v>
      </c>
      <c r="K4379" s="262" t="s">
        <v>8085</v>
      </c>
      <c r="L4379" s="263">
        <v>45138</v>
      </c>
      <c r="M4379" s="262" t="s">
        <v>20</v>
      </c>
    </row>
    <row r="4380" spans="1:13" x14ac:dyDescent="0.25">
      <c r="A4380" s="260" t="s">
        <v>2239</v>
      </c>
      <c r="B4380" s="260" t="s">
        <v>2240</v>
      </c>
      <c r="C4380" s="260" t="s">
        <v>2241</v>
      </c>
      <c r="D4380" s="260" t="s">
        <v>1042</v>
      </c>
      <c r="E4380" s="260">
        <v>31780</v>
      </c>
      <c r="F4380" s="260" t="s">
        <v>8086</v>
      </c>
      <c r="G4380" s="260" t="s">
        <v>1400</v>
      </c>
      <c r="H4380" s="260">
        <v>2</v>
      </c>
      <c r="I4380" s="260" t="s">
        <v>8087</v>
      </c>
      <c r="J4380" s="260" t="s">
        <v>8088</v>
      </c>
      <c r="K4380" s="260" t="s">
        <v>8089</v>
      </c>
      <c r="L4380" s="261">
        <v>45138</v>
      </c>
      <c r="M4380" s="260" t="s">
        <v>20</v>
      </c>
    </row>
    <row r="4381" spans="1:13" x14ac:dyDescent="0.25">
      <c r="A4381" s="262" t="s">
        <v>2239</v>
      </c>
      <c r="B4381" s="262" t="s">
        <v>2240</v>
      </c>
      <c r="C4381" s="262" t="s">
        <v>2241</v>
      </c>
      <c r="D4381" s="262" t="s">
        <v>1132</v>
      </c>
      <c r="E4381" s="262">
        <v>7751000</v>
      </c>
      <c r="F4381" s="262" t="s">
        <v>8090</v>
      </c>
      <c r="G4381" s="262" t="s">
        <v>1400</v>
      </c>
      <c r="H4381" s="262">
        <v>2</v>
      </c>
      <c r="I4381" s="262" t="s">
        <v>8091</v>
      </c>
      <c r="J4381" s="262" t="s">
        <v>8092</v>
      </c>
      <c r="K4381" s="262" t="s">
        <v>8093</v>
      </c>
      <c r="L4381" s="263">
        <v>45138</v>
      </c>
      <c r="M4381" s="262" t="s">
        <v>20</v>
      </c>
    </row>
    <row r="4382" spans="1:13" x14ac:dyDescent="0.25">
      <c r="A4382" s="260" t="s">
        <v>2239</v>
      </c>
      <c r="B4382" s="260" t="s">
        <v>2240</v>
      </c>
      <c r="C4382" s="260" t="s">
        <v>2241</v>
      </c>
      <c r="D4382" s="260" t="s">
        <v>1050</v>
      </c>
      <c r="E4382" s="260">
        <v>2267458</v>
      </c>
      <c r="F4382" s="260" t="s">
        <v>8094</v>
      </c>
      <c r="G4382" s="260" t="s">
        <v>1400</v>
      </c>
      <c r="H4382" s="260">
        <v>2</v>
      </c>
      <c r="I4382" s="260" t="s">
        <v>8095</v>
      </c>
      <c r="J4382" s="260" t="s">
        <v>8096</v>
      </c>
      <c r="K4382" s="260" t="s">
        <v>8097</v>
      </c>
      <c r="L4382" s="261">
        <v>45138</v>
      </c>
      <c r="M4382" s="260" t="s">
        <v>20</v>
      </c>
    </row>
    <row r="4383" spans="1:13" x14ac:dyDescent="0.25">
      <c r="A4383" s="262" t="s">
        <v>2239</v>
      </c>
      <c r="B4383" s="262" t="s">
        <v>2240</v>
      </c>
      <c r="C4383" s="262" t="s">
        <v>2241</v>
      </c>
      <c r="D4383" s="262" t="s">
        <v>776</v>
      </c>
      <c r="E4383" s="262">
        <v>78099</v>
      </c>
      <c r="F4383" s="262" t="s">
        <v>8098</v>
      </c>
      <c r="G4383" s="262" t="s">
        <v>1400</v>
      </c>
      <c r="H4383" s="262">
        <v>2</v>
      </c>
      <c r="I4383" s="262" t="s">
        <v>8099</v>
      </c>
      <c r="J4383" s="262" t="s">
        <v>8100</v>
      </c>
      <c r="K4383" s="262" t="s">
        <v>8101</v>
      </c>
      <c r="L4383" s="263">
        <v>45138</v>
      </c>
      <c r="M4383" s="262" t="s">
        <v>20</v>
      </c>
    </row>
    <row r="4384" spans="1:13" x14ac:dyDescent="0.25">
      <c r="A4384" s="260" t="s">
        <v>2239</v>
      </c>
      <c r="B4384" s="260" t="s">
        <v>2240</v>
      </c>
      <c r="C4384" s="260" t="s">
        <v>2241</v>
      </c>
      <c r="D4384" s="260" t="s">
        <v>40</v>
      </c>
      <c r="E4384" s="260">
        <v>2178</v>
      </c>
      <c r="F4384" s="260" t="s">
        <v>8098</v>
      </c>
      <c r="G4384" s="260" t="s">
        <v>1400</v>
      </c>
      <c r="H4384" s="260">
        <v>2</v>
      </c>
      <c r="I4384" s="260" t="s">
        <v>8099</v>
      </c>
      <c r="J4384" s="260" t="s">
        <v>8102</v>
      </c>
      <c r="K4384" s="260" t="s">
        <v>8103</v>
      </c>
      <c r="L4384" s="261">
        <v>45138</v>
      </c>
      <c r="M4384" s="260" t="s">
        <v>20</v>
      </c>
    </row>
    <row r="4385" spans="1:13" x14ac:dyDescent="0.25">
      <c r="A4385" s="262" t="s">
        <v>2239</v>
      </c>
      <c r="B4385" s="262" t="s">
        <v>2240</v>
      </c>
      <c r="C4385" s="262" t="s">
        <v>2241</v>
      </c>
      <c r="D4385" s="262" t="s">
        <v>966</v>
      </c>
      <c r="E4385" s="262">
        <v>679</v>
      </c>
      <c r="F4385" s="262" t="s">
        <v>8104</v>
      </c>
      <c r="G4385" s="262" t="s">
        <v>1400</v>
      </c>
      <c r="H4385" s="262">
        <v>2</v>
      </c>
      <c r="I4385" s="262" t="s">
        <v>8105</v>
      </c>
      <c r="J4385" s="262" t="s">
        <v>8106</v>
      </c>
      <c r="K4385" s="262" t="s">
        <v>8107</v>
      </c>
      <c r="L4385" s="263">
        <v>45138</v>
      </c>
      <c r="M4385" s="262" t="s">
        <v>20</v>
      </c>
    </row>
    <row r="4386" spans="1:13" x14ac:dyDescent="0.25">
      <c r="A4386" s="260" t="s">
        <v>2239</v>
      </c>
      <c r="B4386" s="260" t="s">
        <v>2240</v>
      </c>
      <c r="C4386" s="260" t="s">
        <v>2241</v>
      </c>
      <c r="D4386" s="260" t="s">
        <v>1055</v>
      </c>
      <c r="E4386" s="260">
        <v>2466</v>
      </c>
      <c r="F4386" s="260" t="s">
        <v>8108</v>
      </c>
      <c r="G4386" s="260" t="s">
        <v>1400</v>
      </c>
      <c r="H4386" s="260">
        <v>2</v>
      </c>
      <c r="I4386" s="260" t="s">
        <v>8109</v>
      </c>
      <c r="J4386" s="260" t="s">
        <v>8110</v>
      </c>
      <c r="K4386" s="260" t="s">
        <v>8111</v>
      </c>
      <c r="L4386" s="261">
        <v>45138</v>
      </c>
      <c r="M4386" s="260" t="s">
        <v>20</v>
      </c>
    </row>
    <row r="4387" spans="1:13" x14ac:dyDescent="0.25">
      <c r="A4387" s="262" t="s">
        <v>2239</v>
      </c>
      <c r="B4387" s="262" t="s">
        <v>2240</v>
      </c>
      <c r="C4387" s="262" t="s">
        <v>2241</v>
      </c>
      <c r="D4387" s="262" t="s">
        <v>605</v>
      </c>
      <c r="E4387" s="262">
        <v>1637352</v>
      </c>
      <c r="F4387" s="262" t="s">
        <v>8094</v>
      </c>
      <c r="G4387" s="262" t="s">
        <v>1400</v>
      </c>
      <c r="H4387" s="262">
        <v>2</v>
      </c>
      <c r="I4387" s="262" t="s">
        <v>8095</v>
      </c>
      <c r="J4387" s="262" t="s">
        <v>8112</v>
      </c>
      <c r="K4387" s="262" t="s">
        <v>8113</v>
      </c>
      <c r="L4387" s="263">
        <v>45138</v>
      </c>
      <c r="M4387" s="262" t="s">
        <v>20</v>
      </c>
    </row>
    <row r="4388" spans="1:13" x14ac:dyDescent="0.25">
      <c r="A4388" s="260" t="s">
        <v>2239</v>
      </c>
      <c r="B4388" s="260" t="s">
        <v>2240</v>
      </c>
      <c r="C4388" s="260" t="s">
        <v>2241</v>
      </c>
      <c r="D4388" s="260" t="s">
        <v>1374</v>
      </c>
      <c r="E4388" s="260">
        <v>5483542</v>
      </c>
      <c r="F4388" s="260" t="s">
        <v>8114</v>
      </c>
      <c r="G4388" s="260" t="s">
        <v>1400</v>
      </c>
      <c r="H4388" s="260">
        <v>2</v>
      </c>
      <c r="I4388" s="260" t="s">
        <v>8115</v>
      </c>
      <c r="J4388" s="260" t="s">
        <v>8116</v>
      </c>
      <c r="K4388" s="260" t="s">
        <v>8117</v>
      </c>
      <c r="L4388" s="261">
        <v>45138</v>
      </c>
      <c r="M4388" s="260" t="s">
        <v>20</v>
      </c>
    </row>
    <row r="4389" spans="1:13" x14ac:dyDescent="0.25">
      <c r="A4389" s="262" t="s">
        <v>2239</v>
      </c>
      <c r="B4389" s="262" t="s">
        <v>2240</v>
      </c>
      <c r="C4389" s="262" t="s">
        <v>2241</v>
      </c>
      <c r="D4389" s="262" t="s">
        <v>630</v>
      </c>
      <c r="E4389" s="262">
        <v>630106</v>
      </c>
      <c r="F4389" s="262" t="s">
        <v>8094</v>
      </c>
      <c r="G4389" s="262" t="s">
        <v>1400</v>
      </c>
      <c r="H4389" s="262">
        <v>2</v>
      </c>
      <c r="I4389" s="262" t="s">
        <v>8095</v>
      </c>
      <c r="J4389" s="262" t="s">
        <v>8116</v>
      </c>
      <c r="K4389" s="262" t="s">
        <v>8118</v>
      </c>
      <c r="L4389" s="263">
        <v>45138</v>
      </c>
      <c r="M4389" s="262" t="s">
        <v>20</v>
      </c>
    </row>
    <row r="4390" spans="1:13" x14ac:dyDescent="0.25">
      <c r="A4390" s="260" t="s">
        <v>2239</v>
      </c>
      <c r="B4390" s="260" t="s">
        <v>2240</v>
      </c>
      <c r="C4390" s="260" t="s">
        <v>2241</v>
      </c>
      <c r="D4390" s="260" t="s">
        <v>623</v>
      </c>
      <c r="E4390" s="260">
        <v>1637352</v>
      </c>
      <c r="F4390" s="260" t="s">
        <v>8094</v>
      </c>
      <c r="G4390" s="260" t="s">
        <v>1400</v>
      </c>
      <c r="H4390" s="260">
        <v>2</v>
      </c>
      <c r="I4390" s="260" t="s">
        <v>8095</v>
      </c>
      <c r="J4390" s="260" t="s">
        <v>8116</v>
      </c>
      <c r="K4390" s="260" t="s">
        <v>8119</v>
      </c>
      <c r="L4390" s="261">
        <v>45138</v>
      </c>
      <c r="M4390" s="260" t="s">
        <v>20</v>
      </c>
    </row>
    <row r="4391" spans="1:13" x14ac:dyDescent="0.25">
      <c r="A4391" s="262" t="s">
        <v>2239</v>
      </c>
      <c r="B4391" s="262" t="s">
        <v>2240</v>
      </c>
      <c r="C4391" s="262" t="s">
        <v>2241</v>
      </c>
      <c r="D4391" s="262" t="s">
        <v>628</v>
      </c>
      <c r="E4391" s="262">
        <v>0</v>
      </c>
      <c r="F4391" s="262" t="s">
        <v>8094</v>
      </c>
      <c r="G4391" s="262" t="s">
        <v>1400</v>
      </c>
      <c r="H4391" s="262">
        <v>2</v>
      </c>
      <c r="I4391" s="262" t="s">
        <v>8120</v>
      </c>
      <c r="J4391" s="262" t="s">
        <v>8116</v>
      </c>
      <c r="K4391" s="262" t="s">
        <v>8121</v>
      </c>
      <c r="L4391" s="263">
        <v>45138</v>
      </c>
      <c r="M4391" s="262" t="s">
        <v>20</v>
      </c>
    </row>
    <row r="4392" spans="1:13" x14ac:dyDescent="0.25">
      <c r="A4392" s="260" t="s">
        <v>2239</v>
      </c>
      <c r="B4392" s="260" t="s">
        <v>2240</v>
      </c>
      <c r="C4392" s="260" t="s">
        <v>2241</v>
      </c>
      <c r="D4392" s="260" t="s">
        <v>619</v>
      </c>
      <c r="E4392" s="260">
        <v>0</v>
      </c>
      <c r="F4392" s="260" t="s">
        <v>8094</v>
      </c>
      <c r="G4392" s="260" t="s">
        <v>1400</v>
      </c>
      <c r="H4392" s="260">
        <v>2</v>
      </c>
      <c r="I4392" s="260" t="s">
        <v>8120</v>
      </c>
      <c r="J4392" s="260" t="s">
        <v>8116</v>
      </c>
      <c r="K4392" s="260" t="s">
        <v>8122</v>
      </c>
      <c r="L4392" s="261">
        <v>45138</v>
      </c>
      <c r="M4392" s="260" t="s">
        <v>20</v>
      </c>
    </row>
    <row r="4393" spans="1:13" x14ac:dyDescent="0.25">
      <c r="A4393" s="262" t="s">
        <v>2248</v>
      </c>
      <c r="B4393" s="262" t="s">
        <v>2249</v>
      </c>
      <c r="C4393" s="262" t="s">
        <v>2241</v>
      </c>
      <c r="D4393" s="262" t="s">
        <v>1335</v>
      </c>
      <c r="E4393" s="262">
        <v>21280000</v>
      </c>
      <c r="F4393" s="262" t="s">
        <v>8123</v>
      </c>
      <c r="G4393" s="262" t="s">
        <v>1400</v>
      </c>
      <c r="H4393" s="262">
        <v>2</v>
      </c>
      <c r="I4393" s="262" t="s">
        <v>8083</v>
      </c>
      <c r="J4393" s="262" t="s">
        <v>8124</v>
      </c>
      <c r="K4393" s="262" t="s">
        <v>8125</v>
      </c>
      <c r="L4393" s="263">
        <v>45138</v>
      </c>
      <c r="M4393" s="262" t="s">
        <v>20</v>
      </c>
    </row>
    <row r="4394" spans="1:13" x14ac:dyDescent="0.25">
      <c r="A4394" s="260" t="s">
        <v>2248</v>
      </c>
      <c r="B4394" s="260" t="s">
        <v>2249</v>
      </c>
      <c r="C4394" s="260" t="s">
        <v>2241</v>
      </c>
      <c r="D4394" s="260" t="s">
        <v>1042</v>
      </c>
      <c r="E4394" s="260">
        <v>94080</v>
      </c>
      <c r="F4394" s="260" t="s">
        <v>8126</v>
      </c>
      <c r="G4394" s="260" t="s">
        <v>1400</v>
      </c>
      <c r="H4394" s="260">
        <v>2</v>
      </c>
      <c r="I4394" s="260" t="s">
        <v>8083</v>
      </c>
      <c r="J4394" s="260" t="s">
        <v>1749</v>
      </c>
      <c r="K4394" s="260" t="s">
        <v>8127</v>
      </c>
      <c r="L4394" s="261">
        <v>45138</v>
      </c>
      <c r="M4394" s="260" t="s">
        <v>20</v>
      </c>
    </row>
    <row r="4395" spans="1:13" x14ac:dyDescent="0.25">
      <c r="A4395" s="262" t="s">
        <v>2248</v>
      </c>
      <c r="B4395" s="262" t="s">
        <v>2249</v>
      </c>
      <c r="C4395" s="262" t="s">
        <v>2241</v>
      </c>
      <c r="D4395" s="262" t="s">
        <v>1132</v>
      </c>
      <c r="E4395" s="262">
        <v>21280000</v>
      </c>
      <c r="F4395" s="262" t="s">
        <v>8123</v>
      </c>
      <c r="G4395" s="262" t="s">
        <v>1400</v>
      </c>
      <c r="H4395" s="262">
        <v>2</v>
      </c>
      <c r="I4395" s="262" t="s">
        <v>8083</v>
      </c>
      <c r="J4395" s="262" t="s">
        <v>8128</v>
      </c>
      <c r="K4395" s="262" t="s">
        <v>8129</v>
      </c>
      <c r="L4395" s="263">
        <v>45138</v>
      </c>
      <c r="M4395" s="262" t="s">
        <v>20</v>
      </c>
    </row>
    <row r="4396" spans="1:13" x14ac:dyDescent="0.25">
      <c r="A4396" s="260" t="s">
        <v>2248</v>
      </c>
      <c r="B4396" s="260" t="s">
        <v>2249</v>
      </c>
      <c r="C4396" s="260" t="s">
        <v>2241</v>
      </c>
      <c r="D4396" s="260" t="s">
        <v>1050</v>
      </c>
      <c r="E4396" s="260">
        <v>12769000</v>
      </c>
      <c r="F4396" s="260" t="s">
        <v>8130</v>
      </c>
      <c r="G4396" s="260" t="s">
        <v>1400</v>
      </c>
      <c r="H4396" s="260">
        <v>2</v>
      </c>
      <c r="I4396" s="260" t="s">
        <v>8131</v>
      </c>
      <c r="J4396" s="260" t="s">
        <v>8132</v>
      </c>
      <c r="K4396" s="260" t="s">
        <v>8133</v>
      </c>
      <c r="L4396" s="261">
        <v>45138</v>
      </c>
      <c r="M4396" s="260" t="s">
        <v>20</v>
      </c>
    </row>
    <row r="4397" spans="1:13" x14ac:dyDescent="0.25">
      <c r="A4397" s="262" t="s">
        <v>2248</v>
      </c>
      <c r="B4397" s="262" t="s">
        <v>2249</v>
      </c>
      <c r="C4397" s="262" t="s">
        <v>2241</v>
      </c>
      <c r="D4397" s="262" t="s">
        <v>776</v>
      </c>
      <c r="E4397" s="262">
        <v>129579</v>
      </c>
      <c r="F4397" s="262" t="s">
        <v>8134</v>
      </c>
      <c r="G4397" s="262" t="s">
        <v>1400</v>
      </c>
      <c r="H4397" s="262">
        <v>2</v>
      </c>
      <c r="I4397" s="262" t="s">
        <v>8135</v>
      </c>
      <c r="J4397" s="262" t="s">
        <v>8136</v>
      </c>
      <c r="K4397" s="262" t="s">
        <v>8137</v>
      </c>
      <c r="L4397" s="263">
        <v>45138</v>
      </c>
      <c r="M4397" s="262" t="s">
        <v>20</v>
      </c>
    </row>
    <row r="4398" spans="1:13" x14ac:dyDescent="0.25">
      <c r="A4398" s="260" t="s">
        <v>2248</v>
      </c>
      <c r="B4398" s="260" t="s">
        <v>2249</v>
      </c>
      <c r="C4398" s="260" t="s">
        <v>2241</v>
      </c>
      <c r="D4398" s="260" t="s">
        <v>38</v>
      </c>
      <c r="E4398" s="260">
        <v>58947</v>
      </c>
      <c r="F4398" s="260" t="s">
        <v>8138</v>
      </c>
      <c r="G4398" s="260" t="s">
        <v>1400</v>
      </c>
      <c r="H4398" s="260">
        <v>2</v>
      </c>
      <c r="I4398" s="260" t="s">
        <v>8139</v>
      </c>
      <c r="J4398" s="260" t="s">
        <v>8140</v>
      </c>
      <c r="K4398" s="260" t="s">
        <v>8141</v>
      </c>
      <c r="L4398" s="261">
        <v>45138</v>
      </c>
      <c r="M4398" s="260" t="s">
        <v>20</v>
      </c>
    </row>
    <row r="4399" spans="1:13" x14ac:dyDescent="0.25">
      <c r="A4399" s="262" t="s">
        <v>2248</v>
      </c>
      <c r="B4399" s="262" t="s">
        <v>2249</v>
      </c>
      <c r="C4399" s="262" t="s">
        <v>2241</v>
      </c>
      <c r="D4399" s="262" t="s">
        <v>40</v>
      </c>
      <c r="E4399" s="262">
        <v>2186</v>
      </c>
      <c r="F4399" s="262" t="s">
        <v>8098</v>
      </c>
      <c r="G4399" s="262" t="s">
        <v>1400</v>
      </c>
      <c r="H4399" s="262">
        <v>2</v>
      </c>
      <c r="I4399" s="262" t="s">
        <v>8099</v>
      </c>
      <c r="J4399" s="262" t="s">
        <v>8142</v>
      </c>
      <c r="K4399" s="262" t="s">
        <v>8143</v>
      </c>
      <c r="L4399" s="263">
        <v>45138</v>
      </c>
      <c r="M4399" s="262" t="s">
        <v>20</v>
      </c>
    </row>
    <row r="4400" spans="1:13" x14ac:dyDescent="0.25">
      <c r="A4400" s="260" t="s">
        <v>2248</v>
      </c>
      <c r="B4400" s="260" t="s">
        <v>2249</v>
      </c>
      <c r="C4400" s="260" t="s">
        <v>2241</v>
      </c>
      <c r="D4400" s="260" t="s">
        <v>966</v>
      </c>
      <c r="E4400" s="260">
        <v>2466</v>
      </c>
      <c r="F4400" s="260" t="s">
        <v>8108</v>
      </c>
      <c r="G4400" s="260" t="s">
        <v>1400</v>
      </c>
      <c r="H4400" s="260">
        <v>2</v>
      </c>
      <c r="I4400" s="260" t="s">
        <v>8109</v>
      </c>
      <c r="J4400" s="260" t="s">
        <v>8110</v>
      </c>
      <c r="K4400" s="260" t="s">
        <v>8144</v>
      </c>
      <c r="L4400" s="261">
        <v>45138</v>
      </c>
      <c r="M4400" s="260" t="s">
        <v>582</v>
      </c>
    </row>
    <row r="4401" spans="1:13" x14ac:dyDescent="0.25">
      <c r="A4401" s="262" t="s">
        <v>669</v>
      </c>
      <c r="B4401" s="262" t="s">
        <v>670</v>
      </c>
      <c r="C4401" s="262" t="s">
        <v>671</v>
      </c>
      <c r="D4401" s="262" t="s">
        <v>1042</v>
      </c>
      <c r="E4401" s="262">
        <v>143783</v>
      </c>
      <c r="F4401" s="262" t="s">
        <v>8145</v>
      </c>
      <c r="G4401" s="262" t="s">
        <v>33</v>
      </c>
      <c r="H4401" s="262">
        <v>2</v>
      </c>
      <c r="I4401" s="262" t="s">
        <v>8146</v>
      </c>
      <c r="J4401" s="262" t="s">
        <v>8147</v>
      </c>
      <c r="K4401" s="262" t="s">
        <v>8148</v>
      </c>
      <c r="L4401" s="263">
        <v>45138</v>
      </c>
      <c r="M4401" s="262" t="s">
        <v>20</v>
      </c>
    </row>
    <row r="4402" spans="1:13" x14ac:dyDescent="0.25">
      <c r="A4402" s="260" t="s">
        <v>2248</v>
      </c>
      <c r="B4402" s="260" t="s">
        <v>2249</v>
      </c>
      <c r="C4402" s="260" t="s">
        <v>2241</v>
      </c>
      <c r="D4402" s="260" t="s">
        <v>1055</v>
      </c>
      <c r="E4402" s="260">
        <v>2466</v>
      </c>
      <c r="F4402" s="260" t="s">
        <v>8108</v>
      </c>
      <c r="G4402" s="260" t="s">
        <v>1400</v>
      </c>
      <c r="H4402" s="260">
        <v>2</v>
      </c>
      <c r="I4402" s="260" t="s">
        <v>8109</v>
      </c>
      <c r="J4402" s="260" t="s">
        <v>8110</v>
      </c>
      <c r="K4402" s="260" t="s">
        <v>8149</v>
      </c>
      <c r="L4402" s="261">
        <v>45138</v>
      </c>
      <c r="M4402" s="260" t="s">
        <v>582</v>
      </c>
    </row>
    <row r="4403" spans="1:13" x14ac:dyDescent="0.25">
      <c r="A4403" s="262" t="s">
        <v>669</v>
      </c>
      <c r="B4403" s="262" t="s">
        <v>670</v>
      </c>
      <c r="C4403" s="262" t="s">
        <v>671</v>
      </c>
      <c r="D4403" s="262" t="s">
        <v>1132</v>
      </c>
      <c r="E4403" s="262">
        <v>16153901</v>
      </c>
      <c r="F4403" s="262" t="s">
        <v>8150</v>
      </c>
      <c r="G4403" s="262" t="s">
        <v>1400</v>
      </c>
      <c r="H4403" s="262">
        <v>2</v>
      </c>
      <c r="I4403" s="262" t="s">
        <v>8151</v>
      </c>
      <c r="J4403" s="262" t="s">
        <v>8152</v>
      </c>
      <c r="K4403" s="262" t="s">
        <v>8153</v>
      </c>
      <c r="L4403" s="263">
        <v>45138</v>
      </c>
      <c r="M4403" s="262" t="s">
        <v>582</v>
      </c>
    </row>
    <row r="4404" spans="1:13" x14ac:dyDescent="0.25">
      <c r="A4404" s="260" t="s">
        <v>669</v>
      </c>
      <c r="B4404" s="260" t="s">
        <v>670</v>
      </c>
      <c r="C4404" s="260" t="s">
        <v>671</v>
      </c>
      <c r="D4404" s="260" t="s">
        <v>1050</v>
      </c>
      <c r="E4404" s="260">
        <v>794057</v>
      </c>
      <c r="F4404" s="260" t="s">
        <v>8154</v>
      </c>
      <c r="G4404" s="260" t="s">
        <v>1400</v>
      </c>
      <c r="H4404" s="260">
        <v>2</v>
      </c>
      <c r="I4404" s="260" t="s">
        <v>8155</v>
      </c>
      <c r="J4404" s="260" t="s">
        <v>8156</v>
      </c>
      <c r="K4404" s="260" t="s">
        <v>8157</v>
      </c>
      <c r="L4404" s="261">
        <v>45138</v>
      </c>
      <c r="M4404" s="260" t="s">
        <v>582</v>
      </c>
    </row>
    <row r="4405" spans="1:13" x14ac:dyDescent="0.25">
      <c r="A4405" s="262" t="s">
        <v>669</v>
      </c>
      <c r="B4405" s="262" t="s">
        <v>670</v>
      </c>
      <c r="C4405" s="262" t="s">
        <v>671</v>
      </c>
      <c r="D4405" s="262" t="s">
        <v>776</v>
      </c>
      <c r="E4405" s="262">
        <v>473182</v>
      </c>
      <c r="F4405" s="262" t="s">
        <v>8158</v>
      </c>
      <c r="G4405" s="262" t="s">
        <v>1400</v>
      </c>
      <c r="H4405" s="262">
        <v>2</v>
      </c>
      <c r="I4405" s="262" t="s">
        <v>8159</v>
      </c>
      <c r="J4405" s="262" t="s">
        <v>8160</v>
      </c>
      <c r="K4405" s="262" t="s">
        <v>8161</v>
      </c>
      <c r="L4405" s="263">
        <v>45138</v>
      </c>
      <c r="M4405" s="262" t="s">
        <v>582</v>
      </c>
    </row>
    <row r="4406" spans="1:13" x14ac:dyDescent="0.25">
      <c r="A4406" s="260" t="s">
        <v>669</v>
      </c>
      <c r="B4406" s="260" t="s">
        <v>670</v>
      </c>
      <c r="C4406" s="260" t="s">
        <v>671</v>
      </c>
      <c r="D4406" s="260" t="s">
        <v>966</v>
      </c>
      <c r="E4406" s="260">
        <v>214</v>
      </c>
      <c r="F4406" s="260" t="s">
        <v>8162</v>
      </c>
      <c r="G4406" s="260" t="s">
        <v>22</v>
      </c>
      <c r="H4406" s="260">
        <v>3</v>
      </c>
      <c r="I4406" s="260" t="s">
        <v>8163</v>
      </c>
      <c r="J4406" s="260" t="s">
        <v>8164</v>
      </c>
      <c r="K4406" s="260" t="s">
        <v>8165</v>
      </c>
      <c r="L4406" s="261">
        <v>45138</v>
      </c>
      <c r="M4406" s="260" t="s">
        <v>20</v>
      </c>
    </row>
    <row r="4407" spans="1:13" x14ac:dyDescent="0.25">
      <c r="A4407" s="262" t="s">
        <v>669</v>
      </c>
      <c r="B4407" s="262" t="s">
        <v>670</v>
      </c>
      <c r="C4407" s="262" t="s">
        <v>671</v>
      </c>
      <c r="D4407" s="262" t="s">
        <v>1055</v>
      </c>
      <c r="E4407" s="262">
        <v>51092</v>
      </c>
      <c r="F4407" s="262" t="s">
        <v>8166</v>
      </c>
      <c r="G4407" s="262" t="s">
        <v>22</v>
      </c>
      <c r="H4407" s="262">
        <v>3</v>
      </c>
      <c r="I4407" s="262" t="s">
        <v>8167</v>
      </c>
      <c r="J4407" s="262" t="s">
        <v>8164</v>
      </c>
      <c r="K4407" s="262" t="s">
        <v>8168</v>
      </c>
      <c r="L4407" s="263">
        <v>45138</v>
      </c>
      <c r="M4407" s="262" t="s">
        <v>20</v>
      </c>
    </row>
    <row r="4408" spans="1:13" x14ac:dyDescent="0.25">
      <c r="A4408" s="260" t="s">
        <v>669</v>
      </c>
      <c r="B4408" s="260" t="s">
        <v>670</v>
      </c>
      <c r="C4408" s="260" t="s">
        <v>671</v>
      </c>
      <c r="D4408" s="260" t="s">
        <v>605</v>
      </c>
      <c r="E4408" s="260">
        <v>300668</v>
      </c>
      <c r="F4408" s="260" t="s">
        <v>8169</v>
      </c>
      <c r="G4408" s="260" t="s">
        <v>22</v>
      </c>
      <c r="H4408" s="260">
        <v>3</v>
      </c>
      <c r="I4408" s="260" t="s">
        <v>8170</v>
      </c>
      <c r="J4408" s="260" t="s">
        <v>8171</v>
      </c>
      <c r="K4408" s="260" t="s">
        <v>8172</v>
      </c>
      <c r="L4408" s="261">
        <v>45138</v>
      </c>
      <c r="M4408" s="260" t="s">
        <v>582</v>
      </c>
    </row>
    <row r="4409" spans="1:13" x14ac:dyDescent="0.25">
      <c r="A4409" s="262" t="s">
        <v>669</v>
      </c>
      <c r="B4409" s="262" t="s">
        <v>670</v>
      </c>
      <c r="C4409" s="262" t="s">
        <v>671</v>
      </c>
      <c r="D4409" s="262" t="s">
        <v>1374</v>
      </c>
      <c r="E4409" s="262">
        <v>15359844</v>
      </c>
      <c r="F4409" s="262" t="s">
        <v>8169</v>
      </c>
      <c r="G4409" s="262" t="s">
        <v>22</v>
      </c>
      <c r="H4409" s="262">
        <v>3</v>
      </c>
      <c r="I4409" s="262" t="s">
        <v>8170</v>
      </c>
      <c r="J4409" s="262" t="s">
        <v>8173</v>
      </c>
      <c r="K4409" s="262" t="s">
        <v>8174</v>
      </c>
      <c r="L4409" s="263">
        <v>45138</v>
      </c>
      <c r="M4409" s="262" t="s">
        <v>582</v>
      </c>
    </row>
    <row r="4410" spans="1:13" x14ac:dyDescent="0.25">
      <c r="A4410" s="260" t="s">
        <v>669</v>
      </c>
      <c r="B4410" s="260" t="s">
        <v>670</v>
      </c>
      <c r="C4410" s="260" t="s">
        <v>671</v>
      </c>
      <c r="D4410" s="260" t="s">
        <v>630</v>
      </c>
      <c r="E4410" s="260">
        <v>493390</v>
      </c>
      <c r="F4410" s="260" t="s">
        <v>8169</v>
      </c>
      <c r="G4410" s="260" t="s">
        <v>22</v>
      </c>
      <c r="H4410" s="260">
        <v>3</v>
      </c>
      <c r="I4410" s="260" t="s">
        <v>8170</v>
      </c>
      <c r="J4410" s="260" t="s">
        <v>8173</v>
      </c>
      <c r="K4410" s="260" t="s">
        <v>8175</v>
      </c>
      <c r="L4410" s="261">
        <v>45138</v>
      </c>
      <c r="M4410" s="260" t="s">
        <v>582</v>
      </c>
    </row>
    <row r="4411" spans="1:13" x14ac:dyDescent="0.25">
      <c r="A4411" s="262" t="s">
        <v>669</v>
      </c>
      <c r="B4411" s="262" t="s">
        <v>670</v>
      </c>
      <c r="C4411" s="262" t="s">
        <v>671</v>
      </c>
      <c r="D4411" s="262" t="s">
        <v>623</v>
      </c>
      <c r="E4411" s="262">
        <v>279668</v>
      </c>
      <c r="F4411" s="262" t="s">
        <v>8169</v>
      </c>
      <c r="G4411" s="262" t="s">
        <v>22</v>
      </c>
      <c r="H4411" s="262">
        <v>3</v>
      </c>
      <c r="I4411" s="262" t="s">
        <v>8170</v>
      </c>
      <c r="J4411" s="262" t="s">
        <v>8173</v>
      </c>
      <c r="K4411" s="262" t="s">
        <v>8176</v>
      </c>
      <c r="L4411" s="263">
        <v>45138</v>
      </c>
      <c r="M4411" s="262" t="s">
        <v>582</v>
      </c>
    </row>
    <row r="4412" spans="1:13" x14ac:dyDescent="0.25">
      <c r="A4412" s="260" t="s">
        <v>669</v>
      </c>
      <c r="B4412" s="260" t="s">
        <v>670</v>
      </c>
      <c r="C4412" s="260" t="s">
        <v>671</v>
      </c>
      <c r="D4412" s="260" t="s">
        <v>628</v>
      </c>
      <c r="E4412" s="260">
        <v>21000</v>
      </c>
      <c r="F4412" s="260" t="s">
        <v>8169</v>
      </c>
      <c r="G4412" s="260" t="s">
        <v>22</v>
      </c>
      <c r="H4412" s="260">
        <v>3</v>
      </c>
      <c r="I4412" s="260" t="s">
        <v>8170</v>
      </c>
      <c r="J4412" s="260" t="s">
        <v>8173</v>
      </c>
      <c r="K4412" s="260" t="s">
        <v>8177</v>
      </c>
      <c r="L4412" s="261">
        <v>45138</v>
      </c>
      <c r="M4412" s="260" t="s">
        <v>582</v>
      </c>
    </row>
    <row r="4413" spans="1:13" x14ac:dyDescent="0.25">
      <c r="A4413" s="262" t="s">
        <v>669</v>
      </c>
      <c r="B4413" s="262" t="s">
        <v>670</v>
      </c>
      <c r="C4413" s="262" t="s">
        <v>671</v>
      </c>
      <c r="D4413" s="262" t="s">
        <v>619</v>
      </c>
      <c r="E4413" s="262">
        <v>0</v>
      </c>
      <c r="F4413" s="262" t="s">
        <v>8169</v>
      </c>
      <c r="G4413" s="262" t="s">
        <v>22</v>
      </c>
      <c r="H4413" s="262">
        <v>3</v>
      </c>
      <c r="I4413" s="262" t="s">
        <v>8170</v>
      </c>
      <c r="J4413" s="262" t="s">
        <v>8173</v>
      </c>
      <c r="K4413" s="262" t="s">
        <v>8178</v>
      </c>
      <c r="L4413" s="263">
        <v>45138</v>
      </c>
      <c r="M4413" s="262" t="s">
        <v>582</v>
      </c>
    </row>
    <row r="4414" spans="1:13" x14ac:dyDescent="0.25">
      <c r="A4414" s="260" t="s">
        <v>2248</v>
      </c>
      <c r="B4414" s="260" t="s">
        <v>2249</v>
      </c>
      <c r="C4414" s="260" t="s">
        <v>2241</v>
      </c>
      <c r="D4414" s="260" t="s">
        <v>605</v>
      </c>
      <c r="E4414" s="260">
        <v>5900000</v>
      </c>
      <c r="F4414" s="260" t="s">
        <v>8179</v>
      </c>
      <c r="G4414" s="260" t="s">
        <v>1400</v>
      </c>
      <c r="H4414" s="260">
        <v>2</v>
      </c>
      <c r="I4414" s="260" t="s">
        <v>8180</v>
      </c>
      <c r="J4414" s="260" t="s">
        <v>8181</v>
      </c>
      <c r="K4414" s="260" t="s">
        <v>8182</v>
      </c>
      <c r="L4414" s="261">
        <v>45138</v>
      </c>
      <c r="M4414" s="260" t="s">
        <v>20</v>
      </c>
    </row>
    <row r="4415" spans="1:13" x14ac:dyDescent="0.25">
      <c r="A4415" s="262" t="s">
        <v>2248</v>
      </c>
      <c r="B4415" s="262" t="s">
        <v>2249</v>
      </c>
      <c r="C4415" s="262" t="s">
        <v>2241</v>
      </c>
      <c r="D4415" s="262" t="s">
        <v>1374</v>
      </c>
      <c r="E4415" s="262">
        <v>8511000</v>
      </c>
      <c r="F4415" s="262" t="s">
        <v>8183</v>
      </c>
      <c r="G4415" s="262" t="s">
        <v>1400</v>
      </c>
      <c r="H4415" s="262">
        <v>2</v>
      </c>
      <c r="I4415" s="262" t="s">
        <v>8131</v>
      </c>
      <c r="J4415" s="262" t="s">
        <v>8184</v>
      </c>
      <c r="K4415" s="262" t="s">
        <v>8185</v>
      </c>
      <c r="L4415" s="263">
        <v>45138</v>
      </c>
      <c r="M4415" s="262" t="s">
        <v>20</v>
      </c>
    </row>
    <row r="4416" spans="1:13" x14ac:dyDescent="0.25">
      <c r="A4416" s="260" t="s">
        <v>2248</v>
      </c>
      <c r="B4416" s="260" t="s">
        <v>2249</v>
      </c>
      <c r="C4416" s="260" t="s">
        <v>2241</v>
      </c>
      <c r="D4416" s="260" t="s">
        <v>630</v>
      </c>
      <c r="E4416" s="260">
        <v>6869000</v>
      </c>
      <c r="F4416" s="260" t="s">
        <v>8186</v>
      </c>
      <c r="G4416" s="260" t="s">
        <v>1400</v>
      </c>
      <c r="H4416" s="260">
        <v>2</v>
      </c>
      <c r="I4416" s="260" t="s">
        <v>8187</v>
      </c>
      <c r="J4416" s="260" t="s">
        <v>8188</v>
      </c>
      <c r="K4416" s="260" t="s">
        <v>8189</v>
      </c>
      <c r="L4416" s="261">
        <v>45138</v>
      </c>
      <c r="M4416" s="260" t="s">
        <v>20</v>
      </c>
    </row>
    <row r="4417" spans="1:13" x14ac:dyDescent="0.25">
      <c r="A4417" s="262" t="s">
        <v>2248</v>
      </c>
      <c r="B4417" s="262" t="s">
        <v>2249</v>
      </c>
      <c r="C4417" s="262" t="s">
        <v>2241</v>
      </c>
      <c r="D4417" s="262" t="s">
        <v>623</v>
      </c>
      <c r="E4417" s="262">
        <v>5900000</v>
      </c>
      <c r="F4417" s="262" t="s">
        <v>8179</v>
      </c>
      <c r="G4417" s="262" t="s">
        <v>1400</v>
      </c>
      <c r="H4417" s="262">
        <v>2</v>
      </c>
      <c r="I4417" s="262" t="s">
        <v>8180</v>
      </c>
      <c r="J4417" s="262" t="s">
        <v>8190</v>
      </c>
      <c r="K4417" s="262" t="s">
        <v>8191</v>
      </c>
      <c r="L4417" s="263">
        <v>45138</v>
      </c>
      <c r="M4417" s="262" t="s">
        <v>20</v>
      </c>
    </row>
    <row r="4418" spans="1:13" x14ac:dyDescent="0.25">
      <c r="A4418" s="260" t="s">
        <v>2248</v>
      </c>
      <c r="B4418" s="260" t="s">
        <v>2249</v>
      </c>
      <c r="C4418" s="260" t="s">
        <v>2241</v>
      </c>
      <c r="D4418" s="260" t="s">
        <v>628</v>
      </c>
      <c r="E4418" s="260">
        <v>0</v>
      </c>
      <c r="F4418" s="260" t="s">
        <v>8179</v>
      </c>
      <c r="G4418" s="260" t="s">
        <v>1400</v>
      </c>
      <c r="H4418" s="260">
        <v>2</v>
      </c>
      <c r="I4418" s="260" t="s">
        <v>4683</v>
      </c>
      <c r="J4418" s="260" t="s">
        <v>8190</v>
      </c>
      <c r="K4418" s="260" t="s">
        <v>8192</v>
      </c>
      <c r="L4418" s="261">
        <v>45138</v>
      </c>
      <c r="M4418" s="260" t="s">
        <v>20</v>
      </c>
    </row>
    <row r="4419" spans="1:13" x14ac:dyDescent="0.25">
      <c r="A4419" s="262" t="s">
        <v>2248</v>
      </c>
      <c r="B4419" s="262" t="s">
        <v>2249</v>
      </c>
      <c r="C4419" s="262" t="s">
        <v>2241</v>
      </c>
      <c r="D4419" s="262" t="s">
        <v>619</v>
      </c>
      <c r="E4419" s="262">
        <v>0</v>
      </c>
      <c r="F4419" s="262" t="s">
        <v>8179</v>
      </c>
      <c r="G4419" s="262" t="s">
        <v>1400</v>
      </c>
      <c r="H4419" s="262">
        <v>2</v>
      </c>
      <c r="I4419" s="262" t="s">
        <v>4683</v>
      </c>
      <c r="J4419" s="262" t="s">
        <v>8190</v>
      </c>
      <c r="K4419" s="262" t="s">
        <v>8193</v>
      </c>
      <c r="L4419" s="263">
        <v>45138</v>
      </c>
      <c r="M4419" s="262" t="s">
        <v>20</v>
      </c>
    </row>
    <row r="4420" spans="1:13" x14ac:dyDescent="0.25">
      <c r="A4420" s="260" t="s">
        <v>277</v>
      </c>
      <c r="B4420" s="260" t="s">
        <v>278</v>
      </c>
      <c r="C4420" s="260" t="s">
        <v>279</v>
      </c>
      <c r="D4420" s="260" t="s">
        <v>1335</v>
      </c>
      <c r="E4420" s="260">
        <v>20608000</v>
      </c>
      <c r="F4420" s="260" t="s">
        <v>8194</v>
      </c>
      <c r="G4420" s="260" t="s">
        <v>1400</v>
      </c>
      <c r="H4420" s="260">
        <v>2</v>
      </c>
      <c r="I4420" s="260" t="s">
        <v>8195</v>
      </c>
      <c r="J4420" s="260" t="s">
        <v>8196</v>
      </c>
      <c r="K4420" s="260" t="s">
        <v>8197</v>
      </c>
      <c r="L4420" s="261">
        <v>45138</v>
      </c>
      <c r="M4420" s="260" t="s">
        <v>20</v>
      </c>
    </row>
    <row r="4421" spans="1:13" x14ac:dyDescent="0.25">
      <c r="A4421" s="262" t="s">
        <v>277</v>
      </c>
      <c r="B4421" s="262" t="s">
        <v>278</v>
      </c>
      <c r="C4421" s="262" t="s">
        <v>279</v>
      </c>
      <c r="D4421" s="262" t="s">
        <v>38</v>
      </c>
      <c r="E4421" s="262">
        <v>757</v>
      </c>
      <c r="F4421" s="262" t="s">
        <v>8138</v>
      </c>
      <c r="G4421" s="262" t="s">
        <v>1400</v>
      </c>
      <c r="H4421" s="262">
        <v>2</v>
      </c>
      <c r="I4421" s="262" t="s">
        <v>8139</v>
      </c>
      <c r="J4421" s="262" t="s">
        <v>8198</v>
      </c>
      <c r="K4421" s="262" t="s">
        <v>8199</v>
      </c>
      <c r="L4421" s="263">
        <v>45138</v>
      </c>
      <c r="M4421" s="262" t="s">
        <v>582</v>
      </c>
    </row>
    <row r="4422" spans="1:13" x14ac:dyDescent="0.25">
      <c r="A4422" s="260" t="s">
        <v>277</v>
      </c>
      <c r="B4422" s="260" t="s">
        <v>278</v>
      </c>
      <c r="C4422" s="260" t="s">
        <v>279</v>
      </c>
      <c r="D4422" s="260" t="s">
        <v>966</v>
      </c>
      <c r="E4422" s="260">
        <v>14</v>
      </c>
      <c r="F4422" s="260" t="s">
        <v>8138</v>
      </c>
      <c r="G4422" s="260" t="s">
        <v>1400</v>
      </c>
      <c r="H4422" s="260">
        <v>2</v>
      </c>
      <c r="I4422" s="260" t="s">
        <v>8139</v>
      </c>
      <c r="J4422" s="260" t="s">
        <v>8200</v>
      </c>
      <c r="K4422" s="260" t="s">
        <v>8201</v>
      </c>
      <c r="L4422" s="261">
        <v>45138</v>
      </c>
      <c r="M4422" s="260" t="s">
        <v>582</v>
      </c>
    </row>
    <row r="4423" spans="1:13" x14ac:dyDescent="0.25">
      <c r="A4423" s="262" t="s">
        <v>277</v>
      </c>
      <c r="B4423" s="262" t="s">
        <v>278</v>
      </c>
      <c r="C4423" s="262" t="s">
        <v>279</v>
      </c>
      <c r="D4423" s="262" t="s">
        <v>1055</v>
      </c>
      <c r="E4423" s="262">
        <v>14</v>
      </c>
      <c r="F4423" s="262" t="s">
        <v>8138</v>
      </c>
      <c r="G4423" s="262" t="s">
        <v>1400</v>
      </c>
      <c r="H4423" s="262">
        <v>2</v>
      </c>
      <c r="I4423" s="262" t="s">
        <v>8139</v>
      </c>
      <c r="J4423" s="262" t="s">
        <v>8200</v>
      </c>
      <c r="K4423" s="262" t="s">
        <v>8202</v>
      </c>
      <c r="L4423" s="263">
        <v>45138</v>
      </c>
      <c r="M4423" s="262" t="s">
        <v>582</v>
      </c>
    </row>
    <row r="4424" spans="1:13" x14ac:dyDescent="0.25">
      <c r="A4424" s="260" t="s">
        <v>1712</v>
      </c>
      <c r="B4424" s="260" t="s">
        <v>1713</v>
      </c>
      <c r="C4424" s="260" t="s">
        <v>1714</v>
      </c>
      <c r="D4424" s="260" t="s">
        <v>1335</v>
      </c>
      <c r="E4424" s="260">
        <v>1181675</v>
      </c>
      <c r="F4424" s="260" t="s">
        <v>8203</v>
      </c>
      <c r="G4424" s="260" t="s">
        <v>1400</v>
      </c>
      <c r="H4424" s="260">
        <v>2</v>
      </c>
      <c r="I4424" s="260" t="s">
        <v>8204</v>
      </c>
      <c r="J4424" s="260" t="s">
        <v>8205</v>
      </c>
      <c r="K4424" s="260" t="s">
        <v>8206</v>
      </c>
      <c r="L4424" s="261">
        <v>45138</v>
      </c>
      <c r="M4424" s="260" t="s">
        <v>20</v>
      </c>
    </row>
    <row r="4425" spans="1:13" x14ac:dyDescent="0.25">
      <c r="A4425" s="262" t="s">
        <v>1712</v>
      </c>
      <c r="B4425" s="262" t="s">
        <v>1713</v>
      </c>
      <c r="C4425" s="262" t="s">
        <v>1714</v>
      </c>
      <c r="D4425" s="262" t="s">
        <v>1132</v>
      </c>
      <c r="E4425" s="262">
        <v>1181675</v>
      </c>
      <c r="F4425" s="262" t="s">
        <v>8207</v>
      </c>
      <c r="G4425" s="262" t="s">
        <v>1400</v>
      </c>
      <c r="H4425" s="262">
        <v>2</v>
      </c>
      <c r="I4425" s="262" t="s">
        <v>8204</v>
      </c>
      <c r="J4425" s="262" t="s">
        <v>8208</v>
      </c>
      <c r="K4425" s="262" t="s">
        <v>8209</v>
      </c>
      <c r="L4425" s="263">
        <v>45138</v>
      </c>
      <c r="M4425" s="262" t="s">
        <v>20</v>
      </c>
    </row>
    <row r="4426" spans="1:13" x14ac:dyDescent="0.25">
      <c r="A4426" s="260" t="s">
        <v>1712</v>
      </c>
      <c r="B4426" s="260" t="s">
        <v>1713</v>
      </c>
      <c r="C4426" s="260" t="s">
        <v>1714</v>
      </c>
      <c r="D4426" s="260" t="s">
        <v>1050</v>
      </c>
      <c r="E4426" s="260">
        <v>687136</v>
      </c>
      <c r="F4426" s="260" t="s">
        <v>8207</v>
      </c>
      <c r="G4426" s="260" t="s">
        <v>1400</v>
      </c>
      <c r="H4426" s="260">
        <v>2</v>
      </c>
      <c r="I4426" s="260" t="s">
        <v>8204</v>
      </c>
      <c r="J4426" s="260" t="s">
        <v>8210</v>
      </c>
      <c r="K4426" s="260" t="s">
        <v>8211</v>
      </c>
      <c r="L4426" s="261">
        <v>45138</v>
      </c>
      <c r="M4426" s="260" t="s">
        <v>20</v>
      </c>
    </row>
    <row r="4427" spans="1:13" x14ac:dyDescent="0.25">
      <c r="A4427" s="262" t="s">
        <v>1712</v>
      </c>
      <c r="B4427" s="262" t="s">
        <v>1713</v>
      </c>
      <c r="C4427" s="262" t="s">
        <v>1714</v>
      </c>
      <c r="D4427" s="262" t="s">
        <v>776</v>
      </c>
      <c r="E4427" s="262">
        <v>6086</v>
      </c>
      <c r="F4427" s="262" t="s">
        <v>8212</v>
      </c>
      <c r="G4427" s="262" t="s">
        <v>1400</v>
      </c>
      <c r="H4427" s="262">
        <v>2</v>
      </c>
      <c r="I4427" s="262" t="s">
        <v>8213</v>
      </c>
      <c r="J4427" s="262" t="s">
        <v>8214</v>
      </c>
      <c r="K4427" s="262" t="s">
        <v>8215</v>
      </c>
      <c r="L4427" s="263">
        <v>45138</v>
      </c>
      <c r="M4427" s="262" t="s">
        <v>20</v>
      </c>
    </row>
    <row r="4428" spans="1:13" x14ac:dyDescent="0.25">
      <c r="A4428" s="260" t="s">
        <v>1712</v>
      </c>
      <c r="B4428" s="260" t="s">
        <v>1713</v>
      </c>
      <c r="C4428" s="260" t="s">
        <v>1714</v>
      </c>
      <c r="D4428" s="260" t="s">
        <v>966</v>
      </c>
      <c r="E4428" s="260">
        <v>0</v>
      </c>
      <c r="F4428" s="260" t="s">
        <v>8216</v>
      </c>
      <c r="G4428" s="260" t="s">
        <v>1400</v>
      </c>
      <c r="H4428" s="260">
        <v>2</v>
      </c>
      <c r="I4428" s="260" t="s">
        <v>1039</v>
      </c>
      <c r="J4428" s="260" t="s">
        <v>8217</v>
      </c>
      <c r="K4428" s="260" t="s">
        <v>8218</v>
      </c>
      <c r="L4428" s="261">
        <v>45138</v>
      </c>
      <c r="M4428" s="260" t="s">
        <v>20</v>
      </c>
    </row>
    <row r="4429" spans="1:13" x14ac:dyDescent="0.25">
      <c r="A4429" s="262" t="s">
        <v>1712</v>
      </c>
      <c r="B4429" s="262" t="s">
        <v>1713</v>
      </c>
      <c r="C4429" s="262" t="s">
        <v>1714</v>
      </c>
      <c r="D4429" s="262" t="s">
        <v>1055</v>
      </c>
      <c r="E4429" s="262">
        <v>7</v>
      </c>
      <c r="F4429" s="262" t="s">
        <v>8216</v>
      </c>
      <c r="G4429" s="262" t="s">
        <v>1400</v>
      </c>
      <c r="H4429" s="262">
        <v>2</v>
      </c>
      <c r="I4429" s="262" t="s">
        <v>1039</v>
      </c>
      <c r="J4429" s="262" t="s">
        <v>8219</v>
      </c>
      <c r="K4429" s="262" t="s">
        <v>8220</v>
      </c>
      <c r="L4429" s="263">
        <v>45138</v>
      </c>
      <c r="M4429" s="262" t="s">
        <v>20</v>
      </c>
    </row>
    <row r="4430" spans="1:13" x14ac:dyDescent="0.25">
      <c r="A4430" s="260" t="s">
        <v>1712</v>
      </c>
      <c r="B4430" s="260" t="s">
        <v>1713</v>
      </c>
      <c r="C4430" s="260" t="s">
        <v>1714</v>
      </c>
      <c r="D4430" s="260" t="s">
        <v>605</v>
      </c>
      <c r="E4430" s="260">
        <v>285414</v>
      </c>
      <c r="F4430" s="260" t="s">
        <v>8207</v>
      </c>
      <c r="G4430" s="260" t="s">
        <v>1400</v>
      </c>
      <c r="H4430" s="260">
        <v>2</v>
      </c>
      <c r="I4430" s="260" t="s">
        <v>8204</v>
      </c>
      <c r="J4430" s="260" t="s">
        <v>8221</v>
      </c>
      <c r="K4430" s="260" t="s">
        <v>8222</v>
      </c>
      <c r="L4430" s="261">
        <v>45138</v>
      </c>
      <c r="M4430" s="260" t="s">
        <v>20</v>
      </c>
    </row>
    <row r="4431" spans="1:13" x14ac:dyDescent="0.25">
      <c r="A4431" s="262" t="s">
        <v>1712</v>
      </c>
      <c r="B4431" s="262" t="s">
        <v>1713</v>
      </c>
      <c r="C4431" s="262" t="s">
        <v>1714</v>
      </c>
      <c r="D4431" s="262" t="s">
        <v>1374</v>
      </c>
      <c r="E4431" s="262">
        <v>494539</v>
      </c>
      <c r="F4431" s="262" t="s">
        <v>8207</v>
      </c>
      <c r="G4431" s="262" t="s">
        <v>1400</v>
      </c>
      <c r="H4431" s="262">
        <v>2</v>
      </c>
      <c r="I4431" s="262" t="s">
        <v>8204</v>
      </c>
      <c r="J4431" s="262" t="s">
        <v>8223</v>
      </c>
      <c r="K4431" s="262" t="s">
        <v>8224</v>
      </c>
      <c r="L4431" s="263">
        <v>45138</v>
      </c>
      <c r="M4431" s="262" t="s">
        <v>20</v>
      </c>
    </row>
    <row r="4432" spans="1:13" x14ac:dyDescent="0.25">
      <c r="A4432" s="260" t="s">
        <v>1712</v>
      </c>
      <c r="B4432" s="260" t="s">
        <v>1713</v>
      </c>
      <c r="C4432" s="260" t="s">
        <v>1714</v>
      </c>
      <c r="D4432" s="260" t="s">
        <v>630</v>
      </c>
      <c r="E4432" s="260">
        <v>401722</v>
      </c>
      <c r="F4432" s="260" t="s">
        <v>8207</v>
      </c>
      <c r="G4432" s="260" t="s">
        <v>1400</v>
      </c>
      <c r="H4432" s="260">
        <v>2</v>
      </c>
      <c r="I4432" s="260" t="s">
        <v>8204</v>
      </c>
      <c r="J4432" s="260" t="s">
        <v>8225</v>
      </c>
      <c r="K4432" s="260" t="s">
        <v>8226</v>
      </c>
      <c r="L4432" s="261">
        <v>45138</v>
      </c>
      <c r="M4432" s="260" t="s">
        <v>20</v>
      </c>
    </row>
    <row r="4433" spans="1:13" x14ac:dyDescent="0.25">
      <c r="A4433" s="262" t="s">
        <v>1712</v>
      </c>
      <c r="B4433" s="262" t="s">
        <v>1713</v>
      </c>
      <c r="C4433" s="262" t="s">
        <v>1714</v>
      </c>
      <c r="D4433" s="262" t="s">
        <v>623</v>
      </c>
      <c r="E4433" s="262">
        <v>185312</v>
      </c>
      <c r="F4433" s="262" t="s">
        <v>8207</v>
      </c>
      <c r="G4433" s="262" t="s">
        <v>1400</v>
      </c>
      <c r="H4433" s="262">
        <v>2</v>
      </c>
      <c r="I4433" s="262" t="s">
        <v>8204</v>
      </c>
      <c r="J4433" s="262" t="s">
        <v>8227</v>
      </c>
      <c r="K4433" s="262" t="s">
        <v>8228</v>
      </c>
      <c r="L4433" s="263">
        <v>45138</v>
      </c>
      <c r="M4433" s="262" t="s">
        <v>20</v>
      </c>
    </row>
    <row r="4434" spans="1:13" x14ac:dyDescent="0.25">
      <c r="A4434" s="260" t="s">
        <v>1712</v>
      </c>
      <c r="B4434" s="260" t="s">
        <v>1713</v>
      </c>
      <c r="C4434" s="260" t="s">
        <v>1714</v>
      </c>
      <c r="D4434" s="260" t="s">
        <v>628</v>
      </c>
      <c r="E4434" s="260">
        <v>100102</v>
      </c>
      <c r="F4434" s="260" t="s">
        <v>8207</v>
      </c>
      <c r="G4434" s="260" t="s">
        <v>1400</v>
      </c>
      <c r="H4434" s="260">
        <v>2</v>
      </c>
      <c r="I4434" s="260" t="s">
        <v>8204</v>
      </c>
      <c r="J4434" s="260" t="s">
        <v>8229</v>
      </c>
      <c r="K4434" s="260" t="s">
        <v>8230</v>
      </c>
      <c r="L4434" s="261">
        <v>45138</v>
      </c>
      <c r="M4434" s="260" t="s">
        <v>20</v>
      </c>
    </row>
    <row r="4435" spans="1:13" x14ac:dyDescent="0.25">
      <c r="A4435" s="262" t="s">
        <v>1712</v>
      </c>
      <c r="B4435" s="262" t="s">
        <v>1713</v>
      </c>
      <c r="C4435" s="262" t="s">
        <v>1714</v>
      </c>
      <c r="D4435" s="262" t="s">
        <v>619</v>
      </c>
      <c r="E4435" s="262">
        <v>0</v>
      </c>
      <c r="F4435" s="262" t="s">
        <v>8207</v>
      </c>
      <c r="G4435" s="262" t="s">
        <v>1400</v>
      </c>
      <c r="H4435" s="262">
        <v>2</v>
      </c>
      <c r="I4435" s="262" t="s">
        <v>8204</v>
      </c>
      <c r="J4435" s="262" t="s">
        <v>8231</v>
      </c>
      <c r="K4435" s="262" t="s">
        <v>8232</v>
      </c>
      <c r="L4435" s="263">
        <v>45138</v>
      </c>
      <c r="M4435" s="262" t="s">
        <v>20</v>
      </c>
    </row>
    <row r="4436" spans="1:13" x14ac:dyDescent="0.25">
      <c r="A4436" s="260" t="s">
        <v>1730</v>
      </c>
      <c r="B4436" s="260" t="s">
        <v>1731</v>
      </c>
      <c r="C4436" s="260" t="s">
        <v>1714</v>
      </c>
      <c r="D4436" s="260" t="s">
        <v>1335</v>
      </c>
      <c r="E4436" s="260">
        <v>1062023</v>
      </c>
      <c r="F4436" s="260" t="s">
        <v>33</v>
      </c>
      <c r="G4436" s="260" t="s">
        <v>33</v>
      </c>
      <c r="H4436" s="260">
        <v>2</v>
      </c>
      <c r="I4436" s="260" t="s">
        <v>8204</v>
      </c>
      <c r="J4436" s="260" t="s">
        <v>8205</v>
      </c>
      <c r="K4436" s="260" t="s">
        <v>8233</v>
      </c>
      <c r="L4436" s="261">
        <v>45138</v>
      </c>
      <c r="M4436" s="260" t="s">
        <v>582</v>
      </c>
    </row>
    <row r="4437" spans="1:13" x14ac:dyDescent="0.25">
      <c r="A4437" s="262" t="s">
        <v>1730</v>
      </c>
      <c r="B4437" s="262" t="s">
        <v>1731</v>
      </c>
      <c r="C4437" s="262" t="s">
        <v>1714</v>
      </c>
      <c r="D4437" s="262" t="s">
        <v>1132</v>
      </c>
      <c r="E4437" s="262">
        <v>675804</v>
      </c>
      <c r="F4437" s="262" t="s">
        <v>8234</v>
      </c>
      <c r="G4437" s="262" t="s">
        <v>1400</v>
      </c>
      <c r="H4437" s="262">
        <v>2</v>
      </c>
      <c r="I4437" s="262" t="s">
        <v>8235</v>
      </c>
      <c r="J4437" s="262" t="s">
        <v>8236</v>
      </c>
      <c r="K4437" s="262" t="s">
        <v>8237</v>
      </c>
      <c r="L4437" s="263">
        <v>45138</v>
      </c>
      <c r="M4437" s="262" t="s">
        <v>20</v>
      </c>
    </row>
    <row r="4438" spans="1:13" x14ac:dyDescent="0.25">
      <c r="A4438" s="260" t="s">
        <v>1730</v>
      </c>
      <c r="B4438" s="260" t="s">
        <v>1731</v>
      </c>
      <c r="C4438" s="260" t="s">
        <v>1714</v>
      </c>
      <c r="D4438" s="260" t="s">
        <v>1050</v>
      </c>
      <c r="E4438" s="260">
        <v>30751</v>
      </c>
      <c r="F4438" s="260" t="s">
        <v>8238</v>
      </c>
      <c r="G4438" s="260" t="s">
        <v>1400</v>
      </c>
      <c r="H4438" s="260">
        <v>2</v>
      </c>
      <c r="I4438" s="260" t="s">
        <v>8239</v>
      </c>
      <c r="J4438" s="260" t="s">
        <v>8240</v>
      </c>
      <c r="K4438" s="260" t="s">
        <v>8241</v>
      </c>
      <c r="L4438" s="261">
        <v>45138</v>
      </c>
      <c r="M4438" s="260" t="s">
        <v>20</v>
      </c>
    </row>
    <row r="4439" spans="1:13" x14ac:dyDescent="0.25">
      <c r="A4439" s="262" t="s">
        <v>1730</v>
      </c>
      <c r="B4439" s="262" t="s">
        <v>1731</v>
      </c>
      <c r="C4439" s="262" t="s">
        <v>1714</v>
      </c>
      <c r="D4439" s="262" t="s">
        <v>776</v>
      </c>
      <c r="E4439" s="262">
        <v>30751</v>
      </c>
      <c r="F4439" s="262" t="s">
        <v>8238</v>
      </c>
      <c r="G4439" s="262" t="s">
        <v>1400</v>
      </c>
      <c r="H4439" s="262">
        <v>2</v>
      </c>
      <c r="I4439" s="262" t="s">
        <v>8239</v>
      </c>
      <c r="J4439" s="262" t="s">
        <v>8240</v>
      </c>
      <c r="K4439" s="262" t="s">
        <v>8242</v>
      </c>
      <c r="L4439" s="263">
        <v>45138</v>
      </c>
      <c r="M4439" s="262" t="s">
        <v>20</v>
      </c>
    </row>
    <row r="4440" spans="1:13" x14ac:dyDescent="0.25">
      <c r="A4440" s="260" t="s">
        <v>1730</v>
      </c>
      <c r="B4440" s="260" t="s">
        <v>1731</v>
      </c>
      <c r="C4440" s="260" t="s">
        <v>1714</v>
      </c>
      <c r="D4440" s="260" t="s">
        <v>966</v>
      </c>
      <c r="E4440" s="260">
        <v>7</v>
      </c>
      <c r="F4440" s="260" t="s">
        <v>8216</v>
      </c>
      <c r="G4440" s="260" t="s">
        <v>1400</v>
      </c>
      <c r="H4440" s="260">
        <v>2</v>
      </c>
      <c r="I4440" s="260" t="s">
        <v>1039</v>
      </c>
      <c r="J4440" s="260" t="s">
        <v>8243</v>
      </c>
      <c r="K4440" s="260" t="s">
        <v>8244</v>
      </c>
      <c r="L4440" s="261">
        <v>45138</v>
      </c>
      <c r="M4440" s="260" t="s">
        <v>20</v>
      </c>
    </row>
    <row r="4441" spans="1:13" x14ac:dyDescent="0.25">
      <c r="A4441" s="262" t="s">
        <v>1730</v>
      </c>
      <c r="B4441" s="262" t="s">
        <v>1731</v>
      </c>
      <c r="C4441" s="262" t="s">
        <v>1714</v>
      </c>
      <c r="D4441" s="262" t="s">
        <v>1055</v>
      </c>
      <c r="E4441" s="262">
        <v>7</v>
      </c>
      <c r="F4441" s="262" t="s">
        <v>8216</v>
      </c>
      <c r="G4441" s="262" t="s">
        <v>1400</v>
      </c>
      <c r="H4441" s="262">
        <v>2</v>
      </c>
      <c r="I4441" s="262" t="s">
        <v>1039</v>
      </c>
      <c r="J4441" s="262" t="s">
        <v>8219</v>
      </c>
      <c r="K4441" s="262" t="s">
        <v>8245</v>
      </c>
      <c r="L4441" s="263">
        <v>45138</v>
      </c>
      <c r="M4441" s="262" t="s">
        <v>20</v>
      </c>
    </row>
    <row r="4442" spans="1:13" x14ac:dyDescent="0.25">
      <c r="A4442" s="260" t="s">
        <v>1730</v>
      </c>
      <c r="B4442" s="260" t="s">
        <v>1731</v>
      </c>
      <c r="C4442" s="260" t="s">
        <v>1714</v>
      </c>
      <c r="D4442" s="260" t="s">
        <v>605</v>
      </c>
      <c r="E4442" s="260">
        <v>30751</v>
      </c>
      <c r="F4442" s="260" t="s">
        <v>8238</v>
      </c>
      <c r="G4442" s="260" t="s">
        <v>1400</v>
      </c>
      <c r="H4442" s="260">
        <v>2</v>
      </c>
      <c r="I4442" s="260" t="s">
        <v>8239</v>
      </c>
      <c r="J4442" s="260" t="s">
        <v>8246</v>
      </c>
      <c r="K4442" s="260" t="s">
        <v>8247</v>
      </c>
      <c r="L4442" s="261">
        <v>45138</v>
      </c>
      <c r="M4442" s="260" t="s">
        <v>20</v>
      </c>
    </row>
    <row r="4443" spans="1:13" x14ac:dyDescent="0.25">
      <c r="A4443" s="262" t="s">
        <v>1730</v>
      </c>
      <c r="B4443" s="262" t="s">
        <v>1731</v>
      </c>
      <c r="C4443" s="262" t="s">
        <v>1714</v>
      </c>
      <c r="D4443" s="262" t="s">
        <v>1374</v>
      </c>
      <c r="E4443" s="262">
        <v>645053</v>
      </c>
      <c r="F4443" s="262" t="s">
        <v>8234</v>
      </c>
      <c r="G4443" s="262" t="s">
        <v>1400</v>
      </c>
      <c r="H4443" s="262">
        <v>2</v>
      </c>
      <c r="I4443" s="262" t="s">
        <v>8235</v>
      </c>
      <c r="J4443" s="262" t="s">
        <v>8248</v>
      </c>
      <c r="K4443" s="262" t="s">
        <v>8249</v>
      </c>
      <c r="L4443" s="263">
        <v>45138</v>
      </c>
      <c r="M4443" s="262" t="s">
        <v>20</v>
      </c>
    </row>
    <row r="4444" spans="1:13" x14ac:dyDescent="0.25">
      <c r="A4444" s="260" t="s">
        <v>1730</v>
      </c>
      <c r="B4444" s="260" t="s">
        <v>1731</v>
      </c>
      <c r="C4444" s="260" t="s">
        <v>1714</v>
      </c>
      <c r="D4444" s="260" t="s">
        <v>630</v>
      </c>
      <c r="E4444" s="260">
        <v>0</v>
      </c>
      <c r="F4444" s="260" t="s">
        <v>8238</v>
      </c>
      <c r="G4444" s="260" t="s">
        <v>1400</v>
      </c>
      <c r="H4444" s="260">
        <v>2</v>
      </c>
      <c r="I4444" s="260" t="s">
        <v>8239</v>
      </c>
      <c r="J4444" s="260" t="s">
        <v>8250</v>
      </c>
      <c r="K4444" s="260" t="s">
        <v>8251</v>
      </c>
      <c r="L4444" s="261">
        <v>45138</v>
      </c>
      <c r="M4444" s="260" t="s">
        <v>20</v>
      </c>
    </row>
    <row r="4445" spans="1:13" x14ac:dyDescent="0.25">
      <c r="A4445" s="262" t="s">
        <v>1730</v>
      </c>
      <c r="B4445" s="262" t="s">
        <v>1731</v>
      </c>
      <c r="C4445" s="262" t="s">
        <v>1714</v>
      </c>
      <c r="D4445" s="262" t="s">
        <v>623</v>
      </c>
      <c r="E4445" s="262">
        <v>30751</v>
      </c>
      <c r="F4445" s="262" t="s">
        <v>8238</v>
      </c>
      <c r="G4445" s="262" t="s">
        <v>1400</v>
      </c>
      <c r="H4445" s="262">
        <v>2</v>
      </c>
      <c r="I4445" s="262" t="s">
        <v>8239</v>
      </c>
      <c r="J4445" s="262" t="s">
        <v>8252</v>
      </c>
      <c r="K4445" s="262" t="s">
        <v>8253</v>
      </c>
      <c r="L4445" s="263">
        <v>45138</v>
      </c>
      <c r="M4445" s="262" t="s">
        <v>20</v>
      </c>
    </row>
    <row r="4446" spans="1:13" x14ac:dyDescent="0.25">
      <c r="A4446" s="260" t="s">
        <v>1730</v>
      </c>
      <c r="B4446" s="260" t="s">
        <v>1731</v>
      </c>
      <c r="C4446" s="260" t="s">
        <v>1714</v>
      </c>
      <c r="D4446" s="260" t="s">
        <v>628</v>
      </c>
      <c r="E4446" s="260">
        <v>0</v>
      </c>
      <c r="F4446" s="260" t="s">
        <v>8238</v>
      </c>
      <c r="G4446" s="260" t="s">
        <v>1400</v>
      </c>
      <c r="H4446" s="260">
        <v>2</v>
      </c>
      <c r="I4446" s="260" t="s">
        <v>8254</v>
      </c>
      <c r="J4446" s="260" t="s">
        <v>8255</v>
      </c>
      <c r="K4446" s="260" t="s">
        <v>8256</v>
      </c>
      <c r="L4446" s="261">
        <v>45138</v>
      </c>
      <c r="M4446" s="260" t="s">
        <v>20</v>
      </c>
    </row>
    <row r="4447" spans="1:13" x14ac:dyDescent="0.25">
      <c r="A4447" s="262" t="s">
        <v>1730</v>
      </c>
      <c r="B4447" s="262" t="s">
        <v>1731</v>
      </c>
      <c r="C4447" s="262" t="s">
        <v>1714</v>
      </c>
      <c r="D4447" s="262" t="s">
        <v>619</v>
      </c>
      <c r="E4447" s="262">
        <v>0</v>
      </c>
      <c r="F4447" s="262" t="s">
        <v>8238</v>
      </c>
      <c r="G4447" s="262" t="s">
        <v>1400</v>
      </c>
      <c r="H4447" s="262">
        <v>2</v>
      </c>
      <c r="I4447" s="262" t="s">
        <v>8254</v>
      </c>
      <c r="J4447" s="262" t="s">
        <v>8257</v>
      </c>
      <c r="K4447" s="262" t="s">
        <v>8258</v>
      </c>
      <c r="L4447" s="263">
        <v>45138</v>
      </c>
      <c r="M4447" s="262" t="s">
        <v>20</v>
      </c>
    </row>
    <row r="4448" spans="1:13" x14ac:dyDescent="0.25">
      <c r="A4448" s="260" t="s">
        <v>1747</v>
      </c>
      <c r="B4448" s="260" t="s">
        <v>1748</v>
      </c>
      <c r="C4448" s="260" t="s">
        <v>1714</v>
      </c>
      <c r="D4448" s="260" t="s">
        <v>1335</v>
      </c>
      <c r="E4448" s="260">
        <v>1181675</v>
      </c>
      <c r="F4448" s="260" t="s">
        <v>8207</v>
      </c>
      <c r="G4448" s="260" t="s">
        <v>1400</v>
      </c>
      <c r="H4448" s="260">
        <v>2</v>
      </c>
      <c r="I4448" s="260" t="s">
        <v>8204</v>
      </c>
      <c r="J4448" s="260" t="s">
        <v>8259</v>
      </c>
      <c r="K4448" s="260" t="s">
        <v>8260</v>
      </c>
      <c r="L4448" s="261">
        <v>45138</v>
      </c>
      <c r="M4448" s="260" t="s">
        <v>20</v>
      </c>
    </row>
    <row r="4449" spans="1:13" x14ac:dyDescent="0.25">
      <c r="A4449" s="262" t="s">
        <v>1747</v>
      </c>
      <c r="B4449" s="262" t="s">
        <v>1748</v>
      </c>
      <c r="C4449" s="262" t="s">
        <v>1714</v>
      </c>
      <c r="D4449" s="262" t="s">
        <v>1132</v>
      </c>
      <c r="E4449" s="262">
        <v>1181675</v>
      </c>
      <c r="F4449" s="262" t="s">
        <v>8207</v>
      </c>
      <c r="G4449" s="262" t="s">
        <v>1400</v>
      </c>
      <c r="H4449" s="262">
        <v>2</v>
      </c>
      <c r="I4449" s="262" t="s">
        <v>8204</v>
      </c>
      <c r="J4449" s="262" t="s">
        <v>8261</v>
      </c>
      <c r="K4449" s="262" t="s">
        <v>8262</v>
      </c>
      <c r="L4449" s="263">
        <v>45138</v>
      </c>
      <c r="M4449" s="262" t="s">
        <v>20</v>
      </c>
    </row>
    <row r="4450" spans="1:13" x14ac:dyDescent="0.25">
      <c r="A4450" s="260" t="s">
        <v>1747</v>
      </c>
      <c r="B4450" s="260" t="s">
        <v>1748</v>
      </c>
      <c r="C4450" s="260" t="s">
        <v>1714</v>
      </c>
      <c r="D4450" s="260" t="s">
        <v>1050</v>
      </c>
      <c r="E4450" s="260">
        <v>717887</v>
      </c>
      <c r="F4450" s="260" t="s">
        <v>8263</v>
      </c>
      <c r="G4450" s="260" t="s">
        <v>1400</v>
      </c>
      <c r="H4450" s="260">
        <v>2</v>
      </c>
      <c r="I4450" s="260" t="s">
        <v>8264</v>
      </c>
      <c r="J4450" s="260" t="s">
        <v>8265</v>
      </c>
      <c r="K4450" s="260" t="s">
        <v>8266</v>
      </c>
      <c r="L4450" s="261">
        <v>45138</v>
      </c>
      <c r="M4450" s="260" t="s">
        <v>20</v>
      </c>
    </row>
    <row r="4451" spans="1:13" x14ac:dyDescent="0.25">
      <c r="A4451" s="262" t="s">
        <v>1747</v>
      </c>
      <c r="B4451" s="262" t="s">
        <v>1748</v>
      </c>
      <c r="C4451" s="262" t="s">
        <v>1714</v>
      </c>
      <c r="D4451" s="262" t="s">
        <v>776</v>
      </c>
      <c r="E4451" s="262">
        <v>36837</v>
      </c>
      <c r="F4451" s="262" t="s">
        <v>8267</v>
      </c>
      <c r="G4451" s="262" t="s">
        <v>1400</v>
      </c>
      <c r="H4451" s="262">
        <v>2</v>
      </c>
      <c r="I4451" s="262" t="s">
        <v>8268</v>
      </c>
      <c r="J4451" s="262" t="s">
        <v>8269</v>
      </c>
      <c r="K4451" s="262" t="s">
        <v>8270</v>
      </c>
      <c r="L4451" s="263">
        <v>45138</v>
      </c>
      <c r="M4451" s="262" t="s">
        <v>20</v>
      </c>
    </row>
    <row r="4452" spans="1:13" x14ac:dyDescent="0.25">
      <c r="A4452" s="260" t="s">
        <v>1747</v>
      </c>
      <c r="B4452" s="260" t="s">
        <v>1748</v>
      </c>
      <c r="C4452" s="260" t="s">
        <v>1714</v>
      </c>
      <c r="D4452" s="260" t="s">
        <v>966</v>
      </c>
      <c r="E4452" s="260">
        <v>7</v>
      </c>
      <c r="F4452" s="260" t="s">
        <v>8216</v>
      </c>
      <c r="G4452" s="260" t="s">
        <v>1400</v>
      </c>
      <c r="H4452" s="260">
        <v>2</v>
      </c>
      <c r="I4452" s="260" t="s">
        <v>1039</v>
      </c>
      <c r="J4452" s="260" t="s">
        <v>8219</v>
      </c>
      <c r="K4452" s="260" t="s">
        <v>8271</v>
      </c>
      <c r="L4452" s="261">
        <v>45138</v>
      </c>
      <c r="M4452" s="260" t="s">
        <v>20</v>
      </c>
    </row>
    <row r="4453" spans="1:13" x14ac:dyDescent="0.25">
      <c r="A4453" s="262" t="s">
        <v>1747</v>
      </c>
      <c r="B4453" s="262" t="s">
        <v>1748</v>
      </c>
      <c r="C4453" s="262" t="s">
        <v>1714</v>
      </c>
      <c r="D4453" s="262" t="s">
        <v>1055</v>
      </c>
      <c r="E4453" s="262">
        <v>7</v>
      </c>
      <c r="F4453" s="262" t="s">
        <v>8216</v>
      </c>
      <c r="G4453" s="262" t="s">
        <v>1400</v>
      </c>
      <c r="H4453" s="262">
        <v>2</v>
      </c>
      <c r="I4453" s="262" t="s">
        <v>1039</v>
      </c>
      <c r="J4453" s="262" t="s">
        <v>8219</v>
      </c>
      <c r="K4453" s="262" t="s">
        <v>8272</v>
      </c>
      <c r="L4453" s="263">
        <v>45138</v>
      </c>
      <c r="M4453" s="262" t="s">
        <v>20</v>
      </c>
    </row>
    <row r="4454" spans="1:13" x14ac:dyDescent="0.25">
      <c r="A4454" s="260" t="s">
        <v>1747</v>
      </c>
      <c r="B4454" s="260" t="s">
        <v>1748</v>
      </c>
      <c r="C4454" s="260" t="s">
        <v>1714</v>
      </c>
      <c r="D4454" s="260" t="s">
        <v>605</v>
      </c>
      <c r="E4454" s="260">
        <v>316165</v>
      </c>
      <c r="F4454" s="260" t="s">
        <v>8273</v>
      </c>
      <c r="G4454" s="260" t="s">
        <v>1400</v>
      </c>
      <c r="H4454" s="260">
        <v>2</v>
      </c>
      <c r="I4454" s="260" t="s">
        <v>8274</v>
      </c>
      <c r="J4454" s="260" t="s">
        <v>8275</v>
      </c>
      <c r="K4454" s="260" t="s">
        <v>8276</v>
      </c>
      <c r="L4454" s="261">
        <v>45138</v>
      </c>
      <c r="M4454" s="260" t="s">
        <v>20</v>
      </c>
    </row>
    <row r="4455" spans="1:13" x14ac:dyDescent="0.25">
      <c r="A4455" s="262" t="s">
        <v>1747</v>
      </c>
      <c r="B4455" s="262" t="s">
        <v>1748</v>
      </c>
      <c r="C4455" s="262" t="s">
        <v>1714</v>
      </c>
      <c r="D4455" s="262" t="s">
        <v>1374</v>
      </c>
      <c r="E4455" s="262">
        <v>463788</v>
      </c>
      <c r="F4455" s="262" t="s">
        <v>8263</v>
      </c>
      <c r="G4455" s="262" t="s">
        <v>1400</v>
      </c>
      <c r="H4455" s="262">
        <v>2</v>
      </c>
      <c r="I4455" s="262" t="s">
        <v>8264</v>
      </c>
      <c r="J4455" s="262" t="s">
        <v>8277</v>
      </c>
      <c r="K4455" s="262" t="s">
        <v>8278</v>
      </c>
      <c r="L4455" s="263">
        <v>45138</v>
      </c>
      <c r="M4455" s="262" t="s">
        <v>20</v>
      </c>
    </row>
    <row r="4456" spans="1:13" x14ac:dyDescent="0.25">
      <c r="A4456" s="260" t="s">
        <v>1747</v>
      </c>
      <c r="B4456" s="260" t="s">
        <v>1748</v>
      </c>
      <c r="C4456" s="260" t="s">
        <v>1714</v>
      </c>
      <c r="D4456" s="260" t="s">
        <v>630</v>
      </c>
      <c r="E4456" s="260">
        <v>401722</v>
      </c>
      <c r="F4456" s="260" t="s">
        <v>8263</v>
      </c>
      <c r="G4456" s="260" t="s">
        <v>1400</v>
      </c>
      <c r="H4456" s="260">
        <v>2</v>
      </c>
      <c r="I4456" s="260" t="s">
        <v>8264</v>
      </c>
      <c r="J4456" s="260" t="s">
        <v>8279</v>
      </c>
      <c r="K4456" s="260" t="s">
        <v>8280</v>
      </c>
      <c r="L4456" s="261">
        <v>45138</v>
      </c>
      <c r="M4456" s="260" t="s">
        <v>20</v>
      </c>
    </row>
    <row r="4457" spans="1:13" x14ac:dyDescent="0.25">
      <c r="A4457" s="262" t="s">
        <v>1747</v>
      </c>
      <c r="B4457" s="262" t="s">
        <v>1748</v>
      </c>
      <c r="C4457" s="262" t="s">
        <v>1714</v>
      </c>
      <c r="D4457" s="262" t="s">
        <v>623</v>
      </c>
      <c r="E4457" s="262">
        <v>216063</v>
      </c>
      <c r="F4457" s="262" t="s">
        <v>8263</v>
      </c>
      <c r="G4457" s="262" t="s">
        <v>1400</v>
      </c>
      <c r="H4457" s="262">
        <v>2</v>
      </c>
      <c r="I4457" s="262" t="s">
        <v>8264</v>
      </c>
      <c r="J4457" s="262" t="s">
        <v>8281</v>
      </c>
      <c r="K4457" s="262" t="s">
        <v>8282</v>
      </c>
      <c r="L4457" s="263">
        <v>45138</v>
      </c>
      <c r="M4457" s="262" t="s">
        <v>20</v>
      </c>
    </row>
    <row r="4458" spans="1:13" x14ac:dyDescent="0.25">
      <c r="A4458" s="260" t="s">
        <v>1747</v>
      </c>
      <c r="B4458" s="260" t="s">
        <v>1748</v>
      </c>
      <c r="C4458" s="260" t="s">
        <v>1714</v>
      </c>
      <c r="D4458" s="260" t="s">
        <v>628</v>
      </c>
      <c r="E4458" s="260">
        <v>100102</v>
      </c>
      <c r="F4458" s="260" t="s">
        <v>8207</v>
      </c>
      <c r="G4458" s="260" t="s">
        <v>1400</v>
      </c>
      <c r="H4458" s="260">
        <v>2</v>
      </c>
      <c r="I4458" s="260" t="s">
        <v>8204</v>
      </c>
      <c r="J4458" s="260" t="s">
        <v>8229</v>
      </c>
      <c r="K4458" s="260" t="s">
        <v>8283</v>
      </c>
      <c r="L4458" s="261">
        <v>45138</v>
      </c>
      <c r="M4458" s="260" t="s">
        <v>20</v>
      </c>
    </row>
    <row r="4459" spans="1:13" x14ac:dyDescent="0.25">
      <c r="A4459" s="262" t="s">
        <v>1747</v>
      </c>
      <c r="B4459" s="262" t="s">
        <v>1748</v>
      </c>
      <c r="C4459" s="262" t="s">
        <v>1714</v>
      </c>
      <c r="D4459" s="262" t="s">
        <v>619</v>
      </c>
      <c r="E4459" s="262">
        <v>0</v>
      </c>
      <c r="F4459" s="262" t="s">
        <v>8207</v>
      </c>
      <c r="G4459" s="262" t="s">
        <v>1400</v>
      </c>
      <c r="H4459" s="262">
        <v>2</v>
      </c>
      <c r="I4459" s="262" t="s">
        <v>8204</v>
      </c>
      <c r="J4459" s="262" t="s">
        <v>8231</v>
      </c>
      <c r="K4459" s="262" t="s">
        <v>8284</v>
      </c>
      <c r="L4459" s="263">
        <v>45138</v>
      </c>
      <c r="M4459" s="262" t="s">
        <v>20</v>
      </c>
    </row>
    <row r="4460" spans="1:13" x14ac:dyDescent="0.25">
      <c r="A4460" s="260" t="s">
        <v>2254</v>
      </c>
      <c r="B4460" s="260" t="s">
        <v>2255</v>
      </c>
      <c r="C4460" s="260" t="s">
        <v>1911</v>
      </c>
      <c r="D4460" s="260" t="s">
        <v>1335</v>
      </c>
      <c r="E4460" s="260">
        <v>30375340</v>
      </c>
      <c r="F4460" s="260" t="s">
        <v>8285</v>
      </c>
      <c r="G4460" s="260" t="s">
        <v>1400</v>
      </c>
      <c r="H4460" s="260">
        <v>2</v>
      </c>
      <c r="I4460" s="260" t="s">
        <v>8286</v>
      </c>
      <c r="J4460" s="260" t="s">
        <v>8287</v>
      </c>
      <c r="K4460" s="260" t="s">
        <v>8288</v>
      </c>
      <c r="L4460" s="261">
        <v>45138</v>
      </c>
      <c r="M4460" s="260" t="s">
        <v>582</v>
      </c>
    </row>
    <row r="4461" spans="1:13" x14ac:dyDescent="0.25">
      <c r="A4461" s="262" t="s">
        <v>2254</v>
      </c>
      <c r="B4461" s="262" t="s">
        <v>2255</v>
      </c>
      <c r="C4461" s="262" t="s">
        <v>1911</v>
      </c>
      <c r="D4461" s="262" t="s">
        <v>40</v>
      </c>
      <c r="E4461" s="262">
        <v>56</v>
      </c>
      <c r="F4461" s="262" t="s">
        <v>8289</v>
      </c>
      <c r="G4461" s="262" t="s">
        <v>1400</v>
      </c>
      <c r="H4461" s="262">
        <v>2</v>
      </c>
      <c r="I4461" s="262" t="s">
        <v>8290</v>
      </c>
      <c r="J4461" s="262" t="s">
        <v>8291</v>
      </c>
      <c r="K4461" s="262" t="s">
        <v>8292</v>
      </c>
      <c r="L4461" s="263">
        <v>45138</v>
      </c>
      <c r="M4461" s="262" t="s">
        <v>20</v>
      </c>
    </row>
    <row r="4462" spans="1:13" x14ac:dyDescent="0.25">
      <c r="A4462" s="260" t="s">
        <v>2254</v>
      </c>
      <c r="B4462" s="260" t="s">
        <v>2255</v>
      </c>
      <c r="C4462" s="260" t="s">
        <v>1911</v>
      </c>
      <c r="D4462" s="260" t="s">
        <v>966</v>
      </c>
      <c r="E4462" s="260">
        <v>17</v>
      </c>
      <c r="F4462" s="260" t="s">
        <v>8289</v>
      </c>
      <c r="G4462" s="260" t="s">
        <v>1400</v>
      </c>
      <c r="H4462" s="260">
        <v>2</v>
      </c>
      <c r="I4462" s="260" t="s">
        <v>4292</v>
      </c>
      <c r="J4462" s="260" t="s">
        <v>8293</v>
      </c>
      <c r="K4462" s="260" t="s">
        <v>8294</v>
      </c>
      <c r="L4462" s="261">
        <v>45138</v>
      </c>
      <c r="M4462" s="260" t="s">
        <v>20</v>
      </c>
    </row>
    <row r="4463" spans="1:13" x14ac:dyDescent="0.25">
      <c r="A4463" s="262" t="s">
        <v>2254</v>
      </c>
      <c r="B4463" s="262" t="s">
        <v>2255</v>
      </c>
      <c r="C4463" s="262" t="s">
        <v>1911</v>
      </c>
      <c r="D4463" s="262" t="s">
        <v>1055</v>
      </c>
      <c r="E4463" s="262">
        <v>17</v>
      </c>
      <c r="F4463" s="262" t="s">
        <v>8289</v>
      </c>
      <c r="G4463" s="262" t="s">
        <v>1400</v>
      </c>
      <c r="H4463" s="262">
        <v>2</v>
      </c>
      <c r="I4463" s="262" t="s">
        <v>4292</v>
      </c>
      <c r="J4463" s="262" t="s">
        <v>4293</v>
      </c>
      <c r="K4463" s="262" t="s">
        <v>8295</v>
      </c>
      <c r="L4463" s="263">
        <v>45138</v>
      </c>
      <c r="M4463" s="262" t="s">
        <v>20</v>
      </c>
    </row>
    <row r="4464" spans="1:13" x14ac:dyDescent="0.25">
      <c r="A4464" s="260" t="s">
        <v>1909</v>
      </c>
      <c r="B4464" s="260" t="s">
        <v>1910</v>
      </c>
      <c r="C4464" s="260" t="s">
        <v>1911</v>
      </c>
      <c r="D4464" s="260" t="s">
        <v>1335</v>
      </c>
      <c r="E4464" s="260">
        <v>31072023</v>
      </c>
      <c r="F4464" s="260" t="s">
        <v>8285</v>
      </c>
      <c r="G4464" s="260" t="s">
        <v>1400</v>
      </c>
      <c r="H4464" s="260">
        <v>2</v>
      </c>
      <c r="I4464" s="260" t="s">
        <v>8286</v>
      </c>
      <c r="J4464" s="260" t="s">
        <v>8287</v>
      </c>
      <c r="K4464" s="260" t="s">
        <v>8296</v>
      </c>
      <c r="L4464" s="261">
        <v>45138</v>
      </c>
      <c r="M4464" s="260" t="s">
        <v>20</v>
      </c>
    </row>
    <row r="4465" spans="1:13" x14ac:dyDescent="0.25">
      <c r="A4465" s="262" t="s">
        <v>2265</v>
      </c>
      <c r="B4465" s="262" t="s">
        <v>2266</v>
      </c>
      <c r="C4465" s="262" t="s">
        <v>1911</v>
      </c>
      <c r="D4465" s="262" t="s">
        <v>1335</v>
      </c>
      <c r="E4465" s="262">
        <v>31072023</v>
      </c>
      <c r="F4465" s="262" t="s">
        <v>8285</v>
      </c>
      <c r="G4465" s="262" t="s">
        <v>33</v>
      </c>
      <c r="H4465" s="262">
        <v>2</v>
      </c>
      <c r="I4465" s="262" t="s">
        <v>8286</v>
      </c>
      <c r="J4465" s="262" t="s">
        <v>8287</v>
      </c>
      <c r="K4465" s="262" t="s">
        <v>8297</v>
      </c>
      <c r="L4465" s="263">
        <v>45138</v>
      </c>
      <c r="M4465" s="262" t="s">
        <v>20</v>
      </c>
    </row>
    <row r="4466" spans="1:13" x14ac:dyDescent="0.25">
      <c r="A4466" s="260" t="s">
        <v>2265</v>
      </c>
      <c r="B4466" s="260" t="s">
        <v>2266</v>
      </c>
      <c r="C4466" s="260" t="s">
        <v>1911</v>
      </c>
      <c r="D4466" s="260" t="s">
        <v>40</v>
      </c>
      <c r="E4466" s="260">
        <v>56</v>
      </c>
      <c r="F4466" s="260" t="s">
        <v>8289</v>
      </c>
      <c r="G4466" s="260" t="s">
        <v>33</v>
      </c>
      <c r="H4466" s="260">
        <v>2</v>
      </c>
      <c r="I4466" s="260" t="s">
        <v>8290</v>
      </c>
      <c r="J4466" s="260" t="s">
        <v>8298</v>
      </c>
      <c r="K4466" s="260" t="s">
        <v>8299</v>
      </c>
      <c r="L4466" s="261">
        <v>45138</v>
      </c>
      <c r="M4466" s="260" t="s">
        <v>20</v>
      </c>
    </row>
    <row r="4467" spans="1:13" x14ac:dyDescent="0.25">
      <c r="A4467" s="262" t="s">
        <v>2265</v>
      </c>
      <c r="B4467" s="262" t="s">
        <v>2266</v>
      </c>
      <c r="C4467" s="262" t="s">
        <v>1911</v>
      </c>
      <c r="D4467" s="262" t="s">
        <v>966</v>
      </c>
      <c r="E4467" s="262">
        <v>17</v>
      </c>
      <c r="F4467" s="262" t="s">
        <v>8289</v>
      </c>
      <c r="G4467" s="262" t="s">
        <v>33</v>
      </c>
      <c r="H4467" s="262">
        <v>2</v>
      </c>
      <c r="I4467" s="262" t="s">
        <v>4292</v>
      </c>
      <c r="J4467" s="262" t="s">
        <v>8300</v>
      </c>
      <c r="K4467" s="262" t="s">
        <v>8301</v>
      </c>
      <c r="L4467" s="263">
        <v>45138</v>
      </c>
      <c r="M4467" s="262" t="s">
        <v>20</v>
      </c>
    </row>
    <row r="4468" spans="1:13" x14ac:dyDescent="0.25">
      <c r="A4468" s="260" t="s">
        <v>2265</v>
      </c>
      <c r="B4468" s="260" t="s">
        <v>2266</v>
      </c>
      <c r="C4468" s="260" t="s">
        <v>1911</v>
      </c>
      <c r="D4468" s="260" t="s">
        <v>1055</v>
      </c>
      <c r="E4468" s="260">
        <v>17</v>
      </c>
      <c r="F4468" s="260" t="s">
        <v>8289</v>
      </c>
      <c r="G4468" s="260" t="s">
        <v>33</v>
      </c>
      <c r="H4468" s="260">
        <v>2</v>
      </c>
      <c r="I4468" s="260" t="s">
        <v>4292</v>
      </c>
      <c r="J4468" s="260" t="s">
        <v>4293</v>
      </c>
      <c r="K4468" s="260" t="s">
        <v>8302</v>
      </c>
      <c r="L4468" s="261">
        <v>45138</v>
      </c>
      <c r="M4468" s="260" t="s">
        <v>20</v>
      </c>
    </row>
    <row r="4469" spans="1:13" x14ac:dyDescent="0.25">
      <c r="A4469" s="262" t="s">
        <v>869</v>
      </c>
      <c r="B4469" s="262" t="s">
        <v>870</v>
      </c>
      <c r="C4469" s="262" t="s">
        <v>871</v>
      </c>
      <c r="D4469" s="262" t="s">
        <v>966</v>
      </c>
      <c r="E4469" s="262">
        <v>0</v>
      </c>
      <c r="F4469" s="262" t="s">
        <v>8303</v>
      </c>
      <c r="G4469" s="262" t="s">
        <v>1400</v>
      </c>
      <c r="H4469" s="262">
        <v>2</v>
      </c>
      <c r="I4469" s="262" t="s">
        <v>1039</v>
      </c>
      <c r="J4469" s="262" t="s">
        <v>8304</v>
      </c>
      <c r="K4469" s="262" t="s">
        <v>8305</v>
      </c>
      <c r="L4469" s="263">
        <v>45138</v>
      </c>
      <c r="M4469" s="262" t="s">
        <v>20</v>
      </c>
    </row>
    <row r="4470" spans="1:13" x14ac:dyDescent="0.25">
      <c r="A4470" s="260" t="s">
        <v>869</v>
      </c>
      <c r="B4470" s="260" t="s">
        <v>870</v>
      </c>
      <c r="C4470" s="260" t="s">
        <v>871</v>
      </c>
      <c r="D4470" s="260" t="s">
        <v>1055</v>
      </c>
      <c r="E4470" s="260">
        <v>0</v>
      </c>
      <c r="F4470" s="260" t="s">
        <v>8303</v>
      </c>
      <c r="G4470" s="260" t="s">
        <v>1400</v>
      </c>
      <c r="H4470" s="260">
        <v>2</v>
      </c>
      <c r="I4470" s="260" t="s">
        <v>1039</v>
      </c>
      <c r="J4470" s="260" t="s">
        <v>8304</v>
      </c>
      <c r="K4470" s="260" t="s">
        <v>8306</v>
      </c>
      <c r="L4470" s="261">
        <v>45138</v>
      </c>
      <c r="M4470" s="260" t="s">
        <v>20</v>
      </c>
    </row>
    <row r="4471" spans="1:13" x14ac:dyDescent="0.25">
      <c r="A4471" s="262" t="s">
        <v>610</v>
      </c>
      <c r="B4471" s="262" t="s">
        <v>611</v>
      </c>
      <c r="C4471" s="262" t="s">
        <v>612</v>
      </c>
      <c r="D4471" s="262" t="s">
        <v>776</v>
      </c>
      <c r="E4471" s="262">
        <v>321000</v>
      </c>
      <c r="F4471" s="262" t="s">
        <v>4555</v>
      </c>
      <c r="G4471" s="262" t="s">
        <v>22</v>
      </c>
      <c r="H4471" s="262">
        <v>3</v>
      </c>
      <c r="I4471" s="262" t="s">
        <v>4556</v>
      </c>
      <c r="J4471" s="262" t="s">
        <v>4557</v>
      </c>
      <c r="K4471" s="262" t="s">
        <v>8307</v>
      </c>
      <c r="L4471" s="263">
        <v>45138</v>
      </c>
      <c r="M4471" s="262" t="s">
        <v>582</v>
      </c>
    </row>
    <row r="4472" spans="1:13" x14ac:dyDescent="0.25">
      <c r="A4472" s="260" t="s">
        <v>610</v>
      </c>
      <c r="B4472" s="260" t="s">
        <v>611</v>
      </c>
      <c r="C4472" s="260" t="s">
        <v>612</v>
      </c>
      <c r="D4472" s="260" t="s">
        <v>966</v>
      </c>
      <c r="E4472" s="260">
        <v>63</v>
      </c>
      <c r="F4472" s="260" t="s">
        <v>7529</v>
      </c>
      <c r="G4472" s="260" t="s">
        <v>22</v>
      </c>
      <c r="H4472" s="260">
        <v>3</v>
      </c>
      <c r="I4472" s="260" t="s">
        <v>1039</v>
      </c>
      <c r="J4472" s="260" t="s">
        <v>8308</v>
      </c>
      <c r="K4472" s="260" t="s">
        <v>8309</v>
      </c>
      <c r="L4472" s="261">
        <v>45138</v>
      </c>
      <c r="M4472" s="260" t="s">
        <v>582</v>
      </c>
    </row>
    <row r="4473" spans="1:13" x14ac:dyDescent="0.25">
      <c r="A4473" s="262" t="s">
        <v>610</v>
      </c>
      <c r="B4473" s="262" t="s">
        <v>611</v>
      </c>
      <c r="C4473" s="262" t="s">
        <v>612</v>
      </c>
      <c r="D4473" s="262" t="s">
        <v>1055</v>
      </c>
      <c r="E4473" s="262">
        <v>1094</v>
      </c>
      <c r="F4473" s="262" t="s">
        <v>7529</v>
      </c>
      <c r="G4473" s="262" t="s">
        <v>22</v>
      </c>
      <c r="H4473" s="262">
        <v>3</v>
      </c>
      <c r="I4473" s="262" t="s">
        <v>1039</v>
      </c>
      <c r="J4473" s="262" t="s">
        <v>8310</v>
      </c>
      <c r="K4473" s="262" t="s">
        <v>8311</v>
      </c>
      <c r="L4473" s="263">
        <v>45138</v>
      </c>
      <c r="M4473" s="262" t="s">
        <v>582</v>
      </c>
    </row>
    <row r="4474" spans="1:13" x14ac:dyDescent="0.25">
      <c r="A4474" s="260" t="s">
        <v>88</v>
      </c>
      <c r="B4474" s="260" t="s">
        <v>89</v>
      </c>
      <c r="C4474" s="260" t="s">
        <v>90</v>
      </c>
      <c r="D4474" s="260" t="s">
        <v>1335</v>
      </c>
      <c r="E4474" s="260">
        <v>67556428</v>
      </c>
      <c r="F4474" s="260" t="s">
        <v>8312</v>
      </c>
      <c r="G4474" s="260" t="s">
        <v>33</v>
      </c>
      <c r="H4474" s="260">
        <v>2</v>
      </c>
      <c r="I4474" s="260" t="s">
        <v>8313</v>
      </c>
      <c r="J4474" s="260" t="s">
        <v>8314</v>
      </c>
      <c r="K4474" s="260" t="s">
        <v>8315</v>
      </c>
      <c r="L4474" s="261">
        <v>45138</v>
      </c>
      <c r="M4474" s="260" t="s">
        <v>20</v>
      </c>
    </row>
    <row r="4475" spans="1:13" x14ac:dyDescent="0.25">
      <c r="A4475" s="262" t="s">
        <v>88</v>
      </c>
      <c r="B4475" s="262" t="s">
        <v>89</v>
      </c>
      <c r="C4475" s="262" t="s">
        <v>90</v>
      </c>
      <c r="D4475" s="262" t="s">
        <v>1132</v>
      </c>
      <c r="E4475" s="262">
        <v>15015000</v>
      </c>
      <c r="F4475" s="262" t="s">
        <v>2399</v>
      </c>
      <c r="G4475" s="262" t="s">
        <v>33</v>
      </c>
      <c r="H4475" s="262">
        <v>2</v>
      </c>
      <c r="I4475" s="262" t="s">
        <v>2400</v>
      </c>
      <c r="J4475" s="262" t="s">
        <v>8316</v>
      </c>
      <c r="K4475" s="262" t="s">
        <v>8317</v>
      </c>
      <c r="L4475" s="263">
        <v>45138</v>
      </c>
      <c r="M4475" s="262" t="s">
        <v>20</v>
      </c>
    </row>
    <row r="4476" spans="1:13" x14ac:dyDescent="0.25">
      <c r="A4476" s="260" t="s">
        <v>88</v>
      </c>
      <c r="B4476" s="260" t="s">
        <v>89</v>
      </c>
      <c r="C4476" s="260" t="s">
        <v>90</v>
      </c>
      <c r="D4476" s="260" t="s">
        <v>1050</v>
      </c>
      <c r="E4476" s="260">
        <v>15015000</v>
      </c>
      <c r="F4476" s="260" t="s">
        <v>2399</v>
      </c>
      <c r="G4476" s="260" t="s">
        <v>33</v>
      </c>
      <c r="H4476" s="260">
        <v>2</v>
      </c>
      <c r="I4476" s="260" t="s">
        <v>2400</v>
      </c>
      <c r="J4476" s="260" t="s">
        <v>8318</v>
      </c>
      <c r="K4476" s="260" t="s">
        <v>8319</v>
      </c>
      <c r="L4476" s="261">
        <v>45138</v>
      </c>
      <c r="M4476" s="260" t="s">
        <v>20</v>
      </c>
    </row>
    <row r="4477" spans="1:13" x14ac:dyDescent="0.25">
      <c r="A4477" s="262" t="s">
        <v>88</v>
      </c>
      <c r="B4477" s="262" t="s">
        <v>89</v>
      </c>
      <c r="C4477" s="262" t="s">
        <v>90</v>
      </c>
      <c r="D4477" s="262" t="s">
        <v>776</v>
      </c>
      <c r="E4477" s="262">
        <v>255459</v>
      </c>
      <c r="F4477" s="262" t="s">
        <v>8320</v>
      </c>
      <c r="G4477" s="262" t="s">
        <v>33</v>
      </c>
      <c r="H4477" s="262">
        <v>2</v>
      </c>
      <c r="I4477" s="262" t="s">
        <v>8321</v>
      </c>
      <c r="J4477" s="262" t="s">
        <v>8322</v>
      </c>
      <c r="K4477" s="262" t="s">
        <v>8323</v>
      </c>
      <c r="L4477" s="263">
        <v>45138</v>
      </c>
      <c r="M4477" s="262" t="s">
        <v>20</v>
      </c>
    </row>
    <row r="4478" spans="1:13" x14ac:dyDescent="0.25">
      <c r="A4478" s="260" t="s">
        <v>88</v>
      </c>
      <c r="B4478" s="260" t="s">
        <v>89</v>
      </c>
      <c r="C4478" s="260" t="s">
        <v>90</v>
      </c>
      <c r="D4478" s="260" t="s">
        <v>966</v>
      </c>
      <c r="E4478" s="260">
        <v>4</v>
      </c>
      <c r="F4478" s="260" t="s">
        <v>8324</v>
      </c>
      <c r="G4478" s="260" t="s">
        <v>1400</v>
      </c>
      <c r="H4478" s="260">
        <v>2</v>
      </c>
      <c r="I4478" s="260" t="s">
        <v>1039</v>
      </c>
      <c r="J4478" s="260" t="s">
        <v>8325</v>
      </c>
      <c r="K4478" s="260" t="s">
        <v>8326</v>
      </c>
      <c r="L4478" s="261">
        <v>45138</v>
      </c>
      <c r="M4478" s="260" t="s">
        <v>20</v>
      </c>
    </row>
    <row r="4479" spans="1:13" x14ac:dyDescent="0.25">
      <c r="A4479" s="262" t="s">
        <v>88</v>
      </c>
      <c r="B4479" s="262" t="s">
        <v>89</v>
      </c>
      <c r="C4479" s="262" t="s">
        <v>90</v>
      </c>
      <c r="D4479" s="262" t="s">
        <v>1055</v>
      </c>
      <c r="E4479" s="262">
        <v>8</v>
      </c>
      <c r="F4479" s="262" t="s">
        <v>8324</v>
      </c>
      <c r="G4479" s="262" t="s">
        <v>1400</v>
      </c>
      <c r="H4479" s="262">
        <v>2</v>
      </c>
      <c r="I4479" s="262" t="s">
        <v>1039</v>
      </c>
      <c r="J4479" s="262" t="s">
        <v>8327</v>
      </c>
      <c r="K4479" s="262" t="s">
        <v>8328</v>
      </c>
      <c r="L4479" s="263">
        <v>45138</v>
      </c>
      <c r="M4479" s="262" t="s">
        <v>20</v>
      </c>
    </row>
    <row r="4480" spans="1:13" x14ac:dyDescent="0.25">
      <c r="A4480" s="260" t="s">
        <v>88</v>
      </c>
      <c r="B4480" s="260" t="s">
        <v>89</v>
      </c>
      <c r="C4480" s="260" t="s">
        <v>90</v>
      </c>
      <c r="D4480" s="260" t="s">
        <v>605</v>
      </c>
      <c r="E4480" s="260">
        <v>255459</v>
      </c>
      <c r="F4480" s="260" t="s">
        <v>8320</v>
      </c>
      <c r="G4480" s="260" t="s">
        <v>1400</v>
      </c>
      <c r="H4480" s="260">
        <v>2</v>
      </c>
      <c r="I4480" s="260" t="s">
        <v>8321</v>
      </c>
      <c r="J4480" s="260" t="s">
        <v>8329</v>
      </c>
      <c r="K4480" s="260" t="s">
        <v>8330</v>
      </c>
      <c r="L4480" s="261">
        <v>45138</v>
      </c>
      <c r="M4480" s="260" t="s">
        <v>20</v>
      </c>
    </row>
    <row r="4481" spans="1:13" x14ac:dyDescent="0.25">
      <c r="A4481" s="262" t="s">
        <v>88</v>
      </c>
      <c r="B4481" s="262" t="s">
        <v>89</v>
      </c>
      <c r="C4481" s="262" t="s">
        <v>90</v>
      </c>
      <c r="D4481" s="262" t="s">
        <v>1374</v>
      </c>
      <c r="E4481" s="262">
        <v>0</v>
      </c>
      <c r="F4481" s="262" t="s">
        <v>2399</v>
      </c>
      <c r="G4481" s="262" t="s">
        <v>1400</v>
      </c>
      <c r="H4481" s="262">
        <v>2</v>
      </c>
      <c r="I4481" s="262" t="s">
        <v>2400</v>
      </c>
      <c r="J4481" s="262" t="s">
        <v>8331</v>
      </c>
      <c r="K4481" s="262" t="s">
        <v>8332</v>
      </c>
      <c r="L4481" s="263">
        <v>45138</v>
      </c>
      <c r="M4481" s="262" t="s">
        <v>20</v>
      </c>
    </row>
    <row r="4482" spans="1:13" x14ac:dyDescent="0.25">
      <c r="A4482" s="260" t="s">
        <v>88</v>
      </c>
      <c r="B4482" s="260" t="s">
        <v>89</v>
      </c>
      <c r="C4482" s="260" t="s">
        <v>90</v>
      </c>
      <c r="D4482" s="260" t="s">
        <v>630</v>
      </c>
      <c r="E4482" s="260">
        <v>14759541</v>
      </c>
      <c r="F4482" s="260" t="s">
        <v>2399</v>
      </c>
      <c r="G4482" s="260" t="s">
        <v>1400</v>
      </c>
      <c r="H4482" s="260">
        <v>2</v>
      </c>
      <c r="I4482" s="260" t="s">
        <v>2400</v>
      </c>
      <c r="J4482" s="260" t="s">
        <v>8333</v>
      </c>
      <c r="K4482" s="260" t="s">
        <v>8334</v>
      </c>
      <c r="L4482" s="261">
        <v>45138</v>
      </c>
      <c r="M4482" s="260" t="s">
        <v>20</v>
      </c>
    </row>
    <row r="4483" spans="1:13" x14ac:dyDescent="0.25">
      <c r="A4483" s="262" t="s">
        <v>88</v>
      </c>
      <c r="B4483" s="262" t="s">
        <v>89</v>
      </c>
      <c r="C4483" s="262" t="s">
        <v>90</v>
      </c>
      <c r="D4483" s="262" t="s">
        <v>623</v>
      </c>
      <c r="E4483" s="262">
        <v>255459</v>
      </c>
      <c r="F4483" s="262" t="s">
        <v>8320</v>
      </c>
      <c r="G4483" s="262" t="s">
        <v>1400</v>
      </c>
      <c r="H4483" s="262">
        <v>2</v>
      </c>
      <c r="I4483" s="262" t="s">
        <v>8321</v>
      </c>
      <c r="J4483" s="262" t="s">
        <v>8335</v>
      </c>
      <c r="K4483" s="262" t="s">
        <v>8336</v>
      </c>
      <c r="L4483" s="263">
        <v>45138</v>
      </c>
      <c r="M4483" s="262" t="s">
        <v>20</v>
      </c>
    </row>
    <row r="4484" spans="1:13" x14ac:dyDescent="0.25">
      <c r="A4484" s="260" t="s">
        <v>88</v>
      </c>
      <c r="B4484" s="260" t="s">
        <v>89</v>
      </c>
      <c r="C4484" s="260" t="s">
        <v>90</v>
      </c>
      <c r="D4484" s="260" t="s">
        <v>628</v>
      </c>
      <c r="E4484" s="260">
        <v>0</v>
      </c>
      <c r="F4484" s="260" t="s">
        <v>8320</v>
      </c>
      <c r="G4484" s="260" t="s">
        <v>1400</v>
      </c>
      <c r="H4484" s="260">
        <v>2</v>
      </c>
      <c r="I4484" s="260" t="s">
        <v>8321</v>
      </c>
      <c r="J4484" s="260" t="s">
        <v>2430</v>
      </c>
      <c r="K4484" s="260" t="s">
        <v>8337</v>
      </c>
      <c r="L4484" s="261">
        <v>45138</v>
      </c>
      <c r="M4484" s="260" t="s">
        <v>20</v>
      </c>
    </row>
    <row r="4485" spans="1:13" x14ac:dyDescent="0.25">
      <c r="A4485" s="262" t="s">
        <v>88</v>
      </c>
      <c r="B4485" s="262" t="s">
        <v>89</v>
      </c>
      <c r="C4485" s="262" t="s">
        <v>90</v>
      </c>
      <c r="D4485" s="262" t="s">
        <v>619</v>
      </c>
      <c r="E4485" s="262">
        <v>0</v>
      </c>
      <c r="F4485" s="262" t="s">
        <v>8320</v>
      </c>
      <c r="G4485" s="262" t="s">
        <v>1400</v>
      </c>
      <c r="H4485" s="262">
        <v>2</v>
      </c>
      <c r="I4485" s="262" t="s">
        <v>8321</v>
      </c>
      <c r="J4485" s="262" t="s">
        <v>2430</v>
      </c>
      <c r="K4485" s="262" t="s">
        <v>8338</v>
      </c>
      <c r="L4485" s="263">
        <v>45138</v>
      </c>
      <c r="M4485" s="262" t="s">
        <v>20</v>
      </c>
    </row>
    <row r="4486" spans="1:13" x14ac:dyDescent="0.25">
      <c r="A4486" s="260" t="s">
        <v>1301</v>
      </c>
      <c r="B4486" s="260" t="s">
        <v>1302</v>
      </c>
      <c r="C4486" s="260" t="s">
        <v>90</v>
      </c>
      <c r="D4486" s="260" t="s">
        <v>1335</v>
      </c>
      <c r="E4486" s="260">
        <v>67556428</v>
      </c>
      <c r="F4486" s="260" t="s">
        <v>8312</v>
      </c>
      <c r="G4486" s="260" t="s">
        <v>1400</v>
      </c>
      <c r="H4486" s="260">
        <v>2</v>
      </c>
      <c r="I4486" s="260" t="s">
        <v>8313</v>
      </c>
      <c r="J4486" s="260" t="s">
        <v>8314</v>
      </c>
      <c r="K4486" s="260" t="s">
        <v>8339</v>
      </c>
      <c r="L4486" s="261">
        <v>45138</v>
      </c>
      <c r="M4486" s="260" t="s">
        <v>20</v>
      </c>
    </row>
    <row r="4487" spans="1:13" x14ac:dyDescent="0.25">
      <c r="A4487" s="262" t="s">
        <v>1301</v>
      </c>
      <c r="B4487" s="262" t="s">
        <v>1302</v>
      </c>
      <c r="C4487" s="262" t="s">
        <v>90</v>
      </c>
      <c r="D4487" s="262" t="s">
        <v>966</v>
      </c>
      <c r="E4487" s="262">
        <v>4</v>
      </c>
      <c r="F4487" s="262" t="s">
        <v>8324</v>
      </c>
      <c r="G4487" s="262" t="s">
        <v>1400</v>
      </c>
      <c r="H4487" s="262">
        <v>2</v>
      </c>
      <c r="I4487" s="262" t="s">
        <v>1039</v>
      </c>
      <c r="J4487" s="262" t="s">
        <v>8340</v>
      </c>
      <c r="K4487" s="262" t="s">
        <v>8341</v>
      </c>
      <c r="L4487" s="263">
        <v>45138</v>
      </c>
      <c r="M4487" s="262" t="s">
        <v>20</v>
      </c>
    </row>
    <row r="4488" spans="1:13" x14ac:dyDescent="0.25">
      <c r="A4488" s="260" t="s">
        <v>1301</v>
      </c>
      <c r="B4488" s="260" t="s">
        <v>1302</v>
      </c>
      <c r="C4488" s="260" t="s">
        <v>90</v>
      </c>
      <c r="D4488" s="260" t="s">
        <v>1055</v>
      </c>
      <c r="E4488" s="260">
        <v>8</v>
      </c>
      <c r="F4488" s="260" t="s">
        <v>8324</v>
      </c>
      <c r="G4488" s="260" t="s">
        <v>1400</v>
      </c>
      <c r="H4488" s="260">
        <v>2</v>
      </c>
      <c r="I4488" s="260" t="s">
        <v>1039</v>
      </c>
      <c r="J4488" s="260" t="s">
        <v>8327</v>
      </c>
      <c r="K4488" s="260" t="s">
        <v>8342</v>
      </c>
      <c r="L4488" s="261">
        <v>45138</v>
      </c>
      <c r="M4488" s="260" t="s">
        <v>20</v>
      </c>
    </row>
    <row r="4489" spans="1:13" x14ac:dyDescent="0.25">
      <c r="A4489" s="262" t="s">
        <v>1291</v>
      </c>
      <c r="B4489" s="262" t="s">
        <v>1292</v>
      </c>
      <c r="C4489" s="262" t="s">
        <v>90</v>
      </c>
      <c r="D4489" s="262" t="s">
        <v>1335</v>
      </c>
      <c r="E4489" s="262">
        <v>67556428</v>
      </c>
      <c r="F4489" s="262" t="s">
        <v>8312</v>
      </c>
      <c r="G4489" s="262" t="s">
        <v>1400</v>
      </c>
      <c r="H4489" s="262">
        <v>2</v>
      </c>
      <c r="I4489" s="262" t="s">
        <v>8313</v>
      </c>
      <c r="J4489" s="262" t="s">
        <v>8314</v>
      </c>
      <c r="K4489" s="262" t="s">
        <v>8343</v>
      </c>
      <c r="L4489" s="263">
        <v>45138</v>
      </c>
      <c r="M4489" s="262" t="s">
        <v>20</v>
      </c>
    </row>
    <row r="4490" spans="1:13" x14ac:dyDescent="0.25">
      <c r="A4490" s="260" t="s">
        <v>1291</v>
      </c>
      <c r="B4490" s="260" t="s">
        <v>1292</v>
      </c>
      <c r="C4490" s="260" t="s">
        <v>90</v>
      </c>
      <c r="D4490" s="260" t="s">
        <v>1132</v>
      </c>
      <c r="E4490" s="260">
        <v>25778000</v>
      </c>
      <c r="F4490" s="260" t="s">
        <v>8344</v>
      </c>
      <c r="G4490" s="260" t="s">
        <v>1400</v>
      </c>
      <c r="H4490" s="260">
        <v>2</v>
      </c>
      <c r="I4490" s="260" t="s">
        <v>8345</v>
      </c>
      <c r="J4490" s="260" t="s">
        <v>8346</v>
      </c>
      <c r="K4490" s="260" t="s">
        <v>8347</v>
      </c>
      <c r="L4490" s="261">
        <v>45138</v>
      </c>
      <c r="M4490" s="260" t="s">
        <v>20</v>
      </c>
    </row>
    <row r="4491" spans="1:13" x14ac:dyDescent="0.25">
      <c r="A4491" s="262" t="s">
        <v>1291</v>
      </c>
      <c r="B4491" s="262" t="s">
        <v>1292</v>
      </c>
      <c r="C4491" s="262" t="s">
        <v>90</v>
      </c>
      <c r="D4491" s="262" t="s">
        <v>1050</v>
      </c>
      <c r="E4491" s="262">
        <v>19764000</v>
      </c>
      <c r="F4491" s="262" t="s">
        <v>8344</v>
      </c>
      <c r="G4491" s="262" t="s">
        <v>1400</v>
      </c>
      <c r="H4491" s="262">
        <v>2</v>
      </c>
      <c r="I4491" s="262" t="s">
        <v>8345</v>
      </c>
      <c r="J4491" s="262" t="s">
        <v>8348</v>
      </c>
      <c r="K4491" s="262" t="s">
        <v>8349</v>
      </c>
      <c r="L4491" s="263">
        <v>45138</v>
      </c>
      <c r="M4491" s="262" t="s">
        <v>20</v>
      </c>
    </row>
    <row r="4492" spans="1:13" x14ac:dyDescent="0.25">
      <c r="A4492" s="260" t="s">
        <v>1291</v>
      </c>
      <c r="B4492" s="260" t="s">
        <v>1292</v>
      </c>
      <c r="C4492" s="260" t="s">
        <v>90</v>
      </c>
      <c r="D4492" s="260" t="s">
        <v>776</v>
      </c>
      <c r="E4492" s="260">
        <v>255459</v>
      </c>
      <c r="F4492" s="260" t="s">
        <v>8320</v>
      </c>
      <c r="G4492" s="260" t="s">
        <v>77</v>
      </c>
      <c r="H4492" s="260">
        <v>1</v>
      </c>
      <c r="I4492" s="260" t="s">
        <v>8321</v>
      </c>
      <c r="J4492" s="260" t="s">
        <v>8350</v>
      </c>
      <c r="K4492" s="260" t="s">
        <v>8351</v>
      </c>
      <c r="L4492" s="261">
        <v>45138</v>
      </c>
      <c r="M4492" s="260" t="s">
        <v>20</v>
      </c>
    </row>
    <row r="4493" spans="1:13" x14ac:dyDescent="0.25">
      <c r="A4493" s="262" t="s">
        <v>1291</v>
      </c>
      <c r="B4493" s="262" t="s">
        <v>1292</v>
      </c>
      <c r="C4493" s="262" t="s">
        <v>90</v>
      </c>
      <c r="D4493" s="262" t="s">
        <v>966</v>
      </c>
      <c r="E4493" s="262">
        <v>8</v>
      </c>
      <c r="F4493" s="262" t="s">
        <v>8324</v>
      </c>
      <c r="G4493" s="262" t="s">
        <v>1400</v>
      </c>
      <c r="H4493" s="262">
        <v>2</v>
      </c>
      <c r="I4493" s="262" t="s">
        <v>1039</v>
      </c>
      <c r="J4493" s="262" t="s">
        <v>8327</v>
      </c>
      <c r="K4493" s="262" t="s">
        <v>8352</v>
      </c>
      <c r="L4493" s="263">
        <v>45138</v>
      </c>
      <c r="M4493" s="262" t="s">
        <v>20</v>
      </c>
    </row>
    <row r="4494" spans="1:13" x14ac:dyDescent="0.25">
      <c r="A4494" s="260" t="s">
        <v>1291</v>
      </c>
      <c r="B4494" s="260" t="s">
        <v>1292</v>
      </c>
      <c r="C4494" s="260" t="s">
        <v>90</v>
      </c>
      <c r="D4494" s="260" t="s">
        <v>1055</v>
      </c>
      <c r="E4494" s="260">
        <v>8</v>
      </c>
      <c r="F4494" s="260" t="s">
        <v>8324</v>
      </c>
      <c r="G4494" s="260" t="s">
        <v>1400</v>
      </c>
      <c r="H4494" s="260">
        <v>2</v>
      </c>
      <c r="I4494" s="260" t="s">
        <v>1039</v>
      </c>
      <c r="J4494" s="260" t="s">
        <v>8353</v>
      </c>
      <c r="K4494" s="260" t="s">
        <v>8354</v>
      </c>
      <c r="L4494" s="261">
        <v>45138</v>
      </c>
      <c r="M4494" s="260" t="s">
        <v>20</v>
      </c>
    </row>
    <row r="4495" spans="1:13" x14ac:dyDescent="0.25">
      <c r="A4495" s="262" t="s">
        <v>1291</v>
      </c>
      <c r="B4495" s="262" t="s">
        <v>1292</v>
      </c>
      <c r="C4495" s="262" t="s">
        <v>90</v>
      </c>
      <c r="D4495" s="262" t="s">
        <v>605</v>
      </c>
      <c r="E4495" s="262">
        <v>1245459</v>
      </c>
      <c r="F4495" s="262" t="s">
        <v>8355</v>
      </c>
      <c r="G4495" s="262" t="s">
        <v>77</v>
      </c>
      <c r="H4495" s="262">
        <v>1</v>
      </c>
      <c r="I4495" s="262" t="s">
        <v>8356</v>
      </c>
      <c r="J4495" s="262" t="s">
        <v>8357</v>
      </c>
      <c r="K4495" s="262" t="s">
        <v>8358</v>
      </c>
      <c r="L4495" s="263">
        <v>45138</v>
      </c>
      <c r="M4495" s="262" t="s">
        <v>20</v>
      </c>
    </row>
    <row r="4496" spans="1:13" x14ac:dyDescent="0.25">
      <c r="A4496" s="260" t="s">
        <v>1291</v>
      </c>
      <c r="B4496" s="260" t="s">
        <v>1292</v>
      </c>
      <c r="C4496" s="260" t="s">
        <v>90</v>
      </c>
      <c r="D4496" s="260" t="s">
        <v>1374</v>
      </c>
      <c r="E4496" s="260">
        <v>6014000</v>
      </c>
      <c r="F4496" s="260" t="s">
        <v>8359</v>
      </c>
      <c r="G4496" s="260" t="s">
        <v>1400</v>
      </c>
      <c r="H4496" s="260">
        <v>2</v>
      </c>
      <c r="I4496" s="260" t="s">
        <v>8345</v>
      </c>
      <c r="J4496" s="260" t="s">
        <v>8360</v>
      </c>
      <c r="K4496" s="260" t="s">
        <v>8361</v>
      </c>
      <c r="L4496" s="261">
        <v>45138</v>
      </c>
      <c r="M4496" s="260" t="s">
        <v>20</v>
      </c>
    </row>
    <row r="4497" spans="1:13" x14ac:dyDescent="0.25">
      <c r="A4497" s="262" t="s">
        <v>1291</v>
      </c>
      <c r="B4497" s="262" t="s">
        <v>1292</v>
      </c>
      <c r="C4497" s="262" t="s">
        <v>90</v>
      </c>
      <c r="D4497" s="262" t="s">
        <v>630</v>
      </c>
      <c r="E4497" s="262">
        <v>18518541</v>
      </c>
      <c r="F4497" s="262" t="s">
        <v>8359</v>
      </c>
      <c r="G4497" s="262" t="s">
        <v>1400</v>
      </c>
      <c r="H4497" s="262">
        <v>2</v>
      </c>
      <c r="I4497" s="262" t="s">
        <v>8345</v>
      </c>
      <c r="J4497" s="262" t="s">
        <v>8362</v>
      </c>
      <c r="K4497" s="262" t="s">
        <v>8363</v>
      </c>
      <c r="L4497" s="263">
        <v>45138</v>
      </c>
      <c r="M4497" s="262" t="s">
        <v>20</v>
      </c>
    </row>
    <row r="4498" spans="1:13" x14ac:dyDescent="0.25">
      <c r="A4498" s="260" t="s">
        <v>1291</v>
      </c>
      <c r="B4498" s="260" t="s">
        <v>1292</v>
      </c>
      <c r="C4498" s="260" t="s">
        <v>90</v>
      </c>
      <c r="D4498" s="260" t="s">
        <v>623</v>
      </c>
      <c r="E4498" s="260">
        <v>1245459</v>
      </c>
      <c r="F4498" s="260" t="s">
        <v>8364</v>
      </c>
      <c r="G4498" s="260" t="s">
        <v>77</v>
      </c>
      <c r="H4498" s="260">
        <v>1</v>
      </c>
      <c r="I4498" s="260" t="s">
        <v>8356</v>
      </c>
      <c r="J4498" s="260" t="s">
        <v>8365</v>
      </c>
      <c r="K4498" s="260" t="s">
        <v>8366</v>
      </c>
      <c r="L4498" s="261">
        <v>45138</v>
      </c>
      <c r="M4498" s="260" t="s">
        <v>20</v>
      </c>
    </row>
    <row r="4499" spans="1:13" x14ac:dyDescent="0.25">
      <c r="A4499" s="262" t="s">
        <v>1291</v>
      </c>
      <c r="B4499" s="262" t="s">
        <v>1292</v>
      </c>
      <c r="C4499" s="262" t="s">
        <v>90</v>
      </c>
      <c r="D4499" s="262" t="s">
        <v>628</v>
      </c>
      <c r="E4499" s="262">
        <v>0</v>
      </c>
      <c r="F4499" s="262" t="s">
        <v>8367</v>
      </c>
      <c r="G4499" s="262" t="s">
        <v>77</v>
      </c>
      <c r="H4499" s="262">
        <v>1</v>
      </c>
      <c r="I4499" s="262" t="s">
        <v>8356</v>
      </c>
      <c r="J4499" s="262" t="s">
        <v>8368</v>
      </c>
      <c r="K4499" s="262" t="s">
        <v>8369</v>
      </c>
      <c r="L4499" s="263">
        <v>45138</v>
      </c>
      <c r="M4499" s="262" t="s">
        <v>20</v>
      </c>
    </row>
    <row r="4500" spans="1:13" x14ac:dyDescent="0.25">
      <c r="A4500" s="260" t="s">
        <v>1291</v>
      </c>
      <c r="B4500" s="260" t="s">
        <v>1292</v>
      </c>
      <c r="C4500" s="260" t="s">
        <v>90</v>
      </c>
      <c r="D4500" s="260" t="s">
        <v>619</v>
      </c>
      <c r="E4500" s="260">
        <v>0</v>
      </c>
      <c r="F4500" s="260" t="s">
        <v>8367</v>
      </c>
      <c r="G4500" s="260" t="s">
        <v>77</v>
      </c>
      <c r="H4500" s="260">
        <v>1</v>
      </c>
      <c r="I4500" s="260" t="s">
        <v>8356</v>
      </c>
      <c r="J4500" s="260" t="s">
        <v>8370</v>
      </c>
      <c r="K4500" s="260" t="s">
        <v>8371</v>
      </c>
      <c r="L4500" s="261">
        <v>45138</v>
      </c>
      <c r="M4500" s="260" t="s">
        <v>20</v>
      </c>
    </row>
    <row r="4501" spans="1:13" x14ac:dyDescent="0.25">
      <c r="A4501" s="262" t="s">
        <v>2352</v>
      </c>
      <c r="B4501" s="262" t="s">
        <v>2353</v>
      </c>
      <c r="C4501" s="262" t="s">
        <v>569</v>
      </c>
      <c r="D4501" s="262" t="s">
        <v>40</v>
      </c>
      <c r="E4501" s="262">
        <v>698</v>
      </c>
      <c r="F4501" s="262" t="s">
        <v>8289</v>
      </c>
      <c r="G4501" s="262" t="s">
        <v>1400</v>
      </c>
      <c r="H4501" s="262">
        <v>2</v>
      </c>
      <c r="I4501" s="262" t="s">
        <v>8290</v>
      </c>
      <c r="J4501" s="262" t="s">
        <v>8372</v>
      </c>
      <c r="K4501" s="262" t="s">
        <v>8373</v>
      </c>
      <c r="L4501" s="263">
        <v>45138</v>
      </c>
      <c r="M4501" s="262" t="s">
        <v>20</v>
      </c>
    </row>
    <row r="4502" spans="1:13" x14ac:dyDescent="0.25">
      <c r="A4502" s="260" t="s">
        <v>2352</v>
      </c>
      <c r="B4502" s="260" t="s">
        <v>2353</v>
      </c>
      <c r="C4502" s="260" t="s">
        <v>569</v>
      </c>
      <c r="D4502" s="260" t="s">
        <v>966</v>
      </c>
      <c r="E4502" s="260">
        <v>183</v>
      </c>
      <c r="F4502" s="260" t="s">
        <v>8289</v>
      </c>
      <c r="G4502" s="260" t="s">
        <v>1400</v>
      </c>
      <c r="H4502" s="260">
        <v>2</v>
      </c>
      <c r="I4502" s="260" t="s">
        <v>8290</v>
      </c>
      <c r="J4502" s="260" t="s">
        <v>8374</v>
      </c>
      <c r="K4502" s="260" t="s">
        <v>8375</v>
      </c>
      <c r="L4502" s="261">
        <v>45138</v>
      </c>
      <c r="M4502" s="260" t="s">
        <v>20</v>
      </c>
    </row>
    <row r="4503" spans="1:13" x14ac:dyDescent="0.25">
      <c r="A4503" s="262" t="s">
        <v>2352</v>
      </c>
      <c r="B4503" s="262" t="s">
        <v>2353</v>
      </c>
      <c r="C4503" s="262" t="s">
        <v>569</v>
      </c>
      <c r="D4503" s="262" t="s">
        <v>1055</v>
      </c>
      <c r="E4503" s="262">
        <v>310</v>
      </c>
      <c r="F4503" s="262" t="s">
        <v>8376</v>
      </c>
      <c r="G4503" s="262" t="s">
        <v>1400</v>
      </c>
      <c r="H4503" s="262">
        <v>2</v>
      </c>
      <c r="I4503" s="262" t="s">
        <v>8377</v>
      </c>
      <c r="J4503" s="262" t="s">
        <v>8378</v>
      </c>
      <c r="K4503" s="262" t="s">
        <v>8379</v>
      </c>
      <c r="L4503" s="263">
        <v>45138</v>
      </c>
      <c r="M4503" s="262" t="s">
        <v>20</v>
      </c>
    </row>
    <row r="4504" spans="1:13" x14ac:dyDescent="0.25">
      <c r="A4504" s="260" t="s">
        <v>567</v>
      </c>
      <c r="B4504" s="260" t="s">
        <v>568</v>
      </c>
      <c r="C4504" s="260" t="s">
        <v>569</v>
      </c>
      <c r="D4504" s="260" t="s">
        <v>1132</v>
      </c>
      <c r="E4504" s="260">
        <v>11583617</v>
      </c>
      <c r="F4504" s="260" t="s">
        <v>8380</v>
      </c>
      <c r="G4504" s="260" t="s">
        <v>22</v>
      </c>
      <c r="H4504" s="260">
        <v>3</v>
      </c>
      <c r="I4504" s="260" t="s">
        <v>4700</v>
      </c>
      <c r="J4504" s="260" t="s">
        <v>4701</v>
      </c>
      <c r="K4504" s="260" t="s">
        <v>8381</v>
      </c>
      <c r="L4504" s="261">
        <v>45138</v>
      </c>
      <c r="M4504" s="260" t="s">
        <v>20</v>
      </c>
    </row>
    <row r="4505" spans="1:13" x14ac:dyDescent="0.25">
      <c r="A4505" s="262" t="s">
        <v>567</v>
      </c>
      <c r="B4505" s="262" t="s">
        <v>568</v>
      </c>
      <c r="C4505" s="262" t="s">
        <v>569</v>
      </c>
      <c r="D4505" s="262" t="s">
        <v>1050</v>
      </c>
      <c r="E4505" s="262">
        <v>11583617</v>
      </c>
      <c r="F4505" s="262" t="s">
        <v>8380</v>
      </c>
      <c r="G4505" s="262" t="s">
        <v>22</v>
      </c>
      <c r="H4505" s="262">
        <v>3</v>
      </c>
      <c r="I4505" s="262" t="s">
        <v>4700</v>
      </c>
      <c r="J4505" s="262" t="s">
        <v>8382</v>
      </c>
      <c r="K4505" s="262" t="s">
        <v>8383</v>
      </c>
      <c r="L4505" s="263">
        <v>45138</v>
      </c>
      <c r="M4505" s="262" t="s">
        <v>20</v>
      </c>
    </row>
    <row r="4506" spans="1:13" x14ac:dyDescent="0.25">
      <c r="A4506" s="260" t="s">
        <v>567</v>
      </c>
      <c r="B4506" s="260" t="s">
        <v>568</v>
      </c>
      <c r="C4506" s="260" t="s">
        <v>569</v>
      </c>
      <c r="D4506" s="260" t="s">
        <v>776</v>
      </c>
      <c r="E4506" s="260">
        <v>915304</v>
      </c>
      <c r="F4506" s="260" t="s">
        <v>8384</v>
      </c>
      <c r="G4506" s="260" t="s">
        <v>1400</v>
      </c>
      <c r="H4506" s="260">
        <v>2</v>
      </c>
      <c r="I4506" s="260" t="s">
        <v>8385</v>
      </c>
      <c r="J4506" s="260" t="s">
        <v>8386</v>
      </c>
      <c r="K4506" s="260" t="s">
        <v>8387</v>
      </c>
      <c r="L4506" s="261">
        <v>45138</v>
      </c>
      <c r="M4506" s="260" t="s">
        <v>20</v>
      </c>
    </row>
    <row r="4507" spans="1:13" x14ac:dyDescent="0.25">
      <c r="A4507" s="262" t="s">
        <v>567</v>
      </c>
      <c r="B4507" s="262" t="s">
        <v>568</v>
      </c>
      <c r="C4507" s="262" t="s">
        <v>569</v>
      </c>
      <c r="D4507" s="262" t="s">
        <v>966</v>
      </c>
      <c r="E4507" s="262">
        <v>117</v>
      </c>
      <c r="F4507" s="262" t="s">
        <v>8388</v>
      </c>
      <c r="G4507" s="262" t="s">
        <v>1400</v>
      </c>
      <c r="H4507" s="262">
        <v>2</v>
      </c>
      <c r="I4507" s="262" t="s">
        <v>1237</v>
      </c>
      <c r="J4507" s="262" t="s">
        <v>8389</v>
      </c>
      <c r="K4507" s="262" t="s">
        <v>8390</v>
      </c>
      <c r="L4507" s="263">
        <v>45138</v>
      </c>
      <c r="M4507" s="262" t="s">
        <v>20</v>
      </c>
    </row>
    <row r="4508" spans="1:13" x14ac:dyDescent="0.25">
      <c r="A4508" s="260" t="s">
        <v>567</v>
      </c>
      <c r="B4508" s="260" t="s">
        <v>568</v>
      </c>
      <c r="C4508" s="260" t="s">
        <v>569</v>
      </c>
      <c r="D4508" s="260" t="s">
        <v>1055</v>
      </c>
      <c r="E4508" s="260">
        <v>310</v>
      </c>
      <c r="F4508" s="260" t="s">
        <v>8376</v>
      </c>
      <c r="G4508" s="260" t="s">
        <v>1400</v>
      </c>
      <c r="H4508" s="260">
        <v>2</v>
      </c>
      <c r="I4508" s="260" t="s">
        <v>8377</v>
      </c>
      <c r="J4508" s="260" t="s">
        <v>8378</v>
      </c>
      <c r="K4508" s="260" t="s">
        <v>8391</v>
      </c>
      <c r="L4508" s="261">
        <v>45138</v>
      </c>
      <c r="M4508" s="260" t="s">
        <v>20</v>
      </c>
    </row>
    <row r="4509" spans="1:13" x14ac:dyDescent="0.25">
      <c r="A4509" s="262" t="s">
        <v>567</v>
      </c>
      <c r="B4509" s="262" t="s">
        <v>568</v>
      </c>
      <c r="C4509" s="262" t="s">
        <v>569</v>
      </c>
      <c r="D4509" s="262" t="s">
        <v>605</v>
      </c>
      <c r="E4509" s="262">
        <v>2000000</v>
      </c>
      <c r="F4509" s="262" t="s">
        <v>8392</v>
      </c>
      <c r="G4509" s="262" t="s">
        <v>1400</v>
      </c>
      <c r="H4509" s="262">
        <v>2</v>
      </c>
      <c r="I4509" s="262" t="s">
        <v>8393</v>
      </c>
      <c r="J4509" s="262" t="s">
        <v>8394</v>
      </c>
      <c r="K4509" s="262" t="s">
        <v>8395</v>
      </c>
      <c r="L4509" s="263">
        <v>45138</v>
      </c>
      <c r="M4509" s="262" t="s">
        <v>20</v>
      </c>
    </row>
    <row r="4510" spans="1:13" x14ac:dyDescent="0.25">
      <c r="A4510" s="260" t="s">
        <v>567</v>
      </c>
      <c r="B4510" s="260" t="s">
        <v>568</v>
      </c>
      <c r="C4510" s="260" t="s">
        <v>569</v>
      </c>
      <c r="D4510" s="260" t="s">
        <v>1374</v>
      </c>
      <c r="E4510" s="260">
        <v>0</v>
      </c>
      <c r="F4510" s="260" t="s">
        <v>8396</v>
      </c>
      <c r="G4510" s="260" t="s">
        <v>1400</v>
      </c>
      <c r="H4510" s="260">
        <v>2</v>
      </c>
      <c r="I4510" s="260" t="s">
        <v>8397</v>
      </c>
      <c r="J4510" s="260" t="s">
        <v>8398</v>
      </c>
      <c r="K4510" s="260" t="s">
        <v>8399</v>
      </c>
      <c r="L4510" s="261">
        <v>45138</v>
      </c>
      <c r="M4510" s="260" t="s">
        <v>20</v>
      </c>
    </row>
    <row r="4511" spans="1:13" x14ac:dyDescent="0.25">
      <c r="A4511" s="262" t="s">
        <v>567</v>
      </c>
      <c r="B4511" s="262" t="s">
        <v>568</v>
      </c>
      <c r="C4511" s="262" t="s">
        <v>569</v>
      </c>
      <c r="D4511" s="262" t="s">
        <v>630</v>
      </c>
      <c r="E4511" s="262">
        <v>9583617</v>
      </c>
      <c r="F4511" s="262" t="s">
        <v>8396</v>
      </c>
      <c r="G4511" s="262" t="s">
        <v>1400</v>
      </c>
      <c r="H4511" s="262">
        <v>2</v>
      </c>
      <c r="I4511" s="262" t="s">
        <v>8397</v>
      </c>
      <c r="J4511" s="262" t="s">
        <v>8398</v>
      </c>
      <c r="K4511" s="262" t="s">
        <v>8400</v>
      </c>
      <c r="L4511" s="263">
        <v>45138</v>
      </c>
      <c r="M4511" s="262" t="s">
        <v>20</v>
      </c>
    </row>
    <row r="4512" spans="1:13" x14ac:dyDescent="0.25">
      <c r="A4512" s="260" t="s">
        <v>567</v>
      </c>
      <c r="B4512" s="260" t="s">
        <v>568</v>
      </c>
      <c r="C4512" s="260" t="s">
        <v>569</v>
      </c>
      <c r="D4512" s="260" t="s">
        <v>623</v>
      </c>
      <c r="E4512" s="260">
        <v>2000000</v>
      </c>
      <c r="F4512" s="260" t="s">
        <v>8392</v>
      </c>
      <c r="G4512" s="260" t="s">
        <v>1400</v>
      </c>
      <c r="H4512" s="260">
        <v>2</v>
      </c>
      <c r="I4512" s="260" t="s">
        <v>8393</v>
      </c>
      <c r="J4512" s="260" t="s">
        <v>8398</v>
      </c>
      <c r="K4512" s="260" t="s">
        <v>8401</v>
      </c>
      <c r="L4512" s="261">
        <v>45138</v>
      </c>
      <c r="M4512" s="260" t="s">
        <v>20</v>
      </c>
    </row>
    <row r="4513" spans="1:13" x14ac:dyDescent="0.25">
      <c r="A4513" s="262" t="s">
        <v>567</v>
      </c>
      <c r="B4513" s="262" t="s">
        <v>568</v>
      </c>
      <c r="C4513" s="262" t="s">
        <v>569</v>
      </c>
      <c r="D4513" s="262" t="s">
        <v>628</v>
      </c>
      <c r="E4513" s="262">
        <v>0</v>
      </c>
      <c r="F4513" s="262" t="s">
        <v>8392</v>
      </c>
      <c r="G4513" s="262" t="s">
        <v>22</v>
      </c>
      <c r="H4513" s="262">
        <v>3</v>
      </c>
      <c r="I4513" s="262" t="s">
        <v>8402</v>
      </c>
      <c r="J4513" s="262" t="s">
        <v>8403</v>
      </c>
      <c r="K4513" s="262" t="s">
        <v>8404</v>
      </c>
      <c r="L4513" s="263">
        <v>45138</v>
      </c>
      <c r="M4513" s="262" t="s">
        <v>20</v>
      </c>
    </row>
    <row r="4514" spans="1:13" x14ac:dyDescent="0.25">
      <c r="A4514" s="260" t="s">
        <v>567</v>
      </c>
      <c r="B4514" s="260" t="s">
        <v>568</v>
      </c>
      <c r="C4514" s="260" t="s">
        <v>569</v>
      </c>
      <c r="D4514" s="260" t="s">
        <v>619</v>
      </c>
      <c r="E4514" s="260">
        <v>0</v>
      </c>
      <c r="F4514" s="260" t="s">
        <v>8392</v>
      </c>
      <c r="G4514" s="260" t="s">
        <v>22</v>
      </c>
      <c r="H4514" s="260">
        <v>3</v>
      </c>
      <c r="I4514" s="260" t="s">
        <v>8402</v>
      </c>
      <c r="J4514" s="260" t="s">
        <v>8405</v>
      </c>
      <c r="K4514" s="260" t="s">
        <v>8406</v>
      </c>
      <c r="L4514" s="261">
        <v>45138</v>
      </c>
      <c r="M4514" s="260" t="s">
        <v>20</v>
      </c>
    </row>
    <row r="4515" spans="1:13" x14ac:dyDescent="0.25">
      <c r="A4515" s="262" t="s">
        <v>2352</v>
      </c>
      <c r="B4515" s="262" t="s">
        <v>2353</v>
      </c>
      <c r="C4515" s="262" t="s">
        <v>569</v>
      </c>
      <c r="D4515" s="262" t="s">
        <v>21</v>
      </c>
      <c r="E4515" s="262">
        <v>199000</v>
      </c>
      <c r="F4515" s="262" t="s">
        <v>8289</v>
      </c>
      <c r="G4515" s="262" t="s">
        <v>1400</v>
      </c>
      <c r="H4515" s="262">
        <v>2</v>
      </c>
      <c r="I4515" s="262" t="s">
        <v>8290</v>
      </c>
      <c r="J4515" s="262" t="s">
        <v>8407</v>
      </c>
      <c r="K4515" s="262" t="s">
        <v>8408</v>
      </c>
      <c r="L4515" s="263">
        <v>45138</v>
      </c>
      <c r="M4515" s="262" t="s">
        <v>20</v>
      </c>
    </row>
    <row r="4516" spans="1:13" x14ac:dyDescent="0.25">
      <c r="A4516" s="260" t="s">
        <v>2360</v>
      </c>
      <c r="B4516" s="260" t="s">
        <v>2361</v>
      </c>
      <c r="C4516" s="260" t="s">
        <v>569</v>
      </c>
      <c r="D4516" s="260" t="s">
        <v>1132</v>
      </c>
      <c r="E4516" s="260">
        <v>33725061</v>
      </c>
      <c r="F4516" s="260" t="s">
        <v>4687</v>
      </c>
      <c r="G4516" s="260" t="s">
        <v>1400</v>
      </c>
      <c r="H4516" s="260">
        <v>2</v>
      </c>
      <c r="I4516" s="260" t="s">
        <v>4688</v>
      </c>
      <c r="J4516" s="260" t="s">
        <v>8409</v>
      </c>
      <c r="K4516" s="260" t="s">
        <v>8410</v>
      </c>
      <c r="L4516" s="261">
        <v>45138</v>
      </c>
      <c r="M4516" s="260" t="s">
        <v>20</v>
      </c>
    </row>
    <row r="4517" spans="1:13" x14ac:dyDescent="0.25">
      <c r="A4517" s="262" t="s">
        <v>2360</v>
      </c>
      <c r="B4517" s="262" t="s">
        <v>2361</v>
      </c>
      <c r="C4517" s="262" t="s">
        <v>569</v>
      </c>
      <c r="D4517" s="262" t="s">
        <v>1050</v>
      </c>
      <c r="E4517" s="262">
        <v>12815847</v>
      </c>
      <c r="F4517" s="262" t="s">
        <v>8411</v>
      </c>
      <c r="G4517" s="262" t="s">
        <v>1400</v>
      </c>
      <c r="H4517" s="262">
        <v>2</v>
      </c>
      <c r="I4517" s="262" t="s">
        <v>8412</v>
      </c>
      <c r="J4517" s="262" t="s">
        <v>8413</v>
      </c>
      <c r="K4517" s="262" t="s">
        <v>8414</v>
      </c>
      <c r="L4517" s="263">
        <v>45138</v>
      </c>
      <c r="M4517" s="262" t="s">
        <v>20</v>
      </c>
    </row>
    <row r="4518" spans="1:13" x14ac:dyDescent="0.25">
      <c r="A4518" s="260" t="s">
        <v>2360</v>
      </c>
      <c r="B4518" s="260" t="s">
        <v>2361</v>
      </c>
      <c r="C4518" s="260" t="s">
        <v>569</v>
      </c>
      <c r="D4518" s="260" t="s">
        <v>776</v>
      </c>
      <c r="E4518" s="260">
        <v>972218</v>
      </c>
      <c r="F4518" s="260" t="s">
        <v>8415</v>
      </c>
      <c r="G4518" s="260" t="s">
        <v>1400</v>
      </c>
      <c r="H4518" s="260">
        <v>2</v>
      </c>
      <c r="I4518" s="260" t="s">
        <v>8416</v>
      </c>
      <c r="J4518" s="260" t="s">
        <v>8417</v>
      </c>
      <c r="K4518" s="260" t="s">
        <v>8418</v>
      </c>
      <c r="L4518" s="261">
        <v>45138</v>
      </c>
      <c r="M4518" s="260" t="s">
        <v>20</v>
      </c>
    </row>
    <row r="4519" spans="1:13" x14ac:dyDescent="0.25">
      <c r="A4519" s="262" t="s">
        <v>2360</v>
      </c>
      <c r="B4519" s="262" t="s">
        <v>2361</v>
      </c>
      <c r="C4519" s="262" t="s">
        <v>569</v>
      </c>
      <c r="D4519" s="262" t="s">
        <v>40</v>
      </c>
      <c r="E4519" s="262">
        <v>700</v>
      </c>
      <c r="F4519" s="262" t="s">
        <v>8419</v>
      </c>
      <c r="G4519" s="262" t="s">
        <v>1400</v>
      </c>
      <c r="H4519" s="262">
        <v>2</v>
      </c>
      <c r="I4519" s="262" t="s">
        <v>8420</v>
      </c>
      <c r="J4519" s="262" t="s">
        <v>8421</v>
      </c>
      <c r="K4519" s="262" t="s">
        <v>8422</v>
      </c>
      <c r="L4519" s="263">
        <v>45138</v>
      </c>
      <c r="M4519" s="262" t="s">
        <v>20</v>
      </c>
    </row>
    <row r="4520" spans="1:13" x14ac:dyDescent="0.25">
      <c r="A4520" s="260" t="s">
        <v>2360</v>
      </c>
      <c r="B4520" s="260" t="s">
        <v>2361</v>
      </c>
      <c r="C4520" s="260" t="s">
        <v>569</v>
      </c>
      <c r="D4520" s="260" t="s">
        <v>966</v>
      </c>
      <c r="E4520" s="260">
        <v>310</v>
      </c>
      <c r="F4520" s="260" t="s">
        <v>8376</v>
      </c>
      <c r="G4520" s="260" t="s">
        <v>1400</v>
      </c>
      <c r="H4520" s="260">
        <v>2</v>
      </c>
      <c r="I4520" s="260" t="s">
        <v>8377</v>
      </c>
      <c r="J4520" s="260" t="s">
        <v>8378</v>
      </c>
      <c r="K4520" s="260" t="s">
        <v>8423</v>
      </c>
      <c r="L4520" s="261">
        <v>45138</v>
      </c>
      <c r="M4520" s="260" t="s">
        <v>20</v>
      </c>
    </row>
    <row r="4521" spans="1:13" x14ac:dyDescent="0.25">
      <c r="A4521" s="262" t="s">
        <v>2360</v>
      </c>
      <c r="B4521" s="262" t="s">
        <v>2361</v>
      </c>
      <c r="C4521" s="262" t="s">
        <v>569</v>
      </c>
      <c r="D4521" s="262" t="s">
        <v>1055</v>
      </c>
      <c r="E4521" s="262">
        <v>310</v>
      </c>
      <c r="F4521" s="262" t="s">
        <v>8376</v>
      </c>
      <c r="G4521" s="262" t="s">
        <v>1400</v>
      </c>
      <c r="H4521" s="262">
        <v>2</v>
      </c>
      <c r="I4521" s="262" t="s">
        <v>8377</v>
      </c>
      <c r="J4521" s="262" t="s">
        <v>8378</v>
      </c>
      <c r="K4521" s="262" t="s">
        <v>8424</v>
      </c>
      <c r="L4521" s="263">
        <v>45138</v>
      </c>
      <c r="M4521" s="262" t="s">
        <v>20</v>
      </c>
    </row>
    <row r="4522" spans="1:13" x14ac:dyDescent="0.25">
      <c r="A4522" s="260" t="s">
        <v>2360</v>
      </c>
      <c r="B4522" s="260" t="s">
        <v>2361</v>
      </c>
      <c r="C4522" s="260" t="s">
        <v>569</v>
      </c>
      <c r="D4522" s="260" t="s">
        <v>605</v>
      </c>
      <c r="E4522" s="260">
        <v>2091914</v>
      </c>
      <c r="F4522" s="260" t="s">
        <v>8425</v>
      </c>
      <c r="G4522" s="260" t="s">
        <v>1400</v>
      </c>
      <c r="H4522" s="260">
        <v>2</v>
      </c>
      <c r="I4522" s="260" t="s">
        <v>8426</v>
      </c>
      <c r="J4522" s="260" t="s">
        <v>8427</v>
      </c>
      <c r="K4522" s="260" t="s">
        <v>8428</v>
      </c>
      <c r="L4522" s="261">
        <v>45138</v>
      </c>
      <c r="M4522" s="260" t="s">
        <v>20</v>
      </c>
    </row>
    <row r="4523" spans="1:13" x14ac:dyDescent="0.25">
      <c r="A4523" s="262" t="s">
        <v>2360</v>
      </c>
      <c r="B4523" s="262" t="s">
        <v>2361</v>
      </c>
      <c r="C4523" s="262" t="s">
        <v>569</v>
      </c>
      <c r="D4523" s="262" t="s">
        <v>1374</v>
      </c>
      <c r="E4523" s="262">
        <v>20909214</v>
      </c>
      <c r="F4523" s="262" t="s">
        <v>8429</v>
      </c>
      <c r="G4523" s="262" t="s">
        <v>1400</v>
      </c>
      <c r="H4523" s="262">
        <v>2</v>
      </c>
      <c r="I4523" s="262" t="s">
        <v>8430</v>
      </c>
      <c r="J4523" s="262" t="s">
        <v>8431</v>
      </c>
      <c r="K4523" s="262" t="s">
        <v>8432</v>
      </c>
      <c r="L4523" s="263">
        <v>45138</v>
      </c>
      <c r="M4523" s="262" t="s">
        <v>20</v>
      </c>
    </row>
    <row r="4524" spans="1:13" x14ac:dyDescent="0.25">
      <c r="A4524" s="260" t="s">
        <v>2360</v>
      </c>
      <c r="B4524" s="260" t="s">
        <v>2361</v>
      </c>
      <c r="C4524" s="260" t="s">
        <v>569</v>
      </c>
      <c r="D4524" s="260" t="s">
        <v>630</v>
      </c>
      <c r="E4524" s="260">
        <v>10723933</v>
      </c>
      <c r="F4524" s="260" t="s">
        <v>8433</v>
      </c>
      <c r="G4524" s="260" t="s">
        <v>1400</v>
      </c>
      <c r="H4524" s="260">
        <v>2</v>
      </c>
      <c r="I4524" s="260" t="s">
        <v>8434</v>
      </c>
      <c r="J4524" s="260" t="s">
        <v>8431</v>
      </c>
      <c r="K4524" s="260" t="s">
        <v>8435</v>
      </c>
      <c r="L4524" s="261">
        <v>45138</v>
      </c>
      <c r="M4524" s="260" t="s">
        <v>20</v>
      </c>
    </row>
    <row r="4525" spans="1:13" x14ac:dyDescent="0.25">
      <c r="A4525" s="262" t="s">
        <v>2360</v>
      </c>
      <c r="B4525" s="262" t="s">
        <v>2361</v>
      </c>
      <c r="C4525" s="262" t="s">
        <v>569</v>
      </c>
      <c r="D4525" s="262" t="s">
        <v>623</v>
      </c>
      <c r="E4525" s="262">
        <v>2091914</v>
      </c>
      <c r="F4525" s="262" t="s">
        <v>8425</v>
      </c>
      <c r="G4525" s="262" t="s">
        <v>1400</v>
      </c>
      <c r="H4525" s="262">
        <v>2</v>
      </c>
      <c r="I4525" s="262" t="s">
        <v>8426</v>
      </c>
      <c r="J4525" s="262" t="s">
        <v>8431</v>
      </c>
      <c r="K4525" s="262" t="s">
        <v>8436</v>
      </c>
      <c r="L4525" s="263">
        <v>45138</v>
      </c>
      <c r="M4525" s="262" t="s">
        <v>20</v>
      </c>
    </row>
    <row r="4526" spans="1:13" x14ac:dyDescent="0.25">
      <c r="A4526" s="260" t="s">
        <v>2360</v>
      </c>
      <c r="B4526" s="260" t="s">
        <v>2361</v>
      </c>
      <c r="C4526" s="260" t="s">
        <v>569</v>
      </c>
      <c r="D4526" s="260" t="s">
        <v>628</v>
      </c>
      <c r="E4526" s="260">
        <v>0</v>
      </c>
      <c r="F4526" s="260" t="s">
        <v>8425</v>
      </c>
      <c r="G4526" s="260" t="s">
        <v>1400</v>
      </c>
      <c r="H4526" s="260">
        <v>2</v>
      </c>
      <c r="I4526" s="260" t="s">
        <v>8426</v>
      </c>
      <c r="J4526" s="260" t="s">
        <v>8431</v>
      </c>
      <c r="K4526" s="260" t="s">
        <v>8437</v>
      </c>
      <c r="L4526" s="261">
        <v>45138</v>
      </c>
      <c r="M4526" s="260" t="s">
        <v>20</v>
      </c>
    </row>
    <row r="4527" spans="1:13" x14ac:dyDescent="0.25">
      <c r="A4527" s="262" t="s">
        <v>2360</v>
      </c>
      <c r="B4527" s="262" t="s">
        <v>2361</v>
      </c>
      <c r="C4527" s="262" t="s">
        <v>569</v>
      </c>
      <c r="D4527" s="262" t="s">
        <v>619</v>
      </c>
      <c r="E4527" s="262">
        <v>0</v>
      </c>
      <c r="F4527" s="262" t="s">
        <v>8425</v>
      </c>
      <c r="G4527" s="262" t="s">
        <v>1400</v>
      </c>
      <c r="H4527" s="262">
        <v>2</v>
      </c>
      <c r="I4527" s="262" t="s">
        <v>8426</v>
      </c>
      <c r="J4527" s="262" t="s">
        <v>8431</v>
      </c>
      <c r="K4527" s="262" t="s">
        <v>8438</v>
      </c>
      <c r="L4527" s="263">
        <v>45138</v>
      </c>
      <c r="M4527" s="262" t="s">
        <v>20</v>
      </c>
    </row>
    <row r="4528" spans="1:13" x14ac:dyDescent="0.25">
      <c r="A4528" s="260" t="s">
        <v>2360</v>
      </c>
      <c r="B4528" s="260" t="s">
        <v>2361</v>
      </c>
      <c r="C4528" s="260" t="s">
        <v>569</v>
      </c>
      <c r="D4528" s="260" t="s">
        <v>21</v>
      </c>
      <c r="E4528" s="260">
        <v>200900</v>
      </c>
      <c r="F4528" s="260" t="s">
        <v>8439</v>
      </c>
      <c r="G4528" s="260" t="s">
        <v>1400</v>
      </c>
      <c r="H4528" s="260">
        <v>2</v>
      </c>
      <c r="I4528" s="260" t="s">
        <v>8440</v>
      </c>
      <c r="J4528" s="260" t="s">
        <v>8441</v>
      </c>
      <c r="K4528" s="260" t="s">
        <v>8442</v>
      </c>
      <c r="L4528" s="261">
        <v>45138</v>
      </c>
      <c r="M4528" s="260" t="s">
        <v>20</v>
      </c>
    </row>
    <row r="4529" spans="1:13" x14ac:dyDescent="0.25">
      <c r="A4529" s="262" t="s">
        <v>114</v>
      </c>
      <c r="B4529" s="262" t="s">
        <v>115</v>
      </c>
      <c r="C4529" s="262" t="s">
        <v>116</v>
      </c>
      <c r="D4529" s="262" t="s">
        <v>1335</v>
      </c>
      <c r="E4529" s="262">
        <v>16689676</v>
      </c>
      <c r="F4529" s="262" t="s">
        <v>8194</v>
      </c>
      <c r="G4529" s="262" t="s">
        <v>1400</v>
      </c>
      <c r="H4529" s="262">
        <v>2</v>
      </c>
      <c r="I4529" s="262" t="s">
        <v>1607</v>
      </c>
      <c r="J4529" s="262" t="s">
        <v>8443</v>
      </c>
      <c r="K4529" s="262" t="s">
        <v>8444</v>
      </c>
      <c r="L4529" s="263">
        <v>45138</v>
      </c>
      <c r="M4529" s="262" t="s">
        <v>20</v>
      </c>
    </row>
    <row r="4530" spans="1:13" x14ac:dyDescent="0.25">
      <c r="A4530" s="260" t="s">
        <v>114</v>
      </c>
      <c r="B4530" s="260" t="s">
        <v>115</v>
      </c>
      <c r="C4530" s="260" t="s">
        <v>116</v>
      </c>
      <c r="D4530" s="260" t="s">
        <v>1132</v>
      </c>
      <c r="E4530" s="260">
        <v>16689676</v>
      </c>
      <c r="F4530" s="260" t="s">
        <v>8194</v>
      </c>
      <c r="G4530" s="260" t="s">
        <v>1400</v>
      </c>
      <c r="H4530" s="260">
        <v>2</v>
      </c>
      <c r="I4530" s="260" t="s">
        <v>1607</v>
      </c>
      <c r="J4530" s="260" t="s">
        <v>8445</v>
      </c>
      <c r="K4530" s="260" t="s">
        <v>8446</v>
      </c>
      <c r="L4530" s="261">
        <v>45138</v>
      </c>
      <c r="M4530" s="260" t="s">
        <v>20</v>
      </c>
    </row>
    <row r="4531" spans="1:13" x14ac:dyDescent="0.25">
      <c r="A4531" s="262" t="s">
        <v>114</v>
      </c>
      <c r="B4531" s="262" t="s">
        <v>115</v>
      </c>
      <c r="C4531" s="262" t="s">
        <v>116</v>
      </c>
      <c r="D4531" s="262" t="s">
        <v>1050</v>
      </c>
      <c r="E4531" s="262">
        <v>16689676</v>
      </c>
      <c r="F4531" s="262" t="s">
        <v>8194</v>
      </c>
      <c r="G4531" s="262" t="s">
        <v>1400</v>
      </c>
      <c r="H4531" s="262">
        <v>2</v>
      </c>
      <c r="I4531" s="262" t="s">
        <v>1607</v>
      </c>
      <c r="J4531" s="262" t="s">
        <v>8447</v>
      </c>
      <c r="K4531" s="262" t="s">
        <v>8448</v>
      </c>
      <c r="L4531" s="263">
        <v>45138</v>
      </c>
      <c r="M4531" s="262" t="s">
        <v>20</v>
      </c>
    </row>
    <row r="4532" spans="1:13" x14ac:dyDescent="0.25">
      <c r="A4532" s="260" t="s">
        <v>114</v>
      </c>
      <c r="B4532" s="260" t="s">
        <v>115</v>
      </c>
      <c r="C4532" s="260" t="s">
        <v>116</v>
      </c>
      <c r="D4532" s="260" t="s">
        <v>776</v>
      </c>
      <c r="E4532" s="260">
        <v>24744</v>
      </c>
      <c r="F4532" s="260" t="s">
        <v>8449</v>
      </c>
      <c r="G4532" s="260" t="s">
        <v>1400</v>
      </c>
      <c r="H4532" s="260">
        <v>2</v>
      </c>
      <c r="I4532" s="260" t="s">
        <v>8450</v>
      </c>
      <c r="J4532" s="260" t="s">
        <v>8451</v>
      </c>
      <c r="K4532" s="260" t="s">
        <v>8452</v>
      </c>
      <c r="L4532" s="261">
        <v>45138</v>
      </c>
      <c r="M4532" s="260" t="s">
        <v>20</v>
      </c>
    </row>
    <row r="4533" spans="1:13" x14ac:dyDescent="0.25">
      <c r="A4533" s="262" t="s">
        <v>114</v>
      </c>
      <c r="B4533" s="262" t="s">
        <v>115</v>
      </c>
      <c r="C4533" s="262" t="s">
        <v>116</v>
      </c>
      <c r="D4533" s="262" t="s">
        <v>966</v>
      </c>
      <c r="E4533" s="262">
        <v>51</v>
      </c>
      <c r="F4533" s="262" t="s">
        <v>8303</v>
      </c>
      <c r="G4533" s="262" t="s">
        <v>1400</v>
      </c>
      <c r="H4533" s="262">
        <v>2</v>
      </c>
      <c r="I4533" s="262" t="s">
        <v>7364</v>
      </c>
      <c r="J4533" s="262" t="s">
        <v>8453</v>
      </c>
      <c r="K4533" s="262" t="s">
        <v>8454</v>
      </c>
      <c r="L4533" s="263">
        <v>45138</v>
      </c>
      <c r="M4533" s="262" t="s">
        <v>20</v>
      </c>
    </row>
    <row r="4534" spans="1:13" x14ac:dyDescent="0.25">
      <c r="A4534" s="260" t="s">
        <v>114</v>
      </c>
      <c r="B4534" s="260" t="s">
        <v>115</v>
      </c>
      <c r="C4534" s="260" t="s">
        <v>116</v>
      </c>
      <c r="D4534" s="260" t="s">
        <v>1055</v>
      </c>
      <c r="E4534" s="260">
        <v>51</v>
      </c>
      <c r="F4534" s="260" t="s">
        <v>8303</v>
      </c>
      <c r="G4534" s="260" t="s">
        <v>1400</v>
      </c>
      <c r="H4534" s="260">
        <v>2</v>
      </c>
      <c r="I4534" s="260" t="s">
        <v>7364</v>
      </c>
      <c r="J4534" s="260" t="s">
        <v>8453</v>
      </c>
      <c r="K4534" s="260" t="s">
        <v>8455</v>
      </c>
      <c r="L4534" s="261">
        <v>45138</v>
      </c>
      <c r="M4534" s="260" t="s">
        <v>20</v>
      </c>
    </row>
    <row r="4535" spans="1:13" x14ac:dyDescent="0.25">
      <c r="A4535" s="262" t="s">
        <v>114</v>
      </c>
      <c r="B4535" s="262" t="s">
        <v>115</v>
      </c>
      <c r="C4535" s="262" t="s">
        <v>116</v>
      </c>
      <c r="D4535" s="262" t="s">
        <v>605</v>
      </c>
      <c r="E4535" s="262">
        <v>3000000</v>
      </c>
      <c r="F4535" s="262" t="s">
        <v>8456</v>
      </c>
      <c r="G4535" s="262" t="s">
        <v>1400</v>
      </c>
      <c r="H4535" s="262">
        <v>2</v>
      </c>
      <c r="I4535" s="262" t="s">
        <v>8457</v>
      </c>
      <c r="J4535" s="262" t="s">
        <v>8458</v>
      </c>
      <c r="K4535" s="262" t="s">
        <v>8459</v>
      </c>
      <c r="L4535" s="263">
        <v>45138</v>
      </c>
      <c r="M4535" s="262" t="s">
        <v>20</v>
      </c>
    </row>
    <row r="4536" spans="1:13" x14ac:dyDescent="0.25">
      <c r="A4536" s="260" t="s">
        <v>114</v>
      </c>
      <c r="B4536" s="260" t="s">
        <v>115</v>
      </c>
      <c r="C4536" s="260" t="s">
        <v>116</v>
      </c>
      <c r="D4536" s="260" t="s">
        <v>1374</v>
      </c>
      <c r="E4536" s="260">
        <v>0</v>
      </c>
      <c r="F4536" s="260" t="s">
        <v>8460</v>
      </c>
      <c r="G4536" s="260" t="s">
        <v>1400</v>
      </c>
      <c r="H4536" s="260">
        <v>2</v>
      </c>
      <c r="I4536" s="260" t="s">
        <v>1607</v>
      </c>
      <c r="J4536" s="260" t="s">
        <v>8331</v>
      </c>
      <c r="K4536" s="260" t="s">
        <v>8461</v>
      </c>
      <c r="L4536" s="261">
        <v>45138</v>
      </c>
      <c r="M4536" s="260" t="s">
        <v>20</v>
      </c>
    </row>
    <row r="4537" spans="1:13" x14ac:dyDescent="0.25">
      <c r="A4537" s="262" t="s">
        <v>114</v>
      </c>
      <c r="B4537" s="262" t="s">
        <v>115</v>
      </c>
      <c r="C4537" s="262" t="s">
        <v>116</v>
      </c>
      <c r="D4537" s="262" t="s">
        <v>630</v>
      </c>
      <c r="E4537" s="262">
        <v>13689676</v>
      </c>
      <c r="F4537" s="262" t="s">
        <v>8462</v>
      </c>
      <c r="G4537" s="262" t="s">
        <v>1400</v>
      </c>
      <c r="H4537" s="262">
        <v>2</v>
      </c>
      <c r="I4537" s="262" t="s">
        <v>8463</v>
      </c>
      <c r="J4537" s="262" t="s">
        <v>8333</v>
      </c>
      <c r="K4537" s="262" t="s">
        <v>8464</v>
      </c>
      <c r="L4537" s="263">
        <v>45138</v>
      </c>
      <c r="M4537" s="262" t="s">
        <v>20</v>
      </c>
    </row>
    <row r="4538" spans="1:13" x14ac:dyDescent="0.25">
      <c r="A4538" s="260" t="s">
        <v>114</v>
      </c>
      <c r="B4538" s="260" t="s">
        <v>115</v>
      </c>
      <c r="C4538" s="260" t="s">
        <v>116</v>
      </c>
      <c r="D4538" s="260" t="s">
        <v>623</v>
      </c>
      <c r="E4538" s="260">
        <v>3000000</v>
      </c>
      <c r="F4538" s="260" t="s">
        <v>8456</v>
      </c>
      <c r="G4538" s="260" t="s">
        <v>77</v>
      </c>
      <c r="H4538" s="260">
        <v>1</v>
      </c>
      <c r="I4538" s="260" t="s">
        <v>8457</v>
      </c>
      <c r="J4538" s="260" t="s">
        <v>8458</v>
      </c>
      <c r="K4538" s="260" t="s">
        <v>8465</v>
      </c>
      <c r="L4538" s="261">
        <v>45138</v>
      </c>
      <c r="M4538" s="260" t="s">
        <v>20</v>
      </c>
    </row>
    <row r="4539" spans="1:13" x14ac:dyDescent="0.25">
      <c r="A4539" s="262" t="s">
        <v>114</v>
      </c>
      <c r="B4539" s="262" t="s">
        <v>115</v>
      </c>
      <c r="C4539" s="262" t="s">
        <v>116</v>
      </c>
      <c r="D4539" s="262" t="s">
        <v>628</v>
      </c>
      <c r="E4539" s="262">
        <v>0</v>
      </c>
      <c r="F4539" s="262" t="s">
        <v>8456</v>
      </c>
      <c r="G4539" s="262" t="s">
        <v>77</v>
      </c>
      <c r="H4539" s="262">
        <v>1</v>
      </c>
      <c r="I4539" s="262" t="s">
        <v>8466</v>
      </c>
      <c r="J4539" s="262" t="s">
        <v>5305</v>
      </c>
      <c r="K4539" s="262" t="s">
        <v>8467</v>
      </c>
      <c r="L4539" s="263">
        <v>45138</v>
      </c>
      <c r="M4539" s="262" t="s">
        <v>20</v>
      </c>
    </row>
    <row r="4540" spans="1:13" x14ac:dyDescent="0.25">
      <c r="A4540" s="260" t="s">
        <v>114</v>
      </c>
      <c r="B4540" s="260" t="s">
        <v>115</v>
      </c>
      <c r="C4540" s="260" t="s">
        <v>116</v>
      </c>
      <c r="D4540" s="260" t="s">
        <v>619</v>
      </c>
      <c r="E4540" s="260">
        <v>0</v>
      </c>
      <c r="F4540" s="260" t="s">
        <v>8456</v>
      </c>
      <c r="G4540" s="260" t="s">
        <v>77</v>
      </c>
      <c r="H4540" s="260">
        <v>1</v>
      </c>
      <c r="I4540" s="260" t="s">
        <v>8466</v>
      </c>
      <c r="J4540" s="260" t="s">
        <v>5305</v>
      </c>
      <c r="K4540" s="260" t="s">
        <v>8468</v>
      </c>
      <c r="L4540" s="261">
        <v>45138</v>
      </c>
      <c r="M4540" s="260" t="s">
        <v>20</v>
      </c>
    </row>
    <row r="4541" spans="1:13" x14ac:dyDescent="0.25">
      <c r="A4541" s="262" t="s">
        <v>55</v>
      </c>
      <c r="B4541" s="262" t="s">
        <v>56</v>
      </c>
      <c r="C4541" s="262" t="s">
        <v>57</v>
      </c>
      <c r="D4541" s="262" t="s">
        <v>1335</v>
      </c>
      <c r="E4541" s="262">
        <v>33697000</v>
      </c>
      <c r="F4541" s="262" t="s">
        <v>8469</v>
      </c>
      <c r="G4541" s="262" t="s">
        <v>77</v>
      </c>
      <c r="H4541" s="262">
        <v>1</v>
      </c>
      <c r="I4541" s="262" t="s">
        <v>8470</v>
      </c>
      <c r="J4541" s="262" t="s">
        <v>8471</v>
      </c>
      <c r="K4541" s="262" t="s">
        <v>8472</v>
      </c>
      <c r="L4541" s="263">
        <v>45138</v>
      </c>
      <c r="M4541" s="262" t="s">
        <v>582</v>
      </c>
    </row>
    <row r="4542" spans="1:13" x14ac:dyDescent="0.25">
      <c r="A4542" s="260" t="s">
        <v>55</v>
      </c>
      <c r="B4542" s="260" t="s">
        <v>56</v>
      </c>
      <c r="C4542" s="260" t="s">
        <v>57</v>
      </c>
      <c r="D4542" s="260" t="s">
        <v>1132</v>
      </c>
      <c r="E4542" s="260">
        <v>32900000</v>
      </c>
      <c r="F4542" s="260" t="s">
        <v>8473</v>
      </c>
      <c r="G4542" s="260" t="s">
        <v>77</v>
      </c>
      <c r="H4542" s="260">
        <v>1</v>
      </c>
      <c r="I4542" s="260" t="s">
        <v>8474</v>
      </c>
      <c r="J4542" s="260" t="s">
        <v>8475</v>
      </c>
      <c r="K4542" s="260" t="s">
        <v>8476</v>
      </c>
      <c r="L4542" s="261">
        <v>45138</v>
      </c>
      <c r="M4542" s="260" t="s">
        <v>582</v>
      </c>
    </row>
    <row r="4543" spans="1:13" x14ac:dyDescent="0.25">
      <c r="A4543" s="262" t="s">
        <v>55</v>
      </c>
      <c r="B4543" s="262" t="s">
        <v>56</v>
      </c>
      <c r="C4543" s="262" t="s">
        <v>57</v>
      </c>
      <c r="D4543" s="262" t="s">
        <v>1050</v>
      </c>
      <c r="E4543" s="262">
        <v>27900000</v>
      </c>
      <c r="F4543" s="262" t="s">
        <v>8473</v>
      </c>
      <c r="G4543" s="262" t="s">
        <v>77</v>
      </c>
      <c r="H4543" s="262">
        <v>1</v>
      </c>
      <c r="I4543" s="262" t="s">
        <v>8474</v>
      </c>
      <c r="J4543" s="262" t="s">
        <v>8477</v>
      </c>
      <c r="K4543" s="262" t="s">
        <v>8478</v>
      </c>
      <c r="L4543" s="263">
        <v>45138</v>
      </c>
      <c r="M4543" s="262" t="s">
        <v>582</v>
      </c>
    </row>
    <row r="4544" spans="1:13" x14ac:dyDescent="0.25">
      <c r="A4544" s="260" t="s">
        <v>55</v>
      </c>
      <c r="B4544" s="260" t="s">
        <v>56</v>
      </c>
      <c r="C4544" s="260" t="s">
        <v>57</v>
      </c>
      <c r="D4544" s="260" t="s">
        <v>776</v>
      </c>
      <c r="E4544" s="260">
        <v>4820885</v>
      </c>
      <c r="F4544" s="260" t="s">
        <v>8479</v>
      </c>
      <c r="G4544" s="260" t="s">
        <v>1400</v>
      </c>
      <c r="H4544" s="260">
        <v>2</v>
      </c>
      <c r="I4544" s="260" t="s">
        <v>8480</v>
      </c>
      <c r="J4544" s="260" t="s">
        <v>8481</v>
      </c>
      <c r="K4544" s="260" t="s">
        <v>8482</v>
      </c>
      <c r="L4544" s="261">
        <v>45138</v>
      </c>
      <c r="M4544" s="260" t="s">
        <v>582</v>
      </c>
    </row>
    <row r="4545" spans="1:13" x14ac:dyDescent="0.25">
      <c r="A4545" s="262" t="s">
        <v>55</v>
      </c>
      <c r="B4545" s="262" t="s">
        <v>56</v>
      </c>
      <c r="C4545" s="262" t="s">
        <v>57</v>
      </c>
      <c r="D4545" s="262" t="s">
        <v>966</v>
      </c>
      <c r="E4545" s="262">
        <v>1805</v>
      </c>
      <c r="F4545" s="262" t="s">
        <v>8483</v>
      </c>
      <c r="G4545" s="262" t="s">
        <v>1400</v>
      </c>
      <c r="H4545" s="262">
        <v>2</v>
      </c>
      <c r="I4545" s="262" t="s">
        <v>8484</v>
      </c>
      <c r="J4545" s="262" t="s">
        <v>8485</v>
      </c>
      <c r="K4545" s="262" t="s">
        <v>8486</v>
      </c>
      <c r="L4545" s="263">
        <v>45138</v>
      </c>
      <c r="M4545" s="262" t="s">
        <v>20</v>
      </c>
    </row>
    <row r="4546" spans="1:13" x14ac:dyDescent="0.25">
      <c r="A4546" s="260" t="s">
        <v>55</v>
      </c>
      <c r="B4546" s="260" t="s">
        <v>56</v>
      </c>
      <c r="C4546" s="260" t="s">
        <v>57</v>
      </c>
      <c r="D4546" s="260" t="s">
        <v>1055</v>
      </c>
      <c r="E4546" s="260">
        <v>1880</v>
      </c>
      <c r="F4546" s="260" t="s">
        <v>8487</v>
      </c>
      <c r="G4546" s="260" t="s">
        <v>1400</v>
      </c>
      <c r="H4546" s="260">
        <v>2</v>
      </c>
      <c r="I4546" s="260" t="s">
        <v>8488</v>
      </c>
      <c r="J4546" s="260" t="s">
        <v>8489</v>
      </c>
      <c r="K4546" s="260" t="s">
        <v>8490</v>
      </c>
      <c r="L4546" s="261">
        <v>45138</v>
      </c>
      <c r="M4546" s="260" t="s">
        <v>582</v>
      </c>
    </row>
    <row r="4547" spans="1:13" x14ac:dyDescent="0.25">
      <c r="A4547" s="262" t="s">
        <v>55</v>
      </c>
      <c r="B4547" s="262" t="s">
        <v>56</v>
      </c>
      <c r="C4547" s="262" t="s">
        <v>57</v>
      </c>
      <c r="D4547" s="262" t="s">
        <v>605</v>
      </c>
      <c r="E4547" s="262">
        <v>21600000</v>
      </c>
      <c r="F4547" s="262" t="s">
        <v>8491</v>
      </c>
      <c r="G4547" s="262" t="s">
        <v>77</v>
      </c>
      <c r="H4547" s="262">
        <v>1</v>
      </c>
      <c r="I4547" s="262" t="s">
        <v>8474</v>
      </c>
      <c r="J4547" s="262" t="s">
        <v>8492</v>
      </c>
      <c r="K4547" s="262" t="s">
        <v>8493</v>
      </c>
      <c r="L4547" s="263">
        <v>45138</v>
      </c>
      <c r="M4547" s="262" t="s">
        <v>20</v>
      </c>
    </row>
    <row r="4548" spans="1:13" x14ac:dyDescent="0.25">
      <c r="A4548" s="260" t="s">
        <v>55</v>
      </c>
      <c r="B4548" s="260" t="s">
        <v>56</v>
      </c>
      <c r="C4548" s="260" t="s">
        <v>57</v>
      </c>
      <c r="D4548" s="260" t="s">
        <v>1374</v>
      </c>
      <c r="E4548" s="260">
        <v>5000000</v>
      </c>
      <c r="F4548" s="260" t="s">
        <v>8491</v>
      </c>
      <c r="G4548" s="260" t="s">
        <v>77</v>
      </c>
      <c r="H4548" s="260">
        <v>1</v>
      </c>
      <c r="I4548" s="260" t="s">
        <v>8474</v>
      </c>
      <c r="J4548" s="260" t="s">
        <v>8494</v>
      </c>
      <c r="K4548" s="260" t="s">
        <v>8495</v>
      </c>
      <c r="L4548" s="261">
        <v>45138</v>
      </c>
      <c r="M4548" s="260" t="s">
        <v>582</v>
      </c>
    </row>
    <row r="4549" spans="1:13" x14ac:dyDescent="0.25">
      <c r="A4549" s="262" t="s">
        <v>55</v>
      </c>
      <c r="B4549" s="262" t="s">
        <v>56</v>
      </c>
      <c r="C4549" s="262" t="s">
        <v>57</v>
      </c>
      <c r="D4549" s="262" t="s">
        <v>630</v>
      </c>
      <c r="E4549" s="262">
        <v>6300000</v>
      </c>
      <c r="F4549" s="262" t="s">
        <v>8491</v>
      </c>
      <c r="G4549" s="262" t="s">
        <v>77</v>
      </c>
      <c r="H4549" s="262">
        <v>1</v>
      </c>
      <c r="I4549" s="262" t="s">
        <v>8474</v>
      </c>
      <c r="J4549" s="262" t="s">
        <v>8496</v>
      </c>
      <c r="K4549" s="262" t="s">
        <v>8497</v>
      </c>
      <c r="L4549" s="263">
        <v>45138</v>
      </c>
      <c r="M4549" s="262" t="s">
        <v>20</v>
      </c>
    </row>
    <row r="4550" spans="1:13" x14ac:dyDescent="0.25">
      <c r="A4550" s="260" t="s">
        <v>55</v>
      </c>
      <c r="B4550" s="260" t="s">
        <v>56</v>
      </c>
      <c r="C4550" s="260" t="s">
        <v>57</v>
      </c>
      <c r="D4550" s="260" t="s">
        <v>623</v>
      </c>
      <c r="E4550" s="260">
        <v>8200000</v>
      </c>
      <c r="F4550" s="260" t="s">
        <v>8491</v>
      </c>
      <c r="G4550" s="260" t="s">
        <v>77</v>
      </c>
      <c r="H4550" s="260">
        <v>1</v>
      </c>
      <c r="I4550" s="260" t="s">
        <v>8474</v>
      </c>
      <c r="J4550" s="260" t="s">
        <v>8498</v>
      </c>
      <c r="K4550" s="260" t="s">
        <v>8499</v>
      </c>
      <c r="L4550" s="261">
        <v>45138</v>
      </c>
      <c r="M4550" s="260" t="s">
        <v>20</v>
      </c>
    </row>
    <row r="4551" spans="1:13" x14ac:dyDescent="0.25">
      <c r="A4551" s="262" t="s">
        <v>55</v>
      </c>
      <c r="B4551" s="262" t="s">
        <v>56</v>
      </c>
      <c r="C4551" s="262" t="s">
        <v>57</v>
      </c>
      <c r="D4551" s="262" t="s">
        <v>628</v>
      </c>
      <c r="E4551" s="262">
        <v>7300000</v>
      </c>
      <c r="F4551" s="262" t="s">
        <v>8491</v>
      </c>
      <c r="G4551" s="262" t="s">
        <v>77</v>
      </c>
      <c r="H4551" s="262">
        <v>1</v>
      </c>
      <c r="I4551" s="262" t="s">
        <v>8474</v>
      </c>
      <c r="J4551" s="262" t="s">
        <v>8500</v>
      </c>
      <c r="K4551" s="262" t="s">
        <v>8501</v>
      </c>
      <c r="L4551" s="263">
        <v>45138</v>
      </c>
      <c r="M4551" s="262" t="s">
        <v>20</v>
      </c>
    </row>
    <row r="4552" spans="1:13" x14ac:dyDescent="0.25">
      <c r="A4552" s="260" t="s">
        <v>55</v>
      </c>
      <c r="B4552" s="260" t="s">
        <v>56</v>
      </c>
      <c r="C4552" s="260" t="s">
        <v>57</v>
      </c>
      <c r="D4552" s="260" t="s">
        <v>619</v>
      </c>
      <c r="E4552" s="260">
        <v>6100000</v>
      </c>
      <c r="F4552" s="260" t="s">
        <v>8491</v>
      </c>
      <c r="G4552" s="260" t="s">
        <v>77</v>
      </c>
      <c r="H4552" s="260">
        <v>1</v>
      </c>
      <c r="I4552" s="260" t="s">
        <v>8474</v>
      </c>
      <c r="J4552" s="260" t="s">
        <v>8502</v>
      </c>
      <c r="K4552" s="260" t="s">
        <v>8503</v>
      </c>
      <c r="L4552" s="261">
        <v>45138</v>
      </c>
      <c r="M4552" s="260" t="s">
        <v>20</v>
      </c>
    </row>
    <row r="4553" spans="1:13" x14ac:dyDescent="0.25">
      <c r="A4553" s="262" t="s">
        <v>548</v>
      </c>
      <c r="B4553" s="262" t="s">
        <v>549</v>
      </c>
      <c r="C4553" s="262" t="s">
        <v>57</v>
      </c>
      <c r="D4553" s="262" t="s">
        <v>1335</v>
      </c>
      <c r="E4553" s="262">
        <v>33697000</v>
      </c>
      <c r="F4553" s="262" t="s">
        <v>8504</v>
      </c>
      <c r="G4553" s="262" t="s">
        <v>77</v>
      </c>
      <c r="H4553" s="262">
        <v>1</v>
      </c>
      <c r="I4553" s="262" t="s">
        <v>8470</v>
      </c>
      <c r="J4553" s="262" t="s">
        <v>8471</v>
      </c>
      <c r="K4553" s="262" t="s">
        <v>8505</v>
      </c>
      <c r="L4553" s="263">
        <v>45138</v>
      </c>
      <c r="M4553" s="262" t="s">
        <v>582</v>
      </c>
    </row>
    <row r="4554" spans="1:13" x14ac:dyDescent="0.25">
      <c r="A4554" s="260" t="s">
        <v>548</v>
      </c>
      <c r="B4554" s="260" t="s">
        <v>549</v>
      </c>
      <c r="C4554" s="260" t="s">
        <v>57</v>
      </c>
      <c r="D4554" s="260" t="s">
        <v>1132</v>
      </c>
      <c r="E4554" s="260">
        <v>5707144</v>
      </c>
      <c r="F4554" s="260" t="s">
        <v>8506</v>
      </c>
      <c r="G4554" s="260" t="s">
        <v>1400</v>
      </c>
      <c r="H4554" s="260">
        <v>2</v>
      </c>
      <c r="I4554" s="260" t="s">
        <v>8507</v>
      </c>
      <c r="J4554" s="260" t="s">
        <v>8508</v>
      </c>
      <c r="K4554" s="260" t="s">
        <v>8509</v>
      </c>
      <c r="L4554" s="261">
        <v>45138</v>
      </c>
      <c r="M4554" s="260" t="s">
        <v>582</v>
      </c>
    </row>
    <row r="4555" spans="1:13" x14ac:dyDescent="0.25">
      <c r="A4555" s="262" t="s">
        <v>548</v>
      </c>
      <c r="B4555" s="262" t="s">
        <v>549</v>
      </c>
      <c r="C4555" s="262" t="s">
        <v>57</v>
      </c>
      <c r="D4555" s="262" t="s">
        <v>1050</v>
      </c>
      <c r="E4555" s="262">
        <v>281000</v>
      </c>
      <c r="F4555" s="262" t="s">
        <v>8510</v>
      </c>
      <c r="G4555" s="262" t="s">
        <v>1400</v>
      </c>
      <c r="H4555" s="262">
        <v>2</v>
      </c>
      <c r="I4555" s="262" t="s">
        <v>8511</v>
      </c>
      <c r="J4555" s="262" t="s">
        <v>8512</v>
      </c>
      <c r="K4555" s="262" t="s">
        <v>8513</v>
      </c>
      <c r="L4555" s="263">
        <v>45138</v>
      </c>
      <c r="M4555" s="262" t="s">
        <v>582</v>
      </c>
    </row>
    <row r="4556" spans="1:13" x14ac:dyDescent="0.25">
      <c r="A4556" s="260" t="s">
        <v>548</v>
      </c>
      <c r="B4556" s="260" t="s">
        <v>549</v>
      </c>
      <c r="C4556" s="260" t="s">
        <v>57</v>
      </c>
      <c r="D4556" s="260" t="s">
        <v>776</v>
      </c>
      <c r="E4556" s="260">
        <v>320885</v>
      </c>
      <c r="F4556" s="260" t="s">
        <v>8514</v>
      </c>
      <c r="G4556" s="260" t="s">
        <v>1400</v>
      </c>
      <c r="H4556" s="260">
        <v>2</v>
      </c>
      <c r="I4556" s="260" t="s">
        <v>8515</v>
      </c>
      <c r="J4556" s="260" t="s">
        <v>8516</v>
      </c>
      <c r="K4556" s="260" t="s">
        <v>8517</v>
      </c>
      <c r="L4556" s="261">
        <v>45138</v>
      </c>
      <c r="M4556" s="260" t="s">
        <v>582</v>
      </c>
    </row>
    <row r="4557" spans="1:13" x14ac:dyDescent="0.25">
      <c r="A4557" s="262" t="s">
        <v>548</v>
      </c>
      <c r="B4557" s="262" t="s">
        <v>549</v>
      </c>
      <c r="C4557" s="262" t="s">
        <v>57</v>
      </c>
      <c r="D4557" s="262" t="s">
        <v>966</v>
      </c>
      <c r="E4557" s="262">
        <v>75</v>
      </c>
      <c r="F4557" s="262" t="s">
        <v>8518</v>
      </c>
      <c r="G4557" s="262" t="s">
        <v>1400</v>
      </c>
      <c r="H4557" s="262">
        <v>2</v>
      </c>
      <c r="I4557" s="262" t="s">
        <v>8519</v>
      </c>
      <c r="J4557" s="262" t="s">
        <v>8520</v>
      </c>
      <c r="K4557" s="262" t="s">
        <v>8521</v>
      </c>
      <c r="L4557" s="263">
        <v>45138</v>
      </c>
      <c r="M4557" s="262" t="s">
        <v>582</v>
      </c>
    </row>
    <row r="4558" spans="1:13" x14ac:dyDescent="0.25">
      <c r="A4558" s="260" t="s">
        <v>548</v>
      </c>
      <c r="B4558" s="260" t="s">
        <v>549</v>
      </c>
      <c r="C4558" s="260" t="s">
        <v>57</v>
      </c>
      <c r="D4558" s="260" t="s">
        <v>1055</v>
      </c>
      <c r="E4558" s="260">
        <v>1880</v>
      </c>
      <c r="F4558" s="260" t="s">
        <v>8487</v>
      </c>
      <c r="G4558" s="260" t="s">
        <v>1400</v>
      </c>
      <c r="H4558" s="260">
        <v>2</v>
      </c>
      <c r="I4558" s="260" t="s">
        <v>8488</v>
      </c>
      <c r="J4558" s="260" t="s">
        <v>8522</v>
      </c>
      <c r="K4558" s="260" t="s">
        <v>8523</v>
      </c>
      <c r="L4558" s="261">
        <v>45138</v>
      </c>
      <c r="M4558" s="260" t="s">
        <v>582</v>
      </c>
    </row>
    <row r="4559" spans="1:13" x14ac:dyDescent="0.25">
      <c r="A4559" s="262" t="s">
        <v>548</v>
      </c>
      <c r="B4559" s="262" t="s">
        <v>549</v>
      </c>
      <c r="C4559" s="262" t="s">
        <v>57</v>
      </c>
      <c r="D4559" s="262" t="s">
        <v>605</v>
      </c>
      <c r="E4559" s="262">
        <v>281000</v>
      </c>
      <c r="F4559" s="262" t="s">
        <v>8510</v>
      </c>
      <c r="G4559" s="262" t="s">
        <v>1400</v>
      </c>
      <c r="H4559" s="262">
        <v>2</v>
      </c>
      <c r="I4559" s="262" t="s">
        <v>8511</v>
      </c>
      <c r="J4559" s="262" t="s">
        <v>8524</v>
      </c>
      <c r="K4559" s="262" t="s">
        <v>8525</v>
      </c>
      <c r="L4559" s="263">
        <v>45138</v>
      </c>
      <c r="M4559" s="262" t="s">
        <v>582</v>
      </c>
    </row>
    <row r="4560" spans="1:13" x14ac:dyDescent="0.25">
      <c r="A4560" s="260" t="s">
        <v>548</v>
      </c>
      <c r="B4560" s="260" t="s">
        <v>549</v>
      </c>
      <c r="C4560" s="260" t="s">
        <v>57</v>
      </c>
      <c r="D4560" s="260" t="s">
        <v>1374</v>
      </c>
      <c r="E4560" s="260">
        <v>5426144</v>
      </c>
      <c r="F4560" s="260" t="s">
        <v>8526</v>
      </c>
      <c r="G4560" s="260" t="s">
        <v>22</v>
      </c>
      <c r="H4560" s="260">
        <v>3</v>
      </c>
      <c r="I4560" s="260" t="s">
        <v>8527</v>
      </c>
      <c r="J4560" s="260" t="s">
        <v>8524</v>
      </c>
      <c r="K4560" s="260" t="s">
        <v>8528</v>
      </c>
      <c r="L4560" s="261">
        <v>45138</v>
      </c>
      <c r="M4560" s="260" t="s">
        <v>582</v>
      </c>
    </row>
    <row r="4561" spans="1:13" x14ac:dyDescent="0.25">
      <c r="A4561" s="262" t="s">
        <v>548</v>
      </c>
      <c r="B4561" s="262" t="s">
        <v>549</v>
      </c>
      <c r="C4561" s="262" t="s">
        <v>57</v>
      </c>
      <c r="D4561" s="262" t="s">
        <v>630</v>
      </c>
      <c r="E4561" s="262">
        <v>0</v>
      </c>
      <c r="F4561" s="262" t="s">
        <v>8526</v>
      </c>
      <c r="G4561" s="262" t="s">
        <v>1400</v>
      </c>
      <c r="H4561" s="262">
        <v>2</v>
      </c>
      <c r="I4561" s="262" t="s">
        <v>8527</v>
      </c>
      <c r="J4561" s="262" t="s">
        <v>8524</v>
      </c>
      <c r="K4561" s="262" t="s">
        <v>8529</v>
      </c>
      <c r="L4561" s="263">
        <v>45138</v>
      </c>
      <c r="M4561" s="262" t="s">
        <v>582</v>
      </c>
    </row>
    <row r="4562" spans="1:13" x14ac:dyDescent="0.25">
      <c r="A4562" s="260" t="s">
        <v>548</v>
      </c>
      <c r="B4562" s="260" t="s">
        <v>549</v>
      </c>
      <c r="C4562" s="260" t="s">
        <v>57</v>
      </c>
      <c r="D4562" s="260" t="s">
        <v>623</v>
      </c>
      <c r="E4562" s="260">
        <v>143310</v>
      </c>
      <c r="F4562" s="260" t="s">
        <v>8526</v>
      </c>
      <c r="G4562" s="260" t="s">
        <v>1400</v>
      </c>
      <c r="H4562" s="260">
        <v>2</v>
      </c>
      <c r="I4562" s="260" t="s">
        <v>8527</v>
      </c>
      <c r="J4562" s="260" t="s">
        <v>8524</v>
      </c>
      <c r="K4562" s="260" t="s">
        <v>8530</v>
      </c>
      <c r="L4562" s="261">
        <v>45138</v>
      </c>
      <c r="M4562" s="260" t="s">
        <v>582</v>
      </c>
    </row>
    <row r="4563" spans="1:13" x14ac:dyDescent="0.25">
      <c r="A4563" s="262" t="s">
        <v>548</v>
      </c>
      <c r="B4563" s="262" t="s">
        <v>549</v>
      </c>
      <c r="C4563" s="262" t="s">
        <v>57</v>
      </c>
      <c r="D4563" s="262" t="s">
        <v>628</v>
      </c>
      <c r="E4563" s="262">
        <v>84300</v>
      </c>
      <c r="F4563" s="262" t="s">
        <v>8526</v>
      </c>
      <c r="G4563" s="262" t="s">
        <v>1400</v>
      </c>
      <c r="H4563" s="262">
        <v>2</v>
      </c>
      <c r="I4563" s="262" t="s">
        <v>8527</v>
      </c>
      <c r="J4563" s="262" t="s">
        <v>8524</v>
      </c>
      <c r="K4563" s="262" t="s">
        <v>8531</v>
      </c>
      <c r="L4563" s="263">
        <v>45138</v>
      </c>
      <c r="M4563" s="262" t="s">
        <v>582</v>
      </c>
    </row>
    <row r="4564" spans="1:13" x14ac:dyDescent="0.25">
      <c r="A4564" s="260" t="s">
        <v>548</v>
      </c>
      <c r="B4564" s="260" t="s">
        <v>549</v>
      </c>
      <c r="C4564" s="260" t="s">
        <v>57</v>
      </c>
      <c r="D4564" s="260" t="s">
        <v>619</v>
      </c>
      <c r="E4564" s="260">
        <v>53390</v>
      </c>
      <c r="F4564" s="260" t="s">
        <v>8526</v>
      </c>
      <c r="G4564" s="260" t="s">
        <v>1400</v>
      </c>
      <c r="H4564" s="260">
        <v>2</v>
      </c>
      <c r="I4564" s="260" t="s">
        <v>8527</v>
      </c>
      <c r="J4564" s="260" t="s">
        <v>8524</v>
      </c>
      <c r="K4564" s="260" t="s">
        <v>8532</v>
      </c>
      <c r="L4564" s="261">
        <v>45138</v>
      </c>
      <c r="M4564" s="260" t="s">
        <v>582</v>
      </c>
    </row>
    <row r="4565" spans="1:13" x14ac:dyDescent="0.25">
      <c r="A4565" s="262" t="s">
        <v>1270</v>
      </c>
      <c r="B4565" s="262" t="s">
        <v>1271</v>
      </c>
      <c r="C4565" s="262" t="s">
        <v>1173</v>
      </c>
      <c r="D4565" s="262" t="s">
        <v>1335</v>
      </c>
      <c r="E4565" s="262">
        <v>126745000</v>
      </c>
      <c r="F4565" s="262" t="s">
        <v>8533</v>
      </c>
      <c r="G4565" s="262" t="s">
        <v>33</v>
      </c>
      <c r="H4565" s="262">
        <v>2</v>
      </c>
      <c r="I4565" s="262" t="s">
        <v>8534</v>
      </c>
      <c r="J4565" s="262" t="s">
        <v>8535</v>
      </c>
      <c r="K4565" s="262" t="s">
        <v>8536</v>
      </c>
      <c r="L4565" s="263">
        <v>45138</v>
      </c>
      <c r="M4565" s="262" t="s">
        <v>582</v>
      </c>
    </row>
    <row r="4566" spans="1:13" x14ac:dyDescent="0.25">
      <c r="A4566" s="260" t="s">
        <v>1270</v>
      </c>
      <c r="B4566" s="260" t="s">
        <v>1271</v>
      </c>
      <c r="C4566" s="260" t="s">
        <v>1173</v>
      </c>
      <c r="D4566" s="260" t="s">
        <v>1132</v>
      </c>
      <c r="E4566" s="260">
        <v>60000000</v>
      </c>
      <c r="F4566" s="260" t="s">
        <v>8537</v>
      </c>
      <c r="G4566" s="260" t="s">
        <v>33</v>
      </c>
      <c r="H4566" s="260">
        <v>2</v>
      </c>
      <c r="I4566" s="260" t="s">
        <v>8538</v>
      </c>
      <c r="J4566" s="260" t="s">
        <v>8539</v>
      </c>
      <c r="K4566" s="260" t="s">
        <v>8540</v>
      </c>
      <c r="L4566" s="261">
        <v>45138</v>
      </c>
      <c r="M4566" s="260" t="s">
        <v>20</v>
      </c>
    </row>
    <row r="4567" spans="1:13" x14ac:dyDescent="0.25">
      <c r="A4567" s="262" t="s">
        <v>1270</v>
      </c>
      <c r="B4567" s="262" t="s">
        <v>1271</v>
      </c>
      <c r="C4567" s="262" t="s">
        <v>1173</v>
      </c>
      <c r="D4567" s="262" t="s">
        <v>1050</v>
      </c>
      <c r="E4567" s="262">
        <v>24100000</v>
      </c>
      <c r="F4567" s="262" t="s">
        <v>8541</v>
      </c>
      <c r="G4567" s="262" t="s">
        <v>33</v>
      </c>
      <c r="H4567" s="262">
        <v>2</v>
      </c>
      <c r="I4567" s="262" t="s">
        <v>8542</v>
      </c>
      <c r="J4567" s="262" t="s">
        <v>8543</v>
      </c>
      <c r="K4567" s="262" t="s">
        <v>8544</v>
      </c>
      <c r="L4567" s="263">
        <v>45138</v>
      </c>
      <c r="M4567" s="262" t="s">
        <v>20</v>
      </c>
    </row>
    <row r="4568" spans="1:13" x14ac:dyDescent="0.25">
      <c r="A4568" s="260" t="s">
        <v>1270</v>
      </c>
      <c r="B4568" s="260" t="s">
        <v>1271</v>
      </c>
      <c r="C4568" s="260" t="s">
        <v>1173</v>
      </c>
      <c r="D4568" s="260" t="s">
        <v>776</v>
      </c>
      <c r="E4568" s="260">
        <v>516269</v>
      </c>
      <c r="F4568" s="260" t="s">
        <v>8212</v>
      </c>
      <c r="G4568" s="260" t="s">
        <v>33</v>
      </c>
      <c r="H4568" s="260">
        <v>2</v>
      </c>
      <c r="I4568" s="260" t="s">
        <v>8213</v>
      </c>
      <c r="J4568" s="260" t="s">
        <v>8545</v>
      </c>
      <c r="K4568" s="260" t="s">
        <v>8546</v>
      </c>
      <c r="L4568" s="261">
        <v>45138</v>
      </c>
      <c r="M4568" s="260" t="s">
        <v>20</v>
      </c>
    </row>
    <row r="4569" spans="1:13" x14ac:dyDescent="0.25">
      <c r="A4569" s="262" t="s">
        <v>1270</v>
      </c>
      <c r="B4569" s="262" t="s">
        <v>1271</v>
      </c>
      <c r="C4569" s="262" t="s">
        <v>1173</v>
      </c>
      <c r="D4569" s="262" t="s">
        <v>1055</v>
      </c>
      <c r="E4569" s="262">
        <v>1750</v>
      </c>
      <c r="F4569" s="262" t="s">
        <v>8547</v>
      </c>
      <c r="G4569" s="262" t="s">
        <v>33</v>
      </c>
      <c r="H4569" s="262">
        <v>2</v>
      </c>
      <c r="I4569" s="262" t="s">
        <v>8548</v>
      </c>
      <c r="J4569" s="262" t="s">
        <v>8549</v>
      </c>
      <c r="K4569" s="262" t="s">
        <v>8550</v>
      </c>
      <c r="L4569" s="263">
        <v>45138</v>
      </c>
      <c r="M4569" s="262" t="s">
        <v>20</v>
      </c>
    </row>
    <row r="4570" spans="1:13" x14ac:dyDescent="0.25">
      <c r="A4570" s="260" t="s">
        <v>1270</v>
      </c>
      <c r="B4570" s="260" t="s">
        <v>1271</v>
      </c>
      <c r="C4570" s="260" t="s">
        <v>1173</v>
      </c>
      <c r="D4570" s="260" t="s">
        <v>605</v>
      </c>
      <c r="E4570" s="260">
        <v>11000000</v>
      </c>
      <c r="F4570" s="260" t="s">
        <v>8551</v>
      </c>
      <c r="G4570" s="260" t="s">
        <v>33</v>
      </c>
      <c r="H4570" s="260">
        <v>2</v>
      </c>
      <c r="I4570" s="260" t="s">
        <v>8552</v>
      </c>
      <c r="J4570" s="260" t="s">
        <v>8553</v>
      </c>
      <c r="K4570" s="260" t="s">
        <v>8554</v>
      </c>
      <c r="L4570" s="261">
        <v>45138</v>
      </c>
      <c r="M4570" s="260" t="s">
        <v>20</v>
      </c>
    </row>
    <row r="4571" spans="1:13" x14ac:dyDescent="0.25">
      <c r="A4571" s="262" t="s">
        <v>1270</v>
      </c>
      <c r="B4571" s="262" t="s">
        <v>1271</v>
      </c>
      <c r="C4571" s="262" t="s">
        <v>1173</v>
      </c>
      <c r="D4571" s="262" t="s">
        <v>1374</v>
      </c>
      <c r="E4571" s="262">
        <v>35900000</v>
      </c>
      <c r="F4571" s="262" t="s">
        <v>8555</v>
      </c>
      <c r="G4571" s="262" t="s">
        <v>33</v>
      </c>
      <c r="H4571" s="262">
        <v>2</v>
      </c>
      <c r="I4571" s="262" t="s">
        <v>8556</v>
      </c>
      <c r="J4571" s="262" t="s">
        <v>8557</v>
      </c>
      <c r="K4571" s="262" t="s">
        <v>8558</v>
      </c>
      <c r="L4571" s="263">
        <v>45138</v>
      </c>
      <c r="M4571" s="262" t="s">
        <v>20</v>
      </c>
    </row>
    <row r="4572" spans="1:13" x14ac:dyDescent="0.25">
      <c r="A4572" s="260" t="s">
        <v>1270</v>
      </c>
      <c r="B4572" s="260" t="s">
        <v>1271</v>
      </c>
      <c r="C4572" s="260" t="s">
        <v>1173</v>
      </c>
      <c r="D4572" s="260" t="s">
        <v>630</v>
      </c>
      <c r="E4572" s="260">
        <v>13100000</v>
      </c>
      <c r="F4572" s="260" t="s">
        <v>8559</v>
      </c>
      <c r="G4572" s="260" t="s">
        <v>33</v>
      </c>
      <c r="H4572" s="260">
        <v>2</v>
      </c>
      <c r="I4572" s="260" t="s">
        <v>8560</v>
      </c>
      <c r="J4572" s="260" t="s">
        <v>8561</v>
      </c>
      <c r="K4572" s="260" t="s">
        <v>8562</v>
      </c>
      <c r="L4572" s="261">
        <v>45138</v>
      </c>
      <c r="M4572" s="260" t="s">
        <v>20</v>
      </c>
    </row>
    <row r="4573" spans="1:13" x14ac:dyDescent="0.25">
      <c r="A4573" s="262" t="s">
        <v>1270</v>
      </c>
      <c r="B4573" s="262" t="s">
        <v>1271</v>
      </c>
      <c r="C4573" s="262" t="s">
        <v>1173</v>
      </c>
      <c r="D4573" s="262" t="s">
        <v>623</v>
      </c>
      <c r="E4573" s="262">
        <v>11000000</v>
      </c>
      <c r="F4573" s="262" t="s">
        <v>8551</v>
      </c>
      <c r="G4573" s="262" t="s">
        <v>33</v>
      </c>
      <c r="H4573" s="262">
        <v>2</v>
      </c>
      <c r="I4573" s="262" t="s">
        <v>8552</v>
      </c>
      <c r="J4573" s="262" t="s">
        <v>8563</v>
      </c>
      <c r="K4573" s="262" t="s">
        <v>8564</v>
      </c>
      <c r="L4573" s="263">
        <v>45138</v>
      </c>
      <c r="M4573" s="262" t="s">
        <v>20</v>
      </c>
    </row>
    <row r="4574" spans="1:13" x14ac:dyDescent="0.25">
      <c r="A4574" s="260" t="s">
        <v>1270</v>
      </c>
      <c r="B4574" s="260" t="s">
        <v>1271</v>
      </c>
      <c r="C4574" s="260" t="s">
        <v>1173</v>
      </c>
      <c r="D4574" s="260" t="s">
        <v>628</v>
      </c>
      <c r="E4574" s="260">
        <v>0</v>
      </c>
      <c r="F4574" s="260" t="s">
        <v>8551</v>
      </c>
      <c r="G4574" s="260" t="s">
        <v>33</v>
      </c>
      <c r="H4574" s="260">
        <v>2</v>
      </c>
      <c r="I4574" s="260" t="s">
        <v>8565</v>
      </c>
      <c r="J4574" s="260" t="s">
        <v>8566</v>
      </c>
      <c r="K4574" s="260" t="s">
        <v>8567</v>
      </c>
      <c r="L4574" s="261">
        <v>45138</v>
      </c>
      <c r="M4574" s="260" t="s">
        <v>20</v>
      </c>
    </row>
    <row r="4575" spans="1:13" x14ac:dyDescent="0.25">
      <c r="A4575" s="262" t="s">
        <v>1270</v>
      </c>
      <c r="B4575" s="262" t="s">
        <v>1271</v>
      </c>
      <c r="C4575" s="262" t="s">
        <v>1173</v>
      </c>
      <c r="D4575" s="262" t="s">
        <v>619</v>
      </c>
      <c r="E4575" s="262">
        <v>0</v>
      </c>
      <c r="F4575" s="262" t="s">
        <v>8551</v>
      </c>
      <c r="G4575" s="262" t="s">
        <v>33</v>
      </c>
      <c r="H4575" s="262">
        <v>2</v>
      </c>
      <c r="I4575" s="262" t="s">
        <v>8565</v>
      </c>
      <c r="J4575" s="262" t="s">
        <v>8568</v>
      </c>
      <c r="K4575" s="262" t="s">
        <v>8569</v>
      </c>
      <c r="L4575" s="263">
        <v>45138</v>
      </c>
      <c r="M4575" s="262" t="s">
        <v>20</v>
      </c>
    </row>
    <row r="4576" spans="1:13" x14ac:dyDescent="0.25">
      <c r="A4576" s="260" t="s">
        <v>1181</v>
      </c>
      <c r="B4576" s="260" t="s">
        <v>1182</v>
      </c>
      <c r="C4576" s="260" t="s">
        <v>1173</v>
      </c>
      <c r="D4576" s="260" t="s">
        <v>1335</v>
      </c>
      <c r="E4576" s="260">
        <v>126745000</v>
      </c>
      <c r="F4576" s="260" t="s">
        <v>8533</v>
      </c>
      <c r="G4576" s="260" t="s">
        <v>33</v>
      </c>
      <c r="H4576" s="260">
        <v>2</v>
      </c>
      <c r="I4576" s="260" t="s">
        <v>8534</v>
      </c>
      <c r="J4576" s="260" t="s">
        <v>8535</v>
      </c>
      <c r="K4576" s="260" t="s">
        <v>8570</v>
      </c>
      <c r="L4576" s="261">
        <v>45138</v>
      </c>
      <c r="M4576" s="260" t="s">
        <v>582</v>
      </c>
    </row>
    <row r="4577" spans="1:13" x14ac:dyDescent="0.25">
      <c r="A4577" s="262" t="s">
        <v>1181</v>
      </c>
      <c r="B4577" s="262" t="s">
        <v>1182</v>
      </c>
      <c r="C4577" s="262" t="s">
        <v>1173</v>
      </c>
      <c r="D4577" s="262" t="s">
        <v>1132</v>
      </c>
      <c r="E4577" s="262">
        <v>30100000</v>
      </c>
      <c r="F4577" s="262" t="s">
        <v>8537</v>
      </c>
      <c r="G4577" s="262" t="s">
        <v>33</v>
      </c>
      <c r="H4577" s="262">
        <v>2</v>
      </c>
      <c r="I4577" s="262" t="s">
        <v>8571</v>
      </c>
      <c r="J4577" s="262" t="s">
        <v>8572</v>
      </c>
      <c r="K4577" s="262" t="s">
        <v>8573</v>
      </c>
      <c r="L4577" s="263">
        <v>45138</v>
      </c>
      <c r="M4577" s="262" t="s">
        <v>20</v>
      </c>
    </row>
    <row r="4578" spans="1:13" x14ac:dyDescent="0.25">
      <c r="A4578" s="260" t="s">
        <v>1181</v>
      </c>
      <c r="B4578" s="260" t="s">
        <v>1182</v>
      </c>
      <c r="C4578" s="260" t="s">
        <v>1173</v>
      </c>
      <c r="D4578" s="260" t="s">
        <v>1050</v>
      </c>
      <c r="E4578" s="260">
        <v>30100000</v>
      </c>
      <c r="F4578" s="260" t="s">
        <v>8537</v>
      </c>
      <c r="G4578" s="260" t="s">
        <v>33</v>
      </c>
      <c r="H4578" s="260">
        <v>2</v>
      </c>
      <c r="I4578" s="260" t="s">
        <v>8574</v>
      </c>
      <c r="J4578" s="260" t="s">
        <v>8575</v>
      </c>
      <c r="K4578" s="260" t="s">
        <v>8576</v>
      </c>
      <c r="L4578" s="261">
        <v>45138</v>
      </c>
      <c r="M4578" s="260" t="s">
        <v>20</v>
      </c>
    </row>
    <row r="4579" spans="1:13" x14ac:dyDescent="0.25">
      <c r="A4579" s="262" t="s">
        <v>1181</v>
      </c>
      <c r="B4579" s="262" t="s">
        <v>1182</v>
      </c>
      <c r="C4579" s="262" t="s">
        <v>1173</v>
      </c>
      <c r="D4579" s="262" t="s">
        <v>776</v>
      </c>
      <c r="E4579" s="262">
        <v>2730000</v>
      </c>
      <c r="F4579" s="262" t="s">
        <v>8577</v>
      </c>
      <c r="G4579" s="262" t="s">
        <v>33</v>
      </c>
      <c r="H4579" s="262">
        <v>2</v>
      </c>
      <c r="I4579" s="262" t="s">
        <v>8565</v>
      </c>
      <c r="J4579" s="262" t="s">
        <v>8578</v>
      </c>
      <c r="K4579" s="262" t="s">
        <v>8579</v>
      </c>
      <c r="L4579" s="263">
        <v>45138</v>
      </c>
      <c r="M4579" s="262" t="s">
        <v>20</v>
      </c>
    </row>
    <row r="4580" spans="1:13" x14ac:dyDescent="0.25">
      <c r="A4580" s="260" t="s">
        <v>1181</v>
      </c>
      <c r="B4580" s="260" t="s">
        <v>1182</v>
      </c>
      <c r="C4580" s="260" t="s">
        <v>1173</v>
      </c>
      <c r="D4580" s="260" t="s">
        <v>966</v>
      </c>
      <c r="E4580" s="260">
        <v>904</v>
      </c>
      <c r="F4580" s="260" t="s">
        <v>8547</v>
      </c>
      <c r="G4580" s="260" t="s">
        <v>33</v>
      </c>
      <c r="H4580" s="260">
        <v>2</v>
      </c>
      <c r="I4580" s="260" t="s">
        <v>8548</v>
      </c>
      <c r="J4580" s="260" t="s">
        <v>8580</v>
      </c>
      <c r="K4580" s="260" t="s">
        <v>8581</v>
      </c>
      <c r="L4580" s="261">
        <v>45138</v>
      </c>
      <c r="M4580" s="260" t="s">
        <v>20</v>
      </c>
    </row>
    <row r="4581" spans="1:13" x14ac:dyDescent="0.25">
      <c r="A4581" s="262" t="s">
        <v>1181</v>
      </c>
      <c r="B4581" s="262" t="s">
        <v>1182</v>
      </c>
      <c r="C4581" s="262" t="s">
        <v>1173</v>
      </c>
      <c r="D4581" s="262" t="s">
        <v>1055</v>
      </c>
      <c r="E4581" s="262">
        <v>1750</v>
      </c>
      <c r="F4581" s="262" t="s">
        <v>8547</v>
      </c>
      <c r="G4581" s="262" t="s">
        <v>33</v>
      </c>
      <c r="H4581" s="262">
        <v>2</v>
      </c>
      <c r="I4581" s="262" t="s">
        <v>8548</v>
      </c>
      <c r="J4581" s="262" t="s">
        <v>8549</v>
      </c>
      <c r="K4581" s="262" t="s">
        <v>8582</v>
      </c>
      <c r="L4581" s="263">
        <v>45138</v>
      </c>
      <c r="M4581" s="262" t="s">
        <v>20</v>
      </c>
    </row>
    <row r="4582" spans="1:13" x14ac:dyDescent="0.25">
      <c r="A4582" s="260" t="s">
        <v>1181</v>
      </c>
      <c r="B4582" s="260" t="s">
        <v>1182</v>
      </c>
      <c r="C4582" s="260" t="s">
        <v>1173</v>
      </c>
      <c r="D4582" s="260" t="s">
        <v>605</v>
      </c>
      <c r="E4582" s="260">
        <v>8800000</v>
      </c>
      <c r="F4582" s="260" t="s">
        <v>8551</v>
      </c>
      <c r="G4582" s="260" t="s">
        <v>33</v>
      </c>
      <c r="H4582" s="260">
        <v>2</v>
      </c>
      <c r="I4582" s="260" t="s">
        <v>8552</v>
      </c>
      <c r="J4582" s="260" t="s">
        <v>8583</v>
      </c>
      <c r="K4582" s="260" t="s">
        <v>8584</v>
      </c>
      <c r="L4582" s="261">
        <v>45138</v>
      </c>
      <c r="M4582" s="260" t="s">
        <v>20</v>
      </c>
    </row>
    <row r="4583" spans="1:13" x14ac:dyDescent="0.25">
      <c r="A4583" s="262" t="s">
        <v>1181</v>
      </c>
      <c r="B4583" s="262" t="s">
        <v>1182</v>
      </c>
      <c r="C4583" s="262" t="s">
        <v>1173</v>
      </c>
      <c r="D4583" s="262" t="s">
        <v>1374</v>
      </c>
      <c r="E4583" s="262">
        <v>0</v>
      </c>
      <c r="F4583" s="262" t="s">
        <v>8537</v>
      </c>
      <c r="G4583" s="262" t="s">
        <v>33</v>
      </c>
      <c r="H4583" s="262">
        <v>2</v>
      </c>
      <c r="I4583" s="262" t="s">
        <v>8571</v>
      </c>
      <c r="J4583" s="262" t="s">
        <v>8585</v>
      </c>
      <c r="K4583" s="262" t="s">
        <v>8586</v>
      </c>
      <c r="L4583" s="263">
        <v>45138</v>
      </c>
      <c r="M4583" s="262" t="s">
        <v>20</v>
      </c>
    </row>
    <row r="4584" spans="1:13" x14ac:dyDescent="0.25">
      <c r="A4584" s="260" t="s">
        <v>1181</v>
      </c>
      <c r="B4584" s="260" t="s">
        <v>1182</v>
      </c>
      <c r="C4584" s="260" t="s">
        <v>1173</v>
      </c>
      <c r="D4584" s="260" t="s">
        <v>630</v>
      </c>
      <c r="E4584" s="260">
        <v>21300000</v>
      </c>
      <c r="F4584" s="260" t="s">
        <v>8537</v>
      </c>
      <c r="G4584" s="260" t="s">
        <v>33</v>
      </c>
      <c r="H4584" s="260">
        <v>2</v>
      </c>
      <c r="I4584" s="260" t="s">
        <v>8571</v>
      </c>
      <c r="J4584" s="260" t="s">
        <v>8585</v>
      </c>
      <c r="K4584" s="260" t="s">
        <v>8587</v>
      </c>
      <c r="L4584" s="261">
        <v>45138</v>
      </c>
      <c r="M4584" s="260" t="s">
        <v>20</v>
      </c>
    </row>
    <row r="4585" spans="1:13" x14ac:dyDescent="0.25">
      <c r="A4585" s="262" t="s">
        <v>1181</v>
      </c>
      <c r="B4585" s="262" t="s">
        <v>1182</v>
      </c>
      <c r="C4585" s="262" t="s">
        <v>1173</v>
      </c>
      <c r="D4585" s="262" t="s">
        <v>623</v>
      </c>
      <c r="E4585" s="262">
        <v>8800000</v>
      </c>
      <c r="F4585" s="262" t="s">
        <v>8551</v>
      </c>
      <c r="G4585" s="262" t="s">
        <v>33</v>
      </c>
      <c r="H4585" s="262">
        <v>2</v>
      </c>
      <c r="I4585" s="262" t="s">
        <v>8552</v>
      </c>
      <c r="J4585" s="262" t="s">
        <v>8583</v>
      </c>
      <c r="K4585" s="262" t="s">
        <v>8588</v>
      </c>
      <c r="L4585" s="263">
        <v>45138</v>
      </c>
      <c r="M4585" s="262" t="s">
        <v>20</v>
      </c>
    </row>
    <row r="4586" spans="1:13" x14ac:dyDescent="0.25">
      <c r="A4586" s="260" t="s">
        <v>1181</v>
      </c>
      <c r="B4586" s="260" t="s">
        <v>1182</v>
      </c>
      <c r="C4586" s="260" t="s">
        <v>1173</v>
      </c>
      <c r="D4586" s="260" t="s">
        <v>628</v>
      </c>
      <c r="E4586" s="260">
        <v>0</v>
      </c>
      <c r="F4586" s="260" t="s">
        <v>8551</v>
      </c>
      <c r="G4586" s="260" t="s">
        <v>33</v>
      </c>
      <c r="H4586" s="260">
        <v>2</v>
      </c>
      <c r="I4586" s="260" t="s">
        <v>8565</v>
      </c>
      <c r="J4586" s="260" t="s">
        <v>8589</v>
      </c>
      <c r="K4586" s="260" t="s">
        <v>8590</v>
      </c>
      <c r="L4586" s="261">
        <v>45138</v>
      </c>
      <c r="M4586" s="260" t="s">
        <v>20</v>
      </c>
    </row>
    <row r="4587" spans="1:13" x14ac:dyDescent="0.25">
      <c r="A4587" s="262" t="s">
        <v>1181</v>
      </c>
      <c r="B4587" s="262" t="s">
        <v>1182</v>
      </c>
      <c r="C4587" s="262" t="s">
        <v>1173</v>
      </c>
      <c r="D4587" s="262" t="s">
        <v>619</v>
      </c>
      <c r="E4587" s="262">
        <v>0</v>
      </c>
      <c r="F4587" s="262" t="s">
        <v>8551</v>
      </c>
      <c r="G4587" s="262" t="s">
        <v>33</v>
      </c>
      <c r="H4587" s="262">
        <v>2</v>
      </c>
      <c r="I4587" s="262" t="s">
        <v>8565</v>
      </c>
      <c r="J4587" s="262" t="s">
        <v>8591</v>
      </c>
      <c r="K4587" s="262" t="s">
        <v>8592</v>
      </c>
      <c r="L4587" s="263">
        <v>45138</v>
      </c>
      <c r="M4587" s="262" t="s">
        <v>20</v>
      </c>
    </row>
    <row r="4588" spans="1:13" x14ac:dyDescent="0.25">
      <c r="A4588" s="260" t="s">
        <v>1171</v>
      </c>
      <c r="B4588" s="260" t="s">
        <v>1172</v>
      </c>
      <c r="C4588" s="260" t="s">
        <v>1173</v>
      </c>
      <c r="D4588" s="260" t="s">
        <v>1335</v>
      </c>
      <c r="E4588" s="260">
        <v>126745000</v>
      </c>
      <c r="F4588" s="260" t="s">
        <v>8533</v>
      </c>
      <c r="G4588" s="260" t="s">
        <v>33</v>
      </c>
      <c r="H4588" s="260">
        <v>2</v>
      </c>
      <c r="I4588" s="260" t="s">
        <v>8534</v>
      </c>
      <c r="J4588" s="260" t="s">
        <v>8535</v>
      </c>
      <c r="K4588" s="260" t="s">
        <v>8593</v>
      </c>
      <c r="L4588" s="261">
        <v>45138</v>
      </c>
      <c r="M4588" s="260" t="s">
        <v>582</v>
      </c>
    </row>
    <row r="4589" spans="1:13" x14ac:dyDescent="0.25">
      <c r="A4589" s="262" t="s">
        <v>1171</v>
      </c>
      <c r="B4589" s="262" t="s">
        <v>1172</v>
      </c>
      <c r="C4589" s="262" t="s">
        <v>1173</v>
      </c>
      <c r="D4589" s="262" t="s">
        <v>1132</v>
      </c>
      <c r="E4589" s="262">
        <v>126745000</v>
      </c>
      <c r="F4589" s="262" t="s">
        <v>8533</v>
      </c>
      <c r="G4589" s="262" t="s">
        <v>33</v>
      </c>
      <c r="H4589" s="262">
        <v>2</v>
      </c>
      <c r="I4589" s="262" t="s">
        <v>8534</v>
      </c>
      <c r="J4589" s="262" t="s">
        <v>8594</v>
      </c>
      <c r="K4589" s="262" t="s">
        <v>8595</v>
      </c>
      <c r="L4589" s="263">
        <v>45138</v>
      </c>
      <c r="M4589" s="262" t="s">
        <v>20</v>
      </c>
    </row>
    <row r="4590" spans="1:13" x14ac:dyDescent="0.25">
      <c r="A4590" s="260" t="s">
        <v>1171</v>
      </c>
      <c r="B4590" s="260" t="s">
        <v>1172</v>
      </c>
      <c r="C4590" s="260" t="s">
        <v>1173</v>
      </c>
      <c r="D4590" s="260" t="s">
        <v>1050</v>
      </c>
      <c r="E4590" s="260">
        <v>41979100</v>
      </c>
      <c r="F4590" s="260" t="s">
        <v>8596</v>
      </c>
      <c r="G4590" s="260" t="s">
        <v>33</v>
      </c>
      <c r="H4590" s="260">
        <v>2</v>
      </c>
      <c r="I4590" s="260" t="s">
        <v>8597</v>
      </c>
      <c r="J4590" s="260" t="s">
        <v>8598</v>
      </c>
      <c r="K4590" s="260" t="s">
        <v>8599</v>
      </c>
      <c r="L4590" s="261">
        <v>45138</v>
      </c>
      <c r="M4590" s="260" t="s">
        <v>20</v>
      </c>
    </row>
    <row r="4591" spans="1:13" x14ac:dyDescent="0.25">
      <c r="A4591" s="262" t="s">
        <v>1171</v>
      </c>
      <c r="B4591" s="262" t="s">
        <v>1172</v>
      </c>
      <c r="C4591" s="262" t="s">
        <v>1173</v>
      </c>
      <c r="D4591" s="262" t="s">
        <v>776</v>
      </c>
      <c r="E4591" s="262">
        <v>926473</v>
      </c>
      <c r="F4591" s="262" t="s">
        <v>8449</v>
      </c>
      <c r="G4591" s="262" t="s">
        <v>33</v>
      </c>
      <c r="H4591" s="262">
        <v>2</v>
      </c>
      <c r="I4591" s="262" t="s">
        <v>8600</v>
      </c>
      <c r="J4591" s="262" t="s">
        <v>8601</v>
      </c>
      <c r="K4591" s="262" t="s">
        <v>8602</v>
      </c>
      <c r="L4591" s="263">
        <v>45138</v>
      </c>
      <c r="M4591" s="262" t="s">
        <v>20</v>
      </c>
    </row>
    <row r="4592" spans="1:13" x14ac:dyDescent="0.25">
      <c r="A4592" s="260" t="s">
        <v>1171</v>
      </c>
      <c r="B4592" s="260" t="s">
        <v>1172</v>
      </c>
      <c r="C4592" s="260" t="s">
        <v>1173</v>
      </c>
      <c r="D4592" s="260" t="s">
        <v>1055</v>
      </c>
      <c r="E4592" s="260">
        <v>1750</v>
      </c>
      <c r="F4592" s="260" t="s">
        <v>8547</v>
      </c>
      <c r="G4592" s="260" t="s">
        <v>33</v>
      </c>
      <c r="H4592" s="260">
        <v>2</v>
      </c>
      <c r="I4592" s="260" t="s">
        <v>8548</v>
      </c>
      <c r="J4592" s="260" t="s">
        <v>8549</v>
      </c>
      <c r="K4592" s="260" t="s">
        <v>8603</v>
      </c>
      <c r="L4592" s="261">
        <v>45138</v>
      </c>
      <c r="M4592" s="260" t="s">
        <v>20</v>
      </c>
    </row>
    <row r="4593" spans="1:13" x14ac:dyDescent="0.25">
      <c r="A4593" s="262" t="s">
        <v>1171</v>
      </c>
      <c r="B4593" s="262" t="s">
        <v>1172</v>
      </c>
      <c r="C4593" s="262" t="s">
        <v>1173</v>
      </c>
      <c r="D4593" s="262" t="s">
        <v>605</v>
      </c>
      <c r="E4593" s="262">
        <v>926473</v>
      </c>
      <c r="F4593" s="262" t="s">
        <v>8449</v>
      </c>
      <c r="G4593" s="262" t="s">
        <v>33</v>
      </c>
      <c r="H4593" s="262">
        <v>2</v>
      </c>
      <c r="I4593" s="262" t="s">
        <v>8604</v>
      </c>
      <c r="J4593" s="262" t="s">
        <v>8605</v>
      </c>
      <c r="K4593" s="262" t="s">
        <v>8606</v>
      </c>
      <c r="L4593" s="263">
        <v>45138</v>
      </c>
      <c r="M4593" s="262" t="s">
        <v>20</v>
      </c>
    </row>
    <row r="4594" spans="1:13" x14ac:dyDescent="0.25">
      <c r="A4594" s="260" t="s">
        <v>1171</v>
      </c>
      <c r="B4594" s="260" t="s">
        <v>1172</v>
      </c>
      <c r="C4594" s="260" t="s">
        <v>1173</v>
      </c>
      <c r="D4594" s="260" t="s">
        <v>1374</v>
      </c>
      <c r="E4594" s="260">
        <v>84765900</v>
      </c>
      <c r="F4594" s="260" t="s">
        <v>8607</v>
      </c>
      <c r="G4594" s="260" t="s">
        <v>33</v>
      </c>
      <c r="H4594" s="260">
        <v>2</v>
      </c>
      <c r="I4594" s="260" t="s">
        <v>8608</v>
      </c>
      <c r="J4594" s="260" t="s">
        <v>8557</v>
      </c>
      <c r="K4594" s="260" t="s">
        <v>8609</v>
      </c>
      <c r="L4594" s="261">
        <v>45138</v>
      </c>
      <c r="M4594" s="260" t="s">
        <v>20</v>
      </c>
    </row>
    <row r="4595" spans="1:13" x14ac:dyDescent="0.25">
      <c r="A4595" s="262" t="s">
        <v>1171</v>
      </c>
      <c r="B4595" s="262" t="s">
        <v>1172</v>
      </c>
      <c r="C4595" s="262" t="s">
        <v>1173</v>
      </c>
      <c r="D4595" s="262" t="s">
        <v>630</v>
      </c>
      <c r="E4595" s="262">
        <v>41052627</v>
      </c>
      <c r="F4595" s="262" t="s">
        <v>8610</v>
      </c>
      <c r="G4595" s="262" t="s">
        <v>33</v>
      </c>
      <c r="H4595" s="262">
        <v>2</v>
      </c>
      <c r="I4595" s="262" t="s">
        <v>8611</v>
      </c>
      <c r="J4595" s="262" t="s">
        <v>8561</v>
      </c>
      <c r="K4595" s="262" t="s">
        <v>8612</v>
      </c>
      <c r="L4595" s="263">
        <v>45138</v>
      </c>
      <c r="M4595" s="262" t="s">
        <v>20</v>
      </c>
    </row>
    <row r="4596" spans="1:13" x14ac:dyDescent="0.25">
      <c r="A4596" s="260" t="s">
        <v>1171</v>
      </c>
      <c r="B4596" s="260" t="s">
        <v>1172</v>
      </c>
      <c r="C4596" s="260" t="s">
        <v>1173</v>
      </c>
      <c r="D4596" s="260" t="s">
        <v>623</v>
      </c>
      <c r="E4596" s="260">
        <v>926473</v>
      </c>
      <c r="F4596" s="260" t="s">
        <v>8449</v>
      </c>
      <c r="G4596" s="260" t="s">
        <v>33</v>
      </c>
      <c r="H4596" s="260">
        <v>2</v>
      </c>
      <c r="I4596" s="260" t="s">
        <v>8600</v>
      </c>
      <c r="J4596" s="260" t="s">
        <v>8585</v>
      </c>
      <c r="K4596" s="260" t="s">
        <v>8613</v>
      </c>
      <c r="L4596" s="261">
        <v>45138</v>
      </c>
      <c r="M4596" s="260" t="s">
        <v>20</v>
      </c>
    </row>
    <row r="4597" spans="1:13" x14ac:dyDescent="0.25">
      <c r="A4597" s="262" t="s">
        <v>1171</v>
      </c>
      <c r="B4597" s="262" t="s">
        <v>1172</v>
      </c>
      <c r="C4597" s="262" t="s">
        <v>1173</v>
      </c>
      <c r="D4597" s="262" t="s">
        <v>628</v>
      </c>
      <c r="E4597" s="262">
        <v>0</v>
      </c>
      <c r="F4597" s="262" t="s">
        <v>8449</v>
      </c>
      <c r="G4597" s="262" t="s">
        <v>33</v>
      </c>
      <c r="H4597" s="262">
        <v>2</v>
      </c>
      <c r="I4597" s="262" t="s">
        <v>8604</v>
      </c>
      <c r="J4597" s="262" t="s">
        <v>8614</v>
      </c>
      <c r="K4597" s="262" t="s">
        <v>8615</v>
      </c>
      <c r="L4597" s="263">
        <v>45138</v>
      </c>
      <c r="M4597" s="262" t="s">
        <v>20</v>
      </c>
    </row>
    <row r="4598" spans="1:13" x14ac:dyDescent="0.25">
      <c r="A4598" s="260" t="s">
        <v>1171</v>
      </c>
      <c r="B4598" s="260" t="s">
        <v>1172</v>
      </c>
      <c r="C4598" s="260" t="s">
        <v>1173</v>
      </c>
      <c r="D4598" s="260" t="s">
        <v>619</v>
      </c>
      <c r="E4598" s="260">
        <v>0</v>
      </c>
      <c r="F4598" s="260" t="s">
        <v>8449</v>
      </c>
      <c r="G4598" s="260" t="s">
        <v>33</v>
      </c>
      <c r="H4598" s="260">
        <v>2</v>
      </c>
      <c r="I4598" s="260" t="s">
        <v>8604</v>
      </c>
      <c r="J4598" s="260" t="s">
        <v>8616</v>
      </c>
      <c r="K4598" s="260" t="s">
        <v>8617</v>
      </c>
      <c r="L4598" s="261">
        <v>45138</v>
      </c>
      <c r="M4598" s="260" t="s">
        <v>20</v>
      </c>
    </row>
    <row r="4599" spans="1:13" x14ac:dyDescent="0.25">
      <c r="A4599" s="262" t="s">
        <v>1352</v>
      </c>
      <c r="B4599" s="262" t="s">
        <v>1353</v>
      </c>
      <c r="C4599" s="262" t="s">
        <v>1173</v>
      </c>
      <c r="D4599" s="262" t="s">
        <v>1335</v>
      </c>
      <c r="E4599" s="262">
        <v>126745000</v>
      </c>
      <c r="F4599" s="262" t="s">
        <v>8533</v>
      </c>
      <c r="G4599" s="262" t="s">
        <v>33</v>
      </c>
      <c r="H4599" s="262">
        <v>2</v>
      </c>
      <c r="I4599" s="262" t="s">
        <v>8534</v>
      </c>
      <c r="J4599" s="262" t="s">
        <v>8535</v>
      </c>
      <c r="K4599" s="262" t="s">
        <v>8618</v>
      </c>
      <c r="L4599" s="263">
        <v>45138</v>
      </c>
      <c r="M4599" s="262" t="s">
        <v>582</v>
      </c>
    </row>
    <row r="4600" spans="1:13" x14ac:dyDescent="0.25">
      <c r="A4600" s="260" t="s">
        <v>1352</v>
      </c>
      <c r="B4600" s="260" t="s">
        <v>1353</v>
      </c>
      <c r="C4600" s="260" t="s">
        <v>1173</v>
      </c>
      <c r="D4600" s="260" t="s">
        <v>1132</v>
      </c>
      <c r="E4600" s="260">
        <v>126745000</v>
      </c>
      <c r="F4600" s="260" t="s">
        <v>8533</v>
      </c>
      <c r="G4600" s="260" t="s">
        <v>33</v>
      </c>
      <c r="H4600" s="260">
        <v>2</v>
      </c>
      <c r="I4600" s="260" t="s">
        <v>8534</v>
      </c>
      <c r="J4600" s="260" t="s">
        <v>8619</v>
      </c>
      <c r="K4600" s="260" t="s">
        <v>8620</v>
      </c>
      <c r="L4600" s="261">
        <v>45138</v>
      </c>
      <c r="M4600" s="260" t="s">
        <v>20</v>
      </c>
    </row>
    <row r="4601" spans="1:13" x14ac:dyDescent="0.25">
      <c r="A4601" s="262" t="s">
        <v>1352</v>
      </c>
      <c r="B4601" s="262" t="s">
        <v>1353</v>
      </c>
      <c r="C4601" s="262" t="s">
        <v>1173</v>
      </c>
      <c r="D4601" s="262" t="s">
        <v>776</v>
      </c>
      <c r="E4601" s="262">
        <v>4172742</v>
      </c>
      <c r="F4601" s="262" t="s">
        <v>8621</v>
      </c>
      <c r="G4601" s="262" t="s">
        <v>33</v>
      </c>
      <c r="H4601" s="262">
        <v>2</v>
      </c>
      <c r="I4601" s="262" t="s">
        <v>8622</v>
      </c>
      <c r="J4601" s="262" t="s">
        <v>8623</v>
      </c>
      <c r="K4601" s="262" t="s">
        <v>8624</v>
      </c>
      <c r="L4601" s="263">
        <v>45138</v>
      </c>
      <c r="M4601" s="262" t="s">
        <v>20</v>
      </c>
    </row>
    <row r="4602" spans="1:13" x14ac:dyDescent="0.25">
      <c r="A4602" s="260" t="s">
        <v>1352</v>
      </c>
      <c r="B4602" s="260" t="s">
        <v>1353</v>
      </c>
      <c r="C4602" s="260" t="s">
        <v>1173</v>
      </c>
      <c r="D4602" s="260" t="s">
        <v>966</v>
      </c>
      <c r="E4602" s="260">
        <v>846</v>
      </c>
      <c r="F4602" s="260" t="s">
        <v>8625</v>
      </c>
      <c r="G4602" s="260" t="s">
        <v>33</v>
      </c>
      <c r="H4602" s="260">
        <v>2</v>
      </c>
      <c r="I4602" s="260" t="s">
        <v>5315</v>
      </c>
      <c r="J4602" s="260" t="s">
        <v>8626</v>
      </c>
      <c r="K4602" s="260" t="s">
        <v>8627</v>
      </c>
      <c r="L4602" s="261">
        <v>45138</v>
      </c>
      <c r="M4602" s="260" t="s">
        <v>20</v>
      </c>
    </row>
    <row r="4603" spans="1:13" x14ac:dyDescent="0.25">
      <c r="A4603" s="262" t="s">
        <v>1352</v>
      </c>
      <c r="B4603" s="262" t="s">
        <v>1353</v>
      </c>
      <c r="C4603" s="262" t="s">
        <v>1173</v>
      </c>
      <c r="D4603" s="262" t="s">
        <v>1055</v>
      </c>
      <c r="E4603" s="262">
        <v>1750</v>
      </c>
      <c r="F4603" s="262" t="s">
        <v>8547</v>
      </c>
      <c r="G4603" s="262" t="s">
        <v>33</v>
      </c>
      <c r="H4603" s="262">
        <v>2</v>
      </c>
      <c r="I4603" s="262" t="s">
        <v>8548</v>
      </c>
      <c r="J4603" s="262" t="s">
        <v>8549</v>
      </c>
      <c r="K4603" s="262" t="s">
        <v>8628</v>
      </c>
      <c r="L4603" s="263">
        <v>45138</v>
      </c>
      <c r="M4603" s="262" t="s">
        <v>20</v>
      </c>
    </row>
    <row r="4604" spans="1:13" x14ac:dyDescent="0.25">
      <c r="A4604" s="260" t="s">
        <v>1352</v>
      </c>
      <c r="B4604" s="260" t="s">
        <v>1353</v>
      </c>
      <c r="C4604" s="260" t="s">
        <v>1173</v>
      </c>
      <c r="D4604" s="260" t="s">
        <v>605</v>
      </c>
      <c r="E4604" s="260">
        <v>28600000</v>
      </c>
      <c r="F4604" s="260" t="s">
        <v>8551</v>
      </c>
      <c r="G4604" s="260" t="s">
        <v>33</v>
      </c>
      <c r="H4604" s="260">
        <v>2</v>
      </c>
      <c r="I4604" s="260" t="s">
        <v>8552</v>
      </c>
      <c r="J4604" s="260" t="s">
        <v>8629</v>
      </c>
      <c r="K4604" s="260" t="s">
        <v>8630</v>
      </c>
      <c r="L4604" s="261">
        <v>45138</v>
      </c>
      <c r="M4604" s="260" t="s">
        <v>20</v>
      </c>
    </row>
    <row r="4605" spans="1:13" x14ac:dyDescent="0.25">
      <c r="A4605" s="262" t="s">
        <v>1352</v>
      </c>
      <c r="B4605" s="262" t="s">
        <v>1353</v>
      </c>
      <c r="C4605" s="262" t="s">
        <v>1173</v>
      </c>
      <c r="D4605" s="262" t="s">
        <v>1374</v>
      </c>
      <c r="E4605" s="262">
        <v>40666000</v>
      </c>
      <c r="F4605" s="262" t="s">
        <v>8631</v>
      </c>
      <c r="G4605" s="262" t="s">
        <v>77</v>
      </c>
      <c r="H4605" s="262">
        <v>1</v>
      </c>
      <c r="I4605" s="262" t="s">
        <v>8632</v>
      </c>
      <c r="J4605" s="262" t="s">
        <v>8557</v>
      </c>
      <c r="K4605" s="262" t="s">
        <v>8633</v>
      </c>
      <c r="L4605" s="263">
        <v>45138</v>
      </c>
      <c r="M4605" s="262" t="s">
        <v>20</v>
      </c>
    </row>
    <row r="4606" spans="1:13" x14ac:dyDescent="0.25">
      <c r="A4606" s="260" t="s">
        <v>1352</v>
      </c>
      <c r="B4606" s="260" t="s">
        <v>1353</v>
      </c>
      <c r="C4606" s="260" t="s">
        <v>1173</v>
      </c>
      <c r="D4606" s="260" t="s">
        <v>630</v>
      </c>
      <c r="E4606" s="260">
        <v>57479000</v>
      </c>
      <c r="F4606" s="260" t="s">
        <v>8634</v>
      </c>
      <c r="G4606" s="260" t="s">
        <v>77</v>
      </c>
      <c r="H4606" s="260">
        <v>1</v>
      </c>
      <c r="I4606" s="260" t="s">
        <v>8635</v>
      </c>
      <c r="J4606" s="260" t="s">
        <v>8561</v>
      </c>
      <c r="K4606" s="260" t="s">
        <v>8636</v>
      </c>
      <c r="L4606" s="261">
        <v>45138</v>
      </c>
      <c r="M4606" s="260" t="s">
        <v>20</v>
      </c>
    </row>
    <row r="4607" spans="1:13" x14ac:dyDescent="0.25">
      <c r="A4607" s="262" t="s">
        <v>548</v>
      </c>
      <c r="B4607" s="262" t="s">
        <v>549</v>
      </c>
      <c r="C4607" s="262" t="s">
        <v>57</v>
      </c>
      <c r="D4607" s="262" t="s">
        <v>40</v>
      </c>
      <c r="E4607" s="262">
        <v>226</v>
      </c>
      <c r="F4607" s="262" t="s">
        <v>8518</v>
      </c>
      <c r="G4607" s="262" t="s">
        <v>1400</v>
      </c>
      <c r="H4607" s="262">
        <v>2</v>
      </c>
      <c r="I4607" s="262" t="s">
        <v>8519</v>
      </c>
      <c r="J4607" s="262" t="s">
        <v>8520</v>
      </c>
      <c r="K4607" s="262" t="s">
        <v>8637</v>
      </c>
      <c r="L4607" s="263">
        <v>45138</v>
      </c>
      <c r="M4607" s="262" t="s">
        <v>20</v>
      </c>
    </row>
    <row r="4608" spans="1:13" x14ac:dyDescent="0.25">
      <c r="A4608" s="260" t="s">
        <v>1902</v>
      </c>
      <c r="B4608" s="260" t="s">
        <v>1903</v>
      </c>
      <c r="C4608" s="260" t="s">
        <v>1904</v>
      </c>
      <c r="D4608" s="260" t="s">
        <v>1335</v>
      </c>
      <c r="E4608" s="260">
        <v>160317444</v>
      </c>
      <c r="F4608" s="260" t="s">
        <v>8638</v>
      </c>
      <c r="G4608" s="260" t="s">
        <v>33</v>
      </c>
      <c r="H4608" s="260">
        <v>2</v>
      </c>
      <c r="I4608" s="260" t="s">
        <v>8639</v>
      </c>
      <c r="J4608" s="260" t="s">
        <v>8640</v>
      </c>
      <c r="K4608" s="260" t="s">
        <v>8641</v>
      </c>
      <c r="L4608" s="261">
        <v>45138</v>
      </c>
      <c r="M4608" s="260" t="s">
        <v>582</v>
      </c>
    </row>
    <row r="4609" spans="1:13" x14ac:dyDescent="0.25">
      <c r="A4609" s="262" t="s">
        <v>1902</v>
      </c>
      <c r="B4609" s="262" t="s">
        <v>1903</v>
      </c>
      <c r="C4609" s="262" t="s">
        <v>1904</v>
      </c>
      <c r="D4609" s="262" t="s">
        <v>1042</v>
      </c>
      <c r="E4609" s="262">
        <v>2748567</v>
      </c>
      <c r="F4609" s="262" t="s">
        <v>8642</v>
      </c>
      <c r="G4609" s="262" t="s">
        <v>33</v>
      </c>
      <c r="H4609" s="262">
        <v>2</v>
      </c>
      <c r="I4609" s="262" t="s">
        <v>8643</v>
      </c>
      <c r="J4609" s="262" t="s">
        <v>8644</v>
      </c>
      <c r="K4609" s="262" t="s">
        <v>8645</v>
      </c>
      <c r="L4609" s="263">
        <v>45138</v>
      </c>
      <c r="M4609" s="262" t="s">
        <v>582</v>
      </c>
    </row>
    <row r="4610" spans="1:13" x14ac:dyDescent="0.25">
      <c r="A4610" s="260" t="s">
        <v>1902</v>
      </c>
      <c r="B4610" s="260" t="s">
        <v>1903</v>
      </c>
      <c r="C4610" s="260" t="s">
        <v>1904</v>
      </c>
      <c r="D4610" s="260" t="s">
        <v>1132</v>
      </c>
      <c r="E4610" s="260">
        <v>89495793</v>
      </c>
      <c r="F4610" s="260" t="s">
        <v>8646</v>
      </c>
      <c r="G4610" s="260" t="s">
        <v>33</v>
      </c>
      <c r="H4610" s="260">
        <v>2</v>
      </c>
      <c r="I4610" s="260" t="s">
        <v>8647</v>
      </c>
      <c r="J4610" s="260" t="s">
        <v>8648</v>
      </c>
      <c r="K4610" s="260" t="s">
        <v>8649</v>
      </c>
      <c r="L4610" s="261">
        <v>45138</v>
      </c>
      <c r="M4610" s="260" t="s">
        <v>20</v>
      </c>
    </row>
    <row r="4611" spans="1:13" x14ac:dyDescent="0.25">
      <c r="A4611" s="262" t="s">
        <v>1902</v>
      </c>
      <c r="B4611" s="262" t="s">
        <v>1903</v>
      </c>
      <c r="C4611" s="262" t="s">
        <v>1904</v>
      </c>
      <c r="D4611" s="262" t="s">
        <v>1050</v>
      </c>
      <c r="E4611" s="262">
        <v>68055793</v>
      </c>
      <c r="F4611" s="262" t="s">
        <v>8650</v>
      </c>
      <c r="G4611" s="262" t="s">
        <v>77</v>
      </c>
      <c r="H4611" s="262">
        <v>1</v>
      </c>
      <c r="I4611" s="262" t="s">
        <v>8651</v>
      </c>
      <c r="J4611" s="262" t="s">
        <v>8652</v>
      </c>
      <c r="K4611" s="262" t="s">
        <v>8653</v>
      </c>
      <c r="L4611" s="263">
        <v>45138</v>
      </c>
      <c r="M4611" s="262" t="s">
        <v>20</v>
      </c>
    </row>
    <row r="4612" spans="1:13" x14ac:dyDescent="0.25">
      <c r="A4612" s="260" t="s">
        <v>1902</v>
      </c>
      <c r="B4612" s="260" t="s">
        <v>1903</v>
      </c>
      <c r="C4612" s="260" t="s">
        <v>1904</v>
      </c>
      <c r="D4612" s="260" t="s">
        <v>776</v>
      </c>
      <c r="E4612" s="260">
        <v>463234</v>
      </c>
      <c r="F4612" s="260" t="s">
        <v>8654</v>
      </c>
      <c r="G4612" s="260" t="s">
        <v>33</v>
      </c>
      <c r="H4612" s="260">
        <v>2</v>
      </c>
      <c r="I4612" s="260" t="s">
        <v>8655</v>
      </c>
      <c r="J4612" s="260" t="s">
        <v>8656</v>
      </c>
      <c r="K4612" s="260" t="s">
        <v>8657</v>
      </c>
      <c r="L4612" s="261">
        <v>45138</v>
      </c>
      <c r="M4612" s="260" t="s">
        <v>20</v>
      </c>
    </row>
    <row r="4613" spans="1:13" x14ac:dyDescent="0.25">
      <c r="A4613" s="262" t="s">
        <v>1902</v>
      </c>
      <c r="B4613" s="262" t="s">
        <v>1903</v>
      </c>
      <c r="C4613" s="262" t="s">
        <v>1904</v>
      </c>
      <c r="D4613" s="262" t="s">
        <v>38</v>
      </c>
      <c r="E4613" s="262">
        <v>482920</v>
      </c>
      <c r="F4613" s="262" t="s">
        <v>8658</v>
      </c>
      <c r="G4613" s="262" t="s">
        <v>33</v>
      </c>
      <c r="H4613" s="262">
        <v>2</v>
      </c>
      <c r="I4613" s="262" t="s">
        <v>8659</v>
      </c>
      <c r="J4613" s="262" t="s">
        <v>8660</v>
      </c>
      <c r="K4613" s="262" t="s">
        <v>8661</v>
      </c>
      <c r="L4613" s="263">
        <v>45138</v>
      </c>
      <c r="M4613" s="262" t="s">
        <v>20</v>
      </c>
    </row>
    <row r="4614" spans="1:13" x14ac:dyDescent="0.25">
      <c r="A4614" s="260" t="s">
        <v>1902</v>
      </c>
      <c r="B4614" s="260" t="s">
        <v>1903</v>
      </c>
      <c r="C4614" s="260" t="s">
        <v>1904</v>
      </c>
      <c r="D4614" s="260" t="s">
        <v>40</v>
      </c>
      <c r="E4614" s="260">
        <v>2242</v>
      </c>
      <c r="F4614" s="260" t="s">
        <v>8662</v>
      </c>
      <c r="G4614" s="260" t="s">
        <v>33</v>
      </c>
      <c r="H4614" s="260">
        <v>2</v>
      </c>
      <c r="I4614" s="260" t="s">
        <v>8663</v>
      </c>
      <c r="J4614" s="260" t="s">
        <v>8664</v>
      </c>
      <c r="K4614" s="260" t="s">
        <v>8665</v>
      </c>
      <c r="L4614" s="261">
        <v>45138</v>
      </c>
      <c r="M4614" s="260" t="s">
        <v>20</v>
      </c>
    </row>
    <row r="4615" spans="1:13" x14ac:dyDescent="0.25">
      <c r="A4615" s="262" t="s">
        <v>1902</v>
      </c>
      <c r="B4615" s="262" t="s">
        <v>1903</v>
      </c>
      <c r="C4615" s="262" t="s">
        <v>1904</v>
      </c>
      <c r="D4615" s="262" t="s">
        <v>966</v>
      </c>
      <c r="E4615" s="262">
        <v>2556</v>
      </c>
      <c r="F4615" s="262" t="s">
        <v>8666</v>
      </c>
      <c r="G4615" s="262" t="s">
        <v>33</v>
      </c>
      <c r="H4615" s="262">
        <v>2</v>
      </c>
      <c r="I4615" s="262" t="s">
        <v>8667</v>
      </c>
      <c r="J4615" s="262" t="s">
        <v>8668</v>
      </c>
      <c r="K4615" s="262" t="s">
        <v>8669</v>
      </c>
      <c r="L4615" s="263">
        <v>45138</v>
      </c>
      <c r="M4615" s="262" t="s">
        <v>20</v>
      </c>
    </row>
    <row r="4616" spans="1:13" x14ac:dyDescent="0.25">
      <c r="A4616" s="260" t="s">
        <v>1902</v>
      </c>
      <c r="B4616" s="260" t="s">
        <v>1903</v>
      </c>
      <c r="C4616" s="260" t="s">
        <v>1904</v>
      </c>
      <c r="D4616" s="260" t="s">
        <v>1055</v>
      </c>
      <c r="E4616" s="260">
        <v>2556</v>
      </c>
      <c r="F4616" s="260" t="s">
        <v>8666</v>
      </c>
      <c r="G4616" s="260" t="s">
        <v>33</v>
      </c>
      <c r="H4616" s="260">
        <v>2</v>
      </c>
      <c r="I4616" s="260" t="s">
        <v>8667</v>
      </c>
      <c r="J4616" s="260" t="s">
        <v>8670</v>
      </c>
      <c r="K4616" s="260" t="s">
        <v>8671</v>
      </c>
      <c r="L4616" s="261">
        <v>45138</v>
      </c>
      <c r="M4616" s="260" t="s">
        <v>20</v>
      </c>
    </row>
    <row r="4617" spans="1:13" x14ac:dyDescent="0.25">
      <c r="A4617" s="262" t="s">
        <v>1902</v>
      </c>
      <c r="B4617" s="262" t="s">
        <v>1903</v>
      </c>
      <c r="C4617" s="262" t="s">
        <v>1904</v>
      </c>
      <c r="D4617" s="262" t="s">
        <v>605</v>
      </c>
      <c r="E4617" s="262">
        <v>16486459</v>
      </c>
      <c r="F4617" s="262" t="s">
        <v>8672</v>
      </c>
      <c r="G4617" s="262" t="s">
        <v>33</v>
      </c>
      <c r="H4617" s="262">
        <v>2</v>
      </c>
      <c r="I4617" s="262" t="s">
        <v>8673</v>
      </c>
      <c r="J4617" s="262" t="s">
        <v>8674</v>
      </c>
      <c r="K4617" s="262" t="s">
        <v>8675</v>
      </c>
      <c r="L4617" s="263">
        <v>45138</v>
      </c>
      <c r="M4617" s="262" t="s">
        <v>20</v>
      </c>
    </row>
    <row r="4618" spans="1:13" x14ac:dyDescent="0.25">
      <c r="A4618" s="260" t="s">
        <v>1902</v>
      </c>
      <c r="B4618" s="260" t="s">
        <v>1903</v>
      </c>
      <c r="C4618" s="260" t="s">
        <v>1904</v>
      </c>
      <c r="D4618" s="260" t="s">
        <v>1374</v>
      </c>
      <c r="E4618" s="260">
        <v>21440000</v>
      </c>
      <c r="F4618" s="260" t="s">
        <v>8676</v>
      </c>
      <c r="G4618" s="260" t="s">
        <v>33</v>
      </c>
      <c r="H4618" s="260">
        <v>2</v>
      </c>
      <c r="I4618" s="260" t="s">
        <v>8677</v>
      </c>
      <c r="J4618" s="260" t="s">
        <v>8678</v>
      </c>
      <c r="K4618" s="260" t="s">
        <v>8679</v>
      </c>
      <c r="L4618" s="261">
        <v>45138</v>
      </c>
      <c r="M4618" s="260" t="s">
        <v>20</v>
      </c>
    </row>
    <row r="4619" spans="1:13" x14ac:dyDescent="0.25">
      <c r="A4619" s="262" t="s">
        <v>1902</v>
      </c>
      <c r="B4619" s="262" t="s">
        <v>1903</v>
      </c>
      <c r="C4619" s="262" t="s">
        <v>1904</v>
      </c>
      <c r="D4619" s="262" t="s">
        <v>630</v>
      </c>
      <c r="E4619" s="262">
        <v>51569334</v>
      </c>
      <c r="F4619" s="262" t="s">
        <v>8680</v>
      </c>
      <c r="G4619" s="262" t="s">
        <v>33</v>
      </c>
      <c r="H4619" s="262">
        <v>2</v>
      </c>
      <c r="I4619" s="262" t="s">
        <v>8681</v>
      </c>
      <c r="J4619" s="262" t="s">
        <v>8682</v>
      </c>
      <c r="K4619" s="262" t="s">
        <v>8683</v>
      </c>
      <c r="L4619" s="263">
        <v>45138</v>
      </c>
      <c r="M4619" s="262" t="s">
        <v>20</v>
      </c>
    </row>
    <row r="4620" spans="1:13" x14ac:dyDescent="0.25">
      <c r="A4620" s="260" t="s">
        <v>1902</v>
      </c>
      <c r="B4620" s="260" t="s">
        <v>1903</v>
      </c>
      <c r="C4620" s="260" t="s">
        <v>1904</v>
      </c>
      <c r="D4620" s="260" t="s">
        <v>623</v>
      </c>
      <c r="E4620" s="260">
        <v>16393459</v>
      </c>
      <c r="F4620" s="260" t="s">
        <v>8684</v>
      </c>
      <c r="G4620" s="260" t="s">
        <v>33</v>
      </c>
      <c r="H4620" s="260">
        <v>2</v>
      </c>
      <c r="I4620" s="260" t="s">
        <v>8685</v>
      </c>
      <c r="J4620" s="260" t="s">
        <v>8686</v>
      </c>
      <c r="K4620" s="260" t="s">
        <v>8687</v>
      </c>
      <c r="L4620" s="261">
        <v>45138</v>
      </c>
      <c r="M4620" s="260" t="s">
        <v>20</v>
      </c>
    </row>
    <row r="4621" spans="1:13" x14ac:dyDescent="0.25">
      <c r="A4621" s="262" t="s">
        <v>1902</v>
      </c>
      <c r="B4621" s="262" t="s">
        <v>1903</v>
      </c>
      <c r="C4621" s="262" t="s">
        <v>1904</v>
      </c>
      <c r="D4621" s="262" t="s">
        <v>628</v>
      </c>
      <c r="E4621" s="262">
        <v>93000</v>
      </c>
      <c r="F4621" s="262" t="s">
        <v>8688</v>
      </c>
      <c r="G4621" s="262" t="s">
        <v>77</v>
      </c>
      <c r="H4621" s="262">
        <v>1</v>
      </c>
      <c r="I4621" s="262" t="s">
        <v>8689</v>
      </c>
      <c r="J4621" s="262" t="s">
        <v>8690</v>
      </c>
      <c r="K4621" s="262" t="s">
        <v>8691</v>
      </c>
      <c r="L4621" s="263">
        <v>45138</v>
      </c>
      <c r="M4621" s="262" t="s">
        <v>20</v>
      </c>
    </row>
    <row r="4622" spans="1:13" x14ac:dyDescent="0.25">
      <c r="A4622" s="260" t="s">
        <v>1902</v>
      </c>
      <c r="B4622" s="260" t="s">
        <v>1903</v>
      </c>
      <c r="C4622" s="260" t="s">
        <v>1904</v>
      </c>
      <c r="D4622" s="260" t="s">
        <v>619</v>
      </c>
      <c r="E4622" s="260">
        <v>0</v>
      </c>
      <c r="F4622" s="260" t="s">
        <v>8688</v>
      </c>
      <c r="G4622" s="260" t="s">
        <v>77</v>
      </c>
      <c r="H4622" s="260">
        <v>1</v>
      </c>
      <c r="I4622" s="260" t="s">
        <v>8689</v>
      </c>
      <c r="J4622" s="260" t="s">
        <v>8692</v>
      </c>
      <c r="K4622" s="260" t="s">
        <v>8693</v>
      </c>
      <c r="L4622" s="261">
        <v>45138</v>
      </c>
      <c r="M4622" s="260" t="s">
        <v>20</v>
      </c>
    </row>
    <row r="4623" spans="1:13" x14ac:dyDescent="0.25">
      <c r="A4623" s="262" t="s">
        <v>1902</v>
      </c>
      <c r="B4623" s="262" t="s">
        <v>1903</v>
      </c>
      <c r="C4623" s="262" t="s">
        <v>1904</v>
      </c>
      <c r="D4623" s="262" t="s">
        <v>47</v>
      </c>
      <c r="E4623" s="262">
        <v>5</v>
      </c>
      <c r="F4623" s="262" t="s">
        <v>8694</v>
      </c>
      <c r="G4623" s="262" t="s">
        <v>77</v>
      </c>
      <c r="H4623" s="262">
        <v>1</v>
      </c>
      <c r="I4623" s="262" t="s">
        <v>8695</v>
      </c>
      <c r="J4623" s="262" t="s">
        <v>8696</v>
      </c>
      <c r="K4623" s="262" t="s">
        <v>8697</v>
      </c>
      <c r="L4623" s="263">
        <v>45138</v>
      </c>
      <c r="M4623" s="262" t="s">
        <v>20</v>
      </c>
    </row>
    <row r="4624" spans="1:13" x14ac:dyDescent="0.25">
      <c r="A4624" s="260" t="s">
        <v>455</v>
      </c>
      <c r="B4624" s="260" t="s">
        <v>456</v>
      </c>
      <c r="C4624" s="260" t="s">
        <v>457</v>
      </c>
      <c r="D4624" s="260" t="s">
        <v>1335</v>
      </c>
      <c r="E4624" s="260">
        <v>85042736</v>
      </c>
      <c r="F4624" s="260" t="s">
        <v>1462</v>
      </c>
      <c r="G4624" s="260" t="s">
        <v>77</v>
      </c>
      <c r="H4624" s="260">
        <v>1</v>
      </c>
      <c r="I4624" s="260" t="s">
        <v>8698</v>
      </c>
      <c r="J4624" s="260" t="s">
        <v>8699</v>
      </c>
      <c r="K4624" s="260" t="s">
        <v>8700</v>
      </c>
      <c r="L4624" s="261">
        <v>45138</v>
      </c>
      <c r="M4624" s="260" t="s">
        <v>20</v>
      </c>
    </row>
    <row r="4625" spans="1:13" x14ac:dyDescent="0.25">
      <c r="A4625" s="262" t="s">
        <v>469</v>
      </c>
      <c r="B4625" s="262" t="s">
        <v>470</v>
      </c>
      <c r="C4625" s="262" t="s">
        <v>457</v>
      </c>
      <c r="D4625" s="262" t="s">
        <v>1335</v>
      </c>
      <c r="E4625" s="262">
        <v>85042736</v>
      </c>
      <c r="F4625" s="262" t="s">
        <v>1462</v>
      </c>
      <c r="G4625" s="262" t="s">
        <v>77</v>
      </c>
      <c r="H4625" s="262">
        <v>1</v>
      </c>
      <c r="I4625" s="262" t="s">
        <v>8698</v>
      </c>
      <c r="J4625" s="262" t="s">
        <v>8699</v>
      </c>
      <c r="K4625" s="262" t="s">
        <v>8701</v>
      </c>
      <c r="L4625" s="263">
        <v>45138</v>
      </c>
      <c r="M4625" s="262" t="s">
        <v>20</v>
      </c>
    </row>
    <row r="4626" spans="1:13" x14ac:dyDescent="0.25">
      <c r="A4626" s="260" t="s">
        <v>486</v>
      </c>
      <c r="B4626" s="260" t="s">
        <v>487</v>
      </c>
      <c r="C4626" s="260" t="s">
        <v>457</v>
      </c>
      <c r="D4626" s="260" t="s">
        <v>1335</v>
      </c>
      <c r="E4626" s="260">
        <v>85042736</v>
      </c>
      <c r="F4626" s="260" t="s">
        <v>1462</v>
      </c>
      <c r="G4626" s="260" t="s">
        <v>77</v>
      </c>
      <c r="H4626" s="260">
        <v>1</v>
      </c>
      <c r="I4626" s="260" t="s">
        <v>8698</v>
      </c>
      <c r="J4626" s="260" t="s">
        <v>8699</v>
      </c>
      <c r="K4626" s="260" t="s">
        <v>8702</v>
      </c>
      <c r="L4626" s="261">
        <v>45138</v>
      </c>
      <c r="M4626" s="260" t="s">
        <v>20</v>
      </c>
    </row>
    <row r="4627" spans="1:13" x14ac:dyDescent="0.25">
      <c r="A4627" s="262" t="s">
        <v>499</v>
      </c>
      <c r="B4627" s="262" t="s">
        <v>500</v>
      </c>
      <c r="C4627" s="262" t="s">
        <v>457</v>
      </c>
      <c r="D4627" s="262" t="s">
        <v>1335</v>
      </c>
      <c r="E4627" s="262">
        <v>85042736</v>
      </c>
      <c r="F4627" s="262" t="s">
        <v>1462</v>
      </c>
      <c r="G4627" s="262" t="s">
        <v>77</v>
      </c>
      <c r="H4627" s="262">
        <v>1</v>
      </c>
      <c r="I4627" s="262" t="s">
        <v>8698</v>
      </c>
      <c r="J4627" s="262" t="s">
        <v>8699</v>
      </c>
      <c r="K4627" s="262" t="s">
        <v>8703</v>
      </c>
      <c r="L4627" s="263">
        <v>45138</v>
      </c>
      <c r="M4627" s="262" t="s">
        <v>20</v>
      </c>
    </row>
    <row r="4628" spans="1:13" x14ac:dyDescent="0.25">
      <c r="A4628" s="260" t="s">
        <v>4031</v>
      </c>
      <c r="B4628" s="260" t="s">
        <v>4032</v>
      </c>
      <c r="C4628" s="260" t="s">
        <v>457</v>
      </c>
      <c r="D4628" s="260" t="s">
        <v>1335</v>
      </c>
      <c r="E4628" s="260">
        <v>85042736</v>
      </c>
      <c r="F4628" s="260" t="s">
        <v>1462</v>
      </c>
      <c r="G4628" s="260" t="s">
        <v>77</v>
      </c>
      <c r="H4628" s="260">
        <v>1</v>
      </c>
      <c r="I4628" s="260" t="s">
        <v>8698</v>
      </c>
      <c r="J4628" s="260" t="s">
        <v>8699</v>
      </c>
      <c r="K4628" s="260" t="s">
        <v>8704</v>
      </c>
      <c r="L4628" s="261">
        <v>45138</v>
      </c>
      <c r="M4628" s="260" t="s">
        <v>20</v>
      </c>
    </row>
    <row r="4629" spans="1:13" x14ac:dyDescent="0.25">
      <c r="A4629" s="262" t="s">
        <v>455</v>
      </c>
      <c r="B4629" s="262" t="s">
        <v>456</v>
      </c>
      <c r="C4629" s="262" t="s">
        <v>457</v>
      </c>
      <c r="D4629" s="262" t="s">
        <v>1042</v>
      </c>
      <c r="E4629" s="262">
        <v>333028</v>
      </c>
      <c r="F4629" s="262" t="s">
        <v>8705</v>
      </c>
      <c r="G4629" s="262" t="s">
        <v>1400</v>
      </c>
      <c r="H4629" s="262">
        <v>2</v>
      </c>
      <c r="I4629" s="262" t="s">
        <v>8706</v>
      </c>
      <c r="J4629" s="262" t="s">
        <v>8707</v>
      </c>
      <c r="K4629" s="262" t="s">
        <v>8708</v>
      </c>
      <c r="L4629" s="263">
        <v>45138</v>
      </c>
      <c r="M4629" s="262" t="s">
        <v>582</v>
      </c>
    </row>
    <row r="4630" spans="1:13" x14ac:dyDescent="0.25">
      <c r="A4630" s="260" t="s">
        <v>469</v>
      </c>
      <c r="B4630" s="260" t="s">
        <v>470</v>
      </c>
      <c r="C4630" s="260" t="s">
        <v>457</v>
      </c>
      <c r="D4630" s="260" t="s">
        <v>1042</v>
      </c>
      <c r="E4630" s="260">
        <v>203090</v>
      </c>
      <c r="F4630" s="260" t="s">
        <v>8709</v>
      </c>
      <c r="G4630" s="260" t="s">
        <v>1400</v>
      </c>
      <c r="H4630" s="260">
        <v>2</v>
      </c>
      <c r="I4630" s="260" t="s">
        <v>8710</v>
      </c>
      <c r="J4630" s="260" t="s">
        <v>8711</v>
      </c>
      <c r="K4630" s="260" t="s">
        <v>8712</v>
      </c>
      <c r="L4630" s="261">
        <v>45138</v>
      </c>
      <c r="M4630" s="260" t="s">
        <v>582</v>
      </c>
    </row>
    <row r="4631" spans="1:13" x14ac:dyDescent="0.25">
      <c r="A4631" s="262" t="s">
        <v>486</v>
      </c>
      <c r="B4631" s="262" t="s">
        <v>487</v>
      </c>
      <c r="C4631" s="262" t="s">
        <v>457</v>
      </c>
      <c r="D4631" s="262" t="s">
        <v>1042</v>
      </c>
      <c r="E4631" s="262">
        <v>140419</v>
      </c>
      <c r="F4631" s="262" t="s">
        <v>8713</v>
      </c>
      <c r="G4631" s="262" t="s">
        <v>1400</v>
      </c>
      <c r="H4631" s="262">
        <v>2</v>
      </c>
      <c r="I4631" s="262" t="s">
        <v>8714</v>
      </c>
      <c r="J4631" s="262" t="s">
        <v>8715</v>
      </c>
      <c r="K4631" s="262" t="s">
        <v>8716</v>
      </c>
      <c r="L4631" s="263">
        <v>45138</v>
      </c>
      <c r="M4631" s="262" t="s">
        <v>582</v>
      </c>
    </row>
    <row r="4632" spans="1:13" x14ac:dyDescent="0.25">
      <c r="A4632" s="260" t="s">
        <v>499</v>
      </c>
      <c r="B4632" s="260" t="s">
        <v>500</v>
      </c>
      <c r="C4632" s="260" t="s">
        <v>457</v>
      </c>
      <c r="D4632" s="260" t="s">
        <v>1042</v>
      </c>
      <c r="E4632" s="260">
        <v>81458</v>
      </c>
      <c r="F4632" s="260" t="s">
        <v>8717</v>
      </c>
      <c r="G4632" s="260" t="s">
        <v>1400</v>
      </c>
      <c r="H4632" s="260">
        <v>2</v>
      </c>
      <c r="I4632" s="260" t="s">
        <v>8718</v>
      </c>
      <c r="J4632" s="260" t="s">
        <v>8719</v>
      </c>
      <c r="K4632" s="260" t="s">
        <v>8720</v>
      </c>
      <c r="L4632" s="261">
        <v>45138</v>
      </c>
      <c r="M4632" s="260" t="s">
        <v>582</v>
      </c>
    </row>
    <row r="4633" spans="1:13" x14ac:dyDescent="0.25">
      <c r="A4633" s="262" t="s">
        <v>4031</v>
      </c>
      <c r="B4633" s="262" t="s">
        <v>4032</v>
      </c>
      <c r="C4633" s="262" t="s">
        <v>457</v>
      </c>
      <c r="D4633" s="262" t="s">
        <v>1042</v>
      </c>
      <c r="E4633" s="262">
        <v>98092</v>
      </c>
      <c r="F4633" s="262" t="s">
        <v>8721</v>
      </c>
      <c r="G4633" s="262" t="s">
        <v>1400</v>
      </c>
      <c r="H4633" s="262">
        <v>2</v>
      </c>
      <c r="I4633" s="262" t="s">
        <v>8706</v>
      </c>
      <c r="J4633" s="262" t="s">
        <v>8722</v>
      </c>
      <c r="K4633" s="262" t="s">
        <v>8723</v>
      </c>
      <c r="L4633" s="263">
        <v>45138</v>
      </c>
      <c r="M4633" s="262" t="s">
        <v>20</v>
      </c>
    </row>
    <row r="4634" spans="1:13" x14ac:dyDescent="0.25">
      <c r="A4634" s="260" t="s">
        <v>455</v>
      </c>
      <c r="B4634" s="260" t="s">
        <v>456</v>
      </c>
      <c r="C4634" s="260" t="s">
        <v>457</v>
      </c>
      <c r="D4634" s="260" t="s">
        <v>1132</v>
      </c>
      <c r="E4634" s="260">
        <v>52049984</v>
      </c>
      <c r="F4634" s="260" t="s">
        <v>8724</v>
      </c>
      <c r="G4634" s="260" t="s">
        <v>1400</v>
      </c>
      <c r="H4634" s="260">
        <v>2</v>
      </c>
      <c r="I4634" s="260" t="s">
        <v>8725</v>
      </c>
      <c r="J4634" s="260" t="s">
        <v>8726</v>
      </c>
      <c r="K4634" s="260" t="s">
        <v>8727</v>
      </c>
      <c r="L4634" s="261">
        <v>45138</v>
      </c>
      <c r="M4634" s="260" t="s">
        <v>582</v>
      </c>
    </row>
    <row r="4635" spans="1:13" x14ac:dyDescent="0.25">
      <c r="A4635" s="262" t="s">
        <v>469</v>
      </c>
      <c r="B4635" s="262" t="s">
        <v>470</v>
      </c>
      <c r="C4635" s="262" t="s">
        <v>457</v>
      </c>
      <c r="D4635" s="262" t="s">
        <v>1132</v>
      </c>
      <c r="E4635" s="262">
        <v>42290032</v>
      </c>
      <c r="F4635" s="262" t="s">
        <v>8728</v>
      </c>
      <c r="G4635" s="262" t="s">
        <v>1400</v>
      </c>
      <c r="H4635" s="262">
        <v>2</v>
      </c>
      <c r="I4635" s="262" t="s">
        <v>8729</v>
      </c>
      <c r="J4635" s="262" t="s">
        <v>8711</v>
      </c>
      <c r="K4635" s="262" t="s">
        <v>8730</v>
      </c>
      <c r="L4635" s="263">
        <v>45138</v>
      </c>
      <c r="M4635" s="262" t="s">
        <v>582</v>
      </c>
    </row>
    <row r="4636" spans="1:13" x14ac:dyDescent="0.25">
      <c r="A4636" s="260" t="s">
        <v>486</v>
      </c>
      <c r="B4636" s="260" t="s">
        <v>487</v>
      </c>
      <c r="C4636" s="260" t="s">
        <v>457</v>
      </c>
      <c r="D4636" s="260" t="s">
        <v>1132</v>
      </c>
      <c r="E4636" s="260">
        <v>15735901</v>
      </c>
      <c r="F4636" s="260" t="s">
        <v>8731</v>
      </c>
      <c r="G4636" s="260" t="s">
        <v>1400</v>
      </c>
      <c r="H4636" s="260">
        <v>2</v>
      </c>
      <c r="I4636" s="260" t="s">
        <v>8732</v>
      </c>
      <c r="J4636" s="260" t="s">
        <v>8733</v>
      </c>
      <c r="K4636" s="260" t="s">
        <v>8734</v>
      </c>
      <c r="L4636" s="261">
        <v>45138</v>
      </c>
      <c r="M4636" s="260" t="s">
        <v>582</v>
      </c>
    </row>
    <row r="4637" spans="1:13" x14ac:dyDescent="0.25">
      <c r="A4637" s="262" t="s">
        <v>499</v>
      </c>
      <c r="B4637" s="262" t="s">
        <v>500</v>
      </c>
      <c r="C4637" s="262" t="s">
        <v>457</v>
      </c>
      <c r="D4637" s="262" t="s">
        <v>1132</v>
      </c>
      <c r="E4637" s="262">
        <v>5832866</v>
      </c>
      <c r="F4637" s="262" t="s">
        <v>8717</v>
      </c>
      <c r="G4637" s="262" t="s">
        <v>1400</v>
      </c>
      <c r="H4637" s="262">
        <v>2</v>
      </c>
      <c r="I4637" s="262" t="s">
        <v>8718</v>
      </c>
      <c r="J4637" s="262" t="s">
        <v>8735</v>
      </c>
      <c r="K4637" s="262" t="s">
        <v>8736</v>
      </c>
      <c r="L4637" s="263">
        <v>45138</v>
      </c>
      <c r="M4637" s="262" t="s">
        <v>582</v>
      </c>
    </row>
    <row r="4638" spans="1:13" x14ac:dyDescent="0.25">
      <c r="A4638" s="260" t="s">
        <v>4031</v>
      </c>
      <c r="B4638" s="260" t="s">
        <v>4032</v>
      </c>
      <c r="C4638" s="260" t="s">
        <v>457</v>
      </c>
      <c r="D4638" s="260" t="s">
        <v>1132</v>
      </c>
      <c r="E4638" s="260">
        <v>13421699</v>
      </c>
      <c r="F4638" s="260" t="s">
        <v>8737</v>
      </c>
      <c r="G4638" s="260" t="s">
        <v>22</v>
      </c>
      <c r="H4638" s="260">
        <v>3</v>
      </c>
      <c r="I4638" s="260" t="s">
        <v>8725</v>
      </c>
      <c r="J4638" s="260" t="s">
        <v>8738</v>
      </c>
      <c r="K4638" s="260" t="s">
        <v>8739</v>
      </c>
      <c r="L4638" s="261">
        <v>45138</v>
      </c>
      <c r="M4638" s="260" t="s">
        <v>20</v>
      </c>
    </row>
    <row r="4639" spans="1:13" x14ac:dyDescent="0.25">
      <c r="A4639" s="262" t="s">
        <v>455</v>
      </c>
      <c r="B4639" s="262" t="s">
        <v>456</v>
      </c>
      <c r="C4639" s="262" t="s">
        <v>457</v>
      </c>
      <c r="D4639" s="262" t="s">
        <v>1050</v>
      </c>
      <c r="E4639" s="262">
        <v>16653509</v>
      </c>
      <c r="F4639" s="262" t="s">
        <v>8740</v>
      </c>
      <c r="G4639" s="262" t="s">
        <v>1400</v>
      </c>
      <c r="H4639" s="262">
        <v>2</v>
      </c>
      <c r="I4639" s="262" t="s">
        <v>8741</v>
      </c>
      <c r="J4639" s="262" t="s">
        <v>8742</v>
      </c>
      <c r="K4639" s="262" t="s">
        <v>8743</v>
      </c>
      <c r="L4639" s="263">
        <v>45138</v>
      </c>
      <c r="M4639" s="262" t="s">
        <v>20</v>
      </c>
    </row>
    <row r="4640" spans="1:13" x14ac:dyDescent="0.25">
      <c r="A4640" s="260" t="s">
        <v>455</v>
      </c>
      <c r="B4640" s="260" t="s">
        <v>456</v>
      </c>
      <c r="C4640" s="260" t="s">
        <v>457</v>
      </c>
      <c r="D4640" s="260" t="s">
        <v>776</v>
      </c>
      <c r="E4640" s="260">
        <v>8379014</v>
      </c>
      <c r="F4640" s="260" t="s">
        <v>8744</v>
      </c>
      <c r="G4640" s="260" t="s">
        <v>1400</v>
      </c>
      <c r="H4640" s="260">
        <v>2</v>
      </c>
      <c r="I4640" s="260" t="s">
        <v>8745</v>
      </c>
      <c r="J4640" s="260" t="s">
        <v>8746</v>
      </c>
      <c r="K4640" s="260" t="s">
        <v>8747</v>
      </c>
      <c r="L4640" s="261">
        <v>45138</v>
      </c>
      <c r="M4640" s="260" t="s">
        <v>20</v>
      </c>
    </row>
    <row r="4641" spans="1:13" x14ac:dyDescent="0.25">
      <c r="A4641" s="262" t="s">
        <v>455</v>
      </c>
      <c r="B4641" s="262" t="s">
        <v>456</v>
      </c>
      <c r="C4641" s="262" t="s">
        <v>457</v>
      </c>
      <c r="D4641" s="262" t="s">
        <v>966</v>
      </c>
      <c r="E4641" s="262">
        <v>92</v>
      </c>
      <c r="F4641" s="262" t="s">
        <v>8748</v>
      </c>
      <c r="G4641" s="262" t="s">
        <v>22</v>
      </c>
      <c r="H4641" s="262">
        <v>3</v>
      </c>
      <c r="I4641" s="262" t="s">
        <v>426</v>
      </c>
      <c r="J4641" s="262" t="s">
        <v>8749</v>
      </c>
      <c r="K4641" s="262" t="s">
        <v>8750</v>
      </c>
      <c r="L4641" s="263">
        <v>45138</v>
      </c>
      <c r="M4641" s="262" t="s">
        <v>20</v>
      </c>
    </row>
    <row r="4642" spans="1:13" x14ac:dyDescent="0.25">
      <c r="A4642" s="260" t="s">
        <v>455</v>
      </c>
      <c r="B4642" s="260" t="s">
        <v>456</v>
      </c>
      <c r="C4642" s="260" t="s">
        <v>457</v>
      </c>
      <c r="D4642" s="260" t="s">
        <v>1055</v>
      </c>
      <c r="E4642" s="260">
        <v>50983</v>
      </c>
      <c r="F4642" s="260" t="s">
        <v>8751</v>
      </c>
      <c r="G4642" s="260" t="s">
        <v>22</v>
      </c>
      <c r="H4642" s="260">
        <v>3</v>
      </c>
      <c r="I4642" s="260" t="s">
        <v>8752</v>
      </c>
      <c r="J4642" s="260" t="s">
        <v>8753</v>
      </c>
      <c r="K4642" s="260" t="s">
        <v>8754</v>
      </c>
      <c r="L4642" s="261">
        <v>45138</v>
      </c>
      <c r="M4642" s="260" t="s">
        <v>20</v>
      </c>
    </row>
    <row r="4643" spans="1:13" x14ac:dyDescent="0.25">
      <c r="A4643" s="262" t="s">
        <v>455</v>
      </c>
      <c r="B4643" s="262" t="s">
        <v>456</v>
      </c>
      <c r="C4643" s="262" t="s">
        <v>457</v>
      </c>
      <c r="D4643" s="262" t="s">
        <v>605</v>
      </c>
      <c r="E4643" s="262">
        <v>5030522</v>
      </c>
      <c r="F4643" s="262" t="s">
        <v>8755</v>
      </c>
      <c r="G4643" s="262" t="s">
        <v>1400</v>
      </c>
      <c r="H4643" s="262">
        <v>2</v>
      </c>
      <c r="I4643" s="262" t="s">
        <v>8756</v>
      </c>
      <c r="J4643" s="262" t="s">
        <v>8757</v>
      </c>
      <c r="K4643" s="262" t="s">
        <v>8758</v>
      </c>
      <c r="L4643" s="263">
        <v>45138</v>
      </c>
      <c r="M4643" s="262" t="s">
        <v>582</v>
      </c>
    </row>
    <row r="4644" spans="1:13" x14ac:dyDescent="0.25">
      <c r="A4644" s="260" t="s">
        <v>455</v>
      </c>
      <c r="B4644" s="260" t="s">
        <v>456</v>
      </c>
      <c r="C4644" s="260" t="s">
        <v>457</v>
      </c>
      <c r="D4644" s="260" t="s">
        <v>1374</v>
      </c>
      <c r="E4644" s="260">
        <v>35396475</v>
      </c>
      <c r="F4644" s="260" t="s">
        <v>8755</v>
      </c>
      <c r="G4644" s="260" t="s">
        <v>1400</v>
      </c>
      <c r="H4644" s="260">
        <v>2</v>
      </c>
      <c r="I4644" s="260" t="s">
        <v>8756</v>
      </c>
      <c r="J4644" s="260" t="s">
        <v>8757</v>
      </c>
      <c r="K4644" s="260" t="s">
        <v>8759</v>
      </c>
      <c r="L4644" s="261">
        <v>45138</v>
      </c>
      <c r="M4644" s="260" t="s">
        <v>582</v>
      </c>
    </row>
    <row r="4645" spans="1:13" x14ac:dyDescent="0.25">
      <c r="A4645" s="262" t="s">
        <v>455</v>
      </c>
      <c r="B4645" s="262" t="s">
        <v>456</v>
      </c>
      <c r="C4645" s="262" t="s">
        <v>457</v>
      </c>
      <c r="D4645" s="262" t="s">
        <v>630</v>
      </c>
      <c r="E4645" s="262">
        <v>11622987</v>
      </c>
      <c r="F4645" s="262" t="s">
        <v>8755</v>
      </c>
      <c r="G4645" s="262" t="s">
        <v>1400</v>
      </c>
      <c r="H4645" s="262">
        <v>2</v>
      </c>
      <c r="I4645" s="262" t="s">
        <v>8756</v>
      </c>
      <c r="J4645" s="262" t="s">
        <v>8757</v>
      </c>
      <c r="K4645" s="262" t="s">
        <v>8760</v>
      </c>
      <c r="L4645" s="263">
        <v>45138</v>
      </c>
      <c r="M4645" s="262" t="s">
        <v>582</v>
      </c>
    </row>
    <row r="4646" spans="1:13" x14ac:dyDescent="0.25">
      <c r="A4646" s="260" t="s">
        <v>455</v>
      </c>
      <c r="B4646" s="260" t="s">
        <v>456</v>
      </c>
      <c r="C4646" s="260" t="s">
        <v>457</v>
      </c>
      <c r="D4646" s="260" t="s">
        <v>623</v>
      </c>
      <c r="E4646" s="260">
        <v>4776771</v>
      </c>
      <c r="F4646" s="260" t="s">
        <v>8755</v>
      </c>
      <c r="G4646" s="260" t="s">
        <v>1400</v>
      </c>
      <c r="H4646" s="260">
        <v>2</v>
      </c>
      <c r="I4646" s="260" t="s">
        <v>8756</v>
      </c>
      <c r="J4646" s="260" t="s">
        <v>8757</v>
      </c>
      <c r="K4646" s="260" t="s">
        <v>8761</v>
      </c>
      <c r="L4646" s="261">
        <v>45138</v>
      </c>
      <c r="M4646" s="260" t="s">
        <v>582</v>
      </c>
    </row>
    <row r="4647" spans="1:13" x14ac:dyDescent="0.25">
      <c r="A4647" s="262" t="s">
        <v>455</v>
      </c>
      <c r="B4647" s="262" t="s">
        <v>456</v>
      </c>
      <c r="C4647" s="262" t="s">
        <v>457</v>
      </c>
      <c r="D4647" s="262" t="s">
        <v>628</v>
      </c>
      <c r="E4647" s="262">
        <v>253751</v>
      </c>
      <c r="F4647" s="262" t="s">
        <v>8755</v>
      </c>
      <c r="G4647" s="262" t="s">
        <v>1400</v>
      </c>
      <c r="H4647" s="262">
        <v>2</v>
      </c>
      <c r="I4647" s="262" t="s">
        <v>8756</v>
      </c>
      <c r="J4647" s="262" t="s">
        <v>8757</v>
      </c>
      <c r="K4647" s="262" t="s">
        <v>8762</v>
      </c>
      <c r="L4647" s="263">
        <v>45138</v>
      </c>
      <c r="M4647" s="262" t="s">
        <v>582</v>
      </c>
    </row>
    <row r="4648" spans="1:13" x14ac:dyDescent="0.25">
      <c r="A4648" s="260" t="s">
        <v>455</v>
      </c>
      <c r="B4648" s="260" t="s">
        <v>456</v>
      </c>
      <c r="C4648" s="260" t="s">
        <v>457</v>
      </c>
      <c r="D4648" s="260" t="s">
        <v>619</v>
      </c>
      <c r="E4648" s="260">
        <v>0</v>
      </c>
      <c r="F4648" s="260" t="s">
        <v>8755</v>
      </c>
      <c r="G4648" s="260" t="s">
        <v>1400</v>
      </c>
      <c r="H4648" s="260">
        <v>2</v>
      </c>
      <c r="I4648" s="260" t="s">
        <v>8756</v>
      </c>
      <c r="J4648" s="260" t="s">
        <v>8757</v>
      </c>
      <c r="K4648" s="260" t="s">
        <v>8763</v>
      </c>
      <c r="L4648" s="261">
        <v>45138</v>
      </c>
      <c r="M4648" s="260" t="s">
        <v>582</v>
      </c>
    </row>
    <row r="4649" spans="1:13" x14ac:dyDescent="0.25">
      <c r="A4649" s="262" t="s">
        <v>469</v>
      </c>
      <c r="B4649" s="262" t="s">
        <v>470</v>
      </c>
      <c r="C4649" s="262" t="s">
        <v>457</v>
      </c>
      <c r="D4649" s="262" t="s">
        <v>1050</v>
      </c>
      <c r="E4649" s="262">
        <v>6932634</v>
      </c>
      <c r="F4649" s="262" t="s">
        <v>8764</v>
      </c>
      <c r="G4649" s="262" t="s">
        <v>1400</v>
      </c>
      <c r="H4649" s="262">
        <v>2</v>
      </c>
      <c r="I4649" s="262" t="s">
        <v>8765</v>
      </c>
      <c r="J4649" s="262" t="s">
        <v>8766</v>
      </c>
      <c r="K4649" s="262" t="s">
        <v>8767</v>
      </c>
      <c r="L4649" s="263">
        <v>45138</v>
      </c>
      <c r="M4649" s="262" t="s">
        <v>20</v>
      </c>
    </row>
    <row r="4650" spans="1:13" x14ac:dyDescent="0.25">
      <c r="A4650" s="260" t="s">
        <v>469</v>
      </c>
      <c r="B4650" s="260" t="s">
        <v>470</v>
      </c>
      <c r="C4650" s="260" t="s">
        <v>457</v>
      </c>
      <c r="D4650" s="260" t="s">
        <v>776</v>
      </c>
      <c r="E4650" s="260">
        <v>3879014</v>
      </c>
      <c r="F4650" s="260" t="s">
        <v>8768</v>
      </c>
      <c r="G4650" s="260" t="s">
        <v>1400</v>
      </c>
      <c r="H4650" s="260">
        <v>2</v>
      </c>
      <c r="I4650" s="260" t="s">
        <v>8769</v>
      </c>
      <c r="J4650" s="260" t="s">
        <v>8770</v>
      </c>
      <c r="K4650" s="260" t="s">
        <v>8771</v>
      </c>
      <c r="L4650" s="261">
        <v>45138</v>
      </c>
      <c r="M4650" s="260" t="s">
        <v>20</v>
      </c>
    </row>
    <row r="4651" spans="1:13" x14ac:dyDescent="0.25">
      <c r="A4651" s="262" t="s">
        <v>469</v>
      </c>
      <c r="B4651" s="262" t="s">
        <v>470</v>
      </c>
      <c r="C4651" s="262" t="s">
        <v>457</v>
      </c>
      <c r="D4651" s="262" t="s">
        <v>966</v>
      </c>
      <c r="E4651" s="262" t="s">
        <v>17</v>
      </c>
      <c r="F4651" s="262" t="s">
        <v>763</v>
      </c>
      <c r="G4651" s="262" t="s">
        <v>17</v>
      </c>
      <c r="H4651" s="262" t="s">
        <v>17</v>
      </c>
      <c r="I4651" s="262" t="s">
        <v>763</v>
      </c>
      <c r="J4651" s="262" t="s">
        <v>763</v>
      </c>
      <c r="K4651" s="262" t="s">
        <v>8772</v>
      </c>
      <c r="L4651" s="263">
        <v>45138</v>
      </c>
      <c r="M4651" s="262" t="s">
        <v>20</v>
      </c>
    </row>
    <row r="4652" spans="1:13" x14ac:dyDescent="0.25">
      <c r="A4652" s="260" t="s">
        <v>469</v>
      </c>
      <c r="B4652" s="260" t="s">
        <v>470</v>
      </c>
      <c r="C4652" s="260" t="s">
        <v>457</v>
      </c>
      <c r="D4652" s="260" t="s">
        <v>1055</v>
      </c>
      <c r="E4652" s="260">
        <v>50983</v>
      </c>
      <c r="F4652" s="260" t="s">
        <v>8751</v>
      </c>
      <c r="G4652" s="260" t="s">
        <v>22</v>
      </c>
      <c r="H4652" s="260">
        <v>3</v>
      </c>
      <c r="I4652" s="260" t="s">
        <v>8752</v>
      </c>
      <c r="J4652" s="260" t="s">
        <v>8753</v>
      </c>
      <c r="K4652" s="260" t="s">
        <v>8773</v>
      </c>
      <c r="L4652" s="261">
        <v>45138</v>
      </c>
      <c r="M4652" s="260" t="s">
        <v>20</v>
      </c>
    </row>
    <row r="4653" spans="1:13" x14ac:dyDescent="0.25">
      <c r="A4653" s="262" t="s">
        <v>469</v>
      </c>
      <c r="B4653" s="262" t="s">
        <v>470</v>
      </c>
      <c r="C4653" s="262" t="s">
        <v>457</v>
      </c>
      <c r="D4653" s="262" t="s">
        <v>605</v>
      </c>
      <c r="E4653" s="262">
        <v>2148754</v>
      </c>
      <c r="F4653" s="262" t="s">
        <v>8774</v>
      </c>
      <c r="G4653" s="262" t="s">
        <v>1400</v>
      </c>
      <c r="H4653" s="262">
        <v>2</v>
      </c>
      <c r="I4653" s="262" t="s">
        <v>8775</v>
      </c>
      <c r="J4653" s="262" t="s">
        <v>8776</v>
      </c>
      <c r="K4653" s="262" t="s">
        <v>8777</v>
      </c>
      <c r="L4653" s="263">
        <v>45138</v>
      </c>
      <c r="M4653" s="262" t="s">
        <v>20</v>
      </c>
    </row>
    <row r="4654" spans="1:13" x14ac:dyDescent="0.25">
      <c r="A4654" s="260" t="s">
        <v>469</v>
      </c>
      <c r="B4654" s="260" t="s">
        <v>470</v>
      </c>
      <c r="C4654" s="260" t="s">
        <v>457</v>
      </c>
      <c r="D4654" s="260" t="s">
        <v>1374</v>
      </c>
      <c r="E4654" s="260">
        <v>35357398</v>
      </c>
      <c r="F4654" s="260" t="s">
        <v>8774</v>
      </c>
      <c r="G4654" s="260" t="s">
        <v>1400</v>
      </c>
      <c r="H4654" s="260">
        <v>2</v>
      </c>
      <c r="I4654" s="260" t="s">
        <v>8775</v>
      </c>
      <c r="J4654" s="260" t="s">
        <v>8776</v>
      </c>
      <c r="K4654" s="260" t="s">
        <v>8778</v>
      </c>
      <c r="L4654" s="261">
        <v>45138</v>
      </c>
      <c r="M4654" s="260" t="s">
        <v>20</v>
      </c>
    </row>
    <row r="4655" spans="1:13" x14ac:dyDescent="0.25">
      <c r="A4655" s="262" t="s">
        <v>469</v>
      </c>
      <c r="B4655" s="262" t="s">
        <v>470</v>
      </c>
      <c r="C4655" s="262" t="s">
        <v>457</v>
      </c>
      <c r="D4655" s="262" t="s">
        <v>630</v>
      </c>
      <c r="E4655" s="262">
        <v>4783880</v>
      </c>
      <c r="F4655" s="262" t="s">
        <v>8774</v>
      </c>
      <c r="G4655" s="262" t="s">
        <v>1400</v>
      </c>
      <c r="H4655" s="262">
        <v>2</v>
      </c>
      <c r="I4655" s="262" t="s">
        <v>8775</v>
      </c>
      <c r="J4655" s="262" t="s">
        <v>8776</v>
      </c>
      <c r="K4655" s="262" t="s">
        <v>8779</v>
      </c>
      <c r="L4655" s="263">
        <v>45138</v>
      </c>
      <c r="M4655" s="262" t="s">
        <v>20</v>
      </c>
    </row>
    <row r="4656" spans="1:13" x14ac:dyDescent="0.25">
      <c r="A4656" s="260" t="s">
        <v>469</v>
      </c>
      <c r="B4656" s="260" t="s">
        <v>470</v>
      </c>
      <c r="C4656" s="260" t="s">
        <v>457</v>
      </c>
      <c r="D4656" s="260" t="s">
        <v>623</v>
      </c>
      <c r="E4656" s="260">
        <v>1916003</v>
      </c>
      <c r="F4656" s="260" t="s">
        <v>8774</v>
      </c>
      <c r="G4656" s="260" t="s">
        <v>1400</v>
      </c>
      <c r="H4656" s="260">
        <v>2</v>
      </c>
      <c r="I4656" s="260" t="s">
        <v>8775</v>
      </c>
      <c r="J4656" s="260" t="s">
        <v>8776</v>
      </c>
      <c r="K4656" s="260" t="s">
        <v>8780</v>
      </c>
      <c r="L4656" s="261">
        <v>45138</v>
      </c>
      <c r="M4656" s="260" t="s">
        <v>20</v>
      </c>
    </row>
    <row r="4657" spans="1:13" x14ac:dyDescent="0.25">
      <c r="A4657" s="262" t="s">
        <v>469</v>
      </c>
      <c r="B4657" s="262" t="s">
        <v>470</v>
      </c>
      <c r="C4657" s="262" t="s">
        <v>457</v>
      </c>
      <c r="D4657" s="262" t="s">
        <v>628</v>
      </c>
      <c r="E4657" s="262">
        <v>232751</v>
      </c>
      <c r="F4657" s="262" t="s">
        <v>8774</v>
      </c>
      <c r="G4657" s="262" t="s">
        <v>1400</v>
      </c>
      <c r="H4657" s="262">
        <v>2</v>
      </c>
      <c r="I4657" s="262" t="s">
        <v>8775</v>
      </c>
      <c r="J4657" s="262" t="s">
        <v>8776</v>
      </c>
      <c r="K4657" s="262" t="s">
        <v>8781</v>
      </c>
      <c r="L4657" s="263">
        <v>45138</v>
      </c>
      <c r="M4657" s="262" t="s">
        <v>20</v>
      </c>
    </row>
    <row r="4658" spans="1:13" x14ac:dyDescent="0.25">
      <c r="A4658" s="260" t="s">
        <v>469</v>
      </c>
      <c r="B4658" s="260" t="s">
        <v>470</v>
      </c>
      <c r="C4658" s="260" t="s">
        <v>457</v>
      </c>
      <c r="D4658" s="260" t="s">
        <v>619</v>
      </c>
      <c r="E4658" s="260">
        <v>0</v>
      </c>
      <c r="F4658" s="260" t="s">
        <v>8774</v>
      </c>
      <c r="G4658" s="260" t="s">
        <v>1400</v>
      </c>
      <c r="H4658" s="260">
        <v>2</v>
      </c>
      <c r="I4658" s="260" t="s">
        <v>8775</v>
      </c>
      <c r="J4658" s="260" t="s">
        <v>8776</v>
      </c>
      <c r="K4658" s="260" t="s">
        <v>8782</v>
      </c>
      <c r="L4658" s="261">
        <v>45138</v>
      </c>
      <c r="M4658" s="260" t="s">
        <v>20</v>
      </c>
    </row>
    <row r="4659" spans="1:13" x14ac:dyDescent="0.25">
      <c r="A4659" s="262" t="s">
        <v>486</v>
      </c>
      <c r="B4659" s="262" t="s">
        <v>487</v>
      </c>
      <c r="C4659" s="262" t="s">
        <v>457</v>
      </c>
      <c r="D4659" s="262" t="s">
        <v>1050</v>
      </c>
      <c r="E4659" s="262">
        <v>620875</v>
      </c>
      <c r="F4659" s="262" t="s">
        <v>8783</v>
      </c>
      <c r="G4659" s="262" t="s">
        <v>1400</v>
      </c>
      <c r="H4659" s="262">
        <v>2</v>
      </c>
      <c r="I4659" s="262" t="s">
        <v>8784</v>
      </c>
      <c r="J4659" s="262" t="s">
        <v>8785</v>
      </c>
      <c r="K4659" s="262" t="s">
        <v>8786</v>
      </c>
      <c r="L4659" s="263">
        <v>45138</v>
      </c>
      <c r="M4659" s="262" t="s">
        <v>582</v>
      </c>
    </row>
    <row r="4660" spans="1:13" x14ac:dyDescent="0.25">
      <c r="A4660" s="260" t="s">
        <v>486</v>
      </c>
      <c r="B4660" s="260" t="s">
        <v>487</v>
      </c>
      <c r="C4660" s="260" t="s">
        <v>457</v>
      </c>
      <c r="D4660" s="260" t="s">
        <v>776</v>
      </c>
      <c r="E4660" s="260">
        <v>300000</v>
      </c>
      <c r="F4660" s="260" t="s">
        <v>8787</v>
      </c>
      <c r="G4660" s="260" t="s">
        <v>1400</v>
      </c>
      <c r="H4660" s="260">
        <v>2</v>
      </c>
      <c r="I4660" s="260" t="s">
        <v>8745</v>
      </c>
      <c r="J4660" s="260" t="s">
        <v>8788</v>
      </c>
      <c r="K4660" s="260" t="s">
        <v>8789</v>
      </c>
      <c r="L4660" s="261">
        <v>45138</v>
      </c>
      <c r="M4660" s="260" t="s">
        <v>582</v>
      </c>
    </row>
    <row r="4661" spans="1:13" x14ac:dyDescent="0.25">
      <c r="A4661" s="262" t="s">
        <v>486</v>
      </c>
      <c r="B4661" s="262" t="s">
        <v>487</v>
      </c>
      <c r="C4661" s="262" t="s">
        <v>457</v>
      </c>
      <c r="D4661" s="262" t="s">
        <v>966</v>
      </c>
      <c r="E4661" s="262">
        <v>105</v>
      </c>
      <c r="F4661" s="262" t="s">
        <v>8790</v>
      </c>
      <c r="G4661" s="262" t="s">
        <v>22</v>
      </c>
      <c r="H4661" s="262">
        <v>3</v>
      </c>
      <c r="I4661" s="262" t="s">
        <v>8791</v>
      </c>
      <c r="J4661" s="262" t="s">
        <v>8792</v>
      </c>
      <c r="K4661" s="262" t="s">
        <v>8793</v>
      </c>
      <c r="L4661" s="263">
        <v>45138</v>
      </c>
      <c r="M4661" s="262" t="s">
        <v>20</v>
      </c>
    </row>
    <row r="4662" spans="1:13" x14ac:dyDescent="0.25">
      <c r="A4662" s="260" t="s">
        <v>486</v>
      </c>
      <c r="B4662" s="260" t="s">
        <v>487</v>
      </c>
      <c r="C4662" s="260" t="s">
        <v>457</v>
      </c>
      <c r="D4662" s="260" t="s">
        <v>1055</v>
      </c>
      <c r="E4662" s="260">
        <v>50983</v>
      </c>
      <c r="F4662" s="260" t="s">
        <v>8751</v>
      </c>
      <c r="G4662" s="260" t="s">
        <v>22</v>
      </c>
      <c r="H4662" s="260">
        <v>3</v>
      </c>
      <c r="I4662" s="260" t="s">
        <v>8752</v>
      </c>
      <c r="J4662" s="260" t="s">
        <v>8753</v>
      </c>
      <c r="K4662" s="260" t="s">
        <v>8794</v>
      </c>
      <c r="L4662" s="261">
        <v>45138</v>
      </c>
      <c r="M4662" s="260" t="s">
        <v>20</v>
      </c>
    </row>
    <row r="4663" spans="1:13" x14ac:dyDescent="0.25">
      <c r="A4663" s="262" t="s">
        <v>486</v>
      </c>
      <c r="B4663" s="262" t="s">
        <v>487</v>
      </c>
      <c r="C4663" s="262" t="s">
        <v>457</v>
      </c>
      <c r="D4663" s="262" t="s">
        <v>605</v>
      </c>
      <c r="E4663" s="262">
        <v>281768</v>
      </c>
      <c r="F4663" s="262" t="s">
        <v>8755</v>
      </c>
      <c r="G4663" s="262" t="s">
        <v>1400</v>
      </c>
      <c r="H4663" s="262">
        <v>2</v>
      </c>
      <c r="I4663" s="262" t="s">
        <v>8756</v>
      </c>
      <c r="J4663" s="262" t="s">
        <v>8795</v>
      </c>
      <c r="K4663" s="262" t="s">
        <v>8796</v>
      </c>
      <c r="L4663" s="263">
        <v>45138</v>
      </c>
      <c r="M4663" s="262" t="s">
        <v>582</v>
      </c>
    </row>
    <row r="4664" spans="1:13" x14ac:dyDescent="0.25">
      <c r="A4664" s="260" t="s">
        <v>486</v>
      </c>
      <c r="B4664" s="260" t="s">
        <v>487</v>
      </c>
      <c r="C4664" s="260" t="s">
        <v>457</v>
      </c>
      <c r="D4664" s="260" t="s">
        <v>1374</v>
      </c>
      <c r="E4664" s="260">
        <v>15115026</v>
      </c>
      <c r="F4664" s="260" t="s">
        <v>8755</v>
      </c>
      <c r="G4664" s="260" t="s">
        <v>1400</v>
      </c>
      <c r="H4664" s="260">
        <v>2</v>
      </c>
      <c r="I4664" s="260" t="s">
        <v>8756</v>
      </c>
      <c r="J4664" s="260" t="s">
        <v>8795</v>
      </c>
      <c r="K4664" s="260" t="s">
        <v>8797</v>
      </c>
      <c r="L4664" s="261">
        <v>45138</v>
      </c>
      <c r="M4664" s="260" t="s">
        <v>582</v>
      </c>
    </row>
    <row r="4665" spans="1:13" x14ac:dyDescent="0.25">
      <c r="A4665" s="262" t="s">
        <v>486</v>
      </c>
      <c r="B4665" s="262" t="s">
        <v>487</v>
      </c>
      <c r="C4665" s="262" t="s">
        <v>457</v>
      </c>
      <c r="D4665" s="262" t="s">
        <v>630</v>
      </c>
      <c r="E4665" s="262">
        <v>339108</v>
      </c>
      <c r="F4665" s="262" t="s">
        <v>8755</v>
      </c>
      <c r="G4665" s="262" t="s">
        <v>1400</v>
      </c>
      <c r="H4665" s="262">
        <v>2</v>
      </c>
      <c r="I4665" s="262" t="s">
        <v>8756</v>
      </c>
      <c r="J4665" s="262" t="s">
        <v>8795</v>
      </c>
      <c r="K4665" s="262" t="s">
        <v>8798</v>
      </c>
      <c r="L4665" s="263">
        <v>45138</v>
      </c>
      <c r="M4665" s="262" t="s">
        <v>582</v>
      </c>
    </row>
    <row r="4666" spans="1:13" x14ac:dyDescent="0.25">
      <c r="A4666" s="260" t="s">
        <v>486</v>
      </c>
      <c r="B4666" s="260" t="s">
        <v>487</v>
      </c>
      <c r="C4666" s="260" t="s">
        <v>457</v>
      </c>
      <c r="D4666" s="260" t="s">
        <v>623</v>
      </c>
      <c r="E4666" s="260">
        <v>260768</v>
      </c>
      <c r="F4666" s="260" t="s">
        <v>8755</v>
      </c>
      <c r="G4666" s="260" t="s">
        <v>1400</v>
      </c>
      <c r="H4666" s="260">
        <v>2</v>
      </c>
      <c r="I4666" s="260" t="s">
        <v>8756</v>
      </c>
      <c r="J4666" s="260" t="s">
        <v>8795</v>
      </c>
      <c r="K4666" s="260" t="s">
        <v>8799</v>
      </c>
      <c r="L4666" s="261">
        <v>45138</v>
      </c>
      <c r="M4666" s="260" t="s">
        <v>582</v>
      </c>
    </row>
    <row r="4667" spans="1:13" x14ac:dyDescent="0.25">
      <c r="A4667" s="262" t="s">
        <v>486</v>
      </c>
      <c r="B4667" s="262" t="s">
        <v>487</v>
      </c>
      <c r="C4667" s="262" t="s">
        <v>457</v>
      </c>
      <c r="D4667" s="262" t="s">
        <v>628</v>
      </c>
      <c r="E4667" s="262">
        <v>21000</v>
      </c>
      <c r="F4667" s="262" t="s">
        <v>8755</v>
      </c>
      <c r="G4667" s="262" t="s">
        <v>1400</v>
      </c>
      <c r="H4667" s="262">
        <v>2</v>
      </c>
      <c r="I4667" s="262" t="s">
        <v>8756</v>
      </c>
      <c r="J4667" s="262" t="s">
        <v>8795</v>
      </c>
      <c r="K4667" s="262" t="s">
        <v>8800</v>
      </c>
      <c r="L4667" s="263">
        <v>45138</v>
      </c>
      <c r="M4667" s="262" t="s">
        <v>582</v>
      </c>
    </row>
    <row r="4668" spans="1:13" x14ac:dyDescent="0.25">
      <c r="A4668" s="260" t="s">
        <v>486</v>
      </c>
      <c r="B4668" s="260" t="s">
        <v>487</v>
      </c>
      <c r="C4668" s="260" t="s">
        <v>457</v>
      </c>
      <c r="D4668" s="260" t="s">
        <v>619</v>
      </c>
      <c r="E4668" s="260">
        <v>0</v>
      </c>
      <c r="F4668" s="260" t="s">
        <v>8755</v>
      </c>
      <c r="G4668" s="260" t="s">
        <v>1400</v>
      </c>
      <c r="H4668" s="260">
        <v>2</v>
      </c>
      <c r="I4668" s="260" t="s">
        <v>8756</v>
      </c>
      <c r="J4668" s="260" t="s">
        <v>8795</v>
      </c>
      <c r="K4668" s="260" t="s">
        <v>8801</v>
      </c>
      <c r="L4668" s="261">
        <v>45138</v>
      </c>
      <c r="M4668" s="260" t="s">
        <v>582</v>
      </c>
    </row>
    <row r="4669" spans="1:13" x14ac:dyDescent="0.25">
      <c r="A4669" s="262" t="s">
        <v>499</v>
      </c>
      <c r="B4669" s="262" t="s">
        <v>500</v>
      </c>
      <c r="C4669" s="262" t="s">
        <v>457</v>
      </c>
      <c r="D4669" s="262" t="s">
        <v>1050</v>
      </c>
      <c r="E4669" s="262" t="s">
        <v>17</v>
      </c>
      <c r="F4669" s="262" t="s">
        <v>763</v>
      </c>
      <c r="G4669" s="262" t="s">
        <v>17</v>
      </c>
      <c r="H4669" s="262" t="s">
        <v>17</v>
      </c>
      <c r="I4669" s="262" t="s">
        <v>763</v>
      </c>
      <c r="J4669" s="262" t="s">
        <v>8802</v>
      </c>
      <c r="K4669" s="262" t="s">
        <v>8803</v>
      </c>
      <c r="L4669" s="263">
        <v>45138</v>
      </c>
      <c r="M4669" s="262" t="s">
        <v>582</v>
      </c>
    </row>
    <row r="4670" spans="1:13" x14ac:dyDescent="0.25">
      <c r="A4670" s="260" t="s">
        <v>499</v>
      </c>
      <c r="B4670" s="260" t="s">
        <v>500</v>
      </c>
      <c r="C4670" s="260" t="s">
        <v>457</v>
      </c>
      <c r="D4670" s="260" t="s">
        <v>776</v>
      </c>
      <c r="E4670" s="260">
        <v>1200000</v>
      </c>
      <c r="F4670" s="260" t="s">
        <v>8804</v>
      </c>
      <c r="G4670" s="260" t="s">
        <v>22</v>
      </c>
      <c r="H4670" s="260">
        <v>3</v>
      </c>
      <c r="I4670" s="260" t="s">
        <v>8805</v>
      </c>
      <c r="J4670" s="260" t="s">
        <v>8806</v>
      </c>
      <c r="K4670" s="260" t="s">
        <v>8807</v>
      </c>
      <c r="L4670" s="261">
        <v>45138</v>
      </c>
      <c r="M4670" s="260" t="s">
        <v>582</v>
      </c>
    </row>
    <row r="4671" spans="1:13" x14ac:dyDescent="0.25">
      <c r="A4671" s="262" t="s">
        <v>499</v>
      </c>
      <c r="B4671" s="262" t="s">
        <v>500</v>
      </c>
      <c r="C4671" s="262" t="s">
        <v>457</v>
      </c>
      <c r="D4671" s="262" t="s">
        <v>966</v>
      </c>
      <c r="E4671" s="262">
        <v>3</v>
      </c>
      <c r="F4671" s="262" t="s">
        <v>8808</v>
      </c>
      <c r="G4671" s="262" t="s">
        <v>22</v>
      </c>
      <c r="H4671" s="262">
        <v>3</v>
      </c>
      <c r="I4671" s="262" t="s">
        <v>8809</v>
      </c>
      <c r="J4671" s="262" t="s">
        <v>8810</v>
      </c>
      <c r="K4671" s="262" t="s">
        <v>8811</v>
      </c>
      <c r="L4671" s="263">
        <v>45138</v>
      </c>
      <c r="M4671" s="262" t="s">
        <v>582</v>
      </c>
    </row>
    <row r="4672" spans="1:13" x14ac:dyDescent="0.25">
      <c r="A4672" s="260" t="s">
        <v>499</v>
      </c>
      <c r="B4672" s="260" t="s">
        <v>500</v>
      </c>
      <c r="C4672" s="260" t="s">
        <v>457</v>
      </c>
      <c r="D4672" s="260" t="s">
        <v>1055</v>
      </c>
      <c r="E4672" s="260">
        <v>50983</v>
      </c>
      <c r="F4672" s="260" t="s">
        <v>8751</v>
      </c>
      <c r="G4672" s="260" t="s">
        <v>22</v>
      </c>
      <c r="H4672" s="260">
        <v>3</v>
      </c>
      <c r="I4672" s="260" t="s">
        <v>8752</v>
      </c>
      <c r="J4672" s="260" t="s">
        <v>8753</v>
      </c>
      <c r="K4672" s="260" t="s">
        <v>8812</v>
      </c>
      <c r="L4672" s="261">
        <v>45138</v>
      </c>
      <c r="M4672" s="260" t="s">
        <v>20</v>
      </c>
    </row>
    <row r="4673" spans="1:13" x14ac:dyDescent="0.25">
      <c r="A4673" s="262" t="s">
        <v>499</v>
      </c>
      <c r="B4673" s="262" t="s">
        <v>500</v>
      </c>
      <c r="C4673" s="262" t="s">
        <v>457</v>
      </c>
      <c r="D4673" s="262" t="s">
        <v>605</v>
      </c>
      <c r="E4673" s="262" t="s">
        <v>17</v>
      </c>
      <c r="F4673" s="262" t="s">
        <v>763</v>
      </c>
      <c r="G4673" s="262" t="s">
        <v>17</v>
      </c>
      <c r="H4673" s="262" t="s">
        <v>17</v>
      </c>
      <c r="I4673" s="262" t="s">
        <v>763</v>
      </c>
      <c r="J4673" s="262" t="s">
        <v>8813</v>
      </c>
      <c r="K4673" s="262" t="s">
        <v>8814</v>
      </c>
      <c r="L4673" s="263">
        <v>45138</v>
      </c>
      <c r="M4673" s="262" t="s">
        <v>582</v>
      </c>
    </row>
    <row r="4674" spans="1:13" x14ac:dyDescent="0.25">
      <c r="A4674" s="260" t="s">
        <v>499</v>
      </c>
      <c r="B4674" s="260" t="s">
        <v>500</v>
      </c>
      <c r="C4674" s="260" t="s">
        <v>457</v>
      </c>
      <c r="D4674" s="260" t="s">
        <v>1374</v>
      </c>
      <c r="E4674" s="260" t="s">
        <v>17</v>
      </c>
      <c r="F4674" s="260" t="s">
        <v>763</v>
      </c>
      <c r="G4674" s="260" t="s">
        <v>17</v>
      </c>
      <c r="H4674" s="260" t="s">
        <v>17</v>
      </c>
      <c r="I4674" s="260" t="s">
        <v>763</v>
      </c>
      <c r="J4674" s="260" t="s">
        <v>613</v>
      </c>
      <c r="K4674" s="260" t="s">
        <v>8815</v>
      </c>
      <c r="L4674" s="261">
        <v>45138</v>
      </c>
      <c r="M4674" s="260" t="s">
        <v>582</v>
      </c>
    </row>
    <row r="4675" spans="1:13" x14ac:dyDescent="0.25">
      <c r="A4675" s="262" t="s">
        <v>499</v>
      </c>
      <c r="B4675" s="262" t="s">
        <v>500</v>
      </c>
      <c r="C4675" s="262" t="s">
        <v>457</v>
      </c>
      <c r="D4675" s="262" t="s">
        <v>630</v>
      </c>
      <c r="E4675" s="262" t="s">
        <v>17</v>
      </c>
      <c r="F4675" s="262" t="s">
        <v>763</v>
      </c>
      <c r="G4675" s="262" t="s">
        <v>17</v>
      </c>
      <c r="H4675" s="262" t="s">
        <v>17</v>
      </c>
      <c r="I4675" s="262" t="s">
        <v>763</v>
      </c>
      <c r="J4675" s="262" t="s">
        <v>613</v>
      </c>
      <c r="K4675" s="262" t="s">
        <v>8816</v>
      </c>
      <c r="L4675" s="263">
        <v>45138</v>
      </c>
      <c r="M4675" s="262" t="s">
        <v>582</v>
      </c>
    </row>
    <row r="4676" spans="1:13" x14ac:dyDescent="0.25">
      <c r="A4676" s="260" t="s">
        <v>499</v>
      </c>
      <c r="B4676" s="260" t="s">
        <v>500</v>
      </c>
      <c r="C4676" s="260" t="s">
        <v>457</v>
      </c>
      <c r="D4676" s="260" t="s">
        <v>623</v>
      </c>
      <c r="E4676" s="260" t="s">
        <v>17</v>
      </c>
      <c r="F4676" s="260" t="s">
        <v>763</v>
      </c>
      <c r="G4676" s="260" t="s">
        <v>17</v>
      </c>
      <c r="H4676" s="260" t="s">
        <v>17</v>
      </c>
      <c r="I4676" s="260" t="s">
        <v>763</v>
      </c>
      <c r="J4676" s="260" t="s">
        <v>613</v>
      </c>
      <c r="K4676" s="260" t="s">
        <v>8817</v>
      </c>
      <c r="L4676" s="261">
        <v>45138</v>
      </c>
      <c r="M4676" s="260" t="s">
        <v>582</v>
      </c>
    </row>
    <row r="4677" spans="1:13" x14ac:dyDescent="0.25">
      <c r="A4677" s="262" t="s">
        <v>499</v>
      </c>
      <c r="B4677" s="262" t="s">
        <v>500</v>
      </c>
      <c r="C4677" s="262" t="s">
        <v>457</v>
      </c>
      <c r="D4677" s="262" t="s">
        <v>628</v>
      </c>
      <c r="E4677" s="262" t="s">
        <v>17</v>
      </c>
      <c r="F4677" s="262" t="s">
        <v>763</v>
      </c>
      <c r="G4677" s="262" t="s">
        <v>17</v>
      </c>
      <c r="H4677" s="262" t="s">
        <v>17</v>
      </c>
      <c r="I4677" s="262" t="s">
        <v>763</v>
      </c>
      <c r="J4677" s="262" t="s">
        <v>613</v>
      </c>
      <c r="K4677" s="262" t="s">
        <v>8818</v>
      </c>
      <c r="L4677" s="263">
        <v>45138</v>
      </c>
      <c r="M4677" s="262" t="s">
        <v>582</v>
      </c>
    </row>
    <row r="4678" spans="1:13" x14ac:dyDescent="0.25">
      <c r="A4678" s="260" t="s">
        <v>499</v>
      </c>
      <c r="B4678" s="260" t="s">
        <v>500</v>
      </c>
      <c r="C4678" s="260" t="s">
        <v>457</v>
      </c>
      <c r="D4678" s="260" t="s">
        <v>619</v>
      </c>
      <c r="E4678" s="260" t="s">
        <v>17</v>
      </c>
      <c r="F4678" s="260" t="s">
        <v>763</v>
      </c>
      <c r="G4678" s="260" t="s">
        <v>17</v>
      </c>
      <c r="H4678" s="260" t="s">
        <v>17</v>
      </c>
      <c r="I4678" s="260" t="s">
        <v>763</v>
      </c>
      <c r="J4678" s="260" t="s">
        <v>613</v>
      </c>
      <c r="K4678" s="260" t="s">
        <v>8819</v>
      </c>
      <c r="L4678" s="261">
        <v>45138</v>
      </c>
      <c r="M4678" s="260" t="s">
        <v>582</v>
      </c>
    </row>
    <row r="4679" spans="1:13" x14ac:dyDescent="0.25">
      <c r="A4679" s="262" t="s">
        <v>4031</v>
      </c>
      <c r="B4679" s="262" t="s">
        <v>4032</v>
      </c>
      <c r="C4679" s="262" t="s">
        <v>457</v>
      </c>
      <c r="D4679" s="262" t="s">
        <v>1050</v>
      </c>
      <c r="E4679" s="262">
        <v>9100000</v>
      </c>
      <c r="F4679" s="262" t="s">
        <v>6081</v>
      </c>
      <c r="G4679" s="262" t="s">
        <v>22</v>
      </c>
      <c r="H4679" s="262">
        <v>3</v>
      </c>
      <c r="I4679" s="262" t="s">
        <v>8820</v>
      </c>
      <c r="J4679" s="262" t="s">
        <v>8821</v>
      </c>
      <c r="K4679" s="262" t="s">
        <v>8822</v>
      </c>
      <c r="L4679" s="263">
        <v>45138</v>
      </c>
      <c r="M4679" s="262" t="s">
        <v>20</v>
      </c>
    </row>
    <row r="4680" spans="1:13" x14ac:dyDescent="0.25">
      <c r="A4680" s="260" t="s">
        <v>4031</v>
      </c>
      <c r="B4680" s="260" t="s">
        <v>4032</v>
      </c>
      <c r="C4680" s="260" t="s">
        <v>457</v>
      </c>
      <c r="D4680" s="260" t="s">
        <v>776</v>
      </c>
      <c r="E4680" s="260">
        <v>3000000</v>
      </c>
      <c r="F4680" s="260" t="s">
        <v>8823</v>
      </c>
      <c r="G4680" s="260" t="s">
        <v>22</v>
      </c>
      <c r="H4680" s="260">
        <v>3</v>
      </c>
      <c r="I4680" s="260" t="s">
        <v>8824</v>
      </c>
      <c r="J4680" s="260" t="s">
        <v>8825</v>
      </c>
      <c r="K4680" s="260" t="s">
        <v>8826</v>
      </c>
      <c r="L4680" s="261">
        <v>45138</v>
      </c>
      <c r="M4680" s="260" t="s">
        <v>20</v>
      </c>
    </row>
    <row r="4681" spans="1:13" x14ac:dyDescent="0.25">
      <c r="A4681" s="262" t="s">
        <v>4031</v>
      </c>
      <c r="B4681" s="262" t="s">
        <v>4032</v>
      </c>
      <c r="C4681" s="262" t="s">
        <v>457</v>
      </c>
      <c r="D4681" s="262" t="s">
        <v>966</v>
      </c>
      <c r="E4681" s="262">
        <v>50783</v>
      </c>
      <c r="F4681" s="262" t="s">
        <v>8827</v>
      </c>
      <c r="G4681" s="262" t="s">
        <v>22</v>
      </c>
      <c r="H4681" s="262">
        <v>3</v>
      </c>
      <c r="I4681" s="262" t="s">
        <v>8828</v>
      </c>
      <c r="J4681" s="262" t="s">
        <v>8829</v>
      </c>
      <c r="K4681" s="262" t="s">
        <v>8830</v>
      </c>
      <c r="L4681" s="263">
        <v>45138</v>
      </c>
      <c r="M4681" s="262" t="s">
        <v>20</v>
      </c>
    </row>
    <row r="4682" spans="1:13" x14ac:dyDescent="0.25">
      <c r="A4682" s="260" t="s">
        <v>4031</v>
      </c>
      <c r="B4682" s="260" t="s">
        <v>4032</v>
      </c>
      <c r="C4682" s="260" t="s">
        <v>457</v>
      </c>
      <c r="D4682" s="260" t="s">
        <v>1055</v>
      </c>
      <c r="E4682" s="260">
        <v>50983</v>
      </c>
      <c r="F4682" s="260" t="s">
        <v>8751</v>
      </c>
      <c r="G4682" s="260" t="s">
        <v>22</v>
      </c>
      <c r="H4682" s="260">
        <v>3</v>
      </c>
      <c r="I4682" s="260" t="s">
        <v>1237</v>
      </c>
      <c r="J4682" s="260" t="s">
        <v>8753</v>
      </c>
      <c r="K4682" s="260" t="s">
        <v>8831</v>
      </c>
      <c r="L4682" s="261">
        <v>45138</v>
      </c>
      <c r="M4682" s="260" t="s">
        <v>20</v>
      </c>
    </row>
    <row r="4683" spans="1:13" x14ac:dyDescent="0.25">
      <c r="A4683" s="262" t="s">
        <v>4031</v>
      </c>
      <c r="B4683" s="262" t="s">
        <v>4032</v>
      </c>
      <c r="C4683" s="262" t="s">
        <v>457</v>
      </c>
      <c r="D4683" s="262" t="s">
        <v>605</v>
      </c>
      <c r="E4683" s="262">
        <v>2600000</v>
      </c>
      <c r="F4683" s="262" t="s">
        <v>8832</v>
      </c>
      <c r="G4683" s="262" t="s">
        <v>22</v>
      </c>
      <c r="H4683" s="262">
        <v>3</v>
      </c>
      <c r="I4683" s="262" t="s">
        <v>8833</v>
      </c>
      <c r="J4683" s="262" t="s">
        <v>8834</v>
      </c>
      <c r="K4683" s="262" t="s">
        <v>8835</v>
      </c>
      <c r="L4683" s="263">
        <v>45138</v>
      </c>
      <c r="M4683" s="262" t="s">
        <v>20</v>
      </c>
    </row>
    <row r="4684" spans="1:13" x14ac:dyDescent="0.25">
      <c r="A4684" s="260" t="s">
        <v>4031</v>
      </c>
      <c r="B4684" s="260" t="s">
        <v>4032</v>
      </c>
      <c r="C4684" s="260" t="s">
        <v>457</v>
      </c>
      <c r="D4684" s="260" t="s">
        <v>1374</v>
      </c>
      <c r="E4684" s="260">
        <v>4321699</v>
      </c>
      <c r="F4684" s="260" t="s">
        <v>8836</v>
      </c>
      <c r="G4684" s="260" t="s">
        <v>22</v>
      </c>
      <c r="H4684" s="260">
        <v>3</v>
      </c>
      <c r="I4684" s="260" t="s">
        <v>8837</v>
      </c>
      <c r="J4684" s="260" t="s">
        <v>8838</v>
      </c>
      <c r="K4684" s="260" t="s">
        <v>8839</v>
      </c>
      <c r="L4684" s="261">
        <v>45138</v>
      </c>
      <c r="M4684" s="260" t="s">
        <v>20</v>
      </c>
    </row>
    <row r="4685" spans="1:13" x14ac:dyDescent="0.25">
      <c r="A4685" s="262" t="s">
        <v>4031</v>
      </c>
      <c r="B4685" s="262" t="s">
        <v>4032</v>
      </c>
      <c r="C4685" s="262" t="s">
        <v>457</v>
      </c>
      <c r="D4685" s="262" t="s">
        <v>630</v>
      </c>
      <c r="E4685" s="262">
        <v>6500000</v>
      </c>
      <c r="F4685" s="262" t="s">
        <v>8836</v>
      </c>
      <c r="G4685" s="262" t="s">
        <v>22</v>
      </c>
      <c r="H4685" s="262">
        <v>3</v>
      </c>
      <c r="I4685" s="262" t="s">
        <v>8837</v>
      </c>
      <c r="J4685" s="262" t="s">
        <v>8840</v>
      </c>
      <c r="K4685" s="262" t="s">
        <v>8841</v>
      </c>
      <c r="L4685" s="263">
        <v>45138</v>
      </c>
      <c r="M4685" s="262" t="s">
        <v>20</v>
      </c>
    </row>
    <row r="4686" spans="1:13" x14ac:dyDescent="0.25">
      <c r="A4686" s="260" t="s">
        <v>4031</v>
      </c>
      <c r="B4686" s="260" t="s">
        <v>4032</v>
      </c>
      <c r="C4686" s="260" t="s">
        <v>457</v>
      </c>
      <c r="D4686" s="260" t="s">
        <v>623</v>
      </c>
      <c r="E4686" s="260">
        <v>2600000</v>
      </c>
      <c r="F4686" s="260" t="s">
        <v>8842</v>
      </c>
      <c r="G4686" s="260" t="s">
        <v>22</v>
      </c>
      <c r="H4686" s="260">
        <v>3</v>
      </c>
      <c r="I4686" s="260" t="s">
        <v>8843</v>
      </c>
      <c r="J4686" s="260" t="s">
        <v>8844</v>
      </c>
      <c r="K4686" s="260" t="s">
        <v>8845</v>
      </c>
      <c r="L4686" s="261">
        <v>45138</v>
      </c>
      <c r="M4686" s="260" t="s">
        <v>20</v>
      </c>
    </row>
    <row r="4687" spans="1:13" x14ac:dyDescent="0.25">
      <c r="A4687" s="262" t="s">
        <v>4031</v>
      </c>
      <c r="B4687" s="262" t="s">
        <v>4032</v>
      </c>
      <c r="C4687" s="262" t="s">
        <v>457</v>
      </c>
      <c r="D4687" s="262" t="s">
        <v>628</v>
      </c>
      <c r="E4687" s="262" t="s">
        <v>17</v>
      </c>
      <c r="F4687" s="262" t="s">
        <v>763</v>
      </c>
      <c r="G4687" s="262" t="s">
        <v>22</v>
      </c>
      <c r="H4687" s="262">
        <v>3</v>
      </c>
      <c r="I4687" s="262" t="s">
        <v>17</v>
      </c>
      <c r="J4687" s="262" t="s">
        <v>8846</v>
      </c>
      <c r="K4687" s="262" t="s">
        <v>8847</v>
      </c>
      <c r="L4687" s="263">
        <v>45138</v>
      </c>
      <c r="M4687" s="262" t="s">
        <v>20</v>
      </c>
    </row>
    <row r="4688" spans="1:13" x14ac:dyDescent="0.25">
      <c r="A4688" s="260" t="s">
        <v>4031</v>
      </c>
      <c r="B4688" s="260" t="s">
        <v>4032</v>
      </c>
      <c r="C4688" s="260" t="s">
        <v>457</v>
      </c>
      <c r="D4688" s="260" t="s">
        <v>619</v>
      </c>
      <c r="E4688" s="260" t="s">
        <v>17</v>
      </c>
      <c r="F4688" s="260" t="s">
        <v>763</v>
      </c>
      <c r="G4688" s="260" t="s">
        <v>22</v>
      </c>
      <c r="H4688" s="260">
        <v>3</v>
      </c>
      <c r="I4688" s="260" t="s">
        <v>17</v>
      </c>
      <c r="J4688" s="260" t="s">
        <v>8846</v>
      </c>
      <c r="K4688" s="260" t="s">
        <v>8848</v>
      </c>
      <c r="L4688" s="261">
        <v>45138</v>
      </c>
      <c r="M4688" s="260" t="s">
        <v>20</v>
      </c>
    </row>
    <row r="4689" spans="1:13" x14ac:dyDescent="0.25">
      <c r="A4689" s="262" t="s">
        <v>4031</v>
      </c>
      <c r="B4689" s="262" t="s">
        <v>4032</v>
      </c>
      <c r="C4689" s="262" t="s">
        <v>457</v>
      </c>
      <c r="D4689" s="262" t="s">
        <v>47</v>
      </c>
      <c r="E4689" s="262">
        <v>3</v>
      </c>
      <c r="F4689" s="262" t="s">
        <v>8823</v>
      </c>
      <c r="G4689" s="262" t="s">
        <v>22</v>
      </c>
      <c r="H4689" s="262">
        <v>3</v>
      </c>
      <c r="I4689" s="262" t="s">
        <v>8824</v>
      </c>
      <c r="J4689" s="262" t="s">
        <v>8849</v>
      </c>
      <c r="K4689" s="262" t="s">
        <v>8850</v>
      </c>
      <c r="L4689" s="263">
        <v>45138</v>
      </c>
      <c r="M4689" s="262" t="s">
        <v>20</v>
      </c>
    </row>
    <row r="4690" spans="1:13" x14ac:dyDescent="0.25">
      <c r="A4690" s="260" t="s">
        <v>4031</v>
      </c>
      <c r="B4690" s="260" t="s">
        <v>4032</v>
      </c>
      <c r="C4690" s="260" t="s">
        <v>457</v>
      </c>
      <c r="D4690" s="260" t="s">
        <v>40</v>
      </c>
      <c r="E4690" s="260">
        <v>107204</v>
      </c>
      <c r="F4690" s="260" t="s">
        <v>8851</v>
      </c>
      <c r="G4690" s="260" t="s">
        <v>22</v>
      </c>
      <c r="H4690" s="260">
        <v>3</v>
      </c>
      <c r="I4690" s="260" t="s">
        <v>8852</v>
      </c>
      <c r="J4690" s="260" t="s">
        <v>8853</v>
      </c>
      <c r="K4690" s="260" t="s">
        <v>8854</v>
      </c>
      <c r="L4690" s="261">
        <v>45138</v>
      </c>
      <c r="M4690" s="260" t="s">
        <v>20</v>
      </c>
    </row>
    <row r="4691" spans="1:13" x14ac:dyDescent="0.25">
      <c r="A4691" s="262" t="s">
        <v>4031</v>
      </c>
      <c r="B4691" s="262" t="s">
        <v>4032</v>
      </c>
      <c r="C4691" s="262" t="s">
        <v>457</v>
      </c>
      <c r="D4691" s="262" t="s">
        <v>26</v>
      </c>
      <c r="E4691" s="262" t="s">
        <v>17</v>
      </c>
      <c r="F4691" s="262" t="s">
        <v>763</v>
      </c>
      <c r="G4691" s="262" t="s">
        <v>22</v>
      </c>
      <c r="H4691" s="262">
        <v>3</v>
      </c>
      <c r="I4691" s="262" t="s">
        <v>17</v>
      </c>
      <c r="J4691" s="262" t="s">
        <v>1953</v>
      </c>
      <c r="K4691" s="262" t="s">
        <v>8855</v>
      </c>
      <c r="L4691" s="263">
        <v>45138</v>
      </c>
      <c r="M4691" s="262" t="s">
        <v>20</v>
      </c>
    </row>
    <row r="4692" spans="1:13" x14ac:dyDescent="0.25">
      <c r="A4692" s="260" t="s">
        <v>4031</v>
      </c>
      <c r="B4692" s="260" t="s">
        <v>4032</v>
      </c>
      <c r="C4692" s="260" t="s">
        <v>457</v>
      </c>
      <c r="D4692" s="260" t="s">
        <v>28</v>
      </c>
      <c r="E4692" s="260" t="s">
        <v>17</v>
      </c>
      <c r="F4692" s="260" t="s">
        <v>763</v>
      </c>
      <c r="G4692" s="260" t="s">
        <v>22</v>
      </c>
      <c r="H4692" s="260">
        <v>3</v>
      </c>
      <c r="I4692" s="260" t="s">
        <v>17</v>
      </c>
      <c r="J4692" s="260" t="s">
        <v>1953</v>
      </c>
      <c r="K4692" s="260" t="s">
        <v>8856</v>
      </c>
      <c r="L4692" s="261">
        <v>45138</v>
      </c>
      <c r="M4692" s="260" t="s">
        <v>20</v>
      </c>
    </row>
    <row r="4693" spans="1:13" x14ac:dyDescent="0.25">
      <c r="A4693" s="262" t="s">
        <v>4031</v>
      </c>
      <c r="B4693" s="262" t="s">
        <v>4032</v>
      </c>
      <c r="C4693" s="262" t="s">
        <v>457</v>
      </c>
      <c r="D4693" s="262" t="s">
        <v>38</v>
      </c>
      <c r="E4693" s="262" t="s">
        <v>17</v>
      </c>
      <c r="F4693" s="262" t="s">
        <v>763</v>
      </c>
      <c r="G4693" s="262" t="s">
        <v>22</v>
      </c>
      <c r="H4693" s="262">
        <v>3</v>
      </c>
      <c r="I4693" s="262" t="s">
        <v>17</v>
      </c>
      <c r="J4693" s="262" t="s">
        <v>1953</v>
      </c>
      <c r="K4693" s="262" t="s">
        <v>8857</v>
      </c>
      <c r="L4693" s="263">
        <v>45138</v>
      </c>
      <c r="M4693" s="262" t="s">
        <v>20</v>
      </c>
    </row>
    <row r="4694" spans="1:13" x14ac:dyDescent="0.25">
      <c r="A4694" s="260" t="s">
        <v>4031</v>
      </c>
      <c r="B4694" s="260" t="s">
        <v>4032</v>
      </c>
      <c r="C4694" s="260" t="s">
        <v>457</v>
      </c>
      <c r="D4694" s="260" t="s">
        <v>16</v>
      </c>
      <c r="E4694" s="260">
        <v>3273605</v>
      </c>
      <c r="F4694" s="260" t="s">
        <v>8858</v>
      </c>
      <c r="G4694" s="260" t="s">
        <v>22</v>
      </c>
      <c r="H4694" s="260">
        <v>3</v>
      </c>
      <c r="I4694" s="260" t="s">
        <v>8859</v>
      </c>
      <c r="J4694" s="260" t="s">
        <v>8860</v>
      </c>
      <c r="K4694" s="260" t="s">
        <v>8861</v>
      </c>
      <c r="L4694" s="261">
        <v>45138</v>
      </c>
      <c r="M4694" s="260" t="s">
        <v>20</v>
      </c>
    </row>
    <row r="4695" spans="1:13" x14ac:dyDescent="0.25">
      <c r="A4695" s="262" t="s">
        <v>4031</v>
      </c>
      <c r="B4695" s="262" t="s">
        <v>4032</v>
      </c>
      <c r="C4695" s="262" t="s">
        <v>457</v>
      </c>
      <c r="D4695" s="262" t="s">
        <v>21</v>
      </c>
      <c r="E4695" s="262">
        <v>298000</v>
      </c>
      <c r="F4695" s="262" t="s">
        <v>8842</v>
      </c>
      <c r="G4695" s="262" t="s">
        <v>22</v>
      </c>
      <c r="H4695" s="262">
        <v>3</v>
      </c>
      <c r="I4695" s="262" t="s">
        <v>8843</v>
      </c>
      <c r="J4695" s="262" t="s">
        <v>8862</v>
      </c>
      <c r="K4695" s="262" t="s">
        <v>8863</v>
      </c>
      <c r="L4695" s="263">
        <v>45138</v>
      </c>
      <c r="M4695" s="262" t="s">
        <v>20</v>
      </c>
    </row>
    <row r="4696" spans="1:13" x14ac:dyDescent="0.25">
      <c r="A4696" s="260" t="s">
        <v>4031</v>
      </c>
      <c r="B4696" s="260" t="s">
        <v>4032</v>
      </c>
      <c r="C4696" s="260" t="s">
        <v>457</v>
      </c>
      <c r="D4696" s="260" t="s">
        <v>1159</v>
      </c>
      <c r="E4696" s="260" t="s">
        <v>17</v>
      </c>
      <c r="F4696" s="260" t="s">
        <v>763</v>
      </c>
      <c r="G4696" s="260" t="s">
        <v>22</v>
      </c>
      <c r="H4696" s="260">
        <v>3</v>
      </c>
      <c r="I4696" s="260" t="s">
        <v>17</v>
      </c>
      <c r="J4696" s="260" t="s">
        <v>1953</v>
      </c>
      <c r="K4696" s="260" t="s">
        <v>8864</v>
      </c>
      <c r="L4696" s="261">
        <v>45138</v>
      </c>
      <c r="M4696" s="260" t="s">
        <v>20</v>
      </c>
    </row>
    <row r="4697" spans="1:13" x14ac:dyDescent="0.25">
      <c r="A4697" s="262" t="s">
        <v>4031</v>
      </c>
      <c r="B4697" s="262" t="s">
        <v>4032</v>
      </c>
      <c r="C4697" s="262" t="s">
        <v>457</v>
      </c>
      <c r="D4697" s="262" t="s">
        <v>24</v>
      </c>
      <c r="E4697" s="262">
        <v>34000000000</v>
      </c>
      <c r="F4697" s="262" t="s">
        <v>8865</v>
      </c>
      <c r="G4697" s="262" t="s">
        <v>22</v>
      </c>
      <c r="H4697" s="262">
        <v>3</v>
      </c>
      <c r="I4697" s="262" t="s">
        <v>8866</v>
      </c>
      <c r="J4697" s="262" t="s">
        <v>8867</v>
      </c>
      <c r="K4697" s="262" t="s">
        <v>8868</v>
      </c>
      <c r="L4697" s="263">
        <v>45138</v>
      </c>
      <c r="M4697" s="262" t="s">
        <v>20</v>
      </c>
    </row>
    <row r="4698" spans="1:13" x14ac:dyDescent="0.25">
      <c r="A4698" s="260" t="s">
        <v>74</v>
      </c>
      <c r="B4698" s="260" t="s">
        <v>75</v>
      </c>
      <c r="C4698" s="260" t="s">
        <v>76</v>
      </c>
      <c r="D4698" s="260" t="s">
        <v>1335</v>
      </c>
      <c r="E4698" s="260">
        <v>22100000</v>
      </c>
      <c r="F4698" s="260" t="s">
        <v>8869</v>
      </c>
      <c r="G4698" s="260" t="s">
        <v>77</v>
      </c>
      <c r="H4698" s="260">
        <v>1</v>
      </c>
      <c r="I4698" s="260" t="s">
        <v>8870</v>
      </c>
      <c r="J4698" s="260" t="s">
        <v>8871</v>
      </c>
      <c r="K4698" s="260" t="s">
        <v>8872</v>
      </c>
      <c r="L4698" s="261">
        <v>45138</v>
      </c>
      <c r="M4698" s="260" t="s">
        <v>582</v>
      </c>
    </row>
    <row r="4699" spans="1:13" x14ac:dyDescent="0.25">
      <c r="A4699" s="262" t="s">
        <v>74</v>
      </c>
      <c r="B4699" s="262" t="s">
        <v>75</v>
      </c>
      <c r="C4699" s="262" t="s">
        <v>76</v>
      </c>
      <c r="D4699" s="262" t="s">
        <v>1042</v>
      </c>
      <c r="E4699" s="262">
        <v>185180</v>
      </c>
      <c r="F4699" s="262" t="s">
        <v>1043</v>
      </c>
      <c r="G4699" s="262" t="s">
        <v>1400</v>
      </c>
      <c r="H4699" s="262">
        <v>2</v>
      </c>
      <c r="I4699" s="262" t="s">
        <v>8873</v>
      </c>
      <c r="J4699" s="262" t="s">
        <v>8874</v>
      </c>
      <c r="K4699" s="262" t="s">
        <v>8875</v>
      </c>
      <c r="L4699" s="263">
        <v>45138</v>
      </c>
      <c r="M4699" s="262" t="s">
        <v>582</v>
      </c>
    </row>
    <row r="4700" spans="1:13" x14ac:dyDescent="0.25">
      <c r="A4700" s="260" t="s">
        <v>74</v>
      </c>
      <c r="B4700" s="260" t="s">
        <v>75</v>
      </c>
      <c r="C4700" s="260" t="s">
        <v>76</v>
      </c>
      <c r="D4700" s="260" t="s">
        <v>1132</v>
      </c>
      <c r="E4700" s="260">
        <v>22100000</v>
      </c>
      <c r="F4700" s="260" t="s">
        <v>8869</v>
      </c>
      <c r="G4700" s="260" t="s">
        <v>77</v>
      </c>
      <c r="H4700" s="260">
        <v>1</v>
      </c>
      <c r="I4700" s="260" t="s">
        <v>8870</v>
      </c>
      <c r="J4700" s="260" t="s">
        <v>8876</v>
      </c>
      <c r="K4700" s="260" t="s">
        <v>8877</v>
      </c>
      <c r="L4700" s="261">
        <v>45138</v>
      </c>
      <c r="M4700" s="260" t="s">
        <v>582</v>
      </c>
    </row>
    <row r="4701" spans="1:13" x14ac:dyDescent="0.25">
      <c r="A4701" s="262" t="s">
        <v>74</v>
      </c>
      <c r="B4701" s="262" t="s">
        <v>75</v>
      </c>
      <c r="C4701" s="262" t="s">
        <v>76</v>
      </c>
      <c r="D4701" s="262" t="s">
        <v>1050</v>
      </c>
      <c r="E4701" s="262">
        <v>22100000</v>
      </c>
      <c r="F4701" s="262" t="s">
        <v>8869</v>
      </c>
      <c r="G4701" s="262" t="s">
        <v>77</v>
      </c>
      <c r="H4701" s="262">
        <v>1</v>
      </c>
      <c r="I4701" s="262" t="s">
        <v>8870</v>
      </c>
      <c r="J4701" s="262" t="s">
        <v>8878</v>
      </c>
      <c r="K4701" s="262" t="s">
        <v>8879</v>
      </c>
      <c r="L4701" s="263">
        <v>45138</v>
      </c>
      <c r="M4701" s="262" t="s">
        <v>582</v>
      </c>
    </row>
    <row r="4702" spans="1:13" x14ac:dyDescent="0.25">
      <c r="A4702" s="260" t="s">
        <v>74</v>
      </c>
      <c r="B4702" s="260" t="s">
        <v>75</v>
      </c>
      <c r="C4702" s="260" t="s">
        <v>76</v>
      </c>
      <c r="D4702" s="260" t="s">
        <v>776</v>
      </c>
      <c r="E4702" s="260">
        <v>15403174</v>
      </c>
      <c r="F4702" s="260" t="s">
        <v>8880</v>
      </c>
      <c r="G4702" s="260" t="s">
        <v>22</v>
      </c>
      <c r="H4702" s="260">
        <v>3</v>
      </c>
      <c r="I4702" s="260" t="s">
        <v>8881</v>
      </c>
      <c r="J4702" s="260" t="s">
        <v>8882</v>
      </c>
      <c r="K4702" s="260" t="s">
        <v>8883</v>
      </c>
      <c r="L4702" s="261">
        <v>45138</v>
      </c>
      <c r="M4702" s="260" t="s">
        <v>582</v>
      </c>
    </row>
    <row r="4703" spans="1:13" x14ac:dyDescent="0.25">
      <c r="A4703" s="262" t="s">
        <v>74</v>
      </c>
      <c r="B4703" s="262" t="s">
        <v>75</v>
      </c>
      <c r="C4703" s="262" t="s">
        <v>76</v>
      </c>
      <c r="D4703" s="262" t="s">
        <v>966</v>
      </c>
      <c r="E4703" s="262">
        <v>1660</v>
      </c>
      <c r="F4703" s="262" t="s">
        <v>8884</v>
      </c>
      <c r="G4703" s="262" t="s">
        <v>22</v>
      </c>
      <c r="H4703" s="262">
        <v>3</v>
      </c>
      <c r="I4703" s="262" t="s">
        <v>426</v>
      </c>
      <c r="J4703" s="262" t="s">
        <v>8885</v>
      </c>
      <c r="K4703" s="262" t="s">
        <v>8886</v>
      </c>
      <c r="L4703" s="263">
        <v>45138</v>
      </c>
      <c r="M4703" s="262" t="s">
        <v>20</v>
      </c>
    </row>
    <row r="4704" spans="1:13" x14ac:dyDescent="0.25">
      <c r="A4704" s="260" t="s">
        <v>74</v>
      </c>
      <c r="B4704" s="260" t="s">
        <v>75</v>
      </c>
      <c r="C4704" s="260" t="s">
        <v>76</v>
      </c>
      <c r="D4704" s="260" t="s">
        <v>1055</v>
      </c>
      <c r="E4704" s="260">
        <v>10063</v>
      </c>
      <c r="F4704" s="260" t="s">
        <v>8884</v>
      </c>
      <c r="G4704" s="260" t="s">
        <v>22</v>
      </c>
      <c r="H4704" s="260">
        <v>3</v>
      </c>
      <c r="I4704" s="260" t="s">
        <v>426</v>
      </c>
      <c r="J4704" s="260" t="s">
        <v>8885</v>
      </c>
      <c r="K4704" s="260" t="s">
        <v>8887</v>
      </c>
      <c r="L4704" s="261">
        <v>45138</v>
      </c>
      <c r="M4704" s="260" t="s">
        <v>20</v>
      </c>
    </row>
    <row r="4705" spans="1:13" x14ac:dyDescent="0.25">
      <c r="A4705" s="262" t="s">
        <v>74</v>
      </c>
      <c r="B4705" s="262" t="s">
        <v>75</v>
      </c>
      <c r="C4705" s="262" t="s">
        <v>76</v>
      </c>
      <c r="D4705" s="262" t="s">
        <v>605</v>
      </c>
      <c r="E4705" s="262">
        <v>15936504</v>
      </c>
      <c r="F4705" s="262" t="s">
        <v>8888</v>
      </c>
      <c r="G4705" s="262" t="s">
        <v>77</v>
      </c>
      <c r="H4705" s="262">
        <v>1</v>
      </c>
      <c r="I4705" s="262" t="s">
        <v>8870</v>
      </c>
      <c r="J4705" s="262" t="s">
        <v>8889</v>
      </c>
      <c r="K4705" s="262" t="s">
        <v>8890</v>
      </c>
      <c r="L4705" s="263">
        <v>45138</v>
      </c>
      <c r="M4705" s="262" t="s">
        <v>582</v>
      </c>
    </row>
    <row r="4706" spans="1:13" x14ac:dyDescent="0.25">
      <c r="A4706" s="260" t="s">
        <v>74</v>
      </c>
      <c r="B4706" s="260" t="s">
        <v>75</v>
      </c>
      <c r="C4706" s="260" t="s">
        <v>76</v>
      </c>
      <c r="D4706" s="260" t="s">
        <v>1374</v>
      </c>
      <c r="E4706" s="260">
        <v>0</v>
      </c>
      <c r="F4706" s="260" t="s">
        <v>8888</v>
      </c>
      <c r="G4706" s="260" t="s">
        <v>77</v>
      </c>
      <c r="H4706" s="260">
        <v>1</v>
      </c>
      <c r="I4706" s="260" t="s">
        <v>8870</v>
      </c>
      <c r="J4706" s="260" t="s">
        <v>8889</v>
      </c>
      <c r="K4706" s="260" t="s">
        <v>8891</v>
      </c>
      <c r="L4706" s="261">
        <v>45138</v>
      </c>
      <c r="M4706" s="260" t="s">
        <v>582</v>
      </c>
    </row>
    <row r="4707" spans="1:13" x14ac:dyDescent="0.25">
      <c r="A4707" s="262" t="s">
        <v>74</v>
      </c>
      <c r="B4707" s="262" t="s">
        <v>75</v>
      </c>
      <c r="C4707" s="262" t="s">
        <v>76</v>
      </c>
      <c r="D4707" s="262" t="s">
        <v>630</v>
      </c>
      <c r="E4707" s="262">
        <v>6163496</v>
      </c>
      <c r="F4707" s="262" t="s">
        <v>8888</v>
      </c>
      <c r="G4707" s="262" t="s">
        <v>77</v>
      </c>
      <c r="H4707" s="262">
        <v>1</v>
      </c>
      <c r="I4707" s="262" t="s">
        <v>8870</v>
      </c>
      <c r="J4707" s="262" t="s">
        <v>8889</v>
      </c>
      <c r="K4707" s="262" t="s">
        <v>8892</v>
      </c>
      <c r="L4707" s="263">
        <v>45138</v>
      </c>
      <c r="M4707" s="262" t="s">
        <v>582</v>
      </c>
    </row>
    <row r="4708" spans="1:13" x14ac:dyDescent="0.25">
      <c r="A4708" s="260" t="s">
        <v>74</v>
      </c>
      <c r="B4708" s="260" t="s">
        <v>75</v>
      </c>
      <c r="C4708" s="260" t="s">
        <v>76</v>
      </c>
      <c r="D4708" s="260" t="s">
        <v>623</v>
      </c>
      <c r="E4708" s="260">
        <v>11803804</v>
      </c>
      <c r="F4708" s="260" t="s">
        <v>8888</v>
      </c>
      <c r="G4708" s="260" t="s">
        <v>77</v>
      </c>
      <c r="H4708" s="260">
        <v>1</v>
      </c>
      <c r="I4708" s="260" t="s">
        <v>8870</v>
      </c>
      <c r="J4708" s="260" t="s">
        <v>8889</v>
      </c>
      <c r="K4708" s="260" t="s">
        <v>8893</v>
      </c>
      <c r="L4708" s="261">
        <v>45138</v>
      </c>
      <c r="M4708" s="260" t="s">
        <v>582</v>
      </c>
    </row>
    <row r="4709" spans="1:13" x14ac:dyDescent="0.25">
      <c r="A4709" s="262" t="s">
        <v>74</v>
      </c>
      <c r="B4709" s="262" t="s">
        <v>75</v>
      </c>
      <c r="C4709" s="262" t="s">
        <v>76</v>
      </c>
      <c r="D4709" s="262" t="s">
        <v>628</v>
      </c>
      <c r="E4709" s="262">
        <v>4022200</v>
      </c>
      <c r="F4709" s="262" t="s">
        <v>8888</v>
      </c>
      <c r="G4709" s="262" t="s">
        <v>77</v>
      </c>
      <c r="H4709" s="262">
        <v>1</v>
      </c>
      <c r="I4709" s="262" t="s">
        <v>8870</v>
      </c>
      <c r="J4709" s="262" t="s">
        <v>8889</v>
      </c>
      <c r="K4709" s="262" t="s">
        <v>8894</v>
      </c>
      <c r="L4709" s="263">
        <v>45138</v>
      </c>
      <c r="M4709" s="262" t="s">
        <v>582</v>
      </c>
    </row>
    <row r="4710" spans="1:13" x14ac:dyDescent="0.25">
      <c r="A4710" s="260" t="s">
        <v>74</v>
      </c>
      <c r="B4710" s="260" t="s">
        <v>75</v>
      </c>
      <c r="C4710" s="260" t="s">
        <v>76</v>
      </c>
      <c r="D4710" s="260" t="s">
        <v>619</v>
      </c>
      <c r="E4710" s="260">
        <v>110500</v>
      </c>
      <c r="F4710" s="260" t="s">
        <v>8888</v>
      </c>
      <c r="G4710" s="260" t="s">
        <v>77</v>
      </c>
      <c r="H4710" s="260">
        <v>1</v>
      </c>
      <c r="I4710" s="260" t="s">
        <v>8870</v>
      </c>
      <c r="J4710" s="260" t="s">
        <v>8889</v>
      </c>
      <c r="K4710" s="260" t="s">
        <v>8895</v>
      </c>
      <c r="L4710" s="261">
        <v>45138</v>
      </c>
      <c r="M4710" s="260" t="s">
        <v>582</v>
      </c>
    </row>
    <row r="4711" spans="1:13" x14ac:dyDescent="0.25">
      <c r="A4711" s="262" t="s">
        <v>3984</v>
      </c>
      <c r="B4711" s="262" t="s">
        <v>3985</v>
      </c>
      <c r="C4711" s="262" t="s">
        <v>76</v>
      </c>
      <c r="D4711" s="262" t="s">
        <v>1335</v>
      </c>
      <c r="E4711" s="262">
        <v>22100000</v>
      </c>
      <c r="F4711" s="262" t="s">
        <v>8869</v>
      </c>
      <c r="G4711" s="262" t="s">
        <v>77</v>
      </c>
      <c r="H4711" s="262">
        <v>1</v>
      </c>
      <c r="I4711" s="262" t="s">
        <v>8870</v>
      </c>
      <c r="J4711" s="262" t="s">
        <v>8896</v>
      </c>
      <c r="K4711" s="262" t="s">
        <v>8897</v>
      </c>
      <c r="L4711" s="263">
        <v>45138</v>
      </c>
      <c r="M4711" s="262" t="s">
        <v>20</v>
      </c>
    </row>
    <row r="4712" spans="1:13" x14ac:dyDescent="0.25">
      <c r="A4712" s="260" t="s">
        <v>3984</v>
      </c>
      <c r="B4712" s="260" t="s">
        <v>3985</v>
      </c>
      <c r="C4712" s="260" t="s">
        <v>76</v>
      </c>
      <c r="D4712" s="260" t="s">
        <v>1042</v>
      </c>
      <c r="E4712" s="260">
        <v>57285</v>
      </c>
      <c r="F4712" s="260" t="s">
        <v>8898</v>
      </c>
      <c r="G4712" s="260" t="s">
        <v>77</v>
      </c>
      <c r="H4712" s="260">
        <v>1</v>
      </c>
      <c r="I4712" s="260" t="s">
        <v>8899</v>
      </c>
      <c r="J4712" s="260" t="s">
        <v>8900</v>
      </c>
      <c r="K4712" s="260" t="s">
        <v>8901</v>
      </c>
      <c r="L4712" s="261">
        <v>45138</v>
      </c>
      <c r="M4712" s="260" t="s">
        <v>20</v>
      </c>
    </row>
    <row r="4713" spans="1:13" x14ac:dyDescent="0.25">
      <c r="A4713" s="262" t="s">
        <v>3984</v>
      </c>
      <c r="B4713" s="262" t="s">
        <v>3985</v>
      </c>
      <c r="C4713" s="262" t="s">
        <v>76</v>
      </c>
      <c r="D4713" s="262" t="s">
        <v>1132</v>
      </c>
      <c r="E4713" s="262">
        <v>13578378</v>
      </c>
      <c r="F4713" s="262" t="s">
        <v>8902</v>
      </c>
      <c r="G4713" s="262" t="s">
        <v>1400</v>
      </c>
      <c r="H4713" s="262">
        <v>2</v>
      </c>
      <c r="I4713" s="262" t="s">
        <v>8903</v>
      </c>
      <c r="J4713" s="262" t="s">
        <v>8904</v>
      </c>
      <c r="K4713" s="262" t="s">
        <v>8905</v>
      </c>
      <c r="L4713" s="263">
        <v>45138</v>
      </c>
      <c r="M4713" s="262" t="s">
        <v>20</v>
      </c>
    </row>
    <row r="4714" spans="1:13" x14ac:dyDescent="0.25">
      <c r="A4714" s="260" t="s">
        <v>3984</v>
      </c>
      <c r="B4714" s="260" t="s">
        <v>3985</v>
      </c>
      <c r="C4714" s="260" t="s">
        <v>76</v>
      </c>
      <c r="D4714" s="260" t="s">
        <v>1050</v>
      </c>
      <c r="E4714" s="260">
        <v>8800000</v>
      </c>
      <c r="F4714" s="260" t="s">
        <v>8238</v>
      </c>
      <c r="G4714" s="260" t="s">
        <v>1400</v>
      </c>
      <c r="H4714" s="260">
        <v>2</v>
      </c>
      <c r="I4714" s="260" t="s">
        <v>8906</v>
      </c>
      <c r="J4714" s="260" t="s">
        <v>8821</v>
      </c>
      <c r="K4714" s="260" t="s">
        <v>8907</v>
      </c>
      <c r="L4714" s="261">
        <v>45138</v>
      </c>
      <c r="M4714" s="260" t="s">
        <v>20</v>
      </c>
    </row>
    <row r="4715" spans="1:13" x14ac:dyDescent="0.25">
      <c r="A4715" s="262" t="s">
        <v>3984</v>
      </c>
      <c r="B4715" s="262" t="s">
        <v>3985</v>
      </c>
      <c r="C4715" s="262" t="s">
        <v>76</v>
      </c>
      <c r="D4715" s="262" t="s">
        <v>776</v>
      </c>
      <c r="E4715" s="262">
        <v>302500</v>
      </c>
      <c r="F4715" s="262" t="s">
        <v>8908</v>
      </c>
      <c r="G4715" s="262" t="s">
        <v>22</v>
      </c>
      <c r="H4715" s="262">
        <v>3</v>
      </c>
      <c r="I4715" s="262" t="s">
        <v>8909</v>
      </c>
      <c r="J4715" s="262" t="s">
        <v>8910</v>
      </c>
      <c r="K4715" s="262" t="s">
        <v>8911</v>
      </c>
      <c r="L4715" s="263">
        <v>45138</v>
      </c>
      <c r="M4715" s="262" t="s">
        <v>20</v>
      </c>
    </row>
    <row r="4716" spans="1:13" x14ac:dyDescent="0.25">
      <c r="A4716" s="260" t="s">
        <v>3984</v>
      </c>
      <c r="B4716" s="260" t="s">
        <v>3985</v>
      </c>
      <c r="C4716" s="260" t="s">
        <v>76</v>
      </c>
      <c r="D4716" s="260" t="s">
        <v>40</v>
      </c>
      <c r="E4716" s="260">
        <v>11200</v>
      </c>
      <c r="F4716" s="260" t="s">
        <v>8912</v>
      </c>
      <c r="G4716" s="260" t="s">
        <v>22</v>
      </c>
      <c r="H4716" s="260">
        <v>3</v>
      </c>
      <c r="I4716" s="260" t="s">
        <v>8913</v>
      </c>
      <c r="J4716" s="260" t="s">
        <v>8914</v>
      </c>
      <c r="K4716" s="260" t="s">
        <v>8915</v>
      </c>
      <c r="L4716" s="261">
        <v>45138</v>
      </c>
      <c r="M4716" s="260" t="s">
        <v>20</v>
      </c>
    </row>
    <row r="4717" spans="1:13" x14ac:dyDescent="0.25">
      <c r="A4717" s="262" t="s">
        <v>3984</v>
      </c>
      <c r="B4717" s="262" t="s">
        <v>3985</v>
      </c>
      <c r="C4717" s="262" t="s">
        <v>76</v>
      </c>
      <c r="D4717" s="262" t="s">
        <v>966</v>
      </c>
      <c r="E4717" s="262">
        <v>7259</v>
      </c>
      <c r="F4717" s="262" t="s">
        <v>8916</v>
      </c>
      <c r="G4717" s="262" t="s">
        <v>22</v>
      </c>
      <c r="H4717" s="262">
        <v>3</v>
      </c>
      <c r="I4717" s="262" t="s">
        <v>8917</v>
      </c>
      <c r="J4717" s="262" t="s">
        <v>8918</v>
      </c>
      <c r="K4717" s="262" t="s">
        <v>8919</v>
      </c>
      <c r="L4717" s="263">
        <v>45138</v>
      </c>
      <c r="M4717" s="262" t="s">
        <v>20</v>
      </c>
    </row>
    <row r="4718" spans="1:13" x14ac:dyDescent="0.25">
      <c r="A4718" s="260" t="s">
        <v>3984</v>
      </c>
      <c r="B4718" s="260" t="s">
        <v>3985</v>
      </c>
      <c r="C4718" s="260" t="s">
        <v>76</v>
      </c>
      <c r="D4718" s="260" t="s">
        <v>1055</v>
      </c>
      <c r="E4718" s="260">
        <v>8919</v>
      </c>
      <c r="F4718" s="260" t="s">
        <v>8884</v>
      </c>
      <c r="G4718" s="260" t="s">
        <v>22</v>
      </c>
      <c r="H4718" s="260">
        <v>3</v>
      </c>
      <c r="I4718" s="260" t="s">
        <v>8920</v>
      </c>
      <c r="J4718" s="260" t="s">
        <v>8885</v>
      </c>
      <c r="K4718" s="260" t="s">
        <v>8921</v>
      </c>
      <c r="L4718" s="261">
        <v>45138</v>
      </c>
      <c r="M4718" s="260" t="s">
        <v>20</v>
      </c>
    </row>
    <row r="4719" spans="1:13" x14ac:dyDescent="0.25">
      <c r="A4719" s="262" t="s">
        <v>3984</v>
      </c>
      <c r="B4719" s="262" t="s">
        <v>3985</v>
      </c>
      <c r="C4719" s="262" t="s">
        <v>76</v>
      </c>
      <c r="D4719" s="262" t="s">
        <v>605</v>
      </c>
      <c r="E4719" s="262">
        <v>577004</v>
      </c>
      <c r="F4719" s="262" t="s">
        <v>8832</v>
      </c>
      <c r="G4719" s="262" t="s">
        <v>22</v>
      </c>
      <c r="H4719" s="262">
        <v>3</v>
      </c>
      <c r="I4719" s="262" t="s">
        <v>8833</v>
      </c>
      <c r="J4719" s="262" t="s">
        <v>8834</v>
      </c>
      <c r="K4719" s="262" t="s">
        <v>8922</v>
      </c>
      <c r="L4719" s="263">
        <v>45138</v>
      </c>
      <c r="M4719" s="262" t="s">
        <v>20</v>
      </c>
    </row>
    <row r="4720" spans="1:13" x14ac:dyDescent="0.25">
      <c r="A4720" s="260" t="s">
        <v>3984</v>
      </c>
      <c r="B4720" s="260" t="s">
        <v>3985</v>
      </c>
      <c r="C4720" s="260" t="s">
        <v>76</v>
      </c>
      <c r="D4720" s="260" t="s">
        <v>1374</v>
      </c>
      <c r="E4720" s="260">
        <v>4778378</v>
      </c>
      <c r="F4720" s="260" t="s">
        <v>8923</v>
      </c>
      <c r="G4720" s="260" t="s">
        <v>22</v>
      </c>
      <c r="H4720" s="260">
        <v>3</v>
      </c>
      <c r="I4720" s="260" t="s">
        <v>8924</v>
      </c>
      <c r="J4720" s="260" t="s">
        <v>8925</v>
      </c>
      <c r="K4720" s="260" t="s">
        <v>8926</v>
      </c>
      <c r="L4720" s="261">
        <v>45138</v>
      </c>
      <c r="M4720" s="260" t="s">
        <v>20</v>
      </c>
    </row>
    <row r="4721" spans="1:13" x14ac:dyDescent="0.25">
      <c r="A4721" s="262" t="s">
        <v>3984</v>
      </c>
      <c r="B4721" s="262" t="s">
        <v>3985</v>
      </c>
      <c r="C4721" s="262" t="s">
        <v>76</v>
      </c>
      <c r="D4721" s="262" t="s">
        <v>630</v>
      </c>
      <c r="E4721" s="262">
        <v>8222996</v>
      </c>
      <c r="F4721" s="262" t="s">
        <v>8927</v>
      </c>
      <c r="G4721" s="262" t="s">
        <v>22</v>
      </c>
      <c r="H4721" s="262">
        <v>3</v>
      </c>
      <c r="I4721" s="262" t="s">
        <v>8928</v>
      </c>
      <c r="J4721" s="262" t="s">
        <v>8929</v>
      </c>
      <c r="K4721" s="262" t="s">
        <v>8930</v>
      </c>
      <c r="L4721" s="263">
        <v>45138</v>
      </c>
      <c r="M4721" s="262" t="s">
        <v>20</v>
      </c>
    </row>
    <row r="4722" spans="1:13" x14ac:dyDescent="0.25">
      <c r="A4722" s="260" t="s">
        <v>3984</v>
      </c>
      <c r="B4722" s="260" t="s">
        <v>3985</v>
      </c>
      <c r="C4722" s="260" t="s">
        <v>76</v>
      </c>
      <c r="D4722" s="260" t="s">
        <v>623</v>
      </c>
      <c r="E4722" s="260">
        <v>577004</v>
      </c>
      <c r="F4722" s="260" t="s">
        <v>8832</v>
      </c>
      <c r="G4722" s="260" t="s">
        <v>22</v>
      </c>
      <c r="H4722" s="260">
        <v>3</v>
      </c>
      <c r="I4722" s="260" t="s">
        <v>8833</v>
      </c>
      <c r="J4722" s="260" t="s">
        <v>8931</v>
      </c>
      <c r="K4722" s="260" t="s">
        <v>8932</v>
      </c>
      <c r="L4722" s="261">
        <v>45138</v>
      </c>
      <c r="M4722" s="260" t="s">
        <v>20</v>
      </c>
    </row>
    <row r="4723" spans="1:13" x14ac:dyDescent="0.25">
      <c r="A4723" s="262" t="s">
        <v>3984</v>
      </c>
      <c r="B4723" s="262" t="s">
        <v>3985</v>
      </c>
      <c r="C4723" s="262" t="s">
        <v>76</v>
      </c>
      <c r="D4723" s="262" t="s">
        <v>628</v>
      </c>
      <c r="E4723" s="262" t="s">
        <v>17</v>
      </c>
      <c r="F4723" s="262" t="s">
        <v>763</v>
      </c>
      <c r="G4723" s="262" t="s">
        <v>22</v>
      </c>
      <c r="H4723" s="262">
        <v>3</v>
      </c>
      <c r="I4723" s="262" t="s">
        <v>17</v>
      </c>
      <c r="J4723" s="262" t="s">
        <v>8933</v>
      </c>
      <c r="K4723" s="262" t="s">
        <v>8934</v>
      </c>
      <c r="L4723" s="263">
        <v>45138</v>
      </c>
      <c r="M4723" s="262" t="s">
        <v>20</v>
      </c>
    </row>
    <row r="4724" spans="1:13" x14ac:dyDescent="0.25">
      <c r="A4724" s="260" t="s">
        <v>3984</v>
      </c>
      <c r="B4724" s="260" t="s">
        <v>3985</v>
      </c>
      <c r="C4724" s="260" t="s">
        <v>76</v>
      </c>
      <c r="D4724" s="260" t="s">
        <v>619</v>
      </c>
      <c r="E4724" s="260" t="s">
        <v>17</v>
      </c>
      <c r="F4724" s="260" t="s">
        <v>763</v>
      </c>
      <c r="G4724" s="260" t="s">
        <v>22</v>
      </c>
      <c r="H4724" s="260">
        <v>3</v>
      </c>
      <c r="I4724" s="260" t="s">
        <v>17</v>
      </c>
      <c r="J4724" s="260" t="s">
        <v>8933</v>
      </c>
      <c r="K4724" s="260" t="s">
        <v>8935</v>
      </c>
      <c r="L4724" s="261">
        <v>45138</v>
      </c>
      <c r="M4724" s="260" t="s">
        <v>20</v>
      </c>
    </row>
    <row r="4725" spans="1:13" x14ac:dyDescent="0.25">
      <c r="A4725" s="262" t="s">
        <v>3984</v>
      </c>
      <c r="B4725" s="262" t="s">
        <v>3985</v>
      </c>
      <c r="C4725" s="262" t="s">
        <v>76</v>
      </c>
      <c r="D4725" s="262" t="s">
        <v>47</v>
      </c>
      <c r="E4725" s="262">
        <v>5</v>
      </c>
      <c r="F4725" s="262" t="s">
        <v>8936</v>
      </c>
      <c r="G4725" s="262" t="s">
        <v>22</v>
      </c>
      <c r="H4725" s="262">
        <v>3</v>
      </c>
      <c r="I4725" s="262" t="s">
        <v>8937</v>
      </c>
      <c r="J4725" s="262" t="s">
        <v>8938</v>
      </c>
      <c r="K4725" s="262" t="s">
        <v>8939</v>
      </c>
      <c r="L4725" s="263">
        <v>45138</v>
      </c>
      <c r="M4725" s="262" t="s">
        <v>20</v>
      </c>
    </row>
    <row r="4726" spans="1:13" x14ac:dyDescent="0.25">
      <c r="A4726" s="260" t="s">
        <v>3984</v>
      </c>
      <c r="B4726" s="260" t="s">
        <v>3985</v>
      </c>
      <c r="C4726" s="260" t="s">
        <v>76</v>
      </c>
      <c r="D4726" s="260" t="s">
        <v>26</v>
      </c>
      <c r="E4726" s="260" t="s">
        <v>17</v>
      </c>
      <c r="F4726" s="260" t="s">
        <v>763</v>
      </c>
      <c r="G4726" s="260" t="s">
        <v>22</v>
      </c>
      <c r="H4726" s="260">
        <v>3</v>
      </c>
      <c r="I4726" s="260" t="s">
        <v>17</v>
      </c>
      <c r="J4726" s="260" t="s">
        <v>1953</v>
      </c>
      <c r="K4726" s="260" t="s">
        <v>8940</v>
      </c>
      <c r="L4726" s="261">
        <v>45138</v>
      </c>
      <c r="M4726" s="260" t="s">
        <v>20</v>
      </c>
    </row>
    <row r="4727" spans="1:13" x14ac:dyDescent="0.25">
      <c r="A4727" s="262" t="s">
        <v>3984</v>
      </c>
      <c r="B4727" s="262" t="s">
        <v>3985</v>
      </c>
      <c r="C4727" s="262" t="s">
        <v>76</v>
      </c>
      <c r="D4727" s="262" t="s">
        <v>28</v>
      </c>
      <c r="E4727" s="262" t="s">
        <v>17</v>
      </c>
      <c r="F4727" s="262" t="s">
        <v>763</v>
      </c>
      <c r="G4727" s="262" t="s">
        <v>22</v>
      </c>
      <c r="H4727" s="262">
        <v>3</v>
      </c>
      <c r="I4727" s="262" t="s">
        <v>17</v>
      </c>
      <c r="J4727" s="262" t="s">
        <v>1953</v>
      </c>
      <c r="K4727" s="262" t="s">
        <v>8941</v>
      </c>
      <c r="L4727" s="263">
        <v>45138</v>
      </c>
      <c r="M4727" s="262" t="s">
        <v>20</v>
      </c>
    </row>
    <row r="4728" spans="1:13" x14ac:dyDescent="0.25">
      <c r="A4728" s="260" t="s">
        <v>3984</v>
      </c>
      <c r="B4728" s="260" t="s">
        <v>3985</v>
      </c>
      <c r="C4728" s="260" t="s">
        <v>76</v>
      </c>
      <c r="D4728" s="260" t="s">
        <v>38</v>
      </c>
      <c r="E4728" s="260" t="s">
        <v>17</v>
      </c>
      <c r="F4728" s="260" t="s">
        <v>763</v>
      </c>
      <c r="G4728" s="260" t="s">
        <v>22</v>
      </c>
      <c r="H4728" s="260">
        <v>3</v>
      </c>
      <c r="I4728" s="260" t="s">
        <v>17</v>
      </c>
      <c r="J4728" s="260" t="s">
        <v>1953</v>
      </c>
      <c r="K4728" s="260" t="s">
        <v>8942</v>
      </c>
      <c r="L4728" s="261">
        <v>45138</v>
      </c>
      <c r="M4728" s="260" t="s">
        <v>20</v>
      </c>
    </row>
    <row r="4729" spans="1:13" x14ac:dyDescent="0.25">
      <c r="A4729" s="262" t="s">
        <v>3984</v>
      </c>
      <c r="B4729" s="262" t="s">
        <v>3985</v>
      </c>
      <c r="C4729" s="262" t="s">
        <v>76</v>
      </c>
      <c r="D4729" s="262" t="s">
        <v>16</v>
      </c>
      <c r="E4729" s="262">
        <v>10000</v>
      </c>
      <c r="F4729" s="262" t="s">
        <v>8943</v>
      </c>
      <c r="G4729" s="262" t="s">
        <v>22</v>
      </c>
      <c r="H4729" s="262">
        <v>3</v>
      </c>
      <c r="I4729" s="262" t="s">
        <v>8944</v>
      </c>
      <c r="J4729" s="262" t="s">
        <v>8945</v>
      </c>
      <c r="K4729" s="262" t="s">
        <v>8946</v>
      </c>
      <c r="L4729" s="263">
        <v>45138</v>
      </c>
      <c r="M4729" s="262" t="s">
        <v>20</v>
      </c>
    </row>
    <row r="4730" spans="1:13" x14ac:dyDescent="0.25">
      <c r="A4730" s="260" t="s">
        <v>3984</v>
      </c>
      <c r="B4730" s="260" t="s">
        <v>3985</v>
      </c>
      <c r="C4730" s="260" t="s">
        <v>76</v>
      </c>
      <c r="D4730" s="260" t="s">
        <v>21</v>
      </c>
      <c r="E4730" s="260">
        <v>10600</v>
      </c>
      <c r="F4730" s="260" t="s">
        <v>8947</v>
      </c>
      <c r="G4730" s="260" t="s">
        <v>22</v>
      </c>
      <c r="H4730" s="260">
        <v>3</v>
      </c>
      <c r="I4730" s="260" t="s">
        <v>8944</v>
      </c>
      <c r="J4730" s="260" t="s">
        <v>8948</v>
      </c>
      <c r="K4730" s="260" t="s">
        <v>8949</v>
      </c>
      <c r="L4730" s="261">
        <v>45138</v>
      </c>
      <c r="M4730" s="260" t="s">
        <v>20</v>
      </c>
    </row>
    <row r="4731" spans="1:13" x14ac:dyDescent="0.25">
      <c r="A4731" s="262" t="s">
        <v>3984</v>
      </c>
      <c r="B4731" s="262" t="s">
        <v>3985</v>
      </c>
      <c r="C4731" s="262" t="s">
        <v>76</v>
      </c>
      <c r="D4731" s="262" t="s">
        <v>1159</v>
      </c>
      <c r="E4731" s="262" t="s">
        <v>17</v>
      </c>
      <c r="F4731" s="262" t="s">
        <v>763</v>
      </c>
      <c r="G4731" s="262" t="s">
        <v>17</v>
      </c>
      <c r="H4731" s="262" t="s">
        <v>17</v>
      </c>
      <c r="I4731" s="262" t="s">
        <v>17</v>
      </c>
      <c r="J4731" s="262" t="s">
        <v>1953</v>
      </c>
      <c r="K4731" s="262" t="s">
        <v>8950</v>
      </c>
      <c r="L4731" s="263">
        <v>45138</v>
      </c>
      <c r="M4731" s="262" t="s">
        <v>20</v>
      </c>
    </row>
    <row r="4732" spans="1:13" x14ac:dyDescent="0.25">
      <c r="A4732" s="260" t="s">
        <v>3984</v>
      </c>
      <c r="B4732" s="260" t="s">
        <v>3985</v>
      </c>
      <c r="C4732" s="260" t="s">
        <v>76</v>
      </c>
      <c r="D4732" s="260" t="s">
        <v>24</v>
      </c>
      <c r="E4732" s="260" t="s">
        <v>17</v>
      </c>
      <c r="F4732" s="260"/>
      <c r="G4732" s="260" t="s">
        <v>17</v>
      </c>
      <c r="H4732" s="260" t="s">
        <v>17</v>
      </c>
      <c r="I4732" s="260" t="s">
        <v>17</v>
      </c>
      <c r="J4732" s="260" t="s">
        <v>1953</v>
      </c>
      <c r="K4732" s="260" t="s">
        <v>8951</v>
      </c>
      <c r="L4732" s="261">
        <v>45138</v>
      </c>
      <c r="M4732" s="260" t="s">
        <v>20</v>
      </c>
    </row>
    <row r="4733" spans="1:13" x14ac:dyDescent="0.25">
      <c r="A4733" s="262" t="s">
        <v>1795</v>
      </c>
      <c r="B4733" s="262" t="s">
        <v>1796</v>
      </c>
      <c r="C4733" s="262" t="s">
        <v>1797</v>
      </c>
      <c r="D4733" s="262" t="s">
        <v>1132</v>
      </c>
      <c r="E4733" s="262">
        <v>1133282</v>
      </c>
      <c r="F4733" s="262" t="s">
        <v>8952</v>
      </c>
      <c r="G4733" s="262" t="s">
        <v>22</v>
      </c>
      <c r="H4733" s="262">
        <v>3</v>
      </c>
      <c r="I4733" s="262" t="s">
        <v>8953</v>
      </c>
      <c r="J4733" s="262" t="s">
        <v>8954</v>
      </c>
      <c r="K4733" s="262" t="s">
        <v>8955</v>
      </c>
      <c r="L4733" s="263">
        <v>45138</v>
      </c>
      <c r="M4733" s="262" t="s">
        <v>20</v>
      </c>
    </row>
    <row r="4734" spans="1:13" x14ac:dyDescent="0.25">
      <c r="A4734" s="260" t="s">
        <v>1795</v>
      </c>
      <c r="B4734" s="260" t="s">
        <v>1796</v>
      </c>
      <c r="C4734" s="260" t="s">
        <v>1797</v>
      </c>
      <c r="D4734" s="260" t="s">
        <v>1050</v>
      </c>
      <c r="E4734" s="260">
        <v>246900</v>
      </c>
      <c r="F4734" s="260" t="s">
        <v>8956</v>
      </c>
      <c r="G4734" s="260" t="s">
        <v>1400</v>
      </c>
      <c r="H4734" s="260">
        <v>2</v>
      </c>
      <c r="I4734" s="260" t="s">
        <v>8957</v>
      </c>
      <c r="J4734" s="260" t="s">
        <v>8958</v>
      </c>
      <c r="K4734" s="260" t="s">
        <v>8959</v>
      </c>
      <c r="L4734" s="261">
        <v>45138</v>
      </c>
      <c r="M4734" s="260" t="s">
        <v>20</v>
      </c>
    </row>
    <row r="4735" spans="1:13" x14ac:dyDescent="0.25">
      <c r="A4735" s="262" t="s">
        <v>1795</v>
      </c>
      <c r="B4735" s="262" t="s">
        <v>1796</v>
      </c>
      <c r="C4735" s="262" t="s">
        <v>1797</v>
      </c>
      <c r="D4735" s="262" t="s">
        <v>1374</v>
      </c>
      <c r="E4735" s="262">
        <v>886382</v>
      </c>
      <c r="F4735" s="262" t="s">
        <v>8960</v>
      </c>
      <c r="G4735" s="262" t="s">
        <v>1400</v>
      </c>
      <c r="H4735" s="262">
        <v>2</v>
      </c>
      <c r="I4735" s="262" t="s">
        <v>8961</v>
      </c>
      <c r="J4735" s="262" t="s">
        <v>8962</v>
      </c>
      <c r="K4735" s="262" t="s">
        <v>8963</v>
      </c>
      <c r="L4735" s="263">
        <v>45138</v>
      </c>
      <c r="M4735" s="262" t="s">
        <v>20</v>
      </c>
    </row>
    <row r="4736" spans="1:13" x14ac:dyDescent="0.25">
      <c r="A4736" s="260" t="s">
        <v>1795</v>
      </c>
      <c r="B4736" s="260" t="s">
        <v>1796</v>
      </c>
      <c r="C4736" s="260" t="s">
        <v>1797</v>
      </c>
      <c r="D4736" s="260" t="s">
        <v>630</v>
      </c>
      <c r="E4736" s="260">
        <v>46900</v>
      </c>
      <c r="F4736" s="260" t="s">
        <v>8964</v>
      </c>
      <c r="G4736" s="260" t="s">
        <v>1400</v>
      </c>
      <c r="H4736" s="260">
        <v>2</v>
      </c>
      <c r="I4736" s="260" t="s">
        <v>8965</v>
      </c>
      <c r="J4736" s="260" t="s">
        <v>8966</v>
      </c>
      <c r="K4736" s="260" t="s">
        <v>8967</v>
      </c>
      <c r="L4736" s="261">
        <v>45138</v>
      </c>
      <c r="M4736" s="260" t="s">
        <v>20</v>
      </c>
    </row>
    <row r="4737" spans="1:13" x14ac:dyDescent="0.25">
      <c r="A4737" s="262" t="s">
        <v>1795</v>
      </c>
      <c r="B4737" s="262" t="s">
        <v>1796</v>
      </c>
      <c r="C4737" s="262" t="s">
        <v>1797</v>
      </c>
      <c r="D4737" s="262" t="s">
        <v>623</v>
      </c>
      <c r="E4737" s="262">
        <v>200000</v>
      </c>
      <c r="F4737" s="262" t="s">
        <v>8968</v>
      </c>
      <c r="G4737" s="262" t="s">
        <v>1400</v>
      </c>
      <c r="H4737" s="262">
        <v>2</v>
      </c>
      <c r="I4737" s="262" t="s">
        <v>8965</v>
      </c>
      <c r="J4737" s="262" t="s">
        <v>8969</v>
      </c>
      <c r="K4737" s="262" t="s">
        <v>8970</v>
      </c>
      <c r="L4737" s="263">
        <v>45138</v>
      </c>
      <c r="M4737" s="262" t="s">
        <v>20</v>
      </c>
    </row>
    <row r="4738" spans="1:13" x14ac:dyDescent="0.25">
      <c r="A4738" s="260" t="s">
        <v>1839</v>
      </c>
      <c r="B4738" s="260" t="s">
        <v>1840</v>
      </c>
      <c r="C4738" s="260" t="s">
        <v>1841</v>
      </c>
      <c r="D4738" s="260" t="s">
        <v>1132</v>
      </c>
      <c r="E4738" s="260">
        <v>11228821</v>
      </c>
      <c r="F4738" s="260" t="s">
        <v>8971</v>
      </c>
      <c r="G4738" s="260" t="s">
        <v>1400</v>
      </c>
      <c r="H4738" s="260">
        <v>2</v>
      </c>
      <c r="I4738" s="260" t="s">
        <v>8972</v>
      </c>
      <c r="J4738" s="260" t="s">
        <v>8973</v>
      </c>
      <c r="K4738" s="260" t="s">
        <v>8974</v>
      </c>
      <c r="L4738" s="261">
        <v>45138</v>
      </c>
      <c r="M4738" s="260" t="s">
        <v>20</v>
      </c>
    </row>
    <row r="4739" spans="1:13" x14ac:dyDescent="0.25">
      <c r="A4739" s="262" t="s">
        <v>1839</v>
      </c>
      <c r="B4739" s="262" t="s">
        <v>1840</v>
      </c>
      <c r="C4739" s="262" t="s">
        <v>1841</v>
      </c>
      <c r="D4739" s="262" t="s">
        <v>1050</v>
      </c>
      <c r="E4739" s="262">
        <v>115300</v>
      </c>
      <c r="F4739" s="262" t="s">
        <v>4153</v>
      </c>
      <c r="G4739" s="262" t="s">
        <v>1400</v>
      </c>
      <c r="H4739" s="262">
        <v>2</v>
      </c>
      <c r="I4739" s="262" t="s">
        <v>2311</v>
      </c>
      <c r="J4739" s="262" t="s">
        <v>8975</v>
      </c>
      <c r="K4739" s="262" t="s">
        <v>8976</v>
      </c>
      <c r="L4739" s="263">
        <v>45138</v>
      </c>
      <c r="M4739" s="262" t="s">
        <v>20</v>
      </c>
    </row>
    <row r="4740" spans="1:13" x14ac:dyDescent="0.25">
      <c r="A4740" s="260" t="s">
        <v>1839</v>
      </c>
      <c r="B4740" s="260" t="s">
        <v>1840</v>
      </c>
      <c r="C4740" s="260" t="s">
        <v>1841</v>
      </c>
      <c r="D4740" s="260" t="s">
        <v>1374</v>
      </c>
      <c r="E4740" s="260">
        <v>11113521</v>
      </c>
      <c r="F4740" s="260" t="s">
        <v>8977</v>
      </c>
      <c r="G4740" s="260" t="s">
        <v>1400</v>
      </c>
      <c r="H4740" s="260">
        <v>2</v>
      </c>
      <c r="I4740" s="260" t="s">
        <v>8978</v>
      </c>
      <c r="J4740" s="260" t="s">
        <v>8962</v>
      </c>
      <c r="K4740" s="260" t="s">
        <v>8979</v>
      </c>
      <c r="L4740" s="261">
        <v>45138</v>
      </c>
      <c r="M4740" s="260" t="s">
        <v>20</v>
      </c>
    </row>
    <row r="4741" spans="1:13" x14ac:dyDescent="0.25">
      <c r="A4741" s="262" t="s">
        <v>1839</v>
      </c>
      <c r="B4741" s="262" t="s">
        <v>1840</v>
      </c>
      <c r="C4741" s="262" t="s">
        <v>1841</v>
      </c>
      <c r="D4741" s="262" t="s">
        <v>630</v>
      </c>
      <c r="E4741" s="262">
        <v>13500</v>
      </c>
      <c r="F4741" s="262" t="s">
        <v>8977</v>
      </c>
      <c r="G4741" s="262" t="s">
        <v>1400</v>
      </c>
      <c r="H4741" s="262">
        <v>2</v>
      </c>
      <c r="I4741" s="262" t="s">
        <v>8978</v>
      </c>
      <c r="J4741" s="262" t="s">
        <v>8966</v>
      </c>
      <c r="K4741" s="262" t="s">
        <v>8980</v>
      </c>
      <c r="L4741" s="263">
        <v>45138</v>
      </c>
      <c r="M4741" s="262" t="s">
        <v>20</v>
      </c>
    </row>
    <row r="4742" spans="1:13" x14ac:dyDescent="0.25">
      <c r="A4742" s="260" t="s">
        <v>1839</v>
      </c>
      <c r="B4742" s="260" t="s">
        <v>1840</v>
      </c>
      <c r="C4742" s="260" t="s">
        <v>1841</v>
      </c>
      <c r="D4742" s="260" t="s">
        <v>623</v>
      </c>
      <c r="E4742" s="260">
        <v>101800</v>
      </c>
      <c r="F4742" s="260" t="s">
        <v>2318</v>
      </c>
      <c r="G4742" s="260" t="s">
        <v>1400</v>
      </c>
      <c r="H4742" s="260">
        <v>2</v>
      </c>
      <c r="I4742" s="260" t="s">
        <v>2319</v>
      </c>
      <c r="J4742" s="260" t="s">
        <v>8981</v>
      </c>
      <c r="K4742" s="260" t="s">
        <v>8982</v>
      </c>
      <c r="L4742" s="261">
        <v>45138</v>
      </c>
      <c r="M4742" s="260" t="s">
        <v>20</v>
      </c>
    </row>
    <row r="4743" spans="1:13" x14ac:dyDescent="0.25">
      <c r="A4743" s="262" t="s">
        <v>8983</v>
      </c>
      <c r="B4743" s="262" t="s">
        <v>8984</v>
      </c>
      <c r="C4743" s="262" t="s">
        <v>8985</v>
      </c>
      <c r="D4743" s="262" t="s">
        <v>1335</v>
      </c>
      <c r="E4743" s="262">
        <v>143555736</v>
      </c>
      <c r="F4743" s="262" t="s">
        <v>8986</v>
      </c>
      <c r="G4743" s="262" t="s">
        <v>77</v>
      </c>
      <c r="H4743" s="262">
        <v>1</v>
      </c>
      <c r="I4743" s="262" t="s">
        <v>8987</v>
      </c>
      <c r="J4743" s="262" t="s">
        <v>8988</v>
      </c>
      <c r="K4743" s="262" t="s">
        <v>8989</v>
      </c>
      <c r="L4743" s="263">
        <v>45153</v>
      </c>
      <c r="M4743" s="262" t="s">
        <v>20</v>
      </c>
    </row>
    <row r="4744" spans="1:13" x14ac:dyDescent="0.25">
      <c r="A4744" s="260" t="s">
        <v>8983</v>
      </c>
      <c r="B4744" s="260" t="s">
        <v>8984</v>
      </c>
      <c r="C4744" s="260" t="s">
        <v>8985</v>
      </c>
      <c r="D4744" s="260" t="s">
        <v>1042</v>
      </c>
      <c r="E4744" s="260">
        <v>16376870</v>
      </c>
      <c r="F4744" s="260" t="s">
        <v>8990</v>
      </c>
      <c r="G4744" s="260" t="s">
        <v>22</v>
      </c>
      <c r="H4744" s="260">
        <v>3</v>
      </c>
      <c r="I4744" s="260" t="s">
        <v>8991</v>
      </c>
      <c r="J4744" s="260" t="s">
        <v>8992</v>
      </c>
      <c r="K4744" s="260" t="s">
        <v>8993</v>
      </c>
      <c r="L4744" s="261">
        <v>45153</v>
      </c>
      <c r="M4744" s="260" t="s">
        <v>20</v>
      </c>
    </row>
    <row r="4745" spans="1:13" x14ac:dyDescent="0.25">
      <c r="A4745" s="262" t="s">
        <v>8983</v>
      </c>
      <c r="B4745" s="262" t="s">
        <v>8984</v>
      </c>
      <c r="C4745" s="262" t="s">
        <v>8985</v>
      </c>
      <c r="D4745" s="262" t="s">
        <v>1050</v>
      </c>
      <c r="E4745" s="262">
        <v>1275315</v>
      </c>
      <c r="F4745" s="262" t="s">
        <v>8994</v>
      </c>
      <c r="G4745" s="262" t="s">
        <v>22</v>
      </c>
      <c r="H4745" s="262">
        <v>3</v>
      </c>
      <c r="I4745" s="262" t="s">
        <v>2055</v>
      </c>
      <c r="J4745" s="262" t="s">
        <v>8995</v>
      </c>
      <c r="K4745" s="262" t="s">
        <v>8996</v>
      </c>
      <c r="L4745" s="263">
        <v>45153</v>
      </c>
      <c r="M4745" s="262" t="s">
        <v>20</v>
      </c>
    </row>
    <row r="4746" spans="1:13" x14ac:dyDescent="0.25">
      <c r="A4746" s="260" t="s">
        <v>8983</v>
      </c>
      <c r="B4746" s="260" t="s">
        <v>8984</v>
      </c>
      <c r="C4746" s="260" t="s">
        <v>8985</v>
      </c>
      <c r="D4746" s="260" t="s">
        <v>776</v>
      </c>
      <c r="E4746" s="260">
        <v>1275315</v>
      </c>
      <c r="F4746" s="260" t="s">
        <v>8994</v>
      </c>
      <c r="G4746" s="260" t="s">
        <v>22</v>
      </c>
      <c r="H4746" s="260">
        <v>3</v>
      </c>
      <c r="I4746" s="260" t="s">
        <v>2055</v>
      </c>
      <c r="J4746" s="260" t="s">
        <v>8997</v>
      </c>
      <c r="K4746" s="260" t="s">
        <v>8998</v>
      </c>
      <c r="L4746" s="261">
        <v>45153</v>
      </c>
      <c r="M4746" s="260" t="s">
        <v>20</v>
      </c>
    </row>
    <row r="4747" spans="1:13" x14ac:dyDescent="0.25">
      <c r="A4747" s="262" t="s">
        <v>8983</v>
      </c>
      <c r="B4747" s="262" t="s">
        <v>8984</v>
      </c>
      <c r="C4747" s="262" t="s">
        <v>8985</v>
      </c>
      <c r="D4747" s="262" t="s">
        <v>966</v>
      </c>
      <c r="E4747" s="262">
        <v>119</v>
      </c>
      <c r="F4747" s="262" t="s">
        <v>8999</v>
      </c>
      <c r="G4747" s="262" t="s">
        <v>22</v>
      </c>
      <c r="H4747" s="262">
        <v>3</v>
      </c>
      <c r="I4747" s="262" t="s">
        <v>9000</v>
      </c>
      <c r="J4747" s="262" t="s">
        <v>9001</v>
      </c>
      <c r="K4747" s="262" t="s">
        <v>9002</v>
      </c>
      <c r="L4747" s="263">
        <v>45153</v>
      </c>
      <c r="M4747" s="262" t="s">
        <v>20</v>
      </c>
    </row>
    <row r="4748" spans="1:13" x14ac:dyDescent="0.25">
      <c r="A4748" s="260" t="s">
        <v>8983</v>
      </c>
      <c r="B4748" s="260" t="s">
        <v>8984</v>
      </c>
      <c r="C4748" s="260" t="s">
        <v>8985</v>
      </c>
      <c r="D4748" s="260" t="s">
        <v>1055</v>
      </c>
      <c r="E4748" s="260">
        <v>119</v>
      </c>
      <c r="F4748" s="260" t="s">
        <v>8999</v>
      </c>
      <c r="G4748" s="260" t="s">
        <v>22</v>
      </c>
      <c r="H4748" s="260">
        <v>3</v>
      </c>
      <c r="I4748" s="260" t="s">
        <v>9000</v>
      </c>
      <c r="J4748" s="260" t="s">
        <v>9001</v>
      </c>
      <c r="K4748" s="260" t="s">
        <v>9003</v>
      </c>
      <c r="L4748" s="261">
        <v>45153</v>
      </c>
      <c r="M4748" s="260" t="s">
        <v>20</v>
      </c>
    </row>
    <row r="4749" spans="1:13" x14ac:dyDescent="0.25">
      <c r="A4749" s="262" t="s">
        <v>8983</v>
      </c>
      <c r="B4749" s="262" t="s">
        <v>8984</v>
      </c>
      <c r="C4749" s="262" t="s">
        <v>8985</v>
      </c>
      <c r="D4749" s="262" t="s">
        <v>605</v>
      </c>
      <c r="E4749" s="262">
        <v>1275315</v>
      </c>
      <c r="F4749" s="262" t="s">
        <v>9004</v>
      </c>
      <c r="G4749" s="262" t="s">
        <v>22</v>
      </c>
      <c r="H4749" s="262">
        <v>3</v>
      </c>
      <c r="I4749" s="262" t="s">
        <v>2055</v>
      </c>
      <c r="J4749" s="262" t="s">
        <v>9005</v>
      </c>
      <c r="K4749" s="262" t="s">
        <v>9006</v>
      </c>
      <c r="L4749" s="263">
        <v>45153</v>
      </c>
      <c r="M4749" s="262" t="s">
        <v>20</v>
      </c>
    </row>
    <row r="4750" spans="1:13" x14ac:dyDescent="0.25">
      <c r="A4750" s="260" t="s">
        <v>8983</v>
      </c>
      <c r="B4750" s="260" t="s">
        <v>8984</v>
      </c>
      <c r="C4750" s="260" t="s">
        <v>8985</v>
      </c>
      <c r="D4750" s="260" t="s">
        <v>623</v>
      </c>
      <c r="E4750" s="260">
        <v>1275315</v>
      </c>
      <c r="F4750" s="260" t="s">
        <v>9004</v>
      </c>
      <c r="G4750" s="260" t="s">
        <v>22</v>
      </c>
      <c r="H4750" s="260">
        <v>3</v>
      </c>
      <c r="I4750" s="260" t="s">
        <v>2055</v>
      </c>
      <c r="J4750" s="260" t="s">
        <v>9007</v>
      </c>
      <c r="K4750" s="260" t="s">
        <v>9008</v>
      </c>
      <c r="L4750" s="261">
        <v>45153</v>
      </c>
      <c r="M4750" s="260" t="s">
        <v>20</v>
      </c>
    </row>
    <row r="4751" spans="1:13" x14ac:dyDescent="0.25">
      <c r="A4751" s="262" t="s">
        <v>8983</v>
      </c>
      <c r="B4751" s="262" t="s">
        <v>8984</v>
      </c>
      <c r="C4751" s="262" t="s">
        <v>8985</v>
      </c>
      <c r="D4751" s="262" t="s">
        <v>47</v>
      </c>
      <c r="E4751" s="262">
        <v>2</v>
      </c>
      <c r="F4751" s="262" t="s">
        <v>9004</v>
      </c>
      <c r="G4751" s="262" t="s">
        <v>22</v>
      </c>
      <c r="H4751" s="262">
        <v>3</v>
      </c>
      <c r="I4751" s="262" t="s">
        <v>2055</v>
      </c>
      <c r="J4751" s="262" t="s">
        <v>9009</v>
      </c>
      <c r="K4751" s="262" t="s">
        <v>9010</v>
      </c>
      <c r="L4751" s="263">
        <v>45153</v>
      </c>
      <c r="M4751" s="262" t="s">
        <v>20</v>
      </c>
    </row>
    <row r="4752" spans="1:13" x14ac:dyDescent="0.25">
      <c r="A4752" s="260" t="s">
        <v>8983</v>
      </c>
      <c r="B4752" s="260" t="s">
        <v>8984</v>
      </c>
      <c r="C4752" s="260" t="s">
        <v>8985</v>
      </c>
      <c r="D4752" s="260" t="s">
        <v>1132</v>
      </c>
      <c r="E4752" s="260">
        <v>1275315</v>
      </c>
      <c r="F4752" s="260" t="s">
        <v>9004</v>
      </c>
      <c r="G4752" s="260" t="s">
        <v>22</v>
      </c>
      <c r="H4752" s="260">
        <v>3</v>
      </c>
      <c r="I4752" s="260" t="s">
        <v>2055</v>
      </c>
      <c r="J4752" s="260" t="s">
        <v>9011</v>
      </c>
      <c r="K4752" s="260" t="s">
        <v>9012</v>
      </c>
      <c r="L4752" s="261">
        <v>45153</v>
      </c>
      <c r="M4752" s="260" t="s">
        <v>20</v>
      </c>
    </row>
    <row r="4753" spans="1:13" x14ac:dyDescent="0.25">
      <c r="A4753" s="262" t="s">
        <v>8983</v>
      </c>
      <c r="B4753" s="262" t="s">
        <v>8984</v>
      </c>
      <c r="C4753" s="262" t="s">
        <v>8985</v>
      </c>
      <c r="D4753" s="262" t="s">
        <v>38</v>
      </c>
      <c r="E4753" s="262" t="s">
        <v>17</v>
      </c>
      <c r="F4753" s="262" t="s">
        <v>17</v>
      </c>
      <c r="G4753" s="262" t="s">
        <v>22</v>
      </c>
      <c r="H4753" s="262">
        <v>3</v>
      </c>
      <c r="I4753" s="262" t="s">
        <v>17</v>
      </c>
      <c r="J4753" s="262" t="s">
        <v>9013</v>
      </c>
      <c r="K4753" s="262" t="s">
        <v>9014</v>
      </c>
      <c r="L4753" s="263">
        <v>45153</v>
      </c>
      <c r="M4753" s="262" t="s">
        <v>20</v>
      </c>
    </row>
    <row r="4754" spans="1:13" x14ac:dyDescent="0.25">
      <c r="A4754" s="260" t="s">
        <v>8983</v>
      </c>
      <c r="B4754" s="260" t="s">
        <v>8984</v>
      </c>
      <c r="C4754" s="260" t="s">
        <v>8985</v>
      </c>
      <c r="D4754" s="260" t="s">
        <v>40</v>
      </c>
      <c r="E4754" s="260" t="s">
        <v>17</v>
      </c>
      <c r="F4754" s="260" t="s">
        <v>17</v>
      </c>
      <c r="G4754" s="260" t="s">
        <v>17</v>
      </c>
      <c r="H4754" s="260" t="s">
        <v>17</v>
      </c>
      <c r="I4754" s="260" t="s">
        <v>17</v>
      </c>
      <c r="J4754" s="260" t="s">
        <v>9013</v>
      </c>
      <c r="K4754" s="260" t="s">
        <v>9015</v>
      </c>
      <c r="L4754" s="261">
        <v>45153</v>
      </c>
      <c r="M4754" s="260" t="s">
        <v>20</v>
      </c>
    </row>
    <row r="4755" spans="1:13" x14ac:dyDescent="0.25">
      <c r="A4755" s="262" t="s">
        <v>8983</v>
      </c>
      <c r="B4755" s="262" t="s">
        <v>8984</v>
      </c>
      <c r="C4755" s="262" t="s">
        <v>8985</v>
      </c>
      <c r="D4755" s="262" t="s">
        <v>16</v>
      </c>
      <c r="E4755" s="262" t="s">
        <v>17</v>
      </c>
      <c r="F4755" s="262" t="s">
        <v>17</v>
      </c>
      <c r="G4755" s="262" t="s">
        <v>17</v>
      </c>
      <c r="H4755" s="262" t="s">
        <v>17</v>
      </c>
      <c r="I4755" s="262" t="s">
        <v>17</v>
      </c>
      <c r="J4755" s="262" t="s">
        <v>9013</v>
      </c>
      <c r="K4755" s="262" t="s">
        <v>9016</v>
      </c>
      <c r="L4755" s="263">
        <v>45153</v>
      </c>
      <c r="M4755" s="262" t="s">
        <v>20</v>
      </c>
    </row>
    <row r="4756" spans="1:13" x14ac:dyDescent="0.25">
      <c r="A4756" s="260" t="s">
        <v>8983</v>
      </c>
      <c r="B4756" s="260" t="s">
        <v>8984</v>
      </c>
      <c r="C4756" s="260" t="s">
        <v>8985</v>
      </c>
      <c r="D4756" s="260" t="s">
        <v>21</v>
      </c>
      <c r="E4756" s="260" t="s">
        <v>17</v>
      </c>
      <c r="F4756" s="260" t="s">
        <v>17</v>
      </c>
      <c r="G4756" s="260" t="s">
        <v>17</v>
      </c>
      <c r="H4756" s="260" t="s">
        <v>17</v>
      </c>
      <c r="I4756" s="260" t="s">
        <v>17</v>
      </c>
      <c r="J4756" s="260" t="s">
        <v>9013</v>
      </c>
      <c r="K4756" s="260" t="s">
        <v>9017</v>
      </c>
      <c r="L4756" s="261">
        <v>45153</v>
      </c>
      <c r="M4756" s="260" t="s">
        <v>20</v>
      </c>
    </row>
    <row r="4757" spans="1:13" x14ac:dyDescent="0.25">
      <c r="A4757" s="262" t="s">
        <v>8983</v>
      </c>
      <c r="B4757" s="262" t="s">
        <v>8984</v>
      </c>
      <c r="C4757" s="262" t="s">
        <v>8985</v>
      </c>
      <c r="D4757" s="262" t="s">
        <v>1159</v>
      </c>
      <c r="E4757" s="262" t="s">
        <v>17</v>
      </c>
      <c r="F4757" s="262" t="s">
        <v>17</v>
      </c>
      <c r="G4757" s="262" t="s">
        <v>17</v>
      </c>
      <c r="H4757" s="262" t="s">
        <v>17</v>
      </c>
      <c r="I4757" s="262" t="s">
        <v>17</v>
      </c>
      <c r="J4757" s="262" t="s">
        <v>9013</v>
      </c>
      <c r="K4757" s="262" t="s">
        <v>9018</v>
      </c>
      <c r="L4757" s="263">
        <v>45153</v>
      </c>
      <c r="M4757" s="262" t="s">
        <v>20</v>
      </c>
    </row>
    <row r="4758" spans="1:13" x14ac:dyDescent="0.25">
      <c r="A4758" s="260" t="s">
        <v>8983</v>
      </c>
      <c r="B4758" s="260" t="s">
        <v>8984</v>
      </c>
      <c r="C4758" s="260" t="s">
        <v>8985</v>
      </c>
      <c r="D4758" s="260" t="s">
        <v>24</v>
      </c>
      <c r="E4758" s="260" t="s">
        <v>17</v>
      </c>
      <c r="F4758" s="260" t="s">
        <v>17</v>
      </c>
      <c r="G4758" s="260" t="s">
        <v>17</v>
      </c>
      <c r="H4758" s="260" t="s">
        <v>17</v>
      </c>
      <c r="I4758" s="260" t="s">
        <v>17</v>
      </c>
      <c r="J4758" s="260" t="s">
        <v>9013</v>
      </c>
      <c r="K4758" s="260" t="s">
        <v>9019</v>
      </c>
      <c r="L4758" s="261">
        <v>45153</v>
      </c>
      <c r="M4758" s="260" t="s">
        <v>20</v>
      </c>
    </row>
    <row r="4759" spans="1:13" x14ac:dyDescent="0.25">
      <c r="A4759" s="262" t="s">
        <v>8983</v>
      </c>
      <c r="B4759" s="262" t="s">
        <v>8984</v>
      </c>
      <c r="C4759" s="262" t="s">
        <v>8985</v>
      </c>
      <c r="D4759" s="262" t="s">
        <v>1374</v>
      </c>
      <c r="E4759" s="262">
        <v>0</v>
      </c>
      <c r="F4759" s="262" t="s">
        <v>9020</v>
      </c>
      <c r="G4759" s="262" t="s">
        <v>77</v>
      </c>
      <c r="H4759" s="262">
        <v>1</v>
      </c>
      <c r="I4759" s="262" t="s">
        <v>9021</v>
      </c>
      <c r="J4759" s="262" t="s">
        <v>9022</v>
      </c>
      <c r="K4759" s="262" t="s">
        <v>9023</v>
      </c>
      <c r="L4759" s="263">
        <v>45153</v>
      </c>
      <c r="M4759" s="262" t="s">
        <v>20</v>
      </c>
    </row>
    <row r="4760" spans="1:13" x14ac:dyDescent="0.25">
      <c r="A4760" s="260" t="s">
        <v>8983</v>
      </c>
      <c r="B4760" s="260" t="s">
        <v>8984</v>
      </c>
      <c r="C4760" s="260" t="s">
        <v>8985</v>
      </c>
      <c r="D4760" s="260" t="s">
        <v>630</v>
      </c>
      <c r="E4760" s="260">
        <v>0</v>
      </c>
      <c r="F4760" s="260" t="s">
        <v>9020</v>
      </c>
      <c r="G4760" s="260" t="s">
        <v>77</v>
      </c>
      <c r="H4760" s="260">
        <v>1</v>
      </c>
      <c r="I4760" s="260" t="s">
        <v>9021</v>
      </c>
      <c r="J4760" s="260" t="s">
        <v>9024</v>
      </c>
      <c r="K4760" s="260" t="s">
        <v>9025</v>
      </c>
      <c r="L4760" s="261">
        <v>45153</v>
      </c>
      <c r="M4760" s="260" t="s">
        <v>20</v>
      </c>
    </row>
    <row r="4761" spans="1:13" x14ac:dyDescent="0.25">
      <c r="A4761" s="262" t="s">
        <v>8983</v>
      </c>
      <c r="B4761" s="262" t="s">
        <v>8984</v>
      </c>
      <c r="C4761" s="262" t="s">
        <v>8985</v>
      </c>
      <c r="D4761" s="262" t="s">
        <v>628</v>
      </c>
      <c r="E4761" s="262" t="s">
        <v>17</v>
      </c>
      <c r="F4761" s="262" t="s">
        <v>17</v>
      </c>
      <c r="G4761" s="262" t="s">
        <v>17</v>
      </c>
      <c r="H4761" s="262" t="s">
        <v>17</v>
      </c>
      <c r="I4761" s="262" t="s">
        <v>17</v>
      </c>
      <c r="J4761" s="262" t="s">
        <v>9026</v>
      </c>
      <c r="K4761" s="262" t="s">
        <v>9027</v>
      </c>
      <c r="L4761" s="263">
        <v>45153</v>
      </c>
      <c r="M4761" s="262" t="s">
        <v>20</v>
      </c>
    </row>
    <row r="4762" spans="1:13" x14ac:dyDescent="0.25">
      <c r="A4762" s="260" t="s">
        <v>8983</v>
      </c>
      <c r="B4762" s="260" t="s">
        <v>8984</v>
      </c>
      <c r="C4762" s="260" t="s">
        <v>8985</v>
      </c>
      <c r="D4762" s="260" t="s">
        <v>619</v>
      </c>
      <c r="E4762" s="260" t="s">
        <v>17</v>
      </c>
      <c r="F4762" s="260" t="s">
        <v>17</v>
      </c>
      <c r="G4762" s="260" t="s">
        <v>17</v>
      </c>
      <c r="H4762" s="260" t="s">
        <v>17</v>
      </c>
      <c r="I4762" s="260" t="s">
        <v>17</v>
      </c>
      <c r="J4762" s="260" t="s">
        <v>9028</v>
      </c>
      <c r="K4762" s="260" t="s">
        <v>9029</v>
      </c>
      <c r="L4762" s="261">
        <v>45153</v>
      </c>
      <c r="M4762" s="260" t="s">
        <v>20</v>
      </c>
    </row>
    <row r="4763" spans="1:13" x14ac:dyDescent="0.25">
      <c r="A4763" s="262" t="s">
        <v>8983</v>
      </c>
      <c r="B4763" s="262" t="s">
        <v>8984</v>
      </c>
      <c r="C4763" s="262" t="s">
        <v>8985</v>
      </c>
      <c r="D4763" s="262" t="s">
        <v>26</v>
      </c>
      <c r="E4763" s="262" t="s">
        <v>17</v>
      </c>
      <c r="F4763" s="262" t="s">
        <v>17</v>
      </c>
      <c r="G4763" s="262" t="s">
        <v>17</v>
      </c>
      <c r="H4763" s="262" t="s">
        <v>17</v>
      </c>
      <c r="I4763" s="262" t="s">
        <v>17</v>
      </c>
      <c r="J4763" s="262" t="s">
        <v>9013</v>
      </c>
      <c r="K4763" s="262" t="s">
        <v>9030</v>
      </c>
      <c r="L4763" s="263">
        <v>45153</v>
      </c>
      <c r="M4763" s="262" t="s">
        <v>20</v>
      </c>
    </row>
    <row r="4764" spans="1:13" x14ac:dyDescent="0.25">
      <c r="A4764" s="260" t="s">
        <v>8983</v>
      </c>
      <c r="B4764" s="260" t="s">
        <v>8984</v>
      </c>
      <c r="C4764" s="260" t="s">
        <v>8985</v>
      </c>
      <c r="D4764" s="260" t="s">
        <v>28</v>
      </c>
      <c r="E4764" s="260" t="s">
        <v>17</v>
      </c>
      <c r="F4764" s="260" t="s">
        <v>17</v>
      </c>
      <c r="G4764" s="260" t="s">
        <v>17</v>
      </c>
      <c r="H4764" s="260" t="s">
        <v>17</v>
      </c>
      <c r="I4764" s="260" t="s">
        <v>17</v>
      </c>
      <c r="J4764" s="260" t="s">
        <v>9013</v>
      </c>
      <c r="K4764" s="260" t="s">
        <v>9031</v>
      </c>
      <c r="L4764" s="261">
        <v>45153</v>
      </c>
      <c r="M4764" s="260" t="s">
        <v>20</v>
      </c>
    </row>
    <row r="4765" spans="1:13" x14ac:dyDescent="0.25">
      <c r="A4765" s="262" t="s">
        <v>8983</v>
      </c>
      <c r="B4765" s="262" t="s">
        <v>8984</v>
      </c>
      <c r="C4765" s="262" t="s">
        <v>8985</v>
      </c>
      <c r="D4765" s="262" t="s">
        <v>2564</v>
      </c>
      <c r="E4765" s="262">
        <v>2</v>
      </c>
      <c r="F4765" s="262" t="s">
        <v>2565</v>
      </c>
      <c r="G4765" s="262" t="s">
        <v>33</v>
      </c>
      <c r="H4765" s="262">
        <v>2</v>
      </c>
      <c r="I4765" s="262" t="s">
        <v>17</v>
      </c>
      <c r="J4765" s="262" t="s">
        <v>17</v>
      </c>
      <c r="K4765" s="262" t="s">
        <v>9032</v>
      </c>
      <c r="L4765" s="263">
        <v>45156</v>
      </c>
      <c r="M4765" s="262" t="s">
        <v>20</v>
      </c>
    </row>
    <row r="4766" spans="1:13" x14ac:dyDescent="0.25">
      <c r="A4766" s="260" t="s">
        <v>8983</v>
      </c>
      <c r="B4766" s="260" t="s">
        <v>8984</v>
      </c>
      <c r="C4766" s="260" t="s">
        <v>8985</v>
      </c>
      <c r="D4766" s="260" t="s">
        <v>2567</v>
      </c>
      <c r="E4766" s="260">
        <v>1</v>
      </c>
      <c r="F4766" s="260" t="s">
        <v>2565</v>
      </c>
      <c r="G4766" s="260" t="s">
        <v>33</v>
      </c>
      <c r="H4766" s="260">
        <v>2</v>
      </c>
      <c r="I4766" s="260" t="s">
        <v>17</v>
      </c>
      <c r="J4766" s="260" t="s">
        <v>17</v>
      </c>
      <c r="K4766" s="260" t="s">
        <v>9033</v>
      </c>
      <c r="L4766" s="261">
        <v>45156</v>
      </c>
      <c r="M4766" s="260" t="s">
        <v>20</v>
      </c>
    </row>
    <row r="4767" spans="1:13" x14ac:dyDescent="0.25">
      <c r="A4767" s="262" t="s">
        <v>8983</v>
      </c>
      <c r="B4767" s="262" t="s">
        <v>8984</v>
      </c>
      <c r="C4767" s="262" t="s">
        <v>8985</v>
      </c>
      <c r="D4767" s="262" t="s">
        <v>2569</v>
      </c>
      <c r="E4767" s="262">
        <v>1</v>
      </c>
      <c r="F4767" s="262" t="s">
        <v>2565</v>
      </c>
      <c r="G4767" s="262" t="s">
        <v>33</v>
      </c>
      <c r="H4767" s="262">
        <v>2</v>
      </c>
      <c r="I4767" s="262" t="s">
        <v>17</v>
      </c>
      <c r="J4767" s="262" t="s">
        <v>17</v>
      </c>
      <c r="K4767" s="262" t="s">
        <v>9034</v>
      </c>
      <c r="L4767" s="263">
        <v>45156</v>
      </c>
      <c r="M4767" s="262" t="s">
        <v>20</v>
      </c>
    </row>
    <row r="4768" spans="1:13" x14ac:dyDescent="0.25">
      <c r="A4768" s="260" t="s">
        <v>8983</v>
      </c>
      <c r="B4768" s="260" t="s">
        <v>8984</v>
      </c>
      <c r="C4768" s="260" t="s">
        <v>8985</v>
      </c>
      <c r="D4768" s="260" t="s">
        <v>2634</v>
      </c>
      <c r="E4768" s="260">
        <v>0</v>
      </c>
      <c r="F4768" s="260" t="s">
        <v>2565</v>
      </c>
      <c r="G4768" s="260" t="s">
        <v>33</v>
      </c>
      <c r="H4768" s="260">
        <v>2</v>
      </c>
      <c r="I4768" s="260" t="s">
        <v>17</v>
      </c>
      <c r="J4768" s="260" t="s">
        <v>17</v>
      </c>
      <c r="K4768" s="260" t="s">
        <v>9035</v>
      </c>
      <c r="L4768" s="261">
        <v>45156</v>
      </c>
      <c r="M4768" s="260" t="s">
        <v>20</v>
      </c>
    </row>
    <row r="4769" spans="1:13" x14ac:dyDescent="0.25">
      <c r="A4769" s="262" t="s">
        <v>8983</v>
      </c>
      <c r="B4769" s="262" t="s">
        <v>8984</v>
      </c>
      <c r="C4769" s="262" t="s">
        <v>8985</v>
      </c>
      <c r="D4769" s="262" t="s">
        <v>2636</v>
      </c>
      <c r="E4769" s="262">
        <v>0</v>
      </c>
      <c r="F4769" s="262" t="s">
        <v>2565</v>
      </c>
      <c r="G4769" s="262" t="s">
        <v>33</v>
      </c>
      <c r="H4769" s="262">
        <v>2</v>
      </c>
      <c r="I4769" s="262" t="s">
        <v>17</v>
      </c>
      <c r="J4769" s="262" t="s">
        <v>17</v>
      </c>
      <c r="K4769" s="262" t="s">
        <v>9036</v>
      </c>
      <c r="L4769" s="263">
        <v>45156</v>
      </c>
      <c r="M4769" s="262" t="s">
        <v>20</v>
      </c>
    </row>
    <row r="4770" spans="1:13" x14ac:dyDescent="0.25">
      <c r="A4770" s="260" t="s">
        <v>8983</v>
      </c>
      <c r="B4770" s="260" t="s">
        <v>8984</v>
      </c>
      <c r="C4770" s="260" t="s">
        <v>8985</v>
      </c>
      <c r="D4770" s="260" t="s">
        <v>2638</v>
      </c>
      <c r="E4770" s="260">
        <v>0</v>
      </c>
      <c r="F4770" s="260" t="s">
        <v>2565</v>
      </c>
      <c r="G4770" s="260" t="s">
        <v>33</v>
      </c>
      <c r="H4770" s="260">
        <v>2</v>
      </c>
      <c r="I4770" s="260" t="s">
        <v>17</v>
      </c>
      <c r="J4770" s="260" t="s">
        <v>17</v>
      </c>
      <c r="K4770" s="260" t="s">
        <v>9037</v>
      </c>
      <c r="L4770" s="261">
        <v>45156</v>
      </c>
      <c r="M4770" s="260" t="s">
        <v>20</v>
      </c>
    </row>
    <row r="4771" spans="1:13" x14ac:dyDescent="0.25">
      <c r="A4771" s="262" t="s">
        <v>8983</v>
      </c>
      <c r="B4771" s="262" t="s">
        <v>8984</v>
      </c>
      <c r="C4771" s="262" t="s">
        <v>8985</v>
      </c>
      <c r="D4771" s="262" t="s">
        <v>2571</v>
      </c>
      <c r="E4771" s="262">
        <v>2</v>
      </c>
      <c r="F4771" s="262" t="s">
        <v>2565</v>
      </c>
      <c r="G4771" s="262" t="s">
        <v>33</v>
      </c>
      <c r="H4771" s="262">
        <v>2</v>
      </c>
      <c r="I4771" s="262" t="s">
        <v>17</v>
      </c>
      <c r="J4771" s="262" t="s">
        <v>17</v>
      </c>
      <c r="K4771" s="262" t="s">
        <v>9038</v>
      </c>
      <c r="L4771" s="263">
        <v>45156</v>
      </c>
      <c r="M4771" s="262" t="s">
        <v>20</v>
      </c>
    </row>
    <row r="4772" spans="1:13" x14ac:dyDescent="0.25">
      <c r="A4772" s="260" t="s">
        <v>8983</v>
      </c>
      <c r="B4772" s="260" t="s">
        <v>8984</v>
      </c>
      <c r="C4772" s="260" t="s">
        <v>8985</v>
      </c>
      <c r="D4772" s="260" t="s">
        <v>2573</v>
      </c>
      <c r="E4772" s="260">
        <v>0</v>
      </c>
      <c r="F4772" s="260" t="s">
        <v>2565</v>
      </c>
      <c r="G4772" s="260" t="s">
        <v>33</v>
      </c>
      <c r="H4772" s="260">
        <v>2</v>
      </c>
      <c r="I4772" s="260" t="s">
        <v>17</v>
      </c>
      <c r="J4772" s="260" t="s">
        <v>17</v>
      </c>
      <c r="K4772" s="260" t="s">
        <v>9039</v>
      </c>
      <c r="L4772" s="261">
        <v>45156</v>
      </c>
      <c r="M4772" s="260" t="s">
        <v>20</v>
      </c>
    </row>
    <row r="4773" spans="1:13" x14ac:dyDescent="0.25">
      <c r="A4773" s="262" t="s">
        <v>8983</v>
      </c>
      <c r="B4773" s="262" t="s">
        <v>8984</v>
      </c>
      <c r="C4773" s="262" t="s">
        <v>8985</v>
      </c>
      <c r="D4773" s="262" t="s">
        <v>2642</v>
      </c>
      <c r="E4773" s="262">
        <v>0</v>
      </c>
      <c r="F4773" s="262" t="s">
        <v>2565</v>
      </c>
      <c r="G4773" s="262" t="s">
        <v>33</v>
      </c>
      <c r="H4773" s="262">
        <v>2</v>
      </c>
      <c r="I4773" s="262" t="s">
        <v>17</v>
      </c>
      <c r="J4773" s="262" t="s">
        <v>17</v>
      </c>
      <c r="K4773" s="262" t="s">
        <v>9040</v>
      </c>
      <c r="L4773" s="263">
        <v>45156</v>
      </c>
      <c r="M4773" s="262" t="s">
        <v>20</v>
      </c>
    </row>
    <row r="4774" spans="1:13" x14ac:dyDescent="0.25">
      <c r="A4774" s="260" t="s">
        <v>1352</v>
      </c>
      <c r="B4774" s="260" t="s">
        <v>1353</v>
      </c>
      <c r="C4774" s="260" t="s">
        <v>1173</v>
      </c>
      <c r="D4774" s="260" t="s">
        <v>623</v>
      </c>
      <c r="E4774" s="260">
        <v>16200000</v>
      </c>
      <c r="F4774" s="260" t="s">
        <v>9041</v>
      </c>
      <c r="G4774" s="260" t="s">
        <v>33</v>
      </c>
      <c r="H4774" s="260">
        <v>2</v>
      </c>
      <c r="I4774" s="260" t="s">
        <v>9042</v>
      </c>
      <c r="J4774" s="260" t="s">
        <v>9043</v>
      </c>
      <c r="K4774" s="260" t="s">
        <v>9044</v>
      </c>
      <c r="L4774" s="261">
        <v>45163</v>
      </c>
      <c r="M4774" s="260" t="s">
        <v>20</v>
      </c>
    </row>
    <row r="4775" spans="1:13" x14ac:dyDescent="0.25">
      <c r="A4775" s="262" t="s">
        <v>1352</v>
      </c>
      <c r="B4775" s="262" t="s">
        <v>1353</v>
      </c>
      <c r="C4775" s="262" t="s">
        <v>1173</v>
      </c>
      <c r="D4775" s="262" t="s">
        <v>628</v>
      </c>
      <c r="E4775" s="262">
        <v>11195000</v>
      </c>
      <c r="F4775" s="262" t="s">
        <v>9045</v>
      </c>
      <c r="G4775" s="262" t="s">
        <v>33</v>
      </c>
      <c r="H4775" s="262">
        <v>2</v>
      </c>
      <c r="I4775" s="262" t="s">
        <v>9046</v>
      </c>
      <c r="J4775" s="262" t="s">
        <v>9047</v>
      </c>
      <c r="K4775" s="262" t="s">
        <v>9048</v>
      </c>
      <c r="L4775" s="263">
        <v>45163</v>
      </c>
      <c r="M4775" s="262" t="s">
        <v>20</v>
      </c>
    </row>
    <row r="4776" spans="1:13" x14ac:dyDescent="0.25">
      <c r="A4776" s="260" t="s">
        <v>1352</v>
      </c>
      <c r="B4776" s="260" t="s">
        <v>1353</v>
      </c>
      <c r="C4776" s="260" t="s">
        <v>1173</v>
      </c>
      <c r="D4776" s="260" t="s">
        <v>619</v>
      </c>
      <c r="E4776" s="260">
        <v>1205000</v>
      </c>
      <c r="F4776" s="260" t="s">
        <v>9045</v>
      </c>
      <c r="G4776" s="260" t="s">
        <v>33</v>
      </c>
      <c r="H4776" s="260">
        <v>2</v>
      </c>
      <c r="I4776" s="260" t="s">
        <v>9046</v>
      </c>
      <c r="J4776" s="260" t="s">
        <v>9047</v>
      </c>
      <c r="K4776" s="260" t="s">
        <v>9049</v>
      </c>
      <c r="L4776" s="261">
        <v>45163</v>
      </c>
      <c r="M4776" s="260" t="s">
        <v>20</v>
      </c>
    </row>
    <row r="4777" spans="1:13" x14ac:dyDescent="0.25">
      <c r="A4777" s="262" t="s">
        <v>1352</v>
      </c>
      <c r="B4777" s="262" t="s">
        <v>1353</v>
      </c>
      <c r="C4777" s="262" t="s">
        <v>1173</v>
      </c>
      <c r="D4777" s="262" t="s">
        <v>1050</v>
      </c>
      <c r="E4777" s="262">
        <v>86079000</v>
      </c>
      <c r="F4777" s="262" t="s">
        <v>9050</v>
      </c>
      <c r="G4777" s="262" t="s">
        <v>33</v>
      </c>
      <c r="H4777" s="262">
        <v>2</v>
      </c>
      <c r="I4777" s="262" t="s">
        <v>9051</v>
      </c>
      <c r="J4777" s="262" t="s">
        <v>9052</v>
      </c>
      <c r="K4777" s="262" t="s">
        <v>9053</v>
      </c>
      <c r="L4777" s="263">
        <v>45163</v>
      </c>
      <c r="M4777" s="262" t="s">
        <v>20</v>
      </c>
    </row>
    <row r="4778" spans="1:13" x14ac:dyDescent="0.25">
      <c r="A4778" s="260" t="s">
        <v>1088</v>
      </c>
      <c r="B4778" s="260" t="s">
        <v>1089</v>
      </c>
      <c r="C4778" s="260" t="s">
        <v>415</v>
      </c>
      <c r="D4778" s="260" t="s">
        <v>623</v>
      </c>
      <c r="E4778" s="260">
        <v>2531400</v>
      </c>
      <c r="F4778" s="260" t="s">
        <v>5431</v>
      </c>
      <c r="G4778" s="260" t="s">
        <v>77</v>
      </c>
      <c r="H4778" s="260">
        <v>1</v>
      </c>
      <c r="I4778" s="260" t="s">
        <v>9054</v>
      </c>
      <c r="J4778" s="260" t="s">
        <v>9055</v>
      </c>
      <c r="K4778" s="260" t="s">
        <v>9056</v>
      </c>
      <c r="L4778" s="261">
        <v>45163</v>
      </c>
      <c r="M4778" s="260" t="s">
        <v>20</v>
      </c>
    </row>
    <row r="4779" spans="1:13" x14ac:dyDescent="0.25">
      <c r="A4779" s="262" t="s">
        <v>1088</v>
      </c>
      <c r="B4779" s="262" t="s">
        <v>1089</v>
      </c>
      <c r="C4779" s="262" t="s">
        <v>415</v>
      </c>
      <c r="D4779" s="262" t="s">
        <v>628</v>
      </c>
      <c r="E4779" s="262">
        <v>1743600</v>
      </c>
      <c r="F4779" s="262" t="s">
        <v>5431</v>
      </c>
      <c r="G4779" s="262" t="s">
        <v>77</v>
      </c>
      <c r="H4779" s="262">
        <v>1</v>
      </c>
      <c r="I4779" s="262" t="s">
        <v>9054</v>
      </c>
      <c r="J4779" s="262" t="s">
        <v>9057</v>
      </c>
      <c r="K4779" s="262" t="s">
        <v>9058</v>
      </c>
      <c r="L4779" s="263">
        <v>45163</v>
      </c>
      <c r="M4779" s="262" t="s">
        <v>20</v>
      </c>
    </row>
    <row r="4780" spans="1:13" x14ac:dyDescent="0.25">
      <c r="A4780" s="260" t="s">
        <v>1088</v>
      </c>
      <c r="B4780" s="260" t="s">
        <v>1089</v>
      </c>
      <c r="C4780" s="260" t="s">
        <v>415</v>
      </c>
      <c r="D4780" s="260" t="s">
        <v>619</v>
      </c>
      <c r="E4780" s="260">
        <v>1098000</v>
      </c>
      <c r="F4780" s="260" t="s">
        <v>5431</v>
      </c>
      <c r="G4780" s="260" t="s">
        <v>77</v>
      </c>
      <c r="H4780" s="260">
        <v>1</v>
      </c>
      <c r="I4780" s="260" t="s">
        <v>9054</v>
      </c>
      <c r="J4780" s="260" t="s">
        <v>9059</v>
      </c>
      <c r="K4780" s="260" t="s">
        <v>9060</v>
      </c>
      <c r="L4780" s="261">
        <v>45163</v>
      </c>
      <c r="M4780" s="260" t="s">
        <v>20</v>
      </c>
    </row>
    <row r="4781" spans="1:13" x14ac:dyDescent="0.25">
      <c r="A4781" s="262" t="s">
        <v>1088</v>
      </c>
      <c r="B4781" s="262" t="s">
        <v>1089</v>
      </c>
      <c r="C4781" s="262" t="s">
        <v>415</v>
      </c>
      <c r="D4781" s="262" t="s">
        <v>1374</v>
      </c>
      <c r="E4781" s="262">
        <v>12921132</v>
      </c>
      <c r="F4781" s="262" t="s">
        <v>5431</v>
      </c>
      <c r="G4781" s="262" t="s">
        <v>77</v>
      </c>
      <c r="H4781" s="262">
        <v>1</v>
      </c>
      <c r="I4781" s="262" t="s">
        <v>9054</v>
      </c>
      <c r="J4781" s="262" t="s">
        <v>9061</v>
      </c>
      <c r="K4781" s="262" t="s">
        <v>9062</v>
      </c>
      <c r="L4781" s="263">
        <v>45163</v>
      </c>
      <c r="M4781" s="262" t="s">
        <v>20</v>
      </c>
    </row>
    <row r="4782" spans="1:13" x14ac:dyDescent="0.25">
      <c r="A4782" s="260" t="s">
        <v>227</v>
      </c>
      <c r="B4782" s="260" t="s">
        <v>228</v>
      </c>
      <c r="C4782" s="260" t="s">
        <v>229</v>
      </c>
      <c r="D4782" s="260" t="s">
        <v>1374</v>
      </c>
      <c r="E4782" s="260">
        <v>82154502</v>
      </c>
      <c r="F4782" s="260" t="s">
        <v>2036</v>
      </c>
      <c r="G4782" s="260" t="s">
        <v>77</v>
      </c>
      <c r="H4782" s="260">
        <v>1</v>
      </c>
      <c r="I4782" s="260" t="s">
        <v>9063</v>
      </c>
      <c r="J4782" s="260" t="s">
        <v>9064</v>
      </c>
      <c r="K4782" s="260" t="s">
        <v>9065</v>
      </c>
      <c r="L4782" s="261">
        <v>45163</v>
      </c>
      <c r="M4782" s="260" t="s">
        <v>582</v>
      </c>
    </row>
    <row r="4783" spans="1:13" x14ac:dyDescent="0.25">
      <c r="A4783" s="262" t="s">
        <v>227</v>
      </c>
      <c r="B4783" s="262" t="s">
        <v>228</v>
      </c>
      <c r="C4783" s="262" t="s">
        <v>229</v>
      </c>
      <c r="D4783" s="262" t="s">
        <v>630</v>
      </c>
      <c r="E4783" s="262">
        <v>529000</v>
      </c>
      <c r="F4783" s="262" t="s">
        <v>2036</v>
      </c>
      <c r="G4783" s="262" t="s">
        <v>77</v>
      </c>
      <c r="H4783" s="262">
        <v>1</v>
      </c>
      <c r="I4783" s="262" t="s">
        <v>9063</v>
      </c>
      <c r="J4783" s="262" t="s">
        <v>9066</v>
      </c>
      <c r="K4783" s="262" t="s">
        <v>9067</v>
      </c>
      <c r="L4783" s="263">
        <v>45163</v>
      </c>
      <c r="M4783" s="262" t="s">
        <v>582</v>
      </c>
    </row>
    <row r="4784" spans="1:13" x14ac:dyDescent="0.25">
      <c r="A4784" s="260" t="s">
        <v>227</v>
      </c>
      <c r="B4784" s="260" t="s">
        <v>228</v>
      </c>
      <c r="C4784" s="260" t="s">
        <v>229</v>
      </c>
      <c r="D4784" s="260" t="s">
        <v>623</v>
      </c>
      <c r="E4784" s="260">
        <v>10300000</v>
      </c>
      <c r="F4784" s="260" t="s">
        <v>2036</v>
      </c>
      <c r="G4784" s="260" t="s">
        <v>77</v>
      </c>
      <c r="H4784" s="260">
        <v>1</v>
      </c>
      <c r="I4784" s="260" t="s">
        <v>9063</v>
      </c>
      <c r="J4784" s="260" t="s">
        <v>9068</v>
      </c>
      <c r="K4784" s="260" t="s">
        <v>9069</v>
      </c>
      <c r="L4784" s="261">
        <v>45163</v>
      </c>
      <c r="M4784" s="260" t="s">
        <v>582</v>
      </c>
    </row>
    <row r="4785" spans="1:13" x14ac:dyDescent="0.25">
      <c r="A4785" s="262" t="s">
        <v>227</v>
      </c>
      <c r="B4785" s="262" t="s">
        <v>228</v>
      </c>
      <c r="C4785" s="262" t="s">
        <v>229</v>
      </c>
      <c r="D4785" s="262" t="s">
        <v>628</v>
      </c>
      <c r="E4785" s="262">
        <v>10800000</v>
      </c>
      <c r="F4785" s="262" t="s">
        <v>2036</v>
      </c>
      <c r="G4785" s="262" t="s">
        <v>77</v>
      </c>
      <c r="H4785" s="262">
        <v>1</v>
      </c>
      <c r="I4785" s="262" t="s">
        <v>9063</v>
      </c>
      <c r="J4785" s="262" t="s">
        <v>9070</v>
      </c>
      <c r="K4785" s="262" t="s">
        <v>9071</v>
      </c>
      <c r="L4785" s="263">
        <v>45163</v>
      </c>
      <c r="M4785" s="262" t="s">
        <v>582</v>
      </c>
    </row>
    <row r="4786" spans="1:13" x14ac:dyDescent="0.25">
      <c r="A4786" s="260" t="s">
        <v>227</v>
      </c>
      <c r="B4786" s="260" t="s">
        <v>228</v>
      </c>
      <c r="C4786" s="260" t="s">
        <v>229</v>
      </c>
      <c r="D4786" s="260" t="s">
        <v>619</v>
      </c>
      <c r="E4786" s="260">
        <v>4800000</v>
      </c>
      <c r="F4786" s="260" t="s">
        <v>2036</v>
      </c>
      <c r="G4786" s="260" t="s">
        <v>77</v>
      </c>
      <c r="H4786" s="260">
        <v>1</v>
      </c>
      <c r="I4786" s="260" t="s">
        <v>9063</v>
      </c>
      <c r="J4786" s="260" t="s">
        <v>9072</v>
      </c>
      <c r="K4786" s="260" t="s">
        <v>9073</v>
      </c>
      <c r="L4786" s="261">
        <v>45163</v>
      </c>
      <c r="M4786" s="260" t="s">
        <v>582</v>
      </c>
    </row>
    <row r="4787" spans="1:13" x14ac:dyDescent="0.25">
      <c r="A4787" s="262" t="s">
        <v>227</v>
      </c>
      <c r="B4787" s="262" t="s">
        <v>228</v>
      </c>
      <c r="C4787" s="262" t="s">
        <v>229</v>
      </c>
      <c r="D4787" s="262" t="s">
        <v>1132</v>
      </c>
      <c r="E4787" s="262">
        <v>108583502</v>
      </c>
      <c r="F4787" s="262" t="s">
        <v>2036</v>
      </c>
      <c r="G4787" s="262" t="s">
        <v>77</v>
      </c>
      <c r="H4787" s="262">
        <v>1</v>
      </c>
      <c r="I4787" s="262" t="s">
        <v>9063</v>
      </c>
      <c r="J4787" s="262" t="s">
        <v>9074</v>
      </c>
      <c r="K4787" s="262" t="s">
        <v>9075</v>
      </c>
      <c r="L4787" s="263">
        <v>45163</v>
      </c>
      <c r="M4787" s="262" t="s">
        <v>582</v>
      </c>
    </row>
    <row r="4788" spans="1:13" x14ac:dyDescent="0.25">
      <c r="A4788" s="260" t="s">
        <v>227</v>
      </c>
      <c r="B4788" s="260" t="s">
        <v>228</v>
      </c>
      <c r="C4788" s="260" t="s">
        <v>229</v>
      </c>
      <c r="D4788" s="260" t="s">
        <v>1050</v>
      </c>
      <c r="E4788" s="260">
        <v>26429000</v>
      </c>
      <c r="F4788" s="260" t="s">
        <v>2036</v>
      </c>
      <c r="G4788" s="260" t="s">
        <v>77</v>
      </c>
      <c r="H4788" s="260">
        <v>1</v>
      </c>
      <c r="I4788" s="260" t="s">
        <v>9063</v>
      </c>
      <c r="J4788" s="260" t="s">
        <v>9076</v>
      </c>
      <c r="K4788" s="260" t="s">
        <v>9077</v>
      </c>
      <c r="L4788" s="261">
        <v>45163</v>
      </c>
      <c r="M4788" s="260" t="s">
        <v>582</v>
      </c>
    </row>
    <row r="4789" spans="1:13" x14ac:dyDescent="0.25">
      <c r="A4789" s="262" t="s">
        <v>227</v>
      </c>
      <c r="B4789" s="262" t="s">
        <v>228</v>
      </c>
      <c r="C4789" s="262" t="s">
        <v>229</v>
      </c>
      <c r="D4789" s="262" t="s">
        <v>605</v>
      </c>
      <c r="E4789" s="262">
        <v>25900000</v>
      </c>
      <c r="F4789" s="262" t="s">
        <v>2036</v>
      </c>
      <c r="G4789" s="262" t="s">
        <v>77</v>
      </c>
      <c r="H4789" s="262">
        <v>1</v>
      </c>
      <c r="I4789" s="262" t="s">
        <v>9063</v>
      </c>
      <c r="J4789" s="262" t="s">
        <v>9078</v>
      </c>
      <c r="K4789" s="262" t="s">
        <v>9079</v>
      </c>
      <c r="L4789" s="263">
        <v>45163</v>
      </c>
      <c r="M4789" s="262" t="s">
        <v>582</v>
      </c>
    </row>
    <row r="4790" spans="1:13" x14ac:dyDescent="0.25">
      <c r="A4790" s="260" t="s">
        <v>1088</v>
      </c>
      <c r="B4790" s="260" t="s">
        <v>1089</v>
      </c>
      <c r="C4790" s="260" t="s">
        <v>415</v>
      </c>
      <c r="D4790" s="260" t="s">
        <v>1050</v>
      </c>
      <c r="E4790" s="260">
        <v>5373000</v>
      </c>
      <c r="F4790" s="260" t="s">
        <v>5431</v>
      </c>
      <c r="G4790" s="260" t="s">
        <v>77</v>
      </c>
      <c r="H4790" s="260">
        <v>1</v>
      </c>
      <c r="I4790" s="260" t="s">
        <v>9054</v>
      </c>
      <c r="J4790" s="260" t="s">
        <v>9080</v>
      </c>
      <c r="K4790" s="260" t="s">
        <v>9081</v>
      </c>
      <c r="L4790" s="261">
        <v>45163</v>
      </c>
      <c r="M4790" s="260" t="s">
        <v>582</v>
      </c>
    </row>
    <row r="4791" spans="1:13" x14ac:dyDescent="0.25">
      <c r="A4791" s="262" t="s">
        <v>1088</v>
      </c>
      <c r="B4791" s="262" t="s">
        <v>1089</v>
      </c>
      <c r="C4791" s="262" t="s">
        <v>415</v>
      </c>
      <c r="D4791" s="262" t="s">
        <v>605</v>
      </c>
      <c r="E4791" s="262">
        <v>5373000</v>
      </c>
      <c r="F4791" s="262" t="s">
        <v>5431</v>
      </c>
      <c r="G4791" s="262" t="s">
        <v>77</v>
      </c>
      <c r="H4791" s="262">
        <v>1</v>
      </c>
      <c r="I4791" s="262" t="s">
        <v>9054</v>
      </c>
      <c r="J4791" s="262" t="s">
        <v>9082</v>
      </c>
      <c r="K4791" s="262" t="s">
        <v>9083</v>
      </c>
      <c r="L4791" s="263">
        <v>45163</v>
      </c>
      <c r="M4791" s="262" t="s">
        <v>582</v>
      </c>
    </row>
  </sheetData>
  <autoFilter ref="A1:M4791"/>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A2B54"/>
    <pageSetUpPr fitToPage="1"/>
  </sheetPr>
  <dimension ref="A1:V165"/>
  <sheetViews>
    <sheetView topLeftCell="J143" workbookViewId="0">
      <selection activeCell="V165" sqref="V165"/>
    </sheetView>
  </sheetViews>
  <sheetFormatPr defaultColWidth="9.42578125" defaultRowHeight="15" x14ac:dyDescent="0.25"/>
  <cols>
    <col min="1" max="1" width="37.5703125" style="49" customWidth="1"/>
    <col min="2" max="2" width="23.7109375" style="49" customWidth="1"/>
    <col min="3" max="3" width="11" style="49" bestFit="1" customWidth="1"/>
    <col min="4" max="4" width="15.42578125" style="49" customWidth="1"/>
    <col min="5" max="5" width="9.42578125" style="49" customWidth="1"/>
    <col min="6" max="6" width="26.42578125" style="49" customWidth="1"/>
    <col min="7" max="7" width="8.7109375" style="49" bestFit="1" customWidth="1"/>
    <col min="8" max="8" width="8.42578125" style="49" bestFit="1" customWidth="1"/>
    <col min="9" max="9" width="11.42578125" style="49" customWidth="1"/>
    <col min="10" max="10" width="12.5703125" style="49" customWidth="1"/>
    <col min="11" max="11" width="10.5703125" style="49" customWidth="1"/>
    <col min="12" max="15" width="8.42578125" style="49" customWidth="1"/>
    <col min="16" max="17" width="8.42578125" style="50" customWidth="1"/>
    <col min="18" max="20" width="8.42578125" style="49" customWidth="1"/>
    <col min="21" max="21" width="9.42578125" style="49" customWidth="1"/>
    <col min="22" max="22" width="12" style="49" customWidth="1"/>
    <col min="23" max="23" width="9.42578125" style="49" customWidth="1"/>
    <col min="24" max="16384" width="9.42578125" style="49"/>
  </cols>
  <sheetData>
    <row r="1" spans="1:22" s="57" customFormat="1" ht="15.75" customHeight="1" x14ac:dyDescent="0.3">
      <c r="A1" s="294"/>
      <c r="B1" s="295"/>
      <c r="C1" s="295"/>
      <c r="D1" s="295"/>
      <c r="E1" s="295"/>
      <c r="F1" s="295"/>
      <c r="G1" s="295"/>
      <c r="H1" s="295"/>
      <c r="I1" s="295"/>
      <c r="J1" s="295"/>
      <c r="K1" s="295"/>
      <c r="L1" s="295"/>
      <c r="M1" s="295"/>
      <c r="N1" s="295"/>
      <c r="O1" s="295"/>
      <c r="P1" s="295"/>
      <c r="Q1" s="295"/>
      <c r="R1" s="295"/>
      <c r="S1" s="295"/>
      <c r="T1" s="295"/>
      <c r="U1" s="58"/>
      <c r="V1" s="58"/>
    </row>
    <row r="2" spans="1:22" s="2" customFormat="1" ht="107.25" customHeight="1" thickBot="1" x14ac:dyDescent="0.35">
      <c r="A2" s="13" t="s">
        <v>9099</v>
      </c>
      <c r="B2" s="13" t="s">
        <v>9100</v>
      </c>
      <c r="C2" s="13" t="s">
        <v>9101</v>
      </c>
      <c r="D2" s="13" t="s">
        <v>9102</v>
      </c>
      <c r="E2" s="6" t="s">
        <v>9103</v>
      </c>
      <c r="F2" s="13" t="s">
        <v>9104</v>
      </c>
      <c r="G2" s="122" t="s">
        <v>9105</v>
      </c>
      <c r="H2" s="86" t="s">
        <v>9106</v>
      </c>
      <c r="I2" s="85" t="s">
        <v>9106</v>
      </c>
      <c r="J2" s="87" t="s">
        <v>9107</v>
      </c>
      <c r="K2" s="87" t="s">
        <v>6</v>
      </c>
      <c r="L2" s="89" t="s">
        <v>9108</v>
      </c>
      <c r="M2" s="88" t="s">
        <v>9109</v>
      </c>
      <c r="N2" s="88" t="s">
        <v>9110</v>
      </c>
      <c r="O2" s="59" t="s">
        <v>9111</v>
      </c>
      <c r="P2" s="90" t="s">
        <v>9112</v>
      </c>
      <c r="Q2" s="90" t="s">
        <v>9113</v>
      </c>
      <c r="R2" s="91" t="s">
        <v>9114</v>
      </c>
      <c r="S2" s="92" t="s">
        <v>9115</v>
      </c>
      <c r="T2" s="92" t="s">
        <v>9116</v>
      </c>
      <c r="U2" s="63" t="s">
        <v>9117</v>
      </c>
      <c r="V2" s="141" t="s">
        <v>9118</v>
      </c>
    </row>
    <row r="3" spans="1:22" s="2" customFormat="1" ht="16.5" hidden="1" customHeight="1" thickTop="1" x14ac:dyDescent="0.3">
      <c r="A3" s="56" t="s">
        <v>9119</v>
      </c>
      <c r="B3" s="56"/>
      <c r="C3" s="56"/>
      <c r="D3" s="56"/>
      <c r="E3" s="56"/>
      <c r="F3" s="56"/>
      <c r="G3" s="48"/>
      <c r="H3" s="48"/>
      <c r="I3" s="48"/>
      <c r="J3" s="48"/>
      <c r="K3" s="82"/>
      <c r="L3" s="47"/>
      <c r="M3" s="46"/>
      <c r="N3" s="46"/>
      <c r="O3" s="47"/>
      <c r="P3" s="48"/>
      <c r="Q3" s="48"/>
      <c r="R3" s="47">
        <v>0.3</v>
      </c>
      <c r="S3" s="46"/>
      <c r="T3" s="46"/>
      <c r="U3" s="137"/>
      <c r="V3" s="138"/>
    </row>
    <row r="4" spans="1:22" s="2" customFormat="1" ht="15" customHeight="1" thickTop="1" x14ac:dyDescent="0.3">
      <c r="A4" s="14" t="s">
        <v>9120</v>
      </c>
      <c r="B4" s="14"/>
      <c r="C4" s="14"/>
      <c r="D4" s="14"/>
      <c r="E4" s="7" t="s">
        <v>9120</v>
      </c>
      <c r="F4" s="14"/>
      <c r="G4" s="40" t="s">
        <v>9121</v>
      </c>
      <c r="H4" s="40" t="s">
        <v>9121</v>
      </c>
      <c r="I4" s="40" t="s">
        <v>9122</v>
      </c>
      <c r="J4" s="40" t="s">
        <v>9123</v>
      </c>
      <c r="K4" s="40" t="s">
        <v>9122</v>
      </c>
      <c r="L4" s="40" t="s">
        <v>9121</v>
      </c>
      <c r="M4" s="40" t="s">
        <v>9121</v>
      </c>
      <c r="N4" s="40" t="s">
        <v>9121</v>
      </c>
      <c r="O4" s="40" t="s">
        <v>9121</v>
      </c>
      <c r="P4" s="40" t="s">
        <v>9121</v>
      </c>
      <c r="Q4" s="40" t="s">
        <v>9121</v>
      </c>
      <c r="R4" s="40" t="s">
        <v>9121</v>
      </c>
      <c r="S4" s="40" t="s">
        <v>9121</v>
      </c>
      <c r="T4" s="40" t="s">
        <v>9121</v>
      </c>
      <c r="U4" s="137"/>
      <c r="V4" s="138"/>
    </row>
    <row r="5" spans="1:22" ht="15.75" customHeight="1" x14ac:dyDescent="0.25">
      <c r="A5" s="55" t="str">
        <f>'Crisis Indicator Data'!A3</f>
        <v>Complex crisis in Afghanistan</v>
      </c>
      <c r="B5" s="55" t="str">
        <f>Lists!G3</f>
        <v>Complex crisis</v>
      </c>
      <c r="C5" s="55" t="str">
        <f>'Crisis Indicator Data'!C3</f>
        <v>AFG001</v>
      </c>
      <c r="D5" s="55" t="str">
        <f>'Crisis Indicator Data'!D3</f>
        <v>Afghanistan</v>
      </c>
      <c r="E5" s="55" t="str">
        <f>'Crisis Indicator Data'!E3</f>
        <v>AFG</v>
      </c>
      <c r="F5" s="55" t="str">
        <f>'Crisis Indicator Data'!B3</f>
        <v>Conflict,Violence,Displacement,Drought,Earthquake,Socio-political</v>
      </c>
      <c r="G5" s="52">
        <f t="shared" ref="G5:G36" si="0">IF(OR(O5="x",L5="x"),"x",ROUND((5-GEOMEAN(((5-L5)/5*4+1),((5-O5)/5*4+1),((5-O5)/5*4+1)))/4*3.5+R5*0.3,1))</f>
        <v>4.5</v>
      </c>
      <c r="H5" s="51">
        <f t="shared" ref="H5:H36" si="1">IF(G5="x","x",ROUNDUP(G5,0))</f>
        <v>5</v>
      </c>
      <c r="I5" s="130" t="str">
        <f t="shared" ref="I5:I36" si="2">IF(O5="x","x",IF(L5="x","x",(IF(H5=5,"Very High",IF(H5=4,"High",IF(H5=3,"Medium",IF(H5=2,"Low","Very Low")))))))</f>
        <v>Very High</v>
      </c>
      <c r="J5" s="133" t="str">
        <f>INDEX(Trends!$D$3:$D$404,MATCH(C5,Trends!$C$3:$C$404,0))</f>
        <v>Increasing</v>
      </c>
      <c r="K5" s="123" t="str">
        <f>IF(Reliability!B3="x","x",(IF(ROUNDUP(Reliability!B3,0)=1,"Very High",IF(ROUNDUP(Reliability!B3,0)=2,"High",IF(ROUNDUP(Reliability!B3,0)=3,"Medium",IF(ROUNDUP(Reliability!B3,0)=4,"Low","Very Low"))))))</f>
        <v>Very High</v>
      </c>
      <c r="L5" s="54">
        <f t="shared" ref="L5:L36" si="3">IF(OR(N5="x",M5="x"),"x",ROUND((5-GEOMEAN(((5-M5)/5*4+1),((5-N5)/5*4+1),((5-N5)/5*4+1)))/4*5,1))</f>
        <v>4.7</v>
      </c>
      <c r="M5" s="53">
        <f>'Impact of the crisis'!N6</f>
        <v>4.9000000000000004</v>
      </c>
      <c r="N5" s="53">
        <f>'Impact of the crisis'!AB6</f>
        <v>4.5999999999999996</v>
      </c>
      <c r="O5" s="54">
        <f>'Conditions of people affected'!R6</f>
        <v>4.5</v>
      </c>
      <c r="P5" s="53">
        <f>'Conditions of people affected'!K6</f>
        <v>5</v>
      </c>
      <c r="Q5" s="53">
        <f>'Conditions of people affected'!Q6</f>
        <v>4</v>
      </c>
      <c r="R5" s="53">
        <f t="shared" ref="R5:R36" si="4">IF(OR(T5="x",S5="x"),S5,ROUND((5-GEOMEAN(((5-S5)/5*4+1),((5-T5)/5*4+1)))/4*5,1))</f>
        <v>4.2</v>
      </c>
      <c r="S5" s="53">
        <f>'Complexity of the crisis'!X6</f>
        <v>3.8</v>
      </c>
      <c r="T5" s="53">
        <f>'Complexity of the crisis'!AN6</f>
        <v>4.5</v>
      </c>
      <c r="U5" s="139" t="str">
        <f>VLOOKUP(C5,Lists!$C$3:$E$160,3,FALSE)</f>
        <v>Asia</v>
      </c>
      <c r="V5" s="140">
        <v>45138</v>
      </c>
    </row>
    <row r="6" spans="1:22" ht="15.75" customHeight="1" x14ac:dyDescent="0.25">
      <c r="A6" s="55" t="str">
        <f>'Crisis Indicator Data'!A4</f>
        <v>Drought in South-West Angola</v>
      </c>
      <c r="B6" s="55" t="str">
        <f>Lists!G4</f>
        <v>Drought in South-West</v>
      </c>
      <c r="C6" s="55" t="str">
        <f>'Crisis Indicator Data'!C4</f>
        <v>AGO002</v>
      </c>
      <c r="D6" s="55" t="str">
        <f>'Crisis Indicator Data'!D4</f>
        <v>Angola</v>
      </c>
      <c r="E6" s="55" t="str">
        <f>'Crisis Indicator Data'!E4</f>
        <v>AGO</v>
      </c>
      <c r="F6" s="55" t="str">
        <f>'Crisis Indicator Data'!B4</f>
        <v>Drought</v>
      </c>
      <c r="G6" s="52">
        <f t="shared" si="0"/>
        <v>3.1</v>
      </c>
      <c r="H6" s="51">
        <f t="shared" si="1"/>
        <v>4</v>
      </c>
      <c r="I6" s="130" t="str">
        <f t="shared" si="2"/>
        <v>High</v>
      </c>
      <c r="J6" s="133" t="str">
        <f>INDEX(Trends!$D$3:$D$404,MATCH(C6,Trends!$C$3:$C$404,0))</f>
        <v>Stable</v>
      </c>
      <c r="K6" s="123" t="str">
        <f>IF(Reliability!B4="x","x",(IF(ROUNDUP(Reliability!B4,0)=1,"Very High",IF(ROUNDUP(Reliability!B4,0)=2,"High",IF(ROUNDUP(Reliability!B4,0)=3,"Medium",IF(ROUNDUP(Reliability!B4,0)=4,"Low","Very Low"))))))</f>
        <v>Medium</v>
      </c>
      <c r="L6" s="54">
        <f t="shared" si="3"/>
        <v>2.8</v>
      </c>
      <c r="M6" s="53">
        <f>'Impact of the crisis'!N7</f>
        <v>3.7</v>
      </c>
      <c r="N6" s="53">
        <f>'Impact of the crisis'!AB7</f>
        <v>2.2000000000000002</v>
      </c>
      <c r="O6" s="54">
        <f>'Conditions of people affected'!R7</f>
        <v>3.85</v>
      </c>
      <c r="P6" s="53">
        <f>'Conditions of people affected'!K7</f>
        <v>3.7</v>
      </c>
      <c r="Q6" s="53">
        <f>'Conditions of people affected'!Q7</f>
        <v>4</v>
      </c>
      <c r="R6" s="53">
        <f t="shared" si="4"/>
        <v>2.2000000000000002</v>
      </c>
      <c r="S6" s="53">
        <f>'Complexity of the crisis'!X7</f>
        <v>3.1</v>
      </c>
      <c r="T6" s="53">
        <f>'Complexity of the crisis'!AN7</f>
        <v>1</v>
      </c>
      <c r="U6" s="139" t="str">
        <f>VLOOKUP(C6,Lists!$C$3:$E$160,3,FALSE)</f>
        <v>Africa</v>
      </c>
      <c r="V6" s="140">
        <v>45133</v>
      </c>
    </row>
    <row r="7" spans="1:22" ht="15.75" customHeight="1" x14ac:dyDescent="0.25">
      <c r="A7" s="55" t="str">
        <f>'Crisis Indicator Data'!A5</f>
        <v>Nagorno-Karabakh Conflict in Armenia</v>
      </c>
      <c r="B7" s="55" t="str">
        <f>Lists!G5</f>
        <v>Nagorno-Karabakh Conflict in Armenia</v>
      </c>
      <c r="C7" s="55" t="str">
        <f>'Crisis Indicator Data'!C5</f>
        <v>ARM002</v>
      </c>
      <c r="D7" s="55" t="str">
        <f>'Crisis Indicator Data'!D5</f>
        <v>Armenia</v>
      </c>
      <c r="E7" s="55" t="str">
        <f>'Crisis Indicator Data'!E5</f>
        <v>ARM</v>
      </c>
      <c r="F7" s="55" t="str">
        <f>'Crisis Indicator Data'!B5</f>
        <v>Conflict,Displacement</v>
      </c>
      <c r="G7" s="52">
        <f t="shared" si="0"/>
        <v>1.9</v>
      </c>
      <c r="H7" s="51">
        <f t="shared" si="1"/>
        <v>2</v>
      </c>
      <c r="I7" s="130" t="str">
        <f t="shared" si="2"/>
        <v>Low</v>
      </c>
      <c r="J7" s="133" t="str">
        <f>INDEX(Trends!$D$3:$D$404,MATCH(C7,Trends!$C$3:$C$404,0))</f>
        <v>Increasing</v>
      </c>
      <c r="K7" s="123" t="str">
        <f>IF(Reliability!B5="x","x",(IF(ROUNDUP(Reliability!B5,0)=1,"Very High",IF(ROUNDUP(Reliability!B5,0)=2,"High",IF(ROUNDUP(Reliability!B5,0)=3,"Medium",IF(ROUNDUP(Reliability!B5,0)=4,"Low","Very Low"))))))</f>
        <v>Very High</v>
      </c>
      <c r="L7" s="54">
        <f t="shared" si="3"/>
        <v>1.7</v>
      </c>
      <c r="M7" s="53">
        <f>'Impact of the crisis'!N8</f>
        <v>1.2</v>
      </c>
      <c r="N7" s="53">
        <f>'Impact of the crisis'!AB8</f>
        <v>2</v>
      </c>
      <c r="O7" s="54">
        <f>'Conditions of people affected'!R8</f>
        <v>1.95</v>
      </c>
      <c r="P7" s="53">
        <f>'Conditions of people affected'!K8</f>
        <v>0.9</v>
      </c>
      <c r="Q7" s="53">
        <f>'Conditions of people affected'!Q8</f>
        <v>3</v>
      </c>
      <c r="R7" s="53">
        <f t="shared" si="4"/>
        <v>1.9</v>
      </c>
      <c r="S7" s="53">
        <f>'Complexity of the crisis'!X8</f>
        <v>1.8</v>
      </c>
      <c r="T7" s="53">
        <f>'Complexity of the crisis'!AN8</f>
        <v>2</v>
      </c>
      <c r="U7" s="139" t="str">
        <f>VLOOKUP(C7,Lists!$C$3:$E$160,3,FALSE)</f>
        <v>Middle east</v>
      </c>
      <c r="V7" s="140">
        <v>45126</v>
      </c>
    </row>
    <row r="8" spans="1:22" ht="15.75" customHeight="1" x14ac:dyDescent="0.25">
      <c r="A8" s="55" t="str">
        <f>'Crisis Indicator Data'!A6</f>
        <v>Nagorno-Karabakh conflict in Azerbaijan</v>
      </c>
      <c r="B8" s="55" t="str">
        <f>Lists!G6</f>
        <v>Nagorno-Karabakh conflict in Azerbaijan</v>
      </c>
      <c r="C8" s="55" t="str">
        <f>'Crisis Indicator Data'!C6</f>
        <v>AZE002</v>
      </c>
      <c r="D8" s="55" t="str">
        <f>'Crisis Indicator Data'!D6</f>
        <v>Azerbaijan</v>
      </c>
      <c r="E8" s="55" t="str">
        <f>'Crisis Indicator Data'!E6</f>
        <v>AZE</v>
      </c>
      <c r="F8" s="55" t="str">
        <f>'Crisis Indicator Data'!B6</f>
        <v>Conflict,Displacement</v>
      </c>
      <c r="G8" s="52">
        <f t="shared" si="0"/>
        <v>2.2000000000000002</v>
      </c>
      <c r="H8" s="51">
        <f t="shared" si="1"/>
        <v>3</v>
      </c>
      <c r="I8" s="130" t="str">
        <f t="shared" si="2"/>
        <v>Medium</v>
      </c>
      <c r="J8" s="133" t="str">
        <f>INDEX(Trends!$D$3:$D$404,MATCH(C8,Trends!$C$3:$C$404,0))</f>
        <v>Increasing</v>
      </c>
      <c r="K8" s="123" t="str">
        <f>IF(Reliability!B6="x","x",(IF(ROUNDUP(Reliability!B6,0)=1,"Very High",IF(ROUNDUP(Reliability!B6,0)=2,"High",IF(ROUNDUP(Reliability!B6,0)=3,"Medium",IF(ROUNDUP(Reliability!B6,0)=4,"Low","Very Low"))))))</f>
        <v>Medium</v>
      </c>
      <c r="L8" s="54">
        <f t="shared" si="3"/>
        <v>1.7</v>
      </c>
      <c r="M8" s="53">
        <f>'Impact of the crisis'!N9</f>
        <v>0.9</v>
      </c>
      <c r="N8" s="53">
        <f>'Impact of the crisis'!AB9</f>
        <v>2.1</v>
      </c>
      <c r="O8" s="54">
        <f>'Conditions of people affected'!R9</f>
        <v>2.15</v>
      </c>
      <c r="P8" s="53">
        <f>'Conditions of people affected'!K9</f>
        <v>1.3</v>
      </c>
      <c r="Q8" s="53">
        <f>'Conditions of people affected'!Q9</f>
        <v>3</v>
      </c>
      <c r="R8" s="53">
        <f t="shared" si="4"/>
        <v>2.8</v>
      </c>
      <c r="S8" s="53">
        <f>'Complexity of the crisis'!X9</f>
        <v>2.5</v>
      </c>
      <c r="T8" s="53">
        <f>'Complexity of the crisis'!AN9</f>
        <v>3</v>
      </c>
      <c r="U8" s="139" t="str">
        <f>VLOOKUP(C8,Lists!$C$3:$E$160,3,FALSE)</f>
        <v>Middle east</v>
      </c>
      <c r="V8" s="140">
        <v>45127</v>
      </c>
    </row>
    <row r="9" spans="1:22" ht="15.75" customHeight="1" x14ac:dyDescent="0.25">
      <c r="A9" s="55" t="str">
        <f>'Crisis Indicator Data'!A7</f>
        <v>Complex in Burundi</v>
      </c>
      <c r="B9" s="55" t="str">
        <f>Lists!G7</f>
        <v xml:space="preserve">Complex crisis </v>
      </c>
      <c r="C9" s="55" t="str">
        <f>'Crisis Indicator Data'!C7</f>
        <v>BDI001</v>
      </c>
      <c r="D9" s="55" t="str">
        <f>'Crisis Indicator Data'!D7</f>
        <v>Burundi</v>
      </c>
      <c r="E9" s="55" t="str">
        <f>'Crisis Indicator Data'!E7</f>
        <v>BDI</v>
      </c>
      <c r="F9" s="55" t="str">
        <f>'Crisis Indicator Data'!B7</f>
        <v>Violence,Displacement,Floods</v>
      </c>
      <c r="G9" s="52">
        <f t="shared" si="0"/>
        <v>3.3</v>
      </c>
      <c r="H9" s="51">
        <f t="shared" si="1"/>
        <v>4</v>
      </c>
      <c r="I9" s="130" t="str">
        <f t="shared" si="2"/>
        <v>High</v>
      </c>
      <c r="J9" s="133" t="str">
        <f>INDEX(Trends!$D$3:$D$404,MATCH(C9,Trends!$C$3:$C$404,0))</f>
        <v>Decreasing</v>
      </c>
      <c r="K9" s="123" t="str">
        <f>IF(Reliability!B7="x","x",(IF(ROUNDUP(Reliability!B7,0)=1,"Very High",IF(ROUNDUP(Reliability!B7,0)=2,"High",IF(ROUNDUP(Reliability!B7,0)=3,"Medium",IF(ROUNDUP(Reliability!B7,0)=4,"Low","Very Low"))))))</f>
        <v>Very High</v>
      </c>
      <c r="L9" s="54">
        <f t="shared" si="3"/>
        <v>3.4</v>
      </c>
      <c r="M9" s="53">
        <f>'Impact of the crisis'!N10</f>
        <v>4</v>
      </c>
      <c r="N9" s="53">
        <f>'Impact of the crisis'!AB10</f>
        <v>3</v>
      </c>
      <c r="O9" s="54">
        <f>'Conditions of people affected'!R10</f>
        <v>3.2</v>
      </c>
      <c r="P9" s="53">
        <f>'Conditions of people affected'!K10</f>
        <v>3.4</v>
      </c>
      <c r="Q9" s="53">
        <f>'Conditions of people affected'!Q10</f>
        <v>3</v>
      </c>
      <c r="R9" s="53">
        <f t="shared" si="4"/>
        <v>3.3</v>
      </c>
      <c r="S9" s="53">
        <f>'Complexity of the crisis'!X10</f>
        <v>3</v>
      </c>
      <c r="T9" s="53">
        <f>'Complexity of the crisis'!AN10</f>
        <v>3.5</v>
      </c>
      <c r="U9" s="139" t="str">
        <f>VLOOKUP(C9,Lists!$C$3:$E$160,3,FALSE)</f>
        <v>Africa</v>
      </c>
      <c r="V9" s="140">
        <v>45126</v>
      </c>
    </row>
    <row r="10" spans="1:22" ht="15.75" customHeight="1" x14ac:dyDescent="0.25">
      <c r="A10" s="55" t="str">
        <f>'Crisis Indicator Data'!A8</f>
        <v>Conflict in Burkina Faso</v>
      </c>
      <c r="B10" s="55" t="str">
        <f>Lists!G8</f>
        <v>Conflict</v>
      </c>
      <c r="C10" s="55" t="str">
        <f>'Crisis Indicator Data'!C8</f>
        <v>BFA002</v>
      </c>
      <c r="D10" s="55" t="str">
        <f>'Crisis Indicator Data'!D8</f>
        <v>Burkina Faso</v>
      </c>
      <c r="E10" s="55" t="str">
        <f>'Crisis Indicator Data'!E8</f>
        <v>BFA</v>
      </c>
      <c r="F10" s="55" t="str">
        <f>'Crisis Indicator Data'!B8</f>
        <v>Conflict,Displacement,Violence</v>
      </c>
      <c r="G10" s="52">
        <f t="shared" si="0"/>
        <v>3.9</v>
      </c>
      <c r="H10" s="51">
        <f t="shared" si="1"/>
        <v>4</v>
      </c>
      <c r="I10" s="130" t="str">
        <f t="shared" si="2"/>
        <v>High</v>
      </c>
      <c r="J10" s="133" t="str">
        <f>INDEX(Trends!$D$3:$D$404,MATCH(C10,Trends!$C$3:$C$404,0))</f>
        <v>Decreasing</v>
      </c>
      <c r="K10" s="123" t="str">
        <f>IF(Reliability!B8="x","x",(IF(ROUNDUP(Reliability!B8,0)=1,"Very High",IF(ROUNDUP(Reliability!B8,0)=2,"High",IF(ROUNDUP(Reliability!B8,0)=3,"Medium",IF(ROUNDUP(Reliability!B8,0)=4,"Low","Very Low"))))))</f>
        <v>Very High</v>
      </c>
      <c r="L10" s="54">
        <f t="shared" si="3"/>
        <v>4</v>
      </c>
      <c r="M10" s="53">
        <f>'Impact of the crisis'!N11</f>
        <v>4.0999999999999996</v>
      </c>
      <c r="N10" s="53">
        <f>'Impact of the crisis'!AB11</f>
        <v>4</v>
      </c>
      <c r="O10" s="54">
        <f>'Conditions of people affected'!R11</f>
        <v>4.2</v>
      </c>
      <c r="P10" s="53">
        <f>'Conditions of people affected'!K11</f>
        <v>4.4000000000000004</v>
      </c>
      <c r="Q10" s="53">
        <f>'Conditions of people affected'!Q11</f>
        <v>4</v>
      </c>
      <c r="R10" s="53">
        <f t="shared" si="4"/>
        <v>3.4</v>
      </c>
      <c r="S10" s="53">
        <f>'Complexity of the crisis'!X11</f>
        <v>3.2</v>
      </c>
      <c r="T10" s="53">
        <f>'Complexity of the crisis'!AN11</f>
        <v>3.5</v>
      </c>
      <c r="U10" s="139" t="str">
        <f>VLOOKUP(C10,Lists!$C$3:$E$160,3,FALSE)</f>
        <v>Africa</v>
      </c>
      <c r="V10" s="140">
        <v>45133</v>
      </c>
    </row>
    <row r="11" spans="1:22" ht="15.75" customHeight="1" x14ac:dyDescent="0.25">
      <c r="A11" s="55" t="str">
        <f>'Crisis Indicator Data'!A9</f>
        <v>Rohingya refugee crisis</v>
      </c>
      <c r="B11" s="55" t="str">
        <f>Lists!G9</f>
        <v>Rohingya Refugees</v>
      </c>
      <c r="C11" s="55" t="str">
        <f>'Crisis Indicator Data'!C9</f>
        <v>BGD002</v>
      </c>
      <c r="D11" s="55" t="str">
        <f>'Crisis Indicator Data'!D9</f>
        <v>Bangladesh</v>
      </c>
      <c r="E11" s="55" t="str">
        <f>'Crisis Indicator Data'!E9</f>
        <v>BGD</v>
      </c>
      <c r="F11" s="55" t="str">
        <f>'Crisis Indicator Data'!B9</f>
        <v>Conflict,Violence,Displacement</v>
      </c>
      <c r="G11" s="52">
        <f t="shared" si="0"/>
        <v>3.3</v>
      </c>
      <c r="H11" s="51">
        <f t="shared" si="1"/>
        <v>4</v>
      </c>
      <c r="I11" s="130" t="str">
        <f t="shared" si="2"/>
        <v>High</v>
      </c>
      <c r="J11" s="133" t="str">
        <f>INDEX(Trends!$D$3:$D$404,MATCH(C11,Trends!$C$3:$C$404,0))</f>
        <v>Increasing</v>
      </c>
      <c r="K11" s="123" t="str">
        <f>IF(Reliability!B9="x","x",(IF(ROUNDUP(Reliability!B9,0)=1,"Very High",IF(ROUNDUP(Reliability!B9,0)=2,"High",IF(ROUNDUP(Reliability!B9,0)=3,"Medium",IF(ROUNDUP(Reliability!B9,0)=4,"Low","Very Low"))))))</f>
        <v>Very High</v>
      </c>
      <c r="L11" s="54">
        <f t="shared" si="3"/>
        <v>2.9</v>
      </c>
      <c r="M11" s="53">
        <f>'Impact of the crisis'!N12</f>
        <v>0.2</v>
      </c>
      <c r="N11" s="53">
        <f>'Impact of the crisis'!AB12</f>
        <v>3.8</v>
      </c>
      <c r="O11" s="54">
        <f>'Conditions of people affected'!R12</f>
        <v>3.8</v>
      </c>
      <c r="P11" s="53">
        <f>'Conditions of people affected'!K12</f>
        <v>3.6</v>
      </c>
      <c r="Q11" s="53">
        <f>'Conditions of people affected'!Q12</f>
        <v>4</v>
      </c>
      <c r="R11" s="53">
        <f t="shared" si="4"/>
        <v>2.6</v>
      </c>
      <c r="S11" s="53">
        <f>'Complexity of the crisis'!X12</f>
        <v>2.6</v>
      </c>
      <c r="T11" s="53">
        <f>'Complexity of the crisis'!AN12</f>
        <v>2.5</v>
      </c>
      <c r="U11" s="139" t="str">
        <f>VLOOKUP(C11,Lists!$C$3:$E$160,3,FALSE)</f>
        <v>Asia</v>
      </c>
      <c r="V11" s="140">
        <v>45126</v>
      </c>
    </row>
    <row r="12" spans="1:22" ht="15.75" customHeight="1" x14ac:dyDescent="0.25">
      <c r="A12" s="55" t="str">
        <f>'Crisis Indicator Data'!A10</f>
        <v>Country level Brazil</v>
      </c>
      <c r="B12" s="55" t="str">
        <f>Lists!G10</f>
        <v>Country level</v>
      </c>
      <c r="C12" s="55" t="str">
        <f>'Crisis Indicator Data'!C10</f>
        <v>BRA001</v>
      </c>
      <c r="D12" s="55" t="str">
        <f>'Crisis Indicator Data'!D10</f>
        <v>Brazil</v>
      </c>
      <c r="E12" s="55" t="str">
        <f>'Crisis Indicator Data'!E10</f>
        <v>BRA</v>
      </c>
      <c r="F12" s="55" t="str">
        <f>'Crisis Indicator Data'!B10</f>
        <v>Displacement,Floods</v>
      </c>
      <c r="G12" s="52">
        <f t="shared" si="0"/>
        <v>2.8</v>
      </c>
      <c r="H12" s="51">
        <f t="shared" si="1"/>
        <v>3</v>
      </c>
      <c r="I12" s="130" t="str">
        <f t="shared" si="2"/>
        <v>Medium</v>
      </c>
      <c r="J12" s="133" t="str">
        <f>INDEX(Trends!$D$3:$D$404,MATCH(C12,Trends!$C$3:$C$404,0))</f>
        <v>Increasing</v>
      </c>
      <c r="K12" s="123" t="str">
        <f>IF(Reliability!B10="x","x",(IF(ROUNDUP(Reliability!B10,0)=1,"Very High",IF(ROUNDUP(Reliability!B10,0)=2,"High",IF(ROUNDUP(Reliability!B10,0)=3,"Medium",IF(ROUNDUP(Reliability!B10,0)=4,"Low","Very Low"))))))</f>
        <v>Very High</v>
      </c>
      <c r="L12" s="54">
        <f t="shared" si="3"/>
        <v>3.8</v>
      </c>
      <c r="M12" s="53">
        <f>'Impact of the crisis'!N13</f>
        <v>4.4000000000000004</v>
      </c>
      <c r="N12" s="53">
        <f>'Impact of the crisis'!AB13</f>
        <v>3.5</v>
      </c>
      <c r="O12" s="54">
        <f>'Conditions of people affected'!R13</f>
        <v>1.8</v>
      </c>
      <c r="P12" s="53">
        <f>'Conditions of people affected'!K13</f>
        <v>2.6</v>
      </c>
      <c r="Q12" s="53">
        <f>'Conditions of people affected'!Q13</f>
        <v>1</v>
      </c>
      <c r="R12" s="53">
        <f t="shared" si="4"/>
        <v>3.2</v>
      </c>
      <c r="S12" s="53">
        <f>'Complexity of the crisis'!X13</f>
        <v>2.9</v>
      </c>
      <c r="T12" s="53">
        <f>'Complexity of the crisis'!AN13</f>
        <v>3.5</v>
      </c>
      <c r="U12" s="139" t="str">
        <f>VLOOKUP(C12,Lists!$C$3:$E$160,3,FALSE)</f>
        <v>Americas</v>
      </c>
      <c r="V12" s="140">
        <v>45138</v>
      </c>
    </row>
    <row r="13" spans="1:22" ht="15.75" customHeight="1" x14ac:dyDescent="0.25">
      <c r="A13" s="55" t="str">
        <f>'Crisis Indicator Data'!A11</f>
        <v>Venezuela displacement in Brazil</v>
      </c>
      <c r="B13" s="55" t="str">
        <f>Lists!G11</f>
        <v>Venezuelan refugees</v>
      </c>
      <c r="C13" s="55" t="str">
        <f>'Crisis Indicator Data'!C11</f>
        <v>BRA002</v>
      </c>
      <c r="D13" s="55" t="str">
        <f>'Crisis Indicator Data'!D11</f>
        <v>Brazil</v>
      </c>
      <c r="E13" s="55" t="str">
        <f>'Crisis Indicator Data'!E11</f>
        <v>BRA</v>
      </c>
      <c r="F13" s="55" t="str">
        <f>'Crisis Indicator Data'!B11</f>
        <v>Displacement</v>
      </c>
      <c r="G13" s="52">
        <f t="shared" si="0"/>
        <v>2.4</v>
      </c>
      <c r="H13" s="51">
        <f t="shared" si="1"/>
        <v>3</v>
      </c>
      <c r="I13" s="130" t="str">
        <f t="shared" si="2"/>
        <v>Medium</v>
      </c>
      <c r="J13" s="133" t="str">
        <f>INDEX(Trends!$D$3:$D$404,MATCH(C13,Trends!$C$3:$C$404,0))</f>
        <v>Decreasing</v>
      </c>
      <c r="K13" s="123" t="str">
        <f>IF(Reliability!B11="x","x",(IF(ROUNDUP(Reliability!B11,0)=1,"Very High",IF(ROUNDUP(Reliability!B11,0)=2,"High",IF(ROUNDUP(Reliability!B11,0)=3,"Medium",IF(ROUNDUP(Reliability!B11,0)=4,"Low","Very Low"))))))</f>
        <v>Very High</v>
      </c>
      <c r="L13" s="54">
        <f t="shared" si="3"/>
        <v>2.7</v>
      </c>
      <c r="M13" s="53">
        <f>'Impact of the crisis'!N14</f>
        <v>3.6</v>
      </c>
      <c r="N13" s="53">
        <f>'Impact of the crisis'!AB14</f>
        <v>2.1</v>
      </c>
      <c r="O13" s="54">
        <f>'Conditions of people affected'!R14</f>
        <v>1.8</v>
      </c>
      <c r="P13" s="53">
        <f>'Conditions of people affected'!K14</f>
        <v>2.6</v>
      </c>
      <c r="Q13" s="53">
        <f>'Conditions of people affected'!Q14</f>
        <v>1</v>
      </c>
      <c r="R13" s="53">
        <f t="shared" si="4"/>
        <v>3</v>
      </c>
      <c r="S13" s="53">
        <f>'Complexity of the crisis'!X14</f>
        <v>2.9</v>
      </c>
      <c r="T13" s="53">
        <f>'Complexity of the crisis'!AN14</f>
        <v>3</v>
      </c>
      <c r="U13" s="139" t="str">
        <f>VLOOKUP(C13,Lists!$C$3:$E$160,3,FALSE)</f>
        <v>Americas</v>
      </c>
      <c r="V13" s="140">
        <v>45138</v>
      </c>
    </row>
    <row r="14" spans="1:22" ht="15.75" customHeight="1" x14ac:dyDescent="0.25">
      <c r="A14" s="55" t="str">
        <f>'Crisis Indicator Data'!A12</f>
        <v>Floods in rainy season 2022</v>
      </c>
      <c r="B14" s="55" t="str">
        <f>Lists!G12</f>
        <v>Floods</v>
      </c>
      <c r="C14" s="55" t="str">
        <f>'Crisis Indicator Data'!C12</f>
        <v>BRA003</v>
      </c>
      <c r="D14" s="55" t="str">
        <f>'Crisis Indicator Data'!D12</f>
        <v>Brazil</v>
      </c>
      <c r="E14" s="55" t="str">
        <f>'Crisis Indicator Data'!E12</f>
        <v>BRA</v>
      </c>
      <c r="F14" s="55" t="str">
        <f>'Crisis Indicator Data'!B12</f>
        <v>Floods</v>
      </c>
      <c r="G14" s="52">
        <f t="shared" si="0"/>
        <v>1.3</v>
      </c>
      <c r="H14" s="51">
        <f t="shared" si="1"/>
        <v>2</v>
      </c>
      <c r="I14" s="130" t="str">
        <f t="shared" si="2"/>
        <v>Low</v>
      </c>
      <c r="J14" s="133" t="str">
        <f>INDEX(Trends!$D$3:$D$404,MATCH(C14,Trends!$C$3:$C$404,0))</f>
        <v>Decreasing</v>
      </c>
      <c r="K14" s="123" t="str">
        <f>IF(Reliability!B12="x","x",(IF(ROUNDUP(Reliability!B12,0)=1,"Very High",IF(ROUNDUP(Reliability!B12,0)=2,"High",IF(ROUNDUP(Reliability!B12,0)=3,"Medium",IF(ROUNDUP(Reliability!B12,0)=4,"Low","Very Low"))))))</f>
        <v>High</v>
      </c>
      <c r="L14" s="54">
        <f t="shared" si="3"/>
        <v>1.5</v>
      </c>
      <c r="M14" s="53">
        <f>'Impact of the crisis'!N15</f>
        <v>2.2999999999999998</v>
      </c>
      <c r="N14" s="53">
        <f>'Impact of the crisis'!AB15</f>
        <v>1.1000000000000001</v>
      </c>
      <c r="O14" s="54">
        <f>'Conditions of people affected'!R15</f>
        <v>0.5</v>
      </c>
      <c r="P14" s="53">
        <f>'Conditions of people affected'!K15</f>
        <v>0</v>
      </c>
      <c r="Q14" s="53">
        <f>'Conditions of people affected'!Q15</f>
        <v>1</v>
      </c>
      <c r="R14" s="53">
        <f t="shared" si="4"/>
        <v>2.2999999999999998</v>
      </c>
      <c r="S14" s="53">
        <f>'Complexity of the crisis'!X15</f>
        <v>2.9</v>
      </c>
      <c r="T14" s="53">
        <f>'Complexity of the crisis'!AN15</f>
        <v>1.5</v>
      </c>
      <c r="U14" s="139" t="str">
        <f>VLOOKUP(C14,Lists!$C$3:$E$160,3,FALSE)</f>
        <v>Americas</v>
      </c>
      <c r="V14" s="140">
        <v>45138</v>
      </c>
    </row>
    <row r="15" spans="1:22" ht="15.75" customHeight="1" x14ac:dyDescent="0.25">
      <c r="A15" s="55" t="str">
        <f>'Crisis Indicator Data'!A13</f>
        <v>Complex crisis in CAR</v>
      </c>
      <c r="B15" s="55" t="str">
        <f>Lists!G13</f>
        <v>Complex crisis</v>
      </c>
      <c r="C15" s="55" t="str">
        <f>'Crisis Indicator Data'!C13</f>
        <v>CAF001</v>
      </c>
      <c r="D15" s="55" t="str">
        <f>'Crisis Indicator Data'!D13</f>
        <v>CAR</v>
      </c>
      <c r="E15" s="55" t="str">
        <f>'Crisis Indicator Data'!E13</f>
        <v>CAF</v>
      </c>
      <c r="F15" s="55" t="str">
        <f>'Crisis Indicator Data'!B13</f>
        <v>Conflict,Displacement</v>
      </c>
      <c r="G15" s="52">
        <f t="shared" si="0"/>
        <v>4.2</v>
      </c>
      <c r="H15" s="51">
        <f t="shared" si="1"/>
        <v>5</v>
      </c>
      <c r="I15" s="130" t="str">
        <f t="shared" si="2"/>
        <v>Very High</v>
      </c>
      <c r="J15" s="133" t="str">
        <f>INDEX(Trends!$D$3:$D$404,MATCH(C15,Trends!$C$3:$C$404,0))</f>
        <v>Increasing</v>
      </c>
      <c r="K15" s="123" t="str">
        <f>IF(Reliability!B13="x","x",(IF(ROUNDUP(Reliability!B13,0)=1,"Very High",IF(ROUNDUP(Reliability!B13,0)=2,"High",IF(ROUNDUP(Reliability!B13,0)=3,"Medium",IF(ROUNDUP(Reliability!B13,0)=4,"Low","Very Low"))))))</f>
        <v>High</v>
      </c>
      <c r="L15" s="54">
        <f t="shared" si="3"/>
        <v>4.3</v>
      </c>
      <c r="M15" s="53">
        <f>'Impact of the crisis'!N16</f>
        <v>4.4000000000000004</v>
      </c>
      <c r="N15" s="53">
        <f>'Impact of the crisis'!AB16</f>
        <v>4.2</v>
      </c>
      <c r="O15" s="54">
        <f>'Conditions of people affected'!R16</f>
        <v>4.0999999999999996</v>
      </c>
      <c r="P15" s="53">
        <f>'Conditions of people affected'!K16</f>
        <v>4.2</v>
      </c>
      <c r="Q15" s="53">
        <f>'Conditions of people affected'!Q16</f>
        <v>4</v>
      </c>
      <c r="R15" s="53">
        <f t="shared" si="4"/>
        <v>4.2</v>
      </c>
      <c r="S15" s="53">
        <f>'Complexity of the crisis'!X16</f>
        <v>3.9</v>
      </c>
      <c r="T15" s="53">
        <f>'Complexity of the crisis'!AN16</f>
        <v>4.5</v>
      </c>
      <c r="U15" s="139" t="str">
        <f>VLOOKUP(C15,Lists!$C$3:$E$160,3,FALSE)</f>
        <v>Africa</v>
      </c>
      <c r="V15" s="140">
        <v>45133</v>
      </c>
    </row>
    <row r="16" spans="1:22" ht="15.75" customHeight="1" x14ac:dyDescent="0.25">
      <c r="A16" s="55" t="str">
        <f>'Crisis Indicator Data'!A14</f>
        <v>Venezuela displacement in Chile</v>
      </c>
      <c r="B16" s="55" t="str">
        <f>Lists!G14</f>
        <v>Venezuelan refugees</v>
      </c>
      <c r="C16" s="55" t="str">
        <f>'Crisis Indicator Data'!C14</f>
        <v>CHL002</v>
      </c>
      <c r="D16" s="55" t="str">
        <f>'Crisis Indicator Data'!D14</f>
        <v>Chile</v>
      </c>
      <c r="E16" s="55" t="str">
        <f>'Crisis Indicator Data'!E14</f>
        <v>CHL</v>
      </c>
      <c r="F16" s="55" t="str">
        <f>'Crisis Indicator Data'!B14</f>
        <v>Displacement</v>
      </c>
      <c r="G16" s="52">
        <f t="shared" si="0"/>
        <v>2.6</v>
      </c>
      <c r="H16" s="51">
        <f t="shared" si="1"/>
        <v>3</v>
      </c>
      <c r="I16" s="130" t="str">
        <f t="shared" si="2"/>
        <v>Medium</v>
      </c>
      <c r="J16" s="133" t="str">
        <f>INDEX(Trends!$D$3:$D$404,MATCH(C16,Trends!$C$3:$C$404,0))</f>
        <v>Increasing</v>
      </c>
      <c r="K16" s="123" t="str">
        <f>IF(Reliability!B14="x","x",(IF(ROUNDUP(Reliability!B14,0)=1,"Very High",IF(ROUNDUP(Reliability!B14,0)=2,"High",IF(ROUNDUP(Reliability!B14,0)=3,"Medium",IF(ROUNDUP(Reliability!B14,0)=4,"Low","Very Low"))))))</f>
        <v>Very High</v>
      </c>
      <c r="L16" s="54">
        <f t="shared" si="3"/>
        <v>3.8</v>
      </c>
      <c r="M16" s="53">
        <f>'Impact of the crisis'!N17</f>
        <v>4.8</v>
      </c>
      <c r="N16" s="53">
        <f>'Impact of the crisis'!AB17</f>
        <v>3</v>
      </c>
      <c r="O16" s="54">
        <f>'Conditions of people affected'!R17</f>
        <v>2.25</v>
      </c>
      <c r="P16" s="53">
        <f>'Conditions of people affected'!K17</f>
        <v>2.5</v>
      </c>
      <c r="Q16" s="53">
        <f>'Conditions of people affected'!Q17</f>
        <v>2</v>
      </c>
      <c r="R16" s="53">
        <f t="shared" si="4"/>
        <v>2.1</v>
      </c>
      <c r="S16" s="53">
        <f>'Complexity of the crisis'!X17</f>
        <v>1.6</v>
      </c>
      <c r="T16" s="53">
        <f>'Complexity of the crisis'!AN17</f>
        <v>2.5</v>
      </c>
      <c r="U16" s="139" t="str">
        <f>VLOOKUP(C16,Lists!$C$3:$E$160,3,FALSE)</f>
        <v>Americas</v>
      </c>
      <c r="V16" s="140">
        <v>45138</v>
      </c>
    </row>
    <row r="17" spans="1:22" ht="15.75" customHeight="1" x14ac:dyDescent="0.25">
      <c r="A17" s="55" t="str">
        <f>'Crisis Indicator Data'!A15</f>
        <v>Multiple crises in Cameroon</v>
      </c>
      <c r="B17" s="55" t="str">
        <f>Lists!G15</f>
        <v>Country level</v>
      </c>
      <c r="C17" s="55" t="str">
        <f>'Crisis Indicator Data'!C15</f>
        <v>CMR001</v>
      </c>
      <c r="D17" s="55" t="str">
        <f>'Crisis Indicator Data'!D15</f>
        <v>Cameroon</v>
      </c>
      <c r="E17" s="55" t="str">
        <f>'Crisis Indicator Data'!E15</f>
        <v>CMR</v>
      </c>
      <c r="F17" s="55" t="str">
        <f>'Crisis Indicator Data'!B15</f>
        <v>Conflict,Displacement</v>
      </c>
      <c r="G17" s="52">
        <f t="shared" si="0"/>
        <v>3.8</v>
      </c>
      <c r="H17" s="51">
        <f t="shared" si="1"/>
        <v>4</v>
      </c>
      <c r="I17" s="130" t="str">
        <f t="shared" si="2"/>
        <v>High</v>
      </c>
      <c r="J17" s="133" t="str">
        <f>INDEX(Trends!$D$3:$D$404,MATCH(C17,Trends!$C$3:$C$404,0))</f>
        <v>Decreasing</v>
      </c>
      <c r="K17" s="123" t="str">
        <f>IF(Reliability!B15="x","x",(IF(ROUNDUP(Reliability!B15,0)=1,"Very High",IF(ROUNDUP(Reliability!B15,0)=2,"High",IF(ROUNDUP(Reliability!B15,0)=3,"Medium",IF(ROUNDUP(Reliability!B15,0)=4,"Low","Very Low"))))))</f>
        <v>Very High</v>
      </c>
      <c r="L17" s="54">
        <f t="shared" si="3"/>
        <v>4.0999999999999996</v>
      </c>
      <c r="M17" s="53">
        <f>'Impact of the crisis'!N18</f>
        <v>4.8</v>
      </c>
      <c r="N17" s="53">
        <f>'Impact of the crisis'!AB18</f>
        <v>3.7</v>
      </c>
      <c r="O17" s="54">
        <f>'Conditions of people affected'!R18</f>
        <v>3.65</v>
      </c>
      <c r="P17" s="53">
        <f>'Conditions of people affected'!K18</f>
        <v>4.3</v>
      </c>
      <c r="Q17" s="53">
        <f>'Conditions of people affected'!Q18</f>
        <v>3</v>
      </c>
      <c r="R17" s="53">
        <f t="shared" si="4"/>
        <v>3.8</v>
      </c>
      <c r="S17" s="53">
        <f>'Complexity of the crisis'!X18</f>
        <v>3.6</v>
      </c>
      <c r="T17" s="53">
        <f>'Complexity of the crisis'!AN18</f>
        <v>4</v>
      </c>
      <c r="U17" s="139" t="str">
        <f>VLOOKUP(C17,Lists!$C$3:$E$160,3,FALSE)</f>
        <v>Africa</v>
      </c>
      <c r="V17" s="140">
        <v>45133</v>
      </c>
    </row>
    <row r="18" spans="1:22" ht="15.75" customHeight="1" x14ac:dyDescent="0.25">
      <c r="A18" s="55" t="str">
        <f>'Crisis Indicator Data'!A16</f>
        <v>Lake Chad basin crisis in Cameroon</v>
      </c>
      <c r="B18" s="55" t="str">
        <f>Lists!G16</f>
        <v>Lake Chad basin crisis</v>
      </c>
      <c r="C18" s="55" t="str">
        <f>'Crisis Indicator Data'!C16</f>
        <v>CMR002</v>
      </c>
      <c r="D18" s="55" t="str">
        <f>'Crisis Indicator Data'!D16</f>
        <v>Cameroon</v>
      </c>
      <c r="E18" s="55" t="str">
        <f>'Crisis Indicator Data'!E16</f>
        <v>CMR</v>
      </c>
      <c r="F18" s="55" t="str">
        <f>'Crisis Indicator Data'!B16</f>
        <v>Conflict</v>
      </c>
      <c r="G18" s="52">
        <f t="shared" si="0"/>
        <v>3.5</v>
      </c>
      <c r="H18" s="51">
        <f t="shared" si="1"/>
        <v>4</v>
      </c>
      <c r="I18" s="130" t="str">
        <f t="shared" si="2"/>
        <v>High</v>
      </c>
      <c r="J18" s="133" t="str">
        <f>INDEX(Trends!$D$3:$D$404,MATCH(C18,Trends!$C$3:$C$404,0))</f>
        <v>Increasing</v>
      </c>
      <c r="K18" s="123" t="str">
        <f>IF(Reliability!B16="x","x",(IF(ROUNDUP(Reliability!B16,0)=1,"Very High",IF(ROUNDUP(Reliability!B16,0)=2,"High",IF(ROUNDUP(Reliability!B16,0)=3,"Medium",IF(ROUNDUP(Reliability!B16,0)=4,"Low","Very Low"))))))</f>
        <v>Very High</v>
      </c>
      <c r="L18" s="54">
        <f t="shared" si="3"/>
        <v>2.9</v>
      </c>
      <c r="M18" s="53">
        <f>'Impact of the crisis'!N19</f>
        <v>1.6</v>
      </c>
      <c r="N18" s="53">
        <f>'Impact of the crisis'!AB19</f>
        <v>3.4</v>
      </c>
      <c r="O18" s="54">
        <f>'Conditions of people affected'!R19</f>
        <v>3.85</v>
      </c>
      <c r="P18" s="53">
        <f>'Conditions of people affected'!K19</f>
        <v>3.7</v>
      </c>
      <c r="Q18" s="53">
        <f>'Conditions of people affected'!Q19</f>
        <v>4</v>
      </c>
      <c r="R18" s="53">
        <f t="shared" si="4"/>
        <v>3.3</v>
      </c>
      <c r="S18" s="53">
        <f>'Complexity of the crisis'!X19</f>
        <v>3.6</v>
      </c>
      <c r="T18" s="53">
        <f>'Complexity of the crisis'!AN19</f>
        <v>3</v>
      </c>
      <c r="U18" s="139" t="str">
        <f>VLOOKUP(C18,Lists!$C$3:$E$160,3,FALSE)</f>
        <v>Africa</v>
      </c>
      <c r="V18" s="140">
        <v>45133</v>
      </c>
    </row>
    <row r="19" spans="1:22" ht="15.75" customHeight="1" x14ac:dyDescent="0.25">
      <c r="A19" s="55" t="str">
        <f>'Crisis Indicator Data'!A17</f>
        <v>Anglophone Crisis in Cameroon</v>
      </c>
      <c r="B19" s="55" t="str">
        <f>Lists!G17</f>
        <v>Anglophone crisis</v>
      </c>
      <c r="C19" s="55" t="str">
        <f>'Crisis Indicator Data'!C17</f>
        <v>CMR003</v>
      </c>
      <c r="D19" s="55" t="str">
        <f>'Crisis Indicator Data'!D17</f>
        <v>Cameroon</v>
      </c>
      <c r="E19" s="55" t="str">
        <f>'Crisis Indicator Data'!E17</f>
        <v>CMR</v>
      </c>
      <c r="F19" s="55" t="str">
        <f>'Crisis Indicator Data'!B17</f>
        <v>Conflict</v>
      </c>
      <c r="G19" s="52">
        <f t="shared" si="0"/>
        <v>3.5</v>
      </c>
      <c r="H19" s="51">
        <f t="shared" si="1"/>
        <v>4</v>
      </c>
      <c r="I19" s="130" t="str">
        <f t="shared" si="2"/>
        <v>High</v>
      </c>
      <c r="J19" s="133" t="str">
        <f>INDEX(Trends!$D$3:$D$404,MATCH(C19,Trends!$C$3:$C$404,0))</f>
        <v>Increasing</v>
      </c>
      <c r="K19" s="123" t="str">
        <f>IF(Reliability!B17="x","x",(IF(ROUNDUP(Reliability!B17,0)=1,"Very High",IF(ROUNDUP(Reliability!B17,0)=2,"High",IF(ROUNDUP(Reliability!B17,0)=3,"Medium",IF(ROUNDUP(Reliability!B17,0)=4,"Low","Very Low"))))))</f>
        <v>Very High</v>
      </c>
      <c r="L19" s="54">
        <f t="shared" si="3"/>
        <v>3.2</v>
      </c>
      <c r="M19" s="53">
        <f>'Impact of the crisis'!N20</f>
        <v>2.7</v>
      </c>
      <c r="N19" s="53">
        <f>'Impact of the crisis'!AB20</f>
        <v>3.4</v>
      </c>
      <c r="O19" s="54">
        <f>'Conditions of people affected'!R20</f>
        <v>3.35</v>
      </c>
      <c r="P19" s="53">
        <f>'Conditions of people affected'!K20</f>
        <v>3.7</v>
      </c>
      <c r="Q19" s="53">
        <f>'Conditions of people affected'!Q20</f>
        <v>3</v>
      </c>
      <c r="R19" s="53">
        <f t="shared" si="4"/>
        <v>3.8</v>
      </c>
      <c r="S19" s="53">
        <f>'Complexity of the crisis'!X20</f>
        <v>3.6</v>
      </c>
      <c r="T19" s="53">
        <f>'Complexity of the crisis'!AN20</f>
        <v>4</v>
      </c>
      <c r="U19" s="139" t="str">
        <f>VLOOKUP(C19,Lists!$C$3:$E$160,3,FALSE)</f>
        <v>Africa</v>
      </c>
      <c r="V19" s="140">
        <v>45133</v>
      </c>
    </row>
    <row r="20" spans="1:22" ht="15.75" customHeight="1" x14ac:dyDescent="0.25">
      <c r="A20" s="55" t="str">
        <f>'Crisis Indicator Data'!A18</f>
        <v>CAR refugees in Cameroon</v>
      </c>
      <c r="B20" s="55" t="str">
        <f>Lists!G18</f>
        <v>CAR refugees</v>
      </c>
      <c r="C20" s="55" t="str">
        <f>'Crisis Indicator Data'!C18</f>
        <v>CMR004</v>
      </c>
      <c r="D20" s="55" t="str">
        <f>'Crisis Indicator Data'!D18</f>
        <v>Cameroon</v>
      </c>
      <c r="E20" s="55" t="str">
        <f>'Crisis Indicator Data'!E18</f>
        <v>CMR</v>
      </c>
      <c r="F20" s="55" t="str">
        <f>'Crisis Indicator Data'!B18</f>
        <v>Conflict,Displacement</v>
      </c>
      <c r="G20" s="52">
        <f t="shared" si="0"/>
        <v>2.8</v>
      </c>
      <c r="H20" s="51">
        <f t="shared" si="1"/>
        <v>3</v>
      </c>
      <c r="I20" s="130" t="str">
        <f t="shared" si="2"/>
        <v>Medium</v>
      </c>
      <c r="J20" s="133" t="str">
        <f>INDEX(Trends!$D$3:$D$404,MATCH(C20,Trends!$C$3:$C$404,0))</f>
        <v>Decreasing</v>
      </c>
      <c r="K20" s="123" t="str">
        <f>IF(Reliability!B18="x","x",(IF(ROUNDUP(Reliability!B18,0)=1,"Very High",IF(ROUNDUP(Reliability!B18,0)=2,"High",IF(ROUNDUP(Reliability!B18,0)=3,"Medium",IF(ROUNDUP(Reliability!B18,0)=4,"Low","Very Low"))))))</f>
        <v>Very High</v>
      </c>
      <c r="L20" s="54">
        <f t="shared" si="3"/>
        <v>2.4</v>
      </c>
      <c r="M20" s="53">
        <f>'Impact of the crisis'!N21</f>
        <v>2.5</v>
      </c>
      <c r="N20" s="53">
        <f>'Impact of the crisis'!AB21</f>
        <v>2.2999999999999998</v>
      </c>
      <c r="O20" s="54">
        <f>'Conditions of people affected'!R21</f>
        <v>3</v>
      </c>
      <c r="P20" s="53">
        <f>'Conditions of people affected'!K21</f>
        <v>3</v>
      </c>
      <c r="Q20" s="53">
        <f>'Conditions of people affected'!Q21</f>
        <v>3</v>
      </c>
      <c r="R20" s="53">
        <f t="shared" si="4"/>
        <v>2.7</v>
      </c>
      <c r="S20" s="53">
        <f>'Complexity of the crisis'!X21</f>
        <v>3.6</v>
      </c>
      <c r="T20" s="53">
        <f>'Complexity of the crisis'!AN21</f>
        <v>1.5</v>
      </c>
      <c r="U20" s="139" t="str">
        <f>VLOOKUP(C20,Lists!$C$3:$E$160,3,FALSE)</f>
        <v>Africa</v>
      </c>
      <c r="V20" s="140">
        <v>45133</v>
      </c>
    </row>
    <row r="21" spans="1:22" ht="15.75" customHeight="1" x14ac:dyDescent="0.25">
      <c r="A21" s="55" t="str">
        <f>'Crisis Indicator Data'!A19</f>
        <v>Complex crisis in DRC</v>
      </c>
      <c r="B21" s="55" t="str">
        <f>Lists!G19</f>
        <v>Complex crisis</v>
      </c>
      <c r="C21" s="55" t="str">
        <f>'Crisis Indicator Data'!C19</f>
        <v>COD001</v>
      </c>
      <c r="D21" s="55" t="str">
        <f>'Crisis Indicator Data'!D19</f>
        <v>DRC</v>
      </c>
      <c r="E21" s="55" t="str">
        <f>'Crisis Indicator Data'!E19</f>
        <v>COD</v>
      </c>
      <c r="F21" s="55" t="str">
        <f>'Crisis Indicator Data'!B19</f>
        <v>Conflict,Displacement,Socio-political</v>
      </c>
      <c r="G21" s="52">
        <f t="shared" si="0"/>
        <v>4.4000000000000004</v>
      </c>
      <c r="H21" s="51">
        <f t="shared" si="1"/>
        <v>5</v>
      </c>
      <c r="I21" s="130" t="str">
        <f t="shared" si="2"/>
        <v>Very High</v>
      </c>
      <c r="J21" s="133" t="str">
        <f>INDEX(Trends!$D$3:$D$404,MATCH(C21,Trends!$C$3:$C$404,0))</f>
        <v>Decreasing</v>
      </c>
      <c r="K21" s="123" t="str">
        <f>IF(Reliability!B19="x","x",(IF(ROUNDUP(Reliability!B19,0)=1,"Very High",IF(ROUNDUP(Reliability!B19,0)=2,"High",IF(ROUNDUP(Reliability!B19,0)=3,"Medium",IF(ROUNDUP(Reliability!B19,0)=4,"Low","Very Low"))))))</f>
        <v>Very High</v>
      </c>
      <c r="L21" s="54">
        <f t="shared" si="3"/>
        <v>4.4000000000000004</v>
      </c>
      <c r="M21" s="53">
        <f>'Impact of the crisis'!N22</f>
        <v>5</v>
      </c>
      <c r="N21" s="53">
        <f>'Impact of the crisis'!AB22</f>
        <v>4</v>
      </c>
      <c r="O21" s="54">
        <f>'Conditions of people affected'!R22</f>
        <v>4.5</v>
      </c>
      <c r="P21" s="53">
        <f>'Conditions of people affected'!K22</f>
        <v>5</v>
      </c>
      <c r="Q21" s="53">
        <f>'Conditions of people affected'!Q22</f>
        <v>4</v>
      </c>
      <c r="R21" s="53">
        <f t="shared" si="4"/>
        <v>4.4000000000000004</v>
      </c>
      <c r="S21" s="53">
        <f>'Complexity of the crisis'!X22</f>
        <v>4.3</v>
      </c>
      <c r="T21" s="53">
        <f>'Complexity of the crisis'!AN22</f>
        <v>4.5</v>
      </c>
      <c r="U21" s="139" t="str">
        <f>VLOOKUP(C21,Lists!$C$3:$E$160,3,FALSE)</f>
        <v>Africa</v>
      </c>
      <c r="V21" s="140">
        <v>45163</v>
      </c>
    </row>
    <row r="22" spans="1:22" ht="15.75" customHeight="1" x14ac:dyDescent="0.25">
      <c r="A22" s="55" t="str">
        <f>'Crisis Indicator Data'!A20</f>
        <v>Complex crisis in Congo</v>
      </c>
      <c r="B22" s="55" t="str">
        <f>Lists!G20</f>
        <v>Complex crisis</v>
      </c>
      <c r="C22" s="55" t="str">
        <f>'Crisis Indicator Data'!C20</f>
        <v>COG001</v>
      </c>
      <c r="D22" s="55" t="str">
        <f>'Crisis Indicator Data'!D20</f>
        <v>Congo</v>
      </c>
      <c r="E22" s="55" t="str">
        <f>'Crisis Indicator Data'!E20</f>
        <v>COG</v>
      </c>
      <c r="F22" s="55" t="str">
        <f>'Crisis Indicator Data'!B20</f>
        <v>Conflict</v>
      </c>
      <c r="G22" s="52">
        <f t="shared" si="0"/>
        <v>2.2999999999999998</v>
      </c>
      <c r="H22" s="51">
        <f t="shared" si="1"/>
        <v>3</v>
      </c>
      <c r="I22" s="130" t="str">
        <f t="shared" si="2"/>
        <v>Medium</v>
      </c>
      <c r="J22" s="133" t="str">
        <f>INDEX(Trends!$D$3:$D$404,MATCH(C22,Trends!$C$3:$C$404,0))</f>
        <v>Increasing</v>
      </c>
      <c r="K22" s="123" t="str">
        <f>IF(Reliability!B20="x","x",(IF(ROUNDUP(Reliability!B20,0)=1,"Very High",IF(ROUNDUP(Reliability!B20,0)=2,"High",IF(ROUNDUP(Reliability!B20,0)=3,"Medium",IF(ROUNDUP(Reliability!B20,0)=4,"Low","Very Low"))))))</f>
        <v>High</v>
      </c>
      <c r="L22" s="54">
        <f t="shared" si="3"/>
        <v>2.9</v>
      </c>
      <c r="M22" s="53">
        <f>'Impact of the crisis'!N23</f>
        <v>4.2</v>
      </c>
      <c r="N22" s="53">
        <f>'Impact of the crisis'!AB23</f>
        <v>2</v>
      </c>
      <c r="O22" s="54">
        <f>'Conditions of people affected'!R23</f>
        <v>1.95</v>
      </c>
      <c r="P22" s="53">
        <f>'Conditions of people affected'!K23</f>
        <v>1.9</v>
      </c>
      <c r="Q22" s="53">
        <f>'Conditions of people affected'!Q23</f>
        <v>2</v>
      </c>
      <c r="R22" s="53">
        <f t="shared" si="4"/>
        <v>2.2000000000000002</v>
      </c>
      <c r="S22" s="53">
        <f>'Complexity of the crisis'!X23</f>
        <v>2.8</v>
      </c>
      <c r="T22" s="53">
        <f>'Complexity of the crisis'!AN23</f>
        <v>1.5</v>
      </c>
      <c r="U22" s="139" t="str">
        <f>VLOOKUP(C22,Lists!$C$3:$E$160,3,FALSE)</f>
        <v>Africa</v>
      </c>
      <c r="V22" s="140">
        <v>45133</v>
      </c>
    </row>
    <row r="23" spans="1:22" ht="15.75" customHeight="1" x14ac:dyDescent="0.25">
      <c r="A23" s="55" t="str">
        <f>'Crisis Indicator Data'!A21</f>
        <v>Complex crisis in Colombia</v>
      </c>
      <c r="B23" s="55" t="str">
        <f>Lists!G21</f>
        <v>Complex crisis</v>
      </c>
      <c r="C23" s="55" t="str">
        <f>'Crisis Indicator Data'!C21</f>
        <v>COL001</v>
      </c>
      <c r="D23" s="55" t="str">
        <f>'Crisis Indicator Data'!D21</f>
        <v>Colombia</v>
      </c>
      <c r="E23" s="55" t="str">
        <f>'Crisis Indicator Data'!E21</f>
        <v>COL</v>
      </c>
      <c r="F23" s="55" t="str">
        <f>'Crisis Indicator Data'!B21</f>
        <v>Socio-political,Conflict,Violence,Floods,Displacement</v>
      </c>
      <c r="G23" s="52">
        <f t="shared" si="0"/>
        <v>4</v>
      </c>
      <c r="H23" s="51">
        <f t="shared" si="1"/>
        <v>4</v>
      </c>
      <c r="I23" s="130" t="str">
        <f t="shared" si="2"/>
        <v>High</v>
      </c>
      <c r="J23" s="133" t="str">
        <f>INDEX(Trends!$D$3:$D$404,MATCH(C23,Trends!$C$3:$C$404,0))</f>
        <v>Decreasing</v>
      </c>
      <c r="K23" s="123" t="str">
        <f>IF(Reliability!B21="x","x",(IF(ROUNDUP(Reliability!B21,0)=1,"Very High",IF(ROUNDUP(Reliability!B21,0)=2,"High",IF(ROUNDUP(Reliability!B21,0)=3,"Medium",IF(ROUNDUP(Reliability!B21,0)=4,"Low","Very Low"))))))</f>
        <v>Very High</v>
      </c>
      <c r="L23" s="54">
        <f t="shared" si="3"/>
        <v>4.5</v>
      </c>
      <c r="M23" s="53">
        <f>'Impact of the crisis'!N24</f>
        <v>5</v>
      </c>
      <c r="N23" s="53">
        <f>'Impact of the crisis'!AB24</f>
        <v>4.0999999999999996</v>
      </c>
      <c r="O23" s="54">
        <f>'Conditions of people affected'!R24</f>
        <v>4.4000000000000004</v>
      </c>
      <c r="P23" s="53">
        <f>'Conditions of people affected'!K24</f>
        <v>4.8</v>
      </c>
      <c r="Q23" s="53">
        <f>'Conditions of people affected'!Q24</f>
        <v>4</v>
      </c>
      <c r="R23" s="53">
        <f t="shared" si="4"/>
        <v>3.1</v>
      </c>
      <c r="S23" s="53">
        <f>'Complexity of the crisis'!X24</f>
        <v>3.1</v>
      </c>
      <c r="T23" s="53">
        <f>'Complexity of the crisis'!AN24</f>
        <v>3</v>
      </c>
      <c r="U23" s="139" t="str">
        <f>VLOOKUP(C23,Lists!$C$3:$E$160,3,FALSE)</f>
        <v>Americas</v>
      </c>
      <c r="V23" s="140">
        <v>45138</v>
      </c>
    </row>
    <row r="24" spans="1:22" ht="15.75" customHeight="1" x14ac:dyDescent="0.25">
      <c r="A24" s="55" t="str">
        <f>'Crisis Indicator Data'!A22</f>
        <v>Venezuela displacement in Colombia</v>
      </c>
      <c r="B24" s="55" t="str">
        <f>Lists!G22</f>
        <v xml:space="preserve">Venezuelan refugees </v>
      </c>
      <c r="C24" s="55" t="str">
        <f>'Crisis Indicator Data'!C22</f>
        <v>COL002</v>
      </c>
      <c r="D24" s="55" t="str">
        <f>'Crisis Indicator Data'!D22</f>
        <v>Colombia</v>
      </c>
      <c r="E24" s="55" t="str">
        <f>'Crisis Indicator Data'!E22</f>
        <v>COL</v>
      </c>
      <c r="F24" s="55" t="str">
        <f>'Crisis Indicator Data'!B22</f>
        <v>Displacement</v>
      </c>
      <c r="G24" s="52">
        <f t="shared" si="0"/>
        <v>3.6</v>
      </c>
      <c r="H24" s="51">
        <f t="shared" si="1"/>
        <v>4</v>
      </c>
      <c r="I24" s="130" t="str">
        <f t="shared" si="2"/>
        <v>High</v>
      </c>
      <c r="J24" s="133" t="str">
        <f>INDEX(Trends!$D$3:$D$404,MATCH(C24,Trends!$C$3:$C$404,0))</f>
        <v>Stable</v>
      </c>
      <c r="K24" s="123" t="str">
        <f>IF(Reliability!B22="x","x",(IF(ROUNDUP(Reliability!B22,0)=1,"Very High",IF(ROUNDUP(Reliability!B22,0)=2,"High",IF(ROUNDUP(Reliability!B22,0)=3,"Medium",IF(ROUNDUP(Reliability!B22,0)=4,"Low","Very Low"))))))</f>
        <v>Very High</v>
      </c>
      <c r="L24" s="54">
        <f t="shared" si="3"/>
        <v>3.8</v>
      </c>
      <c r="M24" s="53">
        <f>'Impact of the crisis'!N25</f>
        <v>4.7</v>
      </c>
      <c r="N24" s="53">
        <f>'Impact of the crisis'!AB25</f>
        <v>3.2</v>
      </c>
      <c r="O24" s="54">
        <f>'Conditions of people affected'!R25</f>
        <v>3.8</v>
      </c>
      <c r="P24" s="53">
        <f>'Conditions of people affected'!K25</f>
        <v>4.5999999999999996</v>
      </c>
      <c r="Q24" s="53">
        <f>'Conditions of people affected'!Q25</f>
        <v>3</v>
      </c>
      <c r="R24" s="53">
        <f t="shared" si="4"/>
        <v>3.1</v>
      </c>
      <c r="S24" s="53">
        <f>'Complexity of the crisis'!X25</f>
        <v>3.1</v>
      </c>
      <c r="T24" s="53">
        <f>'Complexity of the crisis'!AN25</f>
        <v>3</v>
      </c>
      <c r="U24" s="139" t="str">
        <f>VLOOKUP(C24,Lists!$C$3:$E$160,3,FALSE)</f>
        <v>Americas</v>
      </c>
      <c r="V24" s="140">
        <v>45138</v>
      </c>
    </row>
    <row r="25" spans="1:22" ht="15.75" customHeight="1" x14ac:dyDescent="0.25">
      <c r="A25" s="55" t="str">
        <f>'Crisis Indicator Data'!A23</f>
        <v>Nicaraguan refugees in Costa Rica</v>
      </c>
      <c r="B25" s="55" t="str">
        <f>Lists!G23</f>
        <v>Nicaraguan refugees</v>
      </c>
      <c r="C25" s="55" t="str">
        <f>'Crisis Indicator Data'!C23</f>
        <v>CRI002</v>
      </c>
      <c r="D25" s="55" t="str">
        <f>'Crisis Indicator Data'!D23</f>
        <v>Costa Rica</v>
      </c>
      <c r="E25" s="55" t="str">
        <f>'Crisis Indicator Data'!E23</f>
        <v>CRI</v>
      </c>
      <c r="F25" s="55" t="str">
        <f>'Crisis Indicator Data'!B23</f>
        <v>Displacement</v>
      </c>
      <c r="G25" s="52">
        <f t="shared" si="0"/>
        <v>2.1</v>
      </c>
      <c r="H25" s="51">
        <f t="shared" si="1"/>
        <v>3</v>
      </c>
      <c r="I25" s="130" t="str">
        <f t="shared" si="2"/>
        <v>Medium</v>
      </c>
      <c r="J25" s="133" t="str">
        <f>INDEX(Trends!$D$3:$D$404,MATCH(C25,Trends!$C$3:$C$404,0))</f>
        <v>Stable</v>
      </c>
      <c r="K25" s="123" t="str">
        <f>IF(Reliability!B23="x","x",(IF(ROUNDUP(Reliability!B23,0)=1,"Very High",IF(ROUNDUP(Reliability!B23,0)=2,"High",IF(ROUNDUP(Reliability!B23,0)=3,"Medium",IF(ROUNDUP(Reliability!B23,0)=4,"Low","Very Low"))))))</f>
        <v>Medium</v>
      </c>
      <c r="L25" s="54">
        <f t="shared" si="3"/>
        <v>2.4</v>
      </c>
      <c r="M25" s="53">
        <f>'Impact of the crisis'!N26</f>
        <v>0.7</v>
      </c>
      <c r="N25" s="53">
        <f>'Impact of the crisis'!AB26</f>
        <v>3.1</v>
      </c>
      <c r="O25" s="54">
        <f>'Conditions of people affected'!R26</f>
        <v>2.6</v>
      </c>
      <c r="P25" s="53">
        <f>'Conditions of people affected'!K26</f>
        <v>2.2000000000000002</v>
      </c>
      <c r="Q25" s="53">
        <f>'Conditions of people affected'!Q26</f>
        <v>3</v>
      </c>
      <c r="R25" s="53">
        <f t="shared" si="4"/>
        <v>1</v>
      </c>
      <c r="S25" s="53">
        <f>'Complexity of the crisis'!X26</f>
        <v>0.9</v>
      </c>
      <c r="T25" s="53">
        <f>'Complexity of the crisis'!AN26</f>
        <v>1</v>
      </c>
      <c r="U25" s="139" t="str">
        <f>VLOOKUP(C25,Lists!$C$3:$E$160,3,FALSE)</f>
        <v>Americas</v>
      </c>
      <c r="V25" s="140">
        <v>45138</v>
      </c>
    </row>
    <row r="26" spans="1:22" ht="15.75" customHeight="1" x14ac:dyDescent="0.25">
      <c r="A26" s="55" t="str">
        <f>'Crisis Indicator Data'!A24</f>
        <v>Multiple crises in Djibouti</v>
      </c>
      <c r="B26" s="55" t="str">
        <f>Lists!G24</f>
        <v>Country level</v>
      </c>
      <c r="C26" s="55" t="str">
        <f>'Crisis Indicator Data'!C24</f>
        <v>DJI001</v>
      </c>
      <c r="D26" s="55" t="str">
        <f>'Crisis Indicator Data'!D24</f>
        <v>Djibouti</v>
      </c>
      <c r="E26" s="55" t="str">
        <f>'Crisis Indicator Data'!E24</f>
        <v>DJI</v>
      </c>
      <c r="F26" s="55" t="str">
        <f>'Crisis Indicator Data'!B24</f>
        <v>Displacement,Drought</v>
      </c>
      <c r="G26" s="52">
        <f t="shared" si="0"/>
        <v>2.9</v>
      </c>
      <c r="H26" s="51">
        <f t="shared" si="1"/>
        <v>3</v>
      </c>
      <c r="I26" s="130" t="str">
        <f t="shared" si="2"/>
        <v>Medium</v>
      </c>
      <c r="J26" s="133" t="str">
        <f>INDEX(Trends!$D$3:$D$404,MATCH(C26,Trends!$C$3:$C$404,0))</f>
        <v>Increasing</v>
      </c>
      <c r="K26" s="123" t="str">
        <f>IF(Reliability!B24="x","x",(IF(ROUNDUP(Reliability!B24,0)=1,"Very High",IF(ROUNDUP(Reliability!B24,0)=2,"High",IF(ROUNDUP(Reliability!B24,0)=3,"Medium",IF(ROUNDUP(Reliability!B24,0)=4,"Low","Very Low"))))))</f>
        <v>Very High</v>
      </c>
      <c r="L26" s="54">
        <f t="shared" si="3"/>
        <v>2.5</v>
      </c>
      <c r="M26" s="53">
        <f>'Impact of the crisis'!N27</f>
        <v>3.2</v>
      </c>
      <c r="N26" s="53">
        <f>'Impact of the crisis'!AB27</f>
        <v>2.1</v>
      </c>
      <c r="O26" s="54">
        <f>'Conditions of people affected'!R27</f>
        <v>3.25</v>
      </c>
      <c r="P26" s="53">
        <f>'Conditions of people affected'!K27</f>
        <v>2.5</v>
      </c>
      <c r="Q26" s="53">
        <f>'Conditions of people affected'!Q27</f>
        <v>4</v>
      </c>
      <c r="R26" s="53">
        <f t="shared" si="4"/>
        <v>2.6</v>
      </c>
      <c r="S26" s="53">
        <f>'Complexity of the crisis'!X27</f>
        <v>2.6</v>
      </c>
      <c r="T26" s="53">
        <f>'Complexity of the crisis'!AN27</f>
        <v>2.5</v>
      </c>
      <c r="U26" s="139" t="str">
        <f>VLOOKUP(C26,Lists!$C$3:$E$160,3,FALSE)</f>
        <v>Africa</v>
      </c>
      <c r="V26" s="140">
        <v>45138</v>
      </c>
    </row>
    <row r="27" spans="1:22" ht="15.75" customHeight="1" x14ac:dyDescent="0.25">
      <c r="A27" s="55" t="str">
        <f>'Crisis Indicator Data'!A25</f>
        <v>Mixed migration in Djibouti</v>
      </c>
      <c r="B27" s="55" t="str">
        <f>Lists!G25</f>
        <v>Mixed Migration</v>
      </c>
      <c r="C27" s="55" t="str">
        <f>'Crisis Indicator Data'!C25</f>
        <v>DJI002</v>
      </c>
      <c r="D27" s="55" t="str">
        <f>'Crisis Indicator Data'!D25</f>
        <v>Djibouti</v>
      </c>
      <c r="E27" s="55" t="str">
        <f>'Crisis Indicator Data'!E25</f>
        <v>DJI</v>
      </c>
      <c r="F27" s="55" t="str">
        <f>'Crisis Indicator Data'!B25</f>
        <v>Displacement</v>
      </c>
      <c r="G27" s="52">
        <f t="shared" si="0"/>
        <v>1.4</v>
      </c>
      <c r="H27" s="51">
        <f t="shared" si="1"/>
        <v>2</v>
      </c>
      <c r="I27" s="130" t="str">
        <f t="shared" si="2"/>
        <v>Low</v>
      </c>
      <c r="J27" s="133" t="str">
        <f>INDEX(Trends!$D$3:$D$404,MATCH(C27,Trends!$C$3:$C$404,0))</f>
        <v>Decreasing</v>
      </c>
      <c r="K27" s="123" t="str">
        <f>IF(Reliability!B25="x","x",(IF(ROUNDUP(Reliability!B25,0)=1,"Very High",IF(ROUNDUP(Reliability!B25,0)=2,"High",IF(ROUNDUP(Reliability!B25,0)=3,"Medium",IF(ROUNDUP(Reliability!B25,0)=4,"Low","Very Low"))))))</f>
        <v>Very High</v>
      </c>
      <c r="L27" s="54">
        <f t="shared" si="3"/>
        <v>1.9</v>
      </c>
      <c r="M27" s="53">
        <f>'Impact of the crisis'!N28</f>
        <v>1.4</v>
      </c>
      <c r="N27" s="53">
        <f>'Impact of the crisis'!AB28</f>
        <v>2.1</v>
      </c>
      <c r="O27" s="54">
        <f>'Conditions of people affected'!R28</f>
        <v>0.9</v>
      </c>
      <c r="P27" s="53">
        <f>'Conditions of people affected'!K28</f>
        <v>0.8</v>
      </c>
      <c r="Q27" s="53">
        <f>'Conditions of people affected'!Q28</f>
        <v>1</v>
      </c>
      <c r="R27" s="53">
        <f t="shared" si="4"/>
        <v>1.7</v>
      </c>
      <c r="S27" s="53">
        <f>'Complexity of the crisis'!X28</f>
        <v>2.6</v>
      </c>
      <c r="T27" s="53">
        <f>'Complexity of the crisis'!AN28</f>
        <v>0.5</v>
      </c>
      <c r="U27" s="139" t="str">
        <f>VLOOKUP(C27,Lists!$C$3:$E$160,3,FALSE)</f>
        <v>Africa</v>
      </c>
      <c r="V27" s="140">
        <v>45138</v>
      </c>
    </row>
    <row r="28" spans="1:22" ht="15.75" customHeight="1" x14ac:dyDescent="0.25">
      <c r="A28" s="55" t="str">
        <f>'Crisis Indicator Data'!A26</f>
        <v>Drought in Djibouti</v>
      </c>
      <c r="B28" s="55" t="str">
        <f>Lists!G26</f>
        <v>Drought</v>
      </c>
      <c r="C28" s="55" t="str">
        <f>'Crisis Indicator Data'!C26</f>
        <v>DJI003</v>
      </c>
      <c r="D28" s="55" t="str">
        <f>'Crisis Indicator Data'!D26</f>
        <v>Djibouti</v>
      </c>
      <c r="E28" s="55" t="str">
        <f>'Crisis Indicator Data'!E26</f>
        <v>DJI</v>
      </c>
      <c r="F28" s="55" t="str">
        <f>'Crisis Indicator Data'!B26</f>
        <v>Drought</v>
      </c>
      <c r="G28" s="52">
        <f t="shared" si="0"/>
        <v>2.8</v>
      </c>
      <c r="H28" s="51">
        <f t="shared" si="1"/>
        <v>3</v>
      </c>
      <c r="I28" s="130" t="str">
        <f t="shared" si="2"/>
        <v>Medium</v>
      </c>
      <c r="J28" s="133" t="str">
        <f>INDEX(Trends!$D$3:$D$404,MATCH(C28,Trends!$C$3:$C$404,0))</f>
        <v>Increasing</v>
      </c>
      <c r="K28" s="123" t="str">
        <f>IF(Reliability!B26="x","x",(IF(ROUNDUP(Reliability!B26,0)=1,"Very High",IF(ROUNDUP(Reliability!B26,0)=2,"High",IF(ROUNDUP(Reliability!B26,0)=3,"Medium",IF(ROUNDUP(Reliability!B26,0)=4,"Low","Very Low"))))))</f>
        <v>Very High</v>
      </c>
      <c r="L28" s="54">
        <f t="shared" si="3"/>
        <v>2.2000000000000002</v>
      </c>
      <c r="M28" s="53">
        <f>'Impact of the crisis'!N29</f>
        <v>3.2</v>
      </c>
      <c r="N28" s="53">
        <f>'Impact of the crisis'!AB29</f>
        <v>1.6</v>
      </c>
      <c r="O28" s="54">
        <f>'Conditions of people affected'!R29</f>
        <v>3.2</v>
      </c>
      <c r="P28" s="53">
        <f>'Conditions of people affected'!K29</f>
        <v>2.4</v>
      </c>
      <c r="Q28" s="53">
        <f>'Conditions of people affected'!Q29</f>
        <v>4</v>
      </c>
      <c r="R28" s="53">
        <f t="shared" si="4"/>
        <v>2.6</v>
      </c>
      <c r="S28" s="53">
        <f>'Complexity of the crisis'!X29</f>
        <v>2.6</v>
      </c>
      <c r="T28" s="53">
        <f>'Complexity of the crisis'!AN29</f>
        <v>2.5</v>
      </c>
      <c r="U28" s="139" t="str">
        <f>VLOOKUP(C28,Lists!$C$3:$E$160,3,FALSE)</f>
        <v>Africa</v>
      </c>
      <c r="V28" s="140">
        <v>45138</v>
      </c>
    </row>
    <row r="29" spans="1:22" ht="15.75" customHeight="1" x14ac:dyDescent="0.25">
      <c r="A29" s="55" t="str">
        <f>'Crisis Indicator Data'!A27</f>
        <v>Venezuela displacement in Dominican Republic</v>
      </c>
      <c r="B29" s="55" t="str">
        <f>Lists!G27</f>
        <v xml:space="preserve">Venezuelan refugees </v>
      </c>
      <c r="C29" s="55" t="str">
        <f>'Crisis Indicator Data'!C27</f>
        <v>DOM002</v>
      </c>
      <c r="D29" s="55" t="str">
        <f>'Crisis Indicator Data'!D27</f>
        <v>Dominican Republic</v>
      </c>
      <c r="E29" s="55" t="str">
        <f>'Crisis Indicator Data'!E27</f>
        <v>DOM</v>
      </c>
      <c r="F29" s="55" t="str">
        <f>'Crisis Indicator Data'!B27</f>
        <v>Displacement</v>
      </c>
      <c r="G29" s="52">
        <f t="shared" si="0"/>
        <v>1.8</v>
      </c>
      <c r="H29" s="51">
        <f t="shared" si="1"/>
        <v>2</v>
      </c>
      <c r="I29" s="130" t="str">
        <f t="shared" si="2"/>
        <v>Low</v>
      </c>
      <c r="J29" s="133" t="str">
        <f>INDEX(Trends!$D$3:$D$404,MATCH(C29,Trends!$C$3:$C$404,0))</f>
        <v>Decreasing</v>
      </c>
      <c r="K29" s="123" t="str">
        <f>IF(Reliability!B27="x","x",(IF(ROUNDUP(Reliability!B27,0)=1,"Very High",IF(ROUNDUP(Reliability!B27,0)=2,"High",IF(ROUNDUP(Reliability!B27,0)=3,"Medium",IF(ROUNDUP(Reliability!B27,0)=4,"Low","Very Low"))))))</f>
        <v>Medium</v>
      </c>
      <c r="L29" s="54">
        <f t="shared" si="3"/>
        <v>3.2</v>
      </c>
      <c r="M29" s="53">
        <f>'Impact of the crisis'!N30</f>
        <v>4.0999999999999996</v>
      </c>
      <c r="N29" s="53">
        <f>'Impact of the crisis'!AB30</f>
        <v>2.6</v>
      </c>
      <c r="O29" s="54">
        <f>'Conditions of people affected'!R30</f>
        <v>1.35</v>
      </c>
      <c r="P29" s="53">
        <f>'Conditions of people affected'!K30</f>
        <v>1.7</v>
      </c>
      <c r="Q29" s="53">
        <f>'Conditions of people affected'!Q30</f>
        <v>1</v>
      </c>
      <c r="R29" s="53">
        <f t="shared" si="4"/>
        <v>1.2</v>
      </c>
      <c r="S29" s="53">
        <f>'Complexity of the crisis'!X30</f>
        <v>1.4</v>
      </c>
      <c r="T29" s="53">
        <f>'Complexity of the crisis'!AN30</f>
        <v>1</v>
      </c>
      <c r="U29" s="139" t="str">
        <f>VLOOKUP(C29,Lists!$C$3:$E$160,3,FALSE)</f>
        <v>Americas</v>
      </c>
      <c r="V29" s="140">
        <v>45138</v>
      </c>
    </row>
    <row r="30" spans="1:22" ht="15.75" customHeight="1" x14ac:dyDescent="0.25">
      <c r="A30" s="55" t="str">
        <f>'Crisis Indicator Data'!A28</f>
        <v>Mixed migration flows in Algeria</v>
      </c>
      <c r="B30" s="55" t="str">
        <f>Lists!G28</f>
        <v>Mixed Migration</v>
      </c>
      <c r="C30" s="55" t="str">
        <f>'Crisis Indicator Data'!C28</f>
        <v>DZA002</v>
      </c>
      <c r="D30" s="55" t="str">
        <f>'Crisis Indicator Data'!D28</f>
        <v>Algeria</v>
      </c>
      <c r="E30" s="55" t="str">
        <f>'Crisis Indicator Data'!E28</f>
        <v>DZA</v>
      </c>
      <c r="F30" s="55" t="str">
        <f>'Crisis Indicator Data'!B28</f>
        <v>Displacement</v>
      </c>
      <c r="G30" s="52">
        <f t="shared" si="0"/>
        <v>2.6</v>
      </c>
      <c r="H30" s="51">
        <f t="shared" si="1"/>
        <v>3</v>
      </c>
      <c r="I30" s="130" t="str">
        <f t="shared" si="2"/>
        <v>Medium</v>
      </c>
      <c r="J30" s="133" t="str">
        <f>INDEX(Trends!$D$3:$D$404,MATCH(C30,Trends!$C$3:$C$404,0))</f>
        <v>Stable</v>
      </c>
      <c r="K30" s="123" t="str">
        <f>IF(Reliability!B28="x","x",(IF(ROUNDUP(Reliability!B28,0)=1,"Very High",IF(ROUNDUP(Reliability!B28,0)=2,"High",IF(ROUNDUP(Reliability!B28,0)=3,"Medium",IF(ROUNDUP(Reliability!B28,0)=4,"Low","Very Low"))))))</f>
        <v>High</v>
      </c>
      <c r="L30" s="54">
        <f t="shared" si="3"/>
        <v>3.7</v>
      </c>
      <c r="M30" s="53">
        <f>'Impact of the crisis'!N31</f>
        <v>5</v>
      </c>
      <c r="N30" s="53">
        <f>'Impact of the crisis'!AB31</f>
        <v>2.7</v>
      </c>
      <c r="O30" s="54">
        <f>'Conditions of people affected'!R31</f>
        <v>1.7</v>
      </c>
      <c r="P30" s="53">
        <f>'Conditions of people affected'!K31</f>
        <v>2.4</v>
      </c>
      <c r="Q30" s="53">
        <f>'Conditions of people affected'!Q31</f>
        <v>1</v>
      </c>
      <c r="R30" s="53">
        <f t="shared" si="4"/>
        <v>2.7</v>
      </c>
      <c r="S30" s="53">
        <f>'Complexity of the crisis'!X31</f>
        <v>2.8</v>
      </c>
      <c r="T30" s="53">
        <f>'Complexity of the crisis'!AN31</f>
        <v>2.5</v>
      </c>
      <c r="U30" s="139" t="str">
        <f>VLOOKUP(C30,Lists!$C$3:$E$160,3,FALSE)</f>
        <v>Africa</v>
      </c>
      <c r="V30" s="140">
        <v>45129</v>
      </c>
    </row>
    <row r="31" spans="1:22" x14ac:dyDescent="0.25">
      <c r="A31" s="55" t="str">
        <f>'Crisis Indicator Data'!A29</f>
        <v>Sahrawi refugees in Algeria</v>
      </c>
      <c r="B31" s="55" t="str">
        <f>Lists!G29</f>
        <v>Sahrawi refugees</v>
      </c>
      <c r="C31" s="55" t="str">
        <f>'Crisis Indicator Data'!C29</f>
        <v>DZA003</v>
      </c>
      <c r="D31" s="55" t="str">
        <f>'Crisis Indicator Data'!D29</f>
        <v>Algeria</v>
      </c>
      <c r="E31" s="55" t="str">
        <f>'Crisis Indicator Data'!E29</f>
        <v>DZA</v>
      </c>
      <c r="F31" s="55" t="str">
        <f>'Crisis Indicator Data'!B29</f>
        <v>Displacement</v>
      </c>
      <c r="G31" s="52">
        <f t="shared" si="0"/>
        <v>2.1</v>
      </c>
      <c r="H31" s="51">
        <f t="shared" si="1"/>
        <v>3</v>
      </c>
      <c r="I31" s="130" t="str">
        <f t="shared" si="2"/>
        <v>Medium</v>
      </c>
      <c r="J31" s="133" t="str">
        <f>INDEX(Trends!$D$3:$D$404,MATCH(C31,Trends!$C$3:$C$404,0))</f>
        <v>Decreasing</v>
      </c>
      <c r="K31" s="123" t="str">
        <f>IF(Reliability!B29="x","x",(IF(ROUNDUP(Reliability!B29,0)=1,"Very High",IF(ROUNDUP(Reliability!B29,0)=2,"High",IF(ROUNDUP(Reliability!B29,0)=3,"Medium",IF(ROUNDUP(Reliability!B29,0)=4,"Low","Very Low"))))))</f>
        <v>Medium</v>
      </c>
      <c r="L31" s="54">
        <f t="shared" si="3"/>
        <v>1.4</v>
      </c>
      <c r="M31" s="53">
        <f>'Impact of the crisis'!N32</f>
        <v>1.1000000000000001</v>
      </c>
      <c r="N31" s="53">
        <f>'Impact of the crisis'!AB32</f>
        <v>1.6</v>
      </c>
      <c r="O31" s="54">
        <f>'Conditions of people affected'!R32</f>
        <v>2.2999999999999998</v>
      </c>
      <c r="P31" s="53">
        <f>'Conditions of people affected'!K32</f>
        <v>1.6</v>
      </c>
      <c r="Q31" s="53">
        <f>'Conditions of people affected'!Q32</f>
        <v>3</v>
      </c>
      <c r="R31" s="53">
        <f t="shared" si="4"/>
        <v>2.4</v>
      </c>
      <c r="S31" s="53">
        <f>'Complexity of the crisis'!X32</f>
        <v>2.8</v>
      </c>
      <c r="T31" s="53">
        <f>'Complexity of the crisis'!AN32</f>
        <v>2</v>
      </c>
      <c r="U31" s="139" t="str">
        <f>VLOOKUP(C31,Lists!$C$3:$E$160,3,FALSE)</f>
        <v>Africa</v>
      </c>
      <c r="V31" s="140">
        <v>45129</v>
      </c>
    </row>
    <row r="32" spans="1:22" x14ac:dyDescent="0.25">
      <c r="A32" s="55" t="str">
        <f>'Crisis Indicator Data'!A30</f>
        <v>Multiple crises in Algeria</v>
      </c>
      <c r="B32" s="55" t="str">
        <f>Lists!G30</f>
        <v>Country level</v>
      </c>
      <c r="C32" s="55" t="str">
        <f>'Crisis Indicator Data'!C30</f>
        <v>DZA004</v>
      </c>
      <c r="D32" s="55" t="str">
        <f>'Crisis Indicator Data'!D30</f>
        <v>Algeria</v>
      </c>
      <c r="E32" s="55" t="str">
        <f>'Crisis Indicator Data'!E30</f>
        <v>DZA</v>
      </c>
      <c r="F32" s="55" t="str">
        <f>'Crisis Indicator Data'!B30</f>
        <v>Displacement</v>
      </c>
      <c r="G32" s="52">
        <f t="shared" si="0"/>
        <v>2.6</v>
      </c>
      <c r="H32" s="51">
        <f t="shared" si="1"/>
        <v>3</v>
      </c>
      <c r="I32" s="130" t="str">
        <f t="shared" si="2"/>
        <v>Medium</v>
      </c>
      <c r="J32" s="133" t="str">
        <f>INDEX(Trends!$D$3:$D$404,MATCH(C32,Trends!$C$3:$C$404,0))</f>
        <v>Decreasing</v>
      </c>
      <c r="K32" s="123" t="str">
        <f>IF(Reliability!B30="x","x",(IF(ROUNDUP(Reliability!B30,0)=1,"Very High",IF(ROUNDUP(Reliability!B30,0)=2,"High",IF(ROUNDUP(Reliability!B30,0)=3,"Medium",IF(ROUNDUP(Reliability!B30,0)=4,"Low","Very Low"))))))</f>
        <v>High</v>
      </c>
      <c r="L32" s="54">
        <f t="shared" si="3"/>
        <v>3.8</v>
      </c>
      <c r="M32" s="53">
        <f>'Impact of the crisis'!N33</f>
        <v>5</v>
      </c>
      <c r="N32" s="53">
        <f>'Impact of the crisis'!AB33</f>
        <v>2.9</v>
      </c>
      <c r="O32" s="54">
        <f>'Conditions of people affected'!R33</f>
        <v>1.8</v>
      </c>
      <c r="P32" s="53">
        <f>'Conditions of people affected'!K33</f>
        <v>2.6</v>
      </c>
      <c r="Q32" s="53">
        <f>'Conditions of people affected'!Q33</f>
        <v>1</v>
      </c>
      <c r="R32" s="53">
        <f t="shared" si="4"/>
        <v>2.7</v>
      </c>
      <c r="S32" s="53">
        <f>'Complexity of the crisis'!X33</f>
        <v>2.8</v>
      </c>
      <c r="T32" s="53">
        <f>'Complexity of the crisis'!AN33</f>
        <v>2.5</v>
      </c>
      <c r="U32" s="139" t="str">
        <f>VLOOKUP(C32,Lists!$C$3:$E$160,3,FALSE)</f>
        <v>Africa</v>
      </c>
      <c r="V32" s="140">
        <v>45129</v>
      </c>
    </row>
    <row r="33" spans="1:22" x14ac:dyDescent="0.25">
      <c r="A33" s="55" t="str">
        <f>'Crisis Indicator Data'!A31</f>
        <v>Venezuela displacement in Ecuador</v>
      </c>
      <c r="B33" s="55" t="str">
        <f>Lists!G31</f>
        <v xml:space="preserve">Venezuelan refugees </v>
      </c>
      <c r="C33" s="55" t="str">
        <f>'Crisis Indicator Data'!C31</f>
        <v>ECU002</v>
      </c>
      <c r="D33" s="55" t="str">
        <f>'Crisis Indicator Data'!D31</f>
        <v>Ecuador</v>
      </c>
      <c r="E33" s="55" t="str">
        <f>'Crisis Indicator Data'!E31</f>
        <v>ECU</v>
      </c>
      <c r="F33" s="55" t="str">
        <f>'Crisis Indicator Data'!B31</f>
        <v>Displacement</v>
      </c>
      <c r="G33" s="52">
        <f t="shared" si="0"/>
        <v>2.7</v>
      </c>
      <c r="H33" s="51">
        <f t="shared" si="1"/>
        <v>3</v>
      </c>
      <c r="I33" s="130" t="str">
        <f t="shared" si="2"/>
        <v>Medium</v>
      </c>
      <c r="J33" s="133" t="str">
        <f>INDEX(Trends!$D$3:$D$404,MATCH(C33,Trends!$C$3:$C$404,0))</f>
        <v>Decreasing</v>
      </c>
      <c r="K33" s="123" t="str">
        <f>IF(Reliability!B31="x","x",(IF(ROUNDUP(Reliability!B31,0)=1,"Very High",IF(ROUNDUP(Reliability!B31,0)=2,"High",IF(ROUNDUP(Reliability!B31,0)=3,"Medium",IF(ROUNDUP(Reliability!B31,0)=4,"Low","Very Low"))))))</f>
        <v>Very High</v>
      </c>
      <c r="L33" s="54">
        <f t="shared" si="3"/>
        <v>3.5</v>
      </c>
      <c r="M33" s="53">
        <f>'Impact of the crisis'!N34</f>
        <v>4.5999999999999996</v>
      </c>
      <c r="N33" s="53">
        <f>'Impact of the crisis'!AB34</f>
        <v>2.7</v>
      </c>
      <c r="O33" s="54">
        <f>'Conditions of people affected'!R34</f>
        <v>2.35</v>
      </c>
      <c r="P33" s="53">
        <f>'Conditions of people affected'!K34</f>
        <v>2.7</v>
      </c>
      <c r="Q33" s="53">
        <f>'Conditions of people affected'!Q34</f>
        <v>2</v>
      </c>
      <c r="R33" s="53">
        <f t="shared" si="4"/>
        <v>2.5</v>
      </c>
      <c r="S33" s="53">
        <f>'Complexity of the crisis'!X34</f>
        <v>2.5</v>
      </c>
      <c r="T33" s="53">
        <f>'Complexity of the crisis'!AN34</f>
        <v>2.5</v>
      </c>
      <c r="U33" s="139" t="str">
        <f>VLOOKUP(C33,Lists!$C$3:$E$160,3,FALSE)</f>
        <v>Americas</v>
      </c>
      <c r="V33" s="140">
        <v>45138</v>
      </c>
    </row>
    <row r="34" spans="1:22" x14ac:dyDescent="0.25">
      <c r="A34" s="55" t="str">
        <f>'Crisis Indicator Data'!A32</f>
        <v>Refugees in Egypt</v>
      </c>
      <c r="B34" s="55" t="str">
        <f>Lists!G32</f>
        <v>Refugees crisis</v>
      </c>
      <c r="C34" s="55" t="str">
        <f>'Crisis Indicator Data'!C32</f>
        <v>EGY004</v>
      </c>
      <c r="D34" s="55" t="str">
        <f>'Crisis Indicator Data'!D32</f>
        <v>Egypt</v>
      </c>
      <c r="E34" s="55" t="str">
        <f>'Crisis Indicator Data'!E32</f>
        <v>EGY</v>
      </c>
      <c r="F34" s="55" t="str">
        <f>'Crisis Indicator Data'!B32</f>
        <v>Displacement,Conflict</v>
      </c>
      <c r="G34" s="52">
        <f t="shared" si="0"/>
        <v>1.9</v>
      </c>
      <c r="H34" s="51">
        <f t="shared" si="1"/>
        <v>2</v>
      </c>
      <c r="I34" s="130" t="str">
        <f t="shared" si="2"/>
        <v>Low</v>
      </c>
      <c r="J34" s="133" t="str">
        <f>INDEX(Trends!$D$3:$D$404,MATCH(C34,Trends!$C$3:$C$404,0))</f>
        <v>-</v>
      </c>
      <c r="K34" s="123" t="str">
        <f>IF(Reliability!B32="x","x",(IF(ROUNDUP(Reliability!B32,0)=1,"Very High",IF(ROUNDUP(Reliability!B32,0)=2,"High",IF(ROUNDUP(Reliability!B32,0)=3,"Medium",IF(ROUNDUP(Reliability!B32,0)=4,"Low","Very Low"))))))</f>
        <v>Very High</v>
      </c>
      <c r="L34" s="54">
        <f t="shared" si="3"/>
        <v>1.9</v>
      </c>
      <c r="M34" s="53">
        <f>'Impact of the crisis'!N35</f>
        <v>2</v>
      </c>
      <c r="N34" s="53">
        <f>'Impact of the crisis'!AB35</f>
        <v>1.9</v>
      </c>
      <c r="O34" s="54">
        <f>'Conditions of people affected'!R35</f>
        <v>1.75</v>
      </c>
      <c r="P34" s="53">
        <f>'Conditions of people affected'!K35</f>
        <v>2.5</v>
      </c>
      <c r="Q34" s="53">
        <f>'Conditions of people affected'!Q35</f>
        <v>1</v>
      </c>
      <c r="R34" s="53">
        <f t="shared" si="4"/>
        <v>2.2000000000000002</v>
      </c>
      <c r="S34" s="53">
        <f>'Complexity of the crisis'!X35</f>
        <v>2.2999999999999998</v>
      </c>
      <c r="T34" s="53">
        <f>'Complexity of the crisis'!AN35</f>
        <v>2</v>
      </c>
      <c r="U34" s="139" t="str">
        <f>VLOOKUP(C34,Lists!$C$3:$E$160,3,FALSE)</f>
        <v>Africa</v>
      </c>
      <c r="V34" s="140">
        <v>45133</v>
      </c>
    </row>
    <row r="35" spans="1:22" x14ac:dyDescent="0.25">
      <c r="A35" s="55" t="str">
        <f>'Crisis Indicator Data'!A33</f>
        <v>Complex crisis in Eritrea</v>
      </c>
      <c r="B35" s="55" t="str">
        <f>Lists!G33</f>
        <v>Complex crisis</v>
      </c>
      <c r="C35" s="55" t="str">
        <f>'Crisis Indicator Data'!C33</f>
        <v>ERI001</v>
      </c>
      <c r="D35" s="55" t="str">
        <f>'Crisis Indicator Data'!D33</f>
        <v>Eritrea</v>
      </c>
      <c r="E35" s="55" t="str">
        <f>'Crisis Indicator Data'!E33</f>
        <v>ERI</v>
      </c>
      <c r="F35" s="55" t="str">
        <f>'Crisis Indicator Data'!B33</f>
        <v>Socio-political,Displacement</v>
      </c>
      <c r="G35" s="52">
        <f t="shared" si="0"/>
        <v>3.5</v>
      </c>
      <c r="H35" s="51">
        <f t="shared" si="1"/>
        <v>4</v>
      </c>
      <c r="I35" s="130" t="str">
        <f t="shared" si="2"/>
        <v>High</v>
      </c>
      <c r="J35" s="133" t="str">
        <f>INDEX(Trends!$D$3:$D$404,MATCH(C35,Trends!$C$3:$C$404,0))</f>
        <v>Stable</v>
      </c>
      <c r="K35" s="123" t="str">
        <f>IF(Reliability!B33="x","x",(IF(ROUNDUP(Reliability!B33,0)=1,"Very High",IF(ROUNDUP(Reliability!B33,0)=2,"High",IF(ROUNDUP(Reliability!B33,0)=3,"Medium",IF(ROUNDUP(Reliability!B33,0)=4,"Low","Very Low"))))))</f>
        <v>High</v>
      </c>
      <c r="L35" s="54">
        <f t="shared" si="3"/>
        <v>2.9</v>
      </c>
      <c r="M35" s="53">
        <f>'Impact of the crisis'!N36</f>
        <v>3.8</v>
      </c>
      <c r="N35" s="53">
        <f>'Impact of the crisis'!AB36</f>
        <v>2.4</v>
      </c>
      <c r="O35" s="54">
        <f>'Conditions of people affected'!R36</f>
        <v>3.2</v>
      </c>
      <c r="P35" s="53">
        <f>'Conditions of people affected'!K36</f>
        <v>3.4</v>
      </c>
      <c r="Q35" s="53">
        <f>'Conditions of people affected'!Q36</f>
        <v>3</v>
      </c>
      <c r="R35" s="53">
        <f t="shared" si="4"/>
        <v>4.3</v>
      </c>
      <c r="S35" s="53">
        <f>'Complexity of the crisis'!X36</f>
        <v>3.3</v>
      </c>
      <c r="T35" s="53">
        <f>'Complexity of the crisis'!AN36</f>
        <v>5</v>
      </c>
      <c r="U35" s="139" t="str">
        <f>VLOOKUP(C35,Lists!$C$3:$E$160,3,FALSE)</f>
        <v>Africa</v>
      </c>
      <c r="V35" s="140">
        <v>45126</v>
      </c>
    </row>
    <row r="36" spans="1:22" x14ac:dyDescent="0.25">
      <c r="A36" s="55" t="str">
        <f>'Crisis Indicator Data'!A34</f>
        <v>Mixed migration flows in Spain</v>
      </c>
      <c r="B36" s="55" t="str">
        <f>Lists!G34</f>
        <v>Mixed Migration</v>
      </c>
      <c r="C36" s="55" t="str">
        <f>'Crisis Indicator Data'!C34</f>
        <v>ESP002</v>
      </c>
      <c r="D36" s="55" t="str">
        <f>'Crisis Indicator Data'!D34</f>
        <v>Spain</v>
      </c>
      <c r="E36" s="55" t="str">
        <f>'Crisis Indicator Data'!E34</f>
        <v>ESP</v>
      </c>
      <c r="F36" s="55" t="str">
        <f>'Crisis Indicator Data'!B34</f>
        <v>Displacement</v>
      </c>
      <c r="G36" s="52">
        <f t="shared" si="0"/>
        <v>1.8</v>
      </c>
      <c r="H36" s="51">
        <f t="shared" si="1"/>
        <v>2</v>
      </c>
      <c r="I36" s="130" t="str">
        <f t="shared" si="2"/>
        <v>Low</v>
      </c>
      <c r="J36" s="133" t="str">
        <f>INDEX(Trends!$D$3:$D$404,MATCH(C36,Trends!$C$3:$C$404,0))</f>
        <v>Stable</v>
      </c>
      <c r="K36" s="123" t="str">
        <f>IF(Reliability!B34="x","x",(IF(ROUNDUP(Reliability!B34,0)=1,"Very High",IF(ROUNDUP(Reliability!B34,0)=2,"High",IF(ROUNDUP(Reliability!B34,0)=3,"Medium",IF(ROUNDUP(Reliability!B34,0)=4,"Low","Very Low"))))))</f>
        <v>High</v>
      </c>
      <c r="L36" s="54">
        <f t="shared" si="3"/>
        <v>2.6</v>
      </c>
      <c r="M36" s="53">
        <f>'Impact of the crisis'!N37</f>
        <v>2.2999999999999998</v>
      </c>
      <c r="N36" s="53">
        <f>'Impact of the crisis'!AB37</f>
        <v>2.8</v>
      </c>
      <c r="O36" s="54">
        <f>'Conditions of people affected'!R37</f>
        <v>1.5</v>
      </c>
      <c r="P36" s="53">
        <f>'Conditions of people affected'!K37</f>
        <v>2</v>
      </c>
      <c r="Q36" s="53">
        <f>'Conditions of people affected'!Q37</f>
        <v>1</v>
      </c>
      <c r="R36" s="53">
        <f t="shared" si="4"/>
        <v>1.6</v>
      </c>
      <c r="S36" s="53">
        <f>'Complexity of the crisis'!X37</f>
        <v>1.6</v>
      </c>
      <c r="T36" s="53">
        <f>'Complexity of the crisis'!AN37</f>
        <v>1.5</v>
      </c>
      <c r="U36" s="139" t="str">
        <f>VLOOKUP(C36,Lists!$C$3:$E$160,3,FALSE)</f>
        <v>Europe</v>
      </c>
      <c r="V36" s="140">
        <v>45129</v>
      </c>
    </row>
    <row r="37" spans="1:22" s="256" customFormat="1" x14ac:dyDescent="0.25">
      <c r="A37" s="247" t="str">
        <f>'Crisis Indicator Data'!A35</f>
        <v>Complex crisis in Ethiopia</v>
      </c>
      <c r="B37" s="247" t="str">
        <f>Lists!G35</f>
        <v>Complex crisis</v>
      </c>
      <c r="C37" s="247" t="str">
        <f>'Crisis Indicator Data'!C35</f>
        <v>ETH001</v>
      </c>
      <c r="D37" s="247" t="str">
        <f>'Crisis Indicator Data'!D35</f>
        <v>Ethiopia</v>
      </c>
      <c r="E37" s="247" t="str">
        <f>'Crisis Indicator Data'!E35</f>
        <v>ETH</v>
      </c>
      <c r="F37" s="247" t="str">
        <f>'Crisis Indicator Data'!B35</f>
        <v>Displacement,Floods,Conflict</v>
      </c>
      <c r="G37" s="248">
        <f t="shared" ref="G37:G68" si="5">IF(OR(O37="x",L37="x"),"x",ROUND((5-GEOMEAN(((5-L37)/5*4+1),((5-O37)/5*4+1),((5-O37)/5*4+1)))/4*3.5+R37*0.3,1))</f>
        <v>4.3</v>
      </c>
      <c r="H37" s="249">
        <f t="shared" ref="H37:H68" si="6">IF(G37="x","x",ROUNDUP(G37,0))</f>
        <v>5</v>
      </c>
      <c r="I37" s="250" t="str">
        <f t="shared" ref="I37:I68" si="7">IF(O37="x","x",IF(L37="x","x",(IF(H37=5,"Very High",IF(H37=4,"High",IF(H37=3,"Medium",IF(H37=2,"Low","Very Low")))))))</f>
        <v>Very High</v>
      </c>
      <c r="J37" s="251" t="str">
        <f>INDEX(Trends!$D$3:$D$404,MATCH(C37,Trends!$C$3:$C$404,0))</f>
        <v>Decreasing</v>
      </c>
      <c r="K37" s="252" t="str">
        <f>IF(Reliability!B35="x","x",(IF(ROUNDUP(Reliability!B35,0)=1,"Very High",IF(ROUNDUP(Reliability!B35,0)=2,"High",IF(ROUNDUP(Reliability!B35,0)=3,"Medium",IF(ROUNDUP(Reliability!B35,0)=4,"Low","Very Low"))))))</f>
        <v>Very High</v>
      </c>
      <c r="L37" s="253">
        <f t="shared" ref="L37:L68" si="8">IF(OR(N37="x",M37="x"),"x",ROUND((5-GEOMEAN(((5-M37)/5*4+1),((5-N37)/5*4+1),((5-N37)/5*4+1)))/4*5,1))</f>
        <v>4.2</v>
      </c>
      <c r="M37" s="254">
        <f>'Impact of the crisis'!N38</f>
        <v>5</v>
      </c>
      <c r="N37" s="254">
        <f>'Impact of the crisis'!AB38</f>
        <v>3.6</v>
      </c>
      <c r="O37" s="253">
        <f>'Conditions of people affected'!R38</f>
        <v>4.5</v>
      </c>
      <c r="P37" s="254">
        <f>'Conditions of people affected'!K38</f>
        <v>5</v>
      </c>
      <c r="Q37" s="254">
        <f>'Conditions of people affected'!Q38</f>
        <v>4</v>
      </c>
      <c r="R37" s="254">
        <f t="shared" ref="R37:R68" si="9">IF(OR(T37="x",S37="x"),S37,ROUND((5-GEOMEAN(((5-S37)/5*4+1),((5-T37)/5*4+1)))/4*5,1))</f>
        <v>3.9</v>
      </c>
      <c r="S37" s="254">
        <f>'Complexity of the crisis'!X38</f>
        <v>3.8</v>
      </c>
      <c r="T37" s="254">
        <f>'Complexity of the crisis'!AN38</f>
        <v>4</v>
      </c>
      <c r="U37" s="255" t="str">
        <f>VLOOKUP(C37,Lists!$C$3:$E$160,3,FALSE)</f>
        <v>Africa</v>
      </c>
      <c r="V37" s="242">
        <v>45163</v>
      </c>
    </row>
    <row r="38" spans="1:22" x14ac:dyDescent="0.25">
      <c r="A38" s="55" t="str">
        <f>'Crisis Indicator Data'!A36</f>
        <v>International Displacement</v>
      </c>
      <c r="B38" s="55" t="str">
        <f>Lists!G36</f>
        <v>International Displacement</v>
      </c>
      <c r="C38" s="55" t="str">
        <f>'Crisis Indicator Data'!C36</f>
        <v>ETH003</v>
      </c>
      <c r="D38" s="55" t="str">
        <f>'Crisis Indicator Data'!D36</f>
        <v>Ethiopia</v>
      </c>
      <c r="E38" s="55" t="str">
        <f>'Crisis Indicator Data'!E36</f>
        <v>ETH</v>
      </c>
      <c r="F38" s="55" t="str">
        <f>'Crisis Indicator Data'!B36</f>
        <v>Displacement</v>
      </c>
      <c r="G38" s="52">
        <f t="shared" si="5"/>
        <v>3.2</v>
      </c>
      <c r="H38" s="51">
        <f t="shared" si="6"/>
        <v>4</v>
      </c>
      <c r="I38" s="130" t="str">
        <f t="shared" si="7"/>
        <v>High</v>
      </c>
      <c r="J38" s="133" t="str">
        <f>INDEX(Trends!$D$3:$D$404,MATCH(C38,Trends!$C$3:$C$404,0))</f>
        <v>Stable</v>
      </c>
      <c r="K38" s="123" t="str">
        <f>IF(Reliability!B36="x","x",(IF(ROUNDUP(Reliability!B36,0)=1,"Very High",IF(ROUNDUP(Reliability!B36,0)=2,"High",IF(ROUNDUP(Reliability!B36,0)=3,"Medium",IF(ROUNDUP(Reliability!B36,0)=4,"Low","Very Low"))))))</f>
        <v>High</v>
      </c>
      <c r="L38" s="54">
        <f t="shared" si="8"/>
        <v>3.8</v>
      </c>
      <c r="M38" s="53">
        <f>'Impact of the crisis'!N39</f>
        <v>5</v>
      </c>
      <c r="N38" s="53">
        <f>'Impact of the crisis'!AB39</f>
        <v>2.9</v>
      </c>
      <c r="O38" s="54">
        <f>'Conditions of people affected'!R39</f>
        <v>2.65</v>
      </c>
      <c r="P38" s="53">
        <f>'Conditions of people affected'!K39</f>
        <v>3.3</v>
      </c>
      <c r="Q38" s="53">
        <f>'Conditions of people affected'!Q39</f>
        <v>2</v>
      </c>
      <c r="R38" s="53">
        <f t="shared" si="9"/>
        <v>3.4</v>
      </c>
      <c r="S38" s="53">
        <f>'Complexity of the crisis'!X39</f>
        <v>3.8</v>
      </c>
      <c r="T38" s="53">
        <f>'Complexity of the crisis'!AN39</f>
        <v>3</v>
      </c>
      <c r="U38" s="139" t="str">
        <f>VLOOKUP(C38,Lists!$C$3:$E$160,3,FALSE)</f>
        <v>Africa</v>
      </c>
      <c r="V38" s="140">
        <v>45138</v>
      </c>
    </row>
    <row r="39" spans="1:22" x14ac:dyDescent="0.25">
      <c r="A39" s="55" t="str">
        <f>'Crisis Indicator Data'!A37</f>
        <v>Northern Ethiopia Conflict</v>
      </c>
      <c r="B39" s="55" t="str">
        <f>Lists!G37</f>
        <v>Northern Ethiopia Conflict</v>
      </c>
      <c r="C39" s="55" t="str">
        <f>'Crisis Indicator Data'!C37</f>
        <v>ETH004</v>
      </c>
      <c r="D39" s="55" t="str">
        <f>'Crisis Indicator Data'!D37</f>
        <v>Ethiopia</v>
      </c>
      <c r="E39" s="55" t="str">
        <f>'Crisis Indicator Data'!E37</f>
        <v>ETH</v>
      </c>
      <c r="F39" s="55" t="str">
        <f>'Crisis Indicator Data'!B37</f>
        <v>Conflict,Displacement</v>
      </c>
      <c r="G39" s="52">
        <f t="shared" si="5"/>
        <v>3.9</v>
      </c>
      <c r="H39" s="51">
        <f t="shared" si="6"/>
        <v>4</v>
      </c>
      <c r="I39" s="130" t="str">
        <f t="shared" si="7"/>
        <v>High</v>
      </c>
      <c r="J39" s="133" t="str">
        <f>INDEX(Trends!$D$3:$D$404,MATCH(C39,Trends!$C$3:$C$404,0))</f>
        <v>Decreasing</v>
      </c>
      <c r="K39" s="123" t="str">
        <f>IF(Reliability!B37="x","x",(IF(ROUNDUP(Reliability!B37,0)=1,"Very High",IF(ROUNDUP(Reliability!B37,0)=2,"High",IF(ROUNDUP(Reliability!B37,0)=3,"Medium",IF(ROUNDUP(Reliability!B37,0)=4,"Low","Very Low"))))))</f>
        <v>High</v>
      </c>
      <c r="L39" s="54">
        <f t="shared" si="8"/>
        <v>4</v>
      </c>
      <c r="M39" s="53">
        <f>'Impact of the crisis'!N40</f>
        <v>2.9</v>
      </c>
      <c r="N39" s="53">
        <f>'Impact of the crisis'!AB40</f>
        <v>4.4000000000000004</v>
      </c>
      <c r="O39" s="54">
        <f>'Conditions of people affected'!R40</f>
        <v>3.95</v>
      </c>
      <c r="P39" s="53">
        <f>'Conditions of people affected'!K40</f>
        <v>4.9000000000000004</v>
      </c>
      <c r="Q39" s="53">
        <f>'Conditions of people affected'!Q40</f>
        <v>3</v>
      </c>
      <c r="R39" s="53">
        <f t="shared" si="9"/>
        <v>3.7</v>
      </c>
      <c r="S39" s="53">
        <f>'Complexity of the crisis'!X40</f>
        <v>3.8</v>
      </c>
      <c r="T39" s="53">
        <f>'Complexity of the crisis'!AN40</f>
        <v>3.5</v>
      </c>
      <c r="U39" s="139" t="str">
        <f>VLOOKUP(C39,Lists!$C$3:$E$160,3,FALSE)</f>
        <v>Africa</v>
      </c>
      <c r="V39" s="140">
        <v>45138</v>
      </c>
    </row>
    <row r="40" spans="1:22" x14ac:dyDescent="0.25">
      <c r="A40" s="55" t="str">
        <f>'Crisis Indicator Data'!A38</f>
        <v>Drought in Ethiopia</v>
      </c>
      <c r="B40" s="55" t="str">
        <f>Lists!G38</f>
        <v>Drought</v>
      </c>
      <c r="C40" s="55" t="str">
        <f>'Crisis Indicator Data'!C38</f>
        <v>ETH005</v>
      </c>
      <c r="D40" s="55" t="str">
        <f>'Crisis Indicator Data'!D38</f>
        <v>Ethiopia</v>
      </c>
      <c r="E40" s="55" t="str">
        <f>'Crisis Indicator Data'!E38</f>
        <v>ETH</v>
      </c>
      <c r="F40" s="55" t="str">
        <f>'Crisis Indicator Data'!B38</f>
        <v>Drought</v>
      </c>
      <c r="G40" s="52">
        <f t="shared" si="5"/>
        <v>3.6</v>
      </c>
      <c r="H40" s="51">
        <f t="shared" si="6"/>
        <v>4</v>
      </c>
      <c r="I40" s="130" t="str">
        <f t="shared" si="7"/>
        <v>High</v>
      </c>
      <c r="J40" s="133" t="str">
        <f>INDEX(Trends!$D$3:$D$404,MATCH(C40,Trends!$C$3:$C$404,0))</f>
        <v>Decreasing</v>
      </c>
      <c r="K40" s="123" t="str">
        <f>IF(Reliability!B38="x","x",(IF(ROUNDUP(Reliability!B38,0)=1,"Very High",IF(ROUNDUP(Reliability!B38,0)=2,"High",IF(ROUNDUP(Reliability!B38,0)=3,"Medium",IF(ROUNDUP(Reliability!B38,0)=4,"Low","Very Low"))))))</f>
        <v>High</v>
      </c>
      <c r="L40" s="54">
        <f t="shared" si="8"/>
        <v>3.1</v>
      </c>
      <c r="M40" s="53">
        <f>'Impact of the crisis'!N41</f>
        <v>4</v>
      </c>
      <c r="N40" s="53">
        <f>'Impact of the crisis'!AB41</f>
        <v>2.6</v>
      </c>
      <c r="O40" s="54">
        <f>'Conditions of people affected'!R41</f>
        <v>4</v>
      </c>
      <c r="P40" s="53">
        <f>'Conditions of people affected'!K41</f>
        <v>5</v>
      </c>
      <c r="Q40" s="53">
        <f>'Conditions of people affected'!Q41</f>
        <v>3</v>
      </c>
      <c r="R40" s="53">
        <f t="shared" si="9"/>
        <v>3.4</v>
      </c>
      <c r="S40" s="53">
        <f>'Complexity of the crisis'!X41</f>
        <v>3.8</v>
      </c>
      <c r="T40" s="53">
        <f>'Complexity of the crisis'!AN41</f>
        <v>3</v>
      </c>
      <c r="U40" s="139" t="str">
        <f>VLOOKUP(C40,Lists!$C$3:$E$160,3,FALSE)</f>
        <v>Africa</v>
      </c>
      <c r="V40" s="140">
        <v>45138</v>
      </c>
    </row>
    <row r="41" spans="1:22" x14ac:dyDescent="0.25">
      <c r="A41" s="55" t="str">
        <f>'Crisis Indicator Data'!A39</f>
        <v>Mixed migration flows in Greece</v>
      </c>
      <c r="B41" s="55" t="str">
        <f>Lists!G39</f>
        <v>Mixed Migration</v>
      </c>
      <c r="C41" s="55" t="str">
        <f>'Crisis Indicator Data'!C39</f>
        <v>GRC002</v>
      </c>
      <c r="D41" s="55" t="str">
        <f>'Crisis Indicator Data'!D39</f>
        <v>Greece</v>
      </c>
      <c r="E41" s="55" t="str">
        <f>'Crisis Indicator Data'!E39</f>
        <v>GRC</v>
      </c>
      <c r="F41" s="55" t="str">
        <f>'Crisis Indicator Data'!B39</f>
        <v>Displacement</v>
      </c>
      <c r="G41" s="52">
        <f t="shared" si="5"/>
        <v>1.9</v>
      </c>
      <c r="H41" s="51">
        <f t="shared" si="6"/>
        <v>2</v>
      </c>
      <c r="I41" s="130" t="str">
        <f t="shared" si="7"/>
        <v>Low</v>
      </c>
      <c r="J41" s="133" t="str">
        <f>INDEX(Trends!$D$3:$D$404,MATCH(C41,Trends!$C$3:$C$404,0))</f>
        <v>Increasing</v>
      </c>
      <c r="K41" s="123" t="str">
        <f>IF(Reliability!B39="x","x",(IF(ROUNDUP(Reliability!B39,0)=1,"Very High",IF(ROUNDUP(Reliability!B39,0)=2,"High",IF(ROUNDUP(Reliability!B39,0)=3,"Medium",IF(ROUNDUP(Reliability!B39,0)=4,"Low","Very Low"))))))</f>
        <v>Medium</v>
      </c>
      <c r="L41" s="54">
        <f t="shared" si="8"/>
        <v>2.4</v>
      </c>
      <c r="M41" s="53">
        <f>'Impact of the crisis'!N42</f>
        <v>0.3</v>
      </c>
      <c r="N41" s="53">
        <f>'Impact of the crisis'!AB42</f>
        <v>3.1</v>
      </c>
      <c r="O41" s="54">
        <f>'Conditions of people affected'!R42</f>
        <v>1.75</v>
      </c>
      <c r="P41" s="53">
        <f>'Conditions of people affected'!K42</f>
        <v>0.5</v>
      </c>
      <c r="Q41" s="53">
        <f>'Conditions of people affected'!Q42</f>
        <v>3</v>
      </c>
      <c r="R41" s="53">
        <f t="shared" si="9"/>
        <v>1.7</v>
      </c>
      <c r="S41" s="53">
        <f>'Complexity of the crisis'!X42</f>
        <v>1.9</v>
      </c>
      <c r="T41" s="53">
        <f>'Complexity of the crisis'!AN42</f>
        <v>1.5</v>
      </c>
      <c r="U41" s="139" t="str">
        <f>VLOOKUP(C41,Lists!$C$3:$E$160,3,FALSE)</f>
        <v>Europe</v>
      </c>
      <c r="V41" s="140">
        <v>45126</v>
      </c>
    </row>
    <row r="42" spans="1:22" x14ac:dyDescent="0.25">
      <c r="A42" s="55" t="str">
        <f>'Crisis Indicator Data'!A40</f>
        <v>Complex crisis in Guatemala</v>
      </c>
      <c r="B42" s="55" t="str">
        <f>Lists!G40</f>
        <v>Complex crisis</v>
      </c>
      <c r="C42" s="55" t="str">
        <f>'Crisis Indicator Data'!C40</f>
        <v>GTM001</v>
      </c>
      <c r="D42" s="55" t="str">
        <f>'Crisis Indicator Data'!D40</f>
        <v>Guatemala</v>
      </c>
      <c r="E42" s="55" t="str">
        <f>'Crisis Indicator Data'!E40</f>
        <v>GTM</v>
      </c>
      <c r="F42" s="55" t="str">
        <f>'Crisis Indicator Data'!B40</f>
        <v>Violence,Socio-political,Other seasonal event</v>
      </c>
      <c r="G42" s="52">
        <f t="shared" si="5"/>
        <v>3.4</v>
      </c>
      <c r="H42" s="51">
        <f t="shared" si="6"/>
        <v>4</v>
      </c>
      <c r="I42" s="130" t="str">
        <f t="shared" si="7"/>
        <v>High</v>
      </c>
      <c r="J42" s="133" t="str">
        <f>INDEX(Trends!$D$3:$D$404,MATCH(C42,Trends!$C$3:$C$404,0))</f>
        <v>Decreasing</v>
      </c>
      <c r="K42" s="123" t="str">
        <f>IF(Reliability!B40="x","x",(IF(ROUNDUP(Reliability!B40,0)=1,"Very High",IF(ROUNDUP(Reliability!B40,0)=2,"High",IF(ROUNDUP(Reliability!B40,0)=3,"Medium",IF(ROUNDUP(Reliability!B40,0)=4,"Low","Very Low"))))))</f>
        <v>High</v>
      </c>
      <c r="L42" s="54">
        <f t="shared" si="8"/>
        <v>3.3</v>
      </c>
      <c r="M42" s="53">
        <f>'Impact of the crisis'!N43</f>
        <v>4.4000000000000004</v>
      </c>
      <c r="N42" s="53">
        <f>'Impact of the crisis'!AB43</f>
        <v>2.5</v>
      </c>
      <c r="O42" s="54">
        <f>'Conditions of people affected'!R43</f>
        <v>3.75</v>
      </c>
      <c r="P42" s="53">
        <f>'Conditions of people affected'!K43</f>
        <v>4.5</v>
      </c>
      <c r="Q42" s="53">
        <f>'Conditions of people affected'!Q43</f>
        <v>3</v>
      </c>
      <c r="R42" s="53">
        <f t="shared" si="9"/>
        <v>3</v>
      </c>
      <c r="S42" s="53">
        <f>'Complexity of the crisis'!X43</f>
        <v>3</v>
      </c>
      <c r="T42" s="53">
        <f>'Complexity of the crisis'!AN43</f>
        <v>3</v>
      </c>
      <c r="U42" s="139" t="str">
        <f>VLOOKUP(C42,Lists!$C$3:$E$160,3,FALSE)</f>
        <v>Americas</v>
      </c>
      <c r="V42" s="140">
        <v>45126</v>
      </c>
    </row>
    <row r="43" spans="1:22" x14ac:dyDescent="0.25">
      <c r="A43" s="55" t="str">
        <f>'Crisis Indicator Data'!A41</f>
        <v>Complex crisis in Honduras</v>
      </c>
      <c r="B43" s="55" t="str">
        <f>Lists!G41</f>
        <v>Complex crisis</v>
      </c>
      <c r="C43" s="55" t="str">
        <f>'Crisis Indicator Data'!C41</f>
        <v>HND001</v>
      </c>
      <c r="D43" s="55" t="str">
        <f>'Crisis Indicator Data'!D41</f>
        <v>Honduras</v>
      </c>
      <c r="E43" s="55" t="str">
        <f>'Crisis Indicator Data'!E41</f>
        <v>HND</v>
      </c>
      <c r="F43" s="55" t="str">
        <f>'Crisis Indicator Data'!B41</f>
        <v>Violence,Socio-political,Other seasonal event</v>
      </c>
      <c r="G43" s="52">
        <f t="shared" si="5"/>
        <v>3.6</v>
      </c>
      <c r="H43" s="51">
        <f t="shared" si="6"/>
        <v>4</v>
      </c>
      <c r="I43" s="130" t="str">
        <f t="shared" si="7"/>
        <v>High</v>
      </c>
      <c r="J43" s="133" t="str">
        <f>INDEX(Trends!$D$3:$D$404,MATCH(C43,Trends!$C$3:$C$404,0))</f>
        <v>Increasing</v>
      </c>
      <c r="K43" s="123" t="str">
        <f>IF(Reliability!B41="x","x",(IF(ROUNDUP(Reliability!B41,0)=1,"Very High",IF(ROUNDUP(Reliability!B41,0)=2,"High",IF(ROUNDUP(Reliability!B41,0)=3,"Medium",IF(ROUNDUP(Reliability!B41,0)=4,"Low","Very Low"))))))</f>
        <v>Very High</v>
      </c>
      <c r="L43" s="54">
        <f t="shared" si="8"/>
        <v>3.6</v>
      </c>
      <c r="M43" s="53">
        <f>'Impact of the crisis'!N44</f>
        <v>4.2</v>
      </c>
      <c r="N43" s="53">
        <f>'Impact of the crisis'!AB44</f>
        <v>3.3</v>
      </c>
      <c r="O43" s="54">
        <f>'Conditions of people affected'!R44</f>
        <v>4.0999999999999996</v>
      </c>
      <c r="P43" s="53">
        <f>'Conditions of people affected'!K44</f>
        <v>4.2</v>
      </c>
      <c r="Q43" s="53">
        <f>'Conditions of people affected'!Q44</f>
        <v>4</v>
      </c>
      <c r="R43" s="53">
        <f t="shared" si="9"/>
        <v>2.8</v>
      </c>
      <c r="S43" s="53">
        <f>'Complexity of the crisis'!X44</f>
        <v>3</v>
      </c>
      <c r="T43" s="53">
        <f>'Complexity of the crisis'!AN44</f>
        <v>2.5</v>
      </c>
      <c r="U43" s="139" t="str">
        <f>VLOOKUP(C43,Lists!$C$3:$E$160,3,FALSE)</f>
        <v>Americas</v>
      </c>
      <c r="V43" s="140">
        <v>45126</v>
      </c>
    </row>
    <row r="44" spans="1:22" x14ac:dyDescent="0.25">
      <c r="A44" s="55" t="str">
        <f>'Crisis Indicator Data'!A42</f>
        <v>Complex crisis in Haiti</v>
      </c>
      <c r="B44" s="55" t="str">
        <f>Lists!G42</f>
        <v>Complex crisis</v>
      </c>
      <c r="C44" s="55" t="str">
        <f>'Crisis Indicator Data'!C42</f>
        <v>HTI001</v>
      </c>
      <c r="D44" s="55" t="str">
        <f>'Crisis Indicator Data'!D42</f>
        <v>Haiti</v>
      </c>
      <c r="E44" s="55" t="str">
        <f>'Crisis Indicator Data'!E42</f>
        <v>HTI</v>
      </c>
      <c r="F44" s="55" t="str">
        <f>'Crisis Indicator Data'!B42</f>
        <v>Earthquake,Violence,Socio-political,Other seasonal event</v>
      </c>
      <c r="G44" s="52">
        <f t="shared" si="5"/>
        <v>4.2</v>
      </c>
      <c r="H44" s="51">
        <f t="shared" si="6"/>
        <v>5</v>
      </c>
      <c r="I44" s="130" t="str">
        <f t="shared" si="7"/>
        <v>Very High</v>
      </c>
      <c r="J44" s="133" t="str">
        <f>INDEX(Trends!$D$3:$D$404,MATCH(C44,Trends!$C$3:$C$404,0))</f>
        <v>Stable</v>
      </c>
      <c r="K44" s="123" t="str">
        <f>IF(Reliability!B42="x","x",(IF(ROUNDUP(Reliability!B42,0)=1,"Very High",IF(ROUNDUP(Reliability!B42,0)=2,"High",IF(ROUNDUP(Reliability!B42,0)=3,"Medium",IF(ROUNDUP(Reliability!B42,0)=4,"Low","Very Low"))))))</f>
        <v>Very High</v>
      </c>
      <c r="L44" s="54">
        <f t="shared" si="8"/>
        <v>3.8</v>
      </c>
      <c r="M44" s="53">
        <f>'Impact of the crisis'!N45</f>
        <v>4</v>
      </c>
      <c r="N44" s="53">
        <f>'Impact of the crisis'!AB45</f>
        <v>3.7</v>
      </c>
      <c r="O44" s="54">
        <f>'Conditions of people affected'!R45</f>
        <v>4.75</v>
      </c>
      <c r="P44" s="53">
        <f>'Conditions of people affected'!K45</f>
        <v>4.5</v>
      </c>
      <c r="Q44" s="53">
        <f>'Conditions of people affected'!Q45</f>
        <v>5</v>
      </c>
      <c r="R44" s="53">
        <f t="shared" si="9"/>
        <v>3.6</v>
      </c>
      <c r="S44" s="53">
        <f>'Complexity of the crisis'!X45</f>
        <v>3.2</v>
      </c>
      <c r="T44" s="53">
        <f>'Complexity of the crisis'!AN45</f>
        <v>4</v>
      </c>
      <c r="U44" s="139" t="str">
        <f>VLOOKUP(C44,Lists!$C$3:$E$160,3,FALSE)</f>
        <v>Americas</v>
      </c>
      <c r="V44" s="140">
        <v>45126</v>
      </c>
    </row>
    <row r="45" spans="1:22" x14ac:dyDescent="0.25">
      <c r="A45" s="55" t="str">
        <f>'Crisis Indicator Data'!A43</f>
        <v xml:space="preserve">Nippes Earthquake </v>
      </c>
      <c r="B45" s="55" t="str">
        <f>Lists!G43</f>
        <v>Earthquake</v>
      </c>
      <c r="C45" s="55" t="str">
        <f>'Crisis Indicator Data'!C43</f>
        <v>HTI002</v>
      </c>
      <c r="D45" s="55" t="str">
        <f>'Crisis Indicator Data'!D43</f>
        <v>Haiti</v>
      </c>
      <c r="E45" s="55" t="str">
        <f>'Crisis Indicator Data'!E43</f>
        <v>HTI</v>
      </c>
      <c r="F45" s="55" t="str">
        <f>'Crisis Indicator Data'!B43</f>
        <v>Earthquake</v>
      </c>
      <c r="G45" s="52">
        <f t="shared" si="5"/>
        <v>2.9</v>
      </c>
      <c r="H45" s="51">
        <f t="shared" si="6"/>
        <v>3</v>
      </c>
      <c r="I45" s="130" t="str">
        <f t="shared" si="7"/>
        <v>Medium</v>
      </c>
      <c r="J45" s="133" t="str">
        <f>INDEX(Trends!$D$3:$D$404,MATCH(C45,Trends!$C$3:$C$404,0))</f>
        <v>Stable</v>
      </c>
      <c r="K45" s="123" t="str">
        <f>IF(Reliability!B43="x","x",(IF(ROUNDUP(Reliability!B43,0)=1,"Very High",IF(ROUNDUP(Reliability!B43,0)=2,"High",IF(ROUNDUP(Reliability!B43,0)=3,"Medium",IF(ROUNDUP(Reliability!B43,0)=4,"Low","Very Low"))))))</f>
        <v>High</v>
      </c>
      <c r="L45" s="54">
        <f t="shared" si="8"/>
        <v>2.6</v>
      </c>
      <c r="M45" s="53">
        <f>'Impact of the crisis'!N46</f>
        <v>2.4</v>
      </c>
      <c r="N45" s="53">
        <f>'Impact of the crisis'!AB46</f>
        <v>2.7</v>
      </c>
      <c r="O45" s="54">
        <f>'Conditions of people affected'!R46</f>
        <v>3</v>
      </c>
      <c r="P45" s="53">
        <f>'Conditions of people affected'!K46</f>
        <v>3</v>
      </c>
      <c r="Q45" s="53">
        <f>'Conditions of people affected'!Q46</f>
        <v>3</v>
      </c>
      <c r="R45" s="53">
        <f t="shared" si="9"/>
        <v>3.1</v>
      </c>
      <c r="S45" s="53">
        <f>'Complexity of the crisis'!X46</f>
        <v>3.2</v>
      </c>
      <c r="T45" s="53">
        <f>'Complexity of the crisis'!AN46</f>
        <v>3</v>
      </c>
      <c r="U45" s="139" t="str">
        <f>VLOOKUP(C45,Lists!$C$3:$E$160,3,FALSE)</f>
        <v>Americas</v>
      </c>
      <c r="V45" s="140">
        <v>45063</v>
      </c>
    </row>
    <row r="46" spans="1:22" x14ac:dyDescent="0.25">
      <c r="A46" s="55" t="str">
        <f>'Crisis Indicator Data'!A44</f>
        <v>Displacement from Ukraine conflict in Hungary</v>
      </c>
      <c r="B46" s="55" t="str">
        <f>Lists!G44</f>
        <v>Displacement from Ukraine conflict</v>
      </c>
      <c r="C46" s="55" t="str">
        <f>'Crisis Indicator Data'!C44</f>
        <v>HUN002</v>
      </c>
      <c r="D46" s="55" t="str">
        <f>'Crisis Indicator Data'!D44</f>
        <v>Hungary</v>
      </c>
      <c r="E46" s="55" t="str">
        <f>'Crisis Indicator Data'!E44</f>
        <v>HUN</v>
      </c>
      <c r="F46" s="55" t="str">
        <f>'Crisis Indicator Data'!B44</f>
        <v>Conflict,Displacement</v>
      </c>
      <c r="G46" s="52">
        <f t="shared" si="5"/>
        <v>1.6</v>
      </c>
      <c r="H46" s="51">
        <f t="shared" si="6"/>
        <v>2</v>
      </c>
      <c r="I46" s="130" t="str">
        <f t="shared" si="7"/>
        <v>Low</v>
      </c>
      <c r="J46" s="133" t="str">
        <f>INDEX(Trends!$D$3:$D$404,MATCH(C46,Trends!$C$3:$C$404,0))</f>
        <v>Increasing</v>
      </c>
      <c r="K46" s="123" t="str">
        <f>IF(Reliability!B44="x","x",(IF(ROUNDUP(Reliability!B44,0)=1,"Very High",IF(ROUNDUP(Reliability!B44,0)=2,"High",IF(ROUNDUP(Reliability!B44,0)=3,"Medium",IF(ROUNDUP(Reliability!B44,0)=4,"Low","Very Low"))))))</f>
        <v>High</v>
      </c>
      <c r="L46" s="54">
        <f t="shared" si="8"/>
        <v>1.1000000000000001</v>
      </c>
      <c r="M46" s="53">
        <f>'Impact of the crisis'!N47</f>
        <v>0.5</v>
      </c>
      <c r="N46" s="53">
        <f>'Impact of the crisis'!AB47</f>
        <v>1.4</v>
      </c>
      <c r="O46" s="54">
        <f>'Conditions of people affected'!R47</f>
        <v>2.1</v>
      </c>
      <c r="P46" s="53">
        <f>'Conditions of people affected'!K47</f>
        <v>1.2</v>
      </c>
      <c r="Q46" s="53">
        <f>'Conditions of people affected'!Q47</f>
        <v>3</v>
      </c>
      <c r="R46" s="53">
        <f t="shared" si="9"/>
        <v>1.2</v>
      </c>
      <c r="S46" s="53">
        <f>'Complexity of the crisis'!X47</f>
        <v>1.4</v>
      </c>
      <c r="T46" s="53">
        <f>'Complexity of the crisis'!AN47</f>
        <v>1</v>
      </c>
      <c r="U46" s="139" t="str">
        <f>VLOOKUP(C46,Lists!$C$3:$E$160,3,FALSE)</f>
        <v>Europe</v>
      </c>
      <c r="V46" s="140">
        <v>45129</v>
      </c>
    </row>
    <row r="47" spans="1:22" x14ac:dyDescent="0.25">
      <c r="A47" s="55" t="str">
        <f>'Crisis Indicator Data'!A45</f>
        <v>Papua Conflict</v>
      </c>
      <c r="B47" s="55" t="str">
        <f>Lists!G45</f>
        <v>Papua Conflict</v>
      </c>
      <c r="C47" s="55" t="str">
        <f>'Crisis Indicator Data'!C45</f>
        <v>IDN002</v>
      </c>
      <c r="D47" s="55" t="str">
        <f>'Crisis Indicator Data'!D45</f>
        <v>Indonesia</v>
      </c>
      <c r="E47" s="55" t="str">
        <f>'Crisis Indicator Data'!E45</f>
        <v>IDN</v>
      </c>
      <c r="F47" s="55" t="str">
        <f>'Crisis Indicator Data'!B45</f>
        <v>Socio-political,Violence</v>
      </c>
      <c r="G47" s="52">
        <f t="shared" si="5"/>
        <v>2.5</v>
      </c>
      <c r="H47" s="51">
        <f t="shared" si="6"/>
        <v>3</v>
      </c>
      <c r="I47" s="130" t="str">
        <f t="shared" si="7"/>
        <v>Medium</v>
      </c>
      <c r="J47" s="133" t="str">
        <f>INDEX(Trends!$D$3:$D$404,MATCH(C47,Trends!$C$3:$C$404,0))</f>
        <v>Stable</v>
      </c>
      <c r="K47" s="123" t="str">
        <f>IF(Reliability!B45="x","x",(IF(ROUNDUP(Reliability!B45,0)=1,"Very High",IF(ROUNDUP(Reliability!B45,0)=2,"High",IF(ROUNDUP(Reliability!B45,0)=3,"Medium",IF(ROUNDUP(Reliability!B45,0)=4,"Low","Very Low"))))))</f>
        <v>High</v>
      </c>
      <c r="L47" s="54">
        <f t="shared" si="8"/>
        <v>2.9</v>
      </c>
      <c r="M47" s="53">
        <f>'Impact of the crisis'!N48</f>
        <v>2.1</v>
      </c>
      <c r="N47" s="53">
        <f>'Impact of the crisis'!AB48</f>
        <v>3.3</v>
      </c>
      <c r="O47" s="54">
        <f>'Conditions of people affected'!R48</f>
        <v>1.85</v>
      </c>
      <c r="P47" s="53">
        <f>'Conditions of people affected'!K48</f>
        <v>1.7</v>
      </c>
      <c r="Q47" s="53">
        <f>'Conditions of people affected'!Q48</f>
        <v>2</v>
      </c>
      <c r="R47" s="53">
        <f t="shared" si="9"/>
        <v>3.1</v>
      </c>
      <c r="S47" s="53">
        <f>'Complexity of the crisis'!X48</f>
        <v>2.6</v>
      </c>
      <c r="T47" s="53">
        <f>'Complexity of the crisis'!AN48</f>
        <v>3.5</v>
      </c>
      <c r="U47" s="139" t="str">
        <f>VLOOKUP(C47,Lists!$C$3:$E$160,3,FALSE)</f>
        <v>Asia</v>
      </c>
      <c r="V47" s="140">
        <v>45126</v>
      </c>
    </row>
    <row r="48" spans="1:22" x14ac:dyDescent="0.25">
      <c r="A48" s="55" t="str">
        <f>'Crisis Indicator Data'!A46</f>
        <v>Country Level</v>
      </c>
      <c r="B48" s="55" t="str">
        <f>Lists!G46</f>
        <v>Country Level</v>
      </c>
      <c r="C48" s="55" t="str">
        <f>'Crisis Indicator Data'!C46</f>
        <v>IDN007</v>
      </c>
      <c r="D48" s="55" t="str">
        <f>'Crisis Indicator Data'!D46</f>
        <v>Indonesia</v>
      </c>
      <c r="E48" s="55" t="str">
        <f>'Crisis Indicator Data'!E46</f>
        <v>IDN</v>
      </c>
      <c r="F48" s="55" t="str">
        <f>'Crisis Indicator Data'!B46</f>
        <v>Earthquake,Socio-political,Violence</v>
      </c>
      <c r="G48" s="52">
        <f t="shared" si="5"/>
        <v>2.5</v>
      </c>
      <c r="H48" s="51">
        <f t="shared" si="6"/>
        <v>3</v>
      </c>
      <c r="I48" s="130" t="str">
        <f t="shared" si="7"/>
        <v>Medium</v>
      </c>
      <c r="J48" s="133" t="str">
        <f>INDEX(Trends!$D$3:$D$404,MATCH(C48,Trends!$C$3:$C$404,0))</f>
        <v>Decreasing</v>
      </c>
      <c r="K48" s="123" t="str">
        <f>IF(Reliability!B46="x","x",(IF(ROUNDUP(Reliability!B46,0)=1,"Very High",IF(ROUNDUP(Reliability!B46,0)=2,"High",IF(ROUNDUP(Reliability!B46,0)=3,"Medium",IF(ROUNDUP(Reliability!B46,0)=4,"Low","Very Low"))))))</f>
        <v>High</v>
      </c>
      <c r="L48" s="54">
        <f t="shared" si="8"/>
        <v>2.4</v>
      </c>
      <c r="M48" s="53">
        <f>'Impact of the crisis'!N49</f>
        <v>2.6</v>
      </c>
      <c r="N48" s="53">
        <f>'Impact of the crisis'!AB49</f>
        <v>2.2999999999999998</v>
      </c>
      <c r="O48" s="54">
        <f>'Conditions of people affected'!R49</f>
        <v>2.1</v>
      </c>
      <c r="P48" s="53">
        <f>'Conditions of people affected'!K49</f>
        <v>2.2000000000000002</v>
      </c>
      <c r="Q48" s="53">
        <f>'Conditions of people affected'!Q49</f>
        <v>2</v>
      </c>
      <c r="R48" s="53">
        <f t="shared" si="9"/>
        <v>3.1</v>
      </c>
      <c r="S48" s="53">
        <f>'Complexity of the crisis'!X49</f>
        <v>2.6</v>
      </c>
      <c r="T48" s="53">
        <f>'Complexity of the crisis'!AN49</f>
        <v>3.5</v>
      </c>
      <c r="U48" s="139" t="str">
        <f>VLOOKUP(C48,Lists!$C$3:$E$160,3,FALSE)</f>
        <v>Asia</v>
      </c>
      <c r="V48" s="140">
        <v>45126</v>
      </c>
    </row>
    <row r="49" spans="1:22" x14ac:dyDescent="0.25">
      <c r="A49" s="55" t="str">
        <f>'Crisis Indicator Data'!A47</f>
        <v>Earthquake in West Java province</v>
      </c>
      <c r="B49" s="55" t="str">
        <f>Lists!G47</f>
        <v>Earthquake in West Java</v>
      </c>
      <c r="C49" s="55" t="str">
        <f>'Crisis Indicator Data'!C47</f>
        <v>IDN008</v>
      </c>
      <c r="D49" s="55" t="str">
        <f>'Crisis Indicator Data'!D47</f>
        <v>Indonesia</v>
      </c>
      <c r="E49" s="55" t="str">
        <f>'Crisis Indicator Data'!E47</f>
        <v>IDN</v>
      </c>
      <c r="F49" s="55" t="str">
        <f>'Crisis Indicator Data'!B47</f>
        <v>Earthquake</v>
      </c>
      <c r="G49" s="52">
        <f t="shared" si="5"/>
        <v>2</v>
      </c>
      <c r="H49" s="51">
        <f t="shared" si="6"/>
        <v>2</v>
      </c>
      <c r="I49" s="130" t="str">
        <f t="shared" si="7"/>
        <v>Low</v>
      </c>
      <c r="J49" s="133" t="str">
        <f>INDEX(Trends!$D$3:$D$404,MATCH(C49,Trends!$C$3:$C$404,0))</f>
        <v>Decreasing</v>
      </c>
      <c r="K49" s="123" t="str">
        <f>IF(Reliability!B47="x","x",(IF(ROUNDUP(Reliability!B47,0)=1,"Very High",IF(ROUNDUP(Reliability!B47,0)=2,"High",IF(ROUNDUP(Reliability!B47,0)=3,"Medium",IF(ROUNDUP(Reliability!B47,0)=4,"Low","Very Low"))))))</f>
        <v>Very High</v>
      </c>
      <c r="L49" s="54">
        <f t="shared" si="8"/>
        <v>1.6</v>
      </c>
      <c r="M49" s="53">
        <f>'Impact of the crisis'!N50</f>
        <v>1.6</v>
      </c>
      <c r="N49" s="53">
        <f>'Impact of the crisis'!AB50</f>
        <v>1.6</v>
      </c>
      <c r="O49" s="54">
        <f>'Conditions of people affected'!R50</f>
        <v>1.9</v>
      </c>
      <c r="P49" s="53">
        <f>'Conditions of people affected'!K50</f>
        <v>1.8</v>
      </c>
      <c r="Q49" s="53">
        <f>'Conditions of people affected'!Q50</f>
        <v>2</v>
      </c>
      <c r="R49" s="53">
        <f t="shared" si="9"/>
        <v>2.6</v>
      </c>
      <c r="S49" s="53">
        <f>'Complexity of the crisis'!X50</f>
        <v>2.6</v>
      </c>
      <c r="T49" s="53">
        <f>'Complexity of the crisis'!AN50</f>
        <v>2.5</v>
      </c>
      <c r="U49" s="139" t="str">
        <f>VLOOKUP(C49,Lists!$C$3:$E$160,3,FALSE)</f>
        <v>Asia</v>
      </c>
      <c r="V49" s="140">
        <v>45126</v>
      </c>
    </row>
    <row r="50" spans="1:22" x14ac:dyDescent="0.25">
      <c r="A50" s="55" t="str">
        <f>'Crisis Indicator Data'!A48</f>
        <v>Conflict in Jammu and Kashmir</v>
      </c>
      <c r="B50" s="55" t="str">
        <f>Lists!G48</f>
        <v xml:space="preserve">Kashmir conflict </v>
      </c>
      <c r="C50" s="55" t="str">
        <f>'Crisis Indicator Data'!C48</f>
        <v>IND002</v>
      </c>
      <c r="D50" s="55" t="str">
        <f>'Crisis Indicator Data'!D48</f>
        <v>India</v>
      </c>
      <c r="E50" s="55" t="str">
        <f>'Crisis Indicator Data'!E48</f>
        <v>IND</v>
      </c>
      <c r="F50" s="55" t="str">
        <f>'Crisis Indicator Data'!B48</f>
        <v>Socio-political</v>
      </c>
      <c r="G50" s="52" t="str">
        <f t="shared" si="5"/>
        <v>x</v>
      </c>
      <c r="H50" s="51" t="str">
        <f t="shared" si="6"/>
        <v>x</v>
      </c>
      <c r="I50" s="130" t="str">
        <f t="shared" si="7"/>
        <v>x</v>
      </c>
      <c r="J50" s="133" t="str">
        <f>INDEX(Trends!$D$3:$D$404,MATCH(C50,Trends!$C$3:$C$404,0))</f>
        <v>-</v>
      </c>
      <c r="K50" s="123" t="str">
        <f>IF(Reliability!B48="x","x",(IF(ROUNDUP(Reliability!B48,0)=1,"Very High",IF(ROUNDUP(Reliability!B48,0)=2,"High",IF(ROUNDUP(Reliability!B48,0)=3,"Medium",IF(ROUNDUP(Reliability!B48,0)=4,"Low","Very Low"))))))</f>
        <v>Low</v>
      </c>
      <c r="L50" s="54">
        <f t="shared" si="8"/>
        <v>2.8</v>
      </c>
      <c r="M50" s="53">
        <f>'Impact of the crisis'!N51</f>
        <v>2</v>
      </c>
      <c r="N50" s="53">
        <f>'Impact of the crisis'!AB51</f>
        <v>3.1</v>
      </c>
      <c r="O50" s="54" t="str">
        <f>'Conditions of people affected'!R51</f>
        <v>x</v>
      </c>
      <c r="P50" s="53" t="str">
        <f>'Conditions of people affected'!K51</f>
        <v>x</v>
      </c>
      <c r="Q50" s="53" t="str">
        <f>'Conditions of people affected'!Q51</f>
        <v>x</v>
      </c>
      <c r="R50" s="53">
        <f t="shared" si="9"/>
        <v>2.2000000000000002</v>
      </c>
      <c r="S50" s="53">
        <f>'Complexity of the crisis'!X51</f>
        <v>2.4</v>
      </c>
      <c r="T50" s="53">
        <f>'Complexity of the crisis'!AN51</f>
        <v>2</v>
      </c>
      <c r="U50" s="139" t="str">
        <f>VLOOKUP(C50,Lists!$C$3:$E$160,3,FALSE)</f>
        <v>Asia</v>
      </c>
      <c r="V50" s="140">
        <v>45137</v>
      </c>
    </row>
    <row r="51" spans="1:22" ht="14.1" customHeight="1" x14ac:dyDescent="0.25">
      <c r="A51" s="55" t="str">
        <f>'Crisis Indicator Data'!A49</f>
        <v>Afghan Refugees in Iran</v>
      </c>
      <c r="B51" s="55" t="str">
        <f>Lists!G49</f>
        <v>Afghan Refugees</v>
      </c>
      <c r="C51" s="55" t="str">
        <f>'Crisis Indicator Data'!C49</f>
        <v>IRN004</v>
      </c>
      <c r="D51" s="55" t="str">
        <f>'Crisis Indicator Data'!D49</f>
        <v>Iran</v>
      </c>
      <c r="E51" s="55" t="str">
        <f>'Crisis Indicator Data'!E49</f>
        <v>IRN</v>
      </c>
      <c r="F51" s="55" t="str">
        <f>'Crisis Indicator Data'!B49</f>
        <v>Displacement</v>
      </c>
      <c r="G51" s="52">
        <f t="shared" si="5"/>
        <v>3.6</v>
      </c>
      <c r="H51" s="51">
        <f t="shared" si="6"/>
        <v>4</v>
      </c>
      <c r="I51" s="130" t="str">
        <f t="shared" si="7"/>
        <v>High</v>
      </c>
      <c r="J51" s="133" t="str">
        <f>INDEX(Trends!$D$3:$D$404,MATCH(C51,Trends!$C$3:$C$404,0))</f>
        <v>Stable</v>
      </c>
      <c r="K51" s="123" t="str">
        <f>IF(Reliability!B49="x","x",(IF(ROUNDUP(Reliability!B49,0)=1,"Very High",IF(ROUNDUP(Reliability!B49,0)=2,"High",IF(ROUNDUP(Reliability!B49,0)=3,"Medium",IF(ROUNDUP(Reliability!B49,0)=4,"Low","Very Low"))))))</f>
        <v>Low</v>
      </c>
      <c r="L51" s="54">
        <f t="shared" si="8"/>
        <v>3.6</v>
      </c>
      <c r="M51" s="53">
        <f>'Impact of the crisis'!N52</f>
        <v>2.7</v>
      </c>
      <c r="N51" s="53">
        <f>'Impact of the crisis'!AB52</f>
        <v>4</v>
      </c>
      <c r="O51" s="54">
        <f>'Conditions of people affected'!R52</f>
        <v>4.2</v>
      </c>
      <c r="P51" s="53">
        <f>'Conditions of people affected'!K52</f>
        <v>4.4000000000000004</v>
      </c>
      <c r="Q51" s="53">
        <f>'Conditions of people affected'!Q52</f>
        <v>4</v>
      </c>
      <c r="R51" s="53">
        <f t="shared" si="9"/>
        <v>2.7</v>
      </c>
      <c r="S51" s="53">
        <f>'Complexity of the crisis'!X52</f>
        <v>3.3</v>
      </c>
      <c r="T51" s="53">
        <f>'Complexity of the crisis'!AN52</f>
        <v>2</v>
      </c>
      <c r="U51" s="139" t="str">
        <f>VLOOKUP(C51,Lists!$C$3:$E$160,3,FALSE)</f>
        <v>Middle east</v>
      </c>
      <c r="V51" s="140">
        <v>45063</v>
      </c>
    </row>
    <row r="52" spans="1:22" ht="14.1" customHeight="1" x14ac:dyDescent="0.25">
      <c r="A52" s="55" t="str">
        <f>'Crisis Indicator Data'!A50</f>
        <v>Multiple crises in Iraq</v>
      </c>
      <c r="B52" s="55" t="str">
        <f>Lists!G50</f>
        <v>Country level</v>
      </c>
      <c r="C52" s="55" t="str">
        <f>'Crisis Indicator Data'!C50</f>
        <v>IRQ001</v>
      </c>
      <c r="D52" s="55" t="str">
        <f>'Crisis Indicator Data'!D50</f>
        <v>Iraq</v>
      </c>
      <c r="E52" s="55" t="str">
        <f>'Crisis Indicator Data'!E50</f>
        <v>IRQ</v>
      </c>
      <c r="F52" s="55" t="str">
        <f>'Crisis Indicator Data'!B50</f>
        <v>Violence,Displacement,Socio-political,Conflict</v>
      </c>
      <c r="G52" s="52">
        <f t="shared" si="5"/>
        <v>3.9</v>
      </c>
      <c r="H52" s="51">
        <f t="shared" si="6"/>
        <v>4</v>
      </c>
      <c r="I52" s="130" t="str">
        <f t="shared" si="7"/>
        <v>High</v>
      </c>
      <c r="J52" s="133" t="str">
        <f>INDEX(Trends!$D$3:$D$404,MATCH(C52,Trends!$C$3:$C$404,0))</f>
        <v>Stable</v>
      </c>
      <c r="K52" s="123" t="str">
        <f>IF(Reliability!B50="x","x",(IF(ROUNDUP(Reliability!B50,0)=1,"Very High",IF(ROUNDUP(Reliability!B50,0)=2,"High",IF(ROUNDUP(Reliability!B50,0)=3,"Medium",IF(ROUNDUP(Reliability!B50,0)=4,"Low","Very Low"))))))</f>
        <v>High</v>
      </c>
      <c r="L52" s="54">
        <f t="shared" si="8"/>
        <v>4.0999999999999996</v>
      </c>
      <c r="M52" s="53">
        <f>'Impact of the crisis'!N53</f>
        <v>4.7</v>
      </c>
      <c r="N52" s="53">
        <f>'Impact of the crisis'!AB53</f>
        <v>3.8</v>
      </c>
      <c r="O52" s="54">
        <f>'Conditions of people affected'!R53</f>
        <v>3.55</v>
      </c>
      <c r="P52" s="53">
        <f>'Conditions of people affected'!K53</f>
        <v>4.0999999999999996</v>
      </c>
      <c r="Q52" s="53">
        <f>'Conditions of people affected'!Q53</f>
        <v>3</v>
      </c>
      <c r="R52" s="53">
        <f t="shared" si="9"/>
        <v>4.0999999999999996</v>
      </c>
      <c r="S52" s="53">
        <f>'Complexity of the crisis'!X53</f>
        <v>3.6</v>
      </c>
      <c r="T52" s="53">
        <f>'Complexity of the crisis'!AN53</f>
        <v>4.5</v>
      </c>
      <c r="U52" s="139" t="str">
        <f>VLOOKUP(C52,Lists!$C$3:$E$160,3,FALSE)</f>
        <v>Middle east</v>
      </c>
      <c r="V52" s="140">
        <v>45138</v>
      </c>
    </row>
    <row r="53" spans="1:22" x14ac:dyDescent="0.25">
      <c r="A53" s="55" t="str">
        <f>'Crisis Indicator Data'!A51</f>
        <v>Conflict  in Iraq</v>
      </c>
      <c r="B53" s="55" t="str">
        <f>Lists!G51</f>
        <v>Conflict</v>
      </c>
      <c r="C53" s="55" t="str">
        <f>'Crisis Indicator Data'!C51</f>
        <v>IRQ002</v>
      </c>
      <c r="D53" s="55" t="str">
        <f>'Crisis Indicator Data'!D51</f>
        <v>Iraq</v>
      </c>
      <c r="E53" s="55" t="str">
        <f>'Crisis Indicator Data'!E51</f>
        <v>IRQ</v>
      </c>
      <c r="F53" s="55" t="str">
        <f>'Crisis Indicator Data'!B51</f>
        <v>Conflict,Socio-political,Violence</v>
      </c>
      <c r="G53" s="52">
        <f t="shared" si="5"/>
        <v>3.8</v>
      </c>
      <c r="H53" s="51">
        <f t="shared" si="6"/>
        <v>4</v>
      </c>
      <c r="I53" s="130" t="str">
        <f t="shared" si="7"/>
        <v>High</v>
      </c>
      <c r="J53" s="133" t="str">
        <f>INDEX(Trends!$D$3:$D$404,MATCH(C53,Trends!$C$3:$C$404,0))</f>
        <v>Decreasing</v>
      </c>
      <c r="K53" s="123" t="str">
        <f>IF(Reliability!B51="x","x",(IF(ROUNDUP(Reliability!B51,0)=1,"Very High",IF(ROUNDUP(Reliability!B51,0)=2,"High",IF(ROUNDUP(Reliability!B51,0)=3,"Medium",IF(ROUNDUP(Reliability!B51,0)=4,"Low","Very Low"))))))</f>
        <v>High</v>
      </c>
      <c r="L53" s="54">
        <f t="shared" si="8"/>
        <v>4.0999999999999996</v>
      </c>
      <c r="M53" s="53">
        <f>'Impact of the crisis'!N54</f>
        <v>4.7</v>
      </c>
      <c r="N53" s="53">
        <f>'Impact of the crisis'!AB54</f>
        <v>3.8</v>
      </c>
      <c r="O53" s="54">
        <f>'Conditions of people affected'!R54</f>
        <v>3.5</v>
      </c>
      <c r="P53" s="53">
        <f>'Conditions of people affected'!K54</f>
        <v>4</v>
      </c>
      <c r="Q53" s="53">
        <f>'Conditions of people affected'!Q54</f>
        <v>3</v>
      </c>
      <c r="R53" s="53">
        <f t="shared" si="9"/>
        <v>4.0999999999999996</v>
      </c>
      <c r="S53" s="53">
        <f>'Complexity of the crisis'!X54</f>
        <v>3.6</v>
      </c>
      <c r="T53" s="53">
        <f>'Complexity of the crisis'!AN54</f>
        <v>4.5</v>
      </c>
      <c r="U53" s="139" t="str">
        <f>VLOOKUP(C53,Lists!$C$3:$E$160,3,FALSE)</f>
        <v>Middle east</v>
      </c>
      <c r="V53" s="140">
        <v>45138</v>
      </c>
    </row>
    <row r="54" spans="1:22" x14ac:dyDescent="0.25">
      <c r="A54" s="55" t="str">
        <f>'Crisis Indicator Data'!A52</f>
        <v>Syrian and Palestinian refugees in iraq</v>
      </c>
      <c r="B54" s="55" t="str">
        <f>Lists!G52</f>
        <v>Syrian Refugees</v>
      </c>
      <c r="C54" s="55" t="str">
        <f>'Crisis Indicator Data'!C52</f>
        <v>IRQ003</v>
      </c>
      <c r="D54" s="55" t="str">
        <f>'Crisis Indicator Data'!D52</f>
        <v>Iraq</v>
      </c>
      <c r="E54" s="55" t="str">
        <f>'Crisis Indicator Data'!E52</f>
        <v>IRQ</v>
      </c>
      <c r="F54" s="55" t="str">
        <f>'Crisis Indicator Data'!B52</f>
        <v>Displacement</v>
      </c>
      <c r="G54" s="52">
        <f t="shared" si="5"/>
        <v>2.6</v>
      </c>
      <c r="H54" s="51">
        <f t="shared" si="6"/>
        <v>3</v>
      </c>
      <c r="I54" s="130" t="str">
        <f t="shared" si="7"/>
        <v>Medium</v>
      </c>
      <c r="J54" s="133" t="str">
        <f>INDEX(Trends!$D$3:$D$404,MATCH(C54,Trends!$C$3:$C$404,0))</f>
        <v>Decreasing</v>
      </c>
      <c r="K54" s="123" t="str">
        <f>IF(Reliability!B52="x","x",(IF(ROUNDUP(Reliability!B52,0)=1,"Very High",IF(ROUNDUP(Reliability!B52,0)=2,"High",IF(ROUNDUP(Reliability!B52,0)=3,"Medium",IF(ROUNDUP(Reliability!B52,0)=4,"Low","Very Low"))))))</f>
        <v>High</v>
      </c>
      <c r="L54" s="54">
        <f t="shared" si="8"/>
        <v>1.9</v>
      </c>
      <c r="M54" s="53">
        <f>'Impact of the crisis'!N55</f>
        <v>1.5</v>
      </c>
      <c r="N54" s="53">
        <f>'Impact of the crisis'!AB55</f>
        <v>2.1</v>
      </c>
      <c r="O54" s="54">
        <f>'Conditions of people affected'!R55</f>
        <v>2.2000000000000002</v>
      </c>
      <c r="P54" s="53">
        <f>'Conditions of people affected'!K55</f>
        <v>2.4</v>
      </c>
      <c r="Q54" s="53">
        <f>'Conditions of people affected'!Q55</f>
        <v>2</v>
      </c>
      <c r="R54" s="53">
        <f t="shared" si="9"/>
        <v>3.6</v>
      </c>
      <c r="S54" s="53">
        <f>'Complexity of the crisis'!X55</f>
        <v>3.6</v>
      </c>
      <c r="T54" s="53">
        <f>'Complexity of the crisis'!AN55</f>
        <v>3.5</v>
      </c>
      <c r="U54" s="139" t="str">
        <f>VLOOKUP(C54,Lists!$C$3:$E$160,3,FALSE)</f>
        <v>Middle east</v>
      </c>
      <c r="V54" s="140">
        <v>45138</v>
      </c>
    </row>
    <row r="55" spans="1:22" x14ac:dyDescent="0.25">
      <c r="A55" s="55" t="str">
        <f>'Crisis Indicator Data'!A53</f>
        <v>Mixed migration flows in Italy</v>
      </c>
      <c r="B55" s="55" t="str">
        <f>Lists!G53</f>
        <v>Mixed Migration</v>
      </c>
      <c r="C55" s="55" t="str">
        <f>'Crisis Indicator Data'!C53</f>
        <v>ITA002</v>
      </c>
      <c r="D55" s="55" t="str">
        <f>'Crisis Indicator Data'!D53</f>
        <v>Italy</v>
      </c>
      <c r="E55" s="55" t="str">
        <f>'Crisis Indicator Data'!E53</f>
        <v>ITA</v>
      </c>
      <c r="F55" s="55" t="str">
        <f>'Crisis Indicator Data'!B53</f>
        <v>Displacement</v>
      </c>
      <c r="G55" s="52">
        <f t="shared" si="5"/>
        <v>2.1</v>
      </c>
      <c r="H55" s="51">
        <f t="shared" si="6"/>
        <v>3</v>
      </c>
      <c r="I55" s="130" t="str">
        <f t="shared" si="7"/>
        <v>Medium</v>
      </c>
      <c r="J55" s="133" t="str">
        <f>INDEX(Trends!$D$3:$D$404,MATCH(C55,Trends!$C$3:$C$404,0))</f>
        <v>Increasing</v>
      </c>
      <c r="K55" s="123" t="str">
        <f>IF(Reliability!B53="x","x",(IF(ROUNDUP(Reliability!B53,0)=1,"Very High",IF(ROUNDUP(Reliability!B53,0)=2,"High",IF(ROUNDUP(Reliability!B53,0)=3,"Medium",IF(ROUNDUP(Reliability!B53,0)=4,"Low","Very Low"))))))</f>
        <v>High</v>
      </c>
      <c r="L55" s="54">
        <f t="shared" si="8"/>
        <v>2.8</v>
      </c>
      <c r="M55" s="53">
        <f>'Impact of the crisis'!N56</f>
        <v>1.7</v>
      </c>
      <c r="N55" s="53">
        <f>'Impact of the crisis'!AB56</f>
        <v>3.3</v>
      </c>
      <c r="O55" s="54">
        <f>'Conditions of people affected'!R56</f>
        <v>1.75</v>
      </c>
      <c r="P55" s="53">
        <f>'Conditions of people affected'!K56</f>
        <v>2.5</v>
      </c>
      <c r="Q55" s="53">
        <f>'Conditions of people affected'!Q56</f>
        <v>1</v>
      </c>
      <c r="R55" s="53">
        <f t="shared" si="9"/>
        <v>2.1</v>
      </c>
      <c r="S55" s="53">
        <f>'Complexity of the crisis'!X56</f>
        <v>1.6</v>
      </c>
      <c r="T55" s="53">
        <f>'Complexity of the crisis'!AN56</f>
        <v>2.5</v>
      </c>
      <c r="U55" s="139" t="str">
        <f>VLOOKUP(C55,Lists!$C$3:$E$160,3,FALSE)</f>
        <v>Europe</v>
      </c>
      <c r="V55" s="140">
        <v>45129</v>
      </c>
    </row>
    <row r="56" spans="1:22" x14ac:dyDescent="0.25">
      <c r="A56" s="55" t="str">
        <f>'Crisis Indicator Data'!A54</f>
        <v>Syrian refugees in Jordan</v>
      </c>
      <c r="B56" s="55" t="str">
        <f>Lists!G54</f>
        <v>Syrian refugees</v>
      </c>
      <c r="C56" s="55" t="str">
        <f>'Crisis Indicator Data'!C54</f>
        <v>JOR002</v>
      </c>
      <c r="D56" s="55" t="str">
        <f>'Crisis Indicator Data'!D54</f>
        <v>Jordan</v>
      </c>
      <c r="E56" s="55" t="str">
        <f>'Crisis Indicator Data'!E54</f>
        <v>JOR</v>
      </c>
      <c r="F56" s="55" t="str">
        <f>'Crisis Indicator Data'!B54</f>
        <v>Displacement</v>
      </c>
      <c r="G56" s="52">
        <f t="shared" si="5"/>
        <v>2.9</v>
      </c>
      <c r="H56" s="51">
        <f t="shared" si="6"/>
        <v>3</v>
      </c>
      <c r="I56" s="130" t="str">
        <f t="shared" si="7"/>
        <v>Medium</v>
      </c>
      <c r="J56" s="133" t="str">
        <f>INDEX(Trends!$D$3:$D$404,MATCH(C56,Trends!$C$3:$C$404,0))</f>
        <v>Increasing</v>
      </c>
      <c r="K56" s="123" t="str">
        <f>IF(Reliability!B54="x","x",(IF(ROUNDUP(Reliability!B54,0)=1,"Very High",IF(ROUNDUP(Reliability!B54,0)=2,"High",IF(ROUNDUP(Reliability!B54,0)=3,"Medium",IF(ROUNDUP(Reliability!B54,0)=4,"Low","Very Low"))))))</f>
        <v>High</v>
      </c>
      <c r="L56" s="54">
        <f t="shared" si="8"/>
        <v>2.7</v>
      </c>
      <c r="M56" s="53">
        <f>'Impact of the crisis'!N57</f>
        <v>3</v>
      </c>
      <c r="N56" s="53">
        <f>'Impact of the crisis'!AB57</f>
        <v>2.6</v>
      </c>
      <c r="O56" s="54">
        <f>'Conditions of people affected'!R57</f>
        <v>3.4</v>
      </c>
      <c r="P56" s="53">
        <f>'Conditions of people affected'!K57</f>
        <v>3.8</v>
      </c>
      <c r="Q56" s="53">
        <f>'Conditions of people affected'!Q57</f>
        <v>3</v>
      </c>
      <c r="R56" s="53">
        <f t="shared" si="9"/>
        <v>2.2999999999999998</v>
      </c>
      <c r="S56" s="53">
        <f>'Complexity of the crisis'!X57</f>
        <v>2.5</v>
      </c>
      <c r="T56" s="53">
        <f>'Complexity of the crisis'!AN57</f>
        <v>2</v>
      </c>
      <c r="U56" s="139" t="str">
        <f>VLOOKUP(C56,Lists!$C$3:$E$160,3,FALSE)</f>
        <v>Middle east</v>
      </c>
      <c r="V56" s="140">
        <v>45127</v>
      </c>
    </row>
    <row r="57" spans="1:22" x14ac:dyDescent="0.25">
      <c r="A57" s="55" t="str">
        <f>'Crisis Indicator Data'!A55</f>
        <v xml:space="preserve">Multiple crisis in Kenya </v>
      </c>
      <c r="B57" s="55" t="str">
        <f>Lists!G55</f>
        <v xml:space="preserve">Country level </v>
      </c>
      <c r="C57" s="55" t="str">
        <f>'Crisis Indicator Data'!C55</f>
        <v>KEN001</v>
      </c>
      <c r="D57" s="55" t="str">
        <f>'Crisis Indicator Data'!D55</f>
        <v>Kenya</v>
      </c>
      <c r="E57" s="55" t="str">
        <f>'Crisis Indicator Data'!E55</f>
        <v>KEN</v>
      </c>
      <c r="F57" s="55" t="str">
        <f>'Crisis Indicator Data'!B55</f>
        <v>Drought,Displacement</v>
      </c>
      <c r="G57" s="52">
        <f t="shared" si="5"/>
        <v>3.7</v>
      </c>
      <c r="H57" s="51">
        <f t="shared" si="6"/>
        <v>4</v>
      </c>
      <c r="I57" s="130" t="str">
        <f t="shared" si="7"/>
        <v>High</v>
      </c>
      <c r="J57" s="133" t="str">
        <f>INDEX(Trends!$D$3:$D$404,MATCH(C57,Trends!$C$3:$C$404,0))</f>
        <v>Stable</v>
      </c>
      <c r="K57" s="123" t="str">
        <f>IF(Reliability!B55="x","x",(IF(ROUNDUP(Reliability!B55,0)=1,"Very High",IF(ROUNDUP(Reliability!B55,0)=2,"High",IF(ROUNDUP(Reliability!B55,0)=3,"Medium",IF(ROUNDUP(Reliability!B55,0)=4,"Low","Very Low"))))))</f>
        <v>Medium</v>
      </c>
      <c r="L57" s="54">
        <f t="shared" si="8"/>
        <v>4.0999999999999996</v>
      </c>
      <c r="M57" s="53">
        <f>'Impact of the crisis'!N58</f>
        <v>4.3</v>
      </c>
      <c r="N57" s="53">
        <f>'Impact of the crisis'!AB58</f>
        <v>4</v>
      </c>
      <c r="O57" s="54">
        <f>'Conditions of people affected'!R58</f>
        <v>3.8</v>
      </c>
      <c r="P57" s="53">
        <f>'Conditions of people affected'!K58</f>
        <v>4.5999999999999996</v>
      </c>
      <c r="Q57" s="53">
        <f>'Conditions of people affected'!Q58</f>
        <v>3</v>
      </c>
      <c r="R57" s="53">
        <f t="shared" si="9"/>
        <v>3.1</v>
      </c>
      <c r="S57" s="53">
        <f>'Complexity of the crisis'!X58</f>
        <v>3.6</v>
      </c>
      <c r="T57" s="53">
        <f>'Complexity of the crisis'!AN58</f>
        <v>2.5</v>
      </c>
      <c r="U57" s="139" t="str">
        <f>VLOOKUP(C57,Lists!$C$3:$E$160,3,FALSE)</f>
        <v>Africa</v>
      </c>
      <c r="V57" s="140">
        <v>45127</v>
      </c>
    </row>
    <row r="58" spans="1:22" x14ac:dyDescent="0.25">
      <c r="A58" s="55" t="str">
        <f>'Crisis Indicator Data'!A56</f>
        <v>Refugee situation in Kenya</v>
      </c>
      <c r="B58" s="55" t="str">
        <f>Lists!G56</f>
        <v>Refugee situation</v>
      </c>
      <c r="C58" s="55" t="str">
        <f>'Crisis Indicator Data'!C56</f>
        <v>KEN002</v>
      </c>
      <c r="D58" s="55" t="str">
        <f>'Crisis Indicator Data'!D56</f>
        <v>Kenya</v>
      </c>
      <c r="E58" s="55" t="str">
        <f>'Crisis Indicator Data'!E56</f>
        <v>KEN</v>
      </c>
      <c r="F58" s="55" t="str">
        <f>'Crisis Indicator Data'!B56</f>
        <v>Displacement</v>
      </c>
      <c r="G58" s="52">
        <f t="shared" si="5"/>
        <v>3</v>
      </c>
      <c r="H58" s="51">
        <f t="shared" si="6"/>
        <v>3</v>
      </c>
      <c r="I58" s="130" t="str">
        <f t="shared" si="7"/>
        <v>Medium</v>
      </c>
      <c r="J58" s="133" t="str">
        <f>INDEX(Trends!$D$3:$D$404,MATCH(C58,Trends!$C$3:$C$404,0))</f>
        <v>Stable</v>
      </c>
      <c r="K58" s="123" t="str">
        <f>IF(Reliability!B56="x","x",(IF(ROUNDUP(Reliability!B56,0)=1,"Very High",IF(ROUNDUP(Reliability!B56,0)=2,"High",IF(ROUNDUP(Reliability!B56,0)=3,"Medium",IF(ROUNDUP(Reliability!B56,0)=4,"Low","Very Low"))))))</f>
        <v>Medium</v>
      </c>
      <c r="L58" s="54">
        <f t="shared" si="8"/>
        <v>2.9</v>
      </c>
      <c r="M58" s="53">
        <f>'Impact of the crisis'!N59</f>
        <v>0.8</v>
      </c>
      <c r="N58" s="53">
        <f>'Impact of the crisis'!AB59</f>
        <v>3.6</v>
      </c>
      <c r="O58" s="54">
        <f>'Conditions of people affected'!R59</f>
        <v>3</v>
      </c>
      <c r="P58" s="53">
        <f>'Conditions of people affected'!K59</f>
        <v>3</v>
      </c>
      <c r="Q58" s="53">
        <f>'Conditions of people affected'!Q59</f>
        <v>3</v>
      </c>
      <c r="R58" s="53">
        <f t="shared" si="9"/>
        <v>3.1</v>
      </c>
      <c r="S58" s="53">
        <f>'Complexity of the crisis'!X59</f>
        <v>3.6</v>
      </c>
      <c r="T58" s="53">
        <f>'Complexity of the crisis'!AN59</f>
        <v>2.5</v>
      </c>
      <c r="U58" s="139" t="str">
        <f>VLOOKUP(C58,Lists!$C$3:$E$160,3,FALSE)</f>
        <v>Africa</v>
      </c>
      <c r="V58" s="140">
        <v>45127</v>
      </c>
    </row>
    <row r="59" spans="1:22" x14ac:dyDescent="0.25">
      <c r="A59" s="55" t="str">
        <f>'Crisis Indicator Data'!A57</f>
        <v>Drought in Kenya</v>
      </c>
      <c r="B59" s="55" t="str">
        <f>Lists!G57</f>
        <v>Drought</v>
      </c>
      <c r="C59" s="55" t="str">
        <f>'Crisis Indicator Data'!C57</f>
        <v>KEN003</v>
      </c>
      <c r="D59" s="55" t="str">
        <f>'Crisis Indicator Data'!D57</f>
        <v>Kenya</v>
      </c>
      <c r="E59" s="55" t="str">
        <f>'Crisis Indicator Data'!E57</f>
        <v>KEN</v>
      </c>
      <c r="F59" s="55" t="str">
        <f>'Crisis Indicator Data'!B57</f>
        <v>Drought</v>
      </c>
      <c r="G59" s="52">
        <f t="shared" si="5"/>
        <v>3.9</v>
      </c>
      <c r="H59" s="51">
        <f t="shared" si="6"/>
        <v>4</v>
      </c>
      <c r="I59" s="130" t="str">
        <f t="shared" si="7"/>
        <v>High</v>
      </c>
      <c r="J59" s="133" t="str">
        <f>INDEX(Trends!$D$3:$D$404,MATCH(C59,Trends!$C$3:$C$404,0))</f>
        <v>Increasing</v>
      </c>
      <c r="K59" s="123" t="str">
        <f>IF(Reliability!B57="x","x",(IF(ROUNDUP(Reliability!B57,0)=1,"Very High",IF(ROUNDUP(Reliability!B57,0)=2,"High",IF(ROUNDUP(Reliability!B57,0)=3,"Medium",IF(ROUNDUP(Reliability!B57,0)=4,"Low","Very Low"))))))</f>
        <v>Medium</v>
      </c>
      <c r="L59" s="54">
        <f t="shared" si="8"/>
        <v>4.8</v>
      </c>
      <c r="M59" s="53">
        <f>'Impact of the crisis'!N60</f>
        <v>4.3</v>
      </c>
      <c r="N59" s="53">
        <f>'Impact of the crisis'!AB60</f>
        <v>4.95</v>
      </c>
      <c r="O59" s="54">
        <f>'Conditions of people affected'!R60</f>
        <v>3.8</v>
      </c>
      <c r="P59" s="53">
        <f>'Conditions of people affected'!K60</f>
        <v>4.5999999999999996</v>
      </c>
      <c r="Q59" s="53">
        <f>'Conditions of people affected'!Q60</f>
        <v>3</v>
      </c>
      <c r="R59" s="53">
        <f t="shared" si="9"/>
        <v>3.1</v>
      </c>
      <c r="S59" s="53">
        <f>'Complexity of the crisis'!X60</f>
        <v>3.6</v>
      </c>
      <c r="T59" s="53">
        <f>'Complexity of the crisis'!AN60</f>
        <v>2.5</v>
      </c>
      <c r="U59" s="139" t="str">
        <f>VLOOKUP(C59,Lists!$C$3:$E$160,3,FALSE)</f>
        <v>Africa</v>
      </c>
      <c r="V59" s="140">
        <v>45127</v>
      </c>
    </row>
    <row r="60" spans="1:22" x14ac:dyDescent="0.25">
      <c r="A60" s="64" t="str">
        <f>'Crisis Indicator Data'!A58</f>
        <v>Syrian refugees in Lebanon</v>
      </c>
      <c r="B60" s="55" t="str">
        <f>Lists!G58</f>
        <v>Syrian refugees</v>
      </c>
      <c r="C60" s="64" t="str">
        <f>'Crisis Indicator Data'!C58</f>
        <v>LBN002</v>
      </c>
      <c r="D60" s="64" t="str">
        <f>'Crisis Indicator Data'!D58</f>
        <v>Lebanon</v>
      </c>
      <c r="E60" s="64" t="str">
        <f>'Crisis Indicator Data'!E58</f>
        <v>LBN</v>
      </c>
      <c r="F60" s="64" t="str">
        <f>'Crisis Indicator Data'!B58</f>
        <v>Displacement</v>
      </c>
      <c r="G60" s="52">
        <f t="shared" si="5"/>
        <v>3.4</v>
      </c>
      <c r="H60" s="65">
        <f t="shared" si="6"/>
        <v>4</v>
      </c>
      <c r="I60" s="131" t="str">
        <f t="shared" si="7"/>
        <v>High</v>
      </c>
      <c r="J60" s="133" t="str">
        <f>INDEX(Trends!$D$3:$D$404,MATCH(C60,Trends!$C$3:$C$404,0))</f>
        <v>Stable</v>
      </c>
      <c r="K60" s="123" t="str">
        <f>IF(Reliability!B58="x","x",(IF(ROUNDUP(Reliability!B58,0)=1,"Very High",IF(ROUNDUP(Reliability!B58,0)=2,"High",IF(ROUNDUP(Reliability!B58,0)=3,"Medium",IF(ROUNDUP(Reliability!B58,0)=4,"Low","Very Low"))))))</f>
        <v>High</v>
      </c>
      <c r="L60" s="54">
        <f t="shared" si="8"/>
        <v>3.8</v>
      </c>
      <c r="M60" s="66">
        <f>'Impact of the crisis'!N61</f>
        <v>3.6</v>
      </c>
      <c r="N60" s="66">
        <f>'Impact of the crisis'!AB61</f>
        <v>3.9</v>
      </c>
      <c r="O60" s="54">
        <f>'Conditions of people affected'!R61</f>
        <v>3.8</v>
      </c>
      <c r="P60" s="66">
        <f>'Conditions of people affected'!K61</f>
        <v>3.6</v>
      </c>
      <c r="Q60" s="66">
        <f>'Conditions of people affected'!Q61</f>
        <v>4</v>
      </c>
      <c r="R60" s="53">
        <f t="shared" si="9"/>
        <v>2.5</v>
      </c>
      <c r="S60" s="53">
        <f>'Complexity of the crisis'!X61</f>
        <v>2.5</v>
      </c>
      <c r="T60" s="53">
        <f>'Complexity of the crisis'!AN61</f>
        <v>2.5</v>
      </c>
      <c r="U60" s="139" t="str">
        <f>VLOOKUP(C60,Lists!$C$3:$E$160,3,FALSE)</f>
        <v>Middle east</v>
      </c>
      <c r="V60" s="140">
        <v>45112</v>
      </c>
    </row>
    <row r="61" spans="1:22" x14ac:dyDescent="0.25">
      <c r="A61" s="64" t="str">
        <f>'Crisis Indicator Data'!A59</f>
        <v>Socioeconomic crisis in Lebanon</v>
      </c>
      <c r="B61" s="55" t="str">
        <f>Lists!G59</f>
        <v>Socioeconomic crisis</v>
      </c>
      <c r="C61" s="64" t="str">
        <f>'Crisis Indicator Data'!C59</f>
        <v>LBN004</v>
      </c>
      <c r="D61" s="64" t="str">
        <f>'Crisis Indicator Data'!D59</f>
        <v>Lebanon</v>
      </c>
      <c r="E61" s="64" t="str">
        <f>'Crisis Indicator Data'!E59</f>
        <v>LBN</v>
      </c>
      <c r="F61" s="64" t="str">
        <f>'Crisis Indicator Data'!B59</f>
        <v>Socio-political,Violence,Tecnological Disaster</v>
      </c>
      <c r="G61" s="52">
        <f t="shared" si="5"/>
        <v>3.7</v>
      </c>
      <c r="H61" s="65">
        <f t="shared" si="6"/>
        <v>4</v>
      </c>
      <c r="I61" s="131" t="str">
        <f t="shared" si="7"/>
        <v>High</v>
      </c>
      <c r="J61" s="133" t="str">
        <f>INDEX(Trends!$D$3:$D$404,MATCH(C61,Trends!$C$3:$C$404,0))</f>
        <v>Increasing</v>
      </c>
      <c r="K61" s="123" t="str">
        <f>IF(Reliability!B59="x","x",(IF(ROUNDUP(Reliability!B59,0)=1,"Very High",IF(ROUNDUP(Reliability!B59,0)=2,"High",IF(ROUNDUP(Reliability!B59,0)=3,"Medium",IF(ROUNDUP(Reliability!B59,0)=4,"Low","Very Low"))))))</f>
        <v>High</v>
      </c>
      <c r="L61" s="54">
        <f t="shared" si="8"/>
        <v>3.9</v>
      </c>
      <c r="M61" s="66">
        <f>'Impact of the crisis'!N62</f>
        <v>3.6</v>
      </c>
      <c r="N61" s="66">
        <f>'Impact of the crisis'!AB62</f>
        <v>4</v>
      </c>
      <c r="O61" s="54">
        <f>'Conditions of people affected'!R62</f>
        <v>4.1500000000000004</v>
      </c>
      <c r="P61" s="66">
        <f>'Conditions of people affected'!K62</f>
        <v>4.3</v>
      </c>
      <c r="Q61" s="66">
        <f>'Conditions of people affected'!Q62</f>
        <v>4</v>
      </c>
      <c r="R61" s="53">
        <f t="shared" si="9"/>
        <v>2.8</v>
      </c>
      <c r="S61" s="53">
        <f>'Complexity of the crisis'!X62</f>
        <v>2.5</v>
      </c>
      <c r="T61" s="53">
        <f>'Complexity of the crisis'!AN62</f>
        <v>3</v>
      </c>
      <c r="U61" s="139" t="str">
        <f>VLOOKUP(C61,Lists!$C$3:$E$160,3,FALSE)</f>
        <v>Middle east</v>
      </c>
      <c r="V61" s="140">
        <v>45112</v>
      </c>
    </row>
    <row r="62" spans="1:22" ht="13.35" customHeight="1" x14ac:dyDescent="0.25">
      <c r="A62" s="64" t="str">
        <f>'Crisis Indicator Data'!A60</f>
        <v>Complex crisis in Libya</v>
      </c>
      <c r="B62" s="55" t="str">
        <f>Lists!G60</f>
        <v>Complex crisis</v>
      </c>
      <c r="C62" s="64" t="str">
        <f>'Crisis Indicator Data'!C60</f>
        <v>LBY001</v>
      </c>
      <c r="D62" s="64" t="str">
        <f>'Crisis Indicator Data'!D60</f>
        <v>Libya</v>
      </c>
      <c r="E62" s="64" t="str">
        <f>'Crisis Indicator Data'!E60</f>
        <v>LBY</v>
      </c>
      <c r="F62" s="64" t="str">
        <f>'Crisis Indicator Data'!B60</f>
        <v>Conflict,Displacement,Socio-political</v>
      </c>
      <c r="G62" s="52">
        <f t="shared" si="5"/>
        <v>3.4</v>
      </c>
      <c r="H62" s="65">
        <f t="shared" si="6"/>
        <v>4</v>
      </c>
      <c r="I62" s="131" t="str">
        <f t="shared" si="7"/>
        <v>High</v>
      </c>
      <c r="J62" s="133" t="str">
        <f>INDEX(Trends!$D$3:$D$404,MATCH(C62,Trends!$C$3:$C$404,0))</f>
        <v>Decreasing</v>
      </c>
      <c r="K62" s="123" t="str">
        <f>IF(Reliability!B60="x","x",(IF(ROUNDUP(Reliability!B60,0)=1,"Very High",IF(ROUNDUP(Reliability!B60,0)=2,"High",IF(ROUNDUP(Reliability!B60,0)=3,"Medium",IF(ROUNDUP(Reliability!B60,0)=4,"Low","Very Low"))))))</f>
        <v>Very High</v>
      </c>
      <c r="L62" s="54">
        <f t="shared" si="8"/>
        <v>4.5999999999999996</v>
      </c>
      <c r="M62" s="66">
        <f>'Impact of the crisis'!N63</f>
        <v>4.5</v>
      </c>
      <c r="N62" s="66">
        <f>'Impact of the crisis'!AB63</f>
        <v>4.7</v>
      </c>
      <c r="O62" s="54">
        <f>'Conditions of people affected'!R63</f>
        <v>2.25</v>
      </c>
      <c r="P62" s="66">
        <f>'Conditions of people affected'!K63</f>
        <v>2.5</v>
      </c>
      <c r="Q62" s="66">
        <f>'Conditions of people affected'!Q63</f>
        <v>2</v>
      </c>
      <c r="R62" s="53">
        <f t="shared" si="9"/>
        <v>3.7</v>
      </c>
      <c r="S62" s="53">
        <f>'Complexity of the crisis'!X63</f>
        <v>3.4</v>
      </c>
      <c r="T62" s="53">
        <f>'Complexity of the crisis'!AN63</f>
        <v>4</v>
      </c>
      <c r="U62" s="139" t="str">
        <f>VLOOKUP(C62,Lists!$C$3:$E$160,3,FALSE)</f>
        <v>Africa</v>
      </c>
      <c r="V62" s="140">
        <v>45129</v>
      </c>
    </row>
    <row r="63" spans="1:22" x14ac:dyDescent="0.25">
      <c r="A63" s="64" t="str">
        <f>'Crisis Indicator Data'!A61</f>
        <v>Mixed migration flows in Libya</v>
      </c>
      <c r="B63" s="55" t="str">
        <f>Lists!G61</f>
        <v>Mixed Migration</v>
      </c>
      <c r="C63" s="64" t="str">
        <f>'Crisis Indicator Data'!C61</f>
        <v>LBY002</v>
      </c>
      <c r="D63" s="64" t="str">
        <f>'Crisis Indicator Data'!D61</f>
        <v>Libya</v>
      </c>
      <c r="E63" s="64" t="str">
        <f>'Crisis Indicator Data'!E61</f>
        <v>LBY</v>
      </c>
      <c r="F63" s="64" t="str">
        <f>'Crisis Indicator Data'!B61</f>
        <v>Displacement</v>
      </c>
      <c r="G63" s="52">
        <f t="shared" si="5"/>
        <v>3</v>
      </c>
      <c r="H63" s="65">
        <f t="shared" si="6"/>
        <v>3</v>
      </c>
      <c r="I63" s="131" t="str">
        <f t="shared" si="7"/>
        <v>Medium</v>
      </c>
      <c r="J63" s="133" t="str">
        <f>INDEX(Trends!$D$3:$D$404,MATCH(C63,Trends!$C$3:$C$404,0))</f>
        <v>Decreasing</v>
      </c>
      <c r="K63" s="123" t="str">
        <f>IF(Reliability!B61="x","x",(IF(ROUNDUP(Reliability!B61,0)=1,"Very High",IF(ROUNDUP(Reliability!B61,0)=2,"High",IF(ROUNDUP(Reliability!B61,0)=3,"Medium",IF(ROUNDUP(Reliability!B61,0)=4,"Low","Very Low"))))))</f>
        <v>Very High</v>
      </c>
      <c r="L63" s="54">
        <f t="shared" si="8"/>
        <v>3.9</v>
      </c>
      <c r="M63" s="66">
        <f>'Impact of the crisis'!N64</f>
        <v>4.5</v>
      </c>
      <c r="N63" s="66">
        <f>'Impact of the crisis'!AB64</f>
        <v>3.6</v>
      </c>
      <c r="O63" s="54">
        <f>'Conditions of people affected'!R64</f>
        <v>2.0499999999999998</v>
      </c>
      <c r="P63" s="66">
        <f>'Conditions of people affected'!K64</f>
        <v>2.1</v>
      </c>
      <c r="Q63" s="66">
        <f>'Conditions of people affected'!Q64</f>
        <v>2</v>
      </c>
      <c r="R63" s="53">
        <f t="shared" si="9"/>
        <v>3.5</v>
      </c>
      <c r="S63" s="53">
        <f>'Complexity of the crisis'!X64</f>
        <v>3.4</v>
      </c>
      <c r="T63" s="53">
        <f>'Complexity of the crisis'!AN64</f>
        <v>3.5</v>
      </c>
      <c r="U63" s="139" t="str">
        <f>VLOOKUP(C63,Lists!$C$3:$E$160,3,FALSE)</f>
        <v>Africa</v>
      </c>
      <c r="V63" s="140">
        <v>45129</v>
      </c>
    </row>
    <row r="64" spans="1:22" x14ac:dyDescent="0.25">
      <c r="A64" s="64" t="str">
        <f>'Crisis Indicator Data'!A62</f>
        <v>Socio-economic crisis in Sri Lanka</v>
      </c>
      <c r="B64" s="55" t="str">
        <f>Lists!G62</f>
        <v>Socio-economic crisis</v>
      </c>
      <c r="C64" s="64" t="str">
        <f>'Crisis Indicator Data'!C62</f>
        <v>LKA002</v>
      </c>
      <c r="D64" s="64" t="str">
        <f>'Crisis Indicator Data'!D62</f>
        <v>Sri Lanka</v>
      </c>
      <c r="E64" s="64" t="str">
        <f>'Crisis Indicator Data'!E62</f>
        <v>LKA</v>
      </c>
      <c r="F64" s="64" t="str">
        <f>'Crisis Indicator Data'!B62</f>
        <v>Socio-political,Food Security</v>
      </c>
      <c r="G64" s="52">
        <f t="shared" si="5"/>
        <v>3.4</v>
      </c>
      <c r="H64" s="65">
        <f t="shared" si="6"/>
        <v>4</v>
      </c>
      <c r="I64" s="131" t="str">
        <f t="shared" si="7"/>
        <v>High</v>
      </c>
      <c r="J64" s="133" t="str">
        <f>INDEX(Trends!$D$3:$D$404,MATCH(C64,Trends!$C$3:$C$404,0))</f>
        <v>Stable</v>
      </c>
      <c r="K64" s="123" t="str">
        <f>IF(Reliability!B62="x","x",(IF(ROUNDUP(Reliability!B62,0)=1,"Very High",IF(ROUNDUP(Reliability!B62,0)=2,"High",IF(ROUNDUP(Reliability!B62,0)=3,"Medium",IF(ROUNDUP(Reliability!B62,0)=4,"Low","Very Low"))))))</f>
        <v>High</v>
      </c>
      <c r="L64" s="54">
        <f t="shared" si="8"/>
        <v>3.7</v>
      </c>
      <c r="M64" s="66">
        <f>'Impact of the crisis'!N65</f>
        <v>4.4000000000000004</v>
      </c>
      <c r="N64" s="66">
        <f>'Impact of the crisis'!AB65</f>
        <v>3.3</v>
      </c>
      <c r="O64" s="54">
        <f>'Conditions of people affected'!R65</f>
        <v>4.3499999999999996</v>
      </c>
      <c r="P64" s="66">
        <f>'Conditions of people affected'!K65</f>
        <v>4.7</v>
      </c>
      <c r="Q64" s="66">
        <f>'Conditions of people affected'!Q65</f>
        <v>4</v>
      </c>
      <c r="R64" s="53">
        <f t="shared" si="9"/>
        <v>1.5</v>
      </c>
      <c r="S64" s="53">
        <f>'Complexity of the crisis'!X65</f>
        <v>2</v>
      </c>
      <c r="T64" s="53">
        <f>'Complexity of the crisis'!AN65</f>
        <v>1</v>
      </c>
      <c r="U64" s="139" t="str">
        <f>VLOOKUP(C64,Lists!$C$3:$E$160,3,FALSE)</f>
        <v>Asia</v>
      </c>
      <c r="V64" s="140">
        <v>45126</v>
      </c>
    </row>
    <row r="65" spans="1:22" x14ac:dyDescent="0.25">
      <c r="A65" s="64" t="str">
        <f>'Crisis Indicator Data'!A63</f>
        <v>Mixed migration flows in Morocco</v>
      </c>
      <c r="B65" s="55" t="str">
        <f>Lists!G63</f>
        <v>Mixed Migration</v>
      </c>
      <c r="C65" s="64" t="str">
        <f>'Crisis Indicator Data'!C63</f>
        <v>MAR002</v>
      </c>
      <c r="D65" s="64" t="str">
        <f>'Crisis Indicator Data'!D63</f>
        <v>Morocco</v>
      </c>
      <c r="E65" s="64" t="str">
        <f>'Crisis Indicator Data'!E63</f>
        <v>MAR</v>
      </c>
      <c r="F65" s="64" t="str">
        <f>'Crisis Indicator Data'!B63</f>
        <v>Displacement</v>
      </c>
      <c r="G65" s="52">
        <f t="shared" si="5"/>
        <v>2.2000000000000002</v>
      </c>
      <c r="H65" s="65">
        <f t="shared" si="6"/>
        <v>3</v>
      </c>
      <c r="I65" s="131" t="str">
        <f t="shared" si="7"/>
        <v>Medium</v>
      </c>
      <c r="J65" s="133" t="str">
        <f>INDEX(Trends!$D$3:$D$404,MATCH(C65,Trends!$C$3:$C$404,0))</f>
        <v>Stable</v>
      </c>
      <c r="K65" s="123" t="str">
        <f>IF(Reliability!B63="x","x",(IF(ROUNDUP(Reliability!B63,0)=1,"Very High",IF(ROUNDUP(Reliability!B63,0)=2,"High",IF(ROUNDUP(Reliability!B63,0)=3,"Medium",IF(ROUNDUP(Reliability!B63,0)=4,"Low","Very Low"))))))</f>
        <v>High</v>
      </c>
      <c r="L65" s="54">
        <f t="shared" si="8"/>
        <v>3.5</v>
      </c>
      <c r="M65" s="66">
        <f>'Impact of the crisis'!N66</f>
        <v>4.9000000000000004</v>
      </c>
      <c r="N65" s="66">
        <f>'Impact of the crisis'!AB66</f>
        <v>2.2999999999999998</v>
      </c>
      <c r="O65" s="54">
        <f>'Conditions of people affected'!R66</f>
        <v>0.75</v>
      </c>
      <c r="P65" s="66">
        <f>'Conditions of people affected'!K66</f>
        <v>0.5</v>
      </c>
      <c r="Q65" s="66">
        <f>'Conditions of people affected'!Q66</f>
        <v>1</v>
      </c>
      <c r="R65" s="53">
        <f t="shared" si="9"/>
        <v>2.8</v>
      </c>
      <c r="S65" s="53">
        <f>'Complexity of the crisis'!X66</f>
        <v>3</v>
      </c>
      <c r="T65" s="53">
        <f>'Complexity of the crisis'!AN66</f>
        <v>2.5</v>
      </c>
      <c r="U65" s="139" t="str">
        <f>VLOOKUP(C65,Lists!$C$3:$E$160,3,FALSE)</f>
        <v>Africa</v>
      </c>
      <c r="V65" s="140">
        <v>45129</v>
      </c>
    </row>
    <row r="66" spans="1:22" x14ac:dyDescent="0.25">
      <c r="A66" s="64" t="str">
        <f>'Crisis Indicator Data'!A64</f>
        <v>DIsplacement from Ukraine conflict in Moldova</v>
      </c>
      <c r="B66" s="55" t="str">
        <f>Lists!G64</f>
        <v>Displacement from Ukraine conflict</v>
      </c>
      <c r="C66" s="64" t="str">
        <f>'Crisis Indicator Data'!C64</f>
        <v>MDA002</v>
      </c>
      <c r="D66" s="64" t="str">
        <f>'Crisis Indicator Data'!D64</f>
        <v>Moldova</v>
      </c>
      <c r="E66" s="64" t="str">
        <f>'Crisis Indicator Data'!E64</f>
        <v>MDA</v>
      </c>
      <c r="F66" s="64" t="str">
        <f>'Crisis Indicator Data'!B64</f>
        <v>Displacement,Conflict</v>
      </c>
      <c r="G66" s="52">
        <f t="shared" si="5"/>
        <v>1.9</v>
      </c>
      <c r="H66" s="65">
        <f t="shared" si="6"/>
        <v>2</v>
      </c>
      <c r="I66" s="131" t="str">
        <f t="shared" si="7"/>
        <v>Low</v>
      </c>
      <c r="J66" s="133" t="str">
        <f>INDEX(Trends!$D$3:$D$404,MATCH(C66,Trends!$C$3:$C$404,0))</f>
        <v>Stable</v>
      </c>
      <c r="K66" s="123" t="str">
        <f>IF(Reliability!B64="x","x",(IF(ROUNDUP(Reliability!B64,0)=1,"Very High",IF(ROUNDUP(Reliability!B64,0)=2,"High",IF(ROUNDUP(Reliability!B64,0)=3,"Medium",IF(ROUNDUP(Reliability!B64,0)=4,"Low","Very Low"))))))</f>
        <v>High</v>
      </c>
      <c r="L66" s="54">
        <f t="shared" si="8"/>
        <v>1.5</v>
      </c>
      <c r="M66" s="66">
        <f>'Impact of the crisis'!N67</f>
        <v>0.2</v>
      </c>
      <c r="N66" s="66">
        <f>'Impact of the crisis'!AB67</f>
        <v>2.1</v>
      </c>
      <c r="O66" s="54">
        <f>'Conditions of people affected'!R67</f>
        <v>2.35</v>
      </c>
      <c r="P66" s="66">
        <f>'Conditions of people affected'!K67</f>
        <v>1.7</v>
      </c>
      <c r="Q66" s="66">
        <f>'Conditions of people affected'!Q67</f>
        <v>3</v>
      </c>
      <c r="R66" s="53">
        <f t="shared" si="9"/>
        <v>1.4</v>
      </c>
      <c r="S66" s="53">
        <f>'Complexity of the crisis'!X67</f>
        <v>1.8</v>
      </c>
      <c r="T66" s="53">
        <f>'Complexity of the crisis'!AN67</f>
        <v>1</v>
      </c>
      <c r="U66" s="139" t="str">
        <f>VLOOKUP(C66,Lists!$C$3:$E$160,3,FALSE)</f>
        <v>Europe</v>
      </c>
      <c r="V66" s="140">
        <v>45129</v>
      </c>
    </row>
    <row r="67" spans="1:22" x14ac:dyDescent="0.25">
      <c r="A67" s="64" t="str">
        <f>'Crisis Indicator Data'!A65</f>
        <v>Multiple crisis in Madagascar</v>
      </c>
      <c r="B67" s="55" t="str">
        <f>Lists!G65</f>
        <v>Country level</v>
      </c>
      <c r="C67" s="64" t="str">
        <f>'Crisis Indicator Data'!C65</f>
        <v>MDG001</v>
      </c>
      <c r="D67" s="64" t="str">
        <f>'Crisis Indicator Data'!D65</f>
        <v>Madagascar</v>
      </c>
      <c r="E67" s="64" t="str">
        <f>'Crisis Indicator Data'!E65</f>
        <v>MDG</v>
      </c>
      <c r="F67" s="64" t="str">
        <f>'Crisis Indicator Data'!B65</f>
        <v>Drought,Cyclone</v>
      </c>
      <c r="G67" s="52">
        <f t="shared" si="5"/>
        <v>2.9</v>
      </c>
      <c r="H67" s="65">
        <f t="shared" si="6"/>
        <v>3</v>
      </c>
      <c r="I67" s="131" t="str">
        <f t="shared" si="7"/>
        <v>Medium</v>
      </c>
      <c r="J67" s="133" t="str">
        <f>INDEX(Trends!$D$3:$D$404,MATCH(C67,Trends!$C$3:$C$404,0))</f>
        <v>Decreasing</v>
      </c>
      <c r="K67" s="123" t="str">
        <f>IF(Reliability!B65="x","x",(IF(ROUNDUP(Reliability!B65,0)=1,"Very High",IF(ROUNDUP(Reliability!B65,0)=2,"High",IF(ROUNDUP(Reliability!B65,0)=3,"Medium",IF(ROUNDUP(Reliability!B65,0)=4,"Low","Very Low"))))))</f>
        <v>Very High</v>
      </c>
      <c r="L67" s="54">
        <f t="shared" si="8"/>
        <v>3.1</v>
      </c>
      <c r="M67" s="66">
        <f>'Impact of the crisis'!N68</f>
        <v>2.6</v>
      </c>
      <c r="N67" s="66">
        <f>'Impact of the crisis'!AB68</f>
        <v>3.3</v>
      </c>
      <c r="O67" s="54">
        <f>'Conditions of people affected'!R68</f>
        <v>3.65</v>
      </c>
      <c r="P67" s="66">
        <f>'Conditions of people affected'!K68</f>
        <v>4.3</v>
      </c>
      <c r="Q67" s="66">
        <f>'Conditions of people affected'!Q68</f>
        <v>3</v>
      </c>
      <c r="R67" s="53">
        <f t="shared" si="9"/>
        <v>1.5</v>
      </c>
      <c r="S67" s="53">
        <f>'Complexity of the crisis'!X68</f>
        <v>2</v>
      </c>
      <c r="T67" s="53">
        <f>'Complexity of the crisis'!AN68</f>
        <v>1</v>
      </c>
      <c r="U67" s="139" t="str">
        <f>VLOOKUP(C67,Lists!$C$3:$E$160,3,FALSE)</f>
        <v>Africa</v>
      </c>
      <c r="V67" s="140">
        <v>45138</v>
      </c>
    </row>
    <row r="68" spans="1:22" x14ac:dyDescent="0.25">
      <c r="A68" s="64" t="str">
        <f>'Crisis Indicator Data'!A66</f>
        <v>Drought in Madagascar</v>
      </c>
      <c r="B68" s="55" t="str">
        <f>Lists!G66</f>
        <v>Drought</v>
      </c>
      <c r="C68" s="64" t="str">
        <f>'Crisis Indicator Data'!C66</f>
        <v>MDG002</v>
      </c>
      <c r="D68" s="64" t="str">
        <f>'Crisis Indicator Data'!D66</f>
        <v>Madagascar</v>
      </c>
      <c r="E68" s="64" t="str">
        <f>'Crisis Indicator Data'!E66</f>
        <v>MDG</v>
      </c>
      <c r="F68" s="64" t="str">
        <f>'Crisis Indicator Data'!B66</f>
        <v>Drought</v>
      </c>
      <c r="G68" s="52">
        <f t="shared" si="5"/>
        <v>2.5</v>
      </c>
      <c r="H68" s="65">
        <f t="shared" si="6"/>
        <v>3</v>
      </c>
      <c r="I68" s="131" t="str">
        <f t="shared" si="7"/>
        <v>Medium</v>
      </c>
      <c r="J68" s="133" t="str">
        <f>INDEX(Trends!$D$3:$D$404,MATCH(C68,Trends!$C$3:$C$404,0))</f>
        <v>Decreasing</v>
      </c>
      <c r="K68" s="123" t="str">
        <f>IF(Reliability!B66="x","x",(IF(ROUNDUP(Reliability!B66,0)=1,"Very High",IF(ROUNDUP(Reliability!B66,0)=2,"High",IF(ROUNDUP(Reliability!B66,0)=3,"Medium",IF(ROUNDUP(Reliability!B66,0)=4,"Low","Very Low"))))))</f>
        <v>High</v>
      </c>
      <c r="L68" s="54">
        <f t="shared" si="8"/>
        <v>2.2000000000000002</v>
      </c>
      <c r="M68" s="66">
        <f>'Impact of the crisis'!N69</f>
        <v>2.1</v>
      </c>
      <c r="N68" s="66">
        <f>'Impact of the crisis'!AB69</f>
        <v>2.2999999999999998</v>
      </c>
      <c r="O68" s="54">
        <f>'Conditions of people affected'!R69</f>
        <v>3.3</v>
      </c>
      <c r="P68" s="66">
        <f>'Conditions of people affected'!K69</f>
        <v>3.6</v>
      </c>
      <c r="Q68" s="66">
        <f>'Conditions of people affected'!Q69</f>
        <v>3</v>
      </c>
      <c r="R68" s="53">
        <f t="shared" si="9"/>
        <v>1.5</v>
      </c>
      <c r="S68" s="53">
        <f>'Complexity of the crisis'!X69</f>
        <v>2</v>
      </c>
      <c r="T68" s="53">
        <f>'Complexity of the crisis'!AN69</f>
        <v>1</v>
      </c>
      <c r="U68" s="139" t="str">
        <f>VLOOKUP(C68,Lists!$C$3:$E$160,3,FALSE)</f>
        <v>Africa</v>
      </c>
      <c r="V68" s="140">
        <v>45138</v>
      </c>
    </row>
    <row r="69" spans="1:22" x14ac:dyDescent="0.25">
      <c r="A69" s="64" t="str">
        <f>'Crisis Indicator Data'!A67</f>
        <v>Tropical cyclone Freddy in Madagascar</v>
      </c>
      <c r="B69" s="55" t="str">
        <f>Lists!G67</f>
        <v>Tropical cyclone Freddy</v>
      </c>
      <c r="C69" s="64" t="str">
        <f>'Crisis Indicator Data'!C67</f>
        <v>MDG008</v>
      </c>
      <c r="D69" s="64" t="str">
        <f>'Crisis Indicator Data'!D67</f>
        <v>Madagascar</v>
      </c>
      <c r="E69" s="64" t="str">
        <f>'Crisis Indicator Data'!E67</f>
        <v>MDG</v>
      </c>
      <c r="F69" s="64" t="str">
        <f>'Crisis Indicator Data'!B67</f>
        <v>Cyclone</v>
      </c>
      <c r="G69" s="52">
        <f t="shared" ref="G69:G100" si="10">IF(OR(O69="x",L69="x"),"x",ROUND((5-GEOMEAN(((5-L69)/5*4+1),((5-O69)/5*4+1),((5-O69)/5*4+1)))/4*3.5+R69*0.3,1))</f>
        <v>2.8</v>
      </c>
      <c r="H69" s="65">
        <f t="shared" ref="H69:H100" si="11">IF(G69="x","x",ROUNDUP(G69,0))</f>
        <v>3</v>
      </c>
      <c r="I69" s="131" t="str">
        <f t="shared" ref="I69:I100" si="12">IF(O69="x","x",IF(L69="x","x",(IF(H69=5,"Very High",IF(H69=4,"High",IF(H69=3,"Medium",IF(H69=2,"Low","Very Low")))))))</f>
        <v>Medium</v>
      </c>
      <c r="J69" s="133" t="str">
        <f>INDEX(Trends!$D$3:$D$404,MATCH(C69,Trends!$C$3:$C$404,0))</f>
        <v>Increasing</v>
      </c>
      <c r="K69" s="123" t="str">
        <f>IF(Reliability!B67="x","x",(IF(ROUNDUP(Reliability!B67,0)=1,"Very High",IF(ROUNDUP(Reliability!B67,0)=2,"High",IF(ROUNDUP(Reliability!B67,0)=3,"Medium",IF(ROUNDUP(Reliability!B67,0)=4,"Low","Very Low"))))))</f>
        <v>High</v>
      </c>
      <c r="L69" s="54">
        <f t="shared" ref="L69:L100" si="13">IF(OR(N69="x",M69="x"),"x",ROUND((5-GEOMEAN(((5-M69)/5*4+1),((5-N69)/5*4+1),((5-N69)/5*4+1)))/4*5,1))</f>
        <v>3.1</v>
      </c>
      <c r="M69" s="66">
        <f>'Impact of the crisis'!N70</f>
        <v>2.6</v>
      </c>
      <c r="N69" s="66">
        <f>'Impact of the crisis'!AB70</f>
        <v>3.3</v>
      </c>
      <c r="O69" s="54">
        <f>'Conditions of people affected'!R70</f>
        <v>3.5</v>
      </c>
      <c r="P69" s="66">
        <f>'Conditions of people affected'!K70</f>
        <v>4</v>
      </c>
      <c r="Q69" s="66">
        <f>'Conditions of people affected'!Q70</f>
        <v>3</v>
      </c>
      <c r="R69" s="53">
        <f t="shared" ref="R69:R100" si="14">IF(OR(T69="x",S69="x"),S69,ROUND((5-GEOMEAN(((5-S69)/5*4+1),((5-T69)/5*4+1)))/4*5,1))</f>
        <v>1.5</v>
      </c>
      <c r="S69" s="53">
        <f>'Complexity of the crisis'!X70</f>
        <v>2</v>
      </c>
      <c r="T69" s="53">
        <f>'Complexity of the crisis'!AN70</f>
        <v>1</v>
      </c>
      <c r="U69" s="139" t="str">
        <f>VLOOKUP(C69,Lists!$C$3:$E$160,3,FALSE)</f>
        <v>Africa</v>
      </c>
      <c r="V69" s="140">
        <v>45138</v>
      </c>
    </row>
    <row r="70" spans="1:22" x14ac:dyDescent="0.25">
      <c r="A70" s="64" t="str">
        <f>'Crisis Indicator Data'!A68</f>
        <v>Multiple crisis in Mexico</v>
      </c>
      <c r="B70" s="55" t="str">
        <f>Lists!G68</f>
        <v>Country Level</v>
      </c>
      <c r="C70" s="64" t="str">
        <f>'Crisis Indicator Data'!C68</f>
        <v>MEX001</v>
      </c>
      <c r="D70" s="64" t="str">
        <f>'Crisis Indicator Data'!D68</f>
        <v>Mexico</v>
      </c>
      <c r="E70" s="64" t="str">
        <f>'Crisis Indicator Data'!E68</f>
        <v>MEX</v>
      </c>
      <c r="F70" s="64" t="str">
        <f>'Crisis Indicator Data'!B68</f>
        <v>Violence,Displacement</v>
      </c>
      <c r="G70" s="52">
        <f t="shared" si="10"/>
        <v>2.8</v>
      </c>
      <c r="H70" s="65">
        <f t="shared" si="11"/>
        <v>3</v>
      </c>
      <c r="I70" s="131" t="str">
        <f t="shared" si="12"/>
        <v>Medium</v>
      </c>
      <c r="J70" s="133" t="str">
        <f>INDEX(Trends!$D$3:$D$404,MATCH(C70,Trends!$C$3:$C$404,0))</f>
        <v>Stable</v>
      </c>
      <c r="K70" s="123" t="str">
        <f>IF(Reliability!B68="x","x",(IF(ROUNDUP(Reliability!B68,0)=1,"Very High",IF(ROUNDUP(Reliability!B68,0)=2,"High",IF(ROUNDUP(Reliability!B68,0)=3,"Medium",IF(ROUNDUP(Reliability!B68,0)=4,"Low","Very Low"))))))</f>
        <v>High</v>
      </c>
      <c r="L70" s="54">
        <f t="shared" si="13"/>
        <v>4.0999999999999996</v>
      </c>
      <c r="M70" s="66">
        <f>'Impact of the crisis'!N71</f>
        <v>5</v>
      </c>
      <c r="N70" s="66">
        <f>'Impact of the crisis'!AB71</f>
        <v>3.5</v>
      </c>
      <c r="O70" s="54">
        <f>'Conditions of people affected'!R71</f>
        <v>1.35</v>
      </c>
      <c r="P70" s="66">
        <f>'Conditions of people affected'!K71</f>
        <v>1.7</v>
      </c>
      <c r="Q70" s="66">
        <f>'Conditions of people affected'!Q71</f>
        <v>1</v>
      </c>
      <c r="R70" s="53">
        <f t="shared" si="14"/>
        <v>3.5</v>
      </c>
      <c r="S70" s="53">
        <f>'Complexity of the crisis'!X71</f>
        <v>3</v>
      </c>
      <c r="T70" s="53">
        <f>'Complexity of the crisis'!AN71</f>
        <v>4</v>
      </c>
      <c r="U70" s="139" t="str">
        <f>VLOOKUP(C70,Lists!$C$3:$E$160,3,FALSE)</f>
        <v>Americas</v>
      </c>
      <c r="V70" s="140">
        <v>45126</v>
      </c>
    </row>
    <row r="71" spans="1:22" x14ac:dyDescent="0.25">
      <c r="A71" s="64" t="str">
        <f>'Crisis Indicator Data'!A69</f>
        <v>Criminal Violence in Mexico</v>
      </c>
      <c r="B71" s="55" t="str">
        <f>Lists!G69</f>
        <v>Criminal Violence</v>
      </c>
      <c r="C71" s="64" t="str">
        <f>'Crisis Indicator Data'!C69</f>
        <v>MEX002</v>
      </c>
      <c r="D71" s="64" t="str">
        <f>'Crisis Indicator Data'!D69</f>
        <v>Mexico</v>
      </c>
      <c r="E71" s="64" t="str">
        <f>'Crisis Indicator Data'!E69</f>
        <v>MEX</v>
      </c>
      <c r="F71" s="64" t="str">
        <f>'Crisis Indicator Data'!B69</f>
        <v>Violence,Displacement</v>
      </c>
      <c r="G71" s="52" t="str">
        <f t="shared" si="10"/>
        <v>x</v>
      </c>
      <c r="H71" s="65" t="str">
        <f t="shared" si="11"/>
        <v>x</v>
      </c>
      <c r="I71" s="131" t="str">
        <f t="shared" si="12"/>
        <v>x</v>
      </c>
      <c r="J71" s="133" t="str">
        <f>INDEX(Trends!$D$3:$D$404,MATCH(C71,Trends!$C$3:$C$404,0))</f>
        <v>-</v>
      </c>
      <c r="K71" s="123" t="str">
        <f>IF(Reliability!B69="x","x",(IF(ROUNDUP(Reliability!B69,0)=1,"Very High",IF(ROUNDUP(Reliability!B69,0)=2,"High",IF(ROUNDUP(Reliability!B69,0)=3,"Medium",IF(ROUNDUP(Reliability!B69,0)=4,"Low","Very Low"))))))</f>
        <v>High</v>
      </c>
      <c r="L71" s="54">
        <f t="shared" si="13"/>
        <v>4.0999999999999996</v>
      </c>
      <c r="M71" s="66">
        <f>'Impact of the crisis'!N72</f>
        <v>5</v>
      </c>
      <c r="N71" s="66">
        <f>'Impact of the crisis'!AB72</f>
        <v>3.4</v>
      </c>
      <c r="O71" s="54" t="str">
        <f>'Conditions of people affected'!R72</f>
        <v>x</v>
      </c>
      <c r="P71" s="66" t="str">
        <f>'Conditions of people affected'!K72</f>
        <v>x</v>
      </c>
      <c r="Q71" s="66" t="str">
        <f>'Conditions of people affected'!Q72</f>
        <v>x</v>
      </c>
      <c r="R71" s="53">
        <f t="shared" si="14"/>
        <v>3.3</v>
      </c>
      <c r="S71" s="53">
        <f>'Complexity of the crisis'!X72</f>
        <v>3</v>
      </c>
      <c r="T71" s="53">
        <f>'Complexity of the crisis'!AN72</f>
        <v>3.5</v>
      </c>
      <c r="U71" s="139" t="str">
        <f>VLOOKUP(C71,Lists!$C$3:$E$160,3,FALSE)</f>
        <v>Americas</v>
      </c>
      <c r="V71" s="140">
        <v>45126</v>
      </c>
    </row>
    <row r="72" spans="1:22" x14ac:dyDescent="0.25">
      <c r="A72" s="64" t="str">
        <f>'Crisis Indicator Data'!A70</f>
        <v>Mixed Migration in Mexico</v>
      </c>
      <c r="B72" s="55" t="str">
        <f>Lists!G70</f>
        <v>Mixed Migration</v>
      </c>
      <c r="C72" s="64" t="str">
        <f>'Crisis Indicator Data'!C70</f>
        <v>MEX003</v>
      </c>
      <c r="D72" s="64" t="str">
        <f>'Crisis Indicator Data'!D70</f>
        <v>Mexico</v>
      </c>
      <c r="E72" s="64" t="str">
        <f>'Crisis Indicator Data'!E70</f>
        <v>MEX</v>
      </c>
      <c r="F72" s="64" t="str">
        <f>'Crisis Indicator Data'!B70</f>
        <v>Displacement</v>
      </c>
      <c r="G72" s="52">
        <f t="shared" si="10"/>
        <v>2.6</v>
      </c>
      <c r="H72" s="65">
        <f t="shared" si="11"/>
        <v>3</v>
      </c>
      <c r="I72" s="131" t="str">
        <f t="shared" si="12"/>
        <v>Medium</v>
      </c>
      <c r="J72" s="133" t="str">
        <f>INDEX(Trends!$D$3:$D$404,MATCH(C72,Trends!$C$3:$C$404,0))</f>
        <v>Stable</v>
      </c>
      <c r="K72" s="123" t="str">
        <f>IF(Reliability!B70="x","x",(IF(ROUNDUP(Reliability!B70,0)=1,"Very High",IF(ROUNDUP(Reliability!B70,0)=2,"High",IF(ROUNDUP(Reliability!B70,0)=3,"Medium",IF(ROUNDUP(Reliability!B70,0)=4,"Low","Very Low"))))))</f>
        <v>High</v>
      </c>
      <c r="L72" s="54">
        <f t="shared" si="13"/>
        <v>3.8</v>
      </c>
      <c r="M72" s="66">
        <f>'Impact of the crisis'!N73</f>
        <v>4.8</v>
      </c>
      <c r="N72" s="66">
        <f>'Impact of the crisis'!AB73</f>
        <v>3</v>
      </c>
      <c r="O72" s="54">
        <f>'Conditions of people affected'!R73</f>
        <v>1.35</v>
      </c>
      <c r="P72" s="66">
        <f>'Conditions of people affected'!K73</f>
        <v>1.7</v>
      </c>
      <c r="Q72" s="66">
        <f>'Conditions of people affected'!Q73</f>
        <v>1</v>
      </c>
      <c r="R72" s="53">
        <f t="shared" si="14"/>
        <v>3</v>
      </c>
      <c r="S72" s="53">
        <f>'Complexity of the crisis'!X73</f>
        <v>3</v>
      </c>
      <c r="T72" s="53">
        <f>'Complexity of the crisis'!AN73</f>
        <v>3</v>
      </c>
      <c r="U72" s="139" t="str">
        <f>VLOOKUP(C72,Lists!$C$3:$E$160,3,FALSE)</f>
        <v>Americas</v>
      </c>
      <c r="V72" s="140">
        <v>45126</v>
      </c>
    </row>
    <row r="73" spans="1:22" x14ac:dyDescent="0.25">
      <c r="A73" s="64" t="str">
        <f>'Crisis Indicator Data'!A71</f>
        <v>Complex crisis in Mali</v>
      </c>
      <c r="B73" s="55" t="str">
        <f>Lists!G71</f>
        <v>Complex crisis</v>
      </c>
      <c r="C73" s="64" t="str">
        <f>'Crisis Indicator Data'!C71</f>
        <v>MLI001</v>
      </c>
      <c r="D73" s="64" t="str">
        <f>'Crisis Indicator Data'!D71</f>
        <v>Mali</v>
      </c>
      <c r="E73" s="64" t="str">
        <f>'Crisis Indicator Data'!E71</f>
        <v>MLI</v>
      </c>
      <c r="F73" s="64" t="str">
        <f>'Crisis Indicator Data'!B71</f>
        <v>Conflict</v>
      </c>
      <c r="G73" s="52">
        <f t="shared" si="10"/>
        <v>4.3</v>
      </c>
      <c r="H73" s="65">
        <f t="shared" si="11"/>
        <v>5</v>
      </c>
      <c r="I73" s="131" t="str">
        <f t="shared" si="12"/>
        <v>Very High</v>
      </c>
      <c r="J73" s="133" t="str">
        <f>INDEX(Trends!$D$3:$D$404,MATCH(C73,Trends!$C$3:$C$404,0))</f>
        <v>Stable</v>
      </c>
      <c r="K73" s="123" t="str">
        <f>IF(Reliability!B71="x","x",(IF(ROUNDUP(Reliability!B71,0)=1,"Very High",IF(ROUNDUP(Reliability!B71,0)=2,"High",IF(ROUNDUP(Reliability!B71,0)=3,"Medium",IF(ROUNDUP(Reliability!B71,0)=4,"Low","Very Low"))))))</f>
        <v>Very High</v>
      </c>
      <c r="L73" s="54">
        <f t="shared" si="13"/>
        <v>4.4000000000000004</v>
      </c>
      <c r="M73" s="66">
        <f>'Impact of the crisis'!N74</f>
        <v>4.9000000000000004</v>
      </c>
      <c r="N73" s="66">
        <f>'Impact of the crisis'!AB74</f>
        <v>4.0999999999999996</v>
      </c>
      <c r="O73" s="54">
        <f>'Conditions of people affected'!R74</f>
        <v>4.45</v>
      </c>
      <c r="P73" s="66">
        <f>'Conditions of people affected'!K74</f>
        <v>4.9000000000000004</v>
      </c>
      <c r="Q73" s="66">
        <f>'Conditions of people affected'!Q74</f>
        <v>4</v>
      </c>
      <c r="R73" s="53">
        <f t="shared" si="14"/>
        <v>3.9</v>
      </c>
      <c r="S73" s="53">
        <f>'Complexity of the crisis'!X74</f>
        <v>3.2</v>
      </c>
      <c r="T73" s="53">
        <f>'Complexity of the crisis'!AN74</f>
        <v>4.5</v>
      </c>
      <c r="U73" s="139" t="str">
        <f>VLOOKUP(C73,Lists!$C$3:$E$160,3,FALSE)</f>
        <v>Africa</v>
      </c>
      <c r="V73" s="140">
        <v>45133</v>
      </c>
    </row>
    <row r="74" spans="1:22" x14ac:dyDescent="0.25">
      <c r="A74" s="64" t="str">
        <f>'Crisis Indicator Data'!A72</f>
        <v>Multiple crises in Myanmar</v>
      </c>
      <c r="B74" s="55" t="str">
        <f>Lists!G72</f>
        <v>Country level</v>
      </c>
      <c r="C74" s="64" t="str">
        <f>'Crisis Indicator Data'!C72</f>
        <v>MMR001</v>
      </c>
      <c r="D74" s="64" t="str">
        <f>'Crisis Indicator Data'!D72</f>
        <v>Myanmar</v>
      </c>
      <c r="E74" s="64" t="str">
        <f>'Crisis Indicator Data'!E72</f>
        <v>MMR</v>
      </c>
      <c r="F74" s="64" t="str">
        <f>'Crisis Indicator Data'!B72</f>
        <v>Socio-political,Conflict,Violence</v>
      </c>
      <c r="G74" s="52">
        <f t="shared" si="10"/>
        <v>4.5999999999999996</v>
      </c>
      <c r="H74" s="65">
        <f t="shared" si="11"/>
        <v>5</v>
      </c>
      <c r="I74" s="131" t="str">
        <f t="shared" si="12"/>
        <v>Very High</v>
      </c>
      <c r="J74" s="133" t="str">
        <f>INDEX(Trends!$D$3:$D$404,MATCH(C74,Trends!$C$3:$C$404,0))</f>
        <v>Increasing</v>
      </c>
      <c r="K74" s="123" t="str">
        <f>IF(Reliability!B72="x","x",(IF(ROUNDUP(Reliability!B72,0)=1,"Very High",IF(ROUNDUP(Reliability!B72,0)=2,"High",IF(ROUNDUP(Reliability!B72,0)=3,"Medium",IF(ROUNDUP(Reliability!B72,0)=4,"Low","Very Low"))))))</f>
        <v>Very High</v>
      </c>
      <c r="L74" s="54">
        <f t="shared" si="13"/>
        <v>4.8</v>
      </c>
      <c r="M74" s="66">
        <f>'Impact of the crisis'!N75</f>
        <v>4.9000000000000004</v>
      </c>
      <c r="N74" s="66">
        <f>'Impact of the crisis'!AB75</f>
        <v>4.7</v>
      </c>
      <c r="O74" s="54">
        <f>'Conditions of people affected'!R75</f>
        <v>4.5</v>
      </c>
      <c r="P74" s="66">
        <f>'Conditions of people affected'!K75</f>
        <v>5</v>
      </c>
      <c r="Q74" s="66">
        <f>'Conditions of people affected'!Q75</f>
        <v>4</v>
      </c>
      <c r="R74" s="53">
        <f t="shared" si="14"/>
        <v>4.5</v>
      </c>
      <c r="S74" s="53">
        <f>'Complexity of the crisis'!X75</f>
        <v>3.9</v>
      </c>
      <c r="T74" s="53">
        <f>'Complexity of the crisis'!AN75</f>
        <v>5</v>
      </c>
      <c r="U74" s="139" t="str">
        <f>VLOOKUP(C74,Lists!$C$3:$E$160,3,FALSE)</f>
        <v>Asia</v>
      </c>
      <c r="V74" s="140">
        <v>45126</v>
      </c>
    </row>
    <row r="75" spans="1:22" x14ac:dyDescent="0.25">
      <c r="A75" s="64" t="str">
        <f>'Crisis Indicator Data'!A73</f>
        <v>Rakhine Conflict</v>
      </c>
      <c r="B75" s="55" t="str">
        <f>Lists!G73</f>
        <v>Rakhine conflict</v>
      </c>
      <c r="C75" s="64" t="str">
        <f>'Crisis Indicator Data'!C73</f>
        <v>MMR002</v>
      </c>
      <c r="D75" s="64" t="str">
        <f>'Crisis Indicator Data'!D73</f>
        <v>Myanmar</v>
      </c>
      <c r="E75" s="64" t="str">
        <f>'Crisis Indicator Data'!E73</f>
        <v>MMR</v>
      </c>
      <c r="F75" s="64" t="str">
        <f>'Crisis Indicator Data'!B73</f>
        <v>Conflict</v>
      </c>
      <c r="G75" s="52">
        <f t="shared" si="10"/>
        <v>3.7</v>
      </c>
      <c r="H75" s="65">
        <f t="shared" si="11"/>
        <v>4</v>
      </c>
      <c r="I75" s="131" t="str">
        <f t="shared" si="12"/>
        <v>High</v>
      </c>
      <c r="J75" s="133" t="str">
        <f>INDEX(Trends!$D$3:$D$404,MATCH(C75,Trends!$C$3:$C$404,0))</f>
        <v>Decreasing</v>
      </c>
      <c r="K75" s="123" t="str">
        <f>IF(Reliability!B73="x","x",(IF(ROUNDUP(Reliability!B73,0)=1,"Very High",IF(ROUNDUP(Reliability!B73,0)=2,"High",IF(ROUNDUP(Reliability!B73,0)=3,"Medium",IF(ROUNDUP(Reliability!B73,0)=4,"Low","Very Low"))))))</f>
        <v>Very High</v>
      </c>
      <c r="L75" s="54">
        <f t="shared" si="13"/>
        <v>3.1</v>
      </c>
      <c r="M75" s="66">
        <f>'Impact of the crisis'!N76</f>
        <v>1.2</v>
      </c>
      <c r="N75" s="66">
        <f>'Impact of the crisis'!AB76</f>
        <v>3.8</v>
      </c>
      <c r="O75" s="54">
        <f>'Conditions of people affected'!R76</f>
        <v>3.85</v>
      </c>
      <c r="P75" s="66">
        <f>'Conditions of people affected'!K76</f>
        <v>3.7</v>
      </c>
      <c r="Q75" s="66">
        <f>'Conditions of people affected'!Q76</f>
        <v>4</v>
      </c>
      <c r="R75" s="53">
        <f t="shared" si="14"/>
        <v>4</v>
      </c>
      <c r="S75" s="53">
        <f>'Complexity of the crisis'!X76</f>
        <v>3.9</v>
      </c>
      <c r="T75" s="53">
        <f>'Complexity of the crisis'!AN76</f>
        <v>4</v>
      </c>
      <c r="U75" s="139" t="str">
        <f>VLOOKUP(C75,Lists!$C$3:$E$160,3,FALSE)</f>
        <v>Asia</v>
      </c>
      <c r="V75" s="140">
        <v>45126</v>
      </c>
    </row>
    <row r="76" spans="1:22" x14ac:dyDescent="0.25">
      <c r="A76" s="64" t="str">
        <f>'Crisis Indicator Data'!A74</f>
        <v>Kachin and Shan Conflict</v>
      </c>
      <c r="B76" s="55" t="str">
        <f>Lists!G74</f>
        <v>Kachin and Shan conflict</v>
      </c>
      <c r="C76" s="64" t="str">
        <f>'Crisis Indicator Data'!C74</f>
        <v>MMR003</v>
      </c>
      <c r="D76" s="64" t="str">
        <f>'Crisis Indicator Data'!D74</f>
        <v>Myanmar</v>
      </c>
      <c r="E76" s="64" t="str">
        <f>'Crisis Indicator Data'!E74</f>
        <v>MMR</v>
      </c>
      <c r="F76" s="64" t="str">
        <f>'Crisis Indicator Data'!B74</f>
        <v>Conflict</v>
      </c>
      <c r="G76" s="52">
        <f t="shared" si="10"/>
        <v>3.6</v>
      </c>
      <c r="H76" s="65">
        <f t="shared" si="11"/>
        <v>4</v>
      </c>
      <c r="I76" s="131" t="str">
        <f t="shared" si="12"/>
        <v>High</v>
      </c>
      <c r="J76" s="133" t="str">
        <f>INDEX(Trends!$D$3:$D$404,MATCH(C76,Trends!$C$3:$C$404,0))</f>
        <v>Decreasing</v>
      </c>
      <c r="K76" s="123" t="str">
        <f>IF(Reliability!B74="x","x",(IF(ROUNDUP(Reliability!B74,0)=1,"Very High",IF(ROUNDUP(Reliability!B74,0)=2,"High",IF(ROUNDUP(Reliability!B74,0)=3,"Medium",IF(ROUNDUP(Reliability!B74,0)=4,"Low","Very Low"))))))</f>
        <v>Very High</v>
      </c>
      <c r="L76" s="54">
        <f t="shared" si="13"/>
        <v>3.2</v>
      </c>
      <c r="M76" s="66">
        <f>'Impact of the crisis'!N77</f>
        <v>1.9</v>
      </c>
      <c r="N76" s="66">
        <f>'Impact of the crisis'!AB77</f>
        <v>3.7</v>
      </c>
      <c r="O76" s="54">
        <f>'Conditions of people affected'!R77</f>
        <v>3.8</v>
      </c>
      <c r="P76" s="66">
        <f>'Conditions of people affected'!K77</f>
        <v>3.6</v>
      </c>
      <c r="Q76" s="66">
        <f>'Conditions of people affected'!Q77</f>
        <v>4</v>
      </c>
      <c r="R76" s="53">
        <f t="shared" si="14"/>
        <v>3.7</v>
      </c>
      <c r="S76" s="53">
        <f>'Complexity of the crisis'!X77</f>
        <v>3.9</v>
      </c>
      <c r="T76" s="53">
        <f>'Complexity of the crisis'!AN77</f>
        <v>3.5</v>
      </c>
      <c r="U76" s="139" t="str">
        <f>VLOOKUP(C76,Lists!$C$3:$E$160,3,FALSE)</f>
        <v>Asia</v>
      </c>
      <c r="V76" s="140">
        <v>45126</v>
      </c>
    </row>
    <row r="77" spans="1:22" x14ac:dyDescent="0.25">
      <c r="A77" s="64" t="str">
        <f>'Crisis Indicator Data'!A75</f>
        <v>Post-coup conflict in Myanmar</v>
      </c>
      <c r="B77" s="55" t="str">
        <f>Lists!G75</f>
        <v>Post-coup conflict</v>
      </c>
      <c r="C77" s="64" t="str">
        <f>'Crisis Indicator Data'!C75</f>
        <v>MMR004</v>
      </c>
      <c r="D77" s="64" t="str">
        <f>'Crisis Indicator Data'!D75</f>
        <v>Myanmar</v>
      </c>
      <c r="E77" s="64" t="str">
        <f>'Crisis Indicator Data'!E75</f>
        <v>MMR</v>
      </c>
      <c r="F77" s="64" t="str">
        <f>'Crisis Indicator Data'!B75</f>
        <v>Violence,Socio-political,Conflict</v>
      </c>
      <c r="G77" s="52">
        <f t="shared" si="10"/>
        <v>4.4000000000000004</v>
      </c>
      <c r="H77" s="65">
        <f t="shared" si="11"/>
        <v>5</v>
      </c>
      <c r="I77" s="131" t="str">
        <f t="shared" si="12"/>
        <v>Very High</v>
      </c>
      <c r="J77" s="133" t="str">
        <f>INDEX(Trends!$D$3:$D$404,MATCH(C77,Trends!$C$3:$C$404,0))</f>
        <v>Stable</v>
      </c>
      <c r="K77" s="123" t="str">
        <f>IF(Reliability!B75="x","x",(IF(ROUNDUP(Reliability!B75,0)=1,"Very High",IF(ROUNDUP(Reliability!B75,0)=2,"High",IF(ROUNDUP(Reliability!B75,0)=3,"Medium",IF(ROUNDUP(Reliability!B75,0)=4,"Low","Very Low"))))))</f>
        <v>Very High</v>
      </c>
      <c r="L77" s="54">
        <f t="shared" si="13"/>
        <v>4.5</v>
      </c>
      <c r="M77" s="66">
        <f>'Impact of the crisis'!N78</f>
        <v>4.4000000000000004</v>
      </c>
      <c r="N77" s="66">
        <f>'Impact of the crisis'!AB78</f>
        <v>4.5999999999999996</v>
      </c>
      <c r="O77" s="54">
        <f>'Conditions of people affected'!R78</f>
        <v>4.5</v>
      </c>
      <c r="P77" s="66">
        <f>'Conditions of people affected'!K78</f>
        <v>5</v>
      </c>
      <c r="Q77" s="66">
        <f>'Conditions of people affected'!Q78</f>
        <v>4</v>
      </c>
      <c r="R77" s="53">
        <f t="shared" si="14"/>
        <v>4</v>
      </c>
      <c r="S77" s="53">
        <f>'Complexity of the crisis'!X78</f>
        <v>3.9</v>
      </c>
      <c r="T77" s="53">
        <f>'Complexity of the crisis'!AN78</f>
        <v>4</v>
      </c>
      <c r="U77" s="139" t="str">
        <f>VLOOKUP(C77,Lists!$C$3:$E$160,3,FALSE)</f>
        <v>Asia</v>
      </c>
      <c r="V77" s="140">
        <v>45126</v>
      </c>
    </row>
    <row r="78" spans="1:22" x14ac:dyDescent="0.25">
      <c r="A78" s="64" t="str">
        <f>'Crisis Indicator Data'!A76</f>
        <v>Cyclone Mocha in Myanmar</v>
      </c>
      <c r="B78" s="55" t="str">
        <f>Lists!G76</f>
        <v>Cyclone Mocha</v>
      </c>
      <c r="C78" s="64" t="str">
        <f>'Crisis Indicator Data'!C76</f>
        <v>MMR005</v>
      </c>
      <c r="D78" s="64" t="str">
        <f>'Crisis Indicator Data'!D76</f>
        <v>Myanmar</v>
      </c>
      <c r="E78" s="64" t="str">
        <f>'Crisis Indicator Data'!E76</f>
        <v>MMR</v>
      </c>
      <c r="F78" s="64" t="str">
        <f>'Crisis Indicator Data'!B76</f>
        <v>Cyclone,Floods</v>
      </c>
      <c r="G78" s="52">
        <f t="shared" si="10"/>
        <v>2.8</v>
      </c>
      <c r="H78" s="65">
        <f t="shared" si="11"/>
        <v>3</v>
      </c>
      <c r="I78" s="131" t="str">
        <f t="shared" si="12"/>
        <v>Medium</v>
      </c>
      <c r="J78" s="133" t="str">
        <f>INDEX(Trends!$D$3:$D$404,MATCH(C78,Trends!$C$3:$C$404,0))</f>
        <v>Stable</v>
      </c>
      <c r="K78" s="123" t="str">
        <f>IF(Reliability!B76="x","x",(IF(ROUNDUP(Reliability!B76,0)=1,"Very High",IF(ROUNDUP(Reliability!B76,0)=2,"High",IF(ROUNDUP(Reliability!B76,0)=3,"Medium",IF(ROUNDUP(Reliability!B76,0)=4,"Low","Very Low"))))))</f>
        <v>High</v>
      </c>
      <c r="L78" s="54">
        <f t="shared" si="13"/>
        <v>2.7</v>
      </c>
      <c r="M78" s="66">
        <f>'Impact of the crisis'!N79</f>
        <v>2.4</v>
      </c>
      <c r="N78" s="66">
        <f>'Impact of the crisis'!AB79</f>
        <v>2.9</v>
      </c>
      <c r="O78" s="54">
        <f>'Conditions of people affected'!R79</f>
        <v>1.9</v>
      </c>
      <c r="P78" s="66">
        <f>'Conditions of people affected'!K79</f>
        <v>2.8</v>
      </c>
      <c r="Q78" s="66">
        <f>'Conditions of people affected'!Q79</f>
        <v>1</v>
      </c>
      <c r="R78" s="53">
        <f t="shared" si="14"/>
        <v>4.2</v>
      </c>
      <c r="S78" s="53">
        <f>'Complexity of the crisis'!X79</f>
        <v>3.9</v>
      </c>
      <c r="T78" s="53">
        <f>'Complexity of the crisis'!AN79</f>
        <v>4.5</v>
      </c>
      <c r="U78" s="139" t="str">
        <f>VLOOKUP(C78,Lists!$C$3:$E$160,3,FALSE)</f>
        <v>Asia</v>
      </c>
      <c r="V78" s="140">
        <v>45126</v>
      </c>
    </row>
    <row r="79" spans="1:22" x14ac:dyDescent="0.25">
      <c r="A79" s="64" t="str">
        <f>'Crisis Indicator Data'!A77</f>
        <v>Multiple crises in Mongolia</v>
      </c>
      <c r="B79" s="55" t="str">
        <f>Lists!G77</f>
        <v>Multiple crises</v>
      </c>
      <c r="C79" s="64" t="str">
        <f>'Crisis Indicator Data'!C77</f>
        <v>MNG001</v>
      </c>
      <c r="D79" s="64" t="str">
        <f>'Crisis Indicator Data'!D77</f>
        <v>Mongolia</v>
      </c>
      <c r="E79" s="64" t="str">
        <f>'Crisis Indicator Data'!E77</f>
        <v>MNG</v>
      </c>
      <c r="F79" s="64" t="str">
        <f>'Crisis Indicator Data'!B77</f>
        <v>Other seasonal event,Floods</v>
      </c>
      <c r="G79" s="52">
        <f t="shared" si="10"/>
        <v>2.2000000000000002</v>
      </c>
      <c r="H79" s="65">
        <f t="shared" si="11"/>
        <v>3</v>
      </c>
      <c r="I79" s="131" t="str">
        <f t="shared" si="12"/>
        <v>Medium</v>
      </c>
      <c r="J79" s="133" t="str">
        <f>INDEX(Trends!$D$3:$D$404,MATCH(C79,Trends!$C$3:$C$404,0))</f>
        <v>-</v>
      </c>
      <c r="K79" s="123" t="str">
        <f>IF(Reliability!B77="x","x",(IF(ROUNDUP(Reliability!B77,0)=1,"Very High",IF(ROUNDUP(Reliability!B77,0)=2,"High",IF(ROUNDUP(Reliability!B77,0)=3,"Medium",IF(ROUNDUP(Reliability!B77,0)=4,"Low","Very Low"))))))</f>
        <v>Very High</v>
      </c>
      <c r="L79" s="54">
        <f t="shared" si="13"/>
        <v>2.4</v>
      </c>
      <c r="M79" s="66">
        <f>'Impact of the crisis'!N80</f>
        <v>3.7</v>
      </c>
      <c r="N79" s="66">
        <f>'Impact of the crisis'!AB80</f>
        <v>1.5</v>
      </c>
      <c r="O79" s="54">
        <f>'Conditions of people affected'!R80</f>
        <v>2.65</v>
      </c>
      <c r="P79" s="66">
        <f>'Conditions of people affected'!K80</f>
        <v>2.2999999999999998</v>
      </c>
      <c r="Q79" s="66">
        <f>'Conditions of people affected'!Q80</f>
        <v>3</v>
      </c>
      <c r="R79" s="53">
        <f t="shared" si="14"/>
        <v>1.3</v>
      </c>
      <c r="S79" s="53">
        <f>'Complexity of the crisis'!X80</f>
        <v>1.1000000000000001</v>
      </c>
      <c r="T79" s="53">
        <f>'Complexity of the crisis'!AN80</f>
        <v>1.5</v>
      </c>
      <c r="U79" s="139" t="str">
        <f>VLOOKUP(C79,Lists!$C$3:$E$160,3,FALSE)</f>
        <v>Asia</v>
      </c>
      <c r="V79" s="140">
        <v>45138</v>
      </c>
    </row>
    <row r="80" spans="1:22" x14ac:dyDescent="0.25">
      <c r="A80" s="64" t="str">
        <f>'Crisis Indicator Data'!A78</f>
        <v>Dzud in Mongolia</v>
      </c>
      <c r="B80" s="55" t="str">
        <f>Lists!G78</f>
        <v>Dzud in Mongolia</v>
      </c>
      <c r="C80" s="64" t="str">
        <f>'Crisis Indicator Data'!C78</f>
        <v>MNG002</v>
      </c>
      <c r="D80" s="64" t="str">
        <f>'Crisis Indicator Data'!D78</f>
        <v>Mongolia</v>
      </c>
      <c r="E80" s="64" t="str">
        <f>'Crisis Indicator Data'!E78</f>
        <v>MNG</v>
      </c>
      <c r="F80" s="64" t="str">
        <f>'Crisis Indicator Data'!B78</f>
        <v>Other seasonal event</v>
      </c>
      <c r="G80" s="52">
        <f t="shared" si="10"/>
        <v>2.4</v>
      </c>
      <c r="H80" s="65">
        <f t="shared" si="11"/>
        <v>3</v>
      </c>
      <c r="I80" s="131" t="str">
        <f t="shared" si="12"/>
        <v>Medium</v>
      </c>
      <c r="J80" s="133" t="str">
        <f>INDEX(Trends!$D$3:$D$404,MATCH(C80,Trends!$C$3:$C$404,0))</f>
        <v>Decreasing</v>
      </c>
      <c r="K80" s="123" t="str">
        <f>IF(Reliability!B78="x","x",(IF(ROUNDUP(Reliability!B78,0)=1,"Very High",IF(ROUNDUP(Reliability!B78,0)=2,"High",IF(ROUNDUP(Reliability!B78,0)=3,"Medium",IF(ROUNDUP(Reliability!B78,0)=4,"Low","Very Low"))))))</f>
        <v>High</v>
      </c>
      <c r="L80" s="54">
        <f t="shared" si="13"/>
        <v>2.2999999999999998</v>
      </c>
      <c r="M80" s="66">
        <f>'Impact of the crisis'!N81</f>
        <v>3.1</v>
      </c>
      <c r="N80" s="66">
        <f>'Impact of the crisis'!AB81</f>
        <v>1.8</v>
      </c>
      <c r="O80" s="54">
        <f>'Conditions of people affected'!R81</f>
        <v>3.1</v>
      </c>
      <c r="P80" s="66">
        <f>'Conditions of people affected'!K81</f>
        <v>2.2000000000000002</v>
      </c>
      <c r="Q80" s="66">
        <f>'Conditions of people affected'!Q81</f>
        <v>4</v>
      </c>
      <c r="R80" s="53">
        <f t="shared" si="14"/>
        <v>1.3</v>
      </c>
      <c r="S80" s="53">
        <f>'Complexity of the crisis'!X81</f>
        <v>1.1000000000000001</v>
      </c>
      <c r="T80" s="53">
        <f>'Complexity of the crisis'!AN81</f>
        <v>1.5</v>
      </c>
      <c r="U80" s="139" t="str">
        <f>VLOOKUP(C80,Lists!$C$3:$E$160,3,FALSE)</f>
        <v>Asia</v>
      </c>
      <c r="V80" s="140">
        <v>45138</v>
      </c>
    </row>
    <row r="81" spans="1:22" x14ac:dyDescent="0.25">
      <c r="A81" s="64" t="str">
        <f>'Crisis Indicator Data'!A79</f>
        <v>Floods in Ulaanbaatar</v>
      </c>
      <c r="B81" s="55" t="str">
        <f>Lists!G79</f>
        <v>Floods in Ulaanbaatar</v>
      </c>
      <c r="C81" s="64" t="str">
        <f>'Crisis Indicator Data'!C79</f>
        <v>MNG003</v>
      </c>
      <c r="D81" s="64" t="str">
        <f>'Crisis Indicator Data'!D79</f>
        <v>Mongolia</v>
      </c>
      <c r="E81" s="64" t="str">
        <f>'Crisis Indicator Data'!E79</f>
        <v>MNG</v>
      </c>
      <c r="F81" s="64" t="str">
        <f>'Crisis Indicator Data'!B79</f>
        <v>Floods</v>
      </c>
      <c r="G81" s="52">
        <f t="shared" si="10"/>
        <v>1.1000000000000001</v>
      </c>
      <c r="H81" s="65">
        <f t="shared" si="11"/>
        <v>2</v>
      </c>
      <c r="I81" s="131" t="str">
        <f t="shared" si="12"/>
        <v>Low</v>
      </c>
      <c r="J81" s="133" t="str">
        <f>INDEX(Trends!$D$3:$D$404,MATCH(C81,Trends!$C$3:$C$404,0))</f>
        <v>-</v>
      </c>
      <c r="K81" s="123" t="str">
        <f>IF(Reliability!B79="x","x",(IF(ROUNDUP(Reliability!B79,0)=1,"Very High",IF(ROUNDUP(Reliability!B79,0)=2,"High",IF(ROUNDUP(Reliability!B79,0)=3,"Medium",IF(ROUNDUP(Reliability!B79,0)=4,"Low","Very Low"))))))</f>
        <v>Very High</v>
      </c>
      <c r="L81" s="54">
        <f t="shared" si="13"/>
        <v>1.3</v>
      </c>
      <c r="M81" s="66">
        <f>'Impact of the crisis'!N82</f>
        <v>1</v>
      </c>
      <c r="N81" s="66">
        <f>'Impact of the crisis'!AB82</f>
        <v>1.5</v>
      </c>
      <c r="O81" s="54">
        <f>'Conditions of people affected'!R82</f>
        <v>1.05</v>
      </c>
      <c r="P81" s="66">
        <f>'Conditions of people affected'!K82</f>
        <v>0.1</v>
      </c>
      <c r="Q81" s="66">
        <f>'Conditions of people affected'!Q82</f>
        <v>2</v>
      </c>
      <c r="R81" s="53">
        <f t="shared" si="14"/>
        <v>1.1000000000000001</v>
      </c>
      <c r="S81" s="53">
        <f>'Complexity of the crisis'!X82</f>
        <v>1.1000000000000001</v>
      </c>
      <c r="T81" s="53">
        <f>'Complexity of the crisis'!AN82</f>
        <v>1</v>
      </c>
      <c r="U81" s="139" t="str">
        <f>VLOOKUP(C81,Lists!$C$3:$E$160,3,FALSE)</f>
        <v>Asia</v>
      </c>
      <c r="V81" s="140">
        <v>45134</v>
      </c>
    </row>
    <row r="82" spans="1:22" x14ac:dyDescent="0.25">
      <c r="A82" s="64" t="str">
        <f>'Crisis Indicator Data'!A80</f>
        <v>Multiple Crises in Mozambique</v>
      </c>
      <c r="B82" s="55" t="str">
        <f>Lists!G80</f>
        <v>Multiple Crises</v>
      </c>
      <c r="C82" s="64" t="str">
        <f>'Crisis Indicator Data'!C80</f>
        <v>MOZ001</v>
      </c>
      <c r="D82" s="64" t="str">
        <f>'Crisis Indicator Data'!D80</f>
        <v>Mozambique</v>
      </c>
      <c r="E82" s="64" t="str">
        <f>'Crisis Indicator Data'!E80</f>
        <v>MOZ</v>
      </c>
      <c r="F82" s="64" t="str">
        <f>'Crisis Indicator Data'!B80</f>
        <v>Conflict,Displacement,Cyclone</v>
      </c>
      <c r="G82" s="52">
        <f t="shared" si="10"/>
        <v>3.5</v>
      </c>
      <c r="H82" s="65">
        <f t="shared" si="11"/>
        <v>4</v>
      </c>
      <c r="I82" s="131" t="str">
        <f t="shared" si="12"/>
        <v>High</v>
      </c>
      <c r="J82" s="133" t="str">
        <f>INDEX(Trends!$D$3:$D$404,MATCH(C82,Trends!$C$3:$C$404,0))</f>
        <v>Stable</v>
      </c>
      <c r="K82" s="123" t="str">
        <f>IF(Reliability!B80="x","x",(IF(ROUNDUP(Reliability!B80,0)=1,"Very High",IF(ROUNDUP(Reliability!B80,0)=2,"High",IF(ROUNDUP(Reliability!B80,0)=3,"Medium",IF(ROUNDUP(Reliability!B80,0)=4,"Low","Very Low"))))))</f>
        <v>Very High</v>
      </c>
      <c r="L82" s="54">
        <f t="shared" si="13"/>
        <v>3.9</v>
      </c>
      <c r="M82" s="66">
        <f>'Impact of the crisis'!N83</f>
        <v>5</v>
      </c>
      <c r="N82" s="66">
        <f>'Impact of the crisis'!AB83</f>
        <v>3</v>
      </c>
      <c r="O82" s="54">
        <f>'Conditions of people affected'!R83</f>
        <v>3.45</v>
      </c>
      <c r="P82" s="66">
        <f>'Conditions of people affected'!K83</f>
        <v>3.9</v>
      </c>
      <c r="Q82" s="66">
        <f>'Conditions of people affected'!Q83</f>
        <v>3</v>
      </c>
      <c r="R82" s="53">
        <f t="shared" si="14"/>
        <v>3.3</v>
      </c>
      <c r="S82" s="53">
        <f>'Complexity of the crisis'!X83</f>
        <v>3.6</v>
      </c>
      <c r="T82" s="53">
        <f>'Complexity of the crisis'!AN83</f>
        <v>3</v>
      </c>
      <c r="U82" s="139" t="str">
        <f>VLOOKUP(C82,Lists!$C$3:$E$160,3,FALSE)</f>
        <v>Africa</v>
      </c>
      <c r="V82" s="140">
        <v>45138</v>
      </c>
    </row>
    <row r="83" spans="1:22" x14ac:dyDescent="0.25">
      <c r="A83" s="64" t="str">
        <f>'Crisis Indicator Data'!A81</f>
        <v>Cabo Delgado Islamist Insurgency</v>
      </c>
      <c r="B83" s="55" t="str">
        <f>Lists!G81</f>
        <v>Violent Insurgency in Cabo Delgado</v>
      </c>
      <c r="C83" s="64" t="str">
        <f>'Crisis Indicator Data'!C81</f>
        <v>MOZ004</v>
      </c>
      <c r="D83" s="64" t="str">
        <f>'Crisis Indicator Data'!D81</f>
        <v>Mozambique</v>
      </c>
      <c r="E83" s="64" t="str">
        <f>'Crisis Indicator Data'!E81</f>
        <v>MOZ</v>
      </c>
      <c r="F83" s="64" t="str">
        <f>'Crisis Indicator Data'!B81</f>
        <v>Conflict,Displacement</v>
      </c>
      <c r="G83" s="52">
        <f t="shared" si="10"/>
        <v>3.4</v>
      </c>
      <c r="H83" s="65">
        <f t="shared" si="11"/>
        <v>4</v>
      </c>
      <c r="I83" s="131" t="str">
        <f t="shared" si="12"/>
        <v>High</v>
      </c>
      <c r="J83" s="133" t="str">
        <f>INDEX(Trends!$D$3:$D$404,MATCH(C83,Trends!$C$3:$C$404,0))</f>
        <v>Decreasing</v>
      </c>
      <c r="K83" s="123" t="str">
        <f>IF(Reliability!B81="x","x",(IF(ROUNDUP(Reliability!B81,0)=1,"Very High",IF(ROUNDUP(Reliability!B81,0)=2,"High",IF(ROUNDUP(Reliability!B81,0)=3,"Medium",IF(ROUNDUP(Reliability!B81,0)=4,"Low","Very Low"))))))</f>
        <v>High</v>
      </c>
      <c r="L83" s="54">
        <f t="shared" si="13"/>
        <v>3.6</v>
      </c>
      <c r="M83" s="66">
        <f>'Impact of the crisis'!N84</f>
        <v>2.8</v>
      </c>
      <c r="N83" s="66">
        <f>'Impact of the crisis'!AB84</f>
        <v>3.9</v>
      </c>
      <c r="O83" s="54">
        <f>'Conditions of people affected'!R84</f>
        <v>3.4</v>
      </c>
      <c r="P83" s="66">
        <f>'Conditions of people affected'!K84</f>
        <v>3.8</v>
      </c>
      <c r="Q83" s="66">
        <f>'Conditions of people affected'!Q84</f>
        <v>3</v>
      </c>
      <c r="R83" s="53">
        <f t="shared" si="14"/>
        <v>3.3</v>
      </c>
      <c r="S83" s="53">
        <f>'Complexity of the crisis'!X84</f>
        <v>3.6</v>
      </c>
      <c r="T83" s="53">
        <f>'Complexity of the crisis'!AN84</f>
        <v>3</v>
      </c>
      <c r="U83" s="139" t="str">
        <f>VLOOKUP(C83,Lists!$C$3:$E$160,3,FALSE)</f>
        <v>Africa</v>
      </c>
      <c r="V83" s="140">
        <v>45138</v>
      </c>
    </row>
    <row r="84" spans="1:22" x14ac:dyDescent="0.25">
      <c r="A84" s="64" t="str">
        <f>'Crisis Indicator Data'!A82</f>
        <v>Floods in Maputo province in Mozambique</v>
      </c>
      <c r="B84" s="55" t="str">
        <f>Lists!G82</f>
        <v>Floods in Maputo province</v>
      </c>
      <c r="C84" s="64" t="str">
        <f>'Crisis Indicator Data'!C82</f>
        <v>MOZ009</v>
      </c>
      <c r="D84" s="64" t="str">
        <f>'Crisis Indicator Data'!D82</f>
        <v>Mozambique</v>
      </c>
      <c r="E84" s="64" t="str">
        <f>'Crisis Indicator Data'!E82</f>
        <v>MOZ</v>
      </c>
      <c r="F84" s="64" t="str">
        <f>'Crisis Indicator Data'!B82</f>
        <v>Floods</v>
      </c>
      <c r="G84" s="52">
        <f t="shared" si="10"/>
        <v>1.5</v>
      </c>
      <c r="H84" s="65">
        <f t="shared" si="11"/>
        <v>2</v>
      </c>
      <c r="I84" s="131" t="str">
        <f t="shared" si="12"/>
        <v>Low</v>
      </c>
      <c r="J84" s="133" t="str">
        <f>INDEX(Trends!$D$3:$D$404,MATCH(C84,Trends!$C$3:$C$404,0))</f>
        <v>Stable</v>
      </c>
      <c r="K84" s="123" t="str">
        <f>IF(Reliability!B82="x","x",(IF(ROUNDUP(Reliability!B82,0)=1,"Very High",IF(ROUNDUP(Reliability!B82,0)=2,"High",IF(ROUNDUP(Reliability!B82,0)=3,"Medium",IF(ROUNDUP(Reliability!B82,0)=4,"Low","Very Low"))))))</f>
        <v>High</v>
      </c>
      <c r="L84" s="54">
        <f t="shared" si="13"/>
        <v>1.7</v>
      </c>
      <c r="M84" s="66">
        <f>'Impact of the crisis'!N85</f>
        <v>1.1000000000000001</v>
      </c>
      <c r="N84" s="66">
        <f>'Impact of the crisis'!AB85</f>
        <v>2</v>
      </c>
      <c r="O84" s="54">
        <f>'Conditions of people affected'!R85</f>
        <v>0.7</v>
      </c>
      <c r="P84" s="66">
        <f>'Conditions of people affected'!K85</f>
        <v>0.4</v>
      </c>
      <c r="Q84" s="66">
        <f>'Conditions of people affected'!Q85</f>
        <v>1</v>
      </c>
      <c r="R84" s="53">
        <f t="shared" si="14"/>
        <v>2.5</v>
      </c>
      <c r="S84" s="53">
        <f>'Complexity of the crisis'!X85</f>
        <v>3.6</v>
      </c>
      <c r="T84" s="53">
        <f>'Complexity of the crisis'!AN85</f>
        <v>1</v>
      </c>
      <c r="U84" s="139" t="str">
        <f>VLOOKUP(C84,Lists!$C$3:$E$160,3,FALSE)</f>
        <v>Africa</v>
      </c>
      <c r="V84" s="140">
        <v>45107</v>
      </c>
    </row>
    <row r="85" spans="1:22" x14ac:dyDescent="0.25">
      <c r="A85" s="64" t="str">
        <f>'Crisis Indicator Data'!A83</f>
        <v>Tropical Cyclone Freddy in Mozambique</v>
      </c>
      <c r="B85" s="55" t="str">
        <f>Lists!G83</f>
        <v>Tropical Cyclone Freddy</v>
      </c>
      <c r="C85" s="64" t="str">
        <f>'Crisis Indicator Data'!C83</f>
        <v>MOZ010</v>
      </c>
      <c r="D85" s="64" t="str">
        <f>'Crisis Indicator Data'!D83</f>
        <v>Mozambique</v>
      </c>
      <c r="E85" s="64" t="str">
        <f>'Crisis Indicator Data'!E83</f>
        <v>MOZ</v>
      </c>
      <c r="F85" s="64" t="str">
        <f>'Crisis Indicator Data'!B83</f>
        <v>Cyclone</v>
      </c>
      <c r="G85" s="52">
        <f t="shared" si="10"/>
        <v>2.2999999999999998</v>
      </c>
      <c r="H85" s="65">
        <f t="shared" si="11"/>
        <v>3</v>
      </c>
      <c r="I85" s="131" t="str">
        <f t="shared" si="12"/>
        <v>Medium</v>
      </c>
      <c r="J85" s="133" t="str">
        <f>INDEX(Trends!$D$3:$D$404,MATCH(C85,Trends!$C$3:$C$404,0))</f>
        <v>Stable</v>
      </c>
      <c r="K85" s="123" t="str">
        <f>IF(Reliability!B83="x","x",(IF(ROUNDUP(Reliability!B83,0)=1,"Very High",IF(ROUNDUP(Reliability!B83,0)=2,"High",IF(ROUNDUP(Reliability!B83,0)=3,"Medium",IF(ROUNDUP(Reliability!B83,0)=4,"Low","Very Low"))))))</f>
        <v>High</v>
      </c>
      <c r="L85" s="54">
        <f t="shared" si="13"/>
        <v>2.9</v>
      </c>
      <c r="M85" s="66">
        <f>'Impact of the crisis'!N86</f>
        <v>3.8</v>
      </c>
      <c r="N85" s="66">
        <f>'Impact of the crisis'!AB86</f>
        <v>2.4</v>
      </c>
      <c r="O85" s="54">
        <f>'Conditions of people affected'!R86</f>
        <v>1.75</v>
      </c>
      <c r="P85" s="66">
        <f>'Conditions of people affected'!K86</f>
        <v>1.5</v>
      </c>
      <c r="Q85" s="66">
        <f>'Conditions of people affected'!Q86</f>
        <v>2</v>
      </c>
      <c r="R85" s="53">
        <f t="shared" si="14"/>
        <v>2.7</v>
      </c>
      <c r="S85" s="53">
        <f>'Complexity of the crisis'!X86</f>
        <v>3.6</v>
      </c>
      <c r="T85" s="53">
        <f>'Complexity of the crisis'!AN86</f>
        <v>1.5</v>
      </c>
      <c r="U85" s="139" t="str">
        <f>VLOOKUP(C85,Lists!$C$3:$E$160,3,FALSE)</f>
        <v>Africa</v>
      </c>
      <c r="V85" s="140">
        <v>45138</v>
      </c>
    </row>
    <row r="86" spans="1:22" x14ac:dyDescent="0.25">
      <c r="A86" s="64" t="str">
        <f>'Crisis Indicator Data'!A84</f>
        <v>Refugees from Mali in Mauritania</v>
      </c>
      <c r="B86" s="55" t="str">
        <f>Lists!G84</f>
        <v>Malian refugees</v>
      </c>
      <c r="C86" s="64" t="str">
        <f>'Crisis Indicator Data'!C84</f>
        <v>MRT002</v>
      </c>
      <c r="D86" s="64" t="str">
        <f>'Crisis Indicator Data'!D84</f>
        <v>Mauritania</v>
      </c>
      <c r="E86" s="64" t="str">
        <f>'Crisis Indicator Data'!E84</f>
        <v>MRT</v>
      </c>
      <c r="F86" s="64" t="str">
        <f>'Crisis Indicator Data'!B84</f>
        <v>Displacement</v>
      </c>
      <c r="G86" s="52">
        <f t="shared" si="10"/>
        <v>2.1</v>
      </c>
      <c r="H86" s="65">
        <f t="shared" si="11"/>
        <v>3</v>
      </c>
      <c r="I86" s="131" t="str">
        <f t="shared" si="12"/>
        <v>Medium</v>
      </c>
      <c r="J86" s="133" t="str">
        <f>INDEX(Trends!$D$3:$D$404,MATCH(C86,Trends!$C$3:$C$404,0))</f>
        <v>Stable</v>
      </c>
      <c r="K86" s="123" t="str">
        <f>IF(Reliability!B84="x","x",(IF(ROUNDUP(Reliability!B84,0)=1,"Very High",IF(ROUNDUP(Reliability!B84,0)=2,"High",IF(ROUNDUP(Reliability!B84,0)=3,"Medium",IF(ROUNDUP(Reliability!B84,0)=4,"Low","Very Low"))))))</f>
        <v>Very High</v>
      </c>
      <c r="L86" s="54">
        <f t="shared" si="13"/>
        <v>2.6</v>
      </c>
      <c r="M86" s="66">
        <f>'Impact of the crisis'!N87</f>
        <v>2</v>
      </c>
      <c r="N86" s="66">
        <f>'Impact of the crisis'!AB87</f>
        <v>2.9</v>
      </c>
      <c r="O86" s="54">
        <f>'Conditions of people affected'!R87</f>
        <v>1.85</v>
      </c>
      <c r="P86" s="66">
        <f>'Conditions of people affected'!K87</f>
        <v>1.7</v>
      </c>
      <c r="Q86" s="66">
        <f>'Conditions of people affected'!Q87</f>
        <v>2</v>
      </c>
      <c r="R86" s="53">
        <f t="shared" si="14"/>
        <v>2</v>
      </c>
      <c r="S86" s="53">
        <f>'Complexity of the crisis'!X87</f>
        <v>2.5</v>
      </c>
      <c r="T86" s="53">
        <f>'Complexity of the crisis'!AN87</f>
        <v>1.5</v>
      </c>
      <c r="U86" s="139" t="str">
        <f>VLOOKUP(C86,Lists!$C$3:$E$160,3,FALSE)</f>
        <v>Africa</v>
      </c>
      <c r="V86" s="140">
        <v>45129</v>
      </c>
    </row>
    <row r="87" spans="1:22" x14ac:dyDescent="0.25">
      <c r="A87" s="64" t="str">
        <f>'Crisis Indicator Data'!A85</f>
        <v>Food Security in Mauritania</v>
      </c>
      <c r="B87" s="55" t="str">
        <f>Lists!G85</f>
        <v>Food security</v>
      </c>
      <c r="C87" s="64" t="str">
        <f>'Crisis Indicator Data'!C85</f>
        <v>MRT003</v>
      </c>
      <c r="D87" s="64" t="str">
        <f>'Crisis Indicator Data'!D85</f>
        <v>Mauritania</v>
      </c>
      <c r="E87" s="64" t="str">
        <f>'Crisis Indicator Data'!E85</f>
        <v>MRT</v>
      </c>
      <c r="F87" s="64" t="str">
        <f>'Crisis Indicator Data'!B85</f>
        <v>Drought,Floods</v>
      </c>
      <c r="G87" s="52">
        <f t="shared" si="10"/>
        <v>2.6</v>
      </c>
      <c r="H87" s="65">
        <f t="shared" si="11"/>
        <v>3</v>
      </c>
      <c r="I87" s="131" t="str">
        <f t="shared" si="12"/>
        <v>Medium</v>
      </c>
      <c r="J87" s="133" t="str">
        <f>INDEX(Trends!$D$3:$D$404,MATCH(C87,Trends!$C$3:$C$404,0))</f>
        <v>Decreasing</v>
      </c>
      <c r="K87" s="123" t="str">
        <f>IF(Reliability!B85="x","x",(IF(ROUNDUP(Reliability!B85,0)=1,"Very High",IF(ROUNDUP(Reliability!B85,0)=2,"High",IF(ROUNDUP(Reliability!B85,0)=3,"Medium",IF(ROUNDUP(Reliability!B85,0)=4,"Low","Very Low"))))))</f>
        <v>High</v>
      </c>
      <c r="L87" s="54">
        <f t="shared" si="13"/>
        <v>2.5</v>
      </c>
      <c r="M87" s="66">
        <f>'Impact of the crisis'!N88</f>
        <v>4.0999999999999996</v>
      </c>
      <c r="N87" s="66">
        <f>'Impact of the crisis'!AB88</f>
        <v>1.3</v>
      </c>
      <c r="O87" s="54">
        <f>'Conditions of people affected'!R88</f>
        <v>2.9</v>
      </c>
      <c r="P87" s="66">
        <f>'Conditions of people affected'!K88</f>
        <v>2.8</v>
      </c>
      <c r="Q87" s="66">
        <f>'Conditions of people affected'!Q88</f>
        <v>3</v>
      </c>
      <c r="R87" s="53">
        <f t="shared" si="14"/>
        <v>2.2999999999999998</v>
      </c>
      <c r="S87" s="53">
        <f>'Complexity of the crisis'!X88</f>
        <v>2.5</v>
      </c>
      <c r="T87" s="53">
        <f>'Complexity of the crisis'!AN88</f>
        <v>2</v>
      </c>
      <c r="U87" s="139" t="str">
        <f>VLOOKUP(C87,Lists!$C$3:$E$160,3,FALSE)</f>
        <v>Africa</v>
      </c>
      <c r="V87" s="140">
        <v>45129</v>
      </c>
    </row>
    <row r="88" spans="1:22" x14ac:dyDescent="0.25">
      <c r="A88" s="64" t="str">
        <f>'Crisis Indicator Data'!A86</f>
        <v>Complex crisis in Malawi</v>
      </c>
      <c r="B88" s="55" t="str">
        <f>Lists!G86</f>
        <v>Complex</v>
      </c>
      <c r="C88" s="64" t="str">
        <f>'Crisis Indicator Data'!C86</f>
        <v>MWI002</v>
      </c>
      <c r="D88" s="64" t="str">
        <f>'Crisis Indicator Data'!D86</f>
        <v>Malawi</v>
      </c>
      <c r="E88" s="64" t="str">
        <f>'Crisis Indicator Data'!E86</f>
        <v>MWI</v>
      </c>
      <c r="F88" s="64" t="str">
        <f>'Crisis Indicator Data'!B86</f>
        <v>Drought,Socio-political,Cyclone</v>
      </c>
      <c r="G88" s="52">
        <f t="shared" si="10"/>
        <v>3.5</v>
      </c>
      <c r="H88" s="65">
        <f t="shared" si="11"/>
        <v>4</v>
      </c>
      <c r="I88" s="131" t="str">
        <f t="shared" si="12"/>
        <v>High</v>
      </c>
      <c r="J88" s="133" t="str">
        <f>INDEX(Trends!$D$3:$D$404,MATCH(C88,Trends!$C$3:$C$404,0))</f>
        <v>Increasing</v>
      </c>
      <c r="K88" s="123" t="str">
        <f>IF(Reliability!B86="x","x",(IF(ROUNDUP(Reliability!B86,0)=1,"Very High",IF(ROUNDUP(Reliability!B86,0)=2,"High",IF(ROUNDUP(Reliability!B86,0)=3,"Medium",IF(ROUNDUP(Reliability!B86,0)=4,"Low","Very Low"))))))</f>
        <v>Very High</v>
      </c>
      <c r="L88" s="54">
        <f t="shared" si="13"/>
        <v>4</v>
      </c>
      <c r="M88" s="66">
        <f>'Impact of the crisis'!N89</f>
        <v>4.4000000000000004</v>
      </c>
      <c r="N88" s="66">
        <f>'Impact of the crisis'!AB89</f>
        <v>3.7</v>
      </c>
      <c r="O88" s="54">
        <f>'Conditions of people affected'!R89</f>
        <v>3.8</v>
      </c>
      <c r="P88" s="66">
        <f>'Conditions of people affected'!K89</f>
        <v>4.5999999999999996</v>
      </c>
      <c r="Q88" s="66">
        <f>'Conditions of people affected'!Q89</f>
        <v>3</v>
      </c>
      <c r="R88" s="53">
        <f t="shared" si="14"/>
        <v>2.5</v>
      </c>
      <c r="S88" s="53">
        <f>'Complexity of the crisis'!X89</f>
        <v>2.4</v>
      </c>
      <c r="T88" s="53">
        <f>'Complexity of the crisis'!AN89</f>
        <v>2.5</v>
      </c>
      <c r="U88" s="139" t="str">
        <f>VLOOKUP(C88,Lists!$C$3:$E$160,3,FALSE)</f>
        <v>Africa</v>
      </c>
      <c r="V88" s="140">
        <v>45138</v>
      </c>
    </row>
    <row r="89" spans="1:22" x14ac:dyDescent="0.25">
      <c r="A89" s="64" t="str">
        <f>'Crisis Indicator Data'!A87</f>
        <v>Tropical Cyclone Freddy in Malawi</v>
      </c>
      <c r="B89" s="55" t="str">
        <f>Lists!G87</f>
        <v>Tropical Cyclone Freddy</v>
      </c>
      <c r="C89" s="64" t="str">
        <f>'Crisis Indicator Data'!C87</f>
        <v>MWI005</v>
      </c>
      <c r="D89" s="64" t="str">
        <f>'Crisis Indicator Data'!D87</f>
        <v>Malawi</v>
      </c>
      <c r="E89" s="64" t="str">
        <f>'Crisis Indicator Data'!E87</f>
        <v>MWI</v>
      </c>
      <c r="F89" s="64" t="str">
        <f>'Crisis Indicator Data'!B87</f>
        <v>Cyclone</v>
      </c>
      <c r="G89" s="52">
        <f t="shared" si="10"/>
        <v>2.9</v>
      </c>
      <c r="H89" s="65">
        <f t="shared" si="11"/>
        <v>3</v>
      </c>
      <c r="I89" s="131" t="str">
        <f t="shared" si="12"/>
        <v>Medium</v>
      </c>
      <c r="J89" s="133" t="str">
        <f>INDEX(Trends!$D$3:$D$404,MATCH(C89,Trends!$C$3:$C$404,0))</f>
        <v>Increasing</v>
      </c>
      <c r="K89" s="123" t="str">
        <f>IF(Reliability!B87="x","x",(IF(ROUNDUP(Reliability!B87,0)=1,"Very High",IF(ROUNDUP(Reliability!B87,0)=2,"High",IF(ROUNDUP(Reliability!B87,0)=3,"Medium",IF(ROUNDUP(Reliability!B87,0)=4,"Low","Very Low"))))))</f>
        <v>Very High</v>
      </c>
      <c r="L89" s="54">
        <f t="shared" si="13"/>
        <v>2.7</v>
      </c>
      <c r="M89" s="66">
        <f>'Impact of the crisis'!N90</f>
        <v>2.2000000000000002</v>
      </c>
      <c r="N89" s="66">
        <f>'Impact of the crisis'!AB90</f>
        <v>2.9</v>
      </c>
      <c r="O89" s="54">
        <f>'Conditions of people affected'!R90</f>
        <v>3.35</v>
      </c>
      <c r="P89" s="66">
        <f>'Conditions of people affected'!K90</f>
        <v>3.7</v>
      </c>
      <c r="Q89" s="66">
        <f>'Conditions of people affected'!Q90</f>
        <v>3</v>
      </c>
      <c r="R89" s="53">
        <f t="shared" si="14"/>
        <v>2.2000000000000002</v>
      </c>
      <c r="S89" s="53">
        <f>'Complexity of the crisis'!X90</f>
        <v>2.4</v>
      </c>
      <c r="T89" s="53">
        <f>'Complexity of the crisis'!AN90</f>
        <v>2</v>
      </c>
      <c r="U89" s="139" t="str">
        <f>VLOOKUP(C89,Lists!$C$3:$E$160,3,FALSE)</f>
        <v>Africa</v>
      </c>
      <c r="V89" s="140">
        <v>45138</v>
      </c>
    </row>
    <row r="90" spans="1:22" x14ac:dyDescent="0.25">
      <c r="A90" s="64" t="str">
        <f>'Crisis Indicator Data'!A88</f>
        <v>International Refugees in Malaysia</v>
      </c>
      <c r="B90" s="55" t="str">
        <f>Lists!G88</f>
        <v>International Refugees</v>
      </c>
      <c r="C90" s="64" t="str">
        <f>'Crisis Indicator Data'!C88</f>
        <v>MYS001</v>
      </c>
      <c r="D90" s="64" t="str">
        <f>'Crisis Indicator Data'!D88</f>
        <v>Malaysia</v>
      </c>
      <c r="E90" s="64" t="str">
        <f>'Crisis Indicator Data'!E88</f>
        <v>MYS</v>
      </c>
      <c r="F90" s="64" t="str">
        <f>'Crisis Indicator Data'!B88</f>
        <v>Displacement</v>
      </c>
      <c r="G90" s="52">
        <f t="shared" si="10"/>
        <v>2.2999999999999998</v>
      </c>
      <c r="H90" s="65">
        <f t="shared" si="11"/>
        <v>3</v>
      </c>
      <c r="I90" s="131" t="str">
        <f t="shared" si="12"/>
        <v>Medium</v>
      </c>
      <c r="J90" s="133" t="str">
        <f>INDEX(Trends!$D$3:$D$404,MATCH(C90,Trends!$C$3:$C$404,0))</f>
        <v>Stable</v>
      </c>
      <c r="K90" s="123" t="str">
        <f>IF(Reliability!B88="x","x",(IF(ROUNDUP(Reliability!B88,0)=1,"Very High",IF(ROUNDUP(Reliability!B88,0)=2,"High",IF(ROUNDUP(Reliability!B88,0)=3,"Medium",IF(ROUNDUP(Reliability!B88,0)=4,"Low","Very Low"))))))</f>
        <v>High</v>
      </c>
      <c r="L90" s="54">
        <f t="shared" si="13"/>
        <v>2.8</v>
      </c>
      <c r="M90" s="66">
        <f>'Impact of the crisis'!N91</f>
        <v>1.7</v>
      </c>
      <c r="N90" s="66">
        <f>'Impact of the crisis'!AB91</f>
        <v>3.3</v>
      </c>
      <c r="O90" s="54">
        <f>'Conditions of people affected'!R91</f>
        <v>2.0499999999999998</v>
      </c>
      <c r="P90" s="66">
        <f>'Conditions of people affected'!K91</f>
        <v>2.1</v>
      </c>
      <c r="Q90" s="66">
        <f>'Conditions of people affected'!Q91</f>
        <v>2</v>
      </c>
      <c r="R90" s="53">
        <f t="shared" si="14"/>
        <v>2.1</v>
      </c>
      <c r="S90" s="53">
        <f>'Complexity of the crisis'!X91</f>
        <v>1.7</v>
      </c>
      <c r="T90" s="53">
        <f>'Complexity of the crisis'!AN91</f>
        <v>2.5</v>
      </c>
      <c r="U90" s="139" t="str">
        <f>VLOOKUP(C90,Lists!$C$3:$E$160,3,FALSE)</f>
        <v>Asia</v>
      </c>
      <c r="V90" s="140">
        <v>45126</v>
      </c>
    </row>
    <row r="91" spans="1:22" x14ac:dyDescent="0.25">
      <c r="A91" s="64" t="str">
        <f>'Crisis Indicator Data'!A89</f>
        <v>Food Security Crisis in Namibia</v>
      </c>
      <c r="B91" s="55" t="str">
        <f>Lists!G89</f>
        <v>Food Security Crisis</v>
      </c>
      <c r="C91" s="64" t="str">
        <f>'Crisis Indicator Data'!C89</f>
        <v>NAM002</v>
      </c>
      <c r="D91" s="64" t="str">
        <f>'Crisis Indicator Data'!D89</f>
        <v>Namibia</v>
      </c>
      <c r="E91" s="64" t="str">
        <f>'Crisis Indicator Data'!E89</f>
        <v>NAM</v>
      </c>
      <c r="F91" s="64" t="str">
        <f>'Crisis Indicator Data'!B89</f>
        <v>Drought</v>
      </c>
      <c r="G91" s="52">
        <f t="shared" si="10"/>
        <v>2.2999999999999998</v>
      </c>
      <c r="H91" s="65">
        <f t="shared" si="11"/>
        <v>3</v>
      </c>
      <c r="I91" s="131" t="str">
        <f t="shared" si="12"/>
        <v>Medium</v>
      </c>
      <c r="J91" s="133" t="str">
        <f>INDEX(Trends!$D$3:$D$404,MATCH(C91,Trends!$C$3:$C$404,0))</f>
        <v>Stable</v>
      </c>
      <c r="K91" s="123" t="str">
        <f>IF(Reliability!B89="x","x",(IF(ROUNDUP(Reliability!B89,0)=1,"Very High",IF(ROUNDUP(Reliability!B89,0)=2,"High",IF(ROUNDUP(Reliability!B89,0)=3,"Medium",IF(ROUNDUP(Reliability!B89,0)=4,"Low","Very Low"))))))</f>
        <v>Medium</v>
      </c>
      <c r="L91" s="54">
        <f t="shared" si="13"/>
        <v>2.6</v>
      </c>
      <c r="M91" s="66">
        <f>'Impact of the crisis'!N92</f>
        <v>4.3</v>
      </c>
      <c r="N91" s="66">
        <f>'Impact of the crisis'!AB92</f>
        <v>1.3</v>
      </c>
      <c r="O91" s="54">
        <f>'Conditions of people affected'!R92</f>
        <v>2.65</v>
      </c>
      <c r="P91" s="66">
        <f>'Conditions of people affected'!K92</f>
        <v>2.2999999999999998</v>
      </c>
      <c r="Q91" s="66">
        <f>'Conditions of people affected'!Q92</f>
        <v>3</v>
      </c>
      <c r="R91" s="53">
        <f t="shared" si="14"/>
        <v>1.5</v>
      </c>
      <c r="S91" s="53">
        <f>'Complexity of the crisis'!X92</f>
        <v>1.5</v>
      </c>
      <c r="T91" s="53">
        <f>'Complexity of the crisis'!AN92</f>
        <v>1.5</v>
      </c>
      <c r="U91" s="139" t="str">
        <f>VLOOKUP(C91,Lists!$C$3:$E$160,3,FALSE)</f>
        <v>Africa</v>
      </c>
      <c r="V91" s="140">
        <v>45138</v>
      </c>
    </row>
    <row r="92" spans="1:22" x14ac:dyDescent="0.25">
      <c r="A92" s="64" t="str">
        <f>'Crisis Indicator Data'!A90</f>
        <v>Multiple crises in Niger</v>
      </c>
      <c r="B92" s="55" t="str">
        <f>Lists!G90</f>
        <v>Country level</v>
      </c>
      <c r="C92" s="64" t="str">
        <f>'Crisis Indicator Data'!C90</f>
        <v>NER001</v>
      </c>
      <c r="D92" s="64" t="str">
        <f>'Crisis Indicator Data'!D90</f>
        <v>Niger</v>
      </c>
      <c r="E92" s="64" t="str">
        <f>'Crisis Indicator Data'!E90</f>
        <v>NER</v>
      </c>
      <c r="F92" s="64" t="str">
        <f>'Crisis Indicator Data'!B90</f>
        <v>Conflict,Displacement</v>
      </c>
      <c r="G92" s="52">
        <f t="shared" si="10"/>
        <v>3.7</v>
      </c>
      <c r="H92" s="65">
        <f t="shared" si="11"/>
        <v>4</v>
      </c>
      <c r="I92" s="131" t="str">
        <f t="shared" si="12"/>
        <v>High</v>
      </c>
      <c r="J92" s="133" t="str">
        <f>INDEX(Trends!$D$3:$D$404,MATCH(C92,Trends!$C$3:$C$404,0))</f>
        <v>Decreasing</v>
      </c>
      <c r="K92" s="123" t="str">
        <f>IF(Reliability!B90="x","x",(IF(ROUNDUP(Reliability!B90,0)=1,"Very High",IF(ROUNDUP(Reliability!B90,0)=2,"High",IF(ROUNDUP(Reliability!B90,0)=3,"Medium",IF(ROUNDUP(Reliability!B90,0)=4,"Low","Very Low"))))))</f>
        <v>Very High</v>
      </c>
      <c r="L92" s="54">
        <f t="shared" si="13"/>
        <v>3.6</v>
      </c>
      <c r="M92" s="66">
        <f>'Impact of the crisis'!N93</f>
        <v>3.7</v>
      </c>
      <c r="N92" s="66">
        <f>'Impact of the crisis'!AB93</f>
        <v>3.6</v>
      </c>
      <c r="O92" s="54">
        <f>'Conditions of people affected'!R93</f>
        <v>4.0999999999999996</v>
      </c>
      <c r="P92" s="66">
        <f>'Conditions of people affected'!K93</f>
        <v>4.2</v>
      </c>
      <c r="Q92" s="66">
        <f>'Conditions of people affected'!Q93</f>
        <v>4</v>
      </c>
      <c r="R92" s="53">
        <f t="shared" si="14"/>
        <v>3.2</v>
      </c>
      <c r="S92" s="53">
        <f>'Complexity of the crisis'!X93</f>
        <v>2.8</v>
      </c>
      <c r="T92" s="53">
        <f>'Complexity of the crisis'!AN93</f>
        <v>3.5</v>
      </c>
      <c r="U92" s="139" t="str">
        <f>VLOOKUP(C92,Lists!$C$3:$E$160,3,FALSE)</f>
        <v>Africa</v>
      </c>
      <c r="V92" s="140">
        <v>45133</v>
      </c>
    </row>
    <row r="93" spans="1:22" x14ac:dyDescent="0.25">
      <c r="A93" s="64" t="str">
        <f>'Crisis Indicator Data'!A91</f>
        <v>Lake Chad basin crisis in Niger</v>
      </c>
      <c r="B93" s="55" t="str">
        <f>Lists!G91</f>
        <v>Lake Chad basin crisis</v>
      </c>
      <c r="C93" s="64" t="str">
        <f>'Crisis Indicator Data'!C91</f>
        <v>NER002</v>
      </c>
      <c r="D93" s="64" t="str">
        <f>'Crisis Indicator Data'!D91</f>
        <v>Niger</v>
      </c>
      <c r="E93" s="64" t="str">
        <f>'Crisis Indicator Data'!E91</f>
        <v>NER</v>
      </c>
      <c r="F93" s="64" t="str">
        <f>'Crisis Indicator Data'!B91</f>
        <v>Conflict</v>
      </c>
      <c r="G93" s="52">
        <f t="shared" si="10"/>
        <v>3.2</v>
      </c>
      <c r="H93" s="65">
        <f t="shared" si="11"/>
        <v>4</v>
      </c>
      <c r="I93" s="131" t="str">
        <f t="shared" si="12"/>
        <v>High</v>
      </c>
      <c r="J93" s="133" t="str">
        <f>INDEX(Trends!$D$3:$D$404,MATCH(C93,Trends!$C$3:$C$404,0))</f>
        <v>Increasing</v>
      </c>
      <c r="K93" s="123" t="str">
        <f>IF(Reliability!B91="x","x",(IF(ROUNDUP(Reliability!B91,0)=1,"Very High",IF(ROUNDUP(Reliability!B91,0)=2,"High",IF(ROUNDUP(Reliability!B91,0)=3,"Medium",IF(ROUNDUP(Reliability!B91,0)=4,"Low","Very Low"))))))</f>
        <v>Very High</v>
      </c>
      <c r="L93" s="54">
        <f t="shared" si="13"/>
        <v>2.6</v>
      </c>
      <c r="M93" s="66">
        <f>'Impact of the crisis'!N94</f>
        <v>1.2</v>
      </c>
      <c r="N93" s="66">
        <f>'Impact of the crisis'!AB94</f>
        <v>3.2</v>
      </c>
      <c r="O93" s="54">
        <f>'Conditions of people affected'!R94</f>
        <v>3.45</v>
      </c>
      <c r="P93" s="66">
        <f>'Conditions of people affected'!K94</f>
        <v>2.9</v>
      </c>
      <c r="Q93" s="66">
        <f>'Conditions of people affected'!Q94</f>
        <v>4</v>
      </c>
      <c r="R93" s="53">
        <f t="shared" si="14"/>
        <v>3.2</v>
      </c>
      <c r="S93" s="53">
        <f>'Complexity of the crisis'!X94</f>
        <v>2.8</v>
      </c>
      <c r="T93" s="53">
        <f>'Complexity of the crisis'!AN94</f>
        <v>3.5</v>
      </c>
      <c r="U93" s="139" t="str">
        <f>VLOOKUP(C93,Lists!$C$3:$E$160,3,FALSE)</f>
        <v>Africa</v>
      </c>
      <c r="V93" s="140">
        <v>45133</v>
      </c>
    </row>
    <row r="94" spans="1:22" x14ac:dyDescent="0.25">
      <c r="A94" s="64" t="str">
        <f>'Crisis Indicator Data'!A92</f>
        <v>Mali/Burkina Faso conflict</v>
      </c>
      <c r="B94" s="55" t="str">
        <f>Lists!G92</f>
        <v xml:space="preserve">Cross-border violence </v>
      </c>
      <c r="C94" s="64" t="str">
        <f>'Crisis Indicator Data'!C92</f>
        <v>NER003</v>
      </c>
      <c r="D94" s="64" t="str">
        <f>'Crisis Indicator Data'!D92</f>
        <v>Niger</v>
      </c>
      <c r="E94" s="64" t="str">
        <f>'Crisis Indicator Data'!E92</f>
        <v>NER</v>
      </c>
      <c r="F94" s="64" t="str">
        <f>'Crisis Indicator Data'!B92</f>
        <v>Conflict</v>
      </c>
      <c r="G94" s="52">
        <f t="shared" si="10"/>
        <v>3.5</v>
      </c>
      <c r="H94" s="65">
        <f t="shared" si="11"/>
        <v>4</v>
      </c>
      <c r="I94" s="131" t="str">
        <f t="shared" si="12"/>
        <v>High</v>
      </c>
      <c r="J94" s="133" t="str">
        <f>INDEX(Trends!$D$3:$D$404,MATCH(C94,Trends!$C$3:$C$404,0))</f>
        <v>Decreasing</v>
      </c>
      <c r="K94" s="123" t="str">
        <f>IF(Reliability!B92="x","x",(IF(ROUNDUP(Reliability!B92,0)=1,"Very High",IF(ROUNDUP(Reliability!B92,0)=2,"High",IF(ROUNDUP(Reliability!B92,0)=3,"Medium",IF(ROUNDUP(Reliability!B92,0)=4,"Low","Very Low"))))))</f>
        <v>Very High</v>
      </c>
      <c r="L94" s="54">
        <f t="shared" si="13"/>
        <v>3.1</v>
      </c>
      <c r="M94" s="66">
        <f>'Impact of the crisis'!N95</f>
        <v>2.6</v>
      </c>
      <c r="N94" s="66">
        <f>'Impact of the crisis'!AB95</f>
        <v>3.3</v>
      </c>
      <c r="O94" s="54">
        <f>'Conditions of people affected'!R95</f>
        <v>3.85</v>
      </c>
      <c r="P94" s="66">
        <f>'Conditions of people affected'!K95</f>
        <v>3.7</v>
      </c>
      <c r="Q94" s="66">
        <f>'Conditions of people affected'!Q95</f>
        <v>4</v>
      </c>
      <c r="R94" s="53">
        <f t="shared" si="14"/>
        <v>3.2</v>
      </c>
      <c r="S94" s="53">
        <f>'Complexity of the crisis'!X95</f>
        <v>2.8</v>
      </c>
      <c r="T94" s="53">
        <f>'Complexity of the crisis'!AN95</f>
        <v>3.5</v>
      </c>
      <c r="U94" s="139" t="str">
        <f>VLOOKUP(C94,Lists!$C$3:$E$160,3,FALSE)</f>
        <v>Africa</v>
      </c>
      <c r="V94" s="140">
        <v>45133</v>
      </c>
    </row>
    <row r="95" spans="1:22" x14ac:dyDescent="0.25">
      <c r="A95" s="64" t="str">
        <f>'Crisis Indicator Data'!A93</f>
        <v>Nigerian Refugees</v>
      </c>
      <c r="B95" s="55" t="str">
        <f>Lists!G93</f>
        <v>Nigerian Refugees</v>
      </c>
      <c r="C95" s="64" t="str">
        <f>'Crisis Indicator Data'!C93</f>
        <v>NER004</v>
      </c>
      <c r="D95" s="64" t="str">
        <f>'Crisis Indicator Data'!D93</f>
        <v>Niger</v>
      </c>
      <c r="E95" s="64" t="str">
        <f>'Crisis Indicator Data'!E93</f>
        <v>NER</v>
      </c>
      <c r="F95" s="64" t="str">
        <f>'Crisis Indicator Data'!B93</f>
        <v>Displacement</v>
      </c>
      <c r="G95" s="52">
        <f t="shared" si="10"/>
        <v>2.6</v>
      </c>
      <c r="H95" s="65">
        <f t="shared" si="11"/>
        <v>3</v>
      </c>
      <c r="I95" s="131" t="str">
        <f t="shared" si="12"/>
        <v>Medium</v>
      </c>
      <c r="J95" s="133" t="str">
        <f>INDEX(Trends!$D$3:$D$404,MATCH(C95,Trends!$C$3:$C$404,0))</f>
        <v>Stable</v>
      </c>
      <c r="K95" s="123" t="str">
        <f>IF(Reliability!B93="x","x",(IF(ROUNDUP(Reliability!B93,0)=1,"Very High",IF(ROUNDUP(Reliability!B93,0)=2,"High",IF(ROUNDUP(Reliability!B93,0)=3,"Medium",IF(ROUNDUP(Reliability!B93,0)=4,"Low","Very Low"))))))</f>
        <v>Very High</v>
      </c>
      <c r="L95" s="54">
        <f t="shared" si="13"/>
        <v>1.7</v>
      </c>
      <c r="M95" s="66">
        <f>'Impact of the crisis'!N96</f>
        <v>1.6</v>
      </c>
      <c r="N95" s="66">
        <f>'Impact of the crisis'!AB96</f>
        <v>1.8</v>
      </c>
      <c r="O95" s="54">
        <f>'Conditions of people affected'!R96</f>
        <v>3.1</v>
      </c>
      <c r="P95" s="66">
        <f>'Conditions of people affected'!K96</f>
        <v>3.2</v>
      </c>
      <c r="Q95" s="66">
        <f>'Conditions of people affected'!Q96</f>
        <v>3</v>
      </c>
      <c r="R95" s="53">
        <f t="shared" si="14"/>
        <v>2.4</v>
      </c>
      <c r="S95" s="53">
        <f>'Complexity of the crisis'!X96</f>
        <v>2.8</v>
      </c>
      <c r="T95" s="53">
        <f>'Complexity of the crisis'!AN96</f>
        <v>2</v>
      </c>
      <c r="U95" s="139" t="str">
        <f>VLOOKUP(C95,Lists!$C$3:$E$160,3,FALSE)</f>
        <v>Africa</v>
      </c>
      <c r="V95" s="140">
        <v>45133</v>
      </c>
    </row>
    <row r="96" spans="1:22" x14ac:dyDescent="0.25">
      <c r="A96" s="64" t="str">
        <f>'Crisis Indicator Data'!A94</f>
        <v>Complex crisis in Nigeria</v>
      </c>
      <c r="B96" s="55" t="str">
        <f>Lists!G94</f>
        <v>Complex crisis</v>
      </c>
      <c r="C96" s="64" t="str">
        <f>'Crisis Indicator Data'!C94</f>
        <v>NGA001</v>
      </c>
      <c r="D96" s="64" t="str">
        <f>'Crisis Indicator Data'!D94</f>
        <v>Nigeria</v>
      </c>
      <c r="E96" s="64" t="str">
        <f>'Crisis Indicator Data'!E94</f>
        <v>NGA</v>
      </c>
      <c r="F96" s="64" t="str">
        <f>'Crisis Indicator Data'!B94</f>
        <v>Conflict,Displacement,Violence</v>
      </c>
      <c r="G96" s="52">
        <f t="shared" si="10"/>
        <v>4.2</v>
      </c>
      <c r="H96" s="65">
        <f t="shared" si="11"/>
        <v>5</v>
      </c>
      <c r="I96" s="131" t="str">
        <f t="shared" si="12"/>
        <v>Very High</v>
      </c>
      <c r="J96" s="133" t="str">
        <f>INDEX(Trends!$D$3:$D$404,MATCH(C96,Trends!$C$3:$C$404,0))</f>
        <v>Increasing</v>
      </c>
      <c r="K96" s="123" t="str">
        <f>IF(Reliability!B94="x","x",(IF(ROUNDUP(Reliability!B94,0)=1,"Very High",IF(ROUNDUP(Reliability!B94,0)=2,"High",IF(ROUNDUP(Reliability!B94,0)=3,"Medium",IF(ROUNDUP(Reliability!B94,0)=4,"Low","Very Low"))))))</f>
        <v>Medium</v>
      </c>
      <c r="L96" s="54">
        <f t="shared" si="13"/>
        <v>4.4000000000000004</v>
      </c>
      <c r="M96" s="66">
        <f>'Impact of the crisis'!N97</f>
        <v>5</v>
      </c>
      <c r="N96" s="66">
        <f>'Impact of the crisis'!AB97</f>
        <v>4</v>
      </c>
      <c r="O96" s="54">
        <f>'Conditions of people affected'!R97</f>
        <v>4</v>
      </c>
      <c r="P96" s="66">
        <f>'Conditions of people affected'!K97</f>
        <v>5</v>
      </c>
      <c r="Q96" s="66">
        <f>'Conditions of people affected'!Q97</f>
        <v>3</v>
      </c>
      <c r="R96" s="53">
        <f t="shared" si="14"/>
        <v>4.4000000000000004</v>
      </c>
      <c r="S96" s="53">
        <f>'Complexity of the crisis'!X97</f>
        <v>3.4</v>
      </c>
      <c r="T96" s="53">
        <f>'Complexity of the crisis'!AN97</f>
        <v>5</v>
      </c>
      <c r="U96" s="139" t="str">
        <f>VLOOKUP(C96,Lists!$C$3:$E$160,3,FALSE)</f>
        <v>Africa</v>
      </c>
      <c r="V96" s="140">
        <v>45127</v>
      </c>
    </row>
    <row r="97" spans="1:22" x14ac:dyDescent="0.25">
      <c r="A97" s="64" t="str">
        <f>'Crisis Indicator Data'!A95</f>
        <v>Middle belt conflict</v>
      </c>
      <c r="B97" s="55" t="str">
        <f>Lists!G95</f>
        <v>Middle Belt</v>
      </c>
      <c r="C97" s="64" t="str">
        <f>'Crisis Indicator Data'!C95</f>
        <v>NGA003</v>
      </c>
      <c r="D97" s="64" t="str">
        <f>'Crisis Indicator Data'!D95</f>
        <v>Nigeria</v>
      </c>
      <c r="E97" s="64" t="str">
        <f>'Crisis Indicator Data'!E95</f>
        <v>NGA</v>
      </c>
      <c r="F97" s="64" t="str">
        <f>'Crisis Indicator Data'!B95</f>
        <v>Violence</v>
      </c>
      <c r="G97" s="52">
        <f t="shared" si="10"/>
        <v>3.4</v>
      </c>
      <c r="H97" s="65">
        <f t="shared" si="11"/>
        <v>4</v>
      </c>
      <c r="I97" s="131" t="str">
        <f t="shared" si="12"/>
        <v>High</v>
      </c>
      <c r="J97" s="133" t="str">
        <f>INDEX(Trends!$D$3:$D$404,MATCH(C97,Trends!$C$3:$C$404,0))</f>
        <v>Stable</v>
      </c>
      <c r="K97" s="123" t="str">
        <f>IF(Reliability!B95="x","x",(IF(ROUNDUP(Reliability!B95,0)=1,"Very High",IF(ROUNDUP(Reliability!B95,0)=2,"High",IF(ROUNDUP(Reliability!B95,0)=3,"Medium",IF(ROUNDUP(Reliability!B95,0)=4,"Low","Very Low"))))))</f>
        <v>Medium</v>
      </c>
      <c r="L97" s="54">
        <f t="shared" si="13"/>
        <v>3.1</v>
      </c>
      <c r="M97" s="66">
        <f>'Impact of the crisis'!N98</f>
        <v>2.2000000000000002</v>
      </c>
      <c r="N97" s="66">
        <f>'Impact of the crisis'!AB98</f>
        <v>3.5</v>
      </c>
      <c r="O97" s="54">
        <f>'Conditions of people affected'!R98</f>
        <v>3.5</v>
      </c>
      <c r="P97" s="66">
        <f>'Conditions of people affected'!K98</f>
        <v>4</v>
      </c>
      <c r="Q97" s="66">
        <f>'Conditions of people affected'!Q98</f>
        <v>3</v>
      </c>
      <c r="R97" s="53">
        <f t="shared" si="14"/>
        <v>3.5</v>
      </c>
      <c r="S97" s="53">
        <f>'Complexity of the crisis'!X98</f>
        <v>3.4</v>
      </c>
      <c r="T97" s="53">
        <f>'Complexity of the crisis'!AN98</f>
        <v>3.5</v>
      </c>
      <c r="U97" s="139" t="str">
        <f>VLOOKUP(C97,Lists!$C$3:$E$160,3,FALSE)</f>
        <v>Africa</v>
      </c>
      <c r="V97" s="140">
        <v>45127</v>
      </c>
    </row>
    <row r="98" spans="1:22" x14ac:dyDescent="0.25">
      <c r="A98" s="64" t="str">
        <f>'Crisis Indicator Data'!A96</f>
        <v>Lake Chad basin crisis in Nigeria</v>
      </c>
      <c r="B98" s="55" t="str">
        <f>Lists!G96</f>
        <v>Lake Chad basin crisis</v>
      </c>
      <c r="C98" s="64" t="str">
        <f>'Crisis Indicator Data'!C96</f>
        <v>NGA004</v>
      </c>
      <c r="D98" s="64" t="str">
        <f>'Crisis Indicator Data'!D96</f>
        <v>Nigeria</v>
      </c>
      <c r="E98" s="64" t="str">
        <f>'Crisis Indicator Data'!E96</f>
        <v>NGA</v>
      </c>
      <c r="F98" s="64" t="str">
        <f>'Crisis Indicator Data'!B96</f>
        <v>Conflict,Displacement</v>
      </c>
      <c r="G98" s="52">
        <f t="shared" si="10"/>
        <v>4.3</v>
      </c>
      <c r="H98" s="65">
        <f t="shared" si="11"/>
        <v>5</v>
      </c>
      <c r="I98" s="131" t="str">
        <f t="shared" si="12"/>
        <v>Very High</v>
      </c>
      <c r="J98" s="133" t="str">
        <f>INDEX(Trends!$D$3:$D$404,MATCH(C98,Trends!$C$3:$C$404,0))</f>
        <v>Increasing</v>
      </c>
      <c r="K98" s="123" t="str">
        <f>IF(Reliability!B96="x","x",(IF(ROUNDUP(Reliability!B96,0)=1,"Very High",IF(ROUNDUP(Reliability!B96,0)=2,"High",IF(ROUNDUP(Reliability!B96,0)=3,"Medium",IF(ROUNDUP(Reliability!B96,0)=4,"Low","Very Low"))))))</f>
        <v>Medium</v>
      </c>
      <c r="L98" s="54">
        <f t="shared" si="13"/>
        <v>4.2</v>
      </c>
      <c r="M98" s="66">
        <f>'Impact of the crisis'!N99</f>
        <v>2.2000000000000002</v>
      </c>
      <c r="N98" s="66">
        <f>'Impact of the crisis'!AB99</f>
        <v>4.8</v>
      </c>
      <c r="O98" s="54">
        <f>'Conditions of people affected'!R99</f>
        <v>4.45</v>
      </c>
      <c r="P98" s="66">
        <f>'Conditions of people affected'!K99</f>
        <v>4.9000000000000004</v>
      </c>
      <c r="Q98" s="66">
        <f>'Conditions of people affected'!Q99</f>
        <v>4</v>
      </c>
      <c r="R98" s="53">
        <f t="shared" si="14"/>
        <v>4</v>
      </c>
      <c r="S98" s="53">
        <f>'Complexity of the crisis'!X99</f>
        <v>3.4</v>
      </c>
      <c r="T98" s="53">
        <f>'Complexity of the crisis'!AN99</f>
        <v>4.5</v>
      </c>
      <c r="U98" s="139" t="str">
        <f>VLOOKUP(C98,Lists!$C$3:$E$160,3,FALSE)</f>
        <v>Africa</v>
      </c>
      <c r="V98" s="140">
        <v>45127</v>
      </c>
    </row>
    <row r="99" spans="1:22" x14ac:dyDescent="0.25">
      <c r="A99" s="64" t="str">
        <f>'Crisis Indicator Data'!A97</f>
        <v>Northwest Banditry</v>
      </c>
      <c r="B99" s="55" t="str">
        <f>Lists!G97</f>
        <v>Northwest Banditry</v>
      </c>
      <c r="C99" s="64" t="str">
        <f>'Crisis Indicator Data'!C97</f>
        <v>NGA007</v>
      </c>
      <c r="D99" s="64" t="str">
        <f>'Crisis Indicator Data'!D97</f>
        <v>Nigeria</v>
      </c>
      <c r="E99" s="64" t="str">
        <f>'Crisis Indicator Data'!E97</f>
        <v>NGA</v>
      </c>
      <c r="F99" s="64" t="str">
        <f>'Crisis Indicator Data'!B97</f>
        <v>Violence,Displacement</v>
      </c>
      <c r="G99" s="52">
        <f t="shared" si="10"/>
        <v>3.7</v>
      </c>
      <c r="H99" s="65">
        <f t="shared" si="11"/>
        <v>4</v>
      </c>
      <c r="I99" s="131" t="str">
        <f t="shared" si="12"/>
        <v>High</v>
      </c>
      <c r="J99" s="133" t="str">
        <f>INDEX(Trends!$D$3:$D$404,MATCH(C99,Trends!$C$3:$C$404,0))</f>
        <v>Stable</v>
      </c>
      <c r="K99" s="123" t="str">
        <f>IF(Reliability!B97="x","x",(IF(ROUNDUP(Reliability!B97,0)=1,"Very High",IF(ROUNDUP(Reliability!B97,0)=2,"High",IF(ROUNDUP(Reliability!B97,0)=3,"Medium",IF(ROUNDUP(Reliability!B97,0)=4,"Low","Very Low"))))))</f>
        <v>High</v>
      </c>
      <c r="L99" s="54">
        <f t="shared" si="13"/>
        <v>3.3</v>
      </c>
      <c r="M99" s="66">
        <f>'Impact of the crisis'!N100</f>
        <v>2.8</v>
      </c>
      <c r="N99" s="66">
        <f>'Impact of the crisis'!AB100</f>
        <v>3.5</v>
      </c>
      <c r="O99" s="54">
        <f>'Conditions of people affected'!R100</f>
        <v>3.9</v>
      </c>
      <c r="P99" s="66">
        <f>'Conditions of people affected'!K100</f>
        <v>4.8</v>
      </c>
      <c r="Q99" s="66">
        <f>'Conditions of people affected'!Q100</f>
        <v>3</v>
      </c>
      <c r="R99" s="53">
        <f t="shared" si="14"/>
        <v>3.7</v>
      </c>
      <c r="S99" s="53">
        <f>'Complexity of the crisis'!X100</f>
        <v>3.4</v>
      </c>
      <c r="T99" s="53">
        <f>'Complexity of the crisis'!AN100</f>
        <v>4</v>
      </c>
      <c r="U99" s="139" t="str">
        <f>VLOOKUP(C99,Lists!$C$3:$E$160,3,FALSE)</f>
        <v>Africa</v>
      </c>
      <c r="V99" s="140">
        <v>45127</v>
      </c>
    </row>
    <row r="100" spans="1:22" x14ac:dyDescent="0.25">
      <c r="A100" s="64" t="str">
        <f>'Crisis Indicator Data'!A98</f>
        <v>Cameroonian Refugees in Nigeria</v>
      </c>
      <c r="B100" s="55" t="str">
        <f>Lists!G98</f>
        <v>Cameroonian Refugees</v>
      </c>
      <c r="C100" s="64" t="str">
        <f>'Crisis Indicator Data'!C98</f>
        <v>NGA008</v>
      </c>
      <c r="D100" s="64" t="str">
        <f>'Crisis Indicator Data'!D98</f>
        <v>Nigeria</v>
      </c>
      <c r="E100" s="64" t="str">
        <f>'Crisis Indicator Data'!E98</f>
        <v>NGA</v>
      </c>
      <c r="F100" s="64" t="str">
        <f>'Crisis Indicator Data'!B98</f>
        <v>Displacement</v>
      </c>
      <c r="G100" s="52">
        <f t="shared" si="10"/>
        <v>2.2999999999999998</v>
      </c>
      <c r="H100" s="65">
        <f t="shared" si="11"/>
        <v>3</v>
      </c>
      <c r="I100" s="131" t="str">
        <f t="shared" si="12"/>
        <v>Medium</v>
      </c>
      <c r="J100" s="133" t="str">
        <f>INDEX(Trends!$D$3:$D$404,MATCH(C100,Trends!$C$3:$C$404,0))</f>
        <v>Stable</v>
      </c>
      <c r="K100" s="123" t="str">
        <f>IF(Reliability!B98="x","x",(IF(ROUNDUP(Reliability!B98,0)=1,"Very High",IF(ROUNDUP(Reliability!B98,0)=2,"High",IF(ROUNDUP(Reliability!B98,0)=3,"Medium",IF(ROUNDUP(Reliability!B98,0)=4,"Low","Very Low"))))))</f>
        <v>Medium</v>
      </c>
      <c r="L100" s="54">
        <f t="shared" si="13"/>
        <v>2.4</v>
      </c>
      <c r="M100" s="66">
        <f>'Impact of the crisis'!N101</f>
        <v>2</v>
      </c>
      <c r="N100" s="66">
        <f>'Impact of the crisis'!AB101</f>
        <v>2.6</v>
      </c>
      <c r="O100" s="54">
        <f>'Conditions of people affected'!R101</f>
        <v>1.35</v>
      </c>
      <c r="P100" s="66">
        <f>'Conditions of people affected'!K101</f>
        <v>1.7</v>
      </c>
      <c r="Q100" s="66">
        <f>'Conditions of people affected'!Q101</f>
        <v>1</v>
      </c>
      <c r="R100" s="53">
        <f t="shared" si="14"/>
        <v>3.5</v>
      </c>
      <c r="S100" s="53">
        <f>'Complexity of the crisis'!X101</f>
        <v>3.4</v>
      </c>
      <c r="T100" s="53">
        <f>'Complexity of the crisis'!AN101</f>
        <v>3.5</v>
      </c>
      <c r="U100" s="139" t="str">
        <f>VLOOKUP(C100,Lists!$C$3:$E$160,3,FALSE)</f>
        <v>Africa</v>
      </c>
      <c r="V100" s="140">
        <v>45127</v>
      </c>
    </row>
    <row r="101" spans="1:22" x14ac:dyDescent="0.25">
      <c r="A101" s="64" t="str">
        <f>'Crisis Indicator Data'!A99</f>
        <v>Socioeconomic crisis in Nicaragua</v>
      </c>
      <c r="B101" s="55" t="str">
        <f>Lists!G99</f>
        <v>Socioeconomic crisis</v>
      </c>
      <c r="C101" s="64" t="str">
        <f>'Crisis Indicator Data'!C99</f>
        <v>NIC001</v>
      </c>
      <c r="D101" s="64" t="str">
        <f>'Crisis Indicator Data'!D99</f>
        <v>Nicaragua</v>
      </c>
      <c r="E101" s="64" t="str">
        <f>'Crisis Indicator Data'!E99</f>
        <v>NIC</v>
      </c>
      <c r="F101" s="64" t="str">
        <f>'Crisis Indicator Data'!B99</f>
        <v>Socio-political</v>
      </c>
      <c r="G101" s="52" t="str">
        <f t="shared" ref="G101:G132" si="15">IF(OR(O101="x",L101="x"),"x",ROUND((5-GEOMEAN(((5-L101)/5*4+1),((5-O101)/5*4+1),((5-O101)/5*4+1)))/4*3.5+R101*0.3,1))</f>
        <v>x</v>
      </c>
      <c r="H101" s="65" t="str">
        <f t="shared" ref="H101:H132" si="16">IF(G101="x","x",ROUNDUP(G101,0))</f>
        <v>x</v>
      </c>
      <c r="I101" s="131" t="str">
        <f t="shared" ref="I101:I132" si="17">IF(O101="x","x",IF(L101="x","x",(IF(H101=5,"Very High",IF(H101=4,"High",IF(H101=3,"Medium",IF(H101=2,"Low","Very Low")))))))</f>
        <v>x</v>
      </c>
      <c r="J101" s="133" t="str">
        <f>INDEX(Trends!$D$3:$D$404,MATCH(C101,Trends!$C$3:$C$404,0))</f>
        <v>-</v>
      </c>
      <c r="K101" s="123" t="str">
        <f>IF(Reliability!B99="x","x",(IF(ROUNDUP(Reliability!B99,0)=1,"Very High",IF(ROUNDUP(Reliability!B99,0)=2,"High",IF(ROUNDUP(Reliability!B99,0)=3,"Medium",IF(ROUNDUP(Reliability!B99,0)=4,"Low","Very Low"))))))</f>
        <v>High</v>
      </c>
      <c r="L101" s="54">
        <f t="shared" ref="L101:L132" si="18">IF(OR(N101="x",M101="x"),"x",ROUND((5-GEOMEAN(((5-M101)/5*4+1),((5-N101)/5*4+1),((5-N101)/5*4+1)))/4*5,1))</f>
        <v>3</v>
      </c>
      <c r="M101" s="66">
        <f>'Impact of the crisis'!N102</f>
        <v>4</v>
      </c>
      <c r="N101" s="66">
        <f>'Impact of the crisis'!AB102</f>
        <v>2.2999999999999998</v>
      </c>
      <c r="O101" s="54" t="str">
        <f>'Conditions of people affected'!R102</f>
        <v>x</v>
      </c>
      <c r="P101" s="66" t="str">
        <f>'Conditions of people affected'!K102</f>
        <v>x</v>
      </c>
      <c r="Q101" s="66" t="str">
        <f>'Conditions of people affected'!Q102</f>
        <v>x</v>
      </c>
      <c r="R101" s="53">
        <f t="shared" ref="R101:R132" si="19">IF(OR(T101="x",S101="x"),S101,ROUND((5-GEOMEAN(((5-S101)/5*4+1),((5-T101)/5*4+1)))/4*5,1))</f>
        <v>2.9</v>
      </c>
      <c r="S101" s="53">
        <f>'Complexity of the crisis'!X102</f>
        <v>2.8</v>
      </c>
      <c r="T101" s="53">
        <f>'Complexity of the crisis'!AN102</f>
        <v>3</v>
      </c>
      <c r="U101" s="139" t="str">
        <f>VLOOKUP(C101,Lists!$C$3:$E$160,3,FALSE)</f>
        <v>Americas</v>
      </c>
      <c r="V101" s="140">
        <v>45126</v>
      </c>
    </row>
    <row r="102" spans="1:22" x14ac:dyDescent="0.25">
      <c r="A102" s="64" t="str">
        <f>'Crisis Indicator Data'!A100</f>
        <v>Complex crisis in Pakistan</v>
      </c>
      <c r="B102" s="55" t="str">
        <f>Lists!G100</f>
        <v>Complex crisis</v>
      </c>
      <c r="C102" s="64" t="str">
        <f>'Crisis Indicator Data'!C100</f>
        <v>PAK001</v>
      </c>
      <c r="D102" s="64" t="str">
        <f>'Crisis Indicator Data'!D100</f>
        <v>Pakistan</v>
      </c>
      <c r="E102" s="64" t="str">
        <f>'Crisis Indicator Data'!E100</f>
        <v>PAK</v>
      </c>
      <c r="F102" s="64" t="str">
        <f>'Crisis Indicator Data'!B100</f>
        <v>Displacement,Conflict</v>
      </c>
      <c r="G102" s="52">
        <f t="shared" si="15"/>
        <v>3.9</v>
      </c>
      <c r="H102" s="65">
        <f t="shared" si="16"/>
        <v>4</v>
      </c>
      <c r="I102" s="131" t="str">
        <f t="shared" si="17"/>
        <v>High</v>
      </c>
      <c r="J102" s="133" t="str">
        <f>INDEX(Trends!$D$3:$D$404,MATCH(C102,Trends!$C$3:$C$404,0))</f>
        <v>Increasing</v>
      </c>
      <c r="K102" s="123" t="str">
        <f>IF(Reliability!B100="x","x",(IF(ROUNDUP(Reliability!B100,0)=1,"Very High",IF(ROUNDUP(Reliability!B100,0)=2,"High",IF(ROUNDUP(Reliability!B100,0)=3,"Medium",IF(ROUNDUP(Reliability!B100,0)=4,"Low","Very Low"))))))</f>
        <v>High</v>
      </c>
      <c r="L102" s="54">
        <f t="shared" si="18"/>
        <v>3.9</v>
      </c>
      <c r="M102" s="66">
        <f>'Impact of the crisis'!N103</f>
        <v>5</v>
      </c>
      <c r="N102" s="66">
        <f>'Impact of the crisis'!AB103</f>
        <v>3.1</v>
      </c>
      <c r="O102" s="54">
        <f>'Conditions of people affected'!R103</f>
        <v>4</v>
      </c>
      <c r="P102" s="66">
        <f>'Conditions of people affected'!K103</f>
        <v>5</v>
      </c>
      <c r="Q102" s="66">
        <f>'Conditions of people affected'!Q103</f>
        <v>3</v>
      </c>
      <c r="R102" s="53">
        <f t="shared" si="19"/>
        <v>3.6</v>
      </c>
      <c r="S102" s="53">
        <f>'Complexity of the crisis'!X103</f>
        <v>3.2</v>
      </c>
      <c r="T102" s="53">
        <f>'Complexity of the crisis'!AN103</f>
        <v>4</v>
      </c>
      <c r="U102" s="139" t="str">
        <f>VLOOKUP(C102,Lists!$C$3:$E$160,3,FALSE)</f>
        <v>Asia</v>
      </c>
      <c r="V102" s="140">
        <v>45137</v>
      </c>
    </row>
    <row r="103" spans="1:22" x14ac:dyDescent="0.25">
      <c r="A103" s="64" t="str">
        <f>'Crisis Indicator Data'!A101</f>
        <v>Kashmir conflict in Pakistan</v>
      </c>
      <c r="B103" s="55" t="str">
        <f>Lists!G101</f>
        <v>Kashmir conflict</v>
      </c>
      <c r="C103" s="64" t="str">
        <f>'Crisis Indicator Data'!C101</f>
        <v>PAK004</v>
      </c>
      <c r="D103" s="64" t="str">
        <f>'Crisis Indicator Data'!D101</f>
        <v>Pakistan</v>
      </c>
      <c r="E103" s="64" t="str">
        <f>'Crisis Indicator Data'!E101</f>
        <v>PAK</v>
      </c>
      <c r="F103" s="64" t="str">
        <f>'Crisis Indicator Data'!B101</f>
        <v>Conflict</v>
      </c>
      <c r="G103" s="52" t="str">
        <f t="shared" si="15"/>
        <v>x</v>
      </c>
      <c r="H103" s="65" t="str">
        <f t="shared" si="16"/>
        <v>x</v>
      </c>
      <c r="I103" s="131" t="str">
        <f t="shared" si="17"/>
        <v>x</v>
      </c>
      <c r="J103" s="133" t="str">
        <f>INDEX(Trends!$D$3:$D$404,MATCH(C103,Trends!$C$3:$C$404,0))</f>
        <v>-</v>
      </c>
      <c r="K103" s="123" t="str">
        <f>IF(Reliability!B101="x","x",(IF(ROUNDUP(Reliability!B101,0)=1,"Very High",IF(ROUNDUP(Reliability!B101,0)=2,"High",IF(ROUNDUP(Reliability!B101,0)=3,"Medium",IF(ROUNDUP(Reliability!B101,0)=4,"Low","Very Low"))))))</f>
        <v>Low</v>
      </c>
      <c r="L103" s="54">
        <f t="shared" si="18"/>
        <v>0.8</v>
      </c>
      <c r="M103" s="66">
        <f>'Impact of the crisis'!N104</f>
        <v>1</v>
      </c>
      <c r="N103" s="66">
        <f>'Impact of the crisis'!AB104</f>
        <v>0.7</v>
      </c>
      <c r="O103" s="54" t="str">
        <f>'Conditions of people affected'!R104</f>
        <v>x</v>
      </c>
      <c r="P103" s="66" t="str">
        <f>'Conditions of people affected'!K104</f>
        <v>x</v>
      </c>
      <c r="Q103" s="66" t="str">
        <f>'Conditions of people affected'!Q104</f>
        <v>x</v>
      </c>
      <c r="R103" s="53">
        <f t="shared" si="19"/>
        <v>3.1</v>
      </c>
      <c r="S103" s="53">
        <f>'Complexity of the crisis'!X104</f>
        <v>3.2</v>
      </c>
      <c r="T103" s="53">
        <f>'Complexity of the crisis'!AN104</f>
        <v>3</v>
      </c>
      <c r="U103" s="139" t="str">
        <f>VLOOKUP(C103,Lists!$C$3:$E$160,3,FALSE)</f>
        <v>Asia</v>
      </c>
      <c r="V103" s="140">
        <v>45137</v>
      </c>
    </row>
    <row r="104" spans="1:22" x14ac:dyDescent="0.25">
      <c r="A104" s="64" t="str">
        <f>'Crisis Indicator Data'!A102</f>
        <v xml:space="preserve">Floods in Pakistan </v>
      </c>
      <c r="B104" s="55" t="str">
        <f>Lists!G102</f>
        <v>Monsoon floods 2022</v>
      </c>
      <c r="C104" s="64" t="str">
        <f>'Crisis Indicator Data'!C102</f>
        <v>PAK005</v>
      </c>
      <c r="D104" s="64" t="str">
        <f>'Crisis Indicator Data'!D102</f>
        <v>Pakistan</v>
      </c>
      <c r="E104" s="64" t="str">
        <f>'Crisis Indicator Data'!E102</f>
        <v>PAK</v>
      </c>
      <c r="F104" s="64" t="str">
        <f>'Crisis Indicator Data'!B102</f>
        <v>Other seasonal event</v>
      </c>
      <c r="G104" s="52">
        <f t="shared" si="15"/>
        <v>3.6</v>
      </c>
      <c r="H104" s="65">
        <f t="shared" si="16"/>
        <v>4</v>
      </c>
      <c r="I104" s="131" t="str">
        <f t="shared" si="17"/>
        <v>High</v>
      </c>
      <c r="J104" s="133" t="str">
        <f>INDEX(Trends!$D$3:$D$404,MATCH(C104,Trends!$C$3:$C$404,0))</f>
        <v>Stable</v>
      </c>
      <c r="K104" s="123" t="str">
        <f>IF(Reliability!B102="x","x",(IF(ROUNDUP(Reliability!B102,0)=1,"Very High",IF(ROUNDUP(Reliability!B102,0)=2,"High",IF(ROUNDUP(Reliability!B102,0)=3,"Medium",IF(ROUNDUP(Reliability!B102,0)=4,"Low","Very Low"))))))</f>
        <v>High</v>
      </c>
      <c r="L104" s="54">
        <f t="shared" si="18"/>
        <v>3.9</v>
      </c>
      <c r="M104" s="66">
        <f>'Impact of the crisis'!N105</f>
        <v>3.8</v>
      </c>
      <c r="N104" s="66">
        <f>'Impact of the crisis'!AB105</f>
        <v>4</v>
      </c>
      <c r="O104" s="54">
        <f>'Conditions of people affected'!R105</f>
        <v>4</v>
      </c>
      <c r="P104" s="66">
        <f>'Conditions of people affected'!K105</f>
        <v>5</v>
      </c>
      <c r="Q104" s="66">
        <f>'Conditions of people affected'!Q105</f>
        <v>3</v>
      </c>
      <c r="R104" s="53">
        <f t="shared" si="19"/>
        <v>2.6</v>
      </c>
      <c r="S104" s="53">
        <f>'Complexity of the crisis'!X105</f>
        <v>3.2</v>
      </c>
      <c r="T104" s="53">
        <f>'Complexity of the crisis'!AN105</f>
        <v>2</v>
      </c>
      <c r="U104" s="139" t="str">
        <f>VLOOKUP(C104,Lists!$C$3:$E$160,3,FALSE)</f>
        <v>Asia</v>
      </c>
      <c r="V104" s="140">
        <v>45137</v>
      </c>
    </row>
    <row r="105" spans="1:22" x14ac:dyDescent="0.25">
      <c r="A105" s="64" t="str">
        <f>'Crisis Indicator Data'!A103</f>
        <v>Venezuela displacement in Panama</v>
      </c>
      <c r="B105" s="55" t="str">
        <f>Lists!G103</f>
        <v>Venezuelan refugees</v>
      </c>
      <c r="C105" s="64" t="str">
        <f>'Crisis Indicator Data'!C103</f>
        <v>PAN002</v>
      </c>
      <c r="D105" s="64" t="str">
        <f>'Crisis Indicator Data'!D103</f>
        <v>Panama</v>
      </c>
      <c r="E105" s="64" t="str">
        <f>'Crisis Indicator Data'!E103</f>
        <v>PAN</v>
      </c>
      <c r="F105" s="64" t="str">
        <f>'Crisis Indicator Data'!B103</f>
        <v>Displacement</v>
      </c>
      <c r="G105" s="52">
        <f t="shared" si="15"/>
        <v>2.2999999999999998</v>
      </c>
      <c r="H105" s="65">
        <f t="shared" si="16"/>
        <v>3</v>
      </c>
      <c r="I105" s="131" t="str">
        <f t="shared" si="17"/>
        <v>Medium</v>
      </c>
      <c r="J105" s="133" t="str">
        <f>INDEX(Trends!$D$3:$D$404,MATCH(C105,Trends!$C$3:$C$404,0))</f>
        <v>Stable</v>
      </c>
      <c r="K105" s="123" t="str">
        <f>IF(Reliability!B103="x","x",(IF(ROUNDUP(Reliability!B103,0)=1,"Very High",IF(ROUNDUP(Reliability!B103,0)=2,"High",IF(ROUNDUP(Reliability!B103,0)=3,"Medium",IF(ROUNDUP(Reliability!B103,0)=4,"Low","Very Low"))))))</f>
        <v>High</v>
      </c>
      <c r="L105" s="54">
        <f t="shared" si="18"/>
        <v>2.9</v>
      </c>
      <c r="M105" s="66">
        <f>'Impact of the crisis'!N106</f>
        <v>2.6</v>
      </c>
      <c r="N105" s="66">
        <f>'Impact of the crisis'!AB106</f>
        <v>3.1</v>
      </c>
      <c r="O105" s="54">
        <f>'Conditions of people affected'!R106</f>
        <v>2.2000000000000002</v>
      </c>
      <c r="P105" s="66">
        <f>'Conditions of people affected'!K106</f>
        <v>1.4</v>
      </c>
      <c r="Q105" s="66">
        <f>'Conditions of people affected'!Q106</f>
        <v>3</v>
      </c>
      <c r="R105" s="53">
        <f t="shared" si="19"/>
        <v>2</v>
      </c>
      <c r="S105" s="53">
        <f>'Complexity of the crisis'!X106</f>
        <v>1.9</v>
      </c>
      <c r="T105" s="53">
        <f>'Complexity of the crisis'!AN106</f>
        <v>2</v>
      </c>
      <c r="U105" s="139" t="str">
        <f>VLOOKUP(C105,Lists!$C$3:$E$160,3,FALSE)</f>
        <v>Americas</v>
      </c>
      <c r="V105" s="140">
        <v>45076</v>
      </c>
    </row>
    <row r="106" spans="1:22" x14ac:dyDescent="0.25">
      <c r="A106" s="64" t="str">
        <f>'Crisis Indicator Data'!A104</f>
        <v>Venezuela displacement in Peru</v>
      </c>
      <c r="B106" s="55" t="str">
        <f>Lists!G104</f>
        <v>Venezuelan refugees</v>
      </c>
      <c r="C106" s="64" t="str">
        <f>'Crisis Indicator Data'!C104</f>
        <v>PER002</v>
      </c>
      <c r="D106" s="64" t="str">
        <f>'Crisis Indicator Data'!D104</f>
        <v>Peru</v>
      </c>
      <c r="E106" s="64" t="str">
        <f>'Crisis Indicator Data'!E104</f>
        <v>PER</v>
      </c>
      <c r="F106" s="64" t="str">
        <f>'Crisis Indicator Data'!B104</f>
        <v>Displacement</v>
      </c>
      <c r="G106" s="52">
        <f t="shared" si="15"/>
        <v>3</v>
      </c>
      <c r="H106" s="65">
        <f t="shared" si="16"/>
        <v>3</v>
      </c>
      <c r="I106" s="131" t="str">
        <f t="shared" si="17"/>
        <v>Medium</v>
      </c>
      <c r="J106" s="133" t="str">
        <f>INDEX(Trends!$D$3:$D$404,MATCH(C106,Trends!$C$3:$C$404,0))</f>
        <v>Decreasing</v>
      </c>
      <c r="K106" s="123" t="str">
        <f>IF(Reliability!B104="x","x",(IF(ROUNDUP(Reliability!B104,0)=1,"Very High",IF(ROUNDUP(Reliability!B104,0)=2,"High",IF(ROUNDUP(Reliability!B104,0)=3,"Medium",IF(ROUNDUP(Reliability!B104,0)=4,"Low","Very Low"))))))</f>
        <v>Very High</v>
      </c>
      <c r="L106" s="54">
        <f t="shared" si="18"/>
        <v>3.9</v>
      </c>
      <c r="M106" s="66">
        <f>'Impact of the crisis'!N107</f>
        <v>5</v>
      </c>
      <c r="N106" s="66">
        <f>'Impact of the crisis'!AB107</f>
        <v>3.1</v>
      </c>
      <c r="O106" s="54">
        <f>'Conditions of people affected'!R107</f>
        <v>2.7</v>
      </c>
      <c r="P106" s="66">
        <f>'Conditions of people affected'!K107</f>
        <v>3.4</v>
      </c>
      <c r="Q106" s="66">
        <f>'Conditions of people affected'!Q107</f>
        <v>2</v>
      </c>
      <c r="R106" s="53">
        <f t="shared" si="19"/>
        <v>2.8</v>
      </c>
      <c r="S106" s="53">
        <f>'Complexity of the crisis'!X107</f>
        <v>2.6</v>
      </c>
      <c r="T106" s="53">
        <f>'Complexity of the crisis'!AN107</f>
        <v>3</v>
      </c>
      <c r="U106" s="139" t="str">
        <f>VLOOKUP(C106,Lists!$C$3:$E$160,3,FALSE)</f>
        <v>Americas</v>
      </c>
      <c r="V106" s="140">
        <v>45138</v>
      </c>
    </row>
    <row r="107" spans="1:22" x14ac:dyDescent="0.25">
      <c r="A107" s="64" t="str">
        <f>'Crisis Indicator Data'!A105</f>
        <v>Multiple crises in the Philippines</v>
      </c>
      <c r="B107" s="55" t="str">
        <f>Lists!G105</f>
        <v>Country level</v>
      </c>
      <c r="C107" s="64" t="str">
        <f>'Crisis Indicator Data'!C105</f>
        <v>PHL001</v>
      </c>
      <c r="D107" s="64" t="str">
        <f>'Crisis Indicator Data'!D105</f>
        <v>Philippines</v>
      </c>
      <c r="E107" s="64" t="str">
        <f>'Crisis Indicator Data'!E105</f>
        <v>PHL</v>
      </c>
      <c r="F107" s="64" t="str">
        <f>'Crisis Indicator Data'!B105</f>
        <v>Conflict,Cyclone,Violence,Floods,Other seasonal event</v>
      </c>
      <c r="G107" s="52">
        <f t="shared" si="15"/>
        <v>2.5</v>
      </c>
      <c r="H107" s="65">
        <f t="shared" si="16"/>
        <v>3</v>
      </c>
      <c r="I107" s="131" t="str">
        <f t="shared" si="17"/>
        <v>Medium</v>
      </c>
      <c r="J107" s="133" t="str">
        <f>INDEX(Trends!$D$3:$D$404,MATCH(C107,Trends!$C$3:$C$404,0))</f>
        <v>Decreasing</v>
      </c>
      <c r="K107" s="123" t="str">
        <f>IF(Reliability!B105="x","x",(IF(ROUNDUP(Reliability!B105,0)=1,"Very High",IF(ROUNDUP(Reliability!B105,0)=2,"High",IF(ROUNDUP(Reliability!B105,0)=3,"Medium",IF(ROUNDUP(Reliability!B105,0)=4,"Low","Very Low"))))))</f>
        <v>High</v>
      </c>
      <c r="L107" s="54">
        <f t="shared" si="18"/>
        <v>3.3</v>
      </c>
      <c r="M107" s="66">
        <f>'Impact of the crisis'!N108</f>
        <v>4.8</v>
      </c>
      <c r="N107" s="66">
        <f>'Impact of the crisis'!AB108</f>
        <v>2.1</v>
      </c>
      <c r="O107" s="54">
        <f>'Conditions of people affected'!R108</f>
        <v>1.85</v>
      </c>
      <c r="P107" s="66">
        <f>'Conditions of people affected'!K108</f>
        <v>1.7</v>
      </c>
      <c r="Q107" s="66">
        <f>'Conditions of people affected'!Q108</f>
        <v>2</v>
      </c>
      <c r="R107" s="53">
        <f t="shared" si="19"/>
        <v>2.7</v>
      </c>
      <c r="S107" s="53">
        <f>'Complexity of the crisis'!X108</f>
        <v>2.8</v>
      </c>
      <c r="T107" s="53">
        <f>'Complexity of the crisis'!AN108</f>
        <v>2.5</v>
      </c>
      <c r="U107" s="139" t="str">
        <f>VLOOKUP(C107,Lists!$C$3:$E$160,3,FALSE)</f>
        <v>Asia</v>
      </c>
      <c r="V107" s="140">
        <v>45126</v>
      </c>
    </row>
    <row r="108" spans="1:22" x14ac:dyDescent="0.25">
      <c r="A108" s="64" t="str">
        <f>'Crisis Indicator Data'!A106</f>
        <v>Mindanao conflict</v>
      </c>
      <c r="B108" s="55" t="str">
        <f>Lists!G106</f>
        <v>Mindanao Conflict</v>
      </c>
      <c r="C108" s="64" t="str">
        <f>'Crisis Indicator Data'!C106</f>
        <v>PHL003</v>
      </c>
      <c r="D108" s="64" t="str">
        <f>'Crisis Indicator Data'!D106</f>
        <v>Philippines</v>
      </c>
      <c r="E108" s="64" t="str">
        <f>'Crisis Indicator Data'!E106</f>
        <v>PHL</v>
      </c>
      <c r="F108" s="64" t="str">
        <f>'Crisis Indicator Data'!B106</f>
        <v>Conflict,Violence</v>
      </c>
      <c r="G108" s="52">
        <f t="shared" si="15"/>
        <v>2.1</v>
      </c>
      <c r="H108" s="65">
        <f t="shared" si="16"/>
        <v>3</v>
      </c>
      <c r="I108" s="131" t="str">
        <f t="shared" si="17"/>
        <v>Medium</v>
      </c>
      <c r="J108" s="133" t="str">
        <f>INDEX(Trends!$D$3:$D$404,MATCH(C108,Trends!$C$3:$C$404,0))</f>
        <v>Decreasing</v>
      </c>
      <c r="K108" s="123" t="str">
        <f>IF(Reliability!B106="x","x",(IF(ROUNDUP(Reliability!B106,0)=1,"Very High",IF(ROUNDUP(Reliability!B106,0)=2,"High",IF(ROUNDUP(Reliability!B106,0)=3,"Medium",IF(ROUNDUP(Reliability!B106,0)=4,"Low","Very Low"))))))</f>
        <v>Medium</v>
      </c>
      <c r="L108" s="54">
        <f t="shared" si="18"/>
        <v>2.8</v>
      </c>
      <c r="M108" s="66">
        <f>'Impact of the crisis'!N109</f>
        <v>3</v>
      </c>
      <c r="N108" s="66">
        <f>'Impact of the crisis'!AB109</f>
        <v>2.7</v>
      </c>
      <c r="O108" s="54">
        <f>'Conditions of people affected'!R109</f>
        <v>1.35</v>
      </c>
      <c r="P108" s="66">
        <f>'Conditions of people affected'!K109</f>
        <v>1.7</v>
      </c>
      <c r="Q108" s="66">
        <f>'Conditions of people affected'!Q109</f>
        <v>1</v>
      </c>
      <c r="R108" s="53">
        <f t="shared" si="19"/>
        <v>2.7</v>
      </c>
      <c r="S108" s="53">
        <f>'Complexity of the crisis'!X109</f>
        <v>2.8</v>
      </c>
      <c r="T108" s="53">
        <f>'Complexity of the crisis'!AN109</f>
        <v>2.5</v>
      </c>
      <c r="U108" s="139" t="str">
        <f>VLOOKUP(C108,Lists!$C$3:$E$160,3,FALSE)</f>
        <v>Asia</v>
      </c>
      <c r="V108" s="140">
        <v>45126</v>
      </c>
    </row>
    <row r="109" spans="1:22" x14ac:dyDescent="0.25">
      <c r="A109" s="64" t="str">
        <f>'Crisis Indicator Data'!A107</f>
        <v>Typhoon Nalgae</v>
      </c>
      <c r="B109" s="55" t="str">
        <f>Lists!G107</f>
        <v>Typhoon Nalgae</v>
      </c>
      <c r="C109" s="64" t="str">
        <f>'Crisis Indicator Data'!C107</f>
        <v>PHL012</v>
      </c>
      <c r="D109" s="64" t="str">
        <f>'Crisis Indicator Data'!D107</f>
        <v>Philippines</v>
      </c>
      <c r="E109" s="64" t="str">
        <f>'Crisis Indicator Data'!E107</f>
        <v>PHL</v>
      </c>
      <c r="F109" s="64" t="str">
        <f>'Crisis Indicator Data'!B107</f>
        <v>Cyclone</v>
      </c>
      <c r="G109" s="52">
        <f t="shared" si="15"/>
        <v>1.9</v>
      </c>
      <c r="H109" s="65">
        <f t="shared" si="16"/>
        <v>2</v>
      </c>
      <c r="I109" s="131" t="str">
        <f t="shared" si="17"/>
        <v>Low</v>
      </c>
      <c r="J109" s="133" t="str">
        <f>INDEX(Trends!$D$3:$D$404,MATCH(C109,Trends!$C$3:$C$404,0))</f>
        <v>Decreasing</v>
      </c>
      <c r="K109" s="123" t="str">
        <f>IF(Reliability!B107="x","x",(IF(ROUNDUP(Reliability!B107,0)=1,"Very High",IF(ROUNDUP(Reliability!B107,0)=2,"High",IF(ROUNDUP(Reliability!B107,0)=3,"Medium",IF(ROUNDUP(Reliability!B107,0)=4,"Low","Very Low"))))))</f>
        <v>Very High</v>
      </c>
      <c r="L109" s="54">
        <f t="shared" si="18"/>
        <v>2.7</v>
      </c>
      <c r="M109" s="66">
        <f>'Impact of the crisis'!N110</f>
        <v>4.4000000000000004</v>
      </c>
      <c r="N109" s="66">
        <f>'Impact of the crisis'!AB110</f>
        <v>1.3</v>
      </c>
      <c r="O109" s="54">
        <f>'Conditions of people affected'!R110</f>
        <v>1</v>
      </c>
      <c r="P109" s="66">
        <f>'Conditions of people affected'!K110</f>
        <v>0</v>
      </c>
      <c r="Q109" s="66">
        <f>'Conditions of people affected'!Q110</f>
        <v>2</v>
      </c>
      <c r="R109" s="53">
        <f t="shared" si="19"/>
        <v>2.4</v>
      </c>
      <c r="S109" s="53">
        <f>'Complexity of the crisis'!X110</f>
        <v>2.8</v>
      </c>
      <c r="T109" s="53">
        <f>'Complexity of the crisis'!AN110</f>
        <v>2</v>
      </c>
      <c r="U109" s="139" t="str">
        <f>VLOOKUP(C109,Lists!$C$3:$E$160,3,FALSE)</f>
        <v>Asia</v>
      </c>
      <c r="V109" s="140">
        <v>45126</v>
      </c>
    </row>
    <row r="110" spans="1:22" x14ac:dyDescent="0.25">
      <c r="A110" s="64" t="str">
        <f>'Crisis Indicator Data'!A108</f>
        <v>Highlands Violence</v>
      </c>
      <c r="B110" s="55" t="str">
        <f>Lists!G108</f>
        <v>Highlands Violence</v>
      </c>
      <c r="C110" s="64" t="str">
        <f>'Crisis Indicator Data'!C108</f>
        <v>PNG003</v>
      </c>
      <c r="D110" s="64" t="str">
        <f>'Crisis Indicator Data'!D108</f>
        <v>Papua New Guinea</v>
      </c>
      <c r="E110" s="64" t="str">
        <f>'Crisis Indicator Data'!E108</f>
        <v>PNG</v>
      </c>
      <c r="F110" s="64" t="str">
        <f>'Crisis Indicator Data'!B108</f>
        <v>Earthquake</v>
      </c>
      <c r="G110" s="52">
        <f t="shared" si="15"/>
        <v>2.5</v>
      </c>
      <c r="H110" s="65">
        <f t="shared" si="16"/>
        <v>3</v>
      </c>
      <c r="I110" s="131" t="str">
        <f t="shared" si="17"/>
        <v>Medium</v>
      </c>
      <c r="J110" s="133" t="str">
        <f>INDEX(Trends!$D$3:$D$404,MATCH(C110,Trends!$C$3:$C$404,0))</f>
        <v>Decreasing</v>
      </c>
      <c r="K110" s="123" t="str">
        <f>IF(Reliability!B108="x","x",(IF(ROUNDUP(Reliability!B108,0)=1,"Very High",IF(ROUNDUP(Reliability!B108,0)=2,"High",IF(ROUNDUP(Reliability!B108,0)=3,"Medium",IF(ROUNDUP(Reliability!B108,0)=4,"Low","Very Low"))))))</f>
        <v>High</v>
      </c>
      <c r="L110" s="54">
        <f t="shared" si="18"/>
        <v>2.2000000000000002</v>
      </c>
      <c r="M110" s="66">
        <f>'Impact of the crisis'!N111</f>
        <v>1.8</v>
      </c>
      <c r="N110" s="66">
        <f>'Impact of the crisis'!AB111</f>
        <v>2.4</v>
      </c>
      <c r="O110" s="54">
        <f>'Conditions of people affected'!R111</f>
        <v>2.7</v>
      </c>
      <c r="P110" s="66">
        <f>'Conditions of people affected'!K111</f>
        <v>2.4</v>
      </c>
      <c r="Q110" s="66">
        <f>'Conditions of people affected'!Q111</f>
        <v>3</v>
      </c>
      <c r="R110" s="53">
        <f t="shared" si="19"/>
        <v>2.5</v>
      </c>
      <c r="S110" s="53">
        <f>'Complexity of the crisis'!X111</f>
        <v>2.4</v>
      </c>
      <c r="T110" s="53">
        <f>'Complexity of the crisis'!AN111</f>
        <v>2.5</v>
      </c>
      <c r="U110" s="139" t="str">
        <f>VLOOKUP(C110,Lists!$C$3:$E$160,3,FALSE)</f>
        <v>Pacific</v>
      </c>
      <c r="V110" s="140">
        <v>45126</v>
      </c>
    </row>
    <row r="111" spans="1:22" x14ac:dyDescent="0.25">
      <c r="A111" s="64" t="str">
        <f>'Crisis Indicator Data'!A109</f>
        <v>Displacement from Ukraine conflict in Poland</v>
      </c>
      <c r="B111" s="55" t="str">
        <f>Lists!G109</f>
        <v>Displacement from Ukraine conflict</v>
      </c>
      <c r="C111" s="64" t="str">
        <f>'Crisis Indicator Data'!C109</f>
        <v>POL002</v>
      </c>
      <c r="D111" s="64" t="str">
        <f>'Crisis Indicator Data'!D109</f>
        <v>Poland</v>
      </c>
      <c r="E111" s="64" t="str">
        <f>'Crisis Indicator Data'!E109</f>
        <v>POL</v>
      </c>
      <c r="F111" s="64" t="str">
        <f>'Crisis Indicator Data'!B109</f>
        <v>Displacement,Conflict</v>
      </c>
      <c r="G111" s="52">
        <f t="shared" si="15"/>
        <v>2.4</v>
      </c>
      <c r="H111" s="65">
        <f t="shared" si="16"/>
        <v>3</v>
      </c>
      <c r="I111" s="131" t="str">
        <f t="shared" si="17"/>
        <v>Medium</v>
      </c>
      <c r="J111" s="133" t="str">
        <f>INDEX(Trends!$D$3:$D$404,MATCH(C111,Trends!$C$3:$C$404,0))</f>
        <v>Decreasing</v>
      </c>
      <c r="K111" s="123" t="str">
        <f>IF(Reliability!B109="x","x",(IF(ROUNDUP(Reliability!B109,0)=1,"Very High",IF(ROUNDUP(Reliability!B109,0)=2,"High",IF(ROUNDUP(Reliability!B109,0)=3,"Medium",IF(ROUNDUP(Reliability!B109,0)=4,"Low","Very Low"))))))</f>
        <v>Very High</v>
      </c>
      <c r="L111" s="54">
        <f t="shared" si="18"/>
        <v>2.7</v>
      </c>
      <c r="M111" s="66">
        <f>'Impact of the crisis'!N112</f>
        <v>1.8</v>
      </c>
      <c r="N111" s="66">
        <f>'Impact of the crisis'!AB112</f>
        <v>3.1</v>
      </c>
      <c r="O111" s="54">
        <f>'Conditions of people affected'!R112</f>
        <v>3.15</v>
      </c>
      <c r="P111" s="66">
        <f>'Conditions of people affected'!K112</f>
        <v>3.3</v>
      </c>
      <c r="Q111" s="66">
        <f>'Conditions of people affected'!Q112</f>
        <v>3</v>
      </c>
      <c r="R111" s="53">
        <f t="shared" si="19"/>
        <v>1.1000000000000001</v>
      </c>
      <c r="S111" s="53">
        <f>'Complexity of the crisis'!X112</f>
        <v>0.7</v>
      </c>
      <c r="T111" s="53">
        <f>'Complexity of the crisis'!AN112</f>
        <v>1.5</v>
      </c>
      <c r="U111" s="139" t="str">
        <f>VLOOKUP(C111,Lists!$C$3:$E$160,3,FALSE)</f>
        <v>Europe</v>
      </c>
      <c r="V111" s="140">
        <v>45129</v>
      </c>
    </row>
    <row r="112" spans="1:22" x14ac:dyDescent="0.25">
      <c r="A112" s="64" t="str">
        <f>'Crisis Indicator Data'!A110</f>
        <v>Complex crisis in DPRK</v>
      </c>
      <c r="B112" s="55" t="str">
        <f>Lists!G110</f>
        <v>Complex crisis</v>
      </c>
      <c r="C112" s="64" t="str">
        <f>'Crisis Indicator Data'!C110</f>
        <v>PRK001</v>
      </c>
      <c r="D112" s="64" t="str">
        <f>'Crisis Indicator Data'!D110</f>
        <v>DPRK</v>
      </c>
      <c r="E112" s="64" t="str">
        <f>'Crisis Indicator Data'!E110</f>
        <v>PRK</v>
      </c>
      <c r="F112" s="64" t="str">
        <f>'Crisis Indicator Data'!B110</f>
        <v>Socio-political,Floods,Other seasonal event,Food Security</v>
      </c>
      <c r="G112" s="52">
        <f t="shared" si="15"/>
        <v>3.7</v>
      </c>
      <c r="H112" s="65">
        <f t="shared" si="16"/>
        <v>4</v>
      </c>
      <c r="I112" s="131" t="str">
        <f t="shared" si="17"/>
        <v>High</v>
      </c>
      <c r="J112" s="133" t="str">
        <f>INDEX(Trends!$D$3:$D$404,MATCH(C112,Trends!$C$3:$C$404,0))</f>
        <v>Stable</v>
      </c>
      <c r="K112" s="123" t="str">
        <f>IF(Reliability!B110="x","x",(IF(ROUNDUP(Reliability!B110,0)=1,"Very High",IF(ROUNDUP(Reliability!B110,0)=2,"High",IF(ROUNDUP(Reliability!B110,0)=3,"Medium",IF(ROUNDUP(Reliability!B110,0)=4,"Low","Very Low"))))))</f>
        <v>Medium</v>
      </c>
      <c r="L112" s="54">
        <f t="shared" si="18"/>
        <v>4</v>
      </c>
      <c r="M112" s="66">
        <f>'Impact of the crisis'!N113</f>
        <v>4.5999999999999996</v>
      </c>
      <c r="N112" s="66">
        <f>'Impact of the crisis'!AB113</f>
        <v>3.6</v>
      </c>
      <c r="O112" s="54">
        <f>'Conditions of people affected'!R113</f>
        <v>4.5</v>
      </c>
      <c r="P112" s="66">
        <f>'Conditions of people affected'!K113</f>
        <v>5</v>
      </c>
      <c r="Q112" s="66">
        <f>'Conditions of people affected'!Q113</f>
        <v>4</v>
      </c>
      <c r="R112" s="53">
        <f t="shared" si="19"/>
        <v>2.2999999999999998</v>
      </c>
      <c r="S112" s="53">
        <f>'Complexity of the crisis'!X113</f>
        <v>2.6</v>
      </c>
      <c r="T112" s="53">
        <f>'Complexity of the crisis'!AN113</f>
        <v>2</v>
      </c>
      <c r="U112" s="139" t="str">
        <f>VLOOKUP(C112,Lists!$C$3:$E$160,3,FALSE)</f>
        <v>Asia</v>
      </c>
      <c r="V112" s="140">
        <v>45137</v>
      </c>
    </row>
    <row r="113" spans="1:22" x14ac:dyDescent="0.25">
      <c r="A113" s="64" t="str">
        <f>'Crisis Indicator Data'!A111</f>
        <v>Conflict in Palestine</v>
      </c>
      <c r="B113" s="55" t="str">
        <f>Lists!G111</f>
        <v>Conflict</v>
      </c>
      <c r="C113" s="64" t="str">
        <f>'Crisis Indicator Data'!C111</f>
        <v>PSE002</v>
      </c>
      <c r="D113" s="64" t="str">
        <f>'Crisis Indicator Data'!D111</f>
        <v>Palestine</v>
      </c>
      <c r="E113" s="64" t="str">
        <f>'Crisis Indicator Data'!E111</f>
        <v>PSE</v>
      </c>
      <c r="F113" s="64" t="str">
        <f>'Crisis Indicator Data'!B111</f>
        <v>Conflict,Socio-political,Violence</v>
      </c>
      <c r="G113" s="52">
        <f t="shared" si="15"/>
        <v>3.7</v>
      </c>
      <c r="H113" s="65">
        <f t="shared" si="16"/>
        <v>4</v>
      </c>
      <c r="I113" s="131" t="str">
        <f t="shared" si="17"/>
        <v>High</v>
      </c>
      <c r="J113" s="133" t="str">
        <f>INDEX(Trends!$D$3:$D$404,MATCH(C113,Trends!$C$3:$C$404,0))</f>
        <v>Stable</v>
      </c>
      <c r="K113" s="123" t="str">
        <f>IF(Reliability!B111="x","x",(IF(ROUNDUP(Reliability!B111,0)=1,"Very High",IF(ROUNDUP(Reliability!B111,0)=2,"High",IF(ROUNDUP(Reliability!B111,0)=3,"Medium",IF(ROUNDUP(Reliability!B111,0)=4,"Low","Very Low"))))))</f>
        <v>High</v>
      </c>
      <c r="L113" s="54">
        <f t="shared" si="18"/>
        <v>3.7</v>
      </c>
      <c r="M113" s="66">
        <f>'Impact of the crisis'!N114</f>
        <v>2.5</v>
      </c>
      <c r="N113" s="66">
        <f>'Impact of the crisis'!AB114</f>
        <v>4.2</v>
      </c>
      <c r="O113" s="54">
        <f>'Conditions of people affected'!R114</f>
        <v>3.95</v>
      </c>
      <c r="P113" s="66">
        <f>'Conditions of people affected'!K114</f>
        <v>3.9</v>
      </c>
      <c r="Q113" s="66">
        <f>'Conditions of people affected'!Q114</f>
        <v>4</v>
      </c>
      <c r="R113" s="53">
        <f t="shared" si="19"/>
        <v>3.3</v>
      </c>
      <c r="S113" s="53">
        <f>'Complexity of the crisis'!X114</f>
        <v>2.2999999999999998</v>
      </c>
      <c r="T113" s="53">
        <f>'Complexity of the crisis'!AN114</f>
        <v>4</v>
      </c>
      <c r="U113" s="139" t="str">
        <f>VLOOKUP(C113,Lists!$C$3:$E$160,3,FALSE)</f>
        <v>Middle east</v>
      </c>
      <c r="V113" s="140">
        <v>45126</v>
      </c>
    </row>
    <row r="114" spans="1:22" x14ac:dyDescent="0.25">
      <c r="A114" s="64" t="str">
        <f>'Crisis Indicator Data'!A112</f>
        <v>Lake Chad basin regional crisis</v>
      </c>
      <c r="B114" s="55" t="str">
        <f>Lists!G112</f>
        <v>Lake Chad basin regional crisis</v>
      </c>
      <c r="C114" s="64" t="str">
        <f>'Crisis Indicator Data'!C112</f>
        <v>REG001</v>
      </c>
      <c r="D114" s="64" t="str">
        <f>'Crisis Indicator Data'!D112</f>
        <v>Nigeria,Niger,Chad,Cameroon</v>
      </c>
      <c r="E114" s="64" t="str">
        <f>'Crisis Indicator Data'!E112</f>
        <v>NGA,NER,TCD,CMR</v>
      </c>
      <c r="F114" s="64">
        <f>'Crisis Indicator Data'!B112</f>
        <v>0</v>
      </c>
      <c r="G114" s="52">
        <f t="shared" si="15"/>
        <v>4.4000000000000004</v>
      </c>
      <c r="H114" s="65">
        <f t="shared" si="16"/>
        <v>5</v>
      </c>
      <c r="I114" s="131" t="str">
        <f t="shared" si="17"/>
        <v>Very High</v>
      </c>
      <c r="J114" s="133" t="str">
        <f>INDEX(Trends!$D$3:$D$404,MATCH(C114,Trends!$C$3:$C$404,0))</f>
        <v>Stable</v>
      </c>
      <c r="K114" s="123" t="str">
        <f>IF(Reliability!B112="x","x",(IF(ROUNDUP(Reliability!B112,0)=1,"Very High",IF(ROUNDUP(Reliability!B112,0)=2,"High",IF(ROUNDUP(Reliability!B112,0)=3,"Medium",IF(ROUNDUP(Reliability!B112,0)=4,"Low","Very Low"))))))</f>
        <v>Very High</v>
      </c>
      <c r="L114" s="54">
        <f t="shared" si="18"/>
        <v>4.0999999999999996</v>
      </c>
      <c r="M114" s="66">
        <f>'Impact of the crisis'!N115</f>
        <v>3.8</v>
      </c>
      <c r="N114" s="66">
        <f>'Impact of the crisis'!AB115</f>
        <v>4.3</v>
      </c>
      <c r="O114" s="54">
        <f>'Conditions of people affected'!R115</f>
        <v>4.5</v>
      </c>
      <c r="P114" s="66">
        <f>'Conditions of people affected'!K115</f>
        <v>5</v>
      </c>
      <c r="Q114" s="66">
        <f>'Conditions of people affected'!Q115</f>
        <v>4</v>
      </c>
      <c r="R114" s="53">
        <f t="shared" si="19"/>
        <v>4.4000000000000004</v>
      </c>
      <c r="S114" s="53">
        <f>'Complexity of the crisis'!X115</f>
        <v>3.6</v>
      </c>
      <c r="T114" s="53">
        <f>'Complexity of the crisis'!AN115</f>
        <v>5</v>
      </c>
      <c r="U114" s="139" t="str">
        <f>VLOOKUP(C114,Lists!$C$3:$E$160,3,FALSE)</f>
        <v>Africa,Africa,Africa,Africa</v>
      </c>
      <c r="V114" s="140">
        <v>45133</v>
      </c>
    </row>
    <row r="115" spans="1:22" x14ac:dyDescent="0.25">
      <c r="A115" s="64" t="str">
        <f>'Crisis Indicator Data'!A113</f>
        <v>Venezuela Regional Crisis</v>
      </c>
      <c r="B115" s="55" t="str">
        <f>Lists!G113</f>
        <v>Venezuela Regional Crisis</v>
      </c>
      <c r="C115" s="64" t="str">
        <f>'Crisis Indicator Data'!C113</f>
        <v>REG002</v>
      </c>
      <c r="D115" s="64" t="str">
        <f>'Crisis Indicator Data'!D113</f>
        <v>Venezuela,Brazil,Colombia,Ecuador,Peru,Trinidad and Tobago,Chile,Dominican Republic,Panama</v>
      </c>
      <c r="E115" s="64" t="str">
        <f>'Crisis Indicator Data'!E113</f>
        <v>VEN,BRA,COL,ECU,PER,TTO,CHL,DOM,PAN</v>
      </c>
      <c r="F115" s="64">
        <f>'Crisis Indicator Data'!B113</f>
        <v>0</v>
      </c>
      <c r="G115" s="52">
        <f t="shared" si="15"/>
        <v>3.9</v>
      </c>
      <c r="H115" s="65">
        <f t="shared" si="16"/>
        <v>4</v>
      </c>
      <c r="I115" s="131" t="str">
        <f t="shared" si="17"/>
        <v>High</v>
      </c>
      <c r="J115" s="133" t="str">
        <f>INDEX(Trends!$D$3:$D$404,MATCH(C115,Trends!$C$3:$C$404,0))</f>
        <v>Stable</v>
      </c>
      <c r="K115" s="123" t="str">
        <f>IF(Reliability!B113="x","x",(IF(ROUNDUP(Reliability!B113,0)=1,"Very High",IF(ROUNDUP(Reliability!B113,0)=2,"High",IF(ROUNDUP(Reliability!B113,0)=3,"Medium",IF(ROUNDUP(Reliability!B113,0)=4,"Low","Very Low"))))))</f>
        <v>Medium</v>
      </c>
      <c r="L115" s="54">
        <f t="shared" si="18"/>
        <v>3.6</v>
      </c>
      <c r="M115" s="66">
        <f>'Impact of the crisis'!N116</f>
        <v>3.4</v>
      </c>
      <c r="N115" s="66">
        <f>'Impact of the crisis'!AB116</f>
        <v>3.7</v>
      </c>
      <c r="O115" s="54">
        <f>'Conditions of people affected'!R116</f>
        <v>4</v>
      </c>
      <c r="P115" s="66">
        <f>'Conditions of people affected'!K116</f>
        <v>5</v>
      </c>
      <c r="Q115" s="66">
        <f>'Conditions of people affected'!Q116</f>
        <v>3</v>
      </c>
      <c r="R115" s="53">
        <f t="shared" si="19"/>
        <v>3.8</v>
      </c>
      <c r="S115" s="53">
        <f>'Complexity of the crisis'!X116</f>
        <v>2.7</v>
      </c>
      <c r="T115" s="53">
        <f>'Complexity of the crisis'!AN116</f>
        <v>4.5</v>
      </c>
      <c r="U115" s="139" t="str">
        <f>VLOOKUP(C115,Lists!$C$3:$E$160,3,FALSE)</f>
        <v>Americas,Americas,Americas,Americas,Americas,Americas,Americas,Americas,Americas</v>
      </c>
      <c r="V115" s="140">
        <v>45063</v>
      </c>
    </row>
    <row r="116" spans="1:22" x14ac:dyDescent="0.25">
      <c r="A116" s="64" t="str">
        <f>'Crisis Indicator Data'!A114</f>
        <v>Regional Kashmir conflict</v>
      </c>
      <c r="B116" s="55" t="str">
        <f>Lists!G114</f>
        <v>Regional Kashmir conflict</v>
      </c>
      <c r="C116" s="64" t="str">
        <f>'Crisis Indicator Data'!C114</f>
        <v>REG003</v>
      </c>
      <c r="D116" s="64" t="str">
        <f>'Crisis Indicator Data'!D114</f>
        <v>India,Pakistan</v>
      </c>
      <c r="E116" s="64" t="str">
        <f>'Crisis Indicator Data'!E114</f>
        <v>IND,PAK</v>
      </c>
      <c r="F116" s="64">
        <f>'Crisis Indicator Data'!B114</f>
        <v>0</v>
      </c>
      <c r="G116" s="52" t="str">
        <f t="shared" si="15"/>
        <v>x</v>
      </c>
      <c r="H116" s="65" t="str">
        <f t="shared" si="16"/>
        <v>x</v>
      </c>
      <c r="I116" s="131" t="str">
        <f t="shared" si="17"/>
        <v>x</v>
      </c>
      <c r="J116" s="133" t="str">
        <f>INDEX(Trends!$D$3:$D$404,MATCH(C116,Trends!$C$3:$C$404,0))</f>
        <v>-</v>
      </c>
      <c r="K116" s="123" t="str">
        <f>IF(Reliability!B114="x","x",(IF(ROUNDUP(Reliability!B114,0)=1,"Very High",IF(ROUNDUP(Reliability!B114,0)=2,"High",IF(ROUNDUP(Reliability!B114,0)=3,"Medium",IF(ROUNDUP(Reliability!B114,0)=4,"Low","Very Low"))))))</f>
        <v>Medium</v>
      </c>
      <c r="L116" s="54">
        <f t="shared" si="18"/>
        <v>3.1</v>
      </c>
      <c r="M116" s="66">
        <f>'Impact of the crisis'!N117</f>
        <v>2.1</v>
      </c>
      <c r="N116" s="66">
        <f>'Impact of the crisis'!AB117</f>
        <v>3.5</v>
      </c>
      <c r="O116" s="54" t="str">
        <f>'Conditions of people affected'!R117</f>
        <v>x</v>
      </c>
      <c r="P116" s="66" t="str">
        <f>'Conditions of people affected'!K117</f>
        <v>x</v>
      </c>
      <c r="Q116" s="66" t="str">
        <f>'Conditions of people affected'!Q117</f>
        <v>x</v>
      </c>
      <c r="R116" s="53">
        <f t="shared" si="19"/>
        <v>3</v>
      </c>
      <c r="S116" s="53">
        <f>'Complexity of the crisis'!X117</f>
        <v>3</v>
      </c>
      <c r="T116" s="53">
        <f>'Complexity of the crisis'!AN117</f>
        <v>3</v>
      </c>
      <c r="U116" s="139" t="str">
        <f>VLOOKUP(C116,Lists!$C$3:$E$160,3,FALSE)</f>
        <v>Asia,Asia</v>
      </c>
      <c r="V116" s="140">
        <v>45138</v>
      </c>
    </row>
    <row r="117" spans="1:22" x14ac:dyDescent="0.25">
      <c r="A117" s="64" t="str">
        <f>'Crisis Indicator Data'!A115</f>
        <v>Syrian Regional Crisis</v>
      </c>
      <c r="B117" s="55" t="str">
        <f>Lists!G115</f>
        <v>Syrian Regional Crisis</v>
      </c>
      <c r="C117" s="64" t="str">
        <f>'Crisis Indicator Data'!C115</f>
        <v>REG004</v>
      </c>
      <c r="D117" s="64" t="str">
        <f>'Crisis Indicator Data'!D115</f>
        <v>Syria,Türkiye,Iraq,Egypt,Jordan,Lebanon</v>
      </c>
      <c r="E117" s="64" t="str">
        <f>'Crisis Indicator Data'!E115</f>
        <v>SYR,TUR,IRQ,EGY,JOR,LBN</v>
      </c>
      <c r="F117" s="64">
        <f>'Crisis Indicator Data'!B115</f>
        <v>0</v>
      </c>
      <c r="G117" s="52">
        <f t="shared" si="15"/>
        <v>4.2</v>
      </c>
      <c r="H117" s="65">
        <f t="shared" si="16"/>
        <v>5</v>
      </c>
      <c r="I117" s="131" t="str">
        <f t="shared" si="17"/>
        <v>Very High</v>
      </c>
      <c r="J117" s="133" t="str">
        <f>INDEX(Trends!$D$3:$D$404,MATCH(C117,Trends!$C$3:$C$404,0))</f>
        <v>Decreasing</v>
      </c>
      <c r="K117" s="123" t="str">
        <f>IF(Reliability!B115="x","x",(IF(ROUNDUP(Reliability!B115,0)=1,"Very High",IF(ROUNDUP(Reliability!B115,0)=2,"High",IF(ROUNDUP(Reliability!B115,0)=3,"Medium",IF(ROUNDUP(Reliability!B115,0)=4,"Low","Very Low"))))))</f>
        <v>High</v>
      </c>
      <c r="L117" s="54">
        <f t="shared" si="18"/>
        <v>3.8</v>
      </c>
      <c r="M117" s="66">
        <f>'Impact of the crisis'!N118</f>
        <v>3.1</v>
      </c>
      <c r="N117" s="66">
        <f>'Impact of the crisis'!AB118</f>
        <v>4.0999999999999996</v>
      </c>
      <c r="O117" s="54">
        <f>'Conditions of people affected'!R118</f>
        <v>4.5</v>
      </c>
      <c r="P117" s="66">
        <f>'Conditions of people affected'!K118</f>
        <v>5</v>
      </c>
      <c r="Q117" s="66">
        <f>'Conditions of people affected'!Q118</f>
        <v>4</v>
      </c>
      <c r="R117" s="53">
        <f t="shared" si="19"/>
        <v>4.0999999999999996</v>
      </c>
      <c r="S117" s="53">
        <f>'Complexity of the crisis'!X118</f>
        <v>3.6</v>
      </c>
      <c r="T117" s="53">
        <f>'Complexity of the crisis'!AN118</f>
        <v>4.5</v>
      </c>
      <c r="U117" s="139" t="str">
        <f>VLOOKUP(C117,Lists!$C$3:$E$160,3,FALSE)</f>
        <v>Middle east,Middle east,Middle east,Africa,Middle east,Middle east</v>
      </c>
      <c r="V117" s="140">
        <v>45105</v>
      </c>
    </row>
    <row r="118" spans="1:22" x14ac:dyDescent="0.25">
      <c r="A118" s="64" t="str">
        <f>'Crisis Indicator Data'!A116</f>
        <v xml:space="preserve">Eastern Mediterranean Route </v>
      </c>
      <c r="B118" s="55" t="str">
        <f>Lists!G116</f>
        <v xml:space="preserve">Eastern Mediterranean Route </v>
      </c>
      <c r="C118" s="64" t="str">
        <f>'Crisis Indicator Data'!C116</f>
        <v>REG006</v>
      </c>
      <c r="D118" s="64" t="str">
        <f>'Crisis Indicator Data'!D116</f>
        <v>Türkiye,Greece</v>
      </c>
      <c r="E118" s="64" t="str">
        <f>'Crisis Indicator Data'!E116</f>
        <v>TUR,GRC</v>
      </c>
      <c r="F118" s="64">
        <f>'Crisis Indicator Data'!B116</f>
        <v>0</v>
      </c>
      <c r="G118" s="52">
        <f t="shared" si="15"/>
        <v>2.2999999999999998</v>
      </c>
      <c r="H118" s="65">
        <f t="shared" si="16"/>
        <v>3</v>
      </c>
      <c r="I118" s="131" t="str">
        <f t="shared" si="17"/>
        <v>Medium</v>
      </c>
      <c r="J118" s="133" t="str">
        <f>INDEX(Trends!$D$3:$D$404,MATCH(C118,Trends!$C$3:$C$404,0))</f>
        <v>Stable</v>
      </c>
      <c r="K118" s="123" t="str">
        <f>IF(Reliability!B116="x","x",(IF(ROUNDUP(Reliability!B116,0)=1,"Very High",IF(ROUNDUP(Reliability!B116,0)=2,"High",IF(ROUNDUP(Reliability!B116,0)=3,"Medium",IF(ROUNDUP(Reliability!B116,0)=4,"Low","Very Low"))))))</f>
        <v>Medium</v>
      </c>
      <c r="L118" s="54">
        <f t="shared" si="18"/>
        <v>2.9</v>
      </c>
      <c r="M118" s="66">
        <f>'Impact of the crisis'!N119</f>
        <v>2.2999999999999998</v>
      </c>
      <c r="N118" s="66">
        <f>'Impact of the crisis'!AB119</f>
        <v>3.1</v>
      </c>
      <c r="O118" s="54">
        <f>'Conditions of people affected'!R119</f>
        <v>1.75</v>
      </c>
      <c r="P118" s="66">
        <f>'Conditions of people affected'!K119</f>
        <v>2.5</v>
      </c>
      <c r="Q118" s="66">
        <f>'Conditions of people affected'!Q119</f>
        <v>1</v>
      </c>
      <c r="R118" s="53">
        <f t="shared" si="19"/>
        <v>2.5</v>
      </c>
      <c r="S118" s="53">
        <f>'Complexity of the crisis'!X119</f>
        <v>2.9</v>
      </c>
      <c r="T118" s="53">
        <f>'Complexity of the crisis'!AN119</f>
        <v>2</v>
      </c>
      <c r="U118" s="139" t="str">
        <f>VLOOKUP(C118,Lists!$C$3:$E$160,3,FALSE)</f>
        <v>Middle east,Europe</v>
      </c>
      <c r="V118" s="140">
        <v>45138</v>
      </c>
    </row>
    <row r="119" spans="1:22" ht="13.5" customHeight="1" x14ac:dyDescent="0.25">
      <c r="A119" s="64" t="str">
        <f>'Crisis Indicator Data'!A117</f>
        <v>Central Mediterranean Route</v>
      </c>
      <c r="B119" s="55" t="str">
        <f>Lists!G117</f>
        <v>Central Mediterranean Route</v>
      </c>
      <c r="C119" s="64" t="str">
        <f>'Crisis Indicator Data'!C117</f>
        <v>REG007</v>
      </c>
      <c r="D119" s="64" t="str">
        <f>'Crisis Indicator Data'!D117</f>
        <v>Algeria,Tunisia,Libya,Italy</v>
      </c>
      <c r="E119" s="64" t="str">
        <f>'Crisis Indicator Data'!E117</f>
        <v>DZA,TUN,LBY,ITA</v>
      </c>
      <c r="F119" s="64">
        <f>'Crisis Indicator Data'!B117</f>
        <v>0</v>
      </c>
      <c r="G119" s="52">
        <f t="shared" si="15"/>
        <v>2.9</v>
      </c>
      <c r="H119" s="65">
        <f t="shared" si="16"/>
        <v>3</v>
      </c>
      <c r="I119" s="131" t="str">
        <f t="shared" si="17"/>
        <v>Medium</v>
      </c>
      <c r="J119" s="133" t="str">
        <f>INDEX(Trends!$D$3:$D$404,MATCH(C119,Trends!$C$3:$C$404,0))</f>
        <v>Decreasing</v>
      </c>
      <c r="K119" s="123" t="str">
        <f>IF(Reliability!B117="x","x",(IF(ROUNDUP(Reliability!B117,0)=1,"Very High",IF(ROUNDUP(Reliability!B117,0)=2,"High",IF(ROUNDUP(Reliability!B117,0)=3,"Medium",IF(ROUNDUP(Reliability!B117,0)=4,"Low","Very Low"))))))</f>
        <v>High</v>
      </c>
      <c r="L119" s="54">
        <f t="shared" si="18"/>
        <v>4</v>
      </c>
      <c r="M119" s="66">
        <f>'Impact of the crisis'!N120</f>
        <v>4.4000000000000004</v>
      </c>
      <c r="N119" s="66">
        <f>'Impact of the crisis'!AB120</f>
        <v>3.7</v>
      </c>
      <c r="O119" s="54">
        <f>'Conditions of people affected'!R120</f>
        <v>2.1</v>
      </c>
      <c r="P119" s="66">
        <f>'Conditions of people affected'!K120</f>
        <v>3.2</v>
      </c>
      <c r="Q119" s="66">
        <f>'Conditions of people affected'!Q120</f>
        <v>1</v>
      </c>
      <c r="R119" s="53">
        <f t="shared" si="19"/>
        <v>2.9</v>
      </c>
      <c r="S119" s="53">
        <f>'Complexity of the crisis'!X120</f>
        <v>2.7</v>
      </c>
      <c r="T119" s="53">
        <f>'Complexity of the crisis'!AN120</f>
        <v>3</v>
      </c>
      <c r="U119" s="139" t="str">
        <f>VLOOKUP(C119,Lists!$C$3:$E$160,3,FALSE)</f>
        <v>Africa,Africa,Africa,Europe</v>
      </c>
      <c r="V119" s="140">
        <v>45129</v>
      </c>
    </row>
    <row r="120" spans="1:22" x14ac:dyDescent="0.25">
      <c r="A120" s="64" t="str">
        <f>'Crisis Indicator Data'!A118</f>
        <v>Western Mediterranean Route</v>
      </c>
      <c r="B120" s="55" t="str">
        <f>Lists!G118</f>
        <v>Western Mediterranean Route</v>
      </c>
      <c r="C120" s="64" t="str">
        <f>'Crisis Indicator Data'!C118</f>
        <v>REG008</v>
      </c>
      <c r="D120" s="64" t="str">
        <f>'Crisis Indicator Data'!D118</f>
        <v>Algeria,Morocco,Spain</v>
      </c>
      <c r="E120" s="64" t="str">
        <f>'Crisis Indicator Data'!E118</f>
        <v>DZA,MAR,ESP</v>
      </c>
      <c r="F120" s="64">
        <f>'Crisis Indicator Data'!B118</f>
        <v>0</v>
      </c>
      <c r="G120" s="52">
        <f t="shared" si="15"/>
        <v>2.5</v>
      </c>
      <c r="H120" s="65">
        <f t="shared" si="16"/>
        <v>3</v>
      </c>
      <c r="I120" s="131" t="str">
        <f t="shared" si="17"/>
        <v>Medium</v>
      </c>
      <c r="J120" s="133" t="str">
        <f>INDEX(Trends!$D$3:$D$404,MATCH(C120,Trends!$C$3:$C$404,0))</f>
        <v>Decreasing</v>
      </c>
      <c r="K120" s="123" t="str">
        <f>IF(Reliability!B118="x","x",(IF(ROUNDUP(Reliability!B118,0)=1,"Very High",IF(ROUNDUP(Reliability!B118,0)=2,"High",IF(ROUNDUP(Reliability!B118,0)=3,"Medium",IF(ROUNDUP(Reliability!B118,0)=4,"Low","Very Low"))))))</f>
        <v>High</v>
      </c>
      <c r="L120" s="54">
        <f t="shared" si="18"/>
        <v>3.6</v>
      </c>
      <c r="M120" s="66">
        <f>'Impact of the crisis'!N121</f>
        <v>4.5</v>
      </c>
      <c r="N120" s="66">
        <f>'Impact of the crisis'!AB121</f>
        <v>3</v>
      </c>
      <c r="O120" s="54">
        <f>'Conditions of people affected'!R121</f>
        <v>1.85</v>
      </c>
      <c r="P120" s="66">
        <f>'Conditions of people affected'!K121</f>
        <v>2.7</v>
      </c>
      <c r="Q120" s="66">
        <f>'Conditions of people affected'!Q121</f>
        <v>1</v>
      </c>
      <c r="R120" s="53">
        <f t="shared" si="19"/>
        <v>2.2999999999999998</v>
      </c>
      <c r="S120" s="53">
        <f>'Complexity of the crisis'!X121</f>
        <v>2.6</v>
      </c>
      <c r="T120" s="53">
        <f>'Complexity of the crisis'!AN121</f>
        <v>2</v>
      </c>
      <c r="U120" s="139" t="str">
        <f>VLOOKUP(C120,Lists!$C$3:$E$160,3,FALSE)</f>
        <v>Africa,Africa,Europe</v>
      </c>
      <c r="V120" s="140">
        <v>45129</v>
      </c>
    </row>
    <row r="121" spans="1:22" x14ac:dyDescent="0.25">
      <c r="A121" s="64" t="str">
        <f>'Crisis Indicator Data'!A119</f>
        <v>Rohingya Regional Crisis</v>
      </c>
      <c r="B121" s="55" t="str">
        <f>Lists!G119</f>
        <v>Rohingya Regional Crisis</v>
      </c>
      <c r="C121" s="64" t="str">
        <f>'Crisis Indicator Data'!C119</f>
        <v>REG011</v>
      </c>
      <c r="D121" s="64" t="str">
        <f>'Crisis Indicator Data'!D119</f>
        <v>Bangladesh,Myanmar</v>
      </c>
      <c r="E121" s="64" t="str">
        <f>'Crisis Indicator Data'!E119</f>
        <v>BGD,MMR</v>
      </c>
      <c r="F121" s="64">
        <f>'Crisis Indicator Data'!B119</f>
        <v>0</v>
      </c>
      <c r="G121" s="52">
        <f t="shared" si="15"/>
        <v>3.8</v>
      </c>
      <c r="H121" s="65">
        <f t="shared" si="16"/>
        <v>4</v>
      </c>
      <c r="I121" s="131" t="str">
        <f t="shared" si="17"/>
        <v>High</v>
      </c>
      <c r="J121" s="133" t="str">
        <f>INDEX(Trends!$D$3:$D$404,MATCH(C121,Trends!$C$3:$C$404,0))</f>
        <v>Decreasing</v>
      </c>
      <c r="K121" s="123" t="str">
        <f>IF(Reliability!B119="x","x",(IF(ROUNDUP(Reliability!B119,0)=1,"Very High",IF(ROUNDUP(Reliability!B119,0)=2,"High",IF(ROUNDUP(Reliability!B119,0)=3,"Medium",IF(ROUNDUP(Reliability!B119,0)=4,"Low","Very Low"))))))</f>
        <v>Very High</v>
      </c>
      <c r="L121" s="54">
        <f t="shared" si="18"/>
        <v>3.3</v>
      </c>
      <c r="M121" s="66">
        <f>'Impact of the crisis'!N122</f>
        <v>1.3</v>
      </c>
      <c r="N121" s="66">
        <f>'Impact of the crisis'!AB122</f>
        <v>4</v>
      </c>
      <c r="O121" s="54">
        <f>'Conditions of people affected'!R122</f>
        <v>4.0999999999999996</v>
      </c>
      <c r="P121" s="66">
        <f>'Conditions of people affected'!K122</f>
        <v>4.2</v>
      </c>
      <c r="Q121" s="66">
        <f>'Conditions of people affected'!Q122</f>
        <v>4</v>
      </c>
      <c r="R121" s="53">
        <f t="shared" si="19"/>
        <v>3.8</v>
      </c>
      <c r="S121" s="53">
        <f>'Complexity of the crisis'!X122</f>
        <v>3.5</v>
      </c>
      <c r="T121" s="53">
        <f>'Complexity of the crisis'!AN122</f>
        <v>4</v>
      </c>
      <c r="U121" s="139" t="str">
        <f>VLOOKUP(C121,Lists!$C$3:$E$160,3,FALSE)</f>
        <v>Asia,Asia</v>
      </c>
      <c r="V121" s="140">
        <v>45126</v>
      </c>
    </row>
    <row r="122" spans="1:22" x14ac:dyDescent="0.25">
      <c r="A122" s="64" t="str">
        <f>'Crisis Indicator Data'!A120</f>
        <v>Southern Africa Regional Food Security Crisis</v>
      </c>
      <c r="B122" s="55" t="str">
        <f>Lists!G120</f>
        <v>Southern Africa Regional Food Security Crisis</v>
      </c>
      <c r="C122" s="64" t="str">
        <f>'Crisis Indicator Data'!C120</f>
        <v>REG012</v>
      </c>
      <c r="D122" s="64" t="str">
        <f>'Crisis Indicator Data'!D120</f>
        <v>Lesotho,Madagascar,Malawi,Namibia,Eswatini,Zambia,Zimbabwe,Tanzania</v>
      </c>
      <c r="E122" s="64" t="str">
        <f>'Crisis Indicator Data'!E120</f>
        <v>LSO,MDG,MWI,NAM,SWZ,ZMB,ZWE,TZA</v>
      </c>
      <c r="F122" s="64">
        <f>'Crisis Indicator Data'!B120</f>
        <v>0</v>
      </c>
      <c r="G122" s="52">
        <f t="shared" si="15"/>
        <v>3.7</v>
      </c>
      <c r="H122" s="65">
        <f t="shared" si="16"/>
        <v>4</v>
      </c>
      <c r="I122" s="131" t="str">
        <f t="shared" si="17"/>
        <v>High</v>
      </c>
      <c r="J122" s="133" t="str">
        <f>INDEX(Trends!$D$3:$D$404,MATCH(C122,Trends!$C$3:$C$404,0))</f>
        <v>Increasing</v>
      </c>
      <c r="K122" s="123" t="str">
        <f>IF(Reliability!B120="x","x",(IF(ROUNDUP(Reliability!B120,0)=1,"Very High",IF(ROUNDUP(Reliability!B120,0)=2,"High",IF(ROUNDUP(Reliability!B120,0)=3,"Medium",IF(ROUNDUP(Reliability!B120,0)=4,"Low","Very Low"))))))</f>
        <v>Very High</v>
      </c>
      <c r="L122" s="54">
        <f t="shared" si="18"/>
        <v>3.9</v>
      </c>
      <c r="M122" s="66">
        <f>'Impact of the crisis'!N123</f>
        <v>4.2</v>
      </c>
      <c r="N122" s="66">
        <f>'Impact of the crisis'!AB123</f>
        <v>3.7</v>
      </c>
      <c r="O122" s="54">
        <f>'Conditions of people affected'!R123</f>
        <v>4</v>
      </c>
      <c r="P122" s="66">
        <f>'Conditions of people affected'!K123</f>
        <v>5</v>
      </c>
      <c r="Q122" s="66">
        <f>'Conditions of people affected'!Q123</f>
        <v>3</v>
      </c>
      <c r="R122" s="53">
        <f t="shared" si="19"/>
        <v>3.1</v>
      </c>
      <c r="S122" s="53">
        <f>'Complexity of the crisis'!X123</f>
        <v>2.7</v>
      </c>
      <c r="T122" s="53">
        <f>'Complexity of the crisis'!AN123</f>
        <v>3.5</v>
      </c>
      <c r="U122" s="139" t="str">
        <f>VLOOKUP(C122,Lists!$C$3:$E$160,3,FALSE)</f>
        <v>Africa,Africa,Africa,Africa,Africa,Africa,Africa,Africa</v>
      </c>
      <c r="V122" s="140">
        <v>45138</v>
      </c>
    </row>
    <row r="123" spans="1:22" x14ac:dyDescent="0.25">
      <c r="A123" s="64" t="str">
        <f>'Crisis Indicator Data'!A121</f>
        <v>Nagorno-Karabakh Conflict</v>
      </c>
      <c r="B123" s="55" t="str">
        <f>Lists!G121</f>
        <v>Regional Nagorno-Karabakh Conflict</v>
      </c>
      <c r="C123" s="64" t="str">
        <f>'Crisis Indicator Data'!C121</f>
        <v>REG013</v>
      </c>
      <c r="D123" s="64" t="str">
        <f>'Crisis Indicator Data'!D121</f>
        <v>Armenia,Azerbaijan</v>
      </c>
      <c r="E123" s="64" t="str">
        <f>'Crisis Indicator Data'!E121</f>
        <v>ARM,AZE</v>
      </c>
      <c r="F123" s="64">
        <f>'Crisis Indicator Data'!B121</f>
        <v>0</v>
      </c>
      <c r="G123" s="52">
        <f t="shared" si="15"/>
        <v>2.4</v>
      </c>
      <c r="H123" s="65">
        <f t="shared" si="16"/>
        <v>3</v>
      </c>
      <c r="I123" s="131" t="str">
        <f t="shared" si="17"/>
        <v>Medium</v>
      </c>
      <c r="J123" s="133" t="str">
        <f>INDEX(Trends!$D$3:$D$404,MATCH(C123,Trends!$C$3:$C$404,0))</f>
        <v>Increasing</v>
      </c>
      <c r="K123" s="123" t="str">
        <f>IF(Reliability!B121="x","x",(IF(ROUNDUP(Reliability!B121,0)=1,"Very High",IF(ROUNDUP(Reliability!B121,0)=2,"High",IF(ROUNDUP(Reliability!B121,0)=3,"Medium",IF(ROUNDUP(Reliability!B121,0)=4,"Low","Very Low"))))))</f>
        <v>High</v>
      </c>
      <c r="L123" s="54">
        <f t="shared" si="18"/>
        <v>2</v>
      </c>
      <c r="M123" s="66">
        <f>'Impact of the crisis'!N124</f>
        <v>1.2</v>
      </c>
      <c r="N123" s="66">
        <f>'Impact of the crisis'!AB124</f>
        <v>2.2999999999999998</v>
      </c>
      <c r="O123" s="54">
        <f>'Conditions of people affected'!R124</f>
        <v>2.35</v>
      </c>
      <c r="P123" s="66">
        <f>'Conditions of people affected'!K124</f>
        <v>1.7</v>
      </c>
      <c r="Q123" s="66">
        <f>'Conditions of people affected'!Q124</f>
        <v>3</v>
      </c>
      <c r="R123" s="53">
        <f t="shared" si="19"/>
        <v>2.7</v>
      </c>
      <c r="S123" s="53">
        <f>'Complexity of the crisis'!X124</f>
        <v>2.2999999999999998</v>
      </c>
      <c r="T123" s="53">
        <f>'Complexity of the crisis'!AN124</f>
        <v>3</v>
      </c>
      <c r="U123" s="139" t="str">
        <f>VLOOKUP(C123,Lists!$C$3:$E$160,3,FALSE)</f>
        <v>Middle east,Middle east</v>
      </c>
      <c r="V123" s="140">
        <v>45135</v>
      </c>
    </row>
    <row r="124" spans="1:22" x14ac:dyDescent="0.25">
      <c r="A124" s="64" t="str">
        <f>'Crisis Indicator Data'!A122</f>
        <v>Eastern Africa Regional Drought Crisis</v>
      </c>
      <c r="B124" s="55" t="str">
        <f>Lists!G122</f>
        <v>Eastern Africa Regional Drought Crisis</v>
      </c>
      <c r="C124" s="64" t="str">
        <f>'Crisis Indicator Data'!C122</f>
        <v>REG014</v>
      </c>
      <c r="D124" s="64" t="str">
        <f>'Crisis Indicator Data'!D122</f>
        <v>Ethiopia,Somalia,Kenya</v>
      </c>
      <c r="E124" s="64" t="str">
        <f>'Crisis Indicator Data'!E122</f>
        <v>ETH,SOM,KEN</v>
      </c>
      <c r="F124" s="64" t="str">
        <f>'Crisis Indicator Data'!B122</f>
        <v>Drought</v>
      </c>
      <c r="G124" s="52">
        <f t="shared" si="15"/>
        <v>4.2</v>
      </c>
      <c r="H124" s="65">
        <f t="shared" si="16"/>
        <v>5</v>
      </c>
      <c r="I124" s="131" t="str">
        <f t="shared" si="17"/>
        <v>Very High</v>
      </c>
      <c r="J124" s="133" t="str">
        <f>INDEX(Trends!$D$3:$D$404,MATCH(C124,Trends!$C$3:$C$404,0))</f>
        <v>Decreasing</v>
      </c>
      <c r="K124" s="123" t="str">
        <f>IF(Reliability!B122="x","x",(IF(ROUNDUP(Reliability!B122,0)=1,"Very High",IF(ROUNDUP(Reliability!B122,0)=2,"High",IF(ROUNDUP(Reliability!B122,0)=3,"Medium",IF(ROUNDUP(Reliability!B122,0)=4,"Low","Very Low"))))))</f>
        <v>High</v>
      </c>
      <c r="L124" s="54">
        <f t="shared" si="18"/>
        <v>4.2</v>
      </c>
      <c r="M124" s="66">
        <f>'Impact of the crisis'!N125</f>
        <v>4.3</v>
      </c>
      <c r="N124" s="66">
        <f>'Impact of the crisis'!AB125</f>
        <v>4.0999999999999996</v>
      </c>
      <c r="O124" s="54">
        <f>'Conditions of people affected'!R125</f>
        <v>4</v>
      </c>
      <c r="P124" s="66">
        <f>'Conditions of people affected'!K125</f>
        <v>5</v>
      </c>
      <c r="Q124" s="66">
        <f>'Conditions of people affected'!Q125</f>
        <v>3</v>
      </c>
      <c r="R124" s="53">
        <f t="shared" si="19"/>
        <v>4.5</v>
      </c>
      <c r="S124" s="53">
        <f>'Complexity of the crisis'!X125</f>
        <v>3.8</v>
      </c>
      <c r="T124" s="53">
        <f>'Complexity of the crisis'!AN125</f>
        <v>5</v>
      </c>
      <c r="U124" s="139" t="str">
        <f>VLOOKUP(C124,Lists!$C$3:$E$160,3,FALSE)</f>
        <v>Africa,Africa,Africa</v>
      </c>
      <c r="V124" s="140">
        <v>45127</v>
      </c>
    </row>
    <row r="125" spans="1:22" x14ac:dyDescent="0.25">
      <c r="A125" s="64" t="str">
        <f>'Crisis Indicator Data'!A123</f>
        <v>Turkiye / Syria earthquake</v>
      </c>
      <c r="B125" s="55" t="str">
        <f>Lists!G123</f>
        <v>Turkiye / Syria earthquake (regional crisis)</v>
      </c>
      <c r="C125" s="64" t="str">
        <f>'Crisis Indicator Data'!C123</f>
        <v>REG015</v>
      </c>
      <c r="D125" s="64" t="str">
        <f>'Crisis Indicator Data'!D123</f>
        <v>Türkiye,Syria</v>
      </c>
      <c r="E125" s="64" t="str">
        <f>'Crisis Indicator Data'!E123</f>
        <v>TUR,SYR</v>
      </c>
      <c r="F125" s="64" t="str">
        <f>'Crisis Indicator Data'!B123</f>
        <v>Earthquake</v>
      </c>
      <c r="G125" s="52">
        <f t="shared" si="15"/>
        <v>4</v>
      </c>
      <c r="H125" s="65">
        <f t="shared" si="16"/>
        <v>4</v>
      </c>
      <c r="I125" s="131" t="str">
        <f t="shared" si="17"/>
        <v>High</v>
      </c>
      <c r="J125" s="133" t="str">
        <f>INDEX(Trends!$D$3:$D$404,MATCH(C125,Trends!$C$3:$C$404,0))</f>
        <v>Increasing</v>
      </c>
      <c r="K125" s="123" t="str">
        <f>IF(Reliability!B123="x","x",(IF(ROUNDUP(Reliability!B123,0)=1,"Very High",IF(ROUNDUP(Reliability!B123,0)=2,"High",IF(ROUNDUP(Reliability!B123,0)=3,"Medium",IF(ROUNDUP(Reliability!B123,0)=4,"Low","Very Low"))))))</f>
        <v>High</v>
      </c>
      <c r="L125" s="54">
        <f t="shared" si="18"/>
        <v>4.0999999999999996</v>
      </c>
      <c r="M125" s="66">
        <f>'Impact of the crisis'!N126</f>
        <v>2.6</v>
      </c>
      <c r="N125" s="66">
        <f>'Impact of the crisis'!AB126</f>
        <v>4.5999999999999996</v>
      </c>
      <c r="O125" s="54">
        <f>'Conditions of people affected'!R126</f>
        <v>3.6</v>
      </c>
      <c r="P125" s="66">
        <f>'Conditions of people affected'!K126</f>
        <v>4.2</v>
      </c>
      <c r="Q125" s="66">
        <f>'Conditions of people affected'!Q126</f>
        <v>3</v>
      </c>
      <c r="R125" s="53">
        <f t="shared" si="19"/>
        <v>4.5</v>
      </c>
      <c r="S125" s="53">
        <f>'Complexity of the crisis'!X126</f>
        <v>3.9</v>
      </c>
      <c r="T125" s="53">
        <f>'Complexity of the crisis'!AN126</f>
        <v>5</v>
      </c>
      <c r="U125" s="139" t="str">
        <f>VLOOKUP(C125,Lists!$C$3:$E$160,3,FALSE)</f>
        <v>Middle east,Middle east</v>
      </c>
      <c r="V125" s="140">
        <v>45105</v>
      </c>
    </row>
    <row r="126" spans="1:22" x14ac:dyDescent="0.25">
      <c r="A126" s="64" t="str">
        <f>'Crisis Indicator Data'!A124</f>
        <v>Displacement from Ukraine conflict in Romania</v>
      </c>
      <c r="B126" s="55" t="str">
        <f>Lists!G124</f>
        <v>Displacement from Ukraine conflict</v>
      </c>
      <c r="C126" s="64" t="str">
        <f>'Crisis Indicator Data'!C124</f>
        <v>ROU002</v>
      </c>
      <c r="D126" s="64" t="str">
        <f>'Crisis Indicator Data'!D124</f>
        <v>Romania</v>
      </c>
      <c r="E126" s="64" t="str">
        <f>'Crisis Indicator Data'!E124</f>
        <v>ROU</v>
      </c>
      <c r="F126" s="64" t="str">
        <f>'Crisis Indicator Data'!B124</f>
        <v>Conflict,Displacement</v>
      </c>
      <c r="G126" s="52">
        <f t="shared" si="15"/>
        <v>1.5</v>
      </c>
      <c r="H126" s="65">
        <f t="shared" si="16"/>
        <v>2</v>
      </c>
      <c r="I126" s="131" t="str">
        <f t="shared" si="17"/>
        <v>Low</v>
      </c>
      <c r="J126" s="133" t="str">
        <f>INDEX(Trends!$D$3:$D$404,MATCH(C126,Trends!$C$3:$C$404,0))</f>
        <v>Increasing</v>
      </c>
      <c r="K126" s="123" t="str">
        <f>IF(Reliability!B124="x","x",(IF(ROUNDUP(Reliability!B124,0)=1,"Very High",IF(ROUNDUP(Reliability!B124,0)=2,"High",IF(ROUNDUP(Reliability!B124,0)=3,"Medium",IF(ROUNDUP(Reliability!B124,0)=4,"Low","Very Low"))))))</f>
        <v>High</v>
      </c>
      <c r="L126" s="54">
        <f t="shared" si="18"/>
        <v>1.8</v>
      </c>
      <c r="M126" s="66">
        <f>'Impact of the crisis'!N127</f>
        <v>2</v>
      </c>
      <c r="N126" s="66">
        <f>'Impact of the crisis'!AB127</f>
        <v>1.7</v>
      </c>
      <c r="O126" s="54">
        <f>'Conditions of people affected'!R127</f>
        <v>1.45</v>
      </c>
      <c r="P126" s="66">
        <f>'Conditions of people affected'!K127</f>
        <v>1.9</v>
      </c>
      <c r="Q126" s="66">
        <f>'Conditions of people affected'!Q127</f>
        <v>1</v>
      </c>
      <c r="R126" s="53">
        <f t="shared" si="19"/>
        <v>1.2</v>
      </c>
      <c r="S126" s="53">
        <f>'Complexity of the crisis'!X127</f>
        <v>1.3</v>
      </c>
      <c r="T126" s="53">
        <f>'Complexity of the crisis'!AN127</f>
        <v>1</v>
      </c>
      <c r="U126" s="139" t="str">
        <f>VLOOKUP(C126,Lists!$C$3:$E$160,3,FALSE)</f>
        <v>Europe</v>
      </c>
      <c r="V126" s="140">
        <v>45129</v>
      </c>
    </row>
    <row r="127" spans="1:22" x14ac:dyDescent="0.25">
      <c r="A127" s="64" t="str">
        <f>'Crisis Indicator Data'!A125</f>
        <v>Displacement from Ukraine conflict in Russia</v>
      </c>
      <c r="B127" s="55" t="str">
        <f>Lists!G125</f>
        <v>Displacement from Ukraine conflict</v>
      </c>
      <c r="C127" s="64" t="str">
        <f>'Crisis Indicator Data'!C125</f>
        <v>RUS002</v>
      </c>
      <c r="D127" s="64" t="str">
        <f>'Crisis Indicator Data'!D125</f>
        <v>Russia</v>
      </c>
      <c r="E127" s="64" t="str">
        <f>'Crisis Indicator Data'!E125</f>
        <v>RUS</v>
      </c>
      <c r="F127" s="64" t="str">
        <f>'Crisis Indicator Data'!B125</f>
        <v>Conflict,Displacement</v>
      </c>
      <c r="G127" s="52">
        <f t="shared" si="15"/>
        <v>3.2</v>
      </c>
      <c r="H127" s="65">
        <f t="shared" si="16"/>
        <v>4</v>
      </c>
      <c r="I127" s="131" t="str">
        <f t="shared" si="17"/>
        <v>High</v>
      </c>
      <c r="J127" s="133" t="str">
        <f>INDEX(Trends!$D$3:$D$404,MATCH(C127,Trends!$C$3:$C$404,0))</f>
        <v>-</v>
      </c>
      <c r="K127" s="123" t="str">
        <f>IF(Reliability!B125="x","x",(IF(ROUNDUP(Reliability!B125,0)=1,"Very High",IF(ROUNDUP(Reliability!B125,0)=2,"High",IF(ROUNDUP(Reliability!B125,0)=3,"Medium",IF(ROUNDUP(Reliability!B125,0)=4,"Low","Very Low"))))))</f>
        <v>Very High</v>
      </c>
      <c r="L127" s="54">
        <f t="shared" si="18"/>
        <v>3.9</v>
      </c>
      <c r="M127" s="66">
        <f>'Impact of the crisis'!N128</f>
        <v>3.5</v>
      </c>
      <c r="N127" s="66">
        <f>'Impact of the crisis'!AB128</f>
        <v>4.0999999999999996</v>
      </c>
      <c r="O127" s="54">
        <f>'Conditions of people affected'!R128</f>
        <v>3.25</v>
      </c>
      <c r="P127" s="66">
        <f>'Conditions of people affected'!K128</f>
        <v>3.5</v>
      </c>
      <c r="Q127" s="66">
        <f>'Conditions of people affected'!Q128</f>
        <v>3</v>
      </c>
      <c r="R127" s="53">
        <f t="shared" si="19"/>
        <v>2.5</v>
      </c>
      <c r="S127" s="53">
        <f>'Complexity of the crisis'!X128</f>
        <v>2.9</v>
      </c>
      <c r="T127" s="53">
        <f>'Complexity of the crisis'!AN128</f>
        <v>2</v>
      </c>
      <c r="U127" s="139" t="str">
        <f>VLOOKUP(C127,Lists!$C$3:$E$160,3,FALSE)</f>
        <v>Europe</v>
      </c>
      <c r="V127" s="140">
        <v>45156</v>
      </c>
    </row>
    <row r="128" spans="1:22" x14ac:dyDescent="0.25">
      <c r="A128" s="64" t="str">
        <f>'Crisis Indicator Data'!A126</f>
        <v>Burundi and DRC refugees in Rwanda</v>
      </c>
      <c r="B128" s="55" t="str">
        <f>Lists!G126</f>
        <v>Refugees</v>
      </c>
      <c r="C128" s="64" t="str">
        <f>'Crisis Indicator Data'!C126</f>
        <v>RWA002</v>
      </c>
      <c r="D128" s="64" t="str">
        <f>'Crisis Indicator Data'!D126</f>
        <v>Rwanda</v>
      </c>
      <c r="E128" s="64" t="str">
        <f>'Crisis Indicator Data'!E126</f>
        <v>RWA</v>
      </c>
      <c r="F128" s="64" t="str">
        <f>'Crisis Indicator Data'!B126</f>
        <v>Displacement</v>
      </c>
      <c r="G128" s="52">
        <f t="shared" si="15"/>
        <v>2.4</v>
      </c>
      <c r="H128" s="65">
        <f t="shared" si="16"/>
        <v>3</v>
      </c>
      <c r="I128" s="131" t="str">
        <f t="shared" si="17"/>
        <v>Medium</v>
      </c>
      <c r="J128" s="133" t="str">
        <f>INDEX(Trends!$D$3:$D$404,MATCH(C128,Trends!$C$3:$C$404,0))</f>
        <v>Stable</v>
      </c>
      <c r="K128" s="123" t="str">
        <f>IF(Reliability!B126="x","x",(IF(ROUNDUP(Reliability!B126,0)=1,"Very High",IF(ROUNDUP(Reliability!B126,0)=2,"High",IF(ROUNDUP(Reliability!B126,0)=3,"Medium",IF(ROUNDUP(Reliability!B126,0)=4,"Low","Very Low"))))))</f>
        <v>Medium</v>
      </c>
      <c r="L128" s="54">
        <f t="shared" si="18"/>
        <v>2.5</v>
      </c>
      <c r="M128" s="66">
        <f>'Impact of the crisis'!N129</f>
        <v>2.2000000000000002</v>
      </c>
      <c r="N128" s="66">
        <f>'Impact of the crisis'!AB129</f>
        <v>2.7</v>
      </c>
      <c r="O128" s="54">
        <f>'Conditions of people affected'!R129</f>
        <v>2.4500000000000002</v>
      </c>
      <c r="P128" s="66">
        <f>'Conditions of people affected'!K129</f>
        <v>1.9</v>
      </c>
      <c r="Q128" s="66">
        <f>'Conditions of people affected'!Q129</f>
        <v>3</v>
      </c>
      <c r="R128" s="53">
        <f t="shared" si="19"/>
        <v>2.2999999999999998</v>
      </c>
      <c r="S128" s="53">
        <f>'Complexity of the crisis'!X129</f>
        <v>3</v>
      </c>
      <c r="T128" s="53">
        <f>'Complexity of the crisis'!AN129</f>
        <v>1.5</v>
      </c>
      <c r="U128" s="139" t="str">
        <f>VLOOKUP(C128,Lists!$C$3:$E$160,3,FALSE)</f>
        <v>Africa</v>
      </c>
      <c r="V128" s="140">
        <v>45126</v>
      </c>
    </row>
    <row r="129" spans="1:22" x14ac:dyDescent="0.25">
      <c r="A129" s="64" t="str">
        <f>'Crisis Indicator Data'!A127</f>
        <v>Complex crisis in Sudan</v>
      </c>
      <c r="B129" s="55" t="str">
        <f>Lists!G127</f>
        <v>Complex crisis</v>
      </c>
      <c r="C129" s="64" t="str">
        <f>'Crisis Indicator Data'!C127</f>
        <v>SDN001</v>
      </c>
      <c r="D129" s="64" t="str">
        <f>'Crisis Indicator Data'!D127</f>
        <v>Sudan</v>
      </c>
      <c r="E129" s="64" t="str">
        <f>'Crisis Indicator Data'!E127</f>
        <v>SDN</v>
      </c>
      <c r="F129" s="64" t="str">
        <f>'Crisis Indicator Data'!B127</f>
        <v>Displacement,Violence,Floods</v>
      </c>
      <c r="G129" s="52">
        <f t="shared" si="15"/>
        <v>4.5999999999999996</v>
      </c>
      <c r="H129" s="65">
        <f t="shared" si="16"/>
        <v>5</v>
      </c>
      <c r="I129" s="131" t="str">
        <f t="shared" si="17"/>
        <v>Very High</v>
      </c>
      <c r="J129" s="133" t="str">
        <f>INDEX(Trends!$D$3:$D$404,MATCH(C129,Trends!$C$3:$C$404,0))</f>
        <v>Increasing</v>
      </c>
      <c r="K129" s="123" t="str">
        <f>IF(Reliability!B127="x","x",(IF(ROUNDUP(Reliability!B127,0)=1,"Very High",IF(ROUNDUP(Reliability!B127,0)=2,"High",IF(ROUNDUP(Reliability!B127,0)=3,"Medium",IF(ROUNDUP(Reliability!B127,0)=4,"Low","Very Low"))))))</f>
        <v>Very High</v>
      </c>
      <c r="L129" s="54">
        <f t="shared" si="18"/>
        <v>4.7</v>
      </c>
      <c r="M129" s="66">
        <f>'Impact of the crisis'!N130</f>
        <v>4.8</v>
      </c>
      <c r="N129" s="66">
        <f>'Impact of the crisis'!AB130</f>
        <v>4.7</v>
      </c>
      <c r="O129" s="54">
        <f>'Conditions of people affected'!R130</f>
        <v>4.5</v>
      </c>
      <c r="P129" s="66">
        <f>'Conditions of people affected'!K130</f>
        <v>5</v>
      </c>
      <c r="Q129" s="66">
        <f>'Conditions of people affected'!Q130</f>
        <v>4</v>
      </c>
      <c r="R129" s="53">
        <f t="shared" si="19"/>
        <v>4.7</v>
      </c>
      <c r="S129" s="53">
        <f>'Complexity of the crisis'!X130</f>
        <v>4.3</v>
      </c>
      <c r="T129" s="53">
        <f>'Complexity of the crisis'!AN130</f>
        <v>5</v>
      </c>
      <c r="U129" s="139" t="str">
        <f>VLOOKUP(C129,Lists!$C$3:$E$160,3,FALSE)</f>
        <v>Africa</v>
      </c>
      <c r="V129" s="140">
        <v>45129</v>
      </c>
    </row>
    <row r="130" spans="1:22" x14ac:dyDescent="0.25">
      <c r="A130" s="64" t="str">
        <f>'Crisis Indicator Data'!A128</f>
        <v>Refugees in Sudan</v>
      </c>
      <c r="B130" s="55" t="str">
        <f>Lists!G128</f>
        <v>Refugees</v>
      </c>
      <c r="C130" s="64" t="str">
        <f>'Crisis Indicator Data'!C128</f>
        <v>SDN005</v>
      </c>
      <c r="D130" s="64" t="str">
        <f>'Crisis Indicator Data'!D128</f>
        <v>Sudan</v>
      </c>
      <c r="E130" s="64" t="str">
        <f>'Crisis Indicator Data'!E128</f>
        <v>SDN</v>
      </c>
      <c r="F130" s="64" t="str">
        <f>'Crisis Indicator Data'!B128</f>
        <v>Displacement</v>
      </c>
      <c r="G130" s="52">
        <f t="shared" si="15"/>
        <v>3.4</v>
      </c>
      <c r="H130" s="65">
        <f t="shared" si="16"/>
        <v>4</v>
      </c>
      <c r="I130" s="131" t="str">
        <f t="shared" si="17"/>
        <v>High</v>
      </c>
      <c r="J130" s="133" t="str">
        <f>INDEX(Trends!$D$3:$D$404,MATCH(C130,Trends!$C$3:$C$404,0))</f>
        <v>Increasing</v>
      </c>
      <c r="K130" s="123" t="str">
        <f>IF(Reliability!B128="x","x",(IF(ROUNDUP(Reliability!B128,0)=1,"Very High",IF(ROUNDUP(Reliability!B128,0)=2,"High",IF(ROUNDUP(Reliability!B128,0)=3,"Medium",IF(ROUNDUP(Reliability!B128,0)=4,"Low","Very Low"))))))</f>
        <v>High</v>
      </c>
      <c r="L130" s="54">
        <f t="shared" si="18"/>
        <v>3.5</v>
      </c>
      <c r="M130" s="66">
        <f>'Impact of the crisis'!N131</f>
        <v>2.2000000000000002</v>
      </c>
      <c r="N130" s="66">
        <f>'Impact of the crisis'!AB131</f>
        <v>4</v>
      </c>
      <c r="O130" s="54">
        <f>'Conditions of people affected'!R131</f>
        <v>3.2</v>
      </c>
      <c r="P130" s="66">
        <f>'Conditions of people affected'!K131</f>
        <v>3.4</v>
      </c>
      <c r="Q130" s="66">
        <f>'Conditions of people affected'!Q131</f>
        <v>3</v>
      </c>
      <c r="R130" s="53">
        <f t="shared" si="19"/>
        <v>3.7</v>
      </c>
      <c r="S130" s="53">
        <f>'Complexity of the crisis'!X131</f>
        <v>4.3</v>
      </c>
      <c r="T130" s="53">
        <f>'Complexity of the crisis'!AN131</f>
        <v>3</v>
      </c>
      <c r="U130" s="139" t="str">
        <f>VLOOKUP(C130,Lists!$C$3:$E$160,3,FALSE)</f>
        <v>Africa</v>
      </c>
      <c r="V130" s="140">
        <v>45129</v>
      </c>
    </row>
    <row r="131" spans="1:22" x14ac:dyDescent="0.25">
      <c r="A131" s="64" t="str">
        <f>'Crisis Indicator Data'!A129</f>
        <v>Violence in Darfur and Kordofan regions</v>
      </c>
      <c r="B131" s="55" t="str">
        <f>Lists!G129</f>
        <v>Violence in Darfur and Kordofan regions</v>
      </c>
      <c r="C131" s="64" t="str">
        <f>'Crisis Indicator Data'!C129</f>
        <v>SDN008</v>
      </c>
      <c r="D131" s="64" t="str">
        <f>'Crisis Indicator Data'!D129</f>
        <v>Sudan</v>
      </c>
      <c r="E131" s="64" t="str">
        <f>'Crisis Indicator Data'!E129</f>
        <v>SDN</v>
      </c>
      <c r="F131" s="64" t="str">
        <f>'Crisis Indicator Data'!B129</f>
        <v>Violence</v>
      </c>
      <c r="G131" s="52">
        <f t="shared" si="15"/>
        <v>4</v>
      </c>
      <c r="H131" s="65">
        <f t="shared" si="16"/>
        <v>4</v>
      </c>
      <c r="I131" s="131" t="str">
        <f t="shared" si="17"/>
        <v>High</v>
      </c>
      <c r="J131" s="133" t="str">
        <f>INDEX(Trends!$D$3:$D$404,MATCH(C131,Trends!$C$3:$C$404,0))</f>
        <v>Stable</v>
      </c>
      <c r="K131" s="123" t="str">
        <f>IF(Reliability!B129="x","x",(IF(ROUNDUP(Reliability!B129,0)=1,"Very High",IF(ROUNDUP(Reliability!B129,0)=2,"High",IF(ROUNDUP(Reliability!B129,0)=3,"Medium",IF(ROUNDUP(Reliability!B129,0)=4,"Low","Very Low"))))))</f>
        <v>High</v>
      </c>
      <c r="L131" s="54">
        <f t="shared" si="18"/>
        <v>4.0999999999999996</v>
      </c>
      <c r="M131" s="66">
        <f>'Impact of the crisis'!N132</f>
        <v>3.2</v>
      </c>
      <c r="N131" s="66">
        <f>'Impact of the crisis'!AB132</f>
        <v>4.5</v>
      </c>
      <c r="O131" s="54">
        <f>'Conditions of people affected'!R132</f>
        <v>4</v>
      </c>
      <c r="P131" s="66">
        <f>'Conditions of people affected'!K132</f>
        <v>5</v>
      </c>
      <c r="Q131" s="66">
        <f>'Conditions of people affected'!Q132</f>
        <v>3</v>
      </c>
      <c r="R131" s="53">
        <f t="shared" si="19"/>
        <v>3.9</v>
      </c>
      <c r="S131" s="53">
        <f>'Complexity of the crisis'!X132</f>
        <v>4.3</v>
      </c>
      <c r="T131" s="53">
        <f>'Complexity of the crisis'!AN132</f>
        <v>3.5</v>
      </c>
      <c r="U131" s="139" t="str">
        <f>VLOOKUP(C131,Lists!$C$3:$E$160,3,FALSE)</f>
        <v>Africa</v>
      </c>
      <c r="V131" s="140">
        <v>45129</v>
      </c>
    </row>
    <row r="132" spans="1:22" x14ac:dyDescent="0.25">
      <c r="A132" s="64" t="str">
        <f>'Crisis Indicator Data'!A130</f>
        <v>Drought in Senegal</v>
      </c>
      <c r="B132" s="55" t="str">
        <f>Lists!G130</f>
        <v>Drought</v>
      </c>
      <c r="C132" s="64" t="str">
        <f>'Crisis Indicator Data'!C130</f>
        <v>SEN002</v>
      </c>
      <c r="D132" s="64" t="str">
        <f>'Crisis Indicator Data'!D130</f>
        <v>Senegal</v>
      </c>
      <c r="E132" s="64" t="str">
        <f>'Crisis Indicator Data'!E130</f>
        <v>SEN</v>
      </c>
      <c r="F132" s="64" t="str">
        <f>'Crisis Indicator Data'!B130</f>
        <v>Drought</v>
      </c>
      <c r="G132" s="52">
        <f t="shared" si="15"/>
        <v>2.7</v>
      </c>
      <c r="H132" s="65">
        <f t="shared" si="16"/>
        <v>3</v>
      </c>
      <c r="I132" s="131" t="str">
        <f t="shared" si="17"/>
        <v>Medium</v>
      </c>
      <c r="J132" s="133" t="str">
        <f>INDEX(Trends!$D$3:$D$404,MATCH(C132,Trends!$C$3:$C$404,0))</f>
        <v>Increasing</v>
      </c>
      <c r="K132" s="123" t="str">
        <f>IF(Reliability!B130="x","x",(IF(ROUNDUP(Reliability!B130,0)=1,"Very High",IF(ROUNDUP(Reliability!B130,0)=2,"High",IF(ROUNDUP(Reliability!B130,0)=3,"Medium",IF(ROUNDUP(Reliability!B130,0)=4,"Low","Very Low"))))))</f>
        <v>Very High</v>
      </c>
      <c r="L132" s="54">
        <f t="shared" si="18"/>
        <v>3</v>
      </c>
      <c r="M132" s="66">
        <f>'Impact of the crisis'!N133</f>
        <v>4.5</v>
      </c>
      <c r="N132" s="66">
        <f>'Impact of the crisis'!AB133</f>
        <v>1.8</v>
      </c>
      <c r="O132" s="54">
        <f>'Conditions of people affected'!R133</f>
        <v>3.25</v>
      </c>
      <c r="P132" s="66">
        <f>'Conditions of people affected'!K133</f>
        <v>3.5</v>
      </c>
      <c r="Q132" s="66">
        <f>'Conditions of people affected'!Q133</f>
        <v>3</v>
      </c>
      <c r="R132" s="53">
        <f t="shared" si="19"/>
        <v>1.6</v>
      </c>
      <c r="S132" s="53">
        <f>'Complexity of the crisis'!X133</f>
        <v>2.2000000000000002</v>
      </c>
      <c r="T132" s="53">
        <f>'Complexity of the crisis'!AN133</f>
        <v>1</v>
      </c>
      <c r="U132" s="139" t="str">
        <f>VLOOKUP(C132,Lists!$C$3:$E$160,3,FALSE)</f>
        <v>Africa</v>
      </c>
      <c r="V132" s="140">
        <v>45133</v>
      </c>
    </row>
    <row r="133" spans="1:22" x14ac:dyDescent="0.25">
      <c r="A133" s="64" t="str">
        <f>'Crisis Indicator Data'!A131</f>
        <v>Complex crisis in El Salvador</v>
      </c>
      <c r="B133" s="55" t="str">
        <f>Lists!G131</f>
        <v>Complex crisis</v>
      </c>
      <c r="C133" s="64" t="str">
        <f>'Crisis Indicator Data'!C131</f>
        <v>SLV001</v>
      </c>
      <c r="D133" s="64" t="str">
        <f>'Crisis Indicator Data'!D131</f>
        <v>El Salvador</v>
      </c>
      <c r="E133" s="64" t="str">
        <f>'Crisis Indicator Data'!E131</f>
        <v>SLV</v>
      </c>
      <c r="F133" s="64" t="str">
        <f>'Crisis Indicator Data'!B131</f>
        <v>Displacement,Violence,Floods,Drought</v>
      </c>
      <c r="G133" s="52">
        <f t="shared" ref="G133:G165" si="20">IF(OR(O133="x",L133="x"),"x",ROUND((5-GEOMEAN(((5-L133)/5*4+1),((5-O133)/5*4+1),((5-O133)/5*4+1)))/4*3.5+R133*0.3,1))</f>
        <v>3.2</v>
      </c>
      <c r="H133" s="65">
        <f t="shared" ref="H133:H164" si="21">IF(G133="x","x",ROUNDUP(G133,0))</f>
        <v>4</v>
      </c>
      <c r="I133" s="131" t="str">
        <f t="shared" ref="I133:I164" si="22">IF(O133="x","x",IF(L133="x","x",(IF(H133=5,"Very High",IF(H133=4,"High",IF(H133=3,"Medium",IF(H133=2,"Low","Very Low")))))))</f>
        <v>High</v>
      </c>
      <c r="J133" s="133" t="str">
        <f>INDEX(Trends!$D$3:$D$404,MATCH(C133,Trends!$C$3:$C$404,0))</f>
        <v>Increasing</v>
      </c>
      <c r="K133" s="123" t="str">
        <f>IF(Reliability!B131="x","x",(IF(ROUNDUP(Reliability!B131,0)=1,"Very High",IF(ROUNDUP(Reliability!B131,0)=2,"High",IF(ROUNDUP(Reliability!B131,0)=3,"Medium",IF(ROUNDUP(Reliability!B131,0)=4,"Low","Very Low"))))))</f>
        <v>High</v>
      </c>
      <c r="L133" s="54">
        <f t="shared" ref="L133:L164" si="23">IF(OR(N133="x",M133="x"),"x",ROUND((5-GEOMEAN(((5-M133)/5*4+1),((5-N133)/5*4+1),((5-N133)/5*4+1)))/4*5,1))</f>
        <v>2.9</v>
      </c>
      <c r="M133" s="66">
        <f>'Impact of the crisis'!N134</f>
        <v>3.7</v>
      </c>
      <c r="N133" s="66">
        <f>'Impact of the crisis'!AB134</f>
        <v>2.4</v>
      </c>
      <c r="O133" s="54">
        <f>'Conditions of people affected'!R134</f>
        <v>3.7</v>
      </c>
      <c r="P133" s="66">
        <f>'Conditions of people affected'!K134</f>
        <v>3.4</v>
      </c>
      <c r="Q133" s="66">
        <f>'Conditions of people affected'!Q134</f>
        <v>4</v>
      </c>
      <c r="R133" s="53">
        <f t="shared" ref="R133:R164" si="24">IF(OR(T133="x",S133="x"),S133,ROUND((5-GEOMEAN(((5-S133)/5*4+1),((5-T133)/5*4+1)))/4*5,1))</f>
        <v>2.6</v>
      </c>
      <c r="S133" s="53">
        <f>'Complexity of the crisis'!X134</f>
        <v>2.2000000000000002</v>
      </c>
      <c r="T133" s="53">
        <f>'Complexity of the crisis'!AN134</f>
        <v>3</v>
      </c>
      <c r="U133" s="139" t="str">
        <f>VLOOKUP(C133,Lists!$C$3:$E$160,3,FALSE)</f>
        <v>Americas</v>
      </c>
      <c r="V133" s="140">
        <v>45126</v>
      </c>
    </row>
    <row r="134" spans="1:22" x14ac:dyDescent="0.25">
      <c r="A134" s="64" t="str">
        <f>'Crisis Indicator Data'!A132</f>
        <v>Complex crisis in Somalia</v>
      </c>
      <c r="B134" s="55" t="str">
        <f>Lists!G132</f>
        <v>Complex crisis</v>
      </c>
      <c r="C134" s="64" t="str">
        <f>'Crisis Indicator Data'!C132</f>
        <v>SOM001</v>
      </c>
      <c r="D134" s="64" t="str">
        <f>'Crisis Indicator Data'!D132</f>
        <v>Somalia</v>
      </c>
      <c r="E134" s="64" t="str">
        <f>'Crisis Indicator Data'!E132</f>
        <v>SOM</v>
      </c>
      <c r="F134" s="64" t="str">
        <f>'Crisis Indicator Data'!B132</f>
        <v>Conflict,Displacement,Floods,Drought</v>
      </c>
      <c r="G134" s="52">
        <f t="shared" si="20"/>
        <v>4.7</v>
      </c>
      <c r="H134" s="65">
        <f t="shared" si="21"/>
        <v>5</v>
      </c>
      <c r="I134" s="131" t="str">
        <f t="shared" si="22"/>
        <v>Very High</v>
      </c>
      <c r="J134" s="133" t="str">
        <f>INDEX(Trends!$D$3:$D$404,MATCH(C134,Trends!$C$3:$C$404,0))</f>
        <v>Stable</v>
      </c>
      <c r="K134" s="123" t="str">
        <f>IF(Reliability!B132="x","x",(IF(ROUNDUP(Reliability!B132,0)=1,"Very High",IF(ROUNDUP(Reliability!B132,0)=2,"High",IF(ROUNDUP(Reliability!B132,0)=3,"Medium",IF(ROUNDUP(Reliability!B132,0)=4,"Low","Very Low"))))))</f>
        <v>Very High</v>
      </c>
      <c r="L134" s="54">
        <f t="shared" si="23"/>
        <v>4.8</v>
      </c>
      <c r="M134" s="66">
        <f>'Impact of the crisis'!N135</f>
        <v>4.7</v>
      </c>
      <c r="N134" s="66">
        <f>'Impact of the crisis'!AB135</f>
        <v>4.9000000000000004</v>
      </c>
      <c r="O134" s="54">
        <f>'Conditions of people affected'!R135</f>
        <v>4.9000000000000004</v>
      </c>
      <c r="P134" s="66">
        <f>'Conditions of people affected'!K135</f>
        <v>4.8</v>
      </c>
      <c r="Q134" s="66">
        <f>'Conditions of people affected'!Q135</f>
        <v>5</v>
      </c>
      <c r="R134" s="53">
        <f t="shared" si="24"/>
        <v>4.2</v>
      </c>
      <c r="S134" s="53">
        <f>'Complexity of the crisis'!X135</f>
        <v>3.9</v>
      </c>
      <c r="T134" s="53">
        <f>'Complexity of the crisis'!AN135</f>
        <v>4.5</v>
      </c>
      <c r="U134" s="139" t="str">
        <f>VLOOKUP(C134,Lists!$C$3:$E$160,3,FALSE)</f>
        <v>Africa</v>
      </c>
      <c r="V134" s="140">
        <v>45127</v>
      </c>
    </row>
    <row r="135" spans="1:22" x14ac:dyDescent="0.25">
      <c r="A135" s="64" t="str">
        <f>'Crisis Indicator Data'!A133</f>
        <v>Mixed Migration Flows in Somalia</v>
      </c>
      <c r="B135" s="55" t="str">
        <f>Lists!G133</f>
        <v>Mixed Migration</v>
      </c>
      <c r="C135" s="64" t="str">
        <f>'Crisis Indicator Data'!C133</f>
        <v>SOM002</v>
      </c>
      <c r="D135" s="64" t="str">
        <f>'Crisis Indicator Data'!D133</f>
        <v>Somalia</v>
      </c>
      <c r="E135" s="64" t="str">
        <f>'Crisis Indicator Data'!E133</f>
        <v>SOM</v>
      </c>
      <c r="F135" s="64" t="str">
        <f>'Crisis Indicator Data'!B133</f>
        <v>Displacement</v>
      </c>
      <c r="G135" s="52">
        <f t="shared" si="20"/>
        <v>1.9</v>
      </c>
      <c r="H135" s="65">
        <f t="shared" si="21"/>
        <v>2</v>
      </c>
      <c r="I135" s="131" t="str">
        <f t="shared" si="22"/>
        <v>Low</v>
      </c>
      <c r="J135" s="133" t="str">
        <f>INDEX(Trends!$D$3:$D$404,MATCH(C135,Trends!$C$3:$C$404,0))</f>
        <v>Increasing</v>
      </c>
      <c r="K135" s="123" t="str">
        <f>IF(Reliability!B133="x","x",(IF(ROUNDUP(Reliability!B133,0)=1,"Very High",IF(ROUNDUP(Reliability!B133,0)=2,"High",IF(ROUNDUP(Reliability!B133,0)=3,"Medium",IF(ROUNDUP(Reliability!B133,0)=4,"Low","Very Low"))))))</f>
        <v>High</v>
      </c>
      <c r="L135" s="54">
        <f t="shared" si="23"/>
        <v>1.9</v>
      </c>
      <c r="M135" s="66">
        <f>'Impact of the crisis'!N136</f>
        <v>1.6</v>
      </c>
      <c r="N135" s="66">
        <f>'Impact of the crisis'!AB136</f>
        <v>2</v>
      </c>
      <c r="O135" s="54">
        <f>'Conditions of people affected'!R136</f>
        <v>0.95</v>
      </c>
      <c r="P135" s="66">
        <f>'Conditions of people affected'!K136</f>
        <v>0.9</v>
      </c>
      <c r="Q135" s="66">
        <f>'Conditions of people affected'!Q136</f>
        <v>1</v>
      </c>
      <c r="R135" s="53">
        <f t="shared" si="24"/>
        <v>3.3</v>
      </c>
      <c r="S135" s="53">
        <f>'Complexity of the crisis'!X136</f>
        <v>3.9</v>
      </c>
      <c r="T135" s="53">
        <f>'Complexity of the crisis'!AN136</f>
        <v>2.5</v>
      </c>
      <c r="U135" s="139" t="str">
        <f>VLOOKUP(C135,Lists!$C$3:$E$160,3,FALSE)</f>
        <v>Africa</v>
      </c>
      <c r="V135" s="140">
        <v>45127</v>
      </c>
    </row>
    <row r="136" spans="1:22" x14ac:dyDescent="0.25">
      <c r="A136" s="64" t="str">
        <f>'Crisis Indicator Data'!A134</f>
        <v>Complex crisis in South Sudan</v>
      </c>
      <c r="B136" s="55" t="str">
        <f>Lists!G134</f>
        <v>Complex crisis</v>
      </c>
      <c r="C136" s="64" t="str">
        <f>'Crisis Indicator Data'!C134</f>
        <v>SSD001</v>
      </c>
      <c r="D136" s="64" t="str">
        <f>'Crisis Indicator Data'!D134</f>
        <v>South Sudan</v>
      </c>
      <c r="E136" s="64" t="str">
        <f>'Crisis Indicator Data'!E134</f>
        <v>SSD</v>
      </c>
      <c r="F136" s="64" t="str">
        <f>'Crisis Indicator Data'!B134</f>
        <v>Conflict,Floods,Displacement</v>
      </c>
      <c r="G136" s="52">
        <f t="shared" si="20"/>
        <v>4.4000000000000004</v>
      </c>
      <c r="H136" s="65">
        <f t="shared" si="21"/>
        <v>5</v>
      </c>
      <c r="I136" s="131" t="str">
        <f t="shared" si="22"/>
        <v>Very High</v>
      </c>
      <c r="J136" s="133" t="str">
        <f>INDEX(Trends!$D$3:$D$404,MATCH(C136,Trends!$C$3:$C$404,0))</f>
        <v>Stable</v>
      </c>
      <c r="K136" s="123" t="str">
        <f>IF(Reliability!B134="x","x",(IF(ROUNDUP(Reliability!B134,0)=1,"Very High",IF(ROUNDUP(Reliability!B134,0)=2,"High",IF(ROUNDUP(Reliability!B134,0)=3,"Medium",IF(ROUNDUP(Reliability!B134,0)=4,"Low","Very Low"))))))</f>
        <v>Very High</v>
      </c>
      <c r="L136" s="54">
        <f t="shared" si="23"/>
        <v>4.5999999999999996</v>
      </c>
      <c r="M136" s="66">
        <f>'Impact of the crisis'!N137</f>
        <v>4.5999999999999996</v>
      </c>
      <c r="N136" s="66">
        <f>'Impact of the crisis'!AB137</f>
        <v>4.5999999999999996</v>
      </c>
      <c r="O136" s="54">
        <f>'Conditions of people affected'!R137</f>
        <v>4.5</v>
      </c>
      <c r="P136" s="66">
        <f>'Conditions of people affected'!K137</f>
        <v>5</v>
      </c>
      <c r="Q136" s="66">
        <f>'Conditions of people affected'!Q137</f>
        <v>4</v>
      </c>
      <c r="R136" s="53">
        <f t="shared" si="24"/>
        <v>4.2</v>
      </c>
      <c r="S136" s="53">
        <f>'Complexity of the crisis'!X137</f>
        <v>3.8</v>
      </c>
      <c r="T136" s="53">
        <f>'Complexity of the crisis'!AN137</f>
        <v>4.5</v>
      </c>
      <c r="U136" s="139" t="str">
        <f>VLOOKUP(C136,Lists!$C$3:$E$160,3,FALSE)</f>
        <v>Africa</v>
      </c>
      <c r="V136" s="140">
        <v>45124</v>
      </c>
    </row>
    <row r="137" spans="1:22" x14ac:dyDescent="0.25">
      <c r="A137" s="64" t="str">
        <f>'Crisis Indicator Data'!A135</f>
        <v>Displacement from Ukraine conflict in Slovakia</v>
      </c>
      <c r="B137" s="55" t="str">
        <f>Lists!G135</f>
        <v>Displacement from Ukraine conflict</v>
      </c>
      <c r="C137" s="64" t="str">
        <f>'Crisis Indicator Data'!C135</f>
        <v>SVK002</v>
      </c>
      <c r="D137" s="64" t="str">
        <f>'Crisis Indicator Data'!D135</f>
        <v>Slovakia</v>
      </c>
      <c r="E137" s="64" t="str">
        <f>'Crisis Indicator Data'!E135</f>
        <v>SVK</v>
      </c>
      <c r="F137" s="64" t="str">
        <f>'Crisis Indicator Data'!B135</f>
        <v>Displacement,Conflict</v>
      </c>
      <c r="G137" s="52">
        <f t="shared" si="20"/>
        <v>1.8</v>
      </c>
      <c r="H137" s="65">
        <f t="shared" si="21"/>
        <v>2</v>
      </c>
      <c r="I137" s="131" t="str">
        <f t="shared" si="22"/>
        <v>Low</v>
      </c>
      <c r="J137" s="133" t="str">
        <f>INDEX(Trends!$D$3:$D$404,MATCH(C137,Trends!$C$3:$C$404,0))</f>
        <v>Stable</v>
      </c>
      <c r="K137" s="123" t="str">
        <f>IF(Reliability!B135="x","x",(IF(ROUNDUP(Reliability!B135,0)=1,"Very High",IF(ROUNDUP(Reliability!B135,0)=2,"High",IF(ROUNDUP(Reliability!B135,0)=3,"Medium",IF(ROUNDUP(Reliability!B135,0)=4,"Low","Very Low"))))))</f>
        <v>High</v>
      </c>
      <c r="L137" s="54">
        <f t="shared" si="23"/>
        <v>1.5</v>
      </c>
      <c r="M137" s="66">
        <f>'Impact of the crisis'!N138</f>
        <v>1.4</v>
      </c>
      <c r="N137" s="66">
        <f>'Impact of the crisis'!AB138</f>
        <v>1.6</v>
      </c>
      <c r="O137" s="54">
        <f>'Conditions of people affected'!R138</f>
        <v>2.35</v>
      </c>
      <c r="P137" s="66">
        <f>'Conditions of people affected'!K138</f>
        <v>1.7</v>
      </c>
      <c r="Q137" s="66">
        <f>'Conditions of people affected'!Q138</f>
        <v>3</v>
      </c>
      <c r="R137" s="53">
        <f t="shared" si="24"/>
        <v>1.1000000000000001</v>
      </c>
      <c r="S137" s="53">
        <f>'Complexity of the crisis'!X138</f>
        <v>1.1000000000000001</v>
      </c>
      <c r="T137" s="53">
        <f>'Complexity of the crisis'!AN138</f>
        <v>1</v>
      </c>
      <c r="U137" s="139" t="str">
        <f>VLOOKUP(C137,Lists!$C$3:$E$160,3,FALSE)</f>
        <v>Europe</v>
      </c>
      <c r="V137" s="140">
        <v>45129</v>
      </c>
    </row>
    <row r="138" spans="1:22" x14ac:dyDescent="0.25">
      <c r="A138" s="64" t="str">
        <f>'Crisis Indicator Data'!A136</f>
        <v>Food Security Crisis in Eswatini</v>
      </c>
      <c r="B138" s="55" t="str">
        <f>Lists!G136</f>
        <v>Food Security Crisis</v>
      </c>
      <c r="C138" s="64" t="str">
        <f>'Crisis Indicator Data'!C136</f>
        <v>SWZ001</v>
      </c>
      <c r="D138" s="64" t="str">
        <f>'Crisis Indicator Data'!D136</f>
        <v>Eswatini</v>
      </c>
      <c r="E138" s="64" t="str">
        <f>'Crisis Indicator Data'!E136</f>
        <v>SWZ</v>
      </c>
      <c r="F138" s="64" t="str">
        <f>'Crisis Indicator Data'!B136</f>
        <v>Drought</v>
      </c>
      <c r="G138" s="52">
        <f t="shared" si="20"/>
        <v>2.2999999999999998</v>
      </c>
      <c r="H138" s="65">
        <f t="shared" si="21"/>
        <v>3</v>
      </c>
      <c r="I138" s="131" t="str">
        <f t="shared" si="22"/>
        <v>Medium</v>
      </c>
      <c r="J138" s="133" t="str">
        <f>INDEX(Trends!$D$3:$D$404,MATCH(C138,Trends!$C$3:$C$404,0))</f>
        <v>Stable</v>
      </c>
      <c r="K138" s="123" t="str">
        <f>IF(Reliability!B136="x","x",(IF(ROUNDUP(Reliability!B136,0)=1,"Very High",IF(ROUNDUP(Reliability!B136,0)=2,"High",IF(ROUNDUP(Reliability!B136,0)=3,"Medium",IF(ROUNDUP(Reliability!B136,0)=4,"Low","Very Low"))))))</f>
        <v>Medium</v>
      </c>
      <c r="L138" s="54">
        <f t="shared" si="23"/>
        <v>2</v>
      </c>
      <c r="M138" s="66">
        <f>'Impact of the crisis'!N139</f>
        <v>3.1</v>
      </c>
      <c r="N138" s="66">
        <f>'Impact of the crisis'!AB139</f>
        <v>1.4</v>
      </c>
      <c r="O138" s="54">
        <f>'Conditions of people affected'!R139</f>
        <v>2.7</v>
      </c>
      <c r="P138" s="66">
        <f>'Conditions of people affected'!K139</f>
        <v>2.4</v>
      </c>
      <c r="Q138" s="66">
        <f>'Conditions of people affected'!Q139</f>
        <v>3</v>
      </c>
      <c r="R138" s="53">
        <f t="shared" si="24"/>
        <v>1.8</v>
      </c>
      <c r="S138" s="53">
        <f>'Complexity of the crisis'!X139</f>
        <v>2.5</v>
      </c>
      <c r="T138" s="53">
        <f>'Complexity of the crisis'!AN139</f>
        <v>1</v>
      </c>
      <c r="U138" s="139" t="str">
        <f>VLOOKUP(C138,Lists!$C$3:$E$160,3,FALSE)</f>
        <v>Africa</v>
      </c>
      <c r="V138" s="140">
        <v>45062</v>
      </c>
    </row>
    <row r="139" spans="1:22" x14ac:dyDescent="0.25">
      <c r="A139" s="67" t="str">
        <f>'Crisis Indicator Data'!A137</f>
        <v>Syrian conflict</v>
      </c>
      <c r="B139" s="55" t="str">
        <f>Lists!G137</f>
        <v>Conflict</v>
      </c>
      <c r="C139" s="67" t="str">
        <f>'Crisis Indicator Data'!C137</f>
        <v>SYR001</v>
      </c>
      <c r="D139" s="67" t="str">
        <f>'Crisis Indicator Data'!D137</f>
        <v>Syria</v>
      </c>
      <c r="E139" s="67" t="str">
        <f>'Crisis Indicator Data'!E137</f>
        <v>SYR</v>
      </c>
      <c r="F139" s="67" t="str">
        <f>'Crisis Indicator Data'!B137</f>
        <v>Conflict,Displacement,Violence</v>
      </c>
      <c r="G139" s="52">
        <f t="shared" si="20"/>
        <v>4.5999999999999996</v>
      </c>
      <c r="H139" s="68">
        <f t="shared" si="21"/>
        <v>5</v>
      </c>
      <c r="I139" s="132" t="str">
        <f t="shared" si="22"/>
        <v>Very High</v>
      </c>
      <c r="J139" s="133" t="str">
        <f>INDEX(Trends!$D$3:$D$404,MATCH(C139,Trends!$C$3:$C$404,0))</f>
        <v>Stable</v>
      </c>
      <c r="K139" s="123" t="str">
        <f>IF(Reliability!B137="x","x",(IF(ROUNDUP(Reliability!B137,0)=1,"Very High",IF(ROUNDUP(Reliability!B137,0)=2,"High",IF(ROUNDUP(Reliability!B137,0)=3,"Medium",IF(ROUNDUP(Reliability!B137,0)=4,"Low","Very Low"))))))</f>
        <v>High</v>
      </c>
      <c r="L139" s="54">
        <f t="shared" si="23"/>
        <v>4.7</v>
      </c>
      <c r="M139" s="69">
        <f>'Impact of the crisis'!N140</f>
        <v>4.5999999999999996</v>
      </c>
      <c r="N139" s="69">
        <f>'Impact of the crisis'!AB140</f>
        <v>4.7</v>
      </c>
      <c r="O139" s="54">
        <f>'Conditions of people affected'!R140</f>
        <v>4.5</v>
      </c>
      <c r="P139" s="69">
        <f>'Conditions of people affected'!K140</f>
        <v>5</v>
      </c>
      <c r="Q139" s="69">
        <f>'Conditions of people affected'!Q140</f>
        <v>4</v>
      </c>
      <c r="R139" s="53">
        <f t="shared" si="24"/>
        <v>4.7</v>
      </c>
      <c r="S139" s="53">
        <f>'Complexity of the crisis'!X140</f>
        <v>4.4000000000000004</v>
      </c>
      <c r="T139" s="53">
        <f>'Complexity of the crisis'!AN140</f>
        <v>5</v>
      </c>
      <c r="U139" s="139" t="str">
        <f>VLOOKUP(C139,Lists!$C$3:$E$160,3,FALSE)</f>
        <v>Middle east</v>
      </c>
      <c r="V139" s="140">
        <v>45138</v>
      </c>
    </row>
    <row r="140" spans="1:22" x14ac:dyDescent="0.25">
      <c r="A140" s="67" t="str">
        <f>'Crisis Indicator Data'!A138</f>
        <v>Türkiye / Syria earthquake in Syria</v>
      </c>
      <c r="B140" s="55" t="str">
        <f>Lists!G138</f>
        <v>Türkiye / Syria earthquake</v>
      </c>
      <c r="C140" s="67" t="str">
        <f>'Crisis Indicator Data'!C138</f>
        <v>SYR002</v>
      </c>
      <c r="D140" s="67" t="str">
        <f>'Crisis Indicator Data'!D138</f>
        <v>Syria</v>
      </c>
      <c r="E140" s="67" t="str">
        <f>'Crisis Indicator Data'!E138</f>
        <v>SYR</v>
      </c>
      <c r="F140" s="67" t="str">
        <f>'Crisis Indicator Data'!B138</f>
        <v>Earthquake</v>
      </c>
      <c r="G140" s="52">
        <f t="shared" si="20"/>
        <v>3.4</v>
      </c>
      <c r="H140" s="68">
        <f t="shared" si="21"/>
        <v>4</v>
      </c>
      <c r="I140" s="132" t="str">
        <f t="shared" si="22"/>
        <v>High</v>
      </c>
      <c r="J140" s="133" t="str">
        <f>INDEX(Trends!$D$3:$D$404,MATCH(C140,Trends!$C$3:$C$404,0))</f>
        <v>Stable</v>
      </c>
      <c r="K140" s="123" t="str">
        <f>IF(Reliability!B138="x","x",(IF(ROUNDUP(Reliability!B138,0)=1,"Very High",IF(ROUNDUP(Reliability!B138,0)=2,"High",IF(ROUNDUP(Reliability!B138,0)=3,"Medium",IF(ROUNDUP(Reliability!B138,0)=4,"Low","Very Low"))))))</f>
        <v>High</v>
      </c>
      <c r="L140" s="54">
        <f t="shared" si="23"/>
        <v>3.5</v>
      </c>
      <c r="M140" s="69">
        <f>'Impact of the crisis'!N141</f>
        <v>2.9</v>
      </c>
      <c r="N140" s="69">
        <f>'Impact of the crisis'!AB141</f>
        <v>3.8</v>
      </c>
      <c r="O140" s="54">
        <f>'Conditions of people affected'!R141</f>
        <v>2.4500000000000002</v>
      </c>
      <c r="P140" s="69">
        <f>'Conditions of people affected'!K141</f>
        <v>2.9</v>
      </c>
      <c r="Q140" s="69">
        <f>'Conditions of people affected'!Q141</f>
        <v>2</v>
      </c>
      <c r="R140" s="53">
        <f t="shared" si="24"/>
        <v>4.7</v>
      </c>
      <c r="S140" s="53">
        <f>'Complexity of the crisis'!X141</f>
        <v>4.4000000000000004</v>
      </c>
      <c r="T140" s="53">
        <f>'Complexity of the crisis'!AN141</f>
        <v>5</v>
      </c>
      <c r="U140" s="139" t="str">
        <f>VLOOKUP(C140,Lists!$C$3:$E$160,3,FALSE)</f>
        <v>Middle east</v>
      </c>
      <c r="V140" s="140">
        <v>45138</v>
      </c>
    </row>
    <row r="141" spans="1:22" x14ac:dyDescent="0.25">
      <c r="A141" s="67" t="str">
        <f>'Crisis Indicator Data'!A139</f>
        <v>Complex crisis in Chad</v>
      </c>
      <c r="B141" s="55" t="str">
        <f>Lists!G139</f>
        <v>Complex crisis</v>
      </c>
      <c r="C141" s="67" t="str">
        <f>'Crisis Indicator Data'!C139</f>
        <v>TCD001</v>
      </c>
      <c r="D141" s="67" t="str">
        <f>'Crisis Indicator Data'!D139</f>
        <v>Chad</v>
      </c>
      <c r="E141" s="67" t="str">
        <f>'Crisis Indicator Data'!E139</f>
        <v>TCD</v>
      </c>
      <c r="F141" s="67" t="str">
        <f>'Crisis Indicator Data'!B139</f>
        <v>Conflict,Displacement</v>
      </c>
      <c r="G141" s="52">
        <f t="shared" si="20"/>
        <v>4.4000000000000004</v>
      </c>
      <c r="H141" s="68">
        <f t="shared" si="21"/>
        <v>5</v>
      </c>
      <c r="I141" s="132" t="str">
        <f t="shared" si="22"/>
        <v>Very High</v>
      </c>
      <c r="J141" s="133" t="str">
        <f>INDEX(Trends!$D$3:$D$404,MATCH(C141,Trends!$C$3:$C$404,0))</f>
        <v>Stable</v>
      </c>
      <c r="K141" s="123" t="str">
        <f>IF(Reliability!B139="x","x",(IF(ROUNDUP(Reliability!B139,0)=1,"Very High",IF(ROUNDUP(Reliability!B139,0)=2,"High",IF(ROUNDUP(Reliability!B139,0)=3,"Medium",IF(ROUNDUP(Reliability!B139,0)=4,"Low","Very Low"))))))</f>
        <v>Very High</v>
      </c>
      <c r="L141" s="54">
        <f t="shared" si="23"/>
        <v>3.9</v>
      </c>
      <c r="M141" s="69">
        <f>'Impact of the crisis'!N142</f>
        <v>4.8</v>
      </c>
      <c r="N141" s="69">
        <f>'Impact of the crisis'!AB142</f>
        <v>3.3</v>
      </c>
      <c r="O141" s="54">
        <f>'Conditions of people affected'!R142</f>
        <v>4.8</v>
      </c>
      <c r="P141" s="69">
        <f>'Conditions of people affected'!K142</f>
        <v>4.5999999999999996</v>
      </c>
      <c r="Q141" s="69">
        <f>'Conditions of people affected'!Q142</f>
        <v>5</v>
      </c>
      <c r="R141" s="53">
        <f t="shared" si="24"/>
        <v>3.9</v>
      </c>
      <c r="S141" s="53">
        <f>'Complexity of the crisis'!X142</f>
        <v>3.7</v>
      </c>
      <c r="T141" s="53">
        <f>'Complexity of the crisis'!AN142</f>
        <v>4</v>
      </c>
      <c r="U141" s="139" t="str">
        <f>VLOOKUP(C141,Lists!$C$3:$E$160,3,FALSE)</f>
        <v>Africa</v>
      </c>
      <c r="V141" s="140">
        <v>45163</v>
      </c>
    </row>
    <row r="142" spans="1:22" x14ac:dyDescent="0.25">
      <c r="A142" s="67" t="str">
        <f>'Crisis Indicator Data'!A140</f>
        <v>Lake Chad basin crisis</v>
      </c>
      <c r="B142" s="55" t="str">
        <f>Lists!G140</f>
        <v>Lake Chad basis crisis</v>
      </c>
      <c r="C142" s="67" t="str">
        <f>'Crisis Indicator Data'!C140</f>
        <v>TCD003</v>
      </c>
      <c r="D142" s="67" t="str">
        <f>'Crisis Indicator Data'!D140</f>
        <v>Chad</v>
      </c>
      <c r="E142" s="67" t="str">
        <f>'Crisis Indicator Data'!E140</f>
        <v>TCD</v>
      </c>
      <c r="F142" s="67" t="str">
        <f>'Crisis Indicator Data'!B140</f>
        <v>Conflict</v>
      </c>
      <c r="G142" s="52">
        <f t="shared" si="20"/>
        <v>3.6</v>
      </c>
      <c r="H142" s="68">
        <f t="shared" si="21"/>
        <v>4</v>
      </c>
      <c r="I142" s="132" t="str">
        <f t="shared" si="22"/>
        <v>High</v>
      </c>
      <c r="J142" s="133" t="str">
        <f>INDEX(Trends!$D$3:$D$404,MATCH(C142,Trends!$C$3:$C$404,0))</f>
        <v>Decreasing</v>
      </c>
      <c r="K142" s="123" t="str">
        <f>IF(Reliability!B140="x","x",(IF(ROUNDUP(Reliability!B140,0)=1,"Very High",IF(ROUNDUP(Reliability!B140,0)=2,"High",IF(ROUNDUP(Reliability!B140,0)=3,"Medium",IF(ROUNDUP(Reliability!B140,0)=4,"Low","Very Low"))))))</f>
        <v>Very High</v>
      </c>
      <c r="L142" s="54">
        <f t="shared" si="23"/>
        <v>2.5</v>
      </c>
      <c r="M142" s="69">
        <f>'Impact of the crisis'!N143</f>
        <v>0.6</v>
      </c>
      <c r="N142" s="69">
        <f>'Impact of the crisis'!AB143</f>
        <v>3.2</v>
      </c>
      <c r="O142" s="54">
        <f>'Conditions of people affected'!R143</f>
        <v>4.05</v>
      </c>
      <c r="P142" s="69">
        <f>'Conditions of people affected'!K143</f>
        <v>3.1</v>
      </c>
      <c r="Q142" s="69">
        <f>'Conditions of people affected'!Q143</f>
        <v>5</v>
      </c>
      <c r="R142" s="53">
        <f t="shared" si="24"/>
        <v>3.6</v>
      </c>
      <c r="S142" s="53">
        <f>'Complexity of the crisis'!X143</f>
        <v>3.7</v>
      </c>
      <c r="T142" s="53">
        <f>'Complexity of the crisis'!AN143</f>
        <v>3.5</v>
      </c>
      <c r="U142" s="139" t="str">
        <f>VLOOKUP(C142,Lists!$C$3:$E$160,3,FALSE)</f>
        <v>Africa</v>
      </c>
      <c r="V142" s="140">
        <v>45133</v>
      </c>
    </row>
    <row r="143" spans="1:22" x14ac:dyDescent="0.25">
      <c r="A143" s="67" t="str">
        <f>'Crisis Indicator Data'!A141</f>
        <v>CAR refugees in Chad</v>
      </c>
      <c r="B143" s="55" t="str">
        <f>Lists!G141</f>
        <v>CAR refugees</v>
      </c>
      <c r="C143" s="67" t="str">
        <f>'Crisis Indicator Data'!C141</f>
        <v>TCD004</v>
      </c>
      <c r="D143" s="67" t="str">
        <f>'Crisis Indicator Data'!D141</f>
        <v>Chad</v>
      </c>
      <c r="E143" s="67" t="str">
        <f>'Crisis Indicator Data'!E141</f>
        <v>TCD</v>
      </c>
      <c r="F143" s="67" t="str">
        <f>'Crisis Indicator Data'!B141</f>
        <v>Displacement</v>
      </c>
      <c r="G143" s="52">
        <f t="shared" si="20"/>
        <v>3.7</v>
      </c>
      <c r="H143" s="68">
        <f t="shared" si="21"/>
        <v>4</v>
      </c>
      <c r="I143" s="132" t="str">
        <f t="shared" si="22"/>
        <v>High</v>
      </c>
      <c r="J143" s="133" t="str">
        <f>INDEX(Trends!$D$3:$D$404,MATCH(C143,Trends!$C$3:$C$404,0))</f>
        <v>Stable</v>
      </c>
      <c r="K143" s="123" t="str">
        <f>IF(Reliability!B141="x","x",(IF(ROUNDUP(Reliability!B141,0)=1,"Very High",IF(ROUNDUP(Reliability!B141,0)=2,"High",IF(ROUNDUP(Reliability!B141,0)=3,"Medium",IF(ROUNDUP(Reliability!B141,0)=4,"Low","Very Low"))))))</f>
        <v>Very High</v>
      </c>
      <c r="L143" s="54">
        <f t="shared" si="23"/>
        <v>2.4</v>
      </c>
      <c r="M143" s="69">
        <f>'Impact of the crisis'!N144</f>
        <v>1.7</v>
      </c>
      <c r="N143" s="69">
        <f>'Impact of the crisis'!AB144</f>
        <v>2.7</v>
      </c>
      <c r="O143" s="54">
        <f>'Conditions of people affected'!R144</f>
        <v>4.25</v>
      </c>
      <c r="P143" s="69">
        <f>'Conditions of people affected'!K144</f>
        <v>3.5</v>
      </c>
      <c r="Q143" s="69">
        <f>'Conditions of people affected'!Q144</f>
        <v>5</v>
      </c>
      <c r="R143" s="53">
        <f t="shared" si="24"/>
        <v>3.4</v>
      </c>
      <c r="S143" s="53">
        <f>'Complexity of the crisis'!X144</f>
        <v>3.7</v>
      </c>
      <c r="T143" s="53">
        <f>'Complexity of the crisis'!AN144</f>
        <v>3</v>
      </c>
      <c r="U143" s="139" t="str">
        <f>VLOOKUP(C143,Lists!$C$3:$E$160,3,FALSE)</f>
        <v>Africa</v>
      </c>
      <c r="V143" s="140">
        <v>45133</v>
      </c>
    </row>
    <row r="144" spans="1:22" x14ac:dyDescent="0.25">
      <c r="A144" s="67" t="str">
        <f>'Crisis Indicator Data'!A142</f>
        <v>Darfur refugees in Chad</v>
      </c>
      <c r="B144" s="55" t="str">
        <f>Lists!G142</f>
        <v>Darfur refugees</v>
      </c>
      <c r="C144" s="67" t="str">
        <f>'Crisis Indicator Data'!C142</f>
        <v>TCD005</v>
      </c>
      <c r="D144" s="67" t="str">
        <f>'Crisis Indicator Data'!D142</f>
        <v>Chad</v>
      </c>
      <c r="E144" s="67" t="str">
        <f>'Crisis Indicator Data'!E142</f>
        <v>TCD</v>
      </c>
      <c r="F144" s="67" t="str">
        <f>'Crisis Indicator Data'!B142</f>
        <v>Displacement</v>
      </c>
      <c r="G144" s="52">
        <f t="shared" si="20"/>
        <v>3.7</v>
      </c>
      <c r="H144" s="68">
        <f t="shared" si="21"/>
        <v>4</v>
      </c>
      <c r="I144" s="132" t="str">
        <f t="shared" si="22"/>
        <v>High</v>
      </c>
      <c r="J144" s="133" t="str">
        <f>INDEX(Trends!$D$3:$D$404,MATCH(C144,Trends!$C$3:$C$404,0))</f>
        <v>Decreasing</v>
      </c>
      <c r="K144" s="123" t="str">
        <f>IF(Reliability!B142="x","x",(IF(ROUNDUP(Reliability!B142,0)=1,"Very High",IF(ROUNDUP(Reliability!B142,0)=2,"High",IF(ROUNDUP(Reliability!B142,0)=3,"Medium",IF(ROUNDUP(Reliability!B142,0)=4,"Low","Very Low"))))))</f>
        <v>Very High</v>
      </c>
      <c r="L144" s="54">
        <f t="shared" si="23"/>
        <v>2.7</v>
      </c>
      <c r="M144" s="69">
        <f>'Impact of the crisis'!N145</f>
        <v>2</v>
      </c>
      <c r="N144" s="69">
        <f>'Impact of the crisis'!AB145</f>
        <v>3</v>
      </c>
      <c r="O144" s="54">
        <f>'Conditions of people affected'!R145</f>
        <v>4.3</v>
      </c>
      <c r="P144" s="69">
        <f>'Conditions of people affected'!K145</f>
        <v>3.6</v>
      </c>
      <c r="Q144" s="69">
        <f>'Conditions of people affected'!Q145</f>
        <v>5</v>
      </c>
      <c r="R144" s="53">
        <f t="shared" si="24"/>
        <v>3.4</v>
      </c>
      <c r="S144" s="53">
        <f>'Complexity of the crisis'!X145</f>
        <v>3.7</v>
      </c>
      <c r="T144" s="53">
        <f>'Complexity of the crisis'!AN145</f>
        <v>3</v>
      </c>
      <c r="U144" s="139" t="str">
        <f>VLOOKUP(C144,Lists!$C$3:$E$160,3,FALSE)</f>
        <v>Africa</v>
      </c>
      <c r="V144" s="140">
        <v>45133</v>
      </c>
    </row>
    <row r="145" spans="1:22" x14ac:dyDescent="0.25">
      <c r="A145" s="67" t="str">
        <f>'Crisis Indicator Data'!A143</f>
        <v>Multiple situations in Thailand</v>
      </c>
      <c r="B145" s="55" t="str">
        <f>Lists!G143</f>
        <v>Country level</v>
      </c>
      <c r="C145" s="67" t="str">
        <f>'Crisis Indicator Data'!C143</f>
        <v>THA001</v>
      </c>
      <c r="D145" s="67" t="str">
        <f>'Crisis Indicator Data'!D143</f>
        <v>Thailand</v>
      </c>
      <c r="E145" s="67" t="str">
        <f>'Crisis Indicator Data'!E143</f>
        <v>THA</v>
      </c>
      <c r="F145" s="67" t="str">
        <f>'Crisis Indicator Data'!B143</f>
        <v>Conflict,Displacement</v>
      </c>
      <c r="G145" s="52">
        <f t="shared" si="20"/>
        <v>1.8</v>
      </c>
      <c r="H145" s="68">
        <f t="shared" si="21"/>
        <v>2</v>
      </c>
      <c r="I145" s="132" t="str">
        <f t="shared" si="22"/>
        <v>Low</v>
      </c>
      <c r="J145" s="133" t="str">
        <f>INDEX(Trends!$D$3:$D$404,MATCH(C145,Trends!$C$3:$C$404,0))</f>
        <v>Stable</v>
      </c>
      <c r="K145" s="123" t="str">
        <f>IF(Reliability!B143="x","x",(IF(ROUNDUP(Reliability!B143,0)=1,"Very High",IF(ROUNDUP(Reliability!B143,0)=2,"High",IF(ROUNDUP(Reliability!B143,0)=3,"Medium",IF(ROUNDUP(Reliability!B143,0)=4,"Low","Very Low"))))))</f>
        <v>High</v>
      </c>
      <c r="L145" s="54">
        <f t="shared" si="23"/>
        <v>2</v>
      </c>
      <c r="M145" s="69">
        <f>'Impact of the crisis'!N146</f>
        <v>1.2</v>
      </c>
      <c r="N145" s="69">
        <f>'Impact of the crisis'!AB146</f>
        <v>2.4</v>
      </c>
      <c r="O145" s="54">
        <f>'Conditions of people affected'!R146</f>
        <v>1.3</v>
      </c>
      <c r="P145" s="69">
        <f>'Conditions of people affected'!K146</f>
        <v>1.6</v>
      </c>
      <c r="Q145" s="69">
        <f>'Conditions of people affected'!Q146</f>
        <v>1</v>
      </c>
      <c r="R145" s="53">
        <f t="shared" si="24"/>
        <v>2.2999999999999998</v>
      </c>
      <c r="S145" s="53">
        <f>'Complexity of the crisis'!X146</f>
        <v>2.5</v>
      </c>
      <c r="T145" s="53">
        <f>'Complexity of the crisis'!AN146</f>
        <v>2</v>
      </c>
      <c r="U145" s="139" t="str">
        <f>VLOOKUP(C145,Lists!$C$3:$E$160,3,FALSE)</f>
        <v>Asia</v>
      </c>
      <c r="V145" s="140">
        <v>45126</v>
      </c>
    </row>
    <row r="146" spans="1:22" x14ac:dyDescent="0.25">
      <c r="A146" s="67" t="str">
        <f>'Crisis Indicator Data'!A144</f>
        <v xml:space="preserve">Conflict in southern Thailand </v>
      </c>
      <c r="B146" s="55" t="str">
        <f>Lists!G144</f>
        <v>Conflict</v>
      </c>
      <c r="C146" s="67" t="str">
        <f>'Crisis Indicator Data'!C144</f>
        <v>THA002</v>
      </c>
      <c r="D146" s="67" t="str">
        <f>'Crisis Indicator Data'!D144</f>
        <v>Thailand</v>
      </c>
      <c r="E146" s="67" t="str">
        <f>'Crisis Indicator Data'!E144</f>
        <v>THA</v>
      </c>
      <c r="F146" s="67" t="str">
        <f>'Crisis Indicator Data'!B144</f>
        <v>Conflict</v>
      </c>
      <c r="G146" s="52" t="str">
        <f t="shared" si="20"/>
        <v>x</v>
      </c>
      <c r="H146" s="68" t="str">
        <f t="shared" si="21"/>
        <v>x</v>
      </c>
      <c r="I146" s="132" t="str">
        <f t="shared" si="22"/>
        <v>x</v>
      </c>
      <c r="J146" s="133" t="str">
        <f>INDEX(Trends!$D$3:$D$404,MATCH(C146,Trends!$C$3:$C$404,0))</f>
        <v>-</v>
      </c>
      <c r="K146" s="123" t="str">
        <f>IF(Reliability!B144="x","x",(IF(ROUNDUP(Reliability!B144,0)=1,"Very High",IF(ROUNDUP(Reliability!B144,0)=2,"High",IF(ROUNDUP(Reliability!B144,0)=3,"Medium",IF(ROUNDUP(Reliability!B144,0)=4,"Low","Very Low"))))))</f>
        <v>Medium</v>
      </c>
      <c r="L146" s="54">
        <f t="shared" si="23"/>
        <v>1.6</v>
      </c>
      <c r="M146" s="69">
        <f>'Impact of the crisis'!N147</f>
        <v>1.1000000000000001</v>
      </c>
      <c r="N146" s="69">
        <f>'Impact of the crisis'!AB147</f>
        <v>1.9</v>
      </c>
      <c r="O146" s="54" t="str">
        <f>'Conditions of people affected'!R147</f>
        <v>x</v>
      </c>
      <c r="P146" s="69" t="str">
        <f>'Conditions of people affected'!K147</f>
        <v>x</v>
      </c>
      <c r="Q146" s="69" t="str">
        <f>'Conditions of people affected'!Q147</f>
        <v>x</v>
      </c>
      <c r="R146" s="53">
        <f t="shared" si="24"/>
        <v>2</v>
      </c>
      <c r="S146" s="53">
        <f>'Complexity of the crisis'!X147</f>
        <v>2.5</v>
      </c>
      <c r="T146" s="53">
        <f>'Complexity of the crisis'!AN147</f>
        <v>1.5</v>
      </c>
      <c r="U146" s="139" t="str">
        <f>VLOOKUP(C146,Lists!$C$3:$E$160,3,FALSE)</f>
        <v>Asia</v>
      </c>
      <c r="V146" s="140">
        <v>45126</v>
      </c>
    </row>
    <row r="147" spans="1:22" x14ac:dyDescent="0.25">
      <c r="A147" s="67" t="str">
        <f>'Crisis Indicator Data'!A145</f>
        <v>Myanmar refugees in Thailand</v>
      </c>
      <c r="B147" s="55" t="str">
        <f>Lists!G145</f>
        <v>Refugees</v>
      </c>
      <c r="C147" s="67" t="str">
        <f>'Crisis Indicator Data'!C145</f>
        <v>THA003</v>
      </c>
      <c r="D147" s="67" t="str">
        <f>'Crisis Indicator Data'!D145</f>
        <v>Thailand</v>
      </c>
      <c r="E147" s="67" t="str">
        <f>'Crisis Indicator Data'!E145</f>
        <v>THA</v>
      </c>
      <c r="F147" s="67" t="str">
        <f>'Crisis Indicator Data'!B145</f>
        <v>Conflict</v>
      </c>
      <c r="G147" s="52">
        <f t="shared" si="20"/>
        <v>2</v>
      </c>
      <c r="H147" s="68">
        <f t="shared" si="21"/>
        <v>2</v>
      </c>
      <c r="I147" s="132" t="str">
        <f t="shared" si="22"/>
        <v>Low</v>
      </c>
      <c r="J147" s="133" t="str">
        <f>INDEX(Trends!$D$3:$D$404,MATCH(C147,Trends!$C$3:$C$404,0))</f>
        <v>Decreasing</v>
      </c>
      <c r="K147" s="123" t="str">
        <f>IF(Reliability!B145="x","x",(IF(ROUNDUP(Reliability!B145,0)=1,"Very High",IF(ROUNDUP(Reliability!B145,0)=2,"High",IF(ROUNDUP(Reliability!B145,0)=3,"Medium",IF(ROUNDUP(Reliability!B145,0)=4,"Low","Very Low"))))))</f>
        <v>High</v>
      </c>
      <c r="L147" s="54">
        <f t="shared" si="23"/>
        <v>1.4</v>
      </c>
      <c r="M147" s="69">
        <f>'Impact of the crisis'!N148</f>
        <v>0.5</v>
      </c>
      <c r="N147" s="69">
        <f>'Impact of the crisis'!AB148</f>
        <v>1.8</v>
      </c>
      <c r="O147" s="54">
        <f>'Conditions of people affected'!R148</f>
        <v>2.2999999999999998</v>
      </c>
      <c r="P147" s="69">
        <f>'Conditions of people affected'!K148</f>
        <v>1.6</v>
      </c>
      <c r="Q147" s="69">
        <f>'Conditions of people affected'!Q148</f>
        <v>3</v>
      </c>
      <c r="R147" s="53">
        <f t="shared" si="24"/>
        <v>2</v>
      </c>
      <c r="S147" s="53">
        <f>'Complexity of the crisis'!X148</f>
        <v>2.5</v>
      </c>
      <c r="T147" s="53">
        <f>'Complexity of the crisis'!AN148</f>
        <v>1.5</v>
      </c>
      <c r="U147" s="139" t="str">
        <f>VLOOKUP(C147,Lists!$C$3:$E$160,3,FALSE)</f>
        <v>Asia</v>
      </c>
      <c r="V147" s="140">
        <v>45126</v>
      </c>
    </row>
    <row r="148" spans="1:22" x14ac:dyDescent="0.25">
      <c r="A148" s="67" t="str">
        <f>'Crisis Indicator Data'!A146</f>
        <v>Venezuelan refugees in Trinidad and Tobago</v>
      </c>
      <c r="B148" s="55" t="str">
        <f>Lists!G146</f>
        <v>Venezuelan refugees</v>
      </c>
      <c r="C148" s="67" t="str">
        <f>'Crisis Indicator Data'!C146</f>
        <v>TTO002</v>
      </c>
      <c r="D148" s="67" t="str">
        <f>'Crisis Indicator Data'!D146</f>
        <v>Trinidad and Tobago</v>
      </c>
      <c r="E148" s="67" t="str">
        <f>'Crisis Indicator Data'!E146</f>
        <v>TTO</v>
      </c>
      <c r="F148" s="67" t="str">
        <f>'Crisis Indicator Data'!B146</f>
        <v>Displacement</v>
      </c>
      <c r="G148" s="52">
        <f t="shared" si="20"/>
        <v>2.1</v>
      </c>
      <c r="H148" s="68">
        <f t="shared" si="21"/>
        <v>3</v>
      </c>
      <c r="I148" s="132" t="str">
        <f t="shared" si="22"/>
        <v>Medium</v>
      </c>
      <c r="J148" s="133" t="str">
        <f>INDEX(Trends!$D$3:$D$404,MATCH(C148,Trends!$C$3:$C$404,0))</f>
        <v>Increasing</v>
      </c>
      <c r="K148" s="123" t="str">
        <f>IF(Reliability!B146="x","x",(IF(ROUNDUP(Reliability!B146,0)=1,"Very High",IF(ROUNDUP(Reliability!B146,0)=2,"High",IF(ROUNDUP(Reliability!B146,0)=3,"Medium",IF(ROUNDUP(Reliability!B146,0)=4,"Low","Very Low"))))))</f>
        <v>Very High</v>
      </c>
      <c r="L148" s="54">
        <f t="shared" si="23"/>
        <v>2.9</v>
      </c>
      <c r="M148" s="69">
        <f>'Impact of the crisis'!N149</f>
        <v>3</v>
      </c>
      <c r="N148" s="69">
        <f>'Impact of the crisis'!AB149</f>
        <v>2.8</v>
      </c>
      <c r="O148" s="54">
        <f>'Conditions of people affected'!R149</f>
        <v>1.5</v>
      </c>
      <c r="P148" s="69">
        <f>'Conditions of people affected'!K149</f>
        <v>1</v>
      </c>
      <c r="Q148" s="69">
        <f>'Conditions of people affected'!Q149</f>
        <v>2</v>
      </c>
      <c r="R148" s="53">
        <f t="shared" si="24"/>
        <v>2.2999999999999998</v>
      </c>
      <c r="S148" s="53">
        <f>'Complexity of the crisis'!X149</f>
        <v>2</v>
      </c>
      <c r="T148" s="53">
        <f>'Complexity of the crisis'!AN149</f>
        <v>2.5</v>
      </c>
      <c r="U148" s="139" t="str">
        <f>VLOOKUP(C148,Lists!$C$3:$E$160,3,FALSE)</f>
        <v>Americas</v>
      </c>
      <c r="V148" s="140">
        <v>45138</v>
      </c>
    </row>
    <row r="149" spans="1:22" x14ac:dyDescent="0.25">
      <c r="A149" s="67" t="str">
        <f>'Crisis Indicator Data'!A147</f>
        <v>Mixed migration flows in Tunisia</v>
      </c>
      <c r="B149" s="55" t="str">
        <f>Lists!G147</f>
        <v>Mixed Migration</v>
      </c>
      <c r="C149" s="67" t="str">
        <f>'Crisis Indicator Data'!C147</f>
        <v>TUN002</v>
      </c>
      <c r="D149" s="67" t="str">
        <f>'Crisis Indicator Data'!D147</f>
        <v>Tunisia</v>
      </c>
      <c r="E149" s="67" t="str">
        <f>'Crisis Indicator Data'!E147</f>
        <v>TUN</v>
      </c>
      <c r="F149" s="67" t="str">
        <f>'Crisis Indicator Data'!B147</f>
        <v>Displacement</v>
      </c>
      <c r="G149" s="52">
        <f t="shared" si="20"/>
        <v>2</v>
      </c>
      <c r="H149" s="68">
        <f t="shared" si="21"/>
        <v>2</v>
      </c>
      <c r="I149" s="132" t="str">
        <f t="shared" si="22"/>
        <v>Low</v>
      </c>
      <c r="J149" s="133" t="str">
        <f>INDEX(Trends!$D$3:$D$404,MATCH(C149,Trends!$C$3:$C$404,0))</f>
        <v>Increasing</v>
      </c>
      <c r="K149" s="123" t="str">
        <f>IF(Reliability!B147="x","x",(IF(ROUNDUP(Reliability!B147,0)=1,"Very High",IF(ROUNDUP(Reliability!B147,0)=2,"High",IF(ROUNDUP(Reliability!B147,0)=3,"Medium",IF(ROUNDUP(Reliability!B147,0)=4,"Low","Very Low"))))))</f>
        <v>High</v>
      </c>
      <c r="L149" s="54">
        <f t="shared" si="23"/>
        <v>3.4</v>
      </c>
      <c r="M149" s="69">
        <f>'Impact of the crisis'!N150</f>
        <v>4.4000000000000004</v>
      </c>
      <c r="N149" s="69">
        <f>'Impact of the crisis'!AB150</f>
        <v>2.7</v>
      </c>
      <c r="O149" s="54">
        <f>'Conditions of people affected'!R150</f>
        <v>0.55000000000000004</v>
      </c>
      <c r="P149" s="69">
        <f>'Conditions of people affected'!K150</f>
        <v>0.1</v>
      </c>
      <c r="Q149" s="69">
        <f>'Conditions of people affected'!Q150</f>
        <v>1</v>
      </c>
      <c r="R149" s="53">
        <f t="shared" si="24"/>
        <v>2.5</v>
      </c>
      <c r="S149" s="53">
        <f>'Complexity of the crisis'!X150</f>
        <v>2.5</v>
      </c>
      <c r="T149" s="53">
        <f>'Complexity of the crisis'!AN150</f>
        <v>2.5</v>
      </c>
      <c r="U149" s="139" t="str">
        <f>VLOOKUP(C149,Lists!$C$3:$E$160,3,FALSE)</f>
        <v>Africa</v>
      </c>
      <c r="V149" s="140">
        <v>45129</v>
      </c>
    </row>
    <row r="150" spans="1:22" x14ac:dyDescent="0.25">
      <c r="A150" s="67" t="str">
        <f>'Crisis Indicator Data'!A148</f>
        <v>Complex situation in Türkiye</v>
      </c>
      <c r="B150" s="55" t="str">
        <f>Lists!G148</f>
        <v>Country level</v>
      </c>
      <c r="C150" s="67" t="str">
        <f>'Crisis Indicator Data'!C148</f>
        <v>TUR001</v>
      </c>
      <c r="D150" s="67" t="str">
        <f>'Crisis Indicator Data'!D148</f>
        <v>Türkiye</v>
      </c>
      <c r="E150" s="67" t="str">
        <f>'Crisis Indicator Data'!E148</f>
        <v>TUR</v>
      </c>
      <c r="F150" s="67" t="str">
        <f>'Crisis Indicator Data'!B148</f>
        <v>Displacement,Conflict</v>
      </c>
      <c r="G150" s="52">
        <f t="shared" si="20"/>
        <v>3.6</v>
      </c>
      <c r="H150" s="68">
        <f t="shared" si="21"/>
        <v>4</v>
      </c>
      <c r="I150" s="132" t="str">
        <f t="shared" si="22"/>
        <v>High</v>
      </c>
      <c r="J150" s="133" t="str">
        <f>INDEX(Trends!$D$3:$D$404,MATCH(C150,Trends!$C$3:$C$404,0))</f>
        <v>Increasing</v>
      </c>
      <c r="K150" s="123" t="str">
        <f>IF(Reliability!B148="x","x",(IF(ROUNDUP(Reliability!B148,0)=1,"Very High",IF(ROUNDUP(Reliability!B148,0)=2,"High",IF(ROUNDUP(Reliability!B148,0)=3,"Medium",IF(ROUNDUP(Reliability!B148,0)=4,"Low","Very Low"))))))</f>
        <v>High</v>
      </c>
      <c r="L150" s="54">
        <f t="shared" si="23"/>
        <v>3.5</v>
      </c>
      <c r="M150" s="69">
        <f>'Impact of the crisis'!N151</f>
        <v>3.6</v>
      </c>
      <c r="N150" s="69">
        <f>'Impact of the crisis'!AB151</f>
        <v>3.5</v>
      </c>
      <c r="O150" s="54">
        <f>'Conditions of people affected'!R151</f>
        <v>3.75</v>
      </c>
      <c r="P150" s="69">
        <f>'Conditions of people affected'!K151</f>
        <v>4.5</v>
      </c>
      <c r="Q150" s="69">
        <f>'Conditions of people affected'!Q151</f>
        <v>3</v>
      </c>
      <c r="R150" s="53">
        <f t="shared" si="24"/>
        <v>3.5</v>
      </c>
      <c r="S150" s="53">
        <f>'Complexity of the crisis'!X151</f>
        <v>3.4</v>
      </c>
      <c r="T150" s="53">
        <f>'Complexity of the crisis'!AN151</f>
        <v>3.5</v>
      </c>
      <c r="U150" s="139" t="str">
        <f>VLOOKUP(C150,Lists!$C$3:$E$160,3,FALSE)</f>
        <v>Middle east</v>
      </c>
      <c r="V150" s="140">
        <v>45138</v>
      </c>
    </row>
    <row r="151" spans="1:22" x14ac:dyDescent="0.25">
      <c r="A151" s="67" t="str">
        <f>'Crisis Indicator Data'!A149</f>
        <v>Syrian Refugees in Türkiye</v>
      </c>
      <c r="B151" s="55" t="str">
        <f>Lists!G149</f>
        <v>Syrian refugees</v>
      </c>
      <c r="C151" s="67" t="str">
        <f>'Crisis Indicator Data'!C149</f>
        <v>TUR002</v>
      </c>
      <c r="D151" s="67" t="str">
        <f>'Crisis Indicator Data'!D149</f>
        <v>Türkiye</v>
      </c>
      <c r="E151" s="67" t="str">
        <f>'Crisis Indicator Data'!E149</f>
        <v>TUR</v>
      </c>
      <c r="F151" s="67" t="str">
        <f>'Crisis Indicator Data'!B149</f>
        <v>Displacement</v>
      </c>
      <c r="G151" s="52">
        <f t="shared" si="20"/>
        <v>3.3</v>
      </c>
      <c r="H151" s="68">
        <f t="shared" si="21"/>
        <v>4</v>
      </c>
      <c r="I151" s="132" t="str">
        <f t="shared" si="22"/>
        <v>High</v>
      </c>
      <c r="J151" s="133" t="str">
        <f>INDEX(Trends!$D$3:$D$404,MATCH(C151,Trends!$C$3:$C$404,0))</f>
        <v>Increasing</v>
      </c>
      <c r="K151" s="123" t="str">
        <f>IF(Reliability!B149="x","x",(IF(ROUNDUP(Reliability!B149,0)=1,"Very High",IF(ROUNDUP(Reliability!B149,0)=2,"High",IF(ROUNDUP(Reliability!B149,0)=3,"Medium",IF(ROUNDUP(Reliability!B149,0)=4,"Low","Very Low"))))))</f>
        <v>Medium</v>
      </c>
      <c r="L151" s="54">
        <f t="shared" si="23"/>
        <v>3.8</v>
      </c>
      <c r="M151" s="69">
        <f>'Impact of the crisis'!N152</f>
        <v>3.2</v>
      </c>
      <c r="N151" s="69">
        <f>'Impact of the crisis'!AB152</f>
        <v>4</v>
      </c>
      <c r="O151" s="54">
        <f>'Conditions of people affected'!R152</f>
        <v>3.45</v>
      </c>
      <c r="P151" s="69">
        <f>'Conditions of people affected'!K152</f>
        <v>3.9</v>
      </c>
      <c r="Q151" s="69">
        <f>'Conditions of people affected'!Q152</f>
        <v>3</v>
      </c>
      <c r="R151" s="53">
        <f t="shared" si="24"/>
        <v>2.8</v>
      </c>
      <c r="S151" s="53">
        <f>'Complexity of the crisis'!X152</f>
        <v>3.4</v>
      </c>
      <c r="T151" s="53">
        <f>'Complexity of the crisis'!AN152</f>
        <v>2</v>
      </c>
      <c r="U151" s="139" t="str">
        <f>VLOOKUP(C151,Lists!$C$3:$E$160,3,FALSE)</f>
        <v>Middle east</v>
      </c>
      <c r="V151" s="140">
        <v>45138</v>
      </c>
    </row>
    <row r="152" spans="1:22" x14ac:dyDescent="0.25">
      <c r="A152" s="67" t="str">
        <f>'Crisis Indicator Data'!A150</f>
        <v>Mixed Migration Flows in Türkiye</v>
      </c>
      <c r="B152" s="55" t="str">
        <f>Lists!G150</f>
        <v>Mixed Migration</v>
      </c>
      <c r="C152" s="67" t="str">
        <f>'Crisis Indicator Data'!C150</f>
        <v>TUR003</v>
      </c>
      <c r="D152" s="67" t="str">
        <f>'Crisis Indicator Data'!D150</f>
        <v>Türkiye</v>
      </c>
      <c r="E152" s="67" t="str">
        <f>'Crisis Indicator Data'!E150</f>
        <v>TUR</v>
      </c>
      <c r="F152" s="67" t="str">
        <f>'Crisis Indicator Data'!B150</f>
        <v>Displacement</v>
      </c>
      <c r="G152" s="52">
        <f t="shared" si="20"/>
        <v>2.2999999999999998</v>
      </c>
      <c r="H152" s="68">
        <f t="shared" si="21"/>
        <v>3</v>
      </c>
      <c r="I152" s="132" t="str">
        <f t="shared" si="22"/>
        <v>Medium</v>
      </c>
      <c r="J152" s="133" t="str">
        <f>INDEX(Trends!$D$3:$D$404,MATCH(C152,Trends!$C$3:$C$404,0))</f>
        <v>Decreasing</v>
      </c>
      <c r="K152" s="123" t="str">
        <f>IF(Reliability!B150="x","x",(IF(ROUNDUP(Reliability!B150,0)=1,"Very High",IF(ROUNDUP(Reliability!B150,0)=2,"High",IF(ROUNDUP(Reliability!B150,0)=3,"Medium",IF(ROUNDUP(Reliability!B150,0)=4,"Low","Very Low"))))))</f>
        <v>High</v>
      </c>
      <c r="L152" s="54">
        <f t="shared" si="23"/>
        <v>2.8</v>
      </c>
      <c r="M152" s="69">
        <f>'Impact of the crisis'!N153</f>
        <v>2.2999999999999998</v>
      </c>
      <c r="N152" s="69">
        <f>'Impact of the crisis'!AB153</f>
        <v>3</v>
      </c>
      <c r="O152" s="54">
        <f>'Conditions of people affected'!R153</f>
        <v>1.7</v>
      </c>
      <c r="P152" s="69">
        <f>'Conditions of people affected'!K153</f>
        <v>2.4</v>
      </c>
      <c r="Q152" s="69">
        <f>'Conditions of people affected'!Q153</f>
        <v>1</v>
      </c>
      <c r="R152" s="53">
        <f t="shared" si="24"/>
        <v>2.8</v>
      </c>
      <c r="S152" s="53">
        <f>'Complexity of the crisis'!X153</f>
        <v>3.4</v>
      </c>
      <c r="T152" s="53">
        <f>'Complexity of the crisis'!AN153</f>
        <v>2</v>
      </c>
      <c r="U152" s="139" t="str">
        <f>VLOOKUP(C152,Lists!$C$3:$E$160,3,FALSE)</f>
        <v>Middle east</v>
      </c>
      <c r="V152" s="140">
        <v>45138</v>
      </c>
    </row>
    <row r="153" spans="1:22" x14ac:dyDescent="0.25">
      <c r="A153" s="67" t="str">
        <f>'Crisis Indicator Data'!A151</f>
        <v>Kurdish Conflict</v>
      </c>
      <c r="B153" s="55" t="str">
        <f>Lists!G151</f>
        <v>Kurdish conflict</v>
      </c>
      <c r="C153" s="67" t="str">
        <f>'Crisis Indicator Data'!C151</f>
        <v>TUR004</v>
      </c>
      <c r="D153" s="67" t="str">
        <f>'Crisis Indicator Data'!D151</f>
        <v>Türkiye</v>
      </c>
      <c r="E153" s="67" t="str">
        <f>'Crisis Indicator Data'!E151</f>
        <v>TUR</v>
      </c>
      <c r="F153" s="67" t="str">
        <f>'Crisis Indicator Data'!B151</f>
        <v>Conflict</v>
      </c>
      <c r="G153" s="52" t="str">
        <f t="shared" si="20"/>
        <v>x</v>
      </c>
      <c r="H153" s="68" t="str">
        <f t="shared" si="21"/>
        <v>x</v>
      </c>
      <c r="I153" s="132" t="str">
        <f t="shared" si="22"/>
        <v>x</v>
      </c>
      <c r="J153" s="133" t="str">
        <f>INDEX(Trends!$D$3:$D$404,MATCH(C153,Trends!$C$3:$C$404,0))</f>
        <v>-</v>
      </c>
      <c r="K153" s="123" t="str">
        <f>IF(Reliability!B151="x","x",(IF(ROUNDUP(Reliability!B151,0)=1,"Very High",IF(ROUNDUP(Reliability!B151,0)=2,"High",IF(ROUNDUP(Reliability!B151,0)=3,"Medium",IF(ROUNDUP(Reliability!B151,0)=4,"Low","Very Low"))))))</f>
        <v>Medium</v>
      </c>
      <c r="L153" s="54">
        <f t="shared" si="23"/>
        <v>2.6</v>
      </c>
      <c r="M153" s="69">
        <f>'Impact of the crisis'!N154</f>
        <v>1.6</v>
      </c>
      <c r="N153" s="69">
        <f>'Impact of the crisis'!AB154</f>
        <v>3</v>
      </c>
      <c r="O153" s="54" t="str">
        <f>'Conditions of people affected'!R154</f>
        <v>x</v>
      </c>
      <c r="P153" s="69" t="str">
        <f>'Conditions of people affected'!K154</f>
        <v>x</v>
      </c>
      <c r="Q153" s="69" t="str">
        <f>'Conditions of people affected'!Q154</f>
        <v>x</v>
      </c>
      <c r="R153" s="53">
        <f t="shared" si="24"/>
        <v>2.8</v>
      </c>
      <c r="S153" s="53">
        <f>'Complexity of the crisis'!X154</f>
        <v>3.4</v>
      </c>
      <c r="T153" s="53">
        <f>'Complexity of the crisis'!AN154</f>
        <v>2</v>
      </c>
      <c r="U153" s="139" t="str">
        <f>VLOOKUP(C153,Lists!$C$3:$E$160,3,FALSE)</f>
        <v>Middle east</v>
      </c>
      <c r="V153" s="140">
        <v>45138</v>
      </c>
    </row>
    <row r="154" spans="1:22" x14ac:dyDescent="0.25">
      <c r="A154" s="67" t="str">
        <f>'Crisis Indicator Data'!A152</f>
        <v>Türkiye / Syria earthquake in Türkiye</v>
      </c>
      <c r="B154" s="55" t="str">
        <f>Lists!G152</f>
        <v>Türkiye / Syria earthquake</v>
      </c>
      <c r="C154" s="67" t="str">
        <f>'Crisis Indicator Data'!C152</f>
        <v>TUR005</v>
      </c>
      <c r="D154" s="67" t="str">
        <f>'Crisis Indicator Data'!D152</f>
        <v>Türkiye</v>
      </c>
      <c r="E154" s="67" t="str">
        <f>'Crisis Indicator Data'!E152</f>
        <v>TUR</v>
      </c>
      <c r="F154" s="67" t="str">
        <f>'Crisis Indicator Data'!B152</f>
        <v>Earthquake</v>
      </c>
      <c r="G154" s="52">
        <f t="shared" si="20"/>
        <v>3.5</v>
      </c>
      <c r="H154" s="68">
        <f t="shared" si="21"/>
        <v>4</v>
      </c>
      <c r="I154" s="132" t="str">
        <f t="shared" si="22"/>
        <v>High</v>
      </c>
      <c r="J154" s="133" t="str">
        <f>INDEX(Trends!$D$3:$D$404,MATCH(C154,Trends!$C$3:$C$404,0))</f>
        <v>Increasing</v>
      </c>
      <c r="K154" s="123" t="str">
        <f>IF(Reliability!B152="x","x",(IF(ROUNDUP(Reliability!B152,0)=1,"Very High",IF(ROUNDUP(Reliability!B152,0)=2,"High",IF(ROUNDUP(Reliability!B152,0)=3,"Medium",IF(ROUNDUP(Reliability!B152,0)=4,"Low","Very Low"))))))</f>
        <v>High</v>
      </c>
      <c r="L154" s="54">
        <f t="shared" si="23"/>
        <v>3.9</v>
      </c>
      <c r="M154" s="69">
        <f>'Impact of the crisis'!N155</f>
        <v>2.1</v>
      </c>
      <c r="N154" s="69">
        <f>'Impact of the crisis'!AB155</f>
        <v>4.5</v>
      </c>
      <c r="O154" s="54">
        <f>'Conditions of people affected'!R155</f>
        <v>3.5</v>
      </c>
      <c r="P154" s="69">
        <f>'Conditions of people affected'!K155</f>
        <v>4</v>
      </c>
      <c r="Q154" s="69">
        <f>'Conditions of people affected'!Q155</f>
        <v>3</v>
      </c>
      <c r="R154" s="53">
        <f t="shared" si="24"/>
        <v>3.2</v>
      </c>
      <c r="S154" s="53">
        <f>'Complexity of the crisis'!X155</f>
        <v>3.4</v>
      </c>
      <c r="T154" s="53">
        <f>'Complexity of the crisis'!AN155</f>
        <v>3</v>
      </c>
      <c r="U154" s="139" t="str">
        <f>VLOOKUP(C154,Lists!$C$3:$E$160,3,FALSE)</f>
        <v>Middle east</v>
      </c>
      <c r="V154" s="140">
        <v>45138</v>
      </c>
    </row>
    <row r="155" spans="1:22" x14ac:dyDescent="0.25">
      <c r="A155" s="67" t="str">
        <f>'Crisis Indicator Data'!A153</f>
        <v>Multiple Crises in Tanzania</v>
      </c>
      <c r="B155" s="55" t="str">
        <f>Lists!G153</f>
        <v>Country level</v>
      </c>
      <c r="C155" s="67" t="str">
        <f>'Crisis Indicator Data'!C153</f>
        <v>TZA001</v>
      </c>
      <c r="D155" s="67" t="str">
        <f>'Crisis Indicator Data'!D153</f>
        <v>Tanzania</v>
      </c>
      <c r="E155" s="67" t="str">
        <f>'Crisis Indicator Data'!E153</f>
        <v>TZA</v>
      </c>
      <c r="F155" s="67" t="str">
        <f>'Crisis Indicator Data'!B153</f>
        <v>Displacement,Drought</v>
      </c>
      <c r="G155" s="52">
        <f t="shared" si="20"/>
        <v>2.7</v>
      </c>
      <c r="H155" s="68">
        <f t="shared" si="21"/>
        <v>3</v>
      </c>
      <c r="I155" s="132" t="str">
        <f t="shared" si="22"/>
        <v>Medium</v>
      </c>
      <c r="J155" s="133" t="str">
        <f>INDEX(Trends!$D$3:$D$404,MATCH(C155,Trends!$C$3:$C$404,0))</f>
        <v>Increasing</v>
      </c>
      <c r="K155" s="123" t="str">
        <f>IF(Reliability!B153="x","x",(IF(ROUNDUP(Reliability!B153,0)=1,"Very High",IF(ROUNDUP(Reliability!B153,0)=2,"High",IF(ROUNDUP(Reliability!B153,0)=3,"Medium",IF(ROUNDUP(Reliability!B153,0)=4,"Low","Very Low"))))))</f>
        <v>Very High</v>
      </c>
      <c r="L155" s="54">
        <f t="shared" si="23"/>
        <v>3.2</v>
      </c>
      <c r="M155" s="69">
        <f>'Impact of the crisis'!N156</f>
        <v>3.4</v>
      </c>
      <c r="N155" s="69">
        <f>'Impact of the crisis'!AB156</f>
        <v>3.1</v>
      </c>
      <c r="O155" s="54">
        <f>'Conditions of people affected'!R156</f>
        <v>2.75</v>
      </c>
      <c r="P155" s="69">
        <f>'Conditions of people affected'!K156</f>
        <v>3.5</v>
      </c>
      <c r="Q155" s="69">
        <f>'Conditions of people affected'!Q156</f>
        <v>2</v>
      </c>
      <c r="R155" s="53">
        <f t="shared" si="24"/>
        <v>2.1</v>
      </c>
      <c r="S155" s="53">
        <f>'Complexity of the crisis'!X156</f>
        <v>2.1</v>
      </c>
      <c r="T155" s="53">
        <f>'Complexity of the crisis'!AN156</f>
        <v>2</v>
      </c>
      <c r="U155" s="139" t="str">
        <f>VLOOKUP(C155,Lists!$C$3:$E$160,3,FALSE)</f>
        <v>Africa</v>
      </c>
      <c r="V155" s="140">
        <v>45138</v>
      </c>
    </row>
    <row r="156" spans="1:22" x14ac:dyDescent="0.25">
      <c r="A156" s="67" t="str">
        <f>'Crisis Indicator Data'!A154</f>
        <v>International Displacement in Tanzania</v>
      </c>
      <c r="B156" s="55" t="str">
        <f>Lists!G154</f>
        <v>Refugees</v>
      </c>
      <c r="C156" s="67" t="str">
        <f>'Crisis Indicator Data'!C154</f>
        <v>TZA002</v>
      </c>
      <c r="D156" s="67" t="str">
        <f>'Crisis Indicator Data'!D154</f>
        <v>Tanzania</v>
      </c>
      <c r="E156" s="67" t="str">
        <f>'Crisis Indicator Data'!E154</f>
        <v>TZA</v>
      </c>
      <c r="F156" s="67" t="str">
        <f>'Crisis Indicator Data'!B154</f>
        <v>Displacement</v>
      </c>
      <c r="G156" s="52">
        <f t="shared" si="20"/>
        <v>2.4</v>
      </c>
      <c r="H156" s="68">
        <f t="shared" si="21"/>
        <v>3</v>
      </c>
      <c r="I156" s="132" t="str">
        <f t="shared" si="22"/>
        <v>Medium</v>
      </c>
      <c r="J156" s="133" t="str">
        <f>INDEX(Trends!$D$3:$D$404,MATCH(C156,Trends!$C$3:$C$404,0))</f>
        <v>Increasing</v>
      </c>
      <c r="K156" s="123" t="str">
        <f>IF(Reliability!B154="x","x",(IF(ROUNDUP(Reliability!B154,0)=1,"Very High",IF(ROUNDUP(Reliability!B154,0)=2,"High",IF(ROUNDUP(Reliability!B154,0)=3,"Medium",IF(ROUNDUP(Reliability!B154,0)=4,"Low","Very Low"))))))</f>
        <v>Very High</v>
      </c>
      <c r="L156" s="54">
        <f t="shared" si="23"/>
        <v>3.2</v>
      </c>
      <c r="M156" s="69">
        <f>'Impact of the crisis'!N157</f>
        <v>2.5</v>
      </c>
      <c r="N156" s="69">
        <f>'Impact of the crisis'!AB157</f>
        <v>3.5</v>
      </c>
      <c r="O156" s="54">
        <f>'Conditions of people affected'!R157</f>
        <v>2.15</v>
      </c>
      <c r="P156" s="69">
        <f>'Conditions of people affected'!K157</f>
        <v>2.2999999999999998</v>
      </c>
      <c r="Q156" s="69">
        <f>'Conditions of people affected'!Q157</f>
        <v>2</v>
      </c>
      <c r="R156" s="53">
        <f t="shared" si="24"/>
        <v>2.1</v>
      </c>
      <c r="S156" s="53">
        <f>'Complexity of the crisis'!X157</f>
        <v>2.1</v>
      </c>
      <c r="T156" s="53">
        <f>'Complexity of the crisis'!AN157</f>
        <v>2</v>
      </c>
      <c r="U156" s="139" t="str">
        <f>VLOOKUP(C156,Lists!$C$3:$E$160,3,FALSE)</f>
        <v>Africa</v>
      </c>
      <c r="V156" s="140">
        <v>45138</v>
      </c>
    </row>
    <row r="157" spans="1:22" x14ac:dyDescent="0.25">
      <c r="A157" s="67" t="str">
        <f>'Crisis Indicator Data'!A155</f>
        <v>Food Security Crisis in North-East Tanzania</v>
      </c>
      <c r="B157" s="55" t="str">
        <f>Lists!G155</f>
        <v>Food security in North-East</v>
      </c>
      <c r="C157" s="67" t="str">
        <f>'Crisis Indicator Data'!C155</f>
        <v>TZA003</v>
      </c>
      <c r="D157" s="67" t="str">
        <f>'Crisis Indicator Data'!D155</f>
        <v>Tanzania</v>
      </c>
      <c r="E157" s="67" t="str">
        <f>'Crisis Indicator Data'!E155</f>
        <v>TZA</v>
      </c>
      <c r="F157" s="67" t="str">
        <f>'Crisis Indicator Data'!B155</f>
        <v>Drought</v>
      </c>
      <c r="G157" s="52">
        <f t="shared" si="20"/>
        <v>2.6</v>
      </c>
      <c r="H157" s="68">
        <f t="shared" si="21"/>
        <v>3</v>
      </c>
      <c r="I157" s="132" t="str">
        <f t="shared" si="22"/>
        <v>Medium</v>
      </c>
      <c r="J157" s="133" t="str">
        <f>INDEX(Trends!$D$3:$D$404,MATCH(C157,Trends!$C$3:$C$404,0))</f>
        <v>Increasing</v>
      </c>
      <c r="K157" s="123" t="str">
        <f>IF(Reliability!B155="x","x",(IF(ROUNDUP(Reliability!B155,0)=1,"Very High",IF(ROUNDUP(Reliability!B155,0)=2,"High",IF(ROUNDUP(Reliability!B155,0)=3,"Medium",IF(ROUNDUP(Reliability!B155,0)=4,"Low","Very Low"))))))</f>
        <v>High</v>
      </c>
      <c r="L157" s="54">
        <f t="shared" si="23"/>
        <v>2.2000000000000002</v>
      </c>
      <c r="M157" s="69">
        <f>'Impact of the crisis'!N158</f>
        <v>2.7</v>
      </c>
      <c r="N157" s="69">
        <f>'Impact of the crisis'!AB158</f>
        <v>1.9</v>
      </c>
      <c r="O157" s="54">
        <f>'Conditions of people affected'!R158</f>
        <v>3.15</v>
      </c>
      <c r="P157" s="69">
        <f>'Conditions of people affected'!K158</f>
        <v>3.3</v>
      </c>
      <c r="Q157" s="69">
        <f>'Conditions of people affected'!Q158</f>
        <v>3</v>
      </c>
      <c r="R157" s="53">
        <f t="shared" si="24"/>
        <v>2.1</v>
      </c>
      <c r="S157" s="53">
        <f>'Complexity of the crisis'!X158</f>
        <v>2.1</v>
      </c>
      <c r="T157" s="53">
        <f>'Complexity of the crisis'!AN158</f>
        <v>2</v>
      </c>
      <c r="U157" s="139" t="str">
        <f>VLOOKUP(C157,Lists!$C$3:$E$160,3,FALSE)</f>
        <v>Africa</v>
      </c>
      <c r="V157" s="140">
        <v>45138</v>
      </c>
    </row>
    <row r="158" spans="1:22" x14ac:dyDescent="0.25">
      <c r="A158" s="67" t="str">
        <f>'Crisis Indicator Data'!A156</f>
        <v>International Displacement in Uganda</v>
      </c>
      <c r="B158" s="55" t="str">
        <f>Lists!G156</f>
        <v>Refugees</v>
      </c>
      <c r="C158" s="67" t="str">
        <f>'Crisis Indicator Data'!C156</f>
        <v>UGA005</v>
      </c>
      <c r="D158" s="67" t="str">
        <f>'Crisis Indicator Data'!D156</f>
        <v>Uganda</v>
      </c>
      <c r="E158" s="67" t="str">
        <f>'Crisis Indicator Data'!E156</f>
        <v>UGA</v>
      </c>
      <c r="F158" s="67" t="str">
        <f>'Crisis Indicator Data'!B156</f>
        <v>Displacement</v>
      </c>
      <c r="G158" s="52">
        <f t="shared" si="20"/>
        <v>3.2</v>
      </c>
      <c r="H158" s="68">
        <f t="shared" si="21"/>
        <v>4</v>
      </c>
      <c r="I158" s="132" t="str">
        <f t="shared" si="22"/>
        <v>High</v>
      </c>
      <c r="J158" s="133" t="str">
        <f>INDEX(Trends!$D$3:$D$404,MATCH(C158,Trends!$C$3:$C$404,0))</f>
        <v>Stable</v>
      </c>
      <c r="K158" s="123" t="str">
        <f>IF(Reliability!B156="x","x",(IF(ROUNDUP(Reliability!B156,0)=1,"Very High",IF(ROUNDUP(Reliability!B156,0)=2,"High",IF(ROUNDUP(Reliability!B156,0)=3,"Medium",IF(ROUNDUP(Reliability!B156,0)=4,"Low","Very Low"))))))</f>
        <v>Medium</v>
      </c>
      <c r="L158" s="54">
        <f t="shared" si="23"/>
        <v>3.2</v>
      </c>
      <c r="M158" s="69">
        <f>'Impact of the crisis'!N159</f>
        <v>1.7</v>
      </c>
      <c r="N158" s="69">
        <f>'Impact of the crisis'!AB159</f>
        <v>3.7</v>
      </c>
      <c r="O158" s="54">
        <f>'Conditions of people affected'!R159</f>
        <v>3.35</v>
      </c>
      <c r="P158" s="69">
        <f>'Conditions of people affected'!K159</f>
        <v>3.7</v>
      </c>
      <c r="Q158" s="69">
        <f>'Conditions of people affected'!Q159</f>
        <v>3</v>
      </c>
      <c r="R158" s="53">
        <f t="shared" si="24"/>
        <v>2.9</v>
      </c>
      <c r="S158" s="53">
        <f>'Complexity of the crisis'!X159</f>
        <v>3.6</v>
      </c>
      <c r="T158" s="53">
        <f>'Complexity of the crisis'!AN159</f>
        <v>2</v>
      </c>
      <c r="U158" s="139" t="str">
        <f>VLOOKUP(C158,Lists!$C$3:$E$160,3,FALSE)</f>
        <v>Africa</v>
      </c>
      <c r="V158" s="140">
        <v>45124</v>
      </c>
    </row>
    <row r="159" spans="1:22" x14ac:dyDescent="0.25">
      <c r="A159" s="67" t="str">
        <f>'Crisis Indicator Data'!A157</f>
        <v>Conflict in Ukraine</v>
      </c>
      <c r="B159" s="55" t="str">
        <f>Lists!G157</f>
        <v>Conflict</v>
      </c>
      <c r="C159" s="67" t="str">
        <f>'Crisis Indicator Data'!C157</f>
        <v>UKR002</v>
      </c>
      <c r="D159" s="67" t="str">
        <f>'Crisis Indicator Data'!D157</f>
        <v>Ukraine</v>
      </c>
      <c r="E159" s="67" t="str">
        <f>'Crisis Indicator Data'!E157</f>
        <v>UKR</v>
      </c>
      <c r="F159" s="67" t="str">
        <f>'Crisis Indicator Data'!B157</f>
        <v>Conflict,Displacement</v>
      </c>
      <c r="G159" s="52">
        <f t="shared" si="20"/>
        <v>4.3</v>
      </c>
      <c r="H159" s="68">
        <f t="shared" si="21"/>
        <v>5</v>
      </c>
      <c r="I159" s="132" t="str">
        <f t="shared" si="22"/>
        <v>Very High</v>
      </c>
      <c r="J159" s="133" t="str">
        <f>INDEX(Trends!$D$3:$D$404,MATCH(C159,Trends!$C$3:$C$404,0))</f>
        <v>Increasing</v>
      </c>
      <c r="K159" s="123" t="str">
        <f>IF(Reliability!B157="x","x",(IF(ROUNDUP(Reliability!B157,0)=1,"Very High",IF(ROUNDUP(Reliability!B157,0)=2,"High",IF(ROUNDUP(Reliability!B157,0)=3,"Medium",IF(ROUNDUP(Reliability!B157,0)=4,"Low","Very Low"))))))</f>
        <v>Very High</v>
      </c>
      <c r="L159" s="54">
        <f t="shared" si="23"/>
        <v>4.5999999999999996</v>
      </c>
      <c r="M159" s="69">
        <f>'Impact of the crisis'!N160</f>
        <v>4.9000000000000004</v>
      </c>
      <c r="N159" s="69">
        <f>'Impact of the crisis'!AB160</f>
        <v>4.4000000000000004</v>
      </c>
      <c r="O159" s="54">
        <f>'Conditions of people affected'!R160</f>
        <v>5</v>
      </c>
      <c r="P159" s="69">
        <f>'Conditions of people affected'!K160</f>
        <v>5</v>
      </c>
      <c r="Q159" s="69">
        <f>'Conditions of people affected'!Q160</f>
        <v>5</v>
      </c>
      <c r="R159" s="53">
        <f t="shared" si="24"/>
        <v>3.1</v>
      </c>
      <c r="S159" s="53">
        <f>'Complexity of the crisis'!X160</f>
        <v>2.6</v>
      </c>
      <c r="T159" s="53">
        <f>'Complexity of the crisis'!AN160</f>
        <v>3.5</v>
      </c>
      <c r="U159" s="139" t="str">
        <f>VLOOKUP(C159,Lists!$C$3:$E$160,3,FALSE)</f>
        <v>Europe</v>
      </c>
      <c r="V159" s="140">
        <v>45133</v>
      </c>
    </row>
    <row r="160" spans="1:22" x14ac:dyDescent="0.25">
      <c r="A160" s="67" t="str">
        <f>'Crisis Indicator Data'!A158</f>
        <v>Complex crisis in Venezuela</v>
      </c>
      <c r="B160" s="55" t="str">
        <f>Lists!G158</f>
        <v>Complex crisis</v>
      </c>
      <c r="C160" s="67" t="str">
        <f>'Crisis Indicator Data'!C158</f>
        <v>VEN001</v>
      </c>
      <c r="D160" s="67" t="str">
        <f>'Crisis Indicator Data'!D158</f>
        <v>Venezuela</v>
      </c>
      <c r="E160" s="67" t="str">
        <f>'Crisis Indicator Data'!E158</f>
        <v>VEN</v>
      </c>
      <c r="F160" s="67" t="str">
        <f>'Crisis Indicator Data'!B158</f>
        <v>Socio-political,Violence,Floods</v>
      </c>
      <c r="G160" s="52">
        <f t="shared" si="20"/>
        <v>4.0999999999999996</v>
      </c>
      <c r="H160" s="68">
        <f t="shared" si="21"/>
        <v>5</v>
      </c>
      <c r="I160" s="132" t="str">
        <f t="shared" si="22"/>
        <v>Very High</v>
      </c>
      <c r="J160" s="133" t="str">
        <f>INDEX(Trends!$D$3:$D$404,MATCH(C160,Trends!$C$3:$C$404,0))</f>
        <v>Increasing</v>
      </c>
      <c r="K160" s="123" t="str">
        <f>IF(Reliability!B158="x","x",(IF(ROUNDUP(Reliability!B158,0)=1,"Very High",IF(ROUNDUP(Reliability!B158,0)=2,"High",IF(ROUNDUP(Reliability!B158,0)=3,"Medium",IF(ROUNDUP(Reliability!B158,0)=4,"Low","Very Low"))))))</f>
        <v>Very High</v>
      </c>
      <c r="L160" s="54">
        <f t="shared" si="23"/>
        <v>3.8</v>
      </c>
      <c r="M160" s="69">
        <f>'Impact of the crisis'!N161</f>
        <v>4.9000000000000004</v>
      </c>
      <c r="N160" s="69">
        <f>'Impact of the crisis'!AB161</f>
        <v>3</v>
      </c>
      <c r="O160" s="54">
        <f>'Conditions of people affected'!R161</f>
        <v>4.4000000000000004</v>
      </c>
      <c r="P160" s="69">
        <f>'Conditions of people affected'!K161</f>
        <v>4.8</v>
      </c>
      <c r="Q160" s="69">
        <f>'Conditions of people affected'!Q161</f>
        <v>4</v>
      </c>
      <c r="R160" s="53">
        <f t="shared" si="24"/>
        <v>3.8</v>
      </c>
      <c r="S160" s="53">
        <f>'Complexity of the crisis'!X161</f>
        <v>3.6</v>
      </c>
      <c r="T160" s="53">
        <f>'Complexity of the crisis'!AN161</f>
        <v>4</v>
      </c>
      <c r="U160" s="139" t="str">
        <f>VLOOKUP(C160,Lists!$C$3:$E$160,3,FALSE)</f>
        <v>Americas</v>
      </c>
      <c r="V160" s="140">
        <v>45138</v>
      </c>
    </row>
    <row r="161" spans="1:22" x14ac:dyDescent="0.25">
      <c r="A161" s="67" t="str">
        <f>'Crisis Indicator Data'!A159</f>
        <v>Cyclone Judy and cyclone Kevin in Vanuatu</v>
      </c>
      <c r="B161" s="55" t="str">
        <f>Lists!G159</f>
        <v>Cyclone Judy and cyclone Kevin</v>
      </c>
      <c r="C161" s="67" t="str">
        <f>'Crisis Indicator Data'!C159</f>
        <v>VUT003</v>
      </c>
      <c r="D161" s="67" t="str">
        <f>'Crisis Indicator Data'!D159</f>
        <v>Vanuatu</v>
      </c>
      <c r="E161" s="67" t="str">
        <f>'Crisis Indicator Data'!E159</f>
        <v>VUT</v>
      </c>
      <c r="F161" s="67" t="str">
        <f>'Crisis Indicator Data'!B159</f>
        <v>Cyclone</v>
      </c>
      <c r="G161" s="52">
        <f t="shared" si="20"/>
        <v>2.2999999999999998</v>
      </c>
      <c r="H161" s="68">
        <f t="shared" si="21"/>
        <v>3</v>
      </c>
      <c r="I161" s="132" t="str">
        <f t="shared" si="22"/>
        <v>Medium</v>
      </c>
      <c r="J161" s="133" t="str">
        <f>INDEX(Trends!$D$3:$D$404,MATCH(C161,Trends!$C$3:$C$404,0))</f>
        <v>Increasing</v>
      </c>
      <c r="K161" s="123" t="str">
        <f>IF(Reliability!B159="x","x",(IF(ROUNDUP(Reliability!B159,0)=1,"Very High",IF(ROUNDUP(Reliability!B159,0)=2,"High",IF(ROUNDUP(Reliability!B159,0)=3,"Medium",IF(ROUNDUP(Reliability!B159,0)=4,"Low","Very Low"))))))</f>
        <v>Medium</v>
      </c>
      <c r="L161" s="54">
        <f t="shared" si="23"/>
        <v>2.2000000000000002</v>
      </c>
      <c r="M161" s="69">
        <f>'Impact of the crisis'!N162</f>
        <v>3</v>
      </c>
      <c r="N161" s="69">
        <f>'Impact of the crisis'!AB162</f>
        <v>1.8</v>
      </c>
      <c r="O161" s="54">
        <f>'Conditions of people affected'!R162</f>
        <v>3</v>
      </c>
      <c r="P161" s="69">
        <f>'Conditions of people affected'!K162</f>
        <v>2</v>
      </c>
      <c r="Q161" s="69">
        <f>'Conditions of people affected'!Q162</f>
        <v>4</v>
      </c>
      <c r="R161" s="53">
        <f t="shared" si="24"/>
        <v>1.2</v>
      </c>
      <c r="S161" s="53">
        <f>'Complexity of the crisis'!X162</f>
        <v>0.9</v>
      </c>
      <c r="T161" s="53">
        <f>'Complexity of the crisis'!AN162</f>
        <v>1.5</v>
      </c>
      <c r="U161" s="139" t="str">
        <f>VLOOKUP(C161,Lists!$C$3:$E$160,3,FALSE)</f>
        <v>Pacific</v>
      </c>
      <c r="V161" s="140">
        <v>45137</v>
      </c>
    </row>
    <row r="162" spans="1:22" x14ac:dyDescent="0.25">
      <c r="A162" s="67" t="str">
        <f>'Crisis Indicator Data'!A160</f>
        <v>Conflict in Yemen</v>
      </c>
      <c r="B162" s="55" t="str">
        <f>Lists!G160</f>
        <v>Complex crisis</v>
      </c>
      <c r="C162" s="67" t="str">
        <f>'Crisis Indicator Data'!C160</f>
        <v>YEM001</v>
      </c>
      <c r="D162" s="67" t="str">
        <f>'Crisis Indicator Data'!D160</f>
        <v>Yemen</v>
      </c>
      <c r="E162" s="67" t="str">
        <f>'Crisis Indicator Data'!E160</f>
        <v>YEM</v>
      </c>
      <c r="F162" s="67" t="str">
        <f>'Crisis Indicator Data'!B160</f>
        <v>Conflict</v>
      </c>
      <c r="G162" s="52">
        <f t="shared" si="20"/>
        <v>4.7</v>
      </c>
      <c r="H162" s="68">
        <f t="shared" si="21"/>
        <v>5</v>
      </c>
      <c r="I162" s="132" t="str">
        <f t="shared" si="22"/>
        <v>Very High</v>
      </c>
      <c r="J162" s="133" t="str">
        <f>INDEX(Trends!$D$3:$D$404,MATCH(C162,Trends!$C$3:$C$404,0))</f>
        <v>Stable</v>
      </c>
      <c r="K162" s="123" t="str">
        <f>IF(Reliability!B160="x","x",(IF(ROUNDUP(Reliability!B160,0)=1,"Very High",IF(ROUNDUP(Reliability!B160,0)=2,"High",IF(ROUNDUP(Reliability!B160,0)=3,"Medium",IF(ROUNDUP(Reliability!B160,0)=4,"Low","Very Low"))))))</f>
        <v>Very High</v>
      </c>
      <c r="L162" s="54">
        <f t="shared" si="23"/>
        <v>4.7</v>
      </c>
      <c r="M162" s="69">
        <f>'Impact of the crisis'!N163</f>
        <v>4.9000000000000004</v>
      </c>
      <c r="N162" s="69">
        <f>'Impact of the crisis'!AB163</f>
        <v>4.5999999999999996</v>
      </c>
      <c r="O162" s="54">
        <f>'Conditions of people affected'!R163</f>
        <v>5</v>
      </c>
      <c r="P162" s="69">
        <f>'Conditions of people affected'!K163</f>
        <v>5</v>
      </c>
      <c r="Q162" s="69">
        <f>'Conditions of people affected'!Q163</f>
        <v>5</v>
      </c>
      <c r="R162" s="53">
        <f t="shared" si="24"/>
        <v>4.3</v>
      </c>
      <c r="S162" s="53">
        <f>'Complexity of the crisis'!X163</f>
        <v>4.0999999999999996</v>
      </c>
      <c r="T162" s="53">
        <f>'Complexity of the crisis'!AN163</f>
        <v>4.5</v>
      </c>
      <c r="U162" s="139" t="str">
        <f>VLOOKUP(C162,Lists!$C$3:$E$160,3,FALSE)</f>
        <v>Middle east</v>
      </c>
      <c r="V162" s="140">
        <v>45138</v>
      </c>
    </row>
    <row r="163" spans="1:22" x14ac:dyDescent="0.25">
      <c r="A163" s="67" t="str">
        <f>'Crisis Indicator Data'!A161</f>
        <v>Mixed migration flows in Yemen</v>
      </c>
      <c r="B163" s="55" t="str">
        <f>Lists!G161</f>
        <v>Mixed Migration</v>
      </c>
      <c r="C163" s="67" t="str">
        <f>'Crisis Indicator Data'!C161</f>
        <v>YEM002</v>
      </c>
      <c r="D163" s="67" t="str">
        <f>'Crisis Indicator Data'!D161</f>
        <v>Yemen</v>
      </c>
      <c r="E163" s="67" t="str">
        <f>'Crisis Indicator Data'!E161</f>
        <v>YEM</v>
      </c>
      <c r="F163" s="67" t="str">
        <f>'Crisis Indicator Data'!B161</f>
        <v>Displacement</v>
      </c>
      <c r="G163" s="52">
        <f t="shared" si="20"/>
        <v>2.5</v>
      </c>
      <c r="H163" s="68">
        <f t="shared" si="21"/>
        <v>3</v>
      </c>
      <c r="I163" s="132" t="str">
        <f t="shared" si="22"/>
        <v>Medium</v>
      </c>
      <c r="J163" s="133" t="str">
        <f>INDEX(Trends!$D$3:$D$404,MATCH(C163,Trends!$C$3:$C$404,0))</f>
        <v>Increasing</v>
      </c>
      <c r="K163" s="123" t="str">
        <f>IF(Reliability!B161="x","x",(IF(ROUNDUP(Reliability!B161,0)=1,"Very High",IF(ROUNDUP(Reliability!B161,0)=2,"High",IF(ROUNDUP(Reliability!B161,0)=3,"Medium",IF(ROUNDUP(Reliability!B161,0)=4,"Low","Very Low"))))))</f>
        <v>Very High</v>
      </c>
      <c r="L163" s="54">
        <f t="shared" si="23"/>
        <v>2.5</v>
      </c>
      <c r="M163" s="69">
        <f>'Impact of the crisis'!N164</f>
        <v>1.6</v>
      </c>
      <c r="N163" s="69">
        <f>'Impact of the crisis'!AB164</f>
        <v>2.9</v>
      </c>
      <c r="O163" s="54">
        <f>'Conditions of people affected'!R164</f>
        <v>1.7</v>
      </c>
      <c r="P163" s="69">
        <f>'Conditions of people affected'!K164</f>
        <v>2.4</v>
      </c>
      <c r="Q163" s="69">
        <f>'Conditions of people affected'!Q164</f>
        <v>1</v>
      </c>
      <c r="R163" s="53">
        <f t="shared" si="24"/>
        <v>3.8</v>
      </c>
      <c r="S163" s="53">
        <f>'Complexity of the crisis'!X164</f>
        <v>4.0999999999999996</v>
      </c>
      <c r="T163" s="53">
        <f>'Complexity of the crisis'!AN164</f>
        <v>3.5</v>
      </c>
      <c r="U163" s="139" t="e">
        <f>VLOOKUP(C163,Lists!$C$3:$E$160,3,FALSE)</f>
        <v>#N/A</v>
      </c>
      <c r="V163" s="140">
        <v>45138</v>
      </c>
    </row>
    <row r="164" spans="1:22" x14ac:dyDescent="0.25">
      <c r="A164" s="67" t="str">
        <f>'Crisis Indicator Data'!A162</f>
        <v>Drought in Zambia</v>
      </c>
      <c r="B164" s="55" t="str">
        <f>Lists!G162</f>
        <v>Drought</v>
      </c>
      <c r="C164" s="67" t="str">
        <f>'Crisis Indicator Data'!C162</f>
        <v>ZMB002</v>
      </c>
      <c r="D164" s="67" t="str">
        <f>'Crisis Indicator Data'!D162</f>
        <v>Zambia</v>
      </c>
      <c r="E164" s="67" t="str">
        <f>'Crisis Indicator Data'!E162</f>
        <v>ZMB</v>
      </c>
      <c r="F164" s="67" t="str">
        <f>'Crisis Indicator Data'!B162</f>
        <v>Drought</v>
      </c>
      <c r="G164" s="52">
        <f t="shared" si="20"/>
        <v>3</v>
      </c>
      <c r="H164" s="68">
        <f t="shared" si="21"/>
        <v>3</v>
      </c>
      <c r="I164" s="132" t="str">
        <f t="shared" si="22"/>
        <v>Medium</v>
      </c>
      <c r="J164" s="133" t="str">
        <f>INDEX(Trends!$D$3:$D$404,MATCH(C164,Trends!$C$3:$C$404,0))</f>
        <v>Increasing</v>
      </c>
      <c r="K164" s="123" t="str">
        <f>IF(Reliability!B162="x","x",(IF(ROUNDUP(Reliability!B162,0)=1,"Very High",IF(ROUNDUP(Reliability!B162,0)=2,"High",IF(ROUNDUP(Reliability!B162,0)=3,"Medium",IF(ROUNDUP(Reliability!B162,0)=4,"Low","Very Low"))))))</f>
        <v>High</v>
      </c>
      <c r="L164" s="54">
        <f t="shared" si="23"/>
        <v>3.2</v>
      </c>
      <c r="M164" s="69">
        <f>'Impact of the crisis'!N165</f>
        <v>4.3</v>
      </c>
      <c r="N164" s="69">
        <f>'Impact of the crisis'!AB165</f>
        <v>2.4</v>
      </c>
      <c r="O164" s="54">
        <f>'Conditions of people affected'!R165</f>
        <v>3.4</v>
      </c>
      <c r="P164" s="69">
        <f>'Conditions of people affected'!K165</f>
        <v>3.8</v>
      </c>
      <c r="Q164" s="69">
        <f>'Conditions of people affected'!Q165</f>
        <v>3</v>
      </c>
      <c r="R164" s="53">
        <f t="shared" si="24"/>
        <v>2.2999999999999998</v>
      </c>
      <c r="S164" s="53">
        <f>'Complexity of the crisis'!X165</f>
        <v>2.1</v>
      </c>
      <c r="T164" s="53">
        <f>'Complexity of the crisis'!AN165</f>
        <v>2.5</v>
      </c>
      <c r="U164" s="139" t="e">
        <f>VLOOKUP(C164,Lists!$C$3:$E$160,3,FALSE)</f>
        <v>#N/A</v>
      </c>
      <c r="V164" s="140">
        <v>45138</v>
      </c>
    </row>
    <row r="165" spans="1:22" x14ac:dyDescent="0.25">
      <c r="A165" s="67" t="str">
        <f>'Crisis Indicator Data'!A163</f>
        <v>Complex crisis in Zimbabwe</v>
      </c>
      <c r="B165" s="55" t="str">
        <f>Lists!G163</f>
        <v>Complex crisis</v>
      </c>
      <c r="C165" s="67" t="str">
        <f>'Crisis Indicator Data'!C163</f>
        <v>ZWE001</v>
      </c>
      <c r="D165" s="67" t="str">
        <f>'Crisis Indicator Data'!D163</f>
        <v>Zimbabwe</v>
      </c>
      <c r="E165" s="67" t="str">
        <f>'Crisis Indicator Data'!E163</f>
        <v>ZWE</v>
      </c>
      <c r="F165" s="67" t="str">
        <f>'Crisis Indicator Data'!B163</f>
        <v>Socio-political,Drought</v>
      </c>
      <c r="G165" s="52">
        <f t="shared" si="20"/>
        <v>3.5</v>
      </c>
      <c r="H165" s="68">
        <f t="shared" ref="H165" si="25">IF(G165="x","x",ROUNDUP(G165,0))</f>
        <v>4</v>
      </c>
      <c r="I165" s="132" t="str">
        <f t="shared" ref="I165" si="26">IF(O165="x","x",IF(L165="x","x",(IF(H165=5,"Very High",IF(H165=4,"High",IF(H165=3,"Medium",IF(H165=2,"Low","Very Low")))))))</f>
        <v>High</v>
      </c>
      <c r="J165" s="133" t="str">
        <f>INDEX(Trends!$D$3:$D$404,MATCH(C165,Trends!$C$3:$C$404,0))</f>
        <v>Stable</v>
      </c>
      <c r="K165" s="123" t="str">
        <f>IF(Reliability!B163="x","x",(IF(ROUNDUP(Reliability!B163,0)=1,"Very High",IF(ROUNDUP(Reliability!B163,0)=2,"High",IF(ROUNDUP(Reliability!B163,0)=3,"Medium",IF(ROUNDUP(Reliability!B163,0)=4,"Low","Very Low"))))))</f>
        <v>Very High</v>
      </c>
      <c r="L165" s="54">
        <f t="shared" ref="L165" si="27">IF(OR(N165="x",M165="x"),"x",ROUND((5-GEOMEAN(((5-M165)/5*4+1),((5-N165)/5*4+1),((5-N165)/5*4+1)))/4*5,1))</f>
        <v>3.9</v>
      </c>
      <c r="M165" s="69">
        <f>'Impact of the crisis'!N166</f>
        <v>4.5999999999999996</v>
      </c>
      <c r="N165" s="69">
        <f>'Impact of the crisis'!AB166</f>
        <v>3.5</v>
      </c>
      <c r="O165" s="54">
        <f>'Conditions of people affected'!R166</f>
        <v>3.55</v>
      </c>
      <c r="P165" s="69">
        <f>'Conditions of people affected'!K166</f>
        <v>4.0999999999999996</v>
      </c>
      <c r="Q165" s="69">
        <f>'Conditions of people affected'!Q166</f>
        <v>3</v>
      </c>
      <c r="R165" s="53">
        <f t="shared" ref="R165" si="28">IF(OR(T165="x",S165="x"),S165,ROUND((5-GEOMEAN(((5-S165)/5*4+1),((5-T165)/5*4+1)))/4*5,1))</f>
        <v>3.1</v>
      </c>
      <c r="S165" s="53">
        <f>'Complexity of the crisis'!X166</f>
        <v>3.1</v>
      </c>
      <c r="T165" s="53">
        <f>'Complexity of the crisis'!AN166</f>
        <v>3</v>
      </c>
      <c r="U165" s="139" t="e">
        <f>VLOOKUP(C165,Lists!$C$3:$E$160,3,FALSE)</f>
        <v>#N/A</v>
      </c>
      <c r="V165" s="140">
        <v>45138</v>
      </c>
    </row>
  </sheetData>
  <autoFilter ref="A4:T155"/>
  <mergeCells count="1">
    <mergeCell ref="A1:T1"/>
  </mergeCells>
  <conditionalFormatting sqref="H5:H300">
    <cfRule type="cellIs" dxfId="223" priority="78" stopIfTrue="1" operator="equal">
      <formula>3</formula>
    </cfRule>
    <cfRule type="cellIs" dxfId="222" priority="77" stopIfTrue="1" operator="equal">
      <formula>4</formula>
    </cfRule>
    <cfRule type="cellIs" dxfId="221" priority="76" stopIfTrue="1" operator="equal">
      <formula>5</formula>
    </cfRule>
    <cfRule type="cellIs" dxfId="220" priority="80" stopIfTrue="1" operator="equal">
      <formula>1</formula>
    </cfRule>
    <cfRule type="cellIs" dxfId="219" priority="79" stopIfTrue="1" operator="equal">
      <formula>2</formula>
    </cfRule>
  </conditionalFormatting>
  <conditionalFormatting sqref="I5:I300">
    <cfRule type="cellIs" dxfId="218" priority="41" stopIfTrue="1" operator="equal">
      <formula>"Very High"</formula>
    </cfRule>
    <cfRule type="cellIs" dxfId="217" priority="42" stopIfTrue="1" operator="equal">
      <formula>"High"</formula>
    </cfRule>
    <cfRule type="cellIs" dxfId="216" priority="43" stopIfTrue="1" operator="equal">
      <formula>"Medium"</formula>
    </cfRule>
    <cfRule type="cellIs" dxfId="215" priority="44" stopIfTrue="1" operator="equal">
      <formula>"Low"</formula>
    </cfRule>
    <cfRule type="cellIs" dxfId="214" priority="45" stopIfTrue="1" operator="equal">
      <formula>"Very Low"</formula>
    </cfRule>
  </conditionalFormatting>
  <conditionalFormatting sqref="J5:J300">
    <cfRule type="cellIs" dxfId="213" priority="13" operator="equal">
      <formula>"Decreasing"</formula>
    </cfRule>
    <cfRule type="cellIs" dxfId="212" priority="11" operator="equal">
      <formula>"Increasing"</formula>
    </cfRule>
    <cfRule type="cellIs" dxfId="211" priority="12" operator="equal">
      <formula>"Stable"</formula>
    </cfRule>
  </conditionalFormatting>
  <conditionalFormatting sqref="K5:K300">
    <cfRule type="cellIs" dxfId="210" priority="2" stopIfTrue="1" operator="equal">
      <formula>"Low"</formula>
    </cfRule>
    <cfRule type="cellIs" dxfId="209" priority="3" stopIfTrue="1" operator="equal">
      <formula>"Medium"</formula>
    </cfRule>
    <cfRule type="cellIs" dxfId="208" priority="4" stopIfTrue="1" operator="equal">
      <formula>"High"</formula>
    </cfRule>
    <cfRule type="cellIs" dxfId="207" priority="5" stopIfTrue="1" operator="equal">
      <formula>"Very High"</formula>
    </cfRule>
    <cfRule type="cellIs" dxfId="206" priority="1" stopIfTrue="1" operator="equal">
      <formula>"Very Low"</formula>
    </cfRule>
  </conditionalFormatting>
  <conditionalFormatting sqref="L5:L300">
    <cfRule type="cellIs" dxfId="205" priority="92" stopIfTrue="1" operator="between">
      <formula>3</formula>
      <formula>4</formula>
    </cfRule>
    <cfRule type="cellIs" dxfId="204" priority="93" stopIfTrue="1" operator="between">
      <formula>2</formula>
      <formula>3</formula>
    </cfRule>
    <cfRule type="cellIs" dxfId="203" priority="94" stopIfTrue="1" operator="between">
      <formula>1</formula>
      <formula>2</formula>
    </cfRule>
    <cfRule type="cellIs" dxfId="202" priority="95" stopIfTrue="1" operator="between">
      <formula>0</formula>
      <formula>1</formula>
    </cfRule>
    <cfRule type="cellIs" dxfId="201" priority="81" stopIfTrue="1" operator="between">
      <formula>4</formula>
      <formula>5</formula>
    </cfRule>
  </conditionalFormatting>
  <conditionalFormatting sqref="M5:N300">
    <cfRule type="cellIs" dxfId="200" priority="82" stopIfTrue="1" operator="between">
      <formula>4</formula>
      <formula>5</formula>
    </cfRule>
    <cfRule type="cellIs" dxfId="199" priority="88" stopIfTrue="1" operator="between">
      <formula>3</formula>
      <formula>4</formula>
    </cfRule>
    <cfRule type="cellIs" dxfId="198" priority="90" stopIfTrue="1" operator="between">
      <formula>1</formula>
      <formula>2</formula>
    </cfRule>
    <cfRule type="cellIs" dxfId="197" priority="91" stopIfTrue="1" operator="between">
      <formula>0</formula>
      <formula>1</formula>
    </cfRule>
    <cfRule type="cellIs" dxfId="196" priority="89" stopIfTrue="1" operator="between">
      <formula>2</formula>
      <formula>3</formula>
    </cfRule>
  </conditionalFormatting>
  <conditionalFormatting sqref="O5:O300">
    <cfRule type="cellIs" dxfId="195" priority="6" stopIfTrue="1" operator="between">
      <formula>5</formula>
      <formula>5.9</formula>
    </cfRule>
    <cfRule type="cellIs" dxfId="194" priority="8" stopIfTrue="1" operator="between">
      <formula>3</formula>
      <formula>3.9</formula>
    </cfRule>
    <cfRule type="cellIs" dxfId="193" priority="9" stopIfTrue="1" operator="between">
      <formula>2</formula>
      <formula>2.9</formula>
    </cfRule>
    <cfRule type="cellIs" dxfId="192" priority="10" stopIfTrue="1" operator="between">
      <formula>0</formula>
      <formula>1.9</formula>
    </cfRule>
    <cfRule type="cellIs" dxfId="191" priority="7" stopIfTrue="1" operator="between">
      <formula>4</formula>
      <formula>4.9</formula>
    </cfRule>
  </conditionalFormatting>
  <conditionalFormatting sqref="P5:Q300">
    <cfRule type="cellIs" dxfId="190" priority="71" stopIfTrue="1" operator="between">
      <formula>7.1</formula>
      <formula>10</formula>
    </cfRule>
    <cfRule type="cellIs" dxfId="189" priority="72" stopIfTrue="1" operator="between">
      <formula>5.4</formula>
      <formula>7</formula>
    </cfRule>
    <cfRule type="cellIs" dxfId="188" priority="73" stopIfTrue="1" operator="between">
      <formula>3.5</formula>
      <formula>5.3</formula>
    </cfRule>
    <cfRule type="cellIs" dxfId="187" priority="74" stopIfTrue="1" operator="between">
      <formula>1.8</formula>
      <formula>3.4</formula>
    </cfRule>
    <cfRule type="cellIs" dxfId="186" priority="75" stopIfTrue="1" operator="between">
      <formula>0</formula>
      <formula>1.7</formula>
    </cfRule>
  </conditionalFormatting>
  <conditionalFormatting sqref="R5:R300">
    <cfRule type="cellIs" dxfId="185" priority="31" stopIfTrue="1" operator="between">
      <formula>4</formula>
      <formula>5</formula>
    </cfRule>
    <cfRule type="cellIs" dxfId="184" priority="32" stopIfTrue="1" operator="between">
      <formula>3</formula>
      <formula>4</formula>
    </cfRule>
    <cfRule type="cellIs" dxfId="183" priority="33" stopIfTrue="1" operator="between">
      <formula>2</formula>
      <formula>3</formula>
    </cfRule>
    <cfRule type="cellIs" dxfId="182" priority="35" stopIfTrue="1" operator="between">
      <formula>0</formula>
      <formula>1</formula>
    </cfRule>
    <cfRule type="cellIs" dxfId="181" priority="34" stopIfTrue="1" operator="between">
      <formula>1</formula>
      <formula>2</formula>
    </cfRule>
  </conditionalFormatting>
  <conditionalFormatting sqref="S5:T300">
    <cfRule type="cellIs" dxfId="180" priority="53" stopIfTrue="1" operator="between">
      <formula>2</formula>
      <formula>3</formula>
    </cfRule>
    <cfRule type="cellIs" dxfId="179" priority="52" stopIfTrue="1" operator="between">
      <formula>3</formula>
      <formula>4</formula>
    </cfRule>
    <cfRule type="cellIs" dxfId="178" priority="51" stopIfTrue="1" operator="between">
      <formula>4</formula>
      <formula>5</formula>
    </cfRule>
    <cfRule type="cellIs" dxfId="177" priority="55" stopIfTrue="1" operator="between">
      <formula>0</formula>
      <formula>1</formula>
    </cfRule>
    <cfRule type="cellIs" dxfId="176" priority="54" stopIfTrue="1" operator="between">
      <formula>1</formula>
      <formula>2</formula>
    </cfRule>
  </conditionalFormatting>
  <conditionalFormatting sqref="T5:T300">
    <cfRule type="cellIs" dxfId="175" priority="64" stopIfTrue="1" operator="between">
      <formula>1</formula>
      <formula>2</formula>
    </cfRule>
    <cfRule type="cellIs" dxfId="174" priority="65" stopIfTrue="1" operator="between">
      <formula>0</formula>
      <formula>1</formula>
    </cfRule>
    <cfRule type="cellIs" dxfId="173" priority="61" stopIfTrue="1" operator="between">
      <formula>4</formula>
      <formula>5</formula>
    </cfRule>
    <cfRule type="cellIs" dxfId="172" priority="62" stopIfTrue="1" operator="between">
      <formula>3</formula>
      <formula>4</formula>
    </cfRule>
    <cfRule type="cellIs" dxfId="171" priority="63" stopIfTrue="1" operator="between">
      <formula>2</formula>
      <formula>3</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BF194"/>
  <sheetViews>
    <sheetView workbookViewId="0">
      <selection sqref="A1:BE1"/>
    </sheetView>
  </sheetViews>
  <sheetFormatPr defaultColWidth="9.42578125" defaultRowHeight="15" x14ac:dyDescent="0.25"/>
  <cols>
    <col min="1" max="1" width="49.42578125" style="1" bestFit="1" customWidth="1"/>
    <col min="2" max="2" width="5.42578125" style="1" bestFit="1" customWidth="1"/>
    <col min="3" max="57" width="5.42578125" style="1" customWidth="1"/>
    <col min="58" max="58" width="9.42578125" style="1" customWidth="1"/>
    <col min="59" max="16384" width="9.42578125" style="1"/>
  </cols>
  <sheetData>
    <row r="1" spans="1:58" x14ac:dyDescent="0.25">
      <c r="A1" s="319"/>
      <c r="B1" s="318"/>
      <c r="C1" s="318"/>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s="318"/>
      <c r="AG1" s="318"/>
      <c r="AH1" s="318"/>
      <c r="AI1" s="318"/>
      <c r="AJ1" s="318"/>
      <c r="AK1" s="318"/>
      <c r="AL1" s="318"/>
      <c r="AM1" s="318"/>
      <c r="AN1" s="318"/>
      <c r="AO1" s="318"/>
      <c r="AP1" s="318"/>
      <c r="AQ1" s="318"/>
      <c r="AR1" s="318"/>
      <c r="AS1" s="318"/>
      <c r="AT1" s="318"/>
      <c r="AU1" s="318"/>
      <c r="AV1" s="318"/>
      <c r="AW1" s="318"/>
      <c r="AX1" s="318"/>
      <c r="AY1" s="318"/>
      <c r="AZ1" s="318"/>
      <c r="BA1" s="318"/>
      <c r="BB1" s="318"/>
      <c r="BC1" s="318"/>
      <c r="BD1" s="318"/>
      <c r="BE1" s="318"/>
    </row>
    <row r="2" spans="1:58" s="5" customFormat="1" ht="121.5" customHeight="1" x14ac:dyDescent="0.2">
      <c r="A2" s="16" t="s">
        <v>9102</v>
      </c>
      <c r="B2" s="11" t="s">
        <v>9103</v>
      </c>
      <c r="C2" s="19" t="s">
        <v>10374</v>
      </c>
      <c r="D2" s="19" t="s">
        <v>10375</v>
      </c>
      <c r="E2" s="19" t="s">
        <v>10376</v>
      </c>
      <c r="F2" s="19" t="s">
        <v>10377</v>
      </c>
      <c r="G2" s="19" t="s">
        <v>10378</v>
      </c>
      <c r="H2" s="19" t="s">
        <v>10379</v>
      </c>
      <c r="I2" s="19" t="s">
        <v>10380</v>
      </c>
      <c r="J2" s="19" t="s">
        <v>10381</v>
      </c>
      <c r="K2" s="19" t="s">
        <v>10382</v>
      </c>
      <c r="L2" s="19" t="s">
        <v>10383</v>
      </c>
      <c r="M2" s="19" t="s">
        <v>10384</v>
      </c>
      <c r="N2" s="19" t="s">
        <v>10385</v>
      </c>
      <c r="O2" s="19" t="s">
        <v>10386</v>
      </c>
      <c r="P2" s="19" t="s">
        <v>10387</v>
      </c>
      <c r="Q2" s="19" t="s">
        <v>10388</v>
      </c>
      <c r="R2" s="19" t="s">
        <v>10389</v>
      </c>
      <c r="S2" s="19" t="s">
        <v>10390</v>
      </c>
      <c r="T2" s="19" t="s">
        <v>10391</v>
      </c>
      <c r="U2" s="19" t="s">
        <v>10391</v>
      </c>
      <c r="V2" s="19" t="s">
        <v>10392</v>
      </c>
      <c r="W2" s="19" t="s">
        <v>10393</v>
      </c>
      <c r="X2" s="19" t="s">
        <v>10394</v>
      </c>
      <c r="Y2" s="19" t="s">
        <v>10395</v>
      </c>
      <c r="Z2" s="19" t="s">
        <v>10396</v>
      </c>
      <c r="AA2" s="19" t="s">
        <v>10397</v>
      </c>
      <c r="AB2" s="19" t="s">
        <v>10398</v>
      </c>
      <c r="AC2" s="19" t="s">
        <v>10399</v>
      </c>
      <c r="AD2" s="19" t="s">
        <v>10400</v>
      </c>
      <c r="AE2" s="19" t="s">
        <v>10401</v>
      </c>
      <c r="AF2" s="19" t="s">
        <v>9249</v>
      </c>
      <c r="AG2" s="19" t="s">
        <v>9165</v>
      </c>
      <c r="AH2" s="19" t="s">
        <v>10402</v>
      </c>
      <c r="AI2" s="19" t="s">
        <v>10402</v>
      </c>
      <c r="AJ2" s="19" t="s">
        <v>10402</v>
      </c>
      <c r="AK2" s="19" t="s">
        <v>10403</v>
      </c>
      <c r="AL2" s="19" t="s">
        <v>10404</v>
      </c>
      <c r="AM2" s="19" t="s">
        <v>10405</v>
      </c>
      <c r="AN2" s="19" t="s">
        <v>10406</v>
      </c>
      <c r="AO2" s="19" t="s">
        <v>10407</v>
      </c>
      <c r="AP2" s="19" t="s">
        <v>10408</v>
      </c>
      <c r="AQ2" s="19" t="s">
        <v>10409</v>
      </c>
      <c r="AR2" s="19" t="s">
        <v>10410</v>
      </c>
      <c r="AS2" s="19" t="s">
        <v>10411</v>
      </c>
      <c r="AT2" s="19" t="s">
        <v>10412</v>
      </c>
      <c r="AU2" s="19" t="s">
        <v>10413</v>
      </c>
      <c r="AV2" s="19" t="s">
        <v>10414</v>
      </c>
      <c r="AW2" s="19" t="s">
        <v>10415</v>
      </c>
      <c r="AX2" s="19" t="s">
        <v>10416</v>
      </c>
      <c r="AY2" s="19" t="s">
        <v>10417</v>
      </c>
      <c r="AZ2" s="19" t="s">
        <v>10418</v>
      </c>
      <c r="BA2" s="19" t="s">
        <v>10419</v>
      </c>
      <c r="BB2" s="19" t="s">
        <v>10420</v>
      </c>
      <c r="BC2" s="19" t="s">
        <v>9254</v>
      </c>
      <c r="BD2" s="19" t="s">
        <v>10421</v>
      </c>
      <c r="BE2" s="19" t="s">
        <v>9255</v>
      </c>
    </row>
    <row r="3" spans="1:58" x14ac:dyDescent="0.25">
      <c r="A3" s="17" t="s">
        <v>10422</v>
      </c>
      <c r="B3" s="11"/>
      <c r="C3" s="12">
        <v>2014</v>
      </c>
      <c r="D3" s="12">
        <v>2014</v>
      </c>
      <c r="E3" s="12">
        <v>2014</v>
      </c>
      <c r="F3" s="12">
        <v>2014</v>
      </c>
      <c r="G3" s="12">
        <v>2014</v>
      </c>
      <c r="H3" s="12">
        <v>2014</v>
      </c>
      <c r="I3" s="12">
        <v>2014</v>
      </c>
      <c r="J3" s="12">
        <v>2015</v>
      </c>
      <c r="K3" s="12">
        <v>2015</v>
      </c>
      <c r="L3" s="12">
        <v>2015</v>
      </c>
      <c r="M3" s="12">
        <v>2016</v>
      </c>
      <c r="N3" s="12">
        <v>2016</v>
      </c>
      <c r="O3" s="12">
        <v>2015</v>
      </c>
      <c r="P3" s="12">
        <v>2015</v>
      </c>
      <c r="Q3" s="12">
        <v>2014</v>
      </c>
      <c r="R3" s="12">
        <v>2014</v>
      </c>
      <c r="S3" s="12">
        <v>2016</v>
      </c>
      <c r="T3" s="12">
        <v>2013</v>
      </c>
      <c r="U3" s="12">
        <v>2014</v>
      </c>
      <c r="V3" s="12">
        <v>2014</v>
      </c>
      <c r="W3" s="12">
        <v>2015</v>
      </c>
      <c r="X3" s="12">
        <v>2014</v>
      </c>
      <c r="Y3" s="12">
        <v>2014</v>
      </c>
      <c r="Z3" s="12">
        <v>2014</v>
      </c>
      <c r="AA3" s="12">
        <v>2014</v>
      </c>
      <c r="AB3" s="12">
        <v>2014</v>
      </c>
      <c r="AC3" s="12">
        <v>2014</v>
      </c>
      <c r="AD3" s="12">
        <v>2015</v>
      </c>
      <c r="AE3" s="12">
        <v>2012</v>
      </c>
      <c r="AF3" s="12">
        <v>2014</v>
      </c>
      <c r="AG3" s="12">
        <v>2013</v>
      </c>
      <c r="AH3" s="12">
        <v>2014</v>
      </c>
      <c r="AI3" s="12">
        <v>2015</v>
      </c>
      <c r="AJ3" s="12">
        <v>2016</v>
      </c>
      <c r="AK3" s="12">
        <v>2016</v>
      </c>
      <c r="AL3" s="12">
        <v>2016</v>
      </c>
      <c r="AM3" s="12">
        <v>2015</v>
      </c>
      <c r="AN3" s="12">
        <v>2014</v>
      </c>
      <c r="AO3" s="12">
        <v>2014</v>
      </c>
      <c r="AP3" s="12">
        <v>2014</v>
      </c>
      <c r="AQ3" s="12">
        <v>2014</v>
      </c>
      <c r="AR3" s="12">
        <v>2015</v>
      </c>
      <c r="AS3" s="12">
        <v>2014</v>
      </c>
      <c r="AT3" s="12">
        <v>2015</v>
      </c>
      <c r="AU3" s="12">
        <v>2012</v>
      </c>
      <c r="AV3" s="12">
        <v>2014</v>
      </c>
      <c r="AW3" s="12">
        <v>2014</v>
      </c>
      <c r="AX3" s="12">
        <v>2014</v>
      </c>
      <c r="AY3" s="12">
        <v>2014</v>
      </c>
      <c r="AZ3" s="12">
        <v>2015</v>
      </c>
      <c r="BA3" s="12">
        <v>2015</v>
      </c>
      <c r="BB3" s="12">
        <v>2015</v>
      </c>
      <c r="BC3" s="12">
        <v>2015</v>
      </c>
      <c r="BD3" s="12">
        <v>2014</v>
      </c>
      <c r="BE3" s="12">
        <v>2014</v>
      </c>
    </row>
    <row r="4" spans="1:58" x14ac:dyDescent="0.25">
      <c r="A4" s="16" t="s">
        <v>65</v>
      </c>
      <c r="B4" s="11" t="s">
        <v>9267</v>
      </c>
      <c r="C4" s="20">
        <v>2014</v>
      </c>
      <c r="D4" s="20">
        <v>2014</v>
      </c>
      <c r="E4" s="20">
        <v>2014</v>
      </c>
      <c r="F4" s="20">
        <v>2014</v>
      </c>
      <c r="G4" s="20">
        <v>2014</v>
      </c>
      <c r="H4" s="20">
        <v>2014</v>
      </c>
      <c r="I4" s="20">
        <v>2014</v>
      </c>
      <c r="J4" s="20">
        <v>2015</v>
      </c>
      <c r="K4" s="20">
        <v>2015</v>
      </c>
      <c r="L4" s="20">
        <v>2015</v>
      </c>
      <c r="M4" s="22">
        <v>2016</v>
      </c>
      <c r="N4" s="22">
        <v>2016</v>
      </c>
      <c r="O4" s="22">
        <v>2015</v>
      </c>
      <c r="P4" s="22">
        <v>2015</v>
      </c>
      <c r="Q4" s="22">
        <v>2014</v>
      </c>
      <c r="R4" s="22">
        <v>2011</v>
      </c>
      <c r="S4" s="22">
        <v>2016</v>
      </c>
      <c r="T4" s="22">
        <v>2013</v>
      </c>
      <c r="U4" s="22">
        <v>2014</v>
      </c>
      <c r="V4" s="22">
        <v>2014</v>
      </c>
      <c r="W4" s="22">
        <v>2015</v>
      </c>
      <c r="X4" s="22">
        <v>2004</v>
      </c>
      <c r="Y4" s="22">
        <v>2013</v>
      </c>
      <c r="Z4" s="22">
        <v>2014</v>
      </c>
      <c r="AA4" s="22">
        <v>2014</v>
      </c>
      <c r="AB4" s="22">
        <v>2014</v>
      </c>
      <c r="AC4" s="22">
        <v>2014</v>
      </c>
      <c r="AD4" s="22">
        <v>2015</v>
      </c>
      <c r="AE4" s="22">
        <v>2012</v>
      </c>
      <c r="AF4" s="22">
        <v>2014</v>
      </c>
      <c r="AG4" s="21">
        <v>2007</v>
      </c>
      <c r="AH4" s="22">
        <v>2014</v>
      </c>
      <c r="AI4" s="22">
        <v>2015</v>
      </c>
      <c r="AJ4" s="22">
        <v>2016</v>
      </c>
      <c r="AK4" s="23">
        <v>2015</v>
      </c>
      <c r="AL4" s="23">
        <v>2015</v>
      </c>
      <c r="AM4" s="22">
        <v>2015</v>
      </c>
      <c r="AN4" s="22">
        <v>2014</v>
      </c>
      <c r="AO4" s="22">
        <v>2014</v>
      </c>
      <c r="AP4" s="22" t="s">
        <v>17</v>
      </c>
      <c r="AQ4" s="22" t="s">
        <v>17</v>
      </c>
      <c r="AR4" s="22">
        <v>2015</v>
      </c>
      <c r="AS4" s="22">
        <v>2014</v>
      </c>
      <c r="AT4" s="22">
        <v>2015</v>
      </c>
      <c r="AU4" s="22">
        <v>2012</v>
      </c>
      <c r="AV4" s="22">
        <v>2011</v>
      </c>
      <c r="AW4" s="22">
        <v>2014</v>
      </c>
      <c r="AX4" s="22">
        <v>2014</v>
      </c>
      <c r="AY4" s="22">
        <v>2014</v>
      </c>
      <c r="AZ4" s="22">
        <v>2015</v>
      </c>
      <c r="BA4" s="22">
        <v>2015</v>
      </c>
      <c r="BB4" s="22">
        <v>2015</v>
      </c>
      <c r="BC4" s="22">
        <v>2015</v>
      </c>
      <c r="BD4" s="22">
        <v>2014</v>
      </c>
      <c r="BE4" s="22">
        <v>2014</v>
      </c>
      <c r="BF4" s="10"/>
    </row>
    <row r="5" spans="1:58" x14ac:dyDescent="0.25">
      <c r="A5" s="16" t="s">
        <v>9269</v>
      </c>
      <c r="B5" s="11" t="s">
        <v>9270</v>
      </c>
      <c r="C5" s="20">
        <v>2014</v>
      </c>
      <c r="D5" s="20">
        <v>2014</v>
      </c>
      <c r="E5" s="20">
        <v>2014</v>
      </c>
      <c r="F5" s="20">
        <v>2014</v>
      </c>
      <c r="G5" s="20">
        <v>2014</v>
      </c>
      <c r="H5" s="20">
        <v>2014</v>
      </c>
      <c r="I5" s="20">
        <v>2014</v>
      </c>
      <c r="J5" s="20">
        <v>2015</v>
      </c>
      <c r="K5" s="20">
        <v>2015</v>
      </c>
      <c r="L5" s="20">
        <v>2015</v>
      </c>
      <c r="M5" s="22">
        <v>2016</v>
      </c>
      <c r="N5" s="22">
        <v>2016</v>
      </c>
      <c r="O5" s="22">
        <v>2015</v>
      </c>
      <c r="P5" s="22">
        <v>2015</v>
      </c>
      <c r="Q5" s="22">
        <v>2014</v>
      </c>
      <c r="R5" s="22">
        <v>2009</v>
      </c>
      <c r="S5" s="22">
        <v>2016</v>
      </c>
      <c r="T5" s="22">
        <v>2013</v>
      </c>
      <c r="U5" s="22">
        <v>2014</v>
      </c>
      <c r="V5" s="22">
        <v>2014</v>
      </c>
      <c r="W5" s="22">
        <v>2015</v>
      </c>
      <c r="X5" s="22">
        <v>2009</v>
      </c>
      <c r="Y5" s="22">
        <v>2013</v>
      </c>
      <c r="Z5" s="22">
        <v>2014</v>
      </c>
      <c r="AA5" s="22">
        <v>2014</v>
      </c>
      <c r="AB5" s="22">
        <v>2013</v>
      </c>
      <c r="AC5" s="22">
        <v>2014</v>
      </c>
      <c r="AD5" s="22">
        <v>2015</v>
      </c>
      <c r="AE5" s="22" t="s">
        <v>17</v>
      </c>
      <c r="AF5" s="22">
        <v>2014</v>
      </c>
      <c r="AG5" s="21">
        <v>2012</v>
      </c>
      <c r="AH5" s="22">
        <v>2014</v>
      </c>
      <c r="AI5" s="22">
        <v>2015</v>
      </c>
      <c r="AJ5" s="22">
        <v>2016</v>
      </c>
      <c r="AK5" s="23" t="s">
        <v>17</v>
      </c>
      <c r="AL5" s="23">
        <v>2015</v>
      </c>
      <c r="AM5" s="22">
        <v>2015</v>
      </c>
      <c r="AN5" s="22">
        <v>2014</v>
      </c>
      <c r="AO5" s="22">
        <v>2014</v>
      </c>
      <c r="AP5" s="22">
        <v>2014</v>
      </c>
      <c r="AQ5" s="22">
        <v>2014</v>
      </c>
      <c r="AR5" s="22" t="s">
        <v>17</v>
      </c>
      <c r="AS5" s="22">
        <v>2014</v>
      </c>
      <c r="AT5" s="22">
        <v>2015</v>
      </c>
      <c r="AU5" s="22">
        <v>2012</v>
      </c>
      <c r="AV5" s="22">
        <v>2012</v>
      </c>
      <c r="AW5" s="22">
        <v>2014</v>
      </c>
      <c r="AX5" s="22">
        <v>2014</v>
      </c>
      <c r="AY5" s="22">
        <v>2014</v>
      </c>
      <c r="AZ5" s="22">
        <v>2015</v>
      </c>
      <c r="BA5" s="22">
        <v>2015</v>
      </c>
      <c r="BB5" s="22">
        <v>2015</v>
      </c>
      <c r="BC5" s="22">
        <v>2015</v>
      </c>
      <c r="BD5" s="22">
        <v>2014</v>
      </c>
      <c r="BE5" s="22">
        <v>2014</v>
      </c>
      <c r="BF5" s="10"/>
    </row>
    <row r="6" spans="1:58" x14ac:dyDescent="0.25">
      <c r="A6" s="16" t="s">
        <v>338</v>
      </c>
      <c r="B6" s="11" t="s">
        <v>9346</v>
      </c>
      <c r="C6" s="20">
        <v>2014</v>
      </c>
      <c r="D6" s="20">
        <v>2014</v>
      </c>
      <c r="E6" s="20">
        <v>2014</v>
      </c>
      <c r="F6" s="20">
        <v>2014</v>
      </c>
      <c r="G6" s="20">
        <v>2014</v>
      </c>
      <c r="H6" s="20">
        <v>2014</v>
      </c>
      <c r="I6" s="20">
        <v>2014</v>
      </c>
      <c r="J6" s="20">
        <v>2015</v>
      </c>
      <c r="K6" s="20">
        <v>2015</v>
      </c>
      <c r="L6" s="20">
        <v>2015</v>
      </c>
      <c r="M6" s="22">
        <v>2016</v>
      </c>
      <c r="N6" s="22">
        <v>2016</v>
      </c>
      <c r="O6" s="22">
        <v>2015</v>
      </c>
      <c r="P6" s="22">
        <v>2015</v>
      </c>
      <c r="Q6" s="22">
        <v>2014</v>
      </c>
      <c r="R6" s="22" t="s">
        <v>17</v>
      </c>
      <c r="S6" s="22">
        <v>2016</v>
      </c>
      <c r="T6" s="22">
        <v>2013</v>
      </c>
      <c r="U6" s="22">
        <v>2014</v>
      </c>
      <c r="V6" s="22">
        <v>2014</v>
      </c>
      <c r="W6" s="22">
        <v>2015</v>
      </c>
      <c r="X6" s="22">
        <v>2012</v>
      </c>
      <c r="Y6" s="22">
        <v>2010</v>
      </c>
      <c r="Z6" s="22">
        <v>2014</v>
      </c>
      <c r="AA6" s="22">
        <v>2014</v>
      </c>
      <c r="AB6" s="22">
        <v>2014</v>
      </c>
      <c r="AC6" s="22">
        <v>2014</v>
      </c>
      <c r="AD6" s="22">
        <v>2015</v>
      </c>
      <c r="AE6" s="22">
        <v>2012</v>
      </c>
      <c r="AF6" s="22">
        <v>2014</v>
      </c>
      <c r="AG6" s="21" t="s">
        <v>17</v>
      </c>
      <c r="AH6" s="22">
        <v>2014</v>
      </c>
      <c r="AI6" s="22">
        <v>2015</v>
      </c>
      <c r="AJ6" s="22">
        <v>2016</v>
      </c>
      <c r="AK6" s="23">
        <v>2015</v>
      </c>
      <c r="AL6" s="23">
        <v>2015</v>
      </c>
      <c r="AM6" s="22">
        <v>2015</v>
      </c>
      <c r="AN6" s="22">
        <v>2014</v>
      </c>
      <c r="AO6" s="22">
        <v>2014</v>
      </c>
      <c r="AP6" s="22">
        <v>2014</v>
      </c>
      <c r="AQ6" s="22">
        <v>2014</v>
      </c>
      <c r="AR6" s="22">
        <v>2011</v>
      </c>
      <c r="AS6" s="22">
        <v>2014</v>
      </c>
      <c r="AT6" s="22">
        <v>2015</v>
      </c>
      <c r="AU6" s="22">
        <v>2012</v>
      </c>
      <c r="AV6" s="22">
        <v>2006</v>
      </c>
      <c r="AW6" s="22">
        <v>2014</v>
      </c>
      <c r="AX6" s="22">
        <v>2014</v>
      </c>
      <c r="AY6" s="22">
        <v>2014</v>
      </c>
      <c r="AZ6" s="22">
        <v>2015</v>
      </c>
      <c r="BA6" s="22">
        <v>2015</v>
      </c>
      <c r="BB6" s="22">
        <v>2015</v>
      </c>
      <c r="BC6" s="22">
        <v>2015</v>
      </c>
      <c r="BD6" s="22">
        <v>2014</v>
      </c>
      <c r="BE6" s="22">
        <v>2014</v>
      </c>
      <c r="BF6" s="10"/>
    </row>
    <row r="7" spans="1:58" x14ac:dyDescent="0.25">
      <c r="A7" s="16" t="s">
        <v>1235</v>
      </c>
      <c r="B7" s="11" t="s">
        <v>9268</v>
      </c>
      <c r="C7" s="20">
        <v>2014</v>
      </c>
      <c r="D7" s="20">
        <v>2014</v>
      </c>
      <c r="E7" s="20">
        <v>2014</v>
      </c>
      <c r="F7" s="20">
        <v>2014</v>
      </c>
      <c r="G7" s="20">
        <v>2014</v>
      </c>
      <c r="H7" s="20">
        <v>2014</v>
      </c>
      <c r="I7" s="20">
        <v>2014</v>
      </c>
      <c r="J7" s="20">
        <v>2015</v>
      </c>
      <c r="K7" s="20">
        <v>2015</v>
      </c>
      <c r="L7" s="20">
        <v>2015</v>
      </c>
      <c r="M7" s="22">
        <v>2016</v>
      </c>
      <c r="N7" s="22">
        <v>2016</v>
      </c>
      <c r="O7" s="22">
        <v>2015</v>
      </c>
      <c r="P7" s="22">
        <v>2015</v>
      </c>
      <c r="Q7" s="22">
        <v>2014</v>
      </c>
      <c r="R7" s="22" t="s">
        <v>17</v>
      </c>
      <c r="S7" s="22">
        <v>2016</v>
      </c>
      <c r="T7" s="22">
        <v>2013</v>
      </c>
      <c r="U7" s="22">
        <v>2014</v>
      </c>
      <c r="V7" s="22">
        <v>2014</v>
      </c>
      <c r="W7" s="22">
        <v>2015</v>
      </c>
      <c r="X7" s="22">
        <v>2007</v>
      </c>
      <c r="Y7" s="22">
        <v>2009</v>
      </c>
      <c r="Z7" s="22">
        <v>2014</v>
      </c>
      <c r="AA7" s="22">
        <v>2014</v>
      </c>
      <c r="AB7" s="22">
        <v>2014</v>
      </c>
      <c r="AC7" s="22">
        <v>2014</v>
      </c>
      <c r="AD7" s="22">
        <v>2015</v>
      </c>
      <c r="AE7" s="22">
        <v>2012</v>
      </c>
      <c r="AF7" s="22" t="s">
        <v>17</v>
      </c>
      <c r="AG7" s="21">
        <v>2008</v>
      </c>
      <c r="AH7" s="22">
        <v>2014</v>
      </c>
      <c r="AI7" s="22">
        <v>2015</v>
      </c>
      <c r="AJ7" s="22">
        <v>2016</v>
      </c>
      <c r="AK7" s="23" t="s">
        <v>17</v>
      </c>
      <c r="AL7" s="23">
        <v>2015</v>
      </c>
      <c r="AM7" s="22">
        <v>2015</v>
      </c>
      <c r="AN7" s="22">
        <v>2014</v>
      </c>
      <c r="AO7" s="22">
        <v>2014</v>
      </c>
      <c r="AP7" s="22">
        <v>2013</v>
      </c>
      <c r="AQ7" s="22">
        <v>2013</v>
      </c>
      <c r="AR7" s="22">
        <v>2007</v>
      </c>
      <c r="AS7" s="22">
        <v>2014</v>
      </c>
      <c r="AT7" s="22">
        <v>2015</v>
      </c>
      <c r="AU7" s="22">
        <v>2012</v>
      </c>
      <c r="AV7" s="22">
        <v>2013</v>
      </c>
      <c r="AW7" s="22">
        <v>2014</v>
      </c>
      <c r="AX7" s="22">
        <v>2014</v>
      </c>
      <c r="AY7" s="22">
        <v>2014</v>
      </c>
      <c r="AZ7" s="22">
        <v>2015</v>
      </c>
      <c r="BA7" s="22">
        <v>2015</v>
      </c>
      <c r="BB7" s="22">
        <v>2015</v>
      </c>
      <c r="BC7" s="22">
        <v>2015</v>
      </c>
      <c r="BD7" s="22">
        <v>2014</v>
      </c>
      <c r="BE7" s="22">
        <v>2014</v>
      </c>
      <c r="BF7" s="10"/>
    </row>
    <row r="8" spans="1:58" x14ac:dyDescent="0.25">
      <c r="A8" s="16" t="s">
        <v>9276</v>
      </c>
      <c r="B8" s="11" t="s">
        <v>9277</v>
      </c>
      <c r="C8" s="20">
        <v>2014</v>
      </c>
      <c r="D8" s="20">
        <v>2014</v>
      </c>
      <c r="E8" s="20">
        <v>2014</v>
      </c>
      <c r="F8" s="20">
        <v>2014</v>
      </c>
      <c r="G8" s="20">
        <v>2014</v>
      </c>
      <c r="H8" s="20">
        <v>2014</v>
      </c>
      <c r="I8" s="20">
        <v>2014</v>
      </c>
      <c r="J8" s="20">
        <v>2015</v>
      </c>
      <c r="K8" s="20">
        <v>2015</v>
      </c>
      <c r="L8" s="20">
        <v>2015</v>
      </c>
      <c r="M8" s="22">
        <v>2016</v>
      </c>
      <c r="N8" s="22">
        <v>2016</v>
      </c>
      <c r="O8" s="22">
        <v>2015</v>
      </c>
      <c r="P8" s="22">
        <v>2015</v>
      </c>
      <c r="Q8" s="22">
        <v>2014</v>
      </c>
      <c r="R8" s="22" t="s">
        <v>17</v>
      </c>
      <c r="S8" s="22">
        <v>2016</v>
      </c>
      <c r="T8" s="22">
        <v>2013</v>
      </c>
      <c r="U8" s="22">
        <v>2014</v>
      </c>
      <c r="V8" s="22">
        <v>2014</v>
      </c>
      <c r="W8" s="22">
        <v>2015</v>
      </c>
      <c r="X8" s="22" t="s">
        <v>17</v>
      </c>
      <c r="Y8" s="22" t="s">
        <v>17</v>
      </c>
      <c r="Z8" s="22">
        <v>2014</v>
      </c>
      <c r="AA8" s="22">
        <v>2014</v>
      </c>
      <c r="AB8" s="22" t="s">
        <v>17</v>
      </c>
      <c r="AC8" s="22">
        <v>2014</v>
      </c>
      <c r="AD8" s="22">
        <v>2015</v>
      </c>
      <c r="AE8" s="22" t="s">
        <v>17</v>
      </c>
      <c r="AF8" s="22" t="s">
        <v>17</v>
      </c>
      <c r="AG8" s="21" t="s">
        <v>17</v>
      </c>
      <c r="AH8" s="22">
        <v>2014</v>
      </c>
      <c r="AI8" s="22">
        <v>2015</v>
      </c>
      <c r="AJ8" s="22">
        <v>2016</v>
      </c>
      <c r="AK8" s="23" t="s">
        <v>17</v>
      </c>
      <c r="AL8" s="23">
        <v>2015</v>
      </c>
      <c r="AM8" s="22">
        <v>2015</v>
      </c>
      <c r="AN8" s="22">
        <v>2014</v>
      </c>
      <c r="AO8" s="22">
        <v>2014</v>
      </c>
      <c r="AP8" s="22">
        <v>2014</v>
      </c>
      <c r="AQ8" s="22" t="s">
        <v>17</v>
      </c>
      <c r="AR8" s="22">
        <v>2009</v>
      </c>
      <c r="AS8" s="22">
        <v>2014</v>
      </c>
      <c r="AT8" s="22" t="s">
        <v>17</v>
      </c>
      <c r="AU8" s="22">
        <v>2012</v>
      </c>
      <c r="AV8" s="22">
        <v>2013</v>
      </c>
      <c r="AW8" s="22">
        <v>2014</v>
      </c>
      <c r="AX8" s="22">
        <v>2014</v>
      </c>
      <c r="AY8" s="22">
        <v>2014</v>
      </c>
      <c r="AZ8" s="22">
        <v>2011</v>
      </c>
      <c r="BA8" s="22">
        <v>2015</v>
      </c>
      <c r="BB8" s="22">
        <v>2015</v>
      </c>
      <c r="BC8" s="22">
        <v>2015</v>
      </c>
      <c r="BD8" s="22">
        <v>2014</v>
      </c>
      <c r="BE8" s="22">
        <v>2014</v>
      </c>
      <c r="BF8" s="10"/>
    </row>
    <row r="9" spans="1:58" x14ac:dyDescent="0.25">
      <c r="A9" s="16" t="s">
        <v>9273</v>
      </c>
      <c r="B9" s="11" t="s">
        <v>9274</v>
      </c>
      <c r="C9" s="20">
        <v>2014</v>
      </c>
      <c r="D9" s="20">
        <v>2014</v>
      </c>
      <c r="E9" s="20">
        <v>2014</v>
      </c>
      <c r="F9" s="20">
        <v>2014</v>
      </c>
      <c r="G9" s="20">
        <v>2014</v>
      </c>
      <c r="H9" s="20">
        <v>2014</v>
      </c>
      <c r="I9" s="20">
        <v>2014</v>
      </c>
      <c r="J9" s="20">
        <v>2015</v>
      </c>
      <c r="K9" s="20">
        <v>2015</v>
      </c>
      <c r="L9" s="20">
        <v>2015</v>
      </c>
      <c r="M9" s="22">
        <v>2016</v>
      </c>
      <c r="N9" s="22">
        <v>2016</v>
      </c>
      <c r="O9" s="22">
        <v>2015</v>
      </c>
      <c r="P9" s="22">
        <v>2015</v>
      </c>
      <c r="Q9" s="22">
        <v>2014</v>
      </c>
      <c r="R9" s="22">
        <v>2005</v>
      </c>
      <c r="S9" s="22">
        <v>2016</v>
      </c>
      <c r="T9" s="22">
        <v>2013</v>
      </c>
      <c r="U9" s="22">
        <v>2014</v>
      </c>
      <c r="V9" s="22">
        <v>2014</v>
      </c>
      <c r="W9" s="22">
        <v>2015</v>
      </c>
      <c r="X9" s="22">
        <v>2005</v>
      </c>
      <c r="Y9" s="22">
        <v>2013</v>
      </c>
      <c r="Z9" s="22">
        <v>2014</v>
      </c>
      <c r="AA9" s="22">
        <v>2014</v>
      </c>
      <c r="AB9" s="22">
        <v>2014</v>
      </c>
      <c r="AC9" s="22">
        <v>2014</v>
      </c>
      <c r="AD9" s="22">
        <v>2015</v>
      </c>
      <c r="AE9" s="22" t="s">
        <v>17</v>
      </c>
      <c r="AF9" s="22">
        <v>2014</v>
      </c>
      <c r="AG9" s="21">
        <v>2013</v>
      </c>
      <c r="AH9" s="22">
        <v>2014</v>
      </c>
      <c r="AI9" s="22">
        <v>2015</v>
      </c>
      <c r="AJ9" s="22">
        <v>2016</v>
      </c>
      <c r="AK9" s="23" t="s">
        <v>17</v>
      </c>
      <c r="AL9" s="23">
        <v>2015</v>
      </c>
      <c r="AM9" s="22">
        <v>2015</v>
      </c>
      <c r="AN9" s="22">
        <v>2014</v>
      </c>
      <c r="AO9" s="22">
        <v>2014</v>
      </c>
      <c r="AP9" s="22" t="s">
        <v>17</v>
      </c>
      <c r="AQ9" s="22" t="s">
        <v>17</v>
      </c>
      <c r="AR9" s="22">
        <v>2015</v>
      </c>
      <c r="AS9" s="22">
        <v>2014</v>
      </c>
      <c r="AT9" s="22">
        <v>2015</v>
      </c>
      <c r="AU9" s="22">
        <v>2012</v>
      </c>
      <c r="AV9" s="22">
        <v>2013</v>
      </c>
      <c r="AW9" s="22">
        <v>2014</v>
      </c>
      <c r="AX9" s="22">
        <v>2014</v>
      </c>
      <c r="AY9" s="22">
        <v>2014</v>
      </c>
      <c r="AZ9" s="22">
        <v>2015</v>
      </c>
      <c r="BA9" s="22">
        <v>2015</v>
      </c>
      <c r="BB9" s="22" t="s">
        <v>17</v>
      </c>
      <c r="BC9" s="22">
        <v>2015</v>
      </c>
      <c r="BD9" s="22">
        <v>2014</v>
      </c>
      <c r="BE9" s="22">
        <v>2014</v>
      </c>
      <c r="BF9" s="10"/>
    </row>
    <row r="10" spans="1:58" x14ac:dyDescent="0.25">
      <c r="A10" s="16" t="s">
        <v>1061</v>
      </c>
      <c r="B10" s="11" t="s">
        <v>9275</v>
      </c>
      <c r="C10" s="20">
        <v>2014</v>
      </c>
      <c r="D10" s="20">
        <v>2014</v>
      </c>
      <c r="E10" s="20">
        <v>2014</v>
      </c>
      <c r="F10" s="20">
        <v>2014</v>
      </c>
      <c r="G10" s="20">
        <v>2014</v>
      </c>
      <c r="H10" s="20">
        <v>2014</v>
      </c>
      <c r="I10" s="20">
        <v>2014</v>
      </c>
      <c r="J10" s="20">
        <v>2015</v>
      </c>
      <c r="K10" s="20">
        <v>2015</v>
      </c>
      <c r="L10" s="20">
        <v>2015</v>
      </c>
      <c r="M10" s="22">
        <v>2016</v>
      </c>
      <c r="N10" s="22">
        <v>2016</v>
      </c>
      <c r="O10" s="22">
        <v>2015</v>
      </c>
      <c r="P10" s="22">
        <v>2015</v>
      </c>
      <c r="Q10" s="22">
        <v>2014</v>
      </c>
      <c r="R10" s="22">
        <v>2010</v>
      </c>
      <c r="S10" s="22">
        <v>2016</v>
      </c>
      <c r="T10" s="22">
        <v>2013</v>
      </c>
      <c r="U10" s="22">
        <v>2014</v>
      </c>
      <c r="V10" s="22">
        <v>2014</v>
      </c>
      <c r="W10" s="22">
        <v>2015</v>
      </c>
      <c r="X10" s="22">
        <v>2010</v>
      </c>
      <c r="Y10" s="22">
        <v>2013</v>
      </c>
      <c r="Z10" s="22">
        <v>2014</v>
      </c>
      <c r="AA10" s="22">
        <v>2014</v>
      </c>
      <c r="AB10" s="22">
        <v>2014</v>
      </c>
      <c r="AC10" s="22">
        <v>2014</v>
      </c>
      <c r="AD10" s="22">
        <v>2015</v>
      </c>
      <c r="AE10" s="22" t="s">
        <v>17</v>
      </c>
      <c r="AF10" s="22">
        <v>2014</v>
      </c>
      <c r="AG10" s="21">
        <v>2013</v>
      </c>
      <c r="AH10" s="22">
        <v>2014</v>
      </c>
      <c r="AI10" s="22">
        <v>2015</v>
      </c>
      <c r="AJ10" s="22">
        <v>2016</v>
      </c>
      <c r="AK10" s="23">
        <v>2015</v>
      </c>
      <c r="AL10" s="23">
        <v>2015</v>
      </c>
      <c r="AM10" s="22">
        <v>2015</v>
      </c>
      <c r="AN10" s="22">
        <v>2014</v>
      </c>
      <c r="AO10" s="22">
        <v>2014</v>
      </c>
      <c r="AP10" s="22">
        <v>2014</v>
      </c>
      <c r="AQ10" s="22">
        <v>2014</v>
      </c>
      <c r="AR10" s="22">
        <v>2011</v>
      </c>
      <c r="AS10" s="22">
        <v>2014</v>
      </c>
      <c r="AT10" s="22">
        <v>2015</v>
      </c>
      <c r="AU10" s="22">
        <v>2012</v>
      </c>
      <c r="AV10" s="22">
        <v>2011</v>
      </c>
      <c r="AW10" s="22">
        <v>2014</v>
      </c>
      <c r="AX10" s="22">
        <v>2014</v>
      </c>
      <c r="AY10" s="22">
        <v>2014</v>
      </c>
      <c r="AZ10" s="22">
        <v>2015</v>
      </c>
      <c r="BA10" s="22">
        <v>2015</v>
      </c>
      <c r="BB10" s="22">
        <v>2015</v>
      </c>
      <c r="BC10" s="22">
        <v>2015</v>
      </c>
      <c r="BD10" s="22">
        <v>2014</v>
      </c>
      <c r="BE10" s="22">
        <v>2014</v>
      </c>
      <c r="BF10" s="10"/>
    </row>
    <row r="11" spans="1:58" x14ac:dyDescent="0.25">
      <c r="A11" s="16" t="s">
        <v>9278</v>
      </c>
      <c r="B11" s="11" t="s">
        <v>9279</v>
      </c>
      <c r="C11" s="20">
        <v>2014</v>
      </c>
      <c r="D11" s="20">
        <v>2014</v>
      </c>
      <c r="E11" s="20">
        <v>2014</v>
      </c>
      <c r="F11" s="20">
        <v>2014</v>
      </c>
      <c r="G11" s="20">
        <v>2014</v>
      </c>
      <c r="H11" s="20">
        <v>2014</v>
      </c>
      <c r="I11" s="20">
        <v>2014</v>
      </c>
      <c r="J11" s="20">
        <v>2015</v>
      </c>
      <c r="K11" s="20">
        <v>2015</v>
      </c>
      <c r="L11" s="20">
        <v>2015</v>
      </c>
      <c r="M11" s="22">
        <v>2016</v>
      </c>
      <c r="N11" s="22">
        <v>2016</v>
      </c>
      <c r="O11" s="22">
        <v>2015</v>
      </c>
      <c r="P11" s="22">
        <v>2015</v>
      </c>
      <c r="Q11" s="22">
        <v>2014</v>
      </c>
      <c r="R11" s="22" t="s">
        <v>17</v>
      </c>
      <c r="S11" s="22">
        <v>2016</v>
      </c>
      <c r="T11" s="22">
        <v>2013</v>
      </c>
      <c r="U11" s="22">
        <v>2014</v>
      </c>
      <c r="V11" s="22" t="s">
        <v>17</v>
      </c>
      <c r="W11" s="22">
        <v>2015</v>
      </c>
      <c r="X11" s="22">
        <v>2007</v>
      </c>
      <c r="Y11" s="22">
        <v>2011</v>
      </c>
      <c r="Z11" s="22">
        <v>2014</v>
      </c>
      <c r="AA11" s="22">
        <v>2014</v>
      </c>
      <c r="AB11" s="22">
        <v>2013</v>
      </c>
      <c r="AC11" s="22">
        <v>2014</v>
      </c>
      <c r="AD11" s="22">
        <v>2015</v>
      </c>
      <c r="AE11" s="22" t="s">
        <v>17</v>
      </c>
      <c r="AF11" s="22">
        <v>2014</v>
      </c>
      <c r="AG11" s="21">
        <v>2010</v>
      </c>
      <c r="AH11" s="22">
        <v>2014</v>
      </c>
      <c r="AI11" s="22">
        <v>2015</v>
      </c>
      <c r="AJ11" s="22">
        <v>2016</v>
      </c>
      <c r="AK11" s="23" t="s">
        <v>17</v>
      </c>
      <c r="AL11" s="23">
        <v>2015</v>
      </c>
      <c r="AM11" s="22">
        <v>2015</v>
      </c>
      <c r="AN11" s="22">
        <v>2014</v>
      </c>
      <c r="AO11" s="22">
        <v>2014</v>
      </c>
      <c r="AP11" s="22">
        <v>2014</v>
      </c>
      <c r="AQ11" s="22" t="s">
        <v>17</v>
      </c>
      <c r="AR11" s="22">
        <v>2015</v>
      </c>
      <c r="AS11" s="22">
        <v>2014</v>
      </c>
      <c r="AT11" s="22">
        <v>2015</v>
      </c>
      <c r="AU11" s="22">
        <v>2012</v>
      </c>
      <c r="AV11" s="22" t="s">
        <v>17</v>
      </c>
      <c r="AW11" s="22">
        <v>2014</v>
      </c>
      <c r="AX11" s="22">
        <v>2014</v>
      </c>
      <c r="AY11" s="22">
        <v>2014</v>
      </c>
      <c r="AZ11" s="22">
        <v>2015</v>
      </c>
      <c r="BA11" s="22">
        <v>2015</v>
      </c>
      <c r="BB11" s="22">
        <v>2015</v>
      </c>
      <c r="BC11" s="22">
        <v>2015</v>
      </c>
      <c r="BD11" s="22">
        <v>2014</v>
      </c>
      <c r="BE11" s="22">
        <v>2014</v>
      </c>
      <c r="BF11" s="10"/>
    </row>
    <row r="12" spans="1:58" x14ac:dyDescent="0.25">
      <c r="A12" s="16" t="s">
        <v>9280</v>
      </c>
      <c r="B12" s="11" t="s">
        <v>9281</v>
      </c>
      <c r="C12" s="20">
        <v>2014</v>
      </c>
      <c r="D12" s="20">
        <v>2014</v>
      </c>
      <c r="E12" s="20">
        <v>2014</v>
      </c>
      <c r="F12" s="20">
        <v>2014</v>
      </c>
      <c r="G12" s="20">
        <v>2014</v>
      </c>
      <c r="H12" s="20">
        <v>2014</v>
      </c>
      <c r="I12" s="20">
        <v>2014</v>
      </c>
      <c r="J12" s="20">
        <v>2015</v>
      </c>
      <c r="K12" s="20">
        <v>2015</v>
      </c>
      <c r="L12" s="20">
        <v>2015</v>
      </c>
      <c r="M12" s="22">
        <v>2016</v>
      </c>
      <c r="N12" s="22">
        <v>2016</v>
      </c>
      <c r="O12" s="22">
        <v>2015</v>
      </c>
      <c r="P12" s="22">
        <v>2015</v>
      </c>
      <c r="Q12" s="22">
        <v>2014</v>
      </c>
      <c r="R12" s="22" t="s">
        <v>17</v>
      </c>
      <c r="S12" s="22">
        <v>2016</v>
      </c>
      <c r="T12" s="22">
        <v>2013</v>
      </c>
      <c r="U12" s="22">
        <v>2014</v>
      </c>
      <c r="V12" s="22" t="s">
        <v>17</v>
      </c>
      <c r="W12" s="22">
        <v>2015</v>
      </c>
      <c r="X12" s="22" t="s">
        <v>17</v>
      </c>
      <c r="Y12" s="22">
        <v>2011</v>
      </c>
      <c r="Z12" s="22">
        <v>2014</v>
      </c>
      <c r="AA12" s="22">
        <v>2014</v>
      </c>
      <c r="AB12" s="22" t="s">
        <v>17</v>
      </c>
      <c r="AC12" s="22">
        <v>2014</v>
      </c>
      <c r="AD12" s="22">
        <v>2015</v>
      </c>
      <c r="AE12" s="22" t="s">
        <v>17</v>
      </c>
      <c r="AF12" s="22">
        <v>2014</v>
      </c>
      <c r="AG12" s="21">
        <v>2012</v>
      </c>
      <c r="AH12" s="22">
        <v>2014</v>
      </c>
      <c r="AI12" s="22">
        <v>2015</v>
      </c>
      <c r="AJ12" s="22">
        <v>2016</v>
      </c>
      <c r="AK12" s="23" t="s">
        <v>17</v>
      </c>
      <c r="AL12" s="23">
        <v>2015</v>
      </c>
      <c r="AM12" s="22">
        <v>2015</v>
      </c>
      <c r="AN12" s="22">
        <v>2014</v>
      </c>
      <c r="AO12" s="22">
        <v>2014</v>
      </c>
      <c r="AP12" s="22">
        <v>2014</v>
      </c>
      <c r="AQ12" s="22">
        <v>2014</v>
      </c>
      <c r="AR12" s="22">
        <v>2015</v>
      </c>
      <c r="AS12" s="22">
        <v>2014</v>
      </c>
      <c r="AT12" s="22">
        <v>2015</v>
      </c>
      <c r="AU12" s="22">
        <v>2012</v>
      </c>
      <c r="AV12" s="22" t="s">
        <v>17</v>
      </c>
      <c r="AW12" s="22">
        <v>2014</v>
      </c>
      <c r="AX12" s="22">
        <v>2014</v>
      </c>
      <c r="AY12" s="22">
        <v>2014</v>
      </c>
      <c r="AZ12" s="22">
        <v>2015</v>
      </c>
      <c r="BA12" s="22">
        <v>2015</v>
      </c>
      <c r="BB12" s="22">
        <v>2015</v>
      </c>
      <c r="BC12" s="22">
        <v>2015</v>
      </c>
      <c r="BD12" s="22">
        <v>2014</v>
      </c>
      <c r="BE12" s="22">
        <v>2014</v>
      </c>
      <c r="BF12" s="10"/>
    </row>
    <row r="13" spans="1:58" x14ac:dyDescent="0.25">
      <c r="A13" s="16" t="s">
        <v>1070</v>
      </c>
      <c r="B13" s="11" t="s">
        <v>9282</v>
      </c>
      <c r="C13" s="20">
        <v>2014</v>
      </c>
      <c r="D13" s="20">
        <v>2014</v>
      </c>
      <c r="E13" s="20">
        <v>2014</v>
      </c>
      <c r="F13" s="20">
        <v>2014</v>
      </c>
      <c r="G13" s="20">
        <v>2014</v>
      </c>
      <c r="H13" s="20">
        <v>2014</v>
      </c>
      <c r="I13" s="20">
        <v>2014</v>
      </c>
      <c r="J13" s="20">
        <v>2015</v>
      </c>
      <c r="K13" s="20">
        <v>2015</v>
      </c>
      <c r="L13" s="20">
        <v>2015</v>
      </c>
      <c r="M13" s="22">
        <v>2016</v>
      </c>
      <c r="N13" s="22">
        <v>2016</v>
      </c>
      <c r="O13" s="22">
        <v>2015</v>
      </c>
      <c r="P13" s="22">
        <v>2015</v>
      </c>
      <c r="Q13" s="22">
        <v>2014</v>
      </c>
      <c r="R13" s="22">
        <v>2006</v>
      </c>
      <c r="S13" s="22">
        <v>2016</v>
      </c>
      <c r="T13" s="22">
        <v>2013</v>
      </c>
      <c r="U13" s="22">
        <v>2014</v>
      </c>
      <c r="V13" s="22">
        <v>2014</v>
      </c>
      <c r="W13" s="22">
        <v>2015</v>
      </c>
      <c r="X13" s="22">
        <v>2013</v>
      </c>
      <c r="Y13" s="22">
        <v>2013</v>
      </c>
      <c r="Z13" s="22">
        <v>2014</v>
      </c>
      <c r="AA13" s="22">
        <v>2014</v>
      </c>
      <c r="AB13" s="22">
        <v>2014</v>
      </c>
      <c r="AC13" s="22">
        <v>2014</v>
      </c>
      <c r="AD13" s="22">
        <v>2015</v>
      </c>
      <c r="AE13" s="22">
        <v>2012</v>
      </c>
      <c r="AF13" s="22">
        <v>2014</v>
      </c>
      <c r="AG13" s="21">
        <v>2008</v>
      </c>
      <c r="AH13" s="22">
        <v>2014</v>
      </c>
      <c r="AI13" s="22">
        <v>2015</v>
      </c>
      <c r="AJ13" s="22">
        <v>2016</v>
      </c>
      <c r="AK13" s="23">
        <v>2015</v>
      </c>
      <c r="AL13" s="23">
        <v>2015</v>
      </c>
      <c r="AM13" s="22">
        <v>2015</v>
      </c>
      <c r="AN13" s="22">
        <v>2014</v>
      </c>
      <c r="AO13" s="22">
        <v>2014</v>
      </c>
      <c r="AP13" s="22" t="s">
        <v>17</v>
      </c>
      <c r="AQ13" s="22" t="s">
        <v>17</v>
      </c>
      <c r="AR13" s="22" t="s">
        <v>17</v>
      </c>
      <c r="AS13" s="22">
        <v>2014</v>
      </c>
      <c r="AT13" s="22">
        <v>2015</v>
      </c>
      <c r="AU13" s="22">
        <v>2012</v>
      </c>
      <c r="AV13" s="22">
        <v>2014</v>
      </c>
      <c r="AW13" s="22">
        <v>2014</v>
      </c>
      <c r="AX13" s="22">
        <v>2014</v>
      </c>
      <c r="AY13" s="22">
        <v>2014</v>
      </c>
      <c r="AZ13" s="22">
        <v>2015</v>
      </c>
      <c r="BA13" s="22">
        <v>2015</v>
      </c>
      <c r="BB13" s="22">
        <v>2015</v>
      </c>
      <c r="BC13" s="22">
        <v>2015</v>
      </c>
      <c r="BD13" s="22">
        <v>2014</v>
      </c>
      <c r="BE13" s="22">
        <v>2014</v>
      </c>
      <c r="BF13" s="10"/>
    </row>
    <row r="14" spans="1:58" x14ac:dyDescent="0.25">
      <c r="A14" s="16" t="s">
        <v>9294</v>
      </c>
      <c r="B14" s="11" t="s">
        <v>9295</v>
      </c>
      <c r="C14" s="20">
        <v>2014</v>
      </c>
      <c r="D14" s="20">
        <v>2014</v>
      </c>
      <c r="E14" s="20">
        <v>2014</v>
      </c>
      <c r="F14" s="20">
        <v>2014</v>
      </c>
      <c r="G14" s="20">
        <v>2014</v>
      </c>
      <c r="H14" s="20">
        <v>2014</v>
      </c>
      <c r="I14" s="20">
        <v>2014</v>
      </c>
      <c r="J14" s="20">
        <v>2015</v>
      </c>
      <c r="K14" s="20">
        <v>2015</v>
      </c>
      <c r="L14" s="20">
        <v>2015</v>
      </c>
      <c r="M14" s="22">
        <v>2016</v>
      </c>
      <c r="N14" s="22">
        <v>2016</v>
      </c>
      <c r="O14" s="22">
        <v>2015</v>
      </c>
      <c r="P14" s="22">
        <v>2015</v>
      </c>
      <c r="Q14" s="22">
        <v>2014</v>
      </c>
      <c r="R14" s="22" t="s">
        <v>17</v>
      </c>
      <c r="S14" s="22">
        <v>2016</v>
      </c>
      <c r="T14" s="22">
        <v>2013</v>
      </c>
      <c r="U14" s="22">
        <v>2014</v>
      </c>
      <c r="V14" s="22" t="s">
        <v>17</v>
      </c>
      <c r="W14" s="22">
        <v>2015</v>
      </c>
      <c r="X14" s="22" t="s">
        <v>17</v>
      </c>
      <c r="Y14" s="22">
        <v>2008</v>
      </c>
      <c r="Z14" s="22">
        <v>2014</v>
      </c>
      <c r="AA14" s="22">
        <v>2014</v>
      </c>
      <c r="AB14" s="22">
        <v>2013</v>
      </c>
      <c r="AC14" s="22">
        <v>2014</v>
      </c>
      <c r="AD14" s="22">
        <v>2015</v>
      </c>
      <c r="AE14" s="22" t="s">
        <v>17</v>
      </c>
      <c r="AF14" s="22">
        <v>2014</v>
      </c>
      <c r="AG14" s="21" t="s">
        <v>17</v>
      </c>
      <c r="AH14" s="22">
        <v>2014</v>
      </c>
      <c r="AI14" s="22">
        <v>2015</v>
      </c>
      <c r="AJ14" s="22">
        <v>2016</v>
      </c>
      <c r="AK14" s="23" t="s">
        <v>17</v>
      </c>
      <c r="AL14" s="23">
        <v>2015</v>
      </c>
      <c r="AM14" s="22">
        <v>2015</v>
      </c>
      <c r="AN14" s="22">
        <v>2014</v>
      </c>
      <c r="AO14" s="22">
        <v>2014</v>
      </c>
      <c r="AP14" s="22">
        <v>2014</v>
      </c>
      <c r="AQ14" s="22">
        <v>2014</v>
      </c>
      <c r="AR14" s="22" t="s">
        <v>17</v>
      </c>
      <c r="AS14" s="22">
        <v>2014</v>
      </c>
      <c r="AT14" s="22">
        <v>2015</v>
      </c>
      <c r="AU14" s="22">
        <v>2012</v>
      </c>
      <c r="AV14" s="22" t="s">
        <v>17</v>
      </c>
      <c r="AW14" s="22">
        <v>2014</v>
      </c>
      <c r="AX14" s="22">
        <v>2014</v>
      </c>
      <c r="AY14" s="22">
        <v>2014</v>
      </c>
      <c r="AZ14" s="22">
        <v>2015</v>
      </c>
      <c r="BA14" s="22">
        <v>2015</v>
      </c>
      <c r="BB14" s="22">
        <v>2015</v>
      </c>
      <c r="BC14" s="22">
        <v>2015</v>
      </c>
      <c r="BD14" s="22">
        <v>2014</v>
      </c>
      <c r="BE14" s="22">
        <v>2014</v>
      </c>
      <c r="BF14" s="10"/>
    </row>
    <row r="15" spans="1:58" x14ac:dyDescent="0.25">
      <c r="A15" s="16" t="s">
        <v>9292</v>
      </c>
      <c r="B15" s="11" t="s">
        <v>9293</v>
      </c>
      <c r="C15" s="20">
        <v>2014</v>
      </c>
      <c r="D15" s="20">
        <v>2014</v>
      </c>
      <c r="E15" s="20">
        <v>2014</v>
      </c>
      <c r="F15" s="20">
        <v>2014</v>
      </c>
      <c r="G15" s="20">
        <v>2014</v>
      </c>
      <c r="H15" s="20">
        <v>2014</v>
      </c>
      <c r="I15" s="20">
        <v>2014</v>
      </c>
      <c r="J15" s="20">
        <v>2015</v>
      </c>
      <c r="K15" s="20">
        <v>2015</v>
      </c>
      <c r="L15" s="20">
        <v>2015</v>
      </c>
      <c r="M15" s="22">
        <v>2016</v>
      </c>
      <c r="N15" s="22">
        <v>2016</v>
      </c>
      <c r="O15" s="22">
        <v>2015</v>
      </c>
      <c r="P15" s="22">
        <v>2015</v>
      </c>
      <c r="Q15" s="22">
        <v>2014</v>
      </c>
      <c r="R15" s="22" t="s">
        <v>17</v>
      </c>
      <c r="S15" s="22">
        <v>2016</v>
      </c>
      <c r="T15" s="22">
        <v>2013</v>
      </c>
      <c r="U15" s="22">
        <v>2014</v>
      </c>
      <c r="V15" s="22" t="s">
        <v>17</v>
      </c>
      <c r="W15" s="22">
        <v>2015</v>
      </c>
      <c r="X15" s="22" t="s">
        <v>17</v>
      </c>
      <c r="Y15" s="22">
        <v>2012</v>
      </c>
      <c r="Z15" s="22">
        <v>2014</v>
      </c>
      <c r="AA15" s="22">
        <v>2014</v>
      </c>
      <c r="AB15" s="22" t="s">
        <v>17</v>
      </c>
      <c r="AC15" s="22">
        <v>2014</v>
      </c>
      <c r="AD15" s="22">
        <v>2015</v>
      </c>
      <c r="AE15" s="22" t="s">
        <v>17</v>
      </c>
      <c r="AF15" s="22">
        <v>2014</v>
      </c>
      <c r="AG15" s="21" t="s">
        <v>17</v>
      </c>
      <c r="AH15" s="22">
        <v>2014</v>
      </c>
      <c r="AI15" s="22">
        <v>2015</v>
      </c>
      <c r="AJ15" s="22">
        <v>2016</v>
      </c>
      <c r="AK15" s="23" t="s">
        <v>17</v>
      </c>
      <c r="AL15" s="23">
        <v>2015</v>
      </c>
      <c r="AM15" s="22">
        <v>2015</v>
      </c>
      <c r="AN15" s="22">
        <v>2014</v>
      </c>
      <c r="AO15" s="22">
        <v>2014</v>
      </c>
      <c r="AP15" s="22">
        <v>2014</v>
      </c>
      <c r="AQ15" s="22">
        <v>2014</v>
      </c>
      <c r="AR15" s="22">
        <v>2011</v>
      </c>
      <c r="AS15" s="22">
        <v>2014</v>
      </c>
      <c r="AT15" s="22">
        <v>2015</v>
      </c>
      <c r="AU15" s="22">
        <v>2012</v>
      </c>
      <c r="AV15" s="22">
        <v>2010</v>
      </c>
      <c r="AW15" s="22">
        <v>2014</v>
      </c>
      <c r="AX15" s="22">
        <v>2014</v>
      </c>
      <c r="AY15" s="22">
        <v>2014</v>
      </c>
      <c r="AZ15" s="22">
        <v>2015</v>
      </c>
      <c r="BA15" s="22">
        <v>2015</v>
      </c>
      <c r="BB15" s="22">
        <v>2015</v>
      </c>
      <c r="BC15" s="22">
        <v>2015</v>
      </c>
      <c r="BD15" s="22">
        <v>2014</v>
      </c>
      <c r="BE15" s="22">
        <v>2014</v>
      </c>
      <c r="BF15" s="10"/>
    </row>
    <row r="16" spans="1:58" x14ac:dyDescent="0.25">
      <c r="A16" s="16" t="s">
        <v>122</v>
      </c>
      <c r="B16" s="11" t="s">
        <v>9289</v>
      </c>
      <c r="C16" s="20">
        <v>2014</v>
      </c>
      <c r="D16" s="20">
        <v>2014</v>
      </c>
      <c r="E16" s="20">
        <v>2014</v>
      </c>
      <c r="F16" s="20">
        <v>2014</v>
      </c>
      <c r="G16" s="20">
        <v>2014</v>
      </c>
      <c r="H16" s="20">
        <v>2014</v>
      </c>
      <c r="I16" s="20">
        <v>2014</v>
      </c>
      <c r="J16" s="20">
        <v>2015</v>
      </c>
      <c r="K16" s="20">
        <v>2015</v>
      </c>
      <c r="L16" s="20">
        <v>2015</v>
      </c>
      <c r="M16" s="22">
        <v>2016</v>
      </c>
      <c r="N16" s="22">
        <v>2016</v>
      </c>
      <c r="O16" s="22">
        <v>2015</v>
      </c>
      <c r="P16" s="22">
        <v>2015</v>
      </c>
      <c r="Q16" s="22">
        <v>2014</v>
      </c>
      <c r="R16" s="22">
        <v>2011</v>
      </c>
      <c r="S16" s="22">
        <v>2016</v>
      </c>
      <c r="T16" s="22">
        <v>2013</v>
      </c>
      <c r="U16" s="22">
        <v>2014</v>
      </c>
      <c r="V16" s="22">
        <v>2014</v>
      </c>
      <c r="W16" s="22">
        <v>2015</v>
      </c>
      <c r="X16" s="22">
        <v>2014</v>
      </c>
      <c r="Y16" s="22">
        <v>2011</v>
      </c>
      <c r="Z16" s="22">
        <v>2014</v>
      </c>
      <c r="AA16" s="22">
        <v>2014</v>
      </c>
      <c r="AB16" s="22">
        <v>2014</v>
      </c>
      <c r="AC16" s="22">
        <v>2014</v>
      </c>
      <c r="AD16" s="22">
        <v>2015</v>
      </c>
      <c r="AE16" s="22">
        <v>2012</v>
      </c>
      <c r="AF16" s="22">
        <v>2014</v>
      </c>
      <c r="AG16" s="21">
        <v>2010</v>
      </c>
      <c r="AH16" s="22">
        <v>2014</v>
      </c>
      <c r="AI16" s="22">
        <v>2015</v>
      </c>
      <c r="AJ16" s="22">
        <v>2016</v>
      </c>
      <c r="AK16" s="23">
        <v>2015</v>
      </c>
      <c r="AL16" s="23">
        <v>2015</v>
      </c>
      <c r="AM16" s="22">
        <v>2015</v>
      </c>
      <c r="AN16" s="22">
        <v>2014</v>
      </c>
      <c r="AO16" s="22">
        <v>2014</v>
      </c>
      <c r="AP16" s="22">
        <v>2014</v>
      </c>
      <c r="AQ16" s="22">
        <v>2014</v>
      </c>
      <c r="AR16" s="22">
        <v>2015</v>
      </c>
      <c r="AS16" s="22">
        <v>2014</v>
      </c>
      <c r="AT16" s="22">
        <v>2015</v>
      </c>
      <c r="AU16" s="22">
        <v>2012</v>
      </c>
      <c r="AV16" s="22">
        <v>2013</v>
      </c>
      <c r="AW16" s="22">
        <v>2014</v>
      </c>
      <c r="AX16" s="22">
        <v>2014</v>
      </c>
      <c r="AY16" s="22">
        <v>2014</v>
      </c>
      <c r="AZ16" s="22">
        <v>2015</v>
      </c>
      <c r="BA16" s="22">
        <v>2015</v>
      </c>
      <c r="BB16" s="22">
        <v>2015</v>
      </c>
      <c r="BC16" s="22">
        <v>2015</v>
      </c>
      <c r="BD16" s="22">
        <v>2014</v>
      </c>
      <c r="BE16" s="22">
        <v>2014</v>
      </c>
      <c r="BF16" s="10"/>
    </row>
    <row r="17" spans="1:58" x14ac:dyDescent="0.25">
      <c r="A17" s="16" t="s">
        <v>9305</v>
      </c>
      <c r="B17" s="11" t="s">
        <v>9306</v>
      </c>
      <c r="C17" s="20">
        <v>2014</v>
      </c>
      <c r="D17" s="20">
        <v>2014</v>
      </c>
      <c r="E17" s="20">
        <v>2014</v>
      </c>
      <c r="F17" s="20">
        <v>2014</v>
      </c>
      <c r="G17" s="20">
        <v>2014</v>
      </c>
      <c r="H17" s="20">
        <v>2014</v>
      </c>
      <c r="I17" s="20">
        <v>2014</v>
      </c>
      <c r="J17" s="20">
        <v>2015</v>
      </c>
      <c r="K17" s="20">
        <v>2015</v>
      </c>
      <c r="L17" s="20">
        <v>2015</v>
      </c>
      <c r="M17" s="22">
        <v>2016</v>
      </c>
      <c r="N17" s="22">
        <v>2016</v>
      </c>
      <c r="O17" s="22">
        <v>2015</v>
      </c>
      <c r="P17" s="22">
        <v>2015</v>
      </c>
      <c r="Q17" s="22">
        <v>2014</v>
      </c>
      <c r="R17" s="22">
        <v>2012</v>
      </c>
      <c r="S17" s="22">
        <v>2016</v>
      </c>
      <c r="T17" s="22">
        <v>2013</v>
      </c>
      <c r="U17" s="22">
        <v>2014</v>
      </c>
      <c r="V17" s="22" t="s">
        <v>17</v>
      </c>
      <c r="W17" s="22">
        <v>2015</v>
      </c>
      <c r="X17" s="22">
        <v>2013</v>
      </c>
      <c r="Y17" s="22">
        <v>2010</v>
      </c>
      <c r="Z17" s="22">
        <v>2014</v>
      </c>
      <c r="AA17" s="22">
        <v>2014</v>
      </c>
      <c r="AB17" s="22">
        <v>2013</v>
      </c>
      <c r="AC17" s="22">
        <v>2014</v>
      </c>
      <c r="AD17" s="22">
        <v>2015</v>
      </c>
      <c r="AE17" s="22" t="s">
        <v>17</v>
      </c>
      <c r="AF17" s="22">
        <v>2014</v>
      </c>
      <c r="AG17" s="21" t="s">
        <v>17</v>
      </c>
      <c r="AH17" s="22">
        <v>2014</v>
      </c>
      <c r="AI17" s="22">
        <v>2015</v>
      </c>
      <c r="AJ17" s="22">
        <v>2016</v>
      </c>
      <c r="AK17" s="23" t="s">
        <v>17</v>
      </c>
      <c r="AL17" s="23">
        <v>2015</v>
      </c>
      <c r="AM17" s="22">
        <v>2015</v>
      </c>
      <c r="AN17" s="22">
        <v>2014</v>
      </c>
      <c r="AO17" s="22">
        <v>2014</v>
      </c>
      <c r="AP17" s="22">
        <v>2014</v>
      </c>
      <c r="AQ17" s="22">
        <v>2014</v>
      </c>
      <c r="AR17" s="22">
        <v>2011</v>
      </c>
      <c r="AS17" s="22">
        <v>2014</v>
      </c>
      <c r="AT17" s="22">
        <v>2015</v>
      </c>
      <c r="AU17" s="22">
        <v>2012</v>
      </c>
      <c r="AV17" s="22" t="s">
        <v>17</v>
      </c>
      <c r="AW17" s="22">
        <v>2014</v>
      </c>
      <c r="AX17" s="22">
        <v>2014</v>
      </c>
      <c r="AY17" s="22">
        <v>2014</v>
      </c>
      <c r="AZ17" s="22">
        <v>2015</v>
      </c>
      <c r="BA17" s="22">
        <v>2015</v>
      </c>
      <c r="BB17" s="22">
        <v>2015</v>
      </c>
      <c r="BC17" s="22">
        <v>2015</v>
      </c>
      <c r="BD17" s="22">
        <v>2014</v>
      </c>
      <c r="BE17" s="22">
        <v>2014</v>
      </c>
      <c r="BF17" s="10"/>
    </row>
    <row r="18" spans="1:58" x14ac:dyDescent="0.25">
      <c r="A18" s="16" t="s">
        <v>9298</v>
      </c>
      <c r="B18" s="11" t="s">
        <v>9299</v>
      </c>
      <c r="C18" s="20">
        <v>2014</v>
      </c>
      <c r="D18" s="20">
        <v>2014</v>
      </c>
      <c r="E18" s="20">
        <v>2014</v>
      </c>
      <c r="F18" s="20">
        <v>2014</v>
      </c>
      <c r="G18" s="20">
        <v>2014</v>
      </c>
      <c r="H18" s="20">
        <v>2014</v>
      </c>
      <c r="I18" s="20">
        <v>2014</v>
      </c>
      <c r="J18" s="20">
        <v>2015</v>
      </c>
      <c r="K18" s="20">
        <v>2015</v>
      </c>
      <c r="L18" s="20">
        <v>2015</v>
      </c>
      <c r="M18" s="22">
        <v>2016</v>
      </c>
      <c r="N18" s="22">
        <v>2016</v>
      </c>
      <c r="O18" s="22">
        <v>2015</v>
      </c>
      <c r="P18" s="22">
        <v>2015</v>
      </c>
      <c r="Q18" s="22">
        <v>2014</v>
      </c>
      <c r="R18" s="22">
        <v>2005</v>
      </c>
      <c r="S18" s="22">
        <v>2016</v>
      </c>
      <c r="T18" s="22">
        <v>2013</v>
      </c>
      <c r="U18" s="22">
        <v>2014</v>
      </c>
      <c r="V18" s="22">
        <v>2014</v>
      </c>
      <c r="W18" s="22">
        <v>2015</v>
      </c>
      <c r="X18" s="22">
        <v>2005</v>
      </c>
      <c r="Y18" s="22">
        <v>2013</v>
      </c>
      <c r="Z18" s="22">
        <v>2014</v>
      </c>
      <c r="AA18" s="22">
        <v>2014</v>
      </c>
      <c r="AB18" s="22">
        <v>2014</v>
      </c>
      <c r="AC18" s="22">
        <v>2014</v>
      </c>
      <c r="AD18" s="22">
        <v>2015</v>
      </c>
      <c r="AE18" s="22" t="s">
        <v>17</v>
      </c>
      <c r="AF18" s="22">
        <v>2014</v>
      </c>
      <c r="AG18" s="21">
        <v>2012</v>
      </c>
      <c r="AH18" s="22">
        <v>2014</v>
      </c>
      <c r="AI18" s="22">
        <v>2015</v>
      </c>
      <c r="AJ18" s="22">
        <v>2016</v>
      </c>
      <c r="AK18" s="23" t="s">
        <v>17</v>
      </c>
      <c r="AL18" s="23">
        <v>2015</v>
      </c>
      <c r="AM18" s="22">
        <v>2015</v>
      </c>
      <c r="AN18" s="22">
        <v>2014</v>
      </c>
      <c r="AO18" s="22">
        <v>2014</v>
      </c>
      <c r="AP18" s="22" t="s">
        <v>17</v>
      </c>
      <c r="AQ18" s="22" t="s">
        <v>17</v>
      </c>
      <c r="AR18" s="22">
        <v>2015</v>
      </c>
      <c r="AS18" s="22">
        <v>2014</v>
      </c>
      <c r="AT18" s="22">
        <v>2015</v>
      </c>
      <c r="AU18" s="22">
        <v>2012</v>
      </c>
      <c r="AV18" s="22">
        <v>2009</v>
      </c>
      <c r="AW18" s="22">
        <v>2014</v>
      </c>
      <c r="AX18" s="22">
        <v>2014</v>
      </c>
      <c r="AY18" s="22">
        <v>2014</v>
      </c>
      <c r="AZ18" s="22">
        <v>2015</v>
      </c>
      <c r="BA18" s="22">
        <v>2015</v>
      </c>
      <c r="BB18" s="22">
        <v>2015</v>
      </c>
      <c r="BC18" s="22">
        <v>2015</v>
      </c>
      <c r="BD18" s="22">
        <v>2014</v>
      </c>
      <c r="BE18" s="22">
        <v>2014</v>
      </c>
      <c r="BF18" s="10"/>
    </row>
    <row r="19" spans="1:58" x14ac:dyDescent="0.25">
      <c r="A19" s="16" t="s">
        <v>9284</v>
      </c>
      <c r="B19" s="11" t="s">
        <v>9285</v>
      </c>
      <c r="C19" s="20">
        <v>2014</v>
      </c>
      <c r="D19" s="20">
        <v>2014</v>
      </c>
      <c r="E19" s="20">
        <v>2014</v>
      </c>
      <c r="F19" s="20">
        <v>2014</v>
      </c>
      <c r="G19" s="20">
        <v>2014</v>
      </c>
      <c r="H19" s="20">
        <v>2014</v>
      </c>
      <c r="I19" s="20">
        <v>2014</v>
      </c>
      <c r="J19" s="20">
        <v>2015</v>
      </c>
      <c r="K19" s="20">
        <v>2015</v>
      </c>
      <c r="L19" s="20">
        <v>2015</v>
      </c>
      <c r="M19" s="22">
        <v>2016</v>
      </c>
      <c r="N19" s="22">
        <v>2016</v>
      </c>
      <c r="O19" s="22">
        <v>2015</v>
      </c>
      <c r="P19" s="22">
        <v>2015</v>
      </c>
      <c r="Q19" s="22">
        <v>2014</v>
      </c>
      <c r="R19" s="22" t="s">
        <v>17</v>
      </c>
      <c r="S19" s="22">
        <v>2016</v>
      </c>
      <c r="T19" s="22">
        <v>2013</v>
      </c>
      <c r="U19" s="22">
        <v>2014</v>
      </c>
      <c r="V19" s="22" t="s">
        <v>17</v>
      </c>
      <c r="W19" s="22">
        <v>2015</v>
      </c>
      <c r="X19" s="22" t="s">
        <v>17</v>
      </c>
      <c r="Y19" s="22">
        <v>2013</v>
      </c>
      <c r="Z19" s="22">
        <v>2014</v>
      </c>
      <c r="AA19" s="22">
        <v>2014</v>
      </c>
      <c r="AB19" s="22" t="s">
        <v>17</v>
      </c>
      <c r="AC19" s="22">
        <v>2014</v>
      </c>
      <c r="AD19" s="22">
        <v>2015</v>
      </c>
      <c r="AE19" s="22" t="s">
        <v>17</v>
      </c>
      <c r="AF19" s="22">
        <v>2014</v>
      </c>
      <c r="AG19" s="21">
        <v>2012</v>
      </c>
      <c r="AH19" s="22">
        <v>2014</v>
      </c>
      <c r="AI19" s="22">
        <v>2015</v>
      </c>
      <c r="AJ19" s="22">
        <v>2016</v>
      </c>
      <c r="AK19" s="23" t="s">
        <v>17</v>
      </c>
      <c r="AL19" s="23">
        <v>2015</v>
      </c>
      <c r="AM19" s="22">
        <v>2015</v>
      </c>
      <c r="AN19" s="22">
        <v>2014</v>
      </c>
      <c r="AO19" s="22">
        <v>2014</v>
      </c>
      <c r="AP19" s="22">
        <v>2014</v>
      </c>
      <c r="AQ19" s="22">
        <v>2014</v>
      </c>
      <c r="AR19" s="22" t="s">
        <v>17</v>
      </c>
      <c r="AS19" s="22">
        <v>2014</v>
      </c>
      <c r="AT19" s="22">
        <v>2015</v>
      </c>
      <c r="AU19" s="22">
        <v>2012</v>
      </c>
      <c r="AV19" s="22" t="s">
        <v>17</v>
      </c>
      <c r="AW19" s="22">
        <v>2014</v>
      </c>
      <c r="AX19" s="22">
        <v>2014</v>
      </c>
      <c r="AY19" s="22">
        <v>2014</v>
      </c>
      <c r="AZ19" s="22">
        <v>2015</v>
      </c>
      <c r="BA19" s="22">
        <v>2015</v>
      </c>
      <c r="BB19" s="22">
        <v>2015</v>
      </c>
      <c r="BC19" s="22">
        <v>2015</v>
      </c>
      <c r="BD19" s="22">
        <v>2014</v>
      </c>
      <c r="BE19" s="22">
        <v>2014</v>
      </c>
      <c r="BF19" s="10"/>
    </row>
    <row r="20" spans="1:58" x14ac:dyDescent="0.25">
      <c r="A20" s="16" t="s">
        <v>9300</v>
      </c>
      <c r="B20" s="11" t="s">
        <v>9301</v>
      </c>
      <c r="C20" s="20">
        <v>2014</v>
      </c>
      <c r="D20" s="20">
        <v>2014</v>
      </c>
      <c r="E20" s="20">
        <v>2014</v>
      </c>
      <c r="F20" s="20">
        <v>2014</v>
      </c>
      <c r="G20" s="20">
        <v>2014</v>
      </c>
      <c r="H20" s="20">
        <v>2014</v>
      </c>
      <c r="I20" s="20">
        <v>2014</v>
      </c>
      <c r="J20" s="20">
        <v>2015</v>
      </c>
      <c r="K20" s="20">
        <v>2015</v>
      </c>
      <c r="L20" s="20">
        <v>2015</v>
      </c>
      <c r="M20" s="22">
        <v>2016</v>
      </c>
      <c r="N20" s="22">
        <v>2016</v>
      </c>
      <c r="O20" s="22">
        <v>2015</v>
      </c>
      <c r="P20" s="22">
        <v>2015</v>
      </c>
      <c r="Q20" s="22">
        <v>2014</v>
      </c>
      <c r="R20" s="22">
        <v>2011</v>
      </c>
      <c r="S20" s="22">
        <v>2016</v>
      </c>
      <c r="T20" s="22">
        <v>2013</v>
      </c>
      <c r="U20" s="22">
        <v>2014</v>
      </c>
      <c r="V20" s="22">
        <v>2014</v>
      </c>
      <c r="W20" s="22">
        <v>2015</v>
      </c>
      <c r="X20" s="22">
        <v>2011</v>
      </c>
      <c r="Y20" s="22">
        <v>2010</v>
      </c>
      <c r="Z20" s="22">
        <v>2014</v>
      </c>
      <c r="AA20" s="22">
        <v>2014</v>
      </c>
      <c r="AB20" s="22">
        <v>2014</v>
      </c>
      <c r="AC20" s="22">
        <v>2014</v>
      </c>
      <c r="AD20" s="22">
        <v>2015</v>
      </c>
      <c r="AE20" s="22">
        <v>2012</v>
      </c>
      <c r="AF20" s="22">
        <v>2014</v>
      </c>
      <c r="AG20" s="21" t="s">
        <v>17</v>
      </c>
      <c r="AH20" s="22">
        <v>2014</v>
      </c>
      <c r="AI20" s="22">
        <v>2015</v>
      </c>
      <c r="AJ20" s="22">
        <v>2016</v>
      </c>
      <c r="AK20" s="23" t="s">
        <v>17</v>
      </c>
      <c r="AL20" s="23">
        <v>2015</v>
      </c>
      <c r="AM20" s="22">
        <v>2015</v>
      </c>
      <c r="AN20" s="22">
        <v>2014</v>
      </c>
      <c r="AO20" s="22">
        <v>2014</v>
      </c>
      <c r="AP20" s="22" t="s">
        <v>17</v>
      </c>
      <c r="AQ20" s="22">
        <v>2012</v>
      </c>
      <c r="AR20" s="22" t="s">
        <v>17</v>
      </c>
      <c r="AS20" s="22">
        <v>2014</v>
      </c>
      <c r="AT20" s="22" t="s">
        <v>17</v>
      </c>
      <c r="AU20" s="22">
        <v>2012</v>
      </c>
      <c r="AV20" s="22" t="s">
        <v>17</v>
      </c>
      <c r="AW20" s="22">
        <v>2014</v>
      </c>
      <c r="AX20" s="22">
        <v>2014</v>
      </c>
      <c r="AY20" s="22">
        <v>2014</v>
      </c>
      <c r="AZ20" s="22">
        <v>2015</v>
      </c>
      <c r="BA20" s="22">
        <v>2015</v>
      </c>
      <c r="BB20" s="22">
        <v>2015</v>
      </c>
      <c r="BC20" s="22">
        <v>2015</v>
      </c>
      <c r="BD20" s="22">
        <v>2014</v>
      </c>
      <c r="BE20" s="22">
        <v>2014</v>
      </c>
      <c r="BF20" s="10"/>
    </row>
    <row r="21" spans="1:58" x14ac:dyDescent="0.25">
      <c r="A21" s="16" t="s">
        <v>9286</v>
      </c>
      <c r="B21" s="11" t="s">
        <v>9287</v>
      </c>
      <c r="C21" s="20">
        <v>2014</v>
      </c>
      <c r="D21" s="20">
        <v>2014</v>
      </c>
      <c r="E21" s="20">
        <v>2014</v>
      </c>
      <c r="F21" s="20">
        <v>2014</v>
      </c>
      <c r="G21" s="20">
        <v>2014</v>
      </c>
      <c r="H21" s="20">
        <v>2014</v>
      </c>
      <c r="I21" s="20">
        <v>2014</v>
      </c>
      <c r="J21" s="20">
        <v>2015</v>
      </c>
      <c r="K21" s="20">
        <v>2015</v>
      </c>
      <c r="L21" s="20">
        <v>2015</v>
      </c>
      <c r="M21" s="22">
        <v>2016</v>
      </c>
      <c r="N21" s="22">
        <v>2016</v>
      </c>
      <c r="O21" s="22">
        <v>2015</v>
      </c>
      <c r="P21" s="22">
        <v>2015</v>
      </c>
      <c r="Q21" s="22">
        <v>2014</v>
      </c>
      <c r="R21" s="22">
        <v>2012</v>
      </c>
      <c r="S21" s="22">
        <v>2016</v>
      </c>
      <c r="T21" s="22">
        <v>2013</v>
      </c>
      <c r="U21" s="22">
        <v>2014</v>
      </c>
      <c r="V21" s="22">
        <v>2014</v>
      </c>
      <c r="W21" s="22">
        <v>2015</v>
      </c>
      <c r="X21" s="22">
        <v>2014</v>
      </c>
      <c r="Y21" s="22">
        <v>2010</v>
      </c>
      <c r="Z21" s="22">
        <v>2014</v>
      </c>
      <c r="AA21" s="22">
        <v>2014</v>
      </c>
      <c r="AB21" s="22">
        <v>2014</v>
      </c>
      <c r="AC21" s="22">
        <v>2014</v>
      </c>
      <c r="AD21" s="22">
        <v>2015</v>
      </c>
      <c r="AE21" s="22">
        <v>2012</v>
      </c>
      <c r="AF21" s="22">
        <v>2014</v>
      </c>
      <c r="AG21" s="21">
        <v>2011</v>
      </c>
      <c r="AH21" s="22">
        <v>2014</v>
      </c>
      <c r="AI21" s="22">
        <v>2015</v>
      </c>
      <c r="AJ21" s="22">
        <v>2016</v>
      </c>
      <c r="AK21" s="23" t="s">
        <v>17</v>
      </c>
      <c r="AL21" s="23">
        <v>2015</v>
      </c>
      <c r="AM21" s="22">
        <v>2015</v>
      </c>
      <c r="AN21" s="22">
        <v>2014</v>
      </c>
      <c r="AO21" s="22">
        <v>2014</v>
      </c>
      <c r="AP21" s="22">
        <v>2014</v>
      </c>
      <c r="AQ21" s="22">
        <v>2014</v>
      </c>
      <c r="AR21" s="22">
        <v>2015</v>
      </c>
      <c r="AS21" s="22">
        <v>2014</v>
      </c>
      <c r="AT21" s="22">
        <v>2015</v>
      </c>
      <c r="AU21" s="22">
        <v>2012</v>
      </c>
      <c r="AV21" s="22">
        <v>2006</v>
      </c>
      <c r="AW21" s="22">
        <v>2014</v>
      </c>
      <c r="AX21" s="22">
        <v>2014</v>
      </c>
      <c r="AY21" s="22">
        <v>2014</v>
      </c>
      <c r="AZ21" s="22">
        <v>2015</v>
      </c>
      <c r="BA21" s="22">
        <v>2015</v>
      </c>
      <c r="BB21" s="22">
        <v>2015</v>
      </c>
      <c r="BC21" s="22">
        <v>2015</v>
      </c>
      <c r="BD21" s="22">
        <v>2014</v>
      </c>
      <c r="BE21" s="22">
        <v>2014</v>
      </c>
      <c r="BF21" s="10"/>
    </row>
    <row r="22" spans="1:58" x14ac:dyDescent="0.25">
      <c r="A22" s="16" t="s">
        <v>9309</v>
      </c>
      <c r="B22" s="11" t="s">
        <v>9310</v>
      </c>
      <c r="C22" s="20">
        <v>2014</v>
      </c>
      <c r="D22" s="20">
        <v>2014</v>
      </c>
      <c r="E22" s="20">
        <v>2014</v>
      </c>
      <c r="F22" s="20">
        <v>2014</v>
      </c>
      <c r="G22" s="20">
        <v>2014</v>
      </c>
      <c r="H22" s="20">
        <v>2014</v>
      </c>
      <c r="I22" s="20">
        <v>2014</v>
      </c>
      <c r="J22" s="20">
        <v>2015</v>
      </c>
      <c r="K22" s="20">
        <v>2015</v>
      </c>
      <c r="L22" s="20">
        <v>2015</v>
      </c>
      <c r="M22" s="22">
        <v>2016</v>
      </c>
      <c r="N22" s="22">
        <v>2016</v>
      </c>
      <c r="O22" s="22">
        <v>2015</v>
      </c>
      <c r="P22" s="22">
        <v>2015</v>
      </c>
      <c r="Q22" s="22">
        <v>2014</v>
      </c>
      <c r="R22" s="22">
        <v>2010</v>
      </c>
      <c r="S22" s="22">
        <v>2016</v>
      </c>
      <c r="T22" s="22">
        <v>2013</v>
      </c>
      <c r="U22" s="22">
        <v>2014</v>
      </c>
      <c r="V22" s="22">
        <v>2014</v>
      </c>
      <c r="W22" s="22">
        <v>2015</v>
      </c>
      <c r="X22" s="22">
        <v>2010</v>
      </c>
      <c r="Y22" s="22">
        <v>2012</v>
      </c>
      <c r="Z22" s="22">
        <v>2014</v>
      </c>
      <c r="AA22" s="22">
        <v>2014</v>
      </c>
      <c r="AB22" s="22">
        <v>2013</v>
      </c>
      <c r="AC22" s="22">
        <v>2014</v>
      </c>
      <c r="AD22" s="22">
        <v>2015</v>
      </c>
      <c r="AE22" s="22">
        <v>2012</v>
      </c>
      <c r="AF22" s="22">
        <v>2014</v>
      </c>
      <c r="AG22" s="21">
        <v>2012</v>
      </c>
      <c r="AH22" s="22">
        <v>2014</v>
      </c>
      <c r="AI22" s="22">
        <v>2015</v>
      </c>
      <c r="AJ22" s="22">
        <v>2016</v>
      </c>
      <c r="AK22" s="23" t="s">
        <v>17</v>
      </c>
      <c r="AL22" s="23" t="s">
        <v>17</v>
      </c>
      <c r="AM22" s="22">
        <v>2015</v>
      </c>
      <c r="AN22" s="22">
        <v>2014</v>
      </c>
      <c r="AO22" s="22">
        <v>2014</v>
      </c>
      <c r="AP22" s="22">
        <v>2014</v>
      </c>
      <c r="AQ22" s="22">
        <v>2014</v>
      </c>
      <c r="AR22" s="22">
        <v>2015</v>
      </c>
      <c r="AS22" s="22">
        <v>2014</v>
      </c>
      <c r="AT22" s="22">
        <v>2015</v>
      </c>
      <c r="AU22" s="22">
        <v>2012</v>
      </c>
      <c r="AV22" s="22" t="s">
        <v>17</v>
      </c>
      <c r="AW22" s="22">
        <v>2014</v>
      </c>
      <c r="AX22" s="22">
        <v>2014</v>
      </c>
      <c r="AY22" s="22">
        <v>2014</v>
      </c>
      <c r="AZ22" s="22">
        <v>2015</v>
      </c>
      <c r="BA22" s="22">
        <v>2015</v>
      </c>
      <c r="BB22" s="22">
        <v>2015</v>
      </c>
      <c r="BC22" s="22">
        <v>2015</v>
      </c>
      <c r="BD22" s="22">
        <v>2014</v>
      </c>
      <c r="BE22" s="22">
        <v>2014</v>
      </c>
      <c r="BF22" s="10"/>
    </row>
    <row r="23" spans="1:58" x14ac:dyDescent="0.25">
      <c r="A23" s="16" t="s">
        <v>9302</v>
      </c>
      <c r="B23" s="11" t="s">
        <v>9303</v>
      </c>
      <c r="C23" s="20">
        <v>2014</v>
      </c>
      <c r="D23" s="20">
        <v>2014</v>
      </c>
      <c r="E23" s="20">
        <v>2014</v>
      </c>
      <c r="F23" s="20">
        <v>2014</v>
      </c>
      <c r="G23" s="20">
        <v>2014</v>
      </c>
      <c r="H23" s="20">
        <v>2014</v>
      </c>
      <c r="I23" s="20">
        <v>2014</v>
      </c>
      <c r="J23" s="20">
        <v>2015</v>
      </c>
      <c r="K23" s="20">
        <v>2015</v>
      </c>
      <c r="L23" s="20">
        <v>2015</v>
      </c>
      <c r="M23" s="22">
        <v>2016</v>
      </c>
      <c r="N23" s="22">
        <v>2016</v>
      </c>
      <c r="O23" s="22">
        <v>2015</v>
      </c>
      <c r="P23" s="22">
        <v>2015</v>
      </c>
      <c r="Q23" s="22">
        <v>2014</v>
      </c>
      <c r="R23" s="22">
        <v>2008</v>
      </c>
      <c r="S23" s="22">
        <v>2016</v>
      </c>
      <c r="T23" s="22">
        <v>2013</v>
      </c>
      <c r="U23" s="22">
        <v>2014</v>
      </c>
      <c r="V23" s="22">
        <v>2014</v>
      </c>
      <c r="W23" s="22">
        <v>2015</v>
      </c>
      <c r="X23" s="22">
        <v>2008</v>
      </c>
      <c r="Y23" s="22">
        <v>2012</v>
      </c>
      <c r="Z23" s="22">
        <v>2014</v>
      </c>
      <c r="AA23" s="22">
        <v>2014</v>
      </c>
      <c r="AB23" s="22">
        <v>2014</v>
      </c>
      <c r="AC23" s="22">
        <v>2014</v>
      </c>
      <c r="AD23" s="22">
        <v>2015</v>
      </c>
      <c r="AE23" s="22">
        <v>2012</v>
      </c>
      <c r="AF23" s="22">
        <v>2014</v>
      </c>
      <c r="AG23" s="21">
        <v>2013</v>
      </c>
      <c r="AH23" s="22">
        <v>2014</v>
      </c>
      <c r="AI23" s="22">
        <v>2015</v>
      </c>
      <c r="AJ23" s="22">
        <v>2016</v>
      </c>
      <c r="AK23" s="23" t="s">
        <v>17</v>
      </c>
      <c r="AL23" s="23">
        <v>2015</v>
      </c>
      <c r="AM23" s="22">
        <v>2015</v>
      </c>
      <c r="AN23" s="22">
        <v>2014</v>
      </c>
      <c r="AO23" s="22">
        <v>2014</v>
      </c>
      <c r="AP23" s="22">
        <v>2014</v>
      </c>
      <c r="AQ23" s="22">
        <v>2014</v>
      </c>
      <c r="AR23" s="22">
        <v>2011</v>
      </c>
      <c r="AS23" s="22">
        <v>2014</v>
      </c>
      <c r="AT23" s="22">
        <v>2015</v>
      </c>
      <c r="AU23" s="22">
        <v>2012</v>
      </c>
      <c r="AV23" s="22">
        <v>2012</v>
      </c>
      <c r="AW23" s="22">
        <v>2014</v>
      </c>
      <c r="AX23" s="22">
        <v>2014</v>
      </c>
      <c r="AY23" s="22">
        <v>2014</v>
      </c>
      <c r="AZ23" s="22">
        <v>2015</v>
      </c>
      <c r="BA23" s="22">
        <v>2015</v>
      </c>
      <c r="BB23" s="22">
        <v>2015</v>
      </c>
      <c r="BC23" s="22">
        <v>2015</v>
      </c>
      <c r="BD23" s="22">
        <v>2014</v>
      </c>
      <c r="BE23" s="22">
        <v>2014</v>
      </c>
      <c r="BF23" s="10"/>
    </row>
    <row r="24" spans="1:58" x14ac:dyDescent="0.25">
      <c r="A24" s="16" t="s">
        <v>9296</v>
      </c>
      <c r="B24" s="11" t="s">
        <v>9297</v>
      </c>
      <c r="C24" s="20">
        <v>2014</v>
      </c>
      <c r="D24" s="20">
        <v>2014</v>
      </c>
      <c r="E24" s="20">
        <v>2014</v>
      </c>
      <c r="F24" s="20">
        <v>2014</v>
      </c>
      <c r="G24" s="20">
        <v>2014</v>
      </c>
      <c r="H24" s="20">
        <v>2014</v>
      </c>
      <c r="I24" s="20">
        <v>2014</v>
      </c>
      <c r="J24" s="20">
        <v>2015</v>
      </c>
      <c r="K24" s="20">
        <v>2015</v>
      </c>
      <c r="L24" s="20">
        <v>2015</v>
      </c>
      <c r="M24" s="22">
        <v>2016</v>
      </c>
      <c r="N24" s="22">
        <v>2016</v>
      </c>
      <c r="O24" s="22">
        <v>2015</v>
      </c>
      <c r="P24" s="22">
        <v>2015</v>
      </c>
      <c r="Q24" s="22">
        <v>2014</v>
      </c>
      <c r="R24" s="22">
        <v>2012</v>
      </c>
      <c r="S24" s="22">
        <v>2016</v>
      </c>
      <c r="T24" s="22">
        <v>2013</v>
      </c>
      <c r="U24" s="22">
        <v>2014</v>
      </c>
      <c r="V24" s="22">
        <v>2014</v>
      </c>
      <c r="W24" s="22">
        <v>2015</v>
      </c>
      <c r="X24" s="22">
        <v>2012</v>
      </c>
      <c r="Y24" s="22">
        <v>2013</v>
      </c>
      <c r="Z24" s="22">
        <v>2014</v>
      </c>
      <c r="AA24" s="22">
        <v>2014</v>
      </c>
      <c r="AB24" s="22" t="s">
        <v>17</v>
      </c>
      <c r="AC24" s="22">
        <v>2014</v>
      </c>
      <c r="AD24" s="22">
        <v>2015</v>
      </c>
      <c r="AE24" s="22" t="s">
        <v>17</v>
      </c>
      <c r="AF24" s="22">
        <v>2014</v>
      </c>
      <c r="AG24" s="21">
        <v>2007</v>
      </c>
      <c r="AH24" s="22">
        <v>2014</v>
      </c>
      <c r="AI24" s="22">
        <v>2015</v>
      </c>
      <c r="AJ24" s="22">
        <v>2016</v>
      </c>
      <c r="AK24" s="23">
        <v>2015</v>
      </c>
      <c r="AL24" s="23">
        <v>2015</v>
      </c>
      <c r="AM24" s="22">
        <v>2015</v>
      </c>
      <c r="AN24" s="22">
        <v>2014</v>
      </c>
      <c r="AO24" s="22">
        <v>2014</v>
      </c>
      <c r="AP24" s="22" t="s">
        <v>17</v>
      </c>
      <c r="AQ24" s="22">
        <v>2012</v>
      </c>
      <c r="AR24" s="22" t="s">
        <v>17</v>
      </c>
      <c r="AS24" s="22">
        <v>2014</v>
      </c>
      <c r="AT24" s="22">
        <v>2015</v>
      </c>
      <c r="AU24" s="22">
        <v>2012</v>
      </c>
      <c r="AV24" s="22">
        <v>2013</v>
      </c>
      <c r="AW24" s="22">
        <v>2014</v>
      </c>
      <c r="AX24" s="22">
        <v>2014</v>
      </c>
      <c r="AY24" s="22">
        <v>2014</v>
      </c>
      <c r="AZ24" s="22">
        <v>2015</v>
      </c>
      <c r="BA24" s="22">
        <v>2015</v>
      </c>
      <c r="BB24" s="22">
        <v>2015</v>
      </c>
      <c r="BC24" s="22">
        <v>2015</v>
      </c>
      <c r="BD24" s="22">
        <v>2014</v>
      </c>
      <c r="BE24" s="22">
        <v>2014</v>
      </c>
      <c r="BF24" s="10"/>
    </row>
    <row r="25" spans="1:58" x14ac:dyDescent="0.25">
      <c r="A25" s="16" t="s">
        <v>9311</v>
      </c>
      <c r="B25" s="11" t="s">
        <v>9312</v>
      </c>
      <c r="C25" s="20">
        <v>2014</v>
      </c>
      <c r="D25" s="20">
        <v>2014</v>
      </c>
      <c r="E25" s="20">
        <v>2014</v>
      </c>
      <c r="F25" s="20">
        <v>2014</v>
      </c>
      <c r="G25" s="20">
        <v>2014</v>
      </c>
      <c r="H25" s="20">
        <v>2014</v>
      </c>
      <c r="I25" s="20">
        <v>2014</v>
      </c>
      <c r="J25" s="20">
        <v>2015</v>
      </c>
      <c r="K25" s="20">
        <v>2015</v>
      </c>
      <c r="L25" s="20">
        <v>2015</v>
      </c>
      <c r="M25" s="22">
        <v>2016</v>
      </c>
      <c r="N25" s="22">
        <v>2016</v>
      </c>
      <c r="O25" s="22">
        <v>2015</v>
      </c>
      <c r="P25" s="22">
        <v>2015</v>
      </c>
      <c r="Q25" s="22">
        <v>2014</v>
      </c>
      <c r="R25" s="22" t="s">
        <v>17</v>
      </c>
      <c r="S25" s="22">
        <v>2016</v>
      </c>
      <c r="T25" s="22">
        <v>2013</v>
      </c>
      <c r="U25" s="22">
        <v>2014</v>
      </c>
      <c r="V25" s="22">
        <v>2014</v>
      </c>
      <c r="W25" s="22">
        <v>2015</v>
      </c>
      <c r="X25" s="22">
        <v>2007</v>
      </c>
      <c r="Y25" s="22">
        <v>2010</v>
      </c>
      <c r="Z25" s="22">
        <v>2014</v>
      </c>
      <c r="AA25" s="22">
        <v>2014</v>
      </c>
      <c r="AB25" s="22">
        <v>2014</v>
      </c>
      <c r="AC25" s="22">
        <v>2014</v>
      </c>
      <c r="AD25" s="22">
        <v>2015</v>
      </c>
      <c r="AE25" s="22">
        <v>2012</v>
      </c>
      <c r="AF25" s="22">
        <v>2014</v>
      </c>
      <c r="AG25" s="21">
        <v>2009</v>
      </c>
      <c r="AH25" s="22">
        <v>2014</v>
      </c>
      <c r="AI25" s="22">
        <v>2015</v>
      </c>
      <c r="AJ25" s="22">
        <v>2016</v>
      </c>
      <c r="AK25" s="23" t="s">
        <v>17</v>
      </c>
      <c r="AL25" s="23">
        <v>2015</v>
      </c>
      <c r="AM25" s="22">
        <v>2015</v>
      </c>
      <c r="AN25" s="22">
        <v>2014</v>
      </c>
      <c r="AO25" s="22">
        <v>2014</v>
      </c>
      <c r="AP25" s="22">
        <v>2014</v>
      </c>
      <c r="AQ25" s="22">
        <v>2014</v>
      </c>
      <c r="AR25" s="22">
        <v>2015</v>
      </c>
      <c r="AS25" s="22">
        <v>2014</v>
      </c>
      <c r="AT25" s="22">
        <v>2015</v>
      </c>
      <c r="AU25" s="22">
        <v>2012</v>
      </c>
      <c r="AV25" s="22">
        <v>2013</v>
      </c>
      <c r="AW25" s="22">
        <v>2014</v>
      </c>
      <c r="AX25" s="22">
        <v>2014</v>
      </c>
      <c r="AY25" s="22">
        <v>2014</v>
      </c>
      <c r="AZ25" s="22">
        <v>2015</v>
      </c>
      <c r="BA25" s="22">
        <v>2015</v>
      </c>
      <c r="BB25" s="22">
        <v>2015</v>
      </c>
      <c r="BC25" s="22">
        <v>2015</v>
      </c>
      <c r="BD25" s="22">
        <v>2014</v>
      </c>
      <c r="BE25" s="22">
        <v>2014</v>
      </c>
      <c r="BF25" s="10"/>
    </row>
    <row r="26" spans="1:58" x14ac:dyDescent="0.25">
      <c r="A26" s="16" t="s">
        <v>1366</v>
      </c>
      <c r="B26" s="11" t="s">
        <v>9304</v>
      </c>
      <c r="C26" s="20">
        <v>2014</v>
      </c>
      <c r="D26" s="20">
        <v>2014</v>
      </c>
      <c r="E26" s="20">
        <v>2014</v>
      </c>
      <c r="F26" s="20">
        <v>2014</v>
      </c>
      <c r="G26" s="20">
        <v>2014</v>
      </c>
      <c r="H26" s="20">
        <v>2014</v>
      </c>
      <c r="I26" s="20">
        <v>2014</v>
      </c>
      <c r="J26" s="20">
        <v>2015</v>
      </c>
      <c r="K26" s="20">
        <v>2015</v>
      </c>
      <c r="L26" s="20">
        <v>2015</v>
      </c>
      <c r="M26" s="22">
        <v>2016</v>
      </c>
      <c r="N26" s="22">
        <v>2016</v>
      </c>
      <c r="O26" s="22">
        <v>2015</v>
      </c>
      <c r="P26" s="22">
        <v>2015</v>
      </c>
      <c r="Q26" s="22">
        <v>2014</v>
      </c>
      <c r="R26" s="22">
        <v>2013</v>
      </c>
      <c r="S26" s="22">
        <v>2016</v>
      </c>
      <c r="T26" s="22">
        <v>2013</v>
      </c>
      <c r="U26" s="22">
        <v>2014</v>
      </c>
      <c r="V26" s="22">
        <v>2014</v>
      </c>
      <c r="W26" s="22">
        <v>2015</v>
      </c>
      <c r="X26" s="22">
        <v>2007</v>
      </c>
      <c r="Y26" s="22">
        <v>2013</v>
      </c>
      <c r="Z26" s="22">
        <v>2014</v>
      </c>
      <c r="AA26" s="22">
        <v>2014</v>
      </c>
      <c r="AB26" s="22">
        <v>2013</v>
      </c>
      <c r="AC26" s="22">
        <v>2014</v>
      </c>
      <c r="AD26" s="22">
        <v>2015</v>
      </c>
      <c r="AE26" s="22">
        <v>2012</v>
      </c>
      <c r="AF26" s="22">
        <v>2014</v>
      </c>
      <c r="AG26" s="21">
        <v>2013</v>
      </c>
      <c r="AH26" s="22">
        <v>2014</v>
      </c>
      <c r="AI26" s="22">
        <v>2015</v>
      </c>
      <c r="AJ26" s="22">
        <v>2016</v>
      </c>
      <c r="AK26" s="23" t="s">
        <v>17</v>
      </c>
      <c r="AL26" s="23">
        <v>2015</v>
      </c>
      <c r="AM26" s="22">
        <v>2015</v>
      </c>
      <c r="AN26" s="22">
        <v>2014</v>
      </c>
      <c r="AO26" s="22">
        <v>2014</v>
      </c>
      <c r="AP26" s="22">
        <v>2014</v>
      </c>
      <c r="AQ26" s="22">
        <v>2014</v>
      </c>
      <c r="AR26" s="22">
        <v>2011</v>
      </c>
      <c r="AS26" s="22">
        <v>2014</v>
      </c>
      <c r="AT26" s="22">
        <v>2015</v>
      </c>
      <c r="AU26" s="22">
        <v>2012</v>
      </c>
      <c r="AV26" s="22">
        <v>2013</v>
      </c>
      <c r="AW26" s="22">
        <v>2014</v>
      </c>
      <c r="AX26" s="22">
        <v>2014</v>
      </c>
      <c r="AY26" s="22">
        <v>2014</v>
      </c>
      <c r="AZ26" s="22">
        <v>2015</v>
      </c>
      <c r="BA26" s="22">
        <v>2015</v>
      </c>
      <c r="BB26" s="22">
        <v>2015</v>
      </c>
      <c r="BC26" s="22">
        <v>2015</v>
      </c>
      <c r="BD26" s="22">
        <v>2014</v>
      </c>
      <c r="BE26" s="22">
        <v>2014</v>
      </c>
      <c r="BF26" s="10"/>
    </row>
    <row r="27" spans="1:58" x14ac:dyDescent="0.25">
      <c r="A27" s="16" t="s">
        <v>10423</v>
      </c>
      <c r="B27" s="11" t="s">
        <v>9308</v>
      </c>
      <c r="C27" s="20">
        <v>2014</v>
      </c>
      <c r="D27" s="20">
        <v>2014</v>
      </c>
      <c r="E27" s="20">
        <v>2014</v>
      </c>
      <c r="F27" s="20">
        <v>2014</v>
      </c>
      <c r="G27" s="20">
        <v>2014</v>
      </c>
      <c r="H27" s="20">
        <v>2014</v>
      </c>
      <c r="I27" s="20">
        <v>2014</v>
      </c>
      <c r="J27" s="20">
        <v>2015</v>
      </c>
      <c r="K27" s="20">
        <v>2015</v>
      </c>
      <c r="L27" s="20">
        <v>2015</v>
      </c>
      <c r="M27" s="22">
        <v>2016</v>
      </c>
      <c r="N27" s="22">
        <v>2016</v>
      </c>
      <c r="O27" s="22">
        <v>2015</v>
      </c>
      <c r="P27" s="22">
        <v>2015</v>
      </c>
      <c r="Q27" s="22">
        <v>2014</v>
      </c>
      <c r="R27" s="22" t="s">
        <v>17</v>
      </c>
      <c r="S27" s="22">
        <v>2016</v>
      </c>
      <c r="T27" s="22">
        <v>2013</v>
      </c>
      <c r="U27" s="22">
        <v>2014</v>
      </c>
      <c r="V27" s="22" t="s">
        <v>17</v>
      </c>
      <c r="W27" s="22">
        <v>2015</v>
      </c>
      <c r="X27" s="22">
        <v>2009</v>
      </c>
      <c r="Y27" s="22">
        <v>2012</v>
      </c>
      <c r="Z27" s="22">
        <v>2014</v>
      </c>
      <c r="AA27" s="22">
        <v>2014</v>
      </c>
      <c r="AB27" s="22" t="s">
        <v>17</v>
      </c>
      <c r="AC27" s="22">
        <v>2014</v>
      </c>
      <c r="AD27" s="22">
        <v>2015</v>
      </c>
      <c r="AE27" s="22" t="s">
        <v>17</v>
      </c>
      <c r="AF27" s="22" t="s">
        <v>17</v>
      </c>
      <c r="AG27" s="21" t="s">
        <v>17</v>
      </c>
      <c r="AH27" s="22">
        <v>2014</v>
      </c>
      <c r="AI27" s="22">
        <v>2015</v>
      </c>
      <c r="AJ27" s="22">
        <v>2016</v>
      </c>
      <c r="AK27" s="23" t="s">
        <v>17</v>
      </c>
      <c r="AL27" s="23">
        <v>2015</v>
      </c>
      <c r="AM27" s="22">
        <v>2015</v>
      </c>
      <c r="AN27" s="22">
        <v>2014</v>
      </c>
      <c r="AO27" s="22">
        <v>2014</v>
      </c>
      <c r="AP27" s="22">
        <v>2014</v>
      </c>
      <c r="AQ27" s="22">
        <v>2014</v>
      </c>
      <c r="AR27" s="22">
        <v>2009</v>
      </c>
      <c r="AS27" s="22">
        <v>2014</v>
      </c>
      <c r="AT27" s="22">
        <v>2013</v>
      </c>
      <c r="AU27" s="22">
        <v>2012</v>
      </c>
      <c r="AV27" s="22">
        <v>2011</v>
      </c>
      <c r="AW27" s="22">
        <v>2014</v>
      </c>
      <c r="AX27" s="22">
        <v>2014</v>
      </c>
      <c r="AY27" s="22">
        <v>2014</v>
      </c>
      <c r="AZ27" s="22" t="s">
        <v>17</v>
      </c>
      <c r="BA27" s="22" t="s">
        <v>17</v>
      </c>
      <c r="BB27" s="22">
        <v>2015</v>
      </c>
      <c r="BC27" s="22">
        <v>2015</v>
      </c>
      <c r="BD27" s="22">
        <v>2014</v>
      </c>
      <c r="BE27" s="22">
        <v>2014</v>
      </c>
      <c r="BF27" s="10"/>
    </row>
    <row r="28" spans="1:58" x14ac:dyDescent="0.25">
      <c r="A28" s="16" t="s">
        <v>9290</v>
      </c>
      <c r="B28" s="11" t="s">
        <v>9291</v>
      </c>
      <c r="C28" s="20">
        <v>2014</v>
      </c>
      <c r="D28" s="20">
        <v>2014</v>
      </c>
      <c r="E28" s="20">
        <v>2014</v>
      </c>
      <c r="F28" s="20">
        <v>2014</v>
      </c>
      <c r="G28" s="20">
        <v>2014</v>
      </c>
      <c r="H28" s="20">
        <v>2014</v>
      </c>
      <c r="I28" s="20">
        <v>2014</v>
      </c>
      <c r="J28" s="20">
        <v>2015</v>
      </c>
      <c r="K28" s="20">
        <v>2015</v>
      </c>
      <c r="L28" s="20">
        <v>2015</v>
      </c>
      <c r="M28" s="22">
        <v>2016</v>
      </c>
      <c r="N28" s="22">
        <v>2016</v>
      </c>
      <c r="O28" s="22">
        <v>2015</v>
      </c>
      <c r="P28" s="22">
        <v>2015</v>
      </c>
      <c r="Q28" s="22">
        <v>2014</v>
      </c>
      <c r="R28" s="22" t="s">
        <v>17</v>
      </c>
      <c r="S28" s="22">
        <v>2016</v>
      </c>
      <c r="T28" s="22">
        <v>2013</v>
      </c>
      <c r="U28" s="22">
        <v>2014</v>
      </c>
      <c r="V28" s="22" t="s">
        <v>17</v>
      </c>
      <c r="W28" s="22">
        <v>2015</v>
      </c>
      <c r="X28" s="22">
        <v>2004</v>
      </c>
      <c r="Y28" s="22">
        <v>2012</v>
      </c>
      <c r="Z28" s="22">
        <v>2014</v>
      </c>
      <c r="AA28" s="22">
        <v>2014</v>
      </c>
      <c r="AB28" s="22" t="s">
        <v>17</v>
      </c>
      <c r="AC28" s="22">
        <v>2014</v>
      </c>
      <c r="AD28" s="22">
        <v>2015</v>
      </c>
      <c r="AE28" s="22" t="s">
        <v>17</v>
      </c>
      <c r="AF28" s="22">
        <v>2014</v>
      </c>
      <c r="AG28" s="21">
        <v>2012</v>
      </c>
      <c r="AH28" s="22">
        <v>2014</v>
      </c>
      <c r="AI28" s="22">
        <v>2015</v>
      </c>
      <c r="AJ28" s="22">
        <v>2016</v>
      </c>
      <c r="AK28" s="23" t="s">
        <v>17</v>
      </c>
      <c r="AL28" s="23">
        <v>2015</v>
      </c>
      <c r="AM28" s="22">
        <v>2015</v>
      </c>
      <c r="AN28" s="22">
        <v>2014</v>
      </c>
      <c r="AO28" s="22">
        <v>2014</v>
      </c>
      <c r="AP28" s="22">
        <v>2014</v>
      </c>
      <c r="AQ28" s="22">
        <v>2014</v>
      </c>
      <c r="AR28" s="22">
        <v>2015</v>
      </c>
      <c r="AS28" s="22">
        <v>2014</v>
      </c>
      <c r="AT28" s="22">
        <v>2015</v>
      </c>
      <c r="AU28" s="22">
        <v>2012</v>
      </c>
      <c r="AV28" s="22">
        <v>2011</v>
      </c>
      <c r="AW28" s="22">
        <v>2014</v>
      </c>
      <c r="AX28" s="22">
        <v>2014</v>
      </c>
      <c r="AY28" s="22">
        <v>2014</v>
      </c>
      <c r="AZ28" s="22">
        <v>2015</v>
      </c>
      <c r="BA28" s="22">
        <v>2015</v>
      </c>
      <c r="BB28" s="22">
        <v>2015</v>
      </c>
      <c r="BC28" s="22">
        <v>2015</v>
      </c>
      <c r="BD28" s="22">
        <v>2014</v>
      </c>
      <c r="BE28" s="22">
        <v>2014</v>
      </c>
      <c r="BF28" s="10"/>
    </row>
    <row r="29" spans="1:58" x14ac:dyDescent="0.25">
      <c r="A29" s="16" t="s">
        <v>331</v>
      </c>
      <c r="B29" s="11" t="s">
        <v>9288</v>
      </c>
      <c r="C29" s="20">
        <v>2014</v>
      </c>
      <c r="D29" s="20">
        <v>2014</v>
      </c>
      <c r="E29" s="20">
        <v>2014</v>
      </c>
      <c r="F29" s="20">
        <v>2014</v>
      </c>
      <c r="G29" s="20">
        <v>2014</v>
      </c>
      <c r="H29" s="20">
        <v>2014</v>
      </c>
      <c r="I29" s="20">
        <v>2014</v>
      </c>
      <c r="J29" s="20">
        <v>2015</v>
      </c>
      <c r="K29" s="20">
        <v>2015</v>
      </c>
      <c r="L29" s="20">
        <v>2015</v>
      </c>
      <c r="M29" s="22">
        <v>2016</v>
      </c>
      <c r="N29" s="22">
        <v>2016</v>
      </c>
      <c r="O29" s="22">
        <v>2015</v>
      </c>
      <c r="P29" s="22">
        <v>2015</v>
      </c>
      <c r="Q29" s="22">
        <v>2014</v>
      </c>
      <c r="R29" s="22">
        <v>2010</v>
      </c>
      <c r="S29" s="22">
        <v>2016</v>
      </c>
      <c r="T29" s="22">
        <v>2013</v>
      </c>
      <c r="U29" s="22">
        <v>2014</v>
      </c>
      <c r="V29" s="22">
        <v>2014</v>
      </c>
      <c r="W29" s="22">
        <v>2015</v>
      </c>
      <c r="X29" s="22">
        <v>2010</v>
      </c>
      <c r="Y29" s="22">
        <v>2010</v>
      </c>
      <c r="Z29" s="22">
        <v>2014</v>
      </c>
      <c r="AA29" s="22">
        <v>2014</v>
      </c>
      <c r="AB29" s="22">
        <v>2014</v>
      </c>
      <c r="AC29" s="22">
        <v>2014</v>
      </c>
      <c r="AD29" s="22">
        <v>2015</v>
      </c>
      <c r="AE29" s="22">
        <v>2012</v>
      </c>
      <c r="AF29" s="22">
        <v>2014</v>
      </c>
      <c r="AG29" s="21">
        <v>2009</v>
      </c>
      <c r="AH29" s="22">
        <v>2014</v>
      </c>
      <c r="AI29" s="22">
        <v>2015</v>
      </c>
      <c r="AJ29" s="22">
        <v>2016</v>
      </c>
      <c r="AK29" s="23" t="s">
        <v>17</v>
      </c>
      <c r="AL29" s="23">
        <v>2016</v>
      </c>
      <c r="AM29" s="22">
        <v>2015</v>
      </c>
      <c r="AN29" s="22">
        <v>2014</v>
      </c>
      <c r="AO29" s="22">
        <v>2014</v>
      </c>
      <c r="AP29" s="22">
        <v>2014</v>
      </c>
      <c r="AQ29" s="22">
        <v>2014</v>
      </c>
      <c r="AR29" s="22">
        <v>2015</v>
      </c>
      <c r="AS29" s="22">
        <v>2014</v>
      </c>
      <c r="AT29" s="22">
        <v>2015</v>
      </c>
      <c r="AU29" s="22">
        <v>2012</v>
      </c>
      <c r="AV29" s="22">
        <v>2007</v>
      </c>
      <c r="AW29" s="22">
        <v>2014</v>
      </c>
      <c r="AX29" s="22">
        <v>2014</v>
      </c>
      <c r="AY29" s="22">
        <v>2014</v>
      </c>
      <c r="AZ29" s="22">
        <v>2015</v>
      </c>
      <c r="BA29" s="22">
        <v>2015</v>
      </c>
      <c r="BB29" s="22">
        <v>2015</v>
      </c>
      <c r="BC29" s="22">
        <v>2015</v>
      </c>
      <c r="BD29" s="22">
        <v>2014</v>
      </c>
      <c r="BE29" s="22">
        <v>2014</v>
      </c>
      <c r="BF29" s="10"/>
    </row>
    <row r="30" spans="1:58" x14ac:dyDescent="0.25">
      <c r="A30" s="16" t="s">
        <v>522</v>
      </c>
      <c r="B30" s="11" t="s">
        <v>9283</v>
      </c>
      <c r="C30" s="20">
        <v>2014</v>
      </c>
      <c r="D30" s="20">
        <v>2014</v>
      </c>
      <c r="E30" s="20">
        <v>2014</v>
      </c>
      <c r="F30" s="20">
        <v>2014</v>
      </c>
      <c r="G30" s="20">
        <v>2014</v>
      </c>
      <c r="H30" s="20">
        <v>2014</v>
      </c>
      <c r="I30" s="20">
        <v>2014</v>
      </c>
      <c r="J30" s="20">
        <v>2015</v>
      </c>
      <c r="K30" s="20">
        <v>2015</v>
      </c>
      <c r="L30" s="20">
        <v>2015</v>
      </c>
      <c r="M30" s="22">
        <v>2016</v>
      </c>
      <c r="N30" s="22">
        <v>2016</v>
      </c>
      <c r="O30" s="22">
        <v>2015</v>
      </c>
      <c r="P30" s="22">
        <v>2015</v>
      </c>
      <c r="Q30" s="22">
        <v>2014</v>
      </c>
      <c r="R30" s="22">
        <v>2010</v>
      </c>
      <c r="S30" s="22">
        <v>2016</v>
      </c>
      <c r="T30" s="22">
        <v>2013</v>
      </c>
      <c r="U30" s="22">
        <v>2014</v>
      </c>
      <c r="V30" s="22">
        <v>2014</v>
      </c>
      <c r="W30" s="22">
        <v>2015</v>
      </c>
      <c r="X30" s="22">
        <v>2010</v>
      </c>
      <c r="Y30" s="22" t="s">
        <v>17</v>
      </c>
      <c r="Z30" s="22">
        <v>2014</v>
      </c>
      <c r="AA30" s="22">
        <v>2014</v>
      </c>
      <c r="AB30" s="22">
        <v>2014</v>
      </c>
      <c r="AC30" s="22">
        <v>2014</v>
      </c>
      <c r="AD30" s="22">
        <v>2015</v>
      </c>
      <c r="AE30" s="22">
        <v>2012</v>
      </c>
      <c r="AF30" s="22">
        <v>2014</v>
      </c>
      <c r="AG30" s="21">
        <v>2006</v>
      </c>
      <c r="AH30" s="22">
        <v>2014</v>
      </c>
      <c r="AI30" s="22">
        <v>2015</v>
      </c>
      <c r="AJ30" s="22">
        <v>2016</v>
      </c>
      <c r="AK30" s="23">
        <v>2015</v>
      </c>
      <c r="AL30" s="23">
        <v>2016</v>
      </c>
      <c r="AM30" s="22">
        <v>2015</v>
      </c>
      <c r="AN30" s="22">
        <v>2014</v>
      </c>
      <c r="AO30" s="22">
        <v>2014</v>
      </c>
      <c r="AP30" s="22">
        <v>2014</v>
      </c>
      <c r="AQ30" s="22">
        <v>2014</v>
      </c>
      <c r="AR30" s="22">
        <v>2015</v>
      </c>
      <c r="AS30" s="22">
        <v>2014</v>
      </c>
      <c r="AT30" s="22">
        <v>2015</v>
      </c>
      <c r="AU30" s="22">
        <v>2012</v>
      </c>
      <c r="AV30" s="22">
        <v>2008</v>
      </c>
      <c r="AW30" s="22">
        <v>2014</v>
      </c>
      <c r="AX30" s="22">
        <v>2014</v>
      </c>
      <c r="AY30" s="22">
        <v>2014</v>
      </c>
      <c r="AZ30" s="22">
        <v>2015</v>
      </c>
      <c r="BA30" s="22">
        <v>2015</v>
      </c>
      <c r="BB30" s="22">
        <v>2015</v>
      </c>
      <c r="BC30" s="22">
        <v>2015</v>
      </c>
      <c r="BD30" s="22">
        <v>2014</v>
      </c>
      <c r="BE30" s="22">
        <v>2014</v>
      </c>
      <c r="BF30" s="10"/>
    </row>
    <row r="31" spans="1:58" x14ac:dyDescent="0.25">
      <c r="A31" s="16" t="s">
        <v>10424</v>
      </c>
      <c r="B31" s="11" t="s">
        <v>9330</v>
      </c>
      <c r="C31" s="20">
        <v>2014</v>
      </c>
      <c r="D31" s="20">
        <v>2014</v>
      </c>
      <c r="E31" s="20">
        <v>2014</v>
      </c>
      <c r="F31" s="20">
        <v>2014</v>
      </c>
      <c r="G31" s="20">
        <v>2014</v>
      </c>
      <c r="H31" s="20">
        <v>2014</v>
      </c>
      <c r="I31" s="20">
        <v>2014</v>
      </c>
      <c r="J31" s="20">
        <v>2015</v>
      </c>
      <c r="K31" s="20">
        <v>2015</v>
      </c>
      <c r="L31" s="20">
        <v>2015</v>
      </c>
      <c r="M31" s="22">
        <v>2016</v>
      </c>
      <c r="N31" s="22">
        <v>2016</v>
      </c>
      <c r="O31" s="22">
        <v>2015</v>
      </c>
      <c r="P31" s="22">
        <v>2015</v>
      </c>
      <c r="Q31" s="22">
        <v>2014</v>
      </c>
      <c r="R31" s="22" t="s">
        <v>17</v>
      </c>
      <c r="S31" s="22">
        <v>2016</v>
      </c>
      <c r="T31" s="22">
        <v>2013</v>
      </c>
      <c r="U31" s="22">
        <v>2014</v>
      </c>
      <c r="V31" s="22">
        <v>2014</v>
      </c>
      <c r="W31" s="22">
        <v>2015</v>
      </c>
      <c r="X31" s="22" t="s">
        <v>17</v>
      </c>
      <c r="Y31" s="22">
        <v>2011</v>
      </c>
      <c r="Z31" s="22">
        <v>2014</v>
      </c>
      <c r="AA31" s="22">
        <v>2014</v>
      </c>
      <c r="AB31" s="22">
        <v>2014</v>
      </c>
      <c r="AC31" s="22">
        <v>2014</v>
      </c>
      <c r="AD31" s="22">
        <v>2015</v>
      </c>
      <c r="AE31" s="22">
        <v>2012</v>
      </c>
      <c r="AF31" s="22" t="s">
        <v>17</v>
      </c>
      <c r="AG31" s="21">
        <v>2007</v>
      </c>
      <c r="AH31" s="22">
        <v>2014</v>
      </c>
      <c r="AI31" s="22">
        <v>2015</v>
      </c>
      <c r="AJ31" s="22">
        <v>2016</v>
      </c>
      <c r="AK31" s="23" t="s">
        <v>17</v>
      </c>
      <c r="AL31" s="23" t="s">
        <v>17</v>
      </c>
      <c r="AM31" s="22">
        <v>2015</v>
      </c>
      <c r="AN31" s="22">
        <v>2014</v>
      </c>
      <c r="AO31" s="22">
        <v>2014</v>
      </c>
      <c r="AP31" s="22">
        <v>2014</v>
      </c>
      <c r="AQ31" s="22">
        <v>2014</v>
      </c>
      <c r="AR31" s="22">
        <v>2015</v>
      </c>
      <c r="AS31" s="22">
        <v>2014</v>
      </c>
      <c r="AT31" s="22">
        <v>2015</v>
      </c>
      <c r="AU31" s="22">
        <v>2012</v>
      </c>
      <c r="AV31" s="22">
        <v>2012</v>
      </c>
      <c r="AW31" s="22">
        <v>2014</v>
      </c>
      <c r="AX31" s="22">
        <v>2014</v>
      </c>
      <c r="AY31" s="22">
        <v>2014</v>
      </c>
      <c r="AZ31" s="22">
        <v>2015</v>
      </c>
      <c r="BA31" s="22">
        <v>2015</v>
      </c>
      <c r="BB31" s="22">
        <v>2015</v>
      </c>
      <c r="BC31" s="22">
        <v>2015</v>
      </c>
      <c r="BD31" s="22">
        <v>2014</v>
      </c>
      <c r="BE31" s="22">
        <v>2014</v>
      </c>
      <c r="BF31" s="10"/>
    </row>
    <row r="32" spans="1:58" x14ac:dyDescent="0.25">
      <c r="A32" s="16" t="s">
        <v>9410</v>
      </c>
      <c r="B32" s="11" t="s">
        <v>9411</v>
      </c>
      <c r="C32" s="20">
        <v>2014</v>
      </c>
      <c r="D32" s="20">
        <v>2014</v>
      </c>
      <c r="E32" s="20">
        <v>2014</v>
      </c>
      <c r="F32" s="20">
        <v>2014</v>
      </c>
      <c r="G32" s="20">
        <v>2014</v>
      </c>
      <c r="H32" s="20">
        <v>2014</v>
      </c>
      <c r="I32" s="20">
        <v>2014</v>
      </c>
      <c r="J32" s="20">
        <v>2015</v>
      </c>
      <c r="K32" s="20">
        <v>2015</v>
      </c>
      <c r="L32" s="20">
        <v>2015</v>
      </c>
      <c r="M32" s="22">
        <v>2016</v>
      </c>
      <c r="N32" s="22">
        <v>2016</v>
      </c>
      <c r="O32" s="22">
        <v>2015</v>
      </c>
      <c r="P32" s="22">
        <v>2015</v>
      </c>
      <c r="Q32" s="22">
        <v>2014</v>
      </c>
      <c r="R32" s="22">
        <v>2010</v>
      </c>
      <c r="S32" s="22">
        <v>2016</v>
      </c>
      <c r="T32" s="22">
        <v>2013</v>
      </c>
      <c r="U32" s="22">
        <v>2014</v>
      </c>
      <c r="V32" s="22">
        <v>2014</v>
      </c>
      <c r="W32" s="22">
        <v>2015</v>
      </c>
      <c r="X32" s="22">
        <v>2014</v>
      </c>
      <c r="Y32" s="22">
        <v>2012</v>
      </c>
      <c r="Z32" s="22">
        <v>2014</v>
      </c>
      <c r="AA32" s="22">
        <v>2014</v>
      </c>
      <c r="AB32" s="22">
        <v>2014</v>
      </c>
      <c r="AC32" s="22">
        <v>2014</v>
      </c>
      <c r="AD32" s="22">
        <v>2015</v>
      </c>
      <c r="AE32" s="22">
        <v>2012</v>
      </c>
      <c r="AF32" s="22">
        <v>2014</v>
      </c>
      <c r="AG32" s="21">
        <v>2012</v>
      </c>
      <c r="AH32" s="22">
        <v>2014</v>
      </c>
      <c r="AI32" s="22">
        <v>2015</v>
      </c>
      <c r="AJ32" s="22">
        <v>2016</v>
      </c>
      <c r="AK32" s="23" t="s">
        <v>17</v>
      </c>
      <c r="AL32" s="23">
        <v>2015</v>
      </c>
      <c r="AM32" s="22">
        <v>2015</v>
      </c>
      <c r="AN32" s="22">
        <v>2014</v>
      </c>
      <c r="AO32" s="22">
        <v>2014</v>
      </c>
      <c r="AP32" s="22">
        <v>2014</v>
      </c>
      <c r="AQ32" s="22">
        <v>2014</v>
      </c>
      <c r="AR32" s="22">
        <v>2007</v>
      </c>
      <c r="AS32" s="22">
        <v>2014</v>
      </c>
      <c r="AT32" s="22">
        <v>2015</v>
      </c>
      <c r="AU32" s="22">
        <v>2012</v>
      </c>
      <c r="AV32" s="22">
        <v>2009</v>
      </c>
      <c r="AW32" s="22">
        <v>2014</v>
      </c>
      <c r="AX32" s="22">
        <v>2014</v>
      </c>
      <c r="AY32" s="22">
        <v>2014</v>
      </c>
      <c r="AZ32" s="22">
        <v>2015</v>
      </c>
      <c r="BA32" s="22">
        <v>2015</v>
      </c>
      <c r="BB32" s="22">
        <v>2015</v>
      </c>
      <c r="BC32" s="22">
        <v>2015</v>
      </c>
      <c r="BD32" s="22">
        <v>2014</v>
      </c>
      <c r="BE32" s="22">
        <v>2014</v>
      </c>
      <c r="BF32" s="10"/>
    </row>
    <row r="33" spans="1:58" x14ac:dyDescent="0.25">
      <c r="A33" s="16" t="s">
        <v>200</v>
      </c>
      <c r="B33" s="11" t="s">
        <v>9323</v>
      </c>
      <c r="C33" s="20">
        <v>2014</v>
      </c>
      <c r="D33" s="20">
        <v>2014</v>
      </c>
      <c r="E33" s="20">
        <v>2014</v>
      </c>
      <c r="F33" s="20">
        <v>2014</v>
      </c>
      <c r="G33" s="20">
        <v>2014</v>
      </c>
      <c r="H33" s="20">
        <v>2014</v>
      </c>
      <c r="I33" s="20">
        <v>2014</v>
      </c>
      <c r="J33" s="20">
        <v>2015</v>
      </c>
      <c r="K33" s="20">
        <v>2015</v>
      </c>
      <c r="L33" s="20">
        <v>2015</v>
      </c>
      <c r="M33" s="22">
        <v>2016</v>
      </c>
      <c r="N33" s="22">
        <v>2016</v>
      </c>
      <c r="O33" s="22">
        <v>2015</v>
      </c>
      <c r="P33" s="22">
        <v>2015</v>
      </c>
      <c r="Q33" s="22">
        <v>2014</v>
      </c>
      <c r="R33" s="22">
        <v>2011</v>
      </c>
      <c r="S33" s="22">
        <v>2016</v>
      </c>
      <c r="T33" s="22">
        <v>2013</v>
      </c>
      <c r="U33" s="22">
        <v>2014</v>
      </c>
      <c r="V33" s="22">
        <v>2014</v>
      </c>
      <c r="W33" s="22">
        <v>2015</v>
      </c>
      <c r="X33" s="22">
        <v>2011</v>
      </c>
      <c r="Y33" s="22">
        <v>2009</v>
      </c>
      <c r="Z33" s="22">
        <v>2014</v>
      </c>
      <c r="AA33" s="22">
        <v>2014</v>
      </c>
      <c r="AB33" s="22">
        <v>2014</v>
      </c>
      <c r="AC33" s="22">
        <v>2014</v>
      </c>
      <c r="AD33" s="22">
        <v>2015</v>
      </c>
      <c r="AE33" s="22">
        <v>2012</v>
      </c>
      <c r="AF33" s="22">
        <v>2014</v>
      </c>
      <c r="AG33" s="21">
        <v>2007</v>
      </c>
      <c r="AH33" s="22">
        <v>2014</v>
      </c>
      <c r="AI33" s="22">
        <v>2015</v>
      </c>
      <c r="AJ33" s="22">
        <v>2016</v>
      </c>
      <c r="AK33" s="23">
        <v>2016</v>
      </c>
      <c r="AL33" s="23">
        <v>2016</v>
      </c>
      <c r="AM33" s="22">
        <v>2015</v>
      </c>
      <c r="AN33" s="22">
        <v>2014</v>
      </c>
      <c r="AO33" s="22">
        <v>2014</v>
      </c>
      <c r="AP33" s="22">
        <v>2014</v>
      </c>
      <c r="AQ33" s="22">
        <v>2014</v>
      </c>
      <c r="AR33" s="22">
        <v>2015</v>
      </c>
      <c r="AS33" s="22">
        <v>2014</v>
      </c>
      <c r="AT33" s="22">
        <v>2015</v>
      </c>
      <c r="AU33" s="22">
        <v>2012</v>
      </c>
      <c r="AV33" s="22">
        <v>2010</v>
      </c>
      <c r="AW33" s="22">
        <v>2014</v>
      </c>
      <c r="AX33" s="22">
        <v>2014</v>
      </c>
      <c r="AY33" s="22">
        <v>2014</v>
      </c>
      <c r="AZ33" s="22">
        <v>2015</v>
      </c>
      <c r="BA33" s="22">
        <v>2015</v>
      </c>
      <c r="BB33" s="22">
        <v>2015</v>
      </c>
      <c r="BC33" s="22">
        <v>2015</v>
      </c>
      <c r="BD33" s="22">
        <v>2014</v>
      </c>
      <c r="BE33" s="22">
        <v>2014</v>
      </c>
      <c r="BF33" s="10"/>
    </row>
    <row r="34" spans="1:58" x14ac:dyDescent="0.25">
      <c r="A34" s="16" t="s">
        <v>9314</v>
      </c>
      <c r="B34" s="11" t="s">
        <v>9315</v>
      </c>
      <c r="C34" s="20">
        <v>2014</v>
      </c>
      <c r="D34" s="20">
        <v>2014</v>
      </c>
      <c r="E34" s="20">
        <v>2014</v>
      </c>
      <c r="F34" s="20">
        <v>2014</v>
      </c>
      <c r="G34" s="20">
        <v>2014</v>
      </c>
      <c r="H34" s="20">
        <v>2014</v>
      </c>
      <c r="I34" s="20">
        <v>2014</v>
      </c>
      <c r="J34" s="20">
        <v>2015</v>
      </c>
      <c r="K34" s="20">
        <v>2015</v>
      </c>
      <c r="L34" s="20">
        <v>2015</v>
      </c>
      <c r="M34" s="22">
        <v>2016</v>
      </c>
      <c r="N34" s="22">
        <v>2016</v>
      </c>
      <c r="O34" s="22">
        <v>2015</v>
      </c>
      <c r="P34" s="22">
        <v>2015</v>
      </c>
      <c r="Q34" s="22">
        <v>2014</v>
      </c>
      <c r="R34" s="22" t="s">
        <v>17</v>
      </c>
      <c r="S34" s="22">
        <v>2016</v>
      </c>
      <c r="T34" s="22">
        <v>2013</v>
      </c>
      <c r="U34" s="22">
        <v>2014</v>
      </c>
      <c r="V34" s="22" t="s">
        <v>17</v>
      </c>
      <c r="W34" s="22">
        <v>2015</v>
      </c>
      <c r="X34" s="22" t="s">
        <v>17</v>
      </c>
      <c r="Y34" s="22">
        <v>2010</v>
      </c>
      <c r="Z34" s="22">
        <v>2014</v>
      </c>
      <c r="AA34" s="22">
        <v>2014</v>
      </c>
      <c r="AB34" s="22" t="s">
        <v>17</v>
      </c>
      <c r="AC34" s="22">
        <v>2014</v>
      </c>
      <c r="AD34" s="22">
        <v>2015</v>
      </c>
      <c r="AE34" s="22" t="s">
        <v>17</v>
      </c>
      <c r="AF34" s="22">
        <v>2014</v>
      </c>
      <c r="AG34" s="21">
        <v>2010</v>
      </c>
      <c r="AH34" s="22">
        <v>2014</v>
      </c>
      <c r="AI34" s="22">
        <v>2015</v>
      </c>
      <c r="AJ34" s="22">
        <v>2016</v>
      </c>
      <c r="AK34" s="23" t="s">
        <v>17</v>
      </c>
      <c r="AL34" s="23">
        <v>2015</v>
      </c>
      <c r="AM34" s="22">
        <v>2015</v>
      </c>
      <c r="AN34" s="22">
        <v>2014</v>
      </c>
      <c r="AO34" s="22">
        <v>2014</v>
      </c>
      <c r="AP34" s="22">
        <v>2014</v>
      </c>
      <c r="AQ34" s="22">
        <v>2014</v>
      </c>
      <c r="AR34" s="22">
        <v>2011</v>
      </c>
      <c r="AS34" s="22">
        <v>2014</v>
      </c>
      <c r="AT34" s="22">
        <v>2015</v>
      </c>
      <c r="AU34" s="22">
        <v>2012</v>
      </c>
      <c r="AV34" s="22" t="s">
        <v>17</v>
      </c>
      <c r="AW34" s="22">
        <v>2014</v>
      </c>
      <c r="AX34" s="22">
        <v>2014</v>
      </c>
      <c r="AY34" s="22">
        <v>2014</v>
      </c>
      <c r="AZ34" s="22">
        <v>2015</v>
      </c>
      <c r="BA34" s="22">
        <v>2015</v>
      </c>
      <c r="BB34" s="22">
        <v>2015</v>
      </c>
      <c r="BC34" s="22">
        <v>2015</v>
      </c>
      <c r="BD34" s="22">
        <v>2014</v>
      </c>
      <c r="BE34" s="22">
        <v>2014</v>
      </c>
      <c r="BF34" s="10"/>
    </row>
    <row r="35" spans="1:58" x14ac:dyDescent="0.25">
      <c r="A35" s="16" t="s">
        <v>10425</v>
      </c>
      <c r="B35" s="11" t="s">
        <v>9313</v>
      </c>
      <c r="C35" s="20">
        <v>2014</v>
      </c>
      <c r="D35" s="20">
        <v>2014</v>
      </c>
      <c r="E35" s="20">
        <v>2014</v>
      </c>
      <c r="F35" s="20">
        <v>2014</v>
      </c>
      <c r="G35" s="20">
        <v>2014</v>
      </c>
      <c r="H35" s="20">
        <v>2014</v>
      </c>
      <c r="I35" s="20">
        <v>2014</v>
      </c>
      <c r="J35" s="20">
        <v>2015</v>
      </c>
      <c r="K35" s="20">
        <v>2015</v>
      </c>
      <c r="L35" s="20">
        <v>2015</v>
      </c>
      <c r="M35" s="22">
        <v>2016</v>
      </c>
      <c r="N35" s="22">
        <v>2016</v>
      </c>
      <c r="O35" s="22">
        <v>2015</v>
      </c>
      <c r="P35" s="22">
        <v>2015</v>
      </c>
      <c r="Q35" s="22">
        <v>2014</v>
      </c>
      <c r="R35" s="22">
        <v>2010</v>
      </c>
      <c r="S35" s="22">
        <v>2016</v>
      </c>
      <c r="T35" s="22">
        <v>2013</v>
      </c>
      <c r="U35" s="22">
        <v>2014</v>
      </c>
      <c r="V35" s="22">
        <v>2014</v>
      </c>
      <c r="W35" s="22">
        <v>2015</v>
      </c>
      <c r="X35" s="22">
        <v>2010</v>
      </c>
      <c r="Y35" s="22">
        <v>2009</v>
      </c>
      <c r="Z35" s="22">
        <v>2014</v>
      </c>
      <c r="AA35" s="22">
        <v>2014</v>
      </c>
      <c r="AB35" s="22">
        <v>2014</v>
      </c>
      <c r="AC35" s="22">
        <v>2014</v>
      </c>
      <c r="AD35" s="22">
        <v>2015</v>
      </c>
      <c r="AE35" s="22">
        <v>2012</v>
      </c>
      <c r="AF35" s="22">
        <v>2014</v>
      </c>
      <c r="AG35" s="21">
        <v>2008</v>
      </c>
      <c r="AH35" s="22">
        <v>2014</v>
      </c>
      <c r="AI35" s="22">
        <v>2015</v>
      </c>
      <c r="AJ35" s="22">
        <v>2016</v>
      </c>
      <c r="AK35" s="23">
        <v>2016</v>
      </c>
      <c r="AL35" s="23">
        <v>2015</v>
      </c>
      <c r="AM35" s="22">
        <v>2015</v>
      </c>
      <c r="AN35" s="22">
        <v>2014</v>
      </c>
      <c r="AO35" s="22">
        <v>2014</v>
      </c>
      <c r="AP35" s="22" t="s">
        <v>17</v>
      </c>
      <c r="AQ35" s="22" t="s">
        <v>17</v>
      </c>
      <c r="AR35" s="22" t="s">
        <v>17</v>
      </c>
      <c r="AS35" s="22">
        <v>2014</v>
      </c>
      <c r="AT35" s="22">
        <v>2015</v>
      </c>
      <c r="AU35" s="22">
        <v>2012</v>
      </c>
      <c r="AV35" s="22">
        <v>2010</v>
      </c>
      <c r="AW35" s="22">
        <v>2014</v>
      </c>
      <c r="AX35" s="22">
        <v>2014</v>
      </c>
      <c r="AY35" s="22">
        <v>2014</v>
      </c>
      <c r="AZ35" s="22">
        <v>2015</v>
      </c>
      <c r="BA35" s="22">
        <v>2015</v>
      </c>
      <c r="BB35" s="22">
        <v>2015</v>
      </c>
      <c r="BC35" s="22">
        <v>2015</v>
      </c>
      <c r="BD35" s="22">
        <v>2014</v>
      </c>
      <c r="BE35" s="22">
        <v>2014</v>
      </c>
      <c r="BF35" s="10"/>
    </row>
    <row r="36" spans="1:58" x14ac:dyDescent="0.25">
      <c r="A36" s="16" t="s">
        <v>415</v>
      </c>
      <c r="B36" s="11" t="s">
        <v>9527</v>
      </c>
      <c r="C36" s="20">
        <v>2014</v>
      </c>
      <c r="D36" s="20">
        <v>2014</v>
      </c>
      <c r="E36" s="20">
        <v>2014</v>
      </c>
      <c r="F36" s="20">
        <v>2014</v>
      </c>
      <c r="G36" s="20">
        <v>2014</v>
      </c>
      <c r="H36" s="20">
        <v>2014</v>
      </c>
      <c r="I36" s="20">
        <v>2014</v>
      </c>
      <c r="J36" s="20">
        <v>2015</v>
      </c>
      <c r="K36" s="20">
        <v>2015</v>
      </c>
      <c r="L36" s="20">
        <v>2015</v>
      </c>
      <c r="M36" s="22">
        <v>2016</v>
      </c>
      <c r="N36" s="22">
        <v>2016</v>
      </c>
      <c r="O36" s="22">
        <v>2015</v>
      </c>
      <c r="P36" s="22">
        <v>2015</v>
      </c>
      <c r="Q36" s="22">
        <v>2014</v>
      </c>
      <c r="R36" s="22">
        <v>2010</v>
      </c>
      <c r="S36" s="22">
        <v>2016</v>
      </c>
      <c r="T36" s="22">
        <v>2013</v>
      </c>
      <c r="U36" s="22">
        <v>2014</v>
      </c>
      <c r="V36" s="22">
        <v>2014</v>
      </c>
      <c r="W36" s="22">
        <v>2015</v>
      </c>
      <c r="X36" s="22">
        <v>2010</v>
      </c>
      <c r="Y36" s="22" t="s">
        <v>17</v>
      </c>
      <c r="Z36" s="22">
        <v>2014</v>
      </c>
      <c r="AA36" s="22">
        <v>2014</v>
      </c>
      <c r="AB36" s="22">
        <v>2014</v>
      </c>
      <c r="AC36" s="22">
        <v>2014</v>
      </c>
      <c r="AD36" s="22">
        <v>2015</v>
      </c>
      <c r="AE36" s="22">
        <v>2012</v>
      </c>
      <c r="AF36" s="22">
        <v>2014</v>
      </c>
      <c r="AG36" s="21">
        <v>2011</v>
      </c>
      <c r="AH36" s="22">
        <v>2014</v>
      </c>
      <c r="AI36" s="22">
        <v>2015</v>
      </c>
      <c r="AJ36" s="22">
        <v>2016</v>
      </c>
      <c r="AK36" s="23">
        <v>2015</v>
      </c>
      <c r="AL36" s="23">
        <v>2016</v>
      </c>
      <c r="AM36" s="22">
        <v>2015</v>
      </c>
      <c r="AN36" s="22">
        <v>2014</v>
      </c>
      <c r="AO36" s="22">
        <v>2014</v>
      </c>
      <c r="AP36" s="22" t="s">
        <v>17</v>
      </c>
      <c r="AQ36" s="22" t="s">
        <v>17</v>
      </c>
      <c r="AR36" s="22" t="s">
        <v>17</v>
      </c>
      <c r="AS36" s="22">
        <v>2014</v>
      </c>
      <c r="AT36" s="22">
        <v>2015</v>
      </c>
      <c r="AU36" s="22">
        <v>2012</v>
      </c>
      <c r="AV36" s="22">
        <v>2013</v>
      </c>
      <c r="AW36" s="22">
        <v>2014</v>
      </c>
      <c r="AX36" s="22">
        <v>2014</v>
      </c>
      <c r="AY36" s="22">
        <v>2014</v>
      </c>
      <c r="AZ36" s="22">
        <v>2015</v>
      </c>
      <c r="BA36" s="22">
        <v>2015</v>
      </c>
      <c r="BB36" s="22">
        <v>2015</v>
      </c>
      <c r="BC36" s="22">
        <v>2015</v>
      </c>
      <c r="BD36" s="22">
        <v>2014</v>
      </c>
      <c r="BE36" s="22">
        <v>2014</v>
      </c>
      <c r="BF36" s="10"/>
    </row>
    <row r="37" spans="1:58" x14ac:dyDescent="0.25">
      <c r="A37" s="16" t="s">
        <v>2785</v>
      </c>
      <c r="B37" s="11" t="s">
        <v>9318</v>
      </c>
      <c r="C37" s="20">
        <v>2014</v>
      </c>
      <c r="D37" s="20">
        <v>2014</v>
      </c>
      <c r="E37" s="20">
        <v>2014</v>
      </c>
      <c r="F37" s="20">
        <v>2014</v>
      </c>
      <c r="G37" s="20">
        <v>2014</v>
      </c>
      <c r="H37" s="20">
        <v>2014</v>
      </c>
      <c r="I37" s="20">
        <v>2014</v>
      </c>
      <c r="J37" s="20">
        <v>2015</v>
      </c>
      <c r="K37" s="20">
        <v>2015</v>
      </c>
      <c r="L37" s="20">
        <v>2015</v>
      </c>
      <c r="M37" s="22">
        <v>2016</v>
      </c>
      <c r="N37" s="22">
        <v>2016</v>
      </c>
      <c r="O37" s="22">
        <v>2015</v>
      </c>
      <c r="P37" s="22">
        <v>2015</v>
      </c>
      <c r="Q37" s="22">
        <v>2014</v>
      </c>
      <c r="R37" s="22" t="s">
        <v>17</v>
      </c>
      <c r="S37" s="22">
        <v>2016</v>
      </c>
      <c r="T37" s="22">
        <v>2013</v>
      </c>
      <c r="U37" s="22">
        <v>2014</v>
      </c>
      <c r="V37" s="22">
        <v>2014</v>
      </c>
      <c r="W37" s="22">
        <v>2015</v>
      </c>
      <c r="X37" s="22">
        <v>2014</v>
      </c>
      <c r="Y37" s="22">
        <v>2010</v>
      </c>
      <c r="Z37" s="22">
        <v>2014</v>
      </c>
      <c r="AA37" s="22">
        <v>2014</v>
      </c>
      <c r="AB37" s="22">
        <v>2014</v>
      </c>
      <c r="AC37" s="22">
        <v>2014</v>
      </c>
      <c r="AD37" s="22">
        <v>2015</v>
      </c>
      <c r="AE37" s="22" t="s">
        <v>17</v>
      </c>
      <c r="AF37" s="22">
        <v>2014</v>
      </c>
      <c r="AG37" s="21">
        <v>2013</v>
      </c>
      <c r="AH37" s="22">
        <v>2014</v>
      </c>
      <c r="AI37" s="22">
        <v>2015</v>
      </c>
      <c r="AJ37" s="22">
        <v>2016</v>
      </c>
      <c r="AK37" s="23" t="s">
        <v>17</v>
      </c>
      <c r="AL37" s="23">
        <v>2015</v>
      </c>
      <c r="AM37" s="22">
        <v>2015</v>
      </c>
      <c r="AN37" s="22">
        <v>2014</v>
      </c>
      <c r="AO37" s="22">
        <v>2014</v>
      </c>
      <c r="AP37" s="22">
        <v>2014</v>
      </c>
      <c r="AQ37" s="22">
        <v>2014</v>
      </c>
      <c r="AR37" s="22">
        <v>2011</v>
      </c>
      <c r="AS37" s="22">
        <v>2014</v>
      </c>
      <c r="AT37" s="22">
        <v>2015</v>
      </c>
      <c r="AU37" s="22">
        <v>2012</v>
      </c>
      <c r="AV37" s="22">
        <v>2011</v>
      </c>
      <c r="AW37" s="22">
        <v>2014</v>
      </c>
      <c r="AX37" s="22">
        <v>2014</v>
      </c>
      <c r="AY37" s="22">
        <v>2014</v>
      </c>
      <c r="AZ37" s="22">
        <v>2015</v>
      </c>
      <c r="BA37" s="22">
        <v>2015</v>
      </c>
      <c r="BB37" s="22">
        <v>2015</v>
      </c>
      <c r="BC37" s="22">
        <v>2015</v>
      </c>
      <c r="BD37" s="22">
        <v>2014</v>
      </c>
      <c r="BE37" s="22">
        <v>2014</v>
      </c>
      <c r="BF37" s="10"/>
    </row>
    <row r="38" spans="1:58" x14ac:dyDescent="0.25">
      <c r="A38" s="16" t="s">
        <v>9319</v>
      </c>
      <c r="B38" s="11" t="s">
        <v>9320</v>
      </c>
      <c r="C38" s="20">
        <v>2014</v>
      </c>
      <c r="D38" s="20">
        <v>2014</v>
      </c>
      <c r="E38" s="20">
        <v>2014</v>
      </c>
      <c r="F38" s="20">
        <v>2014</v>
      </c>
      <c r="G38" s="20">
        <v>2014</v>
      </c>
      <c r="H38" s="20">
        <v>2014</v>
      </c>
      <c r="I38" s="20">
        <v>2014</v>
      </c>
      <c r="J38" s="20">
        <v>2015</v>
      </c>
      <c r="K38" s="20">
        <v>2015</v>
      </c>
      <c r="L38" s="20">
        <v>2015</v>
      </c>
      <c r="M38" s="22">
        <v>2016</v>
      </c>
      <c r="N38" s="22">
        <v>2016</v>
      </c>
      <c r="O38" s="22">
        <v>2015</v>
      </c>
      <c r="P38" s="22">
        <v>2015</v>
      </c>
      <c r="Q38" s="22">
        <v>2014</v>
      </c>
      <c r="R38" s="22">
        <v>2012</v>
      </c>
      <c r="S38" s="22">
        <v>2016</v>
      </c>
      <c r="T38" s="22">
        <v>2013</v>
      </c>
      <c r="U38" s="22">
        <v>2014</v>
      </c>
      <c r="V38" s="22">
        <v>2014</v>
      </c>
      <c r="W38" s="22">
        <v>2015</v>
      </c>
      <c r="X38" s="22">
        <v>2010</v>
      </c>
      <c r="Y38" s="22">
        <v>2012</v>
      </c>
      <c r="Z38" s="22">
        <v>2014</v>
      </c>
      <c r="AA38" s="22">
        <v>2014</v>
      </c>
      <c r="AB38" s="22">
        <v>2011</v>
      </c>
      <c r="AC38" s="22">
        <v>2014</v>
      </c>
      <c r="AD38" s="22">
        <v>2015</v>
      </c>
      <c r="AE38" s="22">
        <v>2012</v>
      </c>
      <c r="AF38" s="22">
        <v>2014</v>
      </c>
      <c r="AG38" s="21">
        <v>2011</v>
      </c>
      <c r="AH38" s="22">
        <v>2014</v>
      </c>
      <c r="AI38" s="22">
        <v>2015</v>
      </c>
      <c r="AJ38" s="22">
        <v>2016</v>
      </c>
      <c r="AK38" s="23" t="s">
        <v>17</v>
      </c>
      <c r="AL38" s="23">
        <v>2015</v>
      </c>
      <c r="AM38" s="22">
        <v>2015</v>
      </c>
      <c r="AN38" s="22">
        <v>2014</v>
      </c>
      <c r="AO38" s="22">
        <v>2014</v>
      </c>
      <c r="AP38" s="22">
        <v>2014</v>
      </c>
      <c r="AQ38" s="22">
        <v>2014</v>
      </c>
      <c r="AR38" s="22">
        <v>2011</v>
      </c>
      <c r="AS38" s="22">
        <v>2014</v>
      </c>
      <c r="AT38" s="22">
        <v>2015</v>
      </c>
      <c r="AU38" s="22">
        <v>2012</v>
      </c>
      <c r="AV38" s="22">
        <v>2010</v>
      </c>
      <c r="AW38" s="22">
        <v>2014</v>
      </c>
      <c r="AX38" s="22">
        <v>2014</v>
      </c>
      <c r="AY38" s="22">
        <v>2014</v>
      </c>
      <c r="AZ38" s="22">
        <v>2015</v>
      </c>
      <c r="BA38" s="22">
        <v>2015</v>
      </c>
      <c r="BB38" s="22">
        <v>2015</v>
      </c>
      <c r="BC38" s="22">
        <v>2015</v>
      </c>
      <c r="BD38" s="22">
        <v>2014</v>
      </c>
      <c r="BE38" s="22">
        <v>2014</v>
      </c>
      <c r="BF38" s="10"/>
    </row>
    <row r="39" spans="1:58" x14ac:dyDescent="0.25">
      <c r="A39" s="16" t="s">
        <v>1766</v>
      </c>
      <c r="B39" s="11" t="s">
        <v>9326</v>
      </c>
      <c r="C39" s="20">
        <v>2014</v>
      </c>
      <c r="D39" s="20">
        <v>2014</v>
      </c>
      <c r="E39" s="20">
        <v>2014</v>
      </c>
      <c r="F39" s="20">
        <v>2014</v>
      </c>
      <c r="G39" s="20">
        <v>2014</v>
      </c>
      <c r="H39" s="20">
        <v>2014</v>
      </c>
      <c r="I39" s="20">
        <v>2014</v>
      </c>
      <c r="J39" s="20">
        <v>2015</v>
      </c>
      <c r="K39" s="20">
        <v>2015</v>
      </c>
      <c r="L39" s="20">
        <v>2015</v>
      </c>
      <c r="M39" s="22">
        <v>2016</v>
      </c>
      <c r="N39" s="22">
        <v>2016</v>
      </c>
      <c r="O39" s="22">
        <v>2015</v>
      </c>
      <c r="P39" s="22">
        <v>2015</v>
      </c>
      <c r="Q39" s="22">
        <v>2014</v>
      </c>
      <c r="R39" s="22">
        <v>2010</v>
      </c>
      <c r="S39" s="22">
        <v>2016</v>
      </c>
      <c r="T39" s="22">
        <v>2013</v>
      </c>
      <c r="U39" s="22">
        <v>2014</v>
      </c>
      <c r="V39" s="22">
        <v>2014</v>
      </c>
      <c r="W39" s="22">
        <v>2015</v>
      </c>
      <c r="X39" s="22">
        <v>2010</v>
      </c>
      <c r="Y39" s="22">
        <v>2010</v>
      </c>
      <c r="Z39" s="22">
        <v>2014</v>
      </c>
      <c r="AA39" s="22">
        <v>2014</v>
      </c>
      <c r="AB39" s="22">
        <v>2014</v>
      </c>
      <c r="AC39" s="22">
        <v>2014</v>
      </c>
      <c r="AD39" s="22">
        <v>2015</v>
      </c>
      <c r="AE39" s="22">
        <v>2012</v>
      </c>
      <c r="AF39" s="22">
        <v>2014</v>
      </c>
      <c r="AG39" s="21">
        <v>2013</v>
      </c>
      <c r="AH39" s="22">
        <v>2014</v>
      </c>
      <c r="AI39" s="22">
        <v>2015</v>
      </c>
      <c r="AJ39" s="22">
        <v>2016</v>
      </c>
      <c r="AK39" s="23">
        <v>2015</v>
      </c>
      <c r="AL39" s="23">
        <v>2015</v>
      </c>
      <c r="AM39" s="22">
        <v>2015</v>
      </c>
      <c r="AN39" s="22">
        <v>2014</v>
      </c>
      <c r="AO39" s="22">
        <v>2014</v>
      </c>
      <c r="AP39" s="22">
        <v>2014</v>
      </c>
      <c r="AQ39" s="22">
        <v>2014</v>
      </c>
      <c r="AR39" s="22">
        <v>2015</v>
      </c>
      <c r="AS39" s="22">
        <v>2014</v>
      </c>
      <c r="AT39" s="22">
        <v>2015</v>
      </c>
      <c r="AU39" s="22">
        <v>2012</v>
      </c>
      <c r="AV39" s="22">
        <v>2011</v>
      </c>
      <c r="AW39" s="22">
        <v>2014</v>
      </c>
      <c r="AX39" s="22">
        <v>2014</v>
      </c>
      <c r="AY39" s="22">
        <v>2014</v>
      </c>
      <c r="AZ39" s="22">
        <v>2015</v>
      </c>
      <c r="BA39" s="22">
        <v>2015</v>
      </c>
      <c r="BB39" s="22">
        <v>2015</v>
      </c>
      <c r="BC39" s="22">
        <v>2015</v>
      </c>
      <c r="BD39" s="22">
        <v>2014</v>
      </c>
      <c r="BE39" s="22">
        <v>2014</v>
      </c>
      <c r="BF39" s="10"/>
    </row>
    <row r="40" spans="1:58" x14ac:dyDescent="0.25">
      <c r="A40" s="16" t="s">
        <v>9327</v>
      </c>
      <c r="B40" s="11" t="s">
        <v>9328</v>
      </c>
      <c r="C40" s="20">
        <v>2014</v>
      </c>
      <c r="D40" s="20">
        <v>2014</v>
      </c>
      <c r="E40" s="20">
        <v>2014</v>
      </c>
      <c r="F40" s="20">
        <v>2014</v>
      </c>
      <c r="G40" s="20">
        <v>2014</v>
      </c>
      <c r="H40" s="20">
        <v>2014</v>
      </c>
      <c r="I40" s="20">
        <v>2014</v>
      </c>
      <c r="J40" s="20">
        <v>2015</v>
      </c>
      <c r="K40" s="20">
        <v>2015</v>
      </c>
      <c r="L40" s="20">
        <v>2015</v>
      </c>
      <c r="M40" s="22">
        <v>2016</v>
      </c>
      <c r="N40" s="22">
        <v>2016</v>
      </c>
      <c r="O40" s="22">
        <v>2015</v>
      </c>
      <c r="P40" s="22">
        <v>2015</v>
      </c>
      <c r="Q40" s="22">
        <v>2014</v>
      </c>
      <c r="R40" s="22">
        <v>2012</v>
      </c>
      <c r="S40" s="22">
        <v>2016</v>
      </c>
      <c r="T40" s="22">
        <v>2013</v>
      </c>
      <c r="U40" s="22">
        <v>2014</v>
      </c>
      <c r="V40" s="22">
        <v>2014</v>
      </c>
      <c r="W40" s="22">
        <v>2015</v>
      </c>
      <c r="X40" s="22">
        <v>2012</v>
      </c>
      <c r="Y40" s="22" t="s">
        <v>17</v>
      </c>
      <c r="Z40" s="22">
        <v>2014</v>
      </c>
      <c r="AA40" s="22">
        <v>2014</v>
      </c>
      <c r="AB40" s="22" t="s">
        <v>17</v>
      </c>
      <c r="AC40" s="22">
        <v>2014</v>
      </c>
      <c r="AD40" s="22">
        <v>2015</v>
      </c>
      <c r="AE40" s="22">
        <v>2012</v>
      </c>
      <c r="AF40" s="22" t="s">
        <v>17</v>
      </c>
      <c r="AG40" s="21">
        <v>2004</v>
      </c>
      <c r="AH40" s="22">
        <v>2014</v>
      </c>
      <c r="AI40" s="22">
        <v>2015</v>
      </c>
      <c r="AJ40" s="22">
        <v>2016</v>
      </c>
      <c r="AK40" s="23" t="s">
        <v>17</v>
      </c>
      <c r="AL40" s="23">
        <v>2015</v>
      </c>
      <c r="AM40" s="22">
        <v>2015</v>
      </c>
      <c r="AN40" s="22">
        <v>2014</v>
      </c>
      <c r="AO40" s="22">
        <v>2014</v>
      </c>
      <c r="AP40" s="22" t="s">
        <v>17</v>
      </c>
      <c r="AQ40" s="22" t="s">
        <v>17</v>
      </c>
      <c r="AR40" s="22">
        <v>2009</v>
      </c>
      <c r="AS40" s="22">
        <v>2014</v>
      </c>
      <c r="AT40" s="22">
        <v>2015</v>
      </c>
      <c r="AU40" s="22">
        <v>2012</v>
      </c>
      <c r="AV40" s="22">
        <v>2013</v>
      </c>
      <c r="AW40" s="22">
        <v>2014</v>
      </c>
      <c r="AX40" s="22">
        <v>2014</v>
      </c>
      <c r="AY40" s="22">
        <v>2014</v>
      </c>
      <c r="AZ40" s="22">
        <v>2015</v>
      </c>
      <c r="BA40" s="22">
        <v>2015</v>
      </c>
      <c r="BB40" s="22">
        <v>2014</v>
      </c>
      <c r="BC40" s="22">
        <v>2015</v>
      </c>
      <c r="BD40" s="22">
        <v>2014</v>
      </c>
      <c r="BE40" s="22">
        <v>2014</v>
      </c>
      <c r="BF40" s="10"/>
    </row>
    <row r="41" spans="1:58" x14ac:dyDescent="0.25">
      <c r="A41" s="16" t="s">
        <v>1099</v>
      </c>
      <c r="B41" s="11" t="s">
        <v>9325</v>
      </c>
      <c r="C41" s="20">
        <v>2014</v>
      </c>
      <c r="D41" s="20">
        <v>2014</v>
      </c>
      <c r="E41" s="20">
        <v>2014</v>
      </c>
      <c r="F41" s="20">
        <v>2014</v>
      </c>
      <c r="G41" s="20">
        <v>2014</v>
      </c>
      <c r="H41" s="20">
        <v>2014</v>
      </c>
      <c r="I41" s="20">
        <v>2014</v>
      </c>
      <c r="J41" s="20">
        <v>2015</v>
      </c>
      <c r="K41" s="20">
        <v>2015</v>
      </c>
      <c r="L41" s="20">
        <v>2015</v>
      </c>
      <c r="M41" s="22">
        <v>2016</v>
      </c>
      <c r="N41" s="22">
        <v>2016</v>
      </c>
      <c r="O41" s="22">
        <v>2015</v>
      </c>
      <c r="P41" s="22">
        <v>2015</v>
      </c>
      <c r="Q41" s="22">
        <v>2014</v>
      </c>
      <c r="R41" s="22">
        <v>2012</v>
      </c>
      <c r="S41" s="22">
        <v>2016</v>
      </c>
      <c r="T41" s="22">
        <v>2013</v>
      </c>
      <c r="U41" s="22">
        <v>2014</v>
      </c>
      <c r="V41" s="22">
        <v>2014</v>
      </c>
      <c r="W41" s="22">
        <v>2015</v>
      </c>
      <c r="X41" s="22">
        <v>2011</v>
      </c>
      <c r="Y41" s="22">
        <v>2010</v>
      </c>
      <c r="Z41" s="22">
        <v>2014</v>
      </c>
      <c r="AA41" s="22">
        <v>2014</v>
      </c>
      <c r="AB41" s="22">
        <v>2014</v>
      </c>
      <c r="AC41" s="22">
        <v>2014</v>
      </c>
      <c r="AD41" s="22">
        <v>2015</v>
      </c>
      <c r="AE41" s="22">
        <v>2012</v>
      </c>
      <c r="AF41" s="22">
        <v>2014</v>
      </c>
      <c r="AG41" s="21">
        <v>2011</v>
      </c>
      <c r="AH41" s="22">
        <v>2014</v>
      </c>
      <c r="AI41" s="22">
        <v>2015</v>
      </c>
      <c r="AJ41" s="22">
        <v>2016</v>
      </c>
      <c r="AK41" s="23">
        <v>2015</v>
      </c>
      <c r="AL41" s="23">
        <v>2016</v>
      </c>
      <c r="AM41" s="22">
        <v>2015</v>
      </c>
      <c r="AN41" s="22">
        <v>2014</v>
      </c>
      <c r="AO41" s="22">
        <v>2014</v>
      </c>
      <c r="AP41" s="22">
        <v>2014</v>
      </c>
      <c r="AQ41" s="22">
        <v>2014</v>
      </c>
      <c r="AR41" s="22" t="s">
        <v>17</v>
      </c>
      <c r="AS41" s="22">
        <v>2014</v>
      </c>
      <c r="AT41" s="22">
        <v>2015</v>
      </c>
      <c r="AU41" s="22">
        <v>2012</v>
      </c>
      <c r="AV41" s="22">
        <v>2011</v>
      </c>
      <c r="AW41" s="22">
        <v>2014</v>
      </c>
      <c r="AX41" s="22">
        <v>2014</v>
      </c>
      <c r="AY41" s="22">
        <v>2014</v>
      </c>
      <c r="AZ41" s="22">
        <v>2015</v>
      </c>
      <c r="BA41" s="22">
        <v>2015</v>
      </c>
      <c r="BB41" s="22">
        <v>2015</v>
      </c>
      <c r="BC41" s="22">
        <v>2015</v>
      </c>
      <c r="BD41" s="22">
        <v>2014</v>
      </c>
      <c r="BE41" s="22">
        <v>2014</v>
      </c>
      <c r="BF41" s="10"/>
    </row>
    <row r="42" spans="1:58" x14ac:dyDescent="0.25">
      <c r="A42" s="16" t="s">
        <v>10426</v>
      </c>
      <c r="B42" s="11" t="s">
        <v>9324</v>
      </c>
      <c r="C42" s="20">
        <v>2014</v>
      </c>
      <c r="D42" s="20">
        <v>2014</v>
      </c>
      <c r="E42" s="20">
        <v>2014</v>
      </c>
      <c r="F42" s="20">
        <v>2014</v>
      </c>
      <c r="G42" s="20">
        <v>2014</v>
      </c>
      <c r="H42" s="20">
        <v>2014</v>
      </c>
      <c r="I42" s="20">
        <v>2014</v>
      </c>
      <c r="J42" s="20">
        <v>2015</v>
      </c>
      <c r="K42" s="20">
        <v>2015</v>
      </c>
      <c r="L42" s="20">
        <v>2015</v>
      </c>
      <c r="M42" s="22">
        <v>2016</v>
      </c>
      <c r="N42" s="22">
        <v>2016</v>
      </c>
      <c r="O42" s="22">
        <v>2015</v>
      </c>
      <c r="P42" s="22">
        <v>2015</v>
      </c>
      <c r="Q42" s="22">
        <v>2014</v>
      </c>
      <c r="R42" s="22">
        <v>2014</v>
      </c>
      <c r="S42" s="22">
        <v>2016</v>
      </c>
      <c r="T42" s="22">
        <v>2013</v>
      </c>
      <c r="U42" s="22">
        <v>2014</v>
      </c>
      <c r="V42" s="22">
        <v>2014</v>
      </c>
      <c r="W42" s="22">
        <v>2015</v>
      </c>
      <c r="X42" s="22">
        <v>2013</v>
      </c>
      <c r="Y42" s="22" t="s">
        <v>17</v>
      </c>
      <c r="Z42" s="22">
        <v>2014</v>
      </c>
      <c r="AA42" s="22">
        <v>2014</v>
      </c>
      <c r="AB42" s="22">
        <v>2014</v>
      </c>
      <c r="AC42" s="22">
        <v>2014</v>
      </c>
      <c r="AD42" s="22">
        <v>2015</v>
      </c>
      <c r="AE42" s="22">
        <v>2012</v>
      </c>
      <c r="AF42" s="22">
        <v>2014</v>
      </c>
      <c r="AG42" s="21">
        <v>2012</v>
      </c>
      <c r="AH42" s="22">
        <v>2014</v>
      </c>
      <c r="AI42" s="22">
        <v>2015</v>
      </c>
      <c r="AJ42" s="22">
        <v>2016</v>
      </c>
      <c r="AK42" s="23">
        <v>2015</v>
      </c>
      <c r="AL42" s="23">
        <v>2016</v>
      </c>
      <c r="AM42" s="22">
        <v>2015</v>
      </c>
      <c r="AN42" s="22">
        <v>2014</v>
      </c>
      <c r="AO42" s="22">
        <v>2014</v>
      </c>
      <c r="AP42" s="22" t="s">
        <v>17</v>
      </c>
      <c r="AQ42" s="22" t="s">
        <v>17</v>
      </c>
      <c r="AR42" s="22">
        <v>2015</v>
      </c>
      <c r="AS42" s="22">
        <v>2014</v>
      </c>
      <c r="AT42" s="22">
        <v>2015</v>
      </c>
      <c r="AU42" s="22">
        <v>2012</v>
      </c>
      <c r="AV42" s="22">
        <v>2012</v>
      </c>
      <c r="AW42" s="22">
        <v>2014</v>
      </c>
      <c r="AX42" s="22">
        <v>2014</v>
      </c>
      <c r="AY42" s="22">
        <v>2014</v>
      </c>
      <c r="AZ42" s="22">
        <v>2015</v>
      </c>
      <c r="BA42" s="22">
        <v>2015</v>
      </c>
      <c r="BB42" s="22">
        <v>2015</v>
      </c>
      <c r="BC42" s="22">
        <v>2015</v>
      </c>
      <c r="BD42" s="22">
        <v>2014</v>
      </c>
      <c r="BE42" s="22">
        <v>2014</v>
      </c>
      <c r="BF42" s="10"/>
    </row>
    <row r="43" spans="1:58" x14ac:dyDescent="0.25">
      <c r="A43" s="16" t="s">
        <v>1797</v>
      </c>
      <c r="B43" s="11" t="s">
        <v>9331</v>
      </c>
      <c r="C43" s="20">
        <v>2014</v>
      </c>
      <c r="D43" s="20">
        <v>2014</v>
      </c>
      <c r="E43" s="20">
        <v>2014</v>
      </c>
      <c r="F43" s="20">
        <v>2014</v>
      </c>
      <c r="G43" s="20">
        <v>2014</v>
      </c>
      <c r="H43" s="20">
        <v>2014</v>
      </c>
      <c r="I43" s="20">
        <v>2014</v>
      </c>
      <c r="J43" s="20">
        <v>2015</v>
      </c>
      <c r="K43" s="20">
        <v>2015</v>
      </c>
      <c r="L43" s="20">
        <v>2015</v>
      </c>
      <c r="M43" s="22">
        <v>2016</v>
      </c>
      <c r="N43" s="22">
        <v>2016</v>
      </c>
      <c r="O43" s="22">
        <v>2015</v>
      </c>
      <c r="P43" s="22">
        <v>2015</v>
      </c>
      <c r="Q43" s="22">
        <v>2014</v>
      </c>
      <c r="R43" s="22" t="s">
        <v>17</v>
      </c>
      <c r="S43" s="22">
        <v>2016</v>
      </c>
      <c r="T43" s="22">
        <v>2013</v>
      </c>
      <c r="U43" s="22">
        <v>2014</v>
      </c>
      <c r="V43" s="22">
        <v>2014</v>
      </c>
      <c r="W43" s="22">
        <v>2015</v>
      </c>
      <c r="X43" s="22">
        <v>2008</v>
      </c>
      <c r="Y43" s="22">
        <v>2013</v>
      </c>
      <c r="Z43" s="22">
        <v>2014</v>
      </c>
      <c r="AA43" s="22">
        <v>2014</v>
      </c>
      <c r="AB43" s="22">
        <v>2014</v>
      </c>
      <c r="AC43" s="22">
        <v>2014</v>
      </c>
      <c r="AD43" s="22">
        <v>2015</v>
      </c>
      <c r="AE43" s="22">
        <v>2012</v>
      </c>
      <c r="AF43" s="22">
        <v>2014</v>
      </c>
      <c r="AG43" s="21">
        <v>2013</v>
      </c>
      <c r="AH43" s="22">
        <v>2014</v>
      </c>
      <c r="AI43" s="22">
        <v>2015</v>
      </c>
      <c r="AJ43" s="22">
        <v>2016</v>
      </c>
      <c r="AK43" s="23" t="s">
        <v>17</v>
      </c>
      <c r="AL43" s="23">
        <v>2015</v>
      </c>
      <c r="AM43" s="22">
        <v>2015</v>
      </c>
      <c r="AN43" s="22">
        <v>2014</v>
      </c>
      <c r="AO43" s="22">
        <v>2014</v>
      </c>
      <c r="AP43" s="22">
        <v>2014</v>
      </c>
      <c r="AQ43" s="22">
        <v>2014</v>
      </c>
      <c r="AR43" s="22">
        <v>2011</v>
      </c>
      <c r="AS43" s="22">
        <v>2014</v>
      </c>
      <c r="AT43" s="22">
        <v>2015</v>
      </c>
      <c r="AU43" s="22">
        <v>2012</v>
      </c>
      <c r="AV43" s="22">
        <v>2011</v>
      </c>
      <c r="AW43" s="22">
        <v>2014</v>
      </c>
      <c r="AX43" s="22">
        <v>2014</v>
      </c>
      <c r="AY43" s="22">
        <v>2014</v>
      </c>
      <c r="AZ43" s="22">
        <v>2015</v>
      </c>
      <c r="BA43" s="22">
        <v>2015</v>
      </c>
      <c r="BB43" s="22">
        <v>2015</v>
      </c>
      <c r="BC43" s="22">
        <v>2015</v>
      </c>
      <c r="BD43" s="22">
        <v>2014</v>
      </c>
      <c r="BE43" s="22">
        <v>2014</v>
      </c>
      <c r="BF43" s="10"/>
    </row>
    <row r="44" spans="1:58" x14ac:dyDescent="0.25">
      <c r="A44" s="16" t="s">
        <v>9321</v>
      </c>
      <c r="B44" s="11" t="s">
        <v>9322</v>
      </c>
      <c r="C44" s="20">
        <v>2014</v>
      </c>
      <c r="D44" s="20">
        <v>2014</v>
      </c>
      <c r="E44" s="20">
        <v>2014</v>
      </c>
      <c r="F44" s="20">
        <v>2014</v>
      </c>
      <c r="G44" s="20">
        <v>2014</v>
      </c>
      <c r="H44" s="20">
        <v>2014</v>
      </c>
      <c r="I44" s="20">
        <v>2014</v>
      </c>
      <c r="J44" s="20">
        <v>2015</v>
      </c>
      <c r="K44" s="20">
        <v>2015</v>
      </c>
      <c r="L44" s="20">
        <v>2015</v>
      </c>
      <c r="M44" s="22">
        <v>2016</v>
      </c>
      <c r="N44" s="22">
        <v>2016</v>
      </c>
      <c r="O44" s="22">
        <v>2015</v>
      </c>
      <c r="P44" s="22">
        <v>2015</v>
      </c>
      <c r="Q44" s="22">
        <v>2014</v>
      </c>
      <c r="R44" s="22">
        <v>2012</v>
      </c>
      <c r="S44" s="22">
        <v>2016</v>
      </c>
      <c r="T44" s="22">
        <v>2013</v>
      </c>
      <c r="U44" s="22">
        <v>2014</v>
      </c>
      <c r="V44" s="22">
        <v>2014</v>
      </c>
      <c r="W44" s="22">
        <v>2015</v>
      </c>
      <c r="X44" s="22">
        <v>2012</v>
      </c>
      <c r="Y44" s="22">
        <v>2010</v>
      </c>
      <c r="Z44" s="22">
        <v>2014</v>
      </c>
      <c r="AA44" s="22">
        <v>2014</v>
      </c>
      <c r="AB44" s="22">
        <v>2014</v>
      </c>
      <c r="AC44" s="22">
        <v>2014</v>
      </c>
      <c r="AD44" s="22">
        <v>2015</v>
      </c>
      <c r="AE44" s="22">
        <v>2012</v>
      </c>
      <c r="AF44" s="22">
        <v>2014</v>
      </c>
      <c r="AG44" s="21">
        <v>2008</v>
      </c>
      <c r="AH44" s="22">
        <v>2014</v>
      </c>
      <c r="AI44" s="22">
        <v>2015</v>
      </c>
      <c r="AJ44" s="22">
        <v>2016</v>
      </c>
      <c r="AK44" s="23">
        <v>2015</v>
      </c>
      <c r="AL44" s="23">
        <v>2015</v>
      </c>
      <c r="AM44" s="22">
        <v>2015</v>
      </c>
      <c r="AN44" s="22">
        <v>2014</v>
      </c>
      <c r="AO44" s="22">
        <v>2014</v>
      </c>
      <c r="AP44" s="22">
        <v>2014</v>
      </c>
      <c r="AQ44" s="22">
        <v>2014</v>
      </c>
      <c r="AR44" s="22">
        <v>2015</v>
      </c>
      <c r="AS44" s="22">
        <v>2014</v>
      </c>
      <c r="AT44" s="22">
        <v>2015</v>
      </c>
      <c r="AU44" s="22">
        <v>2012</v>
      </c>
      <c r="AV44" s="22">
        <v>2012</v>
      </c>
      <c r="AW44" s="22">
        <v>2014</v>
      </c>
      <c r="AX44" s="22">
        <v>2014</v>
      </c>
      <c r="AY44" s="22">
        <v>2014</v>
      </c>
      <c r="AZ44" s="22">
        <v>2015</v>
      </c>
      <c r="BA44" s="22">
        <v>2015</v>
      </c>
      <c r="BB44" s="22">
        <v>2015</v>
      </c>
      <c r="BC44" s="22">
        <v>2015</v>
      </c>
      <c r="BD44" s="22">
        <v>2014</v>
      </c>
      <c r="BE44" s="22">
        <v>2014</v>
      </c>
      <c r="BF44" s="10"/>
    </row>
    <row r="45" spans="1:58" x14ac:dyDescent="0.25">
      <c r="A45" s="16" t="s">
        <v>9385</v>
      </c>
      <c r="B45" s="11" t="s">
        <v>9386</v>
      </c>
      <c r="C45" s="20">
        <v>2014</v>
      </c>
      <c r="D45" s="20">
        <v>2014</v>
      </c>
      <c r="E45" s="20">
        <v>2014</v>
      </c>
      <c r="F45" s="20">
        <v>2014</v>
      </c>
      <c r="G45" s="20">
        <v>2014</v>
      </c>
      <c r="H45" s="20">
        <v>2014</v>
      </c>
      <c r="I45" s="20">
        <v>2014</v>
      </c>
      <c r="J45" s="20">
        <v>2015</v>
      </c>
      <c r="K45" s="20">
        <v>2015</v>
      </c>
      <c r="L45" s="20">
        <v>2015</v>
      </c>
      <c r="M45" s="22">
        <v>2016</v>
      </c>
      <c r="N45" s="22">
        <v>2016</v>
      </c>
      <c r="O45" s="22">
        <v>2015</v>
      </c>
      <c r="P45" s="22">
        <v>2015</v>
      </c>
      <c r="Q45" s="22">
        <v>2014</v>
      </c>
      <c r="R45" s="22" t="s">
        <v>17</v>
      </c>
      <c r="S45" s="22">
        <v>2016</v>
      </c>
      <c r="T45" s="22">
        <v>2013</v>
      </c>
      <c r="U45" s="22">
        <v>2014</v>
      </c>
      <c r="V45" s="22" t="s">
        <v>17</v>
      </c>
      <c r="W45" s="22">
        <v>2015</v>
      </c>
      <c r="X45" s="22" t="s">
        <v>17</v>
      </c>
      <c r="Y45" s="22">
        <v>2012</v>
      </c>
      <c r="Z45" s="22">
        <v>2014</v>
      </c>
      <c r="AA45" s="22">
        <v>2014</v>
      </c>
      <c r="AB45" s="22" t="s">
        <v>17</v>
      </c>
      <c r="AC45" s="22">
        <v>2014</v>
      </c>
      <c r="AD45" s="22">
        <v>2015</v>
      </c>
      <c r="AE45" s="22" t="s">
        <v>17</v>
      </c>
      <c r="AF45" s="22">
        <v>2014</v>
      </c>
      <c r="AG45" s="21">
        <v>2011</v>
      </c>
      <c r="AH45" s="22">
        <v>2014</v>
      </c>
      <c r="AI45" s="22">
        <v>2015</v>
      </c>
      <c r="AJ45" s="22">
        <v>2016</v>
      </c>
      <c r="AK45" s="23" t="s">
        <v>17</v>
      </c>
      <c r="AL45" s="23">
        <v>2015</v>
      </c>
      <c r="AM45" s="22">
        <v>2015</v>
      </c>
      <c r="AN45" s="22">
        <v>2014</v>
      </c>
      <c r="AO45" s="22">
        <v>2014</v>
      </c>
      <c r="AP45" s="22">
        <v>2014</v>
      </c>
      <c r="AQ45" s="22">
        <v>2014</v>
      </c>
      <c r="AR45" s="22">
        <v>2015</v>
      </c>
      <c r="AS45" s="22">
        <v>2014</v>
      </c>
      <c r="AT45" s="22">
        <v>2015</v>
      </c>
      <c r="AU45" s="22">
        <v>2012</v>
      </c>
      <c r="AV45" s="22">
        <v>2011</v>
      </c>
      <c r="AW45" s="22">
        <v>2014</v>
      </c>
      <c r="AX45" s="22">
        <v>2014</v>
      </c>
      <c r="AY45" s="22">
        <v>2014</v>
      </c>
      <c r="AZ45" s="22">
        <v>2015</v>
      </c>
      <c r="BA45" s="22">
        <v>2015</v>
      </c>
      <c r="BB45" s="22">
        <v>2015</v>
      </c>
      <c r="BC45" s="22">
        <v>2015</v>
      </c>
      <c r="BD45" s="22">
        <v>2014</v>
      </c>
      <c r="BE45" s="22">
        <v>2014</v>
      </c>
      <c r="BF45" s="10"/>
    </row>
    <row r="46" spans="1:58" x14ac:dyDescent="0.25">
      <c r="A46" s="16" t="s">
        <v>9332</v>
      </c>
      <c r="B46" s="11" t="s">
        <v>9333</v>
      </c>
      <c r="C46" s="20">
        <v>2014</v>
      </c>
      <c r="D46" s="20">
        <v>2014</v>
      </c>
      <c r="E46" s="20">
        <v>2014</v>
      </c>
      <c r="F46" s="20">
        <v>2014</v>
      </c>
      <c r="G46" s="20">
        <v>2014</v>
      </c>
      <c r="H46" s="20">
        <v>2014</v>
      </c>
      <c r="I46" s="20">
        <v>2014</v>
      </c>
      <c r="J46" s="20">
        <v>2015</v>
      </c>
      <c r="K46" s="20">
        <v>2015</v>
      </c>
      <c r="L46" s="20">
        <v>2015</v>
      </c>
      <c r="M46" s="22">
        <v>2016</v>
      </c>
      <c r="N46" s="22">
        <v>2016</v>
      </c>
      <c r="O46" s="22">
        <v>2015</v>
      </c>
      <c r="P46" s="22">
        <v>2015</v>
      </c>
      <c r="Q46" s="22">
        <v>2014</v>
      </c>
      <c r="R46" s="22" t="s">
        <v>17</v>
      </c>
      <c r="S46" s="22">
        <v>2016</v>
      </c>
      <c r="T46" s="22">
        <v>2013</v>
      </c>
      <c r="U46" s="22">
        <v>2014</v>
      </c>
      <c r="V46" s="22" t="s">
        <v>17</v>
      </c>
      <c r="W46" s="22">
        <v>2015</v>
      </c>
      <c r="X46" s="22" t="s">
        <v>17</v>
      </c>
      <c r="Y46" s="22">
        <v>2010</v>
      </c>
      <c r="Z46" s="22">
        <v>2014</v>
      </c>
      <c r="AA46" s="22">
        <v>2014</v>
      </c>
      <c r="AB46" s="22">
        <v>2014</v>
      </c>
      <c r="AC46" s="22">
        <v>2014</v>
      </c>
      <c r="AD46" s="22">
        <v>2015</v>
      </c>
      <c r="AE46" s="22" t="s">
        <v>17</v>
      </c>
      <c r="AF46" s="22">
        <v>2014</v>
      </c>
      <c r="AG46" s="21" t="s">
        <v>17</v>
      </c>
      <c r="AH46" s="22">
        <v>2014</v>
      </c>
      <c r="AI46" s="22">
        <v>2015</v>
      </c>
      <c r="AJ46" s="22">
        <v>2016</v>
      </c>
      <c r="AK46" s="23" t="s">
        <v>17</v>
      </c>
      <c r="AL46" s="23">
        <v>2015</v>
      </c>
      <c r="AM46" s="22">
        <v>2015</v>
      </c>
      <c r="AN46" s="22">
        <v>2014</v>
      </c>
      <c r="AO46" s="22">
        <v>2014</v>
      </c>
      <c r="AP46" s="22" t="s">
        <v>17</v>
      </c>
      <c r="AQ46" s="22" t="s">
        <v>17</v>
      </c>
      <c r="AR46" s="22">
        <v>2011</v>
      </c>
      <c r="AS46" s="22">
        <v>2014</v>
      </c>
      <c r="AT46" s="22">
        <v>2015</v>
      </c>
      <c r="AU46" s="22">
        <v>2012</v>
      </c>
      <c r="AV46" s="22">
        <v>2012</v>
      </c>
      <c r="AW46" s="22">
        <v>2014</v>
      </c>
      <c r="AX46" s="22">
        <v>2014</v>
      </c>
      <c r="AY46" s="22">
        <v>2014</v>
      </c>
      <c r="AZ46" s="22">
        <v>2015</v>
      </c>
      <c r="BA46" s="22">
        <v>2015</v>
      </c>
      <c r="BB46" s="22">
        <v>2013</v>
      </c>
      <c r="BC46" s="22">
        <v>2015</v>
      </c>
      <c r="BD46" s="22">
        <v>2014</v>
      </c>
      <c r="BE46" s="22">
        <v>2014</v>
      </c>
      <c r="BF46" s="10"/>
    </row>
    <row r="47" spans="1:58" x14ac:dyDescent="0.25">
      <c r="A47" s="16" t="s">
        <v>9334</v>
      </c>
      <c r="B47" s="11" t="s">
        <v>9335</v>
      </c>
      <c r="C47" s="20">
        <v>2014</v>
      </c>
      <c r="D47" s="20">
        <v>2014</v>
      </c>
      <c r="E47" s="20">
        <v>2014</v>
      </c>
      <c r="F47" s="20">
        <v>2014</v>
      </c>
      <c r="G47" s="20">
        <v>2014</v>
      </c>
      <c r="H47" s="20">
        <v>2014</v>
      </c>
      <c r="I47" s="20">
        <v>2014</v>
      </c>
      <c r="J47" s="20">
        <v>2015</v>
      </c>
      <c r="K47" s="20">
        <v>2015</v>
      </c>
      <c r="L47" s="20">
        <v>2015</v>
      </c>
      <c r="M47" s="22">
        <v>2016</v>
      </c>
      <c r="N47" s="22">
        <v>2016</v>
      </c>
      <c r="O47" s="22">
        <v>2015</v>
      </c>
      <c r="P47" s="22">
        <v>2015</v>
      </c>
      <c r="Q47" s="22">
        <v>2014</v>
      </c>
      <c r="R47" s="22" t="s">
        <v>17</v>
      </c>
      <c r="S47" s="22">
        <v>2016</v>
      </c>
      <c r="T47" s="22">
        <v>2013</v>
      </c>
      <c r="U47" s="22">
        <v>2014</v>
      </c>
      <c r="V47" s="22" t="s">
        <v>17</v>
      </c>
      <c r="W47" s="22">
        <v>2015</v>
      </c>
      <c r="X47" s="22" t="s">
        <v>17</v>
      </c>
      <c r="Y47" s="22">
        <v>2012</v>
      </c>
      <c r="Z47" s="22">
        <v>2014</v>
      </c>
      <c r="AA47" s="22">
        <v>2014</v>
      </c>
      <c r="AB47" s="22">
        <v>2013</v>
      </c>
      <c r="AC47" s="22">
        <v>2014</v>
      </c>
      <c r="AD47" s="22">
        <v>2015</v>
      </c>
      <c r="AE47" s="22" t="s">
        <v>17</v>
      </c>
      <c r="AF47" s="22">
        <v>2014</v>
      </c>
      <c r="AG47" s="21">
        <v>2012</v>
      </c>
      <c r="AH47" s="22">
        <v>2014</v>
      </c>
      <c r="AI47" s="22">
        <v>2015</v>
      </c>
      <c r="AJ47" s="22">
        <v>2016</v>
      </c>
      <c r="AK47" s="23">
        <v>2015</v>
      </c>
      <c r="AL47" s="23">
        <v>2015</v>
      </c>
      <c r="AM47" s="22">
        <v>2015</v>
      </c>
      <c r="AN47" s="22">
        <v>2014</v>
      </c>
      <c r="AO47" s="22">
        <v>2014</v>
      </c>
      <c r="AP47" s="22">
        <v>2014</v>
      </c>
      <c r="AQ47" s="22">
        <v>2014</v>
      </c>
      <c r="AR47" s="22" t="s">
        <v>17</v>
      </c>
      <c r="AS47" s="22">
        <v>2014</v>
      </c>
      <c r="AT47" s="22">
        <v>2015</v>
      </c>
      <c r="AU47" s="22">
        <v>2012</v>
      </c>
      <c r="AV47" s="22">
        <v>2011</v>
      </c>
      <c r="AW47" s="22">
        <v>2014</v>
      </c>
      <c r="AX47" s="22">
        <v>2014</v>
      </c>
      <c r="AY47" s="22">
        <v>2014</v>
      </c>
      <c r="AZ47" s="22">
        <v>2015</v>
      </c>
      <c r="BA47" s="22">
        <v>2015</v>
      </c>
      <c r="BB47" s="22">
        <v>2015</v>
      </c>
      <c r="BC47" s="22">
        <v>2015</v>
      </c>
      <c r="BD47" s="22">
        <v>2014</v>
      </c>
      <c r="BE47" s="22">
        <v>2014</v>
      </c>
      <c r="BF47" s="10"/>
    </row>
    <row r="48" spans="1:58" x14ac:dyDescent="0.25">
      <c r="A48" s="16" t="s">
        <v>9336</v>
      </c>
      <c r="B48" s="11" t="s">
        <v>9337</v>
      </c>
      <c r="C48" s="20">
        <v>2014</v>
      </c>
      <c r="D48" s="20">
        <v>2014</v>
      </c>
      <c r="E48" s="20">
        <v>2014</v>
      </c>
      <c r="F48" s="20">
        <v>2014</v>
      </c>
      <c r="G48" s="20">
        <v>2014</v>
      </c>
      <c r="H48" s="20">
        <v>2014</v>
      </c>
      <c r="I48" s="20">
        <v>2014</v>
      </c>
      <c r="J48" s="20">
        <v>2015</v>
      </c>
      <c r="K48" s="20">
        <v>2015</v>
      </c>
      <c r="L48" s="20">
        <v>2015</v>
      </c>
      <c r="M48" s="22">
        <v>2016</v>
      </c>
      <c r="N48" s="22">
        <v>2016</v>
      </c>
      <c r="O48" s="22">
        <v>2015</v>
      </c>
      <c r="P48" s="22">
        <v>2015</v>
      </c>
      <c r="Q48" s="22">
        <v>2014</v>
      </c>
      <c r="R48" s="22" t="s">
        <v>17</v>
      </c>
      <c r="S48" s="22">
        <v>2016</v>
      </c>
      <c r="T48" s="22">
        <v>2013</v>
      </c>
      <c r="U48" s="22">
        <v>2014</v>
      </c>
      <c r="V48" s="22" t="s">
        <v>17</v>
      </c>
      <c r="W48" s="22">
        <v>2015</v>
      </c>
      <c r="X48" s="22" t="s">
        <v>17</v>
      </c>
      <c r="Y48" s="22">
        <v>2011</v>
      </c>
      <c r="Z48" s="22">
        <v>2014</v>
      </c>
      <c r="AA48" s="22">
        <v>2014</v>
      </c>
      <c r="AB48" s="22">
        <v>2013</v>
      </c>
      <c r="AC48" s="22">
        <v>2014</v>
      </c>
      <c r="AD48" s="22">
        <v>2015</v>
      </c>
      <c r="AE48" s="22" t="s">
        <v>17</v>
      </c>
      <c r="AF48" s="22">
        <v>2014</v>
      </c>
      <c r="AG48" s="21">
        <v>2012</v>
      </c>
      <c r="AH48" s="22">
        <v>2014</v>
      </c>
      <c r="AI48" s="22">
        <v>2015</v>
      </c>
      <c r="AJ48" s="22">
        <v>2016</v>
      </c>
      <c r="AK48" s="23" t="s">
        <v>17</v>
      </c>
      <c r="AL48" s="23">
        <v>2015</v>
      </c>
      <c r="AM48" s="22">
        <v>2015</v>
      </c>
      <c r="AN48" s="22">
        <v>2014</v>
      </c>
      <c r="AO48" s="22">
        <v>2014</v>
      </c>
      <c r="AP48" s="22">
        <v>2014</v>
      </c>
      <c r="AQ48" s="22">
        <v>2014</v>
      </c>
      <c r="AR48" s="22">
        <v>2015</v>
      </c>
      <c r="AS48" s="22">
        <v>2014</v>
      </c>
      <c r="AT48" s="22">
        <v>2015</v>
      </c>
      <c r="AU48" s="22">
        <v>2012</v>
      </c>
      <c r="AV48" s="22" t="s">
        <v>17</v>
      </c>
      <c r="AW48" s="22">
        <v>2014</v>
      </c>
      <c r="AX48" s="22">
        <v>2014</v>
      </c>
      <c r="AY48" s="22">
        <v>2014</v>
      </c>
      <c r="AZ48" s="22">
        <v>2015</v>
      </c>
      <c r="BA48" s="22">
        <v>2015</v>
      </c>
      <c r="BB48" s="22">
        <v>2015</v>
      </c>
      <c r="BC48" s="22">
        <v>2015</v>
      </c>
      <c r="BD48" s="22">
        <v>2014</v>
      </c>
      <c r="BE48" s="22">
        <v>2014</v>
      </c>
      <c r="BF48" s="10"/>
    </row>
    <row r="49" spans="1:58" x14ac:dyDescent="0.25">
      <c r="A49" s="16" t="s">
        <v>9343</v>
      </c>
      <c r="B49" s="11" t="s">
        <v>9344</v>
      </c>
      <c r="C49" s="20">
        <v>2014</v>
      </c>
      <c r="D49" s="20">
        <v>2014</v>
      </c>
      <c r="E49" s="20">
        <v>2014</v>
      </c>
      <c r="F49" s="20">
        <v>2014</v>
      </c>
      <c r="G49" s="20">
        <v>2014</v>
      </c>
      <c r="H49" s="20">
        <v>2014</v>
      </c>
      <c r="I49" s="20">
        <v>2014</v>
      </c>
      <c r="J49" s="20">
        <v>2015</v>
      </c>
      <c r="K49" s="20">
        <v>2015</v>
      </c>
      <c r="L49" s="20">
        <v>2015</v>
      </c>
      <c r="M49" s="22">
        <v>2016</v>
      </c>
      <c r="N49" s="22">
        <v>2016</v>
      </c>
      <c r="O49" s="22">
        <v>2015</v>
      </c>
      <c r="P49" s="22">
        <v>2015</v>
      </c>
      <c r="Q49" s="22">
        <v>2014</v>
      </c>
      <c r="R49" s="22" t="s">
        <v>17</v>
      </c>
      <c r="S49" s="22">
        <v>2016</v>
      </c>
      <c r="T49" s="22">
        <v>2013</v>
      </c>
      <c r="U49" s="22">
        <v>2014</v>
      </c>
      <c r="V49" s="22" t="s">
        <v>17</v>
      </c>
      <c r="W49" s="22">
        <v>2015</v>
      </c>
      <c r="X49" s="22" t="s">
        <v>17</v>
      </c>
      <c r="Y49" s="22">
        <v>2010</v>
      </c>
      <c r="Z49" s="22">
        <v>2014</v>
      </c>
      <c r="AA49" s="22">
        <v>2014</v>
      </c>
      <c r="AB49" s="22">
        <v>2014</v>
      </c>
      <c r="AC49" s="22">
        <v>2014</v>
      </c>
      <c r="AD49" s="22">
        <v>2015</v>
      </c>
      <c r="AE49" s="22" t="s">
        <v>17</v>
      </c>
      <c r="AF49" s="22">
        <v>2014</v>
      </c>
      <c r="AG49" s="21">
        <v>2012</v>
      </c>
      <c r="AH49" s="22">
        <v>2014</v>
      </c>
      <c r="AI49" s="22">
        <v>2015</v>
      </c>
      <c r="AJ49" s="22">
        <v>2016</v>
      </c>
      <c r="AK49" s="23" t="s">
        <v>17</v>
      </c>
      <c r="AL49" s="23">
        <v>2015</v>
      </c>
      <c r="AM49" s="22">
        <v>2015</v>
      </c>
      <c r="AN49" s="22">
        <v>2014</v>
      </c>
      <c r="AO49" s="22">
        <v>2014</v>
      </c>
      <c r="AP49" s="22">
        <v>2014</v>
      </c>
      <c r="AQ49" s="22">
        <v>2014</v>
      </c>
      <c r="AR49" s="22">
        <v>2015</v>
      </c>
      <c r="AS49" s="22">
        <v>2014</v>
      </c>
      <c r="AT49" s="22">
        <v>2015</v>
      </c>
      <c r="AU49" s="22">
        <v>2012</v>
      </c>
      <c r="AV49" s="22" t="s">
        <v>17</v>
      </c>
      <c r="AW49" s="22">
        <v>2014</v>
      </c>
      <c r="AX49" s="22">
        <v>2014</v>
      </c>
      <c r="AY49" s="22">
        <v>2014</v>
      </c>
      <c r="AZ49" s="22">
        <v>2015</v>
      </c>
      <c r="BA49" s="22">
        <v>2015</v>
      </c>
      <c r="BB49" s="22">
        <v>2015</v>
      </c>
      <c r="BC49" s="22">
        <v>2015</v>
      </c>
      <c r="BD49" s="22">
        <v>2014</v>
      </c>
      <c r="BE49" s="22">
        <v>2014</v>
      </c>
      <c r="BF49" s="10"/>
    </row>
    <row r="50" spans="1:58" x14ac:dyDescent="0.25">
      <c r="A50" s="16" t="s">
        <v>1714</v>
      </c>
      <c r="B50" s="11" t="s">
        <v>9340</v>
      </c>
      <c r="C50" s="20">
        <v>2014</v>
      </c>
      <c r="D50" s="20">
        <v>2014</v>
      </c>
      <c r="E50" s="20">
        <v>2014</v>
      </c>
      <c r="F50" s="20">
        <v>2014</v>
      </c>
      <c r="G50" s="20">
        <v>2014</v>
      </c>
      <c r="H50" s="20">
        <v>2014</v>
      </c>
      <c r="I50" s="20">
        <v>2014</v>
      </c>
      <c r="J50" s="20">
        <v>2015</v>
      </c>
      <c r="K50" s="20">
        <v>2015</v>
      </c>
      <c r="L50" s="20">
        <v>2015</v>
      </c>
      <c r="M50" s="22">
        <v>2016</v>
      </c>
      <c r="N50" s="22">
        <v>2016</v>
      </c>
      <c r="O50" s="22">
        <v>2015</v>
      </c>
      <c r="P50" s="22">
        <v>2015</v>
      </c>
      <c r="Q50" s="22">
        <v>2014</v>
      </c>
      <c r="R50" s="22">
        <v>2006</v>
      </c>
      <c r="S50" s="22">
        <v>2016</v>
      </c>
      <c r="T50" s="22">
        <v>2013</v>
      </c>
      <c r="U50" s="22">
        <v>2014</v>
      </c>
      <c r="V50" s="22" t="s">
        <v>17</v>
      </c>
      <c r="W50" s="22">
        <v>2015</v>
      </c>
      <c r="X50" s="22">
        <v>2012</v>
      </c>
      <c r="Y50" s="22">
        <v>2010</v>
      </c>
      <c r="Z50" s="22">
        <v>2014</v>
      </c>
      <c r="AA50" s="22">
        <v>2014</v>
      </c>
      <c r="AB50" s="22">
        <v>2014</v>
      </c>
      <c r="AC50" s="22">
        <v>2014</v>
      </c>
      <c r="AD50" s="22">
        <v>2015</v>
      </c>
      <c r="AE50" s="22">
        <v>2012</v>
      </c>
      <c r="AF50" s="22" t="s">
        <v>17</v>
      </c>
      <c r="AG50" s="21">
        <v>2012</v>
      </c>
      <c r="AH50" s="22">
        <v>2014</v>
      </c>
      <c r="AI50" s="22">
        <v>2015</v>
      </c>
      <c r="AJ50" s="22">
        <v>2016</v>
      </c>
      <c r="AK50" s="23" t="s">
        <v>17</v>
      </c>
      <c r="AL50" s="23">
        <v>2016</v>
      </c>
      <c r="AM50" s="22">
        <v>2015</v>
      </c>
      <c r="AN50" s="22">
        <v>2014</v>
      </c>
      <c r="AO50" s="22">
        <v>2014</v>
      </c>
      <c r="AP50" s="22" t="s">
        <v>17</v>
      </c>
      <c r="AQ50" s="22" t="s">
        <v>17</v>
      </c>
      <c r="AR50" s="22">
        <v>2011</v>
      </c>
      <c r="AS50" s="22">
        <v>2014</v>
      </c>
      <c r="AT50" s="22">
        <v>2015</v>
      </c>
      <c r="AU50" s="22">
        <v>2012</v>
      </c>
      <c r="AV50" s="22" t="s">
        <v>17</v>
      </c>
      <c r="AW50" s="22">
        <v>2014</v>
      </c>
      <c r="AX50" s="22">
        <v>2014</v>
      </c>
      <c r="AY50" s="22">
        <v>2014</v>
      </c>
      <c r="AZ50" s="22">
        <v>2015</v>
      </c>
      <c r="BA50" s="22">
        <v>2015</v>
      </c>
      <c r="BB50" s="22">
        <v>2013</v>
      </c>
      <c r="BC50" s="22">
        <v>2015</v>
      </c>
      <c r="BD50" s="22">
        <v>2014</v>
      </c>
      <c r="BE50" s="22">
        <v>2014</v>
      </c>
      <c r="BF50" s="10"/>
    </row>
    <row r="51" spans="1:58" x14ac:dyDescent="0.25">
      <c r="A51" s="16" t="s">
        <v>9341</v>
      </c>
      <c r="B51" s="11" t="s">
        <v>9342</v>
      </c>
      <c r="C51" s="20">
        <v>2014</v>
      </c>
      <c r="D51" s="20">
        <v>2014</v>
      </c>
      <c r="E51" s="20">
        <v>2014</v>
      </c>
      <c r="F51" s="20">
        <v>2014</v>
      </c>
      <c r="G51" s="20">
        <v>2014</v>
      </c>
      <c r="H51" s="20">
        <v>2014</v>
      </c>
      <c r="I51" s="20">
        <v>2014</v>
      </c>
      <c r="J51" s="20">
        <v>2015</v>
      </c>
      <c r="K51" s="20">
        <v>2015</v>
      </c>
      <c r="L51" s="20">
        <v>2015</v>
      </c>
      <c r="M51" s="22">
        <v>2016</v>
      </c>
      <c r="N51" s="22">
        <v>2016</v>
      </c>
      <c r="O51" s="22">
        <v>2015</v>
      </c>
      <c r="P51" s="22">
        <v>2015</v>
      </c>
      <c r="Q51" s="22">
        <v>2014</v>
      </c>
      <c r="R51" s="22" t="s">
        <v>17</v>
      </c>
      <c r="S51" s="22">
        <v>2016</v>
      </c>
      <c r="T51" s="22">
        <v>2013</v>
      </c>
      <c r="U51" s="22">
        <v>2014</v>
      </c>
      <c r="V51" s="22">
        <v>2014</v>
      </c>
      <c r="W51" s="22">
        <v>2015</v>
      </c>
      <c r="X51" s="22" t="s">
        <v>17</v>
      </c>
      <c r="Y51" s="22">
        <v>2011</v>
      </c>
      <c r="Z51" s="22">
        <v>2014</v>
      </c>
      <c r="AA51" s="22">
        <v>2014</v>
      </c>
      <c r="AB51" s="22" t="s">
        <v>17</v>
      </c>
      <c r="AC51" s="22">
        <v>2014</v>
      </c>
      <c r="AD51" s="22">
        <v>2015</v>
      </c>
      <c r="AE51" s="22" t="s">
        <v>17</v>
      </c>
      <c r="AF51" s="22" t="s">
        <v>17</v>
      </c>
      <c r="AG51" s="21" t="s">
        <v>17</v>
      </c>
      <c r="AH51" s="22">
        <v>2014</v>
      </c>
      <c r="AI51" s="22">
        <v>2015</v>
      </c>
      <c r="AJ51" s="22">
        <v>2016</v>
      </c>
      <c r="AK51" s="23" t="s">
        <v>17</v>
      </c>
      <c r="AL51" s="23">
        <v>2015</v>
      </c>
      <c r="AM51" s="22">
        <v>2015</v>
      </c>
      <c r="AN51" s="22">
        <v>2014</v>
      </c>
      <c r="AO51" s="22">
        <v>2014</v>
      </c>
      <c r="AP51" s="22" t="s">
        <v>17</v>
      </c>
      <c r="AQ51" s="22" t="s">
        <v>17</v>
      </c>
      <c r="AR51" s="22" t="s">
        <v>17</v>
      </c>
      <c r="AS51" s="22">
        <v>2014</v>
      </c>
      <c r="AT51" s="22">
        <v>2015</v>
      </c>
      <c r="AU51" s="22">
        <v>2012</v>
      </c>
      <c r="AV51" s="22" t="s">
        <v>17</v>
      </c>
      <c r="AW51" s="22">
        <v>2014</v>
      </c>
      <c r="AX51" s="22">
        <v>2014</v>
      </c>
      <c r="AY51" s="22">
        <v>2014</v>
      </c>
      <c r="AZ51" s="22">
        <v>2007</v>
      </c>
      <c r="BA51" s="22">
        <v>2007</v>
      </c>
      <c r="BB51" s="22">
        <v>2015</v>
      </c>
      <c r="BC51" s="22">
        <v>2015</v>
      </c>
      <c r="BD51" s="22">
        <v>2014</v>
      </c>
      <c r="BE51" s="22">
        <v>2014</v>
      </c>
      <c r="BF51" s="10"/>
    </row>
    <row r="52" spans="1:58" x14ac:dyDescent="0.25">
      <c r="A52" s="16" t="s">
        <v>1841</v>
      </c>
      <c r="B52" s="11" t="s">
        <v>9345</v>
      </c>
      <c r="C52" s="20">
        <v>2014</v>
      </c>
      <c r="D52" s="20">
        <v>2014</v>
      </c>
      <c r="E52" s="20">
        <v>2014</v>
      </c>
      <c r="F52" s="20">
        <v>2014</v>
      </c>
      <c r="G52" s="20">
        <v>2014</v>
      </c>
      <c r="H52" s="20">
        <v>2014</v>
      </c>
      <c r="I52" s="20">
        <v>2014</v>
      </c>
      <c r="J52" s="20">
        <v>2015</v>
      </c>
      <c r="K52" s="20">
        <v>2015</v>
      </c>
      <c r="L52" s="20">
        <v>2015</v>
      </c>
      <c r="M52" s="22">
        <v>2016</v>
      </c>
      <c r="N52" s="22">
        <v>2016</v>
      </c>
      <c r="O52" s="22">
        <v>2015</v>
      </c>
      <c r="P52" s="22">
        <v>2015</v>
      </c>
      <c r="Q52" s="22">
        <v>2014</v>
      </c>
      <c r="R52" s="22">
        <v>2013</v>
      </c>
      <c r="S52" s="22">
        <v>2016</v>
      </c>
      <c r="T52" s="22">
        <v>2013</v>
      </c>
      <c r="U52" s="22">
        <v>2014</v>
      </c>
      <c r="V52" s="22">
        <v>2014</v>
      </c>
      <c r="W52" s="22">
        <v>2015</v>
      </c>
      <c r="X52" s="22">
        <v>2013</v>
      </c>
      <c r="Y52" s="22">
        <v>2012</v>
      </c>
      <c r="Z52" s="22">
        <v>2014</v>
      </c>
      <c r="AA52" s="22">
        <v>2014</v>
      </c>
      <c r="AB52" s="22">
        <v>2014</v>
      </c>
      <c r="AC52" s="22">
        <v>2014</v>
      </c>
      <c r="AD52" s="22">
        <v>2015</v>
      </c>
      <c r="AE52" s="22">
        <v>2012</v>
      </c>
      <c r="AF52" s="22">
        <v>2014</v>
      </c>
      <c r="AG52" s="21">
        <v>2013</v>
      </c>
      <c r="AH52" s="22">
        <v>2014</v>
      </c>
      <c r="AI52" s="22">
        <v>2015</v>
      </c>
      <c r="AJ52" s="22">
        <v>2016</v>
      </c>
      <c r="AK52" s="23" t="s">
        <v>17</v>
      </c>
      <c r="AL52" s="23">
        <v>2015</v>
      </c>
      <c r="AM52" s="22">
        <v>2015</v>
      </c>
      <c r="AN52" s="22">
        <v>2014</v>
      </c>
      <c r="AO52" s="22">
        <v>2014</v>
      </c>
      <c r="AP52" s="22">
        <v>2014</v>
      </c>
      <c r="AQ52" s="22">
        <v>2014</v>
      </c>
      <c r="AR52" s="22">
        <v>2015</v>
      </c>
      <c r="AS52" s="22">
        <v>2014</v>
      </c>
      <c r="AT52" s="22">
        <v>2015</v>
      </c>
      <c r="AU52" s="22">
        <v>2012</v>
      </c>
      <c r="AV52" s="22">
        <v>2013</v>
      </c>
      <c r="AW52" s="22">
        <v>2014</v>
      </c>
      <c r="AX52" s="22">
        <v>2014</v>
      </c>
      <c r="AY52" s="22">
        <v>2014</v>
      </c>
      <c r="AZ52" s="22">
        <v>2015</v>
      </c>
      <c r="BA52" s="22">
        <v>2015</v>
      </c>
      <c r="BB52" s="22">
        <v>2015</v>
      </c>
      <c r="BC52" s="22">
        <v>2015</v>
      </c>
      <c r="BD52" s="22">
        <v>2014</v>
      </c>
      <c r="BE52" s="22">
        <v>2014</v>
      </c>
      <c r="BF52" s="10"/>
    </row>
    <row r="53" spans="1:58" x14ac:dyDescent="0.25">
      <c r="A53" s="16" t="s">
        <v>3081</v>
      </c>
      <c r="B53" s="11" t="s">
        <v>9347</v>
      </c>
      <c r="C53" s="20">
        <v>2014</v>
      </c>
      <c r="D53" s="20">
        <v>2014</v>
      </c>
      <c r="E53" s="20">
        <v>2014</v>
      </c>
      <c r="F53" s="20">
        <v>2014</v>
      </c>
      <c r="G53" s="20">
        <v>2014</v>
      </c>
      <c r="H53" s="20">
        <v>2014</v>
      </c>
      <c r="I53" s="20">
        <v>2014</v>
      </c>
      <c r="J53" s="20">
        <v>2015</v>
      </c>
      <c r="K53" s="20">
        <v>2015</v>
      </c>
      <c r="L53" s="20">
        <v>2015</v>
      </c>
      <c r="M53" s="22">
        <v>2016</v>
      </c>
      <c r="N53" s="22">
        <v>2016</v>
      </c>
      <c r="O53" s="22">
        <v>2015</v>
      </c>
      <c r="P53" s="22">
        <v>2015</v>
      </c>
      <c r="Q53" s="22">
        <v>2014</v>
      </c>
      <c r="R53" s="22">
        <v>2014</v>
      </c>
      <c r="S53" s="22">
        <v>2016</v>
      </c>
      <c r="T53" s="22">
        <v>2013</v>
      </c>
      <c r="U53" s="22">
        <v>2014</v>
      </c>
      <c r="V53" s="22">
        <v>2014</v>
      </c>
      <c r="W53" s="22">
        <v>2015</v>
      </c>
      <c r="X53" s="22">
        <v>2012</v>
      </c>
      <c r="Y53" s="22">
        <v>2011</v>
      </c>
      <c r="Z53" s="22">
        <v>2014</v>
      </c>
      <c r="AA53" s="22">
        <v>2014</v>
      </c>
      <c r="AB53" s="22">
        <v>2014</v>
      </c>
      <c r="AC53" s="22">
        <v>2014</v>
      </c>
      <c r="AD53" s="22">
        <v>2015</v>
      </c>
      <c r="AE53" s="22">
        <v>2012</v>
      </c>
      <c r="AF53" s="22">
        <v>2014</v>
      </c>
      <c r="AG53" s="21">
        <v>2013</v>
      </c>
      <c r="AH53" s="22">
        <v>2014</v>
      </c>
      <c r="AI53" s="22">
        <v>2015</v>
      </c>
      <c r="AJ53" s="22">
        <v>2016</v>
      </c>
      <c r="AK53" s="23" t="s">
        <v>17</v>
      </c>
      <c r="AL53" s="23">
        <v>2015</v>
      </c>
      <c r="AM53" s="22">
        <v>2015</v>
      </c>
      <c r="AN53" s="22">
        <v>2014</v>
      </c>
      <c r="AO53" s="22">
        <v>2014</v>
      </c>
      <c r="AP53" s="22">
        <v>2014</v>
      </c>
      <c r="AQ53" s="22">
        <v>2014</v>
      </c>
      <c r="AR53" s="22">
        <v>2015</v>
      </c>
      <c r="AS53" s="22">
        <v>2014</v>
      </c>
      <c r="AT53" s="22">
        <v>2015</v>
      </c>
      <c r="AU53" s="22">
        <v>2012</v>
      </c>
      <c r="AV53" s="22">
        <v>2013</v>
      </c>
      <c r="AW53" s="22">
        <v>2014</v>
      </c>
      <c r="AX53" s="22">
        <v>2014</v>
      </c>
      <c r="AY53" s="22">
        <v>2014</v>
      </c>
      <c r="AZ53" s="22">
        <v>2015</v>
      </c>
      <c r="BA53" s="22">
        <v>2015</v>
      </c>
      <c r="BB53" s="22">
        <v>2015</v>
      </c>
      <c r="BC53" s="22">
        <v>2015</v>
      </c>
      <c r="BD53" s="22">
        <v>2014</v>
      </c>
      <c r="BE53" s="22">
        <v>2014</v>
      </c>
      <c r="BF53" s="10"/>
    </row>
    <row r="54" spans="1:58" x14ac:dyDescent="0.25">
      <c r="A54" s="16" t="s">
        <v>7228</v>
      </c>
      <c r="B54" s="11" t="s">
        <v>9348</v>
      </c>
      <c r="C54" s="20">
        <v>2014</v>
      </c>
      <c r="D54" s="20">
        <v>2014</v>
      </c>
      <c r="E54" s="20">
        <v>2014</v>
      </c>
      <c r="F54" s="20">
        <v>2014</v>
      </c>
      <c r="G54" s="20">
        <v>2014</v>
      </c>
      <c r="H54" s="20">
        <v>2014</v>
      </c>
      <c r="I54" s="20">
        <v>2014</v>
      </c>
      <c r="J54" s="20">
        <v>2015</v>
      </c>
      <c r="K54" s="20">
        <v>2015</v>
      </c>
      <c r="L54" s="20">
        <v>2015</v>
      </c>
      <c r="M54" s="22">
        <v>2016</v>
      </c>
      <c r="N54" s="22">
        <v>2016</v>
      </c>
      <c r="O54" s="22">
        <v>2015</v>
      </c>
      <c r="P54" s="22">
        <v>2015</v>
      </c>
      <c r="Q54" s="22">
        <v>2014</v>
      </c>
      <c r="R54" s="22">
        <v>2014</v>
      </c>
      <c r="S54" s="22">
        <v>2016</v>
      </c>
      <c r="T54" s="22">
        <v>2013</v>
      </c>
      <c r="U54" s="22">
        <v>2014</v>
      </c>
      <c r="V54" s="22">
        <v>2014</v>
      </c>
      <c r="W54" s="22">
        <v>2015</v>
      </c>
      <c r="X54" s="22">
        <v>2014</v>
      </c>
      <c r="Y54" s="22">
        <v>2010</v>
      </c>
      <c r="Z54" s="22">
        <v>2014</v>
      </c>
      <c r="AA54" s="22">
        <v>2014</v>
      </c>
      <c r="AB54" s="22">
        <v>2014</v>
      </c>
      <c r="AC54" s="22">
        <v>2014</v>
      </c>
      <c r="AD54" s="22">
        <v>2015</v>
      </c>
      <c r="AE54" s="22" t="s">
        <v>17</v>
      </c>
      <c r="AF54" s="22">
        <v>2014</v>
      </c>
      <c r="AG54" s="21">
        <v>2008</v>
      </c>
      <c r="AH54" s="22">
        <v>2014</v>
      </c>
      <c r="AI54" s="22">
        <v>2015</v>
      </c>
      <c r="AJ54" s="22">
        <v>2016</v>
      </c>
      <c r="AK54" s="23">
        <v>2015</v>
      </c>
      <c r="AL54" s="23">
        <v>2016</v>
      </c>
      <c r="AM54" s="22">
        <v>2015</v>
      </c>
      <c r="AN54" s="22">
        <v>2014</v>
      </c>
      <c r="AO54" s="22">
        <v>2014</v>
      </c>
      <c r="AP54" s="22">
        <v>2014</v>
      </c>
      <c r="AQ54" s="22">
        <v>2014</v>
      </c>
      <c r="AR54" s="22">
        <v>2015</v>
      </c>
      <c r="AS54" s="22">
        <v>2014</v>
      </c>
      <c r="AT54" s="22">
        <v>2015</v>
      </c>
      <c r="AU54" s="22">
        <v>2012</v>
      </c>
      <c r="AV54" s="22">
        <v>2013</v>
      </c>
      <c r="AW54" s="22">
        <v>2014</v>
      </c>
      <c r="AX54" s="22">
        <v>2014</v>
      </c>
      <c r="AY54" s="22">
        <v>2014</v>
      </c>
      <c r="AZ54" s="22">
        <v>2015</v>
      </c>
      <c r="BA54" s="22">
        <v>2015</v>
      </c>
      <c r="BB54" s="22">
        <v>2015</v>
      </c>
      <c r="BC54" s="22">
        <v>2015</v>
      </c>
      <c r="BD54" s="22">
        <v>2014</v>
      </c>
      <c r="BE54" s="22">
        <v>2014</v>
      </c>
      <c r="BF54" s="10"/>
    </row>
    <row r="55" spans="1:58" x14ac:dyDescent="0.25">
      <c r="A55" s="16" t="s">
        <v>3704</v>
      </c>
      <c r="B55" s="11" t="s">
        <v>9509</v>
      </c>
      <c r="C55" s="20">
        <v>2014</v>
      </c>
      <c r="D55" s="20">
        <v>2014</v>
      </c>
      <c r="E55" s="20">
        <v>2014</v>
      </c>
      <c r="F55" s="20">
        <v>2014</v>
      </c>
      <c r="G55" s="20">
        <v>2014</v>
      </c>
      <c r="H55" s="20">
        <v>2014</v>
      </c>
      <c r="I55" s="20">
        <v>2014</v>
      </c>
      <c r="J55" s="20">
        <v>2015</v>
      </c>
      <c r="K55" s="20">
        <v>2015</v>
      </c>
      <c r="L55" s="20">
        <v>2015</v>
      </c>
      <c r="M55" s="22">
        <v>2016</v>
      </c>
      <c r="N55" s="22">
        <v>2016</v>
      </c>
      <c r="O55" s="22">
        <v>2015</v>
      </c>
      <c r="P55" s="22">
        <v>2015</v>
      </c>
      <c r="Q55" s="22">
        <v>2014</v>
      </c>
      <c r="R55" s="22" t="s">
        <v>17</v>
      </c>
      <c r="S55" s="22">
        <v>2016</v>
      </c>
      <c r="T55" s="22">
        <v>2013</v>
      </c>
      <c r="U55" s="22">
        <v>2014</v>
      </c>
      <c r="V55" s="22">
        <v>2014</v>
      </c>
      <c r="W55" s="22">
        <v>2015</v>
      </c>
      <c r="X55" s="22">
        <v>2008</v>
      </c>
      <c r="Y55" s="22">
        <v>2010</v>
      </c>
      <c r="Z55" s="22">
        <v>2014</v>
      </c>
      <c r="AA55" s="22">
        <v>2014</v>
      </c>
      <c r="AB55" s="22">
        <v>2014</v>
      </c>
      <c r="AC55" s="22">
        <v>2014</v>
      </c>
      <c r="AD55" s="22">
        <v>2015</v>
      </c>
      <c r="AE55" s="22">
        <v>2012</v>
      </c>
      <c r="AF55" s="22">
        <v>2014</v>
      </c>
      <c r="AG55" s="21">
        <v>2013</v>
      </c>
      <c r="AH55" s="22">
        <v>2014</v>
      </c>
      <c r="AI55" s="22">
        <v>2015</v>
      </c>
      <c r="AJ55" s="22">
        <v>2016</v>
      </c>
      <c r="AK55" s="23">
        <v>2015</v>
      </c>
      <c r="AL55" s="23">
        <v>2015</v>
      </c>
      <c r="AM55" s="22">
        <v>2015</v>
      </c>
      <c r="AN55" s="22">
        <v>2014</v>
      </c>
      <c r="AO55" s="22">
        <v>2014</v>
      </c>
      <c r="AP55" s="22">
        <v>2014</v>
      </c>
      <c r="AQ55" s="22">
        <v>2014</v>
      </c>
      <c r="AR55" s="22">
        <v>2009</v>
      </c>
      <c r="AS55" s="22">
        <v>2014</v>
      </c>
      <c r="AT55" s="22">
        <v>2015</v>
      </c>
      <c r="AU55" s="22">
        <v>2012</v>
      </c>
      <c r="AV55" s="22">
        <v>2013</v>
      </c>
      <c r="AW55" s="22">
        <v>2014</v>
      </c>
      <c r="AX55" s="22">
        <v>2014</v>
      </c>
      <c r="AY55" s="22">
        <v>2014</v>
      </c>
      <c r="AZ55" s="22">
        <v>2015</v>
      </c>
      <c r="BA55" s="22">
        <v>2015</v>
      </c>
      <c r="BB55" s="22">
        <v>2015</v>
      </c>
      <c r="BC55" s="22">
        <v>2015</v>
      </c>
      <c r="BD55" s="22">
        <v>2014</v>
      </c>
      <c r="BE55" s="22">
        <v>2014</v>
      </c>
      <c r="BF55" s="10"/>
    </row>
    <row r="56" spans="1:58" x14ac:dyDescent="0.25">
      <c r="A56" s="16" t="s">
        <v>9376</v>
      </c>
      <c r="B56" s="11" t="s">
        <v>9377</v>
      </c>
      <c r="C56" s="20">
        <v>2014</v>
      </c>
      <c r="D56" s="20">
        <v>2014</v>
      </c>
      <c r="E56" s="20">
        <v>2014</v>
      </c>
      <c r="F56" s="20">
        <v>2014</v>
      </c>
      <c r="G56" s="20">
        <v>2014</v>
      </c>
      <c r="H56" s="20">
        <v>2014</v>
      </c>
      <c r="I56" s="20">
        <v>2014</v>
      </c>
      <c r="J56" s="20">
        <v>2015</v>
      </c>
      <c r="K56" s="20">
        <v>2015</v>
      </c>
      <c r="L56" s="20">
        <v>2015</v>
      </c>
      <c r="M56" s="22">
        <v>2016</v>
      </c>
      <c r="N56" s="22">
        <v>2016</v>
      </c>
      <c r="O56" s="22">
        <v>2015</v>
      </c>
      <c r="P56" s="22">
        <v>2015</v>
      </c>
      <c r="Q56" s="22">
        <v>2014</v>
      </c>
      <c r="R56" s="22" t="s">
        <v>17</v>
      </c>
      <c r="S56" s="22">
        <v>2016</v>
      </c>
      <c r="T56" s="22">
        <v>2013</v>
      </c>
      <c r="U56" s="22">
        <v>2014</v>
      </c>
      <c r="V56" s="22">
        <v>2014</v>
      </c>
      <c r="W56" s="22">
        <v>2015</v>
      </c>
      <c r="X56" s="22">
        <v>2010</v>
      </c>
      <c r="Y56" s="22" t="s">
        <v>17</v>
      </c>
      <c r="Z56" s="22">
        <v>2014</v>
      </c>
      <c r="AA56" s="22">
        <v>2014</v>
      </c>
      <c r="AB56" s="22">
        <v>2014</v>
      </c>
      <c r="AC56" s="22">
        <v>2014</v>
      </c>
      <c r="AD56" s="22">
        <v>2015</v>
      </c>
      <c r="AE56" s="22">
        <v>2012</v>
      </c>
      <c r="AF56" s="22" t="s">
        <v>17</v>
      </c>
      <c r="AG56" s="21" t="s">
        <v>17</v>
      </c>
      <c r="AH56" s="22">
        <v>2014</v>
      </c>
      <c r="AI56" s="22">
        <v>2015</v>
      </c>
      <c r="AJ56" s="22">
        <v>2016</v>
      </c>
      <c r="AK56" s="23" t="s">
        <v>17</v>
      </c>
      <c r="AL56" s="23">
        <v>2015</v>
      </c>
      <c r="AM56" s="22">
        <v>2015</v>
      </c>
      <c r="AN56" s="22">
        <v>2014</v>
      </c>
      <c r="AO56" s="22">
        <v>2014</v>
      </c>
      <c r="AP56" s="22" t="s">
        <v>17</v>
      </c>
      <c r="AQ56" s="22" t="s">
        <v>17</v>
      </c>
      <c r="AR56" s="22" t="s">
        <v>17</v>
      </c>
      <c r="AS56" s="22">
        <v>2014</v>
      </c>
      <c r="AT56" s="22">
        <v>2013</v>
      </c>
      <c r="AU56" s="22">
        <v>2012</v>
      </c>
      <c r="AV56" s="22">
        <v>2013</v>
      </c>
      <c r="AW56" s="22">
        <v>2014</v>
      </c>
      <c r="AX56" s="22">
        <v>2014</v>
      </c>
      <c r="AY56" s="22">
        <v>2014</v>
      </c>
      <c r="AZ56" s="22">
        <v>2015</v>
      </c>
      <c r="BA56" s="22">
        <v>2015</v>
      </c>
      <c r="BB56" s="22">
        <v>2015</v>
      </c>
      <c r="BC56" s="22">
        <v>2015</v>
      </c>
      <c r="BD56" s="22">
        <v>2014</v>
      </c>
      <c r="BE56" s="22">
        <v>2014</v>
      </c>
      <c r="BF56" s="10"/>
    </row>
    <row r="57" spans="1:58" x14ac:dyDescent="0.25">
      <c r="A57" s="16" t="s">
        <v>238</v>
      </c>
      <c r="B57" s="11" t="s">
        <v>9349</v>
      </c>
      <c r="C57" s="20">
        <v>2014</v>
      </c>
      <c r="D57" s="20">
        <v>2014</v>
      </c>
      <c r="E57" s="20">
        <v>2014</v>
      </c>
      <c r="F57" s="20">
        <v>2014</v>
      </c>
      <c r="G57" s="20">
        <v>2014</v>
      </c>
      <c r="H57" s="20">
        <v>2014</v>
      </c>
      <c r="I57" s="20">
        <v>2014</v>
      </c>
      <c r="J57" s="20">
        <v>2015</v>
      </c>
      <c r="K57" s="20">
        <v>2015</v>
      </c>
      <c r="L57" s="20">
        <v>2015</v>
      </c>
      <c r="M57" s="22">
        <v>2016</v>
      </c>
      <c r="N57" s="22">
        <v>2016</v>
      </c>
      <c r="O57" s="22">
        <v>2015</v>
      </c>
      <c r="P57" s="22">
        <v>2015</v>
      </c>
      <c r="Q57" s="22">
        <v>2014</v>
      </c>
      <c r="R57" s="22" t="s">
        <v>17</v>
      </c>
      <c r="S57" s="22">
        <v>2016</v>
      </c>
      <c r="T57" s="22">
        <v>2013</v>
      </c>
      <c r="U57" s="22">
        <v>2014</v>
      </c>
      <c r="V57" s="22" t="s">
        <v>17</v>
      </c>
      <c r="W57" s="22">
        <v>2015</v>
      </c>
      <c r="X57" s="22">
        <v>2010</v>
      </c>
      <c r="Y57" s="22" t="s">
        <v>17</v>
      </c>
      <c r="Z57" s="22">
        <v>2014</v>
      </c>
      <c r="AA57" s="22">
        <v>2014</v>
      </c>
      <c r="AB57" s="22">
        <v>2014</v>
      </c>
      <c r="AC57" s="22">
        <v>2014</v>
      </c>
      <c r="AD57" s="22">
        <v>2015</v>
      </c>
      <c r="AE57" s="22">
        <v>2012</v>
      </c>
      <c r="AF57" s="22" t="s">
        <v>17</v>
      </c>
      <c r="AG57" s="21" t="s">
        <v>17</v>
      </c>
      <c r="AH57" s="22">
        <v>2014</v>
      </c>
      <c r="AI57" s="22">
        <v>2015</v>
      </c>
      <c r="AJ57" s="22">
        <v>2016</v>
      </c>
      <c r="AK57" s="23" t="s">
        <v>17</v>
      </c>
      <c r="AL57" s="23">
        <v>2015</v>
      </c>
      <c r="AM57" s="22">
        <v>2015</v>
      </c>
      <c r="AN57" s="22">
        <v>2014</v>
      </c>
      <c r="AO57" s="22">
        <v>2014</v>
      </c>
      <c r="AP57" s="22" t="s">
        <v>17</v>
      </c>
      <c r="AQ57" s="22" t="s">
        <v>17</v>
      </c>
      <c r="AR57" s="22" t="s">
        <v>17</v>
      </c>
      <c r="AS57" s="22">
        <v>2014</v>
      </c>
      <c r="AT57" s="22">
        <v>2015</v>
      </c>
      <c r="AU57" s="22">
        <v>2012</v>
      </c>
      <c r="AV57" s="22">
        <v>2013</v>
      </c>
      <c r="AW57" s="22">
        <v>2014</v>
      </c>
      <c r="AX57" s="22">
        <v>2014</v>
      </c>
      <c r="AY57" s="22">
        <v>2014</v>
      </c>
      <c r="AZ57" s="22">
        <v>2015</v>
      </c>
      <c r="BA57" s="22">
        <v>2015</v>
      </c>
      <c r="BB57" s="22">
        <v>2011</v>
      </c>
      <c r="BC57" s="22">
        <v>2011</v>
      </c>
      <c r="BD57" s="22">
        <v>2014</v>
      </c>
      <c r="BE57" s="22">
        <v>2014</v>
      </c>
      <c r="BF57" s="10"/>
    </row>
    <row r="58" spans="1:58" x14ac:dyDescent="0.25">
      <c r="A58" s="16" t="s">
        <v>9351</v>
      </c>
      <c r="B58" s="11" t="s">
        <v>9352</v>
      </c>
      <c r="C58" s="20">
        <v>2014</v>
      </c>
      <c r="D58" s="20">
        <v>2014</v>
      </c>
      <c r="E58" s="20">
        <v>2014</v>
      </c>
      <c r="F58" s="20">
        <v>2014</v>
      </c>
      <c r="G58" s="20">
        <v>2014</v>
      </c>
      <c r="H58" s="20">
        <v>2014</v>
      </c>
      <c r="I58" s="20">
        <v>2014</v>
      </c>
      <c r="J58" s="20">
        <v>2015</v>
      </c>
      <c r="K58" s="20">
        <v>2015</v>
      </c>
      <c r="L58" s="20">
        <v>2015</v>
      </c>
      <c r="M58" s="22">
        <v>2016</v>
      </c>
      <c r="N58" s="22">
        <v>2016</v>
      </c>
      <c r="O58" s="22">
        <v>2015</v>
      </c>
      <c r="P58" s="22">
        <v>2015</v>
      </c>
      <c r="Q58" s="22">
        <v>2014</v>
      </c>
      <c r="R58" s="22" t="s">
        <v>17</v>
      </c>
      <c r="S58" s="22">
        <v>2016</v>
      </c>
      <c r="T58" s="22">
        <v>2013</v>
      </c>
      <c r="U58" s="22">
        <v>2014</v>
      </c>
      <c r="V58" s="22" t="s">
        <v>17</v>
      </c>
      <c r="W58" s="22">
        <v>2015</v>
      </c>
      <c r="X58" s="22" t="s">
        <v>17</v>
      </c>
      <c r="Y58" s="22">
        <v>2012</v>
      </c>
      <c r="Z58" s="22">
        <v>2014</v>
      </c>
      <c r="AA58" s="22">
        <v>2014</v>
      </c>
      <c r="AB58" s="22">
        <v>2013</v>
      </c>
      <c r="AC58" s="22">
        <v>2014</v>
      </c>
      <c r="AD58" s="22">
        <v>2015</v>
      </c>
      <c r="AE58" s="22" t="s">
        <v>17</v>
      </c>
      <c r="AF58" s="22">
        <v>2014</v>
      </c>
      <c r="AG58" s="21">
        <v>2012</v>
      </c>
      <c r="AH58" s="22">
        <v>2014</v>
      </c>
      <c r="AI58" s="22">
        <v>2015</v>
      </c>
      <c r="AJ58" s="22">
        <v>2016</v>
      </c>
      <c r="AK58" s="23" t="s">
        <v>17</v>
      </c>
      <c r="AL58" s="23">
        <v>2015</v>
      </c>
      <c r="AM58" s="22">
        <v>2015</v>
      </c>
      <c r="AN58" s="22">
        <v>2014</v>
      </c>
      <c r="AO58" s="22">
        <v>2014</v>
      </c>
      <c r="AP58" s="22">
        <v>2014</v>
      </c>
      <c r="AQ58" s="22">
        <v>2014</v>
      </c>
      <c r="AR58" s="22" t="s">
        <v>17</v>
      </c>
      <c r="AS58" s="22">
        <v>2014</v>
      </c>
      <c r="AT58" s="22">
        <v>2015</v>
      </c>
      <c r="AU58" s="22">
        <v>2012</v>
      </c>
      <c r="AV58" s="22">
        <v>2011</v>
      </c>
      <c r="AW58" s="22">
        <v>2014</v>
      </c>
      <c r="AX58" s="22">
        <v>2014</v>
      </c>
      <c r="AY58" s="22">
        <v>2014</v>
      </c>
      <c r="AZ58" s="22">
        <v>2015</v>
      </c>
      <c r="BA58" s="22">
        <v>2015</v>
      </c>
      <c r="BB58" s="22">
        <v>2015</v>
      </c>
      <c r="BC58" s="22">
        <v>2015</v>
      </c>
      <c r="BD58" s="22">
        <v>2014</v>
      </c>
      <c r="BE58" s="22">
        <v>2014</v>
      </c>
      <c r="BF58" s="10"/>
    </row>
    <row r="59" spans="1:58" x14ac:dyDescent="0.25">
      <c r="A59" s="16" t="s">
        <v>1173</v>
      </c>
      <c r="B59" s="11" t="s">
        <v>9353</v>
      </c>
      <c r="C59" s="20">
        <v>2014</v>
      </c>
      <c r="D59" s="20">
        <v>2014</v>
      </c>
      <c r="E59" s="20">
        <v>2014</v>
      </c>
      <c r="F59" s="20">
        <v>2014</v>
      </c>
      <c r="G59" s="20">
        <v>2014</v>
      </c>
      <c r="H59" s="20">
        <v>2014</v>
      </c>
      <c r="I59" s="20">
        <v>2014</v>
      </c>
      <c r="J59" s="20">
        <v>2015</v>
      </c>
      <c r="K59" s="20">
        <v>2015</v>
      </c>
      <c r="L59" s="20">
        <v>2015</v>
      </c>
      <c r="M59" s="22">
        <v>2016</v>
      </c>
      <c r="N59" s="22">
        <v>2016</v>
      </c>
      <c r="O59" s="22">
        <v>2015</v>
      </c>
      <c r="P59" s="22">
        <v>2015</v>
      </c>
      <c r="Q59" s="22">
        <v>2014</v>
      </c>
      <c r="R59" s="22">
        <v>2011</v>
      </c>
      <c r="S59" s="22">
        <v>2016</v>
      </c>
      <c r="T59" s="22">
        <v>2013</v>
      </c>
      <c r="U59" s="22">
        <v>2014</v>
      </c>
      <c r="V59" s="22">
        <v>2014</v>
      </c>
      <c r="W59" s="22">
        <v>2015</v>
      </c>
      <c r="X59" s="22">
        <v>2014</v>
      </c>
      <c r="Y59" s="22">
        <v>2010</v>
      </c>
      <c r="Z59" s="22">
        <v>2014</v>
      </c>
      <c r="AA59" s="22">
        <v>2014</v>
      </c>
      <c r="AB59" s="22">
        <v>2014</v>
      </c>
      <c r="AC59" s="22">
        <v>2014</v>
      </c>
      <c r="AD59" s="22">
        <v>2015</v>
      </c>
      <c r="AE59" s="22">
        <v>2012</v>
      </c>
      <c r="AF59" s="22">
        <v>2014</v>
      </c>
      <c r="AG59" s="21">
        <v>2010</v>
      </c>
      <c r="AH59" s="22">
        <v>2014</v>
      </c>
      <c r="AI59" s="22">
        <v>2015</v>
      </c>
      <c r="AJ59" s="22">
        <v>2016</v>
      </c>
      <c r="AK59" s="23">
        <v>2015</v>
      </c>
      <c r="AL59" s="23">
        <v>2016</v>
      </c>
      <c r="AM59" s="22">
        <v>2015</v>
      </c>
      <c r="AN59" s="22">
        <v>2014</v>
      </c>
      <c r="AO59" s="22">
        <v>2014</v>
      </c>
      <c r="AP59" s="22">
        <v>2014</v>
      </c>
      <c r="AQ59" s="22">
        <v>2014</v>
      </c>
      <c r="AR59" s="22">
        <v>2015</v>
      </c>
      <c r="AS59" s="22">
        <v>2014</v>
      </c>
      <c r="AT59" s="22">
        <v>2015</v>
      </c>
      <c r="AU59" s="22">
        <v>2012</v>
      </c>
      <c r="AV59" s="22">
        <v>2007</v>
      </c>
      <c r="AW59" s="22">
        <v>2014</v>
      </c>
      <c r="AX59" s="22">
        <v>2014</v>
      </c>
      <c r="AY59" s="22">
        <v>2014</v>
      </c>
      <c r="AZ59" s="22">
        <v>2015</v>
      </c>
      <c r="BA59" s="22">
        <v>2015</v>
      </c>
      <c r="BB59" s="22">
        <v>2015</v>
      </c>
      <c r="BC59" s="22">
        <v>2015</v>
      </c>
      <c r="BD59" s="22">
        <v>2014</v>
      </c>
      <c r="BE59" s="22">
        <v>2014</v>
      </c>
      <c r="BF59" s="10"/>
    </row>
    <row r="60" spans="1:58" x14ac:dyDescent="0.25">
      <c r="A60" s="16" t="s">
        <v>9356</v>
      </c>
      <c r="B60" s="11" t="s">
        <v>9357</v>
      </c>
      <c r="C60" s="20">
        <v>2014</v>
      </c>
      <c r="D60" s="20">
        <v>2014</v>
      </c>
      <c r="E60" s="20">
        <v>2014</v>
      </c>
      <c r="F60" s="20">
        <v>2014</v>
      </c>
      <c r="G60" s="20">
        <v>2014</v>
      </c>
      <c r="H60" s="20">
        <v>2014</v>
      </c>
      <c r="I60" s="20">
        <v>2014</v>
      </c>
      <c r="J60" s="20">
        <v>2015</v>
      </c>
      <c r="K60" s="20">
        <v>2015</v>
      </c>
      <c r="L60" s="20">
        <v>2015</v>
      </c>
      <c r="M60" s="22">
        <v>2016</v>
      </c>
      <c r="N60" s="22">
        <v>2016</v>
      </c>
      <c r="O60" s="22">
        <v>2015</v>
      </c>
      <c r="P60" s="22">
        <v>2015</v>
      </c>
      <c r="Q60" s="22">
        <v>2014</v>
      </c>
      <c r="R60" s="22" t="s">
        <v>17</v>
      </c>
      <c r="S60" s="22">
        <v>2016</v>
      </c>
      <c r="T60" s="22">
        <v>2013</v>
      </c>
      <c r="U60" s="22">
        <v>2014</v>
      </c>
      <c r="V60" s="22">
        <v>2014</v>
      </c>
      <c r="W60" s="22">
        <v>2015</v>
      </c>
      <c r="X60" s="22">
        <v>2004</v>
      </c>
      <c r="Y60" s="22">
        <v>2010</v>
      </c>
      <c r="Z60" s="22">
        <v>2014</v>
      </c>
      <c r="AA60" s="22">
        <v>2014</v>
      </c>
      <c r="AB60" s="22">
        <v>2014</v>
      </c>
      <c r="AC60" s="22">
        <v>2014</v>
      </c>
      <c r="AD60" s="22">
        <v>2015</v>
      </c>
      <c r="AE60" s="22" t="s">
        <v>17</v>
      </c>
      <c r="AF60" s="22">
        <v>2014</v>
      </c>
      <c r="AG60" s="21">
        <v>2008</v>
      </c>
      <c r="AH60" s="22">
        <v>2014</v>
      </c>
      <c r="AI60" s="22">
        <v>2015</v>
      </c>
      <c r="AJ60" s="22">
        <v>2016</v>
      </c>
      <c r="AK60" s="23" t="s">
        <v>17</v>
      </c>
      <c r="AL60" s="23">
        <v>2015</v>
      </c>
      <c r="AM60" s="22">
        <v>2015</v>
      </c>
      <c r="AN60" s="22">
        <v>2014</v>
      </c>
      <c r="AO60" s="22">
        <v>2014</v>
      </c>
      <c r="AP60" s="22">
        <v>2014</v>
      </c>
      <c r="AQ60" s="22">
        <v>2014</v>
      </c>
      <c r="AR60" s="22">
        <v>2015</v>
      </c>
      <c r="AS60" s="22">
        <v>2014</v>
      </c>
      <c r="AT60" s="22" t="s">
        <v>17</v>
      </c>
      <c r="AU60" s="22">
        <v>2012</v>
      </c>
      <c r="AV60" s="22" t="s">
        <v>17</v>
      </c>
      <c r="AW60" s="22">
        <v>2014</v>
      </c>
      <c r="AX60" s="22">
        <v>2014</v>
      </c>
      <c r="AY60" s="22">
        <v>2014</v>
      </c>
      <c r="AZ60" s="22">
        <v>2015</v>
      </c>
      <c r="BA60" s="22">
        <v>2015</v>
      </c>
      <c r="BB60" s="22">
        <v>2015</v>
      </c>
      <c r="BC60" s="22">
        <v>2015</v>
      </c>
      <c r="BD60" s="22">
        <v>2014</v>
      </c>
      <c r="BE60" s="22">
        <v>2014</v>
      </c>
      <c r="BF60" s="10"/>
    </row>
    <row r="61" spans="1:58" x14ac:dyDescent="0.25">
      <c r="A61" s="16" t="s">
        <v>9354</v>
      </c>
      <c r="B61" s="11" t="s">
        <v>9355</v>
      </c>
      <c r="C61" s="20">
        <v>2014</v>
      </c>
      <c r="D61" s="20">
        <v>2014</v>
      </c>
      <c r="E61" s="20">
        <v>2014</v>
      </c>
      <c r="F61" s="20">
        <v>2014</v>
      </c>
      <c r="G61" s="20">
        <v>2014</v>
      </c>
      <c r="H61" s="20">
        <v>2014</v>
      </c>
      <c r="I61" s="20">
        <v>2014</v>
      </c>
      <c r="J61" s="20">
        <v>2015</v>
      </c>
      <c r="K61" s="20">
        <v>2015</v>
      </c>
      <c r="L61" s="20">
        <v>2015</v>
      </c>
      <c r="M61" s="22">
        <v>2016</v>
      </c>
      <c r="N61" s="22">
        <v>2016</v>
      </c>
      <c r="O61" s="22">
        <v>2015</v>
      </c>
      <c r="P61" s="22">
        <v>2015</v>
      </c>
      <c r="Q61" s="22">
        <v>2014</v>
      </c>
      <c r="R61" s="22" t="s">
        <v>17</v>
      </c>
      <c r="S61" s="22">
        <v>2016</v>
      </c>
      <c r="T61" s="22">
        <v>2013</v>
      </c>
      <c r="U61" s="22">
        <v>2014</v>
      </c>
      <c r="V61" s="22" t="s">
        <v>17</v>
      </c>
      <c r="W61" s="22">
        <v>2015</v>
      </c>
      <c r="X61" s="22" t="s">
        <v>17</v>
      </c>
      <c r="Y61" s="22">
        <v>2010</v>
      </c>
      <c r="Z61" s="22">
        <v>2014</v>
      </c>
      <c r="AA61" s="22">
        <v>2014</v>
      </c>
      <c r="AB61" s="22" t="s">
        <v>17</v>
      </c>
      <c r="AC61" s="22">
        <v>2014</v>
      </c>
      <c r="AD61" s="22">
        <v>2015</v>
      </c>
      <c r="AE61" s="22" t="s">
        <v>17</v>
      </c>
      <c r="AF61" s="22">
        <v>2014</v>
      </c>
      <c r="AG61" s="21">
        <v>2012</v>
      </c>
      <c r="AH61" s="22">
        <v>2014</v>
      </c>
      <c r="AI61" s="22">
        <v>2015</v>
      </c>
      <c r="AJ61" s="22">
        <v>2016</v>
      </c>
      <c r="AK61" s="23" t="s">
        <v>17</v>
      </c>
      <c r="AL61" s="23">
        <v>2015</v>
      </c>
      <c r="AM61" s="22">
        <v>2015</v>
      </c>
      <c r="AN61" s="22">
        <v>2014</v>
      </c>
      <c r="AO61" s="22">
        <v>2014</v>
      </c>
      <c r="AP61" s="22">
        <v>2014</v>
      </c>
      <c r="AQ61" s="22">
        <v>2014</v>
      </c>
      <c r="AR61" s="22">
        <v>2015</v>
      </c>
      <c r="AS61" s="22">
        <v>2014</v>
      </c>
      <c r="AT61" s="22">
        <v>2015</v>
      </c>
      <c r="AU61" s="22">
        <v>2012</v>
      </c>
      <c r="AV61" s="22" t="s">
        <v>17</v>
      </c>
      <c r="AW61" s="22">
        <v>2014</v>
      </c>
      <c r="AX61" s="22">
        <v>2014</v>
      </c>
      <c r="AY61" s="22">
        <v>2014</v>
      </c>
      <c r="AZ61" s="22">
        <v>2015</v>
      </c>
      <c r="BA61" s="22">
        <v>2015</v>
      </c>
      <c r="BB61" s="22">
        <v>2015</v>
      </c>
      <c r="BC61" s="22">
        <v>2015</v>
      </c>
      <c r="BD61" s="22">
        <v>2014</v>
      </c>
      <c r="BE61" s="22">
        <v>2014</v>
      </c>
      <c r="BF61" s="10"/>
    </row>
    <row r="62" spans="1:58" x14ac:dyDescent="0.25">
      <c r="A62" s="16" t="s">
        <v>9358</v>
      </c>
      <c r="B62" s="11" t="s">
        <v>9359</v>
      </c>
      <c r="C62" s="20">
        <v>2014</v>
      </c>
      <c r="D62" s="20">
        <v>2014</v>
      </c>
      <c r="E62" s="20">
        <v>2014</v>
      </c>
      <c r="F62" s="20">
        <v>2014</v>
      </c>
      <c r="G62" s="20">
        <v>2014</v>
      </c>
      <c r="H62" s="20">
        <v>2014</v>
      </c>
      <c r="I62" s="20">
        <v>2014</v>
      </c>
      <c r="J62" s="20">
        <v>2015</v>
      </c>
      <c r="K62" s="20">
        <v>2015</v>
      </c>
      <c r="L62" s="20">
        <v>2015</v>
      </c>
      <c r="M62" s="22">
        <v>2016</v>
      </c>
      <c r="N62" s="22">
        <v>2016</v>
      </c>
      <c r="O62" s="22">
        <v>2015</v>
      </c>
      <c r="P62" s="22">
        <v>2015</v>
      </c>
      <c r="Q62" s="22">
        <v>2014</v>
      </c>
      <c r="R62" s="22" t="s">
        <v>17</v>
      </c>
      <c r="S62" s="22">
        <v>2016</v>
      </c>
      <c r="T62" s="22">
        <v>2013</v>
      </c>
      <c r="U62" s="22">
        <v>2014</v>
      </c>
      <c r="V62" s="22" t="s">
        <v>17</v>
      </c>
      <c r="W62" s="22">
        <v>2015</v>
      </c>
      <c r="X62" s="22" t="s">
        <v>17</v>
      </c>
      <c r="Y62" s="22">
        <v>2013</v>
      </c>
      <c r="Z62" s="22">
        <v>2014</v>
      </c>
      <c r="AA62" s="22">
        <v>2014</v>
      </c>
      <c r="AB62" s="22" t="s">
        <v>17</v>
      </c>
      <c r="AC62" s="22">
        <v>2014</v>
      </c>
      <c r="AD62" s="22">
        <v>2015</v>
      </c>
      <c r="AE62" s="22" t="s">
        <v>17</v>
      </c>
      <c r="AF62" s="22">
        <v>2014</v>
      </c>
      <c r="AG62" s="21">
        <v>2012</v>
      </c>
      <c r="AH62" s="22">
        <v>2014</v>
      </c>
      <c r="AI62" s="22">
        <v>2015</v>
      </c>
      <c r="AJ62" s="22">
        <v>2016</v>
      </c>
      <c r="AK62" s="23" t="s">
        <v>17</v>
      </c>
      <c r="AL62" s="23">
        <v>2015</v>
      </c>
      <c r="AM62" s="22">
        <v>2015</v>
      </c>
      <c r="AN62" s="22">
        <v>2014</v>
      </c>
      <c r="AO62" s="22">
        <v>2014</v>
      </c>
      <c r="AP62" s="22">
        <v>2014</v>
      </c>
      <c r="AQ62" s="22">
        <v>2014</v>
      </c>
      <c r="AR62" s="22">
        <v>2015</v>
      </c>
      <c r="AS62" s="22">
        <v>2014</v>
      </c>
      <c r="AT62" s="22">
        <v>2015</v>
      </c>
      <c r="AU62" s="22">
        <v>2012</v>
      </c>
      <c r="AV62" s="22" t="s">
        <v>17</v>
      </c>
      <c r="AW62" s="22">
        <v>2014</v>
      </c>
      <c r="AX62" s="22">
        <v>2014</v>
      </c>
      <c r="AY62" s="22">
        <v>2014</v>
      </c>
      <c r="AZ62" s="22">
        <v>2015</v>
      </c>
      <c r="BA62" s="22">
        <v>2015</v>
      </c>
      <c r="BB62" s="22">
        <v>2015</v>
      </c>
      <c r="BC62" s="22">
        <v>2015</v>
      </c>
      <c r="BD62" s="22">
        <v>2014</v>
      </c>
      <c r="BE62" s="22">
        <v>2014</v>
      </c>
      <c r="BF62" s="10"/>
    </row>
    <row r="63" spans="1:58" x14ac:dyDescent="0.25">
      <c r="A63" s="16" t="s">
        <v>9362</v>
      </c>
      <c r="B63" s="11" t="s">
        <v>9363</v>
      </c>
      <c r="C63" s="20">
        <v>2014</v>
      </c>
      <c r="D63" s="20">
        <v>2014</v>
      </c>
      <c r="E63" s="20">
        <v>2014</v>
      </c>
      <c r="F63" s="20">
        <v>2014</v>
      </c>
      <c r="G63" s="20">
        <v>2014</v>
      </c>
      <c r="H63" s="20">
        <v>2014</v>
      </c>
      <c r="I63" s="20">
        <v>2014</v>
      </c>
      <c r="J63" s="20">
        <v>2015</v>
      </c>
      <c r="K63" s="20">
        <v>2015</v>
      </c>
      <c r="L63" s="20">
        <v>2015</v>
      </c>
      <c r="M63" s="22">
        <v>2016</v>
      </c>
      <c r="N63" s="22">
        <v>2016</v>
      </c>
      <c r="O63" s="22">
        <v>2015</v>
      </c>
      <c r="P63" s="22">
        <v>2015</v>
      </c>
      <c r="Q63" s="22">
        <v>2014</v>
      </c>
      <c r="R63" s="22">
        <v>2012</v>
      </c>
      <c r="S63" s="22">
        <v>2016</v>
      </c>
      <c r="T63" s="22">
        <v>2013</v>
      </c>
      <c r="U63" s="22">
        <v>2014</v>
      </c>
      <c r="V63" s="22">
        <v>2014</v>
      </c>
      <c r="W63" s="22">
        <v>2015</v>
      </c>
      <c r="X63" s="22">
        <v>2012</v>
      </c>
      <c r="Y63" s="22" t="s">
        <v>17</v>
      </c>
      <c r="Z63" s="22">
        <v>2014</v>
      </c>
      <c r="AA63" s="22">
        <v>2014</v>
      </c>
      <c r="AB63" s="22">
        <v>2014</v>
      </c>
      <c r="AC63" s="22">
        <v>2014</v>
      </c>
      <c r="AD63" s="22">
        <v>2015</v>
      </c>
      <c r="AE63" s="22">
        <v>2012</v>
      </c>
      <c r="AF63" s="22">
        <v>2014</v>
      </c>
      <c r="AG63" s="21">
        <v>2005</v>
      </c>
      <c r="AH63" s="22">
        <v>2014</v>
      </c>
      <c r="AI63" s="22">
        <v>2015</v>
      </c>
      <c r="AJ63" s="22">
        <v>2016</v>
      </c>
      <c r="AK63" s="23" t="s">
        <v>17</v>
      </c>
      <c r="AL63" s="23">
        <v>2015</v>
      </c>
      <c r="AM63" s="22">
        <v>2015</v>
      </c>
      <c r="AN63" s="22">
        <v>2014</v>
      </c>
      <c r="AO63" s="22">
        <v>2014</v>
      </c>
      <c r="AP63" s="22">
        <v>2014</v>
      </c>
      <c r="AQ63" s="22">
        <v>2014</v>
      </c>
      <c r="AR63" s="22">
        <v>2015</v>
      </c>
      <c r="AS63" s="22">
        <v>2014</v>
      </c>
      <c r="AT63" s="22">
        <v>2015</v>
      </c>
      <c r="AU63" s="22">
        <v>2012</v>
      </c>
      <c r="AV63" s="22">
        <v>2012</v>
      </c>
      <c r="AW63" s="22">
        <v>2014</v>
      </c>
      <c r="AX63" s="22">
        <v>2014</v>
      </c>
      <c r="AY63" s="22">
        <v>2014</v>
      </c>
      <c r="AZ63" s="22">
        <v>2015</v>
      </c>
      <c r="BA63" s="22">
        <v>2015</v>
      </c>
      <c r="BB63" s="22">
        <v>2015</v>
      </c>
      <c r="BC63" s="22">
        <v>2015</v>
      </c>
      <c r="BD63" s="22">
        <v>2014</v>
      </c>
      <c r="BE63" s="22">
        <v>2014</v>
      </c>
      <c r="BF63" s="10"/>
    </row>
    <row r="64" spans="1:58" x14ac:dyDescent="0.25">
      <c r="A64" s="16" t="s">
        <v>9372</v>
      </c>
      <c r="B64" s="11" t="s">
        <v>9373</v>
      </c>
      <c r="C64" s="20">
        <v>2014</v>
      </c>
      <c r="D64" s="20">
        <v>2014</v>
      </c>
      <c r="E64" s="20">
        <v>2014</v>
      </c>
      <c r="F64" s="20">
        <v>2014</v>
      </c>
      <c r="G64" s="20">
        <v>2014</v>
      </c>
      <c r="H64" s="20">
        <v>2014</v>
      </c>
      <c r="I64" s="20">
        <v>2014</v>
      </c>
      <c r="J64" s="20">
        <v>2015</v>
      </c>
      <c r="K64" s="20">
        <v>2015</v>
      </c>
      <c r="L64" s="20">
        <v>2015</v>
      </c>
      <c r="M64" s="22">
        <v>2016</v>
      </c>
      <c r="N64" s="22">
        <v>2016</v>
      </c>
      <c r="O64" s="22">
        <v>2015</v>
      </c>
      <c r="P64" s="22">
        <v>2015</v>
      </c>
      <c r="Q64" s="22">
        <v>2014</v>
      </c>
      <c r="R64" s="22">
        <v>2013</v>
      </c>
      <c r="S64" s="22">
        <v>2016</v>
      </c>
      <c r="T64" s="22">
        <v>2013</v>
      </c>
      <c r="U64" s="22">
        <v>2014</v>
      </c>
      <c r="V64" s="22">
        <v>2014</v>
      </c>
      <c r="W64" s="22">
        <v>2015</v>
      </c>
      <c r="X64" s="22">
        <v>2013</v>
      </c>
      <c r="Y64" s="22">
        <v>2010</v>
      </c>
      <c r="Z64" s="22">
        <v>2014</v>
      </c>
      <c r="AA64" s="22">
        <v>2014</v>
      </c>
      <c r="AB64" s="22">
        <v>2014</v>
      </c>
      <c r="AC64" s="22">
        <v>2014</v>
      </c>
      <c r="AD64" s="22">
        <v>2015</v>
      </c>
      <c r="AE64" s="22">
        <v>2012</v>
      </c>
      <c r="AF64" s="22">
        <v>2014</v>
      </c>
      <c r="AG64" s="21">
        <v>2003</v>
      </c>
      <c r="AH64" s="22">
        <v>2014</v>
      </c>
      <c r="AI64" s="22">
        <v>2015</v>
      </c>
      <c r="AJ64" s="22">
        <v>2016</v>
      </c>
      <c r="AK64" s="23" t="s">
        <v>17</v>
      </c>
      <c r="AL64" s="23">
        <v>2015</v>
      </c>
      <c r="AM64" s="22">
        <v>2015</v>
      </c>
      <c r="AN64" s="22">
        <v>2014</v>
      </c>
      <c r="AO64" s="22">
        <v>2014</v>
      </c>
      <c r="AP64" s="22">
        <v>2014</v>
      </c>
      <c r="AQ64" s="22">
        <v>2014</v>
      </c>
      <c r="AR64" s="22">
        <v>2015</v>
      </c>
      <c r="AS64" s="22">
        <v>2014</v>
      </c>
      <c r="AT64" s="22">
        <v>2015</v>
      </c>
      <c r="AU64" s="22">
        <v>2012</v>
      </c>
      <c r="AV64" s="22">
        <v>2013</v>
      </c>
      <c r="AW64" s="22">
        <v>2014</v>
      </c>
      <c r="AX64" s="22">
        <v>2014</v>
      </c>
      <c r="AY64" s="22">
        <v>2014</v>
      </c>
      <c r="AZ64" s="22">
        <v>2015</v>
      </c>
      <c r="BA64" s="22">
        <v>2015</v>
      </c>
      <c r="BB64" s="22">
        <v>2014</v>
      </c>
      <c r="BC64" s="22">
        <v>2015</v>
      </c>
      <c r="BD64" s="22">
        <v>2014</v>
      </c>
      <c r="BE64" s="22">
        <v>2014</v>
      </c>
      <c r="BF64" s="10"/>
    </row>
    <row r="65" spans="1:58" x14ac:dyDescent="0.25">
      <c r="A65" s="16" t="s">
        <v>9366</v>
      </c>
      <c r="B65" s="11" t="s">
        <v>9367</v>
      </c>
      <c r="C65" s="20">
        <v>2014</v>
      </c>
      <c r="D65" s="20">
        <v>2014</v>
      </c>
      <c r="E65" s="20">
        <v>2014</v>
      </c>
      <c r="F65" s="20">
        <v>2014</v>
      </c>
      <c r="G65" s="20">
        <v>2014</v>
      </c>
      <c r="H65" s="20">
        <v>2014</v>
      </c>
      <c r="I65" s="20">
        <v>2014</v>
      </c>
      <c r="J65" s="20">
        <v>2015</v>
      </c>
      <c r="K65" s="20">
        <v>2015</v>
      </c>
      <c r="L65" s="20">
        <v>2015</v>
      </c>
      <c r="M65" s="22">
        <v>2016</v>
      </c>
      <c r="N65" s="22">
        <v>2016</v>
      </c>
      <c r="O65" s="22">
        <v>2015</v>
      </c>
      <c r="P65" s="22">
        <v>2015</v>
      </c>
      <c r="Q65" s="22">
        <v>2014</v>
      </c>
      <c r="R65" s="22">
        <v>2005</v>
      </c>
      <c r="S65" s="22">
        <v>2016</v>
      </c>
      <c r="T65" s="22">
        <v>2013</v>
      </c>
      <c r="U65" s="22">
        <v>2014</v>
      </c>
      <c r="V65" s="22">
        <v>2014</v>
      </c>
      <c r="W65" s="22">
        <v>2015</v>
      </c>
      <c r="X65" s="22">
        <v>2009</v>
      </c>
      <c r="Y65" s="22">
        <v>2013</v>
      </c>
      <c r="Z65" s="22">
        <v>2014</v>
      </c>
      <c r="AA65" s="22">
        <v>2014</v>
      </c>
      <c r="AB65" s="22">
        <v>2014</v>
      </c>
      <c r="AC65" s="22">
        <v>2014</v>
      </c>
      <c r="AD65" s="22">
        <v>2015</v>
      </c>
      <c r="AE65" s="22">
        <v>2012</v>
      </c>
      <c r="AF65" s="22">
        <v>2014</v>
      </c>
      <c r="AG65" s="21">
        <v>2013</v>
      </c>
      <c r="AH65" s="22">
        <v>2014</v>
      </c>
      <c r="AI65" s="22">
        <v>2015</v>
      </c>
      <c r="AJ65" s="22">
        <v>2016</v>
      </c>
      <c r="AK65" s="23">
        <v>2015</v>
      </c>
      <c r="AL65" s="23">
        <v>2015</v>
      </c>
      <c r="AM65" s="22">
        <v>2015</v>
      </c>
      <c r="AN65" s="22">
        <v>2014</v>
      </c>
      <c r="AO65" s="22">
        <v>2014</v>
      </c>
      <c r="AP65" s="22" t="s">
        <v>17</v>
      </c>
      <c r="AQ65" s="22" t="s">
        <v>17</v>
      </c>
      <c r="AR65" s="22">
        <v>2015</v>
      </c>
      <c r="AS65" s="22">
        <v>2014</v>
      </c>
      <c r="AT65" s="22">
        <v>2015</v>
      </c>
      <c r="AU65" s="22">
        <v>2012</v>
      </c>
      <c r="AV65" s="22">
        <v>2013</v>
      </c>
      <c r="AW65" s="22">
        <v>2014</v>
      </c>
      <c r="AX65" s="22">
        <v>2014</v>
      </c>
      <c r="AY65" s="22">
        <v>2014</v>
      </c>
      <c r="AZ65" s="22">
        <v>2015</v>
      </c>
      <c r="BA65" s="22">
        <v>2015</v>
      </c>
      <c r="BB65" s="22">
        <v>2015</v>
      </c>
      <c r="BC65" s="22">
        <v>2015</v>
      </c>
      <c r="BD65" s="22">
        <v>2014</v>
      </c>
      <c r="BE65" s="22">
        <v>2014</v>
      </c>
      <c r="BF65" s="10"/>
    </row>
    <row r="66" spans="1:58" x14ac:dyDescent="0.25">
      <c r="A66" s="16" t="s">
        <v>9338</v>
      </c>
      <c r="B66" s="11" t="s">
        <v>9339</v>
      </c>
      <c r="C66" s="20">
        <v>2014</v>
      </c>
      <c r="D66" s="20">
        <v>2014</v>
      </c>
      <c r="E66" s="20">
        <v>2014</v>
      </c>
      <c r="F66" s="20">
        <v>2014</v>
      </c>
      <c r="G66" s="20">
        <v>2014</v>
      </c>
      <c r="H66" s="20">
        <v>2014</v>
      </c>
      <c r="I66" s="20">
        <v>2014</v>
      </c>
      <c r="J66" s="20">
        <v>2015</v>
      </c>
      <c r="K66" s="20">
        <v>2015</v>
      </c>
      <c r="L66" s="20">
        <v>2015</v>
      </c>
      <c r="M66" s="22">
        <v>2016</v>
      </c>
      <c r="N66" s="22">
        <v>2016</v>
      </c>
      <c r="O66" s="22">
        <v>2015</v>
      </c>
      <c r="P66" s="22">
        <v>2015</v>
      </c>
      <c r="Q66" s="22">
        <v>2014</v>
      </c>
      <c r="R66" s="22" t="s">
        <v>17</v>
      </c>
      <c r="S66" s="22">
        <v>2016</v>
      </c>
      <c r="T66" s="22">
        <v>2013</v>
      </c>
      <c r="U66" s="22">
        <v>2014</v>
      </c>
      <c r="V66" s="22" t="s">
        <v>17</v>
      </c>
      <c r="W66" s="22">
        <v>2015</v>
      </c>
      <c r="X66" s="22">
        <v>2005</v>
      </c>
      <c r="Y66" s="22">
        <v>2012</v>
      </c>
      <c r="Z66" s="22">
        <v>2014</v>
      </c>
      <c r="AA66" s="22">
        <v>2014</v>
      </c>
      <c r="AB66" s="22" t="s">
        <v>17</v>
      </c>
      <c r="AC66" s="22">
        <v>2014</v>
      </c>
      <c r="AD66" s="22">
        <v>2015</v>
      </c>
      <c r="AE66" s="22" t="s">
        <v>17</v>
      </c>
      <c r="AF66" s="22">
        <v>2014</v>
      </c>
      <c r="AG66" s="21">
        <v>2011</v>
      </c>
      <c r="AH66" s="22">
        <v>2014</v>
      </c>
      <c r="AI66" s="22">
        <v>2015</v>
      </c>
      <c r="AJ66" s="22">
        <v>2016</v>
      </c>
      <c r="AK66" s="23" t="s">
        <v>17</v>
      </c>
      <c r="AL66" s="23">
        <v>2015</v>
      </c>
      <c r="AM66" s="22">
        <v>2015</v>
      </c>
      <c r="AN66" s="22">
        <v>2014</v>
      </c>
      <c r="AO66" s="22">
        <v>2014</v>
      </c>
      <c r="AP66" s="22">
        <v>2014</v>
      </c>
      <c r="AQ66" s="22">
        <v>2014</v>
      </c>
      <c r="AR66" s="22">
        <v>2015</v>
      </c>
      <c r="AS66" s="22">
        <v>2014</v>
      </c>
      <c r="AT66" s="22">
        <v>2015</v>
      </c>
      <c r="AU66" s="22">
        <v>2012</v>
      </c>
      <c r="AV66" s="22" t="s">
        <v>17</v>
      </c>
      <c r="AW66" s="22">
        <v>2014</v>
      </c>
      <c r="AX66" s="22">
        <v>2014</v>
      </c>
      <c r="AY66" s="22">
        <v>2014</v>
      </c>
      <c r="AZ66" s="22">
        <v>2015</v>
      </c>
      <c r="BA66" s="22">
        <v>2015</v>
      </c>
      <c r="BB66" s="22">
        <v>2015</v>
      </c>
      <c r="BC66" s="22">
        <v>2015</v>
      </c>
      <c r="BD66" s="22">
        <v>2014</v>
      </c>
      <c r="BE66" s="22">
        <v>2014</v>
      </c>
      <c r="BF66" s="10"/>
    </row>
    <row r="67" spans="1:58" x14ac:dyDescent="0.25">
      <c r="A67" s="16" t="s">
        <v>9368</v>
      </c>
      <c r="B67" s="11" t="s">
        <v>9369</v>
      </c>
      <c r="C67" s="20">
        <v>2014</v>
      </c>
      <c r="D67" s="20">
        <v>2014</v>
      </c>
      <c r="E67" s="20">
        <v>2014</v>
      </c>
      <c r="F67" s="20">
        <v>2014</v>
      </c>
      <c r="G67" s="20">
        <v>2014</v>
      </c>
      <c r="H67" s="20">
        <v>2014</v>
      </c>
      <c r="I67" s="20">
        <v>2014</v>
      </c>
      <c r="J67" s="20">
        <v>2015</v>
      </c>
      <c r="K67" s="20">
        <v>2015</v>
      </c>
      <c r="L67" s="20">
        <v>2015</v>
      </c>
      <c r="M67" s="22">
        <v>2016</v>
      </c>
      <c r="N67" s="22">
        <v>2016</v>
      </c>
      <c r="O67" s="22">
        <v>2015</v>
      </c>
      <c r="P67" s="22">
        <v>2015</v>
      </c>
      <c r="Q67" s="22">
        <v>2014</v>
      </c>
      <c r="R67" s="22">
        <v>2011</v>
      </c>
      <c r="S67" s="22">
        <v>2016</v>
      </c>
      <c r="T67" s="22">
        <v>2013</v>
      </c>
      <c r="U67" s="22">
        <v>2014</v>
      </c>
      <c r="V67" s="22">
        <v>2014</v>
      </c>
      <c r="W67" s="22">
        <v>2015</v>
      </c>
      <c r="X67" s="22">
        <v>2014</v>
      </c>
      <c r="Y67" s="22">
        <v>2010</v>
      </c>
      <c r="Z67" s="22">
        <v>2014</v>
      </c>
      <c r="AA67" s="22">
        <v>2014</v>
      </c>
      <c r="AB67" s="22">
        <v>2014</v>
      </c>
      <c r="AC67" s="22">
        <v>2014</v>
      </c>
      <c r="AD67" s="22">
        <v>2015</v>
      </c>
      <c r="AE67" s="22">
        <v>2012</v>
      </c>
      <c r="AF67" s="22">
        <v>2014</v>
      </c>
      <c r="AG67" s="21">
        <v>2005</v>
      </c>
      <c r="AH67" s="22">
        <v>2014</v>
      </c>
      <c r="AI67" s="22">
        <v>2015</v>
      </c>
      <c r="AJ67" s="22">
        <v>2016</v>
      </c>
      <c r="AK67" s="23" t="s">
        <v>17</v>
      </c>
      <c r="AL67" s="23">
        <v>2015</v>
      </c>
      <c r="AM67" s="22">
        <v>2015</v>
      </c>
      <c r="AN67" s="22">
        <v>2014</v>
      </c>
      <c r="AO67" s="22">
        <v>2014</v>
      </c>
      <c r="AP67" s="22">
        <v>2014</v>
      </c>
      <c r="AQ67" s="22">
        <v>2014</v>
      </c>
      <c r="AR67" s="22">
        <v>2015</v>
      </c>
      <c r="AS67" s="22">
        <v>2014</v>
      </c>
      <c r="AT67" s="22">
        <v>2015</v>
      </c>
      <c r="AU67" s="22">
        <v>2012</v>
      </c>
      <c r="AV67" s="22">
        <v>2010</v>
      </c>
      <c r="AW67" s="22">
        <v>2014</v>
      </c>
      <c r="AX67" s="22">
        <v>2014</v>
      </c>
      <c r="AY67" s="22">
        <v>2014</v>
      </c>
      <c r="AZ67" s="22">
        <v>2015</v>
      </c>
      <c r="BA67" s="22">
        <v>2015</v>
      </c>
      <c r="BB67" s="22">
        <v>2015</v>
      </c>
      <c r="BC67" s="22">
        <v>2015</v>
      </c>
      <c r="BD67" s="22">
        <v>2014</v>
      </c>
      <c r="BE67" s="22">
        <v>2014</v>
      </c>
      <c r="BF67" s="10"/>
    </row>
    <row r="68" spans="1:58" x14ac:dyDescent="0.25">
      <c r="A68" s="16" t="s">
        <v>105</v>
      </c>
      <c r="B68" s="11" t="s">
        <v>9378</v>
      </c>
      <c r="C68" s="20">
        <v>2014</v>
      </c>
      <c r="D68" s="20">
        <v>2014</v>
      </c>
      <c r="E68" s="20">
        <v>2014</v>
      </c>
      <c r="F68" s="20">
        <v>2014</v>
      </c>
      <c r="G68" s="20">
        <v>2014</v>
      </c>
      <c r="H68" s="20">
        <v>2014</v>
      </c>
      <c r="I68" s="20">
        <v>2014</v>
      </c>
      <c r="J68" s="20">
        <v>2015</v>
      </c>
      <c r="K68" s="20">
        <v>2015</v>
      </c>
      <c r="L68" s="20">
        <v>2015</v>
      </c>
      <c r="M68" s="22">
        <v>2016</v>
      </c>
      <c r="N68" s="22">
        <v>2016</v>
      </c>
      <c r="O68" s="22">
        <v>2015</v>
      </c>
      <c r="P68" s="22">
        <v>2015</v>
      </c>
      <c r="Q68" s="22">
        <v>2014</v>
      </c>
      <c r="R68" s="22" t="s">
        <v>17</v>
      </c>
      <c r="S68" s="22">
        <v>2016</v>
      </c>
      <c r="T68" s="22">
        <v>2013</v>
      </c>
      <c r="U68" s="22">
        <v>2014</v>
      </c>
      <c r="V68" s="22" t="s">
        <v>17</v>
      </c>
      <c r="W68" s="22">
        <v>2015</v>
      </c>
      <c r="X68" s="22" t="s">
        <v>17</v>
      </c>
      <c r="Y68" s="22">
        <v>2010</v>
      </c>
      <c r="Z68" s="22">
        <v>2014</v>
      </c>
      <c r="AA68" s="22">
        <v>2014</v>
      </c>
      <c r="AB68" s="22" t="s">
        <v>17</v>
      </c>
      <c r="AC68" s="22">
        <v>2014</v>
      </c>
      <c r="AD68" s="22">
        <v>2015</v>
      </c>
      <c r="AE68" s="22" t="s">
        <v>17</v>
      </c>
      <c r="AF68" s="22">
        <v>2014</v>
      </c>
      <c r="AG68" s="21">
        <v>2012</v>
      </c>
      <c r="AH68" s="22">
        <v>2014</v>
      </c>
      <c r="AI68" s="22">
        <v>2015</v>
      </c>
      <c r="AJ68" s="22">
        <v>2016</v>
      </c>
      <c r="AK68" s="23" t="s">
        <v>17</v>
      </c>
      <c r="AL68" s="23">
        <v>2015</v>
      </c>
      <c r="AM68" s="22">
        <v>2015</v>
      </c>
      <c r="AN68" s="22">
        <v>2014</v>
      </c>
      <c r="AO68" s="22">
        <v>2014</v>
      </c>
      <c r="AP68" s="22">
        <v>2014</v>
      </c>
      <c r="AQ68" s="22">
        <v>2014</v>
      </c>
      <c r="AR68" s="22">
        <v>2015</v>
      </c>
      <c r="AS68" s="22">
        <v>2014</v>
      </c>
      <c r="AT68" s="22">
        <v>2015</v>
      </c>
      <c r="AU68" s="22">
        <v>2012</v>
      </c>
      <c r="AV68" s="22">
        <v>2013</v>
      </c>
      <c r="AW68" s="22">
        <v>2014</v>
      </c>
      <c r="AX68" s="22">
        <v>2014</v>
      </c>
      <c r="AY68" s="22">
        <v>2014</v>
      </c>
      <c r="AZ68" s="22">
        <v>2015</v>
      </c>
      <c r="BA68" s="22">
        <v>2015</v>
      </c>
      <c r="BB68" s="22">
        <v>2015</v>
      </c>
      <c r="BC68" s="22">
        <v>2015</v>
      </c>
      <c r="BD68" s="22">
        <v>2014</v>
      </c>
      <c r="BE68" s="22">
        <v>2014</v>
      </c>
      <c r="BF68" s="10"/>
    </row>
    <row r="69" spans="1:58" x14ac:dyDescent="0.25">
      <c r="A69" s="16" t="s">
        <v>9379</v>
      </c>
      <c r="B69" s="11" t="s">
        <v>9380</v>
      </c>
      <c r="C69" s="20">
        <v>2014</v>
      </c>
      <c r="D69" s="20">
        <v>2014</v>
      </c>
      <c r="E69" s="20">
        <v>2014</v>
      </c>
      <c r="F69" s="20">
        <v>2014</v>
      </c>
      <c r="G69" s="20">
        <v>2014</v>
      </c>
      <c r="H69" s="20">
        <v>2014</v>
      </c>
      <c r="I69" s="20">
        <v>2014</v>
      </c>
      <c r="J69" s="20">
        <v>2015</v>
      </c>
      <c r="K69" s="20">
        <v>2015</v>
      </c>
      <c r="L69" s="20">
        <v>2015</v>
      </c>
      <c r="M69" s="22">
        <v>2016</v>
      </c>
      <c r="N69" s="22">
        <v>2016</v>
      </c>
      <c r="O69" s="22">
        <v>2015</v>
      </c>
      <c r="P69" s="22">
        <v>2015</v>
      </c>
      <c r="Q69" s="22">
        <v>2014</v>
      </c>
      <c r="R69" s="22" t="s">
        <v>17</v>
      </c>
      <c r="S69" s="22">
        <v>2016</v>
      </c>
      <c r="T69" s="22">
        <v>2013</v>
      </c>
      <c r="U69" s="22">
        <v>2014</v>
      </c>
      <c r="V69" s="22">
        <v>2014</v>
      </c>
      <c r="W69" s="22">
        <v>2015</v>
      </c>
      <c r="X69" s="22" t="s">
        <v>17</v>
      </c>
      <c r="Y69" s="22" t="s">
        <v>17</v>
      </c>
      <c r="Z69" s="22">
        <v>2014</v>
      </c>
      <c r="AA69" s="22">
        <v>2014</v>
      </c>
      <c r="AB69" s="22" t="s">
        <v>17</v>
      </c>
      <c r="AC69" s="22">
        <v>2014</v>
      </c>
      <c r="AD69" s="22">
        <v>2015</v>
      </c>
      <c r="AE69" s="22" t="s">
        <v>17</v>
      </c>
      <c r="AF69" s="22" t="s">
        <v>17</v>
      </c>
      <c r="AG69" s="21" t="s">
        <v>17</v>
      </c>
      <c r="AH69" s="22">
        <v>2014</v>
      </c>
      <c r="AI69" s="22">
        <v>2015</v>
      </c>
      <c r="AJ69" s="22">
        <v>2016</v>
      </c>
      <c r="AK69" s="23" t="s">
        <v>17</v>
      </c>
      <c r="AL69" s="23">
        <v>2015</v>
      </c>
      <c r="AM69" s="22">
        <v>2015</v>
      </c>
      <c r="AN69" s="22">
        <v>2014</v>
      </c>
      <c r="AO69" s="22">
        <v>2014</v>
      </c>
      <c r="AP69" s="22">
        <v>2014</v>
      </c>
      <c r="AQ69" s="22" t="s">
        <v>17</v>
      </c>
      <c r="AR69" s="22">
        <v>2011</v>
      </c>
      <c r="AS69" s="22">
        <v>2014</v>
      </c>
      <c r="AT69" s="22" t="s">
        <v>17</v>
      </c>
      <c r="AU69" s="22">
        <v>2012</v>
      </c>
      <c r="AV69" s="22" t="s">
        <v>17</v>
      </c>
      <c r="AW69" s="22">
        <v>2014</v>
      </c>
      <c r="AX69" s="22">
        <v>2014</v>
      </c>
      <c r="AY69" s="22">
        <v>2014</v>
      </c>
      <c r="AZ69" s="22">
        <v>2015</v>
      </c>
      <c r="BA69" s="22">
        <v>2015</v>
      </c>
      <c r="BB69" s="22">
        <v>2015</v>
      </c>
      <c r="BC69" s="22">
        <v>2015</v>
      </c>
      <c r="BD69" s="22">
        <v>2014</v>
      </c>
      <c r="BE69" s="22">
        <v>2014</v>
      </c>
      <c r="BF69" s="10"/>
    </row>
    <row r="70" spans="1:58" x14ac:dyDescent="0.25">
      <c r="A70" s="16" t="s">
        <v>2842</v>
      </c>
      <c r="B70" s="11" t="s">
        <v>9381</v>
      </c>
      <c r="C70" s="20">
        <v>2014</v>
      </c>
      <c r="D70" s="20">
        <v>2014</v>
      </c>
      <c r="E70" s="20">
        <v>2014</v>
      </c>
      <c r="F70" s="20">
        <v>2014</v>
      </c>
      <c r="G70" s="20">
        <v>2014</v>
      </c>
      <c r="H70" s="20">
        <v>2014</v>
      </c>
      <c r="I70" s="20">
        <v>2014</v>
      </c>
      <c r="J70" s="20">
        <v>2015</v>
      </c>
      <c r="K70" s="20">
        <v>2015</v>
      </c>
      <c r="L70" s="20">
        <v>2015</v>
      </c>
      <c r="M70" s="22">
        <v>2016</v>
      </c>
      <c r="N70" s="22">
        <v>2016</v>
      </c>
      <c r="O70" s="22">
        <v>2015</v>
      </c>
      <c r="P70" s="22">
        <v>2015</v>
      </c>
      <c r="Q70" s="22">
        <v>2014</v>
      </c>
      <c r="R70" s="22" t="s">
        <v>17</v>
      </c>
      <c r="S70" s="22">
        <v>2016</v>
      </c>
      <c r="T70" s="22">
        <v>2013</v>
      </c>
      <c r="U70" s="22">
        <v>2014</v>
      </c>
      <c r="V70" s="22">
        <v>2014</v>
      </c>
      <c r="W70" s="22">
        <v>2015</v>
      </c>
      <c r="X70" s="22">
        <v>2009</v>
      </c>
      <c r="Y70" s="22">
        <v>2009</v>
      </c>
      <c r="Z70" s="22">
        <v>2014</v>
      </c>
      <c r="AA70" s="22">
        <v>2014</v>
      </c>
      <c r="AB70" s="22">
        <v>2014</v>
      </c>
      <c r="AC70" s="22">
        <v>2014</v>
      </c>
      <c r="AD70" s="22">
        <v>2015</v>
      </c>
      <c r="AE70" s="22">
        <v>2012</v>
      </c>
      <c r="AF70" s="22">
        <v>2014</v>
      </c>
      <c r="AG70" s="21">
        <v>2011</v>
      </c>
      <c r="AH70" s="22">
        <v>2014</v>
      </c>
      <c r="AI70" s="22">
        <v>2015</v>
      </c>
      <c r="AJ70" s="22">
        <v>2016</v>
      </c>
      <c r="AK70" s="23">
        <v>2015</v>
      </c>
      <c r="AL70" s="23">
        <v>2015</v>
      </c>
      <c r="AM70" s="22">
        <v>2015</v>
      </c>
      <c r="AN70" s="22">
        <v>2014</v>
      </c>
      <c r="AO70" s="22">
        <v>2014</v>
      </c>
      <c r="AP70" s="22">
        <v>2014</v>
      </c>
      <c r="AQ70" s="22">
        <v>2014</v>
      </c>
      <c r="AR70" s="22">
        <v>2015</v>
      </c>
      <c r="AS70" s="22">
        <v>2014</v>
      </c>
      <c r="AT70" s="22">
        <v>2015</v>
      </c>
      <c r="AU70" s="22">
        <v>2012</v>
      </c>
      <c r="AV70" s="22">
        <v>2013</v>
      </c>
      <c r="AW70" s="22">
        <v>2014</v>
      </c>
      <c r="AX70" s="22">
        <v>2014</v>
      </c>
      <c r="AY70" s="22">
        <v>2014</v>
      </c>
      <c r="AZ70" s="22">
        <v>2015</v>
      </c>
      <c r="BA70" s="22">
        <v>2015</v>
      </c>
      <c r="BB70" s="22">
        <v>2015</v>
      </c>
      <c r="BC70" s="22">
        <v>2015</v>
      </c>
      <c r="BD70" s="22">
        <v>2014</v>
      </c>
      <c r="BE70" s="22">
        <v>2014</v>
      </c>
      <c r="BF70" s="10"/>
    </row>
    <row r="71" spans="1:58" x14ac:dyDescent="0.25">
      <c r="A71" s="16" t="s">
        <v>9370</v>
      </c>
      <c r="B71" s="11" t="s">
        <v>9371</v>
      </c>
      <c r="C71" s="20">
        <v>2014</v>
      </c>
      <c r="D71" s="20">
        <v>2014</v>
      </c>
      <c r="E71" s="20">
        <v>2014</v>
      </c>
      <c r="F71" s="20">
        <v>2014</v>
      </c>
      <c r="G71" s="20">
        <v>2014</v>
      </c>
      <c r="H71" s="20">
        <v>2014</v>
      </c>
      <c r="I71" s="20">
        <v>2014</v>
      </c>
      <c r="J71" s="20">
        <v>2015</v>
      </c>
      <c r="K71" s="20">
        <v>2015</v>
      </c>
      <c r="L71" s="20">
        <v>2015</v>
      </c>
      <c r="M71" s="22">
        <v>2016</v>
      </c>
      <c r="N71" s="22">
        <v>2016</v>
      </c>
      <c r="O71" s="22">
        <v>2015</v>
      </c>
      <c r="P71" s="22">
        <v>2015</v>
      </c>
      <c r="Q71" s="22">
        <v>2014</v>
      </c>
      <c r="R71" s="22">
        <v>2012</v>
      </c>
      <c r="S71" s="22">
        <v>2016</v>
      </c>
      <c r="T71" s="22">
        <v>2013</v>
      </c>
      <c r="U71" s="22">
        <v>2014</v>
      </c>
      <c r="V71" s="22">
        <v>2014</v>
      </c>
      <c r="W71" s="22">
        <v>2015</v>
      </c>
      <c r="X71" s="22">
        <v>2012</v>
      </c>
      <c r="Y71" s="22">
        <v>2010</v>
      </c>
      <c r="Z71" s="22">
        <v>2014</v>
      </c>
      <c r="AA71" s="22">
        <v>2014</v>
      </c>
      <c r="AB71" s="22">
        <v>2014</v>
      </c>
      <c r="AC71" s="22">
        <v>2014</v>
      </c>
      <c r="AD71" s="22">
        <v>2015</v>
      </c>
      <c r="AE71" s="22">
        <v>2012</v>
      </c>
      <c r="AF71" s="22" t="s">
        <v>17</v>
      </c>
      <c r="AG71" s="21">
        <v>2012</v>
      </c>
      <c r="AH71" s="22">
        <v>2014</v>
      </c>
      <c r="AI71" s="22">
        <v>2015</v>
      </c>
      <c r="AJ71" s="22">
        <v>2016</v>
      </c>
      <c r="AK71" s="23" t="s">
        <v>17</v>
      </c>
      <c r="AL71" s="23">
        <v>2015</v>
      </c>
      <c r="AM71" s="22">
        <v>2015</v>
      </c>
      <c r="AN71" s="22">
        <v>2014</v>
      </c>
      <c r="AO71" s="22">
        <v>2014</v>
      </c>
      <c r="AP71" s="22">
        <v>2013</v>
      </c>
      <c r="AQ71" s="22">
        <v>2013</v>
      </c>
      <c r="AR71" s="22">
        <v>2015</v>
      </c>
      <c r="AS71" s="22">
        <v>2014</v>
      </c>
      <c r="AT71" s="22">
        <v>2015</v>
      </c>
      <c r="AU71" s="22">
        <v>2012</v>
      </c>
      <c r="AV71" s="22">
        <v>2010</v>
      </c>
      <c r="AW71" s="22">
        <v>2014</v>
      </c>
      <c r="AX71" s="22">
        <v>2014</v>
      </c>
      <c r="AY71" s="22">
        <v>2014</v>
      </c>
      <c r="AZ71" s="22">
        <v>2015</v>
      </c>
      <c r="BA71" s="22">
        <v>2015</v>
      </c>
      <c r="BB71" s="22">
        <v>2015</v>
      </c>
      <c r="BC71" s="22">
        <v>2015</v>
      </c>
      <c r="BD71" s="22">
        <v>2014</v>
      </c>
      <c r="BE71" s="22">
        <v>2014</v>
      </c>
      <c r="BF71" s="10"/>
    </row>
    <row r="72" spans="1:58" x14ac:dyDescent="0.25">
      <c r="A72" s="16" t="s">
        <v>9374</v>
      </c>
      <c r="B72" s="11" t="s">
        <v>9375</v>
      </c>
      <c r="C72" s="20">
        <v>2014</v>
      </c>
      <c r="D72" s="20">
        <v>2014</v>
      </c>
      <c r="E72" s="20">
        <v>2014</v>
      </c>
      <c r="F72" s="20">
        <v>2014</v>
      </c>
      <c r="G72" s="20">
        <v>2014</v>
      </c>
      <c r="H72" s="20">
        <v>2014</v>
      </c>
      <c r="I72" s="20">
        <v>2014</v>
      </c>
      <c r="J72" s="20">
        <v>2015</v>
      </c>
      <c r="K72" s="20">
        <v>2015</v>
      </c>
      <c r="L72" s="20">
        <v>2015</v>
      </c>
      <c r="M72" s="22">
        <v>2016</v>
      </c>
      <c r="N72" s="22">
        <v>2016</v>
      </c>
      <c r="O72" s="22">
        <v>2015</v>
      </c>
      <c r="P72" s="22">
        <v>2015</v>
      </c>
      <c r="Q72" s="22">
        <v>2014</v>
      </c>
      <c r="R72" s="22">
        <v>2006</v>
      </c>
      <c r="S72" s="22">
        <v>2016</v>
      </c>
      <c r="T72" s="22">
        <v>2013</v>
      </c>
      <c r="U72" s="22">
        <v>2014</v>
      </c>
      <c r="V72" s="22">
        <v>2014</v>
      </c>
      <c r="W72" s="22">
        <v>2015</v>
      </c>
      <c r="X72" s="22">
        <v>2014</v>
      </c>
      <c r="Y72" s="22">
        <v>2010</v>
      </c>
      <c r="Z72" s="22">
        <v>2014</v>
      </c>
      <c r="AA72" s="22">
        <v>2014</v>
      </c>
      <c r="AB72" s="22">
        <v>2014</v>
      </c>
      <c r="AC72" s="22">
        <v>2014</v>
      </c>
      <c r="AD72" s="22">
        <v>2015</v>
      </c>
      <c r="AE72" s="22">
        <v>2012</v>
      </c>
      <c r="AF72" s="22" t="s">
        <v>17</v>
      </c>
      <c r="AG72" s="21">
        <v>2010</v>
      </c>
      <c r="AH72" s="22">
        <v>2014</v>
      </c>
      <c r="AI72" s="22">
        <v>2015</v>
      </c>
      <c r="AJ72" s="22">
        <v>2016</v>
      </c>
      <c r="AK72" s="23" t="s">
        <v>17</v>
      </c>
      <c r="AL72" s="23">
        <v>2015</v>
      </c>
      <c r="AM72" s="22">
        <v>2015</v>
      </c>
      <c r="AN72" s="22">
        <v>2014</v>
      </c>
      <c r="AO72" s="22">
        <v>2014</v>
      </c>
      <c r="AP72" s="22" t="s">
        <v>17</v>
      </c>
      <c r="AQ72" s="22" t="s">
        <v>17</v>
      </c>
      <c r="AR72" s="22">
        <v>2015</v>
      </c>
      <c r="AS72" s="22">
        <v>2014</v>
      </c>
      <c r="AT72" s="22">
        <v>2015</v>
      </c>
      <c r="AU72" s="22">
        <v>2012</v>
      </c>
      <c r="AV72" s="22">
        <v>2013</v>
      </c>
      <c r="AW72" s="22">
        <v>2014</v>
      </c>
      <c r="AX72" s="22">
        <v>2014</v>
      </c>
      <c r="AY72" s="22">
        <v>2014</v>
      </c>
      <c r="AZ72" s="22">
        <v>2015</v>
      </c>
      <c r="BA72" s="22">
        <v>2015</v>
      </c>
      <c r="BB72" s="22">
        <v>2015</v>
      </c>
      <c r="BC72" s="22">
        <v>2015</v>
      </c>
      <c r="BD72" s="22">
        <v>2014</v>
      </c>
      <c r="BE72" s="22">
        <v>2014</v>
      </c>
      <c r="BF72" s="10"/>
    </row>
    <row r="73" spans="1:58" x14ac:dyDescent="0.25">
      <c r="A73" s="16" t="s">
        <v>9382</v>
      </c>
      <c r="B73" s="11" t="s">
        <v>9383</v>
      </c>
      <c r="C73" s="20">
        <v>2014</v>
      </c>
      <c r="D73" s="20">
        <v>2014</v>
      </c>
      <c r="E73" s="20">
        <v>2014</v>
      </c>
      <c r="F73" s="20">
        <v>2014</v>
      </c>
      <c r="G73" s="20">
        <v>2014</v>
      </c>
      <c r="H73" s="20">
        <v>2014</v>
      </c>
      <c r="I73" s="20">
        <v>2014</v>
      </c>
      <c r="J73" s="20">
        <v>2015</v>
      </c>
      <c r="K73" s="20">
        <v>2015</v>
      </c>
      <c r="L73" s="20">
        <v>2015</v>
      </c>
      <c r="M73" s="22">
        <v>2016</v>
      </c>
      <c r="N73" s="22">
        <v>2016</v>
      </c>
      <c r="O73" s="22">
        <v>2015</v>
      </c>
      <c r="P73" s="22">
        <v>2015</v>
      </c>
      <c r="Q73" s="22">
        <v>2014</v>
      </c>
      <c r="R73" s="22">
        <v>2009</v>
      </c>
      <c r="S73" s="22">
        <v>2016</v>
      </c>
      <c r="T73" s="22">
        <v>2013</v>
      </c>
      <c r="U73" s="22">
        <v>2014</v>
      </c>
      <c r="V73" s="22">
        <v>2014</v>
      </c>
      <c r="W73" s="22">
        <v>2015</v>
      </c>
      <c r="X73" s="22">
        <v>2014</v>
      </c>
      <c r="Y73" s="22">
        <v>2010</v>
      </c>
      <c r="Z73" s="22">
        <v>2014</v>
      </c>
      <c r="AA73" s="22">
        <v>2014</v>
      </c>
      <c r="AB73" s="22">
        <v>2014</v>
      </c>
      <c r="AC73" s="22">
        <v>2014</v>
      </c>
      <c r="AD73" s="22">
        <v>2015</v>
      </c>
      <c r="AE73" s="22">
        <v>2012</v>
      </c>
      <c r="AF73" s="22">
        <v>2014</v>
      </c>
      <c r="AG73" s="21" t="s">
        <v>17</v>
      </c>
      <c r="AH73" s="22">
        <v>2014</v>
      </c>
      <c r="AI73" s="22">
        <v>2015</v>
      </c>
      <c r="AJ73" s="22">
        <v>2016</v>
      </c>
      <c r="AK73" s="23" t="s">
        <v>17</v>
      </c>
      <c r="AL73" s="23">
        <v>2015</v>
      </c>
      <c r="AM73" s="22">
        <v>2015</v>
      </c>
      <c r="AN73" s="22">
        <v>2014</v>
      </c>
      <c r="AO73" s="22">
        <v>2014</v>
      </c>
      <c r="AP73" s="22" t="s">
        <v>17</v>
      </c>
      <c r="AQ73" s="22" t="s">
        <v>17</v>
      </c>
      <c r="AR73" s="22" t="s">
        <v>17</v>
      </c>
      <c r="AS73" s="22">
        <v>2014</v>
      </c>
      <c r="AT73" s="22">
        <v>2015</v>
      </c>
      <c r="AU73" s="22">
        <v>2012</v>
      </c>
      <c r="AV73" s="22">
        <v>2009</v>
      </c>
      <c r="AW73" s="22">
        <v>2014</v>
      </c>
      <c r="AX73" s="22">
        <v>2014</v>
      </c>
      <c r="AY73" s="22">
        <v>2014</v>
      </c>
      <c r="AZ73" s="22">
        <v>2015</v>
      </c>
      <c r="BA73" s="22">
        <v>2015</v>
      </c>
      <c r="BB73" s="22">
        <v>2015</v>
      </c>
      <c r="BC73" s="22">
        <v>2015</v>
      </c>
      <c r="BD73" s="22">
        <v>2014</v>
      </c>
      <c r="BE73" s="22">
        <v>2014</v>
      </c>
      <c r="BF73" s="10"/>
    </row>
    <row r="74" spans="1:58" x14ac:dyDescent="0.25">
      <c r="A74" s="16" t="s">
        <v>2497</v>
      </c>
      <c r="B74" s="11" t="s">
        <v>9387</v>
      </c>
      <c r="C74" s="20">
        <v>2014</v>
      </c>
      <c r="D74" s="20">
        <v>2014</v>
      </c>
      <c r="E74" s="20">
        <v>2014</v>
      </c>
      <c r="F74" s="20">
        <v>2014</v>
      </c>
      <c r="G74" s="20">
        <v>2014</v>
      </c>
      <c r="H74" s="20">
        <v>2014</v>
      </c>
      <c r="I74" s="20">
        <v>2014</v>
      </c>
      <c r="J74" s="20">
        <v>2015</v>
      </c>
      <c r="K74" s="20">
        <v>2015</v>
      </c>
      <c r="L74" s="20">
        <v>2015</v>
      </c>
      <c r="M74" s="22">
        <v>2016</v>
      </c>
      <c r="N74" s="22">
        <v>2016</v>
      </c>
      <c r="O74" s="22">
        <v>2015</v>
      </c>
      <c r="P74" s="22">
        <v>2015</v>
      </c>
      <c r="Q74" s="22">
        <v>2014</v>
      </c>
      <c r="R74" s="22">
        <v>2012</v>
      </c>
      <c r="S74" s="22">
        <v>2016</v>
      </c>
      <c r="T74" s="22">
        <v>2013</v>
      </c>
      <c r="U74" s="22">
        <v>2014</v>
      </c>
      <c r="V74" s="22">
        <v>2014</v>
      </c>
      <c r="W74" s="22">
        <v>2015</v>
      </c>
      <c r="X74" s="22">
        <v>2012</v>
      </c>
      <c r="Y74" s="22">
        <v>2014</v>
      </c>
      <c r="Z74" s="22">
        <v>2014</v>
      </c>
      <c r="AA74" s="22">
        <v>2014</v>
      </c>
      <c r="AB74" s="22">
        <v>2014</v>
      </c>
      <c r="AC74" s="22">
        <v>2014</v>
      </c>
      <c r="AD74" s="22">
        <v>2015</v>
      </c>
      <c r="AE74" s="22">
        <v>2012</v>
      </c>
      <c r="AF74" s="22">
        <v>2014</v>
      </c>
      <c r="AG74" s="21">
        <v>2012</v>
      </c>
      <c r="AH74" s="22">
        <v>2014</v>
      </c>
      <c r="AI74" s="22">
        <v>2015</v>
      </c>
      <c r="AJ74" s="22">
        <v>2016</v>
      </c>
      <c r="AK74" s="23">
        <v>2016</v>
      </c>
      <c r="AL74" s="23">
        <v>2015</v>
      </c>
      <c r="AM74" s="22">
        <v>2015</v>
      </c>
      <c r="AN74" s="22">
        <v>2014</v>
      </c>
      <c r="AO74" s="22">
        <v>2014</v>
      </c>
      <c r="AP74" s="22">
        <v>2014</v>
      </c>
      <c r="AQ74" s="22">
        <v>2014</v>
      </c>
      <c r="AR74" s="22">
        <v>2011</v>
      </c>
      <c r="AS74" s="22">
        <v>2014</v>
      </c>
      <c r="AT74" s="22">
        <v>2015</v>
      </c>
      <c r="AU74" s="22">
        <v>2012</v>
      </c>
      <c r="AV74" s="22">
        <v>2006</v>
      </c>
      <c r="AW74" s="22">
        <v>2014</v>
      </c>
      <c r="AX74" s="22">
        <v>2014</v>
      </c>
      <c r="AY74" s="22">
        <v>2014</v>
      </c>
      <c r="AZ74" s="22">
        <v>2015</v>
      </c>
      <c r="BA74" s="22">
        <v>2015</v>
      </c>
      <c r="BB74" s="22">
        <v>2015</v>
      </c>
      <c r="BC74" s="22">
        <v>2015</v>
      </c>
      <c r="BD74" s="22">
        <v>2014</v>
      </c>
      <c r="BE74" s="22">
        <v>2014</v>
      </c>
      <c r="BF74" s="10"/>
    </row>
    <row r="75" spans="1:58" x14ac:dyDescent="0.25">
      <c r="A75" s="16" t="s">
        <v>3102</v>
      </c>
      <c r="B75" s="11" t="s">
        <v>9384</v>
      </c>
      <c r="C75" s="20">
        <v>2014</v>
      </c>
      <c r="D75" s="20">
        <v>2014</v>
      </c>
      <c r="E75" s="20">
        <v>2014</v>
      </c>
      <c r="F75" s="20">
        <v>2014</v>
      </c>
      <c r="G75" s="20">
        <v>2014</v>
      </c>
      <c r="H75" s="20">
        <v>2014</v>
      </c>
      <c r="I75" s="20">
        <v>2014</v>
      </c>
      <c r="J75" s="20">
        <v>2015</v>
      </c>
      <c r="K75" s="20">
        <v>2015</v>
      </c>
      <c r="L75" s="20">
        <v>2015</v>
      </c>
      <c r="M75" s="22">
        <v>2016</v>
      </c>
      <c r="N75" s="22">
        <v>2016</v>
      </c>
      <c r="O75" s="22">
        <v>2015</v>
      </c>
      <c r="P75" s="22">
        <v>2015</v>
      </c>
      <c r="Q75" s="22">
        <v>2014</v>
      </c>
      <c r="R75" s="22">
        <v>2012</v>
      </c>
      <c r="S75" s="22">
        <v>2016</v>
      </c>
      <c r="T75" s="22">
        <v>2013</v>
      </c>
      <c r="U75" s="22">
        <v>2014</v>
      </c>
      <c r="V75" s="22">
        <v>2014</v>
      </c>
      <c r="W75" s="22">
        <v>2015</v>
      </c>
      <c r="X75" s="22">
        <v>2012</v>
      </c>
      <c r="Y75" s="22" t="s">
        <v>17</v>
      </c>
      <c r="Z75" s="22">
        <v>2014</v>
      </c>
      <c r="AA75" s="22">
        <v>2014</v>
      </c>
      <c r="AB75" s="22">
        <v>2014</v>
      </c>
      <c r="AC75" s="22">
        <v>2014</v>
      </c>
      <c r="AD75" s="22">
        <v>2015</v>
      </c>
      <c r="AE75" s="22">
        <v>2012</v>
      </c>
      <c r="AF75" s="22">
        <v>2014</v>
      </c>
      <c r="AG75" s="21">
        <v>2013</v>
      </c>
      <c r="AH75" s="22">
        <v>2014</v>
      </c>
      <c r="AI75" s="22">
        <v>2015</v>
      </c>
      <c r="AJ75" s="22">
        <v>2016</v>
      </c>
      <c r="AK75" s="23">
        <v>2015</v>
      </c>
      <c r="AL75" s="23">
        <v>2015</v>
      </c>
      <c r="AM75" s="22">
        <v>2015</v>
      </c>
      <c r="AN75" s="22">
        <v>2014</v>
      </c>
      <c r="AO75" s="22">
        <v>2014</v>
      </c>
      <c r="AP75" s="22">
        <v>2014</v>
      </c>
      <c r="AQ75" s="22">
        <v>2014</v>
      </c>
      <c r="AR75" s="22">
        <v>2011</v>
      </c>
      <c r="AS75" s="22">
        <v>2014</v>
      </c>
      <c r="AT75" s="22">
        <v>2015</v>
      </c>
      <c r="AU75" s="22">
        <v>2012</v>
      </c>
      <c r="AV75" s="22">
        <v>2014</v>
      </c>
      <c r="AW75" s="22">
        <v>2014</v>
      </c>
      <c r="AX75" s="22">
        <v>2014</v>
      </c>
      <c r="AY75" s="22">
        <v>2014</v>
      </c>
      <c r="AZ75" s="22">
        <v>2015</v>
      </c>
      <c r="BA75" s="22">
        <v>2015</v>
      </c>
      <c r="BB75" s="22">
        <v>2015</v>
      </c>
      <c r="BC75" s="22">
        <v>2015</v>
      </c>
      <c r="BD75" s="22">
        <v>2014</v>
      </c>
      <c r="BE75" s="22">
        <v>2014</v>
      </c>
      <c r="BF75" s="10"/>
    </row>
    <row r="76" spans="1:58" x14ac:dyDescent="0.25">
      <c r="A76" s="16" t="s">
        <v>1407</v>
      </c>
      <c r="B76" s="11" t="s">
        <v>9388</v>
      </c>
      <c r="C76" s="20">
        <v>2014</v>
      </c>
      <c r="D76" s="20">
        <v>2014</v>
      </c>
      <c r="E76" s="20">
        <v>2014</v>
      </c>
      <c r="F76" s="20">
        <v>2014</v>
      </c>
      <c r="G76" s="20">
        <v>2014</v>
      </c>
      <c r="H76" s="20">
        <v>2014</v>
      </c>
      <c r="I76" s="20">
        <v>2014</v>
      </c>
      <c r="J76" s="20">
        <v>2015</v>
      </c>
      <c r="K76" s="20">
        <v>2015</v>
      </c>
      <c r="L76" s="20">
        <v>2015</v>
      </c>
      <c r="M76" s="22">
        <v>2016</v>
      </c>
      <c r="N76" s="22">
        <v>2016</v>
      </c>
      <c r="O76" s="22">
        <v>2015</v>
      </c>
      <c r="P76" s="22">
        <v>2015</v>
      </c>
      <c r="Q76" s="22">
        <v>2014</v>
      </c>
      <c r="R76" s="22" t="s">
        <v>17</v>
      </c>
      <c r="S76" s="22">
        <v>2016</v>
      </c>
      <c r="T76" s="22">
        <v>2013</v>
      </c>
      <c r="U76" s="22">
        <v>2014</v>
      </c>
      <c r="V76" s="22" t="s">
        <v>17</v>
      </c>
      <c r="W76" s="22">
        <v>2015</v>
      </c>
      <c r="X76" s="22" t="s">
        <v>17</v>
      </c>
      <c r="Y76" s="22">
        <v>2012</v>
      </c>
      <c r="Z76" s="22">
        <v>2014</v>
      </c>
      <c r="AA76" s="22">
        <v>2014</v>
      </c>
      <c r="AB76" s="22" t="s">
        <v>17</v>
      </c>
      <c r="AC76" s="22">
        <v>2014</v>
      </c>
      <c r="AD76" s="22">
        <v>2015</v>
      </c>
      <c r="AE76" s="22" t="s">
        <v>17</v>
      </c>
      <c r="AF76" s="22">
        <v>2014</v>
      </c>
      <c r="AG76" s="21">
        <v>2012</v>
      </c>
      <c r="AH76" s="22">
        <v>2014</v>
      </c>
      <c r="AI76" s="22">
        <v>2015</v>
      </c>
      <c r="AJ76" s="22">
        <v>2016</v>
      </c>
      <c r="AK76" s="23" t="s">
        <v>17</v>
      </c>
      <c r="AL76" s="23">
        <v>2015</v>
      </c>
      <c r="AM76" s="22">
        <v>2015</v>
      </c>
      <c r="AN76" s="22">
        <v>2014</v>
      </c>
      <c r="AO76" s="22">
        <v>2014</v>
      </c>
      <c r="AP76" s="22">
        <v>2014</v>
      </c>
      <c r="AQ76" s="22">
        <v>2014</v>
      </c>
      <c r="AR76" s="22">
        <v>2015</v>
      </c>
      <c r="AS76" s="22">
        <v>2014</v>
      </c>
      <c r="AT76" s="22">
        <v>2015</v>
      </c>
      <c r="AU76" s="22">
        <v>2012</v>
      </c>
      <c r="AV76" s="22">
        <v>2013</v>
      </c>
      <c r="AW76" s="22">
        <v>2014</v>
      </c>
      <c r="AX76" s="22">
        <v>2014</v>
      </c>
      <c r="AY76" s="22">
        <v>2014</v>
      </c>
      <c r="AZ76" s="22">
        <v>2015</v>
      </c>
      <c r="BA76" s="22">
        <v>2015</v>
      </c>
      <c r="BB76" s="22">
        <v>2015</v>
      </c>
      <c r="BC76" s="22">
        <v>2015</v>
      </c>
      <c r="BD76" s="22">
        <v>2014</v>
      </c>
      <c r="BE76" s="22">
        <v>2014</v>
      </c>
      <c r="BF76" s="10"/>
    </row>
    <row r="77" spans="1:58" x14ac:dyDescent="0.25">
      <c r="A77" s="16" t="s">
        <v>9395</v>
      </c>
      <c r="B77" s="11" t="s">
        <v>9396</v>
      </c>
      <c r="C77" s="20">
        <v>2014</v>
      </c>
      <c r="D77" s="20">
        <v>2014</v>
      </c>
      <c r="E77" s="20">
        <v>2014</v>
      </c>
      <c r="F77" s="20">
        <v>2014</v>
      </c>
      <c r="G77" s="20">
        <v>2014</v>
      </c>
      <c r="H77" s="20">
        <v>2014</v>
      </c>
      <c r="I77" s="20">
        <v>2014</v>
      </c>
      <c r="J77" s="20">
        <v>2015</v>
      </c>
      <c r="K77" s="20">
        <v>2015</v>
      </c>
      <c r="L77" s="20">
        <v>2015</v>
      </c>
      <c r="M77" s="22">
        <v>2016</v>
      </c>
      <c r="N77" s="22">
        <v>2016</v>
      </c>
      <c r="O77" s="22">
        <v>2015</v>
      </c>
      <c r="P77" s="22">
        <v>2015</v>
      </c>
      <c r="Q77" s="22">
        <v>2014</v>
      </c>
      <c r="R77" s="22" t="s">
        <v>17</v>
      </c>
      <c r="S77" s="22">
        <v>2016</v>
      </c>
      <c r="T77" s="22">
        <v>2013</v>
      </c>
      <c r="U77" s="22">
        <v>2014</v>
      </c>
      <c r="V77" s="22" t="s">
        <v>17</v>
      </c>
      <c r="W77" s="22">
        <v>2015</v>
      </c>
      <c r="X77" s="22" t="s">
        <v>17</v>
      </c>
      <c r="Y77" s="22">
        <v>2012</v>
      </c>
      <c r="Z77" s="22">
        <v>2014</v>
      </c>
      <c r="AA77" s="22">
        <v>2014</v>
      </c>
      <c r="AB77" s="22" t="s">
        <v>17</v>
      </c>
      <c r="AC77" s="22">
        <v>2014</v>
      </c>
      <c r="AD77" s="22">
        <v>2015</v>
      </c>
      <c r="AE77" s="22" t="s">
        <v>17</v>
      </c>
      <c r="AF77" s="22">
        <v>2014</v>
      </c>
      <c r="AG77" s="21">
        <v>2012</v>
      </c>
      <c r="AH77" s="22">
        <v>2014</v>
      </c>
      <c r="AI77" s="22">
        <v>2015</v>
      </c>
      <c r="AJ77" s="22">
        <v>2016</v>
      </c>
      <c r="AK77" s="23" t="s">
        <v>17</v>
      </c>
      <c r="AL77" s="23">
        <v>2015</v>
      </c>
      <c r="AM77" s="22">
        <v>2015</v>
      </c>
      <c r="AN77" s="22">
        <v>2014</v>
      </c>
      <c r="AO77" s="22">
        <v>2014</v>
      </c>
      <c r="AP77" s="22">
        <v>2014</v>
      </c>
      <c r="AQ77" s="22">
        <v>2014</v>
      </c>
      <c r="AR77" s="22" t="s">
        <v>17</v>
      </c>
      <c r="AS77" s="22">
        <v>2014</v>
      </c>
      <c r="AT77" s="22">
        <v>2015</v>
      </c>
      <c r="AU77" s="22">
        <v>2012</v>
      </c>
      <c r="AV77" s="22" t="s">
        <v>17</v>
      </c>
      <c r="AW77" s="22">
        <v>2014</v>
      </c>
      <c r="AX77" s="22">
        <v>2014</v>
      </c>
      <c r="AY77" s="22">
        <v>2014</v>
      </c>
      <c r="AZ77" s="22">
        <v>2015</v>
      </c>
      <c r="BA77" s="22">
        <v>2015</v>
      </c>
      <c r="BB77" s="22">
        <v>2015</v>
      </c>
      <c r="BC77" s="22">
        <v>2015</v>
      </c>
      <c r="BD77" s="22">
        <v>2014</v>
      </c>
      <c r="BE77" s="22">
        <v>2014</v>
      </c>
      <c r="BF77" s="10"/>
    </row>
    <row r="78" spans="1:58" x14ac:dyDescent="0.25">
      <c r="A78" s="16" t="s">
        <v>580</v>
      </c>
      <c r="B78" s="11" t="s">
        <v>9390</v>
      </c>
      <c r="C78" s="20">
        <v>2014</v>
      </c>
      <c r="D78" s="20">
        <v>2014</v>
      </c>
      <c r="E78" s="20">
        <v>2014</v>
      </c>
      <c r="F78" s="20">
        <v>2014</v>
      </c>
      <c r="G78" s="20">
        <v>2014</v>
      </c>
      <c r="H78" s="20">
        <v>2014</v>
      </c>
      <c r="I78" s="20">
        <v>2014</v>
      </c>
      <c r="J78" s="20">
        <v>2015</v>
      </c>
      <c r="K78" s="20">
        <v>2015</v>
      </c>
      <c r="L78" s="20">
        <v>2015</v>
      </c>
      <c r="M78" s="22">
        <v>2016</v>
      </c>
      <c r="N78" s="22">
        <v>2016</v>
      </c>
      <c r="O78" s="22">
        <v>2015</v>
      </c>
      <c r="P78" s="22">
        <v>2015</v>
      </c>
      <c r="Q78" s="22">
        <v>2014</v>
      </c>
      <c r="R78" s="22">
        <v>2006</v>
      </c>
      <c r="S78" s="22">
        <v>2016</v>
      </c>
      <c r="T78" s="22">
        <v>2013</v>
      </c>
      <c r="U78" s="22">
        <v>2014</v>
      </c>
      <c r="V78" s="22">
        <v>2014</v>
      </c>
      <c r="W78" s="22">
        <v>2015</v>
      </c>
      <c r="X78" s="22">
        <v>2006</v>
      </c>
      <c r="Y78" s="22">
        <v>2012</v>
      </c>
      <c r="Z78" s="22">
        <v>2014</v>
      </c>
      <c r="AA78" s="22">
        <v>2014</v>
      </c>
      <c r="AB78" s="22">
        <v>2013</v>
      </c>
      <c r="AC78" s="22">
        <v>2014</v>
      </c>
      <c r="AD78" s="22">
        <v>2015</v>
      </c>
      <c r="AE78" s="22">
        <v>2012</v>
      </c>
      <c r="AF78" s="22">
        <v>2014</v>
      </c>
      <c r="AG78" s="21">
        <v>2011</v>
      </c>
      <c r="AH78" s="22">
        <v>2014</v>
      </c>
      <c r="AI78" s="22">
        <v>2015</v>
      </c>
      <c r="AJ78" s="22">
        <v>2016</v>
      </c>
      <c r="AK78" s="23">
        <v>2015</v>
      </c>
      <c r="AL78" s="23">
        <v>2015</v>
      </c>
      <c r="AM78" s="22">
        <v>2015</v>
      </c>
      <c r="AN78" s="22">
        <v>2014</v>
      </c>
      <c r="AO78" s="22">
        <v>2014</v>
      </c>
      <c r="AP78" s="22">
        <v>2014</v>
      </c>
      <c r="AQ78" s="22">
        <v>2014</v>
      </c>
      <c r="AR78" s="22">
        <v>2015</v>
      </c>
      <c r="AS78" s="22">
        <v>2014</v>
      </c>
      <c r="AT78" s="22">
        <v>2015</v>
      </c>
      <c r="AU78" s="22">
        <v>2012</v>
      </c>
      <c r="AV78" s="22">
        <v>2011</v>
      </c>
      <c r="AW78" s="22">
        <v>2014</v>
      </c>
      <c r="AX78" s="22">
        <v>2014</v>
      </c>
      <c r="AY78" s="22">
        <v>2014</v>
      </c>
      <c r="AZ78" s="22">
        <v>2015</v>
      </c>
      <c r="BA78" s="22">
        <v>2015</v>
      </c>
      <c r="BB78" s="22">
        <v>2015</v>
      </c>
      <c r="BC78" s="22">
        <v>2015</v>
      </c>
      <c r="BD78" s="22">
        <v>2014</v>
      </c>
      <c r="BE78" s="22">
        <v>2014</v>
      </c>
      <c r="BF78" s="10"/>
    </row>
    <row r="79" spans="1:58" x14ac:dyDescent="0.25">
      <c r="A79" s="16" t="s">
        <v>748</v>
      </c>
      <c r="B79" s="11" t="s">
        <v>9389</v>
      </c>
      <c r="C79" s="20">
        <v>2014</v>
      </c>
      <c r="D79" s="20">
        <v>2014</v>
      </c>
      <c r="E79" s="20">
        <v>2014</v>
      </c>
      <c r="F79" s="20">
        <v>2014</v>
      </c>
      <c r="G79" s="20">
        <v>2014</v>
      </c>
      <c r="H79" s="20">
        <v>2014</v>
      </c>
      <c r="I79" s="20">
        <v>2014</v>
      </c>
      <c r="J79" s="20">
        <v>2015</v>
      </c>
      <c r="K79" s="20">
        <v>2015</v>
      </c>
      <c r="L79" s="20">
        <v>2015</v>
      </c>
      <c r="M79" s="22">
        <v>2016</v>
      </c>
      <c r="N79" s="22">
        <v>2016</v>
      </c>
      <c r="O79" s="22">
        <v>2015</v>
      </c>
      <c r="P79" s="22">
        <v>2015</v>
      </c>
      <c r="Q79" s="22">
        <v>2014</v>
      </c>
      <c r="R79" s="22">
        <v>2012</v>
      </c>
      <c r="S79" s="22">
        <v>2016</v>
      </c>
      <c r="T79" s="22">
        <v>2013</v>
      </c>
      <c r="U79" s="22">
        <v>2014</v>
      </c>
      <c r="V79" s="22">
        <v>2014</v>
      </c>
      <c r="W79" s="22">
        <v>2015</v>
      </c>
      <c r="X79" s="22">
        <v>2013</v>
      </c>
      <c r="Y79" s="22">
        <v>2012</v>
      </c>
      <c r="Z79" s="22">
        <v>2014</v>
      </c>
      <c r="AA79" s="22">
        <v>2014</v>
      </c>
      <c r="AB79" s="22">
        <v>2014</v>
      </c>
      <c r="AC79" s="22">
        <v>2014</v>
      </c>
      <c r="AD79" s="22">
        <v>2015</v>
      </c>
      <c r="AE79" s="22">
        <v>2012</v>
      </c>
      <c r="AF79" s="22">
        <v>2014</v>
      </c>
      <c r="AG79" s="21">
        <v>2011</v>
      </c>
      <c r="AH79" s="22">
        <v>2014</v>
      </c>
      <c r="AI79" s="22">
        <v>2015</v>
      </c>
      <c r="AJ79" s="22">
        <v>2016</v>
      </c>
      <c r="AK79" s="23">
        <v>2015</v>
      </c>
      <c r="AL79" s="23">
        <v>2015</v>
      </c>
      <c r="AM79" s="22">
        <v>2015</v>
      </c>
      <c r="AN79" s="22">
        <v>2014</v>
      </c>
      <c r="AO79" s="22">
        <v>2014</v>
      </c>
      <c r="AP79" s="22">
        <v>2014</v>
      </c>
      <c r="AQ79" s="22">
        <v>2014</v>
      </c>
      <c r="AR79" s="22">
        <v>2015</v>
      </c>
      <c r="AS79" s="22">
        <v>2014</v>
      </c>
      <c r="AT79" s="22">
        <v>2015</v>
      </c>
      <c r="AU79" s="22">
        <v>2012</v>
      </c>
      <c r="AV79" s="22">
        <v>2011</v>
      </c>
      <c r="AW79" s="22">
        <v>2014</v>
      </c>
      <c r="AX79" s="22">
        <v>2014</v>
      </c>
      <c r="AY79" s="22">
        <v>2014</v>
      </c>
      <c r="AZ79" s="22">
        <v>2015</v>
      </c>
      <c r="BA79" s="22">
        <v>2015</v>
      </c>
      <c r="BB79" s="22">
        <v>2015</v>
      </c>
      <c r="BC79" s="22">
        <v>2015</v>
      </c>
      <c r="BD79" s="22">
        <v>2014</v>
      </c>
      <c r="BE79" s="22">
        <v>2014</v>
      </c>
      <c r="BF79" s="10"/>
    </row>
    <row r="80" spans="1:58" x14ac:dyDescent="0.25">
      <c r="A80" s="16" t="s">
        <v>891</v>
      </c>
      <c r="B80" s="11" t="s">
        <v>9393</v>
      </c>
      <c r="C80" s="20">
        <v>2014</v>
      </c>
      <c r="D80" s="20">
        <v>2014</v>
      </c>
      <c r="E80" s="20">
        <v>2014</v>
      </c>
      <c r="F80" s="20">
        <v>2014</v>
      </c>
      <c r="G80" s="20">
        <v>2014</v>
      </c>
      <c r="H80" s="20">
        <v>2014</v>
      </c>
      <c r="I80" s="20">
        <v>2014</v>
      </c>
      <c r="J80" s="20">
        <v>2015</v>
      </c>
      <c r="K80" s="20">
        <v>2015</v>
      </c>
      <c r="L80" s="20">
        <v>2015</v>
      </c>
      <c r="M80" s="22">
        <v>2016</v>
      </c>
      <c r="N80" s="22">
        <v>2016</v>
      </c>
      <c r="O80" s="22">
        <v>2015</v>
      </c>
      <c r="P80" s="22">
        <v>2015</v>
      </c>
      <c r="Q80" s="22">
        <v>2014</v>
      </c>
      <c r="R80" s="22" t="s">
        <v>17</v>
      </c>
      <c r="S80" s="22">
        <v>2016</v>
      </c>
      <c r="T80" s="22">
        <v>2013</v>
      </c>
      <c r="U80" s="22">
        <v>2014</v>
      </c>
      <c r="V80" s="22">
        <v>2014</v>
      </c>
      <c r="W80" s="22">
        <v>2015</v>
      </c>
      <c r="X80" s="22">
        <v>2004</v>
      </c>
      <c r="Y80" s="22">
        <v>2010</v>
      </c>
      <c r="Z80" s="22">
        <v>2014</v>
      </c>
      <c r="AA80" s="22">
        <v>2014</v>
      </c>
      <c r="AB80" s="22">
        <v>2014</v>
      </c>
      <c r="AC80" s="22">
        <v>2014</v>
      </c>
      <c r="AD80" s="22">
        <v>2015</v>
      </c>
      <c r="AE80" s="22">
        <v>2012</v>
      </c>
      <c r="AF80" s="22">
        <v>2014</v>
      </c>
      <c r="AG80" s="21">
        <v>2013</v>
      </c>
      <c r="AH80" s="22">
        <v>2014</v>
      </c>
      <c r="AI80" s="22">
        <v>2015</v>
      </c>
      <c r="AJ80" s="22">
        <v>2016</v>
      </c>
      <c r="AK80" s="23" t="s">
        <v>17</v>
      </c>
      <c r="AL80" s="23">
        <v>2015</v>
      </c>
      <c r="AM80" s="22">
        <v>2015</v>
      </c>
      <c r="AN80" s="22">
        <v>2014</v>
      </c>
      <c r="AO80" s="22">
        <v>2014</v>
      </c>
      <c r="AP80" s="22">
        <v>2014</v>
      </c>
      <c r="AQ80" s="22">
        <v>2014</v>
      </c>
      <c r="AR80" s="22">
        <v>2011</v>
      </c>
      <c r="AS80" s="22">
        <v>2014</v>
      </c>
      <c r="AT80" s="22">
        <v>2015</v>
      </c>
      <c r="AU80" s="22">
        <v>2012</v>
      </c>
      <c r="AV80" s="22">
        <v>2012</v>
      </c>
      <c r="AW80" s="22">
        <v>2014</v>
      </c>
      <c r="AX80" s="22">
        <v>2014</v>
      </c>
      <c r="AY80" s="22">
        <v>2014</v>
      </c>
      <c r="AZ80" s="22">
        <v>2015</v>
      </c>
      <c r="BA80" s="22">
        <v>2015</v>
      </c>
      <c r="BB80" s="22">
        <v>2014</v>
      </c>
      <c r="BC80" s="22">
        <v>2015</v>
      </c>
      <c r="BD80" s="22">
        <v>2014</v>
      </c>
      <c r="BE80" s="22">
        <v>2014</v>
      </c>
      <c r="BF80" s="10"/>
    </row>
    <row r="81" spans="1:58" x14ac:dyDescent="0.25">
      <c r="A81" s="16" t="s">
        <v>349</v>
      </c>
      <c r="B81" s="11" t="s">
        <v>9394</v>
      </c>
      <c r="C81" s="20">
        <v>2014</v>
      </c>
      <c r="D81" s="20">
        <v>2014</v>
      </c>
      <c r="E81" s="20">
        <v>2014</v>
      </c>
      <c r="F81" s="20">
        <v>2014</v>
      </c>
      <c r="G81" s="20">
        <v>2014</v>
      </c>
      <c r="H81" s="20">
        <v>2014</v>
      </c>
      <c r="I81" s="20">
        <v>2014</v>
      </c>
      <c r="J81" s="20">
        <v>2015</v>
      </c>
      <c r="K81" s="20">
        <v>2015</v>
      </c>
      <c r="L81" s="20">
        <v>2015</v>
      </c>
      <c r="M81" s="22">
        <v>2016</v>
      </c>
      <c r="N81" s="22">
        <v>2016</v>
      </c>
      <c r="O81" s="22">
        <v>2015</v>
      </c>
      <c r="P81" s="22">
        <v>2015</v>
      </c>
      <c r="Q81" s="22">
        <v>2014</v>
      </c>
      <c r="R81" s="22">
        <v>2011</v>
      </c>
      <c r="S81" s="22">
        <v>2016</v>
      </c>
      <c r="T81" s="22">
        <v>2013</v>
      </c>
      <c r="U81" s="22">
        <v>2014</v>
      </c>
      <c r="V81" s="22">
        <v>2014</v>
      </c>
      <c r="W81" s="22">
        <v>2015</v>
      </c>
      <c r="X81" s="22">
        <v>2011</v>
      </c>
      <c r="Y81" s="22">
        <v>2010</v>
      </c>
      <c r="Z81" s="22">
        <v>2014</v>
      </c>
      <c r="AA81" s="22">
        <v>2014</v>
      </c>
      <c r="AB81" s="22" t="s">
        <v>17</v>
      </c>
      <c r="AC81" s="22">
        <v>2014</v>
      </c>
      <c r="AD81" s="22">
        <v>2015</v>
      </c>
      <c r="AE81" s="22" t="s">
        <v>17</v>
      </c>
      <c r="AF81" s="22">
        <v>2014</v>
      </c>
      <c r="AG81" s="21">
        <v>2012</v>
      </c>
      <c r="AH81" s="22">
        <v>2014</v>
      </c>
      <c r="AI81" s="22">
        <v>2015</v>
      </c>
      <c r="AJ81" s="22">
        <v>2016</v>
      </c>
      <c r="AK81" s="23">
        <v>2016</v>
      </c>
      <c r="AL81" s="23">
        <v>2016</v>
      </c>
      <c r="AM81" s="22">
        <v>2015</v>
      </c>
      <c r="AN81" s="22">
        <v>2014</v>
      </c>
      <c r="AO81" s="22">
        <v>2014</v>
      </c>
      <c r="AP81" s="22">
        <v>2014</v>
      </c>
      <c r="AQ81" s="22">
        <v>2014</v>
      </c>
      <c r="AR81" s="22">
        <v>2015</v>
      </c>
      <c r="AS81" s="22">
        <v>2014</v>
      </c>
      <c r="AT81" s="22">
        <v>2015</v>
      </c>
      <c r="AU81" s="22">
        <v>2012</v>
      </c>
      <c r="AV81" s="22">
        <v>2013</v>
      </c>
      <c r="AW81" s="22">
        <v>2014</v>
      </c>
      <c r="AX81" s="22">
        <v>2014</v>
      </c>
      <c r="AY81" s="22">
        <v>2014</v>
      </c>
      <c r="AZ81" s="22">
        <v>2015</v>
      </c>
      <c r="BA81" s="22">
        <v>2015</v>
      </c>
      <c r="BB81" s="22">
        <v>2015</v>
      </c>
      <c r="BC81" s="22">
        <v>2015</v>
      </c>
      <c r="BD81" s="22">
        <v>2014</v>
      </c>
      <c r="BE81" s="22">
        <v>2014</v>
      </c>
      <c r="BF81" s="10"/>
    </row>
    <row r="82" spans="1:58" x14ac:dyDescent="0.25">
      <c r="A82" s="16" t="s">
        <v>9391</v>
      </c>
      <c r="B82" s="11" t="s">
        <v>9392</v>
      </c>
      <c r="C82" s="20">
        <v>2014</v>
      </c>
      <c r="D82" s="20">
        <v>2014</v>
      </c>
      <c r="E82" s="20">
        <v>2014</v>
      </c>
      <c r="F82" s="20">
        <v>2014</v>
      </c>
      <c r="G82" s="20">
        <v>2014</v>
      </c>
      <c r="H82" s="20">
        <v>2014</v>
      </c>
      <c r="I82" s="20">
        <v>2014</v>
      </c>
      <c r="J82" s="20">
        <v>2015</v>
      </c>
      <c r="K82" s="20">
        <v>2015</v>
      </c>
      <c r="L82" s="20">
        <v>2015</v>
      </c>
      <c r="M82" s="22">
        <v>2016</v>
      </c>
      <c r="N82" s="22">
        <v>2016</v>
      </c>
      <c r="O82" s="22">
        <v>2015</v>
      </c>
      <c r="P82" s="22">
        <v>2015</v>
      </c>
      <c r="Q82" s="22">
        <v>2014</v>
      </c>
      <c r="R82" s="22" t="s">
        <v>17</v>
      </c>
      <c r="S82" s="22">
        <v>2016</v>
      </c>
      <c r="T82" s="22">
        <v>2013</v>
      </c>
      <c r="U82" s="22">
        <v>2014</v>
      </c>
      <c r="V82" s="22" t="s">
        <v>17</v>
      </c>
      <c r="W82" s="22">
        <v>2015</v>
      </c>
      <c r="X82" s="22" t="s">
        <v>17</v>
      </c>
      <c r="Y82" s="22">
        <v>2013</v>
      </c>
      <c r="Z82" s="22">
        <v>2014</v>
      </c>
      <c r="AA82" s="22">
        <v>2014</v>
      </c>
      <c r="AB82" s="22">
        <v>2014</v>
      </c>
      <c r="AC82" s="22">
        <v>2014</v>
      </c>
      <c r="AD82" s="22">
        <v>2015</v>
      </c>
      <c r="AE82" s="22" t="s">
        <v>17</v>
      </c>
      <c r="AF82" s="22">
        <v>2014</v>
      </c>
      <c r="AG82" s="21">
        <v>2012</v>
      </c>
      <c r="AH82" s="22">
        <v>2014</v>
      </c>
      <c r="AI82" s="22">
        <v>2015</v>
      </c>
      <c r="AJ82" s="22">
        <v>2016</v>
      </c>
      <c r="AK82" s="23" t="s">
        <v>17</v>
      </c>
      <c r="AL82" s="23">
        <v>2015</v>
      </c>
      <c r="AM82" s="22">
        <v>2015</v>
      </c>
      <c r="AN82" s="22">
        <v>2014</v>
      </c>
      <c r="AO82" s="22">
        <v>2014</v>
      </c>
      <c r="AP82" s="22">
        <v>2014</v>
      </c>
      <c r="AQ82" s="22">
        <v>2014</v>
      </c>
      <c r="AR82" s="22" t="s">
        <v>17</v>
      </c>
      <c r="AS82" s="22">
        <v>2014</v>
      </c>
      <c r="AT82" s="22">
        <v>2015</v>
      </c>
      <c r="AU82" s="22">
        <v>2012</v>
      </c>
      <c r="AV82" s="22" t="s">
        <v>17</v>
      </c>
      <c r="AW82" s="22">
        <v>2014</v>
      </c>
      <c r="AX82" s="22">
        <v>2014</v>
      </c>
      <c r="AY82" s="22">
        <v>2014</v>
      </c>
      <c r="AZ82" s="22">
        <v>2015</v>
      </c>
      <c r="BA82" s="22">
        <v>2015</v>
      </c>
      <c r="BB82" s="22">
        <v>2015</v>
      </c>
      <c r="BC82" s="22">
        <v>2015</v>
      </c>
      <c r="BD82" s="22">
        <v>2014</v>
      </c>
      <c r="BE82" s="22">
        <v>2014</v>
      </c>
      <c r="BF82" s="10"/>
    </row>
    <row r="83" spans="1:58" x14ac:dyDescent="0.25">
      <c r="A83" s="16" t="s">
        <v>9397</v>
      </c>
      <c r="B83" s="11" t="s">
        <v>9398</v>
      </c>
      <c r="C83" s="20">
        <v>2014</v>
      </c>
      <c r="D83" s="20">
        <v>2014</v>
      </c>
      <c r="E83" s="20">
        <v>2014</v>
      </c>
      <c r="F83" s="20">
        <v>2014</v>
      </c>
      <c r="G83" s="20">
        <v>2014</v>
      </c>
      <c r="H83" s="20">
        <v>2014</v>
      </c>
      <c r="I83" s="20">
        <v>2014</v>
      </c>
      <c r="J83" s="20">
        <v>2015</v>
      </c>
      <c r="K83" s="20">
        <v>2015</v>
      </c>
      <c r="L83" s="20">
        <v>2015</v>
      </c>
      <c r="M83" s="22">
        <v>2016</v>
      </c>
      <c r="N83" s="22">
        <v>2016</v>
      </c>
      <c r="O83" s="22">
        <v>2015</v>
      </c>
      <c r="P83" s="22">
        <v>2015</v>
      </c>
      <c r="Q83" s="22">
        <v>2014</v>
      </c>
      <c r="R83" s="22" t="s">
        <v>17</v>
      </c>
      <c r="S83" s="22">
        <v>2016</v>
      </c>
      <c r="T83" s="22">
        <v>2013</v>
      </c>
      <c r="U83" s="22">
        <v>2014</v>
      </c>
      <c r="V83" s="22" t="s">
        <v>17</v>
      </c>
      <c r="W83" s="22">
        <v>2015</v>
      </c>
      <c r="X83" s="22" t="s">
        <v>17</v>
      </c>
      <c r="Y83" s="22">
        <v>2012</v>
      </c>
      <c r="Z83" s="22">
        <v>2014</v>
      </c>
      <c r="AA83" s="22">
        <v>2014</v>
      </c>
      <c r="AB83" s="22" t="s">
        <v>17</v>
      </c>
      <c r="AC83" s="22">
        <v>2014</v>
      </c>
      <c r="AD83" s="22">
        <v>2015</v>
      </c>
      <c r="AE83" s="22" t="s">
        <v>17</v>
      </c>
      <c r="AF83" s="22">
        <v>2014</v>
      </c>
      <c r="AG83" s="21">
        <v>2010</v>
      </c>
      <c r="AH83" s="22">
        <v>2014</v>
      </c>
      <c r="AI83" s="22">
        <v>2015</v>
      </c>
      <c r="AJ83" s="22">
        <v>2016</v>
      </c>
      <c r="AK83" s="23" t="s">
        <v>17</v>
      </c>
      <c r="AL83" s="23">
        <v>2015</v>
      </c>
      <c r="AM83" s="22">
        <v>2015</v>
      </c>
      <c r="AN83" s="22">
        <v>2014</v>
      </c>
      <c r="AO83" s="22">
        <v>2014</v>
      </c>
      <c r="AP83" s="22">
        <v>2014</v>
      </c>
      <c r="AQ83" s="22">
        <v>2014</v>
      </c>
      <c r="AR83" s="22" t="s">
        <v>17</v>
      </c>
      <c r="AS83" s="22">
        <v>2014</v>
      </c>
      <c r="AT83" s="22">
        <v>2015</v>
      </c>
      <c r="AU83" s="22">
        <v>2012</v>
      </c>
      <c r="AV83" s="22" t="s">
        <v>17</v>
      </c>
      <c r="AW83" s="22">
        <v>2014</v>
      </c>
      <c r="AX83" s="22">
        <v>2014</v>
      </c>
      <c r="AY83" s="22">
        <v>2014</v>
      </c>
      <c r="AZ83" s="22">
        <v>2015</v>
      </c>
      <c r="BA83" s="22">
        <v>2015</v>
      </c>
      <c r="BB83" s="22">
        <v>2015</v>
      </c>
      <c r="BC83" s="22">
        <v>2015</v>
      </c>
      <c r="BD83" s="22">
        <v>2014</v>
      </c>
      <c r="BE83" s="22">
        <v>2014</v>
      </c>
      <c r="BF83" s="10"/>
    </row>
    <row r="84" spans="1:58" x14ac:dyDescent="0.25">
      <c r="A84" s="16" t="s">
        <v>367</v>
      </c>
      <c r="B84" s="11" t="s">
        <v>9399</v>
      </c>
      <c r="C84" s="20">
        <v>2014</v>
      </c>
      <c r="D84" s="20">
        <v>2014</v>
      </c>
      <c r="E84" s="20">
        <v>2014</v>
      </c>
      <c r="F84" s="20">
        <v>2014</v>
      </c>
      <c r="G84" s="20">
        <v>2014</v>
      </c>
      <c r="H84" s="20">
        <v>2014</v>
      </c>
      <c r="I84" s="20">
        <v>2014</v>
      </c>
      <c r="J84" s="20">
        <v>2015</v>
      </c>
      <c r="K84" s="20">
        <v>2015</v>
      </c>
      <c r="L84" s="20">
        <v>2015</v>
      </c>
      <c r="M84" s="22">
        <v>2016</v>
      </c>
      <c r="N84" s="22">
        <v>2016</v>
      </c>
      <c r="O84" s="22">
        <v>2015</v>
      </c>
      <c r="P84" s="22">
        <v>2015</v>
      </c>
      <c r="Q84" s="22">
        <v>2014</v>
      </c>
      <c r="R84" s="22" t="s">
        <v>17</v>
      </c>
      <c r="S84" s="22">
        <v>2016</v>
      </c>
      <c r="T84" s="22">
        <v>2013</v>
      </c>
      <c r="U84" s="22">
        <v>2014</v>
      </c>
      <c r="V84" s="22" t="s">
        <v>17</v>
      </c>
      <c r="W84" s="22">
        <v>2015</v>
      </c>
      <c r="X84" s="22" t="s">
        <v>17</v>
      </c>
      <c r="Y84" s="22">
        <v>2012</v>
      </c>
      <c r="Z84" s="22">
        <v>2014</v>
      </c>
      <c r="AA84" s="22">
        <v>2014</v>
      </c>
      <c r="AB84" s="22">
        <v>2013</v>
      </c>
      <c r="AC84" s="22">
        <v>2014</v>
      </c>
      <c r="AD84" s="22">
        <v>2015</v>
      </c>
      <c r="AE84" s="22" t="s">
        <v>17</v>
      </c>
      <c r="AF84" s="22">
        <v>2014</v>
      </c>
      <c r="AG84" s="21">
        <v>2012</v>
      </c>
      <c r="AH84" s="22">
        <v>2014</v>
      </c>
      <c r="AI84" s="22">
        <v>2015</v>
      </c>
      <c r="AJ84" s="22">
        <v>2016</v>
      </c>
      <c r="AK84" s="23" t="s">
        <v>17</v>
      </c>
      <c r="AL84" s="23">
        <v>2015</v>
      </c>
      <c r="AM84" s="22">
        <v>2015</v>
      </c>
      <c r="AN84" s="22">
        <v>2014</v>
      </c>
      <c r="AO84" s="22">
        <v>2014</v>
      </c>
      <c r="AP84" s="22">
        <v>2014</v>
      </c>
      <c r="AQ84" s="22">
        <v>2014</v>
      </c>
      <c r="AR84" s="22">
        <v>2015</v>
      </c>
      <c r="AS84" s="22">
        <v>2014</v>
      </c>
      <c r="AT84" s="22">
        <v>2015</v>
      </c>
      <c r="AU84" s="22">
        <v>2012</v>
      </c>
      <c r="AV84" s="22">
        <v>2013</v>
      </c>
      <c r="AW84" s="22">
        <v>2014</v>
      </c>
      <c r="AX84" s="22">
        <v>2014</v>
      </c>
      <c r="AY84" s="22">
        <v>2014</v>
      </c>
      <c r="AZ84" s="22">
        <v>2015</v>
      </c>
      <c r="BA84" s="22">
        <v>2015</v>
      </c>
      <c r="BB84" s="22">
        <v>2015</v>
      </c>
      <c r="BC84" s="22">
        <v>2015</v>
      </c>
      <c r="BD84" s="22">
        <v>2014</v>
      </c>
      <c r="BE84" s="22">
        <v>2014</v>
      </c>
      <c r="BF84" s="10"/>
    </row>
    <row r="85" spans="1:58" x14ac:dyDescent="0.25">
      <c r="A85" s="16" t="s">
        <v>9400</v>
      </c>
      <c r="B85" s="11" t="s">
        <v>9401</v>
      </c>
      <c r="C85" s="20">
        <v>2014</v>
      </c>
      <c r="D85" s="20">
        <v>2014</v>
      </c>
      <c r="E85" s="20">
        <v>2014</v>
      </c>
      <c r="F85" s="20">
        <v>2014</v>
      </c>
      <c r="G85" s="20">
        <v>2014</v>
      </c>
      <c r="H85" s="20">
        <v>2014</v>
      </c>
      <c r="I85" s="20">
        <v>2014</v>
      </c>
      <c r="J85" s="20">
        <v>2015</v>
      </c>
      <c r="K85" s="20">
        <v>2015</v>
      </c>
      <c r="L85" s="20">
        <v>2015</v>
      </c>
      <c r="M85" s="22">
        <v>2016</v>
      </c>
      <c r="N85" s="22">
        <v>2016</v>
      </c>
      <c r="O85" s="22">
        <v>2015</v>
      </c>
      <c r="P85" s="22">
        <v>2015</v>
      </c>
      <c r="Q85" s="22">
        <v>2014</v>
      </c>
      <c r="R85" s="22">
        <v>2010</v>
      </c>
      <c r="S85" s="22">
        <v>2016</v>
      </c>
      <c r="T85" s="22">
        <v>2013</v>
      </c>
      <c r="U85" s="22">
        <v>2014</v>
      </c>
      <c r="V85" s="22">
        <v>2014</v>
      </c>
      <c r="W85" s="22">
        <v>2015</v>
      </c>
      <c r="X85" s="22">
        <v>2012</v>
      </c>
      <c r="Y85" s="22">
        <v>2008</v>
      </c>
      <c r="Z85" s="22">
        <v>2014</v>
      </c>
      <c r="AA85" s="22">
        <v>2014</v>
      </c>
      <c r="AB85" s="22">
        <v>2014</v>
      </c>
      <c r="AC85" s="22">
        <v>2014</v>
      </c>
      <c r="AD85" s="22">
        <v>2015</v>
      </c>
      <c r="AE85" s="22" t="s">
        <v>17</v>
      </c>
      <c r="AF85" s="22">
        <v>2014</v>
      </c>
      <c r="AG85" s="21">
        <v>2004</v>
      </c>
      <c r="AH85" s="22">
        <v>2014</v>
      </c>
      <c r="AI85" s="22">
        <v>2015</v>
      </c>
      <c r="AJ85" s="22">
        <v>2016</v>
      </c>
      <c r="AK85" s="23" t="s">
        <v>17</v>
      </c>
      <c r="AL85" s="23">
        <v>2015</v>
      </c>
      <c r="AM85" s="22">
        <v>2015</v>
      </c>
      <c r="AN85" s="22">
        <v>2014</v>
      </c>
      <c r="AO85" s="22">
        <v>2014</v>
      </c>
      <c r="AP85" s="22">
        <v>2014</v>
      </c>
      <c r="AQ85" s="22">
        <v>2014</v>
      </c>
      <c r="AR85" s="22">
        <v>2011</v>
      </c>
      <c r="AS85" s="22">
        <v>2014</v>
      </c>
      <c r="AT85" s="22">
        <v>2015</v>
      </c>
      <c r="AU85" s="22">
        <v>2012</v>
      </c>
      <c r="AV85" s="22">
        <v>2013</v>
      </c>
      <c r="AW85" s="22">
        <v>2014</v>
      </c>
      <c r="AX85" s="22">
        <v>2014</v>
      </c>
      <c r="AY85" s="22">
        <v>2014</v>
      </c>
      <c r="AZ85" s="22">
        <v>2015</v>
      </c>
      <c r="BA85" s="22">
        <v>2015</v>
      </c>
      <c r="BB85" s="22">
        <v>2015</v>
      </c>
      <c r="BC85" s="22">
        <v>2015</v>
      </c>
      <c r="BD85" s="22">
        <v>2014</v>
      </c>
      <c r="BE85" s="22">
        <v>2014</v>
      </c>
      <c r="BF85" s="10"/>
    </row>
    <row r="86" spans="1:58" x14ac:dyDescent="0.25">
      <c r="A86" s="16" t="s">
        <v>9403</v>
      </c>
      <c r="B86" s="11" t="s">
        <v>9404</v>
      </c>
      <c r="C86" s="20">
        <v>2014</v>
      </c>
      <c r="D86" s="20">
        <v>2014</v>
      </c>
      <c r="E86" s="20">
        <v>2014</v>
      </c>
      <c r="F86" s="20">
        <v>2014</v>
      </c>
      <c r="G86" s="20">
        <v>2014</v>
      </c>
      <c r="H86" s="20">
        <v>2014</v>
      </c>
      <c r="I86" s="20">
        <v>2014</v>
      </c>
      <c r="J86" s="20">
        <v>2015</v>
      </c>
      <c r="K86" s="20">
        <v>2015</v>
      </c>
      <c r="L86" s="20">
        <v>2015</v>
      </c>
      <c r="M86" s="22">
        <v>2016</v>
      </c>
      <c r="N86" s="22">
        <v>2016</v>
      </c>
      <c r="O86" s="22">
        <v>2015</v>
      </c>
      <c r="P86" s="22">
        <v>2015</v>
      </c>
      <c r="Q86" s="22">
        <v>2014</v>
      </c>
      <c r="R86" s="22" t="s">
        <v>17</v>
      </c>
      <c r="S86" s="22">
        <v>2016</v>
      </c>
      <c r="T86" s="22">
        <v>2013</v>
      </c>
      <c r="U86" s="22">
        <v>2014</v>
      </c>
      <c r="V86" s="22" t="s">
        <v>17</v>
      </c>
      <c r="W86" s="22">
        <v>2015</v>
      </c>
      <c r="X86" s="22">
        <v>2010</v>
      </c>
      <c r="Y86" s="22">
        <v>2010</v>
      </c>
      <c r="Z86" s="22">
        <v>2014</v>
      </c>
      <c r="AA86" s="22">
        <v>2014</v>
      </c>
      <c r="AB86" s="22">
        <v>2011</v>
      </c>
      <c r="AC86" s="22">
        <v>2014</v>
      </c>
      <c r="AD86" s="22">
        <v>2015</v>
      </c>
      <c r="AE86" s="22" t="s">
        <v>17</v>
      </c>
      <c r="AF86" s="22">
        <v>2014</v>
      </c>
      <c r="AG86" s="21">
        <v>2008</v>
      </c>
      <c r="AH86" s="22">
        <v>2014</v>
      </c>
      <c r="AI86" s="22">
        <v>2015</v>
      </c>
      <c r="AJ86" s="22">
        <v>2016</v>
      </c>
      <c r="AK86" s="23" t="s">
        <v>17</v>
      </c>
      <c r="AL86" s="23">
        <v>2015</v>
      </c>
      <c r="AM86" s="22">
        <v>2015</v>
      </c>
      <c r="AN86" s="22">
        <v>2014</v>
      </c>
      <c r="AO86" s="22">
        <v>2014</v>
      </c>
      <c r="AP86" s="22">
        <v>2014</v>
      </c>
      <c r="AQ86" s="22">
        <v>2014</v>
      </c>
      <c r="AR86" s="22">
        <v>2011</v>
      </c>
      <c r="AS86" s="22">
        <v>2014</v>
      </c>
      <c r="AT86" s="22">
        <v>2015</v>
      </c>
      <c r="AU86" s="22">
        <v>2012</v>
      </c>
      <c r="AV86" s="22" t="s">
        <v>17</v>
      </c>
      <c r="AW86" s="22">
        <v>2014</v>
      </c>
      <c r="AX86" s="22">
        <v>2014</v>
      </c>
      <c r="AY86" s="22">
        <v>2014</v>
      </c>
      <c r="AZ86" s="22">
        <v>2015</v>
      </c>
      <c r="BA86" s="22">
        <v>2015</v>
      </c>
      <c r="BB86" s="22">
        <v>2015</v>
      </c>
      <c r="BC86" s="22">
        <v>2015</v>
      </c>
      <c r="BD86" s="22">
        <v>2014</v>
      </c>
      <c r="BE86" s="22">
        <v>2014</v>
      </c>
      <c r="BF86" s="10"/>
    </row>
    <row r="87" spans="1:58" x14ac:dyDescent="0.25">
      <c r="A87" s="16" t="s">
        <v>129</v>
      </c>
      <c r="B87" s="11" t="s">
        <v>9402</v>
      </c>
      <c r="C87" s="20">
        <v>2014</v>
      </c>
      <c r="D87" s="20">
        <v>2014</v>
      </c>
      <c r="E87" s="20">
        <v>2014</v>
      </c>
      <c r="F87" s="20">
        <v>2014</v>
      </c>
      <c r="G87" s="20">
        <v>2014</v>
      </c>
      <c r="H87" s="20">
        <v>2014</v>
      </c>
      <c r="I87" s="20">
        <v>2014</v>
      </c>
      <c r="J87" s="20">
        <v>2015</v>
      </c>
      <c r="K87" s="20">
        <v>2015</v>
      </c>
      <c r="L87" s="20">
        <v>2015</v>
      </c>
      <c r="M87" s="22">
        <v>2016</v>
      </c>
      <c r="N87" s="22">
        <v>2016</v>
      </c>
      <c r="O87" s="22">
        <v>2015</v>
      </c>
      <c r="P87" s="22">
        <v>2015</v>
      </c>
      <c r="Q87" s="22">
        <v>2014</v>
      </c>
      <c r="R87" s="22">
        <v>2012</v>
      </c>
      <c r="S87" s="22">
        <v>2016</v>
      </c>
      <c r="T87" s="22">
        <v>2013</v>
      </c>
      <c r="U87" s="22">
        <v>2014</v>
      </c>
      <c r="V87" s="22">
        <v>2014</v>
      </c>
      <c r="W87" s="22">
        <v>2015</v>
      </c>
      <c r="X87" s="22">
        <v>2012</v>
      </c>
      <c r="Y87" s="22">
        <v>2010</v>
      </c>
      <c r="Z87" s="22">
        <v>2014</v>
      </c>
      <c r="AA87" s="22">
        <v>2014</v>
      </c>
      <c r="AB87" s="22" t="s">
        <v>17</v>
      </c>
      <c r="AC87" s="22">
        <v>2014</v>
      </c>
      <c r="AD87" s="22">
        <v>2015</v>
      </c>
      <c r="AE87" s="22" t="s">
        <v>17</v>
      </c>
      <c r="AF87" s="22">
        <v>2014</v>
      </c>
      <c r="AG87" s="21">
        <v>2010</v>
      </c>
      <c r="AH87" s="22">
        <v>2014</v>
      </c>
      <c r="AI87" s="22">
        <v>2015</v>
      </c>
      <c r="AJ87" s="22">
        <v>2016</v>
      </c>
      <c r="AK87" s="23" t="s">
        <v>17</v>
      </c>
      <c r="AL87" s="23">
        <v>2016</v>
      </c>
      <c r="AM87" s="22">
        <v>2015</v>
      </c>
      <c r="AN87" s="22">
        <v>2014</v>
      </c>
      <c r="AO87" s="22">
        <v>2014</v>
      </c>
      <c r="AP87" s="22">
        <v>2014</v>
      </c>
      <c r="AQ87" s="22">
        <v>2014</v>
      </c>
      <c r="AR87" s="22">
        <v>2011</v>
      </c>
      <c r="AS87" s="22">
        <v>2014</v>
      </c>
      <c r="AT87" s="22">
        <v>2015</v>
      </c>
      <c r="AU87" s="22">
        <v>2012</v>
      </c>
      <c r="AV87" s="22">
        <v>2012</v>
      </c>
      <c r="AW87" s="22">
        <v>2014</v>
      </c>
      <c r="AX87" s="22">
        <v>2014</v>
      </c>
      <c r="AY87" s="22">
        <v>2014</v>
      </c>
      <c r="AZ87" s="22">
        <v>2015</v>
      </c>
      <c r="BA87" s="22">
        <v>2015</v>
      </c>
      <c r="BB87" s="22">
        <v>2015</v>
      </c>
      <c r="BC87" s="22">
        <v>2015</v>
      </c>
      <c r="BD87" s="22">
        <v>2014</v>
      </c>
      <c r="BE87" s="22">
        <v>2014</v>
      </c>
      <c r="BF87" s="10"/>
    </row>
    <row r="88" spans="1:58" x14ac:dyDescent="0.25">
      <c r="A88" s="16" t="s">
        <v>9405</v>
      </c>
      <c r="B88" s="11" t="s">
        <v>9406</v>
      </c>
      <c r="C88" s="20">
        <v>2014</v>
      </c>
      <c r="D88" s="20">
        <v>2014</v>
      </c>
      <c r="E88" s="20">
        <v>2014</v>
      </c>
      <c r="F88" s="20">
        <v>2014</v>
      </c>
      <c r="G88" s="20">
        <v>2014</v>
      </c>
      <c r="H88" s="20">
        <v>2014</v>
      </c>
      <c r="I88" s="20">
        <v>2014</v>
      </c>
      <c r="J88" s="20">
        <v>2015</v>
      </c>
      <c r="K88" s="20">
        <v>2015</v>
      </c>
      <c r="L88" s="20">
        <v>2015</v>
      </c>
      <c r="M88" s="22">
        <v>2016</v>
      </c>
      <c r="N88" s="22">
        <v>2016</v>
      </c>
      <c r="O88" s="22">
        <v>2015</v>
      </c>
      <c r="P88" s="22">
        <v>2015</v>
      </c>
      <c r="Q88" s="22">
        <v>2014</v>
      </c>
      <c r="R88" s="22">
        <v>2011</v>
      </c>
      <c r="S88" s="22">
        <v>2016</v>
      </c>
      <c r="T88" s="22">
        <v>2013</v>
      </c>
      <c r="U88" s="22">
        <v>2014</v>
      </c>
      <c r="V88" s="22">
        <v>2014</v>
      </c>
      <c r="W88" s="22">
        <v>2015</v>
      </c>
      <c r="X88" s="22">
        <v>2010</v>
      </c>
      <c r="Y88" s="22">
        <v>2013</v>
      </c>
      <c r="Z88" s="22">
        <v>2014</v>
      </c>
      <c r="AA88" s="22">
        <v>2014</v>
      </c>
      <c r="AB88" s="22">
        <v>2014</v>
      </c>
      <c r="AC88" s="22">
        <v>2014</v>
      </c>
      <c r="AD88" s="22">
        <v>2015</v>
      </c>
      <c r="AE88" s="22" t="s">
        <v>17</v>
      </c>
      <c r="AF88" s="22">
        <v>2014</v>
      </c>
      <c r="AG88" s="21">
        <v>2013</v>
      </c>
      <c r="AH88" s="22">
        <v>2014</v>
      </c>
      <c r="AI88" s="22">
        <v>2015</v>
      </c>
      <c r="AJ88" s="22">
        <v>2016</v>
      </c>
      <c r="AK88" s="23" t="s">
        <v>17</v>
      </c>
      <c r="AL88" s="23">
        <v>2015</v>
      </c>
      <c r="AM88" s="22">
        <v>2015</v>
      </c>
      <c r="AN88" s="22">
        <v>2014</v>
      </c>
      <c r="AO88" s="22">
        <v>2014</v>
      </c>
      <c r="AP88" s="22" t="s">
        <v>17</v>
      </c>
      <c r="AQ88" s="22" t="s">
        <v>17</v>
      </c>
      <c r="AR88" s="22">
        <v>2011</v>
      </c>
      <c r="AS88" s="22">
        <v>2014</v>
      </c>
      <c r="AT88" s="22">
        <v>2015</v>
      </c>
      <c r="AU88" s="22">
        <v>2012</v>
      </c>
      <c r="AV88" s="22">
        <v>2009</v>
      </c>
      <c r="AW88" s="22">
        <v>2014</v>
      </c>
      <c r="AX88" s="22">
        <v>2014</v>
      </c>
      <c r="AY88" s="22">
        <v>2014</v>
      </c>
      <c r="AZ88" s="22">
        <v>2015</v>
      </c>
      <c r="BA88" s="22">
        <v>2015</v>
      </c>
      <c r="BB88" s="22">
        <v>2015</v>
      </c>
      <c r="BC88" s="22">
        <v>2015</v>
      </c>
      <c r="BD88" s="22">
        <v>2014</v>
      </c>
      <c r="BE88" s="22">
        <v>2014</v>
      </c>
      <c r="BF88" s="10"/>
    </row>
    <row r="89" spans="1:58" x14ac:dyDescent="0.25">
      <c r="A89" s="16" t="s">
        <v>378</v>
      </c>
      <c r="B89" s="11" t="s">
        <v>9407</v>
      </c>
      <c r="C89" s="20">
        <v>2014</v>
      </c>
      <c r="D89" s="20">
        <v>2014</v>
      </c>
      <c r="E89" s="20">
        <v>2014</v>
      </c>
      <c r="F89" s="20">
        <v>2014</v>
      </c>
      <c r="G89" s="20">
        <v>2014</v>
      </c>
      <c r="H89" s="20">
        <v>2014</v>
      </c>
      <c r="I89" s="20">
        <v>2014</v>
      </c>
      <c r="J89" s="20">
        <v>2015</v>
      </c>
      <c r="K89" s="20">
        <v>2015</v>
      </c>
      <c r="L89" s="20">
        <v>2015</v>
      </c>
      <c r="M89" s="22">
        <v>2016</v>
      </c>
      <c r="N89" s="22">
        <v>2016</v>
      </c>
      <c r="O89" s="22">
        <v>2015</v>
      </c>
      <c r="P89" s="22">
        <v>2015</v>
      </c>
      <c r="Q89" s="22">
        <v>2014</v>
      </c>
      <c r="R89" s="22">
        <v>2009</v>
      </c>
      <c r="S89" s="22">
        <v>2016</v>
      </c>
      <c r="T89" s="22">
        <v>2013</v>
      </c>
      <c r="U89" s="22">
        <v>2014</v>
      </c>
      <c r="V89" s="22">
        <v>2014</v>
      </c>
      <c r="W89" s="22">
        <v>2015</v>
      </c>
      <c r="X89" s="22">
        <v>2014</v>
      </c>
      <c r="Y89" s="22">
        <v>2013</v>
      </c>
      <c r="Z89" s="22">
        <v>2014</v>
      </c>
      <c r="AA89" s="22">
        <v>2014</v>
      </c>
      <c r="AB89" s="22">
        <v>2014</v>
      </c>
      <c r="AC89" s="22">
        <v>2014</v>
      </c>
      <c r="AD89" s="22">
        <v>2015</v>
      </c>
      <c r="AE89" s="22">
        <v>2012</v>
      </c>
      <c r="AF89" s="22">
        <v>2014</v>
      </c>
      <c r="AG89" s="21">
        <v>2005</v>
      </c>
      <c r="AH89" s="22">
        <v>2014</v>
      </c>
      <c r="AI89" s="22">
        <v>2015</v>
      </c>
      <c r="AJ89" s="22">
        <v>2016</v>
      </c>
      <c r="AK89" s="23">
        <v>2015</v>
      </c>
      <c r="AL89" s="23">
        <v>2016</v>
      </c>
      <c r="AM89" s="22">
        <v>2015</v>
      </c>
      <c r="AN89" s="22">
        <v>2014</v>
      </c>
      <c r="AO89" s="22">
        <v>2014</v>
      </c>
      <c r="AP89" s="22">
        <v>2013</v>
      </c>
      <c r="AQ89" s="22">
        <v>2014</v>
      </c>
      <c r="AR89" s="22">
        <v>2015</v>
      </c>
      <c r="AS89" s="22">
        <v>2014</v>
      </c>
      <c r="AT89" s="22">
        <v>2015</v>
      </c>
      <c r="AU89" s="22">
        <v>2012</v>
      </c>
      <c r="AV89" s="22">
        <v>2007</v>
      </c>
      <c r="AW89" s="22">
        <v>2014</v>
      </c>
      <c r="AX89" s="22">
        <v>2014</v>
      </c>
      <c r="AY89" s="22">
        <v>2014</v>
      </c>
      <c r="AZ89" s="22">
        <v>2015</v>
      </c>
      <c r="BA89" s="22">
        <v>2015</v>
      </c>
      <c r="BB89" s="22">
        <v>2015</v>
      </c>
      <c r="BC89" s="22">
        <v>2015</v>
      </c>
      <c r="BD89" s="22">
        <v>2014</v>
      </c>
      <c r="BE89" s="22">
        <v>2014</v>
      </c>
      <c r="BF89" s="10"/>
    </row>
    <row r="90" spans="1:58" x14ac:dyDescent="0.25">
      <c r="A90" s="16" t="s">
        <v>9412</v>
      </c>
      <c r="B90" s="11" t="s">
        <v>9413</v>
      </c>
      <c r="C90" s="20">
        <v>2014</v>
      </c>
      <c r="D90" s="20">
        <v>2014</v>
      </c>
      <c r="E90" s="20">
        <v>2014</v>
      </c>
      <c r="F90" s="20">
        <v>2014</v>
      </c>
      <c r="G90" s="20">
        <v>2014</v>
      </c>
      <c r="H90" s="20">
        <v>2014</v>
      </c>
      <c r="I90" s="20">
        <v>2014</v>
      </c>
      <c r="J90" s="20">
        <v>2015</v>
      </c>
      <c r="K90" s="20">
        <v>2015</v>
      </c>
      <c r="L90" s="20">
        <v>2015</v>
      </c>
      <c r="M90" s="22">
        <v>2016</v>
      </c>
      <c r="N90" s="22">
        <v>2016</v>
      </c>
      <c r="O90" s="22">
        <v>2015</v>
      </c>
      <c r="P90" s="22">
        <v>2015</v>
      </c>
      <c r="Q90" s="22">
        <v>2014</v>
      </c>
      <c r="R90" s="22" t="s">
        <v>17</v>
      </c>
      <c r="S90" s="22">
        <v>2016</v>
      </c>
      <c r="T90" s="22">
        <v>2013</v>
      </c>
      <c r="U90" s="22">
        <v>2014</v>
      </c>
      <c r="V90" s="22">
        <v>2014</v>
      </c>
      <c r="W90" s="22">
        <v>2015</v>
      </c>
      <c r="X90" s="22">
        <v>2009</v>
      </c>
      <c r="Y90" s="22">
        <v>2010</v>
      </c>
      <c r="Z90" s="22">
        <v>2014</v>
      </c>
      <c r="AA90" s="22">
        <v>2014</v>
      </c>
      <c r="AB90" s="22" t="s">
        <v>17</v>
      </c>
      <c r="AC90" s="22">
        <v>2014</v>
      </c>
      <c r="AD90" s="22">
        <v>2015</v>
      </c>
      <c r="AE90" s="22" t="s">
        <v>17</v>
      </c>
      <c r="AF90" s="22" t="s">
        <v>17</v>
      </c>
      <c r="AG90" s="21">
        <v>2006</v>
      </c>
      <c r="AH90" s="22">
        <v>2014</v>
      </c>
      <c r="AI90" s="22">
        <v>2015</v>
      </c>
      <c r="AJ90" s="22">
        <v>2016</v>
      </c>
      <c r="AK90" s="23" t="s">
        <v>17</v>
      </c>
      <c r="AL90" s="23" t="s">
        <v>17</v>
      </c>
      <c r="AM90" s="22">
        <v>2015</v>
      </c>
      <c r="AN90" s="22">
        <v>2014</v>
      </c>
      <c r="AO90" s="22">
        <v>2014</v>
      </c>
      <c r="AP90" s="22" t="s">
        <v>17</v>
      </c>
      <c r="AQ90" s="22" t="s">
        <v>17</v>
      </c>
      <c r="AR90" s="22" t="s">
        <v>17</v>
      </c>
      <c r="AS90" s="22">
        <v>2014</v>
      </c>
      <c r="AT90" s="22" t="s">
        <v>17</v>
      </c>
      <c r="AU90" s="22">
        <v>2012</v>
      </c>
      <c r="AV90" s="22" t="s">
        <v>17</v>
      </c>
      <c r="AW90" s="22">
        <v>2014</v>
      </c>
      <c r="AX90" s="22">
        <v>2014</v>
      </c>
      <c r="AY90" s="22">
        <v>2014</v>
      </c>
      <c r="AZ90" s="22">
        <v>2015</v>
      </c>
      <c r="BA90" s="22">
        <v>2015</v>
      </c>
      <c r="BB90" s="22">
        <v>2015</v>
      </c>
      <c r="BC90" s="22">
        <v>2015</v>
      </c>
      <c r="BD90" s="22">
        <v>2014</v>
      </c>
      <c r="BE90" s="22">
        <v>2014</v>
      </c>
      <c r="BF90" s="10"/>
    </row>
    <row r="91" spans="1:58" x14ac:dyDescent="0.25">
      <c r="A91" s="16" t="s">
        <v>10427</v>
      </c>
      <c r="B91" s="11" t="s">
        <v>9486</v>
      </c>
      <c r="C91" s="20">
        <v>2014</v>
      </c>
      <c r="D91" s="20">
        <v>2014</v>
      </c>
      <c r="E91" s="20">
        <v>2014</v>
      </c>
      <c r="F91" s="20">
        <v>2014</v>
      </c>
      <c r="G91" s="20">
        <v>2014</v>
      </c>
      <c r="H91" s="20">
        <v>2014</v>
      </c>
      <c r="I91" s="20">
        <v>2014</v>
      </c>
      <c r="J91" s="20">
        <v>2015</v>
      </c>
      <c r="K91" s="20">
        <v>2015</v>
      </c>
      <c r="L91" s="20">
        <v>2015</v>
      </c>
      <c r="M91" s="22">
        <v>2016</v>
      </c>
      <c r="N91" s="22">
        <v>2016</v>
      </c>
      <c r="O91" s="22">
        <v>2015</v>
      </c>
      <c r="P91" s="22">
        <v>2015</v>
      </c>
      <c r="Q91" s="22" t="s">
        <v>17</v>
      </c>
      <c r="R91" s="22" t="s">
        <v>17</v>
      </c>
      <c r="S91" s="22">
        <v>2016</v>
      </c>
      <c r="T91" s="22">
        <v>2013</v>
      </c>
      <c r="U91" s="22">
        <v>2014</v>
      </c>
      <c r="V91" s="22" t="s">
        <v>17</v>
      </c>
      <c r="W91" s="22">
        <v>2015</v>
      </c>
      <c r="X91" s="22">
        <v>2012</v>
      </c>
      <c r="Y91" s="22" t="s">
        <v>17</v>
      </c>
      <c r="Z91" s="22">
        <v>2014</v>
      </c>
      <c r="AA91" s="22">
        <v>2014</v>
      </c>
      <c r="AB91" s="22" t="s">
        <v>17</v>
      </c>
      <c r="AC91" s="22" t="s">
        <v>17</v>
      </c>
      <c r="AD91" s="22">
        <v>2015</v>
      </c>
      <c r="AE91" s="22">
        <v>2012</v>
      </c>
      <c r="AF91" s="22" t="s">
        <v>17</v>
      </c>
      <c r="AG91" s="21" t="s">
        <v>17</v>
      </c>
      <c r="AH91" s="22">
        <v>2014</v>
      </c>
      <c r="AI91" s="22">
        <v>2015</v>
      </c>
      <c r="AJ91" s="22">
        <v>2016</v>
      </c>
      <c r="AK91" s="23" t="s">
        <v>17</v>
      </c>
      <c r="AL91" s="23" t="s">
        <v>17</v>
      </c>
      <c r="AM91" s="22">
        <v>2015</v>
      </c>
      <c r="AN91" s="22">
        <v>2014</v>
      </c>
      <c r="AO91" s="22">
        <v>2014</v>
      </c>
      <c r="AP91" s="22" t="s">
        <v>17</v>
      </c>
      <c r="AQ91" s="22" t="s">
        <v>17</v>
      </c>
      <c r="AR91" s="22" t="s">
        <v>17</v>
      </c>
      <c r="AS91" s="22">
        <v>2014</v>
      </c>
      <c r="AT91" s="22">
        <v>2015</v>
      </c>
      <c r="AU91" s="22">
        <v>2012</v>
      </c>
      <c r="AV91" s="22">
        <v>2008</v>
      </c>
      <c r="AW91" s="22">
        <v>2014</v>
      </c>
      <c r="AX91" s="22">
        <v>2014</v>
      </c>
      <c r="AY91" s="22">
        <v>2014</v>
      </c>
      <c r="AZ91" s="22">
        <v>2015</v>
      </c>
      <c r="BA91" s="22">
        <v>2015</v>
      </c>
      <c r="BB91" s="22">
        <v>2014</v>
      </c>
      <c r="BC91" s="22">
        <v>2015</v>
      </c>
      <c r="BD91" s="22">
        <v>2014</v>
      </c>
      <c r="BE91" s="22">
        <v>2014</v>
      </c>
      <c r="BF91" s="10"/>
    </row>
    <row r="92" spans="1:58" x14ac:dyDescent="0.25">
      <c r="A92" s="16" t="s">
        <v>10428</v>
      </c>
      <c r="B92" s="11" t="s">
        <v>9417</v>
      </c>
      <c r="C92" s="20">
        <v>2014</v>
      </c>
      <c r="D92" s="20">
        <v>2014</v>
      </c>
      <c r="E92" s="20">
        <v>2014</v>
      </c>
      <c r="F92" s="20">
        <v>2014</v>
      </c>
      <c r="G92" s="20">
        <v>2014</v>
      </c>
      <c r="H92" s="20">
        <v>2014</v>
      </c>
      <c r="I92" s="20">
        <v>2014</v>
      </c>
      <c r="J92" s="20">
        <v>2015</v>
      </c>
      <c r="K92" s="20">
        <v>2015</v>
      </c>
      <c r="L92" s="20">
        <v>2015</v>
      </c>
      <c r="M92" s="22">
        <v>2016</v>
      </c>
      <c r="N92" s="22">
        <v>2016</v>
      </c>
      <c r="O92" s="22">
        <v>2015</v>
      </c>
      <c r="P92" s="22">
        <v>2015</v>
      </c>
      <c r="Q92" s="22">
        <v>2014</v>
      </c>
      <c r="R92" s="22" t="s">
        <v>17</v>
      </c>
      <c r="S92" s="22">
        <v>2016</v>
      </c>
      <c r="T92" s="22">
        <v>2013</v>
      </c>
      <c r="U92" s="22">
        <v>2014</v>
      </c>
      <c r="V92" s="22" t="s">
        <v>17</v>
      </c>
      <c r="W92" s="22">
        <v>2015</v>
      </c>
      <c r="X92" s="22">
        <v>2010</v>
      </c>
      <c r="Y92" s="22">
        <v>2012</v>
      </c>
      <c r="Z92" s="22">
        <v>2014</v>
      </c>
      <c r="AA92" s="22">
        <v>2014</v>
      </c>
      <c r="AB92" s="22" t="s">
        <v>17</v>
      </c>
      <c r="AC92" s="22">
        <v>2014</v>
      </c>
      <c r="AD92" s="22">
        <v>2015</v>
      </c>
      <c r="AE92" s="22">
        <v>2012</v>
      </c>
      <c r="AF92" s="22">
        <v>2014</v>
      </c>
      <c r="AG92" s="21" t="s">
        <v>17</v>
      </c>
      <c r="AH92" s="22">
        <v>2014</v>
      </c>
      <c r="AI92" s="22">
        <v>2015</v>
      </c>
      <c r="AJ92" s="22">
        <v>2016</v>
      </c>
      <c r="AK92" s="23" t="s">
        <v>17</v>
      </c>
      <c r="AL92" s="23">
        <v>2015</v>
      </c>
      <c r="AM92" s="22">
        <v>2015</v>
      </c>
      <c r="AN92" s="22">
        <v>2014</v>
      </c>
      <c r="AO92" s="22">
        <v>2014</v>
      </c>
      <c r="AP92" s="22">
        <v>2014</v>
      </c>
      <c r="AQ92" s="22">
        <v>2014</v>
      </c>
      <c r="AR92" s="22">
        <v>2011</v>
      </c>
      <c r="AS92" s="22">
        <v>2014</v>
      </c>
      <c r="AT92" s="22">
        <v>2015</v>
      </c>
      <c r="AU92" s="22">
        <v>2012</v>
      </c>
      <c r="AV92" s="22" t="s">
        <v>17</v>
      </c>
      <c r="AW92" s="22">
        <v>2014</v>
      </c>
      <c r="AX92" s="22">
        <v>2014</v>
      </c>
      <c r="AY92" s="22">
        <v>2014</v>
      </c>
      <c r="AZ92" s="22">
        <v>2015</v>
      </c>
      <c r="BA92" s="22">
        <v>2012</v>
      </c>
      <c r="BB92" s="22">
        <v>2015</v>
      </c>
      <c r="BC92" s="22">
        <v>2015</v>
      </c>
      <c r="BD92" s="22">
        <v>2014</v>
      </c>
      <c r="BE92" s="22">
        <v>2014</v>
      </c>
      <c r="BF92" s="10"/>
    </row>
    <row r="93" spans="1:58" x14ac:dyDescent="0.25">
      <c r="A93" s="16" t="s">
        <v>9418</v>
      </c>
      <c r="B93" s="11" t="s">
        <v>9419</v>
      </c>
      <c r="C93" s="20">
        <v>2014</v>
      </c>
      <c r="D93" s="20">
        <v>2014</v>
      </c>
      <c r="E93" s="20">
        <v>2014</v>
      </c>
      <c r="F93" s="20">
        <v>2014</v>
      </c>
      <c r="G93" s="20">
        <v>2014</v>
      </c>
      <c r="H93" s="20">
        <v>2014</v>
      </c>
      <c r="I93" s="20">
        <v>2014</v>
      </c>
      <c r="J93" s="20">
        <v>2015</v>
      </c>
      <c r="K93" s="20">
        <v>2015</v>
      </c>
      <c r="L93" s="20">
        <v>2015</v>
      </c>
      <c r="M93" s="22">
        <v>2016</v>
      </c>
      <c r="N93" s="22">
        <v>2016</v>
      </c>
      <c r="O93" s="22">
        <v>2015</v>
      </c>
      <c r="P93" s="22">
        <v>2015</v>
      </c>
      <c r="Q93" s="22">
        <v>2014</v>
      </c>
      <c r="R93" s="22" t="s">
        <v>17</v>
      </c>
      <c r="S93" s="22">
        <v>2016</v>
      </c>
      <c r="T93" s="22">
        <v>2013</v>
      </c>
      <c r="U93" s="22">
        <v>2014</v>
      </c>
      <c r="V93" s="22" t="s">
        <v>17</v>
      </c>
      <c r="W93" s="22">
        <v>2015</v>
      </c>
      <c r="X93" s="22">
        <v>2014</v>
      </c>
      <c r="Y93" s="22">
        <v>2012</v>
      </c>
      <c r="Z93" s="22">
        <v>2014</v>
      </c>
      <c r="AA93" s="22">
        <v>2014</v>
      </c>
      <c r="AB93" s="22" t="s">
        <v>17</v>
      </c>
      <c r="AC93" s="22">
        <v>2014</v>
      </c>
      <c r="AD93" s="22">
        <v>2015</v>
      </c>
      <c r="AE93" s="22" t="s">
        <v>17</v>
      </c>
      <c r="AF93" s="22">
        <v>2014</v>
      </c>
      <c r="AG93" s="21" t="s">
        <v>17</v>
      </c>
      <c r="AH93" s="22">
        <v>2014</v>
      </c>
      <c r="AI93" s="22">
        <v>2015</v>
      </c>
      <c r="AJ93" s="22">
        <v>2016</v>
      </c>
      <c r="AK93" s="23" t="s">
        <v>17</v>
      </c>
      <c r="AL93" s="23">
        <v>2015</v>
      </c>
      <c r="AM93" s="22">
        <v>2015</v>
      </c>
      <c r="AN93" s="22">
        <v>2014</v>
      </c>
      <c r="AO93" s="22">
        <v>2014</v>
      </c>
      <c r="AP93" s="22">
        <v>2014</v>
      </c>
      <c r="AQ93" s="22">
        <v>2014</v>
      </c>
      <c r="AR93" s="22" t="s">
        <v>17</v>
      </c>
      <c r="AS93" s="22">
        <v>2014</v>
      </c>
      <c r="AT93" s="22">
        <v>2015</v>
      </c>
      <c r="AU93" s="22">
        <v>2012</v>
      </c>
      <c r="AV93" s="22">
        <v>2013</v>
      </c>
      <c r="AW93" s="22">
        <v>2014</v>
      </c>
      <c r="AX93" s="22">
        <v>2014</v>
      </c>
      <c r="AY93" s="22">
        <v>2014</v>
      </c>
      <c r="AZ93" s="22">
        <v>2015</v>
      </c>
      <c r="BA93" s="22">
        <v>2015</v>
      </c>
      <c r="BB93" s="22">
        <v>2015</v>
      </c>
      <c r="BC93" s="22">
        <v>2015</v>
      </c>
      <c r="BD93" s="22">
        <v>2014</v>
      </c>
      <c r="BE93" s="22">
        <v>2014</v>
      </c>
      <c r="BF93" s="10"/>
    </row>
    <row r="94" spans="1:58" x14ac:dyDescent="0.25">
      <c r="A94" s="16" t="s">
        <v>9408</v>
      </c>
      <c r="B94" s="11" t="s">
        <v>9409</v>
      </c>
      <c r="C94" s="20">
        <v>2014</v>
      </c>
      <c r="D94" s="20">
        <v>2014</v>
      </c>
      <c r="E94" s="20">
        <v>2014</v>
      </c>
      <c r="F94" s="20">
        <v>2014</v>
      </c>
      <c r="G94" s="20">
        <v>2014</v>
      </c>
      <c r="H94" s="20">
        <v>2014</v>
      </c>
      <c r="I94" s="20">
        <v>2014</v>
      </c>
      <c r="J94" s="20">
        <v>2015</v>
      </c>
      <c r="K94" s="20">
        <v>2015</v>
      </c>
      <c r="L94" s="20">
        <v>2015</v>
      </c>
      <c r="M94" s="22">
        <v>2016</v>
      </c>
      <c r="N94" s="22">
        <v>2016</v>
      </c>
      <c r="O94" s="22">
        <v>2015</v>
      </c>
      <c r="P94" s="22">
        <v>2015</v>
      </c>
      <c r="Q94" s="22">
        <v>2014</v>
      </c>
      <c r="R94" s="22">
        <v>2012</v>
      </c>
      <c r="S94" s="22">
        <v>2016</v>
      </c>
      <c r="T94" s="22">
        <v>2013</v>
      </c>
      <c r="U94" s="22">
        <v>2014</v>
      </c>
      <c r="V94" s="22">
        <v>2014</v>
      </c>
      <c r="W94" s="22">
        <v>2015</v>
      </c>
      <c r="X94" s="22">
        <v>2014</v>
      </c>
      <c r="Y94" s="22">
        <v>2013</v>
      </c>
      <c r="Z94" s="22">
        <v>2014</v>
      </c>
      <c r="AA94" s="22">
        <v>2014</v>
      </c>
      <c r="AB94" s="22">
        <v>2014</v>
      </c>
      <c r="AC94" s="22">
        <v>2014</v>
      </c>
      <c r="AD94" s="22">
        <v>2015</v>
      </c>
      <c r="AE94" s="22">
        <v>2012</v>
      </c>
      <c r="AF94" s="22">
        <v>2014</v>
      </c>
      <c r="AG94" s="21">
        <v>2012</v>
      </c>
      <c r="AH94" s="22">
        <v>2014</v>
      </c>
      <c r="AI94" s="22">
        <v>2015</v>
      </c>
      <c r="AJ94" s="22">
        <v>2016</v>
      </c>
      <c r="AK94" s="23" t="s">
        <v>17</v>
      </c>
      <c r="AL94" s="23">
        <v>2015</v>
      </c>
      <c r="AM94" s="22">
        <v>2015</v>
      </c>
      <c r="AN94" s="22">
        <v>2014</v>
      </c>
      <c r="AO94" s="22">
        <v>2014</v>
      </c>
      <c r="AP94" s="22" t="s">
        <v>17</v>
      </c>
      <c r="AQ94" s="22" t="s">
        <v>17</v>
      </c>
      <c r="AR94" s="22">
        <v>2015</v>
      </c>
      <c r="AS94" s="22">
        <v>2014</v>
      </c>
      <c r="AT94" s="22">
        <v>2015</v>
      </c>
      <c r="AU94" s="22">
        <v>2012</v>
      </c>
      <c r="AV94" s="22">
        <v>2009</v>
      </c>
      <c r="AW94" s="22">
        <v>2014</v>
      </c>
      <c r="AX94" s="22">
        <v>2014</v>
      </c>
      <c r="AY94" s="22">
        <v>2014</v>
      </c>
      <c r="AZ94" s="22">
        <v>2015</v>
      </c>
      <c r="BA94" s="22">
        <v>2015</v>
      </c>
      <c r="BB94" s="22">
        <v>2015</v>
      </c>
      <c r="BC94" s="22">
        <v>2015</v>
      </c>
      <c r="BD94" s="22">
        <v>2014</v>
      </c>
      <c r="BE94" s="22">
        <v>2014</v>
      </c>
      <c r="BF94" s="10"/>
    </row>
    <row r="95" spans="1:58" x14ac:dyDescent="0.25">
      <c r="A95" s="16" t="s">
        <v>10429</v>
      </c>
      <c r="B95" s="11" t="s">
        <v>9421</v>
      </c>
      <c r="C95" s="20">
        <v>2014</v>
      </c>
      <c r="D95" s="20">
        <v>2014</v>
      </c>
      <c r="E95" s="20">
        <v>2014</v>
      </c>
      <c r="F95" s="20">
        <v>2014</v>
      </c>
      <c r="G95" s="20">
        <v>2014</v>
      </c>
      <c r="H95" s="20">
        <v>2014</v>
      </c>
      <c r="I95" s="20">
        <v>2014</v>
      </c>
      <c r="J95" s="20">
        <v>2015</v>
      </c>
      <c r="K95" s="20">
        <v>2015</v>
      </c>
      <c r="L95" s="20">
        <v>2015</v>
      </c>
      <c r="M95" s="22">
        <v>2016</v>
      </c>
      <c r="N95" s="22">
        <v>2016</v>
      </c>
      <c r="O95" s="22">
        <v>2015</v>
      </c>
      <c r="P95" s="22">
        <v>2015</v>
      </c>
      <c r="Q95" s="22">
        <v>2014</v>
      </c>
      <c r="R95" s="22">
        <v>2012</v>
      </c>
      <c r="S95" s="22">
        <v>2016</v>
      </c>
      <c r="T95" s="22">
        <v>2013</v>
      </c>
      <c r="U95" s="22">
        <v>2014</v>
      </c>
      <c r="V95" s="22">
        <v>2014</v>
      </c>
      <c r="W95" s="22">
        <v>2015</v>
      </c>
      <c r="X95" s="22">
        <v>2011</v>
      </c>
      <c r="Y95" s="22">
        <v>2012</v>
      </c>
      <c r="Z95" s="22">
        <v>2014</v>
      </c>
      <c r="AA95" s="22">
        <v>2014</v>
      </c>
      <c r="AB95" s="22">
        <v>2014</v>
      </c>
      <c r="AC95" s="22">
        <v>2014</v>
      </c>
      <c r="AD95" s="22">
        <v>2015</v>
      </c>
      <c r="AE95" s="22">
        <v>2012</v>
      </c>
      <c r="AF95" s="22">
        <v>2013</v>
      </c>
      <c r="AG95" s="21">
        <v>2012</v>
      </c>
      <c r="AH95" s="22">
        <v>2014</v>
      </c>
      <c r="AI95" s="22">
        <v>2015</v>
      </c>
      <c r="AJ95" s="22">
        <v>2016</v>
      </c>
      <c r="AK95" s="23">
        <v>2015</v>
      </c>
      <c r="AL95" s="23">
        <v>2015</v>
      </c>
      <c r="AM95" s="22">
        <v>2015</v>
      </c>
      <c r="AN95" s="22">
        <v>2014</v>
      </c>
      <c r="AO95" s="22">
        <v>2014</v>
      </c>
      <c r="AP95" s="22">
        <v>2012</v>
      </c>
      <c r="AQ95" s="22">
        <v>2013</v>
      </c>
      <c r="AR95" s="22">
        <v>2015</v>
      </c>
      <c r="AS95" s="22">
        <v>2014</v>
      </c>
      <c r="AT95" s="22">
        <v>2015</v>
      </c>
      <c r="AU95" s="22">
        <v>2012</v>
      </c>
      <c r="AV95" s="22" t="s">
        <v>17</v>
      </c>
      <c r="AW95" s="22">
        <v>2014</v>
      </c>
      <c r="AX95" s="22">
        <v>2014</v>
      </c>
      <c r="AY95" s="22">
        <v>2014</v>
      </c>
      <c r="AZ95" s="22">
        <v>2015</v>
      </c>
      <c r="BA95" s="22">
        <v>2015</v>
      </c>
      <c r="BB95" s="22">
        <v>2015</v>
      </c>
      <c r="BC95" s="22">
        <v>2015</v>
      </c>
      <c r="BD95" s="22">
        <v>2014</v>
      </c>
      <c r="BE95" s="22">
        <v>2014</v>
      </c>
      <c r="BF95" s="10"/>
    </row>
    <row r="96" spans="1:58" x14ac:dyDescent="0.25">
      <c r="A96" s="16" t="s">
        <v>9437</v>
      </c>
      <c r="B96" s="11" t="s">
        <v>9438</v>
      </c>
      <c r="C96" s="20">
        <v>2014</v>
      </c>
      <c r="D96" s="20">
        <v>2014</v>
      </c>
      <c r="E96" s="20">
        <v>2014</v>
      </c>
      <c r="F96" s="20">
        <v>2014</v>
      </c>
      <c r="G96" s="20">
        <v>2014</v>
      </c>
      <c r="H96" s="20">
        <v>2014</v>
      </c>
      <c r="I96" s="20">
        <v>2014</v>
      </c>
      <c r="J96" s="20">
        <v>2015</v>
      </c>
      <c r="K96" s="20">
        <v>2015</v>
      </c>
      <c r="L96" s="20">
        <v>2015</v>
      </c>
      <c r="M96" s="22">
        <v>2016</v>
      </c>
      <c r="N96" s="22">
        <v>2016</v>
      </c>
      <c r="O96" s="22">
        <v>2015</v>
      </c>
      <c r="P96" s="22">
        <v>2015</v>
      </c>
      <c r="Q96" s="22">
        <v>2014</v>
      </c>
      <c r="R96" s="22" t="s">
        <v>17</v>
      </c>
      <c r="S96" s="22">
        <v>2016</v>
      </c>
      <c r="T96" s="22">
        <v>2013</v>
      </c>
      <c r="U96" s="22">
        <v>2014</v>
      </c>
      <c r="V96" s="22" t="s">
        <v>17</v>
      </c>
      <c r="W96" s="22">
        <v>2015</v>
      </c>
      <c r="X96" s="22" t="s">
        <v>17</v>
      </c>
      <c r="Y96" s="22">
        <v>2012</v>
      </c>
      <c r="Z96" s="22">
        <v>2014</v>
      </c>
      <c r="AA96" s="22">
        <v>2014</v>
      </c>
      <c r="AB96" s="22" t="s">
        <v>17</v>
      </c>
      <c r="AC96" s="22">
        <v>2014</v>
      </c>
      <c r="AD96" s="22">
        <v>2015</v>
      </c>
      <c r="AE96" s="22" t="s">
        <v>17</v>
      </c>
      <c r="AF96" s="22">
        <v>2014</v>
      </c>
      <c r="AG96" s="21">
        <v>2012</v>
      </c>
      <c r="AH96" s="22">
        <v>2014</v>
      </c>
      <c r="AI96" s="22">
        <v>2015</v>
      </c>
      <c r="AJ96" s="22">
        <v>2016</v>
      </c>
      <c r="AK96" s="23" t="s">
        <v>17</v>
      </c>
      <c r="AL96" s="23">
        <v>2015</v>
      </c>
      <c r="AM96" s="22">
        <v>2015</v>
      </c>
      <c r="AN96" s="22">
        <v>2014</v>
      </c>
      <c r="AO96" s="22">
        <v>2014</v>
      </c>
      <c r="AP96" s="22">
        <v>2014</v>
      </c>
      <c r="AQ96" s="22">
        <v>2014</v>
      </c>
      <c r="AR96" s="22" t="s">
        <v>17</v>
      </c>
      <c r="AS96" s="22">
        <v>2014</v>
      </c>
      <c r="AT96" s="22">
        <v>2015</v>
      </c>
      <c r="AU96" s="22">
        <v>2012</v>
      </c>
      <c r="AV96" s="22">
        <v>2011</v>
      </c>
      <c r="AW96" s="22">
        <v>2014</v>
      </c>
      <c r="AX96" s="22">
        <v>2014</v>
      </c>
      <c r="AY96" s="22">
        <v>2014</v>
      </c>
      <c r="AZ96" s="22">
        <v>2015</v>
      </c>
      <c r="BA96" s="22">
        <v>2015</v>
      </c>
      <c r="BB96" s="22">
        <v>2015</v>
      </c>
      <c r="BC96" s="22">
        <v>2015</v>
      </c>
      <c r="BD96" s="22">
        <v>2014</v>
      </c>
      <c r="BE96" s="22">
        <v>2014</v>
      </c>
      <c r="BF96" s="10"/>
    </row>
    <row r="97" spans="1:58" x14ac:dyDescent="0.25">
      <c r="A97" s="16" t="s">
        <v>931</v>
      </c>
      <c r="B97" s="11" t="s">
        <v>9422</v>
      </c>
      <c r="C97" s="20">
        <v>2014</v>
      </c>
      <c r="D97" s="20">
        <v>2014</v>
      </c>
      <c r="E97" s="20">
        <v>2014</v>
      </c>
      <c r="F97" s="20">
        <v>2014</v>
      </c>
      <c r="G97" s="20">
        <v>2014</v>
      </c>
      <c r="H97" s="20">
        <v>2014</v>
      </c>
      <c r="I97" s="20">
        <v>2014</v>
      </c>
      <c r="J97" s="20">
        <v>2015</v>
      </c>
      <c r="K97" s="20">
        <v>2015</v>
      </c>
      <c r="L97" s="20">
        <v>2015</v>
      </c>
      <c r="M97" s="22">
        <v>2016</v>
      </c>
      <c r="N97" s="22">
        <v>2016</v>
      </c>
      <c r="O97" s="22">
        <v>2015</v>
      </c>
      <c r="P97" s="22">
        <v>2015</v>
      </c>
      <c r="Q97" s="22">
        <v>2014</v>
      </c>
      <c r="R97" s="22" t="s">
        <v>17</v>
      </c>
      <c r="S97" s="22">
        <v>2016</v>
      </c>
      <c r="T97" s="22">
        <v>2013</v>
      </c>
      <c r="U97" s="22">
        <v>2014</v>
      </c>
      <c r="V97" s="22">
        <v>2014</v>
      </c>
      <c r="W97" s="22">
        <v>2015</v>
      </c>
      <c r="X97" s="22">
        <v>2004</v>
      </c>
      <c r="Y97" s="22">
        <v>2011</v>
      </c>
      <c r="Z97" s="22">
        <v>2014</v>
      </c>
      <c r="AA97" s="22">
        <v>2014</v>
      </c>
      <c r="AB97" s="22">
        <v>2014</v>
      </c>
      <c r="AC97" s="22">
        <v>2014</v>
      </c>
      <c r="AD97" s="22">
        <v>2015</v>
      </c>
      <c r="AE97" s="22" t="s">
        <v>17</v>
      </c>
      <c r="AF97" s="22">
        <v>2014</v>
      </c>
      <c r="AG97" s="21" t="s">
        <v>17</v>
      </c>
      <c r="AH97" s="22">
        <v>2014</v>
      </c>
      <c r="AI97" s="22">
        <v>2015</v>
      </c>
      <c r="AJ97" s="22">
        <v>2016</v>
      </c>
      <c r="AK97" s="23">
        <v>2015</v>
      </c>
      <c r="AL97" s="23">
        <v>2016</v>
      </c>
      <c r="AM97" s="22">
        <v>2015</v>
      </c>
      <c r="AN97" s="22">
        <v>2014</v>
      </c>
      <c r="AO97" s="22">
        <v>2014</v>
      </c>
      <c r="AP97" s="22" t="s">
        <v>17</v>
      </c>
      <c r="AQ97" s="22" t="s">
        <v>17</v>
      </c>
      <c r="AR97" s="22">
        <v>2015</v>
      </c>
      <c r="AS97" s="22">
        <v>2014</v>
      </c>
      <c r="AT97" s="22">
        <v>2015</v>
      </c>
      <c r="AU97" s="22">
        <v>2012</v>
      </c>
      <c r="AV97" s="22">
        <v>2007</v>
      </c>
      <c r="AW97" s="22">
        <v>2014</v>
      </c>
      <c r="AX97" s="22">
        <v>2014</v>
      </c>
      <c r="AY97" s="22">
        <v>2014</v>
      </c>
      <c r="AZ97" s="22">
        <v>2015</v>
      </c>
      <c r="BA97" s="22">
        <v>2015</v>
      </c>
      <c r="BB97" s="22">
        <v>2015</v>
      </c>
      <c r="BC97" s="22">
        <v>2015</v>
      </c>
      <c r="BD97" s="22">
        <v>2014</v>
      </c>
      <c r="BE97" s="22">
        <v>2014</v>
      </c>
      <c r="BF97" s="10"/>
    </row>
    <row r="98" spans="1:58" x14ac:dyDescent="0.25">
      <c r="A98" s="16" t="s">
        <v>9431</v>
      </c>
      <c r="B98" s="11" t="s">
        <v>9432</v>
      </c>
      <c r="C98" s="20">
        <v>2014</v>
      </c>
      <c r="D98" s="20">
        <v>2014</v>
      </c>
      <c r="E98" s="20">
        <v>2014</v>
      </c>
      <c r="F98" s="20">
        <v>2014</v>
      </c>
      <c r="G98" s="20">
        <v>2014</v>
      </c>
      <c r="H98" s="20">
        <v>2014</v>
      </c>
      <c r="I98" s="20">
        <v>2014</v>
      </c>
      <c r="J98" s="20">
        <v>2015</v>
      </c>
      <c r="K98" s="20">
        <v>2015</v>
      </c>
      <c r="L98" s="20">
        <v>2015</v>
      </c>
      <c r="M98" s="22">
        <v>2016</v>
      </c>
      <c r="N98" s="22">
        <v>2016</v>
      </c>
      <c r="O98" s="22">
        <v>2015</v>
      </c>
      <c r="P98" s="22">
        <v>2015</v>
      </c>
      <c r="Q98" s="22">
        <v>2014</v>
      </c>
      <c r="R98" s="22">
        <v>2009</v>
      </c>
      <c r="S98" s="22">
        <v>2016</v>
      </c>
      <c r="T98" s="22">
        <v>2013</v>
      </c>
      <c r="U98" s="22">
        <v>2014</v>
      </c>
      <c r="V98" s="22">
        <v>2014</v>
      </c>
      <c r="W98" s="22">
        <v>2015</v>
      </c>
      <c r="X98" s="22">
        <v>2014</v>
      </c>
      <c r="Y98" s="22" t="s">
        <v>17</v>
      </c>
      <c r="Z98" s="22">
        <v>2014</v>
      </c>
      <c r="AA98" s="22">
        <v>2014</v>
      </c>
      <c r="AB98" s="22">
        <v>2014</v>
      </c>
      <c r="AC98" s="22">
        <v>2014</v>
      </c>
      <c r="AD98" s="22">
        <v>2015</v>
      </c>
      <c r="AE98" s="22" t="s">
        <v>17</v>
      </c>
      <c r="AF98" s="22">
        <v>2014</v>
      </c>
      <c r="AG98" s="21">
        <v>2010</v>
      </c>
      <c r="AH98" s="22">
        <v>2014</v>
      </c>
      <c r="AI98" s="22">
        <v>2015</v>
      </c>
      <c r="AJ98" s="22">
        <v>2016</v>
      </c>
      <c r="AK98" s="23" t="s">
        <v>17</v>
      </c>
      <c r="AL98" s="23">
        <v>2015</v>
      </c>
      <c r="AM98" s="22">
        <v>2015</v>
      </c>
      <c r="AN98" s="22">
        <v>2014</v>
      </c>
      <c r="AO98" s="22">
        <v>2014</v>
      </c>
      <c r="AP98" s="22">
        <v>2014</v>
      </c>
      <c r="AQ98" s="22">
        <v>2014</v>
      </c>
      <c r="AR98" s="22">
        <v>2015</v>
      </c>
      <c r="AS98" s="22">
        <v>2014</v>
      </c>
      <c r="AT98" s="22">
        <v>2015</v>
      </c>
      <c r="AU98" s="22">
        <v>2012</v>
      </c>
      <c r="AV98" s="22">
        <v>2009</v>
      </c>
      <c r="AW98" s="22">
        <v>2014</v>
      </c>
      <c r="AX98" s="22">
        <v>2014</v>
      </c>
      <c r="AY98" s="22">
        <v>2014</v>
      </c>
      <c r="AZ98" s="22">
        <v>2015</v>
      </c>
      <c r="BA98" s="22">
        <v>2015</v>
      </c>
      <c r="BB98" s="22">
        <v>2014</v>
      </c>
      <c r="BC98" s="22">
        <v>2015</v>
      </c>
      <c r="BD98" s="22">
        <v>2014</v>
      </c>
      <c r="BE98" s="22">
        <v>2014</v>
      </c>
      <c r="BF98" s="10"/>
    </row>
    <row r="99" spans="1:58" x14ac:dyDescent="0.25">
      <c r="A99" s="16" t="s">
        <v>9423</v>
      </c>
      <c r="B99" s="11" t="s">
        <v>9424</v>
      </c>
      <c r="C99" s="20">
        <v>2014</v>
      </c>
      <c r="D99" s="20">
        <v>2014</v>
      </c>
      <c r="E99" s="20">
        <v>2014</v>
      </c>
      <c r="F99" s="20">
        <v>2014</v>
      </c>
      <c r="G99" s="20">
        <v>2014</v>
      </c>
      <c r="H99" s="20">
        <v>2014</v>
      </c>
      <c r="I99" s="20">
        <v>2014</v>
      </c>
      <c r="J99" s="20">
        <v>2015</v>
      </c>
      <c r="K99" s="20">
        <v>2015</v>
      </c>
      <c r="L99" s="20">
        <v>2015</v>
      </c>
      <c r="M99" s="22">
        <v>2016</v>
      </c>
      <c r="N99" s="22">
        <v>2016</v>
      </c>
      <c r="O99" s="22">
        <v>2015</v>
      </c>
      <c r="P99" s="22">
        <v>2015</v>
      </c>
      <c r="Q99" s="22">
        <v>2014</v>
      </c>
      <c r="R99" s="22">
        <v>2013</v>
      </c>
      <c r="S99" s="22">
        <v>2016</v>
      </c>
      <c r="T99" s="22">
        <v>2013</v>
      </c>
      <c r="U99" s="22">
        <v>2014</v>
      </c>
      <c r="V99" s="22">
        <v>2014</v>
      </c>
      <c r="W99" s="22">
        <v>2015</v>
      </c>
      <c r="X99" s="22">
        <v>2013</v>
      </c>
      <c r="Y99" s="22">
        <v>2010</v>
      </c>
      <c r="Z99" s="22">
        <v>2014</v>
      </c>
      <c r="AA99" s="22">
        <v>2014</v>
      </c>
      <c r="AB99" s="22">
        <v>2014</v>
      </c>
      <c r="AC99" s="22">
        <v>2014</v>
      </c>
      <c r="AD99" s="22">
        <v>2015</v>
      </c>
      <c r="AE99" s="22">
        <v>2012</v>
      </c>
      <c r="AF99" s="22">
        <v>2014</v>
      </c>
      <c r="AG99" s="21">
        <v>2007</v>
      </c>
      <c r="AH99" s="22">
        <v>2014</v>
      </c>
      <c r="AI99" s="22">
        <v>2015</v>
      </c>
      <c r="AJ99" s="22">
        <v>2016</v>
      </c>
      <c r="AK99" s="23" t="s">
        <v>17</v>
      </c>
      <c r="AL99" s="23">
        <v>2016</v>
      </c>
      <c r="AM99" s="22">
        <v>2015</v>
      </c>
      <c r="AN99" s="22">
        <v>2014</v>
      </c>
      <c r="AO99" s="22">
        <v>2014</v>
      </c>
      <c r="AP99" s="22" t="s">
        <v>17</v>
      </c>
      <c r="AQ99" s="22" t="s">
        <v>17</v>
      </c>
      <c r="AR99" s="22" t="s">
        <v>17</v>
      </c>
      <c r="AS99" s="22">
        <v>2014</v>
      </c>
      <c r="AT99" s="22">
        <v>2015</v>
      </c>
      <c r="AU99" s="22">
        <v>2012</v>
      </c>
      <c r="AV99" s="22">
        <v>2007</v>
      </c>
      <c r="AW99" s="22">
        <v>2014</v>
      </c>
      <c r="AX99" s="22">
        <v>2014</v>
      </c>
      <c r="AY99" s="22">
        <v>2014</v>
      </c>
      <c r="AZ99" s="22">
        <v>2015</v>
      </c>
      <c r="BA99" s="22">
        <v>2015</v>
      </c>
      <c r="BB99" s="22">
        <v>2015</v>
      </c>
      <c r="BC99" s="22">
        <v>2015</v>
      </c>
      <c r="BD99" s="22">
        <v>2014</v>
      </c>
      <c r="BE99" s="22">
        <v>2014</v>
      </c>
      <c r="BF99" s="10"/>
    </row>
    <row r="100" spans="1:58" x14ac:dyDescent="0.25">
      <c r="A100" s="16" t="s">
        <v>135</v>
      </c>
      <c r="B100" s="11" t="s">
        <v>9425</v>
      </c>
      <c r="C100" s="20">
        <v>2014</v>
      </c>
      <c r="D100" s="20">
        <v>2014</v>
      </c>
      <c r="E100" s="20">
        <v>2014</v>
      </c>
      <c r="F100" s="20">
        <v>2014</v>
      </c>
      <c r="G100" s="20">
        <v>2014</v>
      </c>
      <c r="H100" s="20">
        <v>2014</v>
      </c>
      <c r="I100" s="20">
        <v>2014</v>
      </c>
      <c r="J100" s="20">
        <v>2015</v>
      </c>
      <c r="K100" s="20">
        <v>2015</v>
      </c>
      <c r="L100" s="20">
        <v>2015</v>
      </c>
      <c r="M100" s="22">
        <v>2016</v>
      </c>
      <c r="N100" s="22">
        <v>2016</v>
      </c>
      <c r="O100" s="22">
        <v>2015</v>
      </c>
      <c r="P100" s="22">
        <v>2015</v>
      </c>
      <c r="Q100" s="22">
        <v>2014</v>
      </c>
      <c r="R100" s="22">
        <v>2007</v>
      </c>
      <c r="S100" s="22">
        <v>2016</v>
      </c>
      <c r="T100" s="22">
        <v>2013</v>
      </c>
      <c r="U100" s="22">
        <v>2014</v>
      </c>
      <c r="V100" s="22">
        <v>2014</v>
      </c>
      <c r="W100" s="22">
        <v>2015</v>
      </c>
      <c r="X100" s="22">
        <v>2007</v>
      </c>
      <c r="Y100" s="22">
        <v>2010</v>
      </c>
      <c r="Z100" s="22">
        <v>2014</v>
      </c>
      <c r="AA100" s="22">
        <v>2014</v>
      </c>
      <c r="AB100" s="22" t="s">
        <v>17</v>
      </c>
      <c r="AC100" s="22">
        <v>2014</v>
      </c>
      <c r="AD100" s="22">
        <v>2015</v>
      </c>
      <c r="AE100" s="22" t="s">
        <v>17</v>
      </c>
      <c r="AF100" s="22">
        <v>2014</v>
      </c>
      <c r="AG100" s="21" t="s">
        <v>17</v>
      </c>
      <c r="AH100" s="22">
        <v>2014</v>
      </c>
      <c r="AI100" s="22">
        <v>2015</v>
      </c>
      <c r="AJ100" s="22">
        <v>2016</v>
      </c>
      <c r="AK100" s="23">
        <v>2016</v>
      </c>
      <c r="AL100" s="23">
        <v>2015</v>
      </c>
      <c r="AM100" s="22">
        <v>2015</v>
      </c>
      <c r="AN100" s="22">
        <v>2014</v>
      </c>
      <c r="AO100" s="22">
        <v>2014</v>
      </c>
      <c r="AP100" s="22" t="s">
        <v>17</v>
      </c>
      <c r="AQ100" s="22" t="s">
        <v>17</v>
      </c>
      <c r="AR100" s="22" t="s">
        <v>17</v>
      </c>
      <c r="AS100" s="22">
        <v>2014</v>
      </c>
      <c r="AT100" s="22">
        <v>2015</v>
      </c>
      <c r="AU100" s="22">
        <v>2012</v>
      </c>
      <c r="AV100" s="22">
        <v>2013</v>
      </c>
      <c r="AW100" s="22">
        <v>2014</v>
      </c>
      <c r="AX100" s="22">
        <v>2014</v>
      </c>
      <c r="AY100" s="22">
        <v>2014</v>
      </c>
      <c r="AZ100" s="22">
        <v>2015</v>
      </c>
      <c r="BA100" s="22" t="s">
        <v>17</v>
      </c>
      <c r="BB100" s="22">
        <v>2015</v>
      </c>
      <c r="BC100" s="22">
        <v>2015</v>
      </c>
      <c r="BD100" s="22">
        <v>2014</v>
      </c>
      <c r="BE100" s="22">
        <v>2014</v>
      </c>
      <c r="BF100" s="10"/>
    </row>
    <row r="101" spans="1:58" x14ac:dyDescent="0.25">
      <c r="A101" s="16" t="s">
        <v>9428</v>
      </c>
      <c r="B101" s="11" t="s">
        <v>9429</v>
      </c>
      <c r="C101" s="20">
        <v>2014</v>
      </c>
      <c r="D101" s="20">
        <v>2014</v>
      </c>
      <c r="E101" s="20">
        <v>2014</v>
      </c>
      <c r="F101" s="20">
        <v>2014</v>
      </c>
      <c r="G101" s="20">
        <v>2014</v>
      </c>
      <c r="H101" s="20">
        <v>2014</v>
      </c>
      <c r="I101" s="20">
        <v>2014</v>
      </c>
      <c r="J101" s="20">
        <v>2015</v>
      </c>
      <c r="K101" s="20">
        <v>2015</v>
      </c>
      <c r="L101" s="20">
        <v>2015</v>
      </c>
      <c r="M101" s="22">
        <v>2016</v>
      </c>
      <c r="N101" s="22">
        <v>2016</v>
      </c>
      <c r="O101" s="22">
        <v>2015</v>
      </c>
      <c r="P101" s="22">
        <v>2015</v>
      </c>
      <c r="Q101" s="22">
        <v>2014</v>
      </c>
      <c r="R101" s="22" t="s">
        <v>17</v>
      </c>
      <c r="S101" s="22">
        <v>2016</v>
      </c>
      <c r="T101" s="22">
        <v>2013</v>
      </c>
      <c r="U101" s="22">
        <v>2014</v>
      </c>
      <c r="V101" s="22" t="s">
        <v>17</v>
      </c>
      <c r="W101" s="22" t="s">
        <v>17</v>
      </c>
      <c r="X101" s="22" t="s">
        <v>17</v>
      </c>
      <c r="Y101" s="22" t="s">
        <v>17</v>
      </c>
      <c r="Z101" s="22" t="s">
        <v>17</v>
      </c>
      <c r="AA101" s="22" t="s">
        <v>17</v>
      </c>
      <c r="AB101" s="22" t="s">
        <v>17</v>
      </c>
      <c r="AC101" s="22" t="s">
        <v>17</v>
      </c>
      <c r="AD101" s="22">
        <v>2015</v>
      </c>
      <c r="AE101" s="22" t="s">
        <v>17</v>
      </c>
      <c r="AF101" s="22" t="s">
        <v>17</v>
      </c>
      <c r="AG101" s="21" t="s">
        <v>17</v>
      </c>
      <c r="AH101" s="22">
        <v>2014</v>
      </c>
      <c r="AI101" s="22">
        <v>2015</v>
      </c>
      <c r="AJ101" s="22">
        <v>2016</v>
      </c>
      <c r="AK101" s="23" t="s">
        <v>17</v>
      </c>
      <c r="AL101" s="23">
        <v>2015</v>
      </c>
      <c r="AM101" s="22">
        <v>2015</v>
      </c>
      <c r="AN101" s="22">
        <v>2014</v>
      </c>
      <c r="AO101" s="22">
        <v>2014</v>
      </c>
      <c r="AP101" s="22" t="s">
        <v>17</v>
      </c>
      <c r="AQ101" s="22" t="s">
        <v>17</v>
      </c>
      <c r="AR101" s="22" t="s">
        <v>17</v>
      </c>
      <c r="AS101" s="22">
        <v>2014</v>
      </c>
      <c r="AT101" s="22" t="s">
        <v>17</v>
      </c>
      <c r="AU101" s="22">
        <v>2012</v>
      </c>
      <c r="AV101" s="22" t="s">
        <v>17</v>
      </c>
      <c r="AW101" s="22">
        <v>2014</v>
      </c>
      <c r="AX101" s="22">
        <v>2014</v>
      </c>
      <c r="AY101" s="22">
        <v>2014</v>
      </c>
      <c r="AZ101" s="22" t="s">
        <v>17</v>
      </c>
      <c r="BA101" s="22" t="s">
        <v>17</v>
      </c>
      <c r="BB101" s="22" t="s">
        <v>1183</v>
      </c>
      <c r="BC101" s="22">
        <v>2015</v>
      </c>
      <c r="BD101" s="22">
        <v>2014</v>
      </c>
      <c r="BE101" s="22">
        <v>2014</v>
      </c>
      <c r="BF101" s="10"/>
    </row>
    <row r="102" spans="1:58" x14ac:dyDescent="0.25">
      <c r="A102" s="16" t="s">
        <v>9433</v>
      </c>
      <c r="B102" s="11" t="s">
        <v>9434</v>
      </c>
      <c r="C102" s="20">
        <v>2014</v>
      </c>
      <c r="D102" s="20">
        <v>2014</v>
      </c>
      <c r="E102" s="20">
        <v>2014</v>
      </c>
      <c r="F102" s="20">
        <v>2014</v>
      </c>
      <c r="G102" s="20">
        <v>2014</v>
      </c>
      <c r="H102" s="20">
        <v>2014</v>
      </c>
      <c r="I102" s="20">
        <v>2014</v>
      </c>
      <c r="J102" s="20">
        <v>2015</v>
      </c>
      <c r="K102" s="20">
        <v>2015</v>
      </c>
      <c r="L102" s="20">
        <v>2015</v>
      </c>
      <c r="M102" s="22">
        <v>2016</v>
      </c>
      <c r="N102" s="22">
        <v>2016</v>
      </c>
      <c r="O102" s="22">
        <v>2015</v>
      </c>
      <c r="P102" s="22">
        <v>2015</v>
      </c>
      <c r="Q102" s="22">
        <v>2014</v>
      </c>
      <c r="R102" s="22" t="s">
        <v>17</v>
      </c>
      <c r="S102" s="22">
        <v>2016</v>
      </c>
      <c r="T102" s="22">
        <v>2013</v>
      </c>
      <c r="U102" s="22">
        <v>2014</v>
      </c>
      <c r="V102" s="22" t="s">
        <v>17</v>
      </c>
      <c r="W102" s="22">
        <v>2015</v>
      </c>
      <c r="X102" s="22" t="s">
        <v>17</v>
      </c>
      <c r="Y102" s="22">
        <v>2012</v>
      </c>
      <c r="Z102" s="22">
        <v>2014</v>
      </c>
      <c r="AA102" s="22">
        <v>2014</v>
      </c>
      <c r="AB102" s="22" t="s">
        <v>17</v>
      </c>
      <c r="AC102" s="22">
        <v>2014</v>
      </c>
      <c r="AD102" s="22">
        <v>2015</v>
      </c>
      <c r="AE102" s="22" t="s">
        <v>17</v>
      </c>
      <c r="AF102" s="22">
        <v>2014</v>
      </c>
      <c r="AG102" s="21">
        <v>2012</v>
      </c>
      <c r="AH102" s="22">
        <v>2014</v>
      </c>
      <c r="AI102" s="22">
        <v>2015</v>
      </c>
      <c r="AJ102" s="22">
        <v>2016</v>
      </c>
      <c r="AK102" s="23" t="s">
        <v>17</v>
      </c>
      <c r="AL102" s="23">
        <v>2015</v>
      </c>
      <c r="AM102" s="22">
        <v>2015</v>
      </c>
      <c r="AN102" s="22">
        <v>2014</v>
      </c>
      <c r="AO102" s="22">
        <v>2014</v>
      </c>
      <c r="AP102" s="22">
        <v>2014</v>
      </c>
      <c r="AQ102" s="22">
        <v>2014</v>
      </c>
      <c r="AR102" s="22" t="s">
        <v>17</v>
      </c>
      <c r="AS102" s="22">
        <v>2014</v>
      </c>
      <c r="AT102" s="22">
        <v>2015</v>
      </c>
      <c r="AU102" s="22">
        <v>2012</v>
      </c>
      <c r="AV102" s="22">
        <v>2011</v>
      </c>
      <c r="AW102" s="22">
        <v>2014</v>
      </c>
      <c r="AX102" s="22">
        <v>2014</v>
      </c>
      <c r="AY102" s="22">
        <v>2014</v>
      </c>
      <c r="AZ102" s="22">
        <v>2015</v>
      </c>
      <c r="BA102" s="22">
        <v>2015</v>
      </c>
      <c r="BB102" s="22">
        <v>2015</v>
      </c>
      <c r="BC102" s="22">
        <v>2015</v>
      </c>
      <c r="BD102" s="22">
        <v>2014</v>
      </c>
      <c r="BE102" s="22">
        <v>2014</v>
      </c>
      <c r="BF102" s="10"/>
    </row>
    <row r="103" spans="1:58" x14ac:dyDescent="0.25">
      <c r="A103" s="16" t="s">
        <v>9435</v>
      </c>
      <c r="B103" s="11" t="s">
        <v>9436</v>
      </c>
      <c r="C103" s="20">
        <v>2014</v>
      </c>
      <c r="D103" s="20">
        <v>2014</v>
      </c>
      <c r="E103" s="20">
        <v>2014</v>
      </c>
      <c r="F103" s="20">
        <v>2014</v>
      </c>
      <c r="G103" s="20">
        <v>2014</v>
      </c>
      <c r="H103" s="20">
        <v>2014</v>
      </c>
      <c r="I103" s="20">
        <v>2014</v>
      </c>
      <c r="J103" s="20">
        <v>2015</v>
      </c>
      <c r="K103" s="20">
        <v>2015</v>
      </c>
      <c r="L103" s="20">
        <v>2015</v>
      </c>
      <c r="M103" s="22">
        <v>2016</v>
      </c>
      <c r="N103" s="22">
        <v>2016</v>
      </c>
      <c r="O103" s="22">
        <v>2015</v>
      </c>
      <c r="P103" s="22">
        <v>2015</v>
      </c>
      <c r="Q103" s="22">
        <v>2014</v>
      </c>
      <c r="R103" s="22" t="s">
        <v>17</v>
      </c>
      <c r="S103" s="22">
        <v>2016</v>
      </c>
      <c r="T103" s="22">
        <v>2013</v>
      </c>
      <c r="U103" s="22">
        <v>2014</v>
      </c>
      <c r="V103" s="22" t="s">
        <v>17</v>
      </c>
      <c r="W103" s="22">
        <v>2015</v>
      </c>
      <c r="X103" s="22" t="s">
        <v>17</v>
      </c>
      <c r="Y103" s="22">
        <v>2013</v>
      </c>
      <c r="Z103" s="22">
        <v>2014</v>
      </c>
      <c r="AA103" s="22">
        <v>2014</v>
      </c>
      <c r="AB103" s="22" t="s">
        <v>17</v>
      </c>
      <c r="AC103" s="22">
        <v>2014</v>
      </c>
      <c r="AD103" s="22">
        <v>2015</v>
      </c>
      <c r="AE103" s="22" t="s">
        <v>17</v>
      </c>
      <c r="AF103" s="22">
        <v>2014</v>
      </c>
      <c r="AG103" s="21">
        <v>2012</v>
      </c>
      <c r="AH103" s="22">
        <v>2014</v>
      </c>
      <c r="AI103" s="22">
        <v>2015</v>
      </c>
      <c r="AJ103" s="22">
        <v>2016</v>
      </c>
      <c r="AK103" s="23" t="s">
        <v>17</v>
      </c>
      <c r="AL103" s="23">
        <v>2015</v>
      </c>
      <c r="AM103" s="22">
        <v>2015</v>
      </c>
      <c r="AN103" s="22">
        <v>2014</v>
      </c>
      <c r="AO103" s="22">
        <v>2014</v>
      </c>
      <c r="AP103" s="22">
        <v>2014</v>
      </c>
      <c r="AQ103" s="22">
        <v>2014</v>
      </c>
      <c r="AR103" s="22" t="s">
        <v>17</v>
      </c>
      <c r="AS103" s="22">
        <v>2014</v>
      </c>
      <c r="AT103" s="22">
        <v>2015</v>
      </c>
      <c r="AU103" s="22">
        <v>2012</v>
      </c>
      <c r="AV103" s="22" t="s">
        <v>17</v>
      </c>
      <c r="AW103" s="22">
        <v>2014</v>
      </c>
      <c r="AX103" s="22">
        <v>2014</v>
      </c>
      <c r="AY103" s="22">
        <v>2014</v>
      </c>
      <c r="AZ103" s="22">
        <v>2015</v>
      </c>
      <c r="BA103" s="22">
        <v>2015</v>
      </c>
      <c r="BB103" s="22">
        <v>2015</v>
      </c>
      <c r="BC103" s="22">
        <v>2015</v>
      </c>
      <c r="BD103" s="22">
        <v>2014</v>
      </c>
      <c r="BE103" s="22">
        <v>2014</v>
      </c>
      <c r="BF103" s="10"/>
    </row>
    <row r="104" spans="1:58" x14ac:dyDescent="0.25">
      <c r="A104" s="16" t="s">
        <v>1911</v>
      </c>
      <c r="B104" s="11" t="s">
        <v>9441</v>
      </c>
      <c r="C104" s="20">
        <v>2014</v>
      </c>
      <c r="D104" s="20">
        <v>2014</v>
      </c>
      <c r="E104" s="20">
        <v>2014</v>
      </c>
      <c r="F104" s="20">
        <v>2014</v>
      </c>
      <c r="G104" s="20">
        <v>2014</v>
      </c>
      <c r="H104" s="20">
        <v>2014</v>
      </c>
      <c r="I104" s="20">
        <v>2014</v>
      </c>
      <c r="J104" s="20">
        <v>2015</v>
      </c>
      <c r="K104" s="20">
        <v>2015</v>
      </c>
      <c r="L104" s="20">
        <v>2015</v>
      </c>
      <c r="M104" s="22">
        <v>2016</v>
      </c>
      <c r="N104" s="22">
        <v>2016</v>
      </c>
      <c r="O104" s="22">
        <v>2015</v>
      </c>
      <c r="P104" s="22">
        <v>2015</v>
      </c>
      <c r="Q104" s="22">
        <v>2014</v>
      </c>
      <c r="R104" s="22">
        <v>2009</v>
      </c>
      <c r="S104" s="22">
        <v>2016</v>
      </c>
      <c r="T104" s="22">
        <v>2013</v>
      </c>
      <c r="U104" s="22">
        <v>2014</v>
      </c>
      <c r="V104" s="22">
        <v>2014</v>
      </c>
      <c r="W104" s="22">
        <v>2015</v>
      </c>
      <c r="X104" s="22">
        <v>2004</v>
      </c>
      <c r="Y104" s="22">
        <v>2010</v>
      </c>
      <c r="Z104" s="22">
        <v>2014</v>
      </c>
      <c r="AA104" s="22">
        <v>2014</v>
      </c>
      <c r="AB104" s="22">
        <v>2014</v>
      </c>
      <c r="AC104" s="22">
        <v>2014</v>
      </c>
      <c r="AD104" s="22">
        <v>2015</v>
      </c>
      <c r="AE104" s="22">
        <v>2012</v>
      </c>
      <c r="AF104" s="22" t="s">
        <v>17</v>
      </c>
      <c r="AG104" s="21">
        <v>2010</v>
      </c>
      <c r="AH104" s="22">
        <v>2014</v>
      </c>
      <c r="AI104" s="22">
        <v>2015</v>
      </c>
      <c r="AJ104" s="22">
        <v>2016</v>
      </c>
      <c r="AK104" s="23" t="s">
        <v>17</v>
      </c>
      <c r="AL104" s="23">
        <v>2015</v>
      </c>
      <c r="AM104" s="22">
        <v>2015</v>
      </c>
      <c r="AN104" s="22">
        <v>2014</v>
      </c>
      <c r="AO104" s="22">
        <v>2014</v>
      </c>
      <c r="AP104" s="22">
        <v>2014</v>
      </c>
      <c r="AQ104" s="22">
        <v>2014</v>
      </c>
      <c r="AR104" s="22">
        <v>2015</v>
      </c>
      <c r="AS104" s="22">
        <v>2014</v>
      </c>
      <c r="AT104" s="22">
        <v>2015</v>
      </c>
      <c r="AU104" s="22">
        <v>2012</v>
      </c>
      <c r="AV104" s="22">
        <v>2009</v>
      </c>
      <c r="AW104" s="22">
        <v>2014</v>
      </c>
      <c r="AX104" s="22">
        <v>2014</v>
      </c>
      <c r="AY104" s="22">
        <v>2014</v>
      </c>
      <c r="AZ104" s="22">
        <v>2015</v>
      </c>
      <c r="BA104" s="22">
        <v>2015</v>
      </c>
      <c r="BB104" s="22">
        <v>2015</v>
      </c>
      <c r="BC104" s="22">
        <v>2015</v>
      </c>
      <c r="BD104" s="22">
        <v>2014</v>
      </c>
      <c r="BE104" s="22">
        <v>2014</v>
      </c>
      <c r="BF104" s="10"/>
    </row>
    <row r="105" spans="1:58" x14ac:dyDescent="0.25">
      <c r="A105" s="16" t="s">
        <v>2241</v>
      </c>
      <c r="B105" s="11" t="s">
        <v>9460</v>
      </c>
      <c r="C105" s="20">
        <v>2014</v>
      </c>
      <c r="D105" s="20">
        <v>2014</v>
      </c>
      <c r="E105" s="20">
        <v>2014</v>
      </c>
      <c r="F105" s="20">
        <v>2014</v>
      </c>
      <c r="G105" s="20">
        <v>2014</v>
      </c>
      <c r="H105" s="20">
        <v>2014</v>
      </c>
      <c r="I105" s="20">
        <v>2014</v>
      </c>
      <c r="J105" s="20">
        <v>2015</v>
      </c>
      <c r="K105" s="20">
        <v>2015</v>
      </c>
      <c r="L105" s="20">
        <v>2015</v>
      </c>
      <c r="M105" s="22">
        <v>2016</v>
      </c>
      <c r="N105" s="22">
        <v>2016</v>
      </c>
      <c r="O105" s="22">
        <v>2015</v>
      </c>
      <c r="P105" s="22">
        <v>2015</v>
      </c>
      <c r="Q105" s="22">
        <v>2014</v>
      </c>
      <c r="R105" s="22">
        <v>2010</v>
      </c>
      <c r="S105" s="22">
        <v>2016</v>
      </c>
      <c r="T105" s="22">
        <v>2013</v>
      </c>
      <c r="U105" s="22">
        <v>2014</v>
      </c>
      <c r="V105" s="22">
        <v>2014</v>
      </c>
      <c r="W105" s="22">
        <v>2015</v>
      </c>
      <c r="X105" s="22">
        <v>2014</v>
      </c>
      <c r="Y105" s="22">
        <v>2010</v>
      </c>
      <c r="Z105" s="22">
        <v>2014</v>
      </c>
      <c r="AA105" s="22">
        <v>2014</v>
      </c>
      <c r="AB105" s="22">
        <v>2014</v>
      </c>
      <c r="AC105" s="22">
        <v>2014</v>
      </c>
      <c r="AD105" s="22">
        <v>2015</v>
      </c>
      <c r="AE105" s="22">
        <v>2012</v>
      </c>
      <c r="AF105" s="22">
        <v>2014</v>
      </c>
      <c r="AG105" s="21">
        <v>2010</v>
      </c>
      <c r="AH105" s="22">
        <v>2014</v>
      </c>
      <c r="AI105" s="22">
        <v>2015</v>
      </c>
      <c r="AJ105" s="22">
        <v>2016</v>
      </c>
      <c r="AK105" s="23" t="s">
        <v>17</v>
      </c>
      <c r="AL105" s="23">
        <v>2015</v>
      </c>
      <c r="AM105" s="22">
        <v>2015</v>
      </c>
      <c r="AN105" s="22">
        <v>2014</v>
      </c>
      <c r="AO105" s="22">
        <v>2014</v>
      </c>
      <c r="AP105" s="22">
        <v>2013</v>
      </c>
      <c r="AQ105" s="22">
        <v>2013</v>
      </c>
      <c r="AR105" s="22">
        <v>2015</v>
      </c>
      <c r="AS105" s="22">
        <v>2014</v>
      </c>
      <c r="AT105" s="22">
        <v>2015</v>
      </c>
      <c r="AU105" s="22">
        <v>2012</v>
      </c>
      <c r="AV105" s="22">
        <v>2010</v>
      </c>
      <c r="AW105" s="22">
        <v>2014</v>
      </c>
      <c r="AX105" s="22">
        <v>2014</v>
      </c>
      <c r="AY105" s="22">
        <v>2014</v>
      </c>
      <c r="AZ105" s="22">
        <v>2015</v>
      </c>
      <c r="BA105" s="22">
        <v>2015</v>
      </c>
      <c r="BB105" s="22">
        <v>2015</v>
      </c>
      <c r="BC105" s="22">
        <v>2015</v>
      </c>
      <c r="BD105" s="22">
        <v>2014</v>
      </c>
      <c r="BE105" s="22">
        <v>2014</v>
      </c>
      <c r="BF105" s="10"/>
    </row>
    <row r="106" spans="1:58" x14ac:dyDescent="0.25">
      <c r="A106" s="16" t="s">
        <v>1145</v>
      </c>
      <c r="B106" s="11" t="s">
        <v>9461</v>
      </c>
      <c r="C106" s="20">
        <v>2014</v>
      </c>
      <c r="D106" s="20">
        <v>2014</v>
      </c>
      <c r="E106" s="20">
        <v>2014</v>
      </c>
      <c r="F106" s="20">
        <v>2014</v>
      </c>
      <c r="G106" s="20">
        <v>2014</v>
      </c>
      <c r="H106" s="20">
        <v>2014</v>
      </c>
      <c r="I106" s="20">
        <v>2014</v>
      </c>
      <c r="J106" s="20">
        <v>2015</v>
      </c>
      <c r="K106" s="20">
        <v>2015</v>
      </c>
      <c r="L106" s="20">
        <v>2015</v>
      </c>
      <c r="M106" s="22">
        <v>2016</v>
      </c>
      <c r="N106" s="22">
        <v>2016</v>
      </c>
      <c r="O106" s="22">
        <v>2015</v>
      </c>
      <c r="P106" s="22">
        <v>2015</v>
      </c>
      <c r="Q106" s="22">
        <v>2014</v>
      </c>
      <c r="R106" s="22" t="s">
        <v>17</v>
      </c>
      <c r="S106" s="22">
        <v>2016</v>
      </c>
      <c r="T106" s="22">
        <v>2013</v>
      </c>
      <c r="U106" s="22">
        <v>2014</v>
      </c>
      <c r="V106" s="22" t="s">
        <v>17</v>
      </c>
      <c r="W106" s="22">
        <v>2015</v>
      </c>
      <c r="X106" s="22">
        <v>2006</v>
      </c>
      <c r="Y106" s="22">
        <v>2010</v>
      </c>
      <c r="Z106" s="22">
        <v>2014</v>
      </c>
      <c r="AA106" s="22">
        <v>2014</v>
      </c>
      <c r="AB106" s="22">
        <v>2014</v>
      </c>
      <c r="AC106" s="22">
        <v>2014</v>
      </c>
      <c r="AD106" s="22">
        <v>2015</v>
      </c>
      <c r="AE106" s="22">
        <v>2012</v>
      </c>
      <c r="AF106" s="22">
        <v>2014</v>
      </c>
      <c r="AG106" s="21">
        <v>2009</v>
      </c>
      <c r="AH106" s="22">
        <v>2014</v>
      </c>
      <c r="AI106" s="22">
        <v>2015</v>
      </c>
      <c r="AJ106" s="22">
        <v>2016</v>
      </c>
      <c r="AK106" s="23" t="s">
        <v>17</v>
      </c>
      <c r="AL106" s="23">
        <v>2015</v>
      </c>
      <c r="AM106" s="22">
        <v>2015</v>
      </c>
      <c r="AN106" s="22">
        <v>2014</v>
      </c>
      <c r="AO106" s="22">
        <v>2014</v>
      </c>
      <c r="AP106" s="22">
        <v>2014</v>
      </c>
      <c r="AQ106" s="22">
        <v>2014</v>
      </c>
      <c r="AR106" s="22">
        <v>2011</v>
      </c>
      <c r="AS106" s="22">
        <v>2014</v>
      </c>
      <c r="AT106" s="22">
        <v>2015</v>
      </c>
      <c r="AU106" s="22">
        <v>2012</v>
      </c>
      <c r="AV106" s="22">
        <v>2010</v>
      </c>
      <c r="AW106" s="22">
        <v>2014</v>
      </c>
      <c r="AX106" s="22">
        <v>2014</v>
      </c>
      <c r="AY106" s="22">
        <v>2014</v>
      </c>
      <c r="AZ106" s="22">
        <v>2015</v>
      </c>
      <c r="BA106" s="22">
        <v>2015</v>
      </c>
      <c r="BB106" s="22">
        <v>2015</v>
      </c>
      <c r="BC106" s="22">
        <v>2015</v>
      </c>
      <c r="BD106" s="22">
        <v>2014</v>
      </c>
      <c r="BE106" s="22">
        <v>2014</v>
      </c>
      <c r="BF106" s="10"/>
    </row>
    <row r="107" spans="1:58" x14ac:dyDescent="0.25">
      <c r="A107" s="16" t="s">
        <v>9442</v>
      </c>
      <c r="B107" s="11" t="s">
        <v>9443</v>
      </c>
      <c r="C107" s="20">
        <v>2014</v>
      </c>
      <c r="D107" s="20">
        <v>2014</v>
      </c>
      <c r="E107" s="20">
        <v>2014</v>
      </c>
      <c r="F107" s="20">
        <v>2014</v>
      </c>
      <c r="G107" s="20">
        <v>2014</v>
      </c>
      <c r="H107" s="20">
        <v>2014</v>
      </c>
      <c r="I107" s="20">
        <v>2014</v>
      </c>
      <c r="J107" s="20">
        <v>2015</v>
      </c>
      <c r="K107" s="20">
        <v>2015</v>
      </c>
      <c r="L107" s="20">
        <v>2015</v>
      </c>
      <c r="M107" s="22">
        <v>2016</v>
      </c>
      <c r="N107" s="22">
        <v>2016</v>
      </c>
      <c r="O107" s="22">
        <v>2015</v>
      </c>
      <c r="P107" s="22">
        <v>2015</v>
      </c>
      <c r="Q107" s="22">
        <v>2014</v>
      </c>
      <c r="R107" s="22">
        <v>2009</v>
      </c>
      <c r="S107" s="22">
        <v>2016</v>
      </c>
      <c r="T107" s="22">
        <v>2013</v>
      </c>
      <c r="U107" s="22">
        <v>2014</v>
      </c>
      <c r="V107" s="22">
        <v>2014</v>
      </c>
      <c r="W107" s="22">
        <v>2015</v>
      </c>
      <c r="X107" s="22">
        <v>2009</v>
      </c>
      <c r="Y107" s="22">
        <v>2010</v>
      </c>
      <c r="Z107" s="22">
        <v>2014</v>
      </c>
      <c r="AA107" s="22">
        <v>2014</v>
      </c>
      <c r="AB107" s="22">
        <v>2013</v>
      </c>
      <c r="AC107" s="22">
        <v>2014</v>
      </c>
      <c r="AD107" s="22">
        <v>2015</v>
      </c>
      <c r="AE107" s="22" t="s">
        <v>17</v>
      </c>
      <c r="AF107" s="22">
        <v>2014</v>
      </c>
      <c r="AG107" s="21">
        <v>2009</v>
      </c>
      <c r="AH107" s="22">
        <v>2014</v>
      </c>
      <c r="AI107" s="22">
        <v>2015</v>
      </c>
      <c r="AJ107" s="22">
        <v>2016</v>
      </c>
      <c r="AK107" s="23" t="s">
        <v>17</v>
      </c>
      <c r="AL107" s="23" t="s">
        <v>17</v>
      </c>
      <c r="AM107" s="22">
        <v>2015</v>
      </c>
      <c r="AN107" s="22">
        <v>2014</v>
      </c>
      <c r="AO107" s="22">
        <v>2014</v>
      </c>
      <c r="AP107" s="22">
        <v>2013</v>
      </c>
      <c r="AQ107" s="22">
        <v>2013</v>
      </c>
      <c r="AR107" s="22">
        <v>2011</v>
      </c>
      <c r="AS107" s="22">
        <v>2014</v>
      </c>
      <c r="AT107" s="22" t="s">
        <v>17</v>
      </c>
      <c r="AU107" s="22">
        <v>2012</v>
      </c>
      <c r="AV107" s="22">
        <v>2006</v>
      </c>
      <c r="AW107" s="22">
        <v>2014</v>
      </c>
      <c r="AX107" s="22">
        <v>2014</v>
      </c>
      <c r="AY107" s="22">
        <v>2014</v>
      </c>
      <c r="AZ107" s="22">
        <v>2015</v>
      </c>
      <c r="BA107" s="22">
        <v>2015</v>
      </c>
      <c r="BB107" s="22">
        <v>2015</v>
      </c>
      <c r="BC107" s="22">
        <v>2015</v>
      </c>
      <c r="BD107" s="22">
        <v>2014</v>
      </c>
      <c r="BE107" s="22">
        <v>2014</v>
      </c>
      <c r="BF107" s="10"/>
    </row>
    <row r="108" spans="1:58" x14ac:dyDescent="0.25">
      <c r="A108" s="16" t="s">
        <v>15</v>
      </c>
      <c r="B108" s="11" t="s">
        <v>9449</v>
      </c>
      <c r="C108" s="20">
        <v>2014</v>
      </c>
      <c r="D108" s="20">
        <v>2014</v>
      </c>
      <c r="E108" s="20">
        <v>2014</v>
      </c>
      <c r="F108" s="20">
        <v>2014</v>
      </c>
      <c r="G108" s="20">
        <v>2014</v>
      </c>
      <c r="H108" s="20">
        <v>2014</v>
      </c>
      <c r="I108" s="20">
        <v>2014</v>
      </c>
      <c r="J108" s="20">
        <v>2015</v>
      </c>
      <c r="K108" s="20">
        <v>2015</v>
      </c>
      <c r="L108" s="20">
        <v>2015</v>
      </c>
      <c r="M108" s="22">
        <v>2016</v>
      </c>
      <c r="N108" s="22">
        <v>2016</v>
      </c>
      <c r="O108" s="22">
        <v>2015</v>
      </c>
      <c r="P108" s="22">
        <v>2015</v>
      </c>
      <c r="Q108" s="22">
        <v>2014</v>
      </c>
      <c r="R108" s="22">
        <v>2013</v>
      </c>
      <c r="S108" s="22">
        <v>2016</v>
      </c>
      <c r="T108" s="22">
        <v>2013</v>
      </c>
      <c r="U108" s="22">
        <v>2014</v>
      </c>
      <c r="V108" s="22">
        <v>2014</v>
      </c>
      <c r="W108" s="22">
        <v>2015</v>
      </c>
      <c r="X108" s="22">
        <v>2006</v>
      </c>
      <c r="Y108" s="22">
        <v>2010</v>
      </c>
      <c r="Z108" s="22">
        <v>2014</v>
      </c>
      <c r="AA108" s="22">
        <v>2014</v>
      </c>
      <c r="AB108" s="22">
        <v>2014</v>
      </c>
      <c r="AC108" s="22">
        <v>2014</v>
      </c>
      <c r="AD108" s="22">
        <v>2015</v>
      </c>
      <c r="AE108" s="22">
        <v>2012</v>
      </c>
      <c r="AF108" s="22">
        <v>2014</v>
      </c>
      <c r="AG108" s="21">
        <v>2010</v>
      </c>
      <c r="AH108" s="22">
        <v>2014</v>
      </c>
      <c r="AI108" s="22">
        <v>2015</v>
      </c>
      <c r="AJ108" s="22">
        <v>2016</v>
      </c>
      <c r="AK108" s="23">
        <v>2016</v>
      </c>
      <c r="AL108" s="23">
        <v>2015</v>
      </c>
      <c r="AM108" s="22">
        <v>2015</v>
      </c>
      <c r="AN108" s="22">
        <v>2014</v>
      </c>
      <c r="AO108" s="22">
        <v>2014</v>
      </c>
      <c r="AP108" s="22">
        <v>2014</v>
      </c>
      <c r="AQ108" s="22">
        <v>2014</v>
      </c>
      <c r="AR108" s="22">
        <v>2015</v>
      </c>
      <c r="AS108" s="22">
        <v>2014</v>
      </c>
      <c r="AT108" s="22">
        <v>2015</v>
      </c>
      <c r="AU108" s="22">
        <v>2012</v>
      </c>
      <c r="AV108" s="22">
        <v>2011</v>
      </c>
      <c r="AW108" s="22">
        <v>2014</v>
      </c>
      <c r="AX108" s="22">
        <v>2014</v>
      </c>
      <c r="AY108" s="22">
        <v>2014</v>
      </c>
      <c r="AZ108" s="22">
        <v>2015</v>
      </c>
      <c r="BA108" s="22">
        <v>2015</v>
      </c>
      <c r="BB108" s="22">
        <v>2015</v>
      </c>
      <c r="BC108" s="22">
        <v>2015</v>
      </c>
      <c r="BD108" s="22">
        <v>2014</v>
      </c>
      <c r="BE108" s="22">
        <v>2014</v>
      </c>
      <c r="BF108" s="10"/>
    </row>
    <row r="109" spans="1:58" x14ac:dyDescent="0.25">
      <c r="A109" s="16" t="s">
        <v>9450</v>
      </c>
      <c r="B109" s="11" t="s">
        <v>9451</v>
      </c>
      <c r="C109" s="20">
        <v>2014</v>
      </c>
      <c r="D109" s="20">
        <v>2014</v>
      </c>
      <c r="E109" s="20">
        <v>2014</v>
      </c>
      <c r="F109" s="20">
        <v>2014</v>
      </c>
      <c r="G109" s="20">
        <v>2014</v>
      </c>
      <c r="H109" s="20">
        <v>2014</v>
      </c>
      <c r="I109" s="20">
        <v>2014</v>
      </c>
      <c r="J109" s="20">
        <v>2015</v>
      </c>
      <c r="K109" s="20">
        <v>2015</v>
      </c>
      <c r="L109" s="20">
        <v>2015</v>
      </c>
      <c r="M109" s="22">
        <v>2016</v>
      </c>
      <c r="N109" s="22">
        <v>2016</v>
      </c>
      <c r="O109" s="22">
        <v>2015</v>
      </c>
      <c r="P109" s="22">
        <v>2015</v>
      </c>
      <c r="Q109" s="22">
        <v>2014</v>
      </c>
      <c r="R109" s="22" t="s">
        <v>17</v>
      </c>
      <c r="S109" s="22">
        <v>2016</v>
      </c>
      <c r="T109" s="22">
        <v>2013</v>
      </c>
      <c r="U109" s="22">
        <v>2014</v>
      </c>
      <c r="V109" s="22" t="s">
        <v>17</v>
      </c>
      <c r="W109" s="22">
        <v>2015</v>
      </c>
      <c r="X109" s="22" t="s">
        <v>17</v>
      </c>
      <c r="Y109" s="22">
        <v>2013</v>
      </c>
      <c r="Z109" s="22">
        <v>2014</v>
      </c>
      <c r="AA109" s="22">
        <v>2014</v>
      </c>
      <c r="AB109" s="22" t="s">
        <v>17</v>
      </c>
      <c r="AC109" s="22">
        <v>2014</v>
      </c>
      <c r="AD109" s="22">
        <v>2015</v>
      </c>
      <c r="AE109" s="22" t="s">
        <v>17</v>
      </c>
      <c r="AF109" s="22">
        <v>2014</v>
      </c>
      <c r="AG109" s="21" t="s">
        <v>17</v>
      </c>
      <c r="AH109" s="22">
        <v>2014</v>
      </c>
      <c r="AI109" s="22">
        <v>2015</v>
      </c>
      <c r="AJ109" s="22">
        <v>2016</v>
      </c>
      <c r="AK109" s="23" t="s">
        <v>17</v>
      </c>
      <c r="AL109" s="23">
        <v>2015</v>
      </c>
      <c r="AM109" s="22">
        <v>2015</v>
      </c>
      <c r="AN109" s="22">
        <v>2014</v>
      </c>
      <c r="AO109" s="22">
        <v>2014</v>
      </c>
      <c r="AP109" s="22">
        <v>2014</v>
      </c>
      <c r="AQ109" s="22">
        <v>2014</v>
      </c>
      <c r="AR109" s="22" t="s">
        <v>17</v>
      </c>
      <c r="AS109" s="22">
        <v>2014</v>
      </c>
      <c r="AT109" s="22">
        <v>2015</v>
      </c>
      <c r="AU109" s="22">
        <v>2012</v>
      </c>
      <c r="AV109" s="22">
        <v>2011</v>
      </c>
      <c r="AW109" s="22">
        <v>2014</v>
      </c>
      <c r="AX109" s="22">
        <v>2014</v>
      </c>
      <c r="AY109" s="22">
        <v>2014</v>
      </c>
      <c r="AZ109" s="22">
        <v>2015</v>
      </c>
      <c r="BA109" s="22">
        <v>2015</v>
      </c>
      <c r="BB109" s="22">
        <v>2013</v>
      </c>
      <c r="BC109" s="22">
        <v>2015</v>
      </c>
      <c r="BD109" s="22">
        <v>2014</v>
      </c>
      <c r="BE109" s="22">
        <v>2014</v>
      </c>
      <c r="BF109" s="10"/>
    </row>
    <row r="110" spans="1:58" x14ac:dyDescent="0.25">
      <c r="A110" s="16" t="s">
        <v>9445</v>
      </c>
      <c r="B110" s="11" t="s">
        <v>9446</v>
      </c>
      <c r="C110" s="20">
        <v>2014</v>
      </c>
      <c r="D110" s="20">
        <v>2014</v>
      </c>
      <c r="E110" s="20">
        <v>2014</v>
      </c>
      <c r="F110" s="20">
        <v>2014</v>
      </c>
      <c r="G110" s="20">
        <v>2014</v>
      </c>
      <c r="H110" s="20">
        <v>2014</v>
      </c>
      <c r="I110" s="20">
        <v>2014</v>
      </c>
      <c r="J110" s="20">
        <v>2015</v>
      </c>
      <c r="K110" s="20">
        <v>2015</v>
      </c>
      <c r="L110" s="20">
        <v>2015</v>
      </c>
      <c r="M110" s="22">
        <v>2016</v>
      </c>
      <c r="N110" s="22">
        <v>2016</v>
      </c>
      <c r="O110" s="22">
        <v>2015</v>
      </c>
      <c r="P110" s="22">
        <v>2015</v>
      </c>
      <c r="Q110" s="22" t="s">
        <v>17</v>
      </c>
      <c r="R110" s="22" t="s">
        <v>17</v>
      </c>
      <c r="S110" s="22">
        <v>2016</v>
      </c>
      <c r="T110" s="22">
        <v>2013</v>
      </c>
      <c r="U110" s="22">
        <v>2014</v>
      </c>
      <c r="V110" s="22">
        <v>2014</v>
      </c>
      <c r="W110" s="22">
        <v>2015</v>
      </c>
      <c r="X110" s="22">
        <v>2007</v>
      </c>
      <c r="Y110" s="22">
        <v>2010</v>
      </c>
      <c r="Z110" s="22">
        <v>2014</v>
      </c>
      <c r="AA110" s="22">
        <v>2014</v>
      </c>
      <c r="AB110" s="22" t="s">
        <v>17</v>
      </c>
      <c r="AC110" s="22">
        <v>2014</v>
      </c>
      <c r="AD110" s="22">
        <v>2015</v>
      </c>
      <c r="AE110" s="22" t="s">
        <v>17</v>
      </c>
      <c r="AF110" s="22" t="s">
        <v>17</v>
      </c>
      <c r="AG110" s="21" t="s">
        <v>17</v>
      </c>
      <c r="AH110" s="22">
        <v>2014</v>
      </c>
      <c r="AI110" s="22">
        <v>2015</v>
      </c>
      <c r="AJ110" s="22">
        <v>2016</v>
      </c>
      <c r="AK110" s="23" t="s">
        <v>17</v>
      </c>
      <c r="AL110" s="23" t="s">
        <v>17</v>
      </c>
      <c r="AM110" s="22">
        <v>2015</v>
      </c>
      <c r="AN110" s="22">
        <v>2014</v>
      </c>
      <c r="AO110" s="22">
        <v>2014</v>
      </c>
      <c r="AP110" s="22" t="s">
        <v>17</v>
      </c>
      <c r="AQ110" s="22" t="s">
        <v>17</v>
      </c>
      <c r="AR110" s="22">
        <v>2011</v>
      </c>
      <c r="AS110" s="22">
        <v>2014</v>
      </c>
      <c r="AT110" s="22" t="s">
        <v>17</v>
      </c>
      <c r="AU110" s="22">
        <v>2012</v>
      </c>
      <c r="AV110" s="22" t="s">
        <v>17</v>
      </c>
      <c r="AW110" s="22">
        <v>2014</v>
      </c>
      <c r="AX110" s="22">
        <v>2014</v>
      </c>
      <c r="AY110" s="22">
        <v>2014</v>
      </c>
      <c r="AZ110" s="22">
        <v>2015</v>
      </c>
      <c r="BA110" s="22">
        <v>2015</v>
      </c>
      <c r="BB110" s="22">
        <v>2014</v>
      </c>
      <c r="BC110" s="22">
        <v>2015</v>
      </c>
      <c r="BD110" s="22">
        <v>2014</v>
      </c>
      <c r="BE110" s="22">
        <v>2014</v>
      </c>
      <c r="BF110" s="10"/>
    </row>
    <row r="111" spans="1:58" x14ac:dyDescent="0.25">
      <c r="A111" s="16" t="s">
        <v>312</v>
      </c>
      <c r="B111" s="11" t="s">
        <v>9457</v>
      </c>
      <c r="C111" s="20">
        <v>2014</v>
      </c>
      <c r="D111" s="20">
        <v>2014</v>
      </c>
      <c r="E111" s="20">
        <v>2014</v>
      </c>
      <c r="F111" s="20">
        <v>2014</v>
      </c>
      <c r="G111" s="20">
        <v>2014</v>
      </c>
      <c r="H111" s="20">
        <v>2014</v>
      </c>
      <c r="I111" s="20">
        <v>2014</v>
      </c>
      <c r="J111" s="20">
        <v>2015</v>
      </c>
      <c r="K111" s="20">
        <v>2015</v>
      </c>
      <c r="L111" s="20">
        <v>2015</v>
      </c>
      <c r="M111" s="22">
        <v>2016</v>
      </c>
      <c r="N111" s="22">
        <v>2016</v>
      </c>
      <c r="O111" s="22">
        <v>2015</v>
      </c>
      <c r="P111" s="22">
        <v>2015</v>
      </c>
      <c r="Q111" s="22">
        <v>2014</v>
      </c>
      <c r="R111" s="22">
        <v>2011</v>
      </c>
      <c r="S111" s="22">
        <v>2016</v>
      </c>
      <c r="T111" s="22">
        <v>2013</v>
      </c>
      <c r="U111" s="22">
        <v>2014</v>
      </c>
      <c r="V111" s="22">
        <v>2014</v>
      </c>
      <c r="W111" s="22">
        <v>2015</v>
      </c>
      <c r="X111" s="22">
        <v>2012</v>
      </c>
      <c r="Y111" s="22">
        <v>2010</v>
      </c>
      <c r="Z111" s="22">
        <v>2014</v>
      </c>
      <c r="AA111" s="22">
        <v>2014</v>
      </c>
      <c r="AB111" s="22">
        <v>2014</v>
      </c>
      <c r="AC111" s="22">
        <v>2014</v>
      </c>
      <c r="AD111" s="22">
        <v>2015</v>
      </c>
      <c r="AE111" s="22">
        <v>2012</v>
      </c>
      <c r="AF111" s="22">
        <v>2014</v>
      </c>
      <c r="AG111" s="21">
        <v>2008</v>
      </c>
      <c r="AH111" s="22">
        <v>2014</v>
      </c>
      <c r="AI111" s="22">
        <v>2015</v>
      </c>
      <c r="AJ111" s="22">
        <v>2016</v>
      </c>
      <c r="AK111" s="23" t="s">
        <v>17</v>
      </c>
      <c r="AL111" s="23">
        <v>2016</v>
      </c>
      <c r="AM111" s="22">
        <v>2015</v>
      </c>
      <c r="AN111" s="22">
        <v>2014</v>
      </c>
      <c r="AO111" s="22">
        <v>2014</v>
      </c>
      <c r="AP111" s="22">
        <v>2014</v>
      </c>
      <c r="AQ111" s="22">
        <v>2014</v>
      </c>
      <c r="AR111" s="22">
        <v>2011</v>
      </c>
      <c r="AS111" s="22">
        <v>2014</v>
      </c>
      <c r="AT111" s="22">
        <v>2015</v>
      </c>
      <c r="AU111" s="22">
        <v>2012</v>
      </c>
      <c r="AV111" s="22">
        <v>2007</v>
      </c>
      <c r="AW111" s="22">
        <v>2014</v>
      </c>
      <c r="AX111" s="22">
        <v>2014</v>
      </c>
      <c r="AY111" s="22">
        <v>2014</v>
      </c>
      <c r="AZ111" s="22">
        <v>2015</v>
      </c>
      <c r="BA111" s="22">
        <v>2015</v>
      </c>
      <c r="BB111" s="22">
        <v>2014</v>
      </c>
      <c r="BC111" s="22">
        <v>2015</v>
      </c>
      <c r="BD111" s="22">
        <v>2014</v>
      </c>
      <c r="BE111" s="22">
        <v>2014</v>
      </c>
      <c r="BF111" s="10"/>
    </row>
    <row r="112" spans="1:58" x14ac:dyDescent="0.25">
      <c r="A112" s="16" t="s">
        <v>9458</v>
      </c>
      <c r="B112" s="11" t="s">
        <v>9459</v>
      </c>
      <c r="C112" s="20">
        <v>2014</v>
      </c>
      <c r="D112" s="20">
        <v>2014</v>
      </c>
      <c r="E112" s="20">
        <v>2014</v>
      </c>
      <c r="F112" s="20">
        <v>2014</v>
      </c>
      <c r="G112" s="20">
        <v>2014</v>
      </c>
      <c r="H112" s="20">
        <v>2014</v>
      </c>
      <c r="I112" s="20">
        <v>2014</v>
      </c>
      <c r="J112" s="20">
        <v>2015</v>
      </c>
      <c r="K112" s="20">
        <v>2015</v>
      </c>
      <c r="L112" s="20">
        <v>2015</v>
      </c>
      <c r="M112" s="22">
        <v>2016</v>
      </c>
      <c r="N112" s="22">
        <v>2016</v>
      </c>
      <c r="O112" s="22">
        <v>2015</v>
      </c>
      <c r="P112" s="22">
        <v>2015</v>
      </c>
      <c r="Q112" s="22">
        <v>2014</v>
      </c>
      <c r="R112" s="22" t="s">
        <v>17</v>
      </c>
      <c r="S112" s="22">
        <v>2016</v>
      </c>
      <c r="T112" s="22">
        <v>2013</v>
      </c>
      <c r="U112" s="22">
        <v>2014</v>
      </c>
      <c r="V112" s="22">
        <v>2014</v>
      </c>
      <c r="W112" s="22">
        <v>2015</v>
      </c>
      <c r="X112" s="22" t="s">
        <v>17</v>
      </c>
      <c r="Y112" s="22" t="s">
        <v>17</v>
      </c>
      <c r="Z112" s="22">
        <v>2014</v>
      </c>
      <c r="AA112" s="22">
        <v>2014</v>
      </c>
      <c r="AB112" s="22">
        <v>2014</v>
      </c>
      <c r="AC112" s="22">
        <v>2014</v>
      </c>
      <c r="AD112" s="22">
        <v>2015</v>
      </c>
      <c r="AE112" s="22" t="s">
        <v>17</v>
      </c>
      <c r="AF112" s="22">
        <v>2014</v>
      </c>
      <c r="AG112" s="21">
        <v>2012</v>
      </c>
      <c r="AH112" s="22">
        <v>2014</v>
      </c>
      <c r="AI112" s="22">
        <v>2015</v>
      </c>
      <c r="AJ112" s="22">
        <v>2016</v>
      </c>
      <c r="AK112" s="23" t="s">
        <v>17</v>
      </c>
      <c r="AL112" s="23">
        <v>2015</v>
      </c>
      <c r="AM112" s="22">
        <v>2015</v>
      </c>
      <c r="AN112" s="22">
        <v>2014</v>
      </c>
      <c r="AO112" s="22">
        <v>2014</v>
      </c>
      <c r="AP112" s="22">
        <v>2014</v>
      </c>
      <c r="AQ112" s="22">
        <v>2014</v>
      </c>
      <c r="AR112" s="22">
        <v>2015</v>
      </c>
      <c r="AS112" s="22">
        <v>2014</v>
      </c>
      <c r="AT112" s="22">
        <v>2015</v>
      </c>
      <c r="AU112" s="22">
        <v>2012</v>
      </c>
      <c r="AV112" s="22">
        <v>2011</v>
      </c>
      <c r="AW112" s="22">
        <v>2014</v>
      </c>
      <c r="AX112" s="22">
        <v>2014</v>
      </c>
      <c r="AY112" s="22">
        <v>2014</v>
      </c>
      <c r="AZ112" s="22">
        <v>2015</v>
      </c>
      <c r="BA112" s="22">
        <v>2015</v>
      </c>
      <c r="BB112" s="22">
        <v>2015</v>
      </c>
      <c r="BC112" s="22">
        <v>2015</v>
      </c>
      <c r="BD112" s="22">
        <v>2014</v>
      </c>
      <c r="BE112" s="22">
        <v>2014</v>
      </c>
      <c r="BF112" s="10"/>
    </row>
    <row r="113" spans="1:58" x14ac:dyDescent="0.25">
      <c r="A113" s="16" t="s">
        <v>2127</v>
      </c>
      <c r="B113" s="11" t="s">
        <v>9444</v>
      </c>
      <c r="C113" s="20">
        <v>2014</v>
      </c>
      <c r="D113" s="20">
        <v>2014</v>
      </c>
      <c r="E113" s="20">
        <v>2014</v>
      </c>
      <c r="F113" s="20">
        <v>2014</v>
      </c>
      <c r="G113" s="20">
        <v>2014</v>
      </c>
      <c r="H113" s="20">
        <v>2014</v>
      </c>
      <c r="I113" s="20">
        <v>2014</v>
      </c>
      <c r="J113" s="20">
        <v>2015</v>
      </c>
      <c r="K113" s="20">
        <v>2015</v>
      </c>
      <c r="L113" s="20">
        <v>2015</v>
      </c>
      <c r="M113" s="22">
        <v>2016</v>
      </c>
      <c r="N113" s="22">
        <v>2016</v>
      </c>
      <c r="O113" s="22">
        <v>2015</v>
      </c>
      <c r="P113" s="22">
        <v>2015</v>
      </c>
      <c r="Q113" s="22">
        <v>2014</v>
      </c>
      <c r="R113" s="22">
        <v>2012</v>
      </c>
      <c r="S113" s="22">
        <v>2016</v>
      </c>
      <c r="T113" s="22">
        <v>2013</v>
      </c>
      <c r="U113" s="22">
        <v>2014</v>
      </c>
      <c r="V113" s="22">
        <v>2014</v>
      </c>
      <c r="W113" s="22">
        <v>2015</v>
      </c>
      <c r="X113" s="22">
        <v>2012</v>
      </c>
      <c r="Y113" s="22">
        <v>2011</v>
      </c>
      <c r="Z113" s="22">
        <v>2014</v>
      </c>
      <c r="AA113" s="22">
        <v>2014</v>
      </c>
      <c r="AB113" s="22">
        <v>2014</v>
      </c>
      <c r="AC113" s="22">
        <v>2014</v>
      </c>
      <c r="AD113" s="22">
        <v>2015</v>
      </c>
      <c r="AE113" s="22">
        <v>2012</v>
      </c>
      <c r="AF113" s="22">
        <v>2014</v>
      </c>
      <c r="AG113" s="21">
        <v>2012</v>
      </c>
      <c r="AH113" s="22">
        <v>2014</v>
      </c>
      <c r="AI113" s="22">
        <v>2015</v>
      </c>
      <c r="AJ113" s="22">
        <v>2016</v>
      </c>
      <c r="AK113" s="23">
        <v>2015</v>
      </c>
      <c r="AL113" s="23">
        <v>2015</v>
      </c>
      <c r="AM113" s="22">
        <v>2015</v>
      </c>
      <c r="AN113" s="22">
        <v>2014</v>
      </c>
      <c r="AO113" s="22">
        <v>2014</v>
      </c>
      <c r="AP113" s="22">
        <v>2014</v>
      </c>
      <c r="AQ113" s="22">
        <v>2014</v>
      </c>
      <c r="AR113" s="22">
        <v>2015</v>
      </c>
      <c r="AS113" s="22">
        <v>2014</v>
      </c>
      <c r="AT113" s="22">
        <v>2015</v>
      </c>
      <c r="AU113" s="22">
        <v>2012</v>
      </c>
      <c r="AV113" s="22">
        <v>2013</v>
      </c>
      <c r="AW113" s="22">
        <v>2014</v>
      </c>
      <c r="AX113" s="22">
        <v>2014</v>
      </c>
      <c r="AY113" s="22">
        <v>2014</v>
      </c>
      <c r="AZ113" s="22">
        <v>2015</v>
      </c>
      <c r="BA113" s="22">
        <v>2015</v>
      </c>
      <c r="BB113" s="22">
        <v>2015</v>
      </c>
      <c r="BC113" s="22">
        <v>2015</v>
      </c>
      <c r="BD113" s="22">
        <v>2014</v>
      </c>
      <c r="BE113" s="22">
        <v>2014</v>
      </c>
      <c r="BF113" s="10"/>
    </row>
    <row r="114" spans="1:58" x14ac:dyDescent="0.25">
      <c r="A114" s="16" t="s">
        <v>9360</v>
      </c>
      <c r="B114" s="11" t="s">
        <v>9361</v>
      </c>
      <c r="C114" s="20">
        <v>2014</v>
      </c>
      <c r="D114" s="20">
        <v>2014</v>
      </c>
      <c r="E114" s="20">
        <v>2014</v>
      </c>
      <c r="F114" s="20">
        <v>2014</v>
      </c>
      <c r="G114" s="20">
        <v>2014</v>
      </c>
      <c r="H114" s="20">
        <v>2014</v>
      </c>
      <c r="I114" s="20">
        <v>2014</v>
      </c>
      <c r="J114" s="20">
        <v>2015</v>
      </c>
      <c r="K114" s="20">
        <v>2015</v>
      </c>
      <c r="L114" s="20">
        <v>2015</v>
      </c>
      <c r="M114" s="22">
        <v>2016</v>
      </c>
      <c r="N114" s="22">
        <v>2016</v>
      </c>
      <c r="O114" s="22">
        <v>2015</v>
      </c>
      <c r="P114" s="22">
        <v>2015</v>
      </c>
      <c r="Q114" s="22">
        <v>2014</v>
      </c>
      <c r="R114" s="22" t="s">
        <v>17</v>
      </c>
      <c r="S114" s="22">
        <v>2016</v>
      </c>
      <c r="T114" s="22">
        <v>2013</v>
      </c>
      <c r="U114" s="22">
        <v>2014</v>
      </c>
      <c r="V114" s="22">
        <v>2014</v>
      </c>
      <c r="W114" s="22">
        <v>2015</v>
      </c>
      <c r="X114" s="22">
        <v>2005</v>
      </c>
      <c r="Y114" s="22">
        <v>2010</v>
      </c>
      <c r="Z114" s="22">
        <v>2014</v>
      </c>
      <c r="AA114" s="22">
        <v>2014</v>
      </c>
      <c r="AB114" s="22" t="s">
        <v>17</v>
      </c>
      <c r="AC114" s="22">
        <v>2014</v>
      </c>
      <c r="AD114" s="22">
        <v>2015</v>
      </c>
      <c r="AE114" s="22" t="s">
        <v>17</v>
      </c>
      <c r="AF114" s="22" t="s">
        <v>17</v>
      </c>
      <c r="AG114" s="21" t="s">
        <v>17</v>
      </c>
      <c r="AH114" s="22">
        <v>2014</v>
      </c>
      <c r="AI114" s="22">
        <v>2015</v>
      </c>
      <c r="AJ114" s="22">
        <v>2016</v>
      </c>
      <c r="AK114" s="23" t="s">
        <v>17</v>
      </c>
      <c r="AL114" s="23">
        <v>2015</v>
      </c>
      <c r="AM114" s="22">
        <v>2015</v>
      </c>
      <c r="AN114" s="22">
        <v>2014</v>
      </c>
      <c r="AO114" s="22">
        <v>2014</v>
      </c>
      <c r="AP114" s="22" t="s">
        <v>17</v>
      </c>
      <c r="AQ114" s="22" t="s">
        <v>17</v>
      </c>
      <c r="AR114" s="22">
        <v>2011</v>
      </c>
      <c r="AS114" s="22">
        <v>2014</v>
      </c>
      <c r="AT114" s="22" t="s">
        <v>17</v>
      </c>
      <c r="AU114" s="22">
        <v>2012</v>
      </c>
      <c r="AV114" s="22" t="s">
        <v>17</v>
      </c>
      <c r="AW114" s="22">
        <v>2014</v>
      </c>
      <c r="AX114" s="22">
        <v>2014</v>
      </c>
      <c r="AY114" s="22">
        <v>2014</v>
      </c>
      <c r="AZ114" s="22">
        <v>2015</v>
      </c>
      <c r="BA114" s="22">
        <v>2015</v>
      </c>
      <c r="BB114" s="22">
        <v>2014</v>
      </c>
      <c r="BC114" s="22">
        <v>2015</v>
      </c>
      <c r="BD114" s="22">
        <v>2014</v>
      </c>
      <c r="BE114" s="22">
        <v>2014</v>
      </c>
      <c r="BF114" s="10"/>
    </row>
    <row r="115" spans="1:58" x14ac:dyDescent="0.25">
      <c r="A115" s="16" t="s">
        <v>10430</v>
      </c>
      <c r="B115" s="11" t="s">
        <v>9440</v>
      </c>
      <c r="C115" s="20">
        <v>2014</v>
      </c>
      <c r="D115" s="20">
        <v>2014</v>
      </c>
      <c r="E115" s="20">
        <v>2014</v>
      </c>
      <c r="F115" s="20">
        <v>2014</v>
      </c>
      <c r="G115" s="20">
        <v>2014</v>
      </c>
      <c r="H115" s="20">
        <v>2014</v>
      </c>
      <c r="I115" s="20">
        <v>2014</v>
      </c>
      <c r="J115" s="20">
        <v>2015</v>
      </c>
      <c r="K115" s="20">
        <v>2015</v>
      </c>
      <c r="L115" s="20">
        <v>2015</v>
      </c>
      <c r="M115" s="22">
        <v>2016</v>
      </c>
      <c r="N115" s="22">
        <v>2016</v>
      </c>
      <c r="O115" s="22">
        <v>2015</v>
      </c>
      <c r="P115" s="22">
        <v>2015</v>
      </c>
      <c r="Q115" s="22">
        <v>2014</v>
      </c>
      <c r="R115" s="22">
        <v>2012</v>
      </c>
      <c r="S115" s="22">
        <v>2016</v>
      </c>
      <c r="T115" s="22">
        <v>2013</v>
      </c>
      <c r="U115" s="22">
        <v>2014</v>
      </c>
      <c r="V115" s="22">
        <v>2014</v>
      </c>
      <c r="W115" s="22">
        <v>2015</v>
      </c>
      <c r="X115" s="22">
        <v>2012</v>
      </c>
      <c r="Y115" s="22">
        <v>2013</v>
      </c>
      <c r="Z115" s="22">
        <v>2014</v>
      </c>
      <c r="AA115" s="22">
        <v>2014</v>
      </c>
      <c r="AB115" s="22">
        <v>2014</v>
      </c>
      <c r="AC115" s="22">
        <v>2014</v>
      </c>
      <c r="AD115" s="22">
        <v>2015</v>
      </c>
      <c r="AE115" s="22" t="s">
        <v>17</v>
      </c>
      <c r="AF115" s="22">
        <v>2014</v>
      </c>
      <c r="AG115" s="21">
        <v>2013</v>
      </c>
      <c r="AH115" s="22">
        <v>2014</v>
      </c>
      <c r="AI115" s="22">
        <v>2015</v>
      </c>
      <c r="AJ115" s="22">
        <v>2016</v>
      </c>
      <c r="AK115" s="23" t="s">
        <v>17</v>
      </c>
      <c r="AL115" s="23">
        <v>2015</v>
      </c>
      <c r="AM115" s="22">
        <v>2015</v>
      </c>
      <c r="AN115" s="22">
        <v>2014</v>
      </c>
      <c r="AO115" s="22">
        <v>2014</v>
      </c>
      <c r="AP115" s="22">
        <v>2013</v>
      </c>
      <c r="AQ115" s="22">
        <v>2013</v>
      </c>
      <c r="AR115" s="22">
        <v>2009</v>
      </c>
      <c r="AS115" s="22">
        <v>2014</v>
      </c>
      <c r="AT115" s="22">
        <v>2015</v>
      </c>
      <c r="AU115" s="22">
        <v>2012</v>
      </c>
      <c r="AV115" s="22">
        <v>2013</v>
      </c>
      <c r="AW115" s="22">
        <v>2014</v>
      </c>
      <c r="AX115" s="22">
        <v>2014</v>
      </c>
      <c r="AY115" s="22">
        <v>2014</v>
      </c>
      <c r="AZ115" s="22">
        <v>2015</v>
      </c>
      <c r="BA115" s="22">
        <v>2015</v>
      </c>
      <c r="BB115" s="22">
        <v>2015</v>
      </c>
      <c r="BC115" s="22">
        <v>2015</v>
      </c>
      <c r="BD115" s="22">
        <v>2014</v>
      </c>
      <c r="BE115" s="22">
        <v>2014</v>
      </c>
      <c r="BF115" s="10"/>
    </row>
    <row r="116" spans="1:58" x14ac:dyDescent="0.25">
      <c r="A116" s="16" t="s">
        <v>3326</v>
      </c>
      <c r="B116" s="11" t="s">
        <v>9455</v>
      </c>
      <c r="C116" s="20">
        <v>2014</v>
      </c>
      <c r="D116" s="20">
        <v>2014</v>
      </c>
      <c r="E116" s="20">
        <v>2014</v>
      </c>
      <c r="F116" s="20">
        <v>2014</v>
      </c>
      <c r="G116" s="20">
        <v>2014</v>
      </c>
      <c r="H116" s="20">
        <v>2014</v>
      </c>
      <c r="I116" s="20">
        <v>2014</v>
      </c>
      <c r="J116" s="20">
        <v>2015</v>
      </c>
      <c r="K116" s="20">
        <v>2015</v>
      </c>
      <c r="L116" s="20">
        <v>2015</v>
      </c>
      <c r="M116" s="22">
        <v>2016</v>
      </c>
      <c r="N116" s="22">
        <v>2016</v>
      </c>
      <c r="O116" s="22">
        <v>2015</v>
      </c>
      <c r="P116" s="22">
        <v>2015</v>
      </c>
      <c r="Q116" s="22">
        <v>2014</v>
      </c>
      <c r="R116" s="22">
        <v>2010</v>
      </c>
      <c r="S116" s="22">
        <v>2016</v>
      </c>
      <c r="T116" s="22">
        <v>2013</v>
      </c>
      <c r="U116" s="22">
        <v>2014</v>
      </c>
      <c r="V116" s="22">
        <v>2014</v>
      </c>
      <c r="W116" s="22">
        <v>2015</v>
      </c>
      <c r="X116" s="22">
        <v>2013</v>
      </c>
      <c r="Y116" s="22">
        <v>2011</v>
      </c>
      <c r="Z116" s="22">
        <v>2014</v>
      </c>
      <c r="AA116" s="22">
        <v>2014</v>
      </c>
      <c r="AB116" s="22">
        <v>2013</v>
      </c>
      <c r="AC116" s="22">
        <v>2014</v>
      </c>
      <c r="AD116" s="22">
        <v>2015</v>
      </c>
      <c r="AE116" s="22" t="s">
        <v>17</v>
      </c>
      <c r="AF116" s="22">
        <v>2014</v>
      </c>
      <c r="AG116" s="21">
        <v>2012</v>
      </c>
      <c r="AH116" s="22">
        <v>2014</v>
      </c>
      <c r="AI116" s="22">
        <v>2015</v>
      </c>
      <c r="AJ116" s="22">
        <v>2016</v>
      </c>
      <c r="AK116" s="23" t="s">
        <v>17</v>
      </c>
      <c r="AL116" s="23">
        <v>2015</v>
      </c>
      <c r="AM116" s="22">
        <v>2015</v>
      </c>
      <c r="AN116" s="22">
        <v>2014</v>
      </c>
      <c r="AO116" s="22">
        <v>2014</v>
      </c>
      <c r="AP116" s="22" t="s">
        <v>17</v>
      </c>
      <c r="AQ116" s="22">
        <v>2012</v>
      </c>
      <c r="AR116" s="22">
        <v>2015</v>
      </c>
      <c r="AS116" s="22">
        <v>2014</v>
      </c>
      <c r="AT116" s="22">
        <v>2015</v>
      </c>
      <c r="AU116" s="22">
        <v>2012</v>
      </c>
      <c r="AV116" s="22">
        <v>2010</v>
      </c>
      <c r="AW116" s="22">
        <v>2014</v>
      </c>
      <c r="AX116" s="22">
        <v>2014</v>
      </c>
      <c r="AY116" s="22">
        <v>2014</v>
      </c>
      <c r="AZ116" s="22">
        <v>2015</v>
      </c>
      <c r="BA116" s="22">
        <v>2015</v>
      </c>
      <c r="BB116" s="22">
        <v>2015</v>
      </c>
      <c r="BC116" s="22">
        <v>2015</v>
      </c>
      <c r="BD116" s="22">
        <v>2014</v>
      </c>
      <c r="BE116" s="22">
        <v>2014</v>
      </c>
      <c r="BF116" s="10"/>
    </row>
    <row r="117" spans="1:58" x14ac:dyDescent="0.25">
      <c r="A117" s="16" t="s">
        <v>9453</v>
      </c>
      <c r="B117" s="11" t="s">
        <v>9454</v>
      </c>
      <c r="C117" s="20">
        <v>2014</v>
      </c>
      <c r="D117" s="20">
        <v>2014</v>
      </c>
      <c r="E117" s="20">
        <v>2014</v>
      </c>
      <c r="F117" s="20">
        <v>2014</v>
      </c>
      <c r="G117" s="20">
        <v>2014</v>
      </c>
      <c r="H117" s="20">
        <v>2014</v>
      </c>
      <c r="I117" s="20">
        <v>2014</v>
      </c>
      <c r="J117" s="20">
        <v>2015</v>
      </c>
      <c r="K117" s="20">
        <v>2015</v>
      </c>
      <c r="L117" s="20">
        <v>2015</v>
      </c>
      <c r="M117" s="22">
        <v>2016</v>
      </c>
      <c r="N117" s="22">
        <v>2016</v>
      </c>
      <c r="O117" s="22">
        <v>2015</v>
      </c>
      <c r="P117" s="22">
        <v>2015</v>
      </c>
      <c r="Q117" s="22">
        <v>2014</v>
      </c>
      <c r="R117" s="22">
        <v>2013</v>
      </c>
      <c r="S117" s="22">
        <v>2016</v>
      </c>
      <c r="T117" s="22">
        <v>2013</v>
      </c>
      <c r="U117" s="22">
        <v>2014</v>
      </c>
      <c r="V117" s="22">
        <v>2014</v>
      </c>
      <c r="W117" s="22">
        <v>2015</v>
      </c>
      <c r="X117" s="22">
        <v>2013</v>
      </c>
      <c r="Y117" s="22">
        <v>2013</v>
      </c>
      <c r="Z117" s="22">
        <v>2014</v>
      </c>
      <c r="AA117" s="22">
        <v>2014</v>
      </c>
      <c r="AB117" s="22" t="s">
        <v>17</v>
      </c>
      <c r="AC117" s="22">
        <v>2014</v>
      </c>
      <c r="AD117" s="22">
        <v>2015</v>
      </c>
      <c r="AE117" s="22" t="s">
        <v>17</v>
      </c>
      <c r="AF117" s="22">
        <v>2014</v>
      </c>
      <c r="AG117" s="21">
        <v>2013</v>
      </c>
      <c r="AH117" s="22">
        <v>2014</v>
      </c>
      <c r="AI117" s="22">
        <v>2015</v>
      </c>
      <c r="AJ117" s="22">
        <v>2016</v>
      </c>
      <c r="AK117" s="23" t="s">
        <v>17</v>
      </c>
      <c r="AL117" s="23">
        <v>2015</v>
      </c>
      <c r="AM117" s="22">
        <v>2015</v>
      </c>
      <c r="AN117" s="22">
        <v>2014</v>
      </c>
      <c r="AO117" s="22">
        <v>2014</v>
      </c>
      <c r="AP117" s="22" t="s">
        <v>17</v>
      </c>
      <c r="AQ117" s="22" t="s">
        <v>17</v>
      </c>
      <c r="AR117" s="22">
        <v>2007</v>
      </c>
      <c r="AS117" s="22">
        <v>2014</v>
      </c>
      <c r="AT117" s="22">
        <v>2015</v>
      </c>
      <c r="AU117" s="22">
        <v>2012</v>
      </c>
      <c r="AV117" s="22">
        <v>2011</v>
      </c>
      <c r="AW117" s="22">
        <v>2014</v>
      </c>
      <c r="AX117" s="22">
        <v>2014</v>
      </c>
      <c r="AY117" s="22">
        <v>2014</v>
      </c>
      <c r="AZ117" s="22">
        <v>2015</v>
      </c>
      <c r="BA117" s="22">
        <v>2015</v>
      </c>
      <c r="BB117" s="22">
        <v>2015</v>
      </c>
      <c r="BC117" s="22">
        <v>2015</v>
      </c>
      <c r="BD117" s="22">
        <v>2014</v>
      </c>
      <c r="BE117" s="22">
        <v>2014</v>
      </c>
      <c r="BF117" s="10"/>
    </row>
    <row r="118" spans="1:58" x14ac:dyDescent="0.25">
      <c r="A118" s="16" t="s">
        <v>382</v>
      </c>
      <c r="B118" s="11" t="s">
        <v>9439</v>
      </c>
      <c r="C118" s="20">
        <v>2014</v>
      </c>
      <c r="D118" s="20">
        <v>2014</v>
      </c>
      <c r="E118" s="20">
        <v>2014</v>
      </c>
      <c r="F118" s="20">
        <v>2014</v>
      </c>
      <c r="G118" s="20">
        <v>2014</v>
      </c>
      <c r="H118" s="20">
        <v>2014</v>
      </c>
      <c r="I118" s="20">
        <v>2014</v>
      </c>
      <c r="J118" s="20">
        <v>2015</v>
      </c>
      <c r="K118" s="20">
        <v>2015</v>
      </c>
      <c r="L118" s="20">
        <v>2015</v>
      </c>
      <c r="M118" s="22">
        <v>2016</v>
      </c>
      <c r="N118" s="22">
        <v>2016</v>
      </c>
      <c r="O118" s="22">
        <v>2015</v>
      </c>
      <c r="P118" s="22">
        <v>2015</v>
      </c>
      <c r="Q118" s="22">
        <v>2014</v>
      </c>
      <c r="R118" s="22">
        <v>2011</v>
      </c>
      <c r="S118" s="22">
        <v>2016</v>
      </c>
      <c r="T118" s="22">
        <v>2013</v>
      </c>
      <c r="U118" s="22">
        <v>2014</v>
      </c>
      <c r="V118" s="22">
        <v>2014</v>
      </c>
      <c r="W118" s="22">
        <v>2015</v>
      </c>
      <c r="X118" s="22">
        <v>2011</v>
      </c>
      <c r="Y118" s="22">
        <v>2010</v>
      </c>
      <c r="Z118" s="22">
        <v>2014</v>
      </c>
      <c r="AA118" s="22">
        <v>2014</v>
      </c>
      <c r="AB118" s="22">
        <v>2014</v>
      </c>
      <c r="AC118" s="22">
        <v>2014</v>
      </c>
      <c r="AD118" s="22">
        <v>2015</v>
      </c>
      <c r="AE118" s="22" t="s">
        <v>17</v>
      </c>
      <c r="AF118" s="22">
        <v>2014</v>
      </c>
      <c r="AG118" s="21">
        <v>2007</v>
      </c>
      <c r="AH118" s="22">
        <v>2014</v>
      </c>
      <c r="AI118" s="22">
        <v>2015</v>
      </c>
      <c r="AJ118" s="22">
        <v>2016</v>
      </c>
      <c r="AK118" s="23" t="s">
        <v>17</v>
      </c>
      <c r="AL118" s="23">
        <v>2015</v>
      </c>
      <c r="AM118" s="22">
        <v>2015</v>
      </c>
      <c r="AN118" s="22">
        <v>2014</v>
      </c>
      <c r="AO118" s="22">
        <v>2014</v>
      </c>
      <c r="AP118" s="22">
        <v>2014</v>
      </c>
      <c r="AQ118" s="22">
        <v>2014</v>
      </c>
      <c r="AR118" s="22">
        <v>2011</v>
      </c>
      <c r="AS118" s="22">
        <v>2014</v>
      </c>
      <c r="AT118" s="22">
        <v>2015</v>
      </c>
      <c r="AU118" s="22">
        <v>2012</v>
      </c>
      <c r="AV118" s="22">
        <v>2011</v>
      </c>
      <c r="AW118" s="22">
        <v>2014</v>
      </c>
      <c r="AX118" s="22">
        <v>2014</v>
      </c>
      <c r="AY118" s="22">
        <v>2014</v>
      </c>
      <c r="AZ118" s="22">
        <v>2015</v>
      </c>
      <c r="BA118" s="22">
        <v>2015</v>
      </c>
      <c r="BB118" s="22">
        <v>2015</v>
      </c>
      <c r="BC118" s="22">
        <v>2015</v>
      </c>
      <c r="BD118" s="22">
        <v>2014</v>
      </c>
      <c r="BE118" s="22">
        <v>2014</v>
      </c>
      <c r="BF118" s="10"/>
    </row>
    <row r="119" spans="1:58" x14ac:dyDescent="0.25">
      <c r="A119" s="16" t="s">
        <v>569</v>
      </c>
      <c r="B119" s="11" t="s">
        <v>9456</v>
      </c>
      <c r="C119" s="20">
        <v>2014</v>
      </c>
      <c r="D119" s="20">
        <v>2014</v>
      </c>
      <c r="E119" s="20">
        <v>2014</v>
      </c>
      <c r="F119" s="20">
        <v>2014</v>
      </c>
      <c r="G119" s="20">
        <v>2014</v>
      </c>
      <c r="H119" s="20">
        <v>2014</v>
      </c>
      <c r="I119" s="20">
        <v>2014</v>
      </c>
      <c r="J119" s="20">
        <v>2015</v>
      </c>
      <c r="K119" s="20">
        <v>2015</v>
      </c>
      <c r="L119" s="20">
        <v>2015</v>
      </c>
      <c r="M119" s="22">
        <v>2016</v>
      </c>
      <c r="N119" s="22">
        <v>2016</v>
      </c>
      <c r="O119" s="22">
        <v>2015</v>
      </c>
      <c r="P119" s="22">
        <v>2015</v>
      </c>
      <c r="Q119" s="22">
        <v>2014</v>
      </c>
      <c r="R119" s="22">
        <v>2011</v>
      </c>
      <c r="S119" s="22">
        <v>2016</v>
      </c>
      <c r="T119" s="22">
        <v>2013</v>
      </c>
      <c r="U119" s="22">
        <v>2014</v>
      </c>
      <c r="V119" s="22">
        <v>2014</v>
      </c>
      <c r="W119" s="22">
        <v>2015</v>
      </c>
      <c r="X119" s="22">
        <v>2011</v>
      </c>
      <c r="Y119" s="22">
        <v>2012</v>
      </c>
      <c r="Z119" s="22">
        <v>2014</v>
      </c>
      <c r="AA119" s="22">
        <v>2014</v>
      </c>
      <c r="AB119" s="22">
        <v>2014</v>
      </c>
      <c r="AC119" s="22">
        <v>2014</v>
      </c>
      <c r="AD119" s="22">
        <v>2015</v>
      </c>
      <c r="AE119" s="22">
        <v>2012</v>
      </c>
      <c r="AF119" s="22">
        <v>2014</v>
      </c>
      <c r="AG119" s="21">
        <v>2009</v>
      </c>
      <c r="AH119" s="22">
        <v>2014</v>
      </c>
      <c r="AI119" s="22">
        <v>2015</v>
      </c>
      <c r="AJ119" s="22">
        <v>2016</v>
      </c>
      <c r="AK119" s="23" t="s">
        <v>17</v>
      </c>
      <c r="AL119" s="23">
        <v>2015</v>
      </c>
      <c r="AM119" s="22">
        <v>2015</v>
      </c>
      <c r="AN119" s="22">
        <v>2014</v>
      </c>
      <c r="AO119" s="22">
        <v>2014</v>
      </c>
      <c r="AP119" s="22">
        <v>2012</v>
      </c>
      <c r="AQ119" s="22">
        <v>2012</v>
      </c>
      <c r="AR119" s="22">
        <v>2015</v>
      </c>
      <c r="AS119" s="22">
        <v>2014</v>
      </c>
      <c r="AT119" s="22">
        <v>2015</v>
      </c>
      <c r="AU119" s="22">
        <v>2012</v>
      </c>
      <c r="AV119" s="22">
        <v>2009</v>
      </c>
      <c r="AW119" s="22">
        <v>2014</v>
      </c>
      <c r="AX119" s="22">
        <v>2014</v>
      </c>
      <c r="AY119" s="22">
        <v>2014</v>
      </c>
      <c r="AZ119" s="22">
        <v>2015</v>
      </c>
      <c r="BA119" s="22">
        <v>2015</v>
      </c>
      <c r="BB119" s="22">
        <v>2015</v>
      </c>
      <c r="BC119" s="22">
        <v>2015</v>
      </c>
      <c r="BD119" s="22">
        <v>2014</v>
      </c>
      <c r="BE119" s="22">
        <v>2014</v>
      </c>
      <c r="BF119" s="10"/>
    </row>
    <row r="120" spans="1:58" x14ac:dyDescent="0.25">
      <c r="A120" s="16" t="s">
        <v>295</v>
      </c>
      <c r="B120" s="11" t="s">
        <v>9452</v>
      </c>
      <c r="C120" s="20">
        <v>2014</v>
      </c>
      <c r="D120" s="20">
        <v>2014</v>
      </c>
      <c r="E120" s="20">
        <v>2014</v>
      </c>
      <c r="F120" s="20">
        <v>2014</v>
      </c>
      <c r="G120" s="20">
        <v>2014</v>
      </c>
      <c r="H120" s="20">
        <v>2014</v>
      </c>
      <c r="I120" s="20">
        <v>2014</v>
      </c>
      <c r="J120" s="20">
        <v>2015</v>
      </c>
      <c r="K120" s="20">
        <v>2015</v>
      </c>
      <c r="L120" s="20">
        <v>2015</v>
      </c>
      <c r="M120" s="22">
        <v>2016</v>
      </c>
      <c r="N120" s="22">
        <v>2016</v>
      </c>
      <c r="O120" s="22">
        <v>2015</v>
      </c>
      <c r="P120" s="22">
        <v>2015</v>
      </c>
      <c r="Q120" s="22">
        <v>2014</v>
      </c>
      <c r="R120" s="22" t="s">
        <v>17</v>
      </c>
      <c r="S120" s="22">
        <v>2016</v>
      </c>
      <c r="T120" s="22">
        <v>2013</v>
      </c>
      <c r="U120" s="22">
        <v>2014</v>
      </c>
      <c r="V120" s="22">
        <v>2014</v>
      </c>
      <c r="W120" s="22">
        <v>2015</v>
      </c>
      <c r="X120" s="22">
        <v>2009</v>
      </c>
      <c r="Y120" s="22">
        <v>2012</v>
      </c>
      <c r="Z120" s="22">
        <v>2014</v>
      </c>
      <c r="AA120" s="22">
        <v>2014</v>
      </c>
      <c r="AB120" s="22">
        <v>2014</v>
      </c>
      <c r="AC120" s="22">
        <v>2014</v>
      </c>
      <c r="AD120" s="22">
        <v>2015</v>
      </c>
      <c r="AE120" s="22">
        <v>2012</v>
      </c>
      <c r="AF120" s="22">
        <v>2014</v>
      </c>
      <c r="AG120" s="21" t="s">
        <v>17</v>
      </c>
      <c r="AH120" s="22">
        <v>2014</v>
      </c>
      <c r="AI120" s="22">
        <v>2015</v>
      </c>
      <c r="AJ120" s="22">
        <v>2016</v>
      </c>
      <c r="AK120" s="23">
        <v>2015</v>
      </c>
      <c r="AL120" s="23">
        <v>2015</v>
      </c>
      <c r="AM120" s="22">
        <v>2015</v>
      </c>
      <c r="AN120" s="22">
        <v>2014</v>
      </c>
      <c r="AO120" s="22">
        <v>2014</v>
      </c>
      <c r="AP120" s="22">
        <v>2013</v>
      </c>
      <c r="AQ120" s="22">
        <v>2013</v>
      </c>
      <c r="AR120" s="22">
        <v>2009</v>
      </c>
      <c r="AS120" s="22">
        <v>2014</v>
      </c>
      <c r="AT120" s="22">
        <v>2015</v>
      </c>
      <c r="AU120" s="22">
        <v>2012</v>
      </c>
      <c r="AV120" s="22">
        <v>2013</v>
      </c>
      <c r="AW120" s="22">
        <v>2014</v>
      </c>
      <c r="AX120" s="22">
        <v>2014</v>
      </c>
      <c r="AY120" s="22">
        <v>2014</v>
      </c>
      <c r="AZ120" s="22">
        <v>2015</v>
      </c>
      <c r="BA120" s="22">
        <v>2015</v>
      </c>
      <c r="BB120" s="22">
        <v>2015</v>
      </c>
      <c r="BC120" s="22">
        <v>2015</v>
      </c>
      <c r="BD120" s="22">
        <v>2014</v>
      </c>
      <c r="BE120" s="22">
        <v>2014</v>
      </c>
      <c r="BF120" s="10"/>
    </row>
    <row r="121" spans="1:58" x14ac:dyDescent="0.25">
      <c r="A121" s="16" t="s">
        <v>871</v>
      </c>
      <c r="B121" s="11" t="s">
        <v>9462</v>
      </c>
      <c r="C121" s="20">
        <v>2014</v>
      </c>
      <c r="D121" s="20">
        <v>2014</v>
      </c>
      <c r="E121" s="20">
        <v>2014</v>
      </c>
      <c r="F121" s="20">
        <v>2014</v>
      </c>
      <c r="G121" s="20">
        <v>2014</v>
      </c>
      <c r="H121" s="20">
        <v>2014</v>
      </c>
      <c r="I121" s="20">
        <v>2014</v>
      </c>
      <c r="J121" s="20">
        <v>2015</v>
      </c>
      <c r="K121" s="20">
        <v>2015</v>
      </c>
      <c r="L121" s="20">
        <v>2015</v>
      </c>
      <c r="M121" s="22">
        <v>2016</v>
      </c>
      <c r="N121" s="22">
        <v>2016</v>
      </c>
      <c r="O121" s="22">
        <v>2015</v>
      </c>
      <c r="P121" s="22">
        <v>2015</v>
      </c>
      <c r="Q121" s="22">
        <v>2014</v>
      </c>
      <c r="R121" s="22">
        <v>2013</v>
      </c>
      <c r="S121" s="22">
        <v>2016</v>
      </c>
      <c r="T121" s="22">
        <v>2013</v>
      </c>
      <c r="U121" s="22">
        <v>2014</v>
      </c>
      <c r="V121" s="22">
        <v>2014</v>
      </c>
      <c r="W121" s="22">
        <v>2015</v>
      </c>
      <c r="X121" s="22">
        <v>2013</v>
      </c>
      <c r="Y121" s="22">
        <v>2010</v>
      </c>
      <c r="Z121" s="22">
        <v>2014</v>
      </c>
      <c r="AA121" s="22">
        <v>2014</v>
      </c>
      <c r="AB121" s="22">
        <v>2014</v>
      </c>
      <c r="AC121" s="22">
        <v>2014</v>
      </c>
      <c r="AD121" s="22">
        <v>2015</v>
      </c>
      <c r="AE121" s="22">
        <v>2012</v>
      </c>
      <c r="AF121" s="22">
        <v>2014</v>
      </c>
      <c r="AG121" s="21">
        <v>2009</v>
      </c>
      <c r="AH121" s="22">
        <v>2014</v>
      </c>
      <c r="AI121" s="22">
        <v>2015</v>
      </c>
      <c r="AJ121" s="22">
        <v>2016</v>
      </c>
      <c r="AK121" s="23" t="s">
        <v>17</v>
      </c>
      <c r="AL121" s="23">
        <v>2015</v>
      </c>
      <c r="AM121" s="22">
        <v>2015</v>
      </c>
      <c r="AN121" s="22">
        <v>2014</v>
      </c>
      <c r="AO121" s="22">
        <v>2014</v>
      </c>
      <c r="AP121" s="22">
        <v>2013</v>
      </c>
      <c r="AQ121" s="22">
        <v>2013</v>
      </c>
      <c r="AR121" s="22">
        <v>2009</v>
      </c>
      <c r="AS121" s="22">
        <v>2014</v>
      </c>
      <c r="AT121" s="22">
        <v>2015</v>
      </c>
      <c r="AU121" s="22">
        <v>2012</v>
      </c>
      <c r="AV121" s="22">
        <v>2007</v>
      </c>
      <c r="AW121" s="22">
        <v>2014</v>
      </c>
      <c r="AX121" s="22">
        <v>2014</v>
      </c>
      <c r="AY121" s="22">
        <v>2014</v>
      </c>
      <c r="AZ121" s="22">
        <v>2015</v>
      </c>
      <c r="BA121" s="22">
        <v>2015</v>
      </c>
      <c r="BB121" s="22">
        <v>2015</v>
      </c>
      <c r="BC121" s="22">
        <v>2015</v>
      </c>
      <c r="BD121" s="22">
        <v>2014</v>
      </c>
      <c r="BE121" s="22">
        <v>2014</v>
      </c>
      <c r="BF121" s="10"/>
    </row>
    <row r="122" spans="1:58" x14ac:dyDescent="0.25">
      <c r="A122" s="16" t="s">
        <v>9472</v>
      </c>
      <c r="B122" s="11" t="s">
        <v>9473</v>
      </c>
      <c r="C122" s="20">
        <v>2014</v>
      </c>
      <c r="D122" s="20">
        <v>2014</v>
      </c>
      <c r="E122" s="20">
        <v>2014</v>
      </c>
      <c r="F122" s="20">
        <v>2014</v>
      </c>
      <c r="G122" s="20">
        <v>2014</v>
      </c>
      <c r="H122" s="20">
        <v>2014</v>
      </c>
      <c r="I122" s="20">
        <v>2014</v>
      </c>
      <c r="J122" s="20">
        <v>2015</v>
      </c>
      <c r="K122" s="20">
        <v>2015</v>
      </c>
      <c r="L122" s="20">
        <v>2015</v>
      </c>
      <c r="M122" s="22">
        <v>2016</v>
      </c>
      <c r="N122" s="22">
        <v>2016</v>
      </c>
      <c r="O122" s="22">
        <v>2015</v>
      </c>
      <c r="P122" s="22">
        <v>2015</v>
      </c>
      <c r="Q122" s="22" t="s">
        <v>17</v>
      </c>
      <c r="R122" s="22" t="s">
        <v>17</v>
      </c>
      <c r="S122" s="22">
        <v>2016</v>
      </c>
      <c r="T122" s="22">
        <v>2013</v>
      </c>
      <c r="U122" s="22">
        <v>2014</v>
      </c>
      <c r="V122" s="22" t="s">
        <v>17</v>
      </c>
      <c r="W122" s="22">
        <v>2015</v>
      </c>
      <c r="X122" s="22">
        <v>2007</v>
      </c>
      <c r="Y122" s="22">
        <v>2010</v>
      </c>
      <c r="Z122" s="22">
        <v>2014</v>
      </c>
      <c r="AA122" s="22">
        <v>2014</v>
      </c>
      <c r="AB122" s="22" t="s">
        <v>17</v>
      </c>
      <c r="AC122" s="22">
        <v>2014</v>
      </c>
      <c r="AD122" s="22">
        <v>2015</v>
      </c>
      <c r="AE122" s="22" t="s">
        <v>17</v>
      </c>
      <c r="AF122" s="22" t="s">
        <v>17</v>
      </c>
      <c r="AG122" s="21" t="s">
        <v>17</v>
      </c>
      <c r="AH122" s="22">
        <v>2014</v>
      </c>
      <c r="AI122" s="22">
        <v>2015</v>
      </c>
      <c r="AJ122" s="22">
        <v>2016</v>
      </c>
      <c r="AK122" s="23" t="s">
        <v>17</v>
      </c>
      <c r="AL122" s="23">
        <v>2015</v>
      </c>
      <c r="AM122" s="22">
        <v>2015</v>
      </c>
      <c r="AN122" s="22">
        <v>2014</v>
      </c>
      <c r="AO122" s="22">
        <v>2014</v>
      </c>
      <c r="AP122" s="22" t="s">
        <v>17</v>
      </c>
      <c r="AQ122" s="22" t="s">
        <v>17</v>
      </c>
      <c r="AR122" s="22">
        <v>2011</v>
      </c>
      <c r="AS122" s="22">
        <v>2013</v>
      </c>
      <c r="AT122" s="22" t="s">
        <v>17</v>
      </c>
      <c r="AU122" s="22" t="s">
        <v>17</v>
      </c>
      <c r="AV122" s="22" t="s">
        <v>17</v>
      </c>
      <c r="AW122" s="22">
        <v>2011</v>
      </c>
      <c r="AX122" s="22">
        <v>2011</v>
      </c>
      <c r="AY122" s="22">
        <v>2014</v>
      </c>
      <c r="AZ122" s="22">
        <v>2015</v>
      </c>
      <c r="BA122" s="22">
        <v>2015</v>
      </c>
      <c r="BB122" s="22">
        <v>2015</v>
      </c>
      <c r="BC122" s="22">
        <v>2015</v>
      </c>
      <c r="BD122" s="22">
        <v>2014</v>
      </c>
      <c r="BE122" s="22">
        <v>2014</v>
      </c>
      <c r="BF122" s="10"/>
    </row>
    <row r="123" spans="1:58" x14ac:dyDescent="0.25">
      <c r="A123" s="16" t="s">
        <v>9470</v>
      </c>
      <c r="B123" s="11" t="s">
        <v>9471</v>
      </c>
      <c r="C123" s="20">
        <v>2014</v>
      </c>
      <c r="D123" s="20">
        <v>2014</v>
      </c>
      <c r="E123" s="20">
        <v>2014</v>
      </c>
      <c r="F123" s="20">
        <v>2014</v>
      </c>
      <c r="G123" s="20">
        <v>2014</v>
      </c>
      <c r="H123" s="20">
        <v>2014</v>
      </c>
      <c r="I123" s="20">
        <v>2014</v>
      </c>
      <c r="J123" s="20">
        <v>2015</v>
      </c>
      <c r="K123" s="20">
        <v>2015</v>
      </c>
      <c r="L123" s="20">
        <v>2015</v>
      </c>
      <c r="M123" s="22">
        <v>2016</v>
      </c>
      <c r="N123" s="22">
        <v>2016</v>
      </c>
      <c r="O123" s="22">
        <v>2015</v>
      </c>
      <c r="P123" s="22">
        <v>2015</v>
      </c>
      <c r="Q123" s="22">
        <v>2014</v>
      </c>
      <c r="R123" s="22">
        <v>2011</v>
      </c>
      <c r="S123" s="22">
        <v>2016</v>
      </c>
      <c r="T123" s="22">
        <v>2013</v>
      </c>
      <c r="U123" s="22">
        <v>2014</v>
      </c>
      <c r="V123" s="22">
        <v>2014</v>
      </c>
      <c r="W123" s="22">
        <v>2015</v>
      </c>
      <c r="X123" s="22">
        <v>2011</v>
      </c>
      <c r="Y123" s="22" t="s">
        <v>17</v>
      </c>
      <c r="Z123" s="22">
        <v>2014</v>
      </c>
      <c r="AA123" s="22">
        <v>2014</v>
      </c>
      <c r="AB123" s="22">
        <v>2014</v>
      </c>
      <c r="AC123" s="22">
        <v>2014</v>
      </c>
      <c r="AD123" s="22">
        <v>2015</v>
      </c>
      <c r="AE123" s="22">
        <v>2012</v>
      </c>
      <c r="AF123" s="22">
        <v>2014</v>
      </c>
      <c r="AG123" s="21">
        <v>2010</v>
      </c>
      <c r="AH123" s="22">
        <v>2014</v>
      </c>
      <c r="AI123" s="22">
        <v>2015</v>
      </c>
      <c r="AJ123" s="22">
        <v>2016</v>
      </c>
      <c r="AK123" s="23">
        <v>2015</v>
      </c>
      <c r="AL123" s="23">
        <v>2015</v>
      </c>
      <c r="AM123" s="22">
        <v>2015</v>
      </c>
      <c r="AN123" s="22">
        <v>2014</v>
      </c>
      <c r="AO123" s="22">
        <v>2014</v>
      </c>
      <c r="AP123" s="22">
        <v>2014</v>
      </c>
      <c r="AQ123" s="22">
        <v>2014</v>
      </c>
      <c r="AR123" s="22">
        <v>2015</v>
      </c>
      <c r="AS123" s="22">
        <v>2014</v>
      </c>
      <c r="AT123" s="22">
        <v>2015</v>
      </c>
      <c r="AU123" s="22">
        <v>2012</v>
      </c>
      <c r="AV123" s="22">
        <v>2011</v>
      </c>
      <c r="AW123" s="22">
        <v>2014</v>
      </c>
      <c r="AX123" s="22">
        <v>2014</v>
      </c>
      <c r="AY123" s="22">
        <v>2014</v>
      </c>
      <c r="AZ123" s="22">
        <v>2015</v>
      </c>
      <c r="BA123" s="22">
        <v>2015</v>
      </c>
      <c r="BB123" s="22">
        <v>2015</v>
      </c>
      <c r="BC123" s="22">
        <v>2015</v>
      </c>
      <c r="BD123" s="22">
        <v>2014</v>
      </c>
      <c r="BE123" s="22">
        <v>2014</v>
      </c>
      <c r="BF123" s="10"/>
    </row>
    <row r="124" spans="1:58" x14ac:dyDescent="0.25">
      <c r="A124" s="16" t="s">
        <v>9466</v>
      </c>
      <c r="B124" s="11" t="s">
        <v>9467</v>
      </c>
      <c r="C124" s="20">
        <v>2014</v>
      </c>
      <c r="D124" s="20">
        <v>2014</v>
      </c>
      <c r="E124" s="20">
        <v>2014</v>
      </c>
      <c r="F124" s="20">
        <v>2014</v>
      </c>
      <c r="G124" s="20">
        <v>2014</v>
      </c>
      <c r="H124" s="20">
        <v>2014</v>
      </c>
      <c r="I124" s="20">
        <v>2014</v>
      </c>
      <c r="J124" s="20">
        <v>2015</v>
      </c>
      <c r="K124" s="20">
        <v>2015</v>
      </c>
      <c r="L124" s="20">
        <v>2015</v>
      </c>
      <c r="M124" s="22">
        <v>2016</v>
      </c>
      <c r="N124" s="22">
        <v>2016</v>
      </c>
      <c r="O124" s="22">
        <v>2015</v>
      </c>
      <c r="P124" s="22">
        <v>2015</v>
      </c>
      <c r="Q124" s="22">
        <v>2014</v>
      </c>
      <c r="R124" s="22" t="s">
        <v>17</v>
      </c>
      <c r="S124" s="22">
        <v>2016</v>
      </c>
      <c r="T124" s="22">
        <v>2013</v>
      </c>
      <c r="U124" s="22">
        <v>2014</v>
      </c>
      <c r="V124" s="22" t="s">
        <v>17</v>
      </c>
      <c r="W124" s="22">
        <v>2015</v>
      </c>
      <c r="X124" s="22" t="s">
        <v>17</v>
      </c>
      <c r="Y124" s="22">
        <v>2010</v>
      </c>
      <c r="Z124" s="22">
        <v>2014</v>
      </c>
      <c r="AA124" s="22">
        <v>2014</v>
      </c>
      <c r="AB124" s="22" t="s">
        <v>17</v>
      </c>
      <c r="AC124" s="22">
        <v>2014</v>
      </c>
      <c r="AD124" s="22">
        <v>2015</v>
      </c>
      <c r="AE124" s="22" t="s">
        <v>17</v>
      </c>
      <c r="AF124" s="22">
        <v>2014</v>
      </c>
      <c r="AG124" s="21">
        <v>2012</v>
      </c>
      <c r="AH124" s="22">
        <v>2014</v>
      </c>
      <c r="AI124" s="22">
        <v>2015</v>
      </c>
      <c r="AJ124" s="22">
        <v>2016</v>
      </c>
      <c r="AK124" s="23" t="s">
        <v>17</v>
      </c>
      <c r="AL124" s="23">
        <v>2015</v>
      </c>
      <c r="AM124" s="22">
        <v>2015</v>
      </c>
      <c r="AN124" s="22">
        <v>2014</v>
      </c>
      <c r="AO124" s="22">
        <v>2014</v>
      </c>
      <c r="AP124" s="22">
        <v>2014</v>
      </c>
      <c r="AQ124" s="22">
        <v>2014</v>
      </c>
      <c r="AR124" s="22">
        <v>2015</v>
      </c>
      <c r="AS124" s="22">
        <v>2014</v>
      </c>
      <c r="AT124" s="22">
        <v>2015</v>
      </c>
      <c r="AU124" s="22">
        <v>2012</v>
      </c>
      <c r="AV124" s="22" t="s">
        <v>17</v>
      </c>
      <c r="AW124" s="22">
        <v>2014</v>
      </c>
      <c r="AX124" s="22">
        <v>2014</v>
      </c>
      <c r="AY124" s="22">
        <v>2014</v>
      </c>
      <c r="AZ124" s="22">
        <v>2015</v>
      </c>
      <c r="BA124" s="22">
        <v>2015</v>
      </c>
      <c r="BB124" s="22">
        <v>2015</v>
      </c>
      <c r="BC124" s="22">
        <v>2015</v>
      </c>
      <c r="BD124" s="22">
        <v>2014</v>
      </c>
      <c r="BE124" s="22">
        <v>2014</v>
      </c>
      <c r="BF124" s="10"/>
    </row>
    <row r="125" spans="1:58" x14ac:dyDescent="0.25">
      <c r="A125" s="16" t="s">
        <v>9474</v>
      </c>
      <c r="B125" s="11" t="s">
        <v>9475</v>
      </c>
      <c r="C125" s="20">
        <v>2014</v>
      </c>
      <c r="D125" s="20">
        <v>2014</v>
      </c>
      <c r="E125" s="20">
        <v>2014</v>
      </c>
      <c r="F125" s="20">
        <v>2014</v>
      </c>
      <c r="G125" s="20">
        <v>2014</v>
      </c>
      <c r="H125" s="20">
        <v>2014</v>
      </c>
      <c r="I125" s="20">
        <v>2014</v>
      </c>
      <c r="J125" s="20">
        <v>2015</v>
      </c>
      <c r="K125" s="20">
        <v>2015</v>
      </c>
      <c r="L125" s="20">
        <v>2015</v>
      </c>
      <c r="M125" s="22">
        <v>2016</v>
      </c>
      <c r="N125" s="22">
        <v>2016</v>
      </c>
      <c r="O125" s="22">
        <v>2015</v>
      </c>
      <c r="P125" s="22">
        <v>2015</v>
      </c>
      <c r="Q125" s="22">
        <v>2014</v>
      </c>
      <c r="R125" s="22" t="s">
        <v>17</v>
      </c>
      <c r="S125" s="22">
        <v>2016</v>
      </c>
      <c r="T125" s="22">
        <v>2013</v>
      </c>
      <c r="U125" s="22">
        <v>2014</v>
      </c>
      <c r="V125" s="22" t="s">
        <v>17</v>
      </c>
      <c r="W125" s="22">
        <v>2015</v>
      </c>
      <c r="X125" s="22" t="s">
        <v>17</v>
      </c>
      <c r="Y125" s="22">
        <v>2010</v>
      </c>
      <c r="Z125" s="22">
        <v>2014</v>
      </c>
      <c r="AA125" s="22">
        <v>2014</v>
      </c>
      <c r="AB125" s="22" t="s">
        <v>17</v>
      </c>
      <c r="AC125" s="22">
        <v>2014</v>
      </c>
      <c r="AD125" s="22">
        <v>2015</v>
      </c>
      <c r="AE125" s="22" t="s">
        <v>17</v>
      </c>
      <c r="AF125" s="22">
        <v>2014</v>
      </c>
      <c r="AG125" s="21" t="s">
        <v>17</v>
      </c>
      <c r="AH125" s="22">
        <v>2014</v>
      </c>
      <c r="AI125" s="22">
        <v>2015</v>
      </c>
      <c r="AJ125" s="22">
        <v>2016</v>
      </c>
      <c r="AK125" s="23" t="s">
        <v>17</v>
      </c>
      <c r="AL125" s="23">
        <v>2015</v>
      </c>
      <c r="AM125" s="22">
        <v>2015</v>
      </c>
      <c r="AN125" s="22">
        <v>2014</v>
      </c>
      <c r="AO125" s="22">
        <v>2014</v>
      </c>
      <c r="AP125" s="22">
        <v>2012</v>
      </c>
      <c r="AQ125" s="22" t="s">
        <v>17</v>
      </c>
      <c r="AR125" s="22">
        <v>2015</v>
      </c>
      <c r="AS125" s="22">
        <v>2014</v>
      </c>
      <c r="AT125" s="22">
        <v>2015</v>
      </c>
      <c r="AU125" s="22">
        <v>2012</v>
      </c>
      <c r="AV125" s="22" t="s">
        <v>17</v>
      </c>
      <c r="AW125" s="22">
        <v>2014</v>
      </c>
      <c r="AX125" s="22">
        <v>2014</v>
      </c>
      <c r="AY125" s="22">
        <v>2014</v>
      </c>
      <c r="AZ125" s="22" t="s">
        <v>17</v>
      </c>
      <c r="BA125" s="22">
        <v>2015</v>
      </c>
      <c r="BB125" s="22">
        <v>2015</v>
      </c>
      <c r="BC125" s="22">
        <v>2015</v>
      </c>
      <c r="BD125" s="22">
        <v>2014</v>
      </c>
      <c r="BE125" s="22">
        <v>2014</v>
      </c>
      <c r="BF125" s="10"/>
    </row>
    <row r="126" spans="1:58" x14ac:dyDescent="0.25">
      <c r="A126" s="16" t="s">
        <v>1804</v>
      </c>
      <c r="B126" s="11" t="s">
        <v>9465</v>
      </c>
      <c r="C126" s="20">
        <v>2014</v>
      </c>
      <c r="D126" s="20">
        <v>2014</v>
      </c>
      <c r="E126" s="20">
        <v>2014</v>
      </c>
      <c r="F126" s="20">
        <v>2014</v>
      </c>
      <c r="G126" s="20">
        <v>2014</v>
      </c>
      <c r="H126" s="20">
        <v>2014</v>
      </c>
      <c r="I126" s="20">
        <v>2014</v>
      </c>
      <c r="J126" s="20">
        <v>2015</v>
      </c>
      <c r="K126" s="20">
        <v>2015</v>
      </c>
      <c r="L126" s="20">
        <v>2015</v>
      </c>
      <c r="M126" s="22">
        <v>2016</v>
      </c>
      <c r="N126" s="22">
        <v>2016</v>
      </c>
      <c r="O126" s="22">
        <v>2015</v>
      </c>
      <c r="P126" s="22">
        <v>2015</v>
      </c>
      <c r="Q126" s="22">
        <v>2014</v>
      </c>
      <c r="R126" s="22">
        <v>2012</v>
      </c>
      <c r="S126" s="22">
        <v>2016</v>
      </c>
      <c r="T126" s="22">
        <v>2013</v>
      </c>
      <c r="U126" s="22">
        <v>2014</v>
      </c>
      <c r="V126" s="22">
        <v>2014</v>
      </c>
      <c r="W126" s="22">
        <v>2015</v>
      </c>
      <c r="X126" s="22">
        <v>2006</v>
      </c>
      <c r="Y126" s="22">
        <v>2014</v>
      </c>
      <c r="Z126" s="22">
        <v>2014</v>
      </c>
      <c r="AA126" s="22">
        <v>2014</v>
      </c>
      <c r="AB126" s="22">
        <v>2014</v>
      </c>
      <c r="AC126" s="22">
        <v>2014</v>
      </c>
      <c r="AD126" s="22">
        <v>2015</v>
      </c>
      <c r="AE126" s="22">
        <v>2012</v>
      </c>
      <c r="AF126" s="22">
        <v>2014</v>
      </c>
      <c r="AG126" s="21">
        <v>2009</v>
      </c>
      <c r="AH126" s="22">
        <v>2014</v>
      </c>
      <c r="AI126" s="22">
        <v>2015</v>
      </c>
      <c r="AJ126" s="22">
        <v>2016</v>
      </c>
      <c r="AK126" s="23" t="s">
        <v>17</v>
      </c>
      <c r="AL126" s="23">
        <v>2015</v>
      </c>
      <c r="AM126" s="22">
        <v>2015</v>
      </c>
      <c r="AN126" s="22">
        <v>2014</v>
      </c>
      <c r="AO126" s="22">
        <v>2014</v>
      </c>
      <c r="AP126" s="22">
        <v>2014</v>
      </c>
      <c r="AQ126" s="22">
        <v>2014</v>
      </c>
      <c r="AR126" s="22">
        <v>2009</v>
      </c>
      <c r="AS126" s="22">
        <v>2014</v>
      </c>
      <c r="AT126" s="22">
        <v>2015</v>
      </c>
      <c r="AU126" s="22">
        <v>2012</v>
      </c>
      <c r="AV126" s="22" t="s">
        <v>17</v>
      </c>
      <c r="AW126" s="22">
        <v>2014</v>
      </c>
      <c r="AX126" s="22">
        <v>2014</v>
      </c>
      <c r="AY126" s="22">
        <v>2014</v>
      </c>
      <c r="AZ126" s="22">
        <v>2015</v>
      </c>
      <c r="BA126" s="22">
        <v>2015</v>
      </c>
      <c r="BB126" s="22">
        <v>2015</v>
      </c>
      <c r="BC126" s="22">
        <v>2015</v>
      </c>
      <c r="BD126" s="22">
        <v>2014</v>
      </c>
      <c r="BE126" s="22">
        <v>2014</v>
      </c>
      <c r="BF126" s="10"/>
    </row>
    <row r="127" spans="1:58" x14ac:dyDescent="0.25">
      <c r="A127" s="16" t="s">
        <v>176</v>
      </c>
      <c r="B127" s="11" t="s">
        <v>9463</v>
      </c>
      <c r="C127" s="20">
        <v>2014</v>
      </c>
      <c r="D127" s="20">
        <v>2014</v>
      </c>
      <c r="E127" s="20">
        <v>2014</v>
      </c>
      <c r="F127" s="20">
        <v>2014</v>
      </c>
      <c r="G127" s="20">
        <v>2014</v>
      </c>
      <c r="H127" s="20">
        <v>2014</v>
      </c>
      <c r="I127" s="20">
        <v>2014</v>
      </c>
      <c r="J127" s="20">
        <v>2015</v>
      </c>
      <c r="K127" s="20">
        <v>2015</v>
      </c>
      <c r="L127" s="20">
        <v>2015</v>
      </c>
      <c r="M127" s="22">
        <v>2016</v>
      </c>
      <c r="N127" s="22">
        <v>2016</v>
      </c>
      <c r="O127" s="22">
        <v>2015</v>
      </c>
      <c r="P127" s="22">
        <v>2015</v>
      </c>
      <c r="Q127" s="22">
        <v>2014</v>
      </c>
      <c r="R127" s="22">
        <v>2012</v>
      </c>
      <c r="S127" s="22">
        <v>2016</v>
      </c>
      <c r="T127" s="22">
        <v>2013</v>
      </c>
      <c r="U127" s="22">
        <v>2014</v>
      </c>
      <c r="V127" s="22">
        <v>2014</v>
      </c>
      <c r="W127" s="22">
        <v>2015</v>
      </c>
      <c r="X127" s="22">
        <v>2012</v>
      </c>
      <c r="Y127" s="22">
        <v>2010</v>
      </c>
      <c r="Z127" s="22">
        <v>2014</v>
      </c>
      <c r="AA127" s="22">
        <v>2014</v>
      </c>
      <c r="AB127" s="22">
        <v>2014</v>
      </c>
      <c r="AC127" s="22">
        <v>2014</v>
      </c>
      <c r="AD127" s="22">
        <v>2015</v>
      </c>
      <c r="AE127" s="22">
        <v>2012</v>
      </c>
      <c r="AF127" s="22">
        <v>2014</v>
      </c>
      <c r="AG127" s="21">
        <v>2011</v>
      </c>
      <c r="AH127" s="22">
        <v>2014</v>
      </c>
      <c r="AI127" s="22">
        <v>2015</v>
      </c>
      <c r="AJ127" s="22">
        <v>2016</v>
      </c>
      <c r="AK127" s="23">
        <v>2015</v>
      </c>
      <c r="AL127" s="23">
        <v>2016</v>
      </c>
      <c r="AM127" s="22">
        <v>2015</v>
      </c>
      <c r="AN127" s="22">
        <v>2014</v>
      </c>
      <c r="AO127" s="22">
        <v>2014</v>
      </c>
      <c r="AP127" s="22">
        <v>2014</v>
      </c>
      <c r="AQ127" s="22">
        <v>2014</v>
      </c>
      <c r="AR127" s="22">
        <v>2015</v>
      </c>
      <c r="AS127" s="22">
        <v>2014</v>
      </c>
      <c r="AT127" s="22">
        <v>2015</v>
      </c>
      <c r="AU127" s="22">
        <v>2012</v>
      </c>
      <c r="AV127" s="22">
        <v>2012</v>
      </c>
      <c r="AW127" s="22">
        <v>2014</v>
      </c>
      <c r="AX127" s="22">
        <v>2014</v>
      </c>
      <c r="AY127" s="22">
        <v>2014</v>
      </c>
      <c r="AZ127" s="22">
        <v>2015</v>
      </c>
      <c r="BA127" s="22">
        <v>2015</v>
      </c>
      <c r="BB127" s="22">
        <v>2015</v>
      </c>
      <c r="BC127" s="22">
        <v>2015</v>
      </c>
      <c r="BD127" s="22">
        <v>2014</v>
      </c>
      <c r="BE127" s="22">
        <v>2014</v>
      </c>
      <c r="BF127" s="10"/>
    </row>
    <row r="128" spans="1:58" x14ac:dyDescent="0.25">
      <c r="A128" s="16" t="s">
        <v>709</v>
      </c>
      <c r="B128" s="11" t="s">
        <v>9464</v>
      </c>
      <c r="C128" s="20">
        <v>2014</v>
      </c>
      <c r="D128" s="20">
        <v>2014</v>
      </c>
      <c r="E128" s="20">
        <v>2014</v>
      </c>
      <c r="F128" s="20">
        <v>2014</v>
      </c>
      <c r="G128" s="20">
        <v>2014</v>
      </c>
      <c r="H128" s="20">
        <v>2014</v>
      </c>
      <c r="I128" s="20">
        <v>2014</v>
      </c>
      <c r="J128" s="20">
        <v>2015</v>
      </c>
      <c r="K128" s="20">
        <v>2015</v>
      </c>
      <c r="L128" s="20">
        <v>2015</v>
      </c>
      <c r="M128" s="22">
        <v>2016</v>
      </c>
      <c r="N128" s="22">
        <v>2016</v>
      </c>
      <c r="O128" s="22">
        <v>2015</v>
      </c>
      <c r="P128" s="22">
        <v>2015</v>
      </c>
      <c r="Q128" s="22">
        <v>2014</v>
      </c>
      <c r="R128" s="22">
        <v>2013</v>
      </c>
      <c r="S128" s="22">
        <v>2016</v>
      </c>
      <c r="T128" s="22">
        <v>2013</v>
      </c>
      <c r="U128" s="22">
        <v>2014</v>
      </c>
      <c r="V128" s="22">
        <v>2014</v>
      </c>
      <c r="W128" s="22">
        <v>2015</v>
      </c>
      <c r="X128" s="22">
        <v>2014</v>
      </c>
      <c r="Y128" s="22">
        <v>2010</v>
      </c>
      <c r="Z128" s="22">
        <v>2014</v>
      </c>
      <c r="AA128" s="22">
        <v>2014</v>
      </c>
      <c r="AB128" s="22">
        <v>2014</v>
      </c>
      <c r="AC128" s="22">
        <v>2014</v>
      </c>
      <c r="AD128" s="22">
        <v>2015</v>
      </c>
      <c r="AE128" s="22">
        <v>2012</v>
      </c>
      <c r="AF128" s="22" t="s">
        <v>17</v>
      </c>
      <c r="AG128" s="21">
        <v>2010</v>
      </c>
      <c r="AH128" s="22">
        <v>2014</v>
      </c>
      <c r="AI128" s="22">
        <v>2015</v>
      </c>
      <c r="AJ128" s="22">
        <v>2016</v>
      </c>
      <c r="AK128" s="23">
        <v>2016</v>
      </c>
      <c r="AL128" s="23">
        <v>2015</v>
      </c>
      <c r="AM128" s="22">
        <v>2015</v>
      </c>
      <c r="AN128" s="22">
        <v>2014</v>
      </c>
      <c r="AO128" s="22">
        <v>2014</v>
      </c>
      <c r="AP128" s="22">
        <v>2013</v>
      </c>
      <c r="AQ128" s="22">
        <v>2013</v>
      </c>
      <c r="AR128" s="22">
        <v>2015</v>
      </c>
      <c r="AS128" s="22">
        <v>2014</v>
      </c>
      <c r="AT128" s="22">
        <v>2015</v>
      </c>
      <c r="AU128" s="22">
        <v>2012</v>
      </c>
      <c r="AV128" s="22">
        <v>2008</v>
      </c>
      <c r="AW128" s="22">
        <v>2014</v>
      </c>
      <c r="AX128" s="22">
        <v>2014</v>
      </c>
      <c r="AY128" s="22">
        <v>2014</v>
      </c>
      <c r="AZ128" s="22">
        <v>2015</v>
      </c>
      <c r="BA128" s="22">
        <v>2015</v>
      </c>
      <c r="BB128" s="22">
        <v>2015</v>
      </c>
      <c r="BC128" s="22">
        <v>2015</v>
      </c>
      <c r="BD128" s="22">
        <v>2014</v>
      </c>
      <c r="BE128" s="22">
        <v>2014</v>
      </c>
      <c r="BF128" s="10"/>
    </row>
    <row r="129" spans="1:58" x14ac:dyDescent="0.25">
      <c r="A129" s="16" t="s">
        <v>9468</v>
      </c>
      <c r="B129" s="11" t="s">
        <v>9469</v>
      </c>
      <c r="C129" s="20">
        <v>2014</v>
      </c>
      <c r="D129" s="20">
        <v>2014</v>
      </c>
      <c r="E129" s="20">
        <v>2014</v>
      </c>
      <c r="F129" s="20">
        <v>2014</v>
      </c>
      <c r="G129" s="20">
        <v>2014</v>
      </c>
      <c r="H129" s="20">
        <v>2014</v>
      </c>
      <c r="I129" s="20">
        <v>2014</v>
      </c>
      <c r="J129" s="20">
        <v>2015</v>
      </c>
      <c r="K129" s="20">
        <v>2015</v>
      </c>
      <c r="L129" s="20">
        <v>2015</v>
      </c>
      <c r="M129" s="22">
        <v>2016</v>
      </c>
      <c r="N129" s="22">
        <v>2016</v>
      </c>
      <c r="O129" s="22">
        <v>2015</v>
      </c>
      <c r="P129" s="22">
        <v>2015</v>
      </c>
      <c r="Q129" s="22">
        <v>2014</v>
      </c>
      <c r="R129" s="22" t="s">
        <v>17</v>
      </c>
      <c r="S129" s="22">
        <v>2016</v>
      </c>
      <c r="T129" s="22">
        <v>2013</v>
      </c>
      <c r="U129" s="22">
        <v>2014</v>
      </c>
      <c r="V129" s="22" t="s">
        <v>17</v>
      </c>
      <c r="W129" s="22">
        <v>2015</v>
      </c>
      <c r="X129" s="22" t="s">
        <v>17</v>
      </c>
      <c r="Y129" s="22">
        <v>2012</v>
      </c>
      <c r="Z129" s="22">
        <v>2014</v>
      </c>
      <c r="AA129" s="22">
        <v>2014</v>
      </c>
      <c r="AB129" s="22">
        <v>2014</v>
      </c>
      <c r="AC129" s="22">
        <v>2014</v>
      </c>
      <c r="AD129" s="22">
        <v>2015</v>
      </c>
      <c r="AE129" s="22" t="s">
        <v>17</v>
      </c>
      <c r="AF129" s="22">
        <v>2014</v>
      </c>
      <c r="AG129" s="21">
        <v>2012</v>
      </c>
      <c r="AH129" s="22">
        <v>2014</v>
      </c>
      <c r="AI129" s="22">
        <v>2015</v>
      </c>
      <c r="AJ129" s="22">
        <v>2016</v>
      </c>
      <c r="AK129" s="23" t="s">
        <v>17</v>
      </c>
      <c r="AL129" s="23">
        <v>2015</v>
      </c>
      <c r="AM129" s="22">
        <v>2015</v>
      </c>
      <c r="AN129" s="22">
        <v>2014</v>
      </c>
      <c r="AO129" s="22">
        <v>2014</v>
      </c>
      <c r="AP129" s="22">
        <v>2014</v>
      </c>
      <c r="AQ129" s="22">
        <v>2014</v>
      </c>
      <c r="AR129" s="22">
        <v>2015</v>
      </c>
      <c r="AS129" s="22">
        <v>2014</v>
      </c>
      <c r="AT129" s="22">
        <v>2015</v>
      </c>
      <c r="AU129" s="22">
        <v>2012</v>
      </c>
      <c r="AV129" s="22" t="s">
        <v>17</v>
      </c>
      <c r="AW129" s="22">
        <v>2014</v>
      </c>
      <c r="AX129" s="22">
        <v>2014</v>
      </c>
      <c r="AY129" s="22">
        <v>2014</v>
      </c>
      <c r="AZ129" s="22">
        <v>2015</v>
      </c>
      <c r="BA129" s="22">
        <v>2015</v>
      </c>
      <c r="BB129" s="22">
        <v>2015</v>
      </c>
      <c r="BC129" s="22">
        <v>2015</v>
      </c>
      <c r="BD129" s="22">
        <v>2014</v>
      </c>
      <c r="BE129" s="22">
        <v>2014</v>
      </c>
      <c r="BF129" s="10"/>
    </row>
    <row r="130" spans="1:58" x14ac:dyDescent="0.25">
      <c r="A130" s="16" t="s">
        <v>9476</v>
      </c>
      <c r="B130" s="11" t="s">
        <v>9477</v>
      </c>
      <c r="C130" s="20">
        <v>2014</v>
      </c>
      <c r="D130" s="20">
        <v>2014</v>
      </c>
      <c r="E130" s="20">
        <v>2014</v>
      </c>
      <c r="F130" s="20">
        <v>2014</v>
      </c>
      <c r="G130" s="20">
        <v>2014</v>
      </c>
      <c r="H130" s="20">
        <v>2014</v>
      </c>
      <c r="I130" s="20">
        <v>2014</v>
      </c>
      <c r="J130" s="20">
        <v>2015</v>
      </c>
      <c r="K130" s="20">
        <v>2015</v>
      </c>
      <c r="L130" s="20">
        <v>2015</v>
      </c>
      <c r="M130" s="22">
        <v>2016</v>
      </c>
      <c r="N130" s="22">
        <v>2016</v>
      </c>
      <c r="O130" s="22">
        <v>2015</v>
      </c>
      <c r="P130" s="22">
        <v>2015</v>
      </c>
      <c r="Q130" s="22">
        <v>2014</v>
      </c>
      <c r="R130" s="22" t="s">
        <v>17</v>
      </c>
      <c r="S130" s="22">
        <v>2016</v>
      </c>
      <c r="T130" s="22">
        <v>2013</v>
      </c>
      <c r="U130" s="22">
        <v>2014</v>
      </c>
      <c r="V130" s="22" t="s">
        <v>17</v>
      </c>
      <c r="W130" s="22">
        <v>2015</v>
      </c>
      <c r="X130" s="22">
        <v>2009</v>
      </c>
      <c r="Y130" s="22">
        <v>2012</v>
      </c>
      <c r="Z130" s="22">
        <v>2014</v>
      </c>
      <c r="AA130" s="22">
        <v>2014</v>
      </c>
      <c r="AB130" s="22">
        <v>2014</v>
      </c>
      <c r="AC130" s="22">
        <v>2014</v>
      </c>
      <c r="AD130" s="22">
        <v>2015</v>
      </c>
      <c r="AE130" s="22" t="s">
        <v>17</v>
      </c>
      <c r="AF130" s="22">
        <v>2014</v>
      </c>
      <c r="AG130" s="21" t="s">
        <v>17</v>
      </c>
      <c r="AH130" s="22">
        <v>2014</v>
      </c>
      <c r="AI130" s="22">
        <v>2015</v>
      </c>
      <c r="AJ130" s="22">
        <v>2016</v>
      </c>
      <c r="AK130" s="23" t="s">
        <v>17</v>
      </c>
      <c r="AL130" s="23">
        <v>2015</v>
      </c>
      <c r="AM130" s="22">
        <v>2015</v>
      </c>
      <c r="AN130" s="22">
        <v>2014</v>
      </c>
      <c r="AO130" s="22">
        <v>2014</v>
      </c>
      <c r="AP130" s="22">
        <v>2014</v>
      </c>
      <c r="AQ130" s="22">
        <v>2014</v>
      </c>
      <c r="AR130" s="22" t="s">
        <v>17</v>
      </c>
      <c r="AS130" s="22">
        <v>2014</v>
      </c>
      <c r="AT130" s="22">
        <v>2015</v>
      </c>
      <c r="AU130" s="22">
        <v>2012</v>
      </c>
      <c r="AV130" s="22">
        <v>2014</v>
      </c>
      <c r="AW130" s="22">
        <v>2014</v>
      </c>
      <c r="AX130" s="22">
        <v>2014</v>
      </c>
      <c r="AY130" s="22">
        <v>2014</v>
      </c>
      <c r="AZ130" s="22">
        <v>2015</v>
      </c>
      <c r="BA130" s="22">
        <v>2015</v>
      </c>
      <c r="BB130" s="22">
        <v>2015</v>
      </c>
      <c r="BC130" s="22">
        <v>2015</v>
      </c>
      <c r="BD130" s="22">
        <v>2014</v>
      </c>
      <c r="BE130" s="22">
        <v>2014</v>
      </c>
      <c r="BF130" s="10"/>
    </row>
    <row r="131" spans="1:58" x14ac:dyDescent="0.25">
      <c r="A131" s="16" t="s">
        <v>149</v>
      </c>
      <c r="B131" s="11" t="s">
        <v>9478</v>
      </c>
      <c r="C131" s="20">
        <v>2014</v>
      </c>
      <c r="D131" s="20">
        <v>2014</v>
      </c>
      <c r="E131" s="20">
        <v>2014</v>
      </c>
      <c r="F131" s="20">
        <v>2014</v>
      </c>
      <c r="G131" s="20">
        <v>2014</v>
      </c>
      <c r="H131" s="20">
        <v>2014</v>
      </c>
      <c r="I131" s="20">
        <v>2014</v>
      </c>
      <c r="J131" s="20">
        <v>2015</v>
      </c>
      <c r="K131" s="20">
        <v>2015</v>
      </c>
      <c r="L131" s="20">
        <v>2015</v>
      </c>
      <c r="M131" s="22">
        <v>2016</v>
      </c>
      <c r="N131" s="22">
        <v>2016</v>
      </c>
      <c r="O131" s="22">
        <v>2015</v>
      </c>
      <c r="P131" s="22">
        <v>2015</v>
      </c>
      <c r="Q131" s="22">
        <v>2014</v>
      </c>
      <c r="R131" s="22">
        <v>2013</v>
      </c>
      <c r="S131" s="22">
        <v>2016</v>
      </c>
      <c r="T131" s="22">
        <v>2013</v>
      </c>
      <c r="U131" s="22">
        <v>2014</v>
      </c>
      <c r="V131" s="22">
        <v>2014</v>
      </c>
      <c r="W131" s="22">
        <v>2015</v>
      </c>
      <c r="X131" s="22">
        <v>2012</v>
      </c>
      <c r="Y131" s="22">
        <v>2010</v>
      </c>
      <c r="Z131" s="22">
        <v>2014</v>
      </c>
      <c r="AA131" s="22">
        <v>2014</v>
      </c>
      <c r="AB131" s="22">
        <v>2014</v>
      </c>
      <c r="AC131" s="22">
        <v>2014</v>
      </c>
      <c r="AD131" s="22">
        <v>2015</v>
      </c>
      <c r="AE131" s="22">
        <v>2012</v>
      </c>
      <c r="AF131" s="22">
        <v>2014</v>
      </c>
      <c r="AG131" s="21">
        <v>2010</v>
      </c>
      <c r="AH131" s="22">
        <v>2014</v>
      </c>
      <c r="AI131" s="22">
        <v>2015</v>
      </c>
      <c r="AJ131" s="22">
        <v>2016</v>
      </c>
      <c r="AK131" s="23">
        <v>2015</v>
      </c>
      <c r="AL131" s="23">
        <v>2015</v>
      </c>
      <c r="AM131" s="22">
        <v>2015</v>
      </c>
      <c r="AN131" s="22">
        <v>2014</v>
      </c>
      <c r="AO131" s="22">
        <v>2014</v>
      </c>
      <c r="AP131" s="22">
        <v>2014</v>
      </c>
      <c r="AQ131" s="22">
        <v>2014</v>
      </c>
      <c r="AR131" s="22">
        <v>2015</v>
      </c>
      <c r="AS131" s="22">
        <v>2014</v>
      </c>
      <c r="AT131" s="22">
        <v>2015</v>
      </c>
      <c r="AU131" s="22">
        <v>2012</v>
      </c>
      <c r="AV131" s="22">
        <v>2012</v>
      </c>
      <c r="AW131" s="22">
        <v>2014</v>
      </c>
      <c r="AX131" s="22">
        <v>2014</v>
      </c>
      <c r="AY131" s="22">
        <v>2014</v>
      </c>
      <c r="AZ131" s="22">
        <v>2015</v>
      </c>
      <c r="BA131" s="22">
        <v>2015</v>
      </c>
      <c r="BB131" s="22">
        <v>2015</v>
      </c>
      <c r="BC131" s="22">
        <v>2015</v>
      </c>
      <c r="BD131" s="22">
        <v>2014</v>
      </c>
      <c r="BE131" s="22">
        <v>2014</v>
      </c>
      <c r="BF131" s="10"/>
    </row>
    <row r="132" spans="1:58" x14ac:dyDescent="0.25">
      <c r="A132" s="16" t="s">
        <v>9482</v>
      </c>
      <c r="B132" s="11" t="s">
        <v>9483</v>
      </c>
      <c r="C132" s="20">
        <v>2014</v>
      </c>
      <c r="D132" s="20">
        <v>2014</v>
      </c>
      <c r="E132" s="20">
        <v>2014</v>
      </c>
      <c r="F132" s="20">
        <v>2014</v>
      </c>
      <c r="G132" s="20">
        <v>2014</v>
      </c>
      <c r="H132" s="20">
        <v>2014</v>
      </c>
      <c r="I132" s="20">
        <v>2014</v>
      </c>
      <c r="J132" s="20">
        <v>2015</v>
      </c>
      <c r="K132" s="20">
        <v>2015</v>
      </c>
      <c r="L132" s="20">
        <v>2015</v>
      </c>
      <c r="M132" s="22">
        <v>2016</v>
      </c>
      <c r="N132" s="22">
        <v>2016</v>
      </c>
      <c r="O132" s="22">
        <v>2015</v>
      </c>
      <c r="P132" s="22">
        <v>2015</v>
      </c>
      <c r="Q132" s="22">
        <v>2014</v>
      </c>
      <c r="R132" s="22" t="s">
        <v>17</v>
      </c>
      <c r="S132" s="22">
        <v>2016</v>
      </c>
      <c r="T132" s="22">
        <v>2013</v>
      </c>
      <c r="U132" s="22">
        <v>2014</v>
      </c>
      <c r="V132" s="22">
        <v>2014</v>
      </c>
      <c r="W132" s="22">
        <v>2015</v>
      </c>
      <c r="X132" s="22">
        <v>2010</v>
      </c>
      <c r="Y132" s="22">
        <v>2010</v>
      </c>
      <c r="Z132" s="22">
        <v>2014</v>
      </c>
      <c r="AA132" s="22">
        <v>2014</v>
      </c>
      <c r="AB132" s="22">
        <v>2010</v>
      </c>
      <c r="AC132" s="22">
        <v>2014</v>
      </c>
      <c r="AD132" s="22">
        <v>2015</v>
      </c>
      <c r="AE132" s="22" t="s">
        <v>17</v>
      </c>
      <c r="AF132" s="22" t="s">
        <v>17</v>
      </c>
      <c r="AG132" s="21" t="s">
        <v>17</v>
      </c>
      <c r="AH132" s="22">
        <v>2014</v>
      </c>
      <c r="AI132" s="22">
        <v>2015</v>
      </c>
      <c r="AJ132" s="22">
        <v>2016</v>
      </c>
      <c r="AK132" s="23" t="s">
        <v>17</v>
      </c>
      <c r="AL132" s="23">
        <v>2015</v>
      </c>
      <c r="AM132" s="22">
        <v>2015</v>
      </c>
      <c r="AN132" s="22">
        <v>2014</v>
      </c>
      <c r="AO132" s="22">
        <v>2014</v>
      </c>
      <c r="AP132" s="22" t="s">
        <v>17</v>
      </c>
      <c r="AQ132" s="22" t="s">
        <v>17</v>
      </c>
      <c r="AR132" s="22">
        <v>2011</v>
      </c>
      <c r="AS132" s="22">
        <v>2014</v>
      </c>
      <c r="AT132" s="22" t="s">
        <v>17</v>
      </c>
      <c r="AU132" s="22">
        <v>2012</v>
      </c>
      <c r="AV132" s="22">
        <v>2013</v>
      </c>
      <c r="AW132" s="22" t="s">
        <v>17</v>
      </c>
      <c r="AX132" s="22">
        <v>2014</v>
      </c>
      <c r="AY132" s="22">
        <v>2014</v>
      </c>
      <c r="AZ132" s="22">
        <v>2015</v>
      </c>
      <c r="BA132" s="22">
        <v>2011</v>
      </c>
      <c r="BB132" s="22">
        <v>2015</v>
      </c>
      <c r="BC132" s="22">
        <v>2015</v>
      </c>
      <c r="BD132" s="22">
        <v>2014</v>
      </c>
      <c r="BE132" s="22">
        <v>2014</v>
      </c>
      <c r="BF132" s="10"/>
    </row>
    <row r="133" spans="1:58" x14ac:dyDescent="0.25">
      <c r="A133" s="16" t="s">
        <v>159</v>
      </c>
      <c r="B133" s="11" t="s">
        <v>9491</v>
      </c>
      <c r="C133" s="20">
        <v>2014</v>
      </c>
      <c r="D133" s="20">
        <v>2014</v>
      </c>
      <c r="E133" s="20">
        <v>2014</v>
      </c>
      <c r="F133" s="20">
        <v>2014</v>
      </c>
      <c r="G133" s="20">
        <v>2014</v>
      </c>
      <c r="H133" s="20">
        <v>2014</v>
      </c>
      <c r="I133" s="20">
        <v>2014</v>
      </c>
      <c r="J133" s="20">
        <v>2015</v>
      </c>
      <c r="K133" s="20">
        <v>2015</v>
      </c>
      <c r="L133" s="20">
        <v>2013</v>
      </c>
      <c r="M133" s="22">
        <v>2016</v>
      </c>
      <c r="N133" s="22">
        <v>2016</v>
      </c>
      <c r="O133" s="22">
        <v>2015</v>
      </c>
      <c r="P133" s="22">
        <v>2015</v>
      </c>
      <c r="Q133" s="22">
        <v>2014</v>
      </c>
      <c r="R133" s="22">
        <v>2010</v>
      </c>
      <c r="S133" s="22">
        <v>2016</v>
      </c>
      <c r="T133" s="22">
        <v>2013</v>
      </c>
      <c r="U133" s="22">
        <v>2014</v>
      </c>
      <c r="V133" s="22">
        <v>2014</v>
      </c>
      <c r="W133" s="22">
        <v>2015</v>
      </c>
      <c r="X133" s="22">
        <v>2014</v>
      </c>
      <c r="Y133" s="22">
        <v>2012</v>
      </c>
      <c r="Z133" s="22">
        <v>2012</v>
      </c>
      <c r="AA133" s="22">
        <v>2014</v>
      </c>
      <c r="AB133" s="22" t="s">
        <v>17</v>
      </c>
      <c r="AC133" s="22" t="s">
        <v>17</v>
      </c>
      <c r="AD133" s="22">
        <v>2015</v>
      </c>
      <c r="AE133" s="22" t="s">
        <v>17</v>
      </c>
      <c r="AF133" s="22" t="s">
        <v>17</v>
      </c>
      <c r="AG133" s="21">
        <v>2009</v>
      </c>
      <c r="AH133" s="22">
        <v>2014</v>
      </c>
      <c r="AI133" s="22">
        <v>2015</v>
      </c>
      <c r="AJ133" s="22">
        <v>2016</v>
      </c>
      <c r="AK133" s="23">
        <v>2015</v>
      </c>
      <c r="AL133" s="23">
        <v>2015</v>
      </c>
      <c r="AM133" s="22">
        <v>2015</v>
      </c>
      <c r="AN133" s="22">
        <v>2014</v>
      </c>
      <c r="AO133" s="22">
        <v>2014</v>
      </c>
      <c r="AP133" s="22" t="s">
        <v>17</v>
      </c>
      <c r="AQ133" s="22" t="s">
        <v>17</v>
      </c>
      <c r="AR133" s="22">
        <v>2015</v>
      </c>
      <c r="AS133" s="22">
        <v>2014</v>
      </c>
      <c r="AT133" s="22" t="s">
        <v>17</v>
      </c>
      <c r="AU133" s="22">
        <v>2012</v>
      </c>
      <c r="AV133" s="22">
        <v>2014</v>
      </c>
      <c r="AW133" s="22">
        <v>2014</v>
      </c>
      <c r="AX133" s="22">
        <v>2014</v>
      </c>
      <c r="AY133" s="22">
        <v>2014</v>
      </c>
      <c r="AZ133" s="22">
        <v>2015</v>
      </c>
      <c r="BA133" s="22">
        <v>2015</v>
      </c>
      <c r="BB133" s="22">
        <v>2015</v>
      </c>
      <c r="BC133" s="22">
        <v>2015</v>
      </c>
      <c r="BD133" s="22">
        <v>2014</v>
      </c>
      <c r="BE133" s="22">
        <v>2014</v>
      </c>
      <c r="BF133" s="10"/>
    </row>
    <row r="134" spans="1:58" x14ac:dyDescent="0.25">
      <c r="A134" s="16" t="s">
        <v>3536</v>
      </c>
      <c r="B134" s="11" t="s">
        <v>9479</v>
      </c>
      <c r="C134" s="20">
        <v>2014</v>
      </c>
      <c r="D134" s="20">
        <v>2014</v>
      </c>
      <c r="E134" s="20">
        <v>2014</v>
      </c>
      <c r="F134" s="20">
        <v>2014</v>
      </c>
      <c r="G134" s="20">
        <v>2014</v>
      </c>
      <c r="H134" s="20">
        <v>2014</v>
      </c>
      <c r="I134" s="20">
        <v>2014</v>
      </c>
      <c r="J134" s="20">
        <v>2015</v>
      </c>
      <c r="K134" s="20">
        <v>2015</v>
      </c>
      <c r="L134" s="20">
        <v>2015</v>
      </c>
      <c r="M134" s="22">
        <v>2016</v>
      </c>
      <c r="N134" s="22">
        <v>2016</v>
      </c>
      <c r="O134" s="22">
        <v>2015</v>
      </c>
      <c r="P134" s="22">
        <v>2015</v>
      </c>
      <c r="Q134" s="22">
        <v>2014</v>
      </c>
      <c r="R134" s="22" t="s">
        <v>17</v>
      </c>
      <c r="S134" s="22">
        <v>2016</v>
      </c>
      <c r="T134" s="22">
        <v>2013</v>
      </c>
      <c r="U134" s="22">
        <v>2014</v>
      </c>
      <c r="V134" s="22">
        <v>2014</v>
      </c>
      <c r="W134" s="22">
        <v>2015</v>
      </c>
      <c r="X134" s="22">
        <v>2008</v>
      </c>
      <c r="Y134" s="22">
        <v>2013</v>
      </c>
      <c r="Z134" s="22">
        <v>2014</v>
      </c>
      <c r="AA134" s="22">
        <v>2014</v>
      </c>
      <c r="AB134" s="22">
        <v>2014</v>
      </c>
      <c r="AC134" s="22">
        <v>2014</v>
      </c>
      <c r="AD134" s="22">
        <v>2015</v>
      </c>
      <c r="AE134" s="22">
        <v>2012</v>
      </c>
      <c r="AF134" s="22">
        <v>2014</v>
      </c>
      <c r="AG134" s="21">
        <v>2013</v>
      </c>
      <c r="AH134" s="22">
        <v>2014</v>
      </c>
      <c r="AI134" s="22">
        <v>2015</v>
      </c>
      <c r="AJ134" s="22">
        <v>2016</v>
      </c>
      <c r="AK134" s="23" t="s">
        <v>17</v>
      </c>
      <c r="AL134" s="23">
        <v>2015</v>
      </c>
      <c r="AM134" s="22">
        <v>2015</v>
      </c>
      <c r="AN134" s="22">
        <v>2014</v>
      </c>
      <c r="AO134" s="22">
        <v>2014</v>
      </c>
      <c r="AP134" s="22">
        <v>2014</v>
      </c>
      <c r="AQ134" s="22">
        <v>2014</v>
      </c>
      <c r="AR134" s="22">
        <v>2011</v>
      </c>
      <c r="AS134" s="22">
        <v>2014</v>
      </c>
      <c r="AT134" s="22">
        <v>2015</v>
      </c>
      <c r="AU134" s="22">
        <v>2012</v>
      </c>
      <c r="AV134" s="22">
        <v>2010</v>
      </c>
      <c r="AW134" s="22">
        <v>2014</v>
      </c>
      <c r="AX134" s="22">
        <v>2014</v>
      </c>
      <c r="AY134" s="22">
        <v>2014</v>
      </c>
      <c r="AZ134" s="22">
        <v>2015</v>
      </c>
      <c r="BA134" s="22">
        <v>2015</v>
      </c>
      <c r="BB134" s="22">
        <v>2015</v>
      </c>
      <c r="BC134" s="22">
        <v>2015</v>
      </c>
      <c r="BD134" s="22">
        <v>2014</v>
      </c>
      <c r="BE134" s="22">
        <v>2014</v>
      </c>
      <c r="BF134" s="10"/>
    </row>
    <row r="135" spans="1:58" x14ac:dyDescent="0.25">
      <c r="A135" s="16" t="s">
        <v>3575</v>
      </c>
      <c r="B135" s="11" t="s">
        <v>9484</v>
      </c>
      <c r="C135" s="20">
        <v>2014</v>
      </c>
      <c r="D135" s="20">
        <v>2014</v>
      </c>
      <c r="E135" s="20">
        <v>2014</v>
      </c>
      <c r="F135" s="20">
        <v>2014</v>
      </c>
      <c r="G135" s="20">
        <v>2014</v>
      </c>
      <c r="H135" s="20">
        <v>2014</v>
      </c>
      <c r="I135" s="20">
        <v>2014</v>
      </c>
      <c r="J135" s="20">
        <v>2015</v>
      </c>
      <c r="K135" s="20">
        <v>2015</v>
      </c>
      <c r="L135" s="20">
        <v>2015</v>
      </c>
      <c r="M135" s="22">
        <v>2016</v>
      </c>
      <c r="N135" s="22">
        <v>2016</v>
      </c>
      <c r="O135" s="22">
        <v>2015</v>
      </c>
      <c r="P135" s="22">
        <v>2015</v>
      </c>
      <c r="Q135" s="22">
        <v>2014</v>
      </c>
      <c r="R135" s="22" t="s">
        <v>17</v>
      </c>
      <c r="S135" s="22">
        <v>2016</v>
      </c>
      <c r="T135" s="22">
        <v>2013</v>
      </c>
      <c r="U135" s="22">
        <v>2014</v>
      </c>
      <c r="V135" s="22">
        <v>2014</v>
      </c>
      <c r="W135" s="22">
        <v>2015</v>
      </c>
      <c r="X135" s="22">
        <v>2011</v>
      </c>
      <c r="Y135" s="22">
        <v>2010</v>
      </c>
      <c r="Z135" s="22">
        <v>2014</v>
      </c>
      <c r="AA135" s="22">
        <v>2014</v>
      </c>
      <c r="AB135" s="22">
        <v>2014</v>
      </c>
      <c r="AC135" s="22">
        <v>2014</v>
      </c>
      <c r="AD135" s="22">
        <v>2015</v>
      </c>
      <c r="AE135" s="22">
        <v>2012</v>
      </c>
      <c r="AF135" s="22">
        <v>2014</v>
      </c>
      <c r="AG135" s="21">
        <v>2009</v>
      </c>
      <c r="AH135" s="22">
        <v>2014</v>
      </c>
      <c r="AI135" s="22">
        <v>2015</v>
      </c>
      <c r="AJ135" s="22">
        <v>2016</v>
      </c>
      <c r="AK135" s="23">
        <v>2015</v>
      </c>
      <c r="AL135" s="23">
        <v>2015</v>
      </c>
      <c r="AM135" s="22">
        <v>2015</v>
      </c>
      <c r="AN135" s="22">
        <v>2014</v>
      </c>
      <c r="AO135" s="22">
        <v>2014</v>
      </c>
      <c r="AP135" s="22" t="s">
        <v>17</v>
      </c>
      <c r="AQ135" s="22" t="s">
        <v>17</v>
      </c>
      <c r="AR135" s="22">
        <v>2011</v>
      </c>
      <c r="AS135" s="22">
        <v>2014</v>
      </c>
      <c r="AT135" s="22">
        <v>2015</v>
      </c>
      <c r="AU135" s="22">
        <v>2012</v>
      </c>
      <c r="AV135" s="22">
        <v>2013</v>
      </c>
      <c r="AW135" s="22">
        <v>2014</v>
      </c>
      <c r="AX135" s="22">
        <v>2014</v>
      </c>
      <c r="AY135" s="22">
        <v>2014</v>
      </c>
      <c r="AZ135" s="22">
        <v>2015</v>
      </c>
      <c r="BA135" s="22">
        <v>2015</v>
      </c>
      <c r="BB135" s="22">
        <v>2014</v>
      </c>
      <c r="BC135" s="22">
        <v>2015</v>
      </c>
      <c r="BD135" s="22">
        <v>2014</v>
      </c>
      <c r="BE135" s="22">
        <v>2014</v>
      </c>
      <c r="BF135" s="10"/>
    </row>
    <row r="136" spans="1:58" x14ac:dyDescent="0.25">
      <c r="A136" s="16" t="s">
        <v>9489</v>
      </c>
      <c r="B136" s="11" t="s">
        <v>9490</v>
      </c>
      <c r="C136" s="20">
        <v>2014</v>
      </c>
      <c r="D136" s="20">
        <v>2014</v>
      </c>
      <c r="E136" s="20">
        <v>2014</v>
      </c>
      <c r="F136" s="20">
        <v>2014</v>
      </c>
      <c r="G136" s="20">
        <v>2014</v>
      </c>
      <c r="H136" s="20">
        <v>2014</v>
      </c>
      <c r="I136" s="20">
        <v>2014</v>
      </c>
      <c r="J136" s="20">
        <v>2015</v>
      </c>
      <c r="K136" s="20">
        <v>2015</v>
      </c>
      <c r="L136" s="20">
        <v>2015</v>
      </c>
      <c r="M136" s="22">
        <v>2016</v>
      </c>
      <c r="N136" s="22">
        <v>2016</v>
      </c>
      <c r="O136" s="22">
        <v>2015</v>
      </c>
      <c r="P136" s="22">
        <v>2015</v>
      </c>
      <c r="Q136" s="22">
        <v>2014</v>
      </c>
      <c r="R136" s="22" t="s">
        <v>17</v>
      </c>
      <c r="S136" s="22">
        <v>2016</v>
      </c>
      <c r="T136" s="22">
        <v>2013</v>
      </c>
      <c r="U136" s="22">
        <v>2014</v>
      </c>
      <c r="V136" s="22">
        <v>2014</v>
      </c>
      <c r="W136" s="22">
        <v>2015</v>
      </c>
      <c r="X136" s="22">
        <v>2012</v>
      </c>
      <c r="Y136" s="22">
        <v>2012</v>
      </c>
      <c r="Z136" s="22">
        <v>2014</v>
      </c>
      <c r="AA136" s="22">
        <v>2014</v>
      </c>
      <c r="AB136" s="22">
        <v>2014</v>
      </c>
      <c r="AC136" s="22">
        <v>2014</v>
      </c>
      <c r="AD136" s="22">
        <v>2015</v>
      </c>
      <c r="AE136" s="22">
        <v>2012</v>
      </c>
      <c r="AF136" s="22">
        <v>2014</v>
      </c>
      <c r="AG136" s="21">
        <v>2013</v>
      </c>
      <c r="AH136" s="22">
        <v>2014</v>
      </c>
      <c r="AI136" s="22">
        <v>2015</v>
      </c>
      <c r="AJ136" s="22">
        <v>2016</v>
      </c>
      <c r="AK136" s="23" t="s">
        <v>17</v>
      </c>
      <c r="AL136" s="23">
        <v>2015</v>
      </c>
      <c r="AM136" s="22">
        <v>2015</v>
      </c>
      <c r="AN136" s="22">
        <v>2014</v>
      </c>
      <c r="AO136" s="22">
        <v>2014</v>
      </c>
      <c r="AP136" s="22">
        <v>2013</v>
      </c>
      <c r="AQ136" s="22">
        <v>2013</v>
      </c>
      <c r="AR136" s="22">
        <v>2009</v>
      </c>
      <c r="AS136" s="22">
        <v>2014</v>
      </c>
      <c r="AT136" s="22">
        <v>2015</v>
      </c>
      <c r="AU136" s="22">
        <v>2012</v>
      </c>
      <c r="AV136" s="22">
        <v>2014</v>
      </c>
      <c r="AW136" s="22">
        <v>2014</v>
      </c>
      <c r="AX136" s="22">
        <v>2014</v>
      </c>
      <c r="AY136" s="22">
        <v>2014</v>
      </c>
      <c r="AZ136" s="22">
        <v>2015</v>
      </c>
      <c r="BA136" s="22">
        <v>2015</v>
      </c>
      <c r="BB136" s="22">
        <v>2015</v>
      </c>
      <c r="BC136" s="22">
        <v>2015</v>
      </c>
      <c r="BD136" s="22">
        <v>2014</v>
      </c>
      <c r="BE136" s="22">
        <v>2014</v>
      </c>
      <c r="BF136" s="10"/>
    </row>
    <row r="137" spans="1:58" x14ac:dyDescent="0.25">
      <c r="A137" s="16" t="s">
        <v>2872</v>
      </c>
      <c r="B137" s="11" t="s">
        <v>9480</v>
      </c>
      <c r="C137" s="20">
        <v>2014</v>
      </c>
      <c r="D137" s="20">
        <v>2014</v>
      </c>
      <c r="E137" s="20">
        <v>2014</v>
      </c>
      <c r="F137" s="20">
        <v>2014</v>
      </c>
      <c r="G137" s="20">
        <v>2014</v>
      </c>
      <c r="H137" s="20">
        <v>2014</v>
      </c>
      <c r="I137" s="20">
        <v>2014</v>
      </c>
      <c r="J137" s="20">
        <v>2015</v>
      </c>
      <c r="K137" s="20">
        <v>2015</v>
      </c>
      <c r="L137" s="20">
        <v>2015</v>
      </c>
      <c r="M137" s="22">
        <v>2016</v>
      </c>
      <c r="N137" s="22">
        <v>2016</v>
      </c>
      <c r="O137" s="22">
        <v>2015</v>
      </c>
      <c r="P137" s="22">
        <v>2015</v>
      </c>
      <c r="Q137" s="22">
        <v>2014</v>
      </c>
      <c r="R137" s="22">
        <v>2012</v>
      </c>
      <c r="S137" s="22">
        <v>2016</v>
      </c>
      <c r="T137" s="22">
        <v>2013</v>
      </c>
      <c r="U137" s="22">
        <v>2014</v>
      </c>
      <c r="V137" s="22">
        <v>2014</v>
      </c>
      <c r="W137" s="22">
        <v>2015</v>
      </c>
      <c r="X137" s="22">
        <v>2012</v>
      </c>
      <c r="Y137" s="22">
        <v>2012</v>
      </c>
      <c r="Z137" s="22">
        <v>2014</v>
      </c>
      <c r="AA137" s="22">
        <v>2014</v>
      </c>
      <c r="AB137" s="22">
        <v>2014</v>
      </c>
      <c r="AC137" s="22">
        <v>2014</v>
      </c>
      <c r="AD137" s="22">
        <v>2015</v>
      </c>
      <c r="AE137" s="22">
        <v>2012</v>
      </c>
      <c r="AF137" s="22">
        <v>2014</v>
      </c>
      <c r="AG137" s="21">
        <v>2013</v>
      </c>
      <c r="AH137" s="22">
        <v>2014</v>
      </c>
      <c r="AI137" s="22">
        <v>2015</v>
      </c>
      <c r="AJ137" s="22">
        <v>2016</v>
      </c>
      <c r="AK137" s="23">
        <v>2015</v>
      </c>
      <c r="AL137" s="23">
        <v>2015</v>
      </c>
      <c r="AM137" s="22">
        <v>2015</v>
      </c>
      <c r="AN137" s="22">
        <v>2014</v>
      </c>
      <c r="AO137" s="22">
        <v>2014</v>
      </c>
      <c r="AP137" s="22">
        <v>2014</v>
      </c>
      <c r="AQ137" s="22">
        <v>2014</v>
      </c>
      <c r="AR137" s="22">
        <v>2015</v>
      </c>
      <c r="AS137" s="22">
        <v>2014</v>
      </c>
      <c r="AT137" s="22">
        <v>2015</v>
      </c>
      <c r="AU137" s="22">
        <v>2012</v>
      </c>
      <c r="AV137" s="22">
        <v>2012</v>
      </c>
      <c r="AW137" s="22">
        <v>2014</v>
      </c>
      <c r="AX137" s="22">
        <v>2014</v>
      </c>
      <c r="AY137" s="22">
        <v>2014</v>
      </c>
      <c r="AZ137" s="22">
        <v>2015</v>
      </c>
      <c r="BA137" s="22">
        <v>2015</v>
      </c>
      <c r="BB137" s="22">
        <v>2015</v>
      </c>
      <c r="BC137" s="22">
        <v>2015</v>
      </c>
      <c r="BD137" s="22">
        <v>2014</v>
      </c>
      <c r="BE137" s="22">
        <v>2014</v>
      </c>
      <c r="BF137" s="10"/>
    </row>
    <row r="138" spans="1:58" x14ac:dyDescent="0.25">
      <c r="A138" s="16" t="s">
        <v>599</v>
      </c>
      <c r="B138" s="11" t="s">
        <v>9481</v>
      </c>
      <c r="C138" s="20">
        <v>2014</v>
      </c>
      <c r="D138" s="20">
        <v>2014</v>
      </c>
      <c r="E138" s="20">
        <v>2014</v>
      </c>
      <c r="F138" s="20">
        <v>2014</v>
      </c>
      <c r="G138" s="20">
        <v>2014</v>
      </c>
      <c r="H138" s="20">
        <v>2014</v>
      </c>
      <c r="I138" s="20">
        <v>2014</v>
      </c>
      <c r="J138" s="20">
        <v>2015</v>
      </c>
      <c r="K138" s="20">
        <v>2015</v>
      </c>
      <c r="L138" s="20">
        <v>2015</v>
      </c>
      <c r="M138" s="22">
        <v>2016</v>
      </c>
      <c r="N138" s="22">
        <v>2016</v>
      </c>
      <c r="O138" s="22">
        <v>2015</v>
      </c>
      <c r="P138" s="22">
        <v>2015</v>
      </c>
      <c r="Q138" s="22">
        <v>2014</v>
      </c>
      <c r="R138" s="22">
        <v>2013</v>
      </c>
      <c r="S138" s="22">
        <v>2016</v>
      </c>
      <c r="T138" s="22">
        <v>2013</v>
      </c>
      <c r="U138" s="22">
        <v>2014</v>
      </c>
      <c r="V138" s="22">
        <v>2014</v>
      </c>
      <c r="W138" s="22">
        <v>2015</v>
      </c>
      <c r="X138" s="22">
        <v>2011</v>
      </c>
      <c r="Y138" s="22" t="s">
        <v>17</v>
      </c>
      <c r="Z138" s="22">
        <v>2014</v>
      </c>
      <c r="AA138" s="22">
        <v>2014</v>
      </c>
      <c r="AB138" s="22">
        <v>2014</v>
      </c>
      <c r="AC138" s="22">
        <v>2014</v>
      </c>
      <c r="AD138" s="22">
        <v>2015</v>
      </c>
      <c r="AE138" s="22">
        <v>2012</v>
      </c>
      <c r="AF138" s="22">
        <v>2014</v>
      </c>
      <c r="AG138" s="21">
        <v>2012</v>
      </c>
      <c r="AH138" s="22">
        <v>2014</v>
      </c>
      <c r="AI138" s="22">
        <v>2015</v>
      </c>
      <c r="AJ138" s="22">
        <v>2016</v>
      </c>
      <c r="AK138" s="23">
        <v>2015</v>
      </c>
      <c r="AL138" s="23">
        <v>2015</v>
      </c>
      <c r="AM138" s="22">
        <v>2015</v>
      </c>
      <c r="AN138" s="22">
        <v>2014</v>
      </c>
      <c r="AO138" s="22">
        <v>2014</v>
      </c>
      <c r="AP138" s="22">
        <v>2014</v>
      </c>
      <c r="AQ138" s="22">
        <v>2014</v>
      </c>
      <c r="AR138" s="22">
        <v>2015</v>
      </c>
      <c r="AS138" s="22">
        <v>2014</v>
      </c>
      <c r="AT138" s="22">
        <v>2015</v>
      </c>
      <c r="AU138" s="22">
        <v>2012</v>
      </c>
      <c r="AV138" s="22">
        <v>2008</v>
      </c>
      <c r="AW138" s="22">
        <v>2014</v>
      </c>
      <c r="AX138" s="22">
        <v>2014</v>
      </c>
      <c r="AY138" s="22">
        <v>2014</v>
      </c>
      <c r="AZ138" s="22">
        <v>2015</v>
      </c>
      <c r="BA138" s="22">
        <v>2015</v>
      </c>
      <c r="BB138" s="22">
        <v>2015</v>
      </c>
      <c r="BC138" s="22">
        <v>2015</v>
      </c>
      <c r="BD138" s="22">
        <v>2014</v>
      </c>
      <c r="BE138" s="22">
        <v>2014</v>
      </c>
      <c r="BF138" s="10"/>
    </row>
    <row r="139" spans="1:58" x14ac:dyDescent="0.25">
      <c r="A139" s="16" t="s">
        <v>1434</v>
      </c>
      <c r="B139" s="11" t="s">
        <v>9485</v>
      </c>
      <c r="C139" s="20">
        <v>2014</v>
      </c>
      <c r="D139" s="20">
        <v>2014</v>
      </c>
      <c r="E139" s="20">
        <v>2014</v>
      </c>
      <c r="F139" s="20">
        <v>2014</v>
      </c>
      <c r="G139" s="20">
        <v>2014</v>
      </c>
      <c r="H139" s="20">
        <v>2014</v>
      </c>
      <c r="I139" s="20">
        <v>2014</v>
      </c>
      <c r="J139" s="20">
        <v>2015</v>
      </c>
      <c r="K139" s="20">
        <v>2015</v>
      </c>
      <c r="L139" s="20">
        <v>2015</v>
      </c>
      <c r="M139" s="22">
        <v>2016</v>
      </c>
      <c r="N139" s="22">
        <v>2016</v>
      </c>
      <c r="O139" s="22">
        <v>2015</v>
      </c>
      <c r="P139" s="22">
        <v>2015</v>
      </c>
      <c r="Q139" s="22">
        <v>2014</v>
      </c>
      <c r="R139" s="22" t="s">
        <v>17</v>
      </c>
      <c r="S139" s="22">
        <v>2016</v>
      </c>
      <c r="T139" s="22">
        <v>2013</v>
      </c>
      <c r="U139" s="22">
        <v>2014</v>
      </c>
      <c r="V139" s="22" t="s">
        <v>17</v>
      </c>
      <c r="W139" s="22">
        <v>2015</v>
      </c>
      <c r="X139" s="22" t="s">
        <v>17</v>
      </c>
      <c r="Y139" s="22">
        <v>2012</v>
      </c>
      <c r="Z139" s="22">
        <v>2014</v>
      </c>
      <c r="AA139" s="22">
        <v>2014</v>
      </c>
      <c r="AB139" s="22">
        <v>2014</v>
      </c>
      <c r="AC139" s="22">
        <v>2014</v>
      </c>
      <c r="AD139" s="22">
        <v>2015</v>
      </c>
      <c r="AE139" s="22" t="s">
        <v>17</v>
      </c>
      <c r="AF139" s="22">
        <v>2014</v>
      </c>
      <c r="AG139" s="21">
        <v>2012</v>
      </c>
      <c r="AH139" s="22">
        <v>2014</v>
      </c>
      <c r="AI139" s="22">
        <v>2015</v>
      </c>
      <c r="AJ139" s="22">
        <v>2016</v>
      </c>
      <c r="AK139" s="23" t="s">
        <v>17</v>
      </c>
      <c r="AL139" s="23">
        <v>2015</v>
      </c>
      <c r="AM139" s="22">
        <v>2015</v>
      </c>
      <c r="AN139" s="22">
        <v>2014</v>
      </c>
      <c r="AO139" s="22">
        <v>2014</v>
      </c>
      <c r="AP139" s="22">
        <v>2014</v>
      </c>
      <c r="AQ139" s="22">
        <v>2014</v>
      </c>
      <c r="AR139" s="22">
        <v>2015</v>
      </c>
      <c r="AS139" s="22">
        <v>2014</v>
      </c>
      <c r="AT139" s="22">
        <v>2015</v>
      </c>
      <c r="AU139" s="22">
        <v>2012</v>
      </c>
      <c r="AV139" s="22">
        <v>2013</v>
      </c>
      <c r="AW139" s="22">
        <v>2014</v>
      </c>
      <c r="AX139" s="22">
        <v>2014</v>
      </c>
      <c r="AY139" s="22">
        <v>2014</v>
      </c>
      <c r="AZ139" s="22">
        <v>2015</v>
      </c>
      <c r="BA139" s="22">
        <v>2015</v>
      </c>
      <c r="BB139" s="22">
        <v>2015</v>
      </c>
      <c r="BC139" s="22">
        <v>2015</v>
      </c>
      <c r="BD139" s="22">
        <v>2014</v>
      </c>
      <c r="BE139" s="22">
        <v>2014</v>
      </c>
      <c r="BF139" s="10"/>
    </row>
    <row r="140" spans="1:58" x14ac:dyDescent="0.25">
      <c r="A140" s="16" t="s">
        <v>9487</v>
      </c>
      <c r="B140" s="11" t="s">
        <v>9488</v>
      </c>
      <c r="C140" s="20">
        <v>2014</v>
      </c>
      <c r="D140" s="20">
        <v>2014</v>
      </c>
      <c r="E140" s="20">
        <v>2014</v>
      </c>
      <c r="F140" s="20">
        <v>2014</v>
      </c>
      <c r="G140" s="20">
        <v>2014</v>
      </c>
      <c r="H140" s="20">
        <v>2014</v>
      </c>
      <c r="I140" s="20">
        <v>2014</v>
      </c>
      <c r="J140" s="20">
        <v>2015</v>
      </c>
      <c r="K140" s="20">
        <v>2015</v>
      </c>
      <c r="L140" s="20">
        <v>2015</v>
      </c>
      <c r="M140" s="22">
        <v>2016</v>
      </c>
      <c r="N140" s="22">
        <v>2016</v>
      </c>
      <c r="O140" s="22">
        <v>2015</v>
      </c>
      <c r="P140" s="22">
        <v>2015</v>
      </c>
      <c r="Q140" s="22">
        <v>2014</v>
      </c>
      <c r="R140" s="22" t="s">
        <v>17</v>
      </c>
      <c r="S140" s="22">
        <v>2016</v>
      </c>
      <c r="T140" s="22">
        <v>2013</v>
      </c>
      <c r="U140" s="22">
        <v>2014</v>
      </c>
      <c r="V140" s="22" t="s">
        <v>17</v>
      </c>
      <c r="W140" s="22">
        <v>2015</v>
      </c>
      <c r="X140" s="22" t="s">
        <v>17</v>
      </c>
      <c r="Y140" s="22">
        <v>2012</v>
      </c>
      <c r="Z140" s="22">
        <v>2014</v>
      </c>
      <c r="AA140" s="22">
        <v>2014</v>
      </c>
      <c r="AB140" s="22" t="s">
        <v>17</v>
      </c>
      <c r="AC140" s="22">
        <v>2014</v>
      </c>
      <c r="AD140" s="22">
        <v>2015</v>
      </c>
      <c r="AE140" s="22" t="s">
        <v>17</v>
      </c>
      <c r="AF140" s="22">
        <v>2014</v>
      </c>
      <c r="AG140" s="21">
        <v>2012</v>
      </c>
      <c r="AH140" s="22">
        <v>2014</v>
      </c>
      <c r="AI140" s="22">
        <v>2015</v>
      </c>
      <c r="AJ140" s="22">
        <v>2016</v>
      </c>
      <c r="AK140" s="23" t="s">
        <v>17</v>
      </c>
      <c r="AL140" s="23">
        <v>2015</v>
      </c>
      <c r="AM140" s="22">
        <v>2015</v>
      </c>
      <c r="AN140" s="22">
        <v>2014</v>
      </c>
      <c r="AO140" s="22">
        <v>2014</v>
      </c>
      <c r="AP140" s="22">
        <v>2014</v>
      </c>
      <c r="AQ140" s="22">
        <v>2014</v>
      </c>
      <c r="AR140" s="22">
        <v>2015</v>
      </c>
      <c r="AS140" s="22">
        <v>2014</v>
      </c>
      <c r="AT140" s="22">
        <v>2015</v>
      </c>
      <c r="AU140" s="22">
        <v>2012</v>
      </c>
      <c r="AV140" s="22">
        <v>2011</v>
      </c>
      <c r="AW140" s="22">
        <v>2014</v>
      </c>
      <c r="AX140" s="22">
        <v>2014</v>
      </c>
      <c r="AY140" s="22">
        <v>2014</v>
      </c>
      <c r="AZ140" s="22">
        <v>2015</v>
      </c>
      <c r="BA140" s="22">
        <v>2015</v>
      </c>
      <c r="BB140" s="22">
        <v>2015</v>
      </c>
      <c r="BC140" s="22">
        <v>2015</v>
      </c>
      <c r="BD140" s="22">
        <v>2014</v>
      </c>
      <c r="BE140" s="22">
        <v>2014</v>
      </c>
      <c r="BF140" s="10"/>
    </row>
    <row r="141" spans="1:58" x14ac:dyDescent="0.25">
      <c r="A141" s="16" t="s">
        <v>9492</v>
      </c>
      <c r="B141" s="11" t="s">
        <v>9493</v>
      </c>
      <c r="C141" s="20">
        <v>2014</v>
      </c>
      <c r="D141" s="20">
        <v>2014</v>
      </c>
      <c r="E141" s="20">
        <v>2014</v>
      </c>
      <c r="F141" s="20">
        <v>2014</v>
      </c>
      <c r="G141" s="20">
        <v>2014</v>
      </c>
      <c r="H141" s="20">
        <v>2014</v>
      </c>
      <c r="I141" s="20">
        <v>2014</v>
      </c>
      <c r="J141" s="20">
        <v>2015</v>
      </c>
      <c r="K141" s="20">
        <v>2015</v>
      </c>
      <c r="L141" s="20">
        <v>2015</v>
      </c>
      <c r="M141" s="22">
        <v>2016</v>
      </c>
      <c r="N141" s="22">
        <v>2016</v>
      </c>
      <c r="O141" s="22">
        <v>2015</v>
      </c>
      <c r="P141" s="22">
        <v>2015</v>
      </c>
      <c r="Q141" s="22">
        <v>2014</v>
      </c>
      <c r="R141" s="22" t="s">
        <v>17</v>
      </c>
      <c r="S141" s="22">
        <v>2016</v>
      </c>
      <c r="T141" s="22">
        <v>2013</v>
      </c>
      <c r="U141" s="22">
        <v>2014</v>
      </c>
      <c r="V141" s="22" t="s">
        <v>17</v>
      </c>
      <c r="W141" s="22">
        <v>2015</v>
      </c>
      <c r="X141" s="22" t="s">
        <v>17</v>
      </c>
      <c r="Y141" s="22">
        <v>2010</v>
      </c>
      <c r="Z141" s="22">
        <v>2014</v>
      </c>
      <c r="AA141" s="22">
        <v>2014</v>
      </c>
      <c r="AB141" s="22" t="s">
        <v>17</v>
      </c>
      <c r="AC141" s="22">
        <v>2014</v>
      </c>
      <c r="AD141" s="22">
        <v>2015</v>
      </c>
      <c r="AE141" s="22" t="s">
        <v>17</v>
      </c>
      <c r="AF141" s="22">
        <v>2014</v>
      </c>
      <c r="AG141" s="21" t="s">
        <v>17</v>
      </c>
      <c r="AH141" s="22">
        <v>2014</v>
      </c>
      <c r="AI141" s="22">
        <v>2015</v>
      </c>
      <c r="AJ141" s="22">
        <v>2016</v>
      </c>
      <c r="AK141" s="23" t="s">
        <v>17</v>
      </c>
      <c r="AL141" s="23">
        <v>2015</v>
      </c>
      <c r="AM141" s="22">
        <v>2015</v>
      </c>
      <c r="AN141" s="22">
        <v>2014</v>
      </c>
      <c r="AO141" s="22">
        <v>2014</v>
      </c>
      <c r="AP141" s="22">
        <v>2014</v>
      </c>
      <c r="AQ141" s="22">
        <v>2014</v>
      </c>
      <c r="AR141" s="22">
        <v>2015</v>
      </c>
      <c r="AS141" s="22">
        <v>2014</v>
      </c>
      <c r="AT141" s="22">
        <v>2015</v>
      </c>
      <c r="AU141" s="22">
        <v>2012</v>
      </c>
      <c r="AV141" s="22">
        <v>2014</v>
      </c>
      <c r="AW141" s="22">
        <v>2014</v>
      </c>
      <c r="AX141" s="22">
        <v>2014</v>
      </c>
      <c r="AY141" s="22">
        <v>2014</v>
      </c>
      <c r="AZ141" s="22">
        <v>2015</v>
      </c>
      <c r="BA141" s="22">
        <v>2015</v>
      </c>
      <c r="BB141" s="22">
        <v>2015</v>
      </c>
      <c r="BC141" s="22">
        <v>2015</v>
      </c>
      <c r="BD141" s="22">
        <v>2014</v>
      </c>
      <c r="BE141" s="22">
        <v>2014</v>
      </c>
      <c r="BF141" s="10"/>
    </row>
    <row r="142" spans="1:58" x14ac:dyDescent="0.25">
      <c r="A142" s="16" t="s">
        <v>1444</v>
      </c>
      <c r="B142" s="11" t="s">
        <v>9496</v>
      </c>
      <c r="C142" s="20">
        <v>2014</v>
      </c>
      <c r="D142" s="20">
        <v>2014</v>
      </c>
      <c r="E142" s="20">
        <v>2014</v>
      </c>
      <c r="F142" s="20">
        <v>2014</v>
      </c>
      <c r="G142" s="20">
        <v>2014</v>
      </c>
      <c r="H142" s="20">
        <v>2014</v>
      </c>
      <c r="I142" s="20">
        <v>2014</v>
      </c>
      <c r="J142" s="20">
        <v>2015</v>
      </c>
      <c r="K142" s="20">
        <v>2015</v>
      </c>
      <c r="L142" s="20">
        <v>2015</v>
      </c>
      <c r="M142" s="22">
        <v>2016</v>
      </c>
      <c r="N142" s="22">
        <v>2016</v>
      </c>
      <c r="O142" s="22">
        <v>2015</v>
      </c>
      <c r="P142" s="22">
        <v>2015</v>
      </c>
      <c r="Q142" s="22">
        <v>2014</v>
      </c>
      <c r="R142" s="22" t="s">
        <v>17</v>
      </c>
      <c r="S142" s="22">
        <v>2016</v>
      </c>
      <c r="T142" s="22">
        <v>2013</v>
      </c>
      <c r="U142" s="22">
        <v>2014</v>
      </c>
      <c r="V142" s="22" t="s">
        <v>17</v>
      </c>
      <c r="W142" s="22">
        <v>2015</v>
      </c>
      <c r="X142" s="22" t="s">
        <v>17</v>
      </c>
      <c r="Y142" s="22">
        <v>2012</v>
      </c>
      <c r="Z142" s="22">
        <v>2014</v>
      </c>
      <c r="AA142" s="22">
        <v>2014</v>
      </c>
      <c r="AB142" s="22">
        <v>2013</v>
      </c>
      <c r="AC142" s="22">
        <v>2014</v>
      </c>
      <c r="AD142" s="22">
        <v>2015</v>
      </c>
      <c r="AE142" s="22" t="s">
        <v>17</v>
      </c>
      <c r="AF142" s="22">
        <v>2014</v>
      </c>
      <c r="AG142" s="21">
        <v>2012</v>
      </c>
      <c r="AH142" s="22">
        <v>2014</v>
      </c>
      <c r="AI142" s="22">
        <v>2015</v>
      </c>
      <c r="AJ142" s="22">
        <v>2016</v>
      </c>
      <c r="AK142" s="23" t="s">
        <v>17</v>
      </c>
      <c r="AL142" s="23">
        <v>2015</v>
      </c>
      <c r="AM142" s="22">
        <v>2015</v>
      </c>
      <c r="AN142" s="22">
        <v>2014</v>
      </c>
      <c r="AO142" s="22">
        <v>2014</v>
      </c>
      <c r="AP142" s="22">
        <v>2014</v>
      </c>
      <c r="AQ142" s="22">
        <v>2014</v>
      </c>
      <c r="AR142" s="22">
        <v>2015</v>
      </c>
      <c r="AS142" s="22">
        <v>2014</v>
      </c>
      <c r="AT142" s="22">
        <v>2015</v>
      </c>
      <c r="AU142" s="22">
        <v>2012</v>
      </c>
      <c r="AV142" s="22">
        <v>2011</v>
      </c>
      <c r="AW142" s="22">
        <v>2014</v>
      </c>
      <c r="AX142" s="22">
        <v>2014</v>
      </c>
      <c r="AY142" s="22">
        <v>2014</v>
      </c>
      <c r="AZ142" s="22">
        <v>2015</v>
      </c>
      <c r="BA142" s="22">
        <v>2015</v>
      </c>
      <c r="BB142" s="22">
        <v>2015</v>
      </c>
      <c r="BC142" s="22">
        <v>2015</v>
      </c>
      <c r="BD142" s="22">
        <v>2014</v>
      </c>
      <c r="BE142" s="22">
        <v>2014</v>
      </c>
      <c r="BF142" s="10"/>
    </row>
    <row r="143" spans="1:58" x14ac:dyDescent="0.25">
      <c r="A143" s="16" t="s">
        <v>10431</v>
      </c>
      <c r="B143" s="11" t="s">
        <v>9497</v>
      </c>
      <c r="C143" s="20">
        <v>2014</v>
      </c>
      <c r="D143" s="20">
        <v>2014</v>
      </c>
      <c r="E143" s="20">
        <v>2014</v>
      </c>
      <c r="F143" s="20">
        <v>2014</v>
      </c>
      <c r="G143" s="20">
        <v>2014</v>
      </c>
      <c r="H143" s="20">
        <v>2014</v>
      </c>
      <c r="I143" s="20">
        <v>2014</v>
      </c>
      <c r="J143" s="20">
        <v>2015</v>
      </c>
      <c r="K143" s="20">
        <v>2015</v>
      </c>
      <c r="L143" s="20">
        <v>2015</v>
      </c>
      <c r="M143" s="22">
        <v>2016</v>
      </c>
      <c r="N143" s="22">
        <v>2016</v>
      </c>
      <c r="O143" s="22">
        <v>2015</v>
      </c>
      <c r="P143" s="22">
        <v>2015</v>
      </c>
      <c r="Q143" s="22">
        <v>2014</v>
      </c>
      <c r="R143" s="22" t="s">
        <v>17</v>
      </c>
      <c r="S143" s="22">
        <v>2016</v>
      </c>
      <c r="T143" s="22">
        <v>2013</v>
      </c>
      <c r="U143" s="22">
        <v>2014</v>
      </c>
      <c r="V143" s="22" t="s">
        <v>17</v>
      </c>
      <c r="W143" s="22">
        <v>2015</v>
      </c>
      <c r="X143" s="22" t="s">
        <v>17</v>
      </c>
      <c r="Y143" s="22">
        <v>2010</v>
      </c>
      <c r="Z143" s="22">
        <v>2014</v>
      </c>
      <c r="AA143" s="22">
        <v>2014</v>
      </c>
      <c r="AB143" s="22" t="s">
        <v>17</v>
      </c>
      <c r="AC143" s="22">
        <v>2014</v>
      </c>
      <c r="AD143" s="22">
        <v>2015</v>
      </c>
      <c r="AE143" s="22" t="s">
        <v>17</v>
      </c>
      <c r="AF143" s="22">
        <v>2014</v>
      </c>
      <c r="AG143" s="21">
        <v>2012</v>
      </c>
      <c r="AH143" s="22">
        <v>2014</v>
      </c>
      <c r="AI143" s="22">
        <v>2015</v>
      </c>
      <c r="AJ143" s="22">
        <v>2016</v>
      </c>
      <c r="AK143" s="23">
        <v>2015</v>
      </c>
      <c r="AL143" s="23">
        <v>2015</v>
      </c>
      <c r="AM143" s="22">
        <v>2015</v>
      </c>
      <c r="AN143" s="22">
        <v>2014</v>
      </c>
      <c r="AO143" s="22">
        <v>2014</v>
      </c>
      <c r="AP143" s="22">
        <v>2014</v>
      </c>
      <c r="AQ143" s="22">
        <v>2014</v>
      </c>
      <c r="AR143" s="22" t="s">
        <v>17</v>
      </c>
      <c r="AS143" s="22">
        <v>2014</v>
      </c>
      <c r="AT143" s="22">
        <v>2015</v>
      </c>
      <c r="AU143" s="22">
        <v>2012</v>
      </c>
      <c r="AV143" s="22">
        <v>2010</v>
      </c>
      <c r="AW143" s="22">
        <v>2014</v>
      </c>
      <c r="AX143" s="22">
        <v>2014</v>
      </c>
      <c r="AY143" s="22">
        <v>2014</v>
      </c>
      <c r="AZ143" s="22">
        <v>2015</v>
      </c>
      <c r="BA143" s="22">
        <v>2015</v>
      </c>
      <c r="BB143" s="22">
        <v>2015</v>
      </c>
      <c r="BC143" s="22">
        <v>2015</v>
      </c>
      <c r="BD143" s="22">
        <v>2014</v>
      </c>
      <c r="BE143" s="22">
        <v>2014</v>
      </c>
      <c r="BF143" s="10"/>
    </row>
    <row r="144" spans="1:58" x14ac:dyDescent="0.25">
      <c r="A144" s="16" t="s">
        <v>393</v>
      </c>
      <c r="B144" s="11" t="s">
        <v>9498</v>
      </c>
      <c r="C144" s="20">
        <v>2014</v>
      </c>
      <c r="D144" s="20">
        <v>2014</v>
      </c>
      <c r="E144" s="20">
        <v>2014</v>
      </c>
      <c r="F144" s="20">
        <v>2014</v>
      </c>
      <c r="G144" s="20">
        <v>2014</v>
      </c>
      <c r="H144" s="20">
        <v>2014</v>
      </c>
      <c r="I144" s="20">
        <v>2014</v>
      </c>
      <c r="J144" s="20">
        <v>2015</v>
      </c>
      <c r="K144" s="20">
        <v>2015</v>
      </c>
      <c r="L144" s="20">
        <v>2015</v>
      </c>
      <c r="M144" s="22">
        <v>2016</v>
      </c>
      <c r="N144" s="22">
        <v>2016</v>
      </c>
      <c r="O144" s="22">
        <v>2015</v>
      </c>
      <c r="P144" s="22">
        <v>2015</v>
      </c>
      <c r="Q144" s="22">
        <v>2014</v>
      </c>
      <c r="R144" s="22">
        <v>2010</v>
      </c>
      <c r="S144" s="22">
        <v>2016</v>
      </c>
      <c r="T144" s="22">
        <v>2013</v>
      </c>
      <c r="U144" s="22">
        <v>2014</v>
      </c>
      <c r="V144" s="22">
        <v>2014</v>
      </c>
      <c r="W144" s="22">
        <v>2015</v>
      </c>
      <c r="X144" s="22">
        <v>2010</v>
      </c>
      <c r="Y144" s="22">
        <v>2010</v>
      </c>
      <c r="Z144" s="22">
        <v>2014</v>
      </c>
      <c r="AA144" s="22">
        <v>2014</v>
      </c>
      <c r="AB144" s="22">
        <v>2014</v>
      </c>
      <c r="AC144" s="22">
        <v>2014</v>
      </c>
      <c r="AD144" s="22">
        <v>2015</v>
      </c>
      <c r="AE144" s="22">
        <v>2012</v>
      </c>
      <c r="AF144" s="22">
        <v>2014</v>
      </c>
      <c r="AG144" s="21">
        <v>2011</v>
      </c>
      <c r="AH144" s="22">
        <v>2014</v>
      </c>
      <c r="AI144" s="22">
        <v>2015</v>
      </c>
      <c r="AJ144" s="22">
        <v>2016</v>
      </c>
      <c r="AK144" s="23" t="s">
        <v>17</v>
      </c>
      <c r="AL144" s="23">
        <v>2016</v>
      </c>
      <c r="AM144" s="22">
        <v>2015</v>
      </c>
      <c r="AN144" s="22">
        <v>2014</v>
      </c>
      <c r="AO144" s="22">
        <v>2014</v>
      </c>
      <c r="AP144" s="22">
        <v>2013</v>
      </c>
      <c r="AQ144" s="22">
        <v>2013</v>
      </c>
      <c r="AR144" s="22">
        <v>2015</v>
      </c>
      <c r="AS144" s="22">
        <v>2014</v>
      </c>
      <c r="AT144" s="22">
        <v>2015</v>
      </c>
      <c r="AU144" s="22">
        <v>2012</v>
      </c>
      <c r="AV144" s="22">
        <v>2012</v>
      </c>
      <c r="AW144" s="22">
        <v>2014</v>
      </c>
      <c r="AX144" s="22">
        <v>2014</v>
      </c>
      <c r="AY144" s="22">
        <v>2014</v>
      </c>
      <c r="AZ144" s="22">
        <v>2015</v>
      </c>
      <c r="BA144" s="22">
        <v>2015</v>
      </c>
      <c r="BB144" s="22">
        <v>2015</v>
      </c>
      <c r="BC144" s="22">
        <v>2015</v>
      </c>
      <c r="BD144" s="22">
        <v>2014</v>
      </c>
      <c r="BE144" s="22">
        <v>2014</v>
      </c>
      <c r="BF144" s="10"/>
    </row>
    <row r="145" spans="1:58" x14ac:dyDescent="0.25">
      <c r="A145" s="16" t="s">
        <v>10432</v>
      </c>
      <c r="B145" s="11" t="s">
        <v>9415</v>
      </c>
      <c r="C145" s="20">
        <v>2014</v>
      </c>
      <c r="D145" s="20">
        <v>2014</v>
      </c>
      <c r="E145" s="20">
        <v>2014</v>
      </c>
      <c r="F145" s="20">
        <v>2014</v>
      </c>
      <c r="G145" s="20">
        <v>2014</v>
      </c>
      <c r="H145" s="20">
        <v>2014</v>
      </c>
      <c r="I145" s="20">
        <v>2014</v>
      </c>
      <c r="J145" s="20">
        <v>2015</v>
      </c>
      <c r="K145" s="20">
        <v>2015</v>
      </c>
      <c r="L145" s="20">
        <v>2015</v>
      </c>
      <c r="M145" s="22">
        <v>2016</v>
      </c>
      <c r="N145" s="22">
        <v>2016</v>
      </c>
      <c r="O145" s="22">
        <v>2015</v>
      </c>
      <c r="P145" s="22">
        <v>2015</v>
      </c>
      <c r="Q145" s="22">
        <v>2014</v>
      </c>
      <c r="R145" s="22" t="s">
        <v>17</v>
      </c>
      <c r="S145" s="22">
        <v>2016</v>
      </c>
      <c r="T145" s="22">
        <v>2013</v>
      </c>
      <c r="U145" s="22">
        <v>2014</v>
      </c>
      <c r="V145" s="22" t="s">
        <v>17</v>
      </c>
      <c r="W145" s="22">
        <v>2015</v>
      </c>
      <c r="X145" s="22" t="s">
        <v>17</v>
      </c>
      <c r="Y145" s="22" t="s">
        <v>17</v>
      </c>
      <c r="Z145" s="22">
        <v>2014</v>
      </c>
      <c r="AA145" s="22">
        <v>2014</v>
      </c>
      <c r="AB145" s="22" t="s">
        <v>17</v>
      </c>
      <c r="AC145" s="22">
        <v>2014</v>
      </c>
      <c r="AD145" s="22">
        <v>2015</v>
      </c>
      <c r="AE145" s="22" t="s">
        <v>17</v>
      </c>
      <c r="AF145" s="22" t="s">
        <v>17</v>
      </c>
      <c r="AG145" s="21" t="s">
        <v>17</v>
      </c>
      <c r="AH145" s="22">
        <v>2014</v>
      </c>
      <c r="AI145" s="22">
        <v>2015</v>
      </c>
      <c r="AJ145" s="22">
        <v>2016</v>
      </c>
      <c r="AK145" s="23" t="s">
        <v>17</v>
      </c>
      <c r="AL145" s="23">
        <v>2015</v>
      </c>
      <c r="AM145" s="22">
        <v>2015</v>
      </c>
      <c r="AN145" s="22">
        <v>2014</v>
      </c>
      <c r="AO145" s="22">
        <v>2014</v>
      </c>
      <c r="AP145" s="22">
        <v>2014</v>
      </c>
      <c r="AQ145" s="22" t="s">
        <v>17</v>
      </c>
      <c r="AR145" s="22">
        <v>2015</v>
      </c>
      <c r="AS145" s="22">
        <v>2014</v>
      </c>
      <c r="AT145" s="22" t="s">
        <v>17</v>
      </c>
      <c r="AU145" s="22">
        <v>2012</v>
      </c>
      <c r="AV145" s="22" t="s">
        <v>17</v>
      </c>
      <c r="AW145" s="22">
        <v>2014</v>
      </c>
      <c r="AX145" s="22">
        <v>2014</v>
      </c>
      <c r="AY145" s="22">
        <v>2014</v>
      </c>
      <c r="AZ145" s="22">
        <v>2007</v>
      </c>
      <c r="BA145" s="22">
        <v>2015</v>
      </c>
      <c r="BB145" s="22">
        <v>2015</v>
      </c>
      <c r="BC145" s="22">
        <v>2015</v>
      </c>
      <c r="BD145" s="22">
        <v>2014</v>
      </c>
      <c r="BE145" s="22">
        <v>2014</v>
      </c>
      <c r="BF145" s="10"/>
    </row>
    <row r="146" spans="1:58" x14ac:dyDescent="0.25">
      <c r="A146" s="16" t="s">
        <v>9426</v>
      </c>
      <c r="B146" s="11" t="s">
        <v>9427</v>
      </c>
      <c r="C146" s="20">
        <v>2014</v>
      </c>
      <c r="D146" s="20">
        <v>2014</v>
      </c>
      <c r="E146" s="20">
        <v>2014</v>
      </c>
      <c r="F146" s="20">
        <v>2014</v>
      </c>
      <c r="G146" s="20">
        <v>2014</v>
      </c>
      <c r="H146" s="20">
        <v>2014</v>
      </c>
      <c r="I146" s="20">
        <v>2014</v>
      </c>
      <c r="J146" s="20">
        <v>2015</v>
      </c>
      <c r="K146" s="20">
        <v>2015</v>
      </c>
      <c r="L146" s="20">
        <v>2015</v>
      </c>
      <c r="M146" s="22">
        <v>2016</v>
      </c>
      <c r="N146" s="22">
        <v>2016</v>
      </c>
      <c r="O146" s="22">
        <v>2015</v>
      </c>
      <c r="P146" s="22">
        <v>2015</v>
      </c>
      <c r="Q146" s="22">
        <v>2014</v>
      </c>
      <c r="R146" s="22">
        <v>2012</v>
      </c>
      <c r="S146" s="22">
        <v>2016</v>
      </c>
      <c r="T146" s="22">
        <v>2013</v>
      </c>
      <c r="U146" s="22">
        <v>2014</v>
      </c>
      <c r="V146" s="22">
        <v>2014</v>
      </c>
      <c r="W146" s="22">
        <v>2015</v>
      </c>
      <c r="X146" s="22">
        <v>2012</v>
      </c>
      <c r="Y146" s="22">
        <v>2012</v>
      </c>
      <c r="Z146" s="22">
        <v>2014</v>
      </c>
      <c r="AA146" s="22">
        <v>2014</v>
      </c>
      <c r="AB146" s="22" t="s">
        <v>17</v>
      </c>
      <c r="AC146" s="22">
        <v>2014</v>
      </c>
      <c r="AD146" s="22">
        <v>2015</v>
      </c>
      <c r="AE146" s="22" t="s">
        <v>17</v>
      </c>
      <c r="AF146" s="22" t="s">
        <v>17</v>
      </c>
      <c r="AG146" s="21" t="s">
        <v>17</v>
      </c>
      <c r="AH146" s="22">
        <v>2014</v>
      </c>
      <c r="AI146" s="22">
        <v>2015</v>
      </c>
      <c r="AJ146" s="22">
        <v>2016</v>
      </c>
      <c r="AK146" s="23" t="s">
        <v>17</v>
      </c>
      <c r="AL146" s="23">
        <v>2015</v>
      </c>
      <c r="AM146" s="22">
        <v>2015</v>
      </c>
      <c r="AN146" s="22">
        <v>2014</v>
      </c>
      <c r="AO146" s="22">
        <v>2014</v>
      </c>
      <c r="AP146" s="22">
        <v>2014</v>
      </c>
      <c r="AQ146" s="22">
        <v>2014</v>
      </c>
      <c r="AR146" s="22">
        <v>2009</v>
      </c>
      <c r="AS146" s="22">
        <v>2014</v>
      </c>
      <c r="AT146" s="22">
        <v>2013</v>
      </c>
      <c r="AU146" s="22">
        <v>2012</v>
      </c>
      <c r="AV146" s="22" t="s">
        <v>17</v>
      </c>
      <c r="AW146" s="22">
        <v>2014</v>
      </c>
      <c r="AX146" s="22">
        <v>2014</v>
      </c>
      <c r="AY146" s="22">
        <v>2014</v>
      </c>
      <c r="AZ146" s="22">
        <v>2015</v>
      </c>
      <c r="BA146" s="22">
        <v>2015</v>
      </c>
      <c r="BB146" s="22">
        <v>2015</v>
      </c>
      <c r="BC146" s="22">
        <v>2015</v>
      </c>
      <c r="BD146" s="22">
        <v>2014</v>
      </c>
      <c r="BE146" s="22">
        <v>2014</v>
      </c>
      <c r="BF146" s="10"/>
    </row>
    <row r="147" spans="1:58" x14ac:dyDescent="0.25">
      <c r="A147" s="16" t="s">
        <v>10433</v>
      </c>
      <c r="B147" s="11" t="s">
        <v>9554</v>
      </c>
      <c r="C147" s="20">
        <v>2014</v>
      </c>
      <c r="D147" s="20">
        <v>2014</v>
      </c>
      <c r="E147" s="20">
        <v>2014</v>
      </c>
      <c r="F147" s="20">
        <v>2014</v>
      </c>
      <c r="G147" s="20">
        <v>2014</v>
      </c>
      <c r="H147" s="20">
        <v>2014</v>
      </c>
      <c r="I147" s="20">
        <v>2014</v>
      </c>
      <c r="J147" s="20">
        <v>2015</v>
      </c>
      <c r="K147" s="20">
        <v>2015</v>
      </c>
      <c r="L147" s="20">
        <v>2015</v>
      </c>
      <c r="M147" s="22">
        <v>2016</v>
      </c>
      <c r="N147" s="22">
        <v>2016</v>
      </c>
      <c r="O147" s="22">
        <v>2015</v>
      </c>
      <c r="P147" s="22">
        <v>2015</v>
      </c>
      <c r="Q147" s="22">
        <v>2014</v>
      </c>
      <c r="R147" s="22" t="s">
        <v>17</v>
      </c>
      <c r="S147" s="22">
        <v>2016</v>
      </c>
      <c r="T147" s="22">
        <v>2013</v>
      </c>
      <c r="U147" s="22">
        <v>2014</v>
      </c>
      <c r="V147" s="22">
        <v>2014</v>
      </c>
      <c r="W147" s="22">
        <v>2015</v>
      </c>
      <c r="X147" s="22" t="s">
        <v>17</v>
      </c>
      <c r="Y147" s="22">
        <v>2012</v>
      </c>
      <c r="Z147" s="22">
        <v>2014</v>
      </c>
      <c r="AA147" s="22">
        <v>2014</v>
      </c>
      <c r="AB147" s="22" t="s">
        <v>17</v>
      </c>
      <c r="AC147" s="22">
        <v>2014</v>
      </c>
      <c r="AD147" s="22">
        <v>2015</v>
      </c>
      <c r="AE147" s="22" t="s">
        <v>17</v>
      </c>
      <c r="AF147" s="22" t="s">
        <v>17</v>
      </c>
      <c r="AG147" s="21" t="s">
        <v>17</v>
      </c>
      <c r="AH147" s="22">
        <v>2014</v>
      </c>
      <c r="AI147" s="22">
        <v>2015</v>
      </c>
      <c r="AJ147" s="22">
        <v>2016</v>
      </c>
      <c r="AK147" s="23" t="s">
        <v>17</v>
      </c>
      <c r="AL147" s="23">
        <v>2015</v>
      </c>
      <c r="AM147" s="22">
        <v>2015</v>
      </c>
      <c r="AN147" s="22">
        <v>2014</v>
      </c>
      <c r="AO147" s="22">
        <v>2014</v>
      </c>
      <c r="AP147" s="22">
        <v>2014</v>
      </c>
      <c r="AQ147" s="22">
        <v>2014</v>
      </c>
      <c r="AR147" s="22" t="s">
        <v>17</v>
      </c>
      <c r="AS147" s="22">
        <v>2014</v>
      </c>
      <c r="AT147" s="22">
        <v>2015</v>
      </c>
      <c r="AU147" s="22">
        <v>2012</v>
      </c>
      <c r="AV147" s="22" t="s">
        <v>17</v>
      </c>
      <c r="AW147" s="22">
        <v>2014</v>
      </c>
      <c r="AX147" s="22">
        <v>2014</v>
      </c>
      <c r="AY147" s="22">
        <v>2014</v>
      </c>
      <c r="AZ147" s="22">
        <v>2007</v>
      </c>
      <c r="BA147" s="22">
        <v>2015</v>
      </c>
      <c r="BB147" s="22">
        <v>2015</v>
      </c>
      <c r="BC147" s="22">
        <v>2015</v>
      </c>
      <c r="BD147" s="22">
        <v>2014</v>
      </c>
      <c r="BE147" s="22">
        <v>2014</v>
      </c>
      <c r="BF147" s="10"/>
    </row>
    <row r="148" spans="1:58" x14ac:dyDescent="0.25">
      <c r="A148" s="16" t="s">
        <v>9559</v>
      </c>
      <c r="B148" s="11" t="s">
        <v>9560</v>
      </c>
      <c r="C148" s="20">
        <v>2014</v>
      </c>
      <c r="D148" s="20">
        <v>2014</v>
      </c>
      <c r="E148" s="20">
        <v>2014</v>
      </c>
      <c r="F148" s="20">
        <v>2014</v>
      </c>
      <c r="G148" s="20">
        <v>2014</v>
      </c>
      <c r="H148" s="20">
        <v>2014</v>
      </c>
      <c r="I148" s="20">
        <v>2014</v>
      </c>
      <c r="J148" s="20">
        <v>2015</v>
      </c>
      <c r="K148" s="20">
        <v>2015</v>
      </c>
      <c r="L148" s="20">
        <v>2015</v>
      </c>
      <c r="M148" s="22">
        <v>2016</v>
      </c>
      <c r="N148" s="22">
        <v>2016</v>
      </c>
      <c r="O148" s="22">
        <v>2015</v>
      </c>
      <c r="P148" s="22">
        <v>2015</v>
      </c>
      <c r="Q148" s="22">
        <v>2014</v>
      </c>
      <c r="R148" s="22" t="s">
        <v>17</v>
      </c>
      <c r="S148" s="22">
        <v>2016</v>
      </c>
      <c r="T148" s="22">
        <v>2013</v>
      </c>
      <c r="U148" s="22">
        <v>2014</v>
      </c>
      <c r="V148" s="22">
        <v>2014</v>
      </c>
      <c r="W148" s="22">
        <v>2015</v>
      </c>
      <c r="X148" s="22">
        <v>2014</v>
      </c>
      <c r="Y148" s="22">
        <v>2010</v>
      </c>
      <c r="Z148" s="22">
        <v>2014</v>
      </c>
      <c r="AA148" s="22">
        <v>2014</v>
      </c>
      <c r="AB148" s="22" t="s">
        <v>17</v>
      </c>
      <c r="AC148" s="22">
        <v>2014</v>
      </c>
      <c r="AD148" s="22">
        <v>2015</v>
      </c>
      <c r="AE148" s="22" t="s">
        <v>17</v>
      </c>
      <c r="AF148" s="22">
        <v>2014</v>
      </c>
      <c r="AG148" s="21">
        <v>2008</v>
      </c>
      <c r="AH148" s="22">
        <v>2014</v>
      </c>
      <c r="AI148" s="22">
        <v>2015</v>
      </c>
      <c r="AJ148" s="22">
        <v>2016</v>
      </c>
      <c r="AK148" s="23" t="s">
        <v>17</v>
      </c>
      <c r="AL148" s="23" t="s">
        <v>17</v>
      </c>
      <c r="AM148" s="22">
        <v>2015</v>
      </c>
      <c r="AN148" s="22">
        <v>2014</v>
      </c>
      <c r="AO148" s="22">
        <v>2014</v>
      </c>
      <c r="AP148" s="22" t="s">
        <v>17</v>
      </c>
      <c r="AQ148" s="22" t="s">
        <v>17</v>
      </c>
      <c r="AR148" s="22">
        <v>2011</v>
      </c>
      <c r="AS148" s="22">
        <v>2014</v>
      </c>
      <c r="AT148" s="22">
        <v>2015</v>
      </c>
      <c r="AU148" s="22">
        <v>2012</v>
      </c>
      <c r="AV148" s="22">
        <v>2011</v>
      </c>
      <c r="AW148" s="22">
        <v>2014</v>
      </c>
      <c r="AX148" s="22">
        <v>2014</v>
      </c>
      <c r="AY148" s="22">
        <v>2014</v>
      </c>
      <c r="AZ148" s="22">
        <v>2015</v>
      </c>
      <c r="BA148" s="22">
        <v>2015</v>
      </c>
      <c r="BB148" s="22">
        <v>2015</v>
      </c>
      <c r="BC148" s="22">
        <v>2015</v>
      </c>
      <c r="BD148" s="22">
        <v>2014</v>
      </c>
      <c r="BE148" s="22">
        <v>2014</v>
      </c>
      <c r="BF148" s="10"/>
    </row>
    <row r="149" spans="1:58" x14ac:dyDescent="0.25">
      <c r="A149" s="16" t="s">
        <v>9514</v>
      </c>
      <c r="B149" s="11" t="s">
        <v>9515</v>
      </c>
      <c r="C149" s="20">
        <v>2014</v>
      </c>
      <c r="D149" s="20">
        <v>2014</v>
      </c>
      <c r="E149" s="20">
        <v>2014</v>
      </c>
      <c r="F149" s="20">
        <v>2014</v>
      </c>
      <c r="G149" s="20">
        <v>2014</v>
      </c>
      <c r="H149" s="20">
        <v>2014</v>
      </c>
      <c r="I149" s="20">
        <v>2014</v>
      </c>
      <c r="J149" s="20">
        <v>2015</v>
      </c>
      <c r="K149" s="20">
        <v>2015</v>
      </c>
      <c r="L149" s="20">
        <v>2015</v>
      </c>
      <c r="M149" s="22">
        <v>2016</v>
      </c>
      <c r="N149" s="22">
        <v>2016</v>
      </c>
      <c r="O149" s="22">
        <v>2015</v>
      </c>
      <c r="P149" s="22">
        <v>2015</v>
      </c>
      <c r="Q149" s="22">
        <v>2014</v>
      </c>
      <c r="R149" s="22">
        <v>2009</v>
      </c>
      <c r="S149" s="22">
        <v>2016</v>
      </c>
      <c r="T149" s="22">
        <v>2013</v>
      </c>
      <c r="U149" s="22">
        <v>2014</v>
      </c>
      <c r="V149" s="22">
        <v>2014</v>
      </c>
      <c r="W149" s="22">
        <v>2015</v>
      </c>
      <c r="X149" s="22">
        <v>2008</v>
      </c>
      <c r="Y149" s="22" t="s">
        <v>17</v>
      </c>
      <c r="Z149" s="22">
        <v>2014</v>
      </c>
      <c r="AA149" s="22">
        <v>2014</v>
      </c>
      <c r="AB149" s="22">
        <v>2014</v>
      </c>
      <c r="AC149" s="22">
        <v>2014</v>
      </c>
      <c r="AD149" s="22">
        <v>2015</v>
      </c>
      <c r="AE149" s="22">
        <v>2012</v>
      </c>
      <c r="AF149" s="22" t="s">
        <v>17</v>
      </c>
      <c r="AG149" s="21">
        <v>2010</v>
      </c>
      <c r="AH149" s="22">
        <v>2014</v>
      </c>
      <c r="AI149" s="22">
        <v>2015</v>
      </c>
      <c r="AJ149" s="22">
        <v>2016</v>
      </c>
      <c r="AK149" s="23" t="s">
        <v>17</v>
      </c>
      <c r="AL149" s="23">
        <v>2015</v>
      </c>
      <c r="AM149" s="22">
        <v>2015</v>
      </c>
      <c r="AN149" s="22">
        <v>2014</v>
      </c>
      <c r="AO149" s="22">
        <v>2014</v>
      </c>
      <c r="AP149" s="22" t="s">
        <v>17</v>
      </c>
      <c r="AQ149" s="22" t="s">
        <v>17</v>
      </c>
      <c r="AR149" s="22" t="s">
        <v>17</v>
      </c>
      <c r="AS149" s="22">
        <v>2014</v>
      </c>
      <c r="AT149" s="22">
        <v>2015</v>
      </c>
      <c r="AU149" s="22">
        <v>2012</v>
      </c>
      <c r="AV149" s="22">
        <v>2008</v>
      </c>
      <c r="AW149" s="22">
        <v>2014</v>
      </c>
      <c r="AX149" s="22">
        <v>2014</v>
      </c>
      <c r="AY149" s="22">
        <v>2014</v>
      </c>
      <c r="AZ149" s="22">
        <v>2015</v>
      </c>
      <c r="BA149" s="22">
        <v>2015</v>
      </c>
      <c r="BB149" s="22">
        <v>2014</v>
      </c>
      <c r="BC149" s="22">
        <v>2015</v>
      </c>
      <c r="BD149" s="22">
        <v>2014</v>
      </c>
      <c r="BE149" s="22">
        <v>2014</v>
      </c>
      <c r="BF149" s="10"/>
    </row>
    <row r="150" spans="1:58" x14ac:dyDescent="0.25">
      <c r="A150" s="16" t="s">
        <v>9499</v>
      </c>
      <c r="B150" s="11" t="s">
        <v>9500</v>
      </c>
      <c r="C150" s="20">
        <v>2014</v>
      </c>
      <c r="D150" s="20">
        <v>2014</v>
      </c>
      <c r="E150" s="20">
        <v>2014</v>
      </c>
      <c r="F150" s="20">
        <v>2014</v>
      </c>
      <c r="G150" s="20">
        <v>2014</v>
      </c>
      <c r="H150" s="20">
        <v>2014</v>
      </c>
      <c r="I150" s="20">
        <v>2014</v>
      </c>
      <c r="J150" s="20">
        <v>2015</v>
      </c>
      <c r="K150" s="20">
        <v>2015</v>
      </c>
      <c r="L150" s="20">
        <v>2015</v>
      </c>
      <c r="M150" s="22">
        <v>2016</v>
      </c>
      <c r="N150" s="22">
        <v>2016</v>
      </c>
      <c r="O150" s="22">
        <v>2015</v>
      </c>
      <c r="P150" s="22">
        <v>2015</v>
      </c>
      <c r="Q150" s="22">
        <v>2014</v>
      </c>
      <c r="R150" s="22" t="s">
        <v>17</v>
      </c>
      <c r="S150" s="22">
        <v>2016</v>
      </c>
      <c r="T150" s="22">
        <v>2013</v>
      </c>
      <c r="U150" s="22">
        <v>2014</v>
      </c>
      <c r="V150" s="22" t="s">
        <v>17</v>
      </c>
      <c r="W150" s="22">
        <v>2015</v>
      </c>
      <c r="X150" s="22">
        <v>2005</v>
      </c>
      <c r="Y150" s="22">
        <v>2012</v>
      </c>
      <c r="Z150" s="22">
        <v>2014</v>
      </c>
      <c r="AA150" s="22">
        <v>2014</v>
      </c>
      <c r="AB150" s="22" t="s">
        <v>17</v>
      </c>
      <c r="AC150" s="22">
        <v>2014</v>
      </c>
      <c r="AD150" s="22">
        <v>2015</v>
      </c>
      <c r="AE150" s="22">
        <v>2012</v>
      </c>
      <c r="AF150" s="22">
        <v>2014</v>
      </c>
      <c r="AG150" s="21" t="s">
        <v>17</v>
      </c>
      <c r="AH150" s="22">
        <v>2014</v>
      </c>
      <c r="AI150" s="22">
        <v>2015</v>
      </c>
      <c r="AJ150" s="22">
        <v>2016</v>
      </c>
      <c r="AK150" s="23" t="s">
        <v>17</v>
      </c>
      <c r="AL150" s="23">
        <v>2015</v>
      </c>
      <c r="AM150" s="22">
        <v>2015</v>
      </c>
      <c r="AN150" s="22">
        <v>2014</v>
      </c>
      <c r="AO150" s="22">
        <v>2014</v>
      </c>
      <c r="AP150" s="22">
        <v>2013</v>
      </c>
      <c r="AQ150" s="22">
        <v>2014</v>
      </c>
      <c r="AR150" s="22" t="s">
        <v>17</v>
      </c>
      <c r="AS150" s="22">
        <v>2014</v>
      </c>
      <c r="AT150" s="22">
        <v>2015</v>
      </c>
      <c r="AU150" s="22">
        <v>2012</v>
      </c>
      <c r="AV150" s="22">
        <v>2013</v>
      </c>
      <c r="AW150" s="22">
        <v>2014</v>
      </c>
      <c r="AX150" s="22">
        <v>2014</v>
      </c>
      <c r="AY150" s="22">
        <v>2014</v>
      </c>
      <c r="AZ150" s="22">
        <v>2015</v>
      </c>
      <c r="BA150" s="22">
        <v>2015</v>
      </c>
      <c r="BB150" s="22">
        <v>2015</v>
      </c>
      <c r="BC150" s="22">
        <v>2015</v>
      </c>
      <c r="BD150" s="22">
        <v>2014</v>
      </c>
      <c r="BE150" s="22">
        <v>2014</v>
      </c>
      <c r="BF150" s="10"/>
    </row>
    <row r="151" spans="1:58" x14ac:dyDescent="0.25">
      <c r="A151" s="16" t="s">
        <v>32</v>
      </c>
      <c r="B151" s="11" t="s">
        <v>9502</v>
      </c>
      <c r="C151" s="20">
        <v>2014</v>
      </c>
      <c r="D151" s="20">
        <v>2014</v>
      </c>
      <c r="E151" s="20">
        <v>2014</v>
      </c>
      <c r="F151" s="20">
        <v>2014</v>
      </c>
      <c r="G151" s="20">
        <v>2014</v>
      </c>
      <c r="H151" s="20">
        <v>2014</v>
      </c>
      <c r="I151" s="20">
        <v>2014</v>
      </c>
      <c r="J151" s="20">
        <v>2015</v>
      </c>
      <c r="K151" s="20">
        <v>2015</v>
      </c>
      <c r="L151" s="20">
        <v>2015</v>
      </c>
      <c r="M151" s="22">
        <v>2016</v>
      </c>
      <c r="N151" s="22">
        <v>2016</v>
      </c>
      <c r="O151" s="22">
        <v>2015</v>
      </c>
      <c r="P151" s="22">
        <v>2015</v>
      </c>
      <c r="Q151" s="22">
        <v>2014</v>
      </c>
      <c r="R151" s="22">
        <v>2014</v>
      </c>
      <c r="S151" s="22">
        <v>2016</v>
      </c>
      <c r="T151" s="22">
        <v>2013</v>
      </c>
      <c r="U151" s="22">
        <v>2014</v>
      </c>
      <c r="V151" s="22">
        <v>2014</v>
      </c>
      <c r="W151" s="22">
        <v>2015</v>
      </c>
      <c r="X151" s="22">
        <v>2014</v>
      </c>
      <c r="Y151" s="22">
        <v>2010</v>
      </c>
      <c r="Z151" s="22">
        <v>2014</v>
      </c>
      <c r="AA151" s="22">
        <v>2014</v>
      </c>
      <c r="AB151" s="22">
        <v>2014</v>
      </c>
      <c r="AC151" s="22">
        <v>2014</v>
      </c>
      <c r="AD151" s="22">
        <v>2015</v>
      </c>
      <c r="AE151" s="22">
        <v>2012</v>
      </c>
      <c r="AF151" s="22">
        <v>2014</v>
      </c>
      <c r="AG151" s="21">
        <v>2011</v>
      </c>
      <c r="AH151" s="22">
        <v>2014</v>
      </c>
      <c r="AI151" s="22">
        <v>2015</v>
      </c>
      <c r="AJ151" s="22">
        <v>2016</v>
      </c>
      <c r="AK151" s="23">
        <v>2015</v>
      </c>
      <c r="AL151" s="23">
        <v>2015</v>
      </c>
      <c r="AM151" s="22">
        <v>2015</v>
      </c>
      <c r="AN151" s="22">
        <v>2014</v>
      </c>
      <c r="AO151" s="22">
        <v>2014</v>
      </c>
      <c r="AP151" s="22">
        <v>2014</v>
      </c>
      <c r="AQ151" s="22">
        <v>2014</v>
      </c>
      <c r="AR151" s="22">
        <v>2015</v>
      </c>
      <c r="AS151" s="22">
        <v>2014</v>
      </c>
      <c r="AT151" s="22">
        <v>2015</v>
      </c>
      <c r="AU151" s="22">
        <v>2012</v>
      </c>
      <c r="AV151" s="22">
        <v>2013</v>
      </c>
      <c r="AW151" s="22">
        <v>2014</v>
      </c>
      <c r="AX151" s="22">
        <v>2014</v>
      </c>
      <c r="AY151" s="22">
        <v>2014</v>
      </c>
      <c r="AZ151" s="22">
        <v>2015</v>
      </c>
      <c r="BA151" s="22">
        <v>2015</v>
      </c>
      <c r="BB151" s="22">
        <v>2015</v>
      </c>
      <c r="BC151" s="22">
        <v>2015</v>
      </c>
      <c r="BD151" s="22">
        <v>2014</v>
      </c>
      <c r="BE151" s="22">
        <v>2014</v>
      </c>
      <c r="BF151" s="10"/>
    </row>
    <row r="152" spans="1:58" x14ac:dyDescent="0.25">
      <c r="A152" s="16" t="s">
        <v>9511</v>
      </c>
      <c r="B152" s="11" t="s">
        <v>9512</v>
      </c>
      <c r="C152" s="20">
        <v>2014</v>
      </c>
      <c r="D152" s="20">
        <v>2014</v>
      </c>
      <c r="E152" s="20">
        <v>2014</v>
      </c>
      <c r="F152" s="20">
        <v>2014</v>
      </c>
      <c r="G152" s="20">
        <v>2014</v>
      </c>
      <c r="H152" s="20">
        <v>2014</v>
      </c>
      <c r="I152" s="20">
        <v>2014</v>
      </c>
      <c r="J152" s="20">
        <v>2015</v>
      </c>
      <c r="K152" s="20">
        <v>2015</v>
      </c>
      <c r="L152" s="20">
        <v>2015</v>
      </c>
      <c r="M152" s="22">
        <v>2016</v>
      </c>
      <c r="N152" s="22">
        <v>2016</v>
      </c>
      <c r="O152" s="22">
        <v>2015</v>
      </c>
      <c r="P152" s="22">
        <v>2015</v>
      </c>
      <c r="Q152" s="22">
        <v>2014</v>
      </c>
      <c r="R152" s="22">
        <v>2014</v>
      </c>
      <c r="S152" s="22">
        <v>2016</v>
      </c>
      <c r="T152" s="22">
        <v>2013</v>
      </c>
      <c r="U152" s="22">
        <v>2014</v>
      </c>
      <c r="V152" s="22">
        <v>2014</v>
      </c>
      <c r="W152" s="22">
        <v>2015</v>
      </c>
      <c r="X152" s="22">
        <v>2014</v>
      </c>
      <c r="Y152" s="22">
        <v>2010</v>
      </c>
      <c r="Z152" s="22">
        <v>2014</v>
      </c>
      <c r="AA152" s="22">
        <v>2014</v>
      </c>
      <c r="AB152" s="22">
        <v>2013</v>
      </c>
      <c r="AC152" s="22">
        <v>2014</v>
      </c>
      <c r="AD152" s="22">
        <v>2015</v>
      </c>
      <c r="AE152" s="22" t="s">
        <v>17</v>
      </c>
      <c r="AF152" s="22">
        <v>2014</v>
      </c>
      <c r="AG152" s="21">
        <v>2010</v>
      </c>
      <c r="AH152" s="22">
        <v>2014</v>
      </c>
      <c r="AI152" s="22">
        <v>2015</v>
      </c>
      <c r="AJ152" s="22">
        <v>2016</v>
      </c>
      <c r="AK152" s="23" t="s">
        <v>17</v>
      </c>
      <c r="AL152" s="23">
        <v>2015</v>
      </c>
      <c r="AM152" s="22">
        <v>2015</v>
      </c>
      <c r="AN152" s="22">
        <v>2014</v>
      </c>
      <c r="AO152" s="22">
        <v>2014</v>
      </c>
      <c r="AP152" s="22" t="s">
        <v>17</v>
      </c>
      <c r="AQ152" s="22">
        <v>2012</v>
      </c>
      <c r="AR152" s="22">
        <v>2015</v>
      </c>
      <c r="AS152" s="22">
        <v>2014</v>
      </c>
      <c r="AT152" s="22">
        <v>2015</v>
      </c>
      <c r="AU152" s="22">
        <v>2012</v>
      </c>
      <c r="AV152" s="22">
        <v>2011</v>
      </c>
      <c r="AW152" s="22">
        <v>2014</v>
      </c>
      <c r="AX152" s="22">
        <v>2014</v>
      </c>
      <c r="AY152" s="22">
        <v>2014</v>
      </c>
      <c r="AZ152" s="22">
        <v>2015</v>
      </c>
      <c r="BA152" s="22">
        <v>2015</v>
      </c>
      <c r="BB152" s="22">
        <v>2015</v>
      </c>
      <c r="BC152" s="22">
        <v>2015</v>
      </c>
      <c r="BD152" s="22">
        <v>2014</v>
      </c>
      <c r="BE152" s="22">
        <v>2014</v>
      </c>
      <c r="BF152" s="10"/>
    </row>
    <row r="153" spans="1:58" x14ac:dyDescent="0.25">
      <c r="A153" s="16" t="s">
        <v>9524</v>
      </c>
      <c r="B153" s="11" t="s">
        <v>9525</v>
      </c>
      <c r="C153" s="20">
        <v>2014</v>
      </c>
      <c r="D153" s="20">
        <v>2014</v>
      </c>
      <c r="E153" s="20">
        <v>2014</v>
      </c>
      <c r="F153" s="20">
        <v>2014</v>
      </c>
      <c r="G153" s="20">
        <v>2014</v>
      </c>
      <c r="H153" s="20">
        <v>2014</v>
      </c>
      <c r="I153" s="20">
        <v>2014</v>
      </c>
      <c r="J153" s="20">
        <v>2015</v>
      </c>
      <c r="K153" s="20">
        <v>2015</v>
      </c>
      <c r="L153" s="20">
        <v>2015</v>
      </c>
      <c r="M153" s="22">
        <v>2016</v>
      </c>
      <c r="N153" s="22">
        <v>2016</v>
      </c>
      <c r="O153" s="22">
        <v>2015</v>
      </c>
      <c r="P153" s="22">
        <v>2015</v>
      </c>
      <c r="Q153" s="22">
        <v>2014</v>
      </c>
      <c r="R153" s="22" t="s">
        <v>17</v>
      </c>
      <c r="S153" s="22">
        <v>2016</v>
      </c>
      <c r="T153" s="22">
        <v>2013</v>
      </c>
      <c r="U153" s="22">
        <v>2014</v>
      </c>
      <c r="V153" s="22">
        <v>2014</v>
      </c>
      <c r="W153" s="22">
        <v>2015</v>
      </c>
      <c r="X153" s="22">
        <v>2012</v>
      </c>
      <c r="Y153" s="22">
        <v>2012</v>
      </c>
      <c r="Z153" s="22">
        <v>2014</v>
      </c>
      <c r="AA153" s="22">
        <v>2014</v>
      </c>
      <c r="AB153" s="22" t="s">
        <v>17</v>
      </c>
      <c r="AC153" s="22">
        <v>2014</v>
      </c>
      <c r="AD153" s="22">
        <v>2015</v>
      </c>
      <c r="AE153" s="22" t="s">
        <v>17</v>
      </c>
      <c r="AF153" s="22" t="s">
        <v>17</v>
      </c>
      <c r="AG153" s="21">
        <v>2006</v>
      </c>
      <c r="AH153" s="22">
        <v>2014</v>
      </c>
      <c r="AI153" s="22">
        <v>2015</v>
      </c>
      <c r="AJ153" s="22">
        <v>2016</v>
      </c>
      <c r="AK153" s="23" t="s">
        <v>17</v>
      </c>
      <c r="AL153" s="23" t="s">
        <v>17</v>
      </c>
      <c r="AM153" s="22">
        <v>2015</v>
      </c>
      <c r="AN153" s="22">
        <v>2014</v>
      </c>
      <c r="AO153" s="22">
        <v>2014</v>
      </c>
      <c r="AP153" s="22">
        <v>2013</v>
      </c>
      <c r="AQ153" s="22">
        <v>2013</v>
      </c>
      <c r="AR153" s="22">
        <v>2015</v>
      </c>
      <c r="AS153" s="22">
        <v>2014</v>
      </c>
      <c r="AT153" s="22">
        <v>2015</v>
      </c>
      <c r="AU153" s="22">
        <v>2012</v>
      </c>
      <c r="AV153" s="22">
        <v>2010</v>
      </c>
      <c r="AW153" s="22">
        <v>2014</v>
      </c>
      <c r="AX153" s="22">
        <v>2014</v>
      </c>
      <c r="AY153" s="22">
        <v>2014</v>
      </c>
      <c r="AZ153" s="22">
        <v>2015</v>
      </c>
      <c r="BA153" s="22">
        <v>2015</v>
      </c>
      <c r="BB153" s="22">
        <v>2015</v>
      </c>
      <c r="BC153" s="22">
        <v>2015</v>
      </c>
      <c r="BD153" s="22">
        <v>2014</v>
      </c>
      <c r="BE153" s="22">
        <v>2014</v>
      </c>
      <c r="BF153" s="10"/>
    </row>
    <row r="154" spans="1:58" x14ac:dyDescent="0.25">
      <c r="A154" s="16" t="s">
        <v>9507</v>
      </c>
      <c r="B154" s="11" t="s">
        <v>9508</v>
      </c>
      <c r="C154" s="20">
        <v>2014</v>
      </c>
      <c r="D154" s="20">
        <v>2014</v>
      </c>
      <c r="E154" s="20">
        <v>2014</v>
      </c>
      <c r="F154" s="20">
        <v>2014</v>
      </c>
      <c r="G154" s="20">
        <v>2014</v>
      </c>
      <c r="H154" s="20">
        <v>2014</v>
      </c>
      <c r="I154" s="20">
        <v>2014</v>
      </c>
      <c r="J154" s="20">
        <v>2015</v>
      </c>
      <c r="K154" s="20">
        <v>2015</v>
      </c>
      <c r="L154" s="20">
        <v>2015</v>
      </c>
      <c r="M154" s="22">
        <v>2016</v>
      </c>
      <c r="N154" s="22">
        <v>2016</v>
      </c>
      <c r="O154" s="22">
        <v>2015</v>
      </c>
      <c r="P154" s="22">
        <v>2015</v>
      </c>
      <c r="Q154" s="22">
        <v>2014</v>
      </c>
      <c r="R154" s="22">
        <v>2013</v>
      </c>
      <c r="S154" s="22">
        <v>2016</v>
      </c>
      <c r="T154" s="22">
        <v>2013</v>
      </c>
      <c r="U154" s="22">
        <v>2014</v>
      </c>
      <c r="V154" s="22">
        <v>2014</v>
      </c>
      <c r="W154" s="22">
        <v>2015</v>
      </c>
      <c r="X154" s="22">
        <v>2013</v>
      </c>
      <c r="Y154" s="22">
        <v>2010</v>
      </c>
      <c r="Z154" s="22">
        <v>2014</v>
      </c>
      <c r="AA154" s="22">
        <v>2014</v>
      </c>
      <c r="AB154" s="22">
        <v>2014</v>
      </c>
      <c r="AC154" s="22">
        <v>2014</v>
      </c>
      <c r="AD154" s="22">
        <v>2015</v>
      </c>
      <c r="AE154" s="22">
        <v>2012</v>
      </c>
      <c r="AF154" s="22">
        <v>2014</v>
      </c>
      <c r="AG154" s="21">
        <v>2011</v>
      </c>
      <c r="AH154" s="22">
        <v>2014</v>
      </c>
      <c r="AI154" s="22">
        <v>2015</v>
      </c>
      <c r="AJ154" s="22">
        <v>2016</v>
      </c>
      <c r="AK154" s="23" t="s">
        <v>17</v>
      </c>
      <c r="AL154" s="23">
        <v>2015</v>
      </c>
      <c r="AM154" s="22">
        <v>2015</v>
      </c>
      <c r="AN154" s="22">
        <v>2014</v>
      </c>
      <c r="AO154" s="22">
        <v>2014</v>
      </c>
      <c r="AP154" s="22">
        <v>2014</v>
      </c>
      <c r="AQ154" s="22">
        <v>2014</v>
      </c>
      <c r="AR154" s="22">
        <v>2009</v>
      </c>
      <c r="AS154" s="22">
        <v>2014</v>
      </c>
      <c r="AT154" s="22">
        <v>2015</v>
      </c>
      <c r="AU154" s="22">
        <v>2012</v>
      </c>
      <c r="AV154" s="22">
        <v>2013</v>
      </c>
      <c r="AW154" s="22">
        <v>2014</v>
      </c>
      <c r="AX154" s="22">
        <v>2014</v>
      </c>
      <c r="AY154" s="22">
        <v>2014</v>
      </c>
      <c r="AZ154" s="22">
        <v>2015</v>
      </c>
      <c r="BA154" s="22">
        <v>2015</v>
      </c>
      <c r="BB154" s="22">
        <v>2015</v>
      </c>
      <c r="BC154" s="22">
        <v>2015</v>
      </c>
      <c r="BD154" s="22">
        <v>2014</v>
      </c>
      <c r="BE154" s="22">
        <v>2014</v>
      </c>
      <c r="BF154" s="10"/>
    </row>
    <row r="155" spans="1:58" x14ac:dyDescent="0.25">
      <c r="A155" s="16" t="s">
        <v>9503</v>
      </c>
      <c r="B155" s="11" t="s">
        <v>9504</v>
      </c>
      <c r="C155" s="20">
        <v>2014</v>
      </c>
      <c r="D155" s="20">
        <v>2014</v>
      </c>
      <c r="E155" s="20">
        <v>2014</v>
      </c>
      <c r="F155" s="20">
        <v>2014</v>
      </c>
      <c r="G155" s="20">
        <v>2014</v>
      </c>
      <c r="H155" s="20">
        <v>2014</v>
      </c>
      <c r="I155" s="20">
        <v>2014</v>
      </c>
      <c r="J155" s="20">
        <v>2015</v>
      </c>
      <c r="K155" s="20">
        <v>2015</v>
      </c>
      <c r="L155" s="20">
        <v>2015</v>
      </c>
      <c r="M155" s="22">
        <v>2016</v>
      </c>
      <c r="N155" s="22">
        <v>2016</v>
      </c>
      <c r="O155" s="22">
        <v>2015</v>
      </c>
      <c r="P155" s="22">
        <v>2015</v>
      </c>
      <c r="Q155" s="22">
        <v>2014</v>
      </c>
      <c r="R155" s="22" t="s">
        <v>17</v>
      </c>
      <c r="S155" s="22">
        <v>2016</v>
      </c>
      <c r="T155" s="22">
        <v>2013</v>
      </c>
      <c r="U155" s="22">
        <v>2014</v>
      </c>
      <c r="V155" s="22" t="s">
        <v>17</v>
      </c>
      <c r="W155" s="22">
        <v>2015</v>
      </c>
      <c r="X155" s="22" t="s">
        <v>17</v>
      </c>
      <c r="Y155" s="22">
        <v>2013</v>
      </c>
      <c r="Z155" s="22">
        <v>2014</v>
      </c>
      <c r="AA155" s="22">
        <v>2014</v>
      </c>
      <c r="AB155" s="22" t="s">
        <v>17</v>
      </c>
      <c r="AC155" s="22">
        <v>2014</v>
      </c>
      <c r="AD155" s="22">
        <v>2015</v>
      </c>
      <c r="AE155" s="22" t="s">
        <v>17</v>
      </c>
      <c r="AF155" s="22">
        <v>2014</v>
      </c>
      <c r="AG155" s="21" t="s">
        <v>17</v>
      </c>
      <c r="AH155" s="22">
        <v>2014</v>
      </c>
      <c r="AI155" s="22">
        <v>2015</v>
      </c>
      <c r="AJ155" s="22">
        <v>2016</v>
      </c>
      <c r="AK155" s="23" t="s">
        <v>17</v>
      </c>
      <c r="AL155" s="23">
        <v>2015</v>
      </c>
      <c r="AM155" s="22">
        <v>2015</v>
      </c>
      <c r="AN155" s="22">
        <v>2014</v>
      </c>
      <c r="AO155" s="22">
        <v>2014</v>
      </c>
      <c r="AP155" s="22">
        <v>2014</v>
      </c>
      <c r="AQ155" s="22">
        <v>2014</v>
      </c>
      <c r="AR155" s="22">
        <v>2007</v>
      </c>
      <c r="AS155" s="22">
        <v>2014</v>
      </c>
      <c r="AT155" s="22">
        <v>2015</v>
      </c>
      <c r="AU155" s="22">
        <v>2012</v>
      </c>
      <c r="AV155" s="22">
        <v>2013</v>
      </c>
      <c r="AW155" s="22">
        <v>2014</v>
      </c>
      <c r="AX155" s="22">
        <v>2014</v>
      </c>
      <c r="AY155" s="22">
        <v>2014</v>
      </c>
      <c r="AZ155" s="22">
        <v>2015</v>
      </c>
      <c r="BA155" s="22">
        <v>2015</v>
      </c>
      <c r="BB155" s="22">
        <v>2015</v>
      </c>
      <c r="BC155" s="22">
        <v>2015</v>
      </c>
      <c r="BD155" s="22">
        <v>2014</v>
      </c>
      <c r="BE155" s="22">
        <v>2014</v>
      </c>
      <c r="BF155" s="10"/>
    </row>
    <row r="156" spans="1:58" x14ac:dyDescent="0.25">
      <c r="A156" s="16" t="s">
        <v>1454</v>
      </c>
      <c r="B156" s="11" t="s">
        <v>9518</v>
      </c>
      <c r="C156" s="20">
        <v>2014</v>
      </c>
      <c r="D156" s="20">
        <v>2014</v>
      </c>
      <c r="E156" s="20">
        <v>2014</v>
      </c>
      <c r="F156" s="20">
        <v>2014</v>
      </c>
      <c r="G156" s="20">
        <v>2014</v>
      </c>
      <c r="H156" s="20">
        <v>2014</v>
      </c>
      <c r="I156" s="20">
        <v>2014</v>
      </c>
      <c r="J156" s="20">
        <v>2015</v>
      </c>
      <c r="K156" s="20">
        <v>2015</v>
      </c>
      <c r="L156" s="20">
        <v>2015</v>
      </c>
      <c r="M156" s="22">
        <v>2016</v>
      </c>
      <c r="N156" s="22">
        <v>2016</v>
      </c>
      <c r="O156" s="22">
        <v>2015</v>
      </c>
      <c r="P156" s="22">
        <v>2015</v>
      </c>
      <c r="Q156" s="22">
        <v>2014</v>
      </c>
      <c r="R156" s="22" t="s">
        <v>17</v>
      </c>
      <c r="S156" s="22">
        <v>2016</v>
      </c>
      <c r="T156" s="22">
        <v>2013</v>
      </c>
      <c r="U156" s="22">
        <v>2014</v>
      </c>
      <c r="V156" s="22" t="s">
        <v>17</v>
      </c>
      <c r="W156" s="22">
        <v>2015</v>
      </c>
      <c r="X156" s="22" t="s">
        <v>17</v>
      </c>
      <c r="Y156" s="22">
        <v>2012</v>
      </c>
      <c r="Z156" s="22">
        <v>2014</v>
      </c>
      <c r="AA156" s="22">
        <v>2014</v>
      </c>
      <c r="AB156" s="22">
        <v>2014</v>
      </c>
      <c r="AC156" s="22">
        <v>2014</v>
      </c>
      <c r="AD156" s="22">
        <v>2015</v>
      </c>
      <c r="AE156" s="22" t="s">
        <v>17</v>
      </c>
      <c r="AF156" s="22">
        <v>2014</v>
      </c>
      <c r="AG156" s="21">
        <v>2012</v>
      </c>
      <c r="AH156" s="22">
        <v>2014</v>
      </c>
      <c r="AI156" s="22">
        <v>2015</v>
      </c>
      <c r="AJ156" s="22">
        <v>2016</v>
      </c>
      <c r="AK156" s="23" t="s">
        <v>17</v>
      </c>
      <c r="AL156" s="23">
        <v>2015</v>
      </c>
      <c r="AM156" s="22">
        <v>2015</v>
      </c>
      <c r="AN156" s="22">
        <v>2014</v>
      </c>
      <c r="AO156" s="22">
        <v>2014</v>
      </c>
      <c r="AP156" s="22">
        <v>2014</v>
      </c>
      <c r="AQ156" s="22">
        <v>2014</v>
      </c>
      <c r="AR156" s="22">
        <v>2015</v>
      </c>
      <c r="AS156" s="22">
        <v>2014</v>
      </c>
      <c r="AT156" s="22">
        <v>2015</v>
      </c>
      <c r="AU156" s="22">
        <v>2012</v>
      </c>
      <c r="AV156" s="22" t="s">
        <v>17</v>
      </c>
      <c r="AW156" s="22">
        <v>2014</v>
      </c>
      <c r="AX156" s="22">
        <v>2014</v>
      </c>
      <c r="AY156" s="22">
        <v>2014</v>
      </c>
      <c r="AZ156" s="22">
        <v>2015</v>
      </c>
      <c r="BA156" s="22">
        <v>2015</v>
      </c>
      <c r="BB156" s="22">
        <v>2015</v>
      </c>
      <c r="BC156" s="22">
        <v>2015</v>
      </c>
      <c r="BD156" s="22">
        <v>2014</v>
      </c>
      <c r="BE156" s="22">
        <v>2014</v>
      </c>
      <c r="BF156" s="10"/>
    </row>
    <row r="157" spans="1:58" x14ac:dyDescent="0.25">
      <c r="A157" s="16" t="s">
        <v>9519</v>
      </c>
      <c r="B157" s="11" t="s">
        <v>9520</v>
      </c>
      <c r="C157" s="20">
        <v>2014</v>
      </c>
      <c r="D157" s="20">
        <v>2014</v>
      </c>
      <c r="E157" s="20">
        <v>2014</v>
      </c>
      <c r="F157" s="20">
        <v>2014</v>
      </c>
      <c r="G157" s="20">
        <v>2014</v>
      </c>
      <c r="H157" s="20">
        <v>2014</v>
      </c>
      <c r="I157" s="20">
        <v>2014</v>
      </c>
      <c r="J157" s="20">
        <v>2015</v>
      </c>
      <c r="K157" s="20">
        <v>2015</v>
      </c>
      <c r="L157" s="20">
        <v>2015</v>
      </c>
      <c r="M157" s="22">
        <v>2016</v>
      </c>
      <c r="N157" s="22">
        <v>2016</v>
      </c>
      <c r="O157" s="22">
        <v>2015</v>
      </c>
      <c r="P157" s="22">
        <v>2015</v>
      </c>
      <c r="Q157" s="22">
        <v>2014</v>
      </c>
      <c r="R157" s="22" t="s">
        <v>17</v>
      </c>
      <c r="S157" s="22">
        <v>2016</v>
      </c>
      <c r="T157" s="22">
        <v>2013</v>
      </c>
      <c r="U157" s="22">
        <v>2014</v>
      </c>
      <c r="V157" s="22" t="s">
        <v>17</v>
      </c>
      <c r="W157" s="22">
        <v>2015</v>
      </c>
      <c r="X157" s="22" t="s">
        <v>17</v>
      </c>
      <c r="Y157" s="22">
        <v>2011</v>
      </c>
      <c r="Z157" s="22">
        <v>2014</v>
      </c>
      <c r="AA157" s="22">
        <v>2014</v>
      </c>
      <c r="AB157" s="22">
        <v>2014</v>
      </c>
      <c r="AC157" s="22">
        <v>2014</v>
      </c>
      <c r="AD157" s="22">
        <v>2015</v>
      </c>
      <c r="AE157" s="22" t="s">
        <v>17</v>
      </c>
      <c r="AF157" s="22">
        <v>2014</v>
      </c>
      <c r="AG157" s="21">
        <v>2012</v>
      </c>
      <c r="AH157" s="22">
        <v>2014</v>
      </c>
      <c r="AI157" s="22">
        <v>2015</v>
      </c>
      <c r="AJ157" s="22">
        <v>2016</v>
      </c>
      <c r="AK157" s="23" t="s">
        <v>17</v>
      </c>
      <c r="AL157" s="23">
        <v>2015</v>
      </c>
      <c r="AM157" s="22">
        <v>2015</v>
      </c>
      <c r="AN157" s="22">
        <v>2014</v>
      </c>
      <c r="AO157" s="22">
        <v>2014</v>
      </c>
      <c r="AP157" s="22">
        <v>2014</v>
      </c>
      <c r="AQ157" s="22">
        <v>2014</v>
      </c>
      <c r="AR157" s="22">
        <v>2015</v>
      </c>
      <c r="AS157" s="22">
        <v>2014</v>
      </c>
      <c r="AT157" s="22">
        <v>2015</v>
      </c>
      <c r="AU157" s="22">
        <v>2012</v>
      </c>
      <c r="AV157" s="22">
        <v>2013</v>
      </c>
      <c r="AW157" s="22">
        <v>2014</v>
      </c>
      <c r="AX157" s="22">
        <v>2014</v>
      </c>
      <c r="AY157" s="22">
        <v>2014</v>
      </c>
      <c r="AZ157" s="22">
        <v>2015</v>
      </c>
      <c r="BA157" s="22">
        <v>2015</v>
      </c>
      <c r="BB157" s="22">
        <v>2015</v>
      </c>
      <c r="BC157" s="22">
        <v>2015</v>
      </c>
      <c r="BD157" s="22">
        <v>2014</v>
      </c>
      <c r="BE157" s="22">
        <v>2014</v>
      </c>
      <c r="BF157" s="10"/>
    </row>
    <row r="158" spans="1:58" x14ac:dyDescent="0.25">
      <c r="A158" s="16" t="s">
        <v>9505</v>
      </c>
      <c r="B158" s="11" t="s">
        <v>9506</v>
      </c>
      <c r="C158" s="20">
        <v>2014</v>
      </c>
      <c r="D158" s="20">
        <v>2014</v>
      </c>
      <c r="E158" s="20">
        <v>2014</v>
      </c>
      <c r="F158" s="20">
        <v>2014</v>
      </c>
      <c r="G158" s="20">
        <v>2014</v>
      </c>
      <c r="H158" s="20">
        <v>2014</v>
      </c>
      <c r="I158" s="20">
        <v>2014</v>
      </c>
      <c r="J158" s="20">
        <v>2015</v>
      </c>
      <c r="K158" s="20">
        <v>2015</v>
      </c>
      <c r="L158" s="20">
        <v>2015</v>
      </c>
      <c r="M158" s="22">
        <v>2016</v>
      </c>
      <c r="N158" s="22">
        <v>2016</v>
      </c>
      <c r="O158" s="22">
        <v>2015</v>
      </c>
      <c r="P158" s="22">
        <v>2015</v>
      </c>
      <c r="Q158" s="22">
        <v>2014</v>
      </c>
      <c r="R158" s="22" t="s">
        <v>17</v>
      </c>
      <c r="S158" s="22">
        <v>2016</v>
      </c>
      <c r="T158" s="22">
        <v>2013</v>
      </c>
      <c r="U158" s="22">
        <v>2014</v>
      </c>
      <c r="V158" s="22">
        <v>2014</v>
      </c>
      <c r="W158" s="22">
        <v>2015</v>
      </c>
      <c r="X158" s="22">
        <v>2007</v>
      </c>
      <c r="Y158" s="22">
        <v>2010</v>
      </c>
      <c r="Z158" s="22">
        <v>2014</v>
      </c>
      <c r="AA158" s="22">
        <v>2014</v>
      </c>
      <c r="AB158" s="22" t="s">
        <v>17</v>
      </c>
      <c r="AC158" s="22">
        <v>2014</v>
      </c>
      <c r="AD158" s="22">
        <v>2015</v>
      </c>
      <c r="AE158" s="22">
        <v>2012</v>
      </c>
      <c r="AF158" s="22" t="s">
        <v>17</v>
      </c>
      <c r="AG158" s="21">
        <v>2005</v>
      </c>
      <c r="AH158" s="22">
        <v>2014</v>
      </c>
      <c r="AI158" s="22">
        <v>2015</v>
      </c>
      <c r="AJ158" s="22">
        <v>2016</v>
      </c>
      <c r="AK158" s="23" t="s">
        <v>17</v>
      </c>
      <c r="AL158" s="23">
        <v>2015</v>
      </c>
      <c r="AM158" s="22">
        <v>2015</v>
      </c>
      <c r="AN158" s="22">
        <v>2014</v>
      </c>
      <c r="AO158" s="22">
        <v>2014</v>
      </c>
      <c r="AP158" s="22" t="s">
        <v>17</v>
      </c>
      <c r="AQ158" s="22" t="s">
        <v>17</v>
      </c>
      <c r="AR158" s="22">
        <v>2009</v>
      </c>
      <c r="AS158" s="22">
        <v>2014</v>
      </c>
      <c r="AT158" s="22" t="s">
        <v>17</v>
      </c>
      <c r="AU158" s="22">
        <v>2012</v>
      </c>
      <c r="AV158" s="22" t="s">
        <v>17</v>
      </c>
      <c r="AW158" s="22">
        <v>2014</v>
      </c>
      <c r="AX158" s="22">
        <v>2014</v>
      </c>
      <c r="AY158" s="22">
        <v>2014</v>
      </c>
      <c r="AZ158" s="22">
        <v>2015</v>
      </c>
      <c r="BA158" s="22">
        <v>2015</v>
      </c>
      <c r="BB158" s="22">
        <v>2015</v>
      </c>
      <c r="BC158" s="22">
        <v>2015</v>
      </c>
      <c r="BD158" s="22">
        <v>2014</v>
      </c>
      <c r="BE158" s="22">
        <v>2014</v>
      </c>
      <c r="BF158" s="10"/>
    </row>
    <row r="159" spans="1:58" x14ac:dyDescent="0.25">
      <c r="A159" s="16" t="s">
        <v>98</v>
      </c>
      <c r="B159" s="11" t="s">
        <v>9510</v>
      </c>
      <c r="C159" s="20">
        <v>2014</v>
      </c>
      <c r="D159" s="20">
        <v>2014</v>
      </c>
      <c r="E159" s="20">
        <v>2014</v>
      </c>
      <c r="F159" s="20">
        <v>2014</v>
      </c>
      <c r="G159" s="20">
        <v>2014</v>
      </c>
      <c r="H159" s="20">
        <v>2014</v>
      </c>
      <c r="I159" s="20">
        <v>2014</v>
      </c>
      <c r="J159" s="20">
        <v>2015</v>
      </c>
      <c r="K159" s="20">
        <v>2015</v>
      </c>
      <c r="L159" s="20">
        <v>2015</v>
      </c>
      <c r="M159" s="22">
        <v>2016</v>
      </c>
      <c r="N159" s="22">
        <v>2016</v>
      </c>
      <c r="O159" s="22">
        <v>2015</v>
      </c>
      <c r="P159" s="22">
        <v>2015</v>
      </c>
      <c r="Q159" s="22" t="s">
        <v>17</v>
      </c>
      <c r="R159" s="22">
        <v>2006</v>
      </c>
      <c r="S159" s="22">
        <v>2016</v>
      </c>
      <c r="T159" s="22">
        <v>2013</v>
      </c>
      <c r="U159" s="22">
        <v>2014</v>
      </c>
      <c r="V159" s="22">
        <v>2014</v>
      </c>
      <c r="W159" s="22">
        <v>2015</v>
      </c>
      <c r="X159" s="22">
        <v>2009</v>
      </c>
      <c r="Y159" s="22">
        <v>2010</v>
      </c>
      <c r="Z159" s="22">
        <v>2014</v>
      </c>
      <c r="AA159" s="22">
        <v>2014</v>
      </c>
      <c r="AB159" s="22">
        <v>2014</v>
      </c>
      <c r="AC159" s="22" t="s">
        <v>17</v>
      </c>
      <c r="AD159" s="22">
        <v>2015</v>
      </c>
      <c r="AE159" s="22">
        <v>2012</v>
      </c>
      <c r="AF159" s="22">
        <v>2012</v>
      </c>
      <c r="AG159" s="21" t="s">
        <v>17</v>
      </c>
      <c r="AH159" s="22">
        <v>2014</v>
      </c>
      <c r="AI159" s="22">
        <v>2015</v>
      </c>
      <c r="AJ159" s="22">
        <v>2016</v>
      </c>
      <c r="AK159" s="23">
        <v>2015</v>
      </c>
      <c r="AL159" s="23">
        <v>2015</v>
      </c>
      <c r="AM159" s="22">
        <v>2015</v>
      </c>
      <c r="AN159" s="22">
        <v>2014</v>
      </c>
      <c r="AO159" s="22">
        <v>2014</v>
      </c>
      <c r="AP159" s="22" t="s">
        <v>17</v>
      </c>
      <c r="AQ159" s="22" t="s">
        <v>17</v>
      </c>
      <c r="AR159" s="22" t="s">
        <v>17</v>
      </c>
      <c r="AS159" s="22">
        <v>2014</v>
      </c>
      <c r="AT159" s="22">
        <v>2015</v>
      </c>
      <c r="AU159" s="22">
        <v>2012</v>
      </c>
      <c r="AV159" s="22" t="s">
        <v>17</v>
      </c>
      <c r="AW159" s="22">
        <v>2014</v>
      </c>
      <c r="AX159" s="22">
        <v>2014</v>
      </c>
      <c r="AY159" s="22">
        <v>2014</v>
      </c>
      <c r="AZ159" s="22">
        <v>2011</v>
      </c>
      <c r="BA159" s="22">
        <v>2011</v>
      </c>
      <c r="BB159" s="22">
        <v>2014</v>
      </c>
      <c r="BC159" s="22">
        <v>2015</v>
      </c>
      <c r="BD159" s="22">
        <v>2014</v>
      </c>
      <c r="BE159" s="22">
        <v>2014</v>
      </c>
      <c r="BF159" s="10"/>
    </row>
    <row r="160" spans="1:58" x14ac:dyDescent="0.25">
      <c r="A160" s="16" t="s">
        <v>9562</v>
      </c>
      <c r="B160" s="11" t="s">
        <v>9563</v>
      </c>
      <c r="C160" s="20">
        <v>2014</v>
      </c>
      <c r="D160" s="20">
        <v>2014</v>
      </c>
      <c r="E160" s="20">
        <v>2014</v>
      </c>
      <c r="F160" s="20">
        <v>2014</v>
      </c>
      <c r="G160" s="20">
        <v>2014</v>
      </c>
      <c r="H160" s="20">
        <v>2014</v>
      </c>
      <c r="I160" s="20">
        <v>2014</v>
      </c>
      <c r="J160" s="20">
        <v>2015</v>
      </c>
      <c r="K160" s="20">
        <v>2015</v>
      </c>
      <c r="L160" s="20">
        <v>2015</v>
      </c>
      <c r="M160" s="22">
        <v>2016</v>
      </c>
      <c r="N160" s="22">
        <v>2016</v>
      </c>
      <c r="O160" s="22">
        <v>2015</v>
      </c>
      <c r="P160" s="22">
        <v>2015</v>
      </c>
      <c r="Q160" s="22">
        <v>2014</v>
      </c>
      <c r="R160" s="22">
        <v>2012</v>
      </c>
      <c r="S160" s="22">
        <v>2016</v>
      </c>
      <c r="T160" s="22">
        <v>2013</v>
      </c>
      <c r="U160" s="22">
        <v>2014</v>
      </c>
      <c r="V160" s="22">
        <v>2014</v>
      </c>
      <c r="W160" s="22">
        <v>2015</v>
      </c>
      <c r="X160" s="22">
        <v>2008</v>
      </c>
      <c r="Y160" s="22">
        <v>2013</v>
      </c>
      <c r="Z160" s="22">
        <v>2014</v>
      </c>
      <c r="AA160" s="22">
        <v>2014</v>
      </c>
      <c r="AB160" s="22">
        <v>2014</v>
      </c>
      <c r="AC160" s="22">
        <v>2014</v>
      </c>
      <c r="AD160" s="22">
        <v>2015</v>
      </c>
      <c r="AE160" s="22">
        <v>2012</v>
      </c>
      <c r="AF160" s="22">
        <v>2014</v>
      </c>
      <c r="AG160" s="21">
        <v>2011</v>
      </c>
      <c r="AH160" s="22">
        <v>2014</v>
      </c>
      <c r="AI160" s="22">
        <v>2015</v>
      </c>
      <c r="AJ160" s="22">
        <v>2016</v>
      </c>
      <c r="AK160" s="23" t="s">
        <v>17</v>
      </c>
      <c r="AL160" s="23">
        <v>2015</v>
      </c>
      <c r="AM160" s="22">
        <v>2015</v>
      </c>
      <c r="AN160" s="22">
        <v>2014</v>
      </c>
      <c r="AO160" s="22">
        <v>2014</v>
      </c>
      <c r="AP160" s="22">
        <v>2014</v>
      </c>
      <c r="AQ160" s="22">
        <v>2014</v>
      </c>
      <c r="AR160" s="22">
        <v>2015</v>
      </c>
      <c r="AS160" s="22">
        <v>2014</v>
      </c>
      <c r="AT160" s="22">
        <v>2015</v>
      </c>
      <c r="AU160" s="22">
        <v>2012</v>
      </c>
      <c r="AV160" s="22">
        <v>2012</v>
      </c>
      <c r="AW160" s="22">
        <v>2014</v>
      </c>
      <c r="AX160" s="22">
        <v>2014</v>
      </c>
      <c r="AY160" s="22">
        <v>2014</v>
      </c>
      <c r="AZ160" s="22">
        <v>2015</v>
      </c>
      <c r="BA160" s="22">
        <v>2015</v>
      </c>
      <c r="BB160" s="22">
        <v>2015</v>
      </c>
      <c r="BC160" s="22">
        <v>2015</v>
      </c>
      <c r="BD160" s="22">
        <v>2014</v>
      </c>
      <c r="BE160" s="22">
        <v>2014</v>
      </c>
      <c r="BF160" s="10"/>
    </row>
    <row r="161" spans="1:58" x14ac:dyDescent="0.25">
      <c r="A161" s="16" t="s">
        <v>318</v>
      </c>
      <c r="B161" s="11" t="s">
        <v>9513</v>
      </c>
      <c r="C161" s="20">
        <v>2014</v>
      </c>
      <c r="D161" s="20">
        <v>2014</v>
      </c>
      <c r="E161" s="20">
        <v>2014</v>
      </c>
      <c r="F161" s="20">
        <v>2014</v>
      </c>
      <c r="G161" s="20">
        <v>2014</v>
      </c>
      <c r="H161" s="20">
        <v>2014</v>
      </c>
      <c r="I161" s="20">
        <v>2014</v>
      </c>
      <c r="J161" s="20">
        <v>2015</v>
      </c>
      <c r="K161" s="20">
        <v>2015</v>
      </c>
      <c r="L161" s="20">
        <v>2015</v>
      </c>
      <c r="M161" s="22">
        <v>2016</v>
      </c>
      <c r="N161" s="22">
        <v>2016</v>
      </c>
      <c r="O161" s="22">
        <v>2015</v>
      </c>
      <c r="P161" s="22">
        <v>2015</v>
      </c>
      <c r="Q161" s="22">
        <v>2014</v>
      </c>
      <c r="R161" s="22">
        <v>2010</v>
      </c>
      <c r="S161" s="22">
        <v>2016</v>
      </c>
      <c r="T161" s="22">
        <v>2013</v>
      </c>
      <c r="U161" s="22">
        <v>2014</v>
      </c>
      <c r="V161" s="22">
        <v>2014</v>
      </c>
      <c r="W161" s="22">
        <v>2015</v>
      </c>
      <c r="X161" s="22">
        <v>2010</v>
      </c>
      <c r="Y161" s="22" t="s">
        <v>17</v>
      </c>
      <c r="Z161" s="22">
        <v>2014</v>
      </c>
      <c r="AA161" s="22">
        <v>2014</v>
      </c>
      <c r="AB161" s="22">
        <v>2014</v>
      </c>
      <c r="AC161" s="22">
        <v>2014</v>
      </c>
      <c r="AD161" s="22">
        <v>2015</v>
      </c>
      <c r="AE161" s="22">
        <v>2012</v>
      </c>
      <c r="AF161" s="22" t="s">
        <v>17</v>
      </c>
      <c r="AG161" s="21" t="s">
        <v>17</v>
      </c>
      <c r="AH161" s="22">
        <v>2014</v>
      </c>
      <c r="AI161" s="22">
        <v>2015</v>
      </c>
      <c r="AJ161" s="22">
        <v>2016</v>
      </c>
      <c r="AK161" s="23">
        <v>2015</v>
      </c>
      <c r="AL161" s="23">
        <v>2016</v>
      </c>
      <c r="AM161" s="22">
        <v>2015</v>
      </c>
      <c r="AN161" s="22">
        <v>2014</v>
      </c>
      <c r="AO161" s="22">
        <v>2014</v>
      </c>
      <c r="AP161" s="22" t="s">
        <v>17</v>
      </c>
      <c r="AQ161" s="22" t="s">
        <v>17</v>
      </c>
      <c r="AR161" s="22" t="s">
        <v>17</v>
      </c>
      <c r="AS161" s="22">
        <v>2014</v>
      </c>
      <c r="AT161" s="22">
        <v>2015</v>
      </c>
      <c r="AU161" s="22">
        <v>2012</v>
      </c>
      <c r="AV161" s="22">
        <v>2008</v>
      </c>
      <c r="AW161" s="22">
        <v>2014</v>
      </c>
      <c r="AX161" s="22">
        <v>2014</v>
      </c>
      <c r="AY161" s="22">
        <v>2014</v>
      </c>
      <c r="AZ161" s="22">
        <v>2015</v>
      </c>
      <c r="BA161" s="22">
        <v>2015</v>
      </c>
      <c r="BB161" s="22">
        <v>2015</v>
      </c>
      <c r="BC161" s="22">
        <v>2015</v>
      </c>
      <c r="BD161" s="22">
        <v>2014</v>
      </c>
      <c r="BE161" s="22">
        <v>2014</v>
      </c>
      <c r="BF161" s="10"/>
    </row>
    <row r="162" spans="1:58" x14ac:dyDescent="0.25">
      <c r="A162" s="16" t="s">
        <v>285</v>
      </c>
      <c r="B162" s="11" t="s">
        <v>9350</v>
      </c>
      <c r="C162" s="20">
        <v>2014</v>
      </c>
      <c r="D162" s="20">
        <v>2014</v>
      </c>
      <c r="E162" s="20">
        <v>2014</v>
      </c>
      <c r="F162" s="20">
        <v>2014</v>
      </c>
      <c r="G162" s="20">
        <v>2014</v>
      </c>
      <c r="H162" s="20">
        <v>2014</v>
      </c>
      <c r="I162" s="20">
        <v>2014</v>
      </c>
      <c r="J162" s="20">
        <v>2015</v>
      </c>
      <c r="K162" s="20">
        <v>2015</v>
      </c>
      <c r="L162" s="20">
        <v>2015</v>
      </c>
      <c r="M162" s="22">
        <v>2016</v>
      </c>
      <c r="N162" s="22">
        <v>2016</v>
      </c>
      <c r="O162" s="22">
        <v>2015</v>
      </c>
      <c r="P162" s="22">
        <v>2015</v>
      </c>
      <c r="Q162" s="22">
        <v>2014</v>
      </c>
      <c r="R162" s="22" t="s">
        <v>17</v>
      </c>
      <c r="S162" s="22">
        <v>2016</v>
      </c>
      <c r="T162" s="22">
        <v>2013</v>
      </c>
      <c r="U162" s="22">
        <v>2014</v>
      </c>
      <c r="V162" s="22" t="s">
        <v>17</v>
      </c>
      <c r="W162" s="22">
        <v>2015</v>
      </c>
      <c r="X162" s="22" t="s">
        <v>17</v>
      </c>
      <c r="Y162" s="22">
        <v>2013</v>
      </c>
      <c r="Z162" s="22">
        <v>2014</v>
      </c>
      <c r="AA162" s="22">
        <v>2014</v>
      </c>
      <c r="AB162" s="22">
        <v>2013</v>
      </c>
      <c r="AC162" s="22">
        <v>2014</v>
      </c>
      <c r="AD162" s="22">
        <v>2015</v>
      </c>
      <c r="AE162" s="22" t="s">
        <v>17</v>
      </c>
      <c r="AF162" s="22">
        <v>2014</v>
      </c>
      <c r="AG162" s="21">
        <v>2012</v>
      </c>
      <c r="AH162" s="22">
        <v>2014</v>
      </c>
      <c r="AI162" s="22">
        <v>2015</v>
      </c>
      <c r="AJ162" s="22">
        <v>2016</v>
      </c>
      <c r="AK162" s="23" t="s">
        <v>17</v>
      </c>
      <c r="AL162" s="23">
        <v>2015</v>
      </c>
      <c r="AM162" s="22">
        <v>2015</v>
      </c>
      <c r="AN162" s="22">
        <v>2014</v>
      </c>
      <c r="AO162" s="22">
        <v>2014</v>
      </c>
      <c r="AP162" s="22">
        <v>2014</v>
      </c>
      <c r="AQ162" s="22">
        <v>2014</v>
      </c>
      <c r="AR162" s="22">
        <v>2015</v>
      </c>
      <c r="AS162" s="22">
        <v>2014</v>
      </c>
      <c r="AT162" s="22">
        <v>2015</v>
      </c>
      <c r="AU162" s="22">
        <v>2012</v>
      </c>
      <c r="AV162" s="22">
        <v>2013</v>
      </c>
      <c r="AW162" s="22">
        <v>2014</v>
      </c>
      <c r="AX162" s="22">
        <v>2014</v>
      </c>
      <c r="AY162" s="22">
        <v>2014</v>
      </c>
      <c r="AZ162" s="22">
        <v>2015</v>
      </c>
      <c r="BA162" s="22">
        <v>2015</v>
      </c>
      <c r="BB162" s="22">
        <v>2015</v>
      </c>
      <c r="BC162" s="22">
        <v>2015</v>
      </c>
      <c r="BD162" s="22">
        <v>2014</v>
      </c>
      <c r="BE162" s="22">
        <v>2014</v>
      </c>
      <c r="BF162" s="10"/>
    </row>
    <row r="163" spans="1:58" x14ac:dyDescent="0.25">
      <c r="A163" s="16" t="s">
        <v>3215</v>
      </c>
      <c r="B163" s="11" t="s">
        <v>9430</v>
      </c>
      <c r="C163" s="20">
        <v>2014</v>
      </c>
      <c r="D163" s="20">
        <v>2014</v>
      </c>
      <c r="E163" s="20">
        <v>2014</v>
      </c>
      <c r="F163" s="20">
        <v>2014</v>
      </c>
      <c r="G163" s="20">
        <v>2014</v>
      </c>
      <c r="H163" s="20">
        <v>2014</v>
      </c>
      <c r="I163" s="20">
        <v>2014</v>
      </c>
      <c r="J163" s="20">
        <v>2015</v>
      </c>
      <c r="K163" s="20">
        <v>2015</v>
      </c>
      <c r="L163" s="20">
        <v>2015</v>
      </c>
      <c r="M163" s="22">
        <v>2016</v>
      </c>
      <c r="N163" s="22">
        <v>2016</v>
      </c>
      <c r="O163" s="22">
        <v>2015</v>
      </c>
      <c r="P163" s="22">
        <v>2015</v>
      </c>
      <c r="Q163" s="22">
        <v>2014</v>
      </c>
      <c r="R163" s="22" t="s">
        <v>17</v>
      </c>
      <c r="S163" s="22">
        <v>2016</v>
      </c>
      <c r="T163" s="22">
        <v>2013</v>
      </c>
      <c r="U163" s="22">
        <v>2014</v>
      </c>
      <c r="V163" s="22">
        <v>2014</v>
      </c>
      <c r="W163" s="22">
        <v>2015</v>
      </c>
      <c r="X163" s="22">
        <v>2012</v>
      </c>
      <c r="Y163" s="22">
        <v>2010</v>
      </c>
      <c r="Z163" s="22">
        <v>2014</v>
      </c>
      <c r="AA163" s="22">
        <v>2014</v>
      </c>
      <c r="AB163" s="22">
        <v>2014</v>
      </c>
      <c r="AC163" s="22">
        <v>2014</v>
      </c>
      <c r="AD163" s="22">
        <v>2015</v>
      </c>
      <c r="AE163" s="22">
        <v>2012</v>
      </c>
      <c r="AF163" s="22">
        <v>2014</v>
      </c>
      <c r="AG163" s="21">
        <v>2012</v>
      </c>
      <c r="AH163" s="22">
        <v>2014</v>
      </c>
      <c r="AI163" s="22">
        <v>2015</v>
      </c>
      <c r="AJ163" s="22">
        <v>2016</v>
      </c>
      <c r="AK163" s="23">
        <v>2015</v>
      </c>
      <c r="AL163" s="23">
        <v>2015</v>
      </c>
      <c r="AM163" s="22">
        <v>2015</v>
      </c>
      <c r="AN163" s="22">
        <v>2014</v>
      </c>
      <c r="AO163" s="22">
        <v>2014</v>
      </c>
      <c r="AP163" s="22">
        <v>2014</v>
      </c>
      <c r="AQ163" s="22">
        <v>2014</v>
      </c>
      <c r="AR163" s="22">
        <v>2015</v>
      </c>
      <c r="AS163" s="22">
        <v>2014</v>
      </c>
      <c r="AT163" s="22">
        <v>2015</v>
      </c>
      <c r="AU163" s="22">
        <v>2012</v>
      </c>
      <c r="AV163" s="22">
        <v>2010</v>
      </c>
      <c r="AW163" s="22">
        <v>2014</v>
      </c>
      <c r="AX163" s="22">
        <v>2014</v>
      </c>
      <c r="AY163" s="22">
        <v>2014</v>
      </c>
      <c r="AZ163" s="22">
        <v>2015</v>
      </c>
      <c r="BA163" s="22">
        <v>2015</v>
      </c>
      <c r="BB163" s="22">
        <v>2015</v>
      </c>
      <c r="BC163" s="22">
        <v>2015</v>
      </c>
      <c r="BD163" s="22">
        <v>2014</v>
      </c>
      <c r="BE163" s="22">
        <v>2014</v>
      </c>
      <c r="BF163" s="10"/>
    </row>
    <row r="164" spans="1:58" x14ac:dyDescent="0.25">
      <c r="A164" s="16" t="s">
        <v>410</v>
      </c>
      <c r="B164" s="11" t="s">
        <v>9501</v>
      </c>
      <c r="C164" s="20">
        <v>2014</v>
      </c>
      <c r="D164" s="20">
        <v>2014</v>
      </c>
      <c r="E164" s="20">
        <v>2014</v>
      </c>
      <c r="F164" s="20">
        <v>2014</v>
      </c>
      <c r="G164" s="20">
        <v>2014</v>
      </c>
      <c r="H164" s="20">
        <v>2014</v>
      </c>
      <c r="I164" s="20">
        <v>2014</v>
      </c>
      <c r="J164" s="20">
        <v>2015</v>
      </c>
      <c r="K164" s="20">
        <v>2015</v>
      </c>
      <c r="L164" s="20">
        <v>2015</v>
      </c>
      <c r="M164" s="22">
        <v>2016</v>
      </c>
      <c r="N164" s="22">
        <v>2016</v>
      </c>
      <c r="O164" s="22">
        <v>2015</v>
      </c>
      <c r="P164" s="22">
        <v>2015</v>
      </c>
      <c r="Q164" s="22">
        <v>2014</v>
      </c>
      <c r="R164" s="22">
        <v>2010</v>
      </c>
      <c r="S164" s="22">
        <v>2016</v>
      </c>
      <c r="T164" s="22">
        <v>2013</v>
      </c>
      <c r="U164" s="22">
        <v>2014</v>
      </c>
      <c r="V164" s="22">
        <v>2014</v>
      </c>
      <c r="W164" s="22">
        <v>2015</v>
      </c>
      <c r="X164" s="22">
        <v>2014</v>
      </c>
      <c r="Y164" s="22">
        <v>2010</v>
      </c>
      <c r="Z164" s="22">
        <v>2014</v>
      </c>
      <c r="AA164" s="22">
        <v>2014</v>
      </c>
      <c r="AB164" s="22">
        <v>2014</v>
      </c>
      <c r="AC164" s="22">
        <v>2014</v>
      </c>
      <c r="AD164" s="22">
        <v>2015</v>
      </c>
      <c r="AE164" s="22">
        <v>2012</v>
      </c>
      <c r="AF164" s="22">
        <v>2014</v>
      </c>
      <c r="AG164" s="21">
        <v>2009</v>
      </c>
      <c r="AH164" s="22">
        <v>2014</v>
      </c>
      <c r="AI164" s="22">
        <v>2015</v>
      </c>
      <c r="AJ164" s="22">
        <v>2016</v>
      </c>
      <c r="AK164" s="23">
        <v>2015</v>
      </c>
      <c r="AL164" s="23">
        <v>2016</v>
      </c>
      <c r="AM164" s="22">
        <v>2015</v>
      </c>
      <c r="AN164" s="22">
        <v>2014</v>
      </c>
      <c r="AO164" s="22">
        <v>2014</v>
      </c>
      <c r="AP164" s="22" t="s">
        <v>17</v>
      </c>
      <c r="AQ164" s="22" t="s">
        <v>17</v>
      </c>
      <c r="AR164" s="22">
        <v>2011</v>
      </c>
      <c r="AS164" s="22">
        <v>2014</v>
      </c>
      <c r="AT164" s="22">
        <v>2015</v>
      </c>
      <c r="AU164" s="22">
        <v>2012</v>
      </c>
      <c r="AV164" s="22">
        <v>2013</v>
      </c>
      <c r="AW164" s="22">
        <v>2014</v>
      </c>
      <c r="AX164" s="22">
        <v>2014</v>
      </c>
      <c r="AY164" s="22">
        <v>2014</v>
      </c>
      <c r="AZ164" s="22">
        <v>2014</v>
      </c>
      <c r="BA164" s="22">
        <v>2014</v>
      </c>
      <c r="BB164" s="22">
        <v>2015</v>
      </c>
      <c r="BC164" s="22">
        <v>2015</v>
      </c>
      <c r="BD164" s="22">
        <v>2014</v>
      </c>
      <c r="BE164" s="22">
        <v>2014</v>
      </c>
      <c r="BF164" s="10"/>
    </row>
    <row r="165" spans="1:58" x14ac:dyDescent="0.25">
      <c r="A165" s="16" t="s">
        <v>9516</v>
      </c>
      <c r="B165" s="11" t="s">
        <v>9517</v>
      </c>
      <c r="C165" s="20">
        <v>2014</v>
      </c>
      <c r="D165" s="20">
        <v>2014</v>
      </c>
      <c r="E165" s="20">
        <v>2014</v>
      </c>
      <c r="F165" s="20">
        <v>2014</v>
      </c>
      <c r="G165" s="20">
        <v>2014</v>
      </c>
      <c r="H165" s="20">
        <v>2014</v>
      </c>
      <c r="I165" s="20">
        <v>2014</v>
      </c>
      <c r="J165" s="20">
        <v>2015</v>
      </c>
      <c r="K165" s="20">
        <v>2015</v>
      </c>
      <c r="L165" s="20">
        <v>2015</v>
      </c>
      <c r="M165" s="22">
        <v>2016</v>
      </c>
      <c r="N165" s="22">
        <v>2016</v>
      </c>
      <c r="O165" s="22">
        <v>2015</v>
      </c>
      <c r="P165" s="22">
        <v>2015</v>
      </c>
      <c r="Q165" s="22">
        <v>2014</v>
      </c>
      <c r="R165" s="22">
        <v>2010</v>
      </c>
      <c r="S165" s="22">
        <v>2016</v>
      </c>
      <c r="T165" s="22">
        <v>2013</v>
      </c>
      <c r="U165" s="22">
        <v>2014</v>
      </c>
      <c r="V165" s="22">
        <v>2014</v>
      </c>
      <c r="W165" s="22">
        <v>2015</v>
      </c>
      <c r="X165" s="22">
        <v>2010</v>
      </c>
      <c r="Y165" s="22">
        <v>2012</v>
      </c>
      <c r="Z165" s="22">
        <v>2014</v>
      </c>
      <c r="AA165" s="22">
        <v>2014</v>
      </c>
      <c r="AB165" s="22">
        <v>2014</v>
      </c>
      <c r="AC165" s="22">
        <v>2014</v>
      </c>
      <c r="AD165" s="22">
        <v>2015</v>
      </c>
      <c r="AE165" s="22">
        <v>2012</v>
      </c>
      <c r="AF165" s="22">
        <v>2014</v>
      </c>
      <c r="AG165" s="21" t="s">
        <v>17</v>
      </c>
      <c r="AH165" s="22">
        <v>2014</v>
      </c>
      <c r="AI165" s="22">
        <v>2015</v>
      </c>
      <c r="AJ165" s="22">
        <v>2016</v>
      </c>
      <c r="AK165" s="23" t="s">
        <v>17</v>
      </c>
      <c r="AL165" s="23">
        <v>2015</v>
      </c>
      <c r="AM165" s="22">
        <v>2015</v>
      </c>
      <c r="AN165" s="22">
        <v>2014</v>
      </c>
      <c r="AO165" s="22">
        <v>2014</v>
      </c>
      <c r="AP165" s="22">
        <v>2013</v>
      </c>
      <c r="AQ165" s="22">
        <v>2013</v>
      </c>
      <c r="AR165" s="22" t="s">
        <v>17</v>
      </c>
      <c r="AS165" s="22">
        <v>2014</v>
      </c>
      <c r="AT165" s="22">
        <v>2015</v>
      </c>
      <c r="AU165" s="22">
        <v>2012</v>
      </c>
      <c r="AV165" s="22">
        <v>2010</v>
      </c>
      <c r="AW165" s="22">
        <v>2014</v>
      </c>
      <c r="AX165" s="22">
        <v>2014</v>
      </c>
      <c r="AY165" s="22">
        <v>2014</v>
      </c>
      <c r="AZ165" s="22">
        <v>2015</v>
      </c>
      <c r="BA165" s="22">
        <v>2015</v>
      </c>
      <c r="BB165" s="22">
        <v>2015</v>
      </c>
      <c r="BC165" s="22">
        <v>2015</v>
      </c>
      <c r="BD165" s="22">
        <v>2014</v>
      </c>
      <c r="BE165" s="22">
        <v>2014</v>
      </c>
      <c r="BF165" s="10"/>
    </row>
    <row r="166" spans="1:58" x14ac:dyDescent="0.25">
      <c r="A166" s="16" t="s">
        <v>10434</v>
      </c>
      <c r="B166" s="11" t="s">
        <v>9523</v>
      </c>
      <c r="C166" s="20">
        <v>2014</v>
      </c>
      <c r="D166" s="20">
        <v>2014</v>
      </c>
      <c r="E166" s="20">
        <v>2014</v>
      </c>
      <c r="F166" s="20">
        <v>2014</v>
      </c>
      <c r="G166" s="20">
        <v>2014</v>
      </c>
      <c r="H166" s="20">
        <v>2014</v>
      </c>
      <c r="I166" s="20">
        <v>2014</v>
      </c>
      <c r="J166" s="20">
        <v>2015</v>
      </c>
      <c r="K166" s="20">
        <v>2015</v>
      </c>
      <c r="L166" s="20">
        <v>2015</v>
      </c>
      <c r="M166" s="22">
        <v>2016</v>
      </c>
      <c r="N166" s="22">
        <v>2016</v>
      </c>
      <c r="O166" s="22">
        <v>2015</v>
      </c>
      <c r="P166" s="22">
        <v>2015</v>
      </c>
      <c r="Q166" s="22">
        <v>2014</v>
      </c>
      <c r="R166" s="22">
        <v>2010</v>
      </c>
      <c r="S166" s="22">
        <v>2016</v>
      </c>
      <c r="T166" s="22">
        <v>2013</v>
      </c>
      <c r="U166" s="22">
        <v>2014</v>
      </c>
      <c r="V166" s="22">
        <v>2014</v>
      </c>
      <c r="W166" s="22">
        <v>2015</v>
      </c>
      <c r="X166" s="22">
        <v>2010</v>
      </c>
      <c r="Y166" s="22">
        <v>2009</v>
      </c>
      <c r="Z166" s="22">
        <v>2014</v>
      </c>
      <c r="AA166" s="22">
        <v>2014</v>
      </c>
      <c r="AB166" s="22">
        <v>2014</v>
      </c>
      <c r="AC166" s="22">
        <v>2014</v>
      </c>
      <c r="AD166" s="22">
        <v>2015</v>
      </c>
      <c r="AE166" s="22">
        <v>2012</v>
      </c>
      <c r="AF166" s="22">
        <v>2014</v>
      </c>
      <c r="AG166" s="21">
        <v>2009</v>
      </c>
      <c r="AH166" s="22">
        <v>2014</v>
      </c>
      <c r="AI166" s="22">
        <v>2015</v>
      </c>
      <c r="AJ166" s="22">
        <v>2016</v>
      </c>
      <c r="AK166" s="23" t="s">
        <v>17</v>
      </c>
      <c r="AL166" s="23">
        <v>2015</v>
      </c>
      <c r="AM166" s="22">
        <v>2015</v>
      </c>
      <c r="AN166" s="22">
        <v>2014</v>
      </c>
      <c r="AO166" s="22">
        <v>2014</v>
      </c>
      <c r="AP166" s="22" t="s">
        <v>17</v>
      </c>
      <c r="AQ166" s="22" t="s">
        <v>17</v>
      </c>
      <c r="AR166" s="22">
        <v>2015</v>
      </c>
      <c r="AS166" s="22">
        <v>2014</v>
      </c>
      <c r="AT166" s="22">
        <v>2015</v>
      </c>
      <c r="AU166" s="22">
        <v>2012</v>
      </c>
      <c r="AV166" s="22">
        <v>2010</v>
      </c>
      <c r="AW166" s="22">
        <v>2014</v>
      </c>
      <c r="AX166" s="22">
        <v>2014</v>
      </c>
      <c r="AY166" s="22">
        <v>2014</v>
      </c>
      <c r="AZ166" s="22">
        <v>2015</v>
      </c>
      <c r="BA166" s="22">
        <v>2015</v>
      </c>
      <c r="BB166" s="22">
        <v>2015</v>
      </c>
      <c r="BC166" s="22">
        <v>2015</v>
      </c>
      <c r="BD166" s="22">
        <v>2014</v>
      </c>
      <c r="BE166" s="22">
        <v>2014</v>
      </c>
      <c r="BF166" s="10"/>
    </row>
    <row r="167" spans="1:58" x14ac:dyDescent="0.25">
      <c r="A167" s="16" t="s">
        <v>9521</v>
      </c>
      <c r="B167" s="11" t="s">
        <v>9522</v>
      </c>
      <c r="C167" s="20">
        <v>2014</v>
      </c>
      <c r="D167" s="20">
        <v>2014</v>
      </c>
      <c r="E167" s="20">
        <v>2014</v>
      </c>
      <c r="F167" s="20">
        <v>2014</v>
      </c>
      <c r="G167" s="20">
        <v>2014</v>
      </c>
      <c r="H167" s="20">
        <v>2014</v>
      </c>
      <c r="I167" s="20">
        <v>2014</v>
      </c>
      <c r="J167" s="20">
        <v>2015</v>
      </c>
      <c r="K167" s="20">
        <v>2015</v>
      </c>
      <c r="L167" s="20">
        <v>2015</v>
      </c>
      <c r="M167" s="22">
        <v>2016</v>
      </c>
      <c r="N167" s="22">
        <v>2016</v>
      </c>
      <c r="O167" s="22">
        <v>2015</v>
      </c>
      <c r="P167" s="22">
        <v>2015</v>
      </c>
      <c r="Q167" s="22">
        <v>2014</v>
      </c>
      <c r="R167" s="22" t="s">
        <v>17</v>
      </c>
      <c r="S167" s="22">
        <v>2016</v>
      </c>
      <c r="T167" s="22">
        <v>2013</v>
      </c>
      <c r="U167" s="22">
        <v>2014</v>
      </c>
      <c r="V167" s="22" t="s">
        <v>17</v>
      </c>
      <c r="W167" s="22">
        <v>2015</v>
      </c>
      <c r="X167" s="22" t="s">
        <v>17</v>
      </c>
      <c r="Y167" s="22">
        <v>2011</v>
      </c>
      <c r="Z167" s="22">
        <v>2014</v>
      </c>
      <c r="AA167" s="22">
        <v>2014</v>
      </c>
      <c r="AB167" s="22">
        <v>2014</v>
      </c>
      <c r="AC167" s="22">
        <v>2014</v>
      </c>
      <c r="AD167" s="22">
        <v>2015</v>
      </c>
      <c r="AE167" s="22" t="s">
        <v>17</v>
      </c>
      <c r="AF167" s="22">
        <v>2014</v>
      </c>
      <c r="AG167" s="21">
        <v>2012</v>
      </c>
      <c r="AH167" s="22">
        <v>2014</v>
      </c>
      <c r="AI167" s="22">
        <v>2015</v>
      </c>
      <c r="AJ167" s="22">
        <v>2016</v>
      </c>
      <c r="AK167" s="23" t="s">
        <v>17</v>
      </c>
      <c r="AL167" s="23">
        <v>2015</v>
      </c>
      <c r="AM167" s="22">
        <v>2015</v>
      </c>
      <c r="AN167" s="22">
        <v>2014</v>
      </c>
      <c r="AO167" s="22">
        <v>2014</v>
      </c>
      <c r="AP167" s="22">
        <v>2014</v>
      </c>
      <c r="AQ167" s="22">
        <v>2014</v>
      </c>
      <c r="AR167" s="22">
        <v>2015</v>
      </c>
      <c r="AS167" s="22">
        <v>2014</v>
      </c>
      <c r="AT167" s="22">
        <v>2015</v>
      </c>
      <c r="AU167" s="22">
        <v>2012</v>
      </c>
      <c r="AV167" s="22" t="s">
        <v>17</v>
      </c>
      <c r="AW167" s="22">
        <v>2014</v>
      </c>
      <c r="AX167" s="22">
        <v>2014</v>
      </c>
      <c r="AY167" s="22">
        <v>2014</v>
      </c>
      <c r="AZ167" s="22">
        <v>2015</v>
      </c>
      <c r="BA167" s="22">
        <v>2015</v>
      </c>
      <c r="BB167" s="22">
        <v>2015</v>
      </c>
      <c r="BC167" s="22">
        <v>2015</v>
      </c>
      <c r="BD167" s="22">
        <v>2014</v>
      </c>
      <c r="BE167" s="22">
        <v>2014</v>
      </c>
      <c r="BF167" s="10"/>
    </row>
    <row r="168" spans="1:58" x14ac:dyDescent="0.25">
      <c r="A168" s="16" t="s">
        <v>9316</v>
      </c>
      <c r="B168" s="11" t="s">
        <v>9317</v>
      </c>
      <c r="C168" s="20">
        <v>2014</v>
      </c>
      <c r="D168" s="20">
        <v>2014</v>
      </c>
      <c r="E168" s="20">
        <v>2014</v>
      </c>
      <c r="F168" s="20">
        <v>2014</v>
      </c>
      <c r="G168" s="20">
        <v>2014</v>
      </c>
      <c r="H168" s="20">
        <v>2014</v>
      </c>
      <c r="I168" s="20">
        <v>2014</v>
      </c>
      <c r="J168" s="20">
        <v>2015</v>
      </c>
      <c r="K168" s="20">
        <v>2015</v>
      </c>
      <c r="L168" s="20">
        <v>2015</v>
      </c>
      <c r="M168" s="22">
        <v>2016</v>
      </c>
      <c r="N168" s="22">
        <v>2016</v>
      </c>
      <c r="O168" s="22">
        <v>2015</v>
      </c>
      <c r="P168" s="22">
        <v>2015</v>
      </c>
      <c r="Q168" s="22">
        <v>2014</v>
      </c>
      <c r="R168" s="22" t="s">
        <v>17</v>
      </c>
      <c r="S168" s="22">
        <v>2016</v>
      </c>
      <c r="T168" s="22">
        <v>2013</v>
      </c>
      <c r="U168" s="22">
        <v>2014</v>
      </c>
      <c r="V168" s="22" t="s">
        <v>17</v>
      </c>
      <c r="W168" s="22">
        <v>2015</v>
      </c>
      <c r="X168" s="22" t="s">
        <v>17</v>
      </c>
      <c r="Y168" s="22">
        <v>2012</v>
      </c>
      <c r="Z168" s="22">
        <v>2014</v>
      </c>
      <c r="AA168" s="22">
        <v>2014</v>
      </c>
      <c r="AB168" s="22">
        <v>2013</v>
      </c>
      <c r="AC168" s="22">
        <v>2014</v>
      </c>
      <c r="AD168" s="22">
        <v>2015</v>
      </c>
      <c r="AE168" s="22" t="s">
        <v>17</v>
      </c>
      <c r="AF168" s="22">
        <v>2014</v>
      </c>
      <c r="AG168" s="21">
        <v>2012</v>
      </c>
      <c r="AH168" s="22">
        <v>2014</v>
      </c>
      <c r="AI168" s="22">
        <v>2015</v>
      </c>
      <c r="AJ168" s="22">
        <v>2016</v>
      </c>
      <c r="AK168" s="23" t="s">
        <v>17</v>
      </c>
      <c r="AL168" s="23">
        <v>2015</v>
      </c>
      <c r="AM168" s="22">
        <v>2015</v>
      </c>
      <c r="AN168" s="22">
        <v>2014</v>
      </c>
      <c r="AO168" s="22">
        <v>2014</v>
      </c>
      <c r="AP168" s="22">
        <v>2014</v>
      </c>
      <c r="AQ168" s="22">
        <v>2014</v>
      </c>
      <c r="AR168" s="22">
        <v>2015</v>
      </c>
      <c r="AS168" s="22">
        <v>2014</v>
      </c>
      <c r="AT168" s="22">
        <v>2015</v>
      </c>
      <c r="AU168" s="22">
        <v>2012</v>
      </c>
      <c r="AV168" s="22" t="s">
        <v>17</v>
      </c>
      <c r="AW168" s="22">
        <v>2014</v>
      </c>
      <c r="AX168" s="22">
        <v>2014</v>
      </c>
      <c r="AY168" s="22">
        <v>2014</v>
      </c>
      <c r="AZ168" s="22">
        <v>2015</v>
      </c>
      <c r="BA168" s="22">
        <v>2015</v>
      </c>
      <c r="BB168" s="22">
        <v>2015</v>
      </c>
      <c r="BC168" s="22">
        <v>2015</v>
      </c>
      <c r="BD168" s="22">
        <v>2014</v>
      </c>
      <c r="BE168" s="22">
        <v>2014</v>
      </c>
      <c r="BF168" s="10"/>
    </row>
    <row r="169" spans="1:58" x14ac:dyDescent="0.25">
      <c r="A169" s="16" t="s">
        <v>76</v>
      </c>
      <c r="B169" s="11" t="s">
        <v>9526</v>
      </c>
      <c r="C169" s="20">
        <v>2014</v>
      </c>
      <c r="D169" s="20">
        <v>2014</v>
      </c>
      <c r="E169" s="20">
        <v>2014</v>
      </c>
      <c r="F169" s="20">
        <v>2014</v>
      </c>
      <c r="G169" s="20">
        <v>2014</v>
      </c>
      <c r="H169" s="20">
        <v>2014</v>
      </c>
      <c r="I169" s="20">
        <v>2014</v>
      </c>
      <c r="J169" s="20">
        <v>2015</v>
      </c>
      <c r="K169" s="20">
        <v>2015</v>
      </c>
      <c r="L169" s="20">
        <v>2015</v>
      </c>
      <c r="M169" s="22">
        <v>2016</v>
      </c>
      <c r="N169" s="22">
        <v>2016</v>
      </c>
      <c r="O169" s="22">
        <v>2015</v>
      </c>
      <c r="P169" s="22">
        <v>2015</v>
      </c>
      <c r="Q169" s="22">
        <v>2014</v>
      </c>
      <c r="R169" s="22">
        <v>2009</v>
      </c>
      <c r="S169" s="22">
        <v>2016</v>
      </c>
      <c r="T169" s="22">
        <v>2013</v>
      </c>
      <c r="U169" s="22">
        <v>2014</v>
      </c>
      <c r="V169" s="22" t="s">
        <v>17</v>
      </c>
      <c r="W169" s="22">
        <v>2015</v>
      </c>
      <c r="X169" s="22">
        <v>2009</v>
      </c>
      <c r="Y169" s="22">
        <v>2010</v>
      </c>
      <c r="Z169" s="22">
        <v>2014</v>
      </c>
      <c r="AA169" s="22">
        <v>2014</v>
      </c>
      <c r="AB169" s="22">
        <v>2014</v>
      </c>
      <c r="AC169" s="22">
        <v>2014</v>
      </c>
      <c r="AD169" s="22">
        <v>2015</v>
      </c>
      <c r="AE169" s="22" t="s">
        <v>17</v>
      </c>
      <c r="AF169" s="22">
        <v>2014</v>
      </c>
      <c r="AG169" s="21">
        <v>2004</v>
      </c>
      <c r="AH169" s="22">
        <v>2014</v>
      </c>
      <c r="AI169" s="22">
        <v>2015</v>
      </c>
      <c r="AJ169" s="22">
        <v>2016</v>
      </c>
      <c r="AK169" s="23">
        <v>2015</v>
      </c>
      <c r="AL169" s="23">
        <v>2015</v>
      </c>
      <c r="AM169" s="22">
        <v>2015</v>
      </c>
      <c r="AN169" s="22">
        <v>2014</v>
      </c>
      <c r="AO169" s="22">
        <v>2014</v>
      </c>
      <c r="AP169" s="22" t="s">
        <v>17</v>
      </c>
      <c r="AQ169" s="22" t="s">
        <v>17</v>
      </c>
      <c r="AR169" s="22">
        <v>2009</v>
      </c>
      <c r="AS169" s="22">
        <v>2014</v>
      </c>
      <c r="AT169" s="22">
        <v>2015</v>
      </c>
      <c r="AU169" s="22">
        <v>2012</v>
      </c>
      <c r="AV169" s="22">
        <v>2013</v>
      </c>
      <c r="AW169" s="22">
        <v>2014</v>
      </c>
      <c r="AX169" s="22">
        <v>2014</v>
      </c>
      <c r="AY169" s="22">
        <v>2014</v>
      </c>
      <c r="AZ169" s="22">
        <v>2015</v>
      </c>
      <c r="BA169" s="22">
        <v>2015</v>
      </c>
      <c r="BB169" s="22" t="s">
        <v>17</v>
      </c>
      <c r="BC169" s="22">
        <v>2015</v>
      </c>
      <c r="BD169" s="22">
        <v>2014</v>
      </c>
      <c r="BE169" s="22">
        <v>2014</v>
      </c>
      <c r="BF169" s="10"/>
    </row>
    <row r="170" spans="1:58" x14ac:dyDescent="0.25">
      <c r="A170" s="16" t="s">
        <v>9531</v>
      </c>
      <c r="B170" s="11" t="s">
        <v>9532</v>
      </c>
      <c r="C170" s="20">
        <v>2014</v>
      </c>
      <c r="D170" s="20">
        <v>2014</v>
      </c>
      <c r="E170" s="20">
        <v>2014</v>
      </c>
      <c r="F170" s="20">
        <v>2014</v>
      </c>
      <c r="G170" s="20">
        <v>2014</v>
      </c>
      <c r="H170" s="20">
        <v>2014</v>
      </c>
      <c r="I170" s="20">
        <v>2014</v>
      </c>
      <c r="J170" s="20">
        <v>2015</v>
      </c>
      <c r="K170" s="20">
        <v>2015</v>
      </c>
      <c r="L170" s="20">
        <v>2015</v>
      </c>
      <c r="M170" s="22">
        <v>2016</v>
      </c>
      <c r="N170" s="22">
        <v>2016</v>
      </c>
      <c r="O170" s="22">
        <v>2015</v>
      </c>
      <c r="P170" s="22">
        <v>2015</v>
      </c>
      <c r="Q170" s="22">
        <v>2014</v>
      </c>
      <c r="R170" s="22">
        <v>2012</v>
      </c>
      <c r="S170" s="22">
        <v>2016</v>
      </c>
      <c r="T170" s="22">
        <v>2013</v>
      </c>
      <c r="U170" s="22">
        <v>2014</v>
      </c>
      <c r="V170" s="22">
        <v>2014</v>
      </c>
      <c r="W170" s="22">
        <v>2015</v>
      </c>
      <c r="X170" s="22">
        <v>2012</v>
      </c>
      <c r="Y170" s="22">
        <v>2013</v>
      </c>
      <c r="Z170" s="22">
        <v>2014</v>
      </c>
      <c r="AA170" s="22">
        <v>2014</v>
      </c>
      <c r="AB170" s="22">
        <v>2014</v>
      </c>
      <c r="AC170" s="22">
        <v>2014</v>
      </c>
      <c r="AD170" s="22">
        <v>2015</v>
      </c>
      <c r="AE170" s="22">
        <v>2012</v>
      </c>
      <c r="AF170" s="22">
        <v>2014</v>
      </c>
      <c r="AG170" s="21">
        <v>2009</v>
      </c>
      <c r="AH170" s="22">
        <v>2014</v>
      </c>
      <c r="AI170" s="22">
        <v>2015</v>
      </c>
      <c r="AJ170" s="22">
        <v>2016</v>
      </c>
      <c r="AK170" s="23" t="s">
        <v>17</v>
      </c>
      <c r="AL170" s="23">
        <v>2015</v>
      </c>
      <c r="AM170" s="22">
        <v>2015</v>
      </c>
      <c r="AN170" s="22">
        <v>2014</v>
      </c>
      <c r="AO170" s="22">
        <v>2014</v>
      </c>
      <c r="AP170" s="22" t="s">
        <v>17</v>
      </c>
      <c r="AQ170" s="22" t="s">
        <v>17</v>
      </c>
      <c r="AR170" s="22">
        <v>2009</v>
      </c>
      <c r="AS170" s="22">
        <v>2014</v>
      </c>
      <c r="AT170" s="22">
        <v>2015</v>
      </c>
      <c r="AU170" s="22">
        <v>2012</v>
      </c>
      <c r="AV170" s="22">
        <v>2013</v>
      </c>
      <c r="AW170" s="22">
        <v>2014</v>
      </c>
      <c r="AX170" s="22">
        <v>2014</v>
      </c>
      <c r="AY170" s="22">
        <v>2014</v>
      </c>
      <c r="AZ170" s="22">
        <v>2015</v>
      </c>
      <c r="BA170" s="22">
        <v>2015</v>
      </c>
      <c r="BB170" s="22">
        <v>2015</v>
      </c>
      <c r="BC170" s="22">
        <v>2015</v>
      </c>
      <c r="BD170" s="22">
        <v>2014</v>
      </c>
      <c r="BE170" s="22">
        <v>2014</v>
      </c>
      <c r="BF170" s="10"/>
    </row>
    <row r="171" spans="1:58" x14ac:dyDescent="0.25">
      <c r="A171" s="16" t="s">
        <v>90</v>
      </c>
      <c r="B171" s="11" t="s">
        <v>9544</v>
      </c>
      <c r="C171" s="20">
        <v>2014</v>
      </c>
      <c r="D171" s="20">
        <v>2014</v>
      </c>
      <c r="E171" s="20">
        <v>2014</v>
      </c>
      <c r="F171" s="20">
        <v>2014</v>
      </c>
      <c r="G171" s="20">
        <v>2014</v>
      </c>
      <c r="H171" s="20">
        <v>2014</v>
      </c>
      <c r="I171" s="20">
        <v>2014</v>
      </c>
      <c r="J171" s="20">
        <v>2015</v>
      </c>
      <c r="K171" s="20">
        <v>2015</v>
      </c>
      <c r="L171" s="20">
        <v>2015</v>
      </c>
      <c r="M171" s="22">
        <v>2016</v>
      </c>
      <c r="N171" s="22">
        <v>2016</v>
      </c>
      <c r="O171" s="22">
        <v>2015</v>
      </c>
      <c r="P171" s="22">
        <v>2015</v>
      </c>
      <c r="Q171" s="22">
        <v>2014</v>
      </c>
      <c r="R171" s="22">
        <v>2010</v>
      </c>
      <c r="S171" s="22">
        <v>2016</v>
      </c>
      <c r="T171" s="22">
        <v>2013</v>
      </c>
      <c r="U171" s="22">
        <v>2014</v>
      </c>
      <c r="V171" s="22">
        <v>2014</v>
      </c>
      <c r="W171" s="22">
        <v>2015</v>
      </c>
      <c r="X171" s="22">
        <v>2011</v>
      </c>
      <c r="Y171" s="22">
        <v>2012</v>
      </c>
      <c r="Z171" s="22">
        <v>2014</v>
      </c>
      <c r="AA171" s="22">
        <v>2014</v>
      </c>
      <c r="AB171" s="22">
        <v>2014</v>
      </c>
      <c r="AC171" s="22">
        <v>2014</v>
      </c>
      <c r="AD171" s="22">
        <v>2015</v>
      </c>
      <c r="AE171" s="22">
        <v>2012</v>
      </c>
      <c r="AF171" s="22">
        <v>2014</v>
      </c>
      <c r="AG171" s="21">
        <v>2012</v>
      </c>
      <c r="AH171" s="22">
        <v>2014</v>
      </c>
      <c r="AI171" s="22">
        <v>2015</v>
      </c>
      <c r="AJ171" s="22">
        <v>2016</v>
      </c>
      <c r="AK171" s="23" t="s">
        <v>17</v>
      </c>
      <c r="AL171" s="23">
        <v>2016</v>
      </c>
      <c r="AM171" s="22">
        <v>2015</v>
      </c>
      <c r="AN171" s="22">
        <v>2014</v>
      </c>
      <c r="AO171" s="22">
        <v>2014</v>
      </c>
      <c r="AP171" s="22">
        <v>2013</v>
      </c>
      <c r="AQ171" s="22">
        <v>2014</v>
      </c>
      <c r="AR171" s="22">
        <v>2015</v>
      </c>
      <c r="AS171" s="22">
        <v>2014</v>
      </c>
      <c r="AT171" s="22">
        <v>2015</v>
      </c>
      <c r="AU171" s="22">
        <v>2012</v>
      </c>
      <c r="AV171" s="22">
        <v>2012</v>
      </c>
      <c r="AW171" s="22">
        <v>2014</v>
      </c>
      <c r="AX171" s="22">
        <v>2014</v>
      </c>
      <c r="AY171" s="22">
        <v>2014</v>
      </c>
      <c r="AZ171" s="22">
        <v>2015</v>
      </c>
      <c r="BA171" s="22">
        <v>2015</v>
      </c>
      <c r="BB171" s="22">
        <v>2015</v>
      </c>
      <c r="BC171" s="22">
        <v>2015</v>
      </c>
      <c r="BD171" s="22">
        <v>2014</v>
      </c>
      <c r="BE171" s="22">
        <v>2014</v>
      </c>
      <c r="BF171" s="10"/>
    </row>
    <row r="172" spans="1:58" x14ac:dyDescent="0.25">
      <c r="A172" s="16" t="s">
        <v>246</v>
      </c>
      <c r="B172" s="11" t="s">
        <v>9530</v>
      </c>
      <c r="C172" s="20">
        <v>2014</v>
      </c>
      <c r="D172" s="20">
        <v>2014</v>
      </c>
      <c r="E172" s="20">
        <v>2014</v>
      </c>
      <c r="F172" s="20">
        <v>2014</v>
      </c>
      <c r="G172" s="20">
        <v>2014</v>
      </c>
      <c r="H172" s="20">
        <v>2014</v>
      </c>
      <c r="I172" s="20">
        <v>2014</v>
      </c>
      <c r="J172" s="20">
        <v>2015</v>
      </c>
      <c r="K172" s="20">
        <v>2015</v>
      </c>
      <c r="L172" s="20">
        <v>2015</v>
      </c>
      <c r="M172" s="22">
        <v>2016</v>
      </c>
      <c r="N172" s="22">
        <v>2016</v>
      </c>
      <c r="O172" s="22">
        <v>2015</v>
      </c>
      <c r="P172" s="22">
        <v>2015</v>
      </c>
      <c r="Q172" s="22">
        <v>2014</v>
      </c>
      <c r="R172" s="22">
        <v>2006</v>
      </c>
      <c r="S172" s="22">
        <v>2016</v>
      </c>
      <c r="T172" s="22">
        <v>2013</v>
      </c>
      <c r="U172" s="22">
        <v>2014</v>
      </c>
      <c r="V172" s="22">
        <v>2014</v>
      </c>
      <c r="W172" s="22">
        <v>2015</v>
      </c>
      <c r="X172" s="22">
        <v>2012</v>
      </c>
      <c r="Y172" s="22">
        <v>2010</v>
      </c>
      <c r="Z172" s="22">
        <v>2014</v>
      </c>
      <c r="AA172" s="22">
        <v>2014</v>
      </c>
      <c r="AB172" s="22">
        <v>2014</v>
      </c>
      <c r="AC172" s="22">
        <v>2014</v>
      </c>
      <c r="AD172" s="22">
        <v>2015</v>
      </c>
      <c r="AE172" s="22">
        <v>2012</v>
      </c>
      <c r="AF172" s="22">
        <v>2014</v>
      </c>
      <c r="AG172" s="21">
        <v>2012</v>
      </c>
      <c r="AH172" s="22">
        <v>2014</v>
      </c>
      <c r="AI172" s="22">
        <v>2015</v>
      </c>
      <c r="AJ172" s="22">
        <v>2016</v>
      </c>
      <c r="AK172" s="23">
        <v>2015</v>
      </c>
      <c r="AL172" s="23">
        <v>2015</v>
      </c>
      <c r="AM172" s="22">
        <v>2015</v>
      </c>
      <c r="AN172" s="22">
        <v>2014</v>
      </c>
      <c r="AO172" s="22">
        <v>2014</v>
      </c>
      <c r="AP172" s="22">
        <v>2014</v>
      </c>
      <c r="AQ172" s="22">
        <v>2014</v>
      </c>
      <c r="AR172" s="22">
        <v>2015</v>
      </c>
      <c r="AS172" s="22">
        <v>2014</v>
      </c>
      <c r="AT172" s="22">
        <v>2015</v>
      </c>
      <c r="AU172" s="22">
        <v>2012</v>
      </c>
      <c r="AV172" s="22">
        <v>2010</v>
      </c>
      <c r="AW172" s="22">
        <v>2014</v>
      </c>
      <c r="AX172" s="22">
        <v>2014</v>
      </c>
      <c r="AY172" s="22">
        <v>2014</v>
      </c>
      <c r="AZ172" s="22">
        <v>2015</v>
      </c>
      <c r="BA172" s="22">
        <v>2015</v>
      </c>
      <c r="BB172" s="22">
        <v>2015</v>
      </c>
      <c r="BC172" s="22">
        <v>2015</v>
      </c>
      <c r="BD172" s="22">
        <v>2014</v>
      </c>
      <c r="BE172" s="22">
        <v>2014</v>
      </c>
      <c r="BF172" s="10"/>
    </row>
    <row r="173" spans="1:58" x14ac:dyDescent="0.25">
      <c r="A173" s="16" t="s">
        <v>10435</v>
      </c>
      <c r="B173" s="11" t="s">
        <v>9448</v>
      </c>
      <c r="C173" s="20">
        <v>2014</v>
      </c>
      <c r="D173" s="20">
        <v>2014</v>
      </c>
      <c r="E173" s="20">
        <v>2014</v>
      </c>
      <c r="F173" s="20">
        <v>2014</v>
      </c>
      <c r="G173" s="20">
        <v>2014</v>
      </c>
      <c r="H173" s="20">
        <v>2014</v>
      </c>
      <c r="I173" s="20">
        <v>2014</v>
      </c>
      <c r="J173" s="20">
        <v>2015</v>
      </c>
      <c r="K173" s="20">
        <v>2015</v>
      </c>
      <c r="L173" s="20">
        <v>2015</v>
      </c>
      <c r="M173" s="22">
        <v>2016</v>
      </c>
      <c r="N173" s="22">
        <v>2016</v>
      </c>
      <c r="O173" s="22">
        <v>2015</v>
      </c>
      <c r="P173" s="22">
        <v>2015</v>
      </c>
      <c r="Q173" s="22">
        <v>2014</v>
      </c>
      <c r="R173" s="22">
        <v>2011</v>
      </c>
      <c r="S173" s="22">
        <v>2016</v>
      </c>
      <c r="T173" s="22">
        <v>2013</v>
      </c>
      <c r="U173" s="22">
        <v>2014</v>
      </c>
      <c r="V173" s="22">
        <v>2014</v>
      </c>
      <c r="W173" s="22">
        <v>2015</v>
      </c>
      <c r="X173" s="22">
        <v>2011</v>
      </c>
      <c r="Y173" s="22">
        <v>2010</v>
      </c>
      <c r="Z173" s="22">
        <v>2014</v>
      </c>
      <c r="AA173" s="22">
        <v>2014</v>
      </c>
      <c r="AB173" s="22">
        <v>2013</v>
      </c>
      <c r="AC173" s="22">
        <v>2014</v>
      </c>
      <c r="AD173" s="22">
        <v>2015</v>
      </c>
      <c r="AE173" s="22" t="s">
        <v>17</v>
      </c>
      <c r="AF173" s="22">
        <v>2014</v>
      </c>
      <c r="AG173" s="21">
        <v>2008</v>
      </c>
      <c r="AH173" s="22">
        <v>2014</v>
      </c>
      <c r="AI173" s="22">
        <v>2015</v>
      </c>
      <c r="AJ173" s="22">
        <v>2016</v>
      </c>
      <c r="AK173" s="23">
        <v>2015</v>
      </c>
      <c r="AL173" s="23">
        <v>2015</v>
      </c>
      <c r="AM173" s="22">
        <v>2015</v>
      </c>
      <c r="AN173" s="22">
        <v>2014</v>
      </c>
      <c r="AO173" s="22">
        <v>2014</v>
      </c>
      <c r="AP173" s="22">
        <v>2013</v>
      </c>
      <c r="AQ173" s="22">
        <v>2013</v>
      </c>
      <c r="AR173" s="22">
        <v>2015</v>
      </c>
      <c r="AS173" s="22">
        <v>2014</v>
      </c>
      <c r="AT173" s="22">
        <v>2015</v>
      </c>
      <c r="AU173" s="22">
        <v>2012</v>
      </c>
      <c r="AV173" s="22">
        <v>2013</v>
      </c>
      <c r="AW173" s="22">
        <v>2014</v>
      </c>
      <c r="AX173" s="22">
        <v>2014</v>
      </c>
      <c r="AY173" s="22">
        <v>2014</v>
      </c>
      <c r="AZ173" s="22">
        <v>2015</v>
      </c>
      <c r="BA173" s="22">
        <v>2015</v>
      </c>
      <c r="BB173" s="22">
        <v>2015</v>
      </c>
      <c r="BC173" s="22">
        <v>2015</v>
      </c>
      <c r="BD173" s="22">
        <v>2014</v>
      </c>
      <c r="BE173" s="22">
        <v>2014</v>
      </c>
      <c r="BF173" s="10"/>
    </row>
    <row r="174" spans="1:58" x14ac:dyDescent="0.25">
      <c r="A174" s="16" t="s">
        <v>10436</v>
      </c>
      <c r="B174" s="11" t="s">
        <v>9536</v>
      </c>
      <c r="C174" s="20">
        <v>2014</v>
      </c>
      <c r="D174" s="20">
        <v>2014</v>
      </c>
      <c r="E174" s="20">
        <v>2014</v>
      </c>
      <c r="F174" s="20">
        <v>2014</v>
      </c>
      <c r="G174" s="20">
        <v>2014</v>
      </c>
      <c r="H174" s="20">
        <v>2014</v>
      </c>
      <c r="I174" s="20">
        <v>2014</v>
      </c>
      <c r="J174" s="20">
        <v>2015</v>
      </c>
      <c r="K174" s="20">
        <v>2015</v>
      </c>
      <c r="L174" s="20">
        <v>2015</v>
      </c>
      <c r="M174" s="22">
        <v>2016</v>
      </c>
      <c r="N174" s="22">
        <v>2016</v>
      </c>
      <c r="O174" s="22">
        <v>2015</v>
      </c>
      <c r="P174" s="22">
        <v>2015</v>
      </c>
      <c r="Q174" s="22">
        <v>2014</v>
      </c>
      <c r="R174" s="22">
        <v>2010</v>
      </c>
      <c r="S174" s="22">
        <v>2016</v>
      </c>
      <c r="T174" s="22">
        <v>2013</v>
      </c>
      <c r="U174" s="22">
        <v>2014</v>
      </c>
      <c r="V174" s="22">
        <v>2014</v>
      </c>
      <c r="W174" s="22">
        <v>2015</v>
      </c>
      <c r="X174" s="22">
        <v>2009</v>
      </c>
      <c r="Y174" s="22">
        <v>2011</v>
      </c>
      <c r="Z174" s="22">
        <v>2014</v>
      </c>
      <c r="AA174" s="22">
        <v>2014</v>
      </c>
      <c r="AB174" s="22" t="s">
        <v>17</v>
      </c>
      <c r="AC174" s="22">
        <v>2014</v>
      </c>
      <c r="AD174" s="22">
        <v>2015</v>
      </c>
      <c r="AE174" s="22">
        <v>2012</v>
      </c>
      <c r="AF174" s="22" t="s">
        <v>17</v>
      </c>
      <c r="AG174" s="21">
        <v>2007</v>
      </c>
      <c r="AH174" s="22">
        <v>2014</v>
      </c>
      <c r="AI174" s="22">
        <v>2015</v>
      </c>
      <c r="AJ174" s="22">
        <v>2016</v>
      </c>
      <c r="AK174" s="23">
        <v>2015</v>
      </c>
      <c r="AL174" s="23">
        <v>2015</v>
      </c>
      <c r="AM174" s="22">
        <v>2015</v>
      </c>
      <c r="AN174" s="22">
        <v>2014</v>
      </c>
      <c r="AO174" s="22">
        <v>2014</v>
      </c>
      <c r="AP174" s="22" t="s">
        <v>17</v>
      </c>
      <c r="AQ174" s="22" t="s">
        <v>17</v>
      </c>
      <c r="AR174" s="22">
        <v>2009</v>
      </c>
      <c r="AS174" s="22">
        <v>2014</v>
      </c>
      <c r="AT174" s="22">
        <v>2015</v>
      </c>
      <c r="AU174" s="22">
        <v>2012</v>
      </c>
      <c r="AV174" s="22">
        <v>2010</v>
      </c>
      <c r="AW174" s="22">
        <v>2014</v>
      </c>
      <c r="AX174" s="22">
        <v>2014</v>
      </c>
      <c r="AY174" s="22">
        <v>2014</v>
      </c>
      <c r="AZ174" s="22">
        <v>2015</v>
      </c>
      <c r="BA174" s="22">
        <v>2015</v>
      </c>
      <c r="BB174" s="22">
        <v>2015</v>
      </c>
      <c r="BC174" s="22">
        <v>2015</v>
      </c>
      <c r="BD174" s="22">
        <v>2014</v>
      </c>
      <c r="BE174" s="22">
        <v>2014</v>
      </c>
      <c r="BF174" s="10"/>
    </row>
    <row r="175" spans="1:58" x14ac:dyDescent="0.25">
      <c r="A175" s="16" t="s">
        <v>9528</v>
      </c>
      <c r="B175" s="11" t="s">
        <v>9529</v>
      </c>
      <c r="C175" s="20">
        <v>2014</v>
      </c>
      <c r="D175" s="20">
        <v>2014</v>
      </c>
      <c r="E175" s="20">
        <v>2014</v>
      </c>
      <c r="F175" s="20">
        <v>2014</v>
      </c>
      <c r="G175" s="20">
        <v>2014</v>
      </c>
      <c r="H175" s="20">
        <v>2014</v>
      </c>
      <c r="I175" s="20">
        <v>2014</v>
      </c>
      <c r="J175" s="20">
        <v>2015</v>
      </c>
      <c r="K175" s="20">
        <v>2015</v>
      </c>
      <c r="L175" s="20">
        <v>2015</v>
      </c>
      <c r="M175" s="22">
        <v>2016</v>
      </c>
      <c r="N175" s="22">
        <v>2016</v>
      </c>
      <c r="O175" s="22">
        <v>2015</v>
      </c>
      <c r="P175" s="22">
        <v>2015</v>
      </c>
      <c r="Q175" s="22">
        <v>2014</v>
      </c>
      <c r="R175" s="22">
        <v>2014</v>
      </c>
      <c r="S175" s="22">
        <v>2016</v>
      </c>
      <c r="T175" s="22">
        <v>2013</v>
      </c>
      <c r="U175" s="22">
        <v>2014</v>
      </c>
      <c r="V175" s="22">
        <v>2014</v>
      </c>
      <c r="W175" s="22">
        <v>2015</v>
      </c>
      <c r="X175" s="22">
        <v>2014</v>
      </c>
      <c r="Y175" s="22">
        <v>2010</v>
      </c>
      <c r="Z175" s="22">
        <v>2014</v>
      </c>
      <c r="AA175" s="22">
        <v>2014</v>
      </c>
      <c r="AB175" s="22">
        <v>2014</v>
      </c>
      <c r="AC175" s="22">
        <v>2014</v>
      </c>
      <c r="AD175" s="22">
        <v>2015</v>
      </c>
      <c r="AE175" s="22">
        <v>2012</v>
      </c>
      <c r="AF175" s="22">
        <v>2014</v>
      </c>
      <c r="AG175" s="21">
        <v>2011</v>
      </c>
      <c r="AH175" s="22">
        <v>2014</v>
      </c>
      <c r="AI175" s="22">
        <v>2015</v>
      </c>
      <c r="AJ175" s="22">
        <v>2016</v>
      </c>
      <c r="AK175" s="23">
        <v>2015</v>
      </c>
      <c r="AL175" s="23">
        <v>2015</v>
      </c>
      <c r="AM175" s="22">
        <v>2015</v>
      </c>
      <c r="AN175" s="22">
        <v>2014</v>
      </c>
      <c r="AO175" s="22">
        <v>2014</v>
      </c>
      <c r="AP175" s="22">
        <v>2014</v>
      </c>
      <c r="AQ175" s="22">
        <v>2014</v>
      </c>
      <c r="AR175" s="22">
        <v>2015</v>
      </c>
      <c r="AS175" s="22">
        <v>2014</v>
      </c>
      <c r="AT175" s="22">
        <v>2015</v>
      </c>
      <c r="AU175" s="22">
        <v>2012</v>
      </c>
      <c r="AV175" s="22">
        <v>2011</v>
      </c>
      <c r="AW175" s="22">
        <v>2014</v>
      </c>
      <c r="AX175" s="22">
        <v>2014</v>
      </c>
      <c r="AY175" s="22">
        <v>2014</v>
      </c>
      <c r="AZ175" s="22">
        <v>2015</v>
      </c>
      <c r="BA175" s="22">
        <v>2015</v>
      </c>
      <c r="BB175" s="22">
        <v>2015</v>
      </c>
      <c r="BC175" s="22">
        <v>2015</v>
      </c>
      <c r="BD175" s="22">
        <v>2014</v>
      </c>
      <c r="BE175" s="22">
        <v>2014</v>
      </c>
      <c r="BF175" s="10"/>
    </row>
    <row r="176" spans="1:58" x14ac:dyDescent="0.25">
      <c r="A176" s="16" t="s">
        <v>9537</v>
      </c>
      <c r="B176" s="11" t="s">
        <v>9538</v>
      </c>
      <c r="C176" s="20">
        <v>2014</v>
      </c>
      <c r="D176" s="20">
        <v>2014</v>
      </c>
      <c r="E176" s="20">
        <v>2014</v>
      </c>
      <c r="F176" s="20">
        <v>2014</v>
      </c>
      <c r="G176" s="20">
        <v>2014</v>
      </c>
      <c r="H176" s="20">
        <v>2014</v>
      </c>
      <c r="I176" s="20">
        <v>2014</v>
      </c>
      <c r="J176" s="20">
        <v>2015</v>
      </c>
      <c r="K176" s="20">
        <v>2015</v>
      </c>
      <c r="L176" s="20">
        <v>2015</v>
      </c>
      <c r="M176" s="22">
        <v>2016</v>
      </c>
      <c r="N176" s="22">
        <v>2016</v>
      </c>
      <c r="O176" s="22">
        <v>2015</v>
      </c>
      <c r="P176" s="22">
        <v>2015</v>
      </c>
      <c r="Q176" s="22">
        <v>2014</v>
      </c>
      <c r="R176" s="22" t="s">
        <v>17</v>
      </c>
      <c r="S176" s="22">
        <v>2016</v>
      </c>
      <c r="T176" s="22">
        <v>2013</v>
      </c>
      <c r="U176" s="22">
        <v>2014</v>
      </c>
      <c r="V176" s="22">
        <v>2014</v>
      </c>
      <c r="W176" s="22">
        <v>2015</v>
      </c>
      <c r="X176" s="22">
        <v>2012</v>
      </c>
      <c r="Y176" s="22">
        <v>2010</v>
      </c>
      <c r="Z176" s="22">
        <v>2014</v>
      </c>
      <c r="AA176" s="22">
        <v>2014</v>
      </c>
      <c r="AB176" s="22" t="s">
        <v>17</v>
      </c>
      <c r="AC176" s="22">
        <v>2014</v>
      </c>
      <c r="AD176" s="22">
        <v>2015</v>
      </c>
      <c r="AE176" s="22" t="s">
        <v>17</v>
      </c>
      <c r="AF176" s="22">
        <v>2014</v>
      </c>
      <c r="AG176" s="21">
        <v>2009</v>
      </c>
      <c r="AH176" s="22">
        <v>2014</v>
      </c>
      <c r="AI176" s="22">
        <v>2015</v>
      </c>
      <c r="AJ176" s="22">
        <v>2016</v>
      </c>
      <c r="AK176" s="23" t="s">
        <v>17</v>
      </c>
      <c r="AL176" s="23">
        <v>2015</v>
      </c>
      <c r="AM176" s="22">
        <v>2015</v>
      </c>
      <c r="AN176" s="22">
        <v>2014</v>
      </c>
      <c r="AO176" s="22">
        <v>2014</v>
      </c>
      <c r="AP176" s="22" t="s">
        <v>17</v>
      </c>
      <c r="AQ176" s="22" t="s">
        <v>17</v>
      </c>
      <c r="AR176" s="22">
        <v>2011</v>
      </c>
      <c r="AS176" s="22">
        <v>2014</v>
      </c>
      <c r="AT176" s="22" t="s">
        <v>17</v>
      </c>
      <c r="AU176" s="22">
        <v>2012</v>
      </c>
      <c r="AV176" s="22">
        <v>2011</v>
      </c>
      <c r="AW176" s="22">
        <v>2014</v>
      </c>
      <c r="AX176" s="22">
        <v>2014</v>
      </c>
      <c r="AY176" s="22">
        <v>2014</v>
      </c>
      <c r="AZ176" s="22">
        <v>2015</v>
      </c>
      <c r="BA176" s="22">
        <v>2015</v>
      </c>
      <c r="BB176" s="22">
        <v>2014</v>
      </c>
      <c r="BC176" s="22">
        <v>2015</v>
      </c>
      <c r="BD176" s="22">
        <v>2014</v>
      </c>
      <c r="BE176" s="22">
        <v>2014</v>
      </c>
      <c r="BF176" s="10"/>
    </row>
    <row r="177" spans="1:58" x14ac:dyDescent="0.25">
      <c r="A177" s="16" t="s">
        <v>2911</v>
      </c>
      <c r="B177" s="11" t="s">
        <v>9539</v>
      </c>
      <c r="C177" s="20">
        <v>2014</v>
      </c>
      <c r="D177" s="20">
        <v>2014</v>
      </c>
      <c r="E177" s="20">
        <v>2014</v>
      </c>
      <c r="F177" s="20">
        <v>2014</v>
      </c>
      <c r="G177" s="20">
        <v>2014</v>
      </c>
      <c r="H177" s="20">
        <v>2014</v>
      </c>
      <c r="I177" s="20">
        <v>2014</v>
      </c>
      <c r="J177" s="20">
        <v>2015</v>
      </c>
      <c r="K177" s="20">
        <v>2015</v>
      </c>
      <c r="L177" s="20">
        <v>2015</v>
      </c>
      <c r="M177" s="22">
        <v>2016</v>
      </c>
      <c r="N177" s="22">
        <v>2016</v>
      </c>
      <c r="O177" s="22">
        <v>2015</v>
      </c>
      <c r="P177" s="22">
        <v>2015</v>
      </c>
      <c r="Q177" s="22">
        <v>2014</v>
      </c>
      <c r="R177" s="22">
        <v>2006</v>
      </c>
      <c r="S177" s="22">
        <v>2016</v>
      </c>
      <c r="T177" s="22">
        <v>2013</v>
      </c>
      <c r="U177" s="22">
        <v>2014</v>
      </c>
      <c r="V177" s="22" t="s">
        <v>17</v>
      </c>
      <c r="W177" s="22">
        <v>2015</v>
      </c>
      <c r="X177" s="22" t="s">
        <v>17</v>
      </c>
      <c r="Y177" s="22">
        <v>2010</v>
      </c>
      <c r="Z177" s="22">
        <v>2014</v>
      </c>
      <c r="AA177" s="22">
        <v>2014</v>
      </c>
      <c r="AB177" s="22">
        <v>2013</v>
      </c>
      <c r="AC177" s="22">
        <v>2014</v>
      </c>
      <c r="AD177" s="22">
        <v>2015</v>
      </c>
      <c r="AE177" s="22" t="s">
        <v>17</v>
      </c>
      <c r="AF177" s="22">
        <v>2014</v>
      </c>
      <c r="AG177" s="21" t="s">
        <v>17</v>
      </c>
      <c r="AH177" s="22">
        <v>2014</v>
      </c>
      <c r="AI177" s="22">
        <v>2015</v>
      </c>
      <c r="AJ177" s="22">
        <v>2016</v>
      </c>
      <c r="AK177" s="23" t="s">
        <v>17</v>
      </c>
      <c r="AL177" s="23">
        <v>2015</v>
      </c>
      <c r="AM177" s="22">
        <v>2015</v>
      </c>
      <c r="AN177" s="22">
        <v>2014</v>
      </c>
      <c r="AO177" s="22">
        <v>2014</v>
      </c>
      <c r="AP177" s="22">
        <v>2013</v>
      </c>
      <c r="AQ177" s="22">
        <v>2013</v>
      </c>
      <c r="AR177" s="22">
        <v>2011</v>
      </c>
      <c r="AS177" s="22">
        <v>2014</v>
      </c>
      <c r="AT177" s="22">
        <v>2015</v>
      </c>
      <c r="AU177" s="22">
        <v>2012</v>
      </c>
      <c r="AV177" s="22">
        <v>2013</v>
      </c>
      <c r="AW177" s="22">
        <v>2014</v>
      </c>
      <c r="AX177" s="22">
        <v>2014</v>
      </c>
      <c r="AY177" s="22">
        <v>2014</v>
      </c>
      <c r="AZ177" s="22">
        <v>2015</v>
      </c>
      <c r="BA177" s="22">
        <v>2015</v>
      </c>
      <c r="BB177" s="22">
        <v>2015</v>
      </c>
      <c r="BC177" s="22">
        <v>2015</v>
      </c>
      <c r="BD177" s="22">
        <v>2014</v>
      </c>
      <c r="BE177" s="22">
        <v>2014</v>
      </c>
      <c r="BF177" s="10"/>
    </row>
    <row r="178" spans="1:58" x14ac:dyDescent="0.25">
      <c r="A178" s="16" t="s">
        <v>447</v>
      </c>
      <c r="B178" s="11" t="s">
        <v>9540</v>
      </c>
      <c r="C178" s="20">
        <v>2014</v>
      </c>
      <c r="D178" s="20">
        <v>2014</v>
      </c>
      <c r="E178" s="20">
        <v>2014</v>
      </c>
      <c r="F178" s="20">
        <v>2014</v>
      </c>
      <c r="G178" s="20">
        <v>2014</v>
      </c>
      <c r="H178" s="20">
        <v>2014</v>
      </c>
      <c r="I178" s="20">
        <v>2014</v>
      </c>
      <c r="J178" s="20">
        <v>2015</v>
      </c>
      <c r="K178" s="20">
        <v>2015</v>
      </c>
      <c r="L178" s="20">
        <v>2015</v>
      </c>
      <c r="M178" s="22">
        <v>2016</v>
      </c>
      <c r="N178" s="22">
        <v>2016</v>
      </c>
      <c r="O178" s="22">
        <v>2015</v>
      </c>
      <c r="P178" s="22">
        <v>2015</v>
      </c>
      <c r="Q178" s="22">
        <v>2014</v>
      </c>
      <c r="R178" s="22">
        <v>2012</v>
      </c>
      <c r="S178" s="22">
        <v>2016</v>
      </c>
      <c r="T178" s="22">
        <v>2013</v>
      </c>
      <c r="U178" s="22">
        <v>2014</v>
      </c>
      <c r="V178" s="22">
        <v>2014</v>
      </c>
      <c r="W178" s="22">
        <v>2015</v>
      </c>
      <c r="X178" s="22">
        <v>2012</v>
      </c>
      <c r="Y178" s="22">
        <v>2010</v>
      </c>
      <c r="Z178" s="22">
        <v>2014</v>
      </c>
      <c r="AA178" s="22">
        <v>2014</v>
      </c>
      <c r="AB178" s="22">
        <v>2014</v>
      </c>
      <c r="AC178" s="22">
        <v>2014</v>
      </c>
      <c r="AD178" s="22">
        <v>2015</v>
      </c>
      <c r="AE178" s="22" t="s">
        <v>17</v>
      </c>
      <c r="AF178" s="22">
        <v>2014</v>
      </c>
      <c r="AG178" s="21">
        <v>2010</v>
      </c>
      <c r="AH178" s="22">
        <v>2014</v>
      </c>
      <c r="AI178" s="22">
        <v>2015</v>
      </c>
      <c r="AJ178" s="22">
        <v>2016</v>
      </c>
      <c r="AK178" s="23" t="s">
        <v>17</v>
      </c>
      <c r="AL178" s="23">
        <v>2015</v>
      </c>
      <c r="AM178" s="22">
        <v>2015</v>
      </c>
      <c r="AN178" s="22">
        <v>2014</v>
      </c>
      <c r="AO178" s="22">
        <v>2014</v>
      </c>
      <c r="AP178" s="22">
        <v>2014</v>
      </c>
      <c r="AQ178" s="22">
        <v>2014</v>
      </c>
      <c r="AR178" s="22">
        <v>2011</v>
      </c>
      <c r="AS178" s="22">
        <v>2014</v>
      </c>
      <c r="AT178" s="22">
        <v>2015</v>
      </c>
      <c r="AU178" s="22">
        <v>2012</v>
      </c>
      <c r="AV178" s="22">
        <v>2011</v>
      </c>
      <c r="AW178" s="22">
        <v>2014</v>
      </c>
      <c r="AX178" s="22">
        <v>2014</v>
      </c>
      <c r="AY178" s="22">
        <v>2014</v>
      </c>
      <c r="AZ178" s="22">
        <v>2015</v>
      </c>
      <c r="BA178" s="22">
        <v>2015</v>
      </c>
      <c r="BB178" s="22">
        <v>2015</v>
      </c>
      <c r="BC178" s="22">
        <v>2015</v>
      </c>
      <c r="BD178" s="22">
        <v>2014</v>
      </c>
      <c r="BE178" s="22">
        <v>2014</v>
      </c>
      <c r="BF178" s="10"/>
    </row>
    <row r="179" spans="1:58" x14ac:dyDescent="0.25">
      <c r="A179" s="16" t="s">
        <v>10437</v>
      </c>
      <c r="B179" s="11" t="s">
        <v>9541</v>
      </c>
      <c r="C179" s="20">
        <v>2014</v>
      </c>
      <c r="D179" s="20">
        <v>2014</v>
      </c>
      <c r="E179" s="20">
        <v>2014</v>
      </c>
      <c r="F179" s="20">
        <v>2014</v>
      </c>
      <c r="G179" s="20">
        <v>2014</v>
      </c>
      <c r="H179" s="20">
        <v>2014</v>
      </c>
      <c r="I179" s="20">
        <v>2014</v>
      </c>
      <c r="J179" s="20">
        <v>2015</v>
      </c>
      <c r="K179" s="20">
        <v>2015</v>
      </c>
      <c r="L179" s="20">
        <v>2015</v>
      </c>
      <c r="M179" s="22">
        <v>2016</v>
      </c>
      <c r="N179" s="22">
        <v>2016</v>
      </c>
      <c r="O179" s="22">
        <v>2015</v>
      </c>
      <c r="P179" s="22">
        <v>2015</v>
      </c>
      <c r="Q179" s="22">
        <v>2014</v>
      </c>
      <c r="R179" s="22" t="s">
        <v>17</v>
      </c>
      <c r="S179" s="22">
        <v>2016</v>
      </c>
      <c r="T179" s="22">
        <v>2013</v>
      </c>
      <c r="U179" s="22">
        <v>2014</v>
      </c>
      <c r="V179" s="22">
        <v>2014</v>
      </c>
      <c r="W179" s="22">
        <v>2015</v>
      </c>
      <c r="X179" s="22">
        <v>2013</v>
      </c>
      <c r="Y179" s="22">
        <v>2011</v>
      </c>
      <c r="Z179" s="22">
        <v>2014</v>
      </c>
      <c r="AA179" s="22">
        <v>2014</v>
      </c>
      <c r="AB179" s="22" t="s">
        <v>17</v>
      </c>
      <c r="AC179" s="22">
        <v>2014</v>
      </c>
      <c r="AD179" s="22">
        <v>2015</v>
      </c>
      <c r="AE179" s="22">
        <v>2012</v>
      </c>
      <c r="AF179" s="22">
        <v>2014</v>
      </c>
      <c r="AG179" s="21">
        <v>2012</v>
      </c>
      <c r="AH179" s="22">
        <v>2014</v>
      </c>
      <c r="AI179" s="22">
        <v>2015</v>
      </c>
      <c r="AJ179" s="22">
        <v>2016</v>
      </c>
      <c r="AK179" s="23">
        <v>2015</v>
      </c>
      <c r="AL179" s="23">
        <v>2016</v>
      </c>
      <c r="AM179" s="22">
        <v>2015</v>
      </c>
      <c r="AN179" s="22">
        <v>2014</v>
      </c>
      <c r="AO179" s="22">
        <v>2014</v>
      </c>
      <c r="AP179" s="22">
        <v>2014</v>
      </c>
      <c r="AQ179" s="22">
        <v>2014</v>
      </c>
      <c r="AR179" s="22">
        <v>2015</v>
      </c>
      <c r="AS179" s="22">
        <v>2014</v>
      </c>
      <c r="AT179" s="22">
        <v>2015</v>
      </c>
      <c r="AU179" s="22">
        <v>2012</v>
      </c>
      <c r="AV179" s="22">
        <v>2013</v>
      </c>
      <c r="AW179" s="22">
        <v>2014</v>
      </c>
      <c r="AX179" s="22">
        <v>2014</v>
      </c>
      <c r="AY179" s="22">
        <v>2014</v>
      </c>
      <c r="AZ179" s="22">
        <v>2015</v>
      </c>
      <c r="BA179" s="22">
        <v>2015</v>
      </c>
      <c r="BB179" s="22">
        <v>2015</v>
      </c>
      <c r="BC179" s="22">
        <v>2015</v>
      </c>
      <c r="BD179" s="22">
        <v>2014</v>
      </c>
      <c r="BE179" s="22">
        <v>2014</v>
      </c>
      <c r="BF179" s="10"/>
    </row>
    <row r="180" spans="1:58" x14ac:dyDescent="0.25">
      <c r="A180" s="16" t="s">
        <v>9533</v>
      </c>
      <c r="B180" s="11" t="s">
        <v>9534</v>
      </c>
      <c r="C180" s="20">
        <v>2014</v>
      </c>
      <c r="D180" s="20">
        <v>2014</v>
      </c>
      <c r="E180" s="20">
        <v>2014</v>
      </c>
      <c r="F180" s="20">
        <v>2014</v>
      </c>
      <c r="G180" s="20">
        <v>2014</v>
      </c>
      <c r="H180" s="20">
        <v>2014</v>
      </c>
      <c r="I180" s="20">
        <v>2014</v>
      </c>
      <c r="J180" s="20">
        <v>2015</v>
      </c>
      <c r="K180" s="20">
        <v>2015</v>
      </c>
      <c r="L180" s="20">
        <v>2015</v>
      </c>
      <c r="M180" s="22">
        <v>2016</v>
      </c>
      <c r="N180" s="22">
        <v>2016</v>
      </c>
      <c r="O180" s="22">
        <v>2015</v>
      </c>
      <c r="P180" s="22">
        <v>2015</v>
      </c>
      <c r="Q180" s="22">
        <v>2014</v>
      </c>
      <c r="R180" s="22" t="s">
        <v>17</v>
      </c>
      <c r="S180" s="22">
        <v>2016</v>
      </c>
      <c r="T180" s="22">
        <v>2013</v>
      </c>
      <c r="U180" s="22">
        <v>2014</v>
      </c>
      <c r="V180" s="22">
        <v>2014</v>
      </c>
      <c r="W180" s="22">
        <v>2015</v>
      </c>
      <c r="X180" s="22" t="s">
        <v>17</v>
      </c>
      <c r="Y180" s="22">
        <v>2010</v>
      </c>
      <c r="Z180" s="22">
        <v>2014</v>
      </c>
      <c r="AA180" s="22">
        <v>2014</v>
      </c>
      <c r="AB180" s="22" t="s">
        <v>17</v>
      </c>
      <c r="AC180" s="22">
        <v>2014</v>
      </c>
      <c r="AD180" s="22">
        <v>2015</v>
      </c>
      <c r="AE180" s="22" t="s">
        <v>17</v>
      </c>
      <c r="AF180" s="22" t="s">
        <v>17</v>
      </c>
      <c r="AG180" s="21" t="s">
        <v>17</v>
      </c>
      <c r="AH180" s="22">
        <v>2014</v>
      </c>
      <c r="AI180" s="22">
        <v>2015</v>
      </c>
      <c r="AJ180" s="22">
        <v>2016</v>
      </c>
      <c r="AK180" s="23" t="s">
        <v>17</v>
      </c>
      <c r="AL180" s="23">
        <v>2015</v>
      </c>
      <c r="AM180" s="22">
        <v>2015</v>
      </c>
      <c r="AN180" s="22">
        <v>2014</v>
      </c>
      <c r="AO180" s="22">
        <v>2014</v>
      </c>
      <c r="AP180" s="22" t="s">
        <v>17</v>
      </c>
      <c r="AQ180" s="22" t="s">
        <v>17</v>
      </c>
      <c r="AR180" s="22" t="s">
        <v>17</v>
      </c>
      <c r="AS180" s="22">
        <v>2014</v>
      </c>
      <c r="AT180" s="22">
        <v>2015</v>
      </c>
      <c r="AU180" s="22">
        <v>2012</v>
      </c>
      <c r="AV180" s="22">
        <v>2013</v>
      </c>
      <c r="AW180" s="22">
        <v>2014</v>
      </c>
      <c r="AX180" s="22">
        <v>2014</v>
      </c>
      <c r="AY180" s="22">
        <v>2014</v>
      </c>
      <c r="AZ180" s="22">
        <v>2006</v>
      </c>
      <c r="BA180" s="22">
        <v>2006</v>
      </c>
      <c r="BB180" s="22">
        <v>2015</v>
      </c>
      <c r="BC180" s="22">
        <v>2015</v>
      </c>
      <c r="BD180" s="22">
        <v>2014</v>
      </c>
      <c r="BE180" s="22">
        <v>2014</v>
      </c>
      <c r="BF180" s="10"/>
    </row>
    <row r="181" spans="1:58" x14ac:dyDescent="0.25">
      <c r="A181" s="16" t="s">
        <v>9542</v>
      </c>
      <c r="B181" s="11" t="s">
        <v>9543</v>
      </c>
      <c r="C181" s="20">
        <v>2014</v>
      </c>
      <c r="D181" s="20">
        <v>2014</v>
      </c>
      <c r="E181" s="20">
        <v>2014</v>
      </c>
      <c r="F181" s="20">
        <v>2014</v>
      </c>
      <c r="G181" s="20">
        <v>2014</v>
      </c>
      <c r="H181" s="20">
        <v>2014</v>
      </c>
      <c r="I181" s="20">
        <v>2014</v>
      </c>
      <c r="J181" s="20">
        <v>2015</v>
      </c>
      <c r="K181" s="20">
        <v>2015</v>
      </c>
      <c r="L181" s="20">
        <v>2015</v>
      </c>
      <c r="M181" s="22">
        <v>2016</v>
      </c>
      <c r="N181" s="22">
        <v>2016</v>
      </c>
      <c r="O181" s="22">
        <v>2015</v>
      </c>
      <c r="P181" s="22">
        <v>2015</v>
      </c>
      <c r="Q181" s="22" t="s">
        <v>17</v>
      </c>
      <c r="R181" s="22" t="s">
        <v>17</v>
      </c>
      <c r="S181" s="22">
        <v>2016</v>
      </c>
      <c r="T181" s="22">
        <v>2013</v>
      </c>
      <c r="U181" s="22">
        <v>2014</v>
      </c>
      <c r="V181" s="22">
        <v>2014</v>
      </c>
      <c r="W181" s="22">
        <v>2015</v>
      </c>
      <c r="X181" s="22">
        <v>2007</v>
      </c>
      <c r="Y181" s="22">
        <v>2010</v>
      </c>
      <c r="Z181" s="22">
        <v>2014</v>
      </c>
      <c r="AA181" s="22">
        <v>2014</v>
      </c>
      <c r="AB181" s="22" t="s">
        <v>17</v>
      </c>
      <c r="AC181" s="22">
        <v>2014</v>
      </c>
      <c r="AD181" s="22">
        <v>2015</v>
      </c>
      <c r="AE181" s="22" t="s">
        <v>17</v>
      </c>
      <c r="AF181" s="22" t="s">
        <v>17</v>
      </c>
      <c r="AG181" s="21" t="s">
        <v>17</v>
      </c>
      <c r="AH181" s="22">
        <v>2014</v>
      </c>
      <c r="AI181" s="22">
        <v>2015</v>
      </c>
      <c r="AJ181" s="22">
        <v>2016</v>
      </c>
      <c r="AK181" s="23" t="s">
        <v>17</v>
      </c>
      <c r="AL181" s="23" t="s">
        <v>17</v>
      </c>
      <c r="AM181" s="22">
        <v>2015</v>
      </c>
      <c r="AN181" s="22">
        <v>2014</v>
      </c>
      <c r="AO181" s="22">
        <v>2014</v>
      </c>
      <c r="AP181" s="22" t="s">
        <v>17</v>
      </c>
      <c r="AQ181" s="22" t="s">
        <v>17</v>
      </c>
      <c r="AR181" s="22" t="s">
        <v>17</v>
      </c>
      <c r="AS181" s="22">
        <v>2014</v>
      </c>
      <c r="AT181" s="22" t="s">
        <v>17</v>
      </c>
      <c r="AU181" s="22">
        <v>2012</v>
      </c>
      <c r="AV181" s="22" t="s">
        <v>17</v>
      </c>
      <c r="AW181" s="22">
        <v>2013</v>
      </c>
      <c r="AX181" s="22">
        <v>2014</v>
      </c>
      <c r="AY181" s="22">
        <v>2014</v>
      </c>
      <c r="AZ181" s="22">
        <v>2013</v>
      </c>
      <c r="BA181" s="22">
        <v>2015</v>
      </c>
      <c r="BB181" s="22">
        <v>2014</v>
      </c>
      <c r="BC181" s="22">
        <v>2015</v>
      </c>
      <c r="BD181" s="22">
        <v>2014</v>
      </c>
      <c r="BE181" s="22">
        <v>2014</v>
      </c>
      <c r="BF181" s="10"/>
    </row>
    <row r="182" spans="1:58" x14ac:dyDescent="0.25">
      <c r="A182" s="16" t="s">
        <v>812</v>
      </c>
      <c r="B182" s="11" t="s">
        <v>9545</v>
      </c>
      <c r="C182" s="20">
        <v>2014</v>
      </c>
      <c r="D182" s="20">
        <v>2014</v>
      </c>
      <c r="E182" s="20">
        <v>2014</v>
      </c>
      <c r="F182" s="20">
        <v>2014</v>
      </c>
      <c r="G182" s="20">
        <v>2014</v>
      </c>
      <c r="H182" s="20">
        <v>2014</v>
      </c>
      <c r="I182" s="20">
        <v>2014</v>
      </c>
      <c r="J182" s="20">
        <v>2015</v>
      </c>
      <c r="K182" s="20">
        <v>2015</v>
      </c>
      <c r="L182" s="20">
        <v>2015</v>
      </c>
      <c r="M182" s="22">
        <v>2016</v>
      </c>
      <c r="N182" s="22">
        <v>2016</v>
      </c>
      <c r="O182" s="22">
        <v>2015</v>
      </c>
      <c r="P182" s="22">
        <v>2015</v>
      </c>
      <c r="Q182" s="22">
        <v>2014</v>
      </c>
      <c r="R182" s="22">
        <v>2011</v>
      </c>
      <c r="S182" s="22">
        <v>2016</v>
      </c>
      <c r="T182" s="22">
        <v>2013</v>
      </c>
      <c r="U182" s="22">
        <v>2014</v>
      </c>
      <c r="V182" s="22">
        <v>2014</v>
      </c>
      <c r="W182" s="22">
        <v>2015</v>
      </c>
      <c r="X182" s="22">
        <v>2011</v>
      </c>
      <c r="Y182" s="22">
        <v>2010</v>
      </c>
      <c r="Z182" s="22">
        <v>2014</v>
      </c>
      <c r="AA182" s="22">
        <v>2014</v>
      </c>
      <c r="AB182" s="22">
        <v>2014</v>
      </c>
      <c r="AC182" s="22">
        <v>2014</v>
      </c>
      <c r="AD182" s="22">
        <v>2015</v>
      </c>
      <c r="AE182" s="22">
        <v>2012</v>
      </c>
      <c r="AF182" s="22">
        <v>2014</v>
      </c>
      <c r="AG182" s="21">
        <v>2012</v>
      </c>
      <c r="AH182" s="22">
        <v>2014</v>
      </c>
      <c r="AI182" s="22">
        <v>2015</v>
      </c>
      <c r="AJ182" s="22">
        <v>2016</v>
      </c>
      <c r="AK182" s="23">
        <v>2015</v>
      </c>
      <c r="AL182" s="23">
        <v>2016</v>
      </c>
      <c r="AM182" s="22">
        <v>2015</v>
      </c>
      <c r="AN182" s="22">
        <v>2014</v>
      </c>
      <c r="AO182" s="22">
        <v>2014</v>
      </c>
      <c r="AP182" s="22">
        <v>2013</v>
      </c>
      <c r="AQ182" s="22">
        <v>2014</v>
      </c>
      <c r="AR182" s="22" t="s">
        <v>17</v>
      </c>
      <c r="AS182" s="22">
        <v>2014</v>
      </c>
      <c r="AT182" s="22">
        <v>2015</v>
      </c>
      <c r="AU182" s="22">
        <v>2012</v>
      </c>
      <c r="AV182" s="22">
        <v>2012</v>
      </c>
      <c r="AW182" s="22">
        <v>2014</v>
      </c>
      <c r="AX182" s="22">
        <v>2014</v>
      </c>
      <c r="AY182" s="22">
        <v>2014</v>
      </c>
      <c r="AZ182" s="22">
        <v>2015</v>
      </c>
      <c r="BA182" s="22">
        <v>2015</v>
      </c>
      <c r="BB182" s="22">
        <v>2015</v>
      </c>
      <c r="BC182" s="22">
        <v>2015</v>
      </c>
      <c r="BD182" s="22">
        <v>2014</v>
      </c>
      <c r="BE182" s="22">
        <v>2014</v>
      </c>
      <c r="BF182" s="10"/>
    </row>
    <row r="183" spans="1:58" x14ac:dyDescent="0.25">
      <c r="A183" s="16" t="s">
        <v>513</v>
      </c>
      <c r="B183" s="11" t="s">
        <v>9546</v>
      </c>
      <c r="C183" s="20">
        <v>2014</v>
      </c>
      <c r="D183" s="20">
        <v>2014</v>
      </c>
      <c r="E183" s="20">
        <v>2014</v>
      </c>
      <c r="F183" s="20">
        <v>2014</v>
      </c>
      <c r="G183" s="20">
        <v>2014</v>
      </c>
      <c r="H183" s="20">
        <v>2014</v>
      </c>
      <c r="I183" s="20">
        <v>2014</v>
      </c>
      <c r="J183" s="20">
        <v>2015</v>
      </c>
      <c r="K183" s="20">
        <v>2015</v>
      </c>
      <c r="L183" s="20">
        <v>2015</v>
      </c>
      <c r="M183" s="22">
        <v>2016</v>
      </c>
      <c r="N183" s="22">
        <v>2016</v>
      </c>
      <c r="O183" s="22">
        <v>2015</v>
      </c>
      <c r="P183" s="22">
        <v>2015</v>
      </c>
      <c r="Q183" s="22">
        <v>2014</v>
      </c>
      <c r="R183" s="22">
        <v>2012</v>
      </c>
      <c r="S183" s="22">
        <v>2016</v>
      </c>
      <c r="T183" s="22">
        <v>2013</v>
      </c>
      <c r="U183" s="22">
        <v>2014</v>
      </c>
      <c r="V183" s="22">
        <v>2014</v>
      </c>
      <c r="W183" s="22">
        <v>2015</v>
      </c>
      <c r="X183" s="22" t="s">
        <v>17</v>
      </c>
      <c r="Y183" s="22">
        <v>2013</v>
      </c>
      <c r="Z183" s="22">
        <v>2014</v>
      </c>
      <c r="AA183" s="22">
        <v>2014</v>
      </c>
      <c r="AB183" s="22">
        <v>2014</v>
      </c>
      <c r="AC183" s="22">
        <v>2014</v>
      </c>
      <c r="AD183" s="22">
        <v>2015</v>
      </c>
      <c r="AE183" s="22" t="s">
        <v>17</v>
      </c>
      <c r="AF183" s="22">
        <v>2014</v>
      </c>
      <c r="AG183" s="21">
        <v>2013</v>
      </c>
      <c r="AH183" s="22">
        <v>2014</v>
      </c>
      <c r="AI183" s="22">
        <v>2015</v>
      </c>
      <c r="AJ183" s="22">
        <v>2016</v>
      </c>
      <c r="AK183" s="23">
        <v>2015</v>
      </c>
      <c r="AL183" s="23">
        <v>2015</v>
      </c>
      <c r="AM183" s="22">
        <v>2015</v>
      </c>
      <c r="AN183" s="22">
        <v>2014</v>
      </c>
      <c r="AO183" s="22">
        <v>2014</v>
      </c>
      <c r="AP183" s="22">
        <v>2013</v>
      </c>
      <c r="AQ183" s="22">
        <v>2014</v>
      </c>
      <c r="AR183" s="22" t="s">
        <v>17</v>
      </c>
      <c r="AS183" s="22">
        <v>2014</v>
      </c>
      <c r="AT183" s="22">
        <v>2015</v>
      </c>
      <c r="AU183" s="22">
        <v>2012</v>
      </c>
      <c r="AV183" s="22">
        <v>2013</v>
      </c>
      <c r="AW183" s="22">
        <v>2014</v>
      </c>
      <c r="AX183" s="22">
        <v>2014</v>
      </c>
      <c r="AY183" s="22">
        <v>2014</v>
      </c>
      <c r="AZ183" s="22">
        <v>2015</v>
      </c>
      <c r="BA183" s="22">
        <v>2015</v>
      </c>
      <c r="BB183" s="22">
        <v>2015</v>
      </c>
      <c r="BC183" s="22">
        <v>2015</v>
      </c>
      <c r="BD183" s="22">
        <v>2014</v>
      </c>
      <c r="BE183" s="22">
        <v>2014</v>
      </c>
      <c r="BF183" s="10"/>
    </row>
    <row r="184" spans="1:58" x14ac:dyDescent="0.25">
      <c r="A184" s="16" t="s">
        <v>9271</v>
      </c>
      <c r="B184" s="11" t="s">
        <v>9272</v>
      </c>
      <c r="C184" s="20">
        <v>2014</v>
      </c>
      <c r="D184" s="20">
        <v>2014</v>
      </c>
      <c r="E184" s="20">
        <v>2014</v>
      </c>
      <c r="F184" s="20">
        <v>2014</v>
      </c>
      <c r="G184" s="20">
        <v>2014</v>
      </c>
      <c r="H184" s="20">
        <v>2014</v>
      </c>
      <c r="I184" s="20">
        <v>2014</v>
      </c>
      <c r="J184" s="20">
        <v>2015</v>
      </c>
      <c r="K184" s="20">
        <v>2015</v>
      </c>
      <c r="L184" s="20">
        <v>2015</v>
      </c>
      <c r="M184" s="22">
        <v>2016</v>
      </c>
      <c r="N184" s="22">
        <v>2016</v>
      </c>
      <c r="O184" s="22">
        <v>2015</v>
      </c>
      <c r="P184" s="22">
        <v>2015</v>
      </c>
      <c r="Q184" s="22">
        <v>2014</v>
      </c>
      <c r="R184" s="22" t="s">
        <v>17</v>
      </c>
      <c r="S184" s="22">
        <v>2016</v>
      </c>
      <c r="T184" s="22">
        <v>2013</v>
      </c>
      <c r="U184" s="22">
        <v>2014</v>
      </c>
      <c r="V184" s="22" t="s">
        <v>17</v>
      </c>
      <c r="W184" s="22">
        <v>2015</v>
      </c>
      <c r="X184" s="22" t="s">
        <v>17</v>
      </c>
      <c r="Y184" s="22">
        <v>2010</v>
      </c>
      <c r="Z184" s="22">
        <v>2014</v>
      </c>
      <c r="AA184" s="22">
        <v>2014</v>
      </c>
      <c r="AB184" s="22" t="s">
        <v>17</v>
      </c>
      <c r="AC184" s="22">
        <v>2014</v>
      </c>
      <c r="AD184" s="22">
        <v>2015</v>
      </c>
      <c r="AE184" s="22" t="s">
        <v>17</v>
      </c>
      <c r="AF184" s="22">
        <v>2014</v>
      </c>
      <c r="AG184" s="21" t="s">
        <v>17</v>
      </c>
      <c r="AH184" s="22">
        <v>2014</v>
      </c>
      <c r="AI184" s="22">
        <v>2015</v>
      </c>
      <c r="AJ184" s="22">
        <v>2016</v>
      </c>
      <c r="AK184" s="23" t="s">
        <v>17</v>
      </c>
      <c r="AL184" s="23">
        <v>2015</v>
      </c>
      <c r="AM184" s="22">
        <v>2015</v>
      </c>
      <c r="AN184" s="22">
        <v>2014</v>
      </c>
      <c r="AO184" s="22">
        <v>2014</v>
      </c>
      <c r="AP184" s="22" t="s">
        <v>17</v>
      </c>
      <c r="AQ184" s="22" t="s">
        <v>17</v>
      </c>
      <c r="AR184" s="22">
        <v>2015</v>
      </c>
      <c r="AS184" s="22">
        <v>2014</v>
      </c>
      <c r="AT184" s="22">
        <v>2015</v>
      </c>
      <c r="AU184" s="22">
        <v>2012</v>
      </c>
      <c r="AV184" s="22" t="s">
        <v>17</v>
      </c>
      <c r="AW184" s="22">
        <v>2014</v>
      </c>
      <c r="AX184" s="22">
        <v>2014</v>
      </c>
      <c r="AY184" s="22">
        <v>2014</v>
      </c>
      <c r="AZ184" s="22">
        <v>2015</v>
      </c>
      <c r="BA184" s="22">
        <v>2015</v>
      </c>
      <c r="BB184" s="22">
        <v>2015</v>
      </c>
      <c r="BC184" s="22">
        <v>2015</v>
      </c>
      <c r="BD184" s="22">
        <v>2014</v>
      </c>
      <c r="BE184" s="22">
        <v>2014</v>
      </c>
      <c r="BF184" s="10"/>
    </row>
    <row r="185" spans="1:58" x14ac:dyDescent="0.25">
      <c r="A185" s="16" t="s">
        <v>9364</v>
      </c>
      <c r="B185" s="11" t="s">
        <v>9365</v>
      </c>
      <c r="C185" s="20">
        <v>2014</v>
      </c>
      <c r="D185" s="20">
        <v>2014</v>
      </c>
      <c r="E185" s="20">
        <v>2014</v>
      </c>
      <c r="F185" s="20">
        <v>2014</v>
      </c>
      <c r="G185" s="20">
        <v>2014</v>
      </c>
      <c r="H185" s="20">
        <v>2014</v>
      </c>
      <c r="I185" s="20">
        <v>2014</v>
      </c>
      <c r="J185" s="20">
        <v>2015</v>
      </c>
      <c r="K185" s="20">
        <v>2015</v>
      </c>
      <c r="L185" s="20">
        <v>2015</v>
      </c>
      <c r="M185" s="22">
        <v>2016</v>
      </c>
      <c r="N185" s="22">
        <v>2016</v>
      </c>
      <c r="O185" s="22">
        <v>2015</v>
      </c>
      <c r="P185" s="22">
        <v>2015</v>
      </c>
      <c r="Q185" s="22">
        <v>2014</v>
      </c>
      <c r="R185" s="22" t="s">
        <v>17</v>
      </c>
      <c r="S185" s="22">
        <v>2016</v>
      </c>
      <c r="T185" s="22">
        <v>2013</v>
      </c>
      <c r="U185" s="22">
        <v>2014</v>
      </c>
      <c r="V185" s="22" t="s">
        <v>17</v>
      </c>
      <c r="W185" s="22">
        <v>2015</v>
      </c>
      <c r="X185" s="22" t="s">
        <v>17</v>
      </c>
      <c r="Y185" s="22">
        <v>2013</v>
      </c>
      <c r="Z185" s="22">
        <v>2014</v>
      </c>
      <c r="AA185" s="22">
        <v>2014</v>
      </c>
      <c r="AB185" s="22">
        <v>2013</v>
      </c>
      <c r="AC185" s="22">
        <v>2014</v>
      </c>
      <c r="AD185" s="22">
        <v>2015</v>
      </c>
      <c r="AE185" s="22" t="s">
        <v>17</v>
      </c>
      <c r="AF185" s="22">
        <v>2014</v>
      </c>
      <c r="AG185" s="21">
        <v>2012</v>
      </c>
      <c r="AH185" s="22">
        <v>2014</v>
      </c>
      <c r="AI185" s="22">
        <v>2015</v>
      </c>
      <c r="AJ185" s="22">
        <v>2016</v>
      </c>
      <c r="AK185" s="23" t="s">
        <v>17</v>
      </c>
      <c r="AL185" s="23">
        <v>2015</v>
      </c>
      <c r="AM185" s="22">
        <v>2015</v>
      </c>
      <c r="AN185" s="22">
        <v>2014</v>
      </c>
      <c r="AO185" s="22">
        <v>2014</v>
      </c>
      <c r="AP185" s="22">
        <v>2014</v>
      </c>
      <c r="AQ185" s="22">
        <v>2014</v>
      </c>
      <c r="AR185" s="22">
        <v>2015</v>
      </c>
      <c r="AS185" s="22">
        <v>2014</v>
      </c>
      <c r="AT185" s="22">
        <v>2015</v>
      </c>
      <c r="AU185" s="22">
        <v>2012</v>
      </c>
      <c r="AV185" s="22" t="s">
        <v>17</v>
      </c>
      <c r="AW185" s="22">
        <v>2014</v>
      </c>
      <c r="AX185" s="22">
        <v>2014</v>
      </c>
      <c r="AY185" s="22">
        <v>2014</v>
      </c>
      <c r="AZ185" s="22">
        <v>2015</v>
      </c>
      <c r="BA185" s="22">
        <v>2015</v>
      </c>
      <c r="BB185" s="22">
        <v>2015</v>
      </c>
      <c r="BC185" s="22">
        <v>2015</v>
      </c>
      <c r="BD185" s="22">
        <v>2014</v>
      </c>
      <c r="BE185" s="22">
        <v>2014</v>
      </c>
      <c r="BF185" s="10"/>
    </row>
    <row r="186" spans="1:58" x14ac:dyDescent="0.25">
      <c r="A186" s="16" t="s">
        <v>10438</v>
      </c>
      <c r="B186" s="11" t="s">
        <v>9550</v>
      </c>
      <c r="C186" s="20">
        <v>2014</v>
      </c>
      <c r="D186" s="20">
        <v>2014</v>
      </c>
      <c r="E186" s="20">
        <v>2014</v>
      </c>
      <c r="F186" s="20">
        <v>2014</v>
      </c>
      <c r="G186" s="20">
        <v>2014</v>
      </c>
      <c r="H186" s="20">
        <v>2014</v>
      </c>
      <c r="I186" s="20">
        <v>2014</v>
      </c>
      <c r="J186" s="20">
        <v>2015</v>
      </c>
      <c r="K186" s="20">
        <v>2015</v>
      </c>
      <c r="L186" s="20">
        <v>2015</v>
      </c>
      <c r="M186" s="22">
        <v>2016</v>
      </c>
      <c r="N186" s="22">
        <v>2016</v>
      </c>
      <c r="O186" s="22">
        <v>2015</v>
      </c>
      <c r="P186" s="22">
        <v>2015</v>
      </c>
      <c r="Q186" s="22">
        <v>2014</v>
      </c>
      <c r="R186" s="22" t="s">
        <v>17</v>
      </c>
      <c r="S186" s="22">
        <v>2016</v>
      </c>
      <c r="T186" s="22">
        <v>2013</v>
      </c>
      <c r="U186" s="22">
        <v>2014</v>
      </c>
      <c r="V186" s="22" t="s">
        <v>17</v>
      </c>
      <c r="W186" s="22">
        <v>2015</v>
      </c>
      <c r="X186" s="22">
        <v>2012</v>
      </c>
      <c r="Y186" s="22">
        <v>2011</v>
      </c>
      <c r="Z186" s="22">
        <v>2014</v>
      </c>
      <c r="AA186" s="22">
        <v>2014</v>
      </c>
      <c r="AB186" s="22" t="s">
        <v>17</v>
      </c>
      <c r="AC186" s="22">
        <v>2014</v>
      </c>
      <c r="AD186" s="22">
        <v>2015</v>
      </c>
      <c r="AE186" s="22" t="s">
        <v>17</v>
      </c>
      <c r="AF186" s="22">
        <v>2014</v>
      </c>
      <c r="AG186" s="21">
        <v>2013</v>
      </c>
      <c r="AH186" s="22">
        <v>2014</v>
      </c>
      <c r="AI186" s="22">
        <v>2015</v>
      </c>
      <c r="AJ186" s="22">
        <v>2016</v>
      </c>
      <c r="AK186" s="23" t="s">
        <v>17</v>
      </c>
      <c r="AL186" s="23">
        <v>2015</v>
      </c>
      <c r="AM186" s="22">
        <v>2015</v>
      </c>
      <c r="AN186" s="22">
        <v>2014</v>
      </c>
      <c r="AO186" s="22">
        <v>2014</v>
      </c>
      <c r="AP186" s="22">
        <v>2014</v>
      </c>
      <c r="AQ186" s="22">
        <v>2014</v>
      </c>
      <c r="AR186" s="22">
        <v>2011</v>
      </c>
      <c r="AS186" s="22">
        <v>2014</v>
      </c>
      <c r="AT186" s="22">
        <v>2015</v>
      </c>
      <c r="AU186" s="22">
        <v>2012</v>
      </c>
      <c r="AV186" s="22" t="s">
        <v>17</v>
      </c>
      <c r="AW186" s="22">
        <v>2014</v>
      </c>
      <c r="AX186" s="22">
        <v>2014</v>
      </c>
      <c r="AY186" s="22">
        <v>2013</v>
      </c>
      <c r="AZ186" s="22">
        <v>2015</v>
      </c>
      <c r="BA186" s="22">
        <v>2015</v>
      </c>
      <c r="BB186" s="22">
        <v>2015</v>
      </c>
      <c r="BC186" s="22">
        <v>2015</v>
      </c>
      <c r="BD186" s="22">
        <v>2014</v>
      </c>
      <c r="BE186" s="22">
        <v>2014</v>
      </c>
      <c r="BF186" s="10"/>
    </row>
    <row r="187" spans="1:58" x14ac:dyDescent="0.25">
      <c r="A187" s="16" t="s">
        <v>9547</v>
      </c>
      <c r="B187" s="11" t="s">
        <v>9548</v>
      </c>
      <c r="C187" s="20">
        <v>2014</v>
      </c>
      <c r="D187" s="20">
        <v>2014</v>
      </c>
      <c r="E187" s="20">
        <v>2014</v>
      </c>
      <c r="F187" s="20">
        <v>2014</v>
      </c>
      <c r="G187" s="20">
        <v>2014</v>
      </c>
      <c r="H187" s="20">
        <v>2014</v>
      </c>
      <c r="I187" s="20">
        <v>2014</v>
      </c>
      <c r="J187" s="20">
        <v>2015</v>
      </c>
      <c r="K187" s="20">
        <v>2015</v>
      </c>
      <c r="L187" s="20">
        <v>2015</v>
      </c>
      <c r="M187" s="22">
        <v>2016</v>
      </c>
      <c r="N187" s="22">
        <v>2016</v>
      </c>
      <c r="O187" s="22">
        <v>2015</v>
      </c>
      <c r="P187" s="22">
        <v>2015</v>
      </c>
      <c r="Q187" s="22">
        <v>2014</v>
      </c>
      <c r="R187" s="22" t="s">
        <v>17</v>
      </c>
      <c r="S187" s="22">
        <v>2016</v>
      </c>
      <c r="T187" s="22">
        <v>2013</v>
      </c>
      <c r="U187" s="22">
        <v>2014</v>
      </c>
      <c r="V187" s="22">
        <v>2014</v>
      </c>
      <c r="W187" s="22">
        <v>2015</v>
      </c>
      <c r="X187" s="22">
        <v>2011</v>
      </c>
      <c r="Y187" s="22">
        <v>2010</v>
      </c>
      <c r="Z187" s="22">
        <v>2014</v>
      </c>
      <c r="AA187" s="22">
        <v>2014</v>
      </c>
      <c r="AB187" s="22">
        <v>2014</v>
      </c>
      <c r="AC187" s="22">
        <v>2014</v>
      </c>
      <c r="AD187" s="22">
        <v>2015</v>
      </c>
      <c r="AE187" s="22" t="s">
        <v>17</v>
      </c>
      <c r="AF187" s="22">
        <v>2014</v>
      </c>
      <c r="AG187" s="21">
        <v>2013</v>
      </c>
      <c r="AH187" s="22">
        <v>2014</v>
      </c>
      <c r="AI187" s="22">
        <v>2015</v>
      </c>
      <c r="AJ187" s="22">
        <v>2016</v>
      </c>
      <c r="AK187" s="23" t="s">
        <v>17</v>
      </c>
      <c r="AL187" s="23">
        <v>2015</v>
      </c>
      <c r="AM187" s="22">
        <v>2015</v>
      </c>
      <c r="AN187" s="22">
        <v>2014</v>
      </c>
      <c r="AO187" s="22">
        <v>2014</v>
      </c>
      <c r="AP187" s="22">
        <v>2014</v>
      </c>
      <c r="AQ187" s="22">
        <v>2014</v>
      </c>
      <c r="AR187" s="22">
        <v>2011</v>
      </c>
      <c r="AS187" s="22">
        <v>2014</v>
      </c>
      <c r="AT187" s="22">
        <v>2015</v>
      </c>
      <c r="AU187" s="22">
        <v>2012</v>
      </c>
      <c r="AV187" s="22">
        <v>2013</v>
      </c>
      <c r="AW187" s="22">
        <v>2014</v>
      </c>
      <c r="AX187" s="22">
        <v>2014</v>
      </c>
      <c r="AY187" s="22">
        <v>2014</v>
      </c>
      <c r="AZ187" s="22">
        <v>2015</v>
      </c>
      <c r="BA187" s="22">
        <v>2015</v>
      </c>
      <c r="BB187" s="22">
        <v>2015</v>
      </c>
      <c r="BC187" s="22">
        <v>2015</v>
      </c>
      <c r="BD187" s="22">
        <v>2014</v>
      </c>
      <c r="BE187" s="22">
        <v>2014</v>
      </c>
      <c r="BF187" s="10"/>
    </row>
    <row r="188" spans="1:58" x14ac:dyDescent="0.25">
      <c r="A188" s="16" t="s">
        <v>9551</v>
      </c>
      <c r="B188" s="11" t="s">
        <v>9552</v>
      </c>
      <c r="C188" s="20">
        <v>2014</v>
      </c>
      <c r="D188" s="20">
        <v>2014</v>
      </c>
      <c r="E188" s="20">
        <v>2014</v>
      </c>
      <c r="F188" s="20">
        <v>2014</v>
      </c>
      <c r="G188" s="20">
        <v>2014</v>
      </c>
      <c r="H188" s="20">
        <v>2014</v>
      </c>
      <c r="I188" s="20">
        <v>2014</v>
      </c>
      <c r="J188" s="20">
        <v>2015</v>
      </c>
      <c r="K188" s="20">
        <v>2015</v>
      </c>
      <c r="L188" s="20">
        <v>2015</v>
      </c>
      <c r="M188" s="22">
        <v>2016</v>
      </c>
      <c r="N188" s="22">
        <v>2016</v>
      </c>
      <c r="O188" s="22">
        <v>2015</v>
      </c>
      <c r="P188" s="22">
        <v>2015</v>
      </c>
      <c r="Q188" s="22">
        <v>2014</v>
      </c>
      <c r="R188" s="22">
        <v>2006</v>
      </c>
      <c r="S188" s="22">
        <v>2016</v>
      </c>
      <c r="T188" s="22">
        <v>2013</v>
      </c>
      <c r="U188" s="22">
        <v>2014</v>
      </c>
      <c r="V188" s="22">
        <v>2014</v>
      </c>
      <c r="W188" s="22">
        <v>2015</v>
      </c>
      <c r="X188" s="22">
        <v>2006</v>
      </c>
      <c r="Y188" s="22">
        <v>2013</v>
      </c>
      <c r="Z188" s="22">
        <v>2014</v>
      </c>
      <c r="AA188" s="22">
        <v>2014</v>
      </c>
      <c r="AB188" s="22">
        <v>2014</v>
      </c>
      <c r="AC188" s="22">
        <v>2014</v>
      </c>
      <c r="AD188" s="22">
        <v>2015</v>
      </c>
      <c r="AE188" s="22" t="s">
        <v>17</v>
      </c>
      <c r="AF188" s="22" t="s">
        <v>17</v>
      </c>
      <c r="AG188" s="21">
        <v>2003</v>
      </c>
      <c r="AH188" s="22">
        <v>2014</v>
      </c>
      <c r="AI188" s="22">
        <v>2015</v>
      </c>
      <c r="AJ188" s="22">
        <v>2016</v>
      </c>
      <c r="AK188" s="23" t="s">
        <v>17</v>
      </c>
      <c r="AL188" s="23">
        <v>2015</v>
      </c>
      <c r="AM188" s="22">
        <v>2015</v>
      </c>
      <c r="AN188" s="22">
        <v>2014</v>
      </c>
      <c r="AO188" s="22">
        <v>2014</v>
      </c>
      <c r="AP188" s="22" t="s">
        <v>17</v>
      </c>
      <c r="AQ188" s="22" t="s">
        <v>17</v>
      </c>
      <c r="AR188" s="22">
        <v>2007</v>
      </c>
      <c r="AS188" s="22">
        <v>2014</v>
      </c>
      <c r="AT188" s="22">
        <v>2015</v>
      </c>
      <c r="AU188" s="22">
        <v>2012</v>
      </c>
      <c r="AV188" s="22">
        <v>2013</v>
      </c>
      <c r="AW188" s="22">
        <v>2014</v>
      </c>
      <c r="AX188" s="22">
        <v>2014</v>
      </c>
      <c r="AY188" s="22">
        <v>2014</v>
      </c>
      <c r="AZ188" s="22">
        <v>2015</v>
      </c>
      <c r="BA188" s="22">
        <v>2012</v>
      </c>
      <c r="BB188" s="22">
        <v>2015</v>
      </c>
      <c r="BC188" s="22">
        <v>2015</v>
      </c>
      <c r="BD188" s="22">
        <v>2014</v>
      </c>
      <c r="BE188" s="22">
        <v>2014</v>
      </c>
      <c r="BF188" s="10"/>
    </row>
    <row r="189" spans="1:58" x14ac:dyDescent="0.25">
      <c r="A189" s="16" t="s">
        <v>2062</v>
      </c>
      <c r="B189" s="11" t="s">
        <v>9558</v>
      </c>
      <c r="C189" s="20">
        <v>2014</v>
      </c>
      <c r="D189" s="20">
        <v>2014</v>
      </c>
      <c r="E189" s="20">
        <v>2014</v>
      </c>
      <c r="F189" s="20">
        <v>2014</v>
      </c>
      <c r="G189" s="20">
        <v>2014</v>
      </c>
      <c r="H189" s="20">
        <v>2014</v>
      </c>
      <c r="I189" s="20">
        <v>2014</v>
      </c>
      <c r="J189" s="20">
        <v>2015</v>
      </c>
      <c r="K189" s="20">
        <v>2015</v>
      </c>
      <c r="L189" s="20">
        <v>2015</v>
      </c>
      <c r="M189" s="22">
        <v>2016</v>
      </c>
      <c r="N189" s="22">
        <v>2016</v>
      </c>
      <c r="O189" s="22">
        <v>2015</v>
      </c>
      <c r="P189" s="22">
        <v>2015</v>
      </c>
      <c r="Q189" s="22">
        <v>2014</v>
      </c>
      <c r="R189" s="22">
        <v>2007</v>
      </c>
      <c r="S189" s="22">
        <v>2016</v>
      </c>
      <c r="T189" s="22">
        <v>2013</v>
      </c>
      <c r="U189" s="22">
        <v>2014</v>
      </c>
      <c r="V189" s="22">
        <v>2014</v>
      </c>
      <c r="W189" s="22">
        <v>2015</v>
      </c>
      <c r="X189" s="22">
        <v>2013</v>
      </c>
      <c r="Y189" s="22">
        <v>2010</v>
      </c>
      <c r="Z189" s="22">
        <v>2014</v>
      </c>
      <c r="AA189" s="22">
        <v>2014</v>
      </c>
      <c r="AB189" s="22" t="s">
        <v>17</v>
      </c>
      <c r="AC189" s="22">
        <v>2014</v>
      </c>
      <c r="AD189" s="22">
        <v>2015</v>
      </c>
      <c r="AE189" s="22">
        <v>2012</v>
      </c>
      <c r="AF189" s="22" t="s">
        <v>17</v>
      </c>
      <c r="AG189" s="21">
        <v>2010</v>
      </c>
      <c r="AH189" s="22">
        <v>2014</v>
      </c>
      <c r="AI189" s="22">
        <v>2015</v>
      </c>
      <c r="AJ189" s="22">
        <v>2016</v>
      </c>
      <c r="AK189" s="23" t="s">
        <v>17</v>
      </c>
      <c r="AL189" s="23">
        <v>2015</v>
      </c>
      <c r="AM189" s="22">
        <v>2015</v>
      </c>
      <c r="AN189" s="22">
        <v>2014</v>
      </c>
      <c r="AO189" s="22">
        <v>2014</v>
      </c>
      <c r="AP189" s="22" t="s">
        <v>17</v>
      </c>
      <c r="AQ189" s="22" t="s">
        <v>17</v>
      </c>
      <c r="AR189" s="22">
        <v>2011</v>
      </c>
      <c r="AS189" s="22">
        <v>2014</v>
      </c>
      <c r="AT189" s="22" t="s">
        <v>17</v>
      </c>
      <c r="AU189" s="22">
        <v>2012</v>
      </c>
      <c r="AV189" s="22">
        <v>2013</v>
      </c>
      <c r="AW189" s="22">
        <v>2014</v>
      </c>
      <c r="AX189" s="22">
        <v>2014</v>
      </c>
      <c r="AY189" s="22">
        <v>2014</v>
      </c>
      <c r="AZ189" s="22">
        <v>2015</v>
      </c>
      <c r="BA189" s="22">
        <v>2015</v>
      </c>
      <c r="BB189" s="22">
        <v>2014</v>
      </c>
      <c r="BC189" s="22">
        <v>2015</v>
      </c>
      <c r="BD189" s="22">
        <v>2014</v>
      </c>
      <c r="BE189" s="22">
        <v>2014</v>
      </c>
      <c r="BF189" s="10"/>
    </row>
    <row r="190" spans="1:58" x14ac:dyDescent="0.25">
      <c r="A190" s="16" t="s">
        <v>2932</v>
      </c>
      <c r="B190" s="11" t="s">
        <v>9555</v>
      </c>
      <c r="C190" s="20">
        <v>2014</v>
      </c>
      <c r="D190" s="20">
        <v>2014</v>
      </c>
      <c r="E190" s="20">
        <v>2014</v>
      </c>
      <c r="F190" s="20">
        <v>2014</v>
      </c>
      <c r="G190" s="20">
        <v>2014</v>
      </c>
      <c r="H190" s="20">
        <v>2014</v>
      </c>
      <c r="I190" s="20">
        <v>2014</v>
      </c>
      <c r="J190" s="20">
        <v>2015</v>
      </c>
      <c r="K190" s="20">
        <v>2015</v>
      </c>
      <c r="L190" s="20">
        <v>2015</v>
      </c>
      <c r="M190" s="22">
        <v>2016</v>
      </c>
      <c r="N190" s="22">
        <v>2016</v>
      </c>
      <c r="O190" s="22">
        <v>2015</v>
      </c>
      <c r="P190" s="22">
        <v>2015</v>
      </c>
      <c r="Q190" s="22">
        <v>2014</v>
      </c>
      <c r="R190" s="22" t="s">
        <v>17</v>
      </c>
      <c r="S190" s="22">
        <v>2016</v>
      </c>
      <c r="T190" s="22">
        <v>2013</v>
      </c>
      <c r="U190" s="22">
        <v>2014</v>
      </c>
      <c r="V190" s="22" t="s">
        <v>17</v>
      </c>
      <c r="W190" s="22">
        <v>2015</v>
      </c>
      <c r="X190" s="22">
        <v>2009</v>
      </c>
      <c r="Y190" s="22" t="s">
        <v>17</v>
      </c>
      <c r="Z190" s="22">
        <v>2014</v>
      </c>
      <c r="AA190" s="22">
        <v>2014</v>
      </c>
      <c r="AB190" s="22">
        <v>2014</v>
      </c>
      <c r="AC190" s="22">
        <v>2014</v>
      </c>
      <c r="AD190" s="22">
        <v>2015</v>
      </c>
      <c r="AE190" s="22">
        <v>2012</v>
      </c>
      <c r="AF190" s="22">
        <v>2014</v>
      </c>
      <c r="AG190" s="21">
        <v>2006</v>
      </c>
      <c r="AH190" s="22">
        <v>2014</v>
      </c>
      <c r="AI190" s="22">
        <v>2015</v>
      </c>
      <c r="AJ190" s="22">
        <v>2016</v>
      </c>
      <c r="AK190" s="23" t="s">
        <v>17</v>
      </c>
      <c r="AL190" s="23">
        <v>2015</v>
      </c>
      <c r="AM190" s="22">
        <v>2015</v>
      </c>
      <c r="AN190" s="22">
        <v>2014</v>
      </c>
      <c r="AO190" s="22">
        <v>2014</v>
      </c>
      <c r="AP190" s="22">
        <v>2014</v>
      </c>
      <c r="AQ190" s="22">
        <v>2014</v>
      </c>
      <c r="AR190" s="22">
        <v>2015</v>
      </c>
      <c r="AS190" s="22">
        <v>2014</v>
      </c>
      <c r="AT190" s="22">
        <v>2015</v>
      </c>
      <c r="AU190" s="22">
        <v>2012</v>
      </c>
      <c r="AV190" s="22">
        <v>2011</v>
      </c>
      <c r="AW190" s="22">
        <v>2014</v>
      </c>
      <c r="AX190" s="22">
        <v>2014</v>
      </c>
      <c r="AY190" s="22">
        <v>2014</v>
      </c>
      <c r="AZ190" s="22">
        <v>2015</v>
      </c>
      <c r="BA190" s="22">
        <v>2015</v>
      </c>
      <c r="BB190" s="22">
        <v>2013</v>
      </c>
      <c r="BC190" s="22">
        <v>2015</v>
      </c>
      <c r="BD190" s="22">
        <v>2014</v>
      </c>
      <c r="BE190" s="22">
        <v>2014</v>
      </c>
      <c r="BF190" s="10"/>
    </row>
    <row r="191" spans="1:58" x14ac:dyDescent="0.25">
      <c r="A191" s="16" t="s">
        <v>10439</v>
      </c>
      <c r="B191" s="11" t="s">
        <v>9557</v>
      </c>
      <c r="C191" s="20">
        <v>2014</v>
      </c>
      <c r="D191" s="20">
        <v>2014</v>
      </c>
      <c r="E191" s="20">
        <v>2014</v>
      </c>
      <c r="F191" s="20">
        <v>2014</v>
      </c>
      <c r="G191" s="20">
        <v>2014</v>
      </c>
      <c r="H191" s="20">
        <v>2014</v>
      </c>
      <c r="I191" s="20">
        <v>2014</v>
      </c>
      <c r="J191" s="20">
        <v>2015</v>
      </c>
      <c r="K191" s="20">
        <v>2015</v>
      </c>
      <c r="L191" s="20">
        <v>2015</v>
      </c>
      <c r="M191" s="22">
        <v>2016</v>
      </c>
      <c r="N191" s="22">
        <v>2016</v>
      </c>
      <c r="O191" s="22">
        <v>2015</v>
      </c>
      <c r="P191" s="22">
        <v>2015</v>
      </c>
      <c r="Q191" s="22">
        <v>2014</v>
      </c>
      <c r="R191" s="22">
        <v>2011</v>
      </c>
      <c r="S191" s="22">
        <v>2016</v>
      </c>
      <c r="T191" s="22">
        <v>2013</v>
      </c>
      <c r="U191" s="22">
        <v>2014</v>
      </c>
      <c r="V191" s="22">
        <v>2014</v>
      </c>
      <c r="W191" s="22">
        <v>2015</v>
      </c>
      <c r="X191" s="22">
        <v>2013</v>
      </c>
      <c r="Y191" s="22">
        <v>2013</v>
      </c>
      <c r="Z191" s="22">
        <v>2014</v>
      </c>
      <c r="AA191" s="22">
        <v>2014</v>
      </c>
      <c r="AB191" s="22">
        <v>2014</v>
      </c>
      <c r="AC191" s="22">
        <v>2014</v>
      </c>
      <c r="AD191" s="22">
        <v>2015</v>
      </c>
      <c r="AE191" s="22">
        <v>2012</v>
      </c>
      <c r="AF191" s="22">
        <v>2014</v>
      </c>
      <c r="AG191" s="21">
        <v>2012</v>
      </c>
      <c r="AH191" s="22">
        <v>2014</v>
      </c>
      <c r="AI191" s="22">
        <v>2015</v>
      </c>
      <c r="AJ191" s="22">
        <v>2016</v>
      </c>
      <c r="AK191" s="23" t="s">
        <v>17</v>
      </c>
      <c r="AL191" s="23">
        <v>2015</v>
      </c>
      <c r="AM191" s="22">
        <v>2015</v>
      </c>
      <c r="AN191" s="22">
        <v>2014</v>
      </c>
      <c r="AO191" s="22">
        <v>2014</v>
      </c>
      <c r="AP191" s="22" t="s">
        <v>17</v>
      </c>
      <c r="AQ191" s="22" t="s">
        <v>17</v>
      </c>
      <c r="AR191" s="22">
        <v>2015</v>
      </c>
      <c r="AS191" s="22">
        <v>2014</v>
      </c>
      <c r="AT191" s="22">
        <v>2015</v>
      </c>
      <c r="AU191" s="22">
        <v>2012</v>
      </c>
      <c r="AV191" s="22">
        <v>2009</v>
      </c>
      <c r="AW191" s="22">
        <v>2014</v>
      </c>
      <c r="AX191" s="22">
        <v>2014</v>
      </c>
      <c r="AY191" s="22">
        <v>2014</v>
      </c>
      <c r="AZ191" s="22">
        <v>2015</v>
      </c>
      <c r="BA191" s="22">
        <v>2015</v>
      </c>
      <c r="BB191" s="22">
        <v>2015</v>
      </c>
      <c r="BC191" s="22">
        <v>2015</v>
      </c>
      <c r="BD191" s="22">
        <v>2014</v>
      </c>
      <c r="BE191" s="22">
        <v>2014</v>
      </c>
      <c r="BF191" s="10"/>
    </row>
    <row r="192" spans="1:58" x14ac:dyDescent="0.25">
      <c r="A192" s="16" t="s">
        <v>57</v>
      </c>
      <c r="B192" s="11" t="s">
        <v>9561</v>
      </c>
      <c r="C192" s="20">
        <v>2014</v>
      </c>
      <c r="D192" s="20">
        <v>2014</v>
      </c>
      <c r="E192" s="20">
        <v>2014</v>
      </c>
      <c r="F192" s="20">
        <v>2014</v>
      </c>
      <c r="G192" s="20">
        <v>2014</v>
      </c>
      <c r="H192" s="20">
        <v>2014</v>
      </c>
      <c r="I192" s="20">
        <v>2014</v>
      </c>
      <c r="J192" s="20">
        <v>2015</v>
      </c>
      <c r="K192" s="20">
        <v>2015</v>
      </c>
      <c r="L192" s="20">
        <v>2015</v>
      </c>
      <c r="M192" s="22">
        <v>2016</v>
      </c>
      <c r="N192" s="22">
        <v>2016</v>
      </c>
      <c r="O192" s="22">
        <v>2015</v>
      </c>
      <c r="P192" s="22">
        <v>2015</v>
      </c>
      <c r="Q192" s="22">
        <v>2014</v>
      </c>
      <c r="R192" s="22">
        <v>2013</v>
      </c>
      <c r="S192" s="22">
        <v>2016</v>
      </c>
      <c r="T192" s="22">
        <v>2013</v>
      </c>
      <c r="U192" s="22">
        <v>2014</v>
      </c>
      <c r="V192" s="22" t="s">
        <v>17</v>
      </c>
      <c r="W192" s="22">
        <v>2015</v>
      </c>
      <c r="X192" s="22">
        <v>2013</v>
      </c>
      <c r="Y192" s="22">
        <v>2010</v>
      </c>
      <c r="Z192" s="22">
        <v>2014</v>
      </c>
      <c r="AA192" s="22">
        <v>2014</v>
      </c>
      <c r="AB192" s="22">
        <v>2014</v>
      </c>
      <c r="AC192" s="22">
        <v>2014</v>
      </c>
      <c r="AD192" s="22">
        <v>2015</v>
      </c>
      <c r="AE192" s="22">
        <v>2012</v>
      </c>
      <c r="AF192" s="22">
        <v>2014</v>
      </c>
      <c r="AG192" s="21">
        <v>2005</v>
      </c>
      <c r="AH192" s="22">
        <v>2014</v>
      </c>
      <c r="AI192" s="22">
        <v>2015</v>
      </c>
      <c r="AJ192" s="22">
        <v>2016</v>
      </c>
      <c r="AK192" s="23">
        <v>2016</v>
      </c>
      <c r="AL192" s="23">
        <v>2016</v>
      </c>
      <c r="AM192" s="22">
        <v>2015</v>
      </c>
      <c r="AN192" s="22">
        <v>2014</v>
      </c>
      <c r="AO192" s="22">
        <v>2014</v>
      </c>
      <c r="AP192" s="22">
        <v>2013</v>
      </c>
      <c r="AQ192" s="22">
        <v>2013</v>
      </c>
      <c r="AR192" s="22">
        <v>2015</v>
      </c>
      <c r="AS192" s="22">
        <v>2014</v>
      </c>
      <c r="AT192" s="22">
        <v>2015</v>
      </c>
      <c r="AU192" s="22">
        <v>2012</v>
      </c>
      <c r="AV192" s="22">
        <v>2013</v>
      </c>
      <c r="AW192" s="22">
        <v>2014</v>
      </c>
      <c r="AX192" s="22">
        <v>2014</v>
      </c>
      <c r="AY192" s="22">
        <v>2014</v>
      </c>
      <c r="AZ192" s="22">
        <v>2012</v>
      </c>
      <c r="BA192" s="22">
        <v>2012</v>
      </c>
      <c r="BB192" s="22">
        <v>2013</v>
      </c>
      <c r="BC192" s="22">
        <v>2015</v>
      </c>
      <c r="BD192" s="22">
        <v>2014</v>
      </c>
      <c r="BE192" s="22">
        <v>2014</v>
      </c>
      <c r="BF192" s="10"/>
    </row>
    <row r="193" spans="1:58" x14ac:dyDescent="0.25">
      <c r="A193" s="16" t="s">
        <v>279</v>
      </c>
      <c r="B193" s="11" t="s">
        <v>9564</v>
      </c>
      <c r="C193" s="20">
        <v>2014</v>
      </c>
      <c r="D193" s="20">
        <v>2014</v>
      </c>
      <c r="E193" s="20">
        <v>2014</v>
      </c>
      <c r="F193" s="20">
        <v>2014</v>
      </c>
      <c r="G193" s="20">
        <v>2014</v>
      </c>
      <c r="H193" s="20">
        <v>2014</v>
      </c>
      <c r="I193" s="20">
        <v>2014</v>
      </c>
      <c r="J193" s="20">
        <v>2015</v>
      </c>
      <c r="K193" s="20">
        <v>2015</v>
      </c>
      <c r="L193" s="20">
        <v>2015</v>
      </c>
      <c r="M193" s="22">
        <v>2016</v>
      </c>
      <c r="N193" s="22">
        <v>2016</v>
      </c>
      <c r="O193" s="22">
        <v>2015</v>
      </c>
      <c r="P193" s="22">
        <v>2015</v>
      </c>
      <c r="Q193" s="22">
        <v>2014</v>
      </c>
      <c r="R193" s="22">
        <v>2014</v>
      </c>
      <c r="S193" s="22">
        <v>2016</v>
      </c>
      <c r="T193" s="22">
        <v>2013</v>
      </c>
      <c r="U193" s="22">
        <v>2014</v>
      </c>
      <c r="V193" s="22">
        <v>2014</v>
      </c>
      <c r="W193" s="22">
        <v>2015</v>
      </c>
      <c r="X193" s="22">
        <v>2013</v>
      </c>
      <c r="Y193" s="22">
        <v>2012</v>
      </c>
      <c r="Z193" s="22">
        <v>2014</v>
      </c>
      <c r="AA193" s="22">
        <v>2014</v>
      </c>
      <c r="AB193" s="22">
        <v>2014</v>
      </c>
      <c r="AC193" s="22">
        <v>2014</v>
      </c>
      <c r="AD193" s="22">
        <v>2015</v>
      </c>
      <c r="AE193" s="22">
        <v>2012</v>
      </c>
      <c r="AF193" s="22">
        <v>2014</v>
      </c>
      <c r="AG193" s="21">
        <v>2010</v>
      </c>
      <c r="AH193" s="22">
        <v>2014</v>
      </c>
      <c r="AI193" s="22">
        <v>2015</v>
      </c>
      <c r="AJ193" s="22">
        <v>2016</v>
      </c>
      <c r="AK193" s="23" t="s">
        <v>17</v>
      </c>
      <c r="AL193" s="23">
        <v>2015</v>
      </c>
      <c r="AM193" s="22">
        <v>2015</v>
      </c>
      <c r="AN193" s="22">
        <v>2014</v>
      </c>
      <c r="AO193" s="22">
        <v>2014</v>
      </c>
      <c r="AP193" s="22">
        <v>2013</v>
      </c>
      <c r="AQ193" s="22">
        <v>2013</v>
      </c>
      <c r="AR193" s="22">
        <v>2009</v>
      </c>
      <c r="AS193" s="22">
        <v>2014</v>
      </c>
      <c r="AT193" s="22">
        <v>2015</v>
      </c>
      <c r="AU193" s="22">
        <v>2012</v>
      </c>
      <c r="AV193" s="22">
        <v>2007</v>
      </c>
      <c r="AW193" s="22">
        <v>2014</v>
      </c>
      <c r="AX193" s="22">
        <v>2014</v>
      </c>
      <c r="AY193" s="22">
        <v>2014</v>
      </c>
      <c r="AZ193" s="22">
        <v>2015</v>
      </c>
      <c r="BA193" s="22">
        <v>2015</v>
      </c>
      <c r="BB193" s="22">
        <v>2015</v>
      </c>
      <c r="BC193" s="22">
        <v>2015</v>
      </c>
      <c r="BD193" s="22">
        <v>2014</v>
      </c>
      <c r="BE193" s="22">
        <v>2014</v>
      </c>
      <c r="BF193" s="10"/>
    </row>
    <row r="194" spans="1:58" x14ac:dyDescent="0.25">
      <c r="A194" s="16" t="s">
        <v>116</v>
      </c>
      <c r="B194" s="11" t="s">
        <v>9565</v>
      </c>
      <c r="C194" s="20">
        <v>2014</v>
      </c>
      <c r="D194" s="20">
        <v>2014</v>
      </c>
      <c r="E194" s="20">
        <v>2014</v>
      </c>
      <c r="F194" s="20">
        <v>2014</v>
      </c>
      <c r="G194" s="20">
        <v>2014</v>
      </c>
      <c r="H194" s="20">
        <v>2014</v>
      </c>
      <c r="I194" s="20">
        <v>2014</v>
      </c>
      <c r="J194" s="20">
        <v>2015</v>
      </c>
      <c r="K194" s="20">
        <v>2015</v>
      </c>
      <c r="L194" s="20">
        <v>2015</v>
      </c>
      <c r="M194" s="22">
        <v>2016</v>
      </c>
      <c r="N194" s="22">
        <v>2016</v>
      </c>
      <c r="O194" s="22">
        <v>2015</v>
      </c>
      <c r="P194" s="22">
        <v>2015</v>
      </c>
      <c r="Q194" s="22">
        <v>2014</v>
      </c>
      <c r="R194" s="22">
        <v>2014</v>
      </c>
      <c r="S194" s="22">
        <v>2016</v>
      </c>
      <c r="T194" s="22">
        <v>2013</v>
      </c>
      <c r="U194" s="22">
        <v>2014</v>
      </c>
      <c r="V194" s="22">
        <v>2014</v>
      </c>
      <c r="W194" s="22">
        <v>2015</v>
      </c>
      <c r="X194" s="22">
        <v>2014</v>
      </c>
      <c r="Y194" s="22">
        <v>2011</v>
      </c>
      <c r="Z194" s="22">
        <v>2014</v>
      </c>
      <c r="AA194" s="22">
        <v>2014</v>
      </c>
      <c r="AB194" s="22">
        <v>2014</v>
      </c>
      <c r="AC194" s="22">
        <v>2014</v>
      </c>
      <c r="AD194" s="22">
        <v>2015</v>
      </c>
      <c r="AE194" s="22">
        <v>2012</v>
      </c>
      <c r="AF194" s="22">
        <v>2014</v>
      </c>
      <c r="AG194" s="21" t="s">
        <v>17</v>
      </c>
      <c r="AH194" s="22">
        <v>2014</v>
      </c>
      <c r="AI194" s="22">
        <v>2015</v>
      </c>
      <c r="AJ194" s="22">
        <v>2016</v>
      </c>
      <c r="AK194" s="23">
        <v>2015</v>
      </c>
      <c r="AL194" s="23">
        <v>2015</v>
      </c>
      <c r="AM194" s="22">
        <v>2015</v>
      </c>
      <c r="AN194" s="22">
        <v>2014</v>
      </c>
      <c r="AO194" s="22">
        <v>2014</v>
      </c>
      <c r="AP194" s="22" t="s">
        <v>17</v>
      </c>
      <c r="AQ194" s="22" t="s">
        <v>17</v>
      </c>
      <c r="AR194" s="22">
        <v>2015</v>
      </c>
      <c r="AS194" s="22">
        <v>2014</v>
      </c>
      <c r="AT194" s="22">
        <v>2015</v>
      </c>
      <c r="AU194" s="22">
        <v>2012</v>
      </c>
      <c r="AV194" s="22">
        <v>2011</v>
      </c>
      <c r="AW194" s="22">
        <v>2014</v>
      </c>
      <c r="AX194" s="22">
        <v>2014</v>
      </c>
      <c r="AY194" s="22">
        <v>2014</v>
      </c>
      <c r="AZ194" s="22">
        <v>2015</v>
      </c>
      <c r="BA194" s="22">
        <v>2015</v>
      </c>
      <c r="BB194" s="22">
        <v>2015</v>
      </c>
      <c r="BC194" s="22">
        <v>2015</v>
      </c>
      <c r="BD194" s="22">
        <v>2014</v>
      </c>
      <c r="BE194" s="22">
        <v>2014</v>
      </c>
      <c r="BF194" s="10"/>
    </row>
  </sheetData>
  <mergeCells count="1">
    <mergeCell ref="A1:BE1"/>
  </mergeCells>
  <pageMargins left="0.7" right="0.7" top="0.75" bottom="0.75" header="0.3" footer="0.3"/>
  <pageSetup orientation="portrait"/>
  <drawing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E193"/>
  <sheetViews>
    <sheetView workbookViewId="0"/>
  </sheetViews>
  <sheetFormatPr defaultColWidth="9.42578125" defaultRowHeight="15" x14ac:dyDescent="0.25"/>
  <cols>
    <col min="2" max="52" width="5" bestFit="1" customWidth="1"/>
  </cols>
  <sheetData>
    <row r="1" spans="1:57" ht="298.5" customHeight="1" x14ac:dyDescent="0.25">
      <c r="A1" t="s">
        <v>9103</v>
      </c>
      <c r="B1" s="24" t="s">
        <v>10374</v>
      </c>
      <c r="C1" s="24" t="s">
        <v>10375</v>
      </c>
      <c r="D1" s="24" t="s">
        <v>10376</v>
      </c>
      <c r="E1" s="24" t="s">
        <v>10377</v>
      </c>
      <c r="F1" s="24" t="s">
        <v>10378</v>
      </c>
      <c r="G1" s="24" t="s">
        <v>10379</v>
      </c>
      <c r="H1" s="24" t="s">
        <v>10380</v>
      </c>
      <c r="I1" s="24" t="s">
        <v>10381</v>
      </c>
      <c r="J1" s="24" t="s">
        <v>10382</v>
      </c>
      <c r="K1" s="24" t="s">
        <v>10383</v>
      </c>
      <c r="L1" s="24" t="s">
        <v>10384</v>
      </c>
      <c r="M1" s="24" t="s">
        <v>10385</v>
      </c>
      <c r="N1" s="24" t="s">
        <v>10386</v>
      </c>
      <c r="O1" s="24" t="s">
        <v>10387</v>
      </c>
      <c r="P1" s="24" t="s">
        <v>10388</v>
      </c>
      <c r="Q1" s="24" t="s">
        <v>10389</v>
      </c>
      <c r="R1" s="24" t="s">
        <v>10390</v>
      </c>
      <c r="S1" s="24" t="s">
        <v>10391</v>
      </c>
      <c r="T1" s="24" t="s">
        <v>10391</v>
      </c>
      <c r="U1" s="24" t="s">
        <v>10392</v>
      </c>
      <c r="V1" s="24" t="s">
        <v>10393</v>
      </c>
      <c r="W1" s="24" t="s">
        <v>10394</v>
      </c>
      <c r="X1" s="24" t="s">
        <v>10395</v>
      </c>
      <c r="Y1" s="24" t="s">
        <v>10396</v>
      </c>
      <c r="Z1" s="24" t="s">
        <v>10397</v>
      </c>
      <c r="AA1" s="24" t="s">
        <v>10398</v>
      </c>
      <c r="AB1" s="24" t="s">
        <v>10399</v>
      </c>
      <c r="AC1" s="24" t="s">
        <v>10400</v>
      </c>
      <c r="AD1" s="24" t="s">
        <v>10401</v>
      </c>
      <c r="AE1" s="24" t="s">
        <v>9249</v>
      </c>
      <c r="AF1" s="24" t="s">
        <v>9165</v>
      </c>
      <c r="AG1" s="24" t="s">
        <v>10402</v>
      </c>
      <c r="AH1" s="24" t="s">
        <v>10402</v>
      </c>
      <c r="AI1" s="24" t="s">
        <v>10402</v>
      </c>
      <c r="AJ1" s="24" t="s">
        <v>10403</v>
      </c>
      <c r="AK1" s="24" t="s">
        <v>10404</v>
      </c>
      <c r="AL1" s="24" t="s">
        <v>10405</v>
      </c>
      <c r="AM1" s="24" t="s">
        <v>10406</v>
      </c>
      <c r="AN1" s="24" t="s">
        <v>10407</v>
      </c>
      <c r="AO1" s="24" t="s">
        <v>10408</v>
      </c>
      <c r="AP1" s="24" t="s">
        <v>10409</v>
      </c>
      <c r="AQ1" s="24" t="s">
        <v>10410</v>
      </c>
      <c r="AR1" s="24" t="s">
        <v>10411</v>
      </c>
      <c r="AS1" s="24" t="s">
        <v>10412</v>
      </c>
      <c r="AT1" s="24" t="s">
        <v>10413</v>
      </c>
      <c r="AU1" s="24" t="s">
        <v>10414</v>
      </c>
      <c r="AV1" s="24" t="s">
        <v>10415</v>
      </c>
      <c r="AW1" s="24" t="s">
        <v>10416</v>
      </c>
      <c r="AX1" s="24" t="s">
        <v>10417</v>
      </c>
      <c r="AY1" s="24" t="s">
        <v>10418</v>
      </c>
      <c r="AZ1" s="24" t="s">
        <v>10419</v>
      </c>
    </row>
    <row r="2" spans="1:57" x14ac:dyDescent="0.25">
      <c r="A2" t="s">
        <v>10422</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10440</v>
      </c>
      <c r="BB2" t="s">
        <v>10441</v>
      </c>
      <c r="BC2" t="s">
        <v>10442</v>
      </c>
      <c r="BD2" t="s">
        <v>10443</v>
      </c>
      <c r="BE2" t="s">
        <v>10444</v>
      </c>
    </row>
    <row r="3" spans="1:57" x14ac:dyDescent="0.25">
      <c r="A3" t="s">
        <v>9267</v>
      </c>
      <c r="B3" s="25">
        <f>IF('Indicator Date hidden'!C4="x","x",$B$2-'Indicator Date hidden'!C4)</f>
        <v>0</v>
      </c>
      <c r="C3" s="25">
        <f>IF('Indicator Date hidden'!D4="x","x",$C$2-'Indicator Date hidden'!D4)</f>
        <v>0</v>
      </c>
      <c r="D3" s="25">
        <f>IF('Indicator Date hidden'!E4="x","x",$D$2-'Indicator Date hidden'!E4)</f>
        <v>0</v>
      </c>
      <c r="E3" s="25">
        <f>IF('Indicator Date hidden'!F4="x","x",$E$2-'Indicator Date hidden'!F4)</f>
        <v>0</v>
      </c>
      <c r="F3" s="25">
        <f>IF('Indicator Date hidden'!G4="x","x",$F$2-'Indicator Date hidden'!G4)</f>
        <v>0</v>
      </c>
      <c r="G3" s="25">
        <f>IF('Indicator Date hidden'!H4="x","x",$G$2-'Indicator Date hidden'!H4)</f>
        <v>0</v>
      </c>
      <c r="H3" s="25">
        <f>IF('Indicator Date hidden'!I4="x","x",$H$2-'Indicator Date hidden'!I4)</f>
        <v>0</v>
      </c>
      <c r="I3" s="25">
        <f>IF('Indicator Date hidden'!J4="x","x",$I$2-'Indicator Date hidden'!J4)</f>
        <v>0</v>
      </c>
      <c r="J3" s="25">
        <f>IF('Indicator Date hidden'!K4="x","x",$J$2-'Indicator Date hidden'!K4)</f>
        <v>0</v>
      </c>
      <c r="K3" s="25">
        <f>IF('Indicator Date hidden'!L4="x","x",$K$2-'Indicator Date hidden'!L4)</f>
        <v>0</v>
      </c>
      <c r="L3" s="25">
        <f>IF('Indicator Date hidden'!M4="x","x",$L$2-'Indicator Date hidden'!M4)</f>
        <v>0</v>
      </c>
      <c r="M3" s="25">
        <f>IF('Indicator Date hidden'!N4="x","x",$M$2-'Indicator Date hidden'!N4)</f>
        <v>0</v>
      </c>
      <c r="N3" s="25">
        <f>IF('Indicator Date hidden'!O4="x","x",$N$2-'Indicator Date hidden'!O4)</f>
        <v>0</v>
      </c>
      <c r="O3" s="25">
        <f>IF('Indicator Date hidden'!P4="x","x",$O$2-'Indicator Date hidden'!P4)</f>
        <v>0</v>
      </c>
      <c r="P3" s="25">
        <f>IF('Indicator Date hidden'!Q4="x","x",$P$2-'Indicator Date hidden'!Q4)</f>
        <v>0</v>
      </c>
      <c r="Q3" s="25">
        <f>IF('Indicator Date hidden'!R4="x","x",$Q$2-'Indicator Date hidden'!R4)</f>
        <v>3</v>
      </c>
      <c r="R3" s="25">
        <f>IF('Indicator Date hidden'!S4="x","x",$R$2-'Indicator Date hidden'!S4)</f>
        <v>0</v>
      </c>
      <c r="S3" s="25">
        <f>IF('Indicator Date hidden'!T4="x","x",$S$2-'Indicator Date hidden'!T4)</f>
        <v>0</v>
      </c>
      <c r="T3" s="25">
        <f>IF('Indicator Date hidden'!U4="x","x",$T$2-'Indicator Date hidden'!U4)</f>
        <v>0</v>
      </c>
      <c r="U3" s="25">
        <f>IF('Indicator Date hidden'!V4="x","x",$U$2-'Indicator Date hidden'!V4)</f>
        <v>0</v>
      </c>
      <c r="V3" s="25">
        <f>IF('Indicator Date hidden'!W4="x","x",$V$2-'Indicator Date hidden'!W4)</f>
        <v>0</v>
      </c>
      <c r="W3" s="25">
        <f>IF('Indicator Date hidden'!X4="x","x",$W$2-'Indicator Date hidden'!X4)</f>
        <v>10</v>
      </c>
      <c r="X3" s="25">
        <f>IF('Indicator Date hidden'!Y4="x","x",$X$2-'Indicator Date hidden'!Y4)</f>
        <v>1</v>
      </c>
      <c r="Y3" s="25">
        <f>IF('Indicator Date hidden'!Z4="x","x",$Y$2-'Indicator Date hidden'!Z4)</f>
        <v>0</v>
      </c>
      <c r="Z3" s="25">
        <f>IF('Indicator Date hidden'!AA4="x","x",$Z$2-'Indicator Date hidden'!AA4)</f>
        <v>0</v>
      </c>
      <c r="AA3" s="25">
        <f>IF('Indicator Date hidden'!AB4="x","x",$AA$2-'Indicator Date hidden'!AB4)</f>
        <v>0</v>
      </c>
      <c r="AB3" s="25">
        <f>IF('Indicator Date hidden'!AC4="x","x",$AB$2-'Indicator Date hidden'!AC4)</f>
        <v>0</v>
      </c>
      <c r="AC3" s="25">
        <f>IF('Indicator Date hidden'!AD4="x","x",$AC$2-'Indicator Date hidden'!AD4)</f>
        <v>0</v>
      </c>
      <c r="AD3" s="25">
        <f>IF('Indicator Date hidden'!AE4="x","x",$AD$2-'Indicator Date hidden'!AE4)</f>
        <v>0</v>
      </c>
      <c r="AE3" s="25">
        <f>IF('Indicator Date hidden'!AF4="x","x",$AE$2-'Indicator Date hidden'!AF4)</f>
        <v>0</v>
      </c>
      <c r="AF3" s="25">
        <f>IF('Indicator Date hidden'!AG4="x","x",$AF$2-'Indicator Date hidden'!AG4)</f>
        <v>6</v>
      </c>
      <c r="AG3" s="25">
        <f>IF('Indicator Date hidden'!AH4="x","x",$AG$2-'Indicator Date hidden'!AH4)</f>
        <v>0</v>
      </c>
      <c r="AH3" s="25">
        <f>IF('Indicator Date hidden'!AI4="x","x",$AH$2-'Indicator Date hidden'!AI4)</f>
        <v>0</v>
      </c>
      <c r="AI3" s="25">
        <f>IF('Indicator Date hidden'!AJ4="x","x",$AI$2-'Indicator Date hidden'!AJ4)</f>
        <v>0</v>
      </c>
      <c r="AJ3" s="25">
        <f>IF('Indicator Date hidden'!AK4="x","x",$AJ$2-'Indicator Date hidden'!AK4)</f>
        <v>1</v>
      </c>
      <c r="AK3" s="25">
        <f>IF('Indicator Date hidden'!AL4="x","x",$AK$2-'Indicator Date hidden'!AL4)</f>
        <v>1</v>
      </c>
      <c r="AL3" s="25">
        <f>IF('Indicator Date hidden'!AM4="x","x",$AL$2-'Indicator Date hidden'!AM4)</f>
        <v>0</v>
      </c>
      <c r="AM3" s="25">
        <f>IF('Indicator Date hidden'!AN4="x","x",$AM$2-'Indicator Date hidden'!AN4)</f>
        <v>0</v>
      </c>
      <c r="AN3" s="25">
        <f>IF('Indicator Date hidden'!AO4="x","x",$AN$2-'Indicator Date hidden'!AO4)</f>
        <v>0</v>
      </c>
      <c r="AO3" s="25" t="str">
        <f>IF('Indicator Date hidden'!AP4="x","x",$AO$2-'Indicator Date hidden'!AP4)</f>
        <v>x</v>
      </c>
      <c r="AP3" s="25" t="str">
        <f>IF('Indicator Date hidden'!AQ4="x","x",$AP$2-'Indicator Date hidden'!AQ4)</f>
        <v>x</v>
      </c>
      <c r="AQ3" s="25">
        <f>IF('Indicator Date hidden'!AR4="x","x",$AQ$2-'Indicator Date hidden'!AR4)</f>
        <v>0</v>
      </c>
      <c r="AR3" s="25">
        <f>IF('Indicator Date hidden'!AS4="x","x",$AR$2-'Indicator Date hidden'!AS4)</f>
        <v>0</v>
      </c>
      <c r="AS3" s="25">
        <f>IF('Indicator Date hidden'!AT4="x","x",$AS$2-'Indicator Date hidden'!AT4)</f>
        <v>0</v>
      </c>
      <c r="AT3" s="25">
        <f>IF('Indicator Date hidden'!AU4="x","x",$AT$2-'Indicator Date hidden'!AU4)</f>
        <v>0</v>
      </c>
      <c r="AU3" s="25">
        <f>IF('Indicator Date hidden'!AV4="x","x",$AU$2-'Indicator Date hidden'!AV4)</f>
        <v>3</v>
      </c>
      <c r="AV3" s="25">
        <f>IF('Indicator Date hidden'!AW4="x","x",$AV$2-'Indicator Date hidden'!AW4)</f>
        <v>0</v>
      </c>
      <c r="AW3" s="25">
        <f>IF('Indicator Date hidden'!AX4="x","x",$AW$2-'Indicator Date hidden'!AX4)</f>
        <v>0</v>
      </c>
      <c r="AX3" s="25">
        <f>IF('Indicator Date hidden'!AY4="x","x",$AX$2-'Indicator Date hidden'!AY4)</f>
        <v>0</v>
      </c>
      <c r="AY3" s="25">
        <f>IF('Indicator Date hidden'!AZ4="x","x",$AY$2-'Indicator Date hidden'!AZ4)</f>
        <v>0</v>
      </c>
      <c r="AZ3" s="25">
        <f>IF('Indicator Date hidden'!BA4="x","x",$AZ$2-'Indicator Date hidden'!BA4)</f>
        <v>0</v>
      </c>
      <c r="BA3">
        <f t="shared" ref="BA3:BA34" si="0">SUM(B3:AZ3)</f>
        <v>25</v>
      </c>
      <c r="BB3" s="26">
        <f t="shared" ref="BB3:BB34" si="1">BA3/COUNT(B3:AZ3)</f>
        <v>0.51020408163265307</v>
      </c>
      <c r="BC3">
        <f t="shared" ref="BC3:BC34" si="2">COUNTIF(B3:AZ3,"&gt;0")</f>
        <v>7</v>
      </c>
      <c r="BD3" s="26">
        <f t="shared" ref="BD3:BD34" si="3">_xlfn.STDEV.P(B3:AZ3)</f>
        <v>1.7157428209782613</v>
      </c>
      <c r="BE3" s="28">
        <f t="shared" ref="BE3:BE34" si="4">MEDIAN(B3:AZ3)</f>
        <v>0</v>
      </c>
    </row>
    <row r="4" spans="1:57" x14ac:dyDescent="0.25">
      <c r="A4" t="s">
        <v>9270</v>
      </c>
      <c r="B4" s="25">
        <f>IF('Indicator Date hidden'!C5="x","x",$B$2-'Indicator Date hidden'!C5)</f>
        <v>0</v>
      </c>
      <c r="C4" s="25">
        <f>IF('Indicator Date hidden'!D5="x","x",$C$2-'Indicator Date hidden'!D5)</f>
        <v>0</v>
      </c>
      <c r="D4" s="25">
        <f>IF('Indicator Date hidden'!E5="x","x",$D$2-'Indicator Date hidden'!E5)</f>
        <v>0</v>
      </c>
      <c r="E4" s="25">
        <f>IF('Indicator Date hidden'!F5="x","x",$E$2-'Indicator Date hidden'!F5)</f>
        <v>0</v>
      </c>
      <c r="F4" s="25">
        <f>IF('Indicator Date hidden'!G5="x","x",$F$2-'Indicator Date hidden'!G5)</f>
        <v>0</v>
      </c>
      <c r="G4" s="25">
        <f>IF('Indicator Date hidden'!H5="x","x",$G$2-'Indicator Date hidden'!H5)</f>
        <v>0</v>
      </c>
      <c r="H4" s="25">
        <f>IF('Indicator Date hidden'!I5="x","x",$H$2-'Indicator Date hidden'!I5)</f>
        <v>0</v>
      </c>
      <c r="I4" s="25">
        <f>IF('Indicator Date hidden'!J5="x","x",$I$2-'Indicator Date hidden'!J5)</f>
        <v>0</v>
      </c>
      <c r="J4" s="25">
        <f>IF('Indicator Date hidden'!K5="x","x",$J$2-'Indicator Date hidden'!K5)</f>
        <v>0</v>
      </c>
      <c r="K4" s="25">
        <f>IF('Indicator Date hidden'!L5="x","x",$K$2-'Indicator Date hidden'!L5)</f>
        <v>0</v>
      </c>
      <c r="L4" s="25">
        <f>IF('Indicator Date hidden'!M5="x","x",$L$2-'Indicator Date hidden'!M5)</f>
        <v>0</v>
      </c>
      <c r="M4" s="25">
        <f>IF('Indicator Date hidden'!N5="x","x",$M$2-'Indicator Date hidden'!N5)</f>
        <v>0</v>
      </c>
      <c r="N4" s="25">
        <f>IF('Indicator Date hidden'!O5="x","x",$N$2-'Indicator Date hidden'!O5)</f>
        <v>0</v>
      </c>
      <c r="O4" s="25">
        <f>IF('Indicator Date hidden'!P5="x","x",$O$2-'Indicator Date hidden'!P5)</f>
        <v>0</v>
      </c>
      <c r="P4" s="25">
        <f>IF('Indicator Date hidden'!Q5="x","x",$P$2-'Indicator Date hidden'!Q5)</f>
        <v>0</v>
      </c>
      <c r="Q4" s="25">
        <f>IF('Indicator Date hidden'!R5="x","x",$Q$2-'Indicator Date hidden'!R5)</f>
        <v>5</v>
      </c>
      <c r="R4" s="25">
        <f>IF('Indicator Date hidden'!S5="x","x",$R$2-'Indicator Date hidden'!S5)</f>
        <v>0</v>
      </c>
      <c r="S4" s="25">
        <f>IF('Indicator Date hidden'!T5="x","x",$S$2-'Indicator Date hidden'!T5)</f>
        <v>0</v>
      </c>
      <c r="T4" s="25">
        <f>IF('Indicator Date hidden'!U5="x","x",$T$2-'Indicator Date hidden'!U5)</f>
        <v>0</v>
      </c>
      <c r="U4" s="25">
        <f>IF('Indicator Date hidden'!V5="x","x",$U$2-'Indicator Date hidden'!V5)</f>
        <v>0</v>
      </c>
      <c r="V4" s="25">
        <f>IF('Indicator Date hidden'!W5="x","x",$V$2-'Indicator Date hidden'!W5)</f>
        <v>0</v>
      </c>
      <c r="W4" s="25">
        <f>IF('Indicator Date hidden'!X5="x","x",$W$2-'Indicator Date hidden'!X5)</f>
        <v>5</v>
      </c>
      <c r="X4" s="25">
        <f>IF('Indicator Date hidden'!Y5="x","x",$X$2-'Indicator Date hidden'!Y5)</f>
        <v>1</v>
      </c>
      <c r="Y4" s="25">
        <f>IF('Indicator Date hidden'!Z5="x","x",$Y$2-'Indicator Date hidden'!Z5)</f>
        <v>0</v>
      </c>
      <c r="Z4" s="25">
        <f>IF('Indicator Date hidden'!AA5="x","x",$Z$2-'Indicator Date hidden'!AA5)</f>
        <v>0</v>
      </c>
      <c r="AA4" s="25">
        <f>IF('Indicator Date hidden'!AB5="x","x",$AA$2-'Indicator Date hidden'!AB5)</f>
        <v>1</v>
      </c>
      <c r="AB4" s="25">
        <f>IF('Indicator Date hidden'!AC5="x","x",$AB$2-'Indicator Date hidden'!AC5)</f>
        <v>0</v>
      </c>
      <c r="AC4" s="25">
        <f>IF('Indicator Date hidden'!AD5="x","x",$AC$2-'Indicator Date hidden'!AD5)</f>
        <v>0</v>
      </c>
      <c r="AD4" s="25" t="str">
        <f>IF('Indicator Date hidden'!AE5="x","x",$AD$2-'Indicator Date hidden'!AE5)</f>
        <v>x</v>
      </c>
      <c r="AE4" s="25">
        <f>IF('Indicator Date hidden'!AF5="x","x",$AE$2-'Indicator Date hidden'!AF5)</f>
        <v>0</v>
      </c>
      <c r="AF4" s="25">
        <f>IF('Indicator Date hidden'!AG5="x","x",$AF$2-'Indicator Date hidden'!AG5)</f>
        <v>1</v>
      </c>
      <c r="AG4" s="25">
        <f>IF('Indicator Date hidden'!AH5="x","x",$AG$2-'Indicator Date hidden'!AH5)</f>
        <v>0</v>
      </c>
      <c r="AH4" s="25">
        <f>IF('Indicator Date hidden'!AI5="x","x",$AH$2-'Indicator Date hidden'!AI5)</f>
        <v>0</v>
      </c>
      <c r="AI4" s="25">
        <f>IF('Indicator Date hidden'!AJ5="x","x",$AI$2-'Indicator Date hidden'!AJ5)</f>
        <v>0</v>
      </c>
      <c r="AJ4" s="25" t="str">
        <f>IF('Indicator Date hidden'!AK5="x","x",$AJ$2-'Indicator Date hidden'!AK5)</f>
        <v>x</v>
      </c>
      <c r="AK4" s="25">
        <f>IF('Indicator Date hidden'!AL5="x","x",$AK$2-'Indicator Date hidden'!AL5)</f>
        <v>1</v>
      </c>
      <c r="AL4" s="25">
        <f>IF('Indicator Date hidden'!AM5="x","x",$AL$2-'Indicator Date hidden'!AM5)</f>
        <v>0</v>
      </c>
      <c r="AM4" s="25">
        <f>IF('Indicator Date hidden'!AN5="x","x",$AM$2-'Indicator Date hidden'!AN5)</f>
        <v>0</v>
      </c>
      <c r="AN4" s="25">
        <f>IF('Indicator Date hidden'!AO5="x","x",$AN$2-'Indicator Date hidden'!AO5)</f>
        <v>0</v>
      </c>
      <c r="AO4" s="25">
        <f>IF('Indicator Date hidden'!AP5="x","x",$AO$2-'Indicator Date hidden'!AP5)</f>
        <v>0</v>
      </c>
      <c r="AP4" s="25">
        <f>IF('Indicator Date hidden'!AQ5="x","x",$AP$2-'Indicator Date hidden'!AQ5)</f>
        <v>0</v>
      </c>
      <c r="AQ4" s="25" t="str">
        <f>IF('Indicator Date hidden'!AR5="x","x",$AQ$2-'Indicator Date hidden'!AR5)</f>
        <v>x</v>
      </c>
      <c r="AR4" s="25">
        <f>IF('Indicator Date hidden'!AS5="x","x",$AR$2-'Indicator Date hidden'!AS5)</f>
        <v>0</v>
      </c>
      <c r="AS4" s="25">
        <f>IF('Indicator Date hidden'!AT5="x","x",$AS$2-'Indicator Date hidden'!AT5)</f>
        <v>0</v>
      </c>
      <c r="AT4" s="25">
        <f>IF('Indicator Date hidden'!AU5="x","x",$AT$2-'Indicator Date hidden'!AU5)</f>
        <v>0</v>
      </c>
      <c r="AU4" s="25">
        <f>IF('Indicator Date hidden'!AV5="x","x",$AU$2-'Indicator Date hidden'!AV5)</f>
        <v>2</v>
      </c>
      <c r="AV4" s="25">
        <f>IF('Indicator Date hidden'!AW5="x","x",$AV$2-'Indicator Date hidden'!AW5)</f>
        <v>0</v>
      </c>
      <c r="AW4" s="25">
        <f>IF('Indicator Date hidden'!AX5="x","x",$AW$2-'Indicator Date hidden'!AX5)</f>
        <v>0</v>
      </c>
      <c r="AX4" s="25">
        <f>IF('Indicator Date hidden'!AY5="x","x",$AX$2-'Indicator Date hidden'!AY5)</f>
        <v>0</v>
      </c>
      <c r="AY4" s="25">
        <f>IF('Indicator Date hidden'!AZ5="x","x",$AY$2-'Indicator Date hidden'!AZ5)</f>
        <v>0</v>
      </c>
      <c r="AZ4" s="25">
        <f>IF('Indicator Date hidden'!BA5="x","x",$AZ$2-'Indicator Date hidden'!BA5)</f>
        <v>0</v>
      </c>
      <c r="BA4">
        <f t="shared" si="0"/>
        <v>16</v>
      </c>
      <c r="BB4" s="26">
        <f t="shared" si="1"/>
        <v>0.33333333333333331</v>
      </c>
      <c r="BC4">
        <f t="shared" si="2"/>
        <v>7</v>
      </c>
      <c r="BD4" s="26">
        <f t="shared" si="3"/>
        <v>1.0474837574980447</v>
      </c>
      <c r="BE4" s="28">
        <f t="shared" si="4"/>
        <v>0</v>
      </c>
    </row>
    <row r="5" spans="1:57" x14ac:dyDescent="0.25">
      <c r="A5" t="s">
        <v>9346</v>
      </c>
      <c r="B5" s="25">
        <f>IF('Indicator Date hidden'!C6="x","x",$B$2-'Indicator Date hidden'!C6)</f>
        <v>0</v>
      </c>
      <c r="C5" s="25">
        <f>IF('Indicator Date hidden'!D6="x","x",$C$2-'Indicator Date hidden'!D6)</f>
        <v>0</v>
      </c>
      <c r="D5" s="25">
        <f>IF('Indicator Date hidden'!E6="x","x",$D$2-'Indicator Date hidden'!E6)</f>
        <v>0</v>
      </c>
      <c r="E5" s="25">
        <f>IF('Indicator Date hidden'!F6="x","x",$E$2-'Indicator Date hidden'!F6)</f>
        <v>0</v>
      </c>
      <c r="F5" s="25">
        <f>IF('Indicator Date hidden'!G6="x","x",$F$2-'Indicator Date hidden'!G6)</f>
        <v>0</v>
      </c>
      <c r="G5" s="25">
        <f>IF('Indicator Date hidden'!H6="x","x",$G$2-'Indicator Date hidden'!H6)</f>
        <v>0</v>
      </c>
      <c r="H5" s="25">
        <f>IF('Indicator Date hidden'!I6="x","x",$H$2-'Indicator Date hidden'!I6)</f>
        <v>0</v>
      </c>
      <c r="I5" s="25">
        <f>IF('Indicator Date hidden'!J6="x","x",$I$2-'Indicator Date hidden'!J6)</f>
        <v>0</v>
      </c>
      <c r="J5" s="25">
        <f>IF('Indicator Date hidden'!K6="x","x",$J$2-'Indicator Date hidden'!K6)</f>
        <v>0</v>
      </c>
      <c r="K5" s="25">
        <f>IF('Indicator Date hidden'!L6="x","x",$K$2-'Indicator Date hidden'!L6)</f>
        <v>0</v>
      </c>
      <c r="L5" s="25">
        <f>IF('Indicator Date hidden'!M6="x","x",$L$2-'Indicator Date hidden'!M6)</f>
        <v>0</v>
      </c>
      <c r="M5" s="25">
        <f>IF('Indicator Date hidden'!N6="x","x",$M$2-'Indicator Date hidden'!N6)</f>
        <v>0</v>
      </c>
      <c r="N5" s="25">
        <f>IF('Indicator Date hidden'!O6="x","x",$N$2-'Indicator Date hidden'!O6)</f>
        <v>0</v>
      </c>
      <c r="O5" s="25">
        <f>IF('Indicator Date hidden'!P6="x","x",$O$2-'Indicator Date hidden'!P6)</f>
        <v>0</v>
      </c>
      <c r="P5" s="25">
        <f>IF('Indicator Date hidden'!Q6="x","x",$P$2-'Indicator Date hidden'!Q6)</f>
        <v>0</v>
      </c>
      <c r="Q5" s="25" t="str">
        <f>IF('Indicator Date hidden'!R6="x","x",$Q$2-'Indicator Date hidden'!R6)</f>
        <v>x</v>
      </c>
      <c r="R5" s="25">
        <f>IF('Indicator Date hidden'!S6="x","x",$R$2-'Indicator Date hidden'!S6)</f>
        <v>0</v>
      </c>
      <c r="S5" s="25">
        <f>IF('Indicator Date hidden'!T6="x","x",$S$2-'Indicator Date hidden'!T6)</f>
        <v>0</v>
      </c>
      <c r="T5" s="25">
        <f>IF('Indicator Date hidden'!U6="x","x",$T$2-'Indicator Date hidden'!U6)</f>
        <v>0</v>
      </c>
      <c r="U5" s="25">
        <f>IF('Indicator Date hidden'!V6="x","x",$U$2-'Indicator Date hidden'!V6)</f>
        <v>0</v>
      </c>
      <c r="V5" s="25">
        <f>IF('Indicator Date hidden'!W6="x","x",$V$2-'Indicator Date hidden'!W6)</f>
        <v>0</v>
      </c>
      <c r="W5" s="25">
        <f>IF('Indicator Date hidden'!X6="x","x",$W$2-'Indicator Date hidden'!X6)</f>
        <v>2</v>
      </c>
      <c r="X5" s="25">
        <f>IF('Indicator Date hidden'!Y6="x","x",$X$2-'Indicator Date hidden'!Y6)</f>
        <v>4</v>
      </c>
      <c r="Y5" s="25">
        <f>IF('Indicator Date hidden'!Z6="x","x",$Y$2-'Indicator Date hidden'!Z6)</f>
        <v>0</v>
      </c>
      <c r="Z5" s="25">
        <f>IF('Indicator Date hidden'!AA6="x","x",$Z$2-'Indicator Date hidden'!AA6)</f>
        <v>0</v>
      </c>
      <c r="AA5" s="25">
        <f>IF('Indicator Date hidden'!AB6="x","x",$AA$2-'Indicator Date hidden'!AB6)</f>
        <v>0</v>
      </c>
      <c r="AB5" s="25">
        <f>IF('Indicator Date hidden'!AC6="x","x",$AB$2-'Indicator Date hidden'!AC6)</f>
        <v>0</v>
      </c>
      <c r="AC5" s="25">
        <f>IF('Indicator Date hidden'!AD6="x","x",$AC$2-'Indicator Date hidden'!AD6)</f>
        <v>0</v>
      </c>
      <c r="AD5" s="25">
        <f>IF('Indicator Date hidden'!AE6="x","x",$AD$2-'Indicator Date hidden'!AE6)</f>
        <v>0</v>
      </c>
      <c r="AE5" s="25">
        <f>IF('Indicator Date hidden'!AF6="x","x",$AE$2-'Indicator Date hidden'!AF6)</f>
        <v>0</v>
      </c>
      <c r="AF5" s="25" t="str">
        <f>IF('Indicator Date hidden'!AG6="x","x",$AF$2-'Indicator Date hidden'!AG6)</f>
        <v>x</v>
      </c>
      <c r="AG5" s="25">
        <f>IF('Indicator Date hidden'!AH6="x","x",$AG$2-'Indicator Date hidden'!AH6)</f>
        <v>0</v>
      </c>
      <c r="AH5" s="25">
        <f>IF('Indicator Date hidden'!AI6="x","x",$AH$2-'Indicator Date hidden'!AI6)</f>
        <v>0</v>
      </c>
      <c r="AI5" s="25">
        <f>IF('Indicator Date hidden'!AJ6="x","x",$AI$2-'Indicator Date hidden'!AJ6)</f>
        <v>0</v>
      </c>
      <c r="AJ5" s="25">
        <f>IF('Indicator Date hidden'!AK6="x","x",$AJ$2-'Indicator Date hidden'!AK6)</f>
        <v>1</v>
      </c>
      <c r="AK5" s="25">
        <f>IF('Indicator Date hidden'!AL6="x","x",$AK$2-'Indicator Date hidden'!AL6)</f>
        <v>1</v>
      </c>
      <c r="AL5" s="25">
        <f>IF('Indicator Date hidden'!AM6="x","x",$AL$2-'Indicator Date hidden'!AM6)</f>
        <v>0</v>
      </c>
      <c r="AM5" s="25">
        <f>IF('Indicator Date hidden'!AN6="x","x",$AM$2-'Indicator Date hidden'!AN6)</f>
        <v>0</v>
      </c>
      <c r="AN5" s="25">
        <f>IF('Indicator Date hidden'!AO6="x","x",$AN$2-'Indicator Date hidden'!AO6)</f>
        <v>0</v>
      </c>
      <c r="AO5" s="25">
        <f>IF('Indicator Date hidden'!AP6="x","x",$AO$2-'Indicator Date hidden'!AP6)</f>
        <v>0</v>
      </c>
      <c r="AP5" s="25">
        <f>IF('Indicator Date hidden'!AQ6="x","x",$AP$2-'Indicator Date hidden'!AQ6)</f>
        <v>0</v>
      </c>
      <c r="AQ5" s="25">
        <f>IF('Indicator Date hidden'!AR6="x","x",$AQ$2-'Indicator Date hidden'!AR6)</f>
        <v>4</v>
      </c>
      <c r="AR5" s="25">
        <f>IF('Indicator Date hidden'!AS6="x","x",$AR$2-'Indicator Date hidden'!AS6)</f>
        <v>0</v>
      </c>
      <c r="AS5" s="25">
        <f>IF('Indicator Date hidden'!AT6="x","x",$AS$2-'Indicator Date hidden'!AT6)</f>
        <v>0</v>
      </c>
      <c r="AT5" s="25">
        <f>IF('Indicator Date hidden'!AU6="x","x",$AT$2-'Indicator Date hidden'!AU6)</f>
        <v>0</v>
      </c>
      <c r="AU5" s="25">
        <f>IF('Indicator Date hidden'!AV6="x","x",$AU$2-'Indicator Date hidden'!AV6)</f>
        <v>8</v>
      </c>
      <c r="AV5" s="25">
        <f>IF('Indicator Date hidden'!AW6="x","x",$AV$2-'Indicator Date hidden'!AW6)</f>
        <v>0</v>
      </c>
      <c r="AW5" s="25">
        <f>IF('Indicator Date hidden'!AX6="x","x",$AW$2-'Indicator Date hidden'!AX6)</f>
        <v>0</v>
      </c>
      <c r="AX5" s="25">
        <f>IF('Indicator Date hidden'!AY6="x","x",$AX$2-'Indicator Date hidden'!AY6)</f>
        <v>0</v>
      </c>
      <c r="AY5" s="25">
        <f>IF('Indicator Date hidden'!AZ6="x","x",$AY$2-'Indicator Date hidden'!AZ6)</f>
        <v>0</v>
      </c>
      <c r="AZ5" s="25">
        <f>IF('Indicator Date hidden'!BA6="x","x",$AZ$2-'Indicator Date hidden'!BA6)</f>
        <v>0</v>
      </c>
      <c r="BA5">
        <f t="shared" si="0"/>
        <v>20</v>
      </c>
      <c r="BB5" s="26">
        <f t="shared" si="1"/>
        <v>0.40816326530612246</v>
      </c>
      <c r="BC5">
        <f t="shared" si="2"/>
        <v>6</v>
      </c>
      <c r="BD5" s="26">
        <f t="shared" si="3"/>
        <v>1.3838480414828314</v>
      </c>
      <c r="BE5" s="28">
        <f t="shared" si="4"/>
        <v>0</v>
      </c>
    </row>
    <row r="6" spans="1:57" x14ac:dyDescent="0.25">
      <c r="A6" t="s">
        <v>9268</v>
      </c>
      <c r="B6" s="25">
        <f>IF('Indicator Date hidden'!C7="x","x",$B$2-'Indicator Date hidden'!C7)</f>
        <v>0</v>
      </c>
      <c r="C6" s="25">
        <f>IF('Indicator Date hidden'!D7="x","x",$C$2-'Indicator Date hidden'!D7)</f>
        <v>0</v>
      </c>
      <c r="D6" s="25">
        <f>IF('Indicator Date hidden'!E7="x","x",$D$2-'Indicator Date hidden'!E7)</f>
        <v>0</v>
      </c>
      <c r="E6" s="25">
        <f>IF('Indicator Date hidden'!F7="x","x",$E$2-'Indicator Date hidden'!F7)</f>
        <v>0</v>
      </c>
      <c r="F6" s="25">
        <f>IF('Indicator Date hidden'!G7="x","x",$F$2-'Indicator Date hidden'!G7)</f>
        <v>0</v>
      </c>
      <c r="G6" s="25">
        <f>IF('Indicator Date hidden'!H7="x","x",$G$2-'Indicator Date hidden'!H7)</f>
        <v>0</v>
      </c>
      <c r="H6" s="25">
        <f>IF('Indicator Date hidden'!I7="x","x",$H$2-'Indicator Date hidden'!I7)</f>
        <v>0</v>
      </c>
      <c r="I6" s="25">
        <f>IF('Indicator Date hidden'!J7="x","x",$I$2-'Indicator Date hidden'!J7)</f>
        <v>0</v>
      </c>
      <c r="J6" s="25">
        <f>IF('Indicator Date hidden'!K7="x","x",$J$2-'Indicator Date hidden'!K7)</f>
        <v>0</v>
      </c>
      <c r="K6" s="25">
        <f>IF('Indicator Date hidden'!L7="x","x",$K$2-'Indicator Date hidden'!L7)</f>
        <v>0</v>
      </c>
      <c r="L6" s="25">
        <f>IF('Indicator Date hidden'!M7="x","x",$L$2-'Indicator Date hidden'!M7)</f>
        <v>0</v>
      </c>
      <c r="M6" s="25">
        <f>IF('Indicator Date hidden'!N7="x","x",$M$2-'Indicator Date hidden'!N7)</f>
        <v>0</v>
      </c>
      <c r="N6" s="25">
        <f>IF('Indicator Date hidden'!O7="x","x",$N$2-'Indicator Date hidden'!O7)</f>
        <v>0</v>
      </c>
      <c r="O6" s="25">
        <f>IF('Indicator Date hidden'!P7="x","x",$O$2-'Indicator Date hidden'!P7)</f>
        <v>0</v>
      </c>
      <c r="P6" s="25">
        <f>IF('Indicator Date hidden'!Q7="x","x",$P$2-'Indicator Date hidden'!Q7)</f>
        <v>0</v>
      </c>
      <c r="Q6" s="25" t="str">
        <f>IF('Indicator Date hidden'!R7="x","x",$Q$2-'Indicator Date hidden'!R7)</f>
        <v>x</v>
      </c>
      <c r="R6" s="25">
        <f>IF('Indicator Date hidden'!S7="x","x",$R$2-'Indicator Date hidden'!S7)</f>
        <v>0</v>
      </c>
      <c r="S6" s="25">
        <f>IF('Indicator Date hidden'!T7="x","x",$S$2-'Indicator Date hidden'!T7)</f>
        <v>0</v>
      </c>
      <c r="T6" s="25">
        <f>IF('Indicator Date hidden'!U7="x","x",$T$2-'Indicator Date hidden'!U7)</f>
        <v>0</v>
      </c>
      <c r="U6" s="25">
        <f>IF('Indicator Date hidden'!V7="x","x",$U$2-'Indicator Date hidden'!V7)</f>
        <v>0</v>
      </c>
      <c r="V6" s="25">
        <f>IF('Indicator Date hidden'!W7="x","x",$V$2-'Indicator Date hidden'!W7)</f>
        <v>0</v>
      </c>
      <c r="W6" s="25">
        <f>IF('Indicator Date hidden'!X7="x","x",$W$2-'Indicator Date hidden'!X7)</f>
        <v>7</v>
      </c>
      <c r="X6" s="25">
        <f>IF('Indicator Date hidden'!Y7="x","x",$X$2-'Indicator Date hidden'!Y7)</f>
        <v>5</v>
      </c>
      <c r="Y6" s="25">
        <f>IF('Indicator Date hidden'!Z7="x","x",$Y$2-'Indicator Date hidden'!Z7)</f>
        <v>0</v>
      </c>
      <c r="Z6" s="25">
        <f>IF('Indicator Date hidden'!AA7="x","x",$Z$2-'Indicator Date hidden'!AA7)</f>
        <v>0</v>
      </c>
      <c r="AA6" s="25">
        <f>IF('Indicator Date hidden'!AB7="x","x",$AA$2-'Indicator Date hidden'!AB7)</f>
        <v>0</v>
      </c>
      <c r="AB6" s="25">
        <f>IF('Indicator Date hidden'!AC7="x","x",$AB$2-'Indicator Date hidden'!AC7)</f>
        <v>0</v>
      </c>
      <c r="AC6" s="25">
        <f>IF('Indicator Date hidden'!AD7="x","x",$AC$2-'Indicator Date hidden'!AD7)</f>
        <v>0</v>
      </c>
      <c r="AD6" s="25">
        <f>IF('Indicator Date hidden'!AE7="x","x",$AD$2-'Indicator Date hidden'!AE7)</f>
        <v>0</v>
      </c>
      <c r="AE6" s="25" t="str">
        <f>IF('Indicator Date hidden'!AF7="x","x",$AE$2-'Indicator Date hidden'!AF7)</f>
        <v>x</v>
      </c>
      <c r="AF6" s="25">
        <f>IF('Indicator Date hidden'!AG7="x","x",$AF$2-'Indicator Date hidden'!AG7)</f>
        <v>5</v>
      </c>
      <c r="AG6" s="25">
        <f>IF('Indicator Date hidden'!AH7="x","x",$AG$2-'Indicator Date hidden'!AH7)</f>
        <v>0</v>
      </c>
      <c r="AH6" s="25">
        <f>IF('Indicator Date hidden'!AI7="x","x",$AH$2-'Indicator Date hidden'!AI7)</f>
        <v>0</v>
      </c>
      <c r="AI6" s="25">
        <f>IF('Indicator Date hidden'!AJ7="x","x",$AI$2-'Indicator Date hidden'!AJ7)</f>
        <v>0</v>
      </c>
      <c r="AJ6" s="25" t="str">
        <f>IF('Indicator Date hidden'!AK7="x","x",$AJ$2-'Indicator Date hidden'!AK7)</f>
        <v>x</v>
      </c>
      <c r="AK6" s="25">
        <f>IF('Indicator Date hidden'!AL7="x","x",$AK$2-'Indicator Date hidden'!AL7)</f>
        <v>1</v>
      </c>
      <c r="AL6" s="25">
        <f>IF('Indicator Date hidden'!AM7="x","x",$AL$2-'Indicator Date hidden'!AM7)</f>
        <v>0</v>
      </c>
      <c r="AM6" s="25">
        <f>IF('Indicator Date hidden'!AN7="x","x",$AM$2-'Indicator Date hidden'!AN7)</f>
        <v>0</v>
      </c>
      <c r="AN6" s="25">
        <f>IF('Indicator Date hidden'!AO7="x","x",$AN$2-'Indicator Date hidden'!AO7)</f>
        <v>0</v>
      </c>
      <c r="AO6" s="25">
        <f>IF('Indicator Date hidden'!AP7="x","x",$AO$2-'Indicator Date hidden'!AP7)</f>
        <v>1</v>
      </c>
      <c r="AP6" s="25">
        <f>IF('Indicator Date hidden'!AQ7="x","x",$AP$2-'Indicator Date hidden'!AQ7)</f>
        <v>1</v>
      </c>
      <c r="AQ6" s="25">
        <f>IF('Indicator Date hidden'!AR7="x","x",$AQ$2-'Indicator Date hidden'!AR7)</f>
        <v>8</v>
      </c>
      <c r="AR6" s="25">
        <f>IF('Indicator Date hidden'!AS7="x","x",$AR$2-'Indicator Date hidden'!AS7)</f>
        <v>0</v>
      </c>
      <c r="AS6" s="25">
        <f>IF('Indicator Date hidden'!AT7="x","x",$AS$2-'Indicator Date hidden'!AT7)</f>
        <v>0</v>
      </c>
      <c r="AT6" s="25">
        <f>IF('Indicator Date hidden'!AU7="x","x",$AT$2-'Indicator Date hidden'!AU7)</f>
        <v>0</v>
      </c>
      <c r="AU6" s="25">
        <f>IF('Indicator Date hidden'!AV7="x","x",$AU$2-'Indicator Date hidden'!AV7)</f>
        <v>1</v>
      </c>
      <c r="AV6" s="25">
        <f>IF('Indicator Date hidden'!AW7="x","x",$AV$2-'Indicator Date hidden'!AW7)</f>
        <v>0</v>
      </c>
      <c r="AW6" s="25">
        <f>IF('Indicator Date hidden'!AX7="x","x",$AW$2-'Indicator Date hidden'!AX7)</f>
        <v>0</v>
      </c>
      <c r="AX6" s="25">
        <f>IF('Indicator Date hidden'!AY7="x","x",$AX$2-'Indicator Date hidden'!AY7)</f>
        <v>0</v>
      </c>
      <c r="AY6" s="25">
        <f>IF('Indicator Date hidden'!AZ7="x","x",$AY$2-'Indicator Date hidden'!AZ7)</f>
        <v>0</v>
      </c>
      <c r="AZ6" s="25">
        <f>IF('Indicator Date hidden'!BA7="x","x",$AZ$2-'Indicator Date hidden'!BA7)</f>
        <v>0</v>
      </c>
      <c r="BA6">
        <f t="shared" si="0"/>
        <v>29</v>
      </c>
      <c r="BB6" s="26">
        <f t="shared" si="1"/>
        <v>0.60416666666666663</v>
      </c>
      <c r="BC6">
        <f t="shared" si="2"/>
        <v>8</v>
      </c>
      <c r="BD6" s="26">
        <f t="shared" si="3"/>
        <v>1.7646952443851476</v>
      </c>
      <c r="BE6" s="28">
        <f t="shared" si="4"/>
        <v>0</v>
      </c>
    </row>
    <row r="7" spans="1:57" x14ac:dyDescent="0.25">
      <c r="A7" t="s">
        <v>9277</v>
      </c>
      <c r="B7" s="25">
        <f>IF('Indicator Date hidden'!C8="x","x",$B$2-'Indicator Date hidden'!C8)</f>
        <v>0</v>
      </c>
      <c r="C7" s="25">
        <f>IF('Indicator Date hidden'!D8="x","x",$C$2-'Indicator Date hidden'!D8)</f>
        <v>0</v>
      </c>
      <c r="D7" s="25">
        <f>IF('Indicator Date hidden'!E8="x","x",$D$2-'Indicator Date hidden'!E8)</f>
        <v>0</v>
      </c>
      <c r="E7" s="25">
        <f>IF('Indicator Date hidden'!F8="x","x",$E$2-'Indicator Date hidden'!F8)</f>
        <v>0</v>
      </c>
      <c r="F7" s="25">
        <f>IF('Indicator Date hidden'!G8="x","x",$F$2-'Indicator Date hidden'!G8)</f>
        <v>0</v>
      </c>
      <c r="G7" s="25">
        <f>IF('Indicator Date hidden'!H8="x","x",$G$2-'Indicator Date hidden'!H8)</f>
        <v>0</v>
      </c>
      <c r="H7" s="25">
        <f>IF('Indicator Date hidden'!I8="x","x",$H$2-'Indicator Date hidden'!I8)</f>
        <v>0</v>
      </c>
      <c r="I7" s="25">
        <f>IF('Indicator Date hidden'!J8="x","x",$I$2-'Indicator Date hidden'!J8)</f>
        <v>0</v>
      </c>
      <c r="J7" s="25">
        <f>IF('Indicator Date hidden'!K8="x","x",$J$2-'Indicator Date hidden'!K8)</f>
        <v>0</v>
      </c>
      <c r="K7" s="25">
        <f>IF('Indicator Date hidden'!L8="x","x",$K$2-'Indicator Date hidden'!L8)</f>
        <v>0</v>
      </c>
      <c r="L7" s="25">
        <f>IF('Indicator Date hidden'!M8="x","x",$L$2-'Indicator Date hidden'!M8)</f>
        <v>0</v>
      </c>
      <c r="M7" s="25">
        <f>IF('Indicator Date hidden'!N8="x","x",$M$2-'Indicator Date hidden'!N8)</f>
        <v>0</v>
      </c>
      <c r="N7" s="25">
        <f>IF('Indicator Date hidden'!O8="x","x",$N$2-'Indicator Date hidden'!O8)</f>
        <v>0</v>
      </c>
      <c r="O7" s="25">
        <f>IF('Indicator Date hidden'!P8="x","x",$O$2-'Indicator Date hidden'!P8)</f>
        <v>0</v>
      </c>
      <c r="P7" s="25">
        <f>IF('Indicator Date hidden'!Q8="x","x",$P$2-'Indicator Date hidden'!Q8)</f>
        <v>0</v>
      </c>
      <c r="Q7" s="25" t="str">
        <f>IF('Indicator Date hidden'!R8="x","x",$Q$2-'Indicator Date hidden'!R8)</f>
        <v>x</v>
      </c>
      <c r="R7" s="25">
        <f>IF('Indicator Date hidden'!S8="x","x",$R$2-'Indicator Date hidden'!S8)</f>
        <v>0</v>
      </c>
      <c r="S7" s="25">
        <f>IF('Indicator Date hidden'!T8="x","x",$S$2-'Indicator Date hidden'!T8)</f>
        <v>0</v>
      </c>
      <c r="T7" s="25">
        <f>IF('Indicator Date hidden'!U8="x","x",$T$2-'Indicator Date hidden'!U8)</f>
        <v>0</v>
      </c>
      <c r="U7" s="25">
        <f>IF('Indicator Date hidden'!V8="x","x",$U$2-'Indicator Date hidden'!V8)</f>
        <v>0</v>
      </c>
      <c r="V7" s="25">
        <f>IF('Indicator Date hidden'!W8="x","x",$V$2-'Indicator Date hidden'!W8)</f>
        <v>0</v>
      </c>
      <c r="W7" s="25" t="str">
        <f>IF('Indicator Date hidden'!X8="x","x",$W$2-'Indicator Date hidden'!X8)</f>
        <v>x</v>
      </c>
      <c r="X7" s="25" t="str">
        <f>IF('Indicator Date hidden'!Y8="x","x",$X$2-'Indicator Date hidden'!Y8)</f>
        <v>x</v>
      </c>
      <c r="Y7" s="25">
        <f>IF('Indicator Date hidden'!Z8="x","x",$Y$2-'Indicator Date hidden'!Z8)</f>
        <v>0</v>
      </c>
      <c r="Z7" s="25">
        <f>IF('Indicator Date hidden'!AA8="x","x",$Z$2-'Indicator Date hidden'!AA8)</f>
        <v>0</v>
      </c>
      <c r="AA7" s="25" t="str">
        <f>IF('Indicator Date hidden'!AB8="x","x",$AA$2-'Indicator Date hidden'!AB8)</f>
        <v>x</v>
      </c>
      <c r="AB7" s="25">
        <f>IF('Indicator Date hidden'!AC8="x","x",$AB$2-'Indicator Date hidden'!AC8)</f>
        <v>0</v>
      </c>
      <c r="AC7" s="25">
        <f>IF('Indicator Date hidden'!AD8="x","x",$AC$2-'Indicator Date hidden'!AD8)</f>
        <v>0</v>
      </c>
      <c r="AD7" s="25" t="str">
        <f>IF('Indicator Date hidden'!AE8="x","x",$AD$2-'Indicator Date hidden'!AE8)</f>
        <v>x</v>
      </c>
      <c r="AE7" s="25" t="str">
        <f>IF('Indicator Date hidden'!AF8="x","x",$AE$2-'Indicator Date hidden'!AF8)</f>
        <v>x</v>
      </c>
      <c r="AF7" s="25" t="str">
        <f>IF('Indicator Date hidden'!AG8="x","x",$AF$2-'Indicator Date hidden'!AG8)</f>
        <v>x</v>
      </c>
      <c r="AG7" s="25">
        <f>IF('Indicator Date hidden'!AH8="x","x",$AG$2-'Indicator Date hidden'!AH8)</f>
        <v>0</v>
      </c>
      <c r="AH7" s="25">
        <f>IF('Indicator Date hidden'!AI8="x","x",$AH$2-'Indicator Date hidden'!AI8)</f>
        <v>0</v>
      </c>
      <c r="AI7" s="25">
        <f>IF('Indicator Date hidden'!AJ8="x","x",$AI$2-'Indicator Date hidden'!AJ8)</f>
        <v>0</v>
      </c>
      <c r="AJ7" s="25" t="str">
        <f>IF('Indicator Date hidden'!AK8="x","x",$AJ$2-'Indicator Date hidden'!AK8)</f>
        <v>x</v>
      </c>
      <c r="AK7" s="25">
        <f>IF('Indicator Date hidden'!AL8="x","x",$AK$2-'Indicator Date hidden'!AL8)</f>
        <v>1</v>
      </c>
      <c r="AL7" s="25">
        <f>IF('Indicator Date hidden'!AM8="x","x",$AL$2-'Indicator Date hidden'!AM8)</f>
        <v>0</v>
      </c>
      <c r="AM7" s="25">
        <f>IF('Indicator Date hidden'!AN8="x","x",$AM$2-'Indicator Date hidden'!AN8)</f>
        <v>0</v>
      </c>
      <c r="AN7" s="25">
        <f>IF('Indicator Date hidden'!AO8="x","x",$AN$2-'Indicator Date hidden'!AO8)</f>
        <v>0</v>
      </c>
      <c r="AO7" s="25">
        <f>IF('Indicator Date hidden'!AP8="x","x",$AO$2-'Indicator Date hidden'!AP8)</f>
        <v>0</v>
      </c>
      <c r="AP7" s="25" t="str">
        <f>IF('Indicator Date hidden'!AQ8="x","x",$AP$2-'Indicator Date hidden'!AQ8)</f>
        <v>x</v>
      </c>
      <c r="AQ7" s="25">
        <f>IF('Indicator Date hidden'!AR8="x","x",$AQ$2-'Indicator Date hidden'!AR8)</f>
        <v>6</v>
      </c>
      <c r="AR7" s="25">
        <f>IF('Indicator Date hidden'!AS8="x","x",$AR$2-'Indicator Date hidden'!AS8)</f>
        <v>0</v>
      </c>
      <c r="AS7" s="25" t="str">
        <f>IF('Indicator Date hidden'!AT8="x","x",$AS$2-'Indicator Date hidden'!AT8)</f>
        <v>x</v>
      </c>
      <c r="AT7" s="25">
        <f>IF('Indicator Date hidden'!AU8="x","x",$AT$2-'Indicator Date hidden'!AU8)</f>
        <v>0</v>
      </c>
      <c r="AU7" s="25">
        <f>IF('Indicator Date hidden'!AV8="x","x",$AU$2-'Indicator Date hidden'!AV8)</f>
        <v>1</v>
      </c>
      <c r="AV7" s="25">
        <f>IF('Indicator Date hidden'!AW8="x","x",$AV$2-'Indicator Date hidden'!AW8)</f>
        <v>0</v>
      </c>
      <c r="AW7" s="25">
        <f>IF('Indicator Date hidden'!AX8="x","x",$AW$2-'Indicator Date hidden'!AX8)</f>
        <v>0</v>
      </c>
      <c r="AX7" s="25">
        <f>IF('Indicator Date hidden'!AY8="x","x",$AX$2-'Indicator Date hidden'!AY8)</f>
        <v>0</v>
      </c>
      <c r="AY7" s="25">
        <f>IF('Indicator Date hidden'!AZ8="x","x",$AY$2-'Indicator Date hidden'!AZ8)</f>
        <v>4</v>
      </c>
      <c r="AZ7" s="25">
        <f>IF('Indicator Date hidden'!BA8="x","x",$AZ$2-'Indicator Date hidden'!BA8)</f>
        <v>0</v>
      </c>
      <c r="BA7">
        <f t="shared" si="0"/>
        <v>12</v>
      </c>
      <c r="BB7" s="26">
        <f t="shared" si="1"/>
        <v>0.29268292682926828</v>
      </c>
      <c r="BC7">
        <f t="shared" si="2"/>
        <v>4</v>
      </c>
      <c r="BD7" s="26">
        <f t="shared" si="3"/>
        <v>1.1096890893733977</v>
      </c>
      <c r="BE7" s="28">
        <f t="shared" si="4"/>
        <v>0</v>
      </c>
    </row>
    <row r="8" spans="1:57" x14ac:dyDescent="0.25">
      <c r="A8" t="s">
        <v>9274</v>
      </c>
      <c r="B8" s="25">
        <f>IF('Indicator Date hidden'!C9="x","x",$B$2-'Indicator Date hidden'!C9)</f>
        <v>0</v>
      </c>
      <c r="C8" s="25">
        <f>IF('Indicator Date hidden'!D9="x","x",$C$2-'Indicator Date hidden'!D9)</f>
        <v>0</v>
      </c>
      <c r="D8" s="25">
        <f>IF('Indicator Date hidden'!E9="x","x",$D$2-'Indicator Date hidden'!E9)</f>
        <v>0</v>
      </c>
      <c r="E8" s="25">
        <f>IF('Indicator Date hidden'!F9="x","x",$E$2-'Indicator Date hidden'!F9)</f>
        <v>0</v>
      </c>
      <c r="F8" s="25">
        <f>IF('Indicator Date hidden'!G9="x","x",$F$2-'Indicator Date hidden'!G9)</f>
        <v>0</v>
      </c>
      <c r="G8" s="25">
        <f>IF('Indicator Date hidden'!H9="x","x",$G$2-'Indicator Date hidden'!H9)</f>
        <v>0</v>
      </c>
      <c r="H8" s="25">
        <f>IF('Indicator Date hidden'!I9="x","x",$H$2-'Indicator Date hidden'!I9)</f>
        <v>0</v>
      </c>
      <c r="I8" s="25">
        <f>IF('Indicator Date hidden'!J9="x","x",$I$2-'Indicator Date hidden'!J9)</f>
        <v>0</v>
      </c>
      <c r="J8" s="25">
        <f>IF('Indicator Date hidden'!K9="x","x",$J$2-'Indicator Date hidden'!K9)</f>
        <v>0</v>
      </c>
      <c r="K8" s="25">
        <f>IF('Indicator Date hidden'!L9="x","x",$K$2-'Indicator Date hidden'!L9)</f>
        <v>0</v>
      </c>
      <c r="L8" s="25">
        <f>IF('Indicator Date hidden'!M9="x","x",$L$2-'Indicator Date hidden'!M9)</f>
        <v>0</v>
      </c>
      <c r="M8" s="25">
        <f>IF('Indicator Date hidden'!N9="x","x",$M$2-'Indicator Date hidden'!N9)</f>
        <v>0</v>
      </c>
      <c r="N8" s="25">
        <f>IF('Indicator Date hidden'!O9="x","x",$N$2-'Indicator Date hidden'!O9)</f>
        <v>0</v>
      </c>
      <c r="O8" s="25">
        <f>IF('Indicator Date hidden'!P9="x","x",$O$2-'Indicator Date hidden'!P9)</f>
        <v>0</v>
      </c>
      <c r="P8" s="25">
        <f>IF('Indicator Date hidden'!Q9="x","x",$P$2-'Indicator Date hidden'!Q9)</f>
        <v>0</v>
      </c>
      <c r="Q8" s="25">
        <f>IF('Indicator Date hidden'!R9="x","x",$Q$2-'Indicator Date hidden'!R9)</f>
        <v>9</v>
      </c>
      <c r="R8" s="25">
        <f>IF('Indicator Date hidden'!S9="x","x",$R$2-'Indicator Date hidden'!S9)</f>
        <v>0</v>
      </c>
      <c r="S8" s="25">
        <f>IF('Indicator Date hidden'!T9="x","x",$S$2-'Indicator Date hidden'!T9)</f>
        <v>0</v>
      </c>
      <c r="T8" s="25">
        <f>IF('Indicator Date hidden'!U9="x","x",$T$2-'Indicator Date hidden'!U9)</f>
        <v>0</v>
      </c>
      <c r="U8" s="25">
        <f>IF('Indicator Date hidden'!V9="x","x",$U$2-'Indicator Date hidden'!V9)</f>
        <v>0</v>
      </c>
      <c r="V8" s="25">
        <f>IF('Indicator Date hidden'!W9="x","x",$V$2-'Indicator Date hidden'!W9)</f>
        <v>0</v>
      </c>
      <c r="W8" s="25">
        <f>IF('Indicator Date hidden'!X9="x","x",$W$2-'Indicator Date hidden'!X9)</f>
        <v>9</v>
      </c>
      <c r="X8" s="25">
        <f>IF('Indicator Date hidden'!Y9="x","x",$X$2-'Indicator Date hidden'!Y9)</f>
        <v>1</v>
      </c>
      <c r="Y8" s="25">
        <f>IF('Indicator Date hidden'!Z9="x","x",$Y$2-'Indicator Date hidden'!Z9)</f>
        <v>0</v>
      </c>
      <c r="Z8" s="25">
        <f>IF('Indicator Date hidden'!AA9="x","x",$Z$2-'Indicator Date hidden'!AA9)</f>
        <v>0</v>
      </c>
      <c r="AA8" s="25">
        <f>IF('Indicator Date hidden'!AB9="x","x",$AA$2-'Indicator Date hidden'!AB9)</f>
        <v>0</v>
      </c>
      <c r="AB8" s="25">
        <f>IF('Indicator Date hidden'!AC9="x","x",$AB$2-'Indicator Date hidden'!AC9)</f>
        <v>0</v>
      </c>
      <c r="AC8" s="25">
        <f>IF('Indicator Date hidden'!AD9="x","x",$AC$2-'Indicator Date hidden'!AD9)</f>
        <v>0</v>
      </c>
      <c r="AD8" s="25" t="str">
        <f>IF('Indicator Date hidden'!AE9="x","x",$AD$2-'Indicator Date hidden'!AE9)</f>
        <v>x</v>
      </c>
      <c r="AE8" s="25">
        <f>IF('Indicator Date hidden'!AF9="x","x",$AE$2-'Indicator Date hidden'!AF9)</f>
        <v>0</v>
      </c>
      <c r="AF8" s="25">
        <f>IF('Indicator Date hidden'!AG9="x","x",$AF$2-'Indicator Date hidden'!AG9)</f>
        <v>0</v>
      </c>
      <c r="AG8" s="25">
        <f>IF('Indicator Date hidden'!AH9="x","x",$AG$2-'Indicator Date hidden'!AH9)</f>
        <v>0</v>
      </c>
      <c r="AH8" s="25">
        <f>IF('Indicator Date hidden'!AI9="x","x",$AH$2-'Indicator Date hidden'!AI9)</f>
        <v>0</v>
      </c>
      <c r="AI8" s="25">
        <f>IF('Indicator Date hidden'!AJ9="x","x",$AI$2-'Indicator Date hidden'!AJ9)</f>
        <v>0</v>
      </c>
      <c r="AJ8" s="25" t="str">
        <f>IF('Indicator Date hidden'!AK9="x","x",$AJ$2-'Indicator Date hidden'!AK9)</f>
        <v>x</v>
      </c>
      <c r="AK8" s="25">
        <f>IF('Indicator Date hidden'!AL9="x","x",$AK$2-'Indicator Date hidden'!AL9)</f>
        <v>1</v>
      </c>
      <c r="AL8" s="25">
        <f>IF('Indicator Date hidden'!AM9="x","x",$AL$2-'Indicator Date hidden'!AM9)</f>
        <v>0</v>
      </c>
      <c r="AM8" s="25">
        <f>IF('Indicator Date hidden'!AN9="x","x",$AM$2-'Indicator Date hidden'!AN9)</f>
        <v>0</v>
      </c>
      <c r="AN8" s="25">
        <f>IF('Indicator Date hidden'!AO9="x","x",$AN$2-'Indicator Date hidden'!AO9)</f>
        <v>0</v>
      </c>
      <c r="AO8" s="25" t="str">
        <f>IF('Indicator Date hidden'!AP9="x","x",$AO$2-'Indicator Date hidden'!AP9)</f>
        <v>x</v>
      </c>
      <c r="AP8" s="25" t="str">
        <f>IF('Indicator Date hidden'!AQ9="x","x",$AP$2-'Indicator Date hidden'!AQ9)</f>
        <v>x</v>
      </c>
      <c r="AQ8" s="25">
        <f>IF('Indicator Date hidden'!AR9="x","x",$AQ$2-'Indicator Date hidden'!AR9)</f>
        <v>0</v>
      </c>
      <c r="AR8" s="25">
        <f>IF('Indicator Date hidden'!AS9="x","x",$AR$2-'Indicator Date hidden'!AS9)</f>
        <v>0</v>
      </c>
      <c r="AS8" s="25">
        <f>IF('Indicator Date hidden'!AT9="x","x",$AS$2-'Indicator Date hidden'!AT9)</f>
        <v>0</v>
      </c>
      <c r="AT8" s="25">
        <f>IF('Indicator Date hidden'!AU9="x","x",$AT$2-'Indicator Date hidden'!AU9)</f>
        <v>0</v>
      </c>
      <c r="AU8" s="25">
        <f>IF('Indicator Date hidden'!AV9="x","x",$AU$2-'Indicator Date hidden'!AV9)</f>
        <v>1</v>
      </c>
      <c r="AV8" s="25">
        <f>IF('Indicator Date hidden'!AW9="x","x",$AV$2-'Indicator Date hidden'!AW9)</f>
        <v>0</v>
      </c>
      <c r="AW8" s="25">
        <f>IF('Indicator Date hidden'!AX9="x","x",$AW$2-'Indicator Date hidden'!AX9)</f>
        <v>0</v>
      </c>
      <c r="AX8" s="25">
        <f>IF('Indicator Date hidden'!AY9="x","x",$AX$2-'Indicator Date hidden'!AY9)</f>
        <v>0</v>
      </c>
      <c r="AY8" s="25">
        <f>IF('Indicator Date hidden'!AZ9="x","x",$AY$2-'Indicator Date hidden'!AZ9)</f>
        <v>0</v>
      </c>
      <c r="AZ8" s="25">
        <f>IF('Indicator Date hidden'!BA9="x","x",$AZ$2-'Indicator Date hidden'!BA9)</f>
        <v>0</v>
      </c>
      <c r="BA8">
        <f t="shared" si="0"/>
        <v>21</v>
      </c>
      <c r="BB8" s="26">
        <f t="shared" si="1"/>
        <v>0.44680851063829785</v>
      </c>
      <c r="BC8">
        <f t="shared" si="2"/>
        <v>5</v>
      </c>
      <c r="BD8" s="26">
        <f t="shared" si="3"/>
        <v>1.8196154683596</v>
      </c>
      <c r="BE8" s="28">
        <f t="shared" si="4"/>
        <v>0</v>
      </c>
    </row>
    <row r="9" spans="1:57" x14ac:dyDescent="0.25">
      <c r="A9" t="s">
        <v>9275</v>
      </c>
      <c r="B9" s="25">
        <f>IF('Indicator Date hidden'!C10="x","x",$B$2-'Indicator Date hidden'!C10)</f>
        <v>0</v>
      </c>
      <c r="C9" s="25">
        <f>IF('Indicator Date hidden'!D10="x","x",$C$2-'Indicator Date hidden'!D10)</f>
        <v>0</v>
      </c>
      <c r="D9" s="25">
        <f>IF('Indicator Date hidden'!E10="x","x",$D$2-'Indicator Date hidden'!E10)</f>
        <v>0</v>
      </c>
      <c r="E9" s="25">
        <f>IF('Indicator Date hidden'!F10="x","x",$E$2-'Indicator Date hidden'!F10)</f>
        <v>0</v>
      </c>
      <c r="F9" s="25">
        <f>IF('Indicator Date hidden'!G10="x","x",$F$2-'Indicator Date hidden'!G10)</f>
        <v>0</v>
      </c>
      <c r="G9" s="25">
        <f>IF('Indicator Date hidden'!H10="x","x",$G$2-'Indicator Date hidden'!H10)</f>
        <v>0</v>
      </c>
      <c r="H9" s="25">
        <f>IF('Indicator Date hidden'!I10="x","x",$H$2-'Indicator Date hidden'!I10)</f>
        <v>0</v>
      </c>
      <c r="I9" s="25">
        <f>IF('Indicator Date hidden'!J10="x","x",$I$2-'Indicator Date hidden'!J10)</f>
        <v>0</v>
      </c>
      <c r="J9" s="25">
        <f>IF('Indicator Date hidden'!K10="x","x",$J$2-'Indicator Date hidden'!K10)</f>
        <v>0</v>
      </c>
      <c r="K9" s="25">
        <f>IF('Indicator Date hidden'!L10="x","x",$K$2-'Indicator Date hidden'!L10)</f>
        <v>0</v>
      </c>
      <c r="L9" s="25">
        <f>IF('Indicator Date hidden'!M10="x","x",$L$2-'Indicator Date hidden'!M10)</f>
        <v>0</v>
      </c>
      <c r="M9" s="25">
        <f>IF('Indicator Date hidden'!N10="x","x",$M$2-'Indicator Date hidden'!N10)</f>
        <v>0</v>
      </c>
      <c r="N9" s="25">
        <f>IF('Indicator Date hidden'!O10="x","x",$N$2-'Indicator Date hidden'!O10)</f>
        <v>0</v>
      </c>
      <c r="O9" s="25">
        <f>IF('Indicator Date hidden'!P10="x","x",$O$2-'Indicator Date hidden'!P10)</f>
        <v>0</v>
      </c>
      <c r="P9" s="25">
        <f>IF('Indicator Date hidden'!Q10="x","x",$P$2-'Indicator Date hidden'!Q10)</f>
        <v>0</v>
      </c>
      <c r="Q9" s="25">
        <f>IF('Indicator Date hidden'!R10="x","x",$Q$2-'Indicator Date hidden'!R10)</f>
        <v>4</v>
      </c>
      <c r="R9" s="25">
        <f>IF('Indicator Date hidden'!S10="x","x",$R$2-'Indicator Date hidden'!S10)</f>
        <v>0</v>
      </c>
      <c r="S9" s="25">
        <f>IF('Indicator Date hidden'!T10="x","x",$S$2-'Indicator Date hidden'!T10)</f>
        <v>0</v>
      </c>
      <c r="T9" s="25">
        <f>IF('Indicator Date hidden'!U10="x","x",$T$2-'Indicator Date hidden'!U10)</f>
        <v>0</v>
      </c>
      <c r="U9" s="25">
        <f>IF('Indicator Date hidden'!V10="x","x",$U$2-'Indicator Date hidden'!V10)</f>
        <v>0</v>
      </c>
      <c r="V9" s="25">
        <f>IF('Indicator Date hidden'!W10="x","x",$V$2-'Indicator Date hidden'!W10)</f>
        <v>0</v>
      </c>
      <c r="W9" s="25">
        <f>IF('Indicator Date hidden'!X10="x","x",$W$2-'Indicator Date hidden'!X10)</f>
        <v>4</v>
      </c>
      <c r="X9" s="25">
        <f>IF('Indicator Date hidden'!Y10="x","x",$X$2-'Indicator Date hidden'!Y10)</f>
        <v>1</v>
      </c>
      <c r="Y9" s="25">
        <f>IF('Indicator Date hidden'!Z10="x","x",$Y$2-'Indicator Date hidden'!Z10)</f>
        <v>0</v>
      </c>
      <c r="Z9" s="25">
        <f>IF('Indicator Date hidden'!AA10="x","x",$Z$2-'Indicator Date hidden'!AA10)</f>
        <v>0</v>
      </c>
      <c r="AA9" s="25">
        <f>IF('Indicator Date hidden'!AB10="x","x",$AA$2-'Indicator Date hidden'!AB10)</f>
        <v>0</v>
      </c>
      <c r="AB9" s="25">
        <f>IF('Indicator Date hidden'!AC10="x","x",$AB$2-'Indicator Date hidden'!AC10)</f>
        <v>0</v>
      </c>
      <c r="AC9" s="25">
        <f>IF('Indicator Date hidden'!AD10="x","x",$AC$2-'Indicator Date hidden'!AD10)</f>
        <v>0</v>
      </c>
      <c r="AD9" s="25" t="str">
        <f>IF('Indicator Date hidden'!AE10="x","x",$AD$2-'Indicator Date hidden'!AE10)</f>
        <v>x</v>
      </c>
      <c r="AE9" s="25">
        <f>IF('Indicator Date hidden'!AF10="x","x",$AE$2-'Indicator Date hidden'!AF10)</f>
        <v>0</v>
      </c>
      <c r="AF9" s="25">
        <f>IF('Indicator Date hidden'!AG10="x","x",$AF$2-'Indicator Date hidden'!AG10)</f>
        <v>0</v>
      </c>
      <c r="AG9" s="25">
        <f>IF('Indicator Date hidden'!AH10="x","x",$AG$2-'Indicator Date hidden'!AH10)</f>
        <v>0</v>
      </c>
      <c r="AH9" s="25">
        <f>IF('Indicator Date hidden'!AI10="x","x",$AH$2-'Indicator Date hidden'!AI10)</f>
        <v>0</v>
      </c>
      <c r="AI9" s="25">
        <f>IF('Indicator Date hidden'!AJ10="x","x",$AI$2-'Indicator Date hidden'!AJ10)</f>
        <v>0</v>
      </c>
      <c r="AJ9" s="25">
        <f>IF('Indicator Date hidden'!AK10="x","x",$AJ$2-'Indicator Date hidden'!AK10)</f>
        <v>1</v>
      </c>
      <c r="AK9" s="25">
        <f>IF('Indicator Date hidden'!AL10="x","x",$AK$2-'Indicator Date hidden'!AL10)</f>
        <v>1</v>
      </c>
      <c r="AL9" s="25">
        <f>IF('Indicator Date hidden'!AM10="x","x",$AL$2-'Indicator Date hidden'!AM10)</f>
        <v>0</v>
      </c>
      <c r="AM9" s="25">
        <f>IF('Indicator Date hidden'!AN10="x","x",$AM$2-'Indicator Date hidden'!AN10)</f>
        <v>0</v>
      </c>
      <c r="AN9" s="25">
        <f>IF('Indicator Date hidden'!AO10="x","x",$AN$2-'Indicator Date hidden'!AO10)</f>
        <v>0</v>
      </c>
      <c r="AO9" s="25">
        <f>IF('Indicator Date hidden'!AP10="x","x",$AO$2-'Indicator Date hidden'!AP10)</f>
        <v>0</v>
      </c>
      <c r="AP9" s="25">
        <f>IF('Indicator Date hidden'!AQ10="x","x",$AP$2-'Indicator Date hidden'!AQ10)</f>
        <v>0</v>
      </c>
      <c r="AQ9" s="25">
        <f>IF('Indicator Date hidden'!AR10="x","x",$AQ$2-'Indicator Date hidden'!AR10)</f>
        <v>4</v>
      </c>
      <c r="AR9" s="25">
        <f>IF('Indicator Date hidden'!AS10="x","x",$AR$2-'Indicator Date hidden'!AS10)</f>
        <v>0</v>
      </c>
      <c r="AS9" s="25">
        <f>IF('Indicator Date hidden'!AT10="x","x",$AS$2-'Indicator Date hidden'!AT10)</f>
        <v>0</v>
      </c>
      <c r="AT9" s="25">
        <f>IF('Indicator Date hidden'!AU10="x","x",$AT$2-'Indicator Date hidden'!AU10)</f>
        <v>0</v>
      </c>
      <c r="AU9" s="25">
        <f>IF('Indicator Date hidden'!AV10="x","x",$AU$2-'Indicator Date hidden'!AV10)</f>
        <v>3</v>
      </c>
      <c r="AV9" s="25">
        <f>IF('Indicator Date hidden'!AW10="x","x",$AV$2-'Indicator Date hidden'!AW10)</f>
        <v>0</v>
      </c>
      <c r="AW9" s="25">
        <f>IF('Indicator Date hidden'!AX10="x","x",$AW$2-'Indicator Date hidden'!AX10)</f>
        <v>0</v>
      </c>
      <c r="AX9" s="25">
        <f>IF('Indicator Date hidden'!AY10="x","x",$AX$2-'Indicator Date hidden'!AY10)</f>
        <v>0</v>
      </c>
      <c r="AY9" s="25">
        <f>IF('Indicator Date hidden'!AZ10="x","x",$AY$2-'Indicator Date hidden'!AZ10)</f>
        <v>0</v>
      </c>
      <c r="AZ9" s="25">
        <f>IF('Indicator Date hidden'!BA10="x","x",$AZ$2-'Indicator Date hidden'!BA10)</f>
        <v>0</v>
      </c>
      <c r="BA9">
        <f t="shared" si="0"/>
        <v>18</v>
      </c>
      <c r="BB9" s="26">
        <f t="shared" si="1"/>
        <v>0.36</v>
      </c>
      <c r="BC9">
        <f t="shared" si="2"/>
        <v>7</v>
      </c>
      <c r="BD9" s="26">
        <f t="shared" si="3"/>
        <v>1.034601372510205</v>
      </c>
      <c r="BE9" s="28">
        <f t="shared" si="4"/>
        <v>0</v>
      </c>
    </row>
    <row r="10" spans="1:57" x14ac:dyDescent="0.25">
      <c r="A10" t="s">
        <v>9279</v>
      </c>
      <c r="B10" s="25">
        <f>IF('Indicator Date hidden'!C11="x","x",$B$2-'Indicator Date hidden'!C11)</f>
        <v>0</v>
      </c>
      <c r="C10" s="25">
        <f>IF('Indicator Date hidden'!D11="x","x",$C$2-'Indicator Date hidden'!D11)</f>
        <v>0</v>
      </c>
      <c r="D10" s="25">
        <f>IF('Indicator Date hidden'!E11="x","x",$D$2-'Indicator Date hidden'!E11)</f>
        <v>0</v>
      </c>
      <c r="E10" s="25">
        <f>IF('Indicator Date hidden'!F11="x","x",$E$2-'Indicator Date hidden'!F11)</f>
        <v>0</v>
      </c>
      <c r="F10" s="25">
        <f>IF('Indicator Date hidden'!G11="x","x",$F$2-'Indicator Date hidden'!G11)</f>
        <v>0</v>
      </c>
      <c r="G10" s="25">
        <f>IF('Indicator Date hidden'!H11="x","x",$G$2-'Indicator Date hidden'!H11)</f>
        <v>0</v>
      </c>
      <c r="H10" s="25">
        <f>IF('Indicator Date hidden'!I11="x","x",$H$2-'Indicator Date hidden'!I11)</f>
        <v>0</v>
      </c>
      <c r="I10" s="25">
        <f>IF('Indicator Date hidden'!J11="x","x",$I$2-'Indicator Date hidden'!J11)</f>
        <v>0</v>
      </c>
      <c r="J10" s="25">
        <f>IF('Indicator Date hidden'!K11="x","x",$J$2-'Indicator Date hidden'!K11)</f>
        <v>0</v>
      </c>
      <c r="K10" s="25">
        <f>IF('Indicator Date hidden'!L11="x","x",$K$2-'Indicator Date hidden'!L11)</f>
        <v>0</v>
      </c>
      <c r="L10" s="25">
        <f>IF('Indicator Date hidden'!M11="x","x",$L$2-'Indicator Date hidden'!M11)</f>
        <v>0</v>
      </c>
      <c r="M10" s="25">
        <f>IF('Indicator Date hidden'!N11="x","x",$M$2-'Indicator Date hidden'!N11)</f>
        <v>0</v>
      </c>
      <c r="N10" s="25">
        <f>IF('Indicator Date hidden'!O11="x","x",$N$2-'Indicator Date hidden'!O11)</f>
        <v>0</v>
      </c>
      <c r="O10" s="25">
        <f>IF('Indicator Date hidden'!P11="x","x",$O$2-'Indicator Date hidden'!P11)</f>
        <v>0</v>
      </c>
      <c r="P10" s="25">
        <f>IF('Indicator Date hidden'!Q11="x","x",$P$2-'Indicator Date hidden'!Q11)</f>
        <v>0</v>
      </c>
      <c r="Q10" s="25" t="str">
        <f>IF('Indicator Date hidden'!R11="x","x",$Q$2-'Indicator Date hidden'!R11)</f>
        <v>x</v>
      </c>
      <c r="R10" s="25">
        <f>IF('Indicator Date hidden'!S11="x","x",$R$2-'Indicator Date hidden'!S11)</f>
        <v>0</v>
      </c>
      <c r="S10" s="25">
        <f>IF('Indicator Date hidden'!T11="x","x",$S$2-'Indicator Date hidden'!T11)</f>
        <v>0</v>
      </c>
      <c r="T10" s="25">
        <f>IF('Indicator Date hidden'!U11="x","x",$T$2-'Indicator Date hidden'!U11)</f>
        <v>0</v>
      </c>
      <c r="U10" s="25" t="str">
        <f>IF('Indicator Date hidden'!V11="x","x",$U$2-'Indicator Date hidden'!V11)</f>
        <v>x</v>
      </c>
      <c r="V10" s="25">
        <f>IF('Indicator Date hidden'!W11="x","x",$V$2-'Indicator Date hidden'!W11)</f>
        <v>0</v>
      </c>
      <c r="W10" s="25">
        <f>IF('Indicator Date hidden'!X11="x","x",$W$2-'Indicator Date hidden'!X11)</f>
        <v>7</v>
      </c>
      <c r="X10" s="25">
        <f>IF('Indicator Date hidden'!Y11="x","x",$X$2-'Indicator Date hidden'!Y11)</f>
        <v>3</v>
      </c>
      <c r="Y10" s="25">
        <f>IF('Indicator Date hidden'!Z11="x","x",$Y$2-'Indicator Date hidden'!Z11)</f>
        <v>0</v>
      </c>
      <c r="Z10" s="25">
        <f>IF('Indicator Date hidden'!AA11="x","x",$Z$2-'Indicator Date hidden'!AA11)</f>
        <v>0</v>
      </c>
      <c r="AA10" s="25">
        <f>IF('Indicator Date hidden'!AB11="x","x",$AA$2-'Indicator Date hidden'!AB11)</f>
        <v>1</v>
      </c>
      <c r="AB10" s="25">
        <f>IF('Indicator Date hidden'!AC11="x","x",$AB$2-'Indicator Date hidden'!AC11)</f>
        <v>0</v>
      </c>
      <c r="AC10" s="25">
        <f>IF('Indicator Date hidden'!AD11="x","x",$AC$2-'Indicator Date hidden'!AD11)</f>
        <v>0</v>
      </c>
      <c r="AD10" s="25" t="str">
        <f>IF('Indicator Date hidden'!AE11="x","x",$AD$2-'Indicator Date hidden'!AE11)</f>
        <v>x</v>
      </c>
      <c r="AE10" s="25">
        <f>IF('Indicator Date hidden'!AF11="x","x",$AE$2-'Indicator Date hidden'!AF11)</f>
        <v>0</v>
      </c>
      <c r="AF10" s="25">
        <f>IF('Indicator Date hidden'!AG11="x","x",$AF$2-'Indicator Date hidden'!AG11)</f>
        <v>3</v>
      </c>
      <c r="AG10" s="25">
        <f>IF('Indicator Date hidden'!AH11="x","x",$AG$2-'Indicator Date hidden'!AH11)</f>
        <v>0</v>
      </c>
      <c r="AH10" s="25">
        <f>IF('Indicator Date hidden'!AI11="x","x",$AH$2-'Indicator Date hidden'!AI11)</f>
        <v>0</v>
      </c>
      <c r="AI10" s="25">
        <f>IF('Indicator Date hidden'!AJ11="x","x",$AI$2-'Indicator Date hidden'!AJ11)</f>
        <v>0</v>
      </c>
      <c r="AJ10" s="25" t="str">
        <f>IF('Indicator Date hidden'!AK11="x","x",$AJ$2-'Indicator Date hidden'!AK11)</f>
        <v>x</v>
      </c>
      <c r="AK10" s="25">
        <f>IF('Indicator Date hidden'!AL11="x","x",$AK$2-'Indicator Date hidden'!AL11)</f>
        <v>1</v>
      </c>
      <c r="AL10" s="25">
        <f>IF('Indicator Date hidden'!AM11="x","x",$AL$2-'Indicator Date hidden'!AM11)</f>
        <v>0</v>
      </c>
      <c r="AM10" s="25">
        <f>IF('Indicator Date hidden'!AN11="x","x",$AM$2-'Indicator Date hidden'!AN11)</f>
        <v>0</v>
      </c>
      <c r="AN10" s="25">
        <f>IF('Indicator Date hidden'!AO11="x","x",$AN$2-'Indicator Date hidden'!AO11)</f>
        <v>0</v>
      </c>
      <c r="AO10" s="25">
        <f>IF('Indicator Date hidden'!AP11="x","x",$AO$2-'Indicator Date hidden'!AP11)</f>
        <v>0</v>
      </c>
      <c r="AP10" s="25" t="str">
        <f>IF('Indicator Date hidden'!AQ11="x","x",$AP$2-'Indicator Date hidden'!AQ11)</f>
        <v>x</v>
      </c>
      <c r="AQ10" s="25">
        <f>IF('Indicator Date hidden'!AR11="x","x",$AQ$2-'Indicator Date hidden'!AR11)</f>
        <v>0</v>
      </c>
      <c r="AR10" s="25">
        <f>IF('Indicator Date hidden'!AS11="x","x",$AR$2-'Indicator Date hidden'!AS11)</f>
        <v>0</v>
      </c>
      <c r="AS10" s="25">
        <f>IF('Indicator Date hidden'!AT11="x","x",$AS$2-'Indicator Date hidden'!AT11)</f>
        <v>0</v>
      </c>
      <c r="AT10" s="25">
        <f>IF('Indicator Date hidden'!AU11="x","x",$AT$2-'Indicator Date hidden'!AU11)</f>
        <v>0</v>
      </c>
      <c r="AU10" s="25" t="str">
        <f>IF('Indicator Date hidden'!AV11="x","x",$AU$2-'Indicator Date hidden'!AV11)</f>
        <v>x</v>
      </c>
      <c r="AV10" s="25">
        <f>IF('Indicator Date hidden'!AW11="x","x",$AV$2-'Indicator Date hidden'!AW11)</f>
        <v>0</v>
      </c>
      <c r="AW10" s="25">
        <f>IF('Indicator Date hidden'!AX11="x","x",$AW$2-'Indicator Date hidden'!AX11)</f>
        <v>0</v>
      </c>
      <c r="AX10" s="25">
        <f>IF('Indicator Date hidden'!AY11="x","x",$AX$2-'Indicator Date hidden'!AY11)</f>
        <v>0</v>
      </c>
      <c r="AY10" s="25">
        <f>IF('Indicator Date hidden'!AZ11="x","x",$AY$2-'Indicator Date hidden'!AZ11)</f>
        <v>0</v>
      </c>
      <c r="AZ10" s="25">
        <f>IF('Indicator Date hidden'!BA11="x","x",$AZ$2-'Indicator Date hidden'!BA11)</f>
        <v>0</v>
      </c>
      <c r="BA10">
        <f t="shared" si="0"/>
        <v>15</v>
      </c>
      <c r="BB10" s="26">
        <f t="shared" si="1"/>
        <v>0.33333333333333331</v>
      </c>
      <c r="BC10">
        <f t="shared" si="2"/>
        <v>5</v>
      </c>
      <c r="BD10" s="26">
        <f t="shared" si="3"/>
        <v>1.1925695879998879</v>
      </c>
      <c r="BE10" s="28">
        <f t="shared" si="4"/>
        <v>0</v>
      </c>
    </row>
    <row r="11" spans="1:57" x14ac:dyDescent="0.25">
      <c r="A11" t="s">
        <v>9281</v>
      </c>
      <c r="B11" s="25">
        <f>IF('Indicator Date hidden'!C12="x","x",$B$2-'Indicator Date hidden'!C12)</f>
        <v>0</v>
      </c>
      <c r="C11" s="25">
        <f>IF('Indicator Date hidden'!D12="x","x",$C$2-'Indicator Date hidden'!D12)</f>
        <v>0</v>
      </c>
      <c r="D11" s="25">
        <f>IF('Indicator Date hidden'!E12="x","x",$D$2-'Indicator Date hidden'!E12)</f>
        <v>0</v>
      </c>
      <c r="E11" s="25">
        <f>IF('Indicator Date hidden'!F12="x","x",$E$2-'Indicator Date hidden'!F12)</f>
        <v>0</v>
      </c>
      <c r="F11" s="25">
        <f>IF('Indicator Date hidden'!G12="x","x",$F$2-'Indicator Date hidden'!G12)</f>
        <v>0</v>
      </c>
      <c r="G11" s="25">
        <f>IF('Indicator Date hidden'!H12="x","x",$G$2-'Indicator Date hidden'!H12)</f>
        <v>0</v>
      </c>
      <c r="H11" s="25">
        <f>IF('Indicator Date hidden'!I12="x","x",$H$2-'Indicator Date hidden'!I12)</f>
        <v>0</v>
      </c>
      <c r="I11" s="25">
        <f>IF('Indicator Date hidden'!J12="x","x",$I$2-'Indicator Date hidden'!J12)</f>
        <v>0</v>
      </c>
      <c r="J11" s="25">
        <f>IF('Indicator Date hidden'!K12="x","x",$J$2-'Indicator Date hidden'!K12)</f>
        <v>0</v>
      </c>
      <c r="K11" s="25">
        <f>IF('Indicator Date hidden'!L12="x","x",$K$2-'Indicator Date hidden'!L12)</f>
        <v>0</v>
      </c>
      <c r="L11" s="25">
        <f>IF('Indicator Date hidden'!M12="x","x",$L$2-'Indicator Date hidden'!M12)</f>
        <v>0</v>
      </c>
      <c r="M11" s="25">
        <f>IF('Indicator Date hidden'!N12="x","x",$M$2-'Indicator Date hidden'!N12)</f>
        <v>0</v>
      </c>
      <c r="N11" s="25">
        <f>IF('Indicator Date hidden'!O12="x","x",$N$2-'Indicator Date hidden'!O12)</f>
        <v>0</v>
      </c>
      <c r="O11" s="25">
        <f>IF('Indicator Date hidden'!P12="x","x",$O$2-'Indicator Date hidden'!P12)</f>
        <v>0</v>
      </c>
      <c r="P11" s="25">
        <f>IF('Indicator Date hidden'!Q12="x","x",$P$2-'Indicator Date hidden'!Q12)</f>
        <v>0</v>
      </c>
      <c r="Q11" s="25" t="str">
        <f>IF('Indicator Date hidden'!R12="x","x",$Q$2-'Indicator Date hidden'!R12)</f>
        <v>x</v>
      </c>
      <c r="R11" s="25">
        <f>IF('Indicator Date hidden'!S12="x","x",$R$2-'Indicator Date hidden'!S12)</f>
        <v>0</v>
      </c>
      <c r="S11" s="25">
        <f>IF('Indicator Date hidden'!T12="x","x",$S$2-'Indicator Date hidden'!T12)</f>
        <v>0</v>
      </c>
      <c r="T11" s="25">
        <f>IF('Indicator Date hidden'!U12="x","x",$T$2-'Indicator Date hidden'!U12)</f>
        <v>0</v>
      </c>
      <c r="U11" s="25" t="str">
        <f>IF('Indicator Date hidden'!V12="x","x",$U$2-'Indicator Date hidden'!V12)</f>
        <v>x</v>
      </c>
      <c r="V11" s="25">
        <f>IF('Indicator Date hidden'!W12="x","x",$V$2-'Indicator Date hidden'!W12)</f>
        <v>0</v>
      </c>
      <c r="W11" s="25" t="str">
        <f>IF('Indicator Date hidden'!X12="x","x",$W$2-'Indicator Date hidden'!X12)</f>
        <v>x</v>
      </c>
      <c r="X11" s="25">
        <f>IF('Indicator Date hidden'!Y12="x","x",$X$2-'Indicator Date hidden'!Y12)</f>
        <v>3</v>
      </c>
      <c r="Y11" s="25">
        <f>IF('Indicator Date hidden'!Z12="x","x",$Y$2-'Indicator Date hidden'!Z12)</f>
        <v>0</v>
      </c>
      <c r="Z11" s="25">
        <f>IF('Indicator Date hidden'!AA12="x","x",$Z$2-'Indicator Date hidden'!AA12)</f>
        <v>0</v>
      </c>
      <c r="AA11" s="25" t="str">
        <f>IF('Indicator Date hidden'!AB12="x","x",$AA$2-'Indicator Date hidden'!AB12)</f>
        <v>x</v>
      </c>
      <c r="AB11" s="25">
        <f>IF('Indicator Date hidden'!AC12="x","x",$AB$2-'Indicator Date hidden'!AC12)</f>
        <v>0</v>
      </c>
      <c r="AC11" s="25">
        <f>IF('Indicator Date hidden'!AD12="x","x",$AC$2-'Indicator Date hidden'!AD12)</f>
        <v>0</v>
      </c>
      <c r="AD11" s="25" t="str">
        <f>IF('Indicator Date hidden'!AE12="x","x",$AD$2-'Indicator Date hidden'!AE12)</f>
        <v>x</v>
      </c>
      <c r="AE11" s="25">
        <f>IF('Indicator Date hidden'!AF12="x","x",$AE$2-'Indicator Date hidden'!AF12)</f>
        <v>0</v>
      </c>
      <c r="AF11" s="25">
        <f>IF('Indicator Date hidden'!AG12="x","x",$AF$2-'Indicator Date hidden'!AG12)</f>
        <v>1</v>
      </c>
      <c r="AG11" s="25">
        <f>IF('Indicator Date hidden'!AH12="x","x",$AG$2-'Indicator Date hidden'!AH12)</f>
        <v>0</v>
      </c>
      <c r="AH11" s="25">
        <f>IF('Indicator Date hidden'!AI12="x","x",$AH$2-'Indicator Date hidden'!AI12)</f>
        <v>0</v>
      </c>
      <c r="AI11" s="25">
        <f>IF('Indicator Date hidden'!AJ12="x","x",$AI$2-'Indicator Date hidden'!AJ12)</f>
        <v>0</v>
      </c>
      <c r="AJ11" s="25" t="str">
        <f>IF('Indicator Date hidden'!AK12="x","x",$AJ$2-'Indicator Date hidden'!AK12)</f>
        <v>x</v>
      </c>
      <c r="AK11" s="25">
        <f>IF('Indicator Date hidden'!AL12="x","x",$AK$2-'Indicator Date hidden'!AL12)</f>
        <v>1</v>
      </c>
      <c r="AL11" s="25">
        <f>IF('Indicator Date hidden'!AM12="x","x",$AL$2-'Indicator Date hidden'!AM12)</f>
        <v>0</v>
      </c>
      <c r="AM11" s="25">
        <f>IF('Indicator Date hidden'!AN12="x","x",$AM$2-'Indicator Date hidden'!AN12)</f>
        <v>0</v>
      </c>
      <c r="AN11" s="25">
        <f>IF('Indicator Date hidden'!AO12="x","x",$AN$2-'Indicator Date hidden'!AO12)</f>
        <v>0</v>
      </c>
      <c r="AO11" s="25">
        <f>IF('Indicator Date hidden'!AP12="x","x",$AO$2-'Indicator Date hidden'!AP12)</f>
        <v>0</v>
      </c>
      <c r="AP11" s="25">
        <f>IF('Indicator Date hidden'!AQ12="x","x",$AP$2-'Indicator Date hidden'!AQ12)</f>
        <v>0</v>
      </c>
      <c r="AQ11" s="25">
        <f>IF('Indicator Date hidden'!AR12="x","x",$AQ$2-'Indicator Date hidden'!AR12)</f>
        <v>0</v>
      </c>
      <c r="AR11" s="25">
        <f>IF('Indicator Date hidden'!AS12="x","x",$AR$2-'Indicator Date hidden'!AS12)</f>
        <v>0</v>
      </c>
      <c r="AS11" s="25">
        <f>IF('Indicator Date hidden'!AT12="x","x",$AS$2-'Indicator Date hidden'!AT12)</f>
        <v>0</v>
      </c>
      <c r="AT11" s="25">
        <f>IF('Indicator Date hidden'!AU12="x","x",$AT$2-'Indicator Date hidden'!AU12)</f>
        <v>0</v>
      </c>
      <c r="AU11" s="25" t="str">
        <f>IF('Indicator Date hidden'!AV12="x","x",$AU$2-'Indicator Date hidden'!AV12)</f>
        <v>x</v>
      </c>
      <c r="AV11" s="25">
        <f>IF('Indicator Date hidden'!AW12="x","x",$AV$2-'Indicator Date hidden'!AW12)</f>
        <v>0</v>
      </c>
      <c r="AW11" s="25">
        <f>IF('Indicator Date hidden'!AX12="x","x",$AW$2-'Indicator Date hidden'!AX12)</f>
        <v>0</v>
      </c>
      <c r="AX11" s="25">
        <f>IF('Indicator Date hidden'!AY12="x","x",$AX$2-'Indicator Date hidden'!AY12)</f>
        <v>0</v>
      </c>
      <c r="AY11" s="25">
        <f>IF('Indicator Date hidden'!AZ12="x","x",$AY$2-'Indicator Date hidden'!AZ12)</f>
        <v>0</v>
      </c>
      <c r="AZ11" s="25">
        <f>IF('Indicator Date hidden'!BA12="x","x",$AZ$2-'Indicator Date hidden'!BA12)</f>
        <v>0</v>
      </c>
      <c r="BA11">
        <f t="shared" si="0"/>
        <v>5</v>
      </c>
      <c r="BB11" s="26">
        <f t="shared" si="1"/>
        <v>0.11363636363636363</v>
      </c>
      <c r="BC11">
        <f t="shared" si="2"/>
        <v>3</v>
      </c>
      <c r="BD11" s="26">
        <f t="shared" si="3"/>
        <v>0.48691557467337615</v>
      </c>
      <c r="BE11" s="28">
        <f t="shared" si="4"/>
        <v>0</v>
      </c>
    </row>
    <row r="12" spans="1:57" x14ac:dyDescent="0.25">
      <c r="A12" t="s">
        <v>9282</v>
      </c>
      <c r="B12" s="25">
        <f>IF('Indicator Date hidden'!C13="x","x",$B$2-'Indicator Date hidden'!C13)</f>
        <v>0</v>
      </c>
      <c r="C12" s="25">
        <f>IF('Indicator Date hidden'!D13="x","x",$C$2-'Indicator Date hidden'!D13)</f>
        <v>0</v>
      </c>
      <c r="D12" s="25">
        <f>IF('Indicator Date hidden'!E13="x","x",$D$2-'Indicator Date hidden'!E13)</f>
        <v>0</v>
      </c>
      <c r="E12" s="25">
        <f>IF('Indicator Date hidden'!F13="x","x",$E$2-'Indicator Date hidden'!F13)</f>
        <v>0</v>
      </c>
      <c r="F12" s="25">
        <f>IF('Indicator Date hidden'!G13="x","x",$F$2-'Indicator Date hidden'!G13)</f>
        <v>0</v>
      </c>
      <c r="G12" s="25">
        <f>IF('Indicator Date hidden'!H13="x","x",$G$2-'Indicator Date hidden'!H13)</f>
        <v>0</v>
      </c>
      <c r="H12" s="25">
        <f>IF('Indicator Date hidden'!I13="x","x",$H$2-'Indicator Date hidden'!I13)</f>
        <v>0</v>
      </c>
      <c r="I12" s="25">
        <f>IF('Indicator Date hidden'!J13="x","x",$I$2-'Indicator Date hidden'!J13)</f>
        <v>0</v>
      </c>
      <c r="J12" s="25">
        <f>IF('Indicator Date hidden'!K13="x","x",$J$2-'Indicator Date hidden'!K13)</f>
        <v>0</v>
      </c>
      <c r="K12" s="25">
        <f>IF('Indicator Date hidden'!L13="x","x",$K$2-'Indicator Date hidden'!L13)</f>
        <v>0</v>
      </c>
      <c r="L12" s="25">
        <f>IF('Indicator Date hidden'!M13="x","x",$L$2-'Indicator Date hidden'!M13)</f>
        <v>0</v>
      </c>
      <c r="M12" s="25">
        <f>IF('Indicator Date hidden'!N13="x","x",$M$2-'Indicator Date hidden'!N13)</f>
        <v>0</v>
      </c>
      <c r="N12" s="25">
        <f>IF('Indicator Date hidden'!O13="x","x",$N$2-'Indicator Date hidden'!O13)</f>
        <v>0</v>
      </c>
      <c r="O12" s="25">
        <f>IF('Indicator Date hidden'!P13="x","x",$O$2-'Indicator Date hidden'!P13)</f>
        <v>0</v>
      </c>
      <c r="P12" s="25">
        <f>IF('Indicator Date hidden'!Q13="x","x",$P$2-'Indicator Date hidden'!Q13)</f>
        <v>0</v>
      </c>
      <c r="Q12" s="25">
        <f>IF('Indicator Date hidden'!R13="x","x",$Q$2-'Indicator Date hidden'!R13)</f>
        <v>8</v>
      </c>
      <c r="R12" s="25">
        <f>IF('Indicator Date hidden'!S13="x","x",$R$2-'Indicator Date hidden'!S13)</f>
        <v>0</v>
      </c>
      <c r="S12" s="25">
        <f>IF('Indicator Date hidden'!T13="x","x",$S$2-'Indicator Date hidden'!T13)</f>
        <v>0</v>
      </c>
      <c r="T12" s="25">
        <f>IF('Indicator Date hidden'!U13="x","x",$T$2-'Indicator Date hidden'!U13)</f>
        <v>0</v>
      </c>
      <c r="U12" s="25">
        <f>IF('Indicator Date hidden'!V13="x","x",$U$2-'Indicator Date hidden'!V13)</f>
        <v>0</v>
      </c>
      <c r="V12" s="25">
        <f>IF('Indicator Date hidden'!W13="x","x",$V$2-'Indicator Date hidden'!W13)</f>
        <v>0</v>
      </c>
      <c r="W12" s="25">
        <f>IF('Indicator Date hidden'!X13="x","x",$W$2-'Indicator Date hidden'!X13)</f>
        <v>1</v>
      </c>
      <c r="X12" s="25">
        <f>IF('Indicator Date hidden'!Y13="x","x",$X$2-'Indicator Date hidden'!Y13)</f>
        <v>1</v>
      </c>
      <c r="Y12" s="25">
        <f>IF('Indicator Date hidden'!Z13="x","x",$Y$2-'Indicator Date hidden'!Z13)</f>
        <v>0</v>
      </c>
      <c r="Z12" s="25">
        <f>IF('Indicator Date hidden'!AA13="x","x",$Z$2-'Indicator Date hidden'!AA13)</f>
        <v>0</v>
      </c>
      <c r="AA12" s="25">
        <f>IF('Indicator Date hidden'!AB13="x","x",$AA$2-'Indicator Date hidden'!AB13)</f>
        <v>0</v>
      </c>
      <c r="AB12" s="25">
        <f>IF('Indicator Date hidden'!AC13="x","x",$AB$2-'Indicator Date hidden'!AC13)</f>
        <v>0</v>
      </c>
      <c r="AC12" s="25">
        <f>IF('Indicator Date hidden'!AD13="x","x",$AC$2-'Indicator Date hidden'!AD13)</f>
        <v>0</v>
      </c>
      <c r="AD12" s="25">
        <f>IF('Indicator Date hidden'!AE13="x","x",$AD$2-'Indicator Date hidden'!AE13)</f>
        <v>0</v>
      </c>
      <c r="AE12" s="25">
        <f>IF('Indicator Date hidden'!AF13="x","x",$AE$2-'Indicator Date hidden'!AF13)</f>
        <v>0</v>
      </c>
      <c r="AF12" s="25">
        <f>IF('Indicator Date hidden'!AG13="x","x",$AF$2-'Indicator Date hidden'!AG13)</f>
        <v>5</v>
      </c>
      <c r="AG12" s="25">
        <f>IF('Indicator Date hidden'!AH13="x","x",$AG$2-'Indicator Date hidden'!AH13)</f>
        <v>0</v>
      </c>
      <c r="AH12" s="25">
        <f>IF('Indicator Date hidden'!AI13="x","x",$AH$2-'Indicator Date hidden'!AI13)</f>
        <v>0</v>
      </c>
      <c r="AI12" s="25">
        <f>IF('Indicator Date hidden'!AJ13="x","x",$AI$2-'Indicator Date hidden'!AJ13)</f>
        <v>0</v>
      </c>
      <c r="AJ12" s="25">
        <f>IF('Indicator Date hidden'!AK13="x","x",$AJ$2-'Indicator Date hidden'!AK13)</f>
        <v>1</v>
      </c>
      <c r="AK12" s="25">
        <f>IF('Indicator Date hidden'!AL13="x","x",$AK$2-'Indicator Date hidden'!AL13)</f>
        <v>1</v>
      </c>
      <c r="AL12" s="25">
        <f>IF('Indicator Date hidden'!AM13="x","x",$AL$2-'Indicator Date hidden'!AM13)</f>
        <v>0</v>
      </c>
      <c r="AM12" s="25">
        <f>IF('Indicator Date hidden'!AN13="x","x",$AM$2-'Indicator Date hidden'!AN13)</f>
        <v>0</v>
      </c>
      <c r="AN12" s="25">
        <f>IF('Indicator Date hidden'!AO13="x","x",$AN$2-'Indicator Date hidden'!AO13)</f>
        <v>0</v>
      </c>
      <c r="AO12" s="25" t="str">
        <f>IF('Indicator Date hidden'!AP13="x","x",$AO$2-'Indicator Date hidden'!AP13)</f>
        <v>x</v>
      </c>
      <c r="AP12" s="25" t="str">
        <f>IF('Indicator Date hidden'!AQ13="x","x",$AP$2-'Indicator Date hidden'!AQ13)</f>
        <v>x</v>
      </c>
      <c r="AQ12" s="25" t="str">
        <f>IF('Indicator Date hidden'!AR13="x","x",$AQ$2-'Indicator Date hidden'!AR13)</f>
        <v>x</v>
      </c>
      <c r="AR12" s="25">
        <f>IF('Indicator Date hidden'!AS13="x","x",$AR$2-'Indicator Date hidden'!AS13)</f>
        <v>0</v>
      </c>
      <c r="AS12" s="25">
        <f>IF('Indicator Date hidden'!AT13="x","x",$AS$2-'Indicator Date hidden'!AT13)</f>
        <v>0</v>
      </c>
      <c r="AT12" s="25">
        <f>IF('Indicator Date hidden'!AU13="x","x",$AT$2-'Indicator Date hidden'!AU13)</f>
        <v>0</v>
      </c>
      <c r="AU12" s="25">
        <f>IF('Indicator Date hidden'!AV13="x","x",$AU$2-'Indicator Date hidden'!AV13)</f>
        <v>0</v>
      </c>
      <c r="AV12" s="25">
        <f>IF('Indicator Date hidden'!AW13="x","x",$AV$2-'Indicator Date hidden'!AW13)</f>
        <v>0</v>
      </c>
      <c r="AW12" s="25">
        <f>IF('Indicator Date hidden'!AX13="x","x",$AW$2-'Indicator Date hidden'!AX13)</f>
        <v>0</v>
      </c>
      <c r="AX12" s="25">
        <f>IF('Indicator Date hidden'!AY13="x","x",$AX$2-'Indicator Date hidden'!AY13)</f>
        <v>0</v>
      </c>
      <c r="AY12" s="25">
        <f>IF('Indicator Date hidden'!AZ13="x","x",$AY$2-'Indicator Date hidden'!AZ13)</f>
        <v>0</v>
      </c>
      <c r="AZ12" s="25">
        <f>IF('Indicator Date hidden'!BA13="x","x",$AZ$2-'Indicator Date hidden'!BA13)</f>
        <v>0</v>
      </c>
      <c r="BA12">
        <f t="shared" si="0"/>
        <v>17</v>
      </c>
      <c r="BB12" s="26">
        <f t="shared" si="1"/>
        <v>0.35416666666666669</v>
      </c>
      <c r="BC12">
        <f t="shared" si="2"/>
        <v>6</v>
      </c>
      <c r="BD12" s="26">
        <f t="shared" si="3"/>
        <v>1.346129998262509</v>
      </c>
      <c r="BE12" s="28">
        <f t="shared" si="4"/>
        <v>0</v>
      </c>
    </row>
    <row r="13" spans="1:57" x14ac:dyDescent="0.25">
      <c r="A13" t="s">
        <v>9295</v>
      </c>
      <c r="B13" s="25">
        <f>IF('Indicator Date hidden'!C14="x","x",$B$2-'Indicator Date hidden'!C14)</f>
        <v>0</v>
      </c>
      <c r="C13" s="25">
        <f>IF('Indicator Date hidden'!D14="x","x",$C$2-'Indicator Date hidden'!D14)</f>
        <v>0</v>
      </c>
      <c r="D13" s="25">
        <f>IF('Indicator Date hidden'!E14="x","x",$D$2-'Indicator Date hidden'!E14)</f>
        <v>0</v>
      </c>
      <c r="E13" s="25">
        <f>IF('Indicator Date hidden'!F14="x","x",$E$2-'Indicator Date hidden'!F14)</f>
        <v>0</v>
      </c>
      <c r="F13" s="25">
        <f>IF('Indicator Date hidden'!G14="x","x",$F$2-'Indicator Date hidden'!G14)</f>
        <v>0</v>
      </c>
      <c r="G13" s="25">
        <f>IF('Indicator Date hidden'!H14="x","x",$G$2-'Indicator Date hidden'!H14)</f>
        <v>0</v>
      </c>
      <c r="H13" s="25">
        <f>IF('Indicator Date hidden'!I14="x","x",$H$2-'Indicator Date hidden'!I14)</f>
        <v>0</v>
      </c>
      <c r="I13" s="25">
        <f>IF('Indicator Date hidden'!J14="x","x",$I$2-'Indicator Date hidden'!J14)</f>
        <v>0</v>
      </c>
      <c r="J13" s="25">
        <f>IF('Indicator Date hidden'!K14="x","x",$J$2-'Indicator Date hidden'!K14)</f>
        <v>0</v>
      </c>
      <c r="K13" s="25">
        <f>IF('Indicator Date hidden'!L14="x","x",$K$2-'Indicator Date hidden'!L14)</f>
        <v>0</v>
      </c>
      <c r="L13" s="25">
        <f>IF('Indicator Date hidden'!M14="x","x",$L$2-'Indicator Date hidden'!M14)</f>
        <v>0</v>
      </c>
      <c r="M13" s="25">
        <f>IF('Indicator Date hidden'!N14="x","x",$M$2-'Indicator Date hidden'!N14)</f>
        <v>0</v>
      </c>
      <c r="N13" s="25">
        <f>IF('Indicator Date hidden'!O14="x","x",$N$2-'Indicator Date hidden'!O14)</f>
        <v>0</v>
      </c>
      <c r="O13" s="25">
        <f>IF('Indicator Date hidden'!P14="x","x",$O$2-'Indicator Date hidden'!P14)</f>
        <v>0</v>
      </c>
      <c r="P13" s="25">
        <f>IF('Indicator Date hidden'!Q14="x","x",$P$2-'Indicator Date hidden'!Q14)</f>
        <v>0</v>
      </c>
      <c r="Q13" s="25" t="str">
        <f>IF('Indicator Date hidden'!R14="x","x",$Q$2-'Indicator Date hidden'!R14)</f>
        <v>x</v>
      </c>
      <c r="R13" s="25">
        <f>IF('Indicator Date hidden'!S14="x","x",$R$2-'Indicator Date hidden'!S14)</f>
        <v>0</v>
      </c>
      <c r="S13" s="25">
        <f>IF('Indicator Date hidden'!T14="x","x",$S$2-'Indicator Date hidden'!T14)</f>
        <v>0</v>
      </c>
      <c r="T13" s="25">
        <f>IF('Indicator Date hidden'!U14="x","x",$T$2-'Indicator Date hidden'!U14)</f>
        <v>0</v>
      </c>
      <c r="U13" s="25" t="str">
        <f>IF('Indicator Date hidden'!V14="x","x",$U$2-'Indicator Date hidden'!V14)</f>
        <v>x</v>
      </c>
      <c r="V13" s="25">
        <f>IF('Indicator Date hidden'!W14="x","x",$V$2-'Indicator Date hidden'!W14)</f>
        <v>0</v>
      </c>
      <c r="W13" s="25" t="str">
        <f>IF('Indicator Date hidden'!X14="x","x",$W$2-'Indicator Date hidden'!X14)</f>
        <v>x</v>
      </c>
      <c r="X13" s="25">
        <f>IF('Indicator Date hidden'!Y14="x","x",$X$2-'Indicator Date hidden'!Y14)</f>
        <v>6</v>
      </c>
      <c r="Y13" s="25">
        <f>IF('Indicator Date hidden'!Z14="x","x",$Y$2-'Indicator Date hidden'!Z14)</f>
        <v>0</v>
      </c>
      <c r="Z13" s="25">
        <f>IF('Indicator Date hidden'!AA14="x","x",$Z$2-'Indicator Date hidden'!AA14)</f>
        <v>0</v>
      </c>
      <c r="AA13" s="25">
        <f>IF('Indicator Date hidden'!AB14="x","x",$AA$2-'Indicator Date hidden'!AB14)</f>
        <v>1</v>
      </c>
      <c r="AB13" s="25">
        <f>IF('Indicator Date hidden'!AC14="x","x",$AB$2-'Indicator Date hidden'!AC14)</f>
        <v>0</v>
      </c>
      <c r="AC13" s="25">
        <f>IF('Indicator Date hidden'!AD14="x","x",$AC$2-'Indicator Date hidden'!AD14)</f>
        <v>0</v>
      </c>
      <c r="AD13" s="25" t="str">
        <f>IF('Indicator Date hidden'!AE14="x","x",$AD$2-'Indicator Date hidden'!AE14)</f>
        <v>x</v>
      </c>
      <c r="AE13" s="25">
        <f>IF('Indicator Date hidden'!AF14="x","x",$AE$2-'Indicator Date hidden'!AF14)</f>
        <v>0</v>
      </c>
      <c r="AF13" s="25" t="str">
        <f>IF('Indicator Date hidden'!AG14="x","x",$AF$2-'Indicator Date hidden'!AG14)</f>
        <v>x</v>
      </c>
      <c r="AG13" s="25">
        <f>IF('Indicator Date hidden'!AH14="x","x",$AG$2-'Indicator Date hidden'!AH14)</f>
        <v>0</v>
      </c>
      <c r="AH13" s="25">
        <f>IF('Indicator Date hidden'!AI14="x","x",$AH$2-'Indicator Date hidden'!AI14)</f>
        <v>0</v>
      </c>
      <c r="AI13" s="25">
        <f>IF('Indicator Date hidden'!AJ14="x","x",$AI$2-'Indicator Date hidden'!AJ14)</f>
        <v>0</v>
      </c>
      <c r="AJ13" s="25" t="str">
        <f>IF('Indicator Date hidden'!AK14="x","x",$AJ$2-'Indicator Date hidden'!AK14)</f>
        <v>x</v>
      </c>
      <c r="AK13" s="25">
        <f>IF('Indicator Date hidden'!AL14="x","x",$AK$2-'Indicator Date hidden'!AL14)</f>
        <v>1</v>
      </c>
      <c r="AL13" s="25">
        <f>IF('Indicator Date hidden'!AM14="x","x",$AL$2-'Indicator Date hidden'!AM14)</f>
        <v>0</v>
      </c>
      <c r="AM13" s="25">
        <f>IF('Indicator Date hidden'!AN14="x","x",$AM$2-'Indicator Date hidden'!AN14)</f>
        <v>0</v>
      </c>
      <c r="AN13" s="25">
        <f>IF('Indicator Date hidden'!AO14="x","x",$AN$2-'Indicator Date hidden'!AO14)</f>
        <v>0</v>
      </c>
      <c r="AO13" s="25">
        <f>IF('Indicator Date hidden'!AP14="x","x",$AO$2-'Indicator Date hidden'!AP14)</f>
        <v>0</v>
      </c>
      <c r="AP13" s="25">
        <f>IF('Indicator Date hidden'!AQ14="x","x",$AP$2-'Indicator Date hidden'!AQ14)</f>
        <v>0</v>
      </c>
      <c r="AQ13" s="25" t="str">
        <f>IF('Indicator Date hidden'!AR14="x","x",$AQ$2-'Indicator Date hidden'!AR14)</f>
        <v>x</v>
      </c>
      <c r="AR13" s="25">
        <f>IF('Indicator Date hidden'!AS14="x","x",$AR$2-'Indicator Date hidden'!AS14)</f>
        <v>0</v>
      </c>
      <c r="AS13" s="25">
        <f>IF('Indicator Date hidden'!AT14="x","x",$AS$2-'Indicator Date hidden'!AT14)</f>
        <v>0</v>
      </c>
      <c r="AT13" s="25">
        <f>IF('Indicator Date hidden'!AU14="x","x",$AT$2-'Indicator Date hidden'!AU14)</f>
        <v>0</v>
      </c>
      <c r="AU13" s="25" t="str">
        <f>IF('Indicator Date hidden'!AV14="x","x",$AU$2-'Indicator Date hidden'!AV14)</f>
        <v>x</v>
      </c>
      <c r="AV13" s="25">
        <f>IF('Indicator Date hidden'!AW14="x","x",$AV$2-'Indicator Date hidden'!AW14)</f>
        <v>0</v>
      </c>
      <c r="AW13" s="25">
        <f>IF('Indicator Date hidden'!AX14="x","x",$AW$2-'Indicator Date hidden'!AX14)</f>
        <v>0</v>
      </c>
      <c r="AX13" s="25">
        <f>IF('Indicator Date hidden'!AY14="x","x",$AX$2-'Indicator Date hidden'!AY14)</f>
        <v>0</v>
      </c>
      <c r="AY13" s="25">
        <f>IF('Indicator Date hidden'!AZ14="x","x",$AY$2-'Indicator Date hidden'!AZ14)</f>
        <v>0</v>
      </c>
      <c r="AZ13" s="25">
        <f>IF('Indicator Date hidden'!BA14="x","x",$AZ$2-'Indicator Date hidden'!BA14)</f>
        <v>0</v>
      </c>
      <c r="BA13">
        <f t="shared" si="0"/>
        <v>8</v>
      </c>
      <c r="BB13" s="26">
        <f t="shared" si="1"/>
        <v>0.18604651162790697</v>
      </c>
      <c r="BC13">
        <f t="shared" si="2"/>
        <v>3</v>
      </c>
      <c r="BD13" s="26">
        <f t="shared" si="3"/>
        <v>0.92147036075157907</v>
      </c>
      <c r="BE13" s="28">
        <f t="shared" si="4"/>
        <v>0</v>
      </c>
    </row>
    <row r="14" spans="1:57" x14ac:dyDescent="0.25">
      <c r="A14" t="s">
        <v>9293</v>
      </c>
      <c r="B14" s="25">
        <f>IF('Indicator Date hidden'!C15="x","x",$B$2-'Indicator Date hidden'!C15)</f>
        <v>0</v>
      </c>
      <c r="C14" s="25">
        <f>IF('Indicator Date hidden'!D15="x","x",$C$2-'Indicator Date hidden'!D15)</f>
        <v>0</v>
      </c>
      <c r="D14" s="25">
        <f>IF('Indicator Date hidden'!E15="x","x",$D$2-'Indicator Date hidden'!E15)</f>
        <v>0</v>
      </c>
      <c r="E14" s="25">
        <f>IF('Indicator Date hidden'!F15="x","x",$E$2-'Indicator Date hidden'!F15)</f>
        <v>0</v>
      </c>
      <c r="F14" s="25">
        <f>IF('Indicator Date hidden'!G15="x","x",$F$2-'Indicator Date hidden'!G15)</f>
        <v>0</v>
      </c>
      <c r="G14" s="25">
        <f>IF('Indicator Date hidden'!H15="x","x",$G$2-'Indicator Date hidden'!H15)</f>
        <v>0</v>
      </c>
      <c r="H14" s="25">
        <f>IF('Indicator Date hidden'!I15="x","x",$H$2-'Indicator Date hidden'!I15)</f>
        <v>0</v>
      </c>
      <c r="I14" s="25">
        <f>IF('Indicator Date hidden'!J15="x","x",$I$2-'Indicator Date hidden'!J15)</f>
        <v>0</v>
      </c>
      <c r="J14" s="25">
        <f>IF('Indicator Date hidden'!K15="x","x",$J$2-'Indicator Date hidden'!K15)</f>
        <v>0</v>
      </c>
      <c r="K14" s="25">
        <f>IF('Indicator Date hidden'!L15="x","x",$K$2-'Indicator Date hidden'!L15)</f>
        <v>0</v>
      </c>
      <c r="L14" s="25">
        <f>IF('Indicator Date hidden'!M15="x","x",$L$2-'Indicator Date hidden'!M15)</f>
        <v>0</v>
      </c>
      <c r="M14" s="25">
        <f>IF('Indicator Date hidden'!N15="x","x",$M$2-'Indicator Date hidden'!N15)</f>
        <v>0</v>
      </c>
      <c r="N14" s="25">
        <f>IF('Indicator Date hidden'!O15="x","x",$N$2-'Indicator Date hidden'!O15)</f>
        <v>0</v>
      </c>
      <c r="O14" s="25">
        <f>IF('Indicator Date hidden'!P15="x","x",$O$2-'Indicator Date hidden'!P15)</f>
        <v>0</v>
      </c>
      <c r="P14" s="25">
        <f>IF('Indicator Date hidden'!Q15="x","x",$P$2-'Indicator Date hidden'!Q15)</f>
        <v>0</v>
      </c>
      <c r="Q14" s="25" t="str">
        <f>IF('Indicator Date hidden'!R15="x","x",$Q$2-'Indicator Date hidden'!R15)</f>
        <v>x</v>
      </c>
      <c r="R14" s="25">
        <f>IF('Indicator Date hidden'!S15="x","x",$R$2-'Indicator Date hidden'!S15)</f>
        <v>0</v>
      </c>
      <c r="S14" s="25">
        <f>IF('Indicator Date hidden'!T15="x","x",$S$2-'Indicator Date hidden'!T15)</f>
        <v>0</v>
      </c>
      <c r="T14" s="25">
        <f>IF('Indicator Date hidden'!U15="x","x",$T$2-'Indicator Date hidden'!U15)</f>
        <v>0</v>
      </c>
      <c r="U14" s="25" t="str">
        <f>IF('Indicator Date hidden'!V15="x","x",$U$2-'Indicator Date hidden'!V15)</f>
        <v>x</v>
      </c>
      <c r="V14" s="25">
        <f>IF('Indicator Date hidden'!W15="x","x",$V$2-'Indicator Date hidden'!W15)</f>
        <v>0</v>
      </c>
      <c r="W14" s="25" t="str">
        <f>IF('Indicator Date hidden'!X15="x","x",$W$2-'Indicator Date hidden'!X15)</f>
        <v>x</v>
      </c>
      <c r="X14" s="25">
        <f>IF('Indicator Date hidden'!Y15="x","x",$X$2-'Indicator Date hidden'!Y15)</f>
        <v>2</v>
      </c>
      <c r="Y14" s="25">
        <f>IF('Indicator Date hidden'!Z15="x","x",$Y$2-'Indicator Date hidden'!Z15)</f>
        <v>0</v>
      </c>
      <c r="Z14" s="25">
        <f>IF('Indicator Date hidden'!AA15="x","x",$Z$2-'Indicator Date hidden'!AA15)</f>
        <v>0</v>
      </c>
      <c r="AA14" s="25" t="str">
        <f>IF('Indicator Date hidden'!AB15="x","x",$AA$2-'Indicator Date hidden'!AB15)</f>
        <v>x</v>
      </c>
      <c r="AB14" s="25">
        <f>IF('Indicator Date hidden'!AC15="x","x",$AB$2-'Indicator Date hidden'!AC15)</f>
        <v>0</v>
      </c>
      <c r="AC14" s="25">
        <f>IF('Indicator Date hidden'!AD15="x","x",$AC$2-'Indicator Date hidden'!AD15)</f>
        <v>0</v>
      </c>
      <c r="AD14" s="25" t="str">
        <f>IF('Indicator Date hidden'!AE15="x","x",$AD$2-'Indicator Date hidden'!AE15)</f>
        <v>x</v>
      </c>
      <c r="AE14" s="25">
        <f>IF('Indicator Date hidden'!AF15="x","x",$AE$2-'Indicator Date hidden'!AF15)</f>
        <v>0</v>
      </c>
      <c r="AF14" s="25" t="str">
        <f>IF('Indicator Date hidden'!AG15="x","x",$AF$2-'Indicator Date hidden'!AG15)</f>
        <v>x</v>
      </c>
      <c r="AG14" s="25">
        <f>IF('Indicator Date hidden'!AH15="x","x",$AG$2-'Indicator Date hidden'!AH15)</f>
        <v>0</v>
      </c>
      <c r="AH14" s="25">
        <f>IF('Indicator Date hidden'!AI15="x","x",$AH$2-'Indicator Date hidden'!AI15)</f>
        <v>0</v>
      </c>
      <c r="AI14" s="25">
        <f>IF('Indicator Date hidden'!AJ15="x","x",$AI$2-'Indicator Date hidden'!AJ15)</f>
        <v>0</v>
      </c>
      <c r="AJ14" s="25" t="str">
        <f>IF('Indicator Date hidden'!AK15="x","x",$AJ$2-'Indicator Date hidden'!AK15)</f>
        <v>x</v>
      </c>
      <c r="AK14" s="25">
        <f>IF('Indicator Date hidden'!AL15="x","x",$AK$2-'Indicator Date hidden'!AL15)</f>
        <v>1</v>
      </c>
      <c r="AL14" s="25">
        <f>IF('Indicator Date hidden'!AM15="x","x",$AL$2-'Indicator Date hidden'!AM15)</f>
        <v>0</v>
      </c>
      <c r="AM14" s="25">
        <f>IF('Indicator Date hidden'!AN15="x","x",$AM$2-'Indicator Date hidden'!AN15)</f>
        <v>0</v>
      </c>
      <c r="AN14" s="25">
        <f>IF('Indicator Date hidden'!AO15="x","x",$AN$2-'Indicator Date hidden'!AO15)</f>
        <v>0</v>
      </c>
      <c r="AO14" s="25">
        <f>IF('Indicator Date hidden'!AP15="x","x",$AO$2-'Indicator Date hidden'!AP15)</f>
        <v>0</v>
      </c>
      <c r="AP14" s="25">
        <f>IF('Indicator Date hidden'!AQ15="x","x",$AP$2-'Indicator Date hidden'!AQ15)</f>
        <v>0</v>
      </c>
      <c r="AQ14" s="25">
        <f>IF('Indicator Date hidden'!AR15="x","x",$AQ$2-'Indicator Date hidden'!AR15)</f>
        <v>4</v>
      </c>
      <c r="AR14" s="25">
        <f>IF('Indicator Date hidden'!AS15="x","x",$AR$2-'Indicator Date hidden'!AS15)</f>
        <v>0</v>
      </c>
      <c r="AS14" s="25">
        <f>IF('Indicator Date hidden'!AT15="x","x",$AS$2-'Indicator Date hidden'!AT15)</f>
        <v>0</v>
      </c>
      <c r="AT14" s="25">
        <f>IF('Indicator Date hidden'!AU15="x","x",$AT$2-'Indicator Date hidden'!AU15)</f>
        <v>0</v>
      </c>
      <c r="AU14" s="25">
        <f>IF('Indicator Date hidden'!AV15="x","x",$AU$2-'Indicator Date hidden'!AV15)</f>
        <v>4</v>
      </c>
      <c r="AV14" s="25">
        <f>IF('Indicator Date hidden'!AW15="x","x",$AV$2-'Indicator Date hidden'!AW15)</f>
        <v>0</v>
      </c>
      <c r="AW14" s="25">
        <f>IF('Indicator Date hidden'!AX15="x","x",$AW$2-'Indicator Date hidden'!AX15)</f>
        <v>0</v>
      </c>
      <c r="AX14" s="25">
        <f>IF('Indicator Date hidden'!AY15="x","x",$AX$2-'Indicator Date hidden'!AY15)</f>
        <v>0</v>
      </c>
      <c r="AY14" s="25">
        <f>IF('Indicator Date hidden'!AZ15="x","x",$AY$2-'Indicator Date hidden'!AZ15)</f>
        <v>0</v>
      </c>
      <c r="AZ14" s="25">
        <f>IF('Indicator Date hidden'!BA15="x","x",$AZ$2-'Indicator Date hidden'!BA15)</f>
        <v>0</v>
      </c>
      <c r="BA14">
        <f t="shared" si="0"/>
        <v>11</v>
      </c>
      <c r="BB14" s="26">
        <f t="shared" si="1"/>
        <v>0.25</v>
      </c>
      <c r="BC14">
        <f t="shared" si="2"/>
        <v>4</v>
      </c>
      <c r="BD14" s="26">
        <f t="shared" si="3"/>
        <v>0.882274951990076</v>
      </c>
      <c r="BE14" s="28">
        <f t="shared" si="4"/>
        <v>0</v>
      </c>
    </row>
    <row r="15" spans="1:57" x14ac:dyDescent="0.25">
      <c r="A15" t="s">
        <v>9289</v>
      </c>
      <c r="B15" s="25">
        <f>IF('Indicator Date hidden'!C16="x","x",$B$2-'Indicator Date hidden'!C16)</f>
        <v>0</v>
      </c>
      <c r="C15" s="25">
        <f>IF('Indicator Date hidden'!D16="x","x",$C$2-'Indicator Date hidden'!D16)</f>
        <v>0</v>
      </c>
      <c r="D15" s="25">
        <f>IF('Indicator Date hidden'!E16="x","x",$D$2-'Indicator Date hidden'!E16)</f>
        <v>0</v>
      </c>
      <c r="E15" s="25">
        <f>IF('Indicator Date hidden'!F16="x","x",$E$2-'Indicator Date hidden'!F16)</f>
        <v>0</v>
      </c>
      <c r="F15" s="25">
        <f>IF('Indicator Date hidden'!G16="x","x",$F$2-'Indicator Date hidden'!G16)</f>
        <v>0</v>
      </c>
      <c r="G15" s="25">
        <f>IF('Indicator Date hidden'!H16="x","x",$G$2-'Indicator Date hidden'!H16)</f>
        <v>0</v>
      </c>
      <c r="H15" s="25">
        <f>IF('Indicator Date hidden'!I16="x","x",$H$2-'Indicator Date hidden'!I16)</f>
        <v>0</v>
      </c>
      <c r="I15" s="25">
        <f>IF('Indicator Date hidden'!J16="x","x",$I$2-'Indicator Date hidden'!J16)</f>
        <v>0</v>
      </c>
      <c r="J15" s="25">
        <f>IF('Indicator Date hidden'!K16="x","x",$J$2-'Indicator Date hidden'!K16)</f>
        <v>0</v>
      </c>
      <c r="K15" s="25">
        <f>IF('Indicator Date hidden'!L16="x","x",$K$2-'Indicator Date hidden'!L16)</f>
        <v>0</v>
      </c>
      <c r="L15" s="25">
        <f>IF('Indicator Date hidden'!M16="x","x",$L$2-'Indicator Date hidden'!M16)</f>
        <v>0</v>
      </c>
      <c r="M15" s="25">
        <f>IF('Indicator Date hidden'!N16="x","x",$M$2-'Indicator Date hidden'!N16)</f>
        <v>0</v>
      </c>
      <c r="N15" s="25">
        <f>IF('Indicator Date hidden'!O16="x","x",$N$2-'Indicator Date hidden'!O16)</f>
        <v>0</v>
      </c>
      <c r="O15" s="25">
        <f>IF('Indicator Date hidden'!P16="x","x",$O$2-'Indicator Date hidden'!P16)</f>
        <v>0</v>
      </c>
      <c r="P15" s="25">
        <f>IF('Indicator Date hidden'!Q16="x","x",$P$2-'Indicator Date hidden'!Q16)</f>
        <v>0</v>
      </c>
      <c r="Q15" s="25">
        <f>IF('Indicator Date hidden'!R16="x","x",$Q$2-'Indicator Date hidden'!R16)</f>
        <v>3</v>
      </c>
      <c r="R15" s="25">
        <f>IF('Indicator Date hidden'!S16="x","x",$R$2-'Indicator Date hidden'!S16)</f>
        <v>0</v>
      </c>
      <c r="S15" s="25">
        <f>IF('Indicator Date hidden'!T16="x","x",$S$2-'Indicator Date hidden'!T16)</f>
        <v>0</v>
      </c>
      <c r="T15" s="25">
        <f>IF('Indicator Date hidden'!U16="x","x",$T$2-'Indicator Date hidden'!U16)</f>
        <v>0</v>
      </c>
      <c r="U15" s="25">
        <f>IF('Indicator Date hidden'!V16="x","x",$U$2-'Indicator Date hidden'!V16)</f>
        <v>0</v>
      </c>
      <c r="V15" s="25">
        <f>IF('Indicator Date hidden'!W16="x","x",$V$2-'Indicator Date hidden'!W16)</f>
        <v>0</v>
      </c>
      <c r="W15" s="25">
        <f>IF('Indicator Date hidden'!X16="x","x",$W$2-'Indicator Date hidden'!X16)</f>
        <v>0</v>
      </c>
      <c r="X15" s="25">
        <f>IF('Indicator Date hidden'!Y16="x","x",$X$2-'Indicator Date hidden'!Y16)</f>
        <v>3</v>
      </c>
      <c r="Y15" s="25">
        <f>IF('Indicator Date hidden'!Z16="x","x",$Y$2-'Indicator Date hidden'!Z16)</f>
        <v>0</v>
      </c>
      <c r="Z15" s="25">
        <f>IF('Indicator Date hidden'!AA16="x","x",$Z$2-'Indicator Date hidden'!AA16)</f>
        <v>0</v>
      </c>
      <c r="AA15" s="25">
        <f>IF('Indicator Date hidden'!AB16="x","x",$AA$2-'Indicator Date hidden'!AB16)</f>
        <v>0</v>
      </c>
      <c r="AB15" s="25">
        <f>IF('Indicator Date hidden'!AC16="x","x",$AB$2-'Indicator Date hidden'!AC16)</f>
        <v>0</v>
      </c>
      <c r="AC15" s="25">
        <f>IF('Indicator Date hidden'!AD16="x","x",$AC$2-'Indicator Date hidden'!AD16)</f>
        <v>0</v>
      </c>
      <c r="AD15" s="25">
        <f>IF('Indicator Date hidden'!AE16="x","x",$AD$2-'Indicator Date hidden'!AE16)</f>
        <v>0</v>
      </c>
      <c r="AE15" s="25">
        <f>IF('Indicator Date hidden'!AF16="x","x",$AE$2-'Indicator Date hidden'!AF16)</f>
        <v>0</v>
      </c>
      <c r="AF15" s="25">
        <f>IF('Indicator Date hidden'!AG16="x","x",$AF$2-'Indicator Date hidden'!AG16)</f>
        <v>3</v>
      </c>
      <c r="AG15" s="25">
        <f>IF('Indicator Date hidden'!AH16="x","x",$AG$2-'Indicator Date hidden'!AH16)</f>
        <v>0</v>
      </c>
      <c r="AH15" s="25">
        <f>IF('Indicator Date hidden'!AI16="x","x",$AH$2-'Indicator Date hidden'!AI16)</f>
        <v>0</v>
      </c>
      <c r="AI15" s="25">
        <f>IF('Indicator Date hidden'!AJ16="x","x",$AI$2-'Indicator Date hidden'!AJ16)</f>
        <v>0</v>
      </c>
      <c r="AJ15" s="25">
        <f>IF('Indicator Date hidden'!AK16="x","x",$AJ$2-'Indicator Date hidden'!AK16)</f>
        <v>1</v>
      </c>
      <c r="AK15" s="25">
        <f>IF('Indicator Date hidden'!AL16="x","x",$AK$2-'Indicator Date hidden'!AL16)</f>
        <v>1</v>
      </c>
      <c r="AL15" s="25">
        <f>IF('Indicator Date hidden'!AM16="x","x",$AL$2-'Indicator Date hidden'!AM16)</f>
        <v>0</v>
      </c>
      <c r="AM15" s="25">
        <f>IF('Indicator Date hidden'!AN16="x","x",$AM$2-'Indicator Date hidden'!AN16)</f>
        <v>0</v>
      </c>
      <c r="AN15" s="25">
        <f>IF('Indicator Date hidden'!AO16="x","x",$AN$2-'Indicator Date hidden'!AO16)</f>
        <v>0</v>
      </c>
      <c r="AO15" s="25">
        <f>IF('Indicator Date hidden'!AP16="x","x",$AO$2-'Indicator Date hidden'!AP16)</f>
        <v>0</v>
      </c>
      <c r="AP15" s="25">
        <f>IF('Indicator Date hidden'!AQ16="x","x",$AP$2-'Indicator Date hidden'!AQ16)</f>
        <v>0</v>
      </c>
      <c r="AQ15" s="25">
        <f>IF('Indicator Date hidden'!AR16="x","x",$AQ$2-'Indicator Date hidden'!AR16)</f>
        <v>0</v>
      </c>
      <c r="AR15" s="25">
        <f>IF('Indicator Date hidden'!AS16="x","x",$AR$2-'Indicator Date hidden'!AS16)</f>
        <v>0</v>
      </c>
      <c r="AS15" s="25">
        <f>IF('Indicator Date hidden'!AT16="x","x",$AS$2-'Indicator Date hidden'!AT16)</f>
        <v>0</v>
      </c>
      <c r="AT15" s="25">
        <f>IF('Indicator Date hidden'!AU16="x","x",$AT$2-'Indicator Date hidden'!AU16)</f>
        <v>0</v>
      </c>
      <c r="AU15" s="25">
        <f>IF('Indicator Date hidden'!AV16="x","x",$AU$2-'Indicator Date hidden'!AV16)</f>
        <v>1</v>
      </c>
      <c r="AV15" s="25">
        <f>IF('Indicator Date hidden'!AW16="x","x",$AV$2-'Indicator Date hidden'!AW16)</f>
        <v>0</v>
      </c>
      <c r="AW15" s="25">
        <f>IF('Indicator Date hidden'!AX16="x","x",$AW$2-'Indicator Date hidden'!AX16)</f>
        <v>0</v>
      </c>
      <c r="AX15" s="25">
        <f>IF('Indicator Date hidden'!AY16="x","x",$AX$2-'Indicator Date hidden'!AY16)</f>
        <v>0</v>
      </c>
      <c r="AY15" s="25">
        <f>IF('Indicator Date hidden'!AZ16="x","x",$AY$2-'Indicator Date hidden'!AZ16)</f>
        <v>0</v>
      </c>
      <c r="AZ15" s="25">
        <f>IF('Indicator Date hidden'!BA16="x","x",$AZ$2-'Indicator Date hidden'!BA16)</f>
        <v>0</v>
      </c>
      <c r="BA15">
        <f t="shared" si="0"/>
        <v>12</v>
      </c>
      <c r="BB15" s="26">
        <f t="shared" si="1"/>
        <v>0.23529411764705882</v>
      </c>
      <c r="BC15">
        <f t="shared" si="2"/>
        <v>6</v>
      </c>
      <c r="BD15" s="26">
        <f t="shared" si="3"/>
        <v>0.72998080270534449</v>
      </c>
      <c r="BE15" s="28">
        <f t="shared" si="4"/>
        <v>0</v>
      </c>
    </row>
    <row r="16" spans="1:57" x14ac:dyDescent="0.25">
      <c r="A16" t="s">
        <v>9306</v>
      </c>
      <c r="B16" s="25">
        <f>IF('Indicator Date hidden'!C17="x","x",$B$2-'Indicator Date hidden'!C17)</f>
        <v>0</v>
      </c>
      <c r="C16" s="25">
        <f>IF('Indicator Date hidden'!D17="x","x",$C$2-'Indicator Date hidden'!D17)</f>
        <v>0</v>
      </c>
      <c r="D16" s="25">
        <f>IF('Indicator Date hidden'!E17="x","x",$D$2-'Indicator Date hidden'!E17)</f>
        <v>0</v>
      </c>
      <c r="E16" s="25">
        <f>IF('Indicator Date hidden'!F17="x","x",$E$2-'Indicator Date hidden'!F17)</f>
        <v>0</v>
      </c>
      <c r="F16" s="25">
        <f>IF('Indicator Date hidden'!G17="x","x",$F$2-'Indicator Date hidden'!G17)</f>
        <v>0</v>
      </c>
      <c r="G16" s="25">
        <f>IF('Indicator Date hidden'!H17="x","x",$G$2-'Indicator Date hidden'!H17)</f>
        <v>0</v>
      </c>
      <c r="H16" s="25">
        <f>IF('Indicator Date hidden'!I17="x","x",$H$2-'Indicator Date hidden'!I17)</f>
        <v>0</v>
      </c>
      <c r="I16" s="25">
        <f>IF('Indicator Date hidden'!J17="x","x",$I$2-'Indicator Date hidden'!J17)</f>
        <v>0</v>
      </c>
      <c r="J16" s="25">
        <f>IF('Indicator Date hidden'!K17="x","x",$J$2-'Indicator Date hidden'!K17)</f>
        <v>0</v>
      </c>
      <c r="K16" s="25">
        <f>IF('Indicator Date hidden'!L17="x","x",$K$2-'Indicator Date hidden'!L17)</f>
        <v>0</v>
      </c>
      <c r="L16" s="25">
        <f>IF('Indicator Date hidden'!M17="x","x",$L$2-'Indicator Date hidden'!M17)</f>
        <v>0</v>
      </c>
      <c r="M16" s="25">
        <f>IF('Indicator Date hidden'!N17="x","x",$M$2-'Indicator Date hidden'!N17)</f>
        <v>0</v>
      </c>
      <c r="N16" s="25">
        <f>IF('Indicator Date hidden'!O17="x","x",$N$2-'Indicator Date hidden'!O17)</f>
        <v>0</v>
      </c>
      <c r="O16" s="25">
        <f>IF('Indicator Date hidden'!P17="x","x",$O$2-'Indicator Date hidden'!P17)</f>
        <v>0</v>
      </c>
      <c r="P16" s="25">
        <f>IF('Indicator Date hidden'!Q17="x","x",$P$2-'Indicator Date hidden'!Q17)</f>
        <v>0</v>
      </c>
      <c r="Q16" s="25">
        <f>IF('Indicator Date hidden'!R17="x","x",$Q$2-'Indicator Date hidden'!R17)</f>
        <v>2</v>
      </c>
      <c r="R16" s="25">
        <f>IF('Indicator Date hidden'!S17="x","x",$R$2-'Indicator Date hidden'!S17)</f>
        <v>0</v>
      </c>
      <c r="S16" s="25">
        <f>IF('Indicator Date hidden'!T17="x","x",$S$2-'Indicator Date hidden'!T17)</f>
        <v>0</v>
      </c>
      <c r="T16" s="25">
        <f>IF('Indicator Date hidden'!U17="x","x",$T$2-'Indicator Date hidden'!U17)</f>
        <v>0</v>
      </c>
      <c r="U16" s="25" t="str">
        <f>IF('Indicator Date hidden'!V17="x","x",$U$2-'Indicator Date hidden'!V17)</f>
        <v>x</v>
      </c>
      <c r="V16" s="25">
        <f>IF('Indicator Date hidden'!W17="x","x",$V$2-'Indicator Date hidden'!W17)</f>
        <v>0</v>
      </c>
      <c r="W16" s="25">
        <f>IF('Indicator Date hidden'!X17="x","x",$W$2-'Indicator Date hidden'!X17)</f>
        <v>1</v>
      </c>
      <c r="X16" s="25">
        <f>IF('Indicator Date hidden'!Y17="x","x",$X$2-'Indicator Date hidden'!Y17)</f>
        <v>4</v>
      </c>
      <c r="Y16" s="25">
        <f>IF('Indicator Date hidden'!Z17="x","x",$Y$2-'Indicator Date hidden'!Z17)</f>
        <v>0</v>
      </c>
      <c r="Z16" s="25">
        <f>IF('Indicator Date hidden'!AA17="x","x",$Z$2-'Indicator Date hidden'!AA17)</f>
        <v>0</v>
      </c>
      <c r="AA16" s="25">
        <f>IF('Indicator Date hidden'!AB17="x","x",$AA$2-'Indicator Date hidden'!AB17)</f>
        <v>1</v>
      </c>
      <c r="AB16" s="25">
        <f>IF('Indicator Date hidden'!AC17="x","x",$AB$2-'Indicator Date hidden'!AC17)</f>
        <v>0</v>
      </c>
      <c r="AC16" s="25">
        <f>IF('Indicator Date hidden'!AD17="x","x",$AC$2-'Indicator Date hidden'!AD17)</f>
        <v>0</v>
      </c>
      <c r="AD16" s="25" t="str">
        <f>IF('Indicator Date hidden'!AE17="x","x",$AD$2-'Indicator Date hidden'!AE17)</f>
        <v>x</v>
      </c>
      <c r="AE16" s="25">
        <f>IF('Indicator Date hidden'!AF17="x","x",$AE$2-'Indicator Date hidden'!AF17)</f>
        <v>0</v>
      </c>
      <c r="AF16" s="25" t="str">
        <f>IF('Indicator Date hidden'!AG17="x","x",$AF$2-'Indicator Date hidden'!AG17)</f>
        <v>x</v>
      </c>
      <c r="AG16" s="25">
        <f>IF('Indicator Date hidden'!AH17="x","x",$AG$2-'Indicator Date hidden'!AH17)</f>
        <v>0</v>
      </c>
      <c r="AH16" s="25">
        <f>IF('Indicator Date hidden'!AI17="x","x",$AH$2-'Indicator Date hidden'!AI17)</f>
        <v>0</v>
      </c>
      <c r="AI16" s="25">
        <f>IF('Indicator Date hidden'!AJ17="x","x",$AI$2-'Indicator Date hidden'!AJ17)</f>
        <v>0</v>
      </c>
      <c r="AJ16" s="25" t="str">
        <f>IF('Indicator Date hidden'!AK17="x","x",$AJ$2-'Indicator Date hidden'!AK17)</f>
        <v>x</v>
      </c>
      <c r="AK16" s="25">
        <f>IF('Indicator Date hidden'!AL17="x","x",$AK$2-'Indicator Date hidden'!AL17)</f>
        <v>1</v>
      </c>
      <c r="AL16" s="25">
        <f>IF('Indicator Date hidden'!AM17="x","x",$AL$2-'Indicator Date hidden'!AM17)</f>
        <v>0</v>
      </c>
      <c r="AM16" s="25">
        <f>IF('Indicator Date hidden'!AN17="x","x",$AM$2-'Indicator Date hidden'!AN17)</f>
        <v>0</v>
      </c>
      <c r="AN16" s="25">
        <f>IF('Indicator Date hidden'!AO17="x","x",$AN$2-'Indicator Date hidden'!AO17)</f>
        <v>0</v>
      </c>
      <c r="AO16" s="25">
        <f>IF('Indicator Date hidden'!AP17="x","x",$AO$2-'Indicator Date hidden'!AP17)</f>
        <v>0</v>
      </c>
      <c r="AP16" s="25">
        <f>IF('Indicator Date hidden'!AQ17="x","x",$AP$2-'Indicator Date hidden'!AQ17)</f>
        <v>0</v>
      </c>
      <c r="AQ16" s="25">
        <f>IF('Indicator Date hidden'!AR17="x","x",$AQ$2-'Indicator Date hidden'!AR17)</f>
        <v>4</v>
      </c>
      <c r="AR16" s="25">
        <f>IF('Indicator Date hidden'!AS17="x","x",$AR$2-'Indicator Date hidden'!AS17)</f>
        <v>0</v>
      </c>
      <c r="AS16" s="25">
        <f>IF('Indicator Date hidden'!AT17="x","x",$AS$2-'Indicator Date hidden'!AT17)</f>
        <v>0</v>
      </c>
      <c r="AT16" s="25">
        <f>IF('Indicator Date hidden'!AU17="x","x",$AT$2-'Indicator Date hidden'!AU17)</f>
        <v>0</v>
      </c>
      <c r="AU16" s="25" t="str">
        <f>IF('Indicator Date hidden'!AV17="x","x",$AU$2-'Indicator Date hidden'!AV17)</f>
        <v>x</v>
      </c>
      <c r="AV16" s="25">
        <f>IF('Indicator Date hidden'!AW17="x","x",$AV$2-'Indicator Date hidden'!AW17)</f>
        <v>0</v>
      </c>
      <c r="AW16" s="25">
        <f>IF('Indicator Date hidden'!AX17="x","x",$AW$2-'Indicator Date hidden'!AX17)</f>
        <v>0</v>
      </c>
      <c r="AX16" s="25">
        <f>IF('Indicator Date hidden'!AY17="x","x",$AX$2-'Indicator Date hidden'!AY17)</f>
        <v>0</v>
      </c>
      <c r="AY16" s="25">
        <f>IF('Indicator Date hidden'!AZ17="x","x",$AY$2-'Indicator Date hidden'!AZ17)</f>
        <v>0</v>
      </c>
      <c r="AZ16" s="25">
        <f>IF('Indicator Date hidden'!BA17="x","x",$AZ$2-'Indicator Date hidden'!BA17)</f>
        <v>0</v>
      </c>
      <c r="BA16">
        <f t="shared" si="0"/>
        <v>13</v>
      </c>
      <c r="BB16" s="26">
        <f t="shared" si="1"/>
        <v>0.28260869565217389</v>
      </c>
      <c r="BC16">
        <f t="shared" si="2"/>
        <v>6</v>
      </c>
      <c r="BD16" s="26">
        <f t="shared" si="3"/>
        <v>0.87633236394549452</v>
      </c>
      <c r="BE16" s="28">
        <f t="shared" si="4"/>
        <v>0</v>
      </c>
    </row>
    <row r="17" spans="1:57" x14ac:dyDescent="0.25">
      <c r="A17" t="s">
        <v>9299</v>
      </c>
      <c r="B17" s="25">
        <f>IF('Indicator Date hidden'!C18="x","x",$B$2-'Indicator Date hidden'!C18)</f>
        <v>0</v>
      </c>
      <c r="C17" s="25">
        <f>IF('Indicator Date hidden'!D18="x","x",$C$2-'Indicator Date hidden'!D18)</f>
        <v>0</v>
      </c>
      <c r="D17" s="25">
        <f>IF('Indicator Date hidden'!E18="x","x",$D$2-'Indicator Date hidden'!E18)</f>
        <v>0</v>
      </c>
      <c r="E17" s="25">
        <f>IF('Indicator Date hidden'!F18="x","x",$E$2-'Indicator Date hidden'!F18)</f>
        <v>0</v>
      </c>
      <c r="F17" s="25">
        <f>IF('Indicator Date hidden'!G18="x","x",$F$2-'Indicator Date hidden'!G18)</f>
        <v>0</v>
      </c>
      <c r="G17" s="25">
        <f>IF('Indicator Date hidden'!H18="x","x",$G$2-'Indicator Date hidden'!H18)</f>
        <v>0</v>
      </c>
      <c r="H17" s="25">
        <f>IF('Indicator Date hidden'!I18="x","x",$H$2-'Indicator Date hidden'!I18)</f>
        <v>0</v>
      </c>
      <c r="I17" s="25">
        <f>IF('Indicator Date hidden'!J18="x","x",$I$2-'Indicator Date hidden'!J18)</f>
        <v>0</v>
      </c>
      <c r="J17" s="25">
        <f>IF('Indicator Date hidden'!K18="x","x",$J$2-'Indicator Date hidden'!K18)</f>
        <v>0</v>
      </c>
      <c r="K17" s="25">
        <f>IF('Indicator Date hidden'!L18="x","x",$K$2-'Indicator Date hidden'!L18)</f>
        <v>0</v>
      </c>
      <c r="L17" s="25">
        <f>IF('Indicator Date hidden'!M18="x","x",$L$2-'Indicator Date hidden'!M18)</f>
        <v>0</v>
      </c>
      <c r="M17" s="25">
        <f>IF('Indicator Date hidden'!N18="x","x",$M$2-'Indicator Date hidden'!N18)</f>
        <v>0</v>
      </c>
      <c r="N17" s="25">
        <f>IF('Indicator Date hidden'!O18="x","x",$N$2-'Indicator Date hidden'!O18)</f>
        <v>0</v>
      </c>
      <c r="O17" s="25">
        <f>IF('Indicator Date hidden'!P18="x","x",$O$2-'Indicator Date hidden'!P18)</f>
        <v>0</v>
      </c>
      <c r="P17" s="25">
        <f>IF('Indicator Date hidden'!Q18="x","x",$P$2-'Indicator Date hidden'!Q18)</f>
        <v>0</v>
      </c>
      <c r="Q17" s="25">
        <f>IF('Indicator Date hidden'!R18="x","x",$Q$2-'Indicator Date hidden'!R18)</f>
        <v>9</v>
      </c>
      <c r="R17" s="25">
        <f>IF('Indicator Date hidden'!S18="x","x",$R$2-'Indicator Date hidden'!S18)</f>
        <v>0</v>
      </c>
      <c r="S17" s="25">
        <f>IF('Indicator Date hidden'!T18="x","x",$S$2-'Indicator Date hidden'!T18)</f>
        <v>0</v>
      </c>
      <c r="T17" s="25">
        <f>IF('Indicator Date hidden'!U18="x","x",$T$2-'Indicator Date hidden'!U18)</f>
        <v>0</v>
      </c>
      <c r="U17" s="25">
        <f>IF('Indicator Date hidden'!V18="x","x",$U$2-'Indicator Date hidden'!V18)</f>
        <v>0</v>
      </c>
      <c r="V17" s="25">
        <f>IF('Indicator Date hidden'!W18="x","x",$V$2-'Indicator Date hidden'!W18)</f>
        <v>0</v>
      </c>
      <c r="W17" s="25">
        <f>IF('Indicator Date hidden'!X18="x","x",$W$2-'Indicator Date hidden'!X18)</f>
        <v>9</v>
      </c>
      <c r="X17" s="25">
        <f>IF('Indicator Date hidden'!Y18="x","x",$X$2-'Indicator Date hidden'!Y18)</f>
        <v>1</v>
      </c>
      <c r="Y17" s="25">
        <f>IF('Indicator Date hidden'!Z18="x","x",$Y$2-'Indicator Date hidden'!Z18)</f>
        <v>0</v>
      </c>
      <c r="Z17" s="25">
        <f>IF('Indicator Date hidden'!AA18="x","x",$Z$2-'Indicator Date hidden'!AA18)</f>
        <v>0</v>
      </c>
      <c r="AA17" s="25">
        <f>IF('Indicator Date hidden'!AB18="x","x",$AA$2-'Indicator Date hidden'!AB18)</f>
        <v>0</v>
      </c>
      <c r="AB17" s="25">
        <f>IF('Indicator Date hidden'!AC18="x","x",$AB$2-'Indicator Date hidden'!AC18)</f>
        <v>0</v>
      </c>
      <c r="AC17" s="25">
        <f>IF('Indicator Date hidden'!AD18="x","x",$AC$2-'Indicator Date hidden'!AD18)</f>
        <v>0</v>
      </c>
      <c r="AD17" s="25" t="str">
        <f>IF('Indicator Date hidden'!AE18="x","x",$AD$2-'Indicator Date hidden'!AE18)</f>
        <v>x</v>
      </c>
      <c r="AE17" s="25">
        <f>IF('Indicator Date hidden'!AF18="x","x",$AE$2-'Indicator Date hidden'!AF18)</f>
        <v>0</v>
      </c>
      <c r="AF17" s="25">
        <f>IF('Indicator Date hidden'!AG18="x","x",$AF$2-'Indicator Date hidden'!AG18)</f>
        <v>1</v>
      </c>
      <c r="AG17" s="25">
        <f>IF('Indicator Date hidden'!AH18="x","x",$AG$2-'Indicator Date hidden'!AH18)</f>
        <v>0</v>
      </c>
      <c r="AH17" s="25">
        <f>IF('Indicator Date hidden'!AI18="x","x",$AH$2-'Indicator Date hidden'!AI18)</f>
        <v>0</v>
      </c>
      <c r="AI17" s="25">
        <f>IF('Indicator Date hidden'!AJ18="x","x",$AI$2-'Indicator Date hidden'!AJ18)</f>
        <v>0</v>
      </c>
      <c r="AJ17" s="25" t="str">
        <f>IF('Indicator Date hidden'!AK18="x","x",$AJ$2-'Indicator Date hidden'!AK18)</f>
        <v>x</v>
      </c>
      <c r="AK17" s="25">
        <f>IF('Indicator Date hidden'!AL18="x","x",$AK$2-'Indicator Date hidden'!AL18)</f>
        <v>1</v>
      </c>
      <c r="AL17" s="25">
        <f>IF('Indicator Date hidden'!AM18="x","x",$AL$2-'Indicator Date hidden'!AM18)</f>
        <v>0</v>
      </c>
      <c r="AM17" s="25">
        <f>IF('Indicator Date hidden'!AN18="x","x",$AM$2-'Indicator Date hidden'!AN18)</f>
        <v>0</v>
      </c>
      <c r="AN17" s="25">
        <f>IF('Indicator Date hidden'!AO18="x","x",$AN$2-'Indicator Date hidden'!AO18)</f>
        <v>0</v>
      </c>
      <c r="AO17" s="25" t="str">
        <f>IF('Indicator Date hidden'!AP18="x","x",$AO$2-'Indicator Date hidden'!AP18)</f>
        <v>x</v>
      </c>
      <c r="AP17" s="25" t="str">
        <f>IF('Indicator Date hidden'!AQ18="x","x",$AP$2-'Indicator Date hidden'!AQ18)</f>
        <v>x</v>
      </c>
      <c r="AQ17" s="25">
        <f>IF('Indicator Date hidden'!AR18="x","x",$AQ$2-'Indicator Date hidden'!AR18)</f>
        <v>0</v>
      </c>
      <c r="AR17" s="25">
        <f>IF('Indicator Date hidden'!AS18="x","x",$AR$2-'Indicator Date hidden'!AS18)</f>
        <v>0</v>
      </c>
      <c r="AS17" s="25">
        <f>IF('Indicator Date hidden'!AT18="x","x",$AS$2-'Indicator Date hidden'!AT18)</f>
        <v>0</v>
      </c>
      <c r="AT17" s="25">
        <f>IF('Indicator Date hidden'!AU18="x","x",$AT$2-'Indicator Date hidden'!AU18)</f>
        <v>0</v>
      </c>
      <c r="AU17" s="25">
        <f>IF('Indicator Date hidden'!AV18="x","x",$AU$2-'Indicator Date hidden'!AV18)</f>
        <v>5</v>
      </c>
      <c r="AV17" s="25">
        <f>IF('Indicator Date hidden'!AW18="x","x",$AV$2-'Indicator Date hidden'!AW18)</f>
        <v>0</v>
      </c>
      <c r="AW17" s="25">
        <f>IF('Indicator Date hidden'!AX18="x","x",$AW$2-'Indicator Date hidden'!AX18)</f>
        <v>0</v>
      </c>
      <c r="AX17" s="25">
        <f>IF('Indicator Date hidden'!AY18="x","x",$AX$2-'Indicator Date hidden'!AY18)</f>
        <v>0</v>
      </c>
      <c r="AY17" s="25">
        <f>IF('Indicator Date hidden'!AZ18="x","x",$AY$2-'Indicator Date hidden'!AZ18)</f>
        <v>0</v>
      </c>
      <c r="AZ17" s="25">
        <f>IF('Indicator Date hidden'!BA18="x","x",$AZ$2-'Indicator Date hidden'!BA18)</f>
        <v>0</v>
      </c>
      <c r="BA17">
        <f t="shared" si="0"/>
        <v>26</v>
      </c>
      <c r="BB17" s="26">
        <f t="shared" si="1"/>
        <v>0.55319148936170215</v>
      </c>
      <c r="BC17">
        <f t="shared" si="2"/>
        <v>6</v>
      </c>
      <c r="BD17" s="26">
        <f t="shared" si="3"/>
        <v>1.9330112176568308</v>
      </c>
      <c r="BE17" s="28">
        <f t="shared" si="4"/>
        <v>0</v>
      </c>
    </row>
    <row r="18" spans="1:57" x14ac:dyDescent="0.25">
      <c r="A18" t="s">
        <v>9285</v>
      </c>
      <c r="B18" s="25">
        <f>IF('Indicator Date hidden'!C19="x","x",$B$2-'Indicator Date hidden'!C19)</f>
        <v>0</v>
      </c>
      <c r="C18" s="25">
        <f>IF('Indicator Date hidden'!D19="x","x",$C$2-'Indicator Date hidden'!D19)</f>
        <v>0</v>
      </c>
      <c r="D18" s="25">
        <f>IF('Indicator Date hidden'!E19="x","x",$D$2-'Indicator Date hidden'!E19)</f>
        <v>0</v>
      </c>
      <c r="E18" s="25">
        <f>IF('Indicator Date hidden'!F19="x","x",$E$2-'Indicator Date hidden'!F19)</f>
        <v>0</v>
      </c>
      <c r="F18" s="25">
        <f>IF('Indicator Date hidden'!G19="x","x",$F$2-'Indicator Date hidden'!G19)</f>
        <v>0</v>
      </c>
      <c r="G18" s="25">
        <f>IF('Indicator Date hidden'!H19="x","x",$G$2-'Indicator Date hidden'!H19)</f>
        <v>0</v>
      </c>
      <c r="H18" s="25">
        <f>IF('Indicator Date hidden'!I19="x","x",$H$2-'Indicator Date hidden'!I19)</f>
        <v>0</v>
      </c>
      <c r="I18" s="25">
        <f>IF('Indicator Date hidden'!J19="x","x",$I$2-'Indicator Date hidden'!J19)</f>
        <v>0</v>
      </c>
      <c r="J18" s="25">
        <f>IF('Indicator Date hidden'!K19="x","x",$J$2-'Indicator Date hidden'!K19)</f>
        <v>0</v>
      </c>
      <c r="K18" s="25">
        <f>IF('Indicator Date hidden'!L19="x","x",$K$2-'Indicator Date hidden'!L19)</f>
        <v>0</v>
      </c>
      <c r="L18" s="25">
        <f>IF('Indicator Date hidden'!M19="x","x",$L$2-'Indicator Date hidden'!M19)</f>
        <v>0</v>
      </c>
      <c r="M18" s="25">
        <f>IF('Indicator Date hidden'!N19="x","x",$M$2-'Indicator Date hidden'!N19)</f>
        <v>0</v>
      </c>
      <c r="N18" s="25">
        <f>IF('Indicator Date hidden'!O19="x","x",$N$2-'Indicator Date hidden'!O19)</f>
        <v>0</v>
      </c>
      <c r="O18" s="25">
        <f>IF('Indicator Date hidden'!P19="x","x",$O$2-'Indicator Date hidden'!P19)</f>
        <v>0</v>
      </c>
      <c r="P18" s="25">
        <f>IF('Indicator Date hidden'!Q19="x","x",$P$2-'Indicator Date hidden'!Q19)</f>
        <v>0</v>
      </c>
      <c r="Q18" s="25" t="str">
        <f>IF('Indicator Date hidden'!R19="x","x",$Q$2-'Indicator Date hidden'!R19)</f>
        <v>x</v>
      </c>
      <c r="R18" s="25">
        <f>IF('Indicator Date hidden'!S19="x","x",$R$2-'Indicator Date hidden'!S19)</f>
        <v>0</v>
      </c>
      <c r="S18" s="25">
        <f>IF('Indicator Date hidden'!T19="x","x",$S$2-'Indicator Date hidden'!T19)</f>
        <v>0</v>
      </c>
      <c r="T18" s="25">
        <f>IF('Indicator Date hidden'!U19="x","x",$T$2-'Indicator Date hidden'!U19)</f>
        <v>0</v>
      </c>
      <c r="U18" s="25" t="str">
        <f>IF('Indicator Date hidden'!V19="x","x",$U$2-'Indicator Date hidden'!V19)</f>
        <v>x</v>
      </c>
      <c r="V18" s="25">
        <f>IF('Indicator Date hidden'!W19="x","x",$V$2-'Indicator Date hidden'!W19)</f>
        <v>0</v>
      </c>
      <c r="W18" s="25" t="str">
        <f>IF('Indicator Date hidden'!X19="x","x",$W$2-'Indicator Date hidden'!X19)</f>
        <v>x</v>
      </c>
      <c r="X18" s="25">
        <f>IF('Indicator Date hidden'!Y19="x","x",$X$2-'Indicator Date hidden'!Y19)</f>
        <v>1</v>
      </c>
      <c r="Y18" s="25">
        <f>IF('Indicator Date hidden'!Z19="x","x",$Y$2-'Indicator Date hidden'!Z19)</f>
        <v>0</v>
      </c>
      <c r="Z18" s="25">
        <f>IF('Indicator Date hidden'!AA19="x","x",$Z$2-'Indicator Date hidden'!AA19)</f>
        <v>0</v>
      </c>
      <c r="AA18" s="25" t="str">
        <f>IF('Indicator Date hidden'!AB19="x","x",$AA$2-'Indicator Date hidden'!AB19)</f>
        <v>x</v>
      </c>
      <c r="AB18" s="25">
        <f>IF('Indicator Date hidden'!AC19="x","x",$AB$2-'Indicator Date hidden'!AC19)</f>
        <v>0</v>
      </c>
      <c r="AC18" s="25">
        <f>IF('Indicator Date hidden'!AD19="x","x",$AC$2-'Indicator Date hidden'!AD19)</f>
        <v>0</v>
      </c>
      <c r="AD18" s="25" t="str">
        <f>IF('Indicator Date hidden'!AE19="x","x",$AD$2-'Indicator Date hidden'!AE19)</f>
        <v>x</v>
      </c>
      <c r="AE18" s="25">
        <f>IF('Indicator Date hidden'!AF19="x","x",$AE$2-'Indicator Date hidden'!AF19)</f>
        <v>0</v>
      </c>
      <c r="AF18" s="25">
        <f>IF('Indicator Date hidden'!AG19="x","x",$AF$2-'Indicator Date hidden'!AG19)</f>
        <v>1</v>
      </c>
      <c r="AG18" s="25">
        <f>IF('Indicator Date hidden'!AH19="x","x",$AG$2-'Indicator Date hidden'!AH19)</f>
        <v>0</v>
      </c>
      <c r="AH18" s="25">
        <f>IF('Indicator Date hidden'!AI19="x","x",$AH$2-'Indicator Date hidden'!AI19)</f>
        <v>0</v>
      </c>
      <c r="AI18" s="25">
        <f>IF('Indicator Date hidden'!AJ19="x","x",$AI$2-'Indicator Date hidden'!AJ19)</f>
        <v>0</v>
      </c>
      <c r="AJ18" s="25" t="str">
        <f>IF('Indicator Date hidden'!AK19="x","x",$AJ$2-'Indicator Date hidden'!AK19)</f>
        <v>x</v>
      </c>
      <c r="AK18" s="25">
        <f>IF('Indicator Date hidden'!AL19="x","x",$AK$2-'Indicator Date hidden'!AL19)</f>
        <v>1</v>
      </c>
      <c r="AL18" s="25">
        <f>IF('Indicator Date hidden'!AM19="x","x",$AL$2-'Indicator Date hidden'!AM19)</f>
        <v>0</v>
      </c>
      <c r="AM18" s="25">
        <f>IF('Indicator Date hidden'!AN19="x","x",$AM$2-'Indicator Date hidden'!AN19)</f>
        <v>0</v>
      </c>
      <c r="AN18" s="25">
        <f>IF('Indicator Date hidden'!AO19="x","x",$AN$2-'Indicator Date hidden'!AO19)</f>
        <v>0</v>
      </c>
      <c r="AO18" s="25">
        <f>IF('Indicator Date hidden'!AP19="x","x",$AO$2-'Indicator Date hidden'!AP19)</f>
        <v>0</v>
      </c>
      <c r="AP18" s="25">
        <f>IF('Indicator Date hidden'!AQ19="x","x",$AP$2-'Indicator Date hidden'!AQ19)</f>
        <v>0</v>
      </c>
      <c r="AQ18" s="25" t="str">
        <f>IF('Indicator Date hidden'!AR19="x","x",$AQ$2-'Indicator Date hidden'!AR19)</f>
        <v>x</v>
      </c>
      <c r="AR18" s="25">
        <f>IF('Indicator Date hidden'!AS19="x","x",$AR$2-'Indicator Date hidden'!AS19)</f>
        <v>0</v>
      </c>
      <c r="AS18" s="25">
        <f>IF('Indicator Date hidden'!AT19="x","x",$AS$2-'Indicator Date hidden'!AT19)</f>
        <v>0</v>
      </c>
      <c r="AT18" s="25">
        <f>IF('Indicator Date hidden'!AU19="x","x",$AT$2-'Indicator Date hidden'!AU19)</f>
        <v>0</v>
      </c>
      <c r="AU18" s="25" t="str">
        <f>IF('Indicator Date hidden'!AV19="x","x",$AU$2-'Indicator Date hidden'!AV19)</f>
        <v>x</v>
      </c>
      <c r="AV18" s="25">
        <f>IF('Indicator Date hidden'!AW19="x","x",$AV$2-'Indicator Date hidden'!AW19)</f>
        <v>0</v>
      </c>
      <c r="AW18" s="25">
        <f>IF('Indicator Date hidden'!AX19="x","x",$AW$2-'Indicator Date hidden'!AX19)</f>
        <v>0</v>
      </c>
      <c r="AX18" s="25">
        <f>IF('Indicator Date hidden'!AY19="x","x",$AX$2-'Indicator Date hidden'!AY19)</f>
        <v>0</v>
      </c>
      <c r="AY18" s="25">
        <f>IF('Indicator Date hidden'!AZ19="x","x",$AY$2-'Indicator Date hidden'!AZ19)</f>
        <v>0</v>
      </c>
      <c r="AZ18" s="25">
        <f>IF('Indicator Date hidden'!BA19="x","x",$AZ$2-'Indicator Date hidden'!BA19)</f>
        <v>0</v>
      </c>
      <c r="BA18">
        <f t="shared" si="0"/>
        <v>3</v>
      </c>
      <c r="BB18" s="26">
        <f t="shared" si="1"/>
        <v>6.9767441860465115E-2</v>
      </c>
      <c r="BC18">
        <f t="shared" si="2"/>
        <v>3</v>
      </c>
      <c r="BD18" s="26">
        <f t="shared" si="3"/>
        <v>0.25475467790937961</v>
      </c>
      <c r="BE18" s="28">
        <f t="shared" si="4"/>
        <v>0</v>
      </c>
    </row>
    <row r="19" spans="1:57" x14ac:dyDescent="0.25">
      <c r="A19" t="s">
        <v>9301</v>
      </c>
      <c r="B19" s="25">
        <f>IF('Indicator Date hidden'!C20="x","x",$B$2-'Indicator Date hidden'!C20)</f>
        <v>0</v>
      </c>
      <c r="C19" s="25">
        <f>IF('Indicator Date hidden'!D20="x","x",$C$2-'Indicator Date hidden'!D20)</f>
        <v>0</v>
      </c>
      <c r="D19" s="25">
        <f>IF('Indicator Date hidden'!E20="x","x",$D$2-'Indicator Date hidden'!E20)</f>
        <v>0</v>
      </c>
      <c r="E19" s="25">
        <f>IF('Indicator Date hidden'!F20="x","x",$E$2-'Indicator Date hidden'!F20)</f>
        <v>0</v>
      </c>
      <c r="F19" s="25">
        <f>IF('Indicator Date hidden'!G20="x","x",$F$2-'Indicator Date hidden'!G20)</f>
        <v>0</v>
      </c>
      <c r="G19" s="25">
        <f>IF('Indicator Date hidden'!H20="x","x",$G$2-'Indicator Date hidden'!H20)</f>
        <v>0</v>
      </c>
      <c r="H19" s="25">
        <f>IF('Indicator Date hidden'!I20="x","x",$H$2-'Indicator Date hidden'!I20)</f>
        <v>0</v>
      </c>
      <c r="I19" s="25">
        <f>IF('Indicator Date hidden'!J20="x","x",$I$2-'Indicator Date hidden'!J20)</f>
        <v>0</v>
      </c>
      <c r="J19" s="25">
        <f>IF('Indicator Date hidden'!K20="x","x",$J$2-'Indicator Date hidden'!K20)</f>
        <v>0</v>
      </c>
      <c r="K19" s="25">
        <f>IF('Indicator Date hidden'!L20="x","x",$K$2-'Indicator Date hidden'!L20)</f>
        <v>0</v>
      </c>
      <c r="L19" s="25">
        <f>IF('Indicator Date hidden'!M20="x","x",$L$2-'Indicator Date hidden'!M20)</f>
        <v>0</v>
      </c>
      <c r="M19" s="25">
        <f>IF('Indicator Date hidden'!N20="x","x",$M$2-'Indicator Date hidden'!N20)</f>
        <v>0</v>
      </c>
      <c r="N19" s="25">
        <f>IF('Indicator Date hidden'!O20="x","x",$N$2-'Indicator Date hidden'!O20)</f>
        <v>0</v>
      </c>
      <c r="O19" s="25">
        <f>IF('Indicator Date hidden'!P20="x","x",$O$2-'Indicator Date hidden'!P20)</f>
        <v>0</v>
      </c>
      <c r="P19" s="25">
        <f>IF('Indicator Date hidden'!Q20="x","x",$P$2-'Indicator Date hidden'!Q20)</f>
        <v>0</v>
      </c>
      <c r="Q19" s="25">
        <f>IF('Indicator Date hidden'!R20="x","x",$Q$2-'Indicator Date hidden'!R20)</f>
        <v>3</v>
      </c>
      <c r="R19" s="25">
        <f>IF('Indicator Date hidden'!S20="x","x",$R$2-'Indicator Date hidden'!S20)</f>
        <v>0</v>
      </c>
      <c r="S19" s="25">
        <f>IF('Indicator Date hidden'!T20="x","x",$S$2-'Indicator Date hidden'!T20)</f>
        <v>0</v>
      </c>
      <c r="T19" s="25">
        <f>IF('Indicator Date hidden'!U20="x","x",$T$2-'Indicator Date hidden'!U20)</f>
        <v>0</v>
      </c>
      <c r="U19" s="25">
        <f>IF('Indicator Date hidden'!V20="x","x",$U$2-'Indicator Date hidden'!V20)</f>
        <v>0</v>
      </c>
      <c r="V19" s="25">
        <f>IF('Indicator Date hidden'!W20="x","x",$V$2-'Indicator Date hidden'!W20)</f>
        <v>0</v>
      </c>
      <c r="W19" s="25">
        <f>IF('Indicator Date hidden'!X20="x","x",$W$2-'Indicator Date hidden'!X20)</f>
        <v>3</v>
      </c>
      <c r="X19" s="25">
        <f>IF('Indicator Date hidden'!Y20="x","x",$X$2-'Indicator Date hidden'!Y20)</f>
        <v>4</v>
      </c>
      <c r="Y19" s="25">
        <f>IF('Indicator Date hidden'!Z20="x","x",$Y$2-'Indicator Date hidden'!Z20)</f>
        <v>0</v>
      </c>
      <c r="Z19" s="25">
        <f>IF('Indicator Date hidden'!AA20="x","x",$Z$2-'Indicator Date hidden'!AA20)</f>
        <v>0</v>
      </c>
      <c r="AA19" s="25">
        <f>IF('Indicator Date hidden'!AB20="x","x",$AA$2-'Indicator Date hidden'!AB20)</f>
        <v>0</v>
      </c>
      <c r="AB19" s="25">
        <f>IF('Indicator Date hidden'!AC20="x","x",$AB$2-'Indicator Date hidden'!AC20)</f>
        <v>0</v>
      </c>
      <c r="AC19" s="25">
        <f>IF('Indicator Date hidden'!AD20="x","x",$AC$2-'Indicator Date hidden'!AD20)</f>
        <v>0</v>
      </c>
      <c r="AD19" s="25">
        <f>IF('Indicator Date hidden'!AE20="x","x",$AD$2-'Indicator Date hidden'!AE20)</f>
        <v>0</v>
      </c>
      <c r="AE19" s="25">
        <f>IF('Indicator Date hidden'!AF20="x","x",$AE$2-'Indicator Date hidden'!AF20)</f>
        <v>0</v>
      </c>
      <c r="AF19" s="25" t="str">
        <f>IF('Indicator Date hidden'!AG20="x","x",$AF$2-'Indicator Date hidden'!AG20)</f>
        <v>x</v>
      </c>
      <c r="AG19" s="25">
        <f>IF('Indicator Date hidden'!AH20="x","x",$AG$2-'Indicator Date hidden'!AH20)</f>
        <v>0</v>
      </c>
      <c r="AH19" s="25">
        <f>IF('Indicator Date hidden'!AI20="x","x",$AH$2-'Indicator Date hidden'!AI20)</f>
        <v>0</v>
      </c>
      <c r="AI19" s="25">
        <f>IF('Indicator Date hidden'!AJ20="x","x",$AI$2-'Indicator Date hidden'!AJ20)</f>
        <v>0</v>
      </c>
      <c r="AJ19" s="25" t="str">
        <f>IF('Indicator Date hidden'!AK20="x","x",$AJ$2-'Indicator Date hidden'!AK20)</f>
        <v>x</v>
      </c>
      <c r="AK19" s="25">
        <f>IF('Indicator Date hidden'!AL20="x","x",$AK$2-'Indicator Date hidden'!AL20)</f>
        <v>1</v>
      </c>
      <c r="AL19" s="25">
        <f>IF('Indicator Date hidden'!AM20="x","x",$AL$2-'Indicator Date hidden'!AM20)</f>
        <v>0</v>
      </c>
      <c r="AM19" s="25">
        <f>IF('Indicator Date hidden'!AN20="x","x",$AM$2-'Indicator Date hidden'!AN20)</f>
        <v>0</v>
      </c>
      <c r="AN19" s="25">
        <f>IF('Indicator Date hidden'!AO20="x","x",$AN$2-'Indicator Date hidden'!AO20)</f>
        <v>0</v>
      </c>
      <c r="AO19" s="25" t="str">
        <f>IF('Indicator Date hidden'!AP20="x","x",$AO$2-'Indicator Date hidden'!AP20)</f>
        <v>x</v>
      </c>
      <c r="AP19" s="25">
        <f>IF('Indicator Date hidden'!AQ20="x","x",$AP$2-'Indicator Date hidden'!AQ20)</f>
        <v>2</v>
      </c>
      <c r="AQ19" s="25" t="str">
        <f>IF('Indicator Date hidden'!AR20="x","x",$AQ$2-'Indicator Date hidden'!AR20)</f>
        <v>x</v>
      </c>
      <c r="AR19" s="25">
        <f>IF('Indicator Date hidden'!AS20="x","x",$AR$2-'Indicator Date hidden'!AS20)</f>
        <v>0</v>
      </c>
      <c r="AS19" s="25" t="str">
        <f>IF('Indicator Date hidden'!AT20="x","x",$AS$2-'Indicator Date hidden'!AT20)</f>
        <v>x</v>
      </c>
      <c r="AT19" s="25">
        <f>IF('Indicator Date hidden'!AU20="x","x",$AT$2-'Indicator Date hidden'!AU20)</f>
        <v>0</v>
      </c>
      <c r="AU19" s="25" t="str">
        <f>IF('Indicator Date hidden'!AV20="x","x",$AU$2-'Indicator Date hidden'!AV20)</f>
        <v>x</v>
      </c>
      <c r="AV19" s="25">
        <f>IF('Indicator Date hidden'!AW20="x","x",$AV$2-'Indicator Date hidden'!AW20)</f>
        <v>0</v>
      </c>
      <c r="AW19" s="25">
        <f>IF('Indicator Date hidden'!AX20="x","x",$AW$2-'Indicator Date hidden'!AX20)</f>
        <v>0</v>
      </c>
      <c r="AX19" s="25">
        <f>IF('Indicator Date hidden'!AY20="x","x",$AX$2-'Indicator Date hidden'!AY20)</f>
        <v>0</v>
      </c>
      <c r="AY19" s="25">
        <f>IF('Indicator Date hidden'!AZ20="x","x",$AY$2-'Indicator Date hidden'!AZ20)</f>
        <v>0</v>
      </c>
      <c r="AZ19" s="25">
        <f>IF('Indicator Date hidden'!BA20="x","x",$AZ$2-'Indicator Date hidden'!BA20)</f>
        <v>0</v>
      </c>
      <c r="BA19">
        <f t="shared" si="0"/>
        <v>13</v>
      </c>
      <c r="BB19" s="26">
        <f t="shared" si="1"/>
        <v>0.28888888888888886</v>
      </c>
      <c r="BC19">
        <f t="shared" si="2"/>
        <v>5</v>
      </c>
      <c r="BD19" s="26">
        <f t="shared" si="3"/>
        <v>0.88499145563288339</v>
      </c>
      <c r="BE19" s="28">
        <f t="shared" si="4"/>
        <v>0</v>
      </c>
    </row>
    <row r="20" spans="1:57" x14ac:dyDescent="0.25">
      <c r="A20" t="s">
        <v>9287</v>
      </c>
      <c r="B20" s="25">
        <f>IF('Indicator Date hidden'!C21="x","x",$B$2-'Indicator Date hidden'!C21)</f>
        <v>0</v>
      </c>
      <c r="C20" s="25">
        <f>IF('Indicator Date hidden'!D21="x","x",$C$2-'Indicator Date hidden'!D21)</f>
        <v>0</v>
      </c>
      <c r="D20" s="25">
        <f>IF('Indicator Date hidden'!E21="x","x",$D$2-'Indicator Date hidden'!E21)</f>
        <v>0</v>
      </c>
      <c r="E20" s="25">
        <f>IF('Indicator Date hidden'!F21="x","x",$E$2-'Indicator Date hidden'!F21)</f>
        <v>0</v>
      </c>
      <c r="F20" s="25">
        <f>IF('Indicator Date hidden'!G21="x","x",$F$2-'Indicator Date hidden'!G21)</f>
        <v>0</v>
      </c>
      <c r="G20" s="25">
        <f>IF('Indicator Date hidden'!H21="x","x",$G$2-'Indicator Date hidden'!H21)</f>
        <v>0</v>
      </c>
      <c r="H20" s="25">
        <f>IF('Indicator Date hidden'!I21="x","x",$H$2-'Indicator Date hidden'!I21)</f>
        <v>0</v>
      </c>
      <c r="I20" s="25">
        <f>IF('Indicator Date hidden'!J21="x","x",$I$2-'Indicator Date hidden'!J21)</f>
        <v>0</v>
      </c>
      <c r="J20" s="25">
        <f>IF('Indicator Date hidden'!K21="x","x",$J$2-'Indicator Date hidden'!K21)</f>
        <v>0</v>
      </c>
      <c r="K20" s="25">
        <f>IF('Indicator Date hidden'!L21="x","x",$K$2-'Indicator Date hidden'!L21)</f>
        <v>0</v>
      </c>
      <c r="L20" s="25">
        <f>IF('Indicator Date hidden'!M21="x","x",$L$2-'Indicator Date hidden'!M21)</f>
        <v>0</v>
      </c>
      <c r="M20" s="25">
        <f>IF('Indicator Date hidden'!N21="x","x",$M$2-'Indicator Date hidden'!N21)</f>
        <v>0</v>
      </c>
      <c r="N20" s="25">
        <f>IF('Indicator Date hidden'!O21="x","x",$N$2-'Indicator Date hidden'!O21)</f>
        <v>0</v>
      </c>
      <c r="O20" s="25">
        <f>IF('Indicator Date hidden'!P21="x","x",$O$2-'Indicator Date hidden'!P21)</f>
        <v>0</v>
      </c>
      <c r="P20" s="25">
        <f>IF('Indicator Date hidden'!Q21="x","x",$P$2-'Indicator Date hidden'!Q21)</f>
        <v>0</v>
      </c>
      <c r="Q20" s="25">
        <f>IF('Indicator Date hidden'!R21="x","x",$Q$2-'Indicator Date hidden'!R21)</f>
        <v>2</v>
      </c>
      <c r="R20" s="25">
        <f>IF('Indicator Date hidden'!S21="x","x",$R$2-'Indicator Date hidden'!S21)</f>
        <v>0</v>
      </c>
      <c r="S20" s="25">
        <f>IF('Indicator Date hidden'!T21="x","x",$S$2-'Indicator Date hidden'!T21)</f>
        <v>0</v>
      </c>
      <c r="T20" s="25">
        <f>IF('Indicator Date hidden'!U21="x","x",$T$2-'Indicator Date hidden'!U21)</f>
        <v>0</v>
      </c>
      <c r="U20" s="25">
        <f>IF('Indicator Date hidden'!V21="x","x",$U$2-'Indicator Date hidden'!V21)</f>
        <v>0</v>
      </c>
      <c r="V20" s="25">
        <f>IF('Indicator Date hidden'!W21="x","x",$V$2-'Indicator Date hidden'!W21)</f>
        <v>0</v>
      </c>
      <c r="W20" s="25">
        <f>IF('Indicator Date hidden'!X21="x","x",$W$2-'Indicator Date hidden'!X21)</f>
        <v>0</v>
      </c>
      <c r="X20" s="25">
        <f>IF('Indicator Date hidden'!Y21="x","x",$X$2-'Indicator Date hidden'!Y21)</f>
        <v>4</v>
      </c>
      <c r="Y20" s="25">
        <f>IF('Indicator Date hidden'!Z21="x","x",$Y$2-'Indicator Date hidden'!Z21)</f>
        <v>0</v>
      </c>
      <c r="Z20" s="25">
        <f>IF('Indicator Date hidden'!AA21="x","x",$Z$2-'Indicator Date hidden'!AA21)</f>
        <v>0</v>
      </c>
      <c r="AA20" s="25">
        <f>IF('Indicator Date hidden'!AB21="x","x",$AA$2-'Indicator Date hidden'!AB21)</f>
        <v>0</v>
      </c>
      <c r="AB20" s="25">
        <f>IF('Indicator Date hidden'!AC21="x","x",$AB$2-'Indicator Date hidden'!AC21)</f>
        <v>0</v>
      </c>
      <c r="AC20" s="25">
        <f>IF('Indicator Date hidden'!AD21="x","x",$AC$2-'Indicator Date hidden'!AD21)</f>
        <v>0</v>
      </c>
      <c r="AD20" s="25">
        <f>IF('Indicator Date hidden'!AE21="x","x",$AD$2-'Indicator Date hidden'!AE21)</f>
        <v>0</v>
      </c>
      <c r="AE20" s="25">
        <f>IF('Indicator Date hidden'!AF21="x","x",$AE$2-'Indicator Date hidden'!AF21)</f>
        <v>0</v>
      </c>
      <c r="AF20" s="25">
        <f>IF('Indicator Date hidden'!AG21="x","x",$AF$2-'Indicator Date hidden'!AG21)</f>
        <v>2</v>
      </c>
      <c r="AG20" s="25">
        <f>IF('Indicator Date hidden'!AH21="x","x",$AG$2-'Indicator Date hidden'!AH21)</f>
        <v>0</v>
      </c>
      <c r="AH20" s="25">
        <f>IF('Indicator Date hidden'!AI21="x","x",$AH$2-'Indicator Date hidden'!AI21)</f>
        <v>0</v>
      </c>
      <c r="AI20" s="25">
        <f>IF('Indicator Date hidden'!AJ21="x","x",$AI$2-'Indicator Date hidden'!AJ21)</f>
        <v>0</v>
      </c>
      <c r="AJ20" s="25" t="str">
        <f>IF('Indicator Date hidden'!AK21="x","x",$AJ$2-'Indicator Date hidden'!AK21)</f>
        <v>x</v>
      </c>
      <c r="AK20" s="25">
        <f>IF('Indicator Date hidden'!AL21="x","x",$AK$2-'Indicator Date hidden'!AL21)</f>
        <v>1</v>
      </c>
      <c r="AL20" s="25">
        <f>IF('Indicator Date hidden'!AM21="x","x",$AL$2-'Indicator Date hidden'!AM21)</f>
        <v>0</v>
      </c>
      <c r="AM20" s="25">
        <f>IF('Indicator Date hidden'!AN21="x","x",$AM$2-'Indicator Date hidden'!AN21)</f>
        <v>0</v>
      </c>
      <c r="AN20" s="25">
        <f>IF('Indicator Date hidden'!AO21="x","x",$AN$2-'Indicator Date hidden'!AO21)</f>
        <v>0</v>
      </c>
      <c r="AO20" s="25">
        <f>IF('Indicator Date hidden'!AP21="x","x",$AO$2-'Indicator Date hidden'!AP21)</f>
        <v>0</v>
      </c>
      <c r="AP20" s="25">
        <f>IF('Indicator Date hidden'!AQ21="x","x",$AP$2-'Indicator Date hidden'!AQ21)</f>
        <v>0</v>
      </c>
      <c r="AQ20" s="25">
        <f>IF('Indicator Date hidden'!AR21="x","x",$AQ$2-'Indicator Date hidden'!AR21)</f>
        <v>0</v>
      </c>
      <c r="AR20" s="25">
        <f>IF('Indicator Date hidden'!AS21="x","x",$AR$2-'Indicator Date hidden'!AS21)</f>
        <v>0</v>
      </c>
      <c r="AS20" s="25">
        <f>IF('Indicator Date hidden'!AT21="x","x",$AS$2-'Indicator Date hidden'!AT21)</f>
        <v>0</v>
      </c>
      <c r="AT20" s="25">
        <f>IF('Indicator Date hidden'!AU21="x","x",$AT$2-'Indicator Date hidden'!AU21)</f>
        <v>0</v>
      </c>
      <c r="AU20" s="25">
        <f>IF('Indicator Date hidden'!AV21="x","x",$AU$2-'Indicator Date hidden'!AV21)</f>
        <v>8</v>
      </c>
      <c r="AV20" s="25">
        <f>IF('Indicator Date hidden'!AW21="x","x",$AV$2-'Indicator Date hidden'!AW21)</f>
        <v>0</v>
      </c>
      <c r="AW20" s="25">
        <f>IF('Indicator Date hidden'!AX21="x","x",$AW$2-'Indicator Date hidden'!AX21)</f>
        <v>0</v>
      </c>
      <c r="AX20" s="25">
        <f>IF('Indicator Date hidden'!AY21="x","x",$AX$2-'Indicator Date hidden'!AY21)</f>
        <v>0</v>
      </c>
      <c r="AY20" s="25">
        <f>IF('Indicator Date hidden'!AZ21="x","x",$AY$2-'Indicator Date hidden'!AZ21)</f>
        <v>0</v>
      </c>
      <c r="AZ20" s="25">
        <f>IF('Indicator Date hidden'!BA21="x","x",$AZ$2-'Indicator Date hidden'!BA21)</f>
        <v>0</v>
      </c>
      <c r="BA20">
        <f t="shared" si="0"/>
        <v>17</v>
      </c>
      <c r="BB20" s="26">
        <f t="shared" si="1"/>
        <v>0.34</v>
      </c>
      <c r="BC20">
        <f t="shared" si="2"/>
        <v>5</v>
      </c>
      <c r="BD20" s="26">
        <f t="shared" si="3"/>
        <v>1.290116273829611</v>
      </c>
      <c r="BE20" s="28">
        <f t="shared" si="4"/>
        <v>0</v>
      </c>
    </row>
    <row r="21" spans="1:57" x14ac:dyDescent="0.25">
      <c r="A21" t="s">
        <v>9310</v>
      </c>
      <c r="B21" s="25">
        <f>IF('Indicator Date hidden'!C22="x","x",$B$2-'Indicator Date hidden'!C22)</f>
        <v>0</v>
      </c>
      <c r="C21" s="25">
        <f>IF('Indicator Date hidden'!D22="x","x",$C$2-'Indicator Date hidden'!D22)</f>
        <v>0</v>
      </c>
      <c r="D21" s="25">
        <f>IF('Indicator Date hidden'!E22="x","x",$D$2-'Indicator Date hidden'!E22)</f>
        <v>0</v>
      </c>
      <c r="E21" s="25">
        <f>IF('Indicator Date hidden'!F22="x","x",$E$2-'Indicator Date hidden'!F22)</f>
        <v>0</v>
      </c>
      <c r="F21" s="25">
        <f>IF('Indicator Date hidden'!G22="x","x",$F$2-'Indicator Date hidden'!G22)</f>
        <v>0</v>
      </c>
      <c r="G21" s="25">
        <f>IF('Indicator Date hidden'!H22="x","x",$G$2-'Indicator Date hidden'!H22)</f>
        <v>0</v>
      </c>
      <c r="H21" s="25">
        <f>IF('Indicator Date hidden'!I22="x","x",$H$2-'Indicator Date hidden'!I22)</f>
        <v>0</v>
      </c>
      <c r="I21" s="25">
        <f>IF('Indicator Date hidden'!J22="x","x",$I$2-'Indicator Date hidden'!J22)</f>
        <v>0</v>
      </c>
      <c r="J21" s="25">
        <f>IF('Indicator Date hidden'!K22="x","x",$J$2-'Indicator Date hidden'!K22)</f>
        <v>0</v>
      </c>
      <c r="K21" s="25">
        <f>IF('Indicator Date hidden'!L22="x","x",$K$2-'Indicator Date hidden'!L22)</f>
        <v>0</v>
      </c>
      <c r="L21" s="25">
        <f>IF('Indicator Date hidden'!M22="x","x",$L$2-'Indicator Date hidden'!M22)</f>
        <v>0</v>
      </c>
      <c r="M21" s="25">
        <f>IF('Indicator Date hidden'!N22="x","x",$M$2-'Indicator Date hidden'!N22)</f>
        <v>0</v>
      </c>
      <c r="N21" s="25">
        <f>IF('Indicator Date hidden'!O22="x","x",$N$2-'Indicator Date hidden'!O22)</f>
        <v>0</v>
      </c>
      <c r="O21" s="25">
        <f>IF('Indicator Date hidden'!P22="x","x",$O$2-'Indicator Date hidden'!P22)</f>
        <v>0</v>
      </c>
      <c r="P21" s="25">
        <f>IF('Indicator Date hidden'!Q22="x","x",$P$2-'Indicator Date hidden'!Q22)</f>
        <v>0</v>
      </c>
      <c r="Q21" s="25">
        <f>IF('Indicator Date hidden'!R22="x","x",$Q$2-'Indicator Date hidden'!R22)</f>
        <v>4</v>
      </c>
      <c r="R21" s="25">
        <f>IF('Indicator Date hidden'!S22="x","x",$R$2-'Indicator Date hidden'!S22)</f>
        <v>0</v>
      </c>
      <c r="S21" s="25">
        <f>IF('Indicator Date hidden'!T22="x","x",$S$2-'Indicator Date hidden'!T22)</f>
        <v>0</v>
      </c>
      <c r="T21" s="25">
        <f>IF('Indicator Date hidden'!U22="x","x",$T$2-'Indicator Date hidden'!U22)</f>
        <v>0</v>
      </c>
      <c r="U21" s="25">
        <f>IF('Indicator Date hidden'!V22="x","x",$U$2-'Indicator Date hidden'!V22)</f>
        <v>0</v>
      </c>
      <c r="V21" s="25">
        <f>IF('Indicator Date hidden'!W22="x","x",$V$2-'Indicator Date hidden'!W22)</f>
        <v>0</v>
      </c>
      <c r="W21" s="25">
        <f>IF('Indicator Date hidden'!X22="x","x",$W$2-'Indicator Date hidden'!X22)</f>
        <v>4</v>
      </c>
      <c r="X21" s="25">
        <f>IF('Indicator Date hidden'!Y22="x","x",$X$2-'Indicator Date hidden'!Y22)</f>
        <v>2</v>
      </c>
      <c r="Y21" s="25">
        <f>IF('Indicator Date hidden'!Z22="x","x",$Y$2-'Indicator Date hidden'!Z22)</f>
        <v>0</v>
      </c>
      <c r="Z21" s="25">
        <f>IF('Indicator Date hidden'!AA22="x","x",$Z$2-'Indicator Date hidden'!AA22)</f>
        <v>0</v>
      </c>
      <c r="AA21" s="25">
        <f>IF('Indicator Date hidden'!AB22="x","x",$AA$2-'Indicator Date hidden'!AB22)</f>
        <v>1</v>
      </c>
      <c r="AB21" s="25">
        <f>IF('Indicator Date hidden'!AC22="x","x",$AB$2-'Indicator Date hidden'!AC22)</f>
        <v>0</v>
      </c>
      <c r="AC21" s="25">
        <f>IF('Indicator Date hidden'!AD22="x","x",$AC$2-'Indicator Date hidden'!AD22)</f>
        <v>0</v>
      </c>
      <c r="AD21" s="25">
        <f>IF('Indicator Date hidden'!AE22="x","x",$AD$2-'Indicator Date hidden'!AE22)</f>
        <v>0</v>
      </c>
      <c r="AE21" s="25">
        <f>IF('Indicator Date hidden'!AF22="x","x",$AE$2-'Indicator Date hidden'!AF22)</f>
        <v>0</v>
      </c>
      <c r="AF21" s="25">
        <f>IF('Indicator Date hidden'!AG22="x","x",$AF$2-'Indicator Date hidden'!AG22)</f>
        <v>1</v>
      </c>
      <c r="AG21" s="25">
        <f>IF('Indicator Date hidden'!AH22="x","x",$AG$2-'Indicator Date hidden'!AH22)</f>
        <v>0</v>
      </c>
      <c r="AH21" s="25">
        <f>IF('Indicator Date hidden'!AI22="x","x",$AH$2-'Indicator Date hidden'!AI22)</f>
        <v>0</v>
      </c>
      <c r="AI21" s="25">
        <f>IF('Indicator Date hidden'!AJ22="x","x",$AI$2-'Indicator Date hidden'!AJ22)</f>
        <v>0</v>
      </c>
      <c r="AJ21" s="25" t="str">
        <f>IF('Indicator Date hidden'!AK22="x","x",$AJ$2-'Indicator Date hidden'!AK22)</f>
        <v>x</v>
      </c>
      <c r="AK21" s="25" t="str">
        <f>IF('Indicator Date hidden'!AL22="x","x",$AK$2-'Indicator Date hidden'!AL22)</f>
        <v>x</v>
      </c>
      <c r="AL21" s="25">
        <f>IF('Indicator Date hidden'!AM22="x","x",$AL$2-'Indicator Date hidden'!AM22)</f>
        <v>0</v>
      </c>
      <c r="AM21" s="25">
        <f>IF('Indicator Date hidden'!AN22="x","x",$AM$2-'Indicator Date hidden'!AN22)</f>
        <v>0</v>
      </c>
      <c r="AN21" s="25">
        <f>IF('Indicator Date hidden'!AO22="x","x",$AN$2-'Indicator Date hidden'!AO22)</f>
        <v>0</v>
      </c>
      <c r="AO21" s="25">
        <f>IF('Indicator Date hidden'!AP22="x","x",$AO$2-'Indicator Date hidden'!AP22)</f>
        <v>0</v>
      </c>
      <c r="AP21" s="25">
        <f>IF('Indicator Date hidden'!AQ22="x","x",$AP$2-'Indicator Date hidden'!AQ22)</f>
        <v>0</v>
      </c>
      <c r="AQ21" s="25">
        <f>IF('Indicator Date hidden'!AR22="x","x",$AQ$2-'Indicator Date hidden'!AR22)</f>
        <v>0</v>
      </c>
      <c r="AR21" s="25">
        <f>IF('Indicator Date hidden'!AS22="x","x",$AR$2-'Indicator Date hidden'!AS22)</f>
        <v>0</v>
      </c>
      <c r="AS21" s="25">
        <f>IF('Indicator Date hidden'!AT22="x","x",$AS$2-'Indicator Date hidden'!AT22)</f>
        <v>0</v>
      </c>
      <c r="AT21" s="25">
        <f>IF('Indicator Date hidden'!AU22="x","x",$AT$2-'Indicator Date hidden'!AU22)</f>
        <v>0</v>
      </c>
      <c r="AU21" s="25" t="str">
        <f>IF('Indicator Date hidden'!AV22="x","x",$AU$2-'Indicator Date hidden'!AV22)</f>
        <v>x</v>
      </c>
      <c r="AV21" s="25">
        <f>IF('Indicator Date hidden'!AW22="x","x",$AV$2-'Indicator Date hidden'!AW22)</f>
        <v>0</v>
      </c>
      <c r="AW21" s="25">
        <f>IF('Indicator Date hidden'!AX22="x","x",$AW$2-'Indicator Date hidden'!AX22)</f>
        <v>0</v>
      </c>
      <c r="AX21" s="25">
        <f>IF('Indicator Date hidden'!AY22="x","x",$AX$2-'Indicator Date hidden'!AY22)</f>
        <v>0</v>
      </c>
      <c r="AY21" s="25">
        <f>IF('Indicator Date hidden'!AZ22="x","x",$AY$2-'Indicator Date hidden'!AZ22)</f>
        <v>0</v>
      </c>
      <c r="AZ21" s="25">
        <f>IF('Indicator Date hidden'!BA22="x","x",$AZ$2-'Indicator Date hidden'!BA22)</f>
        <v>0</v>
      </c>
      <c r="BA21">
        <f t="shared" si="0"/>
        <v>12</v>
      </c>
      <c r="BB21" s="26">
        <f t="shared" si="1"/>
        <v>0.25</v>
      </c>
      <c r="BC21">
        <f t="shared" si="2"/>
        <v>5</v>
      </c>
      <c r="BD21" s="26">
        <f t="shared" si="3"/>
        <v>0.8539125638299665</v>
      </c>
      <c r="BE21" s="28">
        <f t="shared" si="4"/>
        <v>0</v>
      </c>
    </row>
    <row r="22" spans="1:57" x14ac:dyDescent="0.25">
      <c r="A22" t="s">
        <v>9303</v>
      </c>
      <c r="B22" s="25">
        <f>IF('Indicator Date hidden'!C23="x","x",$B$2-'Indicator Date hidden'!C23)</f>
        <v>0</v>
      </c>
      <c r="C22" s="25">
        <f>IF('Indicator Date hidden'!D23="x","x",$C$2-'Indicator Date hidden'!D23)</f>
        <v>0</v>
      </c>
      <c r="D22" s="25">
        <f>IF('Indicator Date hidden'!E23="x","x",$D$2-'Indicator Date hidden'!E23)</f>
        <v>0</v>
      </c>
      <c r="E22" s="25">
        <f>IF('Indicator Date hidden'!F23="x","x",$E$2-'Indicator Date hidden'!F23)</f>
        <v>0</v>
      </c>
      <c r="F22" s="25">
        <f>IF('Indicator Date hidden'!G23="x","x",$F$2-'Indicator Date hidden'!G23)</f>
        <v>0</v>
      </c>
      <c r="G22" s="25">
        <f>IF('Indicator Date hidden'!H23="x","x",$G$2-'Indicator Date hidden'!H23)</f>
        <v>0</v>
      </c>
      <c r="H22" s="25">
        <f>IF('Indicator Date hidden'!I23="x","x",$H$2-'Indicator Date hidden'!I23)</f>
        <v>0</v>
      </c>
      <c r="I22" s="25">
        <f>IF('Indicator Date hidden'!J23="x","x",$I$2-'Indicator Date hidden'!J23)</f>
        <v>0</v>
      </c>
      <c r="J22" s="25">
        <f>IF('Indicator Date hidden'!K23="x","x",$J$2-'Indicator Date hidden'!K23)</f>
        <v>0</v>
      </c>
      <c r="K22" s="25">
        <f>IF('Indicator Date hidden'!L23="x","x",$K$2-'Indicator Date hidden'!L23)</f>
        <v>0</v>
      </c>
      <c r="L22" s="25">
        <f>IF('Indicator Date hidden'!M23="x","x",$L$2-'Indicator Date hidden'!M23)</f>
        <v>0</v>
      </c>
      <c r="M22" s="25">
        <f>IF('Indicator Date hidden'!N23="x","x",$M$2-'Indicator Date hidden'!N23)</f>
        <v>0</v>
      </c>
      <c r="N22" s="25">
        <f>IF('Indicator Date hidden'!O23="x","x",$N$2-'Indicator Date hidden'!O23)</f>
        <v>0</v>
      </c>
      <c r="O22" s="25">
        <f>IF('Indicator Date hidden'!P23="x","x",$O$2-'Indicator Date hidden'!P23)</f>
        <v>0</v>
      </c>
      <c r="P22" s="25">
        <f>IF('Indicator Date hidden'!Q23="x","x",$P$2-'Indicator Date hidden'!Q23)</f>
        <v>0</v>
      </c>
      <c r="Q22" s="25">
        <f>IF('Indicator Date hidden'!R23="x","x",$Q$2-'Indicator Date hidden'!R23)</f>
        <v>6</v>
      </c>
      <c r="R22" s="25">
        <f>IF('Indicator Date hidden'!S23="x","x",$R$2-'Indicator Date hidden'!S23)</f>
        <v>0</v>
      </c>
      <c r="S22" s="25">
        <f>IF('Indicator Date hidden'!T23="x","x",$S$2-'Indicator Date hidden'!T23)</f>
        <v>0</v>
      </c>
      <c r="T22" s="25">
        <f>IF('Indicator Date hidden'!U23="x","x",$T$2-'Indicator Date hidden'!U23)</f>
        <v>0</v>
      </c>
      <c r="U22" s="25">
        <f>IF('Indicator Date hidden'!V23="x","x",$U$2-'Indicator Date hidden'!V23)</f>
        <v>0</v>
      </c>
      <c r="V22" s="25">
        <f>IF('Indicator Date hidden'!W23="x","x",$V$2-'Indicator Date hidden'!W23)</f>
        <v>0</v>
      </c>
      <c r="W22" s="25">
        <f>IF('Indicator Date hidden'!X23="x","x",$W$2-'Indicator Date hidden'!X23)</f>
        <v>6</v>
      </c>
      <c r="X22" s="25">
        <f>IF('Indicator Date hidden'!Y23="x","x",$X$2-'Indicator Date hidden'!Y23)</f>
        <v>2</v>
      </c>
      <c r="Y22" s="25">
        <f>IF('Indicator Date hidden'!Z23="x","x",$Y$2-'Indicator Date hidden'!Z23)</f>
        <v>0</v>
      </c>
      <c r="Z22" s="25">
        <f>IF('Indicator Date hidden'!AA23="x","x",$Z$2-'Indicator Date hidden'!AA23)</f>
        <v>0</v>
      </c>
      <c r="AA22" s="25">
        <f>IF('Indicator Date hidden'!AB23="x","x",$AA$2-'Indicator Date hidden'!AB23)</f>
        <v>0</v>
      </c>
      <c r="AB22" s="25">
        <f>IF('Indicator Date hidden'!AC23="x","x",$AB$2-'Indicator Date hidden'!AC23)</f>
        <v>0</v>
      </c>
      <c r="AC22" s="25">
        <f>IF('Indicator Date hidden'!AD23="x","x",$AC$2-'Indicator Date hidden'!AD23)</f>
        <v>0</v>
      </c>
      <c r="AD22" s="25">
        <f>IF('Indicator Date hidden'!AE23="x","x",$AD$2-'Indicator Date hidden'!AE23)</f>
        <v>0</v>
      </c>
      <c r="AE22" s="25">
        <f>IF('Indicator Date hidden'!AF23="x","x",$AE$2-'Indicator Date hidden'!AF23)</f>
        <v>0</v>
      </c>
      <c r="AF22" s="25">
        <f>IF('Indicator Date hidden'!AG23="x","x",$AF$2-'Indicator Date hidden'!AG23)</f>
        <v>0</v>
      </c>
      <c r="AG22" s="25">
        <f>IF('Indicator Date hidden'!AH23="x","x",$AG$2-'Indicator Date hidden'!AH23)</f>
        <v>0</v>
      </c>
      <c r="AH22" s="25">
        <f>IF('Indicator Date hidden'!AI23="x","x",$AH$2-'Indicator Date hidden'!AI23)</f>
        <v>0</v>
      </c>
      <c r="AI22" s="25">
        <f>IF('Indicator Date hidden'!AJ23="x","x",$AI$2-'Indicator Date hidden'!AJ23)</f>
        <v>0</v>
      </c>
      <c r="AJ22" s="25" t="str">
        <f>IF('Indicator Date hidden'!AK23="x","x",$AJ$2-'Indicator Date hidden'!AK23)</f>
        <v>x</v>
      </c>
      <c r="AK22" s="25">
        <f>IF('Indicator Date hidden'!AL23="x","x",$AK$2-'Indicator Date hidden'!AL23)</f>
        <v>1</v>
      </c>
      <c r="AL22" s="25">
        <f>IF('Indicator Date hidden'!AM23="x","x",$AL$2-'Indicator Date hidden'!AM23)</f>
        <v>0</v>
      </c>
      <c r="AM22" s="25">
        <f>IF('Indicator Date hidden'!AN23="x","x",$AM$2-'Indicator Date hidden'!AN23)</f>
        <v>0</v>
      </c>
      <c r="AN22" s="25">
        <f>IF('Indicator Date hidden'!AO23="x","x",$AN$2-'Indicator Date hidden'!AO23)</f>
        <v>0</v>
      </c>
      <c r="AO22" s="25">
        <f>IF('Indicator Date hidden'!AP23="x","x",$AO$2-'Indicator Date hidden'!AP23)</f>
        <v>0</v>
      </c>
      <c r="AP22" s="25">
        <f>IF('Indicator Date hidden'!AQ23="x","x",$AP$2-'Indicator Date hidden'!AQ23)</f>
        <v>0</v>
      </c>
      <c r="AQ22" s="25">
        <f>IF('Indicator Date hidden'!AR23="x","x",$AQ$2-'Indicator Date hidden'!AR23)</f>
        <v>4</v>
      </c>
      <c r="AR22" s="25">
        <f>IF('Indicator Date hidden'!AS23="x","x",$AR$2-'Indicator Date hidden'!AS23)</f>
        <v>0</v>
      </c>
      <c r="AS22" s="25">
        <f>IF('Indicator Date hidden'!AT23="x","x",$AS$2-'Indicator Date hidden'!AT23)</f>
        <v>0</v>
      </c>
      <c r="AT22" s="25">
        <f>IF('Indicator Date hidden'!AU23="x","x",$AT$2-'Indicator Date hidden'!AU23)</f>
        <v>0</v>
      </c>
      <c r="AU22" s="25">
        <f>IF('Indicator Date hidden'!AV23="x","x",$AU$2-'Indicator Date hidden'!AV23)</f>
        <v>2</v>
      </c>
      <c r="AV22" s="25">
        <f>IF('Indicator Date hidden'!AW23="x","x",$AV$2-'Indicator Date hidden'!AW23)</f>
        <v>0</v>
      </c>
      <c r="AW22" s="25">
        <f>IF('Indicator Date hidden'!AX23="x","x",$AW$2-'Indicator Date hidden'!AX23)</f>
        <v>0</v>
      </c>
      <c r="AX22" s="25">
        <f>IF('Indicator Date hidden'!AY23="x","x",$AX$2-'Indicator Date hidden'!AY23)</f>
        <v>0</v>
      </c>
      <c r="AY22" s="25">
        <f>IF('Indicator Date hidden'!AZ23="x","x",$AY$2-'Indicator Date hidden'!AZ23)</f>
        <v>0</v>
      </c>
      <c r="AZ22" s="25">
        <f>IF('Indicator Date hidden'!BA23="x","x",$AZ$2-'Indicator Date hidden'!BA23)</f>
        <v>0</v>
      </c>
      <c r="BA22">
        <f t="shared" si="0"/>
        <v>21</v>
      </c>
      <c r="BB22" s="26">
        <f t="shared" si="1"/>
        <v>0.42</v>
      </c>
      <c r="BC22">
        <f t="shared" si="2"/>
        <v>6</v>
      </c>
      <c r="BD22" s="26">
        <f t="shared" si="3"/>
        <v>1.3280060240827223</v>
      </c>
      <c r="BE22" s="28">
        <f t="shared" si="4"/>
        <v>0</v>
      </c>
    </row>
    <row r="23" spans="1:57" x14ac:dyDescent="0.25">
      <c r="A23" t="s">
        <v>9297</v>
      </c>
      <c r="B23" s="25">
        <f>IF('Indicator Date hidden'!C24="x","x",$B$2-'Indicator Date hidden'!C24)</f>
        <v>0</v>
      </c>
      <c r="C23" s="25">
        <f>IF('Indicator Date hidden'!D24="x","x",$C$2-'Indicator Date hidden'!D24)</f>
        <v>0</v>
      </c>
      <c r="D23" s="25">
        <f>IF('Indicator Date hidden'!E24="x","x",$D$2-'Indicator Date hidden'!E24)</f>
        <v>0</v>
      </c>
      <c r="E23" s="25">
        <f>IF('Indicator Date hidden'!F24="x","x",$E$2-'Indicator Date hidden'!F24)</f>
        <v>0</v>
      </c>
      <c r="F23" s="25">
        <f>IF('Indicator Date hidden'!G24="x","x",$F$2-'Indicator Date hidden'!G24)</f>
        <v>0</v>
      </c>
      <c r="G23" s="25">
        <f>IF('Indicator Date hidden'!H24="x","x",$G$2-'Indicator Date hidden'!H24)</f>
        <v>0</v>
      </c>
      <c r="H23" s="25">
        <f>IF('Indicator Date hidden'!I24="x","x",$H$2-'Indicator Date hidden'!I24)</f>
        <v>0</v>
      </c>
      <c r="I23" s="25">
        <f>IF('Indicator Date hidden'!J24="x","x",$I$2-'Indicator Date hidden'!J24)</f>
        <v>0</v>
      </c>
      <c r="J23" s="25">
        <f>IF('Indicator Date hidden'!K24="x","x",$J$2-'Indicator Date hidden'!K24)</f>
        <v>0</v>
      </c>
      <c r="K23" s="25">
        <f>IF('Indicator Date hidden'!L24="x","x",$K$2-'Indicator Date hidden'!L24)</f>
        <v>0</v>
      </c>
      <c r="L23" s="25">
        <f>IF('Indicator Date hidden'!M24="x","x",$L$2-'Indicator Date hidden'!M24)</f>
        <v>0</v>
      </c>
      <c r="M23" s="25">
        <f>IF('Indicator Date hidden'!N24="x","x",$M$2-'Indicator Date hidden'!N24)</f>
        <v>0</v>
      </c>
      <c r="N23" s="25">
        <f>IF('Indicator Date hidden'!O24="x","x",$N$2-'Indicator Date hidden'!O24)</f>
        <v>0</v>
      </c>
      <c r="O23" s="25">
        <f>IF('Indicator Date hidden'!P24="x","x",$O$2-'Indicator Date hidden'!P24)</f>
        <v>0</v>
      </c>
      <c r="P23" s="25">
        <f>IF('Indicator Date hidden'!Q24="x","x",$P$2-'Indicator Date hidden'!Q24)</f>
        <v>0</v>
      </c>
      <c r="Q23" s="25">
        <f>IF('Indicator Date hidden'!R24="x","x",$Q$2-'Indicator Date hidden'!R24)</f>
        <v>2</v>
      </c>
      <c r="R23" s="25">
        <f>IF('Indicator Date hidden'!S24="x","x",$R$2-'Indicator Date hidden'!S24)</f>
        <v>0</v>
      </c>
      <c r="S23" s="25">
        <f>IF('Indicator Date hidden'!T24="x","x",$S$2-'Indicator Date hidden'!T24)</f>
        <v>0</v>
      </c>
      <c r="T23" s="25">
        <f>IF('Indicator Date hidden'!U24="x","x",$T$2-'Indicator Date hidden'!U24)</f>
        <v>0</v>
      </c>
      <c r="U23" s="25">
        <f>IF('Indicator Date hidden'!V24="x","x",$U$2-'Indicator Date hidden'!V24)</f>
        <v>0</v>
      </c>
      <c r="V23" s="25">
        <f>IF('Indicator Date hidden'!W24="x","x",$V$2-'Indicator Date hidden'!W24)</f>
        <v>0</v>
      </c>
      <c r="W23" s="25">
        <f>IF('Indicator Date hidden'!X24="x","x",$W$2-'Indicator Date hidden'!X24)</f>
        <v>2</v>
      </c>
      <c r="X23" s="25">
        <f>IF('Indicator Date hidden'!Y24="x","x",$X$2-'Indicator Date hidden'!Y24)</f>
        <v>1</v>
      </c>
      <c r="Y23" s="25">
        <f>IF('Indicator Date hidden'!Z24="x","x",$Y$2-'Indicator Date hidden'!Z24)</f>
        <v>0</v>
      </c>
      <c r="Z23" s="25">
        <f>IF('Indicator Date hidden'!AA24="x","x",$Z$2-'Indicator Date hidden'!AA24)</f>
        <v>0</v>
      </c>
      <c r="AA23" s="25" t="str">
        <f>IF('Indicator Date hidden'!AB24="x","x",$AA$2-'Indicator Date hidden'!AB24)</f>
        <v>x</v>
      </c>
      <c r="AB23" s="25">
        <f>IF('Indicator Date hidden'!AC24="x","x",$AB$2-'Indicator Date hidden'!AC24)</f>
        <v>0</v>
      </c>
      <c r="AC23" s="25">
        <f>IF('Indicator Date hidden'!AD24="x","x",$AC$2-'Indicator Date hidden'!AD24)</f>
        <v>0</v>
      </c>
      <c r="AD23" s="25" t="str">
        <f>IF('Indicator Date hidden'!AE24="x","x",$AD$2-'Indicator Date hidden'!AE24)</f>
        <v>x</v>
      </c>
      <c r="AE23" s="25">
        <f>IF('Indicator Date hidden'!AF24="x","x",$AE$2-'Indicator Date hidden'!AF24)</f>
        <v>0</v>
      </c>
      <c r="AF23" s="25">
        <f>IF('Indicator Date hidden'!AG24="x","x",$AF$2-'Indicator Date hidden'!AG24)</f>
        <v>6</v>
      </c>
      <c r="AG23" s="25">
        <f>IF('Indicator Date hidden'!AH24="x","x",$AG$2-'Indicator Date hidden'!AH24)</f>
        <v>0</v>
      </c>
      <c r="AH23" s="25">
        <f>IF('Indicator Date hidden'!AI24="x","x",$AH$2-'Indicator Date hidden'!AI24)</f>
        <v>0</v>
      </c>
      <c r="AI23" s="25">
        <f>IF('Indicator Date hidden'!AJ24="x","x",$AI$2-'Indicator Date hidden'!AJ24)</f>
        <v>0</v>
      </c>
      <c r="AJ23" s="25">
        <f>IF('Indicator Date hidden'!AK24="x","x",$AJ$2-'Indicator Date hidden'!AK24)</f>
        <v>1</v>
      </c>
      <c r="AK23" s="25">
        <f>IF('Indicator Date hidden'!AL24="x","x",$AK$2-'Indicator Date hidden'!AL24)</f>
        <v>1</v>
      </c>
      <c r="AL23" s="25">
        <f>IF('Indicator Date hidden'!AM24="x","x",$AL$2-'Indicator Date hidden'!AM24)</f>
        <v>0</v>
      </c>
      <c r="AM23" s="25">
        <f>IF('Indicator Date hidden'!AN24="x","x",$AM$2-'Indicator Date hidden'!AN24)</f>
        <v>0</v>
      </c>
      <c r="AN23" s="25">
        <f>IF('Indicator Date hidden'!AO24="x","x",$AN$2-'Indicator Date hidden'!AO24)</f>
        <v>0</v>
      </c>
      <c r="AO23" s="25" t="str">
        <f>IF('Indicator Date hidden'!AP24="x","x",$AO$2-'Indicator Date hidden'!AP24)</f>
        <v>x</v>
      </c>
      <c r="AP23" s="25">
        <f>IF('Indicator Date hidden'!AQ24="x","x",$AP$2-'Indicator Date hidden'!AQ24)</f>
        <v>2</v>
      </c>
      <c r="AQ23" s="25" t="str">
        <f>IF('Indicator Date hidden'!AR24="x","x",$AQ$2-'Indicator Date hidden'!AR24)</f>
        <v>x</v>
      </c>
      <c r="AR23" s="25">
        <f>IF('Indicator Date hidden'!AS24="x","x",$AR$2-'Indicator Date hidden'!AS24)</f>
        <v>0</v>
      </c>
      <c r="AS23" s="25">
        <f>IF('Indicator Date hidden'!AT24="x","x",$AS$2-'Indicator Date hidden'!AT24)</f>
        <v>0</v>
      </c>
      <c r="AT23" s="25">
        <f>IF('Indicator Date hidden'!AU24="x","x",$AT$2-'Indicator Date hidden'!AU24)</f>
        <v>0</v>
      </c>
      <c r="AU23" s="25">
        <f>IF('Indicator Date hidden'!AV24="x","x",$AU$2-'Indicator Date hidden'!AV24)</f>
        <v>1</v>
      </c>
      <c r="AV23" s="25">
        <f>IF('Indicator Date hidden'!AW24="x","x",$AV$2-'Indicator Date hidden'!AW24)</f>
        <v>0</v>
      </c>
      <c r="AW23" s="25">
        <f>IF('Indicator Date hidden'!AX24="x","x",$AW$2-'Indicator Date hidden'!AX24)</f>
        <v>0</v>
      </c>
      <c r="AX23" s="25">
        <f>IF('Indicator Date hidden'!AY24="x","x",$AX$2-'Indicator Date hidden'!AY24)</f>
        <v>0</v>
      </c>
      <c r="AY23" s="25">
        <f>IF('Indicator Date hidden'!AZ24="x","x",$AY$2-'Indicator Date hidden'!AZ24)</f>
        <v>0</v>
      </c>
      <c r="AZ23" s="25">
        <f>IF('Indicator Date hidden'!BA24="x","x",$AZ$2-'Indicator Date hidden'!BA24)</f>
        <v>0</v>
      </c>
      <c r="BA23">
        <f t="shared" si="0"/>
        <v>16</v>
      </c>
      <c r="BB23" s="26">
        <f t="shared" si="1"/>
        <v>0.34042553191489361</v>
      </c>
      <c r="BC23">
        <f t="shared" si="2"/>
        <v>8</v>
      </c>
      <c r="BD23" s="26">
        <f t="shared" si="3"/>
        <v>0.99523536710863825</v>
      </c>
      <c r="BE23" s="28">
        <f t="shared" si="4"/>
        <v>0</v>
      </c>
    </row>
    <row r="24" spans="1:57" x14ac:dyDescent="0.25">
      <c r="A24" t="s">
        <v>9312</v>
      </c>
      <c r="B24" s="25">
        <f>IF('Indicator Date hidden'!C25="x","x",$B$2-'Indicator Date hidden'!C25)</f>
        <v>0</v>
      </c>
      <c r="C24" s="25">
        <f>IF('Indicator Date hidden'!D25="x","x",$C$2-'Indicator Date hidden'!D25)</f>
        <v>0</v>
      </c>
      <c r="D24" s="25">
        <f>IF('Indicator Date hidden'!E25="x","x",$D$2-'Indicator Date hidden'!E25)</f>
        <v>0</v>
      </c>
      <c r="E24" s="25">
        <f>IF('Indicator Date hidden'!F25="x","x",$E$2-'Indicator Date hidden'!F25)</f>
        <v>0</v>
      </c>
      <c r="F24" s="25">
        <f>IF('Indicator Date hidden'!G25="x","x",$F$2-'Indicator Date hidden'!G25)</f>
        <v>0</v>
      </c>
      <c r="G24" s="25">
        <f>IF('Indicator Date hidden'!H25="x","x",$G$2-'Indicator Date hidden'!H25)</f>
        <v>0</v>
      </c>
      <c r="H24" s="25">
        <f>IF('Indicator Date hidden'!I25="x","x",$H$2-'Indicator Date hidden'!I25)</f>
        <v>0</v>
      </c>
      <c r="I24" s="25">
        <f>IF('Indicator Date hidden'!J25="x","x",$I$2-'Indicator Date hidden'!J25)</f>
        <v>0</v>
      </c>
      <c r="J24" s="25">
        <f>IF('Indicator Date hidden'!K25="x","x",$J$2-'Indicator Date hidden'!K25)</f>
        <v>0</v>
      </c>
      <c r="K24" s="25">
        <f>IF('Indicator Date hidden'!L25="x","x",$K$2-'Indicator Date hidden'!L25)</f>
        <v>0</v>
      </c>
      <c r="L24" s="25">
        <f>IF('Indicator Date hidden'!M25="x","x",$L$2-'Indicator Date hidden'!M25)</f>
        <v>0</v>
      </c>
      <c r="M24" s="25">
        <f>IF('Indicator Date hidden'!N25="x","x",$M$2-'Indicator Date hidden'!N25)</f>
        <v>0</v>
      </c>
      <c r="N24" s="25">
        <f>IF('Indicator Date hidden'!O25="x","x",$N$2-'Indicator Date hidden'!O25)</f>
        <v>0</v>
      </c>
      <c r="O24" s="25">
        <f>IF('Indicator Date hidden'!P25="x","x",$O$2-'Indicator Date hidden'!P25)</f>
        <v>0</v>
      </c>
      <c r="P24" s="25">
        <f>IF('Indicator Date hidden'!Q25="x","x",$P$2-'Indicator Date hidden'!Q25)</f>
        <v>0</v>
      </c>
      <c r="Q24" s="25" t="str">
        <f>IF('Indicator Date hidden'!R25="x","x",$Q$2-'Indicator Date hidden'!R25)</f>
        <v>x</v>
      </c>
      <c r="R24" s="25">
        <f>IF('Indicator Date hidden'!S25="x","x",$R$2-'Indicator Date hidden'!S25)</f>
        <v>0</v>
      </c>
      <c r="S24" s="25">
        <f>IF('Indicator Date hidden'!T25="x","x",$S$2-'Indicator Date hidden'!T25)</f>
        <v>0</v>
      </c>
      <c r="T24" s="25">
        <f>IF('Indicator Date hidden'!U25="x","x",$T$2-'Indicator Date hidden'!U25)</f>
        <v>0</v>
      </c>
      <c r="U24" s="25">
        <f>IF('Indicator Date hidden'!V25="x","x",$U$2-'Indicator Date hidden'!V25)</f>
        <v>0</v>
      </c>
      <c r="V24" s="25">
        <f>IF('Indicator Date hidden'!W25="x","x",$V$2-'Indicator Date hidden'!W25)</f>
        <v>0</v>
      </c>
      <c r="W24" s="25">
        <f>IF('Indicator Date hidden'!X25="x","x",$W$2-'Indicator Date hidden'!X25)</f>
        <v>7</v>
      </c>
      <c r="X24" s="25">
        <f>IF('Indicator Date hidden'!Y25="x","x",$X$2-'Indicator Date hidden'!Y25)</f>
        <v>4</v>
      </c>
      <c r="Y24" s="25">
        <f>IF('Indicator Date hidden'!Z25="x","x",$Y$2-'Indicator Date hidden'!Z25)</f>
        <v>0</v>
      </c>
      <c r="Z24" s="25">
        <f>IF('Indicator Date hidden'!AA25="x","x",$Z$2-'Indicator Date hidden'!AA25)</f>
        <v>0</v>
      </c>
      <c r="AA24" s="25">
        <f>IF('Indicator Date hidden'!AB25="x","x",$AA$2-'Indicator Date hidden'!AB25)</f>
        <v>0</v>
      </c>
      <c r="AB24" s="25">
        <f>IF('Indicator Date hidden'!AC25="x","x",$AB$2-'Indicator Date hidden'!AC25)</f>
        <v>0</v>
      </c>
      <c r="AC24" s="25">
        <f>IF('Indicator Date hidden'!AD25="x","x",$AC$2-'Indicator Date hidden'!AD25)</f>
        <v>0</v>
      </c>
      <c r="AD24" s="25">
        <f>IF('Indicator Date hidden'!AE25="x","x",$AD$2-'Indicator Date hidden'!AE25)</f>
        <v>0</v>
      </c>
      <c r="AE24" s="25">
        <f>IF('Indicator Date hidden'!AF25="x","x",$AE$2-'Indicator Date hidden'!AF25)</f>
        <v>0</v>
      </c>
      <c r="AF24" s="25">
        <f>IF('Indicator Date hidden'!AG25="x","x",$AF$2-'Indicator Date hidden'!AG25)</f>
        <v>4</v>
      </c>
      <c r="AG24" s="25">
        <f>IF('Indicator Date hidden'!AH25="x","x",$AG$2-'Indicator Date hidden'!AH25)</f>
        <v>0</v>
      </c>
      <c r="AH24" s="25">
        <f>IF('Indicator Date hidden'!AI25="x","x",$AH$2-'Indicator Date hidden'!AI25)</f>
        <v>0</v>
      </c>
      <c r="AI24" s="25">
        <f>IF('Indicator Date hidden'!AJ25="x","x",$AI$2-'Indicator Date hidden'!AJ25)</f>
        <v>0</v>
      </c>
      <c r="AJ24" s="25" t="str">
        <f>IF('Indicator Date hidden'!AK25="x","x",$AJ$2-'Indicator Date hidden'!AK25)</f>
        <v>x</v>
      </c>
      <c r="AK24" s="25">
        <f>IF('Indicator Date hidden'!AL25="x","x",$AK$2-'Indicator Date hidden'!AL25)</f>
        <v>1</v>
      </c>
      <c r="AL24" s="25">
        <f>IF('Indicator Date hidden'!AM25="x","x",$AL$2-'Indicator Date hidden'!AM25)</f>
        <v>0</v>
      </c>
      <c r="AM24" s="25">
        <f>IF('Indicator Date hidden'!AN25="x","x",$AM$2-'Indicator Date hidden'!AN25)</f>
        <v>0</v>
      </c>
      <c r="AN24" s="25">
        <f>IF('Indicator Date hidden'!AO25="x","x",$AN$2-'Indicator Date hidden'!AO25)</f>
        <v>0</v>
      </c>
      <c r="AO24" s="25">
        <f>IF('Indicator Date hidden'!AP25="x","x",$AO$2-'Indicator Date hidden'!AP25)</f>
        <v>0</v>
      </c>
      <c r="AP24" s="25">
        <f>IF('Indicator Date hidden'!AQ25="x","x",$AP$2-'Indicator Date hidden'!AQ25)</f>
        <v>0</v>
      </c>
      <c r="AQ24" s="25">
        <f>IF('Indicator Date hidden'!AR25="x","x",$AQ$2-'Indicator Date hidden'!AR25)</f>
        <v>0</v>
      </c>
      <c r="AR24" s="25">
        <f>IF('Indicator Date hidden'!AS25="x","x",$AR$2-'Indicator Date hidden'!AS25)</f>
        <v>0</v>
      </c>
      <c r="AS24" s="25">
        <f>IF('Indicator Date hidden'!AT25="x","x",$AS$2-'Indicator Date hidden'!AT25)</f>
        <v>0</v>
      </c>
      <c r="AT24" s="25">
        <f>IF('Indicator Date hidden'!AU25="x","x",$AT$2-'Indicator Date hidden'!AU25)</f>
        <v>0</v>
      </c>
      <c r="AU24" s="25">
        <f>IF('Indicator Date hidden'!AV25="x","x",$AU$2-'Indicator Date hidden'!AV25)</f>
        <v>1</v>
      </c>
      <c r="AV24" s="25">
        <f>IF('Indicator Date hidden'!AW25="x","x",$AV$2-'Indicator Date hidden'!AW25)</f>
        <v>0</v>
      </c>
      <c r="AW24" s="25">
        <f>IF('Indicator Date hidden'!AX25="x","x",$AW$2-'Indicator Date hidden'!AX25)</f>
        <v>0</v>
      </c>
      <c r="AX24" s="25">
        <f>IF('Indicator Date hidden'!AY25="x","x",$AX$2-'Indicator Date hidden'!AY25)</f>
        <v>0</v>
      </c>
      <c r="AY24" s="25">
        <f>IF('Indicator Date hidden'!AZ25="x","x",$AY$2-'Indicator Date hidden'!AZ25)</f>
        <v>0</v>
      </c>
      <c r="AZ24" s="25">
        <f>IF('Indicator Date hidden'!BA25="x","x",$AZ$2-'Indicator Date hidden'!BA25)</f>
        <v>0</v>
      </c>
      <c r="BA24">
        <f t="shared" si="0"/>
        <v>17</v>
      </c>
      <c r="BB24" s="26">
        <f t="shared" si="1"/>
        <v>0.34693877551020408</v>
      </c>
      <c r="BC24">
        <f t="shared" si="2"/>
        <v>5</v>
      </c>
      <c r="BD24" s="26">
        <f t="shared" si="3"/>
        <v>1.2543966825003519</v>
      </c>
      <c r="BE24" s="28">
        <f t="shared" si="4"/>
        <v>0</v>
      </c>
    </row>
    <row r="25" spans="1:57" x14ac:dyDescent="0.25">
      <c r="A25" t="s">
        <v>9304</v>
      </c>
      <c r="B25" s="25">
        <f>IF('Indicator Date hidden'!C26="x","x",$B$2-'Indicator Date hidden'!C26)</f>
        <v>0</v>
      </c>
      <c r="C25" s="25">
        <f>IF('Indicator Date hidden'!D26="x","x",$C$2-'Indicator Date hidden'!D26)</f>
        <v>0</v>
      </c>
      <c r="D25" s="25">
        <f>IF('Indicator Date hidden'!E26="x","x",$D$2-'Indicator Date hidden'!E26)</f>
        <v>0</v>
      </c>
      <c r="E25" s="25">
        <f>IF('Indicator Date hidden'!F26="x","x",$E$2-'Indicator Date hidden'!F26)</f>
        <v>0</v>
      </c>
      <c r="F25" s="25">
        <f>IF('Indicator Date hidden'!G26="x","x",$F$2-'Indicator Date hidden'!G26)</f>
        <v>0</v>
      </c>
      <c r="G25" s="25">
        <f>IF('Indicator Date hidden'!H26="x","x",$G$2-'Indicator Date hidden'!H26)</f>
        <v>0</v>
      </c>
      <c r="H25" s="25">
        <f>IF('Indicator Date hidden'!I26="x","x",$H$2-'Indicator Date hidden'!I26)</f>
        <v>0</v>
      </c>
      <c r="I25" s="25">
        <f>IF('Indicator Date hidden'!J26="x","x",$I$2-'Indicator Date hidden'!J26)</f>
        <v>0</v>
      </c>
      <c r="J25" s="25">
        <f>IF('Indicator Date hidden'!K26="x","x",$J$2-'Indicator Date hidden'!K26)</f>
        <v>0</v>
      </c>
      <c r="K25" s="25">
        <f>IF('Indicator Date hidden'!L26="x","x",$K$2-'Indicator Date hidden'!L26)</f>
        <v>0</v>
      </c>
      <c r="L25" s="25">
        <f>IF('Indicator Date hidden'!M26="x","x",$L$2-'Indicator Date hidden'!M26)</f>
        <v>0</v>
      </c>
      <c r="M25" s="25">
        <f>IF('Indicator Date hidden'!N26="x","x",$M$2-'Indicator Date hidden'!N26)</f>
        <v>0</v>
      </c>
      <c r="N25" s="25">
        <f>IF('Indicator Date hidden'!O26="x","x",$N$2-'Indicator Date hidden'!O26)</f>
        <v>0</v>
      </c>
      <c r="O25" s="25">
        <f>IF('Indicator Date hidden'!P26="x","x",$O$2-'Indicator Date hidden'!P26)</f>
        <v>0</v>
      </c>
      <c r="P25" s="25">
        <f>IF('Indicator Date hidden'!Q26="x","x",$P$2-'Indicator Date hidden'!Q26)</f>
        <v>0</v>
      </c>
      <c r="Q25" s="25">
        <f>IF('Indicator Date hidden'!R26="x","x",$Q$2-'Indicator Date hidden'!R26)</f>
        <v>1</v>
      </c>
      <c r="R25" s="25">
        <f>IF('Indicator Date hidden'!S26="x","x",$R$2-'Indicator Date hidden'!S26)</f>
        <v>0</v>
      </c>
      <c r="S25" s="25">
        <f>IF('Indicator Date hidden'!T26="x","x",$S$2-'Indicator Date hidden'!T26)</f>
        <v>0</v>
      </c>
      <c r="T25" s="25">
        <f>IF('Indicator Date hidden'!U26="x","x",$T$2-'Indicator Date hidden'!U26)</f>
        <v>0</v>
      </c>
      <c r="U25" s="25">
        <f>IF('Indicator Date hidden'!V26="x","x",$U$2-'Indicator Date hidden'!V26)</f>
        <v>0</v>
      </c>
      <c r="V25" s="25">
        <f>IF('Indicator Date hidden'!W26="x","x",$V$2-'Indicator Date hidden'!W26)</f>
        <v>0</v>
      </c>
      <c r="W25" s="25">
        <f>IF('Indicator Date hidden'!X26="x","x",$W$2-'Indicator Date hidden'!X26)</f>
        <v>7</v>
      </c>
      <c r="X25" s="25">
        <f>IF('Indicator Date hidden'!Y26="x","x",$X$2-'Indicator Date hidden'!Y26)</f>
        <v>1</v>
      </c>
      <c r="Y25" s="25">
        <f>IF('Indicator Date hidden'!Z26="x","x",$Y$2-'Indicator Date hidden'!Z26)</f>
        <v>0</v>
      </c>
      <c r="Z25" s="25">
        <f>IF('Indicator Date hidden'!AA26="x","x",$Z$2-'Indicator Date hidden'!AA26)</f>
        <v>0</v>
      </c>
      <c r="AA25" s="25">
        <f>IF('Indicator Date hidden'!AB26="x","x",$AA$2-'Indicator Date hidden'!AB26)</f>
        <v>1</v>
      </c>
      <c r="AB25" s="25">
        <f>IF('Indicator Date hidden'!AC26="x","x",$AB$2-'Indicator Date hidden'!AC26)</f>
        <v>0</v>
      </c>
      <c r="AC25" s="25">
        <f>IF('Indicator Date hidden'!AD26="x","x",$AC$2-'Indicator Date hidden'!AD26)</f>
        <v>0</v>
      </c>
      <c r="AD25" s="25">
        <f>IF('Indicator Date hidden'!AE26="x","x",$AD$2-'Indicator Date hidden'!AE26)</f>
        <v>0</v>
      </c>
      <c r="AE25" s="25">
        <f>IF('Indicator Date hidden'!AF26="x","x",$AE$2-'Indicator Date hidden'!AF26)</f>
        <v>0</v>
      </c>
      <c r="AF25" s="25">
        <f>IF('Indicator Date hidden'!AG26="x","x",$AF$2-'Indicator Date hidden'!AG26)</f>
        <v>0</v>
      </c>
      <c r="AG25" s="25">
        <f>IF('Indicator Date hidden'!AH26="x","x",$AG$2-'Indicator Date hidden'!AH26)</f>
        <v>0</v>
      </c>
      <c r="AH25" s="25">
        <f>IF('Indicator Date hidden'!AI26="x","x",$AH$2-'Indicator Date hidden'!AI26)</f>
        <v>0</v>
      </c>
      <c r="AI25" s="25">
        <f>IF('Indicator Date hidden'!AJ26="x","x",$AI$2-'Indicator Date hidden'!AJ26)</f>
        <v>0</v>
      </c>
      <c r="AJ25" s="25" t="str">
        <f>IF('Indicator Date hidden'!AK26="x","x",$AJ$2-'Indicator Date hidden'!AK26)</f>
        <v>x</v>
      </c>
      <c r="AK25" s="25">
        <f>IF('Indicator Date hidden'!AL26="x","x",$AK$2-'Indicator Date hidden'!AL26)</f>
        <v>1</v>
      </c>
      <c r="AL25" s="25">
        <f>IF('Indicator Date hidden'!AM26="x","x",$AL$2-'Indicator Date hidden'!AM26)</f>
        <v>0</v>
      </c>
      <c r="AM25" s="25">
        <f>IF('Indicator Date hidden'!AN26="x","x",$AM$2-'Indicator Date hidden'!AN26)</f>
        <v>0</v>
      </c>
      <c r="AN25" s="25">
        <f>IF('Indicator Date hidden'!AO26="x","x",$AN$2-'Indicator Date hidden'!AO26)</f>
        <v>0</v>
      </c>
      <c r="AO25" s="25">
        <f>IF('Indicator Date hidden'!AP26="x","x",$AO$2-'Indicator Date hidden'!AP26)</f>
        <v>0</v>
      </c>
      <c r="AP25" s="25">
        <f>IF('Indicator Date hidden'!AQ26="x","x",$AP$2-'Indicator Date hidden'!AQ26)</f>
        <v>0</v>
      </c>
      <c r="AQ25" s="25">
        <f>IF('Indicator Date hidden'!AR26="x","x",$AQ$2-'Indicator Date hidden'!AR26)</f>
        <v>4</v>
      </c>
      <c r="AR25" s="25">
        <f>IF('Indicator Date hidden'!AS26="x","x",$AR$2-'Indicator Date hidden'!AS26)</f>
        <v>0</v>
      </c>
      <c r="AS25" s="25">
        <f>IF('Indicator Date hidden'!AT26="x","x",$AS$2-'Indicator Date hidden'!AT26)</f>
        <v>0</v>
      </c>
      <c r="AT25" s="25">
        <f>IF('Indicator Date hidden'!AU26="x","x",$AT$2-'Indicator Date hidden'!AU26)</f>
        <v>0</v>
      </c>
      <c r="AU25" s="25">
        <f>IF('Indicator Date hidden'!AV26="x","x",$AU$2-'Indicator Date hidden'!AV26)</f>
        <v>1</v>
      </c>
      <c r="AV25" s="25">
        <f>IF('Indicator Date hidden'!AW26="x","x",$AV$2-'Indicator Date hidden'!AW26)</f>
        <v>0</v>
      </c>
      <c r="AW25" s="25">
        <f>IF('Indicator Date hidden'!AX26="x","x",$AW$2-'Indicator Date hidden'!AX26)</f>
        <v>0</v>
      </c>
      <c r="AX25" s="25">
        <f>IF('Indicator Date hidden'!AY26="x","x",$AX$2-'Indicator Date hidden'!AY26)</f>
        <v>0</v>
      </c>
      <c r="AY25" s="25">
        <f>IF('Indicator Date hidden'!AZ26="x","x",$AY$2-'Indicator Date hidden'!AZ26)</f>
        <v>0</v>
      </c>
      <c r="AZ25" s="25">
        <f>IF('Indicator Date hidden'!BA26="x","x",$AZ$2-'Indicator Date hidden'!BA26)</f>
        <v>0</v>
      </c>
      <c r="BA25">
        <f t="shared" si="0"/>
        <v>16</v>
      </c>
      <c r="BB25" s="26">
        <f t="shared" si="1"/>
        <v>0.32</v>
      </c>
      <c r="BC25">
        <f t="shared" si="2"/>
        <v>7</v>
      </c>
      <c r="BD25" s="26">
        <f t="shared" si="3"/>
        <v>1.1391224692718513</v>
      </c>
      <c r="BE25" s="28">
        <f t="shared" si="4"/>
        <v>0</v>
      </c>
    </row>
    <row r="26" spans="1:57" x14ac:dyDescent="0.25">
      <c r="A26" t="s">
        <v>9308</v>
      </c>
      <c r="B26" s="25">
        <f>IF('Indicator Date hidden'!C27="x","x",$B$2-'Indicator Date hidden'!C27)</f>
        <v>0</v>
      </c>
      <c r="C26" s="25">
        <f>IF('Indicator Date hidden'!D27="x","x",$C$2-'Indicator Date hidden'!D27)</f>
        <v>0</v>
      </c>
      <c r="D26" s="25">
        <f>IF('Indicator Date hidden'!E27="x","x",$D$2-'Indicator Date hidden'!E27)</f>
        <v>0</v>
      </c>
      <c r="E26" s="25">
        <f>IF('Indicator Date hidden'!F27="x","x",$E$2-'Indicator Date hidden'!F27)</f>
        <v>0</v>
      </c>
      <c r="F26" s="25">
        <f>IF('Indicator Date hidden'!G27="x","x",$F$2-'Indicator Date hidden'!G27)</f>
        <v>0</v>
      </c>
      <c r="G26" s="25">
        <f>IF('Indicator Date hidden'!H27="x","x",$G$2-'Indicator Date hidden'!H27)</f>
        <v>0</v>
      </c>
      <c r="H26" s="25">
        <f>IF('Indicator Date hidden'!I27="x","x",$H$2-'Indicator Date hidden'!I27)</f>
        <v>0</v>
      </c>
      <c r="I26" s="25">
        <f>IF('Indicator Date hidden'!J27="x","x",$I$2-'Indicator Date hidden'!J27)</f>
        <v>0</v>
      </c>
      <c r="J26" s="25">
        <f>IF('Indicator Date hidden'!K27="x","x",$J$2-'Indicator Date hidden'!K27)</f>
        <v>0</v>
      </c>
      <c r="K26" s="25">
        <f>IF('Indicator Date hidden'!L27="x","x",$K$2-'Indicator Date hidden'!L27)</f>
        <v>0</v>
      </c>
      <c r="L26" s="25">
        <f>IF('Indicator Date hidden'!M27="x","x",$L$2-'Indicator Date hidden'!M27)</f>
        <v>0</v>
      </c>
      <c r="M26" s="25">
        <f>IF('Indicator Date hidden'!N27="x","x",$M$2-'Indicator Date hidden'!N27)</f>
        <v>0</v>
      </c>
      <c r="N26" s="25">
        <f>IF('Indicator Date hidden'!O27="x","x",$N$2-'Indicator Date hidden'!O27)</f>
        <v>0</v>
      </c>
      <c r="O26" s="25">
        <f>IF('Indicator Date hidden'!P27="x","x",$O$2-'Indicator Date hidden'!P27)</f>
        <v>0</v>
      </c>
      <c r="P26" s="25">
        <f>IF('Indicator Date hidden'!Q27="x","x",$P$2-'Indicator Date hidden'!Q27)</f>
        <v>0</v>
      </c>
      <c r="Q26" s="25" t="str">
        <f>IF('Indicator Date hidden'!R27="x","x",$Q$2-'Indicator Date hidden'!R27)</f>
        <v>x</v>
      </c>
      <c r="R26" s="25">
        <f>IF('Indicator Date hidden'!S27="x","x",$R$2-'Indicator Date hidden'!S27)</f>
        <v>0</v>
      </c>
      <c r="S26" s="25">
        <f>IF('Indicator Date hidden'!T27="x","x",$S$2-'Indicator Date hidden'!T27)</f>
        <v>0</v>
      </c>
      <c r="T26" s="25">
        <f>IF('Indicator Date hidden'!U27="x","x",$T$2-'Indicator Date hidden'!U27)</f>
        <v>0</v>
      </c>
      <c r="U26" s="25" t="str">
        <f>IF('Indicator Date hidden'!V27="x","x",$U$2-'Indicator Date hidden'!V27)</f>
        <v>x</v>
      </c>
      <c r="V26" s="25">
        <f>IF('Indicator Date hidden'!W27="x","x",$V$2-'Indicator Date hidden'!W27)</f>
        <v>0</v>
      </c>
      <c r="W26" s="25">
        <f>IF('Indicator Date hidden'!X27="x","x",$W$2-'Indicator Date hidden'!X27)</f>
        <v>5</v>
      </c>
      <c r="X26" s="25">
        <f>IF('Indicator Date hidden'!Y27="x","x",$X$2-'Indicator Date hidden'!Y27)</f>
        <v>2</v>
      </c>
      <c r="Y26" s="25">
        <f>IF('Indicator Date hidden'!Z27="x","x",$Y$2-'Indicator Date hidden'!Z27)</f>
        <v>0</v>
      </c>
      <c r="Z26" s="25">
        <f>IF('Indicator Date hidden'!AA27="x","x",$Z$2-'Indicator Date hidden'!AA27)</f>
        <v>0</v>
      </c>
      <c r="AA26" s="25" t="str">
        <f>IF('Indicator Date hidden'!AB27="x","x",$AA$2-'Indicator Date hidden'!AB27)</f>
        <v>x</v>
      </c>
      <c r="AB26" s="25">
        <f>IF('Indicator Date hidden'!AC27="x","x",$AB$2-'Indicator Date hidden'!AC27)</f>
        <v>0</v>
      </c>
      <c r="AC26" s="25">
        <f>IF('Indicator Date hidden'!AD27="x","x",$AC$2-'Indicator Date hidden'!AD27)</f>
        <v>0</v>
      </c>
      <c r="AD26" s="25" t="str">
        <f>IF('Indicator Date hidden'!AE27="x","x",$AD$2-'Indicator Date hidden'!AE27)</f>
        <v>x</v>
      </c>
      <c r="AE26" s="25" t="str">
        <f>IF('Indicator Date hidden'!AF27="x","x",$AE$2-'Indicator Date hidden'!AF27)</f>
        <v>x</v>
      </c>
      <c r="AF26" s="25" t="str">
        <f>IF('Indicator Date hidden'!AG27="x","x",$AF$2-'Indicator Date hidden'!AG27)</f>
        <v>x</v>
      </c>
      <c r="AG26" s="25">
        <f>IF('Indicator Date hidden'!AH27="x","x",$AG$2-'Indicator Date hidden'!AH27)</f>
        <v>0</v>
      </c>
      <c r="AH26" s="25">
        <f>IF('Indicator Date hidden'!AI27="x","x",$AH$2-'Indicator Date hidden'!AI27)</f>
        <v>0</v>
      </c>
      <c r="AI26" s="25">
        <f>IF('Indicator Date hidden'!AJ27="x","x",$AI$2-'Indicator Date hidden'!AJ27)</f>
        <v>0</v>
      </c>
      <c r="AJ26" s="25" t="str">
        <f>IF('Indicator Date hidden'!AK27="x","x",$AJ$2-'Indicator Date hidden'!AK27)</f>
        <v>x</v>
      </c>
      <c r="AK26" s="25">
        <f>IF('Indicator Date hidden'!AL27="x","x",$AK$2-'Indicator Date hidden'!AL27)</f>
        <v>1</v>
      </c>
      <c r="AL26" s="25">
        <f>IF('Indicator Date hidden'!AM27="x","x",$AL$2-'Indicator Date hidden'!AM27)</f>
        <v>0</v>
      </c>
      <c r="AM26" s="25">
        <f>IF('Indicator Date hidden'!AN27="x","x",$AM$2-'Indicator Date hidden'!AN27)</f>
        <v>0</v>
      </c>
      <c r="AN26" s="25">
        <f>IF('Indicator Date hidden'!AO27="x","x",$AN$2-'Indicator Date hidden'!AO27)</f>
        <v>0</v>
      </c>
      <c r="AO26" s="25">
        <f>IF('Indicator Date hidden'!AP27="x","x",$AO$2-'Indicator Date hidden'!AP27)</f>
        <v>0</v>
      </c>
      <c r="AP26" s="25">
        <f>IF('Indicator Date hidden'!AQ27="x","x",$AP$2-'Indicator Date hidden'!AQ27)</f>
        <v>0</v>
      </c>
      <c r="AQ26" s="25">
        <f>IF('Indicator Date hidden'!AR27="x","x",$AQ$2-'Indicator Date hidden'!AR27)</f>
        <v>6</v>
      </c>
      <c r="AR26" s="25">
        <f>IF('Indicator Date hidden'!AS27="x","x",$AR$2-'Indicator Date hidden'!AS27)</f>
        <v>0</v>
      </c>
      <c r="AS26" s="25">
        <f>IF('Indicator Date hidden'!AT27="x","x",$AS$2-'Indicator Date hidden'!AT27)</f>
        <v>2</v>
      </c>
      <c r="AT26" s="25">
        <f>IF('Indicator Date hidden'!AU27="x","x",$AT$2-'Indicator Date hidden'!AU27)</f>
        <v>0</v>
      </c>
      <c r="AU26" s="25">
        <f>IF('Indicator Date hidden'!AV27="x","x",$AU$2-'Indicator Date hidden'!AV27)</f>
        <v>3</v>
      </c>
      <c r="AV26" s="25">
        <f>IF('Indicator Date hidden'!AW27="x","x",$AV$2-'Indicator Date hidden'!AW27)</f>
        <v>0</v>
      </c>
      <c r="AW26" s="25">
        <f>IF('Indicator Date hidden'!AX27="x","x",$AW$2-'Indicator Date hidden'!AX27)</f>
        <v>0</v>
      </c>
      <c r="AX26" s="25">
        <f>IF('Indicator Date hidden'!AY27="x","x",$AX$2-'Indicator Date hidden'!AY27)</f>
        <v>0</v>
      </c>
      <c r="AY26" s="25" t="str">
        <f>IF('Indicator Date hidden'!AZ27="x","x",$AY$2-'Indicator Date hidden'!AZ27)</f>
        <v>x</v>
      </c>
      <c r="AZ26" s="25" t="str">
        <f>IF('Indicator Date hidden'!BA27="x","x",$AZ$2-'Indicator Date hidden'!BA27)</f>
        <v>x</v>
      </c>
      <c r="BA26">
        <f t="shared" si="0"/>
        <v>19</v>
      </c>
      <c r="BB26" s="26">
        <f t="shared" si="1"/>
        <v>0.45238095238095238</v>
      </c>
      <c r="BC26">
        <f t="shared" si="2"/>
        <v>6</v>
      </c>
      <c r="BD26" s="26">
        <f t="shared" si="3"/>
        <v>1.2947215356497641</v>
      </c>
      <c r="BE26" s="28">
        <f t="shared" si="4"/>
        <v>0</v>
      </c>
    </row>
    <row r="27" spans="1:57" x14ac:dyDescent="0.25">
      <c r="A27" t="s">
        <v>9291</v>
      </c>
      <c r="B27" s="25">
        <f>IF('Indicator Date hidden'!C28="x","x",$B$2-'Indicator Date hidden'!C28)</f>
        <v>0</v>
      </c>
      <c r="C27" s="25">
        <f>IF('Indicator Date hidden'!D28="x","x",$C$2-'Indicator Date hidden'!D28)</f>
        <v>0</v>
      </c>
      <c r="D27" s="25">
        <f>IF('Indicator Date hidden'!E28="x","x",$D$2-'Indicator Date hidden'!E28)</f>
        <v>0</v>
      </c>
      <c r="E27" s="25">
        <f>IF('Indicator Date hidden'!F28="x","x",$E$2-'Indicator Date hidden'!F28)</f>
        <v>0</v>
      </c>
      <c r="F27" s="25">
        <f>IF('Indicator Date hidden'!G28="x","x",$F$2-'Indicator Date hidden'!G28)</f>
        <v>0</v>
      </c>
      <c r="G27" s="25">
        <f>IF('Indicator Date hidden'!H28="x","x",$G$2-'Indicator Date hidden'!H28)</f>
        <v>0</v>
      </c>
      <c r="H27" s="25">
        <f>IF('Indicator Date hidden'!I28="x","x",$H$2-'Indicator Date hidden'!I28)</f>
        <v>0</v>
      </c>
      <c r="I27" s="25">
        <f>IF('Indicator Date hidden'!J28="x","x",$I$2-'Indicator Date hidden'!J28)</f>
        <v>0</v>
      </c>
      <c r="J27" s="25">
        <f>IF('Indicator Date hidden'!K28="x","x",$J$2-'Indicator Date hidden'!K28)</f>
        <v>0</v>
      </c>
      <c r="K27" s="25">
        <f>IF('Indicator Date hidden'!L28="x","x",$K$2-'Indicator Date hidden'!L28)</f>
        <v>0</v>
      </c>
      <c r="L27" s="25">
        <f>IF('Indicator Date hidden'!M28="x","x",$L$2-'Indicator Date hidden'!M28)</f>
        <v>0</v>
      </c>
      <c r="M27" s="25">
        <f>IF('Indicator Date hidden'!N28="x","x",$M$2-'Indicator Date hidden'!N28)</f>
        <v>0</v>
      </c>
      <c r="N27" s="25">
        <f>IF('Indicator Date hidden'!O28="x","x",$N$2-'Indicator Date hidden'!O28)</f>
        <v>0</v>
      </c>
      <c r="O27" s="25">
        <f>IF('Indicator Date hidden'!P28="x","x",$O$2-'Indicator Date hidden'!P28)</f>
        <v>0</v>
      </c>
      <c r="P27" s="25">
        <f>IF('Indicator Date hidden'!Q28="x","x",$P$2-'Indicator Date hidden'!Q28)</f>
        <v>0</v>
      </c>
      <c r="Q27" s="25" t="str">
        <f>IF('Indicator Date hidden'!R28="x","x",$Q$2-'Indicator Date hidden'!R28)</f>
        <v>x</v>
      </c>
      <c r="R27" s="25">
        <f>IF('Indicator Date hidden'!S28="x","x",$R$2-'Indicator Date hidden'!S28)</f>
        <v>0</v>
      </c>
      <c r="S27" s="25">
        <f>IF('Indicator Date hidden'!T28="x","x",$S$2-'Indicator Date hidden'!T28)</f>
        <v>0</v>
      </c>
      <c r="T27" s="25">
        <f>IF('Indicator Date hidden'!U28="x","x",$T$2-'Indicator Date hidden'!U28)</f>
        <v>0</v>
      </c>
      <c r="U27" s="25" t="str">
        <f>IF('Indicator Date hidden'!V28="x","x",$U$2-'Indicator Date hidden'!V28)</f>
        <v>x</v>
      </c>
      <c r="V27" s="25">
        <f>IF('Indicator Date hidden'!W28="x","x",$V$2-'Indicator Date hidden'!W28)</f>
        <v>0</v>
      </c>
      <c r="W27" s="25">
        <f>IF('Indicator Date hidden'!X28="x","x",$W$2-'Indicator Date hidden'!X28)</f>
        <v>10</v>
      </c>
      <c r="X27" s="25">
        <f>IF('Indicator Date hidden'!Y28="x","x",$X$2-'Indicator Date hidden'!Y28)</f>
        <v>2</v>
      </c>
      <c r="Y27" s="25">
        <f>IF('Indicator Date hidden'!Z28="x","x",$Y$2-'Indicator Date hidden'!Z28)</f>
        <v>0</v>
      </c>
      <c r="Z27" s="25">
        <f>IF('Indicator Date hidden'!AA28="x","x",$Z$2-'Indicator Date hidden'!AA28)</f>
        <v>0</v>
      </c>
      <c r="AA27" s="25" t="str">
        <f>IF('Indicator Date hidden'!AB28="x","x",$AA$2-'Indicator Date hidden'!AB28)</f>
        <v>x</v>
      </c>
      <c r="AB27" s="25">
        <f>IF('Indicator Date hidden'!AC28="x","x",$AB$2-'Indicator Date hidden'!AC28)</f>
        <v>0</v>
      </c>
      <c r="AC27" s="25">
        <f>IF('Indicator Date hidden'!AD28="x","x",$AC$2-'Indicator Date hidden'!AD28)</f>
        <v>0</v>
      </c>
      <c r="AD27" s="25" t="str">
        <f>IF('Indicator Date hidden'!AE28="x","x",$AD$2-'Indicator Date hidden'!AE28)</f>
        <v>x</v>
      </c>
      <c r="AE27" s="25">
        <f>IF('Indicator Date hidden'!AF28="x","x",$AE$2-'Indicator Date hidden'!AF28)</f>
        <v>0</v>
      </c>
      <c r="AF27" s="25">
        <f>IF('Indicator Date hidden'!AG28="x","x",$AF$2-'Indicator Date hidden'!AG28)</f>
        <v>1</v>
      </c>
      <c r="AG27" s="25">
        <f>IF('Indicator Date hidden'!AH28="x","x",$AG$2-'Indicator Date hidden'!AH28)</f>
        <v>0</v>
      </c>
      <c r="AH27" s="25">
        <f>IF('Indicator Date hidden'!AI28="x","x",$AH$2-'Indicator Date hidden'!AI28)</f>
        <v>0</v>
      </c>
      <c r="AI27" s="25">
        <f>IF('Indicator Date hidden'!AJ28="x","x",$AI$2-'Indicator Date hidden'!AJ28)</f>
        <v>0</v>
      </c>
      <c r="AJ27" s="25" t="str">
        <f>IF('Indicator Date hidden'!AK28="x","x",$AJ$2-'Indicator Date hidden'!AK28)</f>
        <v>x</v>
      </c>
      <c r="AK27" s="25">
        <f>IF('Indicator Date hidden'!AL28="x","x",$AK$2-'Indicator Date hidden'!AL28)</f>
        <v>1</v>
      </c>
      <c r="AL27" s="25">
        <f>IF('Indicator Date hidden'!AM28="x","x",$AL$2-'Indicator Date hidden'!AM28)</f>
        <v>0</v>
      </c>
      <c r="AM27" s="25">
        <f>IF('Indicator Date hidden'!AN28="x","x",$AM$2-'Indicator Date hidden'!AN28)</f>
        <v>0</v>
      </c>
      <c r="AN27" s="25">
        <f>IF('Indicator Date hidden'!AO28="x","x",$AN$2-'Indicator Date hidden'!AO28)</f>
        <v>0</v>
      </c>
      <c r="AO27" s="25">
        <f>IF('Indicator Date hidden'!AP28="x","x",$AO$2-'Indicator Date hidden'!AP28)</f>
        <v>0</v>
      </c>
      <c r="AP27" s="25">
        <f>IF('Indicator Date hidden'!AQ28="x","x",$AP$2-'Indicator Date hidden'!AQ28)</f>
        <v>0</v>
      </c>
      <c r="AQ27" s="25">
        <f>IF('Indicator Date hidden'!AR28="x","x",$AQ$2-'Indicator Date hidden'!AR28)</f>
        <v>0</v>
      </c>
      <c r="AR27" s="25">
        <f>IF('Indicator Date hidden'!AS28="x","x",$AR$2-'Indicator Date hidden'!AS28)</f>
        <v>0</v>
      </c>
      <c r="AS27" s="25">
        <f>IF('Indicator Date hidden'!AT28="x","x",$AS$2-'Indicator Date hidden'!AT28)</f>
        <v>0</v>
      </c>
      <c r="AT27" s="25">
        <f>IF('Indicator Date hidden'!AU28="x","x",$AT$2-'Indicator Date hidden'!AU28)</f>
        <v>0</v>
      </c>
      <c r="AU27" s="25">
        <f>IF('Indicator Date hidden'!AV28="x","x",$AU$2-'Indicator Date hidden'!AV28)</f>
        <v>3</v>
      </c>
      <c r="AV27" s="25">
        <f>IF('Indicator Date hidden'!AW28="x","x",$AV$2-'Indicator Date hidden'!AW28)</f>
        <v>0</v>
      </c>
      <c r="AW27" s="25">
        <f>IF('Indicator Date hidden'!AX28="x","x",$AW$2-'Indicator Date hidden'!AX28)</f>
        <v>0</v>
      </c>
      <c r="AX27" s="25">
        <f>IF('Indicator Date hidden'!AY28="x","x",$AX$2-'Indicator Date hidden'!AY28)</f>
        <v>0</v>
      </c>
      <c r="AY27" s="25">
        <f>IF('Indicator Date hidden'!AZ28="x","x",$AY$2-'Indicator Date hidden'!AZ28)</f>
        <v>0</v>
      </c>
      <c r="AZ27" s="25">
        <f>IF('Indicator Date hidden'!BA28="x","x",$AZ$2-'Indicator Date hidden'!BA28)</f>
        <v>0</v>
      </c>
      <c r="BA27">
        <f t="shared" si="0"/>
        <v>17</v>
      </c>
      <c r="BB27" s="26">
        <f t="shared" si="1"/>
        <v>0.36956521739130432</v>
      </c>
      <c r="BC27">
        <f t="shared" si="2"/>
        <v>5</v>
      </c>
      <c r="BD27" s="26">
        <f t="shared" si="3"/>
        <v>1.5373423659336649</v>
      </c>
      <c r="BE27" s="28">
        <f t="shared" si="4"/>
        <v>0</v>
      </c>
    </row>
    <row r="28" spans="1:57" x14ac:dyDescent="0.25">
      <c r="A28" t="s">
        <v>9288</v>
      </c>
      <c r="B28" s="25">
        <f>IF('Indicator Date hidden'!C29="x","x",$B$2-'Indicator Date hidden'!C29)</f>
        <v>0</v>
      </c>
      <c r="C28" s="25">
        <f>IF('Indicator Date hidden'!D29="x","x",$C$2-'Indicator Date hidden'!D29)</f>
        <v>0</v>
      </c>
      <c r="D28" s="25">
        <f>IF('Indicator Date hidden'!E29="x","x",$D$2-'Indicator Date hidden'!E29)</f>
        <v>0</v>
      </c>
      <c r="E28" s="25">
        <f>IF('Indicator Date hidden'!F29="x","x",$E$2-'Indicator Date hidden'!F29)</f>
        <v>0</v>
      </c>
      <c r="F28" s="25">
        <f>IF('Indicator Date hidden'!G29="x","x",$F$2-'Indicator Date hidden'!G29)</f>
        <v>0</v>
      </c>
      <c r="G28" s="25">
        <f>IF('Indicator Date hidden'!H29="x","x",$G$2-'Indicator Date hidden'!H29)</f>
        <v>0</v>
      </c>
      <c r="H28" s="25">
        <f>IF('Indicator Date hidden'!I29="x","x",$H$2-'Indicator Date hidden'!I29)</f>
        <v>0</v>
      </c>
      <c r="I28" s="25">
        <f>IF('Indicator Date hidden'!J29="x","x",$I$2-'Indicator Date hidden'!J29)</f>
        <v>0</v>
      </c>
      <c r="J28" s="25">
        <f>IF('Indicator Date hidden'!K29="x","x",$J$2-'Indicator Date hidden'!K29)</f>
        <v>0</v>
      </c>
      <c r="K28" s="25">
        <f>IF('Indicator Date hidden'!L29="x","x",$K$2-'Indicator Date hidden'!L29)</f>
        <v>0</v>
      </c>
      <c r="L28" s="25">
        <f>IF('Indicator Date hidden'!M29="x","x",$L$2-'Indicator Date hidden'!M29)</f>
        <v>0</v>
      </c>
      <c r="M28" s="25">
        <f>IF('Indicator Date hidden'!N29="x","x",$M$2-'Indicator Date hidden'!N29)</f>
        <v>0</v>
      </c>
      <c r="N28" s="25">
        <f>IF('Indicator Date hidden'!O29="x","x",$N$2-'Indicator Date hidden'!O29)</f>
        <v>0</v>
      </c>
      <c r="O28" s="25">
        <f>IF('Indicator Date hidden'!P29="x","x",$O$2-'Indicator Date hidden'!P29)</f>
        <v>0</v>
      </c>
      <c r="P28" s="25">
        <f>IF('Indicator Date hidden'!Q29="x","x",$P$2-'Indicator Date hidden'!Q29)</f>
        <v>0</v>
      </c>
      <c r="Q28" s="25">
        <f>IF('Indicator Date hidden'!R29="x","x",$Q$2-'Indicator Date hidden'!R29)</f>
        <v>4</v>
      </c>
      <c r="R28" s="25">
        <f>IF('Indicator Date hidden'!S29="x","x",$R$2-'Indicator Date hidden'!S29)</f>
        <v>0</v>
      </c>
      <c r="S28" s="25">
        <f>IF('Indicator Date hidden'!T29="x","x",$S$2-'Indicator Date hidden'!T29)</f>
        <v>0</v>
      </c>
      <c r="T28" s="25">
        <f>IF('Indicator Date hidden'!U29="x","x",$T$2-'Indicator Date hidden'!U29)</f>
        <v>0</v>
      </c>
      <c r="U28" s="25">
        <f>IF('Indicator Date hidden'!V29="x","x",$U$2-'Indicator Date hidden'!V29)</f>
        <v>0</v>
      </c>
      <c r="V28" s="25">
        <f>IF('Indicator Date hidden'!W29="x","x",$V$2-'Indicator Date hidden'!W29)</f>
        <v>0</v>
      </c>
      <c r="W28" s="25">
        <f>IF('Indicator Date hidden'!X29="x","x",$W$2-'Indicator Date hidden'!X29)</f>
        <v>4</v>
      </c>
      <c r="X28" s="25">
        <f>IF('Indicator Date hidden'!Y29="x","x",$X$2-'Indicator Date hidden'!Y29)</f>
        <v>4</v>
      </c>
      <c r="Y28" s="25">
        <f>IF('Indicator Date hidden'!Z29="x","x",$Y$2-'Indicator Date hidden'!Z29)</f>
        <v>0</v>
      </c>
      <c r="Z28" s="25">
        <f>IF('Indicator Date hidden'!AA29="x","x",$Z$2-'Indicator Date hidden'!AA29)</f>
        <v>0</v>
      </c>
      <c r="AA28" s="25">
        <f>IF('Indicator Date hidden'!AB29="x","x",$AA$2-'Indicator Date hidden'!AB29)</f>
        <v>0</v>
      </c>
      <c r="AB28" s="25">
        <f>IF('Indicator Date hidden'!AC29="x","x",$AB$2-'Indicator Date hidden'!AC29)</f>
        <v>0</v>
      </c>
      <c r="AC28" s="25">
        <f>IF('Indicator Date hidden'!AD29="x","x",$AC$2-'Indicator Date hidden'!AD29)</f>
        <v>0</v>
      </c>
      <c r="AD28" s="25">
        <f>IF('Indicator Date hidden'!AE29="x","x",$AD$2-'Indicator Date hidden'!AE29)</f>
        <v>0</v>
      </c>
      <c r="AE28" s="25">
        <f>IF('Indicator Date hidden'!AF29="x","x",$AE$2-'Indicator Date hidden'!AF29)</f>
        <v>0</v>
      </c>
      <c r="AF28" s="25">
        <f>IF('Indicator Date hidden'!AG29="x","x",$AF$2-'Indicator Date hidden'!AG29)</f>
        <v>4</v>
      </c>
      <c r="AG28" s="25">
        <f>IF('Indicator Date hidden'!AH29="x","x",$AG$2-'Indicator Date hidden'!AH29)</f>
        <v>0</v>
      </c>
      <c r="AH28" s="25">
        <f>IF('Indicator Date hidden'!AI29="x","x",$AH$2-'Indicator Date hidden'!AI29)</f>
        <v>0</v>
      </c>
      <c r="AI28" s="25">
        <f>IF('Indicator Date hidden'!AJ29="x","x",$AI$2-'Indicator Date hidden'!AJ29)</f>
        <v>0</v>
      </c>
      <c r="AJ28" s="25" t="str">
        <f>IF('Indicator Date hidden'!AK29="x","x",$AJ$2-'Indicator Date hidden'!AK29)</f>
        <v>x</v>
      </c>
      <c r="AK28" s="25">
        <f>IF('Indicator Date hidden'!AL29="x","x",$AK$2-'Indicator Date hidden'!AL29)</f>
        <v>0</v>
      </c>
      <c r="AL28" s="25">
        <f>IF('Indicator Date hidden'!AM29="x","x",$AL$2-'Indicator Date hidden'!AM29)</f>
        <v>0</v>
      </c>
      <c r="AM28" s="25">
        <f>IF('Indicator Date hidden'!AN29="x","x",$AM$2-'Indicator Date hidden'!AN29)</f>
        <v>0</v>
      </c>
      <c r="AN28" s="25">
        <f>IF('Indicator Date hidden'!AO29="x","x",$AN$2-'Indicator Date hidden'!AO29)</f>
        <v>0</v>
      </c>
      <c r="AO28" s="25">
        <f>IF('Indicator Date hidden'!AP29="x","x",$AO$2-'Indicator Date hidden'!AP29)</f>
        <v>0</v>
      </c>
      <c r="AP28" s="25">
        <f>IF('Indicator Date hidden'!AQ29="x","x",$AP$2-'Indicator Date hidden'!AQ29)</f>
        <v>0</v>
      </c>
      <c r="AQ28" s="25">
        <f>IF('Indicator Date hidden'!AR29="x","x",$AQ$2-'Indicator Date hidden'!AR29)</f>
        <v>0</v>
      </c>
      <c r="AR28" s="25">
        <f>IF('Indicator Date hidden'!AS29="x","x",$AR$2-'Indicator Date hidden'!AS29)</f>
        <v>0</v>
      </c>
      <c r="AS28" s="25">
        <f>IF('Indicator Date hidden'!AT29="x","x",$AS$2-'Indicator Date hidden'!AT29)</f>
        <v>0</v>
      </c>
      <c r="AT28" s="25">
        <f>IF('Indicator Date hidden'!AU29="x","x",$AT$2-'Indicator Date hidden'!AU29)</f>
        <v>0</v>
      </c>
      <c r="AU28" s="25">
        <f>IF('Indicator Date hidden'!AV29="x","x",$AU$2-'Indicator Date hidden'!AV29)</f>
        <v>7</v>
      </c>
      <c r="AV28" s="25">
        <f>IF('Indicator Date hidden'!AW29="x","x",$AV$2-'Indicator Date hidden'!AW29)</f>
        <v>0</v>
      </c>
      <c r="AW28" s="25">
        <f>IF('Indicator Date hidden'!AX29="x","x",$AW$2-'Indicator Date hidden'!AX29)</f>
        <v>0</v>
      </c>
      <c r="AX28" s="25">
        <f>IF('Indicator Date hidden'!AY29="x","x",$AX$2-'Indicator Date hidden'!AY29)</f>
        <v>0</v>
      </c>
      <c r="AY28" s="25">
        <f>IF('Indicator Date hidden'!AZ29="x","x",$AY$2-'Indicator Date hidden'!AZ29)</f>
        <v>0</v>
      </c>
      <c r="AZ28" s="25">
        <f>IF('Indicator Date hidden'!BA29="x","x",$AZ$2-'Indicator Date hidden'!BA29)</f>
        <v>0</v>
      </c>
      <c r="BA28">
        <f t="shared" si="0"/>
        <v>23</v>
      </c>
      <c r="BB28" s="26">
        <f t="shared" si="1"/>
        <v>0.46</v>
      </c>
      <c r="BC28">
        <f t="shared" si="2"/>
        <v>5</v>
      </c>
      <c r="BD28" s="26">
        <f t="shared" si="3"/>
        <v>1.4312232530251876</v>
      </c>
      <c r="BE28" s="28">
        <f t="shared" si="4"/>
        <v>0</v>
      </c>
    </row>
    <row r="29" spans="1:57" x14ac:dyDescent="0.25">
      <c r="A29" t="s">
        <v>9283</v>
      </c>
      <c r="B29" s="25">
        <f>IF('Indicator Date hidden'!C30="x","x",$B$2-'Indicator Date hidden'!C30)</f>
        <v>0</v>
      </c>
      <c r="C29" s="25">
        <f>IF('Indicator Date hidden'!D30="x","x",$C$2-'Indicator Date hidden'!D30)</f>
        <v>0</v>
      </c>
      <c r="D29" s="25">
        <f>IF('Indicator Date hidden'!E30="x","x",$D$2-'Indicator Date hidden'!E30)</f>
        <v>0</v>
      </c>
      <c r="E29" s="25">
        <f>IF('Indicator Date hidden'!F30="x","x",$E$2-'Indicator Date hidden'!F30)</f>
        <v>0</v>
      </c>
      <c r="F29" s="25">
        <f>IF('Indicator Date hidden'!G30="x","x",$F$2-'Indicator Date hidden'!G30)</f>
        <v>0</v>
      </c>
      <c r="G29" s="25">
        <f>IF('Indicator Date hidden'!H30="x","x",$G$2-'Indicator Date hidden'!H30)</f>
        <v>0</v>
      </c>
      <c r="H29" s="25">
        <f>IF('Indicator Date hidden'!I30="x","x",$H$2-'Indicator Date hidden'!I30)</f>
        <v>0</v>
      </c>
      <c r="I29" s="25">
        <f>IF('Indicator Date hidden'!J30="x","x",$I$2-'Indicator Date hidden'!J30)</f>
        <v>0</v>
      </c>
      <c r="J29" s="25">
        <f>IF('Indicator Date hidden'!K30="x","x",$J$2-'Indicator Date hidden'!K30)</f>
        <v>0</v>
      </c>
      <c r="K29" s="25">
        <f>IF('Indicator Date hidden'!L30="x","x",$K$2-'Indicator Date hidden'!L30)</f>
        <v>0</v>
      </c>
      <c r="L29" s="25">
        <f>IF('Indicator Date hidden'!M30="x","x",$L$2-'Indicator Date hidden'!M30)</f>
        <v>0</v>
      </c>
      <c r="M29" s="25">
        <f>IF('Indicator Date hidden'!N30="x","x",$M$2-'Indicator Date hidden'!N30)</f>
        <v>0</v>
      </c>
      <c r="N29" s="25">
        <f>IF('Indicator Date hidden'!O30="x","x",$N$2-'Indicator Date hidden'!O30)</f>
        <v>0</v>
      </c>
      <c r="O29" s="25">
        <f>IF('Indicator Date hidden'!P30="x","x",$O$2-'Indicator Date hidden'!P30)</f>
        <v>0</v>
      </c>
      <c r="P29" s="25">
        <f>IF('Indicator Date hidden'!Q30="x","x",$P$2-'Indicator Date hidden'!Q30)</f>
        <v>0</v>
      </c>
      <c r="Q29" s="25">
        <f>IF('Indicator Date hidden'!R30="x","x",$Q$2-'Indicator Date hidden'!R30)</f>
        <v>4</v>
      </c>
      <c r="R29" s="25">
        <f>IF('Indicator Date hidden'!S30="x","x",$R$2-'Indicator Date hidden'!S30)</f>
        <v>0</v>
      </c>
      <c r="S29" s="25">
        <f>IF('Indicator Date hidden'!T30="x","x",$S$2-'Indicator Date hidden'!T30)</f>
        <v>0</v>
      </c>
      <c r="T29" s="25">
        <f>IF('Indicator Date hidden'!U30="x","x",$T$2-'Indicator Date hidden'!U30)</f>
        <v>0</v>
      </c>
      <c r="U29" s="25">
        <f>IF('Indicator Date hidden'!V30="x","x",$U$2-'Indicator Date hidden'!V30)</f>
        <v>0</v>
      </c>
      <c r="V29" s="25">
        <f>IF('Indicator Date hidden'!W30="x","x",$V$2-'Indicator Date hidden'!W30)</f>
        <v>0</v>
      </c>
      <c r="W29" s="25">
        <f>IF('Indicator Date hidden'!X30="x","x",$W$2-'Indicator Date hidden'!X30)</f>
        <v>4</v>
      </c>
      <c r="X29" s="25" t="str">
        <f>IF('Indicator Date hidden'!Y30="x","x",$X$2-'Indicator Date hidden'!Y30)</f>
        <v>x</v>
      </c>
      <c r="Y29" s="25">
        <f>IF('Indicator Date hidden'!Z30="x","x",$Y$2-'Indicator Date hidden'!Z30)</f>
        <v>0</v>
      </c>
      <c r="Z29" s="25">
        <f>IF('Indicator Date hidden'!AA30="x","x",$Z$2-'Indicator Date hidden'!AA30)</f>
        <v>0</v>
      </c>
      <c r="AA29" s="25">
        <f>IF('Indicator Date hidden'!AB30="x","x",$AA$2-'Indicator Date hidden'!AB30)</f>
        <v>0</v>
      </c>
      <c r="AB29" s="25">
        <f>IF('Indicator Date hidden'!AC30="x","x",$AB$2-'Indicator Date hidden'!AC30)</f>
        <v>0</v>
      </c>
      <c r="AC29" s="25">
        <f>IF('Indicator Date hidden'!AD30="x","x",$AC$2-'Indicator Date hidden'!AD30)</f>
        <v>0</v>
      </c>
      <c r="AD29" s="25">
        <f>IF('Indicator Date hidden'!AE30="x","x",$AD$2-'Indicator Date hidden'!AE30)</f>
        <v>0</v>
      </c>
      <c r="AE29" s="25">
        <f>IF('Indicator Date hidden'!AF30="x","x",$AE$2-'Indicator Date hidden'!AF30)</f>
        <v>0</v>
      </c>
      <c r="AF29" s="25">
        <f>IF('Indicator Date hidden'!AG30="x","x",$AF$2-'Indicator Date hidden'!AG30)</f>
        <v>7</v>
      </c>
      <c r="AG29" s="25">
        <f>IF('Indicator Date hidden'!AH30="x","x",$AG$2-'Indicator Date hidden'!AH30)</f>
        <v>0</v>
      </c>
      <c r="AH29" s="25">
        <f>IF('Indicator Date hidden'!AI30="x","x",$AH$2-'Indicator Date hidden'!AI30)</f>
        <v>0</v>
      </c>
      <c r="AI29" s="25">
        <f>IF('Indicator Date hidden'!AJ30="x","x",$AI$2-'Indicator Date hidden'!AJ30)</f>
        <v>0</v>
      </c>
      <c r="AJ29" s="25">
        <f>IF('Indicator Date hidden'!AK30="x","x",$AJ$2-'Indicator Date hidden'!AK30)</f>
        <v>1</v>
      </c>
      <c r="AK29" s="25">
        <f>IF('Indicator Date hidden'!AL30="x","x",$AK$2-'Indicator Date hidden'!AL30)</f>
        <v>0</v>
      </c>
      <c r="AL29" s="25">
        <f>IF('Indicator Date hidden'!AM30="x","x",$AL$2-'Indicator Date hidden'!AM30)</f>
        <v>0</v>
      </c>
      <c r="AM29" s="25">
        <f>IF('Indicator Date hidden'!AN30="x","x",$AM$2-'Indicator Date hidden'!AN30)</f>
        <v>0</v>
      </c>
      <c r="AN29" s="25">
        <f>IF('Indicator Date hidden'!AO30="x","x",$AN$2-'Indicator Date hidden'!AO30)</f>
        <v>0</v>
      </c>
      <c r="AO29" s="25">
        <f>IF('Indicator Date hidden'!AP30="x","x",$AO$2-'Indicator Date hidden'!AP30)</f>
        <v>0</v>
      </c>
      <c r="AP29" s="25">
        <f>IF('Indicator Date hidden'!AQ30="x","x",$AP$2-'Indicator Date hidden'!AQ30)</f>
        <v>0</v>
      </c>
      <c r="AQ29" s="25">
        <f>IF('Indicator Date hidden'!AR30="x","x",$AQ$2-'Indicator Date hidden'!AR30)</f>
        <v>0</v>
      </c>
      <c r="AR29" s="25">
        <f>IF('Indicator Date hidden'!AS30="x","x",$AR$2-'Indicator Date hidden'!AS30)</f>
        <v>0</v>
      </c>
      <c r="AS29" s="25">
        <f>IF('Indicator Date hidden'!AT30="x","x",$AS$2-'Indicator Date hidden'!AT30)</f>
        <v>0</v>
      </c>
      <c r="AT29" s="25">
        <f>IF('Indicator Date hidden'!AU30="x","x",$AT$2-'Indicator Date hidden'!AU30)</f>
        <v>0</v>
      </c>
      <c r="AU29" s="25">
        <f>IF('Indicator Date hidden'!AV30="x","x",$AU$2-'Indicator Date hidden'!AV30)</f>
        <v>6</v>
      </c>
      <c r="AV29" s="25">
        <f>IF('Indicator Date hidden'!AW30="x","x",$AV$2-'Indicator Date hidden'!AW30)</f>
        <v>0</v>
      </c>
      <c r="AW29" s="25">
        <f>IF('Indicator Date hidden'!AX30="x","x",$AW$2-'Indicator Date hidden'!AX30)</f>
        <v>0</v>
      </c>
      <c r="AX29" s="25">
        <f>IF('Indicator Date hidden'!AY30="x","x",$AX$2-'Indicator Date hidden'!AY30)</f>
        <v>0</v>
      </c>
      <c r="AY29" s="25">
        <f>IF('Indicator Date hidden'!AZ30="x","x",$AY$2-'Indicator Date hidden'!AZ30)</f>
        <v>0</v>
      </c>
      <c r="AZ29" s="25">
        <f>IF('Indicator Date hidden'!BA30="x","x",$AZ$2-'Indicator Date hidden'!BA30)</f>
        <v>0</v>
      </c>
      <c r="BA29">
        <f t="shared" si="0"/>
        <v>22</v>
      </c>
      <c r="BB29" s="26">
        <f t="shared" si="1"/>
        <v>0.44</v>
      </c>
      <c r="BC29">
        <f t="shared" si="2"/>
        <v>5</v>
      </c>
      <c r="BD29" s="26">
        <f t="shared" si="3"/>
        <v>1.4718695594379279</v>
      </c>
      <c r="BE29" s="28">
        <f t="shared" si="4"/>
        <v>0</v>
      </c>
    </row>
    <row r="30" spans="1:57" x14ac:dyDescent="0.25">
      <c r="A30" t="s">
        <v>9330</v>
      </c>
      <c r="B30" s="25">
        <f>IF('Indicator Date hidden'!C31="x","x",$B$2-'Indicator Date hidden'!C31)</f>
        <v>0</v>
      </c>
      <c r="C30" s="25">
        <f>IF('Indicator Date hidden'!D31="x","x",$C$2-'Indicator Date hidden'!D31)</f>
        <v>0</v>
      </c>
      <c r="D30" s="25">
        <f>IF('Indicator Date hidden'!E31="x","x",$D$2-'Indicator Date hidden'!E31)</f>
        <v>0</v>
      </c>
      <c r="E30" s="25">
        <f>IF('Indicator Date hidden'!F31="x","x",$E$2-'Indicator Date hidden'!F31)</f>
        <v>0</v>
      </c>
      <c r="F30" s="25">
        <f>IF('Indicator Date hidden'!G31="x","x",$F$2-'Indicator Date hidden'!G31)</f>
        <v>0</v>
      </c>
      <c r="G30" s="25">
        <f>IF('Indicator Date hidden'!H31="x","x",$G$2-'Indicator Date hidden'!H31)</f>
        <v>0</v>
      </c>
      <c r="H30" s="25">
        <f>IF('Indicator Date hidden'!I31="x","x",$H$2-'Indicator Date hidden'!I31)</f>
        <v>0</v>
      </c>
      <c r="I30" s="25">
        <f>IF('Indicator Date hidden'!J31="x","x",$I$2-'Indicator Date hidden'!J31)</f>
        <v>0</v>
      </c>
      <c r="J30" s="25">
        <f>IF('Indicator Date hidden'!K31="x","x",$J$2-'Indicator Date hidden'!K31)</f>
        <v>0</v>
      </c>
      <c r="K30" s="25">
        <f>IF('Indicator Date hidden'!L31="x","x",$K$2-'Indicator Date hidden'!L31)</f>
        <v>0</v>
      </c>
      <c r="L30" s="25">
        <f>IF('Indicator Date hidden'!M31="x","x",$L$2-'Indicator Date hidden'!M31)</f>
        <v>0</v>
      </c>
      <c r="M30" s="25">
        <f>IF('Indicator Date hidden'!N31="x","x",$M$2-'Indicator Date hidden'!N31)</f>
        <v>0</v>
      </c>
      <c r="N30" s="25">
        <f>IF('Indicator Date hidden'!O31="x","x",$N$2-'Indicator Date hidden'!O31)</f>
        <v>0</v>
      </c>
      <c r="O30" s="25">
        <f>IF('Indicator Date hidden'!P31="x","x",$O$2-'Indicator Date hidden'!P31)</f>
        <v>0</v>
      </c>
      <c r="P30" s="25">
        <f>IF('Indicator Date hidden'!Q31="x","x",$P$2-'Indicator Date hidden'!Q31)</f>
        <v>0</v>
      </c>
      <c r="Q30" s="25" t="str">
        <f>IF('Indicator Date hidden'!R31="x","x",$Q$2-'Indicator Date hidden'!R31)</f>
        <v>x</v>
      </c>
      <c r="R30" s="25">
        <f>IF('Indicator Date hidden'!S31="x","x",$R$2-'Indicator Date hidden'!S31)</f>
        <v>0</v>
      </c>
      <c r="S30" s="25">
        <f>IF('Indicator Date hidden'!T31="x","x",$S$2-'Indicator Date hidden'!T31)</f>
        <v>0</v>
      </c>
      <c r="T30" s="25">
        <f>IF('Indicator Date hidden'!U31="x","x",$T$2-'Indicator Date hidden'!U31)</f>
        <v>0</v>
      </c>
      <c r="U30" s="25">
        <f>IF('Indicator Date hidden'!V31="x","x",$U$2-'Indicator Date hidden'!V31)</f>
        <v>0</v>
      </c>
      <c r="V30" s="25">
        <f>IF('Indicator Date hidden'!W31="x","x",$V$2-'Indicator Date hidden'!W31)</f>
        <v>0</v>
      </c>
      <c r="W30" s="25" t="str">
        <f>IF('Indicator Date hidden'!X31="x","x",$W$2-'Indicator Date hidden'!X31)</f>
        <v>x</v>
      </c>
      <c r="X30" s="25">
        <f>IF('Indicator Date hidden'!Y31="x","x",$X$2-'Indicator Date hidden'!Y31)</f>
        <v>3</v>
      </c>
      <c r="Y30" s="25">
        <f>IF('Indicator Date hidden'!Z31="x","x",$Y$2-'Indicator Date hidden'!Z31)</f>
        <v>0</v>
      </c>
      <c r="Z30" s="25">
        <f>IF('Indicator Date hidden'!AA31="x","x",$Z$2-'Indicator Date hidden'!AA31)</f>
        <v>0</v>
      </c>
      <c r="AA30" s="25">
        <f>IF('Indicator Date hidden'!AB31="x","x",$AA$2-'Indicator Date hidden'!AB31)</f>
        <v>0</v>
      </c>
      <c r="AB30" s="25">
        <f>IF('Indicator Date hidden'!AC31="x","x",$AB$2-'Indicator Date hidden'!AC31)</f>
        <v>0</v>
      </c>
      <c r="AC30" s="25">
        <f>IF('Indicator Date hidden'!AD31="x","x",$AC$2-'Indicator Date hidden'!AD31)</f>
        <v>0</v>
      </c>
      <c r="AD30" s="25">
        <f>IF('Indicator Date hidden'!AE31="x","x",$AD$2-'Indicator Date hidden'!AE31)</f>
        <v>0</v>
      </c>
      <c r="AE30" s="25" t="str">
        <f>IF('Indicator Date hidden'!AF31="x","x",$AE$2-'Indicator Date hidden'!AF31)</f>
        <v>x</v>
      </c>
      <c r="AF30" s="25">
        <f>IF('Indicator Date hidden'!AG31="x","x",$AF$2-'Indicator Date hidden'!AG31)</f>
        <v>6</v>
      </c>
      <c r="AG30" s="25">
        <f>IF('Indicator Date hidden'!AH31="x","x",$AG$2-'Indicator Date hidden'!AH31)</f>
        <v>0</v>
      </c>
      <c r="AH30" s="25">
        <f>IF('Indicator Date hidden'!AI31="x","x",$AH$2-'Indicator Date hidden'!AI31)</f>
        <v>0</v>
      </c>
      <c r="AI30" s="25">
        <f>IF('Indicator Date hidden'!AJ31="x","x",$AI$2-'Indicator Date hidden'!AJ31)</f>
        <v>0</v>
      </c>
      <c r="AJ30" s="25" t="str">
        <f>IF('Indicator Date hidden'!AK31="x","x",$AJ$2-'Indicator Date hidden'!AK31)</f>
        <v>x</v>
      </c>
      <c r="AK30" s="25" t="str">
        <f>IF('Indicator Date hidden'!AL31="x","x",$AK$2-'Indicator Date hidden'!AL31)</f>
        <v>x</v>
      </c>
      <c r="AL30" s="25">
        <f>IF('Indicator Date hidden'!AM31="x","x",$AL$2-'Indicator Date hidden'!AM31)</f>
        <v>0</v>
      </c>
      <c r="AM30" s="25">
        <f>IF('Indicator Date hidden'!AN31="x","x",$AM$2-'Indicator Date hidden'!AN31)</f>
        <v>0</v>
      </c>
      <c r="AN30" s="25">
        <f>IF('Indicator Date hidden'!AO31="x","x",$AN$2-'Indicator Date hidden'!AO31)</f>
        <v>0</v>
      </c>
      <c r="AO30" s="25">
        <f>IF('Indicator Date hidden'!AP31="x","x",$AO$2-'Indicator Date hidden'!AP31)</f>
        <v>0</v>
      </c>
      <c r="AP30" s="25">
        <f>IF('Indicator Date hidden'!AQ31="x","x",$AP$2-'Indicator Date hidden'!AQ31)</f>
        <v>0</v>
      </c>
      <c r="AQ30" s="25">
        <f>IF('Indicator Date hidden'!AR31="x","x",$AQ$2-'Indicator Date hidden'!AR31)</f>
        <v>0</v>
      </c>
      <c r="AR30" s="25">
        <f>IF('Indicator Date hidden'!AS31="x","x",$AR$2-'Indicator Date hidden'!AS31)</f>
        <v>0</v>
      </c>
      <c r="AS30" s="25">
        <f>IF('Indicator Date hidden'!AT31="x","x",$AS$2-'Indicator Date hidden'!AT31)</f>
        <v>0</v>
      </c>
      <c r="AT30" s="25">
        <f>IF('Indicator Date hidden'!AU31="x","x",$AT$2-'Indicator Date hidden'!AU31)</f>
        <v>0</v>
      </c>
      <c r="AU30" s="25">
        <f>IF('Indicator Date hidden'!AV31="x","x",$AU$2-'Indicator Date hidden'!AV31)</f>
        <v>2</v>
      </c>
      <c r="AV30" s="25">
        <f>IF('Indicator Date hidden'!AW31="x","x",$AV$2-'Indicator Date hidden'!AW31)</f>
        <v>0</v>
      </c>
      <c r="AW30" s="25">
        <f>IF('Indicator Date hidden'!AX31="x","x",$AW$2-'Indicator Date hidden'!AX31)</f>
        <v>0</v>
      </c>
      <c r="AX30" s="25">
        <f>IF('Indicator Date hidden'!AY31="x","x",$AX$2-'Indicator Date hidden'!AY31)</f>
        <v>0</v>
      </c>
      <c r="AY30" s="25">
        <f>IF('Indicator Date hidden'!AZ31="x","x",$AY$2-'Indicator Date hidden'!AZ31)</f>
        <v>0</v>
      </c>
      <c r="AZ30" s="25">
        <f>IF('Indicator Date hidden'!BA31="x","x",$AZ$2-'Indicator Date hidden'!BA31)</f>
        <v>0</v>
      </c>
      <c r="BA30">
        <f t="shared" si="0"/>
        <v>11</v>
      </c>
      <c r="BB30" s="26">
        <f t="shared" si="1"/>
        <v>0.2391304347826087</v>
      </c>
      <c r="BC30">
        <f t="shared" si="2"/>
        <v>3</v>
      </c>
      <c r="BD30" s="26">
        <f t="shared" si="3"/>
        <v>1.004008977283086</v>
      </c>
      <c r="BE30" s="28">
        <f t="shared" si="4"/>
        <v>0</v>
      </c>
    </row>
    <row r="31" spans="1:57" x14ac:dyDescent="0.25">
      <c r="A31" t="s">
        <v>9411</v>
      </c>
      <c r="B31" s="25">
        <f>IF('Indicator Date hidden'!C32="x","x",$B$2-'Indicator Date hidden'!C32)</f>
        <v>0</v>
      </c>
      <c r="C31" s="25">
        <f>IF('Indicator Date hidden'!D32="x","x",$C$2-'Indicator Date hidden'!D32)</f>
        <v>0</v>
      </c>
      <c r="D31" s="25">
        <f>IF('Indicator Date hidden'!E32="x","x",$D$2-'Indicator Date hidden'!E32)</f>
        <v>0</v>
      </c>
      <c r="E31" s="25">
        <f>IF('Indicator Date hidden'!F32="x","x",$E$2-'Indicator Date hidden'!F32)</f>
        <v>0</v>
      </c>
      <c r="F31" s="25">
        <f>IF('Indicator Date hidden'!G32="x","x",$F$2-'Indicator Date hidden'!G32)</f>
        <v>0</v>
      </c>
      <c r="G31" s="25">
        <f>IF('Indicator Date hidden'!H32="x","x",$G$2-'Indicator Date hidden'!H32)</f>
        <v>0</v>
      </c>
      <c r="H31" s="25">
        <f>IF('Indicator Date hidden'!I32="x","x",$H$2-'Indicator Date hidden'!I32)</f>
        <v>0</v>
      </c>
      <c r="I31" s="25">
        <f>IF('Indicator Date hidden'!J32="x","x",$I$2-'Indicator Date hidden'!J32)</f>
        <v>0</v>
      </c>
      <c r="J31" s="25">
        <f>IF('Indicator Date hidden'!K32="x","x",$J$2-'Indicator Date hidden'!K32)</f>
        <v>0</v>
      </c>
      <c r="K31" s="25">
        <f>IF('Indicator Date hidden'!L32="x","x",$K$2-'Indicator Date hidden'!L32)</f>
        <v>0</v>
      </c>
      <c r="L31" s="25">
        <f>IF('Indicator Date hidden'!M32="x","x",$L$2-'Indicator Date hidden'!M32)</f>
        <v>0</v>
      </c>
      <c r="M31" s="25">
        <f>IF('Indicator Date hidden'!N32="x","x",$M$2-'Indicator Date hidden'!N32)</f>
        <v>0</v>
      </c>
      <c r="N31" s="25">
        <f>IF('Indicator Date hidden'!O32="x","x",$N$2-'Indicator Date hidden'!O32)</f>
        <v>0</v>
      </c>
      <c r="O31" s="25">
        <f>IF('Indicator Date hidden'!P32="x","x",$O$2-'Indicator Date hidden'!P32)</f>
        <v>0</v>
      </c>
      <c r="P31" s="25">
        <f>IF('Indicator Date hidden'!Q32="x","x",$P$2-'Indicator Date hidden'!Q32)</f>
        <v>0</v>
      </c>
      <c r="Q31" s="25">
        <f>IF('Indicator Date hidden'!R32="x","x",$Q$2-'Indicator Date hidden'!R32)</f>
        <v>4</v>
      </c>
      <c r="R31" s="25">
        <f>IF('Indicator Date hidden'!S32="x","x",$R$2-'Indicator Date hidden'!S32)</f>
        <v>0</v>
      </c>
      <c r="S31" s="25">
        <f>IF('Indicator Date hidden'!T32="x","x",$S$2-'Indicator Date hidden'!T32)</f>
        <v>0</v>
      </c>
      <c r="T31" s="25">
        <f>IF('Indicator Date hidden'!U32="x","x",$T$2-'Indicator Date hidden'!U32)</f>
        <v>0</v>
      </c>
      <c r="U31" s="25">
        <f>IF('Indicator Date hidden'!V32="x","x",$U$2-'Indicator Date hidden'!V32)</f>
        <v>0</v>
      </c>
      <c r="V31" s="25">
        <f>IF('Indicator Date hidden'!W32="x","x",$V$2-'Indicator Date hidden'!W32)</f>
        <v>0</v>
      </c>
      <c r="W31" s="25">
        <f>IF('Indicator Date hidden'!X32="x","x",$W$2-'Indicator Date hidden'!X32)</f>
        <v>0</v>
      </c>
      <c r="X31" s="25">
        <f>IF('Indicator Date hidden'!Y32="x","x",$X$2-'Indicator Date hidden'!Y32)</f>
        <v>2</v>
      </c>
      <c r="Y31" s="25">
        <f>IF('Indicator Date hidden'!Z32="x","x",$Y$2-'Indicator Date hidden'!Z32)</f>
        <v>0</v>
      </c>
      <c r="Z31" s="25">
        <f>IF('Indicator Date hidden'!AA32="x","x",$Z$2-'Indicator Date hidden'!AA32)</f>
        <v>0</v>
      </c>
      <c r="AA31" s="25">
        <f>IF('Indicator Date hidden'!AB32="x","x",$AA$2-'Indicator Date hidden'!AB32)</f>
        <v>0</v>
      </c>
      <c r="AB31" s="25">
        <f>IF('Indicator Date hidden'!AC32="x","x",$AB$2-'Indicator Date hidden'!AC32)</f>
        <v>0</v>
      </c>
      <c r="AC31" s="25">
        <f>IF('Indicator Date hidden'!AD32="x","x",$AC$2-'Indicator Date hidden'!AD32)</f>
        <v>0</v>
      </c>
      <c r="AD31" s="25">
        <f>IF('Indicator Date hidden'!AE32="x","x",$AD$2-'Indicator Date hidden'!AE32)</f>
        <v>0</v>
      </c>
      <c r="AE31" s="25">
        <f>IF('Indicator Date hidden'!AF32="x","x",$AE$2-'Indicator Date hidden'!AF32)</f>
        <v>0</v>
      </c>
      <c r="AF31" s="25">
        <f>IF('Indicator Date hidden'!AG32="x","x",$AF$2-'Indicator Date hidden'!AG32)</f>
        <v>1</v>
      </c>
      <c r="AG31" s="25">
        <f>IF('Indicator Date hidden'!AH32="x","x",$AG$2-'Indicator Date hidden'!AH32)</f>
        <v>0</v>
      </c>
      <c r="AH31" s="25">
        <f>IF('Indicator Date hidden'!AI32="x","x",$AH$2-'Indicator Date hidden'!AI32)</f>
        <v>0</v>
      </c>
      <c r="AI31" s="25">
        <f>IF('Indicator Date hidden'!AJ32="x","x",$AI$2-'Indicator Date hidden'!AJ32)</f>
        <v>0</v>
      </c>
      <c r="AJ31" s="25" t="str">
        <f>IF('Indicator Date hidden'!AK32="x","x",$AJ$2-'Indicator Date hidden'!AK32)</f>
        <v>x</v>
      </c>
      <c r="AK31" s="25">
        <f>IF('Indicator Date hidden'!AL32="x","x",$AK$2-'Indicator Date hidden'!AL32)</f>
        <v>1</v>
      </c>
      <c r="AL31" s="25">
        <f>IF('Indicator Date hidden'!AM32="x","x",$AL$2-'Indicator Date hidden'!AM32)</f>
        <v>0</v>
      </c>
      <c r="AM31" s="25">
        <f>IF('Indicator Date hidden'!AN32="x","x",$AM$2-'Indicator Date hidden'!AN32)</f>
        <v>0</v>
      </c>
      <c r="AN31" s="25">
        <f>IF('Indicator Date hidden'!AO32="x","x",$AN$2-'Indicator Date hidden'!AO32)</f>
        <v>0</v>
      </c>
      <c r="AO31" s="25">
        <f>IF('Indicator Date hidden'!AP32="x","x",$AO$2-'Indicator Date hidden'!AP32)</f>
        <v>0</v>
      </c>
      <c r="AP31" s="25">
        <f>IF('Indicator Date hidden'!AQ32="x","x",$AP$2-'Indicator Date hidden'!AQ32)</f>
        <v>0</v>
      </c>
      <c r="AQ31" s="25">
        <f>IF('Indicator Date hidden'!AR32="x","x",$AQ$2-'Indicator Date hidden'!AR32)</f>
        <v>8</v>
      </c>
      <c r="AR31" s="25">
        <f>IF('Indicator Date hidden'!AS32="x","x",$AR$2-'Indicator Date hidden'!AS32)</f>
        <v>0</v>
      </c>
      <c r="AS31" s="25">
        <f>IF('Indicator Date hidden'!AT32="x","x",$AS$2-'Indicator Date hidden'!AT32)</f>
        <v>0</v>
      </c>
      <c r="AT31" s="25">
        <f>IF('Indicator Date hidden'!AU32="x","x",$AT$2-'Indicator Date hidden'!AU32)</f>
        <v>0</v>
      </c>
      <c r="AU31" s="25">
        <f>IF('Indicator Date hidden'!AV32="x","x",$AU$2-'Indicator Date hidden'!AV32)</f>
        <v>5</v>
      </c>
      <c r="AV31" s="25">
        <f>IF('Indicator Date hidden'!AW32="x","x",$AV$2-'Indicator Date hidden'!AW32)</f>
        <v>0</v>
      </c>
      <c r="AW31" s="25">
        <f>IF('Indicator Date hidden'!AX32="x","x",$AW$2-'Indicator Date hidden'!AX32)</f>
        <v>0</v>
      </c>
      <c r="AX31" s="25">
        <f>IF('Indicator Date hidden'!AY32="x","x",$AX$2-'Indicator Date hidden'!AY32)</f>
        <v>0</v>
      </c>
      <c r="AY31" s="25">
        <f>IF('Indicator Date hidden'!AZ32="x","x",$AY$2-'Indicator Date hidden'!AZ32)</f>
        <v>0</v>
      </c>
      <c r="AZ31" s="25">
        <f>IF('Indicator Date hidden'!BA32="x","x",$AZ$2-'Indicator Date hidden'!BA32)</f>
        <v>0</v>
      </c>
      <c r="BA31">
        <f t="shared" si="0"/>
        <v>21</v>
      </c>
      <c r="BB31" s="26">
        <f t="shared" si="1"/>
        <v>0.42</v>
      </c>
      <c r="BC31">
        <f t="shared" si="2"/>
        <v>6</v>
      </c>
      <c r="BD31" s="26">
        <f t="shared" si="3"/>
        <v>1.4295453822806745</v>
      </c>
      <c r="BE31" s="28">
        <f t="shared" si="4"/>
        <v>0</v>
      </c>
    </row>
    <row r="32" spans="1:57" x14ac:dyDescent="0.25">
      <c r="A32" t="s">
        <v>9323</v>
      </c>
      <c r="B32" s="25">
        <f>IF('Indicator Date hidden'!C33="x","x",$B$2-'Indicator Date hidden'!C33)</f>
        <v>0</v>
      </c>
      <c r="C32" s="25">
        <f>IF('Indicator Date hidden'!D33="x","x",$C$2-'Indicator Date hidden'!D33)</f>
        <v>0</v>
      </c>
      <c r="D32" s="25">
        <f>IF('Indicator Date hidden'!E33="x","x",$D$2-'Indicator Date hidden'!E33)</f>
        <v>0</v>
      </c>
      <c r="E32" s="25">
        <f>IF('Indicator Date hidden'!F33="x","x",$E$2-'Indicator Date hidden'!F33)</f>
        <v>0</v>
      </c>
      <c r="F32" s="25">
        <f>IF('Indicator Date hidden'!G33="x","x",$F$2-'Indicator Date hidden'!G33)</f>
        <v>0</v>
      </c>
      <c r="G32" s="25">
        <f>IF('Indicator Date hidden'!H33="x","x",$G$2-'Indicator Date hidden'!H33)</f>
        <v>0</v>
      </c>
      <c r="H32" s="25">
        <f>IF('Indicator Date hidden'!I33="x","x",$H$2-'Indicator Date hidden'!I33)</f>
        <v>0</v>
      </c>
      <c r="I32" s="25">
        <f>IF('Indicator Date hidden'!J33="x","x",$I$2-'Indicator Date hidden'!J33)</f>
        <v>0</v>
      </c>
      <c r="J32" s="25">
        <f>IF('Indicator Date hidden'!K33="x","x",$J$2-'Indicator Date hidden'!K33)</f>
        <v>0</v>
      </c>
      <c r="K32" s="25">
        <f>IF('Indicator Date hidden'!L33="x","x",$K$2-'Indicator Date hidden'!L33)</f>
        <v>0</v>
      </c>
      <c r="L32" s="25">
        <f>IF('Indicator Date hidden'!M33="x","x",$L$2-'Indicator Date hidden'!M33)</f>
        <v>0</v>
      </c>
      <c r="M32" s="25">
        <f>IF('Indicator Date hidden'!N33="x","x",$M$2-'Indicator Date hidden'!N33)</f>
        <v>0</v>
      </c>
      <c r="N32" s="25">
        <f>IF('Indicator Date hidden'!O33="x","x",$N$2-'Indicator Date hidden'!O33)</f>
        <v>0</v>
      </c>
      <c r="O32" s="25">
        <f>IF('Indicator Date hidden'!P33="x","x",$O$2-'Indicator Date hidden'!P33)</f>
        <v>0</v>
      </c>
      <c r="P32" s="25">
        <f>IF('Indicator Date hidden'!Q33="x","x",$P$2-'Indicator Date hidden'!Q33)</f>
        <v>0</v>
      </c>
      <c r="Q32" s="25">
        <f>IF('Indicator Date hidden'!R33="x","x",$Q$2-'Indicator Date hidden'!R33)</f>
        <v>3</v>
      </c>
      <c r="R32" s="25">
        <f>IF('Indicator Date hidden'!S33="x","x",$R$2-'Indicator Date hidden'!S33)</f>
        <v>0</v>
      </c>
      <c r="S32" s="25">
        <f>IF('Indicator Date hidden'!T33="x","x",$S$2-'Indicator Date hidden'!T33)</f>
        <v>0</v>
      </c>
      <c r="T32" s="25">
        <f>IF('Indicator Date hidden'!U33="x","x",$T$2-'Indicator Date hidden'!U33)</f>
        <v>0</v>
      </c>
      <c r="U32" s="25">
        <f>IF('Indicator Date hidden'!V33="x","x",$U$2-'Indicator Date hidden'!V33)</f>
        <v>0</v>
      </c>
      <c r="V32" s="25">
        <f>IF('Indicator Date hidden'!W33="x","x",$V$2-'Indicator Date hidden'!W33)</f>
        <v>0</v>
      </c>
      <c r="W32" s="25">
        <f>IF('Indicator Date hidden'!X33="x","x",$W$2-'Indicator Date hidden'!X33)</f>
        <v>3</v>
      </c>
      <c r="X32" s="25">
        <f>IF('Indicator Date hidden'!Y33="x","x",$X$2-'Indicator Date hidden'!Y33)</f>
        <v>5</v>
      </c>
      <c r="Y32" s="25">
        <f>IF('Indicator Date hidden'!Z33="x","x",$Y$2-'Indicator Date hidden'!Z33)</f>
        <v>0</v>
      </c>
      <c r="Z32" s="25">
        <f>IF('Indicator Date hidden'!AA33="x","x",$Z$2-'Indicator Date hidden'!AA33)</f>
        <v>0</v>
      </c>
      <c r="AA32" s="25">
        <f>IF('Indicator Date hidden'!AB33="x","x",$AA$2-'Indicator Date hidden'!AB33)</f>
        <v>0</v>
      </c>
      <c r="AB32" s="25">
        <f>IF('Indicator Date hidden'!AC33="x","x",$AB$2-'Indicator Date hidden'!AC33)</f>
        <v>0</v>
      </c>
      <c r="AC32" s="25">
        <f>IF('Indicator Date hidden'!AD33="x","x",$AC$2-'Indicator Date hidden'!AD33)</f>
        <v>0</v>
      </c>
      <c r="AD32" s="25">
        <f>IF('Indicator Date hidden'!AE33="x","x",$AD$2-'Indicator Date hidden'!AE33)</f>
        <v>0</v>
      </c>
      <c r="AE32" s="25">
        <f>IF('Indicator Date hidden'!AF33="x","x",$AE$2-'Indicator Date hidden'!AF33)</f>
        <v>0</v>
      </c>
      <c r="AF32" s="25">
        <f>IF('Indicator Date hidden'!AG33="x","x",$AF$2-'Indicator Date hidden'!AG33)</f>
        <v>6</v>
      </c>
      <c r="AG32" s="25">
        <f>IF('Indicator Date hidden'!AH33="x","x",$AG$2-'Indicator Date hidden'!AH33)</f>
        <v>0</v>
      </c>
      <c r="AH32" s="25">
        <f>IF('Indicator Date hidden'!AI33="x","x",$AH$2-'Indicator Date hidden'!AI33)</f>
        <v>0</v>
      </c>
      <c r="AI32" s="25">
        <f>IF('Indicator Date hidden'!AJ33="x","x",$AI$2-'Indicator Date hidden'!AJ33)</f>
        <v>0</v>
      </c>
      <c r="AJ32" s="25">
        <f>IF('Indicator Date hidden'!AK33="x","x",$AJ$2-'Indicator Date hidden'!AK33)</f>
        <v>0</v>
      </c>
      <c r="AK32" s="25">
        <f>IF('Indicator Date hidden'!AL33="x","x",$AK$2-'Indicator Date hidden'!AL33)</f>
        <v>0</v>
      </c>
      <c r="AL32" s="25">
        <f>IF('Indicator Date hidden'!AM33="x","x",$AL$2-'Indicator Date hidden'!AM33)</f>
        <v>0</v>
      </c>
      <c r="AM32" s="25">
        <f>IF('Indicator Date hidden'!AN33="x","x",$AM$2-'Indicator Date hidden'!AN33)</f>
        <v>0</v>
      </c>
      <c r="AN32" s="25">
        <f>IF('Indicator Date hidden'!AO33="x","x",$AN$2-'Indicator Date hidden'!AO33)</f>
        <v>0</v>
      </c>
      <c r="AO32" s="25">
        <f>IF('Indicator Date hidden'!AP33="x","x",$AO$2-'Indicator Date hidden'!AP33)</f>
        <v>0</v>
      </c>
      <c r="AP32" s="25">
        <f>IF('Indicator Date hidden'!AQ33="x","x",$AP$2-'Indicator Date hidden'!AQ33)</f>
        <v>0</v>
      </c>
      <c r="AQ32" s="25">
        <f>IF('Indicator Date hidden'!AR33="x","x",$AQ$2-'Indicator Date hidden'!AR33)</f>
        <v>0</v>
      </c>
      <c r="AR32" s="25">
        <f>IF('Indicator Date hidden'!AS33="x","x",$AR$2-'Indicator Date hidden'!AS33)</f>
        <v>0</v>
      </c>
      <c r="AS32" s="25">
        <f>IF('Indicator Date hidden'!AT33="x","x",$AS$2-'Indicator Date hidden'!AT33)</f>
        <v>0</v>
      </c>
      <c r="AT32" s="25">
        <f>IF('Indicator Date hidden'!AU33="x","x",$AT$2-'Indicator Date hidden'!AU33)</f>
        <v>0</v>
      </c>
      <c r="AU32" s="25">
        <f>IF('Indicator Date hidden'!AV33="x","x",$AU$2-'Indicator Date hidden'!AV33)</f>
        <v>4</v>
      </c>
      <c r="AV32" s="25">
        <f>IF('Indicator Date hidden'!AW33="x","x",$AV$2-'Indicator Date hidden'!AW33)</f>
        <v>0</v>
      </c>
      <c r="AW32" s="25">
        <f>IF('Indicator Date hidden'!AX33="x","x",$AW$2-'Indicator Date hidden'!AX33)</f>
        <v>0</v>
      </c>
      <c r="AX32" s="25">
        <f>IF('Indicator Date hidden'!AY33="x","x",$AX$2-'Indicator Date hidden'!AY33)</f>
        <v>0</v>
      </c>
      <c r="AY32" s="25">
        <f>IF('Indicator Date hidden'!AZ33="x","x",$AY$2-'Indicator Date hidden'!AZ33)</f>
        <v>0</v>
      </c>
      <c r="AZ32" s="25">
        <f>IF('Indicator Date hidden'!BA33="x","x",$AZ$2-'Indicator Date hidden'!BA33)</f>
        <v>0</v>
      </c>
      <c r="BA32">
        <f t="shared" si="0"/>
        <v>21</v>
      </c>
      <c r="BB32" s="26">
        <f t="shared" si="1"/>
        <v>0.41176470588235292</v>
      </c>
      <c r="BC32">
        <f t="shared" si="2"/>
        <v>5</v>
      </c>
      <c r="BD32" s="26">
        <f t="shared" si="3"/>
        <v>1.3012282371009458</v>
      </c>
      <c r="BE32" s="28">
        <f t="shared" si="4"/>
        <v>0</v>
      </c>
    </row>
    <row r="33" spans="1:57" x14ac:dyDescent="0.25">
      <c r="A33" t="s">
        <v>9315</v>
      </c>
      <c r="B33" s="25">
        <f>IF('Indicator Date hidden'!C34="x","x",$B$2-'Indicator Date hidden'!C34)</f>
        <v>0</v>
      </c>
      <c r="C33" s="25">
        <f>IF('Indicator Date hidden'!D34="x","x",$C$2-'Indicator Date hidden'!D34)</f>
        <v>0</v>
      </c>
      <c r="D33" s="25">
        <f>IF('Indicator Date hidden'!E34="x","x",$D$2-'Indicator Date hidden'!E34)</f>
        <v>0</v>
      </c>
      <c r="E33" s="25">
        <f>IF('Indicator Date hidden'!F34="x","x",$E$2-'Indicator Date hidden'!F34)</f>
        <v>0</v>
      </c>
      <c r="F33" s="25">
        <f>IF('Indicator Date hidden'!G34="x","x",$F$2-'Indicator Date hidden'!G34)</f>
        <v>0</v>
      </c>
      <c r="G33" s="25">
        <f>IF('Indicator Date hidden'!H34="x","x",$G$2-'Indicator Date hidden'!H34)</f>
        <v>0</v>
      </c>
      <c r="H33" s="25">
        <f>IF('Indicator Date hidden'!I34="x","x",$H$2-'Indicator Date hidden'!I34)</f>
        <v>0</v>
      </c>
      <c r="I33" s="25">
        <f>IF('Indicator Date hidden'!J34="x","x",$I$2-'Indicator Date hidden'!J34)</f>
        <v>0</v>
      </c>
      <c r="J33" s="25">
        <f>IF('Indicator Date hidden'!K34="x","x",$J$2-'Indicator Date hidden'!K34)</f>
        <v>0</v>
      </c>
      <c r="K33" s="25">
        <f>IF('Indicator Date hidden'!L34="x","x",$K$2-'Indicator Date hidden'!L34)</f>
        <v>0</v>
      </c>
      <c r="L33" s="25">
        <f>IF('Indicator Date hidden'!M34="x","x",$L$2-'Indicator Date hidden'!M34)</f>
        <v>0</v>
      </c>
      <c r="M33" s="25">
        <f>IF('Indicator Date hidden'!N34="x","x",$M$2-'Indicator Date hidden'!N34)</f>
        <v>0</v>
      </c>
      <c r="N33" s="25">
        <f>IF('Indicator Date hidden'!O34="x","x",$N$2-'Indicator Date hidden'!O34)</f>
        <v>0</v>
      </c>
      <c r="O33" s="25">
        <f>IF('Indicator Date hidden'!P34="x","x",$O$2-'Indicator Date hidden'!P34)</f>
        <v>0</v>
      </c>
      <c r="P33" s="25">
        <f>IF('Indicator Date hidden'!Q34="x","x",$P$2-'Indicator Date hidden'!Q34)</f>
        <v>0</v>
      </c>
      <c r="Q33" s="25" t="str">
        <f>IF('Indicator Date hidden'!R34="x","x",$Q$2-'Indicator Date hidden'!R34)</f>
        <v>x</v>
      </c>
      <c r="R33" s="25">
        <f>IF('Indicator Date hidden'!S34="x","x",$R$2-'Indicator Date hidden'!S34)</f>
        <v>0</v>
      </c>
      <c r="S33" s="25">
        <f>IF('Indicator Date hidden'!T34="x","x",$S$2-'Indicator Date hidden'!T34)</f>
        <v>0</v>
      </c>
      <c r="T33" s="25">
        <f>IF('Indicator Date hidden'!U34="x","x",$T$2-'Indicator Date hidden'!U34)</f>
        <v>0</v>
      </c>
      <c r="U33" s="25" t="str">
        <f>IF('Indicator Date hidden'!V34="x","x",$U$2-'Indicator Date hidden'!V34)</f>
        <v>x</v>
      </c>
      <c r="V33" s="25">
        <f>IF('Indicator Date hidden'!W34="x","x",$V$2-'Indicator Date hidden'!W34)</f>
        <v>0</v>
      </c>
      <c r="W33" s="25" t="str">
        <f>IF('Indicator Date hidden'!X34="x","x",$W$2-'Indicator Date hidden'!X34)</f>
        <v>x</v>
      </c>
      <c r="X33" s="25">
        <f>IF('Indicator Date hidden'!Y34="x","x",$X$2-'Indicator Date hidden'!Y34)</f>
        <v>4</v>
      </c>
      <c r="Y33" s="25">
        <f>IF('Indicator Date hidden'!Z34="x","x",$Y$2-'Indicator Date hidden'!Z34)</f>
        <v>0</v>
      </c>
      <c r="Z33" s="25">
        <f>IF('Indicator Date hidden'!AA34="x","x",$Z$2-'Indicator Date hidden'!AA34)</f>
        <v>0</v>
      </c>
      <c r="AA33" s="25" t="str">
        <f>IF('Indicator Date hidden'!AB34="x","x",$AA$2-'Indicator Date hidden'!AB34)</f>
        <v>x</v>
      </c>
      <c r="AB33" s="25">
        <f>IF('Indicator Date hidden'!AC34="x","x",$AB$2-'Indicator Date hidden'!AC34)</f>
        <v>0</v>
      </c>
      <c r="AC33" s="25">
        <f>IF('Indicator Date hidden'!AD34="x","x",$AC$2-'Indicator Date hidden'!AD34)</f>
        <v>0</v>
      </c>
      <c r="AD33" s="25" t="str">
        <f>IF('Indicator Date hidden'!AE34="x","x",$AD$2-'Indicator Date hidden'!AE34)</f>
        <v>x</v>
      </c>
      <c r="AE33" s="25">
        <f>IF('Indicator Date hidden'!AF34="x","x",$AE$2-'Indicator Date hidden'!AF34)</f>
        <v>0</v>
      </c>
      <c r="AF33" s="25">
        <f>IF('Indicator Date hidden'!AG34="x","x",$AF$2-'Indicator Date hidden'!AG34)</f>
        <v>3</v>
      </c>
      <c r="AG33" s="25">
        <f>IF('Indicator Date hidden'!AH34="x","x",$AG$2-'Indicator Date hidden'!AH34)</f>
        <v>0</v>
      </c>
      <c r="AH33" s="25">
        <f>IF('Indicator Date hidden'!AI34="x","x",$AH$2-'Indicator Date hidden'!AI34)</f>
        <v>0</v>
      </c>
      <c r="AI33" s="25">
        <f>IF('Indicator Date hidden'!AJ34="x","x",$AI$2-'Indicator Date hidden'!AJ34)</f>
        <v>0</v>
      </c>
      <c r="AJ33" s="25" t="str">
        <f>IF('Indicator Date hidden'!AK34="x","x",$AJ$2-'Indicator Date hidden'!AK34)</f>
        <v>x</v>
      </c>
      <c r="AK33" s="25">
        <f>IF('Indicator Date hidden'!AL34="x","x",$AK$2-'Indicator Date hidden'!AL34)</f>
        <v>1</v>
      </c>
      <c r="AL33" s="25">
        <f>IF('Indicator Date hidden'!AM34="x","x",$AL$2-'Indicator Date hidden'!AM34)</f>
        <v>0</v>
      </c>
      <c r="AM33" s="25">
        <f>IF('Indicator Date hidden'!AN34="x","x",$AM$2-'Indicator Date hidden'!AN34)</f>
        <v>0</v>
      </c>
      <c r="AN33" s="25">
        <f>IF('Indicator Date hidden'!AO34="x","x",$AN$2-'Indicator Date hidden'!AO34)</f>
        <v>0</v>
      </c>
      <c r="AO33" s="25">
        <f>IF('Indicator Date hidden'!AP34="x","x",$AO$2-'Indicator Date hidden'!AP34)</f>
        <v>0</v>
      </c>
      <c r="AP33" s="25">
        <f>IF('Indicator Date hidden'!AQ34="x","x",$AP$2-'Indicator Date hidden'!AQ34)</f>
        <v>0</v>
      </c>
      <c r="AQ33" s="25">
        <f>IF('Indicator Date hidden'!AR34="x","x",$AQ$2-'Indicator Date hidden'!AR34)</f>
        <v>4</v>
      </c>
      <c r="AR33" s="25">
        <f>IF('Indicator Date hidden'!AS34="x","x",$AR$2-'Indicator Date hidden'!AS34)</f>
        <v>0</v>
      </c>
      <c r="AS33" s="25">
        <f>IF('Indicator Date hidden'!AT34="x","x",$AS$2-'Indicator Date hidden'!AT34)</f>
        <v>0</v>
      </c>
      <c r="AT33" s="25">
        <f>IF('Indicator Date hidden'!AU34="x","x",$AT$2-'Indicator Date hidden'!AU34)</f>
        <v>0</v>
      </c>
      <c r="AU33" s="25" t="str">
        <f>IF('Indicator Date hidden'!AV34="x","x",$AU$2-'Indicator Date hidden'!AV34)</f>
        <v>x</v>
      </c>
      <c r="AV33" s="25">
        <f>IF('Indicator Date hidden'!AW34="x","x",$AV$2-'Indicator Date hidden'!AW34)</f>
        <v>0</v>
      </c>
      <c r="AW33" s="25">
        <f>IF('Indicator Date hidden'!AX34="x","x",$AW$2-'Indicator Date hidden'!AX34)</f>
        <v>0</v>
      </c>
      <c r="AX33" s="25">
        <f>IF('Indicator Date hidden'!AY34="x","x",$AX$2-'Indicator Date hidden'!AY34)</f>
        <v>0</v>
      </c>
      <c r="AY33" s="25">
        <f>IF('Indicator Date hidden'!AZ34="x","x",$AY$2-'Indicator Date hidden'!AZ34)</f>
        <v>0</v>
      </c>
      <c r="AZ33" s="25">
        <f>IF('Indicator Date hidden'!BA34="x","x",$AZ$2-'Indicator Date hidden'!BA34)</f>
        <v>0</v>
      </c>
      <c r="BA33">
        <f t="shared" si="0"/>
        <v>12</v>
      </c>
      <c r="BB33" s="26">
        <f t="shared" si="1"/>
        <v>0.27272727272727271</v>
      </c>
      <c r="BC33">
        <f t="shared" si="2"/>
        <v>4</v>
      </c>
      <c r="BD33" s="26">
        <f t="shared" si="3"/>
        <v>0.9381712472977406</v>
      </c>
      <c r="BE33" s="28">
        <f t="shared" si="4"/>
        <v>0</v>
      </c>
    </row>
    <row r="34" spans="1:57" x14ac:dyDescent="0.25">
      <c r="A34" t="s">
        <v>9313</v>
      </c>
      <c r="B34" s="25">
        <f>IF('Indicator Date hidden'!C35="x","x",$B$2-'Indicator Date hidden'!C35)</f>
        <v>0</v>
      </c>
      <c r="C34" s="25">
        <f>IF('Indicator Date hidden'!D35="x","x",$C$2-'Indicator Date hidden'!D35)</f>
        <v>0</v>
      </c>
      <c r="D34" s="25">
        <f>IF('Indicator Date hidden'!E35="x","x",$D$2-'Indicator Date hidden'!E35)</f>
        <v>0</v>
      </c>
      <c r="E34" s="25">
        <f>IF('Indicator Date hidden'!F35="x","x",$E$2-'Indicator Date hidden'!F35)</f>
        <v>0</v>
      </c>
      <c r="F34" s="25">
        <f>IF('Indicator Date hidden'!G35="x","x",$F$2-'Indicator Date hidden'!G35)</f>
        <v>0</v>
      </c>
      <c r="G34" s="25">
        <f>IF('Indicator Date hidden'!H35="x","x",$G$2-'Indicator Date hidden'!H35)</f>
        <v>0</v>
      </c>
      <c r="H34" s="25">
        <f>IF('Indicator Date hidden'!I35="x","x",$H$2-'Indicator Date hidden'!I35)</f>
        <v>0</v>
      </c>
      <c r="I34" s="25">
        <f>IF('Indicator Date hidden'!J35="x","x",$I$2-'Indicator Date hidden'!J35)</f>
        <v>0</v>
      </c>
      <c r="J34" s="25">
        <f>IF('Indicator Date hidden'!K35="x","x",$J$2-'Indicator Date hidden'!K35)</f>
        <v>0</v>
      </c>
      <c r="K34" s="25">
        <f>IF('Indicator Date hidden'!L35="x","x",$K$2-'Indicator Date hidden'!L35)</f>
        <v>0</v>
      </c>
      <c r="L34" s="25">
        <f>IF('Indicator Date hidden'!M35="x","x",$L$2-'Indicator Date hidden'!M35)</f>
        <v>0</v>
      </c>
      <c r="M34" s="25">
        <f>IF('Indicator Date hidden'!N35="x","x",$M$2-'Indicator Date hidden'!N35)</f>
        <v>0</v>
      </c>
      <c r="N34" s="25">
        <f>IF('Indicator Date hidden'!O35="x","x",$N$2-'Indicator Date hidden'!O35)</f>
        <v>0</v>
      </c>
      <c r="O34" s="25">
        <f>IF('Indicator Date hidden'!P35="x","x",$O$2-'Indicator Date hidden'!P35)</f>
        <v>0</v>
      </c>
      <c r="P34" s="25">
        <f>IF('Indicator Date hidden'!Q35="x","x",$P$2-'Indicator Date hidden'!Q35)</f>
        <v>0</v>
      </c>
      <c r="Q34" s="25">
        <f>IF('Indicator Date hidden'!R35="x","x",$Q$2-'Indicator Date hidden'!R35)</f>
        <v>4</v>
      </c>
      <c r="R34" s="25">
        <f>IF('Indicator Date hidden'!S35="x","x",$R$2-'Indicator Date hidden'!S35)</f>
        <v>0</v>
      </c>
      <c r="S34" s="25">
        <f>IF('Indicator Date hidden'!T35="x","x",$S$2-'Indicator Date hidden'!T35)</f>
        <v>0</v>
      </c>
      <c r="T34" s="25">
        <f>IF('Indicator Date hidden'!U35="x","x",$T$2-'Indicator Date hidden'!U35)</f>
        <v>0</v>
      </c>
      <c r="U34" s="25">
        <f>IF('Indicator Date hidden'!V35="x","x",$U$2-'Indicator Date hidden'!V35)</f>
        <v>0</v>
      </c>
      <c r="V34" s="25">
        <f>IF('Indicator Date hidden'!W35="x","x",$V$2-'Indicator Date hidden'!W35)</f>
        <v>0</v>
      </c>
      <c r="W34" s="25">
        <f>IF('Indicator Date hidden'!X35="x","x",$W$2-'Indicator Date hidden'!X35)</f>
        <v>4</v>
      </c>
      <c r="X34" s="25">
        <f>IF('Indicator Date hidden'!Y35="x","x",$X$2-'Indicator Date hidden'!Y35)</f>
        <v>5</v>
      </c>
      <c r="Y34" s="25">
        <f>IF('Indicator Date hidden'!Z35="x","x",$Y$2-'Indicator Date hidden'!Z35)</f>
        <v>0</v>
      </c>
      <c r="Z34" s="25">
        <f>IF('Indicator Date hidden'!AA35="x","x",$Z$2-'Indicator Date hidden'!AA35)</f>
        <v>0</v>
      </c>
      <c r="AA34" s="25">
        <f>IF('Indicator Date hidden'!AB35="x","x",$AA$2-'Indicator Date hidden'!AB35)</f>
        <v>0</v>
      </c>
      <c r="AB34" s="25">
        <f>IF('Indicator Date hidden'!AC35="x","x",$AB$2-'Indicator Date hidden'!AC35)</f>
        <v>0</v>
      </c>
      <c r="AC34" s="25">
        <f>IF('Indicator Date hidden'!AD35="x","x",$AC$2-'Indicator Date hidden'!AD35)</f>
        <v>0</v>
      </c>
      <c r="AD34" s="25">
        <f>IF('Indicator Date hidden'!AE35="x","x",$AD$2-'Indicator Date hidden'!AE35)</f>
        <v>0</v>
      </c>
      <c r="AE34" s="25">
        <f>IF('Indicator Date hidden'!AF35="x","x",$AE$2-'Indicator Date hidden'!AF35)</f>
        <v>0</v>
      </c>
      <c r="AF34" s="25">
        <f>IF('Indicator Date hidden'!AG35="x","x",$AF$2-'Indicator Date hidden'!AG35)</f>
        <v>5</v>
      </c>
      <c r="AG34" s="25">
        <f>IF('Indicator Date hidden'!AH35="x","x",$AG$2-'Indicator Date hidden'!AH35)</f>
        <v>0</v>
      </c>
      <c r="AH34" s="25">
        <f>IF('Indicator Date hidden'!AI35="x","x",$AH$2-'Indicator Date hidden'!AI35)</f>
        <v>0</v>
      </c>
      <c r="AI34" s="25">
        <f>IF('Indicator Date hidden'!AJ35="x","x",$AI$2-'Indicator Date hidden'!AJ35)</f>
        <v>0</v>
      </c>
      <c r="AJ34" s="25">
        <f>IF('Indicator Date hidden'!AK35="x","x",$AJ$2-'Indicator Date hidden'!AK35)</f>
        <v>0</v>
      </c>
      <c r="AK34" s="25">
        <f>IF('Indicator Date hidden'!AL35="x","x",$AK$2-'Indicator Date hidden'!AL35)</f>
        <v>1</v>
      </c>
      <c r="AL34" s="25">
        <f>IF('Indicator Date hidden'!AM35="x","x",$AL$2-'Indicator Date hidden'!AM35)</f>
        <v>0</v>
      </c>
      <c r="AM34" s="25">
        <f>IF('Indicator Date hidden'!AN35="x","x",$AM$2-'Indicator Date hidden'!AN35)</f>
        <v>0</v>
      </c>
      <c r="AN34" s="25">
        <f>IF('Indicator Date hidden'!AO35="x","x",$AN$2-'Indicator Date hidden'!AO35)</f>
        <v>0</v>
      </c>
      <c r="AO34" s="25" t="str">
        <f>IF('Indicator Date hidden'!AP35="x","x",$AO$2-'Indicator Date hidden'!AP35)</f>
        <v>x</v>
      </c>
      <c r="AP34" s="25" t="str">
        <f>IF('Indicator Date hidden'!AQ35="x","x",$AP$2-'Indicator Date hidden'!AQ35)</f>
        <v>x</v>
      </c>
      <c r="AQ34" s="25" t="str">
        <f>IF('Indicator Date hidden'!AR35="x","x",$AQ$2-'Indicator Date hidden'!AR35)</f>
        <v>x</v>
      </c>
      <c r="AR34" s="25">
        <f>IF('Indicator Date hidden'!AS35="x","x",$AR$2-'Indicator Date hidden'!AS35)</f>
        <v>0</v>
      </c>
      <c r="AS34" s="25">
        <f>IF('Indicator Date hidden'!AT35="x","x",$AS$2-'Indicator Date hidden'!AT35)</f>
        <v>0</v>
      </c>
      <c r="AT34" s="25">
        <f>IF('Indicator Date hidden'!AU35="x","x",$AT$2-'Indicator Date hidden'!AU35)</f>
        <v>0</v>
      </c>
      <c r="AU34" s="25">
        <f>IF('Indicator Date hidden'!AV35="x","x",$AU$2-'Indicator Date hidden'!AV35)</f>
        <v>4</v>
      </c>
      <c r="AV34" s="25">
        <f>IF('Indicator Date hidden'!AW35="x","x",$AV$2-'Indicator Date hidden'!AW35)</f>
        <v>0</v>
      </c>
      <c r="AW34" s="25">
        <f>IF('Indicator Date hidden'!AX35="x","x",$AW$2-'Indicator Date hidden'!AX35)</f>
        <v>0</v>
      </c>
      <c r="AX34" s="25">
        <f>IF('Indicator Date hidden'!AY35="x","x",$AX$2-'Indicator Date hidden'!AY35)</f>
        <v>0</v>
      </c>
      <c r="AY34" s="25">
        <f>IF('Indicator Date hidden'!AZ35="x","x",$AY$2-'Indicator Date hidden'!AZ35)</f>
        <v>0</v>
      </c>
      <c r="AZ34" s="25">
        <f>IF('Indicator Date hidden'!BA35="x","x",$AZ$2-'Indicator Date hidden'!BA35)</f>
        <v>0</v>
      </c>
      <c r="BA34">
        <f t="shared" si="0"/>
        <v>23</v>
      </c>
      <c r="BB34" s="26">
        <f t="shared" si="1"/>
        <v>0.47916666666666669</v>
      </c>
      <c r="BC34">
        <f t="shared" si="2"/>
        <v>6</v>
      </c>
      <c r="BD34" s="26">
        <f t="shared" si="3"/>
        <v>1.3538461159066622</v>
      </c>
      <c r="BE34" s="28">
        <f t="shared" si="4"/>
        <v>0</v>
      </c>
    </row>
    <row r="35" spans="1:57" x14ac:dyDescent="0.25">
      <c r="A35" t="s">
        <v>9527</v>
      </c>
      <c r="B35" s="25">
        <f>IF('Indicator Date hidden'!C36="x","x",$B$2-'Indicator Date hidden'!C36)</f>
        <v>0</v>
      </c>
      <c r="C35" s="25">
        <f>IF('Indicator Date hidden'!D36="x","x",$C$2-'Indicator Date hidden'!D36)</f>
        <v>0</v>
      </c>
      <c r="D35" s="25">
        <f>IF('Indicator Date hidden'!E36="x","x",$D$2-'Indicator Date hidden'!E36)</f>
        <v>0</v>
      </c>
      <c r="E35" s="25">
        <f>IF('Indicator Date hidden'!F36="x","x",$E$2-'Indicator Date hidden'!F36)</f>
        <v>0</v>
      </c>
      <c r="F35" s="25">
        <f>IF('Indicator Date hidden'!G36="x","x",$F$2-'Indicator Date hidden'!G36)</f>
        <v>0</v>
      </c>
      <c r="G35" s="25">
        <f>IF('Indicator Date hidden'!H36="x","x",$G$2-'Indicator Date hidden'!H36)</f>
        <v>0</v>
      </c>
      <c r="H35" s="25">
        <f>IF('Indicator Date hidden'!I36="x","x",$H$2-'Indicator Date hidden'!I36)</f>
        <v>0</v>
      </c>
      <c r="I35" s="25">
        <f>IF('Indicator Date hidden'!J36="x","x",$I$2-'Indicator Date hidden'!J36)</f>
        <v>0</v>
      </c>
      <c r="J35" s="25">
        <f>IF('Indicator Date hidden'!K36="x","x",$J$2-'Indicator Date hidden'!K36)</f>
        <v>0</v>
      </c>
      <c r="K35" s="25">
        <f>IF('Indicator Date hidden'!L36="x","x",$K$2-'Indicator Date hidden'!L36)</f>
        <v>0</v>
      </c>
      <c r="L35" s="25">
        <f>IF('Indicator Date hidden'!M36="x","x",$L$2-'Indicator Date hidden'!M36)</f>
        <v>0</v>
      </c>
      <c r="M35" s="25">
        <f>IF('Indicator Date hidden'!N36="x","x",$M$2-'Indicator Date hidden'!N36)</f>
        <v>0</v>
      </c>
      <c r="N35" s="25">
        <f>IF('Indicator Date hidden'!O36="x","x",$N$2-'Indicator Date hidden'!O36)</f>
        <v>0</v>
      </c>
      <c r="O35" s="25">
        <f>IF('Indicator Date hidden'!P36="x","x",$O$2-'Indicator Date hidden'!P36)</f>
        <v>0</v>
      </c>
      <c r="P35" s="25">
        <f>IF('Indicator Date hidden'!Q36="x","x",$P$2-'Indicator Date hidden'!Q36)</f>
        <v>0</v>
      </c>
      <c r="Q35" s="25">
        <f>IF('Indicator Date hidden'!R36="x","x",$Q$2-'Indicator Date hidden'!R36)</f>
        <v>4</v>
      </c>
      <c r="R35" s="25">
        <f>IF('Indicator Date hidden'!S36="x","x",$R$2-'Indicator Date hidden'!S36)</f>
        <v>0</v>
      </c>
      <c r="S35" s="25">
        <f>IF('Indicator Date hidden'!T36="x","x",$S$2-'Indicator Date hidden'!T36)</f>
        <v>0</v>
      </c>
      <c r="T35" s="25">
        <f>IF('Indicator Date hidden'!U36="x","x",$T$2-'Indicator Date hidden'!U36)</f>
        <v>0</v>
      </c>
      <c r="U35" s="25">
        <f>IF('Indicator Date hidden'!V36="x","x",$U$2-'Indicator Date hidden'!V36)</f>
        <v>0</v>
      </c>
      <c r="V35" s="25">
        <f>IF('Indicator Date hidden'!W36="x","x",$V$2-'Indicator Date hidden'!W36)</f>
        <v>0</v>
      </c>
      <c r="W35" s="25">
        <f>IF('Indicator Date hidden'!X36="x","x",$W$2-'Indicator Date hidden'!X36)</f>
        <v>4</v>
      </c>
      <c r="X35" s="25" t="str">
        <f>IF('Indicator Date hidden'!Y36="x","x",$X$2-'Indicator Date hidden'!Y36)</f>
        <v>x</v>
      </c>
      <c r="Y35" s="25">
        <f>IF('Indicator Date hidden'!Z36="x","x",$Y$2-'Indicator Date hidden'!Z36)</f>
        <v>0</v>
      </c>
      <c r="Z35" s="25">
        <f>IF('Indicator Date hidden'!AA36="x","x",$Z$2-'Indicator Date hidden'!AA36)</f>
        <v>0</v>
      </c>
      <c r="AA35" s="25">
        <f>IF('Indicator Date hidden'!AB36="x","x",$AA$2-'Indicator Date hidden'!AB36)</f>
        <v>0</v>
      </c>
      <c r="AB35" s="25">
        <f>IF('Indicator Date hidden'!AC36="x","x",$AB$2-'Indicator Date hidden'!AC36)</f>
        <v>0</v>
      </c>
      <c r="AC35" s="25">
        <f>IF('Indicator Date hidden'!AD36="x","x",$AC$2-'Indicator Date hidden'!AD36)</f>
        <v>0</v>
      </c>
      <c r="AD35" s="25">
        <f>IF('Indicator Date hidden'!AE36="x","x",$AD$2-'Indicator Date hidden'!AE36)</f>
        <v>0</v>
      </c>
      <c r="AE35" s="25">
        <f>IF('Indicator Date hidden'!AF36="x","x",$AE$2-'Indicator Date hidden'!AF36)</f>
        <v>0</v>
      </c>
      <c r="AF35" s="25">
        <f>IF('Indicator Date hidden'!AG36="x","x",$AF$2-'Indicator Date hidden'!AG36)</f>
        <v>2</v>
      </c>
      <c r="AG35" s="25">
        <f>IF('Indicator Date hidden'!AH36="x","x",$AG$2-'Indicator Date hidden'!AH36)</f>
        <v>0</v>
      </c>
      <c r="AH35" s="25">
        <f>IF('Indicator Date hidden'!AI36="x","x",$AH$2-'Indicator Date hidden'!AI36)</f>
        <v>0</v>
      </c>
      <c r="AI35" s="25">
        <f>IF('Indicator Date hidden'!AJ36="x","x",$AI$2-'Indicator Date hidden'!AJ36)</f>
        <v>0</v>
      </c>
      <c r="AJ35" s="25">
        <f>IF('Indicator Date hidden'!AK36="x","x",$AJ$2-'Indicator Date hidden'!AK36)</f>
        <v>1</v>
      </c>
      <c r="AK35" s="25">
        <f>IF('Indicator Date hidden'!AL36="x","x",$AK$2-'Indicator Date hidden'!AL36)</f>
        <v>0</v>
      </c>
      <c r="AL35" s="25">
        <f>IF('Indicator Date hidden'!AM36="x","x",$AL$2-'Indicator Date hidden'!AM36)</f>
        <v>0</v>
      </c>
      <c r="AM35" s="25">
        <f>IF('Indicator Date hidden'!AN36="x","x",$AM$2-'Indicator Date hidden'!AN36)</f>
        <v>0</v>
      </c>
      <c r="AN35" s="25">
        <f>IF('Indicator Date hidden'!AO36="x","x",$AN$2-'Indicator Date hidden'!AO36)</f>
        <v>0</v>
      </c>
      <c r="AO35" s="25" t="str">
        <f>IF('Indicator Date hidden'!AP36="x","x",$AO$2-'Indicator Date hidden'!AP36)</f>
        <v>x</v>
      </c>
      <c r="AP35" s="25" t="str">
        <f>IF('Indicator Date hidden'!AQ36="x","x",$AP$2-'Indicator Date hidden'!AQ36)</f>
        <v>x</v>
      </c>
      <c r="AQ35" s="25" t="str">
        <f>IF('Indicator Date hidden'!AR36="x","x",$AQ$2-'Indicator Date hidden'!AR36)</f>
        <v>x</v>
      </c>
      <c r="AR35" s="25">
        <f>IF('Indicator Date hidden'!AS36="x","x",$AR$2-'Indicator Date hidden'!AS36)</f>
        <v>0</v>
      </c>
      <c r="AS35" s="25">
        <f>IF('Indicator Date hidden'!AT36="x","x",$AS$2-'Indicator Date hidden'!AT36)</f>
        <v>0</v>
      </c>
      <c r="AT35" s="25">
        <f>IF('Indicator Date hidden'!AU36="x","x",$AT$2-'Indicator Date hidden'!AU36)</f>
        <v>0</v>
      </c>
      <c r="AU35" s="25">
        <f>IF('Indicator Date hidden'!AV36="x","x",$AU$2-'Indicator Date hidden'!AV36)</f>
        <v>1</v>
      </c>
      <c r="AV35" s="25">
        <f>IF('Indicator Date hidden'!AW36="x","x",$AV$2-'Indicator Date hidden'!AW36)</f>
        <v>0</v>
      </c>
      <c r="AW35" s="25">
        <f>IF('Indicator Date hidden'!AX36="x","x",$AW$2-'Indicator Date hidden'!AX36)</f>
        <v>0</v>
      </c>
      <c r="AX35" s="25">
        <f>IF('Indicator Date hidden'!AY36="x","x",$AX$2-'Indicator Date hidden'!AY36)</f>
        <v>0</v>
      </c>
      <c r="AY35" s="25">
        <f>IF('Indicator Date hidden'!AZ36="x","x",$AY$2-'Indicator Date hidden'!AZ36)</f>
        <v>0</v>
      </c>
      <c r="AZ35" s="25">
        <f>IF('Indicator Date hidden'!BA36="x","x",$AZ$2-'Indicator Date hidden'!BA36)</f>
        <v>0</v>
      </c>
      <c r="BA35">
        <f t="shared" ref="BA35:BA66" si="5">SUM(B35:AZ35)</f>
        <v>12</v>
      </c>
      <c r="BB35" s="26">
        <f t="shared" ref="BB35:BB66" si="6">BA35/COUNT(B35:AZ35)</f>
        <v>0.25531914893617019</v>
      </c>
      <c r="BC35">
        <f t="shared" ref="BC35:BC66" si="7">COUNTIF(B35:AZ35,"&gt;0")</f>
        <v>5</v>
      </c>
      <c r="BD35" s="26">
        <f t="shared" ref="BD35:BD66" si="8">_xlfn.STDEV.P(B35:AZ35)</f>
        <v>0.86216168465339615</v>
      </c>
      <c r="BE35" s="28">
        <f t="shared" ref="BE35:BE66" si="9">MEDIAN(B35:AZ35)</f>
        <v>0</v>
      </c>
    </row>
    <row r="36" spans="1:57" x14ac:dyDescent="0.25">
      <c r="A36" t="s">
        <v>9318</v>
      </c>
      <c r="B36" s="25">
        <f>IF('Indicator Date hidden'!C37="x","x",$B$2-'Indicator Date hidden'!C37)</f>
        <v>0</v>
      </c>
      <c r="C36" s="25">
        <f>IF('Indicator Date hidden'!D37="x","x",$C$2-'Indicator Date hidden'!D37)</f>
        <v>0</v>
      </c>
      <c r="D36" s="25">
        <f>IF('Indicator Date hidden'!E37="x","x",$D$2-'Indicator Date hidden'!E37)</f>
        <v>0</v>
      </c>
      <c r="E36" s="25">
        <f>IF('Indicator Date hidden'!F37="x","x",$E$2-'Indicator Date hidden'!F37)</f>
        <v>0</v>
      </c>
      <c r="F36" s="25">
        <f>IF('Indicator Date hidden'!G37="x","x",$F$2-'Indicator Date hidden'!G37)</f>
        <v>0</v>
      </c>
      <c r="G36" s="25">
        <f>IF('Indicator Date hidden'!H37="x","x",$G$2-'Indicator Date hidden'!H37)</f>
        <v>0</v>
      </c>
      <c r="H36" s="25">
        <f>IF('Indicator Date hidden'!I37="x","x",$H$2-'Indicator Date hidden'!I37)</f>
        <v>0</v>
      </c>
      <c r="I36" s="25">
        <f>IF('Indicator Date hidden'!J37="x","x",$I$2-'Indicator Date hidden'!J37)</f>
        <v>0</v>
      </c>
      <c r="J36" s="25">
        <f>IF('Indicator Date hidden'!K37="x","x",$J$2-'Indicator Date hidden'!K37)</f>
        <v>0</v>
      </c>
      <c r="K36" s="25">
        <f>IF('Indicator Date hidden'!L37="x","x",$K$2-'Indicator Date hidden'!L37)</f>
        <v>0</v>
      </c>
      <c r="L36" s="25">
        <f>IF('Indicator Date hidden'!M37="x","x",$L$2-'Indicator Date hidden'!M37)</f>
        <v>0</v>
      </c>
      <c r="M36" s="25">
        <f>IF('Indicator Date hidden'!N37="x","x",$M$2-'Indicator Date hidden'!N37)</f>
        <v>0</v>
      </c>
      <c r="N36" s="25">
        <f>IF('Indicator Date hidden'!O37="x","x",$N$2-'Indicator Date hidden'!O37)</f>
        <v>0</v>
      </c>
      <c r="O36" s="25">
        <f>IF('Indicator Date hidden'!P37="x","x",$O$2-'Indicator Date hidden'!P37)</f>
        <v>0</v>
      </c>
      <c r="P36" s="25">
        <f>IF('Indicator Date hidden'!Q37="x","x",$P$2-'Indicator Date hidden'!Q37)</f>
        <v>0</v>
      </c>
      <c r="Q36" s="25" t="str">
        <f>IF('Indicator Date hidden'!R37="x","x",$Q$2-'Indicator Date hidden'!R37)</f>
        <v>x</v>
      </c>
      <c r="R36" s="25">
        <f>IF('Indicator Date hidden'!S37="x","x",$R$2-'Indicator Date hidden'!S37)</f>
        <v>0</v>
      </c>
      <c r="S36" s="25">
        <f>IF('Indicator Date hidden'!T37="x","x",$S$2-'Indicator Date hidden'!T37)</f>
        <v>0</v>
      </c>
      <c r="T36" s="25">
        <f>IF('Indicator Date hidden'!U37="x","x",$T$2-'Indicator Date hidden'!U37)</f>
        <v>0</v>
      </c>
      <c r="U36" s="25">
        <f>IF('Indicator Date hidden'!V37="x","x",$U$2-'Indicator Date hidden'!V37)</f>
        <v>0</v>
      </c>
      <c r="V36" s="25">
        <f>IF('Indicator Date hidden'!W37="x","x",$V$2-'Indicator Date hidden'!W37)</f>
        <v>0</v>
      </c>
      <c r="W36" s="25">
        <f>IF('Indicator Date hidden'!X37="x","x",$W$2-'Indicator Date hidden'!X37)</f>
        <v>0</v>
      </c>
      <c r="X36" s="25">
        <f>IF('Indicator Date hidden'!Y37="x","x",$X$2-'Indicator Date hidden'!Y37)</f>
        <v>4</v>
      </c>
      <c r="Y36" s="25">
        <f>IF('Indicator Date hidden'!Z37="x","x",$Y$2-'Indicator Date hidden'!Z37)</f>
        <v>0</v>
      </c>
      <c r="Z36" s="25">
        <f>IF('Indicator Date hidden'!AA37="x","x",$Z$2-'Indicator Date hidden'!AA37)</f>
        <v>0</v>
      </c>
      <c r="AA36" s="25">
        <f>IF('Indicator Date hidden'!AB37="x","x",$AA$2-'Indicator Date hidden'!AB37)</f>
        <v>0</v>
      </c>
      <c r="AB36" s="25">
        <f>IF('Indicator Date hidden'!AC37="x","x",$AB$2-'Indicator Date hidden'!AC37)</f>
        <v>0</v>
      </c>
      <c r="AC36" s="25">
        <f>IF('Indicator Date hidden'!AD37="x","x",$AC$2-'Indicator Date hidden'!AD37)</f>
        <v>0</v>
      </c>
      <c r="AD36" s="25" t="str">
        <f>IF('Indicator Date hidden'!AE37="x","x",$AD$2-'Indicator Date hidden'!AE37)</f>
        <v>x</v>
      </c>
      <c r="AE36" s="25">
        <f>IF('Indicator Date hidden'!AF37="x","x",$AE$2-'Indicator Date hidden'!AF37)</f>
        <v>0</v>
      </c>
      <c r="AF36" s="25">
        <f>IF('Indicator Date hidden'!AG37="x","x",$AF$2-'Indicator Date hidden'!AG37)</f>
        <v>0</v>
      </c>
      <c r="AG36" s="25">
        <f>IF('Indicator Date hidden'!AH37="x","x",$AG$2-'Indicator Date hidden'!AH37)</f>
        <v>0</v>
      </c>
      <c r="AH36" s="25">
        <f>IF('Indicator Date hidden'!AI37="x","x",$AH$2-'Indicator Date hidden'!AI37)</f>
        <v>0</v>
      </c>
      <c r="AI36" s="25">
        <f>IF('Indicator Date hidden'!AJ37="x","x",$AI$2-'Indicator Date hidden'!AJ37)</f>
        <v>0</v>
      </c>
      <c r="AJ36" s="25" t="str">
        <f>IF('Indicator Date hidden'!AK37="x","x",$AJ$2-'Indicator Date hidden'!AK37)</f>
        <v>x</v>
      </c>
      <c r="AK36" s="25">
        <f>IF('Indicator Date hidden'!AL37="x","x",$AK$2-'Indicator Date hidden'!AL37)</f>
        <v>1</v>
      </c>
      <c r="AL36" s="25">
        <f>IF('Indicator Date hidden'!AM37="x","x",$AL$2-'Indicator Date hidden'!AM37)</f>
        <v>0</v>
      </c>
      <c r="AM36" s="25">
        <f>IF('Indicator Date hidden'!AN37="x","x",$AM$2-'Indicator Date hidden'!AN37)</f>
        <v>0</v>
      </c>
      <c r="AN36" s="25">
        <f>IF('Indicator Date hidden'!AO37="x","x",$AN$2-'Indicator Date hidden'!AO37)</f>
        <v>0</v>
      </c>
      <c r="AO36" s="25">
        <f>IF('Indicator Date hidden'!AP37="x","x",$AO$2-'Indicator Date hidden'!AP37)</f>
        <v>0</v>
      </c>
      <c r="AP36" s="25">
        <f>IF('Indicator Date hidden'!AQ37="x","x",$AP$2-'Indicator Date hidden'!AQ37)</f>
        <v>0</v>
      </c>
      <c r="AQ36" s="25">
        <f>IF('Indicator Date hidden'!AR37="x","x",$AQ$2-'Indicator Date hidden'!AR37)</f>
        <v>4</v>
      </c>
      <c r="AR36" s="25">
        <f>IF('Indicator Date hidden'!AS37="x","x",$AR$2-'Indicator Date hidden'!AS37)</f>
        <v>0</v>
      </c>
      <c r="AS36" s="25">
        <f>IF('Indicator Date hidden'!AT37="x","x",$AS$2-'Indicator Date hidden'!AT37)</f>
        <v>0</v>
      </c>
      <c r="AT36" s="25">
        <f>IF('Indicator Date hidden'!AU37="x","x",$AT$2-'Indicator Date hidden'!AU37)</f>
        <v>0</v>
      </c>
      <c r="AU36" s="25">
        <f>IF('Indicator Date hidden'!AV37="x","x",$AU$2-'Indicator Date hidden'!AV37)</f>
        <v>3</v>
      </c>
      <c r="AV36" s="25">
        <f>IF('Indicator Date hidden'!AW37="x","x",$AV$2-'Indicator Date hidden'!AW37)</f>
        <v>0</v>
      </c>
      <c r="AW36" s="25">
        <f>IF('Indicator Date hidden'!AX37="x","x",$AW$2-'Indicator Date hidden'!AX37)</f>
        <v>0</v>
      </c>
      <c r="AX36" s="25">
        <f>IF('Indicator Date hidden'!AY37="x","x",$AX$2-'Indicator Date hidden'!AY37)</f>
        <v>0</v>
      </c>
      <c r="AY36" s="25">
        <f>IF('Indicator Date hidden'!AZ37="x","x",$AY$2-'Indicator Date hidden'!AZ37)</f>
        <v>0</v>
      </c>
      <c r="AZ36" s="25">
        <f>IF('Indicator Date hidden'!BA37="x","x",$AZ$2-'Indicator Date hidden'!BA37)</f>
        <v>0</v>
      </c>
      <c r="BA36">
        <f t="shared" si="5"/>
        <v>12</v>
      </c>
      <c r="BB36" s="26">
        <f t="shared" si="6"/>
        <v>0.25</v>
      </c>
      <c r="BC36">
        <f t="shared" si="7"/>
        <v>4</v>
      </c>
      <c r="BD36" s="26">
        <f t="shared" si="8"/>
        <v>0.90138781886599728</v>
      </c>
      <c r="BE36" s="28">
        <f t="shared" si="9"/>
        <v>0</v>
      </c>
    </row>
    <row r="37" spans="1:57" x14ac:dyDescent="0.25">
      <c r="A37" t="s">
        <v>9320</v>
      </c>
      <c r="B37" s="25">
        <f>IF('Indicator Date hidden'!C38="x","x",$B$2-'Indicator Date hidden'!C38)</f>
        <v>0</v>
      </c>
      <c r="C37" s="25">
        <f>IF('Indicator Date hidden'!D38="x","x",$C$2-'Indicator Date hidden'!D38)</f>
        <v>0</v>
      </c>
      <c r="D37" s="25">
        <f>IF('Indicator Date hidden'!E38="x","x",$D$2-'Indicator Date hidden'!E38)</f>
        <v>0</v>
      </c>
      <c r="E37" s="25">
        <f>IF('Indicator Date hidden'!F38="x","x",$E$2-'Indicator Date hidden'!F38)</f>
        <v>0</v>
      </c>
      <c r="F37" s="25">
        <f>IF('Indicator Date hidden'!G38="x","x",$F$2-'Indicator Date hidden'!G38)</f>
        <v>0</v>
      </c>
      <c r="G37" s="25">
        <f>IF('Indicator Date hidden'!H38="x","x",$G$2-'Indicator Date hidden'!H38)</f>
        <v>0</v>
      </c>
      <c r="H37" s="25">
        <f>IF('Indicator Date hidden'!I38="x","x",$H$2-'Indicator Date hidden'!I38)</f>
        <v>0</v>
      </c>
      <c r="I37" s="25">
        <f>IF('Indicator Date hidden'!J38="x","x",$I$2-'Indicator Date hidden'!J38)</f>
        <v>0</v>
      </c>
      <c r="J37" s="25">
        <f>IF('Indicator Date hidden'!K38="x","x",$J$2-'Indicator Date hidden'!K38)</f>
        <v>0</v>
      </c>
      <c r="K37" s="25">
        <f>IF('Indicator Date hidden'!L38="x","x",$K$2-'Indicator Date hidden'!L38)</f>
        <v>0</v>
      </c>
      <c r="L37" s="25">
        <f>IF('Indicator Date hidden'!M38="x","x",$L$2-'Indicator Date hidden'!M38)</f>
        <v>0</v>
      </c>
      <c r="M37" s="25">
        <f>IF('Indicator Date hidden'!N38="x","x",$M$2-'Indicator Date hidden'!N38)</f>
        <v>0</v>
      </c>
      <c r="N37" s="25">
        <f>IF('Indicator Date hidden'!O38="x","x",$N$2-'Indicator Date hidden'!O38)</f>
        <v>0</v>
      </c>
      <c r="O37" s="25">
        <f>IF('Indicator Date hidden'!P38="x","x",$O$2-'Indicator Date hidden'!P38)</f>
        <v>0</v>
      </c>
      <c r="P37" s="25">
        <f>IF('Indicator Date hidden'!Q38="x","x",$P$2-'Indicator Date hidden'!Q38)</f>
        <v>0</v>
      </c>
      <c r="Q37" s="25">
        <f>IF('Indicator Date hidden'!R38="x","x",$Q$2-'Indicator Date hidden'!R38)</f>
        <v>2</v>
      </c>
      <c r="R37" s="25">
        <f>IF('Indicator Date hidden'!S38="x","x",$R$2-'Indicator Date hidden'!S38)</f>
        <v>0</v>
      </c>
      <c r="S37" s="25">
        <f>IF('Indicator Date hidden'!T38="x","x",$S$2-'Indicator Date hidden'!T38)</f>
        <v>0</v>
      </c>
      <c r="T37" s="25">
        <f>IF('Indicator Date hidden'!U38="x","x",$T$2-'Indicator Date hidden'!U38)</f>
        <v>0</v>
      </c>
      <c r="U37" s="25">
        <f>IF('Indicator Date hidden'!V38="x","x",$U$2-'Indicator Date hidden'!V38)</f>
        <v>0</v>
      </c>
      <c r="V37" s="25">
        <f>IF('Indicator Date hidden'!W38="x","x",$V$2-'Indicator Date hidden'!W38)</f>
        <v>0</v>
      </c>
      <c r="W37" s="25">
        <f>IF('Indicator Date hidden'!X38="x","x",$W$2-'Indicator Date hidden'!X38)</f>
        <v>4</v>
      </c>
      <c r="X37" s="25">
        <f>IF('Indicator Date hidden'!Y38="x","x",$X$2-'Indicator Date hidden'!Y38)</f>
        <v>2</v>
      </c>
      <c r="Y37" s="25">
        <f>IF('Indicator Date hidden'!Z38="x","x",$Y$2-'Indicator Date hidden'!Z38)</f>
        <v>0</v>
      </c>
      <c r="Z37" s="25">
        <f>IF('Indicator Date hidden'!AA38="x","x",$Z$2-'Indicator Date hidden'!AA38)</f>
        <v>0</v>
      </c>
      <c r="AA37" s="25">
        <f>IF('Indicator Date hidden'!AB38="x","x",$AA$2-'Indicator Date hidden'!AB38)</f>
        <v>3</v>
      </c>
      <c r="AB37" s="25">
        <f>IF('Indicator Date hidden'!AC38="x","x",$AB$2-'Indicator Date hidden'!AC38)</f>
        <v>0</v>
      </c>
      <c r="AC37" s="25">
        <f>IF('Indicator Date hidden'!AD38="x","x",$AC$2-'Indicator Date hidden'!AD38)</f>
        <v>0</v>
      </c>
      <c r="AD37" s="25">
        <f>IF('Indicator Date hidden'!AE38="x","x",$AD$2-'Indicator Date hidden'!AE38)</f>
        <v>0</v>
      </c>
      <c r="AE37" s="25">
        <f>IF('Indicator Date hidden'!AF38="x","x",$AE$2-'Indicator Date hidden'!AF38)</f>
        <v>0</v>
      </c>
      <c r="AF37" s="25">
        <f>IF('Indicator Date hidden'!AG38="x","x",$AF$2-'Indicator Date hidden'!AG38)</f>
        <v>2</v>
      </c>
      <c r="AG37" s="25">
        <f>IF('Indicator Date hidden'!AH38="x","x",$AG$2-'Indicator Date hidden'!AH38)</f>
        <v>0</v>
      </c>
      <c r="AH37" s="25">
        <f>IF('Indicator Date hidden'!AI38="x","x",$AH$2-'Indicator Date hidden'!AI38)</f>
        <v>0</v>
      </c>
      <c r="AI37" s="25">
        <f>IF('Indicator Date hidden'!AJ38="x","x",$AI$2-'Indicator Date hidden'!AJ38)</f>
        <v>0</v>
      </c>
      <c r="AJ37" s="25" t="str">
        <f>IF('Indicator Date hidden'!AK38="x","x",$AJ$2-'Indicator Date hidden'!AK38)</f>
        <v>x</v>
      </c>
      <c r="AK37" s="25">
        <f>IF('Indicator Date hidden'!AL38="x","x",$AK$2-'Indicator Date hidden'!AL38)</f>
        <v>1</v>
      </c>
      <c r="AL37" s="25">
        <f>IF('Indicator Date hidden'!AM38="x","x",$AL$2-'Indicator Date hidden'!AM38)</f>
        <v>0</v>
      </c>
      <c r="AM37" s="25">
        <f>IF('Indicator Date hidden'!AN38="x","x",$AM$2-'Indicator Date hidden'!AN38)</f>
        <v>0</v>
      </c>
      <c r="AN37" s="25">
        <f>IF('Indicator Date hidden'!AO38="x","x",$AN$2-'Indicator Date hidden'!AO38)</f>
        <v>0</v>
      </c>
      <c r="AO37" s="25">
        <f>IF('Indicator Date hidden'!AP38="x","x",$AO$2-'Indicator Date hidden'!AP38)</f>
        <v>0</v>
      </c>
      <c r="AP37" s="25">
        <f>IF('Indicator Date hidden'!AQ38="x","x",$AP$2-'Indicator Date hidden'!AQ38)</f>
        <v>0</v>
      </c>
      <c r="AQ37" s="25">
        <f>IF('Indicator Date hidden'!AR38="x","x",$AQ$2-'Indicator Date hidden'!AR38)</f>
        <v>4</v>
      </c>
      <c r="AR37" s="25">
        <f>IF('Indicator Date hidden'!AS38="x","x",$AR$2-'Indicator Date hidden'!AS38)</f>
        <v>0</v>
      </c>
      <c r="AS37" s="25">
        <f>IF('Indicator Date hidden'!AT38="x","x",$AS$2-'Indicator Date hidden'!AT38)</f>
        <v>0</v>
      </c>
      <c r="AT37" s="25">
        <f>IF('Indicator Date hidden'!AU38="x","x",$AT$2-'Indicator Date hidden'!AU38)</f>
        <v>0</v>
      </c>
      <c r="AU37" s="25">
        <f>IF('Indicator Date hidden'!AV38="x","x",$AU$2-'Indicator Date hidden'!AV38)</f>
        <v>4</v>
      </c>
      <c r="AV37" s="25">
        <f>IF('Indicator Date hidden'!AW38="x","x",$AV$2-'Indicator Date hidden'!AW38)</f>
        <v>0</v>
      </c>
      <c r="AW37" s="25">
        <f>IF('Indicator Date hidden'!AX38="x","x",$AW$2-'Indicator Date hidden'!AX38)</f>
        <v>0</v>
      </c>
      <c r="AX37" s="25">
        <f>IF('Indicator Date hidden'!AY38="x","x",$AX$2-'Indicator Date hidden'!AY38)</f>
        <v>0</v>
      </c>
      <c r="AY37" s="25">
        <f>IF('Indicator Date hidden'!AZ38="x","x",$AY$2-'Indicator Date hidden'!AZ38)</f>
        <v>0</v>
      </c>
      <c r="AZ37" s="25">
        <f>IF('Indicator Date hidden'!BA38="x","x",$AZ$2-'Indicator Date hidden'!BA38)</f>
        <v>0</v>
      </c>
      <c r="BA37">
        <f t="shared" si="5"/>
        <v>22</v>
      </c>
      <c r="BB37" s="26">
        <f t="shared" si="6"/>
        <v>0.44</v>
      </c>
      <c r="BC37">
        <f t="shared" si="7"/>
        <v>8</v>
      </c>
      <c r="BD37" s="26">
        <f t="shared" si="8"/>
        <v>1.0983624174196784</v>
      </c>
      <c r="BE37" s="28">
        <f t="shared" si="9"/>
        <v>0</v>
      </c>
    </row>
    <row r="38" spans="1:57" x14ac:dyDescent="0.25">
      <c r="A38" t="s">
        <v>9326</v>
      </c>
      <c r="B38" s="25">
        <f>IF('Indicator Date hidden'!C39="x","x",$B$2-'Indicator Date hidden'!C39)</f>
        <v>0</v>
      </c>
      <c r="C38" s="25">
        <f>IF('Indicator Date hidden'!D39="x","x",$C$2-'Indicator Date hidden'!D39)</f>
        <v>0</v>
      </c>
      <c r="D38" s="25">
        <f>IF('Indicator Date hidden'!E39="x","x",$D$2-'Indicator Date hidden'!E39)</f>
        <v>0</v>
      </c>
      <c r="E38" s="25">
        <f>IF('Indicator Date hidden'!F39="x","x",$E$2-'Indicator Date hidden'!F39)</f>
        <v>0</v>
      </c>
      <c r="F38" s="25">
        <f>IF('Indicator Date hidden'!G39="x","x",$F$2-'Indicator Date hidden'!G39)</f>
        <v>0</v>
      </c>
      <c r="G38" s="25">
        <f>IF('Indicator Date hidden'!H39="x","x",$G$2-'Indicator Date hidden'!H39)</f>
        <v>0</v>
      </c>
      <c r="H38" s="25">
        <f>IF('Indicator Date hidden'!I39="x","x",$H$2-'Indicator Date hidden'!I39)</f>
        <v>0</v>
      </c>
      <c r="I38" s="25">
        <f>IF('Indicator Date hidden'!J39="x","x",$I$2-'Indicator Date hidden'!J39)</f>
        <v>0</v>
      </c>
      <c r="J38" s="25">
        <f>IF('Indicator Date hidden'!K39="x","x",$J$2-'Indicator Date hidden'!K39)</f>
        <v>0</v>
      </c>
      <c r="K38" s="25">
        <f>IF('Indicator Date hidden'!L39="x","x",$K$2-'Indicator Date hidden'!L39)</f>
        <v>0</v>
      </c>
      <c r="L38" s="25">
        <f>IF('Indicator Date hidden'!M39="x","x",$L$2-'Indicator Date hidden'!M39)</f>
        <v>0</v>
      </c>
      <c r="M38" s="25">
        <f>IF('Indicator Date hidden'!N39="x","x",$M$2-'Indicator Date hidden'!N39)</f>
        <v>0</v>
      </c>
      <c r="N38" s="25">
        <f>IF('Indicator Date hidden'!O39="x","x",$N$2-'Indicator Date hidden'!O39)</f>
        <v>0</v>
      </c>
      <c r="O38" s="25">
        <f>IF('Indicator Date hidden'!P39="x","x",$O$2-'Indicator Date hidden'!P39)</f>
        <v>0</v>
      </c>
      <c r="P38" s="25">
        <f>IF('Indicator Date hidden'!Q39="x","x",$P$2-'Indicator Date hidden'!Q39)</f>
        <v>0</v>
      </c>
      <c r="Q38" s="25">
        <f>IF('Indicator Date hidden'!R39="x","x",$Q$2-'Indicator Date hidden'!R39)</f>
        <v>4</v>
      </c>
      <c r="R38" s="25">
        <f>IF('Indicator Date hidden'!S39="x","x",$R$2-'Indicator Date hidden'!S39)</f>
        <v>0</v>
      </c>
      <c r="S38" s="25">
        <f>IF('Indicator Date hidden'!T39="x","x",$S$2-'Indicator Date hidden'!T39)</f>
        <v>0</v>
      </c>
      <c r="T38" s="25">
        <f>IF('Indicator Date hidden'!U39="x","x",$T$2-'Indicator Date hidden'!U39)</f>
        <v>0</v>
      </c>
      <c r="U38" s="25">
        <f>IF('Indicator Date hidden'!V39="x","x",$U$2-'Indicator Date hidden'!V39)</f>
        <v>0</v>
      </c>
      <c r="V38" s="25">
        <f>IF('Indicator Date hidden'!W39="x","x",$V$2-'Indicator Date hidden'!W39)</f>
        <v>0</v>
      </c>
      <c r="W38" s="25">
        <f>IF('Indicator Date hidden'!X39="x","x",$W$2-'Indicator Date hidden'!X39)</f>
        <v>4</v>
      </c>
      <c r="X38" s="25">
        <f>IF('Indicator Date hidden'!Y39="x","x",$X$2-'Indicator Date hidden'!Y39)</f>
        <v>4</v>
      </c>
      <c r="Y38" s="25">
        <f>IF('Indicator Date hidden'!Z39="x","x",$Y$2-'Indicator Date hidden'!Z39)</f>
        <v>0</v>
      </c>
      <c r="Z38" s="25">
        <f>IF('Indicator Date hidden'!AA39="x","x",$Z$2-'Indicator Date hidden'!AA39)</f>
        <v>0</v>
      </c>
      <c r="AA38" s="25">
        <f>IF('Indicator Date hidden'!AB39="x","x",$AA$2-'Indicator Date hidden'!AB39)</f>
        <v>0</v>
      </c>
      <c r="AB38" s="25">
        <f>IF('Indicator Date hidden'!AC39="x","x",$AB$2-'Indicator Date hidden'!AC39)</f>
        <v>0</v>
      </c>
      <c r="AC38" s="25">
        <f>IF('Indicator Date hidden'!AD39="x","x",$AC$2-'Indicator Date hidden'!AD39)</f>
        <v>0</v>
      </c>
      <c r="AD38" s="25">
        <f>IF('Indicator Date hidden'!AE39="x","x",$AD$2-'Indicator Date hidden'!AE39)</f>
        <v>0</v>
      </c>
      <c r="AE38" s="25">
        <f>IF('Indicator Date hidden'!AF39="x","x",$AE$2-'Indicator Date hidden'!AF39)</f>
        <v>0</v>
      </c>
      <c r="AF38" s="25">
        <f>IF('Indicator Date hidden'!AG39="x","x",$AF$2-'Indicator Date hidden'!AG39)</f>
        <v>0</v>
      </c>
      <c r="AG38" s="25">
        <f>IF('Indicator Date hidden'!AH39="x","x",$AG$2-'Indicator Date hidden'!AH39)</f>
        <v>0</v>
      </c>
      <c r="AH38" s="25">
        <f>IF('Indicator Date hidden'!AI39="x","x",$AH$2-'Indicator Date hidden'!AI39)</f>
        <v>0</v>
      </c>
      <c r="AI38" s="25">
        <f>IF('Indicator Date hidden'!AJ39="x","x",$AI$2-'Indicator Date hidden'!AJ39)</f>
        <v>0</v>
      </c>
      <c r="AJ38" s="25">
        <f>IF('Indicator Date hidden'!AK39="x","x",$AJ$2-'Indicator Date hidden'!AK39)</f>
        <v>1</v>
      </c>
      <c r="AK38" s="25">
        <f>IF('Indicator Date hidden'!AL39="x","x",$AK$2-'Indicator Date hidden'!AL39)</f>
        <v>1</v>
      </c>
      <c r="AL38" s="25">
        <f>IF('Indicator Date hidden'!AM39="x","x",$AL$2-'Indicator Date hidden'!AM39)</f>
        <v>0</v>
      </c>
      <c r="AM38" s="25">
        <f>IF('Indicator Date hidden'!AN39="x","x",$AM$2-'Indicator Date hidden'!AN39)</f>
        <v>0</v>
      </c>
      <c r="AN38" s="25">
        <f>IF('Indicator Date hidden'!AO39="x","x",$AN$2-'Indicator Date hidden'!AO39)</f>
        <v>0</v>
      </c>
      <c r="AO38" s="25">
        <f>IF('Indicator Date hidden'!AP39="x","x",$AO$2-'Indicator Date hidden'!AP39)</f>
        <v>0</v>
      </c>
      <c r="AP38" s="25">
        <f>IF('Indicator Date hidden'!AQ39="x","x",$AP$2-'Indicator Date hidden'!AQ39)</f>
        <v>0</v>
      </c>
      <c r="AQ38" s="25">
        <f>IF('Indicator Date hidden'!AR39="x","x",$AQ$2-'Indicator Date hidden'!AR39)</f>
        <v>0</v>
      </c>
      <c r="AR38" s="25">
        <f>IF('Indicator Date hidden'!AS39="x","x",$AR$2-'Indicator Date hidden'!AS39)</f>
        <v>0</v>
      </c>
      <c r="AS38" s="25">
        <f>IF('Indicator Date hidden'!AT39="x","x",$AS$2-'Indicator Date hidden'!AT39)</f>
        <v>0</v>
      </c>
      <c r="AT38" s="25">
        <f>IF('Indicator Date hidden'!AU39="x","x",$AT$2-'Indicator Date hidden'!AU39)</f>
        <v>0</v>
      </c>
      <c r="AU38" s="25">
        <f>IF('Indicator Date hidden'!AV39="x","x",$AU$2-'Indicator Date hidden'!AV39)</f>
        <v>3</v>
      </c>
      <c r="AV38" s="25">
        <f>IF('Indicator Date hidden'!AW39="x","x",$AV$2-'Indicator Date hidden'!AW39)</f>
        <v>0</v>
      </c>
      <c r="AW38" s="25">
        <f>IF('Indicator Date hidden'!AX39="x","x",$AW$2-'Indicator Date hidden'!AX39)</f>
        <v>0</v>
      </c>
      <c r="AX38" s="25">
        <f>IF('Indicator Date hidden'!AY39="x","x",$AX$2-'Indicator Date hidden'!AY39)</f>
        <v>0</v>
      </c>
      <c r="AY38" s="25">
        <f>IF('Indicator Date hidden'!AZ39="x","x",$AY$2-'Indicator Date hidden'!AZ39)</f>
        <v>0</v>
      </c>
      <c r="AZ38" s="25">
        <f>IF('Indicator Date hidden'!BA39="x","x",$AZ$2-'Indicator Date hidden'!BA39)</f>
        <v>0</v>
      </c>
      <c r="BA38">
        <f t="shared" si="5"/>
        <v>17</v>
      </c>
      <c r="BB38" s="26">
        <f t="shared" si="6"/>
        <v>0.33333333333333331</v>
      </c>
      <c r="BC38">
        <f t="shared" si="7"/>
        <v>6</v>
      </c>
      <c r="BD38" s="26">
        <f t="shared" si="8"/>
        <v>1.0226199851298272</v>
      </c>
      <c r="BE38" s="28">
        <f t="shared" si="9"/>
        <v>0</v>
      </c>
    </row>
    <row r="39" spans="1:57" x14ac:dyDescent="0.25">
      <c r="A39" t="s">
        <v>9328</v>
      </c>
      <c r="B39" s="25">
        <f>IF('Indicator Date hidden'!C40="x","x",$B$2-'Indicator Date hidden'!C40)</f>
        <v>0</v>
      </c>
      <c r="C39" s="25">
        <f>IF('Indicator Date hidden'!D40="x","x",$C$2-'Indicator Date hidden'!D40)</f>
        <v>0</v>
      </c>
      <c r="D39" s="25">
        <f>IF('Indicator Date hidden'!E40="x","x",$D$2-'Indicator Date hidden'!E40)</f>
        <v>0</v>
      </c>
      <c r="E39" s="25">
        <f>IF('Indicator Date hidden'!F40="x","x",$E$2-'Indicator Date hidden'!F40)</f>
        <v>0</v>
      </c>
      <c r="F39" s="25">
        <f>IF('Indicator Date hidden'!G40="x","x",$F$2-'Indicator Date hidden'!G40)</f>
        <v>0</v>
      </c>
      <c r="G39" s="25">
        <f>IF('Indicator Date hidden'!H40="x","x",$G$2-'Indicator Date hidden'!H40)</f>
        <v>0</v>
      </c>
      <c r="H39" s="25">
        <f>IF('Indicator Date hidden'!I40="x","x",$H$2-'Indicator Date hidden'!I40)</f>
        <v>0</v>
      </c>
      <c r="I39" s="25">
        <f>IF('Indicator Date hidden'!J40="x","x",$I$2-'Indicator Date hidden'!J40)</f>
        <v>0</v>
      </c>
      <c r="J39" s="25">
        <f>IF('Indicator Date hidden'!K40="x","x",$J$2-'Indicator Date hidden'!K40)</f>
        <v>0</v>
      </c>
      <c r="K39" s="25">
        <f>IF('Indicator Date hidden'!L40="x","x",$K$2-'Indicator Date hidden'!L40)</f>
        <v>0</v>
      </c>
      <c r="L39" s="25">
        <f>IF('Indicator Date hidden'!M40="x","x",$L$2-'Indicator Date hidden'!M40)</f>
        <v>0</v>
      </c>
      <c r="M39" s="25">
        <f>IF('Indicator Date hidden'!N40="x","x",$M$2-'Indicator Date hidden'!N40)</f>
        <v>0</v>
      </c>
      <c r="N39" s="25">
        <f>IF('Indicator Date hidden'!O40="x","x",$N$2-'Indicator Date hidden'!O40)</f>
        <v>0</v>
      </c>
      <c r="O39" s="25">
        <f>IF('Indicator Date hidden'!P40="x","x",$O$2-'Indicator Date hidden'!P40)</f>
        <v>0</v>
      </c>
      <c r="P39" s="25">
        <f>IF('Indicator Date hidden'!Q40="x","x",$P$2-'Indicator Date hidden'!Q40)</f>
        <v>0</v>
      </c>
      <c r="Q39" s="25">
        <f>IF('Indicator Date hidden'!R40="x","x",$Q$2-'Indicator Date hidden'!R40)</f>
        <v>2</v>
      </c>
      <c r="R39" s="25">
        <f>IF('Indicator Date hidden'!S40="x","x",$R$2-'Indicator Date hidden'!S40)</f>
        <v>0</v>
      </c>
      <c r="S39" s="25">
        <f>IF('Indicator Date hidden'!T40="x","x",$S$2-'Indicator Date hidden'!T40)</f>
        <v>0</v>
      </c>
      <c r="T39" s="25">
        <f>IF('Indicator Date hidden'!U40="x","x",$T$2-'Indicator Date hidden'!U40)</f>
        <v>0</v>
      </c>
      <c r="U39" s="25">
        <f>IF('Indicator Date hidden'!V40="x","x",$U$2-'Indicator Date hidden'!V40)</f>
        <v>0</v>
      </c>
      <c r="V39" s="25">
        <f>IF('Indicator Date hidden'!W40="x","x",$V$2-'Indicator Date hidden'!W40)</f>
        <v>0</v>
      </c>
      <c r="W39" s="25">
        <f>IF('Indicator Date hidden'!X40="x","x",$W$2-'Indicator Date hidden'!X40)</f>
        <v>2</v>
      </c>
      <c r="X39" s="25" t="str">
        <f>IF('Indicator Date hidden'!Y40="x","x",$X$2-'Indicator Date hidden'!Y40)</f>
        <v>x</v>
      </c>
      <c r="Y39" s="25">
        <f>IF('Indicator Date hidden'!Z40="x","x",$Y$2-'Indicator Date hidden'!Z40)</f>
        <v>0</v>
      </c>
      <c r="Z39" s="25">
        <f>IF('Indicator Date hidden'!AA40="x","x",$Z$2-'Indicator Date hidden'!AA40)</f>
        <v>0</v>
      </c>
      <c r="AA39" s="25" t="str">
        <f>IF('Indicator Date hidden'!AB40="x","x",$AA$2-'Indicator Date hidden'!AB40)</f>
        <v>x</v>
      </c>
      <c r="AB39" s="25">
        <f>IF('Indicator Date hidden'!AC40="x","x",$AB$2-'Indicator Date hidden'!AC40)</f>
        <v>0</v>
      </c>
      <c r="AC39" s="25">
        <f>IF('Indicator Date hidden'!AD40="x","x",$AC$2-'Indicator Date hidden'!AD40)</f>
        <v>0</v>
      </c>
      <c r="AD39" s="25">
        <f>IF('Indicator Date hidden'!AE40="x","x",$AD$2-'Indicator Date hidden'!AE40)</f>
        <v>0</v>
      </c>
      <c r="AE39" s="25" t="str">
        <f>IF('Indicator Date hidden'!AF40="x","x",$AE$2-'Indicator Date hidden'!AF40)</f>
        <v>x</v>
      </c>
      <c r="AF39" s="25">
        <f>IF('Indicator Date hidden'!AG40="x","x",$AF$2-'Indicator Date hidden'!AG40)</f>
        <v>9</v>
      </c>
      <c r="AG39" s="25">
        <f>IF('Indicator Date hidden'!AH40="x","x",$AG$2-'Indicator Date hidden'!AH40)</f>
        <v>0</v>
      </c>
      <c r="AH39" s="25">
        <f>IF('Indicator Date hidden'!AI40="x","x",$AH$2-'Indicator Date hidden'!AI40)</f>
        <v>0</v>
      </c>
      <c r="AI39" s="25">
        <f>IF('Indicator Date hidden'!AJ40="x","x",$AI$2-'Indicator Date hidden'!AJ40)</f>
        <v>0</v>
      </c>
      <c r="AJ39" s="25" t="str">
        <f>IF('Indicator Date hidden'!AK40="x","x",$AJ$2-'Indicator Date hidden'!AK40)</f>
        <v>x</v>
      </c>
      <c r="AK39" s="25">
        <f>IF('Indicator Date hidden'!AL40="x","x",$AK$2-'Indicator Date hidden'!AL40)</f>
        <v>1</v>
      </c>
      <c r="AL39" s="25">
        <f>IF('Indicator Date hidden'!AM40="x","x",$AL$2-'Indicator Date hidden'!AM40)</f>
        <v>0</v>
      </c>
      <c r="AM39" s="25">
        <f>IF('Indicator Date hidden'!AN40="x","x",$AM$2-'Indicator Date hidden'!AN40)</f>
        <v>0</v>
      </c>
      <c r="AN39" s="25">
        <f>IF('Indicator Date hidden'!AO40="x","x",$AN$2-'Indicator Date hidden'!AO40)</f>
        <v>0</v>
      </c>
      <c r="AO39" s="25" t="str">
        <f>IF('Indicator Date hidden'!AP40="x","x",$AO$2-'Indicator Date hidden'!AP40)</f>
        <v>x</v>
      </c>
      <c r="AP39" s="25" t="str">
        <f>IF('Indicator Date hidden'!AQ40="x","x",$AP$2-'Indicator Date hidden'!AQ40)</f>
        <v>x</v>
      </c>
      <c r="AQ39" s="25">
        <f>IF('Indicator Date hidden'!AR40="x","x",$AQ$2-'Indicator Date hidden'!AR40)</f>
        <v>6</v>
      </c>
      <c r="AR39" s="25">
        <f>IF('Indicator Date hidden'!AS40="x","x",$AR$2-'Indicator Date hidden'!AS40)</f>
        <v>0</v>
      </c>
      <c r="AS39" s="25">
        <f>IF('Indicator Date hidden'!AT40="x","x",$AS$2-'Indicator Date hidden'!AT40)</f>
        <v>0</v>
      </c>
      <c r="AT39" s="25">
        <f>IF('Indicator Date hidden'!AU40="x","x",$AT$2-'Indicator Date hidden'!AU40)</f>
        <v>0</v>
      </c>
      <c r="AU39" s="25">
        <f>IF('Indicator Date hidden'!AV40="x","x",$AU$2-'Indicator Date hidden'!AV40)</f>
        <v>1</v>
      </c>
      <c r="AV39" s="25">
        <f>IF('Indicator Date hidden'!AW40="x","x",$AV$2-'Indicator Date hidden'!AW40)</f>
        <v>0</v>
      </c>
      <c r="AW39" s="25">
        <f>IF('Indicator Date hidden'!AX40="x","x",$AW$2-'Indicator Date hidden'!AX40)</f>
        <v>0</v>
      </c>
      <c r="AX39" s="25">
        <f>IF('Indicator Date hidden'!AY40="x","x",$AX$2-'Indicator Date hidden'!AY40)</f>
        <v>0</v>
      </c>
      <c r="AY39" s="25">
        <f>IF('Indicator Date hidden'!AZ40="x","x",$AY$2-'Indicator Date hidden'!AZ40)</f>
        <v>0</v>
      </c>
      <c r="AZ39" s="25">
        <f>IF('Indicator Date hidden'!BA40="x","x",$AZ$2-'Indicator Date hidden'!BA40)</f>
        <v>0</v>
      </c>
      <c r="BA39">
        <f t="shared" si="5"/>
        <v>21</v>
      </c>
      <c r="BB39" s="26">
        <f t="shared" si="6"/>
        <v>0.46666666666666667</v>
      </c>
      <c r="BC39">
        <f t="shared" si="7"/>
        <v>6</v>
      </c>
      <c r="BD39" s="26">
        <f t="shared" si="8"/>
        <v>1.6138291249213605</v>
      </c>
      <c r="BE39" s="28">
        <f t="shared" si="9"/>
        <v>0</v>
      </c>
    </row>
    <row r="40" spans="1:57" x14ac:dyDescent="0.25">
      <c r="A40" t="s">
        <v>9325</v>
      </c>
      <c r="B40" s="25">
        <f>IF('Indicator Date hidden'!C41="x","x",$B$2-'Indicator Date hidden'!C41)</f>
        <v>0</v>
      </c>
      <c r="C40" s="25">
        <f>IF('Indicator Date hidden'!D41="x","x",$C$2-'Indicator Date hidden'!D41)</f>
        <v>0</v>
      </c>
      <c r="D40" s="25">
        <f>IF('Indicator Date hidden'!E41="x","x",$D$2-'Indicator Date hidden'!E41)</f>
        <v>0</v>
      </c>
      <c r="E40" s="25">
        <f>IF('Indicator Date hidden'!F41="x","x",$E$2-'Indicator Date hidden'!F41)</f>
        <v>0</v>
      </c>
      <c r="F40" s="25">
        <f>IF('Indicator Date hidden'!G41="x","x",$F$2-'Indicator Date hidden'!G41)</f>
        <v>0</v>
      </c>
      <c r="G40" s="25">
        <f>IF('Indicator Date hidden'!H41="x","x",$G$2-'Indicator Date hidden'!H41)</f>
        <v>0</v>
      </c>
      <c r="H40" s="25">
        <f>IF('Indicator Date hidden'!I41="x","x",$H$2-'Indicator Date hidden'!I41)</f>
        <v>0</v>
      </c>
      <c r="I40" s="25">
        <f>IF('Indicator Date hidden'!J41="x","x",$I$2-'Indicator Date hidden'!J41)</f>
        <v>0</v>
      </c>
      <c r="J40" s="25">
        <f>IF('Indicator Date hidden'!K41="x","x",$J$2-'Indicator Date hidden'!K41)</f>
        <v>0</v>
      </c>
      <c r="K40" s="25">
        <f>IF('Indicator Date hidden'!L41="x","x",$K$2-'Indicator Date hidden'!L41)</f>
        <v>0</v>
      </c>
      <c r="L40" s="25">
        <f>IF('Indicator Date hidden'!M41="x","x",$L$2-'Indicator Date hidden'!M41)</f>
        <v>0</v>
      </c>
      <c r="M40" s="25">
        <f>IF('Indicator Date hidden'!N41="x","x",$M$2-'Indicator Date hidden'!N41)</f>
        <v>0</v>
      </c>
      <c r="N40" s="25">
        <f>IF('Indicator Date hidden'!O41="x","x",$N$2-'Indicator Date hidden'!O41)</f>
        <v>0</v>
      </c>
      <c r="O40" s="25">
        <f>IF('Indicator Date hidden'!P41="x","x",$O$2-'Indicator Date hidden'!P41)</f>
        <v>0</v>
      </c>
      <c r="P40" s="25">
        <f>IF('Indicator Date hidden'!Q41="x","x",$P$2-'Indicator Date hidden'!Q41)</f>
        <v>0</v>
      </c>
      <c r="Q40" s="25">
        <f>IF('Indicator Date hidden'!R41="x","x",$Q$2-'Indicator Date hidden'!R41)</f>
        <v>2</v>
      </c>
      <c r="R40" s="25">
        <f>IF('Indicator Date hidden'!S41="x","x",$R$2-'Indicator Date hidden'!S41)</f>
        <v>0</v>
      </c>
      <c r="S40" s="25">
        <f>IF('Indicator Date hidden'!T41="x","x",$S$2-'Indicator Date hidden'!T41)</f>
        <v>0</v>
      </c>
      <c r="T40" s="25">
        <f>IF('Indicator Date hidden'!U41="x","x",$T$2-'Indicator Date hidden'!U41)</f>
        <v>0</v>
      </c>
      <c r="U40" s="25">
        <f>IF('Indicator Date hidden'!V41="x","x",$U$2-'Indicator Date hidden'!V41)</f>
        <v>0</v>
      </c>
      <c r="V40" s="25">
        <f>IF('Indicator Date hidden'!W41="x","x",$V$2-'Indicator Date hidden'!W41)</f>
        <v>0</v>
      </c>
      <c r="W40" s="25">
        <f>IF('Indicator Date hidden'!X41="x","x",$W$2-'Indicator Date hidden'!X41)</f>
        <v>3</v>
      </c>
      <c r="X40" s="25">
        <f>IF('Indicator Date hidden'!Y41="x","x",$X$2-'Indicator Date hidden'!Y41)</f>
        <v>4</v>
      </c>
      <c r="Y40" s="25">
        <f>IF('Indicator Date hidden'!Z41="x","x",$Y$2-'Indicator Date hidden'!Z41)</f>
        <v>0</v>
      </c>
      <c r="Z40" s="25">
        <f>IF('Indicator Date hidden'!AA41="x","x",$Z$2-'Indicator Date hidden'!AA41)</f>
        <v>0</v>
      </c>
      <c r="AA40" s="25">
        <f>IF('Indicator Date hidden'!AB41="x","x",$AA$2-'Indicator Date hidden'!AB41)</f>
        <v>0</v>
      </c>
      <c r="AB40" s="25">
        <f>IF('Indicator Date hidden'!AC41="x","x",$AB$2-'Indicator Date hidden'!AC41)</f>
        <v>0</v>
      </c>
      <c r="AC40" s="25">
        <f>IF('Indicator Date hidden'!AD41="x","x",$AC$2-'Indicator Date hidden'!AD41)</f>
        <v>0</v>
      </c>
      <c r="AD40" s="25">
        <f>IF('Indicator Date hidden'!AE41="x","x",$AD$2-'Indicator Date hidden'!AE41)</f>
        <v>0</v>
      </c>
      <c r="AE40" s="25">
        <f>IF('Indicator Date hidden'!AF41="x","x",$AE$2-'Indicator Date hidden'!AF41)</f>
        <v>0</v>
      </c>
      <c r="AF40" s="25">
        <f>IF('Indicator Date hidden'!AG41="x","x",$AF$2-'Indicator Date hidden'!AG41)</f>
        <v>2</v>
      </c>
      <c r="AG40" s="25">
        <f>IF('Indicator Date hidden'!AH41="x","x",$AG$2-'Indicator Date hidden'!AH41)</f>
        <v>0</v>
      </c>
      <c r="AH40" s="25">
        <f>IF('Indicator Date hidden'!AI41="x","x",$AH$2-'Indicator Date hidden'!AI41)</f>
        <v>0</v>
      </c>
      <c r="AI40" s="25">
        <f>IF('Indicator Date hidden'!AJ41="x","x",$AI$2-'Indicator Date hidden'!AJ41)</f>
        <v>0</v>
      </c>
      <c r="AJ40" s="25">
        <f>IF('Indicator Date hidden'!AK41="x","x",$AJ$2-'Indicator Date hidden'!AK41)</f>
        <v>1</v>
      </c>
      <c r="AK40" s="25">
        <f>IF('Indicator Date hidden'!AL41="x","x",$AK$2-'Indicator Date hidden'!AL41)</f>
        <v>0</v>
      </c>
      <c r="AL40" s="25">
        <f>IF('Indicator Date hidden'!AM41="x","x",$AL$2-'Indicator Date hidden'!AM41)</f>
        <v>0</v>
      </c>
      <c r="AM40" s="25">
        <f>IF('Indicator Date hidden'!AN41="x","x",$AM$2-'Indicator Date hidden'!AN41)</f>
        <v>0</v>
      </c>
      <c r="AN40" s="25">
        <f>IF('Indicator Date hidden'!AO41="x","x",$AN$2-'Indicator Date hidden'!AO41)</f>
        <v>0</v>
      </c>
      <c r="AO40" s="25">
        <f>IF('Indicator Date hidden'!AP41="x","x",$AO$2-'Indicator Date hidden'!AP41)</f>
        <v>0</v>
      </c>
      <c r="AP40" s="25">
        <f>IF('Indicator Date hidden'!AQ41="x","x",$AP$2-'Indicator Date hidden'!AQ41)</f>
        <v>0</v>
      </c>
      <c r="AQ40" s="25" t="str">
        <f>IF('Indicator Date hidden'!AR41="x","x",$AQ$2-'Indicator Date hidden'!AR41)</f>
        <v>x</v>
      </c>
      <c r="AR40" s="25">
        <f>IF('Indicator Date hidden'!AS41="x","x",$AR$2-'Indicator Date hidden'!AS41)</f>
        <v>0</v>
      </c>
      <c r="AS40" s="25">
        <f>IF('Indicator Date hidden'!AT41="x","x",$AS$2-'Indicator Date hidden'!AT41)</f>
        <v>0</v>
      </c>
      <c r="AT40" s="25">
        <f>IF('Indicator Date hidden'!AU41="x","x",$AT$2-'Indicator Date hidden'!AU41)</f>
        <v>0</v>
      </c>
      <c r="AU40" s="25">
        <f>IF('Indicator Date hidden'!AV41="x","x",$AU$2-'Indicator Date hidden'!AV41)</f>
        <v>3</v>
      </c>
      <c r="AV40" s="25">
        <f>IF('Indicator Date hidden'!AW41="x","x",$AV$2-'Indicator Date hidden'!AW41)</f>
        <v>0</v>
      </c>
      <c r="AW40" s="25">
        <f>IF('Indicator Date hidden'!AX41="x","x",$AW$2-'Indicator Date hidden'!AX41)</f>
        <v>0</v>
      </c>
      <c r="AX40" s="25">
        <f>IF('Indicator Date hidden'!AY41="x","x",$AX$2-'Indicator Date hidden'!AY41)</f>
        <v>0</v>
      </c>
      <c r="AY40" s="25">
        <f>IF('Indicator Date hidden'!AZ41="x","x",$AY$2-'Indicator Date hidden'!AZ41)</f>
        <v>0</v>
      </c>
      <c r="AZ40" s="25">
        <f>IF('Indicator Date hidden'!BA41="x","x",$AZ$2-'Indicator Date hidden'!BA41)</f>
        <v>0</v>
      </c>
      <c r="BA40">
        <f t="shared" si="5"/>
        <v>15</v>
      </c>
      <c r="BB40" s="26">
        <f t="shared" si="6"/>
        <v>0.3</v>
      </c>
      <c r="BC40">
        <f t="shared" si="7"/>
        <v>6</v>
      </c>
      <c r="BD40" s="26">
        <f t="shared" si="8"/>
        <v>0.87749643873921224</v>
      </c>
      <c r="BE40" s="28">
        <f t="shared" si="9"/>
        <v>0</v>
      </c>
    </row>
    <row r="41" spans="1:57" x14ac:dyDescent="0.25">
      <c r="A41" t="s">
        <v>9324</v>
      </c>
      <c r="B41" s="25">
        <f>IF('Indicator Date hidden'!C42="x","x",$B$2-'Indicator Date hidden'!C42)</f>
        <v>0</v>
      </c>
      <c r="C41" s="25">
        <f>IF('Indicator Date hidden'!D42="x","x",$C$2-'Indicator Date hidden'!D42)</f>
        <v>0</v>
      </c>
      <c r="D41" s="25">
        <f>IF('Indicator Date hidden'!E42="x","x",$D$2-'Indicator Date hidden'!E42)</f>
        <v>0</v>
      </c>
      <c r="E41" s="25">
        <f>IF('Indicator Date hidden'!F42="x","x",$E$2-'Indicator Date hidden'!F42)</f>
        <v>0</v>
      </c>
      <c r="F41" s="25">
        <f>IF('Indicator Date hidden'!G42="x","x",$F$2-'Indicator Date hidden'!G42)</f>
        <v>0</v>
      </c>
      <c r="G41" s="25">
        <f>IF('Indicator Date hidden'!H42="x","x",$G$2-'Indicator Date hidden'!H42)</f>
        <v>0</v>
      </c>
      <c r="H41" s="25">
        <f>IF('Indicator Date hidden'!I42="x","x",$H$2-'Indicator Date hidden'!I42)</f>
        <v>0</v>
      </c>
      <c r="I41" s="25">
        <f>IF('Indicator Date hidden'!J42="x","x",$I$2-'Indicator Date hidden'!J42)</f>
        <v>0</v>
      </c>
      <c r="J41" s="25">
        <f>IF('Indicator Date hidden'!K42="x","x",$J$2-'Indicator Date hidden'!K42)</f>
        <v>0</v>
      </c>
      <c r="K41" s="25">
        <f>IF('Indicator Date hidden'!L42="x","x",$K$2-'Indicator Date hidden'!L42)</f>
        <v>0</v>
      </c>
      <c r="L41" s="25">
        <f>IF('Indicator Date hidden'!M42="x","x",$L$2-'Indicator Date hidden'!M42)</f>
        <v>0</v>
      </c>
      <c r="M41" s="25">
        <f>IF('Indicator Date hidden'!N42="x","x",$M$2-'Indicator Date hidden'!N42)</f>
        <v>0</v>
      </c>
      <c r="N41" s="25">
        <f>IF('Indicator Date hidden'!O42="x","x",$N$2-'Indicator Date hidden'!O42)</f>
        <v>0</v>
      </c>
      <c r="O41" s="25">
        <f>IF('Indicator Date hidden'!P42="x","x",$O$2-'Indicator Date hidden'!P42)</f>
        <v>0</v>
      </c>
      <c r="P41" s="25">
        <f>IF('Indicator Date hidden'!Q42="x","x",$P$2-'Indicator Date hidden'!Q42)</f>
        <v>0</v>
      </c>
      <c r="Q41" s="25">
        <f>IF('Indicator Date hidden'!R42="x","x",$Q$2-'Indicator Date hidden'!R42)</f>
        <v>0</v>
      </c>
      <c r="R41" s="25">
        <f>IF('Indicator Date hidden'!S42="x","x",$R$2-'Indicator Date hidden'!S42)</f>
        <v>0</v>
      </c>
      <c r="S41" s="25">
        <f>IF('Indicator Date hidden'!T42="x","x",$S$2-'Indicator Date hidden'!T42)</f>
        <v>0</v>
      </c>
      <c r="T41" s="25">
        <f>IF('Indicator Date hidden'!U42="x","x",$T$2-'Indicator Date hidden'!U42)</f>
        <v>0</v>
      </c>
      <c r="U41" s="25">
        <f>IF('Indicator Date hidden'!V42="x","x",$U$2-'Indicator Date hidden'!V42)</f>
        <v>0</v>
      </c>
      <c r="V41" s="25">
        <f>IF('Indicator Date hidden'!W42="x","x",$V$2-'Indicator Date hidden'!W42)</f>
        <v>0</v>
      </c>
      <c r="W41" s="25">
        <f>IF('Indicator Date hidden'!X42="x","x",$W$2-'Indicator Date hidden'!X42)</f>
        <v>1</v>
      </c>
      <c r="X41" s="25" t="str">
        <f>IF('Indicator Date hidden'!Y42="x","x",$X$2-'Indicator Date hidden'!Y42)</f>
        <v>x</v>
      </c>
      <c r="Y41" s="25">
        <f>IF('Indicator Date hidden'!Z42="x","x",$Y$2-'Indicator Date hidden'!Z42)</f>
        <v>0</v>
      </c>
      <c r="Z41" s="25">
        <f>IF('Indicator Date hidden'!AA42="x","x",$Z$2-'Indicator Date hidden'!AA42)</f>
        <v>0</v>
      </c>
      <c r="AA41" s="25">
        <f>IF('Indicator Date hidden'!AB42="x","x",$AA$2-'Indicator Date hidden'!AB42)</f>
        <v>0</v>
      </c>
      <c r="AB41" s="25">
        <f>IF('Indicator Date hidden'!AC42="x","x",$AB$2-'Indicator Date hidden'!AC42)</f>
        <v>0</v>
      </c>
      <c r="AC41" s="25">
        <f>IF('Indicator Date hidden'!AD42="x","x",$AC$2-'Indicator Date hidden'!AD42)</f>
        <v>0</v>
      </c>
      <c r="AD41" s="25">
        <f>IF('Indicator Date hidden'!AE42="x","x",$AD$2-'Indicator Date hidden'!AE42)</f>
        <v>0</v>
      </c>
      <c r="AE41" s="25">
        <f>IF('Indicator Date hidden'!AF42="x","x",$AE$2-'Indicator Date hidden'!AF42)</f>
        <v>0</v>
      </c>
      <c r="AF41" s="25">
        <f>IF('Indicator Date hidden'!AG42="x","x",$AF$2-'Indicator Date hidden'!AG42)</f>
        <v>1</v>
      </c>
      <c r="AG41" s="25">
        <f>IF('Indicator Date hidden'!AH42="x","x",$AG$2-'Indicator Date hidden'!AH42)</f>
        <v>0</v>
      </c>
      <c r="AH41" s="25">
        <f>IF('Indicator Date hidden'!AI42="x","x",$AH$2-'Indicator Date hidden'!AI42)</f>
        <v>0</v>
      </c>
      <c r="AI41" s="25">
        <f>IF('Indicator Date hidden'!AJ42="x","x",$AI$2-'Indicator Date hidden'!AJ42)</f>
        <v>0</v>
      </c>
      <c r="AJ41" s="25">
        <f>IF('Indicator Date hidden'!AK42="x","x",$AJ$2-'Indicator Date hidden'!AK42)</f>
        <v>1</v>
      </c>
      <c r="AK41" s="25">
        <f>IF('Indicator Date hidden'!AL42="x","x",$AK$2-'Indicator Date hidden'!AL42)</f>
        <v>0</v>
      </c>
      <c r="AL41" s="25">
        <f>IF('Indicator Date hidden'!AM42="x","x",$AL$2-'Indicator Date hidden'!AM42)</f>
        <v>0</v>
      </c>
      <c r="AM41" s="25">
        <f>IF('Indicator Date hidden'!AN42="x","x",$AM$2-'Indicator Date hidden'!AN42)</f>
        <v>0</v>
      </c>
      <c r="AN41" s="25">
        <f>IF('Indicator Date hidden'!AO42="x","x",$AN$2-'Indicator Date hidden'!AO42)</f>
        <v>0</v>
      </c>
      <c r="AO41" s="25" t="str">
        <f>IF('Indicator Date hidden'!AP42="x","x",$AO$2-'Indicator Date hidden'!AP42)</f>
        <v>x</v>
      </c>
      <c r="AP41" s="25" t="str">
        <f>IF('Indicator Date hidden'!AQ42="x","x",$AP$2-'Indicator Date hidden'!AQ42)</f>
        <v>x</v>
      </c>
      <c r="AQ41" s="25">
        <f>IF('Indicator Date hidden'!AR42="x","x",$AQ$2-'Indicator Date hidden'!AR42)</f>
        <v>0</v>
      </c>
      <c r="AR41" s="25">
        <f>IF('Indicator Date hidden'!AS42="x","x",$AR$2-'Indicator Date hidden'!AS42)</f>
        <v>0</v>
      </c>
      <c r="AS41" s="25">
        <f>IF('Indicator Date hidden'!AT42="x","x",$AS$2-'Indicator Date hidden'!AT42)</f>
        <v>0</v>
      </c>
      <c r="AT41" s="25">
        <f>IF('Indicator Date hidden'!AU42="x","x",$AT$2-'Indicator Date hidden'!AU42)</f>
        <v>0</v>
      </c>
      <c r="AU41" s="25">
        <f>IF('Indicator Date hidden'!AV42="x","x",$AU$2-'Indicator Date hidden'!AV42)</f>
        <v>2</v>
      </c>
      <c r="AV41" s="25">
        <f>IF('Indicator Date hidden'!AW42="x","x",$AV$2-'Indicator Date hidden'!AW42)</f>
        <v>0</v>
      </c>
      <c r="AW41" s="25">
        <f>IF('Indicator Date hidden'!AX42="x","x",$AW$2-'Indicator Date hidden'!AX42)</f>
        <v>0</v>
      </c>
      <c r="AX41" s="25">
        <f>IF('Indicator Date hidden'!AY42="x","x",$AX$2-'Indicator Date hidden'!AY42)</f>
        <v>0</v>
      </c>
      <c r="AY41" s="25">
        <f>IF('Indicator Date hidden'!AZ42="x","x",$AY$2-'Indicator Date hidden'!AZ42)</f>
        <v>0</v>
      </c>
      <c r="AZ41" s="25">
        <f>IF('Indicator Date hidden'!BA42="x","x",$AZ$2-'Indicator Date hidden'!BA42)</f>
        <v>0</v>
      </c>
      <c r="BA41">
        <f t="shared" si="5"/>
        <v>5</v>
      </c>
      <c r="BB41" s="26">
        <f t="shared" si="6"/>
        <v>0.10416666666666667</v>
      </c>
      <c r="BC41">
        <f t="shared" si="7"/>
        <v>4</v>
      </c>
      <c r="BD41" s="26">
        <f t="shared" si="8"/>
        <v>0.3673998351780916</v>
      </c>
      <c r="BE41" s="28">
        <f t="shared" si="9"/>
        <v>0</v>
      </c>
    </row>
    <row r="42" spans="1:57" x14ac:dyDescent="0.25">
      <c r="A42" t="s">
        <v>9331</v>
      </c>
      <c r="B42" s="25">
        <f>IF('Indicator Date hidden'!C43="x","x",$B$2-'Indicator Date hidden'!C43)</f>
        <v>0</v>
      </c>
      <c r="C42" s="25">
        <f>IF('Indicator Date hidden'!D43="x","x",$C$2-'Indicator Date hidden'!D43)</f>
        <v>0</v>
      </c>
      <c r="D42" s="25">
        <f>IF('Indicator Date hidden'!E43="x","x",$D$2-'Indicator Date hidden'!E43)</f>
        <v>0</v>
      </c>
      <c r="E42" s="25">
        <f>IF('Indicator Date hidden'!F43="x","x",$E$2-'Indicator Date hidden'!F43)</f>
        <v>0</v>
      </c>
      <c r="F42" s="25">
        <f>IF('Indicator Date hidden'!G43="x","x",$F$2-'Indicator Date hidden'!G43)</f>
        <v>0</v>
      </c>
      <c r="G42" s="25">
        <f>IF('Indicator Date hidden'!H43="x","x",$G$2-'Indicator Date hidden'!H43)</f>
        <v>0</v>
      </c>
      <c r="H42" s="25">
        <f>IF('Indicator Date hidden'!I43="x","x",$H$2-'Indicator Date hidden'!I43)</f>
        <v>0</v>
      </c>
      <c r="I42" s="25">
        <f>IF('Indicator Date hidden'!J43="x","x",$I$2-'Indicator Date hidden'!J43)</f>
        <v>0</v>
      </c>
      <c r="J42" s="25">
        <f>IF('Indicator Date hidden'!K43="x","x",$J$2-'Indicator Date hidden'!K43)</f>
        <v>0</v>
      </c>
      <c r="K42" s="25">
        <f>IF('Indicator Date hidden'!L43="x","x",$K$2-'Indicator Date hidden'!L43)</f>
        <v>0</v>
      </c>
      <c r="L42" s="25">
        <f>IF('Indicator Date hidden'!M43="x","x",$L$2-'Indicator Date hidden'!M43)</f>
        <v>0</v>
      </c>
      <c r="M42" s="25">
        <f>IF('Indicator Date hidden'!N43="x","x",$M$2-'Indicator Date hidden'!N43)</f>
        <v>0</v>
      </c>
      <c r="N42" s="25">
        <f>IF('Indicator Date hidden'!O43="x","x",$N$2-'Indicator Date hidden'!O43)</f>
        <v>0</v>
      </c>
      <c r="O42" s="25">
        <f>IF('Indicator Date hidden'!P43="x","x",$O$2-'Indicator Date hidden'!P43)</f>
        <v>0</v>
      </c>
      <c r="P42" s="25">
        <f>IF('Indicator Date hidden'!Q43="x","x",$P$2-'Indicator Date hidden'!Q43)</f>
        <v>0</v>
      </c>
      <c r="Q42" s="25" t="str">
        <f>IF('Indicator Date hidden'!R43="x","x",$Q$2-'Indicator Date hidden'!R43)</f>
        <v>x</v>
      </c>
      <c r="R42" s="25">
        <f>IF('Indicator Date hidden'!S43="x","x",$R$2-'Indicator Date hidden'!S43)</f>
        <v>0</v>
      </c>
      <c r="S42" s="25">
        <f>IF('Indicator Date hidden'!T43="x","x",$S$2-'Indicator Date hidden'!T43)</f>
        <v>0</v>
      </c>
      <c r="T42" s="25">
        <f>IF('Indicator Date hidden'!U43="x","x",$T$2-'Indicator Date hidden'!U43)</f>
        <v>0</v>
      </c>
      <c r="U42" s="25">
        <f>IF('Indicator Date hidden'!V43="x","x",$U$2-'Indicator Date hidden'!V43)</f>
        <v>0</v>
      </c>
      <c r="V42" s="25">
        <f>IF('Indicator Date hidden'!W43="x","x",$V$2-'Indicator Date hidden'!W43)</f>
        <v>0</v>
      </c>
      <c r="W42" s="25">
        <f>IF('Indicator Date hidden'!X43="x","x",$W$2-'Indicator Date hidden'!X43)</f>
        <v>6</v>
      </c>
      <c r="X42" s="25">
        <f>IF('Indicator Date hidden'!Y43="x","x",$X$2-'Indicator Date hidden'!Y43)</f>
        <v>1</v>
      </c>
      <c r="Y42" s="25">
        <f>IF('Indicator Date hidden'!Z43="x","x",$Y$2-'Indicator Date hidden'!Z43)</f>
        <v>0</v>
      </c>
      <c r="Z42" s="25">
        <f>IF('Indicator Date hidden'!AA43="x","x",$Z$2-'Indicator Date hidden'!AA43)</f>
        <v>0</v>
      </c>
      <c r="AA42" s="25">
        <f>IF('Indicator Date hidden'!AB43="x","x",$AA$2-'Indicator Date hidden'!AB43)</f>
        <v>0</v>
      </c>
      <c r="AB42" s="25">
        <f>IF('Indicator Date hidden'!AC43="x","x",$AB$2-'Indicator Date hidden'!AC43)</f>
        <v>0</v>
      </c>
      <c r="AC42" s="25">
        <f>IF('Indicator Date hidden'!AD43="x","x",$AC$2-'Indicator Date hidden'!AD43)</f>
        <v>0</v>
      </c>
      <c r="AD42" s="25">
        <f>IF('Indicator Date hidden'!AE43="x","x",$AD$2-'Indicator Date hidden'!AE43)</f>
        <v>0</v>
      </c>
      <c r="AE42" s="25">
        <f>IF('Indicator Date hidden'!AF43="x","x",$AE$2-'Indicator Date hidden'!AF43)</f>
        <v>0</v>
      </c>
      <c r="AF42" s="25">
        <f>IF('Indicator Date hidden'!AG43="x","x",$AF$2-'Indicator Date hidden'!AG43)</f>
        <v>0</v>
      </c>
      <c r="AG42" s="25">
        <f>IF('Indicator Date hidden'!AH43="x","x",$AG$2-'Indicator Date hidden'!AH43)</f>
        <v>0</v>
      </c>
      <c r="AH42" s="25">
        <f>IF('Indicator Date hidden'!AI43="x","x",$AH$2-'Indicator Date hidden'!AI43)</f>
        <v>0</v>
      </c>
      <c r="AI42" s="25">
        <f>IF('Indicator Date hidden'!AJ43="x","x",$AI$2-'Indicator Date hidden'!AJ43)</f>
        <v>0</v>
      </c>
      <c r="AJ42" s="25" t="str">
        <f>IF('Indicator Date hidden'!AK43="x","x",$AJ$2-'Indicator Date hidden'!AK43)</f>
        <v>x</v>
      </c>
      <c r="AK42" s="25">
        <f>IF('Indicator Date hidden'!AL43="x","x",$AK$2-'Indicator Date hidden'!AL43)</f>
        <v>1</v>
      </c>
      <c r="AL42" s="25">
        <f>IF('Indicator Date hidden'!AM43="x","x",$AL$2-'Indicator Date hidden'!AM43)</f>
        <v>0</v>
      </c>
      <c r="AM42" s="25">
        <f>IF('Indicator Date hidden'!AN43="x","x",$AM$2-'Indicator Date hidden'!AN43)</f>
        <v>0</v>
      </c>
      <c r="AN42" s="25">
        <f>IF('Indicator Date hidden'!AO43="x","x",$AN$2-'Indicator Date hidden'!AO43)</f>
        <v>0</v>
      </c>
      <c r="AO42" s="25">
        <f>IF('Indicator Date hidden'!AP43="x","x",$AO$2-'Indicator Date hidden'!AP43)</f>
        <v>0</v>
      </c>
      <c r="AP42" s="25">
        <f>IF('Indicator Date hidden'!AQ43="x","x",$AP$2-'Indicator Date hidden'!AQ43)</f>
        <v>0</v>
      </c>
      <c r="AQ42" s="25">
        <f>IF('Indicator Date hidden'!AR43="x","x",$AQ$2-'Indicator Date hidden'!AR43)</f>
        <v>4</v>
      </c>
      <c r="AR42" s="25">
        <f>IF('Indicator Date hidden'!AS43="x","x",$AR$2-'Indicator Date hidden'!AS43)</f>
        <v>0</v>
      </c>
      <c r="AS42" s="25">
        <f>IF('Indicator Date hidden'!AT43="x","x",$AS$2-'Indicator Date hidden'!AT43)</f>
        <v>0</v>
      </c>
      <c r="AT42" s="25">
        <f>IF('Indicator Date hidden'!AU43="x","x",$AT$2-'Indicator Date hidden'!AU43)</f>
        <v>0</v>
      </c>
      <c r="AU42" s="25">
        <f>IF('Indicator Date hidden'!AV43="x","x",$AU$2-'Indicator Date hidden'!AV43)</f>
        <v>3</v>
      </c>
      <c r="AV42" s="25">
        <f>IF('Indicator Date hidden'!AW43="x","x",$AV$2-'Indicator Date hidden'!AW43)</f>
        <v>0</v>
      </c>
      <c r="AW42" s="25">
        <f>IF('Indicator Date hidden'!AX43="x","x",$AW$2-'Indicator Date hidden'!AX43)</f>
        <v>0</v>
      </c>
      <c r="AX42" s="25">
        <f>IF('Indicator Date hidden'!AY43="x","x",$AX$2-'Indicator Date hidden'!AY43)</f>
        <v>0</v>
      </c>
      <c r="AY42" s="25">
        <f>IF('Indicator Date hidden'!AZ43="x","x",$AY$2-'Indicator Date hidden'!AZ43)</f>
        <v>0</v>
      </c>
      <c r="AZ42" s="25">
        <f>IF('Indicator Date hidden'!BA43="x","x",$AZ$2-'Indicator Date hidden'!BA43)</f>
        <v>0</v>
      </c>
      <c r="BA42">
        <f t="shared" si="5"/>
        <v>15</v>
      </c>
      <c r="BB42" s="26">
        <f t="shared" si="6"/>
        <v>0.30612244897959184</v>
      </c>
      <c r="BC42">
        <f t="shared" si="7"/>
        <v>5</v>
      </c>
      <c r="BD42" s="26">
        <f t="shared" si="8"/>
        <v>1.0917890510281842</v>
      </c>
      <c r="BE42" s="28">
        <f t="shared" si="9"/>
        <v>0</v>
      </c>
    </row>
    <row r="43" spans="1:57" x14ac:dyDescent="0.25">
      <c r="A43" t="s">
        <v>9322</v>
      </c>
      <c r="B43" s="25">
        <f>IF('Indicator Date hidden'!C44="x","x",$B$2-'Indicator Date hidden'!C44)</f>
        <v>0</v>
      </c>
      <c r="C43" s="25">
        <f>IF('Indicator Date hidden'!D44="x","x",$C$2-'Indicator Date hidden'!D44)</f>
        <v>0</v>
      </c>
      <c r="D43" s="25">
        <f>IF('Indicator Date hidden'!E44="x","x",$D$2-'Indicator Date hidden'!E44)</f>
        <v>0</v>
      </c>
      <c r="E43" s="25">
        <f>IF('Indicator Date hidden'!F44="x","x",$E$2-'Indicator Date hidden'!F44)</f>
        <v>0</v>
      </c>
      <c r="F43" s="25">
        <f>IF('Indicator Date hidden'!G44="x","x",$F$2-'Indicator Date hidden'!G44)</f>
        <v>0</v>
      </c>
      <c r="G43" s="25">
        <f>IF('Indicator Date hidden'!H44="x","x",$G$2-'Indicator Date hidden'!H44)</f>
        <v>0</v>
      </c>
      <c r="H43" s="25">
        <f>IF('Indicator Date hidden'!I44="x","x",$H$2-'Indicator Date hidden'!I44)</f>
        <v>0</v>
      </c>
      <c r="I43" s="25">
        <f>IF('Indicator Date hidden'!J44="x","x",$I$2-'Indicator Date hidden'!J44)</f>
        <v>0</v>
      </c>
      <c r="J43" s="25">
        <f>IF('Indicator Date hidden'!K44="x","x",$J$2-'Indicator Date hidden'!K44)</f>
        <v>0</v>
      </c>
      <c r="K43" s="25">
        <f>IF('Indicator Date hidden'!L44="x","x",$K$2-'Indicator Date hidden'!L44)</f>
        <v>0</v>
      </c>
      <c r="L43" s="25">
        <f>IF('Indicator Date hidden'!M44="x","x",$L$2-'Indicator Date hidden'!M44)</f>
        <v>0</v>
      </c>
      <c r="M43" s="25">
        <f>IF('Indicator Date hidden'!N44="x","x",$M$2-'Indicator Date hidden'!N44)</f>
        <v>0</v>
      </c>
      <c r="N43" s="25">
        <f>IF('Indicator Date hidden'!O44="x","x",$N$2-'Indicator Date hidden'!O44)</f>
        <v>0</v>
      </c>
      <c r="O43" s="25">
        <f>IF('Indicator Date hidden'!P44="x","x",$O$2-'Indicator Date hidden'!P44)</f>
        <v>0</v>
      </c>
      <c r="P43" s="25">
        <f>IF('Indicator Date hidden'!Q44="x","x",$P$2-'Indicator Date hidden'!Q44)</f>
        <v>0</v>
      </c>
      <c r="Q43" s="25">
        <f>IF('Indicator Date hidden'!R44="x","x",$Q$2-'Indicator Date hidden'!R44)</f>
        <v>2</v>
      </c>
      <c r="R43" s="25">
        <f>IF('Indicator Date hidden'!S44="x","x",$R$2-'Indicator Date hidden'!S44)</f>
        <v>0</v>
      </c>
      <c r="S43" s="25">
        <f>IF('Indicator Date hidden'!T44="x","x",$S$2-'Indicator Date hidden'!T44)</f>
        <v>0</v>
      </c>
      <c r="T43" s="25">
        <f>IF('Indicator Date hidden'!U44="x","x",$T$2-'Indicator Date hidden'!U44)</f>
        <v>0</v>
      </c>
      <c r="U43" s="25">
        <f>IF('Indicator Date hidden'!V44="x","x",$U$2-'Indicator Date hidden'!V44)</f>
        <v>0</v>
      </c>
      <c r="V43" s="25">
        <f>IF('Indicator Date hidden'!W44="x","x",$V$2-'Indicator Date hidden'!W44)</f>
        <v>0</v>
      </c>
      <c r="W43" s="25">
        <f>IF('Indicator Date hidden'!X44="x","x",$W$2-'Indicator Date hidden'!X44)</f>
        <v>2</v>
      </c>
      <c r="X43" s="25">
        <f>IF('Indicator Date hidden'!Y44="x","x",$X$2-'Indicator Date hidden'!Y44)</f>
        <v>4</v>
      </c>
      <c r="Y43" s="25">
        <f>IF('Indicator Date hidden'!Z44="x","x",$Y$2-'Indicator Date hidden'!Z44)</f>
        <v>0</v>
      </c>
      <c r="Z43" s="25">
        <f>IF('Indicator Date hidden'!AA44="x","x",$Z$2-'Indicator Date hidden'!AA44)</f>
        <v>0</v>
      </c>
      <c r="AA43" s="25">
        <f>IF('Indicator Date hidden'!AB44="x","x",$AA$2-'Indicator Date hidden'!AB44)</f>
        <v>0</v>
      </c>
      <c r="AB43" s="25">
        <f>IF('Indicator Date hidden'!AC44="x","x",$AB$2-'Indicator Date hidden'!AC44)</f>
        <v>0</v>
      </c>
      <c r="AC43" s="25">
        <f>IF('Indicator Date hidden'!AD44="x","x",$AC$2-'Indicator Date hidden'!AD44)</f>
        <v>0</v>
      </c>
      <c r="AD43" s="25">
        <f>IF('Indicator Date hidden'!AE44="x","x",$AD$2-'Indicator Date hidden'!AE44)</f>
        <v>0</v>
      </c>
      <c r="AE43" s="25">
        <f>IF('Indicator Date hidden'!AF44="x","x",$AE$2-'Indicator Date hidden'!AF44)</f>
        <v>0</v>
      </c>
      <c r="AF43" s="25">
        <f>IF('Indicator Date hidden'!AG44="x","x",$AF$2-'Indicator Date hidden'!AG44)</f>
        <v>5</v>
      </c>
      <c r="AG43" s="25">
        <f>IF('Indicator Date hidden'!AH44="x","x",$AG$2-'Indicator Date hidden'!AH44)</f>
        <v>0</v>
      </c>
      <c r="AH43" s="25">
        <f>IF('Indicator Date hidden'!AI44="x","x",$AH$2-'Indicator Date hidden'!AI44)</f>
        <v>0</v>
      </c>
      <c r="AI43" s="25">
        <f>IF('Indicator Date hidden'!AJ44="x","x",$AI$2-'Indicator Date hidden'!AJ44)</f>
        <v>0</v>
      </c>
      <c r="AJ43" s="25">
        <f>IF('Indicator Date hidden'!AK44="x","x",$AJ$2-'Indicator Date hidden'!AK44)</f>
        <v>1</v>
      </c>
      <c r="AK43" s="25">
        <f>IF('Indicator Date hidden'!AL44="x","x",$AK$2-'Indicator Date hidden'!AL44)</f>
        <v>1</v>
      </c>
      <c r="AL43" s="25">
        <f>IF('Indicator Date hidden'!AM44="x","x",$AL$2-'Indicator Date hidden'!AM44)</f>
        <v>0</v>
      </c>
      <c r="AM43" s="25">
        <f>IF('Indicator Date hidden'!AN44="x","x",$AM$2-'Indicator Date hidden'!AN44)</f>
        <v>0</v>
      </c>
      <c r="AN43" s="25">
        <f>IF('Indicator Date hidden'!AO44="x","x",$AN$2-'Indicator Date hidden'!AO44)</f>
        <v>0</v>
      </c>
      <c r="AO43" s="25">
        <f>IF('Indicator Date hidden'!AP44="x","x",$AO$2-'Indicator Date hidden'!AP44)</f>
        <v>0</v>
      </c>
      <c r="AP43" s="25">
        <f>IF('Indicator Date hidden'!AQ44="x","x",$AP$2-'Indicator Date hidden'!AQ44)</f>
        <v>0</v>
      </c>
      <c r="AQ43" s="25">
        <f>IF('Indicator Date hidden'!AR44="x","x",$AQ$2-'Indicator Date hidden'!AR44)</f>
        <v>0</v>
      </c>
      <c r="AR43" s="25">
        <f>IF('Indicator Date hidden'!AS44="x","x",$AR$2-'Indicator Date hidden'!AS44)</f>
        <v>0</v>
      </c>
      <c r="AS43" s="25">
        <f>IF('Indicator Date hidden'!AT44="x","x",$AS$2-'Indicator Date hidden'!AT44)</f>
        <v>0</v>
      </c>
      <c r="AT43" s="25">
        <f>IF('Indicator Date hidden'!AU44="x","x",$AT$2-'Indicator Date hidden'!AU44)</f>
        <v>0</v>
      </c>
      <c r="AU43" s="25">
        <f>IF('Indicator Date hidden'!AV44="x","x",$AU$2-'Indicator Date hidden'!AV44)</f>
        <v>2</v>
      </c>
      <c r="AV43" s="25">
        <f>IF('Indicator Date hidden'!AW44="x","x",$AV$2-'Indicator Date hidden'!AW44)</f>
        <v>0</v>
      </c>
      <c r="AW43" s="25">
        <f>IF('Indicator Date hidden'!AX44="x","x",$AW$2-'Indicator Date hidden'!AX44)</f>
        <v>0</v>
      </c>
      <c r="AX43" s="25">
        <f>IF('Indicator Date hidden'!AY44="x","x",$AX$2-'Indicator Date hidden'!AY44)</f>
        <v>0</v>
      </c>
      <c r="AY43" s="25">
        <f>IF('Indicator Date hidden'!AZ44="x","x",$AY$2-'Indicator Date hidden'!AZ44)</f>
        <v>0</v>
      </c>
      <c r="AZ43" s="25">
        <f>IF('Indicator Date hidden'!BA44="x","x",$AZ$2-'Indicator Date hidden'!BA44)</f>
        <v>0</v>
      </c>
      <c r="BA43">
        <f t="shared" si="5"/>
        <v>17</v>
      </c>
      <c r="BB43" s="26">
        <f t="shared" si="6"/>
        <v>0.33333333333333331</v>
      </c>
      <c r="BC43">
        <f t="shared" si="7"/>
        <v>7</v>
      </c>
      <c r="BD43" s="26">
        <f t="shared" si="8"/>
        <v>0.98352440815564335</v>
      </c>
      <c r="BE43" s="28">
        <f t="shared" si="9"/>
        <v>0</v>
      </c>
    </row>
    <row r="44" spans="1:57" x14ac:dyDescent="0.25">
      <c r="A44" t="s">
        <v>9386</v>
      </c>
      <c r="B44" s="25">
        <f>IF('Indicator Date hidden'!C45="x","x",$B$2-'Indicator Date hidden'!C45)</f>
        <v>0</v>
      </c>
      <c r="C44" s="25">
        <f>IF('Indicator Date hidden'!D45="x","x",$C$2-'Indicator Date hidden'!D45)</f>
        <v>0</v>
      </c>
      <c r="D44" s="25">
        <f>IF('Indicator Date hidden'!E45="x","x",$D$2-'Indicator Date hidden'!E45)</f>
        <v>0</v>
      </c>
      <c r="E44" s="25">
        <f>IF('Indicator Date hidden'!F45="x","x",$E$2-'Indicator Date hidden'!F45)</f>
        <v>0</v>
      </c>
      <c r="F44" s="25">
        <f>IF('Indicator Date hidden'!G45="x","x",$F$2-'Indicator Date hidden'!G45)</f>
        <v>0</v>
      </c>
      <c r="G44" s="25">
        <f>IF('Indicator Date hidden'!H45="x","x",$G$2-'Indicator Date hidden'!H45)</f>
        <v>0</v>
      </c>
      <c r="H44" s="25">
        <f>IF('Indicator Date hidden'!I45="x","x",$H$2-'Indicator Date hidden'!I45)</f>
        <v>0</v>
      </c>
      <c r="I44" s="25">
        <f>IF('Indicator Date hidden'!J45="x","x",$I$2-'Indicator Date hidden'!J45)</f>
        <v>0</v>
      </c>
      <c r="J44" s="25">
        <f>IF('Indicator Date hidden'!K45="x","x",$J$2-'Indicator Date hidden'!K45)</f>
        <v>0</v>
      </c>
      <c r="K44" s="25">
        <f>IF('Indicator Date hidden'!L45="x","x",$K$2-'Indicator Date hidden'!L45)</f>
        <v>0</v>
      </c>
      <c r="L44" s="25">
        <f>IF('Indicator Date hidden'!M45="x","x",$L$2-'Indicator Date hidden'!M45)</f>
        <v>0</v>
      </c>
      <c r="M44" s="25">
        <f>IF('Indicator Date hidden'!N45="x","x",$M$2-'Indicator Date hidden'!N45)</f>
        <v>0</v>
      </c>
      <c r="N44" s="25">
        <f>IF('Indicator Date hidden'!O45="x","x",$N$2-'Indicator Date hidden'!O45)</f>
        <v>0</v>
      </c>
      <c r="O44" s="25">
        <f>IF('Indicator Date hidden'!P45="x","x",$O$2-'Indicator Date hidden'!P45)</f>
        <v>0</v>
      </c>
      <c r="P44" s="25">
        <f>IF('Indicator Date hidden'!Q45="x","x",$P$2-'Indicator Date hidden'!Q45)</f>
        <v>0</v>
      </c>
      <c r="Q44" s="25" t="str">
        <f>IF('Indicator Date hidden'!R45="x","x",$Q$2-'Indicator Date hidden'!R45)</f>
        <v>x</v>
      </c>
      <c r="R44" s="25">
        <f>IF('Indicator Date hidden'!S45="x","x",$R$2-'Indicator Date hidden'!S45)</f>
        <v>0</v>
      </c>
      <c r="S44" s="25">
        <f>IF('Indicator Date hidden'!T45="x","x",$S$2-'Indicator Date hidden'!T45)</f>
        <v>0</v>
      </c>
      <c r="T44" s="25">
        <f>IF('Indicator Date hidden'!U45="x","x",$T$2-'Indicator Date hidden'!U45)</f>
        <v>0</v>
      </c>
      <c r="U44" s="25" t="str">
        <f>IF('Indicator Date hidden'!V45="x","x",$U$2-'Indicator Date hidden'!V45)</f>
        <v>x</v>
      </c>
      <c r="V44" s="25">
        <f>IF('Indicator Date hidden'!W45="x","x",$V$2-'Indicator Date hidden'!W45)</f>
        <v>0</v>
      </c>
      <c r="W44" s="25" t="str">
        <f>IF('Indicator Date hidden'!X45="x","x",$W$2-'Indicator Date hidden'!X45)</f>
        <v>x</v>
      </c>
      <c r="X44" s="25">
        <f>IF('Indicator Date hidden'!Y45="x","x",$X$2-'Indicator Date hidden'!Y45)</f>
        <v>2</v>
      </c>
      <c r="Y44" s="25">
        <f>IF('Indicator Date hidden'!Z45="x","x",$Y$2-'Indicator Date hidden'!Z45)</f>
        <v>0</v>
      </c>
      <c r="Z44" s="25">
        <f>IF('Indicator Date hidden'!AA45="x","x",$Z$2-'Indicator Date hidden'!AA45)</f>
        <v>0</v>
      </c>
      <c r="AA44" s="25" t="str">
        <f>IF('Indicator Date hidden'!AB45="x","x",$AA$2-'Indicator Date hidden'!AB45)</f>
        <v>x</v>
      </c>
      <c r="AB44" s="25">
        <f>IF('Indicator Date hidden'!AC45="x","x",$AB$2-'Indicator Date hidden'!AC45)</f>
        <v>0</v>
      </c>
      <c r="AC44" s="25">
        <f>IF('Indicator Date hidden'!AD45="x","x",$AC$2-'Indicator Date hidden'!AD45)</f>
        <v>0</v>
      </c>
      <c r="AD44" s="25" t="str">
        <f>IF('Indicator Date hidden'!AE45="x","x",$AD$2-'Indicator Date hidden'!AE45)</f>
        <v>x</v>
      </c>
      <c r="AE44" s="25">
        <f>IF('Indicator Date hidden'!AF45="x","x",$AE$2-'Indicator Date hidden'!AF45)</f>
        <v>0</v>
      </c>
      <c r="AF44" s="25">
        <f>IF('Indicator Date hidden'!AG45="x","x",$AF$2-'Indicator Date hidden'!AG45)</f>
        <v>2</v>
      </c>
      <c r="AG44" s="25">
        <f>IF('Indicator Date hidden'!AH45="x","x",$AG$2-'Indicator Date hidden'!AH45)</f>
        <v>0</v>
      </c>
      <c r="AH44" s="25">
        <f>IF('Indicator Date hidden'!AI45="x","x",$AH$2-'Indicator Date hidden'!AI45)</f>
        <v>0</v>
      </c>
      <c r="AI44" s="25">
        <f>IF('Indicator Date hidden'!AJ45="x","x",$AI$2-'Indicator Date hidden'!AJ45)</f>
        <v>0</v>
      </c>
      <c r="AJ44" s="25" t="str">
        <f>IF('Indicator Date hidden'!AK45="x","x",$AJ$2-'Indicator Date hidden'!AK45)</f>
        <v>x</v>
      </c>
      <c r="AK44" s="25">
        <f>IF('Indicator Date hidden'!AL45="x","x",$AK$2-'Indicator Date hidden'!AL45)</f>
        <v>1</v>
      </c>
      <c r="AL44" s="25">
        <f>IF('Indicator Date hidden'!AM45="x","x",$AL$2-'Indicator Date hidden'!AM45)</f>
        <v>0</v>
      </c>
      <c r="AM44" s="25">
        <f>IF('Indicator Date hidden'!AN45="x","x",$AM$2-'Indicator Date hidden'!AN45)</f>
        <v>0</v>
      </c>
      <c r="AN44" s="25">
        <f>IF('Indicator Date hidden'!AO45="x","x",$AN$2-'Indicator Date hidden'!AO45)</f>
        <v>0</v>
      </c>
      <c r="AO44" s="25">
        <f>IF('Indicator Date hidden'!AP45="x","x",$AO$2-'Indicator Date hidden'!AP45)</f>
        <v>0</v>
      </c>
      <c r="AP44" s="25">
        <f>IF('Indicator Date hidden'!AQ45="x","x",$AP$2-'Indicator Date hidden'!AQ45)</f>
        <v>0</v>
      </c>
      <c r="AQ44" s="25">
        <f>IF('Indicator Date hidden'!AR45="x","x",$AQ$2-'Indicator Date hidden'!AR45)</f>
        <v>0</v>
      </c>
      <c r="AR44" s="25">
        <f>IF('Indicator Date hidden'!AS45="x","x",$AR$2-'Indicator Date hidden'!AS45)</f>
        <v>0</v>
      </c>
      <c r="AS44" s="25">
        <f>IF('Indicator Date hidden'!AT45="x","x",$AS$2-'Indicator Date hidden'!AT45)</f>
        <v>0</v>
      </c>
      <c r="AT44" s="25">
        <f>IF('Indicator Date hidden'!AU45="x","x",$AT$2-'Indicator Date hidden'!AU45)</f>
        <v>0</v>
      </c>
      <c r="AU44" s="25">
        <f>IF('Indicator Date hidden'!AV45="x","x",$AU$2-'Indicator Date hidden'!AV45)</f>
        <v>3</v>
      </c>
      <c r="AV44" s="25">
        <f>IF('Indicator Date hidden'!AW45="x","x",$AV$2-'Indicator Date hidden'!AW45)</f>
        <v>0</v>
      </c>
      <c r="AW44" s="25">
        <f>IF('Indicator Date hidden'!AX45="x","x",$AW$2-'Indicator Date hidden'!AX45)</f>
        <v>0</v>
      </c>
      <c r="AX44" s="25">
        <f>IF('Indicator Date hidden'!AY45="x","x",$AX$2-'Indicator Date hidden'!AY45)</f>
        <v>0</v>
      </c>
      <c r="AY44" s="25">
        <f>IF('Indicator Date hidden'!AZ45="x","x",$AY$2-'Indicator Date hidden'!AZ45)</f>
        <v>0</v>
      </c>
      <c r="AZ44" s="25">
        <f>IF('Indicator Date hidden'!BA45="x","x",$AZ$2-'Indicator Date hidden'!BA45)</f>
        <v>0</v>
      </c>
      <c r="BA44">
        <f t="shared" si="5"/>
        <v>8</v>
      </c>
      <c r="BB44" s="26">
        <f t="shared" si="6"/>
        <v>0.17777777777777778</v>
      </c>
      <c r="BC44">
        <f t="shared" si="7"/>
        <v>4</v>
      </c>
      <c r="BD44" s="26">
        <f t="shared" si="8"/>
        <v>0.60695556816656282</v>
      </c>
      <c r="BE44" s="28">
        <f t="shared" si="9"/>
        <v>0</v>
      </c>
    </row>
    <row r="45" spans="1:57" x14ac:dyDescent="0.25">
      <c r="A45" t="s">
        <v>9333</v>
      </c>
      <c r="B45" s="25">
        <f>IF('Indicator Date hidden'!C46="x","x",$B$2-'Indicator Date hidden'!C46)</f>
        <v>0</v>
      </c>
      <c r="C45" s="25">
        <f>IF('Indicator Date hidden'!D46="x","x",$C$2-'Indicator Date hidden'!D46)</f>
        <v>0</v>
      </c>
      <c r="D45" s="25">
        <f>IF('Indicator Date hidden'!E46="x","x",$D$2-'Indicator Date hidden'!E46)</f>
        <v>0</v>
      </c>
      <c r="E45" s="25">
        <f>IF('Indicator Date hidden'!F46="x","x",$E$2-'Indicator Date hidden'!F46)</f>
        <v>0</v>
      </c>
      <c r="F45" s="25">
        <f>IF('Indicator Date hidden'!G46="x","x",$F$2-'Indicator Date hidden'!G46)</f>
        <v>0</v>
      </c>
      <c r="G45" s="25">
        <f>IF('Indicator Date hidden'!H46="x","x",$G$2-'Indicator Date hidden'!H46)</f>
        <v>0</v>
      </c>
      <c r="H45" s="25">
        <f>IF('Indicator Date hidden'!I46="x","x",$H$2-'Indicator Date hidden'!I46)</f>
        <v>0</v>
      </c>
      <c r="I45" s="25">
        <f>IF('Indicator Date hidden'!J46="x","x",$I$2-'Indicator Date hidden'!J46)</f>
        <v>0</v>
      </c>
      <c r="J45" s="25">
        <f>IF('Indicator Date hidden'!K46="x","x",$J$2-'Indicator Date hidden'!K46)</f>
        <v>0</v>
      </c>
      <c r="K45" s="25">
        <f>IF('Indicator Date hidden'!L46="x","x",$K$2-'Indicator Date hidden'!L46)</f>
        <v>0</v>
      </c>
      <c r="L45" s="25">
        <f>IF('Indicator Date hidden'!M46="x","x",$L$2-'Indicator Date hidden'!M46)</f>
        <v>0</v>
      </c>
      <c r="M45" s="25">
        <f>IF('Indicator Date hidden'!N46="x","x",$M$2-'Indicator Date hidden'!N46)</f>
        <v>0</v>
      </c>
      <c r="N45" s="25">
        <f>IF('Indicator Date hidden'!O46="x","x",$N$2-'Indicator Date hidden'!O46)</f>
        <v>0</v>
      </c>
      <c r="O45" s="25">
        <f>IF('Indicator Date hidden'!P46="x","x",$O$2-'Indicator Date hidden'!P46)</f>
        <v>0</v>
      </c>
      <c r="P45" s="25">
        <f>IF('Indicator Date hidden'!Q46="x","x",$P$2-'Indicator Date hidden'!Q46)</f>
        <v>0</v>
      </c>
      <c r="Q45" s="25" t="str">
        <f>IF('Indicator Date hidden'!R46="x","x",$Q$2-'Indicator Date hidden'!R46)</f>
        <v>x</v>
      </c>
      <c r="R45" s="25">
        <f>IF('Indicator Date hidden'!S46="x","x",$R$2-'Indicator Date hidden'!S46)</f>
        <v>0</v>
      </c>
      <c r="S45" s="25">
        <f>IF('Indicator Date hidden'!T46="x","x",$S$2-'Indicator Date hidden'!T46)</f>
        <v>0</v>
      </c>
      <c r="T45" s="25">
        <f>IF('Indicator Date hidden'!U46="x","x",$T$2-'Indicator Date hidden'!U46)</f>
        <v>0</v>
      </c>
      <c r="U45" s="25" t="str">
        <f>IF('Indicator Date hidden'!V46="x","x",$U$2-'Indicator Date hidden'!V46)</f>
        <v>x</v>
      </c>
      <c r="V45" s="25">
        <f>IF('Indicator Date hidden'!W46="x","x",$V$2-'Indicator Date hidden'!W46)</f>
        <v>0</v>
      </c>
      <c r="W45" s="25" t="str">
        <f>IF('Indicator Date hidden'!X46="x","x",$W$2-'Indicator Date hidden'!X46)</f>
        <v>x</v>
      </c>
      <c r="X45" s="25">
        <f>IF('Indicator Date hidden'!Y46="x","x",$X$2-'Indicator Date hidden'!Y46)</f>
        <v>4</v>
      </c>
      <c r="Y45" s="25">
        <f>IF('Indicator Date hidden'!Z46="x","x",$Y$2-'Indicator Date hidden'!Z46)</f>
        <v>0</v>
      </c>
      <c r="Z45" s="25">
        <f>IF('Indicator Date hidden'!AA46="x","x",$Z$2-'Indicator Date hidden'!AA46)</f>
        <v>0</v>
      </c>
      <c r="AA45" s="25">
        <f>IF('Indicator Date hidden'!AB46="x","x",$AA$2-'Indicator Date hidden'!AB46)</f>
        <v>0</v>
      </c>
      <c r="AB45" s="25">
        <f>IF('Indicator Date hidden'!AC46="x","x",$AB$2-'Indicator Date hidden'!AC46)</f>
        <v>0</v>
      </c>
      <c r="AC45" s="25">
        <f>IF('Indicator Date hidden'!AD46="x","x",$AC$2-'Indicator Date hidden'!AD46)</f>
        <v>0</v>
      </c>
      <c r="AD45" s="25" t="str">
        <f>IF('Indicator Date hidden'!AE46="x","x",$AD$2-'Indicator Date hidden'!AE46)</f>
        <v>x</v>
      </c>
      <c r="AE45" s="25">
        <f>IF('Indicator Date hidden'!AF46="x","x",$AE$2-'Indicator Date hidden'!AF46)</f>
        <v>0</v>
      </c>
      <c r="AF45" s="25" t="str">
        <f>IF('Indicator Date hidden'!AG46="x","x",$AF$2-'Indicator Date hidden'!AG46)</f>
        <v>x</v>
      </c>
      <c r="AG45" s="25">
        <f>IF('Indicator Date hidden'!AH46="x","x",$AG$2-'Indicator Date hidden'!AH46)</f>
        <v>0</v>
      </c>
      <c r="AH45" s="25">
        <f>IF('Indicator Date hidden'!AI46="x","x",$AH$2-'Indicator Date hidden'!AI46)</f>
        <v>0</v>
      </c>
      <c r="AI45" s="25">
        <f>IF('Indicator Date hidden'!AJ46="x","x",$AI$2-'Indicator Date hidden'!AJ46)</f>
        <v>0</v>
      </c>
      <c r="AJ45" s="25" t="str">
        <f>IF('Indicator Date hidden'!AK46="x","x",$AJ$2-'Indicator Date hidden'!AK46)</f>
        <v>x</v>
      </c>
      <c r="AK45" s="25">
        <f>IF('Indicator Date hidden'!AL46="x","x",$AK$2-'Indicator Date hidden'!AL46)</f>
        <v>1</v>
      </c>
      <c r="AL45" s="25">
        <f>IF('Indicator Date hidden'!AM46="x","x",$AL$2-'Indicator Date hidden'!AM46)</f>
        <v>0</v>
      </c>
      <c r="AM45" s="25">
        <f>IF('Indicator Date hidden'!AN46="x","x",$AM$2-'Indicator Date hidden'!AN46)</f>
        <v>0</v>
      </c>
      <c r="AN45" s="25">
        <f>IF('Indicator Date hidden'!AO46="x","x",$AN$2-'Indicator Date hidden'!AO46)</f>
        <v>0</v>
      </c>
      <c r="AO45" s="25" t="str">
        <f>IF('Indicator Date hidden'!AP46="x","x",$AO$2-'Indicator Date hidden'!AP46)</f>
        <v>x</v>
      </c>
      <c r="AP45" s="25" t="str">
        <f>IF('Indicator Date hidden'!AQ46="x","x",$AP$2-'Indicator Date hidden'!AQ46)</f>
        <v>x</v>
      </c>
      <c r="AQ45" s="25">
        <f>IF('Indicator Date hidden'!AR46="x","x",$AQ$2-'Indicator Date hidden'!AR46)</f>
        <v>4</v>
      </c>
      <c r="AR45" s="25">
        <f>IF('Indicator Date hidden'!AS46="x","x",$AR$2-'Indicator Date hidden'!AS46)</f>
        <v>0</v>
      </c>
      <c r="AS45" s="25">
        <f>IF('Indicator Date hidden'!AT46="x","x",$AS$2-'Indicator Date hidden'!AT46)</f>
        <v>0</v>
      </c>
      <c r="AT45" s="25">
        <f>IF('Indicator Date hidden'!AU46="x","x",$AT$2-'Indicator Date hidden'!AU46)</f>
        <v>0</v>
      </c>
      <c r="AU45" s="25">
        <f>IF('Indicator Date hidden'!AV46="x","x",$AU$2-'Indicator Date hidden'!AV46)</f>
        <v>2</v>
      </c>
      <c r="AV45" s="25">
        <f>IF('Indicator Date hidden'!AW46="x","x",$AV$2-'Indicator Date hidden'!AW46)</f>
        <v>0</v>
      </c>
      <c r="AW45" s="25">
        <f>IF('Indicator Date hidden'!AX46="x","x",$AW$2-'Indicator Date hidden'!AX46)</f>
        <v>0</v>
      </c>
      <c r="AX45" s="25">
        <f>IF('Indicator Date hidden'!AY46="x","x",$AX$2-'Indicator Date hidden'!AY46)</f>
        <v>0</v>
      </c>
      <c r="AY45" s="25">
        <f>IF('Indicator Date hidden'!AZ46="x","x",$AY$2-'Indicator Date hidden'!AZ46)</f>
        <v>0</v>
      </c>
      <c r="AZ45" s="25">
        <f>IF('Indicator Date hidden'!BA46="x","x",$AZ$2-'Indicator Date hidden'!BA46)</f>
        <v>0</v>
      </c>
      <c r="BA45">
        <f t="shared" si="5"/>
        <v>11</v>
      </c>
      <c r="BB45" s="26">
        <f t="shared" si="6"/>
        <v>0.2558139534883721</v>
      </c>
      <c r="BC45">
        <f t="shared" si="7"/>
        <v>4</v>
      </c>
      <c r="BD45" s="26">
        <f t="shared" si="8"/>
        <v>0.89164137268282861</v>
      </c>
      <c r="BE45" s="28">
        <f t="shared" si="9"/>
        <v>0</v>
      </c>
    </row>
    <row r="46" spans="1:57" x14ac:dyDescent="0.25">
      <c r="A46" t="s">
        <v>9335</v>
      </c>
      <c r="B46" s="25">
        <f>IF('Indicator Date hidden'!C47="x","x",$B$2-'Indicator Date hidden'!C47)</f>
        <v>0</v>
      </c>
      <c r="C46" s="25">
        <f>IF('Indicator Date hidden'!D47="x","x",$C$2-'Indicator Date hidden'!D47)</f>
        <v>0</v>
      </c>
      <c r="D46" s="25">
        <f>IF('Indicator Date hidden'!E47="x","x",$D$2-'Indicator Date hidden'!E47)</f>
        <v>0</v>
      </c>
      <c r="E46" s="25">
        <f>IF('Indicator Date hidden'!F47="x","x",$E$2-'Indicator Date hidden'!F47)</f>
        <v>0</v>
      </c>
      <c r="F46" s="25">
        <f>IF('Indicator Date hidden'!G47="x","x",$F$2-'Indicator Date hidden'!G47)</f>
        <v>0</v>
      </c>
      <c r="G46" s="25">
        <f>IF('Indicator Date hidden'!H47="x","x",$G$2-'Indicator Date hidden'!H47)</f>
        <v>0</v>
      </c>
      <c r="H46" s="25">
        <f>IF('Indicator Date hidden'!I47="x","x",$H$2-'Indicator Date hidden'!I47)</f>
        <v>0</v>
      </c>
      <c r="I46" s="25">
        <f>IF('Indicator Date hidden'!J47="x","x",$I$2-'Indicator Date hidden'!J47)</f>
        <v>0</v>
      </c>
      <c r="J46" s="25">
        <f>IF('Indicator Date hidden'!K47="x","x",$J$2-'Indicator Date hidden'!K47)</f>
        <v>0</v>
      </c>
      <c r="K46" s="25">
        <f>IF('Indicator Date hidden'!L47="x","x",$K$2-'Indicator Date hidden'!L47)</f>
        <v>0</v>
      </c>
      <c r="L46" s="25">
        <f>IF('Indicator Date hidden'!M47="x","x",$L$2-'Indicator Date hidden'!M47)</f>
        <v>0</v>
      </c>
      <c r="M46" s="25">
        <f>IF('Indicator Date hidden'!N47="x","x",$M$2-'Indicator Date hidden'!N47)</f>
        <v>0</v>
      </c>
      <c r="N46" s="25">
        <f>IF('Indicator Date hidden'!O47="x","x",$N$2-'Indicator Date hidden'!O47)</f>
        <v>0</v>
      </c>
      <c r="O46" s="25">
        <f>IF('Indicator Date hidden'!P47="x","x",$O$2-'Indicator Date hidden'!P47)</f>
        <v>0</v>
      </c>
      <c r="P46" s="25">
        <f>IF('Indicator Date hidden'!Q47="x","x",$P$2-'Indicator Date hidden'!Q47)</f>
        <v>0</v>
      </c>
      <c r="Q46" s="25" t="str">
        <f>IF('Indicator Date hidden'!R47="x","x",$Q$2-'Indicator Date hidden'!R47)</f>
        <v>x</v>
      </c>
      <c r="R46" s="25">
        <f>IF('Indicator Date hidden'!S47="x","x",$R$2-'Indicator Date hidden'!S47)</f>
        <v>0</v>
      </c>
      <c r="S46" s="25">
        <f>IF('Indicator Date hidden'!T47="x","x",$S$2-'Indicator Date hidden'!T47)</f>
        <v>0</v>
      </c>
      <c r="T46" s="25">
        <f>IF('Indicator Date hidden'!U47="x","x",$T$2-'Indicator Date hidden'!U47)</f>
        <v>0</v>
      </c>
      <c r="U46" s="25" t="str">
        <f>IF('Indicator Date hidden'!V47="x","x",$U$2-'Indicator Date hidden'!V47)</f>
        <v>x</v>
      </c>
      <c r="V46" s="25">
        <f>IF('Indicator Date hidden'!W47="x","x",$V$2-'Indicator Date hidden'!W47)</f>
        <v>0</v>
      </c>
      <c r="W46" s="25" t="str">
        <f>IF('Indicator Date hidden'!X47="x","x",$W$2-'Indicator Date hidden'!X47)</f>
        <v>x</v>
      </c>
      <c r="X46" s="25">
        <f>IF('Indicator Date hidden'!Y47="x","x",$X$2-'Indicator Date hidden'!Y47)</f>
        <v>2</v>
      </c>
      <c r="Y46" s="25">
        <f>IF('Indicator Date hidden'!Z47="x","x",$Y$2-'Indicator Date hidden'!Z47)</f>
        <v>0</v>
      </c>
      <c r="Z46" s="25">
        <f>IF('Indicator Date hidden'!AA47="x","x",$Z$2-'Indicator Date hidden'!AA47)</f>
        <v>0</v>
      </c>
      <c r="AA46" s="25">
        <f>IF('Indicator Date hidden'!AB47="x","x",$AA$2-'Indicator Date hidden'!AB47)</f>
        <v>1</v>
      </c>
      <c r="AB46" s="25">
        <f>IF('Indicator Date hidden'!AC47="x","x",$AB$2-'Indicator Date hidden'!AC47)</f>
        <v>0</v>
      </c>
      <c r="AC46" s="25">
        <f>IF('Indicator Date hidden'!AD47="x","x",$AC$2-'Indicator Date hidden'!AD47)</f>
        <v>0</v>
      </c>
      <c r="AD46" s="25" t="str">
        <f>IF('Indicator Date hidden'!AE47="x","x",$AD$2-'Indicator Date hidden'!AE47)</f>
        <v>x</v>
      </c>
      <c r="AE46" s="25">
        <f>IF('Indicator Date hidden'!AF47="x","x",$AE$2-'Indicator Date hidden'!AF47)</f>
        <v>0</v>
      </c>
      <c r="AF46" s="25">
        <f>IF('Indicator Date hidden'!AG47="x","x",$AF$2-'Indicator Date hidden'!AG47)</f>
        <v>1</v>
      </c>
      <c r="AG46" s="25">
        <f>IF('Indicator Date hidden'!AH47="x","x",$AG$2-'Indicator Date hidden'!AH47)</f>
        <v>0</v>
      </c>
      <c r="AH46" s="25">
        <f>IF('Indicator Date hidden'!AI47="x","x",$AH$2-'Indicator Date hidden'!AI47)</f>
        <v>0</v>
      </c>
      <c r="AI46" s="25">
        <f>IF('Indicator Date hidden'!AJ47="x","x",$AI$2-'Indicator Date hidden'!AJ47)</f>
        <v>0</v>
      </c>
      <c r="AJ46" s="25">
        <f>IF('Indicator Date hidden'!AK47="x","x",$AJ$2-'Indicator Date hidden'!AK47)</f>
        <v>1</v>
      </c>
      <c r="AK46" s="25">
        <f>IF('Indicator Date hidden'!AL47="x","x",$AK$2-'Indicator Date hidden'!AL47)</f>
        <v>1</v>
      </c>
      <c r="AL46" s="25">
        <f>IF('Indicator Date hidden'!AM47="x","x",$AL$2-'Indicator Date hidden'!AM47)</f>
        <v>0</v>
      </c>
      <c r="AM46" s="25">
        <f>IF('Indicator Date hidden'!AN47="x","x",$AM$2-'Indicator Date hidden'!AN47)</f>
        <v>0</v>
      </c>
      <c r="AN46" s="25">
        <f>IF('Indicator Date hidden'!AO47="x","x",$AN$2-'Indicator Date hidden'!AO47)</f>
        <v>0</v>
      </c>
      <c r="AO46" s="25">
        <f>IF('Indicator Date hidden'!AP47="x","x",$AO$2-'Indicator Date hidden'!AP47)</f>
        <v>0</v>
      </c>
      <c r="AP46" s="25">
        <f>IF('Indicator Date hidden'!AQ47="x","x",$AP$2-'Indicator Date hidden'!AQ47)</f>
        <v>0</v>
      </c>
      <c r="AQ46" s="25" t="str">
        <f>IF('Indicator Date hidden'!AR47="x","x",$AQ$2-'Indicator Date hidden'!AR47)</f>
        <v>x</v>
      </c>
      <c r="AR46" s="25">
        <f>IF('Indicator Date hidden'!AS47="x","x",$AR$2-'Indicator Date hidden'!AS47)</f>
        <v>0</v>
      </c>
      <c r="AS46" s="25">
        <f>IF('Indicator Date hidden'!AT47="x","x",$AS$2-'Indicator Date hidden'!AT47)</f>
        <v>0</v>
      </c>
      <c r="AT46" s="25">
        <f>IF('Indicator Date hidden'!AU47="x","x",$AT$2-'Indicator Date hidden'!AU47)</f>
        <v>0</v>
      </c>
      <c r="AU46" s="25">
        <f>IF('Indicator Date hidden'!AV47="x","x",$AU$2-'Indicator Date hidden'!AV47)</f>
        <v>3</v>
      </c>
      <c r="AV46" s="25">
        <f>IF('Indicator Date hidden'!AW47="x","x",$AV$2-'Indicator Date hidden'!AW47)</f>
        <v>0</v>
      </c>
      <c r="AW46" s="25">
        <f>IF('Indicator Date hidden'!AX47="x","x",$AW$2-'Indicator Date hidden'!AX47)</f>
        <v>0</v>
      </c>
      <c r="AX46" s="25">
        <f>IF('Indicator Date hidden'!AY47="x","x",$AX$2-'Indicator Date hidden'!AY47)</f>
        <v>0</v>
      </c>
      <c r="AY46" s="25">
        <f>IF('Indicator Date hidden'!AZ47="x","x",$AY$2-'Indicator Date hidden'!AZ47)</f>
        <v>0</v>
      </c>
      <c r="AZ46" s="25">
        <f>IF('Indicator Date hidden'!BA47="x","x",$AZ$2-'Indicator Date hidden'!BA47)</f>
        <v>0</v>
      </c>
      <c r="BA46">
        <f t="shared" si="5"/>
        <v>9</v>
      </c>
      <c r="BB46" s="26">
        <f t="shared" si="6"/>
        <v>0.19565217391304349</v>
      </c>
      <c r="BC46">
        <f t="shared" si="7"/>
        <v>6</v>
      </c>
      <c r="BD46" s="26">
        <f t="shared" si="8"/>
        <v>0.57557401282059684</v>
      </c>
      <c r="BE46" s="28">
        <f t="shared" si="9"/>
        <v>0</v>
      </c>
    </row>
    <row r="47" spans="1:57" x14ac:dyDescent="0.25">
      <c r="A47" t="s">
        <v>9337</v>
      </c>
      <c r="B47" s="25">
        <f>IF('Indicator Date hidden'!C48="x","x",$B$2-'Indicator Date hidden'!C48)</f>
        <v>0</v>
      </c>
      <c r="C47" s="25">
        <f>IF('Indicator Date hidden'!D48="x","x",$C$2-'Indicator Date hidden'!D48)</f>
        <v>0</v>
      </c>
      <c r="D47" s="25">
        <f>IF('Indicator Date hidden'!E48="x","x",$D$2-'Indicator Date hidden'!E48)</f>
        <v>0</v>
      </c>
      <c r="E47" s="25">
        <f>IF('Indicator Date hidden'!F48="x","x",$E$2-'Indicator Date hidden'!F48)</f>
        <v>0</v>
      </c>
      <c r="F47" s="25">
        <f>IF('Indicator Date hidden'!G48="x","x",$F$2-'Indicator Date hidden'!G48)</f>
        <v>0</v>
      </c>
      <c r="G47" s="25">
        <f>IF('Indicator Date hidden'!H48="x","x",$G$2-'Indicator Date hidden'!H48)</f>
        <v>0</v>
      </c>
      <c r="H47" s="25">
        <f>IF('Indicator Date hidden'!I48="x","x",$H$2-'Indicator Date hidden'!I48)</f>
        <v>0</v>
      </c>
      <c r="I47" s="25">
        <f>IF('Indicator Date hidden'!J48="x","x",$I$2-'Indicator Date hidden'!J48)</f>
        <v>0</v>
      </c>
      <c r="J47" s="25">
        <f>IF('Indicator Date hidden'!K48="x","x",$J$2-'Indicator Date hidden'!K48)</f>
        <v>0</v>
      </c>
      <c r="K47" s="25">
        <f>IF('Indicator Date hidden'!L48="x","x",$K$2-'Indicator Date hidden'!L48)</f>
        <v>0</v>
      </c>
      <c r="L47" s="25">
        <f>IF('Indicator Date hidden'!M48="x","x",$L$2-'Indicator Date hidden'!M48)</f>
        <v>0</v>
      </c>
      <c r="M47" s="25">
        <f>IF('Indicator Date hidden'!N48="x","x",$M$2-'Indicator Date hidden'!N48)</f>
        <v>0</v>
      </c>
      <c r="N47" s="25">
        <f>IF('Indicator Date hidden'!O48="x","x",$N$2-'Indicator Date hidden'!O48)</f>
        <v>0</v>
      </c>
      <c r="O47" s="25">
        <f>IF('Indicator Date hidden'!P48="x","x",$O$2-'Indicator Date hidden'!P48)</f>
        <v>0</v>
      </c>
      <c r="P47" s="25">
        <f>IF('Indicator Date hidden'!Q48="x","x",$P$2-'Indicator Date hidden'!Q48)</f>
        <v>0</v>
      </c>
      <c r="Q47" s="25" t="str">
        <f>IF('Indicator Date hidden'!R48="x","x",$Q$2-'Indicator Date hidden'!R48)</f>
        <v>x</v>
      </c>
      <c r="R47" s="25">
        <f>IF('Indicator Date hidden'!S48="x","x",$R$2-'Indicator Date hidden'!S48)</f>
        <v>0</v>
      </c>
      <c r="S47" s="25">
        <f>IF('Indicator Date hidden'!T48="x","x",$S$2-'Indicator Date hidden'!T48)</f>
        <v>0</v>
      </c>
      <c r="T47" s="25">
        <f>IF('Indicator Date hidden'!U48="x","x",$T$2-'Indicator Date hidden'!U48)</f>
        <v>0</v>
      </c>
      <c r="U47" s="25" t="str">
        <f>IF('Indicator Date hidden'!V48="x","x",$U$2-'Indicator Date hidden'!V48)</f>
        <v>x</v>
      </c>
      <c r="V47" s="25">
        <f>IF('Indicator Date hidden'!W48="x","x",$V$2-'Indicator Date hidden'!W48)</f>
        <v>0</v>
      </c>
      <c r="W47" s="25" t="str">
        <f>IF('Indicator Date hidden'!X48="x","x",$W$2-'Indicator Date hidden'!X48)</f>
        <v>x</v>
      </c>
      <c r="X47" s="25">
        <f>IF('Indicator Date hidden'!Y48="x","x",$X$2-'Indicator Date hidden'!Y48)</f>
        <v>3</v>
      </c>
      <c r="Y47" s="25">
        <f>IF('Indicator Date hidden'!Z48="x","x",$Y$2-'Indicator Date hidden'!Z48)</f>
        <v>0</v>
      </c>
      <c r="Z47" s="25">
        <f>IF('Indicator Date hidden'!AA48="x","x",$Z$2-'Indicator Date hidden'!AA48)</f>
        <v>0</v>
      </c>
      <c r="AA47" s="25">
        <f>IF('Indicator Date hidden'!AB48="x","x",$AA$2-'Indicator Date hidden'!AB48)</f>
        <v>1</v>
      </c>
      <c r="AB47" s="25">
        <f>IF('Indicator Date hidden'!AC48="x","x",$AB$2-'Indicator Date hidden'!AC48)</f>
        <v>0</v>
      </c>
      <c r="AC47" s="25">
        <f>IF('Indicator Date hidden'!AD48="x","x",$AC$2-'Indicator Date hidden'!AD48)</f>
        <v>0</v>
      </c>
      <c r="AD47" s="25" t="str">
        <f>IF('Indicator Date hidden'!AE48="x","x",$AD$2-'Indicator Date hidden'!AE48)</f>
        <v>x</v>
      </c>
      <c r="AE47" s="25">
        <f>IF('Indicator Date hidden'!AF48="x","x",$AE$2-'Indicator Date hidden'!AF48)</f>
        <v>0</v>
      </c>
      <c r="AF47" s="25">
        <f>IF('Indicator Date hidden'!AG48="x","x",$AF$2-'Indicator Date hidden'!AG48)</f>
        <v>1</v>
      </c>
      <c r="AG47" s="25">
        <f>IF('Indicator Date hidden'!AH48="x","x",$AG$2-'Indicator Date hidden'!AH48)</f>
        <v>0</v>
      </c>
      <c r="AH47" s="25">
        <f>IF('Indicator Date hidden'!AI48="x","x",$AH$2-'Indicator Date hidden'!AI48)</f>
        <v>0</v>
      </c>
      <c r="AI47" s="25">
        <f>IF('Indicator Date hidden'!AJ48="x","x",$AI$2-'Indicator Date hidden'!AJ48)</f>
        <v>0</v>
      </c>
      <c r="AJ47" s="25" t="str">
        <f>IF('Indicator Date hidden'!AK48="x","x",$AJ$2-'Indicator Date hidden'!AK48)</f>
        <v>x</v>
      </c>
      <c r="AK47" s="25">
        <f>IF('Indicator Date hidden'!AL48="x","x",$AK$2-'Indicator Date hidden'!AL48)</f>
        <v>1</v>
      </c>
      <c r="AL47" s="25">
        <f>IF('Indicator Date hidden'!AM48="x","x",$AL$2-'Indicator Date hidden'!AM48)</f>
        <v>0</v>
      </c>
      <c r="AM47" s="25">
        <f>IF('Indicator Date hidden'!AN48="x","x",$AM$2-'Indicator Date hidden'!AN48)</f>
        <v>0</v>
      </c>
      <c r="AN47" s="25">
        <f>IF('Indicator Date hidden'!AO48="x","x",$AN$2-'Indicator Date hidden'!AO48)</f>
        <v>0</v>
      </c>
      <c r="AO47" s="25">
        <f>IF('Indicator Date hidden'!AP48="x","x",$AO$2-'Indicator Date hidden'!AP48)</f>
        <v>0</v>
      </c>
      <c r="AP47" s="25">
        <f>IF('Indicator Date hidden'!AQ48="x","x",$AP$2-'Indicator Date hidden'!AQ48)</f>
        <v>0</v>
      </c>
      <c r="AQ47" s="25">
        <f>IF('Indicator Date hidden'!AR48="x","x",$AQ$2-'Indicator Date hidden'!AR48)</f>
        <v>0</v>
      </c>
      <c r="AR47" s="25">
        <f>IF('Indicator Date hidden'!AS48="x","x",$AR$2-'Indicator Date hidden'!AS48)</f>
        <v>0</v>
      </c>
      <c r="AS47" s="25">
        <f>IF('Indicator Date hidden'!AT48="x","x",$AS$2-'Indicator Date hidden'!AT48)</f>
        <v>0</v>
      </c>
      <c r="AT47" s="25">
        <f>IF('Indicator Date hidden'!AU48="x","x",$AT$2-'Indicator Date hidden'!AU48)</f>
        <v>0</v>
      </c>
      <c r="AU47" s="25" t="str">
        <f>IF('Indicator Date hidden'!AV48="x","x",$AU$2-'Indicator Date hidden'!AV48)</f>
        <v>x</v>
      </c>
      <c r="AV47" s="25">
        <f>IF('Indicator Date hidden'!AW48="x","x",$AV$2-'Indicator Date hidden'!AW48)</f>
        <v>0</v>
      </c>
      <c r="AW47" s="25">
        <f>IF('Indicator Date hidden'!AX48="x","x",$AW$2-'Indicator Date hidden'!AX48)</f>
        <v>0</v>
      </c>
      <c r="AX47" s="25">
        <f>IF('Indicator Date hidden'!AY48="x","x",$AX$2-'Indicator Date hidden'!AY48)</f>
        <v>0</v>
      </c>
      <c r="AY47" s="25">
        <f>IF('Indicator Date hidden'!AZ48="x","x",$AY$2-'Indicator Date hidden'!AZ48)</f>
        <v>0</v>
      </c>
      <c r="AZ47" s="25">
        <f>IF('Indicator Date hidden'!BA48="x","x",$AZ$2-'Indicator Date hidden'!BA48)</f>
        <v>0</v>
      </c>
      <c r="BA47">
        <f t="shared" si="5"/>
        <v>6</v>
      </c>
      <c r="BB47" s="26">
        <f t="shared" si="6"/>
        <v>0.13333333333333333</v>
      </c>
      <c r="BC47">
        <f t="shared" si="7"/>
        <v>4</v>
      </c>
      <c r="BD47" s="26">
        <f t="shared" si="8"/>
        <v>0.49888765156985887</v>
      </c>
      <c r="BE47" s="28">
        <f t="shared" si="9"/>
        <v>0</v>
      </c>
    </row>
    <row r="48" spans="1:57" x14ac:dyDescent="0.25">
      <c r="A48" t="s">
        <v>9344</v>
      </c>
      <c r="B48" s="25">
        <f>IF('Indicator Date hidden'!C49="x","x",$B$2-'Indicator Date hidden'!C49)</f>
        <v>0</v>
      </c>
      <c r="C48" s="25">
        <f>IF('Indicator Date hidden'!D49="x","x",$C$2-'Indicator Date hidden'!D49)</f>
        <v>0</v>
      </c>
      <c r="D48" s="25">
        <f>IF('Indicator Date hidden'!E49="x","x",$D$2-'Indicator Date hidden'!E49)</f>
        <v>0</v>
      </c>
      <c r="E48" s="25">
        <f>IF('Indicator Date hidden'!F49="x","x",$E$2-'Indicator Date hidden'!F49)</f>
        <v>0</v>
      </c>
      <c r="F48" s="25">
        <f>IF('Indicator Date hidden'!G49="x","x",$F$2-'Indicator Date hidden'!G49)</f>
        <v>0</v>
      </c>
      <c r="G48" s="25">
        <f>IF('Indicator Date hidden'!H49="x","x",$G$2-'Indicator Date hidden'!H49)</f>
        <v>0</v>
      </c>
      <c r="H48" s="25">
        <f>IF('Indicator Date hidden'!I49="x","x",$H$2-'Indicator Date hidden'!I49)</f>
        <v>0</v>
      </c>
      <c r="I48" s="25">
        <f>IF('Indicator Date hidden'!J49="x","x",$I$2-'Indicator Date hidden'!J49)</f>
        <v>0</v>
      </c>
      <c r="J48" s="25">
        <f>IF('Indicator Date hidden'!K49="x","x",$J$2-'Indicator Date hidden'!K49)</f>
        <v>0</v>
      </c>
      <c r="K48" s="25">
        <f>IF('Indicator Date hidden'!L49="x","x",$K$2-'Indicator Date hidden'!L49)</f>
        <v>0</v>
      </c>
      <c r="L48" s="25">
        <f>IF('Indicator Date hidden'!M49="x","x",$L$2-'Indicator Date hidden'!M49)</f>
        <v>0</v>
      </c>
      <c r="M48" s="25">
        <f>IF('Indicator Date hidden'!N49="x","x",$M$2-'Indicator Date hidden'!N49)</f>
        <v>0</v>
      </c>
      <c r="N48" s="25">
        <f>IF('Indicator Date hidden'!O49="x","x",$N$2-'Indicator Date hidden'!O49)</f>
        <v>0</v>
      </c>
      <c r="O48" s="25">
        <f>IF('Indicator Date hidden'!P49="x","x",$O$2-'Indicator Date hidden'!P49)</f>
        <v>0</v>
      </c>
      <c r="P48" s="25">
        <f>IF('Indicator Date hidden'!Q49="x","x",$P$2-'Indicator Date hidden'!Q49)</f>
        <v>0</v>
      </c>
      <c r="Q48" s="25" t="str">
        <f>IF('Indicator Date hidden'!R49="x","x",$Q$2-'Indicator Date hidden'!R49)</f>
        <v>x</v>
      </c>
      <c r="R48" s="25">
        <f>IF('Indicator Date hidden'!S49="x","x",$R$2-'Indicator Date hidden'!S49)</f>
        <v>0</v>
      </c>
      <c r="S48" s="25">
        <f>IF('Indicator Date hidden'!T49="x","x",$S$2-'Indicator Date hidden'!T49)</f>
        <v>0</v>
      </c>
      <c r="T48" s="25">
        <f>IF('Indicator Date hidden'!U49="x","x",$T$2-'Indicator Date hidden'!U49)</f>
        <v>0</v>
      </c>
      <c r="U48" s="25" t="str">
        <f>IF('Indicator Date hidden'!V49="x","x",$U$2-'Indicator Date hidden'!V49)</f>
        <v>x</v>
      </c>
      <c r="V48" s="25">
        <f>IF('Indicator Date hidden'!W49="x","x",$V$2-'Indicator Date hidden'!W49)</f>
        <v>0</v>
      </c>
      <c r="W48" s="25" t="str">
        <f>IF('Indicator Date hidden'!X49="x","x",$W$2-'Indicator Date hidden'!X49)</f>
        <v>x</v>
      </c>
      <c r="X48" s="25">
        <f>IF('Indicator Date hidden'!Y49="x","x",$X$2-'Indicator Date hidden'!Y49)</f>
        <v>4</v>
      </c>
      <c r="Y48" s="25">
        <f>IF('Indicator Date hidden'!Z49="x","x",$Y$2-'Indicator Date hidden'!Z49)</f>
        <v>0</v>
      </c>
      <c r="Z48" s="25">
        <f>IF('Indicator Date hidden'!AA49="x","x",$Z$2-'Indicator Date hidden'!AA49)</f>
        <v>0</v>
      </c>
      <c r="AA48" s="25">
        <f>IF('Indicator Date hidden'!AB49="x","x",$AA$2-'Indicator Date hidden'!AB49)</f>
        <v>0</v>
      </c>
      <c r="AB48" s="25">
        <f>IF('Indicator Date hidden'!AC49="x","x",$AB$2-'Indicator Date hidden'!AC49)</f>
        <v>0</v>
      </c>
      <c r="AC48" s="25">
        <f>IF('Indicator Date hidden'!AD49="x","x",$AC$2-'Indicator Date hidden'!AD49)</f>
        <v>0</v>
      </c>
      <c r="AD48" s="25" t="str">
        <f>IF('Indicator Date hidden'!AE49="x","x",$AD$2-'Indicator Date hidden'!AE49)</f>
        <v>x</v>
      </c>
      <c r="AE48" s="25">
        <f>IF('Indicator Date hidden'!AF49="x","x",$AE$2-'Indicator Date hidden'!AF49)</f>
        <v>0</v>
      </c>
      <c r="AF48" s="25">
        <f>IF('Indicator Date hidden'!AG49="x","x",$AF$2-'Indicator Date hidden'!AG49)</f>
        <v>1</v>
      </c>
      <c r="AG48" s="25">
        <f>IF('Indicator Date hidden'!AH49="x","x",$AG$2-'Indicator Date hidden'!AH49)</f>
        <v>0</v>
      </c>
      <c r="AH48" s="25">
        <f>IF('Indicator Date hidden'!AI49="x","x",$AH$2-'Indicator Date hidden'!AI49)</f>
        <v>0</v>
      </c>
      <c r="AI48" s="25">
        <f>IF('Indicator Date hidden'!AJ49="x","x",$AI$2-'Indicator Date hidden'!AJ49)</f>
        <v>0</v>
      </c>
      <c r="AJ48" s="25" t="str">
        <f>IF('Indicator Date hidden'!AK49="x","x",$AJ$2-'Indicator Date hidden'!AK49)</f>
        <v>x</v>
      </c>
      <c r="AK48" s="25">
        <f>IF('Indicator Date hidden'!AL49="x","x",$AK$2-'Indicator Date hidden'!AL49)</f>
        <v>1</v>
      </c>
      <c r="AL48" s="25">
        <f>IF('Indicator Date hidden'!AM49="x","x",$AL$2-'Indicator Date hidden'!AM49)</f>
        <v>0</v>
      </c>
      <c r="AM48" s="25">
        <f>IF('Indicator Date hidden'!AN49="x","x",$AM$2-'Indicator Date hidden'!AN49)</f>
        <v>0</v>
      </c>
      <c r="AN48" s="25">
        <f>IF('Indicator Date hidden'!AO49="x","x",$AN$2-'Indicator Date hidden'!AO49)</f>
        <v>0</v>
      </c>
      <c r="AO48" s="25">
        <f>IF('Indicator Date hidden'!AP49="x","x",$AO$2-'Indicator Date hidden'!AP49)</f>
        <v>0</v>
      </c>
      <c r="AP48" s="25">
        <f>IF('Indicator Date hidden'!AQ49="x","x",$AP$2-'Indicator Date hidden'!AQ49)</f>
        <v>0</v>
      </c>
      <c r="AQ48" s="25">
        <f>IF('Indicator Date hidden'!AR49="x","x",$AQ$2-'Indicator Date hidden'!AR49)</f>
        <v>0</v>
      </c>
      <c r="AR48" s="25">
        <f>IF('Indicator Date hidden'!AS49="x","x",$AR$2-'Indicator Date hidden'!AS49)</f>
        <v>0</v>
      </c>
      <c r="AS48" s="25">
        <f>IF('Indicator Date hidden'!AT49="x","x",$AS$2-'Indicator Date hidden'!AT49)</f>
        <v>0</v>
      </c>
      <c r="AT48" s="25">
        <f>IF('Indicator Date hidden'!AU49="x","x",$AT$2-'Indicator Date hidden'!AU49)</f>
        <v>0</v>
      </c>
      <c r="AU48" s="25" t="str">
        <f>IF('Indicator Date hidden'!AV49="x","x",$AU$2-'Indicator Date hidden'!AV49)</f>
        <v>x</v>
      </c>
      <c r="AV48" s="25">
        <f>IF('Indicator Date hidden'!AW49="x","x",$AV$2-'Indicator Date hidden'!AW49)</f>
        <v>0</v>
      </c>
      <c r="AW48" s="25">
        <f>IF('Indicator Date hidden'!AX49="x","x",$AW$2-'Indicator Date hidden'!AX49)</f>
        <v>0</v>
      </c>
      <c r="AX48" s="25">
        <f>IF('Indicator Date hidden'!AY49="x","x",$AX$2-'Indicator Date hidden'!AY49)</f>
        <v>0</v>
      </c>
      <c r="AY48" s="25">
        <f>IF('Indicator Date hidden'!AZ49="x","x",$AY$2-'Indicator Date hidden'!AZ49)</f>
        <v>0</v>
      </c>
      <c r="AZ48" s="25">
        <f>IF('Indicator Date hidden'!BA49="x","x",$AZ$2-'Indicator Date hidden'!BA49)</f>
        <v>0</v>
      </c>
      <c r="BA48">
        <f t="shared" si="5"/>
        <v>6</v>
      </c>
      <c r="BB48" s="26">
        <f t="shared" si="6"/>
        <v>0.13333333333333333</v>
      </c>
      <c r="BC48">
        <f t="shared" si="7"/>
        <v>3</v>
      </c>
      <c r="BD48" s="26">
        <f t="shared" si="8"/>
        <v>0.6182412330330469</v>
      </c>
      <c r="BE48" s="28">
        <f t="shared" si="9"/>
        <v>0</v>
      </c>
    </row>
    <row r="49" spans="1:57" x14ac:dyDescent="0.25">
      <c r="A49" t="s">
        <v>9340</v>
      </c>
      <c r="B49" s="25">
        <f>IF('Indicator Date hidden'!C50="x","x",$B$2-'Indicator Date hidden'!C50)</f>
        <v>0</v>
      </c>
      <c r="C49" s="25">
        <f>IF('Indicator Date hidden'!D50="x","x",$C$2-'Indicator Date hidden'!D50)</f>
        <v>0</v>
      </c>
      <c r="D49" s="25">
        <f>IF('Indicator Date hidden'!E50="x","x",$D$2-'Indicator Date hidden'!E50)</f>
        <v>0</v>
      </c>
      <c r="E49" s="25">
        <f>IF('Indicator Date hidden'!F50="x","x",$E$2-'Indicator Date hidden'!F50)</f>
        <v>0</v>
      </c>
      <c r="F49" s="25">
        <f>IF('Indicator Date hidden'!G50="x","x",$F$2-'Indicator Date hidden'!G50)</f>
        <v>0</v>
      </c>
      <c r="G49" s="25">
        <f>IF('Indicator Date hidden'!H50="x","x",$G$2-'Indicator Date hidden'!H50)</f>
        <v>0</v>
      </c>
      <c r="H49" s="25">
        <f>IF('Indicator Date hidden'!I50="x","x",$H$2-'Indicator Date hidden'!I50)</f>
        <v>0</v>
      </c>
      <c r="I49" s="25">
        <f>IF('Indicator Date hidden'!J50="x","x",$I$2-'Indicator Date hidden'!J50)</f>
        <v>0</v>
      </c>
      <c r="J49" s="25">
        <f>IF('Indicator Date hidden'!K50="x","x",$J$2-'Indicator Date hidden'!K50)</f>
        <v>0</v>
      </c>
      <c r="K49" s="25">
        <f>IF('Indicator Date hidden'!L50="x","x",$K$2-'Indicator Date hidden'!L50)</f>
        <v>0</v>
      </c>
      <c r="L49" s="25">
        <f>IF('Indicator Date hidden'!M50="x","x",$L$2-'Indicator Date hidden'!M50)</f>
        <v>0</v>
      </c>
      <c r="M49" s="25">
        <f>IF('Indicator Date hidden'!N50="x","x",$M$2-'Indicator Date hidden'!N50)</f>
        <v>0</v>
      </c>
      <c r="N49" s="25">
        <f>IF('Indicator Date hidden'!O50="x","x",$N$2-'Indicator Date hidden'!O50)</f>
        <v>0</v>
      </c>
      <c r="O49" s="25">
        <f>IF('Indicator Date hidden'!P50="x","x",$O$2-'Indicator Date hidden'!P50)</f>
        <v>0</v>
      </c>
      <c r="P49" s="25">
        <f>IF('Indicator Date hidden'!Q50="x","x",$P$2-'Indicator Date hidden'!Q50)</f>
        <v>0</v>
      </c>
      <c r="Q49" s="25">
        <f>IF('Indicator Date hidden'!R50="x","x",$Q$2-'Indicator Date hidden'!R50)</f>
        <v>8</v>
      </c>
      <c r="R49" s="25">
        <f>IF('Indicator Date hidden'!S50="x","x",$R$2-'Indicator Date hidden'!S50)</f>
        <v>0</v>
      </c>
      <c r="S49" s="25">
        <f>IF('Indicator Date hidden'!T50="x","x",$S$2-'Indicator Date hidden'!T50)</f>
        <v>0</v>
      </c>
      <c r="T49" s="25">
        <f>IF('Indicator Date hidden'!U50="x","x",$T$2-'Indicator Date hidden'!U50)</f>
        <v>0</v>
      </c>
      <c r="U49" s="25" t="str">
        <f>IF('Indicator Date hidden'!V50="x","x",$U$2-'Indicator Date hidden'!V50)</f>
        <v>x</v>
      </c>
      <c r="V49" s="25">
        <f>IF('Indicator Date hidden'!W50="x","x",$V$2-'Indicator Date hidden'!W50)</f>
        <v>0</v>
      </c>
      <c r="W49" s="25">
        <f>IF('Indicator Date hidden'!X50="x","x",$W$2-'Indicator Date hidden'!X50)</f>
        <v>2</v>
      </c>
      <c r="X49" s="25">
        <f>IF('Indicator Date hidden'!Y50="x","x",$X$2-'Indicator Date hidden'!Y50)</f>
        <v>4</v>
      </c>
      <c r="Y49" s="25">
        <f>IF('Indicator Date hidden'!Z50="x","x",$Y$2-'Indicator Date hidden'!Z50)</f>
        <v>0</v>
      </c>
      <c r="Z49" s="25">
        <f>IF('Indicator Date hidden'!AA50="x","x",$Z$2-'Indicator Date hidden'!AA50)</f>
        <v>0</v>
      </c>
      <c r="AA49" s="25">
        <f>IF('Indicator Date hidden'!AB50="x","x",$AA$2-'Indicator Date hidden'!AB50)</f>
        <v>0</v>
      </c>
      <c r="AB49" s="25">
        <f>IF('Indicator Date hidden'!AC50="x","x",$AB$2-'Indicator Date hidden'!AC50)</f>
        <v>0</v>
      </c>
      <c r="AC49" s="25">
        <f>IF('Indicator Date hidden'!AD50="x","x",$AC$2-'Indicator Date hidden'!AD50)</f>
        <v>0</v>
      </c>
      <c r="AD49" s="25">
        <f>IF('Indicator Date hidden'!AE50="x","x",$AD$2-'Indicator Date hidden'!AE50)</f>
        <v>0</v>
      </c>
      <c r="AE49" s="25" t="str">
        <f>IF('Indicator Date hidden'!AF50="x","x",$AE$2-'Indicator Date hidden'!AF50)</f>
        <v>x</v>
      </c>
      <c r="AF49" s="25">
        <f>IF('Indicator Date hidden'!AG50="x","x",$AF$2-'Indicator Date hidden'!AG50)</f>
        <v>1</v>
      </c>
      <c r="AG49" s="25">
        <f>IF('Indicator Date hidden'!AH50="x","x",$AG$2-'Indicator Date hidden'!AH50)</f>
        <v>0</v>
      </c>
      <c r="AH49" s="25">
        <f>IF('Indicator Date hidden'!AI50="x","x",$AH$2-'Indicator Date hidden'!AI50)</f>
        <v>0</v>
      </c>
      <c r="AI49" s="25">
        <f>IF('Indicator Date hidden'!AJ50="x","x",$AI$2-'Indicator Date hidden'!AJ50)</f>
        <v>0</v>
      </c>
      <c r="AJ49" s="25" t="str">
        <f>IF('Indicator Date hidden'!AK50="x","x",$AJ$2-'Indicator Date hidden'!AK50)</f>
        <v>x</v>
      </c>
      <c r="AK49" s="25">
        <f>IF('Indicator Date hidden'!AL50="x","x",$AK$2-'Indicator Date hidden'!AL50)</f>
        <v>0</v>
      </c>
      <c r="AL49" s="25">
        <f>IF('Indicator Date hidden'!AM50="x","x",$AL$2-'Indicator Date hidden'!AM50)</f>
        <v>0</v>
      </c>
      <c r="AM49" s="25">
        <f>IF('Indicator Date hidden'!AN50="x","x",$AM$2-'Indicator Date hidden'!AN50)</f>
        <v>0</v>
      </c>
      <c r="AN49" s="25">
        <f>IF('Indicator Date hidden'!AO50="x","x",$AN$2-'Indicator Date hidden'!AO50)</f>
        <v>0</v>
      </c>
      <c r="AO49" s="25" t="str">
        <f>IF('Indicator Date hidden'!AP50="x","x",$AO$2-'Indicator Date hidden'!AP50)</f>
        <v>x</v>
      </c>
      <c r="AP49" s="25" t="str">
        <f>IF('Indicator Date hidden'!AQ50="x","x",$AP$2-'Indicator Date hidden'!AQ50)</f>
        <v>x</v>
      </c>
      <c r="AQ49" s="25">
        <f>IF('Indicator Date hidden'!AR50="x","x",$AQ$2-'Indicator Date hidden'!AR50)</f>
        <v>4</v>
      </c>
      <c r="AR49" s="25">
        <f>IF('Indicator Date hidden'!AS50="x","x",$AR$2-'Indicator Date hidden'!AS50)</f>
        <v>0</v>
      </c>
      <c r="AS49" s="25">
        <f>IF('Indicator Date hidden'!AT50="x","x",$AS$2-'Indicator Date hidden'!AT50)</f>
        <v>0</v>
      </c>
      <c r="AT49" s="25">
        <f>IF('Indicator Date hidden'!AU50="x","x",$AT$2-'Indicator Date hidden'!AU50)</f>
        <v>0</v>
      </c>
      <c r="AU49" s="25" t="str">
        <f>IF('Indicator Date hidden'!AV50="x","x",$AU$2-'Indicator Date hidden'!AV50)</f>
        <v>x</v>
      </c>
      <c r="AV49" s="25">
        <f>IF('Indicator Date hidden'!AW50="x","x",$AV$2-'Indicator Date hidden'!AW50)</f>
        <v>0</v>
      </c>
      <c r="AW49" s="25">
        <f>IF('Indicator Date hidden'!AX50="x","x",$AW$2-'Indicator Date hidden'!AX50)</f>
        <v>0</v>
      </c>
      <c r="AX49" s="25">
        <f>IF('Indicator Date hidden'!AY50="x","x",$AX$2-'Indicator Date hidden'!AY50)</f>
        <v>0</v>
      </c>
      <c r="AY49" s="25">
        <f>IF('Indicator Date hidden'!AZ50="x","x",$AY$2-'Indicator Date hidden'!AZ50)</f>
        <v>0</v>
      </c>
      <c r="AZ49" s="25">
        <f>IF('Indicator Date hidden'!BA50="x","x",$AZ$2-'Indicator Date hidden'!BA50)</f>
        <v>0</v>
      </c>
      <c r="BA49">
        <f t="shared" si="5"/>
        <v>19</v>
      </c>
      <c r="BB49" s="26">
        <f t="shared" si="6"/>
        <v>0.42222222222222222</v>
      </c>
      <c r="BC49">
        <f t="shared" si="7"/>
        <v>5</v>
      </c>
      <c r="BD49" s="26">
        <f t="shared" si="8"/>
        <v>1.4374188114485538</v>
      </c>
      <c r="BE49" s="28">
        <f t="shared" si="9"/>
        <v>0</v>
      </c>
    </row>
    <row r="50" spans="1:57" x14ac:dyDescent="0.25">
      <c r="A50" t="s">
        <v>9342</v>
      </c>
      <c r="B50" s="25">
        <f>IF('Indicator Date hidden'!C51="x","x",$B$2-'Indicator Date hidden'!C51)</f>
        <v>0</v>
      </c>
      <c r="C50" s="25">
        <f>IF('Indicator Date hidden'!D51="x","x",$C$2-'Indicator Date hidden'!D51)</f>
        <v>0</v>
      </c>
      <c r="D50" s="25">
        <f>IF('Indicator Date hidden'!E51="x","x",$D$2-'Indicator Date hidden'!E51)</f>
        <v>0</v>
      </c>
      <c r="E50" s="25">
        <f>IF('Indicator Date hidden'!F51="x","x",$E$2-'Indicator Date hidden'!F51)</f>
        <v>0</v>
      </c>
      <c r="F50" s="25">
        <f>IF('Indicator Date hidden'!G51="x","x",$F$2-'Indicator Date hidden'!G51)</f>
        <v>0</v>
      </c>
      <c r="G50" s="25">
        <f>IF('Indicator Date hidden'!H51="x","x",$G$2-'Indicator Date hidden'!H51)</f>
        <v>0</v>
      </c>
      <c r="H50" s="25">
        <f>IF('Indicator Date hidden'!I51="x","x",$H$2-'Indicator Date hidden'!I51)</f>
        <v>0</v>
      </c>
      <c r="I50" s="25">
        <f>IF('Indicator Date hidden'!J51="x","x",$I$2-'Indicator Date hidden'!J51)</f>
        <v>0</v>
      </c>
      <c r="J50" s="25">
        <f>IF('Indicator Date hidden'!K51="x","x",$J$2-'Indicator Date hidden'!K51)</f>
        <v>0</v>
      </c>
      <c r="K50" s="25">
        <f>IF('Indicator Date hidden'!L51="x","x",$K$2-'Indicator Date hidden'!L51)</f>
        <v>0</v>
      </c>
      <c r="L50" s="25">
        <f>IF('Indicator Date hidden'!M51="x","x",$L$2-'Indicator Date hidden'!M51)</f>
        <v>0</v>
      </c>
      <c r="M50" s="25">
        <f>IF('Indicator Date hidden'!N51="x","x",$M$2-'Indicator Date hidden'!N51)</f>
        <v>0</v>
      </c>
      <c r="N50" s="25">
        <f>IF('Indicator Date hidden'!O51="x","x",$N$2-'Indicator Date hidden'!O51)</f>
        <v>0</v>
      </c>
      <c r="O50" s="25">
        <f>IF('Indicator Date hidden'!P51="x","x",$O$2-'Indicator Date hidden'!P51)</f>
        <v>0</v>
      </c>
      <c r="P50" s="25">
        <f>IF('Indicator Date hidden'!Q51="x","x",$P$2-'Indicator Date hidden'!Q51)</f>
        <v>0</v>
      </c>
      <c r="Q50" s="25" t="str">
        <f>IF('Indicator Date hidden'!R51="x","x",$Q$2-'Indicator Date hidden'!R51)</f>
        <v>x</v>
      </c>
      <c r="R50" s="25">
        <f>IF('Indicator Date hidden'!S51="x","x",$R$2-'Indicator Date hidden'!S51)</f>
        <v>0</v>
      </c>
      <c r="S50" s="25">
        <f>IF('Indicator Date hidden'!T51="x","x",$S$2-'Indicator Date hidden'!T51)</f>
        <v>0</v>
      </c>
      <c r="T50" s="25">
        <f>IF('Indicator Date hidden'!U51="x","x",$T$2-'Indicator Date hidden'!U51)</f>
        <v>0</v>
      </c>
      <c r="U50" s="25">
        <f>IF('Indicator Date hidden'!V51="x","x",$U$2-'Indicator Date hidden'!V51)</f>
        <v>0</v>
      </c>
      <c r="V50" s="25">
        <f>IF('Indicator Date hidden'!W51="x","x",$V$2-'Indicator Date hidden'!W51)</f>
        <v>0</v>
      </c>
      <c r="W50" s="25" t="str">
        <f>IF('Indicator Date hidden'!X51="x","x",$W$2-'Indicator Date hidden'!X51)</f>
        <v>x</v>
      </c>
      <c r="X50" s="25">
        <f>IF('Indicator Date hidden'!Y51="x","x",$X$2-'Indicator Date hidden'!Y51)</f>
        <v>3</v>
      </c>
      <c r="Y50" s="25">
        <f>IF('Indicator Date hidden'!Z51="x","x",$Y$2-'Indicator Date hidden'!Z51)</f>
        <v>0</v>
      </c>
      <c r="Z50" s="25">
        <f>IF('Indicator Date hidden'!AA51="x","x",$Z$2-'Indicator Date hidden'!AA51)</f>
        <v>0</v>
      </c>
      <c r="AA50" s="25" t="str">
        <f>IF('Indicator Date hidden'!AB51="x","x",$AA$2-'Indicator Date hidden'!AB51)</f>
        <v>x</v>
      </c>
      <c r="AB50" s="25">
        <f>IF('Indicator Date hidden'!AC51="x","x",$AB$2-'Indicator Date hidden'!AC51)</f>
        <v>0</v>
      </c>
      <c r="AC50" s="25">
        <f>IF('Indicator Date hidden'!AD51="x","x",$AC$2-'Indicator Date hidden'!AD51)</f>
        <v>0</v>
      </c>
      <c r="AD50" s="25" t="str">
        <f>IF('Indicator Date hidden'!AE51="x","x",$AD$2-'Indicator Date hidden'!AE51)</f>
        <v>x</v>
      </c>
      <c r="AE50" s="25" t="str">
        <f>IF('Indicator Date hidden'!AF51="x","x",$AE$2-'Indicator Date hidden'!AF51)</f>
        <v>x</v>
      </c>
      <c r="AF50" s="25" t="str">
        <f>IF('Indicator Date hidden'!AG51="x","x",$AF$2-'Indicator Date hidden'!AG51)</f>
        <v>x</v>
      </c>
      <c r="AG50" s="25">
        <f>IF('Indicator Date hidden'!AH51="x","x",$AG$2-'Indicator Date hidden'!AH51)</f>
        <v>0</v>
      </c>
      <c r="AH50" s="25">
        <f>IF('Indicator Date hidden'!AI51="x","x",$AH$2-'Indicator Date hidden'!AI51)</f>
        <v>0</v>
      </c>
      <c r="AI50" s="25">
        <f>IF('Indicator Date hidden'!AJ51="x","x",$AI$2-'Indicator Date hidden'!AJ51)</f>
        <v>0</v>
      </c>
      <c r="AJ50" s="25" t="str">
        <f>IF('Indicator Date hidden'!AK51="x","x",$AJ$2-'Indicator Date hidden'!AK51)</f>
        <v>x</v>
      </c>
      <c r="AK50" s="25">
        <f>IF('Indicator Date hidden'!AL51="x","x",$AK$2-'Indicator Date hidden'!AL51)</f>
        <v>1</v>
      </c>
      <c r="AL50" s="25">
        <f>IF('Indicator Date hidden'!AM51="x","x",$AL$2-'Indicator Date hidden'!AM51)</f>
        <v>0</v>
      </c>
      <c r="AM50" s="25">
        <f>IF('Indicator Date hidden'!AN51="x","x",$AM$2-'Indicator Date hidden'!AN51)</f>
        <v>0</v>
      </c>
      <c r="AN50" s="25">
        <f>IF('Indicator Date hidden'!AO51="x","x",$AN$2-'Indicator Date hidden'!AO51)</f>
        <v>0</v>
      </c>
      <c r="AO50" s="25" t="str">
        <f>IF('Indicator Date hidden'!AP51="x","x",$AO$2-'Indicator Date hidden'!AP51)</f>
        <v>x</v>
      </c>
      <c r="AP50" s="25" t="str">
        <f>IF('Indicator Date hidden'!AQ51="x","x",$AP$2-'Indicator Date hidden'!AQ51)</f>
        <v>x</v>
      </c>
      <c r="AQ50" s="25" t="str">
        <f>IF('Indicator Date hidden'!AR51="x","x",$AQ$2-'Indicator Date hidden'!AR51)</f>
        <v>x</v>
      </c>
      <c r="AR50" s="25">
        <f>IF('Indicator Date hidden'!AS51="x","x",$AR$2-'Indicator Date hidden'!AS51)</f>
        <v>0</v>
      </c>
      <c r="AS50" s="25">
        <f>IF('Indicator Date hidden'!AT51="x","x",$AS$2-'Indicator Date hidden'!AT51)</f>
        <v>0</v>
      </c>
      <c r="AT50" s="25">
        <f>IF('Indicator Date hidden'!AU51="x","x",$AT$2-'Indicator Date hidden'!AU51)</f>
        <v>0</v>
      </c>
      <c r="AU50" s="25" t="str">
        <f>IF('Indicator Date hidden'!AV51="x","x",$AU$2-'Indicator Date hidden'!AV51)</f>
        <v>x</v>
      </c>
      <c r="AV50" s="25">
        <f>IF('Indicator Date hidden'!AW51="x","x",$AV$2-'Indicator Date hidden'!AW51)</f>
        <v>0</v>
      </c>
      <c r="AW50" s="25">
        <f>IF('Indicator Date hidden'!AX51="x","x",$AW$2-'Indicator Date hidden'!AX51)</f>
        <v>0</v>
      </c>
      <c r="AX50" s="25">
        <f>IF('Indicator Date hidden'!AY51="x","x",$AX$2-'Indicator Date hidden'!AY51)</f>
        <v>0</v>
      </c>
      <c r="AY50" s="25">
        <f>IF('Indicator Date hidden'!AZ51="x","x",$AY$2-'Indicator Date hidden'!AZ51)</f>
        <v>8</v>
      </c>
      <c r="AZ50" s="25">
        <f>IF('Indicator Date hidden'!BA51="x","x",$AZ$2-'Indicator Date hidden'!BA51)</f>
        <v>8</v>
      </c>
      <c r="BA50">
        <f t="shared" si="5"/>
        <v>20</v>
      </c>
      <c r="BB50" s="26">
        <f t="shared" si="6"/>
        <v>0.5</v>
      </c>
      <c r="BC50">
        <f t="shared" si="7"/>
        <v>4</v>
      </c>
      <c r="BD50" s="26">
        <f t="shared" si="8"/>
        <v>1.7888543819998317</v>
      </c>
      <c r="BE50" s="28">
        <f t="shared" si="9"/>
        <v>0</v>
      </c>
    </row>
    <row r="51" spans="1:57" x14ac:dyDescent="0.25">
      <c r="A51" t="s">
        <v>9345</v>
      </c>
      <c r="B51" s="25">
        <f>IF('Indicator Date hidden'!C52="x","x",$B$2-'Indicator Date hidden'!C52)</f>
        <v>0</v>
      </c>
      <c r="C51" s="25">
        <f>IF('Indicator Date hidden'!D52="x","x",$C$2-'Indicator Date hidden'!D52)</f>
        <v>0</v>
      </c>
      <c r="D51" s="25">
        <f>IF('Indicator Date hidden'!E52="x","x",$D$2-'Indicator Date hidden'!E52)</f>
        <v>0</v>
      </c>
      <c r="E51" s="25">
        <f>IF('Indicator Date hidden'!F52="x","x",$E$2-'Indicator Date hidden'!F52)</f>
        <v>0</v>
      </c>
      <c r="F51" s="25">
        <f>IF('Indicator Date hidden'!G52="x","x",$F$2-'Indicator Date hidden'!G52)</f>
        <v>0</v>
      </c>
      <c r="G51" s="25">
        <f>IF('Indicator Date hidden'!H52="x","x",$G$2-'Indicator Date hidden'!H52)</f>
        <v>0</v>
      </c>
      <c r="H51" s="25">
        <f>IF('Indicator Date hidden'!I52="x","x",$H$2-'Indicator Date hidden'!I52)</f>
        <v>0</v>
      </c>
      <c r="I51" s="25">
        <f>IF('Indicator Date hidden'!J52="x","x",$I$2-'Indicator Date hidden'!J52)</f>
        <v>0</v>
      </c>
      <c r="J51" s="25">
        <f>IF('Indicator Date hidden'!K52="x","x",$J$2-'Indicator Date hidden'!K52)</f>
        <v>0</v>
      </c>
      <c r="K51" s="25">
        <f>IF('Indicator Date hidden'!L52="x","x",$K$2-'Indicator Date hidden'!L52)</f>
        <v>0</v>
      </c>
      <c r="L51" s="25">
        <f>IF('Indicator Date hidden'!M52="x","x",$L$2-'Indicator Date hidden'!M52)</f>
        <v>0</v>
      </c>
      <c r="M51" s="25">
        <f>IF('Indicator Date hidden'!N52="x","x",$M$2-'Indicator Date hidden'!N52)</f>
        <v>0</v>
      </c>
      <c r="N51" s="25">
        <f>IF('Indicator Date hidden'!O52="x","x",$N$2-'Indicator Date hidden'!O52)</f>
        <v>0</v>
      </c>
      <c r="O51" s="25">
        <f>IF('Indicator Date hidden'!P52="x","x",$O$2-'Indicator Date hidden'!P52)</f>
        <v>0</v>
      </c>
      <c r="P51" s="25">
        <f>IF('Indicator Date hidden'!Q52="x","x",$P$2-'Indicator Date hidden'!Q52)</f>
        <v>0</v>
      </c>
      <c r="Q51" s="25">
        <f>IF('Indicator Date hidden'!R52="x","x",$Q$2-'Indicator Date hidden'!R52)</f>
        <v>1</v>
      </c>
      <c r="R51" s="25">
        <f>IF('Indicator Date hidden'!S52="x","x",$R$2-'Indicator Date hidden'!S52)</f>
        <v>0</v>
      </c>
      <c r="S51" s="25">
        <f>IF('Indicator Date hidden'!T52="x","x",$S$2-'Indicator Date hidden'!T52)</f>
        <v>0</v>
      </c>
      <c r="T51" s="25">
        <f>IF('Indicator Date hidden'!U52="x","x",$T$2-'Indicator Date hidden'!U52)</f>
        <v>0</v>
      </c>
      <c r="U51" s="25">
        <f>IF('Indicator Date hidden'!V52="x","x",$U$2-'Indicator Date hidden'!V52)</f>
        <v>0</v>
      </c>
      <c r="V51" s="25">
        <f>IF('Indicator Date hidden'!W52="x","x",$V$2-'Indicator Date hidden'!W52)</f>
        <v>0</v>
      </c>
      <c r="W51" s="25">
        <f>IF('Indicator Date hidden'!X52="x","x",$W$2-'Indicator Date hidden'!X52)</f>
        <v>1</v>
      </c>
      <c r="X51" s="25">
        <f>IF('Indicator Date hidden'!Y52="x","x",$X$2-'Indicator Date hidden'!Y52)</f>
        <v>2</v>
      </c>
      <c r="Y51" s="25">
        <f>IF('Indicator Date hidden'!Z52="x","x",$Y$2-'Indicator Date hidden'!Z52)</f>
        <v>0</v>
      </c>
      <c r="Z51" s="25">
        <f>IF('Indicator Date hidden'!AA52="x","x",$Z$2-'Indicator Date hidden'!AA52)</f>
        <v>0</v>
      </c>
      <c r="AA51" s="25">
        <f>IF('Indicator Date hidden'!AB52="x","x",$AA$2-'Indicator Date hidden'!AB52)</f>
        <v>0</v>
      </c>
      <c r="AB51" s="25">
        <f>IF('Indicator Date hidden'!AC52="x","x",$AB$2-'Indicator Date hidden'!AC52)</f>
        <v>0</v>
      </c>
      <c r="AC51" s="25">
        <f>IF('Indicator Date hidden'!AD52="x","x",$AC$2-'Indicator Date hidden'!AD52)</f>
        <v>0</v>
      </c>
      <c r="AD51" s="25">
        <f>IF('Indicator Date hidden'!AE52="x","x",$AD$2-'Indicator Date hidden'!AE52)</f>
        <v>0</v>
      </c>
      <c r="AE51" s="25">
        <f>IF('Indicator Date hidden'!AF52="x","x",$AE$2-'Indicator Date hidden'!AF52)</f>
        <v>0</v>
      </c>
      <c r="AF51" s="25">
        <f>IF('Indicator Date hidden'!AG52="x","x",$AF$2-'Indicator Date hidden'!AG52)</f>
        <v>0</v>
      </c>
      <c r="AG51" s="25">
        <f>IF('Indicator Date hidden'!AH52="x","x",$AG$2-'Indicator Date hidden'!AH52)</f>
        <v>0</v>
      </c>
      <c r="AH51" s="25">
        <f>IF('Indicator Date hidden'!AI52="x","x",$AH$2-'Indicator Date hidden'!AI52)</f>
        <v>0</v>
      </c>
      <c r="AI51" s="25">
        <f>IF('Indicator Date hidden'!AJ52="x","x",$AI$2-'Indicator Date hidden'!AJ52)</f>
        <v>0</v>
      </c>
      <c r="AJ51" s="25" t="str">
        <f>IF('Indicator Date hidden'!AK52="x","x",$AJ$2-'Indicator Date hidden'!AK52)</f>
        <v>x</v>
      </c>
      <c r="AK51" s="25">
        <f>IF('Indicator Date hidden'!AL52="x","x",$AK$2-'Indicator Date hidden'!AL52)</f>
        <v>1</v>
      </c>
      <c r="AL51" s="25">
        <f>IF('Indicator Date hidden'!AM52="x","x",$AL$2-'Indicator Date hidden'!AM52)</f>
        <v>0</v>
      </c>
      <c r="AM51" s="25">
        <f>IF('Indicator Date hidden'!AN52="x","x",$AM$2-'Indicator Date hidden'!AN52)</f>
        <v>0</v>
      </c>
      <c r="AN51" s="25">
        <f>IF('Indicator Date hidden'!AO52="x","x",$AN$2-'Indicator Date hidden'!AO52)</f>
        <v>0</v>
      </c>
      <c r="AO51" s="25">
        <f>IF('Indicator Date hidden'!AP52="x","x",$AO$2-'Indicator Date hidden'!AP52)</f>
        <v>0</v>
      </c>
      <c r="AP51" s="25">
        <f>IF('Indicator Date hidden'!AQ52="x","x",$AP$2-'Indicator Date hidden'!AQ52)</f>
        <v>0</v>
      </c>
      <c r="AQ51" s="25">
        <f>IF('Indicator Date hidden'!AR52="x","x",$AQ$2-'Indicator Date hidden'!AR52)</f>
        <v>0</v>
      </c>
      <c r="AR51" s="25">
        <f>IF('Indicator Date hidden'!AS52="x","x",$AR$2-'Indicator Date hidden'!AS52)</f>
        <v>0</v>
      </c>
      <c r="AS51" s="25">
        <f>IF('Indicator Date hidden'!AT52="x","x",$AS$2-'Indicator Date hidden'!AT52)</f>
        <v>0</v>
      </c>
      <c r="AT51" s="25">
        <f>IF('Indicator Date hidden'!AU52="x","x",$AT$2-'Indicator Date hidden'!AU52)</f>
        <v>0</v>
      </c>
      <c r="AU51" s="25">
        <f>IF('Indicator Date hidden'!AV52="x","x",$AU$2-'Indicator Date hidden'!AV52)</f>
        <v>1</v>
      </c>
      <c r="AV51" s="25">
        <f>IF('Indicator Date hidden'!AW52="x","x",$AV$2-'Indicator Date hidden'!AW52)</f>
        <v>0</v>
      </c>
      <c r="AW51" s="25">
        <f>IF('Indicator Date hidden'!AX52="x","x",$AW$2-'Indicator Date hidden'!AX52)</f>
        <v>0</v>
      </c>
      <c r="AX51" s="25">
        <f>IF('Indicator Date hidden'!AY52="x","x",$AX$2-'Indicator Date hidden'!AY52)</f>
        <v>0</v>
      </c>
      <c r="AY51" s="25">
        <f>IF('Indicator Date hidden'!AZ52="x","x",$AY$2-'Indicator Date hidden'!AZ52)</f>
        <v>0</v>
      </c>
      <c r="AZ51" s="25">
        <f>IF('Indicator Date hidden'!BA52="x","x",$AZ$2-'Indicator Date hidden'!BA52)</f>
        <v>0</v>
      </c>
      <c r="BA51">
        <f t="shared" si="5"/>
        <v>6</v>
      </c>
      <c r="BB51" s="26">
        <f t="shared" si="6"/>
        <v>0.12</v>
      </c>
      <c r="BC51">
        <f t="shared" si="7"/>
        <v>5</v>
      </c>
      <c r="BD51" s="26">
        <f t="shared" si="8"/>
        <v>0.38157568056677826</v>
      </c>
      <c r="BE51" s="28">
        <f t="shared" si="9"/>
        <v>0</v>
      </c>
    </row>
    <row r="52" spans="1:57" x14ac:dyDescent="0.25">
      <c r="A52" t="s">
        <v>9347</v>
      </c>
      <c r="B52" s="25">
        <f>IF('Indicator Date hidden'!C53="x","x",$B$2-'Indicator Date hidden'!C53)</f>
        <v>0</v>
      </c>
      <c r="C52" s="25">
        <f>IF('Indicator Date hidden'!D53="x","x",$C$2-'Indicator Date hidden'!D53)</f>
        <v>0</v>
      </c>
      <c r="D52" s="25">
        <f>IF('Indicator Date hidden'!E53="x","x",$D$2-'Indicator Date hidden'!E53)</f>
        <v>0</v>
      </c>
      <c r="E52" s="25">
        <f>IF('Indicator Date hidden'!F53="x","x",$E$2-'Indicator Date hidden'!F53)</f>
        <v>0</v>
      </c>
      <c r="F52" s="25">
        <f>IF('Indicator Date hidden'!G53="x","x",$F$2-'Indicator Date hidden'!G53)</f>
        <v>0</v>
      </c>
      <c r="G52" s="25">
        <f>IF('Indicator Date hidden'!H53="x","x",$G$2-'Indicator Date hidden'!H53)</f>
        <v>0</v>
      </c>
      <c r="H52" s="25">
        <f>IF('Indicator Date hidden'!I53="x","x",$H$2-'Indicator Date hidden'!I53)</f>
        <v>0</v>
      </c>
      <c r="I52" s="25">
        <f>IF('Indicator Date hidden'!J53="x","x",$I$2-'Indicator Date hidden'!J53)</f>
        <v>0</v>
      </c>
      <c r="J52" s="25">
        <f>IF('Indicator Date hidden'!K53="x","x",$J$2-'Indicator Date hidden'!K53)</f>
        <v>0</v>
      </c>
      <c r="K52" s="25">
        <f>IF('Indicator Date hidden'!L53="x","x",$K$2-'Indicator Date hidden'!L53)</f>
        <v>0</v>
      </c>
      <c r="L52" s="25">
        <f>IF('Indicator Date hidden'!M53="x","x",$L$2-'Indicator Date hidden'!M53)</f>
        <v>0</v>
      </c>
      <c r="M52" s="25">
        <f>IF('Indicator Date hidden'!N53="x","x",$M$2-'Indicator Date hidden'!N53)</f>
        <v>0</v>
      </c>
      <c r="N52" s="25">
        <f>IF('Indicator Date hidden'!O53="x","x",$N$2-'Indicator Date hidden'!O53)</f>
        <v>0</v>
      </c>
      <c r="O52" s="25">
        <f>IF('Indicator Date hidden'!P53="x","x",$O$2-'Indicator Date hidden'!P53)</f>
        <v>0</v>
      </c>
      <c r="P52" s="25">
        <f>IF('Indicator Date hidden'!Q53="x","x",$P$2-'Indicator Date hidden'!Q53)</f>
        <v>0</v>
      </c>
      <c r="Q52" s="25">
        <f>IF('Indicator Date hidden'!R53="x","x",$Q$2-'Indicator Date hidden'!R53)</f>
        <v>0</v>
      </c>
      <c r="R52" s="25">
        <f>IF('Indicator Date hidden'!S53="x","x",$R$2-'Indicator Date hidden'!S53)</f>
        <v>0</v>
      </c>
      <c r="S52" s="25">
        <f>IF('Indicator Date hidden'!T53="x","x",$S$2-'Indicator Date hidden'!T53)</f>
        <v>0</v>
      </c>
      <c r="T52" s="25">
        <f>IF('Indicator Date hidden'!U53="x","x",$T$2-'Indicator Date hidden'!U53)</f>
        <v>0</v>
      </c>
      <c r="U52" s="25">
        <f>IF('Indicator Date hidden'!V53="x","x",$U$2-'Indicator Date hidden'!V53)</f>
        <v>0</v>
      </c>
      <c r="V52" s="25">
        <f>IF('Indicator Date hidden'!W53="x","x",$V$2-'Indicator Date hidden'!W53)</f>
        <v>0</v>
      </c>
      <c r="W52" s="25">
        <f>IF('Indicator Date hidden'!X53="x","x",$W$2-'Indicator Date hidden'!X53)</f>
        <v>2</v>
      </c>
      <c r="X52" s="25">
        <f>IF('Indicator Date hidden'!Y53="x","x",$X$2-'Indicator Date hidden'!Y53)</f>
        <v>3</v>
      </c>
      <c r="Y52" s="25">
        <f>IF('Indicator Date hidden'!Z53="x","x",$Y$2-'Indicator Date hidden'!Z53)</f>
        <v>0</v>
      </c>
      <c r="Z52" s="25">
        <f>IF('Indicator Date hidden'!AA53="x","x",$Z$2-'Indicator Date hidden'!AA53)</f>
        <v>0</v>
      </c>
      <c r="AA52" s="25">
        <f>IF('Indicator Date hidden'!AB53="x","x",$AA$2-'Indicator Date hidden'!AB53)</f>
        <v>0</v>
      </c>
      <c r="AB52" s="25">
        <f>IF('Indicator Date hidden'!AC53="x","x",$AB$2-'Indicator Date hidden'!AC53)</f>
        <v>0</v>
      </c>
      <c r="AC52" s="25">
        <f>IF('Indicator Date hidden'!AD53="x","x",$AC$2-'Indicator Date hidden'!AD53)</f>
        <v>0</v>
      </c>
      <c r="AD52" s="25">
        <f>IF('Indicator Date hidden'!AE53="x","x",$AD$2-'Indicator Date hidden'!AE53)</f>
        <v>0</v>
      </c>
      <c r="AE52" s="25">
        <f>IF('Indicator Date hidden'!AF53="x","x",$AE$2-'Indicator Date hidden'!AF53)</f>
        <v>0</v>
      </c>
      <c r="AF52" s="25">
        <f>IF('Indicator Date hidden'!AG53="x","x",$AF$2-'Indicator Date hidden'!AG53)</f>
        <v>0</v>
      </c>
      <c r="AG52" s="25">
        <f>IF('Indicator Date hidden'!AH53="x","x",$AG$2-'Indicator Date hidden'!AH53)</f>
        <v>0</v>
      </c>
      <c r="AH52" s="25">
        <f>IF('Indicator Date hidden'!AI53="x","x",$AH$2-'Indicator Date hidden'!AI53)</f>
        <v>0</v>
      </c>
      <c r="AI52" s="25">
        <f>IF('Indicator Date hidden'!AJ53="x","x",$AI$2-'Indicator Date hidden'!AJ53)</f>
        <v>0</v>
      </c>
      <c r="AJ52" s="25" t="str">
        <f>IF('Indicator Date hidden'!AK53="x","x",$AJ$2-'Indicator Date hidden'!AK53)</f>
        <v>x</v>
      </c>
      <c r="AK52" s="25">
        <f>IF('Indicator Date hidden'!AL53="x","x",$AK$2-'Indicator Date hidden'!AL53)</f>
        <v>1</v>
      </c>
      <c r="AL52" s="25">
        <f>IF('Indicator Date hidden'!AM53="x","x",$AL$2-'Indicator Date hidden'!AM53)</f>
        <v>0</v>
      </c>
      <c r="AM52" s="25">
        <f>IF('Indicator Date hidden'!AN53="x","x",$AM$2-'Indicator Date hidden'!AN53)</f>
        <v>0</v>
      </c>
      <c r="AN52" s="25">
        <f>IF('Indicator Date hidden'!AO53="x","x",$AN$2-'Indicator Date hidden'!AO53)</f>
        <v>0</v>
      </c>
      <c r="AO52" s="25">
        <f>IF('Indicator Date hidden'!AP53="x","x",$AO$2-'Indicator Date hidden'!AP53)</f>
        <v>0</v>
      </c>
      <c r="AP52" s="25">
        <f>IF('Indicator Date hidden'!AQ53="x","x",$AP$2-'Indicator Date hidden'!AQ53)</f>
        <v>0</v>
      </c>
      <c r="AQ52" s="25">
        <f>IF('Indicator Date hidden'!AR53="x","x",$AQ$2-'Indicator Date hidden'!AR53)</f>
        <v>0</v>
      </c>
      <c r="AR52" s="25">
        <f>IF('Indicator Date hidden'!AS53="x","x",$AR$2-'Indicator Date hidden'!AS53)</f>
        <v>0</v>
      </c>
      <c r="AS52" s="25">
        <f>IF('Indicator Date hidden'!AT53="x","x",$AS$2-'Indicator Date hidden'!AT53)</f>
        <v>0</v>
      </c>
      <c r="AT52" s="25">
        <f>IF('Indicator Date hidden'!AU53="x","x",$AT$2-'Indicator Date hidden'!AU53)</f>
        <v>0</v>
      </c>
      <c r="AU52" s="25">
        <f>IF('Indicator Date hidden'!AV53="x","x",$AU$2-'Indicator Date hidden'!AV53)</f>
        <v>1</v>
      </c>
      <c r="AV52" s="25">
        <f>IF('Indicator Date hidden'!AW53="x","x",$AV$2-'Indicator Date hidden'!AW53)</f>
        <v>0</v>
      </c>
      <c r="AW52" s="25">
        <f>IF('Indicator Date hidden'!AX53="x","x",$AW$2-'Indicator Date hidden'!AX53)</f>
        <v>0</v>
      </c>
      <c r="AX52" s="25">
        <f>IF('Indicator Date hidden'!AY53="x","x",$AX$2-'Indicator Date hidden'!AY53)</f>
        <v>0</v>
      </c>
      <c r="AY52" s="25">
        <f>IF('Indicator Date hidden'!AZ53="x","x",$AY$2-'Indicator Date hidden'!AZ53)</f>
        <v>0</v>
      </c>
      <c r="AZ52" s="25">
        <f>IF('Indicator Date hidden'!BA53="x","x",$AZ$2-'Indicator Date hidden'!BA53)</f>
        <v>0</v>
      </c>
      <c r="BA52">
        <f t="shared" si="5"/>
        <v>7</v>
      </c>
      <c r="BB52" s="26">
        <f t="shared" si="6"/>
        <v>0.14000000000000001</v>
      </c>
      <c r="BC52">
        <f t="shared" si="7"/>
        <v>4</v>
      </c>
      <c r="BD52" s="26">
        <f t="shared" si="8"/>
        <v>0.52952809179494909</v>
      </c>
      <c r="BE52" s="28">
        <f t="shared" si="9"/>
        <v>0</v>
      </c>
    </row>
    <row r="53" spans="1:57" x14ac:dyDescent="0.25">
      <c r="A53" t="s">
        <v>9348</v>
      </c>
      <c r="B53" s="25">
        <f>IF('Indicator Date hidden'!C54="x","x",$B$2-'Indicator Date hidden'!C54)</f>
        <v>0</v>
      </c>
      <c r="C53" s="25">
        <f>IF('Indicator Date hidden'!D54="x","x",$C$2-'Indicator Date hidden'!D54)</f>
        <v>0</v>
      </c>
      <c r="D53" s="25">
        <f>IF('Indicator Date hidden'!E54="x","x",$D$2-'Indicator Date hidden'!E54)</f>
        <v>0</v>
      </c>
      <c r="E53" s="25">
        <f>IF('Indicator Date hidden'!F54="x","x",$E$2-'Indicator Date hidden'!F54)</f>
        <v>0</v>
      </c>
      <c r="F53" s="25">
        <f>IF('Indicator Date hidden'!G54="x","x",$F$2-'Indicator Date hidden'!G54)</f>
        <v>0</v>
      </c>
      <c r="G53" s="25">
        <f>IF('Indicator Date hidden'!H54="x","x",$G$2-'Indicator Date hidden'!H54)</f>
        <v>0</v>
      </c>
      <c r="H53" s="25">
        <f>IF('Indicator Date hidden'!I54="x","x",$H$2-'Indicator Date hidden'!I54)</f>
        <v>0</v>
      </c>
      <c r="I53" s="25">
        <f>IF('Indicator Date hidden'!J54="x","x",$I$2-'Indicator Date hidden'!J54)</f>
        <v>0</v>
      </c>
      <c r="J53" s="25">
        <f>IF('Indicator Date hidden'!K54="x","x",$J$2-'Indicator Date hidden'!K54)</f>
        <v>0</v>
      </c>
      <c r="K53" s="25">
        <f>IF('Indicator Date hidden'!L54="x","x",$K$2-'Indicator Date hidden'!L54)</f>
        <v>0</v>
      </c>
      <c r="L53" s="25">
        <f>IF('Indicator Date hidden'!M54="x","x",$L$2-'Indicator Date hidden'!M54)</f>
        <v>0</v>
      </c>
      <c r="M53" s="25">
        <f>IF('Indicator Date hidden'!N54="x","x",$M$2-'Indicator Date hidden'!N54)</f>
        <v>0</v>
      </c>
      <c r="N53" s="25">
        <f>IF('Indicator Date hidden'!O54="x","x",$N$2-'Indicator Date hidden'!O54)</f>
        <v>0</v>
      </c>
      <c r="O53" s="25">
        <f>IF('Indicator Date hidden'!P54="x","x",$O$2-'Indicator Date hidden'!P54)</f>
        <v>0</v>
      </c>
      <c r="P53" s="25">
        <f>IF('Indicator Date hidden'!Q54="x","x",$P$2-'Indicator Date hidden'!Q54)</f>
        <v>0</v>
      </c>
      <c r="Q53" s="25">
        <f>IF('Indicator Date hidden'!R54="x","x",$Q$2-'Indicator Date hidden'!R54)</f>
        <v>0</v>
      </c>
      <c r="R53" s="25">
        <f>IF('Indicator Date hidden'!S54="x","x",$R$2-'Indicator Date hidden'!S54)</f>
        <v>0</v>
      </c>
      <c r="S53" s="25">
        <f>IF('Indicator Date hidden'!T54="x","x",$S$2-'Indicator Date hidden'!T54)</f>
        <v>0</v>
      </c>
      <c r="T53" s="25">
        <f>IF('Indicator Date hidden'!U54="x","x",$T$2-'Indicator Date hidden'!U54)</f>
        <v>0</v>
      </c>
      <c r="U53" s="25">
        <f>IF('Indicator Date hidden'!V54="x","x",$U$2-'Indicator Date hidden'!V54)</f>
        <v>0</v>
      </c>
      <c r="V53" s="25">
        <f>IF('Indicator Date hidden'!W54="x","x",$V$2-'Indicator Date hidden'!W54)</f>
        <v>0</v>
      </c>
      <c r="W53" s="25">
        <f>IF('Indicator Date hidden'!X54="x","x",$W$2-'Indicator Date hidden'!X54)</f>
        <v>0</v>
      </c>
      <c r="X53" s="25">
        <f>IF('Indicator Date hidden'!Y54="x","x",$X$2-'Indicator Date hidden'!Y54)</f>
        <v>4</v>
      </c>
      <c r="Y53" s="25">
        <f>IF('Indicator Date hidden'!Z54="x","x",$Y$2-'Indicator Date hidden'!Z54)</f>
        <v>0</v>
      </c>
      <c r="Z53" s="25">
        <f>IF('Indicator Date hidden'!AA54="x","x",$Z$2-'Indicator Date hidden'!AA54)</f>
        <v>0</v>
      </c>
      <c r="AA53" s="25">
        <f>IF('Indicator Date hidden'!AB54="x","x",$AA$2-'Indicator Date hidden'!AB54)</f>
        <v>0</v>
      </c>
      <c r="AB53" s="25">
        <f>IF('Indicator Date hidden'!AC54="x","x",$AB$2-'Indicator Date hidden'!AC54)</f>
        <v>0</v>
      </c>
      <c r="AC53" s="25">
        <f>IF('Indicator Date hidden'!AD54="x","x",$AC$2-'Indicator Date hidden'!AD54)</f>
        <v>0</v>
      </c>
      <c r="AD53" s="25" t="str">
        <f>IF('Indicator Date hidden'!AE54="x","x",$AD$2-'Indicator Date hidden'!AE54)</f>
        <v>x</v>
      </c>
      <c r="AE53" s="25">
        <f>IF('Indicator Date hidden'!AF54="x","x",$AE$2-'Indicator Date hidden'!AF54)</f>
        <v>0</v>
      </c>
      <c r="AF53" s="25">
        <f>IF('Indicator Date hidden'!AG54="x","x",$AF$2-'Indicator Date hidden'!AG54)</f>
        <v>5</v>
      </c>
      <c r="AG53" s="25">
        <f>IF('Indicator Date hidden'!AH54="x","x",$AG$2-'Indicator Date hidden'!AH54)</f>
        <v>0</v>
      </c>
      <c r="AH53" s="25">
        <f>IF('Indicator Date hidden'!AI54="x","x",$AH$2-'Indicator Date hidden'!AI54)</f>
        <v>0</v>
      </c>
      <c r="AI53" s="25">
        <f>IF('Indicator Date hidden'!AJ54="x","x",$AI$2-'Indicator Date hidden'!AJ54)</f>
        <v>0</v>
      </c>
      <c r="AJ53" s="25">
        <f>IF('Indicator Date hidden'!AK54="x","x",$AJ$2-'Indicator Date hidden'!AK54)</f>
        <v>1</v>
      </c>
      <c r="AK53" s="25">
        <f>IF('Indicator Date hidden'!AL54="x","x",$AK$2-'Indicator Date hidden'!AL54)</f>
        <v>0</v>
      </c>
      <c r="AL53" s="25">
        <f>IF('Indicator Date hidden'!AM54="x","x",$AL$2-'Indicator Date hidden'!AM54)</f>
        <v>0</v>
      </c>
      <c r="AM53" s="25">
        <f>IF('Indicator Date hidden'!AN54="x","x",$AM$2-'Indicator Date hidden'!AN54)</f>
        <v>0</v>
      </c>
      <c r="AN53" s="25">
        <f>IF('Indicator Date hidden'!AO54="x","x",$AN$2-'Indicator Date hidden'!AO54)</f>
        <v>0</v>
      </c>
      <c r="AO53" s="25">
        <f>IF('Indicator Date hidden'!AP54="x","x",$AO$2-'Indicator Date hidden'!AP54)</f>
        <v>0</v>
      </c>
      <c r="AP53" s="25">
        <f>IF('Indicator Date hidden'!AQ54="x","x",$AP$2-'Indicator Date hidden'!AQ54)</f>
        <v>0</v>
      </c>
      <c r="AQ53" s="25">
        <f>IF('Indicator Date hidden'!AR54="x","x",$AQ$2-'Indicator Date hidden'!AR54)</f>
        <v>0</v>
      </c>
      <c r="AR53" s="25">
        <f>IF('Indicator Date hidden'!AS54="x","x",$AR$2-'Indicator Date hidden'!AS54)</f>
        <v>0</v>
      </c>
      <c r="AS53" s="25">
        <f>IF('Indicator Date hidden'!AT54="x","x",$AS$2-'Indicator Date hidden'!AT54)</f>
        <v>0</v>
      </c>
      <c r="AT53" s="25">
        <f>IF('Indicator Date hidden'!AU54="x","x",$AT$2-'Indicator Date hidden'!AU54)</f>
        <v>0</v>
      </c>
      <c r="AU53" s="25">
        <f>IF('Indicator Date hidden'!AV54="x","x",$AU$2-'Indicator Date hidden'!AV54)</f>
        <v>1</v>
      </c>
      <c r="AV53" s="25">
        <f>IF('Indicator Date hidden'!AW54="x","x",$AV$2-'Indicator Date hidden'!AW54)</f>
        <v>0</v>
      </c>
      <c r="AW53" s="25">
        <f>IF('Indicator Date hidden'!AX54="x","x",$AW$2-'Indicator Date hidden'!AX54)</f>
        <v>0</v>
      </c>
      <c r="AX53" s="25">
        <f>IF('Indicator Date hidden'!AY54="x","x",$AX$2-'Indicator Date hidden'!AY54)</f>
        <v>0</v>
      </c>
      <c r="AY53" s="25">
        <f>IF('Indicator Date hidden'!AZ54="x","x",$AY$2-'Indicator Date hidden'!AZ54)</f>
        <v>0</v>
      </c>
      <c r="AZ53" s="25">
        <f>IF('Indicator Date hidden'!BA54="x","x",$AZ$2-'Indicator Date hidden'!BA54)</f>
        <v>0</v>
      </c>
      <c r="BA53">
        <f t="shared" si="5"/>
        <v>11</v>
      </c>
      <c r="BB53" s="26">
        <f t="shared" si="6"/>
        <v>0.22</v>
      </c>
      <c r="BC53">
        <f t="shared" si="7"/>
        <v>4</v>
      </c>
      <c r="BD53" s="26">
        <f t="shared" si="8"/>
        <v>0.90088845036441667</v>
      </c>
      <c r="BE53" s="28">
        <f t="shared" si="9"/>
        <v>0</v>
      </c>
    </row>
    <row r="54" spans="1:57" x14ac:dyDescent="0.25">
      <c r="A54" t="s">
        <v>9509</v>
      </c>
      <c r="B54" s="25">
        <f>IF('Indicator Date hidden'!C55="x","x",$B$2-'Indicator Date hidden'!C55)</f>
        <v>0</v>
      </c>
      <c r="C54" s="25">
        <f>IF('Indicator Date hidden'!D55="x","x",$C$2-'Indicator Date hidden'!D55)</f>
        <v>0</v>
      </c>
      <c r="D54" s="25">
        <f>IF('Indicator Date hidden'!E55="x","x",$D$2-'Indicator Date hidden'!E55)</f>
        <v>0</v>
      </c>
      <c r="E54" s="25">
        <f>IF('Indicator Date hidden'!F55="x","x",$E$2-'Indicator Date hidden'!F55)</f>
        <v>0</v>
      </c>
      <c r="F54" s="25">
        <f>IF('Indicator Date hidden'!G55="x","x",$F$2-'Indicator Date hidden'!G55)</f>
        <v>0</v>
      </c>
      <c r="G54" s="25">
        <f>IF('Indicator Date hidden'!H55="x","x",$G$2-'Indicator Date hidden'!H55)</f>
        <v>0</v>
      </c>
      <c r="H54" s="25">
        <f>IF('Indicator Date hidden'!I55="x","x",$H$2-'Indicator Date hidden'!I55)</f>
        <v>0</v>
      </c>
      <c r="I54" s="25">
        <f>IF('Indicator Date hidden'!J55="x","x",$I$2-'Indicator Date hidden'!J55)</f>
        <v>0</v>
      </c>
      <c r="J54" s="25">
        <f>IF('Indicator Date hidden'!K55="x","x",$J$2-'Indicator Date hidden'!K55)</f>
        <v>0</v>
      </c>
      <c r="K54" s="25">
        <f>IF('Indicator Date hidden'!L55="x","x",$K$2-'Indicator Date hidden'!L55)</f>
        <v>0</v>
      </c>
      <c r="L54" s="25">
        <f>IF('Indicator Date hidden'!M55="x","x",$L$2-'Indicator Date hidden'!M55)</f>
        <v>0</v>
      </c>
      <c r="M54" s="25">
        <f>IF('Indicator Date hidden'!N55="x","x",$M$2-'Indicator Date hidden'!N55)</f>
        <v>0</v>
      </c>
      <c r="N54" s="25">
        <f>IF('Indicator Date hidden'!O55="x","x",$N$2-'Indicator Date hidden'!O55)</f>
        <v>0</v>
      </c>
      <c r="O54" s="25">
        <f>IF('Indicator Date hidden'!P55="x","x",$O$2-'Indicator Date hidden'!P55)</f>
        <v>0</v>
      </c>
      <c r="P54" s="25">
        <f>IF('Indicator Date hidden'!Q55="x","x",$P$2-'Indicator Date hidden'!Q55)</f>
        <v>0</v>
      </c>
      <c r="Q54" s="25" t="str">
        <f>IF('Indicator Date hidden'!R55="x","x",$Q$2-'Indicator Date hidden'!R55)</f>
        <v>x</v>
      </c>
      <c r="R54" s="25">
        <f>IF('Indicator Date hidden'!S55="x","x",$R$2-'Indicator Date hidden'!S55)</f>
        <v>0</v>
      </c>
      <c r="S54" s="25">
        <f>IF('Indicator Date hidden'!T55="x","x",$S$2-'Indicator Date hidden'!T55)</f>
        <v>0</v>
      </c>
      <c r="T54" s="25">
        <f>IF('Indicator Date hidden'!U55="x","x",$T$2-'Indicator Date hidden'!U55)</f>
        <v>0</v>
      </c>
      <c r="U54" s="25">
        <f>IF('Indicator Date hidden'!V55="x","x",$U$2-'Indicator Date hidden'!V55)</f>
        <v>0</v>
      </c>
      <c r="V54" s="25">
        <f>IF('Indicator Date hidden'!W55="x","x",$V$2-'Indicator Date hidden'!W55)</f>
        <v>0</v>
      </c>
      <c r="W54" s="25">
        <f>IF('Indicator Date hidden'!X55="x","x",$W$2-'Indicator Date hidden'!X55)</f>
        <v>6</v>
      </c>
      <c r="X54" s="25">
        <f>IF('Indicator Date hidden'!Y55="x","x",$X$2-'Indicator Date hidden'!Y55)</f>
        <v>4</v>
      </c>
      <c r="Y54" s="25">
        <f>IF('Indicator Date hidden'!Z55="x","x",$Y$2-'Indicator Date hidden'!Z55)</f>
        <v>0</v>
      </c>
      <c r="Z54" s="25">
        <f>IF('Indicator Date hidden'!AA55="x","x",$Z$2-'Indicator Date hidden'!AA55)</f>
        <v>0</v>
      </c>
      <c r="AA54" s="25">
        <f>IF('Indicator Date hidden'!AB55="x","x",$AA$2-'Indicator Date hidden'!AB55)</f>
        <v>0</v>
      </c>
      <c r="AB54" s="25">
        <f>IF('Indicator Date hidden'!AC55="x","x",$AB$2-'Indicator Date hidden'!AC55)</f>
        <v>0</v>
      </c>
      <c r="AC54" s="25">
        <f>IF('Indicator Date hidden'!AD55="x","x",$AC$2-'Indicator Date hidden'!AD55)</f>
        <v>0</v>
      </c>
      <c r="AD54" s="25">
        <f>IF('Indicator Date hidden'!AE55="x","x",$AD$2-'Indicator Date hidden'!AE55)</f>
        <v>0</v>
      </c>
      <c r="AE54" s="25">
        <f>IF('Indicator Date hidden'!AF55="x","x",$AE$2-'Indicator Date hidden'!AF55)</f>
        <v>0</v>
      </c>
      <c r="AF54" s="25">
        <f>IF('Indicator Date hidden'!AG55="x","x",$AF$2-'Indicator Date hidden'!AG55)</f>
        <v>0</v>
      </c>
      <c r="AG54" s="25">
        <f>IF('Indicator Date hidden'!AH55="x","x",$AG$2-'Indicator Date hidden'!AH55)</f>
        <v>0</v>
      </c>
      <c r="AH54" s="25">
        <f>IF('Indicator Date hidden'!AI55="x","x",$AH$2-'Indicator Date hidden'!AI55)</f>
        <v>0</v>
      </c>
      <c r="AI54" s="25">
        <f>IF('Indicator Date hidden'!AJ55="x","x",$AI$2-'Indicator Date hidden'!AJ55)</f>
        <v>0</v>
      </c>
      <c r="AJ54" s="25">
        <f>IF('Indicator Date hidden'!AK55="x","x",$AJ$2-'Indicator Date hidden'!AK55)</f>
        <v>1</v>
      </c>
      <c r="AK54" s="25">
        <f>IF('Indicator Date hidden'!AL55="x","x",$AK$2-'Indicator Date hidden'!AL55)</f>
        <v>1</v>
      </c>
      <c r="AL54" s="25">
        <f>IF('Indicator Date hidden'!AM55="x","x",$AL$2-'Indicator Date hidden'!AM55)</f>
        <v>0</v>
      </c>
      <c r="AM54" s="25">
        <f>IF('Indicator Date hidden'!AN55="x","x",$AM$2-'Indicator Date hidden'!AN55)</f>
        <v>0</v>
      </c>
      <c r="AN54" s="25">
        <f>IF('Indicator Date hidden'!AO55="x","x",$AN$2-'Indicator Date hidden'!AO55)</f>
        <v>0</v>
      </c>
      <c r="AO54" s="25">
        <f>IF('Indicator Date hidden'!AP55="x","x",$AO$2-'Indicator Date hidden'!AP55)</f>
        <v>0</v>
      </c>
      <c r="AP54" s="25">
        <f>IF('Indicator Date hidden'!AQ55="x","x",$AP$2-'Indicator Date hidden'!AQ55)</f>
        <v>0</v>
      </c>
      <c r="AQ54" s="25">
        <f>IF('Indicator Date hidden'!AR55="x","x",$AQ$2-'Indicator Date hidden'!AR55)</f>
        <v>6</v>
      </c>
      <c r="AR54" s="25">
        <f>IF('Indicator Date hidden'!AS55="x","x",$AR$2-'Indicator Date hidden'!AS55)</f>
        <v>0</v>
      </c>
      <c r="AS54" s="25">
        <f>IF('Indicator Date hidden'!AT55="x","x",$AS$2-'Indicator Date hidden'!AT55)</f>
        <v>0</v>
      </c>
      <c r="AT54" s="25">
        <f>IF('Indicator Date hidden'!AU55="x","x",$AT$2-'Indicator Date hidden'!AU55)</f>
        <v>0</v>
      </c>
      <c r="AU54" s="25">
        <f>IF('Indicator Date hidden'!AV55="x","x",$AU$2-'Indicator Date hidden'!AV55)</f>
        <v>1</v>
      </c>
      <c r="AV54" s="25">
        <f>IF('Indicator Date hidden'!AW55="x","x",$AV$2-'Indicator Date hidden'!AW55)</f>
        <v>0</v>
      </c>
      <c r="AW54" s="25">
        <f>IF('Indicator Date hidden'!AX55="x","x",$AW$2-'Indicator Date hidden'!AX55)</f>
        <v>0</v>
      </c>
      <c r="AX54" s="25">
        <f>IF('Indicator Date hidden'!AY55="x","x",$AX$2-'Indicator Date hidden'!AY55)</f>
        <v>0</v>
      </c>
      <c r="AY54" s="25">
        <f>IF('Indicator Date hidden'!AZ55="x","x",$AY$2-'Indicator Date hidden'!AZ55)</f>
        <v>0</v>
      </c>
      <c r="AZ54" s="25">
        <f>IF('Indicator Date hidden'!BA55="x","x",$AZ$2-'Indicator Date hidden'!BA55)</f>
        <v>0</v>
      </c>
      <c r="BA54">
        <f t="shared" si="5"/>
        <v>19</v>
      </c>
      <c r="BB54" s="26">
        <f t="shared" si="6"/>
        <v>0.38</v>
      </c>
      <c r="BC54">
        <f t="shared" si="7"/>
        <v>6</v>
      </c>
      <c r="BD54" s="26">
        <f t="shared" si="8"/>
        <v>1.2944496900227525</v>
      </c>
      <c r="BE54" s="28">
        <f t="shared" si="9"/>
        <v>0</v>
      </c>
    </row>
    <row r="55" spans="1:57" x14ac:dyDescent="0.25">
      <c r="A55" t="s">
        <v>9377</v>
      </c>
      <c r="B55" s="25">
        <f>IF('Indicator Date hidden'!C56="x","x",$B$2-'Indicator Date hidden'!C56)</f>
        <v>0</v>
      </c>
      <c r="C55" s="25">
        <f>IF('Indicator Date hidden'!D56="x","x",$C$2-'Indicator Date hidden'!D56)</f>
        <v>0</v>
      </c>
      <c r="D55" s="25">
        <f>IF('Indicator Date hidden'!E56="x","x",$D$2-'Indicator Date hidden'!E56)</f>
        <v>0</v>
      </c>
      <c r="E55" s="25">
        <f>IF('Indicator Date hidden'!F56="x","x",$E$2-'Indicator Date hidden'!F56)</f>
        <v>0</v>
      </c>
      <c r="F55" s="25">
        <f>IF('Indicator Date hidden'!G56="x","x",$F$2-'Indicator Date hidden'!G56)</f>
        <v>0</v>
      </c>
      <c r="G55" s="25">
        <f>IF('Indicator Date hidden'!H56="x","x",$G$2-'Indicator Date hidden'!H56)</f>
        <v>0</v>
      </c>
      <c r="H55" s="25">
        <f>IF('Indicator Date hidden'!I56="x","x",$H$2-'Indicator Date hidden'!I56)</f>
        <v>0</v>
      </c>
      <c r="I55" s="25">
        <f>IF('Indicator Date hidden'!J56="x","x",$I$2-'Indicator Date hidden'!J56)</f>
        <v>0</v>
      </c>
      <c r="J55" s="25">
        <f>IF('Indicator Date hidden'!K56="x","x",$J$2-'Indicator Date hidden'!K56)</f>
        <v>0</v>
      </c>
      <c r="K55" s="25">
        <f>IF('Indicator Date hidden'!L56="x","x",$K$2-'Indicator Date hidden'!L56)</f>
        <v>0</v>
      </c>
      <c r="L55" s="25">
        <f>IF('Indicator Date hidden'!M56="x","x",$L$2-'Indicator Date hidden'!M56)</f>
        <v>0</v>
      </c>
      <c r="M55" s="25">
        <f>IF('Indicator Date hidden'!N56="x","x",$M$2-'Indicator Date hidden'!N56)</f>
        <v>0</v>
      </c>
      <c r="N55" s="25">
        <f>IF('Indicator Date hidden'!O56="x","x",$N$2-'Indicator Date hidden'!O56)</f>
        <v>0</v>
      </c>
      <c r="O55" s="25">
        <f>IF('Indicator Date hidden'!P56="x","x",$O$2-'Indicator Date hidden'!P56)</f>
        <v>0</v>
      </c>
      <c r="P55" s="25">
        <f>IF('Indicator Date hidden'!Q56="x","x",$P$2-'Indicator Date hidden'!Q56)</f>
        <v>0</v>
      </c>
      <c r="Q55" s="25" t="str">
        <f>IF('Indicator Date hidden'!R56="x","x",$Q$2-'Indicator Date hidden'!R56)</f>
        <v>x</v>
      </c>
      <c r="R55" s="25">
        <f>IF('Indicator Date hidden'!S56="x","x",$R$2-'Indicator Date hidden'!S56)</f>
        <v>0</v>
      </c>
      <c r="S55" s="25">
        <f>IF('Indicator Date hidden'!T56="x","x",$S$2-'Indicator Date hidden'!T56)</f>
        <v>0</v>
      </c>
      <c r="T55" s="25">
        <f>IF('Indicator Date hidden'!U56="x","x",$T$2-'Indicator Date hidden'!U56)</f>
        <v>0</v>
      </c>
      <c r="U55" s="25">
        <f>IF('Indicator Date hidden'!V56="x","x",$U$2-'Indicator Date hidden'!V56)</f>
        <v>0</v>
      </c>
      <c r="V55" s="25">
        <f>IF('Indicator Date hidden'!W56="x","x",$V$2-'Indicator Date hidden'!W56)</f>
        <v>0</v>
      </c>
      <c r="W55" s="25">
        <f>IF('Indicator Date hidden'!X56="x","x",$W$2-'Indicator Date hidden'!X56)</f>
        <v>4</v>
      </c>
      <c r="X55" s="25" t="str">
        <f>IF('Indicator Date hidden'!Y56="x","x",$X$2-'Indicator Date hidden'!Y56)</f>
        <v>x</v>
      </c>
      <c r="Y55" s="25">
        <f>IF('Indicator Date hidden'!Z56="x","x",$Y$2-'Indicator Date hidden'!Z56)</f>
        <v>0</v>
      </c>
      <c r="Z55" s="25">
        <f>IF('Indicator Date hidden'!AA56="x","x",$Z$2-'Indicator Date hidden'!AA56)</f>
        <v>0</v>
      </c>
      <c r="AA55" s="25">
        <f>IF('Indicator Date hidden'!AB56="x","x",$AA$2-'Indicator Date hidden'!AB56)</f>
        <v>0</v>
      </c>
      <c r="AB55" s="25">
        <f>IF('Indicator Date hidden'!AC56="x","x",$AB$2-'Indicator Date hidden'!AC56)</f>
        <v>0</v>
      </c>
      <c r="AC55" s="25">
        <f>IF('Indicator Date hidden'!AD56="x","x",$AC$2-'Indicator Date hidden'!AD56)</f>
        <v>0</v>
      </c>
      <c r="AD55" s="25">
        <f>IF('Indicator Date hidden'!AE56="x","x",$AD$2-'Indicator Date hidden'!AE56)</f>
        <v>0</v>
      </c>
      <c r="AE55" s="25" t="str">
        <f>IF('Indicator Date hidden'!AF56="x","x",$AE$2-'Indicator Date hidden'!AF56)</f>
        <v>x</v>
      </c>
      <c r="AF55" s="25" t="str">
        <f>IF('Indicator Date hidden'!AG56="x","x",$AF$2-'Indicator Date hidden'!AG56)</f>
        <v>x</v>
      </c>
      <c r="AG55" s="25">
        <f>IF('Indicator Date hidden'!AH56="x","x",$AG$2-'Indicator Date hidden'!AH56)</f>
        <v>0</v>
      </c>
      <c r="AH55" s="25">
        <f>IF('Indicator Date hidden'!AI56="x","x",$AH$2-'Indicator Date hidden'!AI56)</f>
        <v>0</v>
      </c>
      <c r="AI55" s="25">
        <f>IF('Indicator Date hidden'!AJ56="x","x",$AI$2-'Indicator Date hidden'!AJ56)</f>
        <v>0</v>
      </c>
      <c r="AJ55" s="25" t="str">
        <f>IF('Indicator Date hidden'!AK56="x","x",$AJ$2-'Indicator Date hidden'!AK56)</f>
        <v>x</v>
      </c>
      <c r="AK55" s="25">
        <f>IF('Indicator Date hidden'!AL56="x","x",$AK$2-'Indicator Date hidden'!AL56)</f>
        <v>1</v>
      </c>
      <c r="AL55" s="25">
        <f>IF('Indicator Date hidden'!AM56="x","x",$AL$2-'Indicator Date hidden'!AM56)</f>
        <v>0</v>
      </c>
      <c r="AM55" s="25">
        <f>IF('Indicator Date hidden'!AN56="x","x",$AM$2-'Indicator Date hidden'!AN56)</f>
        <v>0</v>
      </c>
      <c r="AN55" s="25">
        <f>IF('Indicator Date hidden'!AO56="x","x",$AN$2-'Indicator Date hidden'!AO56)</f>
        <v>0</v>
      </c>
      <c r="AO55" s="25" t="str">
        <f>IF('Indicator Date hidden'!AP56="x","x",$AO$2-'Indicator Date hidden'!AP56)</f>
        <v>x</v>
      </c>
      <c r="AP55" s="25" t="str">
        <f>IF('Indicator Date hidden'!AQ56="x","x",$AP$2-'Indicator Date hidden'!AQ56)</f>
        <v>x</v>
      </c>
      <c r="AQ55" s="25" t="str">
        <f>IF('Indicator Date hidden'!AR56="x","x",$AQ$2-'Indicator Date hidden'!AR56)</f>
        <v>x</v>
      </c>
      <c r="AR55" s="25">
        <f>IF('Indicator Date hidden'!AS56="x","x",$AR$2-'Indicator Date hidden'!AS56)</f>
        <v>0</v>
      </c>
      <c r="AS55" s="25">
        <f>IF('Indicator Date hidden'!AT56="x","x",$AS$2-'Indicator Date hidden'!AT56)</f>
        <v>2</v>
      </c>
      <c r="AT55" s="25">
        <f>IF('Indicator Date hidden'!AU56="x","x",$AT$2-'Indicator Date hidden'!AU56)</f>
        <v>0</v>
      </c>
      <c r="AU55" s="25">
        <f>IF('Indicator Date hidden'!AV56="x","x",$AU$2-'Indicator Date hidden'!AV56)</f>
        <v>1</v>
      </c>
      <c r="AV55" s="25">
        <f>IF('Indicator Date hidden'!AW56="x","x",$AV$2-'Indicator Date hidden'!AW56)</f>
        <v>0</v>
      </c>
      <c r="AW55" s="25">
        <f>IF('Indicator Date hidden'!AX56="x","x",$AW$2-'Indicator Date hidden'!AX56)</f>
        <v>0</v>
      </c>
      <c r="AX55" s="25">
        <f>IF('Indicator Date hidden'!AY56="x","x",$AX$2-'Indicator Date hidden'!AY56)</f>
        <v>0</v>
      </c>
      <c r="AY55" s="25">
        <f>IF('Indicator Date hidden'!AZ56="x","x",$AY$2-'Indicator Date hidden'!AZ56)</f>
        <v>0</v>
      </c>
      <c r="AZ55" s="25">
        <f>IF('Indicator Date hidden'!BA56="x","x",$AZ$2-'Indicator Date hidden'!BA56)</f>
        <v>0</v>
      </c>
      <c r="BA55">
        <f t="shared" si="5"/>
        <v>8</v>
      </c>
      <c r="BB55" s="26">
        <f t="shared" si="6"/>
        <v>0.18604651162790697</v>
      </c>
      <c r="BC55">
        <f t="shared" si="7"/>
        <v>4</v>
      </c>
      <c r="BD55" s="26">
        <f t="shared" si="8"/>
        <v>0.69066243743802314</v>
      </c>
      <c r="BE55" s="28">
        <f t="shared" si="9"/>
        <v>0</v>
      </c>
    </row>
    <row r="56" spans="1:57" x14ac:dyDescent="0.25">
      <c r="A56" t="s">
        <v>9349</v>
      </c>
      <c r="B56" s="25">
        <f>IF('Indicator Date hidden'!C57="x","x",$B$2-'Indicator Date hidden'!C57)</f>
        <v>0</v>
      </c>
      <c r="C56" s="25">
        <f>IF('Indicator Date hidden'!D57="x","x",$C$2-'Indicator Date hidden'!D57)</f>
        <v>0</v>
      </c>
      <c r="D56" s="25">
        <f>IF('Indicator Date hidden'!E57="x","x",$D$2-'Indicator Date hidden'!E57)</f>
        <v>0</v>
      </c>
      <c r="E56" s="25">
        <f>IF('Indicator Date hidden'!F57="x","x",$E$2-'Indicator Date hidden'!F57)</f>
        <v>0</v>
      </c>
      <c r="F56" s="25">
        <f>IF('Indicator Date hidden'!G57="x","x",$F$2-'Indicator Date hidden'!G57)</f>
        <v>0</v>
      </c>
      <c r="G56" s="25">
        <f>IF('Indicator Date hidden'!H57="x","x",$G$2-'Indicator Date hidden'!H57)</f>
        <v>0</v>
      </c>
      <c r="H56" s="25">
        <f>IF('Indicator Date hidden'!I57="x","x",$H$2-'Indicator Date hidden'!I57)</f>
        <v>0</v>
      </c>
      <c r="I56" s="25">
        <f>IF('Indicator Date hidden'!J57="x","x",$I$2-'Indicator Date hidden'!J57)</f>
        <v>0</v>
      </c>
      <c r="J56" s="25">
        <f>IF('Indicator Date hidden'!K57="x","x",$J$2-'Indicator Date hidden'!K57)</f>
        <v>0</v>
      </c>
      <c r="K56" s="25">
        <f>IF('Indicator Date hidden'!L57="x","x",$K$2-'Indicator Date hidden'!L57)</f>
        <v>0</v>
      </c>
      <c r="L56" s="25">
        <f>IF('Indicator Date hidden'!M57="x","x",$L$2-'Indicator Date hidden'!M57)</f>
        <v>0</v>
      </c>
      <c r="M56" s="25">
        <f>IF('Indicator Date hidden'!N57="x","x",$M$2-'Indicator Date hidden'!N57)</f>
        <v>0</v>
      </c>
      <c r="N56" s="25">
        <f>IF('Indicator Date hidden'!O57="x","x",$N$2-'Indicator Date hidden'!O57)</f>
        <v>0</v>
      </c>
      <c r="O56" s="25">
        <f>IF('Indicator Date hidden'!P57="x","x",$O$2-'Indicator Date hidden'!P57)</f>
        <v>0</v>
      </c>
      <c r="P56" s="25">
        <f>IF('Indicator Date hidden'!Q57="x","x",$P$2-'Indicator Date hidden'!Q57)</f>
        <v>0</v>
      </c>
      <c r="Q56" s="25" t="str">
        <f>IF('Indicator Date hidden'!R57="x","x",$Q$2-'Indicator Date hidden'!R57)</f>
        <v>x</v>
      </c>
      <c r="R56" s="25">
        <f>IF('Indicator Date hidden'!S57="x","x",$R$2-'Indicator Date hidden'!S57)</f>
        <v>0</v>
      </c>
      <c r="S56" s="25">
        <f>IF('Indicator Date hidden'!T57="x","x",$S$2-'Indicator Date hidden'!T57)</f>
        <v>0</v>
      </c>
      <c r="T56" s="25">
        <f>IF('Indicator Date hidden'!U57="x","x",$T$2-'Indicator Date hidden'!U57)</f>
        <v>0</v>
      </c>
      <c r="U56" s="25" t="str">
        <f>IF('Indicator Date hidden'!V57="x","x",$U$2-'Indicator Date hidden'!V57)</f>
        <v>x</v>
      </c>
      <c r="V56" s="25">
        <f>IF('Indicator Date hidden'!W57="x","x",$V$2-'Indicator Date hidden'!W57)</f>
        <v>0</v>
      </c>
      <c r="W56" s="25">
        <f>IF('Indicator Date hidden'!X57="x","x",$W$2-'Indicator Date hidden'!X57)</f>
        <v>4</v>
      </c>
      <c r="X56" s="25" t="str">
        <f>IF('Indicator Date hidden'!Y57="x","x",$X$2-'Indicator Date hidden'!Y57)</f>
        <v>x</v>
      </c>
      <c r="Y56" s="25">
        <f>IF('Indicator Date hidden'!Z57="x","x",$Y$2-'Indicator Date hidden'!Z57)</f>
        <v>0</v>
      </c>
      <c r="Z56" s="25">
        <f>IF('Indicator Date hidden'!AA57="x","x",$Z$2-'Indicator Date hidden'!AA57)</f>
        <v>0</v>
      </c>
      <c r="AA56" s="25">
        <f>IF('Indicator Date hidden'!AB57="x","x",$AA$2-'Indicator Date hidden'!AB57)</f>
        <v>0</v>
      </c>
      <c r="AB56" s="25">
        <f>IF('Indicator Date hidden'!AC57="x","x",$AB$2-'Indicator Date hidden'!AC57)</f>
        <v>0</v>
      </c>
      <c r="AC56" s="25">
        <f>IF('Indicator Date hidden'!AD57="x","x",$AC$2-'Indicator Date hidden'!AD57)</f>
        <v>0</v>
      </c>
      <c r="AD56" s="25">
        <f>IF('Indicator Date hidden'!AE57="x","x",$AD$2-'Indicator Date hidden'!AE57)</f>
        <v>0</v>
      </c>
      <c r="AE56" s="25" t="str">
        <f>IF('Indicator Date hidden'!AF57="x","x",$AE$2-'Indicator Date hidden'!AF57)</f>
        <v>x</v>
      </c>
      <c r="AF56" s="25" t="str">
        <f>IF('Indicator Date hidden'!AG57="x","x",$AF$2-'Indicator Date hidden'!AG57)</f>
        <v>x</v>
      </c>
      <c r="AG56" s="25">
        <f>IF('Indicator Date hidden'!AH57="x","x",$AG$2-'Indicator Date hidden'!AH57)</f>
        <v>0</v>
      </c>
      <c r="AH56" s="25">
        <f>IF('Indicator Date hidden'!AI57="x","x",$AH$2-'Indicator Date hidden'!AI57)</f>
        <v>0</v>
      </c>
      <c r="AI56" s="25">
        <f>IF('Indicator Date hidden'!AJ57="x","x",$AI$2-'Indicator Date hidden'!AJ57)</f>
        <v>0</v>
      </c>
      <c r="AJ56" s="25" t="str">
        <f>IF('Indicator Date hidden'!AK57="x","x",$AJ$2-'Indicator Date hidden'!AK57)</f>
        <v>x</v>
      </c>
      <c r="AK56" s="25">
        <f>IF('Indicator Date hidden'!AL57="x","x",$AK$2-'Indicator Date hidden'!AL57)</f>
        <v>1</v>
      </c>
      <c r="AL56" s="25">
        <f>IF('Indicator Date hidden'!AM57="x","x",$AL$2-'Indicator Date hidden'!AM57)</f>
        <v>0</v>
      </c>
      <c r="AM56" s="25">
        <f>IF('Indicator Date hidden'!AN57="x","x",$AM$2-'Indicator Date hidden'!AN57)</f>
        <v>0</v>
      </c>
      <c r="AN56" s="25">
        <f>IF('Indicator Date hidden'!AO57="x","x",$AN$2-'Indicator Date hidden'!AO57)</f>
        <v>0</v>
      </c>
      <c r="AO56" s="25" t="str">
        <f>IF('Indicator Date hidden'!AP57="x","x",$AO$2-'Indicator Date hidden'!AP57)</f>
        <v>x</v>
      </c>
      <c r="AP56" s="25" t="str">
        <f>IF('Indicator Date hidden'!AQ57="x","x",$AP$2-'Indicator Date hidden'!AQ57)</f>
        <v>x</v>
      </c>
      <c r="AQ56" s="25" t="str">
        <f>IF('Indicator Date hidden'!AR57="x","x",$AQ$2-'Indicator Date hidden'!AR57)</f>
        <v>x</v>
      </c>
      <c r="AR56" s="25">
        <f>IF('Indicator Date hidden'!AS57="x","x",$AR$2-'Indicator Date hidden'!AS57)</f>
        <v>0</v>
      </c>
      <c r="AS56" s="25">
        <f>IF('Indicator Date hidden'!AT57="x","x",$AS$2-'Indicator Date hidden'!AT57)</f>
        <v>0</v>
      </c>
      <c r="AT56" s="25">
        <f>IF('Indicator Date hidden'!AU57="x","x",$AT$2-'Indicator Date hidden'!AU57)</f>
        <v>0</v>
      </c>
      <c r="AU56" s="25">
        <f>IF('Indicator Date hidden'!AV57="x","x",$AU$2-'Indicator Date hidden'!AV57)</f>
        <v>1</v>
      </c>
      <c r="AV56" s="25">
        <f>IF('Indicator Date hidden'!AW57="x","x",$AV$2-'Indicator Date hidden'!AW57)</f>
        <v>0</v>
      </c>
      <c r="AW56" s="25">
        <f>IF('Indicator Date hidden'!AX57="x","x",$AW$2-'Indicator Date hidden'!AX57)</f>
        <v>0</v>
      </c>
      <c r="AX56" s="25">
        <f>IF('Indicator Date hidden'!AY57="x","x",$AX$2-'Indicator Date hidden'!AY57)</f>
        <v>0</v>
      </c>
      <c r="AY56" s="25">
        <f>IF('Indicator Date hidden'!AZ57="x","x",$AY$2-'Indicator Date hidden'!AZ57)</f>
        <v>0</v>
      </c>
      <c r="AZ56" s="25">
        <f>IF('Indicator Date hidden'!BA57="x","x",$AZ$2-'Indicator Date hidden'!BA57)</f>
        <v>0</v>
      </c>
      <c r="BA56">
        <f t="shared" si="5"/>
        <v>6</v>
      </c>
      <c r="BB56" s="26">
        <f t="shared" si="6"/>
        <v>0.14285714285714285</v>
      </c>
      <c r="BC56">
        <f t="shared" si="7"/>
        <v>3</v>
      </c>
      <c r="BD56" s="26">
        <f t="shared" si="8"/>
        <v>0.63887656499993994</v>
      </c>
      <c r="BE56" s="28">
        <f t="shared" si="9"/>
        <v>0</v>
      </c>
    </row>
    <row r="57" spans="1:57" x14ac:dyDescent="0.25">
      <c r="A57" t="s">
        <v>9352</v>
      </c>
      <c r="B57" s="25">
        <f>IF('Indicator Date hidden'!C58="x","x",$B$2-'Indicator Date hidden'!C58)</f>
        <v>0</v>
      </c>
      <c r="C57" s="25">
        <f>IF('Indicator Date hidden'!D58="x","x",$C$2-'Indicator Date hidden'!D58)</f>
        <v>0</v>
      </c>
      <c r="D57" s="25">
        <f>IF('Indicator Date hidden'!E58="x","x",$D$2-'Indicator Date hidden'!E58)</f>
        <v>0</v>
      </c>
      <c r="E57" s="25">
        <f>IF('Indicator Date hidden'!F58="x","x",$E$2-'Indicator Date hidden'!F58)</f>
        <v>0</v>
      </c>
      <c r="F57" s="25">
        <f>IF('Indicator Date hidden'!G58="x","x",$F$2-'Indicator Date hidden'!G58)</f>
        <v>0</v>
      </c>
      <c r="G57" s="25">
        <f>IF('Indicator Date hidden'!H58="x","x",$G$2-'Indicator Date hidden'!H58)</f>
        <v>0</v>
      </c>
      <c r="H57" s="25">
        <f>IF('Indicator Date hidden'!I58="x","x",$H$2-'Indicator Date hidden'!I58)</f>
        <v>0</v>
      </c>
      <c r="I57" s="25">
        <f>IF('Indicator Date hidden'!J58="x","x",$I$2-'Indicator Date hidden'!J58)</f>
        <v>0</v>
      </c>
      <c r="J57" s="25">
        <f>IF('Indicator Date hidden'!K58="x","x",$J$2-'Indicator Date hidden'!K58)</f>
        <v>0</v>
      </c>
      <c r="K57" s="25">
        <f>IF('Indicator Date hidden'!L58="x","x",$K$2-'Indicator Date hidden'!L58)</f>
        <v>0</v>
      </c>
      <c r="L57" s="25">
        <f>IF('Indicator Date hidden'!M58="x","x",$L$2-'Indicator Date hidden'!M58)</f>
        <v>0</v>
      </c>
      <c r="M57" s="25">
        <f>IF('Indicator Date hidden'!N58="x","x",$M$2-'Indicator Date hidden'!N58)</f>
        <v>0</v>
      </c>
      <c r="N57" s="25">
        <f>IF('Indicator Date hidden'!O58="x","x",$N$2-'Indicator Date hidden'!O58)</f>
        <v>0</v>
      </c>
      <c r="O57" s="25">
        <f>IF('Indicator Date hidden'!P58="x","x",$O$2-'Indicator Date hidden'!P58)</f>
        <v>0</v>
      </c>
      <c r="P57" s="25">
        <f>IF('Indicator Date hidden'!Q58="x","x",$P$2-'Indicator Date hidden'!Q58)</f>
        <v>0</v>
      </c>
      <c r="Q57" s="25" t="str">
        <f>IF('Indicator Date hidden'!R58="x","x",$Q$2-'Indicator Date hidden'!R58)</f>
        <v>x</v>
      </c>
      <c r="R57" s="25">
        <f>IF('Indicator Date hidden'!S58="x","x",$R$2-'Indicator Date hidden'!S58)</f>
        <v>0</v>
      </c>
      <c r="S57" s="25">
        <f>IF('Indicator Date hidden'!T58="x","x",$S$2-'Indicator Date hidden'!T58)</f>
        <v>0</v>
      </c>
      <c r="T57" s="25">
        <f>IF('Indicator Date hidden'!U58="x","x",$T$2-'Indicator Date hidden'!U58)</f>
        <v>0</v>
      </c>
      <c r="U57" s="25" t="str">
        <f>IF('Indicator Date hidden'!V58="x","x",$U$2-'Indicator Date hidden'!V58)</f>
        <v>x</v>
      </c>
      <c r="V57" s="25">
        <f>IF('Indicator Date hidden'!W58="x","x",$V$2-'Indicator Date hidden'!W58)</f>
        <v>0</v>
      </c>
      <c r="W57" s="25" t="str">
        <f>IF('Indicator Date hidden'!X58="x","x",$W$2-'Indicator Date hidden'!X58)</f>
        <v>x</v>
      </c>
      <c r="X57" s="25">
        <f>IF('Indicator Date hidden'!Y58="x","x",$X$2-'Indicator Date hidden'!Y58)</f>
        <v>2</v>
      </c>
      <c r="Y57" s="25">
        <f>IF('Indicator Date hidden'!Z58="x","x",$Y$2-'Indicator Date hidden'!Z58)</f>
        <v>0</v>
      </c>
      <c r="Z57" s="25">
        <f>IF('Indicator Date hidden'!AA58="x","x",$Z$2-'Indicator Date hidden'!AA58)</f>
        <v>0</v>
      </c>
      <c r="AA57" s="25">
        <f>IF('Indicator Date hidden'!AB58="x","x",$AA$2-'Indicator Date hidden'!AB58)</f>
        <v>1</v>
      </c>
      <c r="AB57" s="25">
        <f>IF('Indicator Date hidden'!AC58="x","x",$AB$2-'Indicator Date hidden'!AC58)</f>
        <v>0</v>
      </c>
      <c r="AC57" s="25">
        <f>IF('Indicator Date hidden'!AD58="x","x",$AC$2-'Indicator Date hidden'!AD58)</f>
        <v>0</v>
      </c>
      <c r="AD57" s="25" t="str">
        <f>IF('Indicator Date hidden'!AE58="x","x",$AD$2-'Indicator Date hidden'!AE58)</f>
        <v>x</v>
      </c>
      <c r="AE57" s="25">
        <f>IF('Indicator Date hidden'!AF58="x","x",$AE$2-'Indicator Date hidden'!AF58)</f>
        <v>0</v>
      </c>
      <c r="AF57" s="25">
        <f>IF('Indicator Date hidden'!AG58="x","x",$AF$2-'Indicator Date hidden'!AG58)</f>
        <v>1</v>
      </c>
      <c r="AG57" s="25">
        <f>IF('Indicator Date hidden'!AH58="x","x",$AG$2-'Indicator Date hidden'!AH58)</f>
        <v>0</v>
      </c>
      <c r="AH57" s="25">
        <f>IF('Indicator Date hidden'!AI58="x","x",$AH$2-'Indicator Date hidden'!AI58)</f>
        <v>0</v>
      </c>
      <c r="AI57" s="25">
        <f>IF('Indicator Date hidden'!AJ58="x","x",$AI$2-'Indicator Date hidden'!AJ58)</f>
        <v>0</v>
      </c>
      <c r="AJ57" s="25" t="str">
        <f>IF('Indicator Date hidden'!AK58="x","x",$AJ$2-'Indicator Date hidden'!AK58)</f>
        <v>x</v>
      </c>
      <c r="AK57" s="25">
        <f>IF('Indicator Date hidden'!AL58="x","x",$AK$2-'Indicator Date hidden'!AL58)</f>
        <v>1</v>
      </c>
      <c r="AL57" s="25">
        <f>IF('Indicator Date hidden'!AM58="x","x",$AL$2-'Indicator Date hidden'!AM58)</f>
        <v>0</v>
      </c>
      <c r="AM57" s="25">
        <f>IF('Indicator Date hidden'!AN58="x","x",$AM$2-'Indicator Date hidden'!AN58)</f>
        <v>0</v>
      </c>
      <c r="AN57" s="25">
        <f>IF('Indicator Date hidden'!AO58="x","x",$AN$2-'Indicator Date hidden'!AO58)</f>
        <v>0</v>
      </c>
      <c r="AO57" s="25">
        <f>IF('Indicator Date hidden'!AP58="x","x",$AO$2-'Indicator Date hidden'!AP58)</f>
        <v>0</v>
      </c>
      <c r="AP57" s="25">
        <f>IF('Indicator Date hidden'!AQ58="x","x",$AP$2-'Indicator Date hidden'!AQ58)</f>
        <v>0</v>
      </c>
      <c r="AQ57" s="25" t="str">
        <f>IF('Indicator Date hidden'!AR58="x","x",$AQ$2-'Indicator Date hidden'!AR58)</f>
        <v>x</v>
      </c>
      <c r="AR57" s="25">
        <f>IF('Indicator Date hidden'!AS58="x","x",$AR$2-'Indicator Date hidden'!AS58)</f>
        <v>0</v>
      </c>
      <c r="AS57" s="25">
        <f>IF('Indicator Date hidden'!AT58="x","x",$AS$2-'Indicator Date hidden'!AT58)</f>
        <v>0</v>
      </c>
      <c r="AT57" s="25">
        <f>IF('Indicator Date hidden'!AU58="x","x",$AT$2-'Indicator Date hidden'!AU58)</f>
        <v>0</v>
      </c>
      <c r="AU57" s="25">
        <f>IF('Indicator Date hidden'!AV58="x","x",$AU$2-'Indicator Date hidden'!AV58)</f>
        <v>3</v>
      </c>
      <c r="AV57" s="25">
        <f>IF('Indicator Date hidden'!AW58="x","x",$AV$2-'Indicator Date hidden'!AW58)</f>
        <v>0</v>
      </c>
      <c r="AW57" s="25">
        <f>IF('Indicator Date hidden'!AX58="x","x",$AW$2-'Indicator Date hidden'!AX58)</f>
        <v>0</v>
      </c>
      <c r="AX57" s="25">
        <f>IF('Indicator Date hidden'!AY58="x","x",$AX$2-'Indicator Date hidden'!AY58)</f>
        <v>0</v>
      </c>
      <c r="AY57" s="25">
        <f>IF('Indicator Date hidden'!AZ58="x","x",$AY$2-'Indicator Date hidden'!AZ58)</f>
        <v>0</v>
      </c>
      <c r="AZ57" s="25">
        <f>IF('Indicator Date hidden'!BA58="x","x",$AZ$2-'Indicator Date hidden'!BA58)</f>
        <v>0</v>
      </c>
      <c r="BA57">
        <f t="shared" si="5"/>
        <v>8</v>
      </c>
      <c r="BB57" s="26">
        <f t="shared" si="6"/>
        <v>0.17777777777777778</v>
      </c>
      <c r="BC57">
        <f t="shared" si="7"/>
        <v>5</v>
      </c>
      <c r="BD57" s="26">
        <f t="shared" si="8"/>
        <v>0.56916659888291987</v>
      </c>
      <c r="BE57" s="28">
        <f t="shared" si="9"/>
        <v>0</v>
      </c>
    </row>
    <row r="58" spans="1:57" x14ac:dyDescent="0.25">
      <c r="A58" t="s">
        <v>9353</v>
      </c>
      <c r="B58" s="25">
        <f>IF('Indicator Date hidden'!C59="x","x",$B$2-'Indicator Date hidden'!C59)</f>
        <v>0</v>
      </c>
      <c r="C58" s="25">
        <f>IF('Indicator Date hidden'!D59="x","x",$C$2-'Indicator Date hidden'!D59)</f>
        <v>0</v>
      </c>
      <c r="D58" s="25">
        <f>IF('Indicator Date hidden'!E59="x","x",$D$2-'Indicator Date hidden'!E59)</f>
        <v>0</v>
      </c>
      <c r="E58" s="25">
        <f>IF('Indicator Date hidden'!F59="x","x",$E$2-'Indicator Date hidden'!F59)</f>
        <v>0</v>
      </c>
      <c r="F58" s="25">
        <f>IF('Indicator Date hidden'!G59="x","x",$F$2-'Indicator Date hidden'!G59)</f>
        <v>0</v>
      </c>
      <c r="G58" s="25">
        <f>IF('Indicator Date hidden'!H59="x","x",$G$2-'Indicator Date hidden'!H59)</f>
        <v>0</v>
      </c>
      <c r="H58" s="25">
        <f>IF('Indicator Date hidden'!I59="x","x",$H$2-'Indicator Date hidden'!I59)</f>
        <v>0</v>
      </c>
      <c r="I58" s="25">
        <f>IF('Indicator Date hidden'!J59="x","x",$I$2-'Indicator Date hidden'!J59)</f>
        <v>0</v>
      </c>
      <c r="J58" s="25">
        <f>IF('Indicator Date hidden'!K59="x","x",$J$2-'Indicator Date hidden'!K59)</f>
        <v>0</v>
      </c>
      <c r="K58" s="25">
        <f>IF('Indicator Date hidden'!L59="x","x",$K$2-'Indicator Date hidden'!L59)</f>
        <v>0</v>
      </c>
      <c r="L58" s="25">
        <f>IF('Indicator Date hidden'!M59="x","x",$L$2-'Indicator Date hidden'!M59)</f>
        <v>0</v>
      </c>
      <c r="M58" s="25">
        <f>IF('Indicator Date hidden'!N59="x","x",$M$2-'Indicator Date hidden'!N59)</f>
        <v>0</v>
      </c>
      <c r="N58" s="25">
        <f>IF('Indicator Date hidden'!O59="x","x",$N$2-'Indicator Date hidden'!O59)</f>
        <v>0</v>
      </c>
      <c r="O58" s="25">
        <f>IF('Indicator Date hidden'!P59="x","x",$O$2-'Indicator Date hidden'!P59)</f>
        <v>0</v>
      </c>
      <c r="P58" s="25">
        <f>IF('Indicator Date hidden'!Q59="x","x",$P$2-'Indicator Date hidden'!Q59)</f>
        <v>0</v>
      </c>
      <c r="Q58" s="25">
        <f>IF('Indicator Date hidden'!R59="x","x",$Q$2-'Indicator Date hidden'!R59)</f>
        <v>3</v>
      </c>
      <c r="R58" s="25">
        <f>IF('Indicator Date hidden'!S59="x","x",$R$2-'Indicator Date hidden'!S59)</f>
        <v>0</v>
      </c>
      <c r="S58" s="25">
        <f>IF('Indicator Date hidden'!T59="x","x",$S$2-'Indicator Date hidden'!T59)</f>
        <v>0</v>
      </c>
      <c r="T58" s="25">
        <f>IF('Indicator Date hidden'!U59="x","x",$T$2-'Indicator Date hidden'!U59)</f>
        <v>0</v>
      </c>
      <c r="U58" s="25">
        <f>IF('Indicator Date hidden'!V59="x","x",$U$2-'Indicator Date hidden'!V59)</f>
        <v>0</v>
      </c>
      <c r="V58" s="25">
        <f>IF('Indicator Date hidden'!W59="x","x",$V$2-'Indicator Date hidden'!W59)</f>
        <v>0</v>
      </c>
      <c r="W58" s="25">
        <f>IF('Indicator Date hidden'!X59="x","x",$W$2-'Indicator Date hidden'!X59)</f>
        <v>0</v>
      </c>
      <c r="X58" s="25">
        <f>IF('Indicator Date hidden'!Y59="x","x",$X$2-'Indicator Date hidden'!Y59)</f>
        <v>4</v>
      </c>
      <c r="Y58" s="25">
        <f>IF('Indicator Date hidden'!Z59="x","x",$Y$2-'Indicator Date hidden'!Z59)</f>
        <v>0</v>
      </c>
      <c r="Z58" s="25">
        <f>IF('Indicator Date hidden'!AA59="x","x",$Z$2-'Indicator Date hidden'!AA59)</f>
        <v>0</v>
      </c>
      <c r="AA58" s="25">
        <f>IF('Indicator Date hidden'!AB59="x","x",$AA$2-'Indicator Date hidden'!AB59)</f>
        <v>0</v>
      </c>
      <c r="AB58" s="25">
        <f>IF('Indicator Date hidden'!AC59="x","x",$AB$2-'Indicator Date hidden'!AC59)</f>
        <v>0</v>
      </c>
      <c r="AC58" s="25">
        <f>IF('Indicator Date hidden'!AD59="x","x",$AC$2-'Indicator Date hidden'!AD59)</f>
        <v>0</v>
      </c>
      <c r="AD58" s="25">
        <f>IF('Indicator Date hidden'!AE59="x","x",$AD$2-'Indicator Date hidden'!AE59)</f>
        <v>0</v>
      </c>
      <c r="AE58" s="25">
        <f>IF('Indicator Date hidden'!AF59="x","x",$AE$2-'Indicator Date hidden'!AF59)</f>
        <v>0</v>
      </c>
      <c r="AF58" s="25">
        <f>IF('Indicator Date hidden'!AG59="x","x",$AF$2-'Indicator Date hidden'!AG59)</f>
        <v>3</v>
      </c>
      <c r="AG58" s="25">
        <f>IF('Indicator Date hidden'!AH59="x","x",$AG$2-'Indicator Date hidden'!AH59)</f>
        <v>0</v>
      </c>
      <c r="AH58" s="25">
        <f>IF('Indicator Date hidden'!AI59="x","x",$AH$2-'Indicator Date hidden'!AI59)</f>
        <v>0</v>
      </c>
      <c r="AI58" s="25">
        <f>IF('Indicator Date hidden'!AJ59="x","x",$AI$2-'Indicator Date hidden'!AJ59)</f>
        <v>0</v>
      </c>
      <c r="AJ58" s="25">
        <f>IF('Indicator Date hidden'!AK59="x","x",$AJ$2-'Indicator Date hidden'!AK59)</f>
        <v>1</v>
      </c>
      <c r="AK58" s="25">
        <f>IF('Indicator Date hidden'!AL59="x","x",$AK$2-'Indicator Date hidden'!AL59)</f>
        <v>0</v>
      </c>
      <c r="AL58" s="25">
        <f>IF('Indicator Date hidden'!AM59="x","x",$AL$2-'Indicator Date hidden'!AM59)</f>
        <v>0</v>
      </c>
      <c r="AM58" s="25">
        <f>IF('Indicator Date hidden'!AN59="x","x",$AM$2-'Indicator Date hidden'!AN59)</f>
        <v>0</v>
      </c>
      <c r="AN58" s="25">
        <f>IF('Indicator Date hidden'!AO59="x","x",$AN$2-'Indicator Date hidden'!AO59)</f>
        <v>0</v>
      </c>
      <c r="AO58" s="25">
        <f>IF('Indicator Date hidden'!AP59="x","x",$AO$2-'Indicator Date hidden'!AP59)</f>
        <v>0</v>
      </c>
      <c r="AP58" s="25">
        <f>IF('Indicator Date hidden'!AQ59="x","x",$AP$2-'Indicator Date hidden'!AQ59)</f>
        <v>0</v>
      </c>
      <c r="AQ58" s="25">
        <f>IF('Indicator Date hidden'!AR59="x","x",$AQ$2-'Indicator Date hidden'!AR59)</f>
        <v>0</v>
      </c>
      <c r="AR58" s="25">
        <f>IF('Indicator Date hidden'!AS59="x","x",$AR$2-'Indicator Date hidden'!AS59)</f>
        <v>0</v>
      </c>
      <c r="AS58" s="25">
        <f>IF('Indicator Date hidden'!AT59="x","x",$AS$2-'Indicator Date hidden'!AT59)</f>
        <v>0</v>
      </c>
      <c r="AT58" s="25">
        <f>IF('Indicator Date hidden'!AU59="x","x",$AT$2-'Indicator Date hidden'!AU59)</f>
        <v>0</v>
      </c>
      <c r="AU58" s="25">
        <f>IF('Indicator Date hidden'!AV59="x","x",$AU$2-'Indicator Date hidden'!AV59)</f>
        <v>7</v>
      </c>
      <c r="AV58" s="25">
        <f>IF('Indicator Date hidden'!AW59="x","x",$AV$2-'Indicator Date hidden'!AW59)</f>
        <v>0</v>
      </c>
      <c r="AW58" s="25">
        <f>IF('Indicator Date hidden'!AX59="x","x",$AW$2-'Indicator Date hidden'!AX59)</f>
        <v>0</v>
      </c>
      <c r="AX58" s="25">
        <f>IF('Indicator Date hidden'!AY59="x","x",$AX$2-'Indicator Date hidden'!AY59)</f>
        <v>0</v>
      </c>
      <c r="AY58" s="25">
        <f>IF('Indicator Date hidden'!AZ59="x","x",$AY$2-'Indicator Date hidden'!AZ59)</f>
        <v>0</v>
      </c>
      <c r="AZ58" s="25">
        <f>IF('Indicator Date hidden'!BA59="x","x",$AZ$2-'Indicator Date hidden'!BA59)</f>
        <v>0</v>
      </c>
      <c r="BA58">
        <f t="shared" si="5"/>
        <v>18</v>
      </c>
      <c r="BB58" s="26">
        <f t="shared" si="6"/>
        <v>0.35294117647058826</v>
      </c>
      <c r="BC58">
        <f t="shared" si="7"/>
        <v>5</v>
      </c>
      <c r="BD58" s="26">
        <f t="shared" si="8"/>
        <v>1.2338927625531195</v>
      </c>
      <c r="BE58" s="28">
        <f t="shared" si="9"/>
        <v>0</v>
      </c>
    </row>
    <row r="59" spans="1:57" x14ac:dyDescent="0.25">
      <c r="A59" t="s">
        <v>9357</v>
      </c>
      <c r="B59" s="25">
        <f>IF('Indicator Date hidden'!C60="x","x",$B$2-'Indicator Date hidden'!C60)</f>
        <v>0</v>
      </c>
      <c r="C59" s="25">
        <f>IF('Indicator Date hidden'!D60="x","x",$C$2-'Indicator Date hidden'!D60)</f>
        <v>0</v>
      </c>
      <c r="D59" s="25">
        <f>IF('Indicator Date hidden'!E60="x","x",$D$2-'Indicator Date hidden'!E60)</f>
        <v>0</v>
      </c>
      <c r="E59" s="25">
        <f>IF('Indicator Date hidden'!F60="x","x",$E$2-'Indicator Date hidden'!F60)</f>
        <v>0</v>
      </c>
      <c r="F59" s="25">
        <f>IF('Indicator Date hidden'!G60="x","x",$F$2-'Indicator Date hidden'!G60)</f>
        <v>0</v>
      </c>
      <c r="G59" s="25">
        <f>IF('Indicator Date hidden'!H60="x","x",$G$2-'Indicator Date hidden'!H60)</f>
        <v>0</v>
      </c>
      <c r="H59" s="25">
        <f>IF('Indicator Date hidden'!I60="x","x",$H$2-'Indicator Date hidden'!I60)</f>
        <v>0</v>
      </c>
      <c r="I59" s="25">
        <f>IF('Indicator Date hidden'!J60="x","x",$I$2-'Indicator Date hidden'!J60)</f>
        <v>0</v>
      </c>
      <c r="J59" s="25">
        <f>IF('Indicator Date hidden'!K60="x","x",$J$2-'Indicator Date hidden'!K60)</f>
        <v>0</v>
      </c>
      <c r="K59" s="25">
        <f>IF('Indicator Date hidden'!L60="x","x",$K$2-'Indicator Date hidden'!L60)</f>
        <v>0</v>
      </c>
      <c r="L59" s="25">
        <f>IF('Indicator Date hidden'!M60="x","x",$L$2-'Indicator Date hidden'!M60)</f>
        <v>0</v>
      </c>
      <c r="M59" s="25">
        <f>IF('Indicator Date hidden'!N60="x","x",$M$2-'Indicator Date hidden'!N60)</f>
        <v>0</v>
      </c>
      <c r="N59" s="25">
        <f>IF('Indicator Date hidden'!O60="x","x",$N$2-'Indicator Date hidden'!O60)</f>
        <v>0</v>
      </c>
      <c r="O59" s="25">
        <f>IF('Indicator Date hidden'!P60="x","x",$O$2-'Indicator Date hidden'!P60)</f>
        <v>0</v>
      </c>
      <c r="P59" s="25">
        <f>IF('Indicator Date hidden'!Q60="x","x",$P$2-'Indicator Date hidden'!Q60)</f>
        <v>0</v>
      </c>
      <c r="Q59" s="25" t="str">
        <f>IF('Indicator Date hidden'!R60="x","x",$Q$2-'Indicator Date hidden'!R60)</f>
        <v>x</v>
      </c>
      <c r="R59" s="25">
        <f>IF('Indicator Date hidden'!S60="x","x",$R$2-'Indicator Date hidden'!S60)</f>
        <v>0</v>
      </c>
      <c r="S59" s="25">
        <f>IF('Indicator Date hidden'!T60="x","x",$S$2-'Indicator Date hidden'!T60)</f>
        <v>0</v>
      </c>
      <c r="T59" s="25">
        <f>IF('Indicator Date hidden'!U60="x","x",$T$2-'Indicator Date hidden'!U60)</f>
        <v>0</v>
      </c>
      <c r="U59" s="25">
        <f>IF('Indicator Date hidden'!V60="x","x",$U$2-'Indicator Date hidden'!V60)</f>
        <v>0</v>
      </c>
      <c r="V59" s="25">
        <f>IF('Indicator Date hidden'!W60="x","x",$V$2-'Indicator Date hidden'!W60)</f>
        <v>0</v>
      </c>
      <c r="W59" s="25">
        <f>IF('Indicator Date hidden'!X60="x","x",$W$2-'Indicator Date hidden'!X60)</f>
        <v>10</v>
      </c>
      <c r="X59" s="25">
        <f>IF('Indicator Date hidden'!Y60="x","x",$X$2-'Indicator Date hidden'!Y60)</f>
        <v>4</v>
      </c>
      <c r="Y59" s="25">
        <f>IF('Indicator Date hidden'!Z60="x","x",$Y$2-'Indicator Date hidden'!Z60)</f>
        <v>0</v>
      </c>
      <c r="Z59" s="25">
        <f>IF('Indicator Date hidden'!AA60="x","x",$Z$2-'Indicator Date hidden'!AA60)</f>
        <v>0</v>
      </c>
      <c r="AA59" s="25">
        <f>IF('Indicator Date hidden'!AB60="x","x",$AA$2-'Indicator Date hidden'!AB60)</f>
        <v>0</v>
      </c>
      <c r="AB59" s="25">
        <f>IF('Indicator Date hidden'!AC60="x","x",$AB$2-'Indicator Date hidden'!AC60)</f>
        <v>0</v>
      </c>
      <c r="AC59" s="25">
        <f>IF('Indicator Date hidden'!AD60="x","x",$AC$2-'Indicator Date hidden'!AD60)</f>
        <v>0</v>
      </c>
      <c r="AD59" s="25" t="str">
        <f>IF('Indicator Date hidden'!AE60="x","x",$AD$2-'Indicator Date hidden'!AE60)</f>
        <v>x</v>
      </c>
      <c r="AE59" s="25">
        <f>IF('Indicator Date hidden'!AF60="x","x",$AE$2-'Indicator Date hidden'!AF60)</f>
        <v>0</v>
      </c>
      <c r="AF59" s="25">
        <f>IF('Indicator Date hidden'!AG60="x","x",$AF$2-'Indicator Date hidden'!AG60)</f>
        <v>5</v>
      </c>
      <c r="AG59" s="25">
        <f>IF('Indicator Date hidden'!AH60="x","x",$AG$2-'Indicator Date hidden'!AH60)</f>
        <v>0</v>
      </c>
      <c r="AH59" s="25">
        <f>IF('Indicator Date hidden'!AI60="x","x",$AH$2-'Indicator Date hidden'!AI60)</f>
        <v>0</v>
      </c>
      <c r="AI59" s="25">
        <f>IF('Indicator Date hidden'!AJ60="x","x",$AI$2-'Indicator Date hidden'!AJ60)</f>
        <v>0</v>
      </c>
      <c r="AJ59" s="25" t="str">
        <f>IF('Indicator Date hidden'!AK60="x","x",$AJ$2-'Indicator Date hidden'!AK60)</f>
        <v>x</v>
      </c>
      <c r="AK59" s="25">
        <f>IF('Indicator Date hidden'!AL60="x","x",$AK$2-'Indicator Date hidden'!AL60)</f>
        <v>1</v>
      </c>
      <c r="AL59" s="25">
        <f>IF('Indicator Date hidden'!AM60="x","x",$AL$2-'Indicator Date hidden'!AM60)</f>
        <v>0</v>
      </c>
      <c r="AM59" s="25">
        <f>IF('Indicator Date hidden'!AN60="x","x",$AM$2-'Indicator Date hidden'!AN60)</f>
        <v>0</v>
      </c>
      <c r="AN59" s="25">
        <f>IF('Indicator Date hidden'!AO60="x","x",$AN$2-'Indicator Date hidden'!AO60)</f>
        <v>0</v>
      </c>
      <c r="AO59" s="25">
        <f>IF('Indicator Date hidden'!AP60="x","x",$AO$2-'Indicator Date hidden'!AP60)</f>
        <v>0</v>
      </c>
      <c r="AP59" s="25">
        <f>IF('Indicator Date hidden'!AQ60="x","x",$AP$2-'Indicator Date hidden'!AQ60)</f>
        <v>0</v>
      </c>
      <c r="AQ59" s="25">
        <f>IF('Indicator Date hidden'!AR60="x","x",$AQ$2-'Indicator Date hidden'!AR60)</f>
        <v>0</v>
      </c>
      <c r="AR59" s="25">
        <f>IF('Indicator Date hidden'!AS60="x","x",$AR$2-'Indicator Date hidden'!AS60)</f>
        <v>0</v>
      </c>
      <c r="AS59" s="25" t="str">
        <f>IF('Indicator Date hidden'!AT60="x","x",$AS$2-'Indicator Date hidden'!AT60)</f>
        <v>x</v>
      </c>
      <c r="AT59" s="25">
        <f>IF('Indicator Date hidden'!AU60="x","x",$AT$2-'Indicator Date hidden'!AU60)</f>
        <v>0</v>
      </c>
      <c r="AU59" s="25" t="str">
        <f>IF('Indicator Date hidden'!AV60="x","x",$AU$2-'Indicator Date hidden'!AV60)</f>
        <v>x</v>
      </c>
      <c r="AV59" s="25">
        <f>IF('Indicator Date hidden'!AW60="x","x",$AV$2-'Indicator Date hidden'!AW60)</f>
        <v>0</v>
      </c>
      <c r="AW59" s="25">
        <f>IF('Indicator Date hidden'!AX60="x","x",$AW$2-'Indicator Date hidden'!AX60)</f>
        <v>0</v>
      </c>
      <c r="AX59" s="25">
        <f>IF('Indicator Date hidden'!AY60="x","x",$AX$2-'Indicator Date hidden'!AY60)</f>
        <v>0</v>
      </c>
      <c r="AY59" s="25">
        <f>IF('Indicator Date hidden'!AZ60="x","x",$AY$2-'Indicator Date hidden'!AZ60)</f>
        <v>0</v>
      </c>
      <c r="AZ59" s="25">
        <f>IF('Indicator Date hidden'!BA60="x","x",$AZ$2-'Indicator Date hidden'!BA60)</f>
        <v>0</v>
      </c>
      <c r="BA59">
        <f t="shared" si="5"/>
        <v>20</v>
      </c>
      <c r="BB59" s="26">
        <f t="shared" si="6"/>
        <v>0.43478260869565216</v>
      </c>
      <c r="BC59">
        <f t="shared" si="7"/>
        <v>4</v>
      </c>
      <c r="BD59" s="26">
        <f t="shared" si="8"/>
        <v>1.702327995691469</v>
      </c>
      <c r="BE59" s="28">
        <f t="shared" si="9"/>
        <v>0</v>
      </c>
    </row>
    <row r="60" spans="1:57" x14ac:dyDescent="0.25">
      <c r="A60" t="s">
        <v>9355</v>
      </c>
      <c r="B60" s="25">
        <f>IF('Indicator Date hidden'!C61="x","x",$B$2-'Indicator Date hidden'!C61)</f>
        <v>0</v>
      </c>
      <c r="C60" s="25">
        <f>IF('Indicator Date hidden'!D61="x","x",$C$2-'Indicator Date hidden'!D61)</f>
        <v>0</v>
      </c>
      <c r="D60" s="25">
        <f>IF('Indicator Date hidden'!E61="x","x",$D$2-'Indicator Date hidden'!E61)</f>
        <v>0</v>
      </c>
      <c r="E60" s="25">
        <f>IF('Indicator Date hidden'!F61="x","x",$E$2-'Indicator Date hidden'!F61)</f>
        <v>0</v>
      </c>
      <c r="F60" s="25">
        <f>IF('Indicator Date hidden'!G61="x","x",$F$2-'Indicator Date hidden'!G61)</f>
        <v>0</v>
      </c>
      <c r="G60" s="25">
        <f>IF('Indicator Date hidden'!H61="x","x",$G$2-'Indicator Date hidden'!H61)</f>
        <v>0</v>
      </c>
      <c r="H60" s="25">
        <f>IF('Indicator Date hidden'!I61="x","x",$H$2-'Indicator Date hidden'!I61)</f>
        <v>0</v>
      </c>
      <c r="I60" s="25">
        <f>IF('Indicator Date hidden'!J61="x","x",$I$2-'Indicator Date hidden'!J61)</f>
        <v>0</v>
      </c>
      <c r="J60" s="25">
        <f>IF('Indicator Date hidden'!K61="x","x",$J$2-'Indicator Date hidden'!K61)</f>
        <v>0</v>
      </c>
      <c r="K60" s="25">
        <f>IF('Indicator Date hidden'!L61="x","x",$K$2-'Indicator Date hidden'!L61)</f>
        <v>0</v>
      </c>
      <c r="L60" s="25">
        <f>IF('Indicator Date hidden'!M61="x","x",$L$2-'Indicator Date hidden'!M61)</f>
        <v>0</v>
      </c>
      <c r="M60" s="25">
        <f>IF('Indicator Date hidden'!N61="x","x",$M$2-'Indicator Date hidden'!N61)</f>
        <v>0</v>
      </c>
      <c r="N60" s="25">
        <f>IF('Indicator Date hidden'!O61="x","x",$N$2-'Indicator Date hidden'!O61)</f>
        <v>0</v>
      </c>
      <c r="O60" s="25">
        <f>IF('Indicator Date hidden'!P61="x","x",$O$2-'Indicator Date hidden'!P61)</f>
        <v>0</v>
      </c>
      <c r="P60" s="25">
        <f>IF('Indicator Date hidden'!Q61="x","x",$P$2-'Indicator Date hidden'!Q61)</f>
        <v>0</v>
      </c>
      <c r="Q60" s="25" t="str">
        <f>IF('Indicator Date hidden'!R61="x","x",$Q$2-'Indicator Date hidden'!R61)</f>
        <v>x</v>
      </c>
      <c r="R60" s="25">
        <f>IF('Indicator Date hidden'!S61="x","x",$R$2-'Indicator Date hidden'!S61)</f>
        <v>0</v>
      </c>
      <c r="S60" s="25">
        <f>IF('Indicator Date hidden'!T61="x","x",$S$2-'Indicator Date hidden'!T61)</f>
        <v>0</v>
      </c>
      <c r="T60" s="25">
        <f>IF('Indicator Date hidden'!U61="x","x",$T$2-'Indicator Date hidden'!U61)</f>
        <v>0</v>
      </c>
      <c r="U60" s="25" t="str">
        <f>IF('Indicator Date hidden'!V61="x","x",$U$2-'Indicator Date hidden'!V61)</f>
        <v>x</v>
      </c>
      <c r="V60" s="25">
        <f>IF('Indicator Date hidden'!W61="x","x",$V$2-'Indicator Date hidden'!W61)</f>
        <v>0</v>
      </c>
      <c r="W60" s="25" t="str">
        <f>IF('Indicator Date hidden'!X61="x","x",$W$2-'Indicator Date hidden'!X61)</f>
        <v>x</v>
      </c>
      <c r="X60" s="25">
        <f>IF('Indicator Date hidden'!Y61="x","x",$X$2-'Indicator Date hidden'!Y61)</f>
        <v>4</v>
      </c>
      <c r="Y60" s="25">
        <f>IF('Indicator Date hidden'!Z61="x","x",$Y$2-'Indicator Date hidden'!Z61)</f>
        <v>0</v>
      </c>
      <c r="Z60" s="25">
        <f>IF('Indicator Date hidden'!AA61="x","x",$Z$2-'Indicator Date hidden'!AA61)</f>
        <v>0</v>
      </c>
      <c r="AA60" s="25" t="str">
        <f>IF('Indicator Date hidden'!AB61="x","x",$AA$2-'Indicator Date hidden'!AB61)</f>
        <v>x</v>
      </c>
      <c r="AB60" s="25">
        <f>IF('Indicator Date hidden'!AC61="x","x",$AB$2-'Indicator Date hidden'!AC61)</f>
        <v>0</v>
      </c>
      <c r="AC60" s="25">
        <f>IF('Indicator Date hidden'!AD61="x","x",$AC$2-'Indicator Date hidden'!AD61)</f>
        <v>0</v>
      </c>
      <c r="AD60" s="25" t="str">
        <f>IF('Indicator Date hidden'!AE61="x","x",$AD$2-'Indicator Date hidden'!AE61)</f>
        <v>x</v>
      </c>
      <c r="AE60" s="25">
        <f>IF('Indicator Date hidden'!AF61="x","x",$AE$2-'Indicator Date hidden'!AF61)</f>
        <v>0</v>
      </c>
      <c r="AF60" s="25">
        <f>IF('Indicator Date hidden'!AG61="x","x",$AF$2-'Indicator Date hidden'!AG61)</f>
        <v>1</v>
      </c>
      <c r="AG60" s="25">
        <f>IF('Indicator Date hidden'!AH61="x","x",$AG$2-'Indicator Date hidden'!AH61)</f>
        <v>0</v>
      </c>
      <c r="AH60" s="25">
        <f>IF('Indicator Date hidden'!AI61="x","x",$AH$2-'Indicator Date hidden'!AI61)</f>
        <v>0</v>
      </c>
      <c r="AI60" s="25">
        <f>IF('Indicator Date hidden'!AJ61="x","x",$AI$2-'Indicator Date hidden'!AJ61)</f>
        <v>0</v>
      </c>
      <c r="AJ60" s="25" t="str">
        <f>IF('Indicator Date hidden'!AK61="x","x",$AJ$2-'Indicator Date hidden'!AK61)</f>
        <v>x</v>
      </c>
      <c r="AK60" s="25">
        <f>IF('Indicator Date hidden'!AL61="x","x",$AK$2-'Indicator Date hidden'!AL61)</f>
        <v>1</v>
      </c>
      <c r="AL60" s="25">
        <f>IF('Indicator Date hidden'!AM61="x","x",$AL$2-'Indicator Date hidden'!AM61)</f>
        <v>0</v>
      </c>
      <c r="AM60" s="25">
        <f>IF('Indicator Date hidden'!AN61="x","x",$AM$2-'Indicator Date hidden'!AN61)</f>
        <v>0</v>
      </c>
      <c r="AN60" s="25">
        <f>IF('Indicator Date hidden'!AO61="x","x",$AN$2-'Indicator Date hidden'!AO61)</f>
        <v>0</v>
      </c>
      <c r="AO60" s="25">
        <f>IF('Indicator Date hidden'!AP61="x","x",$AO$2-'Indicator Date hidden'!AP61)</f>
        <v>0</v>
      </c>
      <c r="AP60" s="25">
        <f>IF('Indicator Date hidden'!AQ61="x","x",$AP$2-'Indicator Date hidden'!AQ61)</f>
        <v>0</v>
      </c>
      <c r="AQ60" s="25">
        <f>IF('Indicator Date hidden'!AR61="x","x",$AQ$2-'Indicator Date hidden'!AR61)</f>
        <v>0</v>
      </c>
      <c r="AR60" s="25">
        <f>IF('Indicator Date hidden'!AS61="x","x",$AR$2-'Indicator Date hidden'!AS61)</f>
        <v>0</v>
      </c>
      <c r="AS60" s="25">
        <f>IF('Indicator Date hidden'!AT61="x","x",$AS$2-'Indicator Date hidden'!AT61)</f>
        <v>0</v>
      </c>
      <c r="AT60" s="25">
        <f>IF('Indicator Date hidden'!AU61="x","x",$AT$2-'Indicator Date hidden'!AU61)</f>
        <v>0</v>
      </c>
      <c r="AU60" s="25" t="str">
        <f>IF('Indicator Date hidden'!AV61="x","x",$AU$2-'Indicator Date hidden'!AV61)</f>
        <v>x</v>
      </c>
      <c r="AV60" s="25">
        <f>IF('Indicator Date hidden'!AW61="x","x",$AV$2-'Indicator Date hidden'!AW61)</f>
        <v>0</v>
      </c>
      <c r="AW60" s="25">
        <f>IF('Indicator Date hidden'!AX61="x","x",$AW$2-'Indicator Date hidden'!AX61)</f>
        <v>0</v>
      </c>
      <c r="AX60" s="25">
        <f>IF('Indicator Date hidden'!AY61="x","x",$AX$2-'Indicator Date hidden'!AY61)</f>
        <v>0</v>
      </c>
      <c r="AY60" s="25">
        <f>IF('Indicator Date hidden'!AZ61="x","x",$AY$2-'Indicator Date hidden'!AZ61)</f>
        <v>0</v>
      </c>
      <c r="AZ60" s="25">
        <f>IF('Indicator Date hidden'!BA61="x","x",$AZ$2-'Indicator Date hidden'!BA61)</f>
        <v>0</v>
      </c>
      <c r="BA60">
        <f t="shared" si="5"/>
        <v>6</v>
      </c>
      <c r="BB60" s="26">
        <f t="shared" si="6"/>
        <v>0.13636363636363635</v>
      </c>
      <c r="BC60">
        <f t="shared" si="7"/>
        <v>3</v>
      </c>
      <c r="BD60" s="26">
        <f t="shared" si="8"/>
        <v>0.62489668567579637</v>
      </c>
      <c r="BE60" s="28">
        <f t="shared" si="9"/>
        <v>0</v>
      </c>
    </row>
    <row r="61" spans="1:57" x14ac:dyDescent="0.25">
      <c r="A61" t="s">
        <v>9359</v>
      </c>
      <c r="B61" s="25">
        <f>IF('Indicator Date hidden'!C62="x","x",$B$2-'Indicator Date hidden'!C62)</f>
        <v>0</v>
      </c>
      <c r="C61" s="25">
        <f>IF('Indicator Date hidden'!D62="x","x",$C$2-'Indicator Date hidden'!D62)</f>
        <v>0</v>
      </c>
      <c r="D61" s="25">
        <f>IF('Indicator Date hidden'!E62="x","x",$D$2-'Indicator Date hidden'!E62)</f>
        <v>0</v>
      </c>
      <c r="E61" s="25">
        <f>IF('Indicator Date hidden'!F62="x","x",$E$2-'Indicator Date hidden'!F62)</f>
        <v>0</v>
      </c>
      <c r="F61" s="25">
        <f>IF('Indicator Date hidden'!G62="x","x",$F$2-'Indicator Date hidden'!G62)</f>
        <v>0</v>
      </c>
      <c r="G61" s="25">
        <f>IF('Indicator Date hidden'!H62="x","x",$G$2-'Indicator Date hidden'!H62)</f>
        <v>0</v>
      </c>
      <c r="H61" s="25">
        <f>IF('Indicator Date hidden'!I62="x","x",$H$2-'Indicator Date hidden'!I62)</f>
        <v>0</v>
      </c>
      <c r="I61" s="25">
        <f>IF('Indicator Date hidden'!J62="x","x",$I$2-'Indicator Date hidden'!J62)</f>
        <v>0</v>
      </c>
      <c r="J61" s="25">
        <f>IF('Indicator Date hidden'!K62="x","x",$J$2-'Indicator Date hidden'!K62)</f>
        <v>0</v>
      </c>
      <c r="K61" s="25">
        <f>IF('Indicator Date hidden'!L62="x","x",$K$2-'Indicator Date hidden'!L62)</f>
        <v>0</v>
      </c>
      <c r="L61" s="25">
        <f>IF('Indicator Date hidden'!M62="x","x",$L$2-'Indicator Date hidden'!M62)</f>
        <v>0</v>
      </c>
      <c r="M61" s="25">
        <f>IF('Indicator Date hidden'!N62="x","x",$M$2-'Indicator Date hidden'!N62)</f>
        <v>0</v>
      </c>
      <c r="N61" s="25">
        <f>IF('Indicator Date hidden'!O62="x","x",$N$2-'Indicator Date hidden'!O62)</f>
        <v>0</v>
      </c>
      <c r="O61" s="25">
        <f>IF('Indicator Date hidden'!P62="x","x",$O$2-'Indicator Date hidden'!P62)</f>
        <v>0</v>
      </c>
      <c r="P61" s="25">
        <f>IF('Indicator Date hidden'!Q62="x","x",$P$2-'Indicator Date hidden'!Q62)</f>
        <v>0</v>
      </c>
      <c r="Q61" s="25" t="str">
        <f>IF('Indicator Date hidden'!R62="x","x",$Q$2-'Indicator Date hidden'!R62)</f>
        <v>x</v>
      </c>
      <c r="R61" s="25">
        <f>IF('Indicator Date hidden'!S62="x","x",$R$2-'Indicator Date hidden'!S62)</f>
        <v>0</v>
      </c>
      <c r="S61" s="25">
        <f>IF('Indicator Date hidden'!T62="x","x",$S$2-'Indicator Date hidden'!T62)</f>
        <v>0</v>
      </c>
      <c r="T61" s="25">
        <f>IF('Indicator Date hidden'!U62="x","x",$T$2-'Indicator Date hidden'!U62)</f>
        <v>0</v>
      </c>
      <c r="U61" s="25" t="str">
        <f>IF('Indicator Date hidden'!V62="x","x",$U$2-'Indicator Date hidden'!V62)</f>
        <v>x</v>
      </c>
      <c r="V61" s="25">
        <f>IF('Indicator Date hidden'!W62="x","x",$V$2-'Indicator Date hidden'!W62)</f>
        <v>0</v>
      </c>
      <c r="W61" s="25" t="str">
        <f>IF('Indicator Date hidden'!X62="x","x",$W$2-'Indicator Date hidden'!X62)</f>
        <v>x</v>
      </c>
      <c r="X61" s="25">
        <f>IF('Indicator Date hidden'!Y62="x","x",$X$2-'Indicator Date hidden'!Y62)</f>
        <v>1</v>
      </c>
      <c r="Y61" s="25">
        <f>IF('Indicator Date hidden'!Z62="x","x",$Y$2-'Indicator Date hidden'!Z62)</f>
        <v>0</v>
      </c>
      <c r="Z61" s="25">
        <f>IF('Indicator Date hidden'!AA62="x","x",$Z$2-'Indicator Date hidden'!AA62)</f>
        <v>0</v>
      </c>
      <c r="AA61" s="25" t="str">
        <f>IF('Indicator Date hidden'!AB62="x","x",$AA$2-'Indicator Date hidden'!AB62)</f>
        <v>x</v>
      </c>
      <c r="AB61" s="25">
        <f>IF('Indicator Date hidden'!AC62="x","x",$AB$2-'Indicator Date hidden'!AC62)</f>
        <v>0</v>
      </c>
      <c r="AC61" s="25">
        <f>IF('Indicator Date hidden'!AD62="x","x",$AC$2-'Indicator Date hidden'!AD62)</f>
        <v>0</v>
      </c>
      <c r="AD61" s="25" t="str">
        <f>IF('Indicator Date hidden'!AE62="x","x",$AD$2-'Indicator Date hidden'!AE62)</f>
        <v>x</v>
      </c>
      <c r="AE61" s="25">
        <f>IF('Indicator Date hidden'!AF62="x","x",$AE$2-'Indicator Date hidden'!AF62)</f>
        <v>0</v>
      </c>
      <c r="AF61" s="25">
        <f>IF('Indicator Date hidden'!AG62="x","x",$AF$2-'Indicator Date hidden'!AG62)</f>
        <v>1</v>
      </c>
      <c r="AG61" s="25">
        <f>IF('Indicator Date hidden'!AH62="x","x",$AG$2-'Indicator Date hidden'!AH62)</f>
        <v>0</v>
      </c>
      <c r="AH61" s="25">
        <f>IF('Indicator Date hidden'!AI62="x","x",$AH$2-'Indicator Date hidden'!AI62)</f>
        <v>0</v>
      </c>
      <c r="AI61" s="25">
        <f>IF('Indicator Date hidden'!AJ62="x","x",$AI$2-'Indicator Date hidden'!AJ62)</f>
        <v>0</v>
      </c>
      <c r="AJ61" s="25" t="str">
        <f>IF('Indicator Date hidden'!AK62="x","x",$AJ$2-'Indicator Date hidden'!AK62)</f>
        <v>x</v>
      </c>
      <c r="AK61" s="25">
        <f>IF('Indicator Date hidden'!AL62="x","x",$AK$2-'Indicator Date hidden'!AL62)</f>
        <v>1</v>
      </c>
      <c r="AL61" s="25">
        <f>IF('Indicator Date hidden'!AM62="x","x",$AL$2-'Indicator Date hidden'!AM62)</f>
        <v>0</v>
      </c>
      <c r="AM61" s="25">
        <f>IF('Indicator Date hidden'!AN62="x","x",$AM$2-'Indicator Date hidden'!AN62)</f>
        <v>0</v>
      </c>
      <c r="AN61" s="25">
        <f>IF('Indicator Date hidden'!AO62="x","x",$AN$2-'Indicator Date hidden'!AO62)</f>
        <v>0</v>
      </c>
      <c r="AO61" s="25">
        <f>IF('Indicator Date hidden'!AP62="x","x",$AO$2-'Indicator Date hidden'!AP62)</f>
        <v>0</v>
      </c>
      <c r="AP61" s="25">
        <f>IF('Indicator Date hidden'!AQ62="x","x",$AP$2-'Indicator Date hidden'!AQ62)</f>
        <v>0</v>
      </c>
      <c r="AQ61" s="25">
        <f>IF('Indicator Date hidden'!AR62="x","x",$AQ$2-'Indicator Date hidden'!AR62)</f>
        <v>0</v>
      </c>
      <c r="AR61" s="25">
        <f>IF('Indicator Date hidden'!AS62="x","x",$AR$2-'Indicator Date hidden'!AS62)</f>
        <v>0</v>
      </c>
      <c r="AS61" s="25">
        <f>IF('Indicator Date hidden'!AT62="x","x",$AS$2-'Indicator Date hidden'!AT62)</f>
        <v>0</v>
      </c>
      <c r="AT61" s="25">
        <f>IF('Indicator Date hidden'!AU62="x","x",$AT$2-'Indicator Date hidden'!AU62)</f>
        <v>0</v>
      </c>
      <c r="AU61" s="25" t="str">
        <f>IF('Indicator Date hidden'!AV62="x","x",$AU$2-'Indicator Date hidden'!AV62)</f>
        <v>x</v>
      </c>
      <c r="AV61" s="25">
        <f>IF('Indicator Date hidden'!AW62="x","x",$AV$2-'Indicator Date hidden'!AW62)</f>
        <v>0</v>
      </c>
      <c r="AW61" s="25">
        <f>IF('Indicator Date hidden'!AX62="x","x",$AW$2-'Indicator Date hidden'!AX62)</f>
        <v>0</v>
      </c>
      <c r="AX61" s="25">
        <f>IF('Indicator Date hidden'!AY62="x","x",$AX$2-'Indicator Date hidden'!AY62)</f>
        <v>0</v>
      </c>
      <c r="AY61" s="25">
        <f>IF('Indicator Date hidden'!AZ62="x","x",$AY$2-'Indicator Date hidden'!AZ62)</f>
        <v>0</v>
      </c>
      <c r="AZ61" s="25">
        <f>IF('Indicator Date hidden'!BA62="x","x",$AZ$2-'Indicator Date hidden'!BA62)</f>
        <v>0</v>
      </c>
      <c r="BA61">
        <f t="shared" si="5"/>
        <v>3</v>
      </c>
      <c r="BB61" s="26">
        <f t="shared" si="6"/>
        <v>6.8181818181818177E-2</v>
      </c>
      <c r="BC61">
        <f t="shared" si="7"/>
        <v>3</v>
      </c>
      <c r="BD61" s="26">
        <f t="shared" si="8"/>
        <v>0.25205764787294127</v>
      </c>
      <c r="BE61" s="28">
        <f t="shared" si="9"/>
        <v>0</v>
      </c>
    </row>
    <row r="62" spans="1:57" x14ac:dyDescent="0.25">
      <c r="A62" t="s">
        <v>9363</v>
      </c>
      <c r="B62" s="25">
        <f>IF('Indicator Date hidden'!C63="x","x",$B$2-'Indicator Date hidden'!C63)</f>
        <v>0</v>
      </c>
      <c r="C62" s="25">
        <f>IF('Indicator Date hidden'!D63="x","x",$C$2-'Indicator Date hidden'!D63)</f>
        <v>0</v>
      </c>
      <c r="D62" s="25">
        <f>IF('Indicator Date hidden'!E63="x","x",$D$2-'Indicator Date hidden'!E63)</f>
        <v>0</v>
      </c>
      <c r="E62" s="25">
        <f>IF('Indicator Date hidden'!F63="x","x",$E$2-'Indicator Date hidden'!F63)</f>
        <v>0</v>
      </c>
      <c r="F62" s="25">
        <f>IF('Indicator Date hidden'!G63="x","x",$F$2-'Indicator Date hidden'!G63)</f>
        <v>0</v>
      </c>
      <c r="G62" s="25">
        <f>IF('Indicator Date hidden'!H63="x","x",$G$2-'Indicator Date hidden'!H63)</f>
        <v>0</v>
      </c>
      <c r="H62" s="25">
        <f>IF('Indicator Date hidden'!I63="x","x",$H$2-'Indicator Date hidden'!I63)</f>
        <v>0</v>
      </c>
      <c r="I62" s="25">
        <f>IF('Indicator Date hidden'!J63="x","x",$I$2-'Indicator Date hidden'!J63)</f>
        <v>0</v>
      </c>
      <c r="J62" s="25">
        <f>IF('Indicator Date hidden'!K63="x","x",$J$2-'Indicator Date hidden'!K63)</f>
        <v>0</v>
      </c>
      <c r="K62" s="25">
        <f>IF('Indicator Date hidden'!L63="x","x",$K$2-'Indicator Date hidden'!L63)</f>
        <v>0</v>
      </c>
      <c r="L62" s="25">
        <f>IF('Indicator Date hidden'!M63="x","x",$L$2-'Indicator Date hidden'!M63)</f>
        <v>0</v>
      </c>
      <c r="M62" s="25">
        <f>IF('Indicator Date hidden'!N63="x","x",$M$2-'Indicator Date hidden'!N63)</f>
        <v>0</v>
      </c>
      <c r="N62" s="25">
        <f>IF('Indicator Date hidden'!O63="x","x",$N$2-'Indicator Date hidden'!O63)</f>
        <v>0</v>
      </c>
      <c r="O62" s="25">
        <f>IF('Indicator Date hidden'!P63="x","x",$O$2-'Indicator Date hidden'!P63)</f>
        <v>0</v>
      </c>
      <c r="P62" s="25">
        <f>IF('Indicator Date hidden'!Q63="x","x",$P$2-'Indicator Date hidden'!Q63)</f>
        <v>0</v>
      </c>
      <c r="Q62" s="25">
        <f>IF('Indicator Date hidden'!R63="x","x",$Q$2-'Indicator Date hidden'!R63)</f>
        <v>2</v>
      </c>
      <c r="R62" s="25">
        <f>IF('Indicator Date hidden'!S63="x","x",$R$2-'Indicator Date hidden'!S63)</f>
        <v>0</v>
      </c>
      <c r="S62" s="25">
        <f>IF('Indicator Date hidden'!T63="x","x",$S$2-'Indicator Date hidden'!T63)</f>
        <v>0</v>
      </c>
      <c r="T62" s="25">
        <f>IF('Indicator Date hidden'!U63="x","x",$T$2-'Indicator Date hidden'!U63)</f>
        <v>0</v>
      </c>
      <c r="U62" s="25">
        <f>IF('Indicator Date hidden'!V63="x","x",$U$2-'Indicator Date hidden'!V63)</f>
        <v>0</v>
      </c>
      <c r="V62" s="25">
        <f>IF('Indicator Date hidden'!W63="x","x",$V$2-'Indicator Date hidden'!W63)</f>
        <v>0</v>
      </c>
      <c r="W62" s="25">
        <f>IF('Indicator Date hidden'!X63="x","x",$W$2-'Indicator Date hidden'!X63)</f>
        <v>2</v>
      </c>
      <c r="X62" s="25" t="str">
        <f>IF('Indicator Date hidden'!Y63="x","x",$X$2-'Indicator Date hidden'!Y63)</f>
        <v>x</v>
      </c>
      <c r="Y62" s="25">
        <f>IF('Indicator Date hidden'!Z63="x","x",$Y$2-'Indicator Date hidden'!Z63)</f>
        <v>0</v>
      </c>
      <c r="Z62" s="25">
        <f>IF('Indicator Date hidden'!AA63="x","x",$Z$2-'Indicator Date hidden'!AA63)</f>
        <v>0</v>
      </c>
      <c r="AA62" s="25">
        <f>IF('Indicator Date hidden'!AB63="x","x",$AA$2-'Indicator Date hidden'!AB63)</f>
        <v>0</v>
      </c>
      <c r="AB62" s="25">
        <f>IF('Indicator Date hidden'!AC63="x","x",$AB$2-'Indicator Date hidden'!AC63)</f>
        <v>0</v>
      </c>
      <c r="AC62" s="25">
        <f>IF('Indicator Date hidden'!AD63="x","x",$AC$2-'Indicator Date hidden'!AD63)</f>
        <v>0</v>
      </c>
      <c r="AD62" s="25">
        <f>IF('Indicator Date hidden'!AE63="x","x",$AD$2-'Indicator Date hidden'!AE63)</f>
        <v>0</v>
      </c>
      <c r="AE62" s="25">
        <f>IF('Indicator Date hidden'!AF63="x","x",$AE$2-'Indicator Date hidden'!AF63)</f>
        <v>0</v>
      </c>
      <c r="AF62" s="25">
        <f>IF('Indicator Date hidden'!AG63="x","x",$AF$2-'Indicator Date hidden'!AG63)</f>
        <v>8</v>
      </c>
      <c r="AG62" s="25">
        <f>IF('Indicator Date hidden'!AH63="x","x",$AG$2-'Indicator Date hidden'!AH63)</f>
        <v>0</v>
      </c>
      <c r="AH62" s="25">
        <f>IF('Indicator Date hidden'!AI63="x","x",$AH$2-'Indicator Date hidden'!AI63)</f>
        <v>0</v>
      </c>
      <c r="AI62" s="25">
        <f>IF('Indicator Date hidden'!AJ63="x","x",$AI$2-'Indicator Date hidden'!AJ63)</f>
        <v>0</v>
      </c>
      <c r="AJ62" s="25" t="str">
        <f>IF('Indicator Date hidden'!AK63="x","x",$AJ$2-'Indicator Date hidden'!AK63)</f>
        <v>x</v>
      </c>
      <c r="AK62" s="25">
        <f>IF('Indicator Date hidden'!AL63="x","x",$AK$2-'Indicator Date hidden'!AL63)</f>
        <v>1</v>
      </c>
      <c r="AL62" s="25">
        <f>IF('Indicator Date hidden'!AM63="x","x",$AL$2-'Indicator Date hidden'!AM63)</f>
        <v>0</v>
      </c>
      <c r="AM62" s="25">
        <f>IF('Indicator Date hidden'!AN63="x","x",$AM$2-'Indicator Date hidden'!AN63)</f>
        <v>0</v>
      </c>
      <c r="AN62" s="25">
        <f>IF('Indicator Date hidden'!AO63="x","x",$AN$2-'Indicator Date hidden'!AO63)</f>
        <v>0</v>
      </c>
      <c r="AO62" s="25">
        <f>IF('Indicator Date hidden'!AP63="x","x",$AO$2-'Indicator Date hidden'!AP63)</f>
        <v>0</v>
      </c>
      <c r="AP62" s="25">
        <f>IF('Indicator Date hidden'!AQ63="x","x",$AP$2-'Indicator Date hidden'!AQ63)</f>
        <v>0</v>
      </c>
      <c r="AQ62" s="25">
        <f>IF('Indicator Date hidden'!AR63="x","x",$AQ$2-'Indicator Date hidden'!AR63)</f>
        <v>0</v>
      </c>
      <c r="AR62" s="25">
        <f>IF('Indicator Date hidden'!AS63="x","x",$AR$2-'Indicator Date hidden'!AS63)</f>
        <v>0</v>
      </c>
      <c r="AS62" s="25">
        <f>IF('Indicator Date hidden'!AT63="x","x",$AS$2-'Indicator Date hidden'!AT63)</f>
        <v>0</v>
      </c>
      <c r="AT62" s="25">
        <f>IF('Indicator Date hidden'!AU63="x","x",$AT$2-'Indicator Date hidden'!AU63)</f>
        <v>0</v>
      </c>
      <c r="AU62" s="25">
        <f>IF('Indicator Date hidden'!AV63="x","x",$AU$2-'Indicator Date hidden'!AV63)</f>
        <v>2</v>
      </c>
      <c r="AV62" s="25">
        <f>IF('Indicator Date hidden'!AW63="x","x",$AV$2-'Indicator Date hidden'!AW63)</f>
        <v>0</v>
      </c>
      <c r="AW62" s="25">
        <f>IF('Indicator Date hidden'!AX63="x","x",$AW$2-'Indicator Date hidden'!AX63)</f>
        <v>0</v>
      </c>
      <c r="AX62" s="25">
        <f>IF('Indicator Date hidden'!AY63="x","x",$AX$2-'Indicator Date hidden'!AY63)</f>
        <v>0</v>
      </c>
      <c r="AY62" s="25">
        <f>IF('Indicator Date hidden'!AZ63="x","x",$AY$2-'Indicator Date hidden'!AZ63)</f>
        <v>0</v>
      </c>
      <c r="AZ62" s="25">
        <f>IF('Indicator Date hidden'!BA63="x","x",$AZ$2-'Indicator Date hidden'!BA63)</f>
        <v>0</v>
      </c>
      <c r="BA62">
        <f t="shared" si="5"/>
        <v>15</v>
      </c>
      <c r="BB62" s="26">
        <f t="shared" si="6"/>
        <v>0.30612244897959184</v>
      </c>
      <c r="BC62">
        <f t="shared" si="7"/>
        <v>5</v>
      </c>
      <c r="BD62" s="26">
        <f t="shared" si="8"/>
        <v>1.2156140907620758</v>
      </c>
      <c r="BE62" s="28">
        <f t="shared" si="9"/>
        <v>0</v>
      </c>
    </row>
    <row r="63" spans="1:57" x14ac:dyDescent="0.25">
      <c r="A63" t="s">
        <v>9373</v>
      </c>
      <c r="B63" s="25">
        <f>IF('Indicator Date hidden'!C64="x","x",$B$2-'Indicator Date hidden'!C64)</f>
        <v>0</v>
      </c>
      <c r="C63" s="25">
        <f>IF('Indicator Date hidden'!D64="x","x",$C$2-'Indicator Date hidden'!D64)</f>
        <v>0</v>
      </c>
      <c r="D63" s="25">
        <f>IF('Indicator Date hidden'!E64="x","x",$D$2-'Indicator Date hidden'!E64)</f>
        <v>0</v>
      </c>
      <c r="E63" s="25">
        <f>IF('Indicator Date hidden'!F64="x","x",$E$2-'Indicator Date hidden'!F64)</f>
        <v>0</v>
      </c>
      <c r="F63" s="25">
        <f>IF('Indicator Date hidden'!G64="x","x",$F$2-'Indicator Date hidden'!G64)</f>
        <v>0</v>
      </c>
      <c r="G63" s="25">
        <f>IF('Indicator Date hidden'!H64="x","x",$G$2-'Indicator Date hidden'!H64)</f>
        <v>0</v>
      </c>
      <c r="H63" s="25">
        <f>IF('Indicator Date hidden'!I64="x","x",$H$2-'Indicator Date hidden'!I64)</f>
        <v>0</v>
      </c>
      <c r="I63" s="25">
        <f>IF('Indicator Date hidden'!J64="x","x",$I$2-'Indicator Date hidden'!J64)</f>
        <v>0</v>
      </c>
      <c r="J63" s="25">
        <f>IF('Indicator Date hidden'!K64="x","x",$J$2-'Indicator Date hidden'!K64)</f>
        <v>0</v>
      </c>
      <c r="K63" s="25">
        <f>IF('Indicator Date hidden'!L64="x","x",$K$2-'Indicator Date hidden'!L64)</f>
        <v>0</v>
      </c>
      <c r="L63" s="25">
        <f>IF('Indicator Date hidden'!M64="x","x",$L$2-'Indicator Date hidden'!M64)</f>
        <v>0</v>
      </c>
      <c r="M63" s="25">
        <f>IF('Indicator Date hidden'!N64="x","x",$M$2-'Indicator Date hidden'!N64)</f>
        <v>0</v>
      </c>
      <c r="N63" s="25">
        <f>IF('Indicator Date hidden'!O64="x","x",$N$2-'Indicator Date hidden'!O64)</f>
        <v>0</v>
      </c>
      <c r="O63" s="25">
        <f>IF('Indicator Date hidden'!P64="x","x",$O$2-'Indicator Date hidden'!P64)</f>
        <v>0</v>
      </c>
      <c r="P63" s="25">
        <f>IF('Indicator Date hidden'!Q64="x","x",$P$2-'Indicator Date hidden'!Q64)</f>
        <v>0</v>
      </c>
      <c r="Q63" s="25">
        <f>IF('Indicator Date hidden'!R64="x","x",$Q$2-'Indicator Date hidden'!R64)</f>
        <v>1</v>
      </c>
      <c r="R63" s="25">
        <f>IF('Indicator Date hidden'!S64="x","x",$R$2-'Indicator Date hidden'!S64)</f>
        <v>0</v>
      </c>
      <c r="S63" s="25">
        <f>IF('Indicator Date hidden'!T64="x","x",$S$2-'Indicator Date hidden'!T64)</f>
        <v>0</v>
      </c>
      <c r="T63" s="25">
        <f>IF('Indicator Date hidden'!U64="x","x",$T$2-'Indicator Date hidden'!U64)</f>
        <v>0</v>
      </c>
      <c r="U63" s="25">
        <f>IF('Indicator Date hidden'!V64="x","x",$U$2-'Indicator Date hidden'!V64)</f>
        <v>0</v>
      </c>
      <c r="V63" s="25">
        <f>IF('Indicator Date hidden'!W64="x","x",$V$2-'Indicator Date hidden'!W64)</f>
        <v>0</v>
      </c>
      <c r="W63" s="25">
        <f>IF('Indicator Date hidden'!X64="x","x",$W$2-'Indicator Date hidden'!X64)</f>
        <v>1</v>
      </c>
      <c r="X63" s="25">
        <f>IF('Indicator Date hidden'!Y64="x","x",$X$2-'Indicator Date hidden'!Y64)</f>
        <v>4</v>
      </c>
      <c r="Y63" s="25">
        <f>IF('Indicator Date hidden'!Z64="x","x",$Y$2-'Indicator Date hidden'!Z64)</f>
        <v>0</v>
      </c>
      <c r="Z63" s="25">
        <f>IF('Indicator Date hidden'!AA64="x","x",$Z$2-'Indicator Date hidden'!AA64)</f>
        <v>0</v>
      </c>
      <c r="AA63" s="25">
        <f>IF('Indicator Date hidden'!AB64="x","x",$AA$2-'Indicator Date hidden'!AB64)</f>
        <v>0</v>
      </c>
      <c r="AB63" s="25">
        <f>IF('Indicator Date hidden'!AC64="x","x",$AB$2-'Indicator Date hidden'!AC64)</f>
        <v>0</v>
      </c>
      <c r="AC63" s="25">
        <f>IF('Indicator Date hidden'!AD64="x","x",$AC$2-'Indicator Date hidden'!AD64)</f>
        <v>0</v>
      </c>
      <c r="AD63" s="25">
        <f>IF('Indicator Date hidden'!AE64="x","x",$AD$2-'Indicator Date hidden'!AE64)</f>
        <v>0</v>
      </c>
      <c r="AE63" s="25">
        <f>IF('Indicator Date hidden'!AF64="x","x",$AE$2-'Indicator Date hidden'!AF64)</f>
        <v>0</v>
      </c>
      <c r="AF63" s="25">
        <f>IF('Indicator Date hidden'!AG64="x","x",$AF$2-'Indicator Date hidden'!AG64)</f>
        <v>10</v>
      </c>
      <c r="AG63" s="25">
        <f>IF('Indicator Date hidden'!AH64="x","x",$AG$2-'Indicator Date hidden'!AH64)</f>
        <v>0</v>
      </c>
      <c r="AH63" s="25">
        <f>IF('Indicator Date hidden'!AI64="x","x",$AH$2-'Indicator Date hidden'!AI64)</f>
        <v>0</v>
      </c>
      <c r="AI63" s="25">
        <f>IF('Indicator Date hidden'!AJ64="x","x",$AI$2-'Indicator Date hidden'!AJ64)</f>
        <v>0</v>
      </c>
      <c r="AJ63" s="25" t="str">
        <f>IF('Indicator Date hidden'!AK64="x","x",$AJ$2-'Indicator Date hidden'!AK64)</f>
        <v>x</v>
      </c>
      <c r="AK63" s="25">
        <f>IF('Indicator Date hidden'!AL64="x","x",$AK$2-'Indicator Date hidden'!AL64)</f>
        <v>1</v>
      </c>
      <c r="AL63" s="25">
        <f>IF('Indicator Date hidden'!AM64="x","x",$AL$2-'Indicator Date hidden'!AM64)</f>
        <v>0</v>
      </c>
      <c r="AM63" s="25">
        <f>IF('Indicator Date hidden'!AN64="x","x",$AM$2-'Indicator Date hidden'!AN64)</f>
        <v>0</v>
      </c>
      <c r="AN63" s="25">
        <f>IF('Indicator Date hidden'!AO64="x","x",$AN$2-'Indicator Date hidden'!AO64)</f>
        <v>0</v>
      </c>
      <c r="AO63" s="25">
        <f>IF('Indicator Date hidden'!AP64="x","x",$AO$2-'Indicator Date hidden'!AP64)</f>
        <v>0</v>
      </c>
      <c r="AP63" s="25">
        <f>IF('Indicator Date hidden'!AQ64="x","x",$AP$2-'Indicator Date hidden'!AQ64)</f>
        <v>0</v>
      </c>
      <c r="AQ63" s="25">
        <f>IF('Indicator Date hidden'!AR64="x","x",$AQ$2-'Indicator Date hidden'!AR64)</f>
        <v>0</v>
      </c>
      <c r="AR63" s="25">
        <f>IF('Indicator Date hidden'!AS64="x","x",$AR$2-'Indicator Date hidden'!AS64)</f>
        <v>0</v>
      </c>
      <c r="AS63" s="25">
        <f>IF('Indicator Date hidden'!AT64="x","x",$AS$2-'Indicator Date hidden'!AT64)</f>
        <v>0</v>
      </c>
      <c r="AT63" s="25">
        <f>IF('Indicator Date hidden'!AU64="x","x",$AT$2-'Indicator Date hidden'!AU64)</f>
        <v>0</v>
      </c>
      <c r="AU63" s="25">
        <f>IF('Indicator Date hidden'!AV64="x","x",$AU$2-'Indicator Date hidden'!AV64)</f>
        <v>1</v>
      </c>
      <c r="AV63" s="25">
        <f>IF('Indicator Date hidden'!AW64="x","x",$AV$2-'Indicator Date hidden'!AW64)</f>
        <v>0</v>
      </c>
      <c r="AW63" s="25">
        <f>IF('Indicator Date hidden'!AX64="x","x",$AW$2-'Indicator Date hidden'!AX64)</f>
        <v>0</v>
      </c>
      <c r="AX63" s="25">
        <f>IF('Indicator Date hidden'!AY64="x","x",$AX$2-'Indicator Date hidden'!AY64)</f>
        <v>0</v>
      </c>
      <c r="AY63" s="25">
        <f>IF('Indicator Date hidden'!AZ64="x","x",$AY$2-'Indicator Date hidden'!AZ64)</f>
        <v>0</v>
      </c>
      <c r="AZ63" s="25">
        <f>IF('Indicator Date hidden'!BA64="x","x",$AZ$2-'Indicator Date hidden'!BA64)</f>
        <v>0</v>
      </c>
      <c r="BA63">
        <f t="shared" si="5"/>
        <v>18</v>
      </c>
      <c r="BB63" s="26">
        <f t="shared" si="6"/>
        <v>0.36</v>
      </c>
      <c r="BC63">
        <f t="shared" si="7"/>
        <v>6</v>
      </c>
      <c r="BD63" s="26">
        <f t="shared" si="8"/>
        <v>1.5067846561469891</v>
      </c>
      <c r="BE63" s="28">
        <f t="shared" si="9"/>
        <v>0</v>
      </c>
    </row>
    <row r="64" spans="1:57" x14ac:dyDescent="0.25">
      <c r="A64" t="s">
        <v>9367</v>
      </c>
      <c r="B64" s="25">
        <f>IF('Indicator Date hidden'!C65="x","x",$B$2-'Indicator Date hidden'!C65)</f>
        <v>0</v>
      </c>
      <c r="C64" s="25">
        <f>IF('Indicator Date hidden'!D65="x","x",$C$2-'Indicator Date hidden'!D65)</f>
        <v>0</v>
      </c>
      <c r="D64" s="25">
        <f>IF('Indicator Date hidden'!E65="x","x",$D$2-'Indicator Date hidden'!E65)</f>
        <v>0</v>
      </c>
      <c r="E64" s="25">
        <f>IF('Indicator Date hidden'!F65="x","x",$E$2-'Indicator Date hidden'!F65)</f>
        <v>0</v>
      </c>
      <c r="F64" s="25">
        <f>IF('Indicator Date hidden'!G65="x","x",$F$2-'Indicator Date hidden'!G65)</f>
        <v>0</v>
      </c>
      <c r="G64" s="25">
        <f>IF('Indicator Date hidden'!H65="x","x",$G$2-'Indicator Date hidden'!H65)</f>
        <v>0</v>
      </c>
      <c r="H64" s="25">
        <f>IF('Indicator Date hidden'!I65="x","x",$H$2-'Indicator Date hidden'!I65)</f>
        <v>0</v>
      </c>
      <c r="I64" s="25">
        <f>IF('Indicator Date hidden'!J65="x","x",$I$2-'Indicator Date hidden'!J65)</f>
        <v>0</v>
      </c>
      <c r="J64" s="25">
        <f>IF('Indicator Date hidden'!K65="x","x",$J$2-'Indicator Date hidden'!K65)</f>
        <v>0</v>
      </c>
      <c r="K64" s="25">
        <f>IF('Indicator Date hidden'!L65="x","x",$K$2-'Indicator Date hidden'!L65)</f>
        <v>0</v>
      </c>
      <c r="L64" s="25">
        <f>IF('Indicator Date hidden'!M65="x","x",$L$2-'Indicator Date hidden'!M65)</f>
        <v>0</v>
      </c>
      <c r="M64" s="25">
        <f>IF('Indicator Date hidden'!N65="x","x",$M$2-'Indicator Date hidden'!N65)</f>
        <v>0</v>
      </c>
      <c r="N64" s="25">
        <f>IF('Indicator Date hidden'!O65="x","x",$N$2-'Indicator Date hidden'!O65)</f>
        <v>0</v>
      </c>
      <c r="O64" s="25">
        <f>IF('Indicator Date hidden'!P65="x","x",$O$2-'Indicator Date hidden'!P65)</f>
        <v>0</v>
      </c>
      <c r="P64" s="25">
        <f>IF('Indicator Date hidden'!Q65="x","x",$P$2-'Indicator Date hidden'!Q65)</f>
        <v>0</v>
      </c>
      <c r="Q64" s="25">
        <f>IF('Indicator Date hidden'!R65="x","x",$Q$2-'Indicator Date hidden'!R65)</f>
        <v>9</v>
      </c>
      <c r="R64" s="25">
        <f>IF('Indicator Date hidden'!S65="x","x",$R$2-'Indicator Date hidden'!S65)</f>
        <v>0</v>
      </c>
      <c r="S64" s="25">
        <f>IF('Indicator Date hidden'!T65="x","x",$S$2-'Indicator Date hidden'!T65)</f>
        <v>0</v>
      </c>
      <c r="T64" s="25">
        <f>IF('Indicator Date hidden'!U65="x","x",$T$2-'Indicator Date hidden'!U65)</f>
        <v>0</v>
      </c>
      <c r="U64" s="25">
        <f>IF('Indicator Date hidden'!V65="x","x",$U$2-'Indicator Date hidden'!V65)</f>
        <v>0</v>
      </c>
      <c r="V64" s="25">
        <f>IF('Indicator Date hidden'!W65="x","x",$V$2-'Indicator Date hidden'!W65)</f>
        <v>0</v>
      </c>
      <c r="W64" s="25">
        <f>IF('Indicator Date hidden'!X65="x","x",$W$2-'Indicator Date hidden'!X65)</f>
        <v>5</v>
      </c>
      <c r="X64" s="25">
        <f>IF('Indicator Date hidden'!Y65="x","x",$X$2-'Indicator Date hidden'!Y65)</f>
        <v>1</v>
      </c>
      <c r="Y64" s="25">
        <f>IF('Indicator Date hidden'!Z65="x","x",$Y$2-'Indicator Date hidden'!Z65)</f>
        <v>0</v>
      </c>
      <c r="Z64" s="25">
        <f>IF('Indicator Date hidden'!AA65="x","x",$Z$2-'Indicator Date hidden'!AA65)</f>
        <v>0</v>
      </c>
      <c r="AA64" s="25">
        <f>IF('Indicator Date hidden'!AB65="x","x",$AA$2-'Indicator Date hidden'!AB65)</f>
        <v>0</v>
      </c>
      <c r="AB64" s="25">
        <f>IF('Indicator Date hidden'!AC65="x","x",$AB$2-'Indicator Date hidden'!AC65)</f>
        <v>0</v>
      </c>
      <c r="AC64" s="25">
        <f>IF('Indicator Date hidden'!AD65="x","x",$AC$2-'Indicator Date hidden'!AD65)</f>
        <v>0</v>
      </c>
      <c r="AD64" s="25">
        <f>IF('Indicator Date hidden'!AE65="x","x",$AD$2-'Indicator Date hidden'!AE65)</f>
        <v>0</v>
      </c>
      <c r="AE64" s="25">
        <f>IF('Indicator Date hidden'!AF65="x","x",$AE$2-'Indicator Date hidden'!AF65)</f>
        <v>0</v>
      </c>
      <c r="AF64" s="25">
        <f>IF('Indicator Date hidden'!AG65="x","x",$AF$2-'Indicator Date hidden'!AG65)</f>
        <v>0</v>
      </c>
      <c r="AG64" s="25">
        <f>IF('Indicator Date hidden'!AH65="x","x",$AG$2-'Indicator Date hidden'!AH65)</f>
        <v>0</v>
      </c>
      <c r="AH64" s="25">
        <f>IF('Indicator Date hidden'!AI65="x","x",$AH$2-'Indicator Date hidden'!AI65)</f>
        <v>0</v>
      </c>
      <c r="AI64" s="25">
        <f>IF('Indicator Date hidden'!AJ65="x","x",$AI$2-'Indicator Date hidden'!AJ65)</f>
        <v>0</v>
      </c>
      <c r="AJ64" s="25">
        <f>IF('Indicator Date hidden'!AK65="x","x",$AJ$2-'Indicator Date hidden'!AK65)</f>
        <v>1</v>
      </c>
      <c r="AK64" s="25">
        <f>IF('Indicator Date hidden'!AL65="x","x",$AK$2-'Indicator Date hidden'!AL65)</f>
        <v>1</v>
      </c>
      <c r="AL64" s="25">
        <f>IF('Indicator Date hidden'!AM65="x","x",$AL$2-'Indicator Date hidden'!AM65)</f>
        <v>0</v>
      </c>
      <c r="AM64" s="25">
        <f>IF('Indicator Date hidden'!AN65="x","x",$AM$2-'Indicator Date hidden'!AN65)</f>
        <v>0</v>
      </c>
      <c r="AN64" s="25">
        <f>IF('Indicator Date hidden'!AO65="x","x",$AN$2-'Indicator Date hidden'!AO65)</f>
        <v>0</v>
      </c>
      <c r="AO64" s="25" t="str">
        <f>IF('Indicator Date hidden'!AP65="x","x",$AO$2-'Indicator Date hidden'!AP65)</f>
        <v>x</v>
      </c>
      <c r="AP64" s="25" t="str">
        <f>IF('Indicator Date hidden'!AQ65="x","x",$AP$2-'Indicator Date hidden'!AQ65)</f>
        <v>x</v>
      </c>
      <c r="AQ64" s="25">
        <f>IF('Indicator Date hidden'!AR65="x","x",$AQ$2-'Indicator Date hidden'!AR65)</f>
        <v>0</v>
      </c>
      <c r="AR64" s="25">
        <f>IF('Indicator Date hidden'!AS65="x","x",$AR$2-'Indicator Date hidden'!AS65)</f>
        <v>0</v>
      </c>
      <c r="AS64" s="25">
        <f>IF('Indicator Date hidden'!AT65="x","x",$AS$2-'Indicator Date hidden'!AT65)</f>
        <v>0</v>
      </c>
      <c r="AT64" s="25">
        <f>IF('Indicator Date hidden'!AU65="x","x",$AT$2-'Indicator Date hidden'!AU65)</f>
        <v>0</v>
      </c>
      <c r="AU64" s="25">
        <f>IF('Indicator Date hidden'!AV65="x","x",$AU$2-'Indicator Date hidden'!AV65)</f>
        <v>1</v>
      </c>
      <c r="AV64" s="25">
        <f>IF('Indicator Date hidden'!AW65="x","x",$AV$2-'Indicator Date hidden'!AW65)</f>
        <v>0</v>
      </c>
      <c r="AW64" s="25">
        <f>IF('Indicator Date hidden'!AX65="x","x",$AW$2-'Indicator Date hidden'!AX65)</f>
        <v>0</v>
      </c>
      <c r="AX64" s="25">
        <f>IF('Indicator Date hidden'!AY65="x","x",$AX$2-'Indicator Date hidden'!AY65)</f>
        <v>0</v>
      </c>
      <c r="AY64" s="25">
        <f>IF('Indicator Date hidden'!AZ65="x","x",$AY$2-'Indicator Date hidden'!AZ65)</f>
        <v>0</v>
      </c>
      <c r="AZ64" s="25">
        <f>IF('Indicator Date hidden'!BA65="x","x",$AZ$2-'Indicator Date hidden'!BA65)</f>
        <v>0</v>
      </c>
      <c r="BA64">
        <f t="shared" si="5"/>
        <v>18</v>
      </c>
      <c r="BB64" s="26">
        <f t="shared" si="6"/>
        <v>0.36734693877551022</v>
      </c>
      <c r="BC64">
        <f t="shared" si="7"/>
        <v>6</v>
      </c>
      <c r="BD64" s="26">
        <f t="shared" si="8"/>
        <v>1.4525681346346322</v>
      </c>
      <c r="BE64" s="28">
        <f t="shared" si="9"/>
        <v>0</v>
      </c>
    </row>
    <row r="65" spans="1:57" x14ac:dyDescent="0.25">
      <c r="A65" t="s">
        <v>9339</v>
      </c>
      <c r="B65" s="25">
        <f>IF('Indicator Date hidden'!C66="x","x",$B$2-'Indicator Date hidden'!C66)</f>
        <v>0</v>
      </c>
      <c r="C65" s="25">
        <f>IF('Indicator Date hidden'!D66="x","x",$C$2-'Indicator Date hidden'!D66)</f>
        <v>0</v>
      </c>
      <c r="D65" s="25">
        <f>IF('Indicator Date hidden'!E66="x","x",$D$2-'Indicator Date hidden'!E66)</f>
        <v>0</v>
      </c>
      <c r="E65" s="25">
        <f>IF('Indicator Date hidden'!F66="x","x",$E$2-'Indicator Date hidden'!F66)</f>
        <v>0</v>
      </c>
      <c r="F65" s="25">
        <f>IF('Indicator Date hidden'!G66="x","x",$F$2-'Indicator Date hidden'!G66)</f>
        <v>0</v>
      </c>
      <c r="G65" s="25">
        <f>IF('Indicator Date hidden'!H66="x","x",$G$2-'Indicator Date hidden'!H66)</f>
        <v>0</v>
      </c>
      <c r="H65" s="25">
        <f>IF('Indicator Date hidden'!I66="x","x",$H$2-'Indicator Date hidden'!I66)</f>
        <v>0</v>
      </c>
      <c r="I65" s="25">
        <f>IF('Indicator Date hidden'!J66="x","x",$I$2-'Indicator Date hidden'!J66)</f>
        <v>0</v>
      </c>
      <c r="J65" s="25">
        <f>IF('Indicator Date hidden'!K66="x","x",$J$2-'Indicator Date hidden'!K66)</f>
        <v>0</v>
      </c>
      <c r="K65" s="25">
        <f>IF('Indicator Date hidden'!L66="x","x",$K$2-'Indicator Date hidden'!L66)</f>
        <v>0</v>
      </c>
      <c r="L65" s="25">
        <f>IF('Indicator Date hidden'!M66="x","x",$L$2-'Indicator Date hidden'!M66)</f>
        <v>0</v>
      </c>
      <c r="M65" s="25">
        <f>IF('Indicator Date hidden'!N66="x","x",$M$2-'Indicator Date hidden'!N66)</f>
        <v>0</v>
      </c>
      <c r="N65" s="25">
        <f>IF('Indicator Date hidden'!O66="x","x",$N$2-'Indicator Date hidden'!O66)</f>
        <v>0</v>
      </c>
      <c r="O65" s="25">
        <f>IF('Indicator Date hidden'!P66="x","x",$O$2-'Indicator Date hidden'!P66)</f>
        <v>0</v>
      </c>
      <c r="P65" s="25">
        <f>IF('Indicator Date hidden'!Q66="x","x",$P$2-'Indicator Date hidden'!Q66)</f>
        <v>0</v>
      </c>
      <c r="Q65" s="25" t="str">
        <f>IF('Indicator Date hidden'!R66="x","x",$Q$2-'Indicator Date hidden'!R66)</f>
        <v>x</v>
      </c>
      <c r="R65" s="25">
        <f>IF('Indicator Date hidden'!S66="x","x",$R$2-'Indicator Date hidden'!S66)</f>
        <v>0</v>
      </c>
      <c r="S65" s="25">
        <f>IF('Indicator Date hidden'!T66="x","x",$S$2-'Indicator Date hidden'!T66)</f>
        <v>0</v>
      </c>
      <c r="T65" s="25">
        <f>IF('Indicator Date hidden'!U66="x","x",$T$2-'Indicator Date hidden'!U66)</f>
        <v>0</v>
      </c>
      <c r="U65" s="25" t="str">
        <f>IF('Indicator Date hidden'!V66="x","x",$U$2-'Indicator Date hidden'!V66)</f>
        <v>x</v>
      </c>
      <c r="V65" s="25">
        <f>IF('Indicator Date hidden'!W66="x","x",$V$2-'Indicator Date hidden'!W66)</f>
        <v>0</v>
      </c>
      <c r="W65" s="25">
        <f>IF('Indicator Date hidden'!X66="x","x",$W$2-'Indicator Date hidden'!X66)</f>
        <v>9</v>
      </c>
      <c r="X65" s="25">
        <f>IF('Indicator Date hidden'!Y66="x","x",$X$2-'Indicator Date hidden'!Y66)</f>
        <v>2</v>
      </c>
      <c r="Y65" s="25">
        <f>IF('Indicator Date hidden'!Z66="x","x",$Y$2-'Indicator Date hidden'!Z66)</f>
        <v>0</v>
      </c>
      <c r="Z65" s="25">
        <f>IF('Indicator Date hidden'!AA66="x","x",$Z$2-'Indicator Date hidden'!AA66)</f>
        <v>0</v>
      </c>
      <c r="AA65" s="25" t="str">
        <f>IF('Indicator Date hidden'!AB66="x","x",$AA$2-'Indicator Date hidden'!AB66)</f>
        <v>x</v>
      </c>
      <c r="AB65" s="25">
        <f>IF('Indicator Date hidden'!AC66="x","x",$AB$2-'Indicator Date hidden'!AC66)</f>
        <v>0</v>
      </c>
      <c r="AC65" s="25">
        <f>IF('Indicator Date hidden'!AD66="x","x",$AC$2-'Indicator Date hidden'!AD66)</f>
        <v>0</v>
      </c>
      <c r="AD65" s="25" t="str">
        <f>IF('Indicator Date hidden'!AE66="x","x",$AD$2-'Indicator Date hidden'!AE66)</f>
        <v>x</v>
      </c>
      <c r="AE65" s="25">
        <f>IF('Indicator Date hidden'!AF66="x","x",$AE$2-'Indicator Date hidden'!AF66)</f>
        <v>0</v>
      </c>
      <c r="AF65" s="25">
        <f>IF('Indicator Date hidden'!AG66="x","x",$AF$2-'Indicator Date hidden'!AG66)</f>
        <v>2</v>
      </c>
      <c r="AG65" s="25">
        <f>IF('Indicator Date hidden'!AH66="x","x",$AG$2-'Indicator Date hidden'!AH66)</f>
        <v>0</v>
      </c>
      <c r="AH65" s="25">
        <f>IF('Indicator Date hidden'!AI66="x","x",$AH$2-'Indicator Date hidden'!AI66)</f>
        <v>0</v>
      </c>
      <c r="AI65" s="25">
        <f>IF('Indicator Date hidden'!AJ66="x","x",$AI$2-'Indicator Date hidden'!AJ66)</f>
        <v>0</v>
      </c>
      <c r="AJ65" s="25" t="str">
        <f>IF('Indicator Date hidden'!AK66="x","x",$AJ$2-'Indicator Date hidden'!AK66)</f>
        <v>x</v>
      </c>
      <c r="AK65" s="25">
        <f>IF('Indicator Date hidden'!AL66="x","x",$AK$2-'Indicator Date hidden'!AL66)</f>
        <v>1</v>
      </c>
      <c r="AL65" s="25">
        <f>IF('Indicator Date hidden'!AM66="x","x",$AL$2-'Indicator Date hidden'!AM66)</f>
        <v>0</v>
      </c>
      <c r="AM65" s="25">
        <f>IF('Indicator Date hidden'!AN66="x","x",$AM$2-'Indicator Date hidden'!AN66)</f>
        <v>0</v>
      </c>
      <c r="AN65" s="25">
        <f>IF('Indicator Date hidden'!AO66="x","x",$AN$2-'Indicator Date hidden'!AO66)</f>
        <v>0</v>
      </c>
      <c r="AO65" s="25">
        <f>IF('Indicator Date hidden'!AP66="x","x",$AO$2-'Indicator Date hidden'!AP66)</f>
        <v>0</v>
      </c>
      <c r="AP65" s="25">
        <f>IF('Indicator Date hidden'!AQ66="x","x",$AP$2-'Indicator Date hidden'!AQ66)</f>
        <v>0</v>
      </c>
      <c r="AQ65" s="25">
        <f>IF('Indicator Date hidden'!AR66="x","x",$AQ$2-'Indicator Date hidden'!AR66)</f>
        <v>0</v>
      </c>
      <c r="AR65" s="25">
        <f>IF('Indicator Date hidden'!AS66="x","x",$AR$2-'Indicator Date hidden'!AS66)</f>
        <v>0</v>
      </c>
      <c r="AS65" s="25">
        <f>IF('Indicator Date hidden'!AT66="x","x",$AS$2-'Indicator Date hidden'!AT66)</f>
        <v>0</v>
      </c>
      <c r="AT65" s="25">
        <f>IF('Indicator Date hidden'!AU66="x","x",$AT$2-'Indicator Date hidden'!AU66)</f>
        <v>0</v>
      </c>
      <c r="AU65" s="25" t="str">
        <f>IF('Indicator Date hidden'!AV66="x","x",$AU$2-'Indicator Date hidden'!AV66)</f>
        <v>x</v>
      </c>
      <c r="AV65" s="25">
        <f>IF('Indicator Date hidden'!AW66="x","x",$AV$2-'Indicator Date hidden'!AW66)</f>
        <v>0</v>
      </c>
      <c r="AW65" s="25">
        <f>IF('Indicator Date hidden'!AX66="x","x",$AW$2-'Indicator Date hidden'!AX66)</f>
        <v>0</v>
      </c>
      <c r="AX65" s="25">
        <f>IF('Indicator Date hidden'!AY66="x","x",$AX$2-'Indicator Date hidden'!AY66)</f>
        <v>0</v>
      </c>
      <c r="AY65" s="25">
        <f>IF('Indicator Date hidden'!AZ66="x","x",$AY$2-'Indicator Date hidden'!AZ66)</f>
        <v>0</v>
      </c>
      <c r="AZ65" s="25">
        <f>IF('Indicator Date hidden'!BA66="x","x",$AZ$2-'Indicator Date hidden'!BA66)</f>
        <v>0</v>
      </c>
      <c r="BA65">
        <f t="shared" si="5"/>
        <v>14</v>
      </c>
      <c r="BB65" s="26">
        <f t="shared" si="6"/>
        <v>0.31111111111111112</v>
      </c>
      <c r="BC65">
        <f t="shared" si="7"/>
        <v>4</v>
      </c>
      <c r="BD65" s="26">
        <f t="shared" si="8"/>
        <v>1.3795687284594451</v>
      </c>
      <c r="BE65" s="28">
        <f t="shared" si="9"/>
        <v>0</v>
      </c>
    </row>
    <row r="66" spans="1:57" x14ac:dyDescent="0.25">
      <c r="A66" t="s">
        <v>9369</v>
      </c>
      <c r="B66" s="25">
        <f>IF('Indicator Date hidden'!C67="x","x",$B$2-'Indicator Date hidden'!C67)</f>
        <v>0</v>
      </c>
      <c r="C66" s="25">
        <f>IF('Indicator Date hidden'!D67="x","x",$C$2-'Indicator Date hidden'!D67)</f>
        <v>0</v>
      </c>
      <c r="D66" s="25">
        <f>IF('Indicator Date hidden'!E67="x","x",$D$2-'Indicator Date hidden'!E67)</f>
        <v>0</v>
      </c>
      <c r="E66" s="25">
        <f>IF('Indicator Date hidden'!F67="x","x",$E$2-'Indicator Date hidden'!F67)</f>
        <v>0</v>
      </c>
      <c r="F66" s="25">
        <f>IF('Indicator Date hidden'!G67="x","x",$F$2-'Indicator Date hidden'!G67)</f>
        <v>0</v>
      </c>
      <c r="G66" s="25">
        <f>IF('Indicator Date hidden'!H67="x","x",$G$2-'Indicator Date hidden'!H67)</f>
        <v>0</v>
      </c>
      <c r="H66" s="25">
        <f>IF('Indicator Date hidden'!I67="x","x",$H$2-'Indicator Date hidden'!I67)</f>
        <v>0</v>
      </c>
      <c r="I66" s="25">
        <f>IF('Indicator Date hidden'!J67="x","x",$I$2-'Indicator Date hidden'!J67)</f>
        <v>0</v>
      </c>
      <c r="J66" s="25">
        <f>IF('Indicator Date hidden'!K67="x","x",$J$2-'Indicator Date hidden'!K67)</f>
        <v>0</v>
      </c>
      <c r="K66" s="25">
        <f>IF('Indicator Date hidden'!L67="x","x",$K$2-'Indicator Date hidden'!L67)</f>
        <v>0</v>
      </c>
      <c r="L66" s="25">
        <f>IF('Indicator Date hidden'!M67="x","x",$L$2-'Indicator Date hidden'!M67)</f>
        <v>0</v>
      </c>
      <c r="M66" s="25">
        <f>IF('Indicator Date hidden'!N67="x","x",$M$2-'Indicator Date hidden'!N67)</f>
        <v>0</v>
      </c>
      <c r="N66" s="25">
        <f>IF('Indicator Date hidden'!O67="x","x",$N$2-'Indicator Date hidden'!O67)</f>
        <v>0</v>
      </c>
      <c r="O66" s="25">
        <f>IF('Indicator Date hidden'!P67="x","x",$O$2-'Indicator Date hidden'!P67)</f>
        <v>0</v>
      </c>
      <c r="P66" s="25">
        <f>IF('Indicator Date hidden'!Q67="x","x",$P$2-'Indicator Date hidden'!Q67)</f>
        <v>0</v>
      </c>
      <c r="Q66" s="25">
        <f>IF('Indicator Date hidden'!R67="x","x",$Q$2-'Indicator Date hidden'!R67)</f>
        <v>3</v>
      </c>
      <c r="R66" s="25">
        <f>IF('Indicator Date hidden'!S67="x","x",$R$2-'Indicator Date hidden'!S67)</f>
        <v>0</v>
      </c>
      <c r="S66" s="25">
        <f>IF('Indicator Date hidden'!T67="x","x",$S$2-'Indicator Date hidden'!T67)</f>
        <v>0</v>
      </c>
      <c r="T66" s="25">
        <f>IF('Indicator Date hidden'!U67="x","x",$T$2-'Indicator Date hidden'!U67)</f>
        <v>0</v>
      </c>
      <c r="U66" s="25">
        <f>IF('Indicator Date hidden'!V67="x","x",$U$2-'Indicator Date hidden'!V67)</f>
        <v>0</v>
      </c>
      <c r="V66" s="25">
        <f>IF('Indicator Date hidden'!W67="x","x",$V$2-'Indicator Date hidden'!W67)</f>
        <v>0</v>
      </c>
      <c r="W66" s="25">
        <f>IF('Indicator Date hidden'!X67="x","x",$W$2-'Indicator Date hidden'!X67)</f>
        <v>0</v>
      </c>
      <c r="X66" s="25">
        <f>IF('Indicator Date hidden'!Y67="x","x",$X$2-'Indicator Date hidden'!Y67)</f>
        <v>4</v>
      </c>
      <c r="Y66" s="25">
        <f>IF('Indicator Date hidden'!Z67="x","x",$Y$2-'Indicator Date hidden'!Z67)</f>
        <v>0</v>
      </c>
      <c r="Z66" s="25">
        <f>IF('Indicator Date hidden'!AA67="x","x",$Z$2-'Indicator Date hidden'!AA67)</f>
        <v>0</v>
      </c>
      <c r="AA66" s="25">
        <f>IF('Indicator Date hidden'!AB67="x","x",$AA$2-'Indicator Date hidden'!AB67)</f>
        <v>0</v>
      </c>
      <c r="AB66" s="25">
        <f>IF('Indicator Date hidden'!AC67="x","x",$AB$2-'Indicator Date hidden'!AC67)</f>
        <v>0</v>
      </c>
      <c r="AC66" s="25">
        <f>IF('Indicator Date hidden'!AD67="x","x",$AC$2-'Indicator Date hidden'!AD67)</f>
        <v>0</v>
      </c>
      <c r="AD66" s="25">
        <f>IF('Indicator Date hidden'!AE67="x","x",$AD$2-'Indicator Date hidden'!AE67)</f>
        <v>0</v>
      </c>
      <c r="AE66" s="25">
        <f>IF('Indicator Date hidden'!AF67="x","x",$AE$2-'Indicator Date hidden'!AF67)</f>
        <v>0</v>
      </c>
      <c r="AF66" s="25">
        <f>IF('Indicator Date hidden'!AG67="x","x",$AF$2-'Indicator Date hidden'!AG67)</f>
        <v>8</v>
      </c>
      <c r="AG66" s="25">
        <f>IF('Indicator Date hidden'!AH67="x","x",$AG$2-'Indicator Date hidden'!AH67)</f>
        <v>0</v>
      </c>
      <c r="AH66" s="25">
        <f>IF('Indicator Date hidden'!AI67="x","x",$AH$2-'Indicator Date hidden'!AI67)</f>
        <v>0</v>
      </c>
      <c r="AI66" s="25">
        <f>IF('Indicator Date hidden'!AJ67="x","x",$AI$2-'Indicator Date hidden'!AJ67)</f>
        <v>0</v>
      </c>
      <c r="AJ66" s="25" t="str">
        <f>IF('Indicator Date hidden'!AK67="x","x",$AJ$2-'Indicator Date hidden'!AK67)</f>
        <v>x</v>
      </c>
      <c r="AK66" s="25">
        <f>IF('Indicator Date hidden'!AL67="x","x",$AK$2-'Indicator Date hidden'!AL67)</f>
        <v>1</v>
      </c>
      <c r="AL66" s="25">
        <f>IF('Indicator Date hidden'!AM67="x","x",$AL$2-'Indicator Date hidden'!AM67)</f>
        <v>0</v>
      </c>
      <c r="AM66" s="25">
        <f>IF('Indicator Date hidden'!AN67="x","x",$AM$2-'Indicator Date hidden'!AN67)</f>
        <v>0</v>
      </c>
      <c r="AN66" s="25">
        <f>IF('Indicator Date hidden'!AO67="x","x",$AN$2-'Indicator Date hidden'!AO67)</f>
        <v>0</v>
      </c>
      <c r="AO66" s="25">
        <f>IF('Indicator Date hidden'!AP67="x","x",$AO$2-'Indicator Date hidden'!AP67)</f>
        <v>0</v>
      </c>
      <c r="AP66" s="25">
        <f>IF('Indicator Date hidden'!AQ67="x","x",$AP$2-'Indicator Date hidden'!AQ67)</f>
        <v>0</v>
      </c>
      <c r="AQ66" s="25">
        <f>IF('Indicator Date hidden'!AR67="x","x",$AQ$2-'Indicator Date hidden'!AR67)</f>
        <v>0</v>
      </c>
      <c r="AR66" s="25">
        <f>IF('Indicator Date hidden'!AS67="x","x",$AR$2-'Indicator Date hidden'!AS67)</f>
        <v>0</v>
      </c>
      <c r="AS66" s="25">
        <f>IF('Indicator Date hidden'!AT67="x","x",$AS$2-'Indicator Date hidden'!AT67)</f>
        <v>0</v>
      </c>
      <c r="AT66" s="25">
        <f>IF('Indicator Date hidden'!AU67="x","x",$AT$2-'Indicator Date hidden'!AU67)</f>
        <v>0</v>
      </c>
      <c r="AU66" s="25">
        <f>IF('Indicator Date hidden'!AV67="x","x",$AU$2-'Indicator Date hidden'!AV67)</f>
        <v>4</v>
      </c>
      <c r="AV66" s="25">
        <f>IF('Indicator Date hidden'!AW67="x","x",$AV$2-'Indicator Date hidden'!AW67)</f>
        <v>0</v>
      </c>
      <c r="AW66" s="25">
        <f>IF('Indicator Date hidden'!AX67="x","x",$AW$2-'Indicator Date hidden'!AX67)</f>
        <v>0</v>
      </c>
      <c r="AX66" s="25">
        <f>IF('Indicator Date hidden'!AY67="x","x",$AX$2-'Indicator Date hidden'!AY67)</f>
        <v>0</v>
      </c>
      <c r="AY66" s="25">
        <f>IF('Indicator Date hidden'!AZ67="x","x",$AY$2-'Indicator Date hidden'!AZ67)</f>
        <v>0</v>
      </c>
      <c r="AZ66" s="25">
        <f>IF('Indicator Date hidden'!BA67="x","x",$AZ$2-'Indicator Date hidden'!BA67)</f>
        <v>0</v>
      </c>
      <c r="BA66">
        <f t="shared" si="5"/>
        <v>20</v>
      </c>
      <c r="BB66" s="26">
        <f t="shared" si="6"/>
        <v>0.4</v>
      </c>
      <c r="BC66">
        <f t="shared" si="7"/>
        <v>5</v>
      </c>
      <c r="BD66" s="26">
        <f t="shared" si="8"/>
        <v>1.4</v>
      </c>
      <c r="BE66" s="28">
        <f t="shared" si="9"/>
        <v>0</v>
      </c>
    </row>
    <row r="67" spans="1:57" x14ac:dyDescent="0.25">
      <c r="A67" t="s">
        <v>9378</v>
      </c>
      <c r="B67" s="25">
        <f>IF('Indicator Date hidden'!C68="x","x",$B$2-'Indicator Date hidden'!C68)</f>
        <v>0</v>
      </c>
      <c r="C67" s="25">
        <f>IF('Indicator Date hidden'!D68="x","x",$C$2-'Indicator Date hidden'!D68)</f>
        <v>0</v>
      </c>
      <c r="D67" s="25">
        <f>IF('Indicator Date hidden'!E68="x","x",$D$2-'Indicator Date hidden'!E68)</f>
        <v>0</v>
      </c>
      <c r="E67" s="25">
        <f>IF('Indicator Date hidden'!F68="x","x",$E$2-'Indicator Date hidden'!F68)</f>
        <v>0</v>
      </c>
      <c r="F67" s="25">
        <f>IF('Indicator Date hidden'!G68="x","x",$F$2-'Indicator Date hidden'!G68)</f>
        <v>0</v>
      </c>
      <c r="G67" s="25">
        <f>IF('Indicator Date hidden'!H68="x","x",$G$2-'Indicator Date hidden'!H68)</f>
        <v>0</v>
      </c>
      <c r="H67" s="25">
        <f>IF('Indicator Date hidden'!I68="x","x",$H$2-'Indicator Date hidden'!I68)</f>
        <v>0</v>
      </c>
      <c r="I67" s="25">
        <f>IF('Indicator Date hidden'!J68="x","x",$I$2-'Indicator Date hidden'!J68)</f>
        <v>0</v>
      </c>
      <c r="J67" s="25">
        <f>IF('Indicator Date hidden'!K68="x","x",$J$2-'Indicator Date hidden'!K68)</f>
        <v>0</v>
      </c>
      <c r="K67" s="25">
        <f>IF('Indicator Date hidden'!L68="x","x",$K$2-'Indicator Date hidden'!L68)</f>
        <v>0</v>
      </c>
      <c r="L67" s="25">
        <f>IF('Indicator Date hidden'!M68="x","x",$L$2-'Indicator Date hidden'!M68)</f>
        <v>0</v>
      </c>
      <c r="M67" s="25">
        <f>IF('Indicator Date hidden'!N68="x","x",$M$2-'Indicator Date hidden'!N68)</f>
        <v>0</v>
      </c>
      <c r="N67" s="25">
        <f>IF('Indicator Date hidden'!O68="x","x",$N$2-'Indicator Date hidden'!O68)</f>
        <v>0</v>
      </c>
      <c r="O67" s="25">
        <f>IF('Indicator Date hidden'!P68="x","x",$O$2-'Indicator Date hidden'!P68)</f>
        <v>0</v>
      </c>
      <c r="P67" s="25">
        <f>IF('Indicator Date hidden'!Q68="x","x",$P$2-'Indicator Date hidden'!Q68)</f>
        <v>0</v>
      </c>
      <c r="Q67" s="25" t="str">
        <f>IF('Indicator Date hidden'!R68="x","x",$Q$2-'Indicator Date hidden'!R68)</f>
        <v>x</v>
      </c>
      <c r="R67" s="25">
        <f>IF('Indicator Date hidden'!S68="x","x",$R$2-'Indicator Date hidden'!S68)</f>
        <v>0</v>
      </c>
      <c r="S67" s="25">
        <f>IF('Indicator Date hidden'!T68="x","x",$S$2-'Indicator Date hidden'!T68)</f>
        <v>0</v>
      </c>
      <c r="T67" s="25">
        <f>IF('Indicator Date hidden'!U68="x","x",$T$2-'Indicator Date hidden'!U68)</f>
        <v>0</v>
      </c>
      <c r="U67" s="25" t="str">
        <f>IF('Indicator Date hidden'!V68="x","x",$U$2-'Indicator Date hidden'!V68)</f>
        <v>x</v>
      </c>
      <c r="V67" s="25">
        <f>IF('Indicator Date hidden'!W68="x","x",$V$2-'Indicator Date hidden'!W68)</f>
        <v>0</v>
      </c>
      <c r="W67" s="25" t="str">
        <f>IF('Indicator Date hidden'!X68="x","x",$W$2-'Indicator Date hidden'!X68)</f>
        <v>x</v>
      </c>
      <c r="X67" s="25">
        <f>IF('Indicator Date hidden'!Y68="x","x",$X$2-'Indicator Date hidden'!Y68)</f>
        <v>4</v>
      </c>
      <c r="Y67" s="25">
        <f>IF('Indicator Date hidden'!Z68="x","x",$Y$2-'Indicator Date hidden'!Z68)</f>
        <v>0</v>
      </c>
      <c r="Z67" s="25">
        <f>IF('Indicator Date hidden'!AA68="x","x",$Z$2-'Indicator Date hidden'!AA68)</f>
        <v>0</v>
      </c>
      <c r="AA67" s="25" t="str">
        <f>IF('Indicator Date hidden'!AB68="x","x",$AA$2-'Indicator Date hidden'!AB68)</f>
        <v>x</v>
      </c>
      <c r="AB67" s="25">
        <f>IF('Indicator Date hidden'!AC68="x","x",$AB$2-'Indicator Date hidden'!AC68)</f>
        <v>0</v>
      </c>
      <c r="AC67" s="25">
        <f>IF('Indicator Date hidden'!AD68="x","x",$AC$2-'Indicator Date hidden'!AD68)</f>
        <v>0</v>
      </c>
      <c r="AD67" s="25" t="str">
        <f>IF('Indicator Date hidden'!AE68="x","x",$AD$2-'Indicator Date hidden'!AE68)</f>
        <v>x</v>
      </c>
      <c r="AE67" s="25">
        <f>IF('Indicator Date hidden'!AF68="x","x",$AE$2-'Indicator Date hidden'!AF68)</f>
        <v>0</v>
      </c>
      <c r="AF67" s="25">
        <f>IF('Indicator Date hidden'!AG68="x","x",$AF$2-'Indicator Date hidden'!AG68)</f>
        <v>1</v>
      </c>
      <c r="AG67" s="25">
        <f>IF('Indicator Date hidden'!AH68="x","x",$AG$2-'Indicator Date hidden'!AH68)</f>
        <v>0</v>
      </c>
      <c r="AH67" s="25">
        <f>IF('Indicator Date hidden'!AI68="x","x",$AH$2-'Indicator Date hidden'!AI68)</f>
        <v>0</v>
      </c>
      <c r="AI67" s="25">
        <f>IF('Indicator Date hidden'!AJ68="x","x",$AI$2-'Indicator Date hidden'!AJ68)</f>
        <v>0</v>
      </c>
      <c r="AJ67" s="25" t="str">
        <f>IF('Indicator Date hidden'!AK68="x","x",$AJ$2-'Indicator Date hidden'!AK68)</f>
        <v>x</v>
      </c>
      <c r="AK67" s="25">
        <f>IF('Indicator Date hidden'!AL68="x","x",$AK$2-'Indicator Date hidden'!AL68)</f>
        <v>1</v>
      </c>
      <c r="AL67" s="25">
        <f>IF('Indicator Date hidden'!AM68="x","x",$AL$2-'Indicator Date hidden'!AM68)</f>
        <v>0</v>
      </c>
      <c r="AM67" s="25">
        <f>IF('Indicator Date hidden'!AN68="x","x",$AM$2-'Indicator Date hidden'!AN68)</f>
        <v>0</v>
      </c>
      <c r="AN67" s="25">
        <f>IF('Indicator Date hidden'!AO68="x","x",$AN$2-'Indicator Date hidden'!AO68)</f>
        <v>0</v>
      </c>
      <c r="AO67" s="25">
        <f>IF('Indicator Date hidden'!AP68="x","x",$AO$2-'Indicator Date hidden'!AP68)</f>
        <v>0</v>
      </c>
      <c r="AP67" s="25">
        <f>IF('Indicator Date hidden'!AQ68="x","x",$AP$2-'Indicator Date hidden'!AQ68)</f>
        <v>0</v>
      </c>
      <c r="AQ67" s="25">
        <f>IF('Indicator Date hidden'!AR68="x","x",$AQ$2-'Indicator Date hidden'!AR68)</f>
        <v>0</v>
      </c>
      <c r="AR67" s="25">
        <f>IF('Indicator Date hidden'!AS68="x","x",$AR$2-'Indicator Date hidden'!AS68)</f>
        <v>0</v>
      </c>
      <c r="AS67" s="25">
        <f>IF('Indicator Date hidden'!AT68="x","x",$AS$2-'Indicator Date hidden'!AT68)</f>
        <v>0</v>
      </c>
      <c r="AT67" s="25">
        <f>IF('Indicator Date hidden'!AU68="x","x",$AT$2-'Indicator Date hidden'!AU68)</f>
        <v>0</v>
      </c>
      <c r="AU67" s="25">
        <f>IF('Indicator Date hidden'!AV68="x","x",$AU$2-'Indicator Date hidden'!AV68)</f>
        <v>1</v>
      </c>
      <c r="AV67" s="25">
        <f>IF('Indicator Date hidden'!AW68="x","x",$AV$2-'Indicator Date hidden'!AW68)</f>
        <v>0</v>
      </c>
      <c r="AW67" s="25">
        <f>IF('Indicator Date hidden'!AX68="x","x",$AW$2-'Indicator Date hidden'!AX68)</f>
        <v>0</v>
      </c>
      <c r="AX67" s="25">
        <f>IF('Indicator Date hidden'!AY68="x","x",$AX$2-'Indicator Date hidden'!AY68)</f>
        <v>0</v>
      </c>
      <c r="AY67" s="25">
        <f>IF('Indicator Date hidden'!AZ68="x","x",$AY$2-'Indicator Date hidden'!AZ68)</f>
        <v>0</v>
      </c>
      <c r="AZ67" s="25">
        <f>IF('Indicator Date hidden'!BA68="x","x",$AZ$2-'Indicator Date hidden'!BA68)</f>
        <v>0</v>
      </c>
      <c r="BA67">
        <f t="shared" ref="BA67:BA98" si="10">SUM(B67:AZ67)</f>
        <v>7</v>
      </c>
      <c r="BB67" s="26">
        <f t="shared" ref="BB67:BB98" si="11">BA67/COUNT(B67:AZ67)</f>
        <v>0.15555555555555556</v>
      </c>
      <c r="BC67">
        <f t="shared" ref="BC67:BC98" si="12">COUNTIF(B67:AZ67,"&gt;0")</f>
        <v>4</v>
      </c>
      <c r="BD67" s="26">
        <f t="shared" ref="BD67:BD98" si="13">_xlfn.STDEV.P(B67:AZ67)</f>
        <v>0.63089198073681729</v>
      </c>
      <c r="BE67" s="28">
        <f t="shared" ref="BE67:BE98" si="14">MEDIAN(B67:AZ67)</f>
        <v>0</v>
      </c>
    </row>
    <row r="68" spans="1:57" x14ac:dyDescent="0.25">
      <c r="A68" t="s">
        <v>9380</v>
      </c>
      <c r="B68" s="25">
        <f>IF('Indicator Date hidden'!C69="x","x",$B$2-'Indicator Date hidden'!C69)</f>
        <v>0</v>
      </c>
      <c r="C68" s="25">
        <f>IF('Indicator Date hidden'!D69="x","x",$C$2-'Indicator Date hidden'!D69)</f>
        <v>0</v>
      </c>
      <c r="D68" s="25">
        <f>IF('Indicator Date hidden'!E69="x","x",$D$2-'Indicator Date hidden'!E69)</f>
        <v>0</v>
      </c>
      <c r="E68" s="25">
        <f>IF('Indicator Date hidden'!F69="x","x",$E$2-'Indicator Date hidden'!F69)</f>
        <v>0</v>
      </c>
      <c r="F68" s="25">
        <f>IF('Indicator Date hidden'!G69="x","x",$F$2-'Indicator Date hidden'!G69)</f>
        <v>0</v>
      </c>
      <c r="G68" s="25">
        <f>IF('Indicator Date hidden'!H69="x","x",$G$2-'Indicator Date hidden'!H69)</f>
        <v>0</v>
      </c>
      <c r="H68" s="25">
        <f>IF('Indicator Date hidden'!I69="x","x",$H$2-'Indicator Date hidden'!I69)</f>
        <v>0</v>
      </c>
      <c r="I68" s="25">
        <f>IF('Indicator Date hidden'!J69="x","x",$I$2-'Indicator Date hidden'!J69)</f>
        <v>0</v>
      </c>
      <c r="J68" s="25">
        <f>IF('Indicator Date hidden'!K69="x","x",$J$2-'Indicator Date hidden'!K69)</f>
        <v>0</v>
      </c>
      <c r="K68" s="25">
        <f>IF('Indicator Date hidden'!L69="x","x",$K$2-'Indicator Date hidden'!L69)</f>
        <v>0</v>
      </c>
      <c r="L68" s="25">
        <f>IF('Indicator Date hidden'!M69="x","x",$L$2-'Indicator Date hidden'!M69)</f>
        <v>0</v>
      </c>
      <c r="M68" s="25">
        <f>IF('Indicator Date hidden'!N69="x","x",$M$2-'Indicator Date hidden'!N69)</f>
        <v>0</v>
      </c>
      <c r="N68" s="25">
        <f>IF('Indicator Date hidden'!O69="x","x",$N$2-'Indicator Date hidden'!O69)</f>
        <v>0</v>
      </c>
      <c r="O68" s="25">
        <f>IF('Indicator Date hidden'!P69="x","x",$O$2-'Indicator Date hidden'!P69)</f>
        <v>0</v>
      </c>
      <c r="P68" s="25">
        <f>IF('Indicator Date hidden'!Q69="x","x",$P$2-'Indicator Date hidden'!Q69)</f>
        <v>0</v>
      </c>
      <c r="Q68" s="25" t="str">
        <f>IF('Indicator Date hidden'!R69="x","x",$Q$2-'Indicator Date hidden'!R69)</f>
        <v>x</v>
      </c>
      <c r="R68" s="25">
        <f>IF('Indicator Date hidden'!S69="x","x",$R$2-'Indicator Date hidden'!S69)</f>
        <v>0</v>
      </c>
      <c r="S68" s="25">
        <f>IF('Indicator Date hidden'!T69="x","x",$S$2-'Indicator Date hidden'!T69)</f>
        <v>0</v>
      </c>
      <c r="T68" s="25">
        <f>IF('Indicator Date hidden'!U69="x","x",$T$2-'Indicator Date hidden'!U69)</f>
        <v>0</v>
      </c>
      <c r="U68" s="25">
        <f>IF('Indicator Date hidden'!V69="x","x",$U$2-'Indicator Date hidden'!V69)</f>
        <v>0</v>
      </c>
      <c r="V68" s="25">
        <f>IF('Indicator Date hidden'!W69="x","x",$V$2-'Indicator Date hidden'!W69)</f>
        <v>0</v>
      </c>
      <c r="W68" s="25" t="str">
        <f>IF('Indicator Date hidden'!X69="x","x",$W$2-'Indicator Date hidden'!X69)</f>
        <v>x</v>
      </c>
      <c r="X68" s="25" t="str">
        <f>IF('Indicator Date hidden'!Y69="x","x",$X$2-'Indicator Date hidden'!Y69)</f>
        <v>x</v>
      </c>
      <c r="Y68" s="25">
        <f>IF('Indicator Date hidden'!Z69="x","x",$Y$2-'Indicator Date hidden'!Z69)</f>
        <v>0</v>
      </c>
      <c r="Z68" s="25">
        <f>IF('Indicator Date hidden'!AA69="x","x",$Z$2-'Indicator Date hidden'!AA69)</f>
        <v>0</v>
      </c>
      <c r="AA68" s="25" t="str">
        <f>IF('Indicator Date hidden'!AB69="x","x",$AA$2-'Indicator Date hidden'!AB69)</f>
        <v>x</v>
      </c>
      <c r="AB68" s="25">
        <f>IF('Indicator Date hidden'!AC69="x","x",$AB$2-'Indicator Date hidden'!AC69)</f>
        <v>0</v>
      </c>
      <c r="AC68" s="25">
        <f>IF('Indicator Date hidden'!AD69="x","x",$AC$2-'Indicator Date hidden'!AD69)</f>
        <v>0</v>
      </c>
      <c r="AD68" s="25" t="str">
        <f>IF('Indicator Date hidden'!AE69="x","x",$AD$2-'Indicator Date hidden'!AE69)</f>
        <v>x</v>
      </c>
      <c r="AE68" s="25" t="str">
        <f>IF('Indicator Date hidden'!AF69="x","x",$AE$2-'Indicator Date hidden'!AF69)</f>
        <v>x</v>
      </c>
      <c r="AF68" s="25" t="str">
        <f>IF('Indicator Date hidden'!AG69="x","x",$AF$2-'Indicator Date hidden'!AG69)</f>
        <v>x</v>
      </c>
      <c r="AG68" s="25">
        <f>IF('Indicator Date hidden'!AH69="x","x",$AG$2-'Indicator Date hidden'!AH69)</f>
        <v>0</v>
      </c>
      <c r="AH68" s="25">
        <f>IF('Indicator Date hidden'!AI69="x","x",$AH$2-'Indicator Date hidden'!AI69)</f>
        <v>0</v>
      </c>
      <c r="AI68" s="25">
        <f>IF('Indicator Date hidden'!AJ69="x","x",$AI$2-'Indicator Date hidden'!AJ69)</f>
        <v>0</v>
      </c>
      <c r="AJ68" s="25" t="str">
        <f>IF('Indicator Date hidden'!AK69="x","x",$AJ$2-'Indicator Date hidden'!AK69)</f>
        <v>x</v>
      </c>
      <c r="AK68" s="25">
        <f>IF('Indicator Date hidden'!AL69="x","x",$AK$2-'Indicator Date hidden'!AL69)</f>
        <v>1</v>
      </c>
      <c r="AL68" s="25">
        <f>IF('Indicator Date hidden'!AM69="x","x",$AL$2-'Indicator Date hidden'!AM69)</f>
        <v>0</v>
      </c>
      <c r="AM68" s="25">
        <f>IF('Indicator Date hidden'!AN69="x","x",$AM$2-'Indicator Date hidden'!AN69)</f>
        <v>0</v>
      </c>
      <c r="AN68" s="25">
        <f>IF('Indicator Date hidden'!AO69="x","x",$AN$2-'Indicator Date hidden'!AO69)</f>
        <v>0</v>
      </c>
      <c r="AO68" s="25">
        <f>IF('Indicator Date hidden'!AP69="x","x",$AO$2-'Indicator Date hidden'!AP69)</f>
        <v>0</v>
      </c>
      <c r="AP68" s="25" t="str">
        <f>IF('Indicator Date hidden'!AQ69="x","x",$AP$2-'Indicator Date hidden'!AQ69)</f>
        <v>x</v>
      </c>
      <c r="AQ68" s="25">
        <f>IF('Indicator Date hidden'!AR69="x","x",$AQ$2-'Indicator Date hidden'!AR69)</f>
        <v>4</v>
      </c>
      <c r="AR68" s="25">
        <f>IF('Indicator Date hidden'!AS69="x","x",$AR$2-'Indicator Date hidden'!AS69)</f>
        <v>0</v>
      </c>
      <c r="AS68" s="25" t="str">
        <f>IF('Indicator Date hidden'!AT69="x","x",$AS$2-'Indicator Date hidden'!AT69)</f>
        <v>x</v>
      </c>
      <c r="AT68" s="25">
        <f>IF('Indicator Date hidden'!AU69="x","x",$AT$2-'Indicator Date hidden'!AU69)</f>
        <v>0</v>
      </c>
      <c r="AU68" s="25" t="str">
        <f>IF('Indicator Date hidden'!AV69="x","x",$AU$2-'Indicator Date hidden'!AV69)</f>
        <v>x</v>
      </c>
      <c r="AV68" s="25">
        <f>IF('Indicator Date hidden'!AW69="x","x",$AV$2-'Indicator Date hidden'!AW69)</f>
        <v>0</v>
      </c>
      <c r="AW68" s="25">
        <f>IF('Indicator Date hidden'!AX69="x","x",$AW$2-'Indicator Date hidden'!AX69)</f>
        <v>0</v>
      </c>
      <c r="AX68" s="25">
        <f>IF('Indicator Date hidden'!AY69="x","x",$AX$2-'Indicator Date hidden'!AY69)</f>
        <v>0</v>
      </c>
      <c r="AY68" s="25">
        <f>IF('Indicator Date hidden'!AZ69="x","x",$AY$2-'Indicator Date hidden'!AZ69)</f>
        <v>0</v>
      </c>
      <c r="AZ68" s="25">
        <f>IF('Indicator Date hidden'!BA69="x","x",$AZ$2-'Indicator Date hidden'!BA69)</f>
        <v>0</v>
      </c>
      <c r="BA68">
        <f t="shared" si="10"/>
        <v>5</v>
      </c>
      <c r="BB68" s="26">
        <f t="shared" si="11"/>
        <v>0.125</v>
      </c>
      <c r="BC68">
        <f t="shared" si="12"/>
        <v>2</v>
      </c>
      <c r="BD68" s="26">
        <f t="shared" si="13"/>
        <v>0.63982419460348638</v>
      </c>
      <c r="BE68" s="28">
        <f t="shared" si="14"/>
        <v>0</v>
      </c>
    </row>
    <row r="69" spans="1:57" x14ac:dyDescent="0.25">
      <c r="A69" t="s">
        <v>9381</v>
      </c>
      <c r="B69" s="25">
        <f>IF('Indicator Date hidden'!C70="x","x",$B$2-'Indicator Date hidden'!C70)</f>
        <v>0</v>
      </c>
      <c r="C69" s="25">
        <f>IF('Indicator Date hidden'!D70="x","x",$C$2-'Indicator Date hidden'!D70)</f>
        <v>0</v>
      </c>
      <c r="D69" s="25">
        <f>IF('Indicator Date hidden'!E70="x","x",$D$2-'Indicator Date hidden'!E70)</f>
        <v>0</v>
      </c>
      <c r="E69" s="25">
        <f>IF('Indicator Date hidden'!F70="x","x",$E$2-'Indicator Date hidden'!F70)</f>
        <v>0</v>
      </c>
      <c r="F69" s="25">
        <f>IF('Indicator Date hidden'!G70="x","x",$F$2-'Indicator Date hidden'!G70)</f>
        <v>0</v>
      </c>
      <c r="G69" s="25">
        <f>IF('Indicator Date hidden'!H70="x","x",$G$2-'Indicator Date hidden'!H70)</f>
        <v>0</v>
      </c>
      <c r="H69" s="25">
        <f>IF('Indicator Date hidden'!I70="x","x",$H$2-'Indicator Date hidden'!I70)</f>
        <v>0</v>
      </c>
      <c r="I69" s="25">
        <f>IF('Indicator Date hidden'!J70="x","x",$I$2-'Indicator Date hidden'!J70)</f>
        <v>0</v>
      </c>
      <c r="J69" s="25">
        <f>IF('Indicator Date hidden'!K70="x","x",$J$2-'Indicator Date hidden'!K70)</f>
        <v>0</v>
      </c>
      <c r="K69" s="25">
        <f>IF('Indicator Date hidden'!L70="x","x",$K$2-'Indicator Date hidden'!L70)</f>
        <v>0</v>
      </c>
      <c r="L69" s="25">
        <f>IF('Indicator Date hidden'!M70="x","x",$L$2-'Indicator Date hidden'!M70)</f>
        <v>0</v>
      </c>
      <c r="M69" s="25">
        <f>IF('Indicator Date hidden'!N70="x","x",$M$2-'Indicator Date hidden'!N70)</f>
        <v>0</v>
      </c>
      <c r="N69" s="25">
        <f>IF('Indicator Date hidden'!O70="x","x",$N$2-'Indicator Date hidden'!O70)</f>
        <v>0</v>
      </c>
      <c r="O69" s="25">
        <f>IF('Indicator Date hidden'!P70="x","x",$O$2-'Indicator Date hidden'!P70)</f>
        <v>0</v>
      </c>
      <c r="P69" s="25">
        <f>IF('Indicator Date hidden'!Q70="x","x",$P$2-'Indicator Date hidden'!Q70)</f>
        <v>0</v>
      </c>
      <c r="Q69" s="25" t="str">
        <f>IF('Indicator Date hidden'!R70="x","x",$Q$2-'Indicator Date hidden'!R70)</f>
        <v>x</v>
      </c>
      <c r="R69" s="25">
        <f>IF('Indicator Date hidden'!S70="x","x",$R$2-'Indicator Date hidden'!S70)</f>
        <v>0</v>
      </c>
      <c r="S69" s="25">
        <f>IF('Indicator Date hidden'!T70="x","x",$S$2-'Indicator Date hidden'!T70)</f>
        <v>0</v>
      </c>
      <c r="T69" s="25">
        <f>IF('Indicator Date hidden'!U70="x","x",$T$2-'Indicator Date hidden'!U70)</f>
        <v>0</v>
      </c>
      <c r="U69" s="25">
        <f>IF('Indicator Date hidden'!V70="x","x",$U$2-'Indicator Date hidden'!V70)</f>
        <v>0</v>
      </c>
      <c r="V69" s="25">
        <f>IF('Indicator Date hidden'!W70="x","x",$V$2-'Indicator Date hidden'!W70)</f>
        <v>0</v>
      </c>
      <c r="W69" s="25">
        <f>IF('Indicator Date hidden'!X70="x","x",$W$2-'Indicator Date hidden'!X70)</f>
        <v>5</v>
      </c>
      <c r="X69" s="25">
        <f>IF('Indicator Date hidden'!Y70="x","x",$X$2-'Indicator Date hidden'!Y70)</f>
        <v>5</v>
      </c>
      <c r="Y69" s="25">
        <f>IF('Indicator Date hidden'!Z70="x","x",$Y$2-'Indicator Date hidden'!Z70)</f>
        <v>0</v>
      </c>
      <c r="Z69" s="25">
        <f>IF('Indicator Date hidden'!AA70="x","x",$Z$2-'Indicator Date hidden'!AA70)</f>
        <v>0</v>
      </c>
      <c r="AA69" s="25">
        <f>IF('Indicator Date hidden'!AB70="x","x",$AA$2-'Indicator Date hidden'!AB70)</f>
        <v>0</v>
      </c>
      <c r="AB69" s="25">
        <f>IF('Indicator Date hidden'!AC70="x","x",$AB$2-'Indicator Date hidden'!AC70)</f>
        <v>0</v>
      </c>
      <c r="AC69" s="25">
        <f>IF('Indicator Date hidden'!AD70="x","x",$AC$2-'Indicator Date hidden'!AD70)</f>
        <v>0</v>
      </c>
      <c r="AD69" s="25">
        <f>IF('Indicator Date hidden'!AE70="x","x",$AD$2-'Indicator Date hidden'!AE70)</f>
        <v>0</v>
      </c>
      <c r="AE69" s="25">
        <f>IF('Indicator Date hidden'!AF70="x","x",$AE$2-'Indicator Date hidden'!AF70)</f>
        <v>0</v>
      </c>
      <c r="AF69" s="25">
        <f>IF('Indicator Date hidden'!AG70="x","x",$AF$2-'Indicator Date hidden'!AG70)</f>
        <v>2</v>
      </c>
      <c r="AG69" s="25">
        <f>IF('Indicator Date hidden'!AH70="x","x",$AG$2-'Indicator Date hidden'!AH70)</f>
        <v>0</v>
      </c>
      <c r="AH69" s="25">
        <f>IF('Indicator Date hidden'!AI70="x","x",$AH$2-'Indicator Date hidden'!AI70)</f>
        <v>0</v>
      </c>
      <c r="AI69" s="25">
        <f>IF('Indicator Date hidden'!AJ70="x","x",$AI$2-'Indicator Date hidden'!AJ70)</f>
        <v>0</v>
      </c>
      <c r="AJ69" s="25">
        <f>IF('Indicator Date hidden'!AK70="x","x",$AJ$2-'Indicator Date hidden'!AK70)</f>
        <v>1</v>
      </c>
      <c r="AK69" s="25">
        <f>IF('Indicator Date hidden'!AL70="x","x",$AK$2-'Indicator Date hidden'!AL70)</f>
        <v>1</v>
      </c>
      <c r="AL69" s="25">
        <f>IF('Indicator Date hidden'!AM70="x","x",$AL$2-'Indicator Date hidden'!AM70)</f>
        <v>0</v>
      </c>
      <c r="AM69" s="25">
        <f>IF('Indicator Date hidden'!AN70="x","x",$AM$2-'Indicator Date hidden'!AN70)</f>
        <v>0</v>
      </c>
      <c r="AN69" s="25">
        <f>IF('Indicator Date hidden'!AO70="x","x",$AN$2-'Indicator Date hidden'!AO70)</f>
        <v>0</v>
      </c>
      <c r="AO69" s="25">
        <f>IF('Indicator Date hidden'!AP70="x","x",$AO$2-'Indicator Date hidden'!AP70)</f>
        <v>0</v>
      </c>
      <c r="AP69" s="25">
        <f>IF('Indicator Date hidden'!AQ70="x","x",$AP$2-'Indicator Date hidden'!AQ70)</f>
        <v>0</v>
      </c>
      <c r="AQ69" s="25">
        <f>IF('Indicator Date hidden'!AR70="x","x",$AQ$2-'Indicator Date hidden'!AR70)</f>
        <v>0</v>
      </c>
      <c r="AR69" s="25">
        <f>IF('Indicator Date hidden'!AS70="x","x",$AR$2-'Indicator Date hidden'!AS70)</f>
        <v>0</v>
      </c>
      <c r="AS69" s="25">
        <f>IF('Indicator Date hidden'!AT70="x","x",$AS$2-'Indicator Date hidden'!AT70)</f>
        <v>0</v>
      </c>
      <c r="AT69" s="25">
        <f>IF('Indicator Date hidden'!AU70="x","x",$AT$2-'Indicator Date hidden'!AU70)</f>
        <v>0</v>
      </c>
      <c r="AU69" s="25">
        <f>IF('Indicator Date hidden'!AV70="x","x",$AU$2-'Indicator Date hidden'!AV70)</f>
        <v>1</v>
      </c>
      <c r="AV69" s="25">
        <f>IF('Indicator Date hidden'!AW70="x","x",$AV$2-'Indicator Date hidden'!AW70)</f>
        <v>0</v>
      </c>
      <c r="AW69" s="25">
        <f>IF('Indicator Date hidden'!AX70="x","x",$AW$2-'Indicator Date hidden'!AX70)</f>
        <v>0</v>
      </c>
      <c r="AX69" s="25">
        <f>IF('Indicator Date hidden'!AY70="x","x",$AX$2-'Indicator Date hidden'!AY70)</f>
        <v>0</v>
      </c>
      <c r="AY69" s="25">
        <f>IF('Indicator Date hidden'!AZ70="x","x",$AY$2-'Indicator Date hidden'!AZ70)</f>
        <v>0</v>
      </c>
      <c r="AZ69" s="25">
        <f>IF('Indicator Date hidden'!BA70="x","x",$AZ$2-'Indicator Date hidden'!BA70)</f>
        <v>0</v>
      </c>
      <c r="BA69">
        <f t="shared" si="10"/>
        <v>15</v>
      </c>
      <c r="BB69" s="26">
        <f t="shared" si="11"/>
        <v>0.3</v>
      </c>
      <c r="BC69">
        <f t="shared" si="12"/>
        <v>6</v>
      </c>
      <c r="BD69" s="26">
        <f t="shared" si="13"/>
        <v>1.0246950765959599</v>
      </c>
      <c r="BE69" s="28">
        <f t="shared" si="14"/>
        <v>0</v>
      </c>
    </row>
    <row r="70" spans="1:57" x14ac:dyDescent="0.25">
      <c r="A70" t="s">
        <v>9371</v>
      </c>
      <c r="B70" s="25">
        <f>IF('Indicator Date hidden'!C71="x","x",$B$2-'Indicator Date hidden'!C71)</f>
        <v>0</v>
      </c>
      <c r="C70" s="25">
        <f>IF('Indicator Date hidden'!D71="x","x",$C$2-'Indicator Date hidden'!D71)</f>
        <v>0</v>
      </c>
      <c r="D70" s="25">
        <f>IF('Indicator Date hidden'!E71="x","x",$D$2-'Indicator Date hidden'!E71)</f>
        <v>0</v>
      </c>
      <c r="E70" s="25">
        <f>IF('Indicator Date hidden'!F71="x","x",$E$2-'Indicator Date hidden'!F71)</f>
        <v>0</v>
      </c>
      <c r="F70" s="25">
        <f>IF('Indicator Date hidden'!G71="x","x",$F$2-'Indicator Date hidden'!G71)</f>
        <v>0</v>
      </c>
      <c r="G70" s="25">
        <f>IF('Indicator Date hidden'!H71="x","x",$G$2-'Indicator Date hidden'!H71)</f>
        <v>0</v>
      </c>
      <c r="H70" s="25">
        <f>IF('Indicator Date hidden'!I71="x","x",$H$2-'Indicator Date hidden'!I71)</f>
        <v>0</v>
      </c>
      <c r="I70" s="25">
        <f>IF('Indicator Date hidden'!J71="x","x",$I$2-'Indicator Date hidden'!J71)</f>
        <v>0</v>
      </c>
      <c r="J70" s="25">
        <f>IF('Indicator Date hidden'!K71="x","x",$J$2-'Indicator Date hidden'!K71)</f>
        <v>0</v>
      </c>
      <c r="K70" s="25">
        <f>IF('Indicator Date hidden'!L71="x","x",$K$2-'Indicator Date hidden'!L71)</f>
        <v>0</v>
      </c>
      <c r="L70" s="25">
        <f>IF('Indicator Date hidden'!M71="x","x",$L$2-'Indicator Date hidden'!M71)</f>
        <v>0</v>
      </c>
      <c r="M70" s="25">
        <f>IF('Indicator Date hidden'!N71="x","x",$M$2-'Indicator Date hidden'!N71)</f>
        <v>0</v>
      </c>
      <c r="N70" s="25">
        <f>IF('Indicator Date hidden'!O71="x","x",$N$2-'Indicator Date hidden'!O71)</f>
        <v>0</v>
      </c>
      <c r="O70" s="25">
        <f>IF('Indicator Date hidden'!P71="x","x",$O$2-'Indicator Date hidden'!P71)</f>
        <v>0</v>
      </c>
      <c r="P70" s="25">
        <f>IF('Indicator Date hidden'!Q71="x","x",$P$2-'Indicator Date hidden'!Q71)</f>
        <v>0</v>
      </c>
      <c r="Q70" s="25">
        <f>IF('Indicator Date hidden'!R71="x","x",$Q$2-'Indicator Date hidden'!R71)</f>
        <v>2</v>
      </c>
      <c r="R70" s="25">
        <f>IF('Indicator Date hidden'!S71="x","x",$R$2-'Indicator Date hidden'!S71)</f>
        <v>0</v>
      </c>
      <c r="S70" s="25">
        <f>IF('Indicator Date hidden'!T71="x","x",$S$2-'Indicator Date hidden'!T71)</f>
        <v>0</v>
      </c>
      <c r="T70" s="25">
        <f>IF('Indicator Date hidden'!U71="x","x",$T$2-'Indicator Date hidden'!U71)</f>
        <v>0</v>
      </c>
      <c r="U70" s="25">
        <f>IF('Indicator Date hidden'!V71="x","x",$U$2-'Indicator Date hidden'!V71)</f>
        <v>0</v>
      </c>
      <c r="V70" s="25">
        <f>IF('Indicator Date hidden'!W71="x","x",$V$2-'Indicator Date hidden'!W71)</f>
        <v>0</v>
      </c>
      <c r="W70" s="25">
        <f>IF('Indicator Date hidden'!X71="x","x",$W$2-'Indicator Date hidden'!X71)</f>
        <v>2</v>
      </c>
      <c r="X70" s="25">
        <f>IF('Indicator Date hidden'!Y71="x","x",$X$2-'Indicator Date hidden'!Y71)</f>
        <v>4</v>
      </c>
      <c r="Y70" s="25">
        <f>IF('Indicator Date hidden'!Z71="x","x",$Y$2-'Indicator Date hidden'!Z71)</f>
        <v>0</v>
      </c>
      <c r="Z70" s="25">
        <f>IF('Indicator Date hidden'!AA71="x","x",$Z$2-'Indicator Date hidden'!AA71)</f>
        <v>0</v>
      </c>
      <c r="AA70" s="25">
        <f>IF('Indicator Date hidden'!AB71="x","x",$AA$2-'Indicator Date hidden'!AB71)</f>
        <v>0</v>
      </c>
      <c r="AB70" s="25">
        <f>IF('Indicator Date hidden'!AC71="x","x",$AB$2-'Indicator Date hidden'!AC71)</f>
        <v>0</v>
      </c>
      <c r="AC70" s="25">
        <f>IF('Indicator Date hidden'!AD71="x","x",$AC$2-'Indicator Date hidden'!AD71)</f>
        <v>0</v>
      </c>
      <c r="AD70" s="25">
        <f>IF('Indicator Date hidden'!AE71="x","x",$AD$2-'Indicator Date hidden'!AE71)</f>
        <v>0</v>
      </c>
      <c r="AE70" s="25" t="str">
        <f>IF('Indicator Date hidden'!AF71="x","x",$AE$2-'Indicator Date hidden'!AF71)</f>
        <v>x</v>
      </c>
      <c r="AF70" s="25">
        <f>IF('Indicator Date hidden'!AG71="x","x",$AF$2-'Indicator Date hidden'!AG71)</f>
        <v>1</v>
      </c>
      <c r="AG70" s="25">
        <f>IF('Indicator Date hidden'!AH71="x","x",$AG$2-'Indicator Date hidden'!AH71)</f>
        <v>0</v>
      </c>
      <c r="AH70" s="25">
        <f>IF('Indicator Date hidden'!AI71="x","x",$AH$2-'Indicator Date hidden'!AI71)</f>
        <v>0</v>
      </c>
      <c r="AI70" s="25">
        <f>IF('Indicator Date hidden'!AJ71="x","x",$AI$2-'Indicator Date hidden'!AJ71)</f>
        <v>0</v>
      </c>
      <c r="AJ70" s="25" t="str">
        <f>IF('Indicator Date hidden'!AK71="x","x",$AJ$2-'Indicator Date hidden'!AK71)</f>
        <v>x</v>
      </c>
      <c r="AK70" s="25">
        <f>IF('Indicator Date hidden'!AL71="x","x",$AK$2-'Indicator Date hidden'!AL71)</f>
        <v>1</v>
      </c>
      <c r="AL70" s="25">
        <f>IF('Indicator Date hidden'!AM71="x","x",$AL$2-'Indicator Date hidden'!AM71)</f>
        <v>0</v>
      </c>
      <c r="AM70" s="25">
        <f>IF('Indicator Date hidden'!AN71="x","x",$AM$2-'Indicator Date hidden'!AN71)</f>
        <v>0</v>
      </c>
      <c r="AN70" s="25">
        <f>IF('Indicator Date hidden'!AO71="x","x",$AN$2-'Indicator Date hidden'!AO71)</f>
        <v>0</v>
      </c>
      <c r="AO70" s="25">
        <f>IF('Indicator Date hidden'!AP71="x","x",$AO$2-'Indicator Date hidden'!AP71)</f>
        <v>1</v>
      </c>
      <c r="AP70" s="25">
        <f>IF('Indicator Date hidden'!AQ71="x","x",$AP$2-'Indicator Date hidden'!AQ71)</f>
        <v>1</v>
      </c>
      <c r="AQ70" s="25">
        <f>IF('Indicator Date hidden'!AR71="x","x",$AQ$2-'Indicator Date hidden'!AR71)</f>
        <v>0</v>
      </c>
      <c r="AR70" s="25">
        <f>IF('Indicator Date hidden'!AS71="x","x",$AR$2-'Indicator Date hidden'!AS71)</f>
        <v>0</v>
      </c>
      <c r="AS70" s="25">
        <f>IF('Indicator Date hidden'!AT71="x","x",$AS$2-'Indicator Date hidden'!AT71)</f>
        <v>0</v>
      </c>
      <c r="AT70" s="25">
        <f>IF('Indicator Date hidden'!AU71="x","x",$AT$2-'Indicator Date hidden'!AU71)</f>
        <v>0</v>
      </c>
      <c r="AU70" s="25">
        <f>IF('Indicator Date hidden'!AV71="x","x",$AU$2-'Indicator Date hidden'!AV71)</f>
        <v>4</v>
      </c>
      <c r="AV70" s="25">
        <f>IF('Indicator Date hidden'!AW71="x","x",$AV$2-'Indicator Date hidden'!AW71)</f>
        <v>0</v>
      </c>
      <c r="AW70" s="25">
        <f>IF('Indicator Date hidden'!AX71="x","x",$AW$2-'Indicator Date hidden'!AX71)</f>
        <v>0</v>
      </c>
      <c r="AX70" s="25">
        <f>IF('Indicator Date hidden'!AY71="x","x",$AX$2-'Indicator Date hidden'!AY71)</f>
        <v>0</v>
      </c>
      <c r="AY70" s="25">
        <f>IF('Indicator Date hidden'!AZ71="x","x",$AY$2-'Indicator Date hidden'!AZ71)</f>
        <v>0</v>
      </c>
      <c r="AZ70" s="25">
        <f>IF('Indicator Date hidden'!BA71="x","x",$AZ$2-'Indicator Date hidden'!BA71)</f>
        <v>0</v>
      </c>
      <c r="BA70">
        <f t="shared" si="10"/>
        <v>16</v>
      </c>
      <c r="BB70" s="26">
        <f t="shared" si="11"/>
        <v>0.32653061224489793</v>
      </c>
      <c r="BC70">
        <f t="shared" si="12"/>
        <v>8</v>
      </c>
      <c r="BD70" s="26">
        <f t="shared" si="13"/>
        <v>0.88957121296748443</v>
      </c>
      <c r="BE70" s="28">
        <f t="shared" si="14"/>
        <v>0</v>
      </c>
    </row>
    <row r="71" spans="1:57" x14ac:dyDescent="0.25">
      <c r="A71" t="s">
        <v>9375</v>
      </c>
      <c r="B71" s="25">
        <f>IF('Indicator Date hidden'!C72="x","x",$B$2-'Indicator Date hidden'!C72)</f>
        <v>0</v>
      </c>
      <c r="C71" s="25">
        <f>IF('Indicator Date hidden'!D72="x","x",$C$2-'Indicator Date hidden'!D72)</f>
        <v>0</v>
      </c>
      <c r="D71" s="25">
        <f>IF('Indicator Date hidden'!E72="x","x",$D$2-'Indicator Date hidden'!E72)</f>
        <v>0</v>
      </c>
      <c r="E71" s="25">
        <f>IF('Indicator Date hidden'!F72="x","x",$E$2-'Indicator Date hidden'!F72)</f>
        <v>0</v>
      </c>
      <c r="F71" s="25">
        <f>IF('Indicator Date hidden'!G72="x","x",$F$2-'Indicator Date hidden'!G72)</f>
        <v>0</v>
      </c>
      <c r="G71" s="25">
        <f>IF('Indicator Date hidden'!H72="x","x",$G$2-'Indicator Date hidden'!H72)</f>
        <v>0</v>
      </c>
      <c r="H71" s="25">
        <f>IF('Indicator Date hidden'!I72="x","x",$H$2-'Indicator Date hidden'!I72)</f>
        <v>0</v>
      </c>
      <c r="I71" s="25">
        <f>IF('Indicator Date hidden'!J72="x","x",$I$2-'Indicator Date hidden'!J72)</f>
        <v>0</v>
      </c>
      <c r="J71" s="25">
        <f>IF('Indicator Date hidden'!K72="x","x",$J$2-'Indicator Date hidden'!K72)</f>
        <v>0</v>
      </c>
      <c r="K71" s="25">
        <f>IF('Indicator Date hidden'!L72="x","x",$K$2-'Indicator Date hidden'!L72)</f>
        <v>0</v>
      </c>
      <c r="L71" s="25">
        <f>IF('Indicator Date hidden'!M72="x","x",$L$2-'Indicator Date hidden'!M72)</f>
        <v>0</v>
      </c>
      <c r="M71" s="25">
        <f>IF('Indicator Date hidden'!N72="x","x",$M$2-'Indicator Date hidden'!N72)</f>
        <v>0</v>
      </c>
      <c r="N71" s="25">
        <f>IF('Indicator Date hidden'!O72="x","x",$N$2-'Indicator Date hidden'!O72)</f>
        <v>0</v>
      </c>
      <c r="O71" s="25">
        <f>IF('Indicator Date hidden'!P72="x","x",$O$2-'Indicator Date hidden'!P72)</f>
        <v>0</v>
      </c>
      <c r="P71" s="25">
        <f>IF('Indicator Date hidden'!Q72="x","x",$P$2-'Indicator Date hidden'!Q72)</f>
        <v>0</v>
      </c>
      <c r="Q71" s="25">
        <f>IF('Indicator Date hidden'!R72="x","x",$Q$2-'Indicator Date hidden'!R72)</f>
        <v>8</v>
      </c>
      <c r="R71" s="25">
        <f>IF('Indicator Date hidden'!S72="x","x",$R$2-'Indicator Date hidden'!S72)</f>
        <v>0</v>
      </c>
      <c r="S71" s="25">
        <f>IF('Indicator Date hidden'!T72="x","x",$S$2-'Indicator Date hidden'!T72)</f>
        <v>0</v>
      </c>
      <c r="T71" s="25">
        <f>IF('Indicator Date hidden'!U72="x","x",$T$2-'Indicator Date hidden'!U72)</f>
        <v>0</v>
      </c>
      <c r="U71" s="25">
        <f>IF('Indicator Date hidden'!V72="x","x",$U$2-'Indicator Date hidden'!V72)</f>
        <v>0</v>
      </c>
      <c r="V71" s="25">
        <f>IF('Indicator Date hidden'!W72="x","x",$V$2-'Indicator Date hidden'!W72)</f>
        <v>0</v>
      </c>
      <c r="W71" s="25">
        <f>IF('Indicator Date hidden'!X72="x","x",$W$2-'Indicator Date hidden'!X72)</f>
        <v>0</v>
      </c>
      <c r="X71" s="25">
        <f>IF('Indicator Date hidden'!Y72="x","x",$X$2-'Indicator Date hidden'!Y72)</f>
        <v>4</v>
      </c>
      <c r="Y71" s="25">
        <f>IF('Indicator Date hidden'!Z72="x","x",$Y$2-'Indicator Date hidden'!Z72)</f>
        <v>0</v>
      </c>
      <c r="Z71" s="25">
        <f>IF('Indicator Date hidden'!AA72="x","x",$Z$2-'Indicator Date hidden'!AA72)</f>
        <v>0</v>
      </c>
      <c r="AA71" s="25">
        <f>IF('Indicator Date hidden'!AB72="x","x",$AA$2-'Indicator Date hidden'!AB72)</f>
        <v>0</v>
      </c>
      <c r="AB71" s="25">
        <f>IF('Indicator Date hidden'!AC72="x","x",$AB$2-'Indicator Date hidden'!AC72)</f>
        <v>0</v>
      </c>
      <c r="AC71" s="25">
        <f>IF('Indicator Date hidden'!AD72="x","x",$AC$2-'Indicator Date hidden'!AD72)</f>
        <v>0</v>
      </c>
      <c r="AD71" s="25">
        <f>IF('Indicator Date hidden'!AE72="x","x",$AD$2-'Indicator Date hidden'!AE72)</f>
        <v>0</v>
      </c>
      <c r="AE71" s="25" t="str">
        <f>IF('Indicator Date hidden'!AF72="x","x",$AE$2-'Indicator Date hidden'!AF72)</f>
        <v>x</v>
      </c>
      <c r="AF71" s="25">
        <f>IF('Indicator Date hidden'!AG72="x","x",$AF$2-'Indicator Date hidden'!AG72)</f>
        <v>3</v>
      </c>
      <c r="AG71" s="25">
        <f>IF('Indicator Date hidden'!AH72="x","x",$AG$2-'Indicator Date hidden'!AH72)</f>
        <v>0</v>
      </c>
      <c r="AH71" s="25">
        <f>IF('Indicator Date hidden'!AI72="x","x",$AH$2-'Indicator Date hidden'!AI72)</f>
        <v>0</v>
      </c>
      <c r="AI71" s="25">
        <f>IF('Indicator Date hidden'!AJ72="x","x",$AI$2-'Indicator Date hidden'!AJ72)</f>
        <v>0</v>
      </c>
      <c r="AJ71" s="25" t="str">
        <f>IF('Indicator Date hidden'!AK72="x","x",$AJ$2-'Indicator Date hidden'!AK72)</f>
        <v>x</v>
      </c>
      <c r="AK71" s="25">
        <f>IF('Indicator Date hidden'!AL72="x","x",$AK$2-'Indicator Date hidden'!AL72)</f>
        <v>1</v>
      </c>
      <c r="AL71" s="25">
        <f>IF('Indicator Date hidden'!AM72="x","x",$AL$2-'Indicator Date hidden'!AM72)</f>
        <v>0</v>
      </c>
      <c r="AM71" s="25">
        <f>IF('Indicator Date hidden'!AN72="x","x",$AM$2-'Indicator Date hidden'!AN72)</f>
        <v>0</v>
      </c>
      <c r="AN71" s="25">
        <f>IF('Indicator Date hidden'!AO72="x","x",$AN$2-'Indicator Date hidden'!AO72)</f>
        <v>0</v>
      </c>
      <c r="AO71" s="25" t="str">
        <f>IF('Indicator Date hidden'!AP72="x","x",$AO$2-'Indicator Date hidden'!AP72)</f>
        <v>x</v>
      </c>
      <c r="AP71" s="25" t="str">
        <f>IF('Indicator Date hidden'!AQ72="x","x",$AP$2-'Indicator Date hidden'!AQ72)</f>
        <v>x</v>
      </c>
      <c r="AQ71" s="25">
        <f>IF('Indicator Date hidden'!AR72="x","x",$AQ$2-'Indicator Date hidden'!AR72)</f>
        <v>0</v>
      </c>
      <c r="AR71" s="25">
        <f>IF('Indicator Date hidden'!AS72="x","x",$AR$2-'Indicator Date hidden'!AS72)</f>
        <v>0</v>
      </c>
      <c r="AS71" s="25">
        <f>IF('Indicator Date hidden'!AT72="x","x",$AS$2-'Indicator Date hidden'!AT72)</f>
        <v>0</v>
      </c>
      <c r="AT71" s="25">
        <f>IF('Indicator Date hidden'!AU72="x","x",$AT$2-'Indicator Date hidden'!AU72)</f>
        <v>0</v>
      </c>
      <c r="AU71" s="25">
        <f>IF('Indicator Date hidden'!AV72="x","x",$AU$2-'Indicator Date hidden'!AV72)</f>
        <v>1</v>
      </c>
      <c r="AV71" s="25">
        <f>IF('Indicator Date hidden'!AW72="x","x",$AV$2-'Indicator Date hidden'!AW72)</f>
        <v>0</v>
      </c>
      <c r="AW71" s="25">
        <f>IF('Indicator Date hidden'!AX72="x","x",$AW$2-'Indicator Date hidden'!AX72)</f>
        <v>0</v>
      </c>
      <c r="AX71" s="25">
        <f>IF('Indicator Date hidden'!AY72="x","x",$AX$2-'Indicator Date hidden'!AY72)</f>
        <v>0</v>
      </c>
      <c r="AY71" s="25">
        <f>IF('Indicator Date hidden'!AZ72="x","x",$AY$2-'Indicator Date hidden'!AZ72)</f>
        <v>0</v>
      </c>
      <c r="AZ71" s="25">
        <f>IF('Indicator Date hidden'!BA72="x","x",$AZ$2-'Indicator Date hidden'!BA72)</f>
        <v>0</v>
      </c>
      <c r="BA71">
        <f t="shared" si="10"/>
        <v>17</v>
      </c>
      <c r="BB71" s="26">
        <f t="shared" si="11"/>
        <v>0.36170212765957449</v>
      </c>
      <c r="BC71">
        <f t="shared" si="12"/>
        <v>5</v>
      </c>
      <c r="BD71" s="26">
        <f t="shared" si="13"/>
        <v>1.3436300769231442</v>
      </c>
      <c r="BE71" s="28">
        <f t="shared" si="14"/>
        <v>0</v>
      </c>
    </row>
    <row r="72" spans="1:57" x14ac:dyDescent="0.25">
      <c r="A72" t="s">
        <v>9383</v>
      </c>
      <c r="B72" s="25">
        <f>IF('Indicator Date hidden'!C73="x","x",$B$2-'Indicator Date hidden'!C73)</f>
        <v>0</v>
      </c>
      <c r="C72" s="25">
        <f>IF('Indicator Date hidden'!D73="x","x",$C$2-'Indicator Date hidden'!D73)</f>
        <v>0</v>
      </c>
      <c r="D72" s="25">
        <f>IF('Indicator Date hidden'!E73="x","x",$D$2-'Indicator Date hidden'!E73)</f>
        <v>0</v>
      </c>
      <c r="E72" s="25">
        <f>IF('Indicator Date hidden'!F73="x","x",$E$2-'Indicator Date hidden'!F73)</f>
        <v>0</v>
      </c>
      <c r="F72" s="25">
        <f>IF('Indicator Date hidden'!G73="x","x",$F$2-'Indicator Date hidden'!G73)</f>
        <v>0</v>
      </c>
      <c r="G72" s="25">
        <f>IF('Indicator Date hidden'!H73="x","x",$G$2-'Indicator Date hidden'!H73)</f>
        <v>0</v>
      </c>
      <c r="H72" s="25">
        <f>IF('Indicator Date hidden'!I73="x","x",$H$2-'Indicator Date hidden'!I73)</f>
        <v>0</v>
      </c>
      <c r="I72" s="25">
        <f>IF('Indicator Date hidden'!J73="x","x",$I$2-'Indicator Date hidden'!J73)</f>
        <v>0</v>
      </c>
      <c r="J72" s="25">
        <f>IF('Indicator Date hidden'!K73="x","x",$J$2-'Indicator Date hidden'!K73)</f>
        <v>0</v>
      </c>
      <c r="K72" s="25">
        <f>IF('Indicator Date hidden'!L73="x","x",$K$2-'Indicator Date hidden'!L73)</f>
        <v>0</v>
      </c>
      <c r="L72" s="25">
        <f>IF('Indicator Date hidden'!M73="x","x",$L$2-'Indicator Date hidden'!M73)</f>
        <v>0</v>
      </c>
      <c r="M72" s="25">
        <f>IF('Indicator Date hidden'!N73="x","x",$M$2-'Indicator Date hidden'!N73)</f>
        <v>0</v>
      </c>
      <c r="N72" s="25">
        <f>IF('Indicator Date hidden'!O73="x","x",$N$2-'Indicator Date hidden'!O73)</f>
        <v>0</v>
      </c>
      <c r="O72" s="25">
        <f>IF('Indicator Date hidden'!P73="x","x",$O$2-'Indicator Date hidden'!P73)</f>
        <v>0</v>
      </c>
      <c r="P72" s="25">
        <f>IF('Indicator Date hidden'!Q73="x","x",$P$2-'Indicator Date hidden'!Q73)</f>
        <v>0</v>
      </c>
      <c r="Q72" s="25">
        <f>IF('Indicator Date hidden'!R73="x","x",$Q$2-'Indicator Date hidden'!R73)</f>
        <v>5</v>
      </c>
      <c r="R72" s="25">
        <f>IF('Indicator Date hidden'!S73="x","x",$R$2-'Indicator Date hidden'!S73)</f>
        <v>0</v>
      </c>
      <c r="S72" s="25">
        <f>IF('Indicator Date hidden'!T73="x","x",$S$2-'Indicator Date hidden'!T73)</f>
        <v>0</v>
      </c>
      <c r="T72" s="25">
        <f>IF('Indicator Date hidden'!U73="x","x",$T$2-'Indicator Date hidden'!U73)</f>
        <v>0</v>
      </c>
      <c r="U72" s="25">
        <f>IF('Indicator Date hidden'!V73="x","x",$U$2-'Indicator Date hidden'!V73)</f>
        <v>0</v>
      </c>
      <c r="V72" s="25">
        <f>IF('Indicator Date hidden'!W73="x","x",$V$2-'Indicator Date hidden'!W73)</f>
        <v>0</v>
      </c>
      <c r="W72" s="25">
        <f>IF('Indicator Date hidden'!X73="x","x",$W$2-'Indicator Date hidden'!X73)</f>
        <v>0</v>
      </c>
      <c r="X72" s="25">
        <f>IF('Indicator Date hidden'!Y73="x","x",$X$2-'Indicator Date hidden'!Y73)</f>
        <v>4</v>
      </c>
      <c r="Y72" s="25">
        <f>IF('Indicator Date hidden'!Z73="x","x",$Y$2-'Indicator Date hidden'!Z73)</f>
        <v>0</v>
      </c>
      <c r="Z72" s="25">
        <f>IF('Indicator Date hidden'!AA73="x","x",$Z$2-'Indicator Date hidden'!AA73)</f>
        <v>0</v>
      </c>
      <c r="AA72" s="25">
        <f>IF('Indicator Date hidden'!AB73="x","x",$AA$2-'Indicator Date hidden'!AB73)</f>
        <v>0</v>
      </c>
      <c r="AB72" s="25">
        <f>IF('Indicator Date hidden'!AC73="x","x",$AB$2-'Indicator Date hidden'!AC73)</f>
        <v>0</v>
      </c>
      <c r="AC72" s="25">
        <f>IF('Indicator Date hidden'!AD73="x","x",$AC$2-'Indicator Date hidden'!AD73)</f>
        <v>0</v>
      </c>
      <c r="AD72" s="25">
        <f>IF('Indicator Date hidden'!AE73="x","x",$AD$2-'Indicator Date hidden'!AE73)</f>
        <v>0</v>
      </c>
      <c r="AE72" s="25">
        <f>IF('Indicator Date hidden'!AF73="x","x",$AE$2-'Indicator Date hidden'!AF73)</f>
        <v>0</v>
      </c>
      <c r="AF72" s="25" t="str">
        <f>IF('Indicator Date hidden'!AG73="x","x",$AF$2-'Indicator Date hidden'!AG73)</f>
        <v>x</v>
      </c>
      <c r="AG72" s="25">
        <f>IF('Indicator Date hidden'!AH73="x","x",$AG$2-'Indicator Date hidden'!AH73)</f>
        <v>0</v>
      </c>
      <c r="AH72" s="25">
        <f>IF('Indicator Date hidden'!AI73="x","x",$AH$2-'Indicator Date hidden'!AI73)</f>
        <v>0</v>
      </c>
      <c r="AI72" s="25">
        <f>IF('Indicator Date hidden'!AJ73="x","x",$AI$2-'Indicator Date hidden'!AJ73)</f>
        <v>0</v>
      </c>
      <c r="AJ72" s="25" t="str">
        <f>IF('Indicator Date hidden'!AK73="x","x",$AJ$2-'Indicator Date hidden'!AK73)</f>
        <v>x</v>
      </c>
      <c r="AK72" s="25">
        <f>IF('Indicator Date hidden'!AL73="x","x",$AK$2-'Indicator Date hidden'!AL73)</f>
        <v>1</v>
      </c>
      <c r="AL72" s="25">
        <f>IF('Indicator Date hidden'!AM73="x","x",$AL$2-'Indicator Date hidden'!AM73)</f>
        <v>0</v>
      </c>
      <c r="AM72" s="25">
        <f>IF('Indicator Date hidden'!AN73="x","x",$AM$2-'Indicator Date hidden'!AN73)</f>
        <v>0</v>
      </c>
      <c r="AN72" s="25">
        <f>IF('Indicator Date hidden'!AO73="x","x",$AN$2-'Indicator Date hidden'!AO73)</f>
        <v>0</v>
      </c>
      <c r="AO72" s="25" t="str">
        <f>IF('Indicator Date hidden'!AP73="x","x",$AO$2-'Indicator Date hidden'!AP73)</f>
        <v>x</v>
      </c>
      <c r="AP72" s="25" t="str">
        <f>IF('Indicator Date hidden'!AQ73="x","x",$AP$2-'Indicator Date hidden'!AQ73)</f>
        <v>x</v>
      </c>
      <c r="AQ72" s="25" t="str">
        <f>IF('Indicator Date hidden'!AR73="x","x",$AQ$2-'Indicator Date hidden'!AR73)</f>
        <v>x</v>
      </c>
      <c r="AR72" s="25">
        <f>IF('Indicator Date hidden'!AS73="x","x",$AR$2-'Indicator Date hidden'!AS73)</f>
        <v>0</v>
      </c>
      <c r="AS72" s="25">
        <f>IF('Indicator Date hidden'!AT73="x","x",$AS$2-'Indicator Date hidden'!AT73)</f>
        <v>0</v>
      </c>
      <c r="AT72" s="25">
        <f>IF('Indicator Date hidden'!AU73="x","x",$AT$2-'Indicator Date hidden'!AU73)</f>
        <v>0</v>
      </c>
      <c r="AU72" s="25">
        <f>IF('Indicator Date hidden'!AV73="x","x",$AU$2-'Indicator Date hidden'!AV73)</f>
        <v>5</v>
      </c>
      <c r="AV72" s="25">
        <f>IF('Indicator Date hidden'!AW73="x","x",$AV$2-'Indicator Date hidden'!AW73)</f>
        <v>0</v>
      </c>
      <c r="AW72" s="25">
        <f>IF('Indicator Date hidden'!AX73="x","x",$AW$2-'Indicator Date hidden'!AX73)</f>
        <v>0</v>
      </c>
      <c r="AX72" s="25">
        <f>IF('Indicator Date hidden'!AY73="x","x",$AX$2-'Indicator Date hidden'!AY73)</f>
        <v>0</v>
      </c>
      <c r="AY72" s="25">
        <f>IF('Indicator Date hidden'!AZ73="x","x",$AY$2-'Indicator Date hidden'!AZ73)</f>
        <v>0</v>
      </c>
      <c r="AZ72" s="25">
        <f>IF('Indicator Date hidden'!BA73="x","x",$AZ$2-'Indicator Date hidden'!BA73)</f>
        <v>0</v>
      </c>
      <c r="BA72">
        <f t="shared" si="10"/>
        <v>15</v>
      </c>
      <c r="BB72" s="26">
        <f t="shared" si="11"/>
        <v>0.32608695652173914</v>
      </c>
      <c r="BC72">
        <f t="shared" si="12"/>
        <v>4</v>
      </c>
      <c r="BD72" s="26">
        <f t="shared" si="13"/>
        <v>1.1619763491211101</v>
      </c>
      <c r="BE72" s="28">
        <f t="shared" si="14"/>
        <v>0</v>
      </c>
    </row>
    <row r="73" spans="1:57" x14ac:dyDescent="0.25">
      <c r="A73" t="s">
        <v>9387</v>
      </c>
      <c r="B73" s="25">
        <f>IF('Indicator Date hidden'!C74="x","x",$B$2-'Indicator Date hidden'!C74)</f>
        <v>0</v>
      </c>
      <c r="C73" s="25">
        <f>IF('Indicator Date hidden'!D74="x","x",$C$2-'Indicator Date hidden'!D74)</f>
        <v>0</v>
      </c>
      <c r="D73" s="25">
        <f>IF('Indicator Date hidden'!E74="x","x",$D$2-'Indicator Date hidden'!E74)</f>
        <v>0</v>
      </c>
      <c r="E73" s="25">
        <f>IF('Indicator Date hidden'!F74="x","x",$E$2-'Indicator Date hidden'!F74)</f>
        <v>0</v>
      </c>
      <c r="F73" s="25">
        <f>IF('Indicator Date hidden'!G74="x","x",$F$2-'Indicator Date hidden'!G74)</f>
        <v>0</v>
      </c>
      <c r="G73" s="25">
        <f>IF('Indicator Date hidden'!H74="x","x",$G$2-'Indicator Date hidden'!H74)</f>
        <v>0</v>
      </c>
      <c r="H73" s="25">
        <f>IF('Indicator Date hidden'!I74="x","x",$H$2-'Indicator Date hidden'!I74)</f>
        <v>0</v>
      </c>
      <c r="I73" s="25">
        <f>IF('Indicator Date hidden'!J74="x","x",$I$2-'Indicator Date hidden'!J74)</f>
        <v>0</v>
      </c>
      <c r="J73" s="25">
        <f>IF('Indicator Date hidden'!K74="x","x",$J$2-'Indicator Date hidden'!K74)</f>
        <v>0</v>
      </c>
      <c r="K73" s="25">
        <f>IF('Indicator Date hidden'!L74="x","x",$K$2-'Indicator Date hidden'!L74)</f>
        <v>0</v>
      </c>
      <c r="L73" s="25">
        <f>IF('Indicator Date hidden'!M74="x","x",$L$2-'Indicator Date hidden'!M74)</f>
        <v>0</v>
      </c>
      <c r="M73" s="25">
        <f>IF('Indicator Date hidden'!N74="x","x",$M$2-'Indicator Date hidden'!N74)</f>
        <v>0</v>
      </c>
      <c r="N73" s="25">
        <f>IF('Indicator Date hidden'!O74="x","x",$N$2-'Indicator Date hidden'!O74)</f>
        <v>0</v>
      </c>
      <c r="O73" s="25">
        <f>IF('Indicator Date hidden'!P74="x","x",$O$2-'Indicator Date hidden'!P74)</f>
        <v>0</v>
      </c>
      <c r="P73" s="25">
        <f>IF('Indicator Date hidden'!Q74="x","x",$P$2-'Indicator Date hidden'!Q74)</f>
        <v>0</v>
      </c>
      <c r="Q73" s="25">
        <f>IF('Indicator Date hidden'!R74="x","x",$Q$2-'Indicator Date hidden'!R74)</f>
        <v>2</v>
      </c>
      <c r="R73" s="25">
        <f>IF('Indicator Date hidden'!S74="x","x",$R$2-'Indicator Date hidden'!S74)</f>
        <v>0</v>
      </c>
      <c r="S73" s="25">
        <f>IF('Indicator Date hidden'!T74="x","x",$S$2-'Indicator Date hidden'!T74)</f>
        <v>0</v>
      </c>
      <c r="T73" s="25">
        <f>IF('Indicator Date hidden'!U74="x","x",$T$2-'Indicator Date hidden'!U74)</f>
        <v>0</v>
      </c>
      <c r="U73" s="25">
        <f>IF('Indicator Date hidden'!V74="x","x",$U$2-'Indicator Date hidden'!V74)</f>
        <v>0</v>
      </c>
      <c r="V73" s="25">
        <f>IF('Indicator Date hidden'!W74="x","x",$V$2-'Indicator Date hidden'!W74)</f>
        <v>0</v>
      </c>
      <c r="W73" s="25">
        <f>IF('Indicator Date hidden'!X74="x","x",$W$2-'Indicator Date hidden'!X74)</f>
        <v>2</v>
      </c>
      <c r="X73" s="25">
        <f>IF('Indicator Date hidden'!Y74="x","x",$X$2-'Indicator Date hidden'!Y74)</f>
        <v>0</v>
      </c>
      <c r="Y73" s="25">
        <f>IF('Indicator Date hidden'!Z74="x","x",$Y$2-'Indicator Date hidden'!Z74)</f>
        <v>0</v>
      </c>
      <c r="Z73" s="25">
        <f>IF('Indicator Date hidden'!AA74="x","x",$Z$2-'Indicator Date hidden'!AA74)</f>
        <v>0</v>
      </c>
      <c r="AA73" s="25">
        <f>IF('Indicator Date hidden'!AB74="x","x",$AA$2-'Indicator Date hidden'!AB74)</f>
        <v>0</v>
      </c>
      <c r="AB73" s="25">
        <f>IF('Indicator Date hidden'!AC74="x","x",$AB$2-'Indicator Date hidden'!AC74)</f>
        <v>0</v>
      </c>
      <c r="AC73" s="25">
        <f>IF('Indicator Date hidden'!AD74="x","x",$AC$2-'Indicator Date hidden'!AD74)</f>
        <v>0</v>
      </c>
      <c r="AD73" s="25">
        <f>IF('Indicator Date hidden'!AE74="x","x",$AD$2-'Indicator Date hidden'!AE74)</f>
        <v>0</v>
      </c>
      <c r="AE73" s="25">
        <f>IF('Indicator Date hidden'!AF74="x","x",$AE$2-'Indicator Date hidden'!AF74)</f>
        <v>0</v>
      </c>
      <c r="AF73" s="25">
        <f>IF('Indicator Date hidden'!AG74="x","x",$AF$2-'Indicator Date hidden'!AG74)</f>
        <v>1</v>
      </c>
      <c r="AG73" s="25">
        <f>IF('Indicator Date hidden'!AH74="x","x",$AG$2-'Indicator Date hidden'!AH74)</f>
        <v>0</v>
      </c>
      <c r="AH73" s="25">
        <f>IF('Indicator Date hidden'!AI74="x","x",$AH$2-'Indicator Date hidden'!AI74)</f>
        <v>0</v>
      </c>
      <c r="AI73" s="25">
        <f>IF('Indicator Date hidden'!AJ74="x","x",$AI$2-'Indicator Date hidden'!AJ74)</f>
        <v>0</v>
      </c>
      <c r="AJ73" s="25">
        <f>IF('Indicator Date hidden'!AK74="x","x",$AJ$2-'Indicator Date hidden'!AK74)</f>
        <v>0</v>
      </c>
      <c r="AK73" s="25">
        <f>IF('Indicator Date hidden'!AL74="x","x",$AK$2-'Indicator Date hidden'!AL74)</f>
        <v>1</v>
      </c>
      <c r="AL73" s="25">
        <f>IF('Indicator Date hidden'!AM74="x","x",$AL$2-'Indicator Date hidden'!AM74)</f>
        <v>0</v>
      </c>
      <c r="AM73" s="25">
        <f>IF('Indicator Date hidden'!AN74="x","x",$AM$2-'Indicator Date hidden'!AN74)</f>
        <v>0</v>
      </c>
      <c r="AN73" s="25">
        <f>IF('Indicator Date hidden'!AO74="x","x",$AN$2-'Indicator Date hidden'!AO74)</f>
        <v>0</v>
      </c>
      <c r="AO73" s="25">
        <f>IF('Indicator Date hidden'!AP74="x","x",$AO$2-'Indicator Date hidden'!AP74)</f>
        <v>0</v>
      </c>
      <c r="AP73" s="25">
        <f>IF('Indicator Date hidden'!AQ74="x","x",$AP$2-'Indicator Date hidden'!AQ74)</f>
        <v>0</v>
      </c>
      <c r="AQ73" s="25">
        <f>IF('Indicator Date hidden'!AR74="x","x",$AQ$2-'Indicator Date hidden'!AR74)</f>
        <v>4</v>
      </c>
      <c r="AR73" s="25">
        <f>IF('Indicator Date hidden'!AS74="x","x",$AR$2-'Indicator Date hidden'!AS74)</f>
        <v>0</v>
      </c>
      <c r="AS73" s="25">
        <f>IF('Indicator Date hidden'!AT74="x","x",$AS$2-'Indicator Date hidden'!AT74)</f>
        <v>0</v>
      </c>
      <c r="AT73" s="25">
        <f>IF('Indicator Date hidden'!AU74="x","x",$AT$2-'Indicator Date hidden'!AU74)</f>
        <v>0</v>
      </c>
      <c r="AU73" s="25">
        <f>IF('Indicator Date hidden'!AV74="x","x",$AU$2-'Indicator Date hidden'!AV74)</f>
        <v>8</v>
      </c>
      <c r="AV73" s="25">
        <f>IF('Indicator Date hidden'!AW74="x","x",$AV$2-'Indicator Date hidden'!AW74)</f>
        <v>0</v>
      </c>
      <c r="AW73" s="25">
        <f>IF('Indicator Date hidden'!AX74="x","x",$AW$2-'Indicator Date hidden'!AX74)</f>
        <v>0</v>
      </c>
      <c r="AX73" s="25">
        <f>IF('Indicator Date hidden'!AY74="x","x",$AX$2-'Indicator Date hidden'!AY74)</f>
        <v>0</v>
      </c>
      <c r="AY73" s="25">
        <f>IF('Indicator Date hidden'!AZ74="x","x",$AY$2-'Indicator Date hidden'!AZ74)</f>
        <v>0</v>
      </c>
      <c r="AZ73" s="25">
        <f>IF('Indicator Date hidden'!BA74="x","x",$AZ$2-'Indicator Date hidden'!BA74)</f>
        <v>0</v>
      </c>
      <c r="BA73">
        <f t="shared" si="10"/>
        <v>18</v>
      </c>
      <c r="BB73" s="26">
        <f t="shared" si="11"/>
        <v>0.35294117647058826</v>
      </c>
      <c r="BC73">
        <f t="shared" si="12"/>
        <v>6</v>
      </c>
      <c r="BD73" s="26">
        <f t="shared" si="13"/>
        <v>1.2806788857104259</v>
      </c>
      <c r="BE73" s="28">
        <f t="shared" si="14"/>
        <v>0</v>
      </c>
    </row>
    <row r="74" spans="1:57" x14ac:dyDescent="0.25">
      <c r="A74" t="s">
        <v>9384</v>
      </c>
      <c r="B74" s="25">
        <f>IF('Indicator Date hidden'!C75="x","x",$B$2-'Indicator Date hidden'!C75)</f>
        <v>0</v>
      </c>
      <c r="C74" s="25">
        <f>IF('Indicator Date hidden'!D75="x","x",$C$2-'Indicator Date hidden'!D75)</f>
        <v>0</v>
      </c>
      <c r="D74" s="25">
        <f>IF('Indicator Date hidden'!E75="x","x",$D$2-'Indicator Date hidden'!E75)</f>
        <v>0</v>
      </c>
      <c r="E74" s="25">
        <f>IF('Indicator Date hidden'!F75="x","x",$E$2-'Indicator Date hidden'!F75)</f>
        <v>0</v>
      </c>
      <c r="F74" s="25">
        <f>IF('Indicator Date hidden'!G75="x","x",$F$2-'Indicator Date hidden'!G75)</f>
        <v>0</v>
      </c>
      <c r="G74" s="25">
        <f>IF('Indicator Date hidden'!H75="x","x",$G$2-'Indicator Date hidden'!H75)</f>
        <v>0</v>
      </c>
      <c r="H74" s="25">
        <f>IF('Indicator Date hidden'!I75="x","x",$H$2-'Indicator Date hidden'!I75)</f>
        <v>0</v>
      </c>
      <c r="I74" s="25">
        <f>IF('Indicator Date hidden'!J75="x","x",$I$2-'Indicator Date hidden'!J75)</f>
        <v>0</v>
      </c>
      <c r="J74" s="25">
        <f>IF('Indicator Date hidden'!K75="x","x",$J$2-'Indicator Date hidden'!K75)</f>
        <v>0</v>
      </c>
      <c r="K74" s="25">
        <f>IF('Indicator Date hidden'!L75="x","x",$K$2-'Indicator Date hidden'!L75)</f>
        <v>0</v>
      </c>
      <c r="L74" s="25">
        <f>IF('Indicator Date hidden'!M75="x","x",$L$2-'Indicator Date hidden'!M75)</f>
        <v>0</v>
      </c>
      <c r="M74" s="25">
        <f>IF('Indicator Date hidden'!N75="x","x",$M$2-'Indicator Date hidden'!N75)</f>
        <v>0</v>
      </c>
      <c r="N74" s="25">
        <f>IF('Indicator Date hidden'!O75="x","x",$N$2-'Indicator Date hidden'!O75)</f>
        <v>0</v>
      </c>
      <c r="O74" s="25">
        <f>IF('Indicator Date hidden'!P75="x","x",$O$2-'Indicator Date hidden'!P75)</f>
        <v>0</v>
      </c>
      <c r="P74" s="25">
        <f>IF('Indicator Date hidden'!Q75="x","x",$P$2-'Indicator Date hidden'!Q75)</f>
        <v>0</v>
      </c>
      <c r="Q74" s="25">
        <f>IF('Indicator Date hidden'!R75="x","x",$Q$2-'Indicator Date hidden'!R75)</f>
        <v>2</v>
      </c>
      <c r="R74" s="25">
        <f>IF('Indicator Date hidden'!S75="x","x",$R$2-'Indicator Date hidden'!S75)</f>
        <v>0</v>
      </c>
      <c r="S74" s="25">
        <f>IF('Indicator Date hidden'!T75="x","x",$S$2-'Indicator Date hidden'!T75)</f>
        <v>0</v>
      </c>
      <c r="T74" s="25">
        <f>IF('Indicator Date hidden'!U75="x","x",$T$2-'Indicator Date hidden'!U75)</f>
        <v>0</v>
      </c>
      <c r="U74" s="25">
        <f>IF('Indicator Date hidden'!V75="x","x",$U$2-'Indicator Date hidden'!V75)</f>
        <v>0</v>
      </c>
      <c r="V74" s="25">
        <f>IF('Indicator Date hidden'!W75="x","x",$V$2-'Indicator Date hidden'!W75)</f>
        <v>0</v>
      </c>
      <c r="W74" s="25">
        <f>IF('Indicator Date hidden'!X75="x","x",$W$2-'Indicator Date hidden'!X75)</f>
        <v>2</v>
      </c>
      <c r="X74" s="25" t="str">
        <f>IF('Indicator Date hidden'!Y75="x","x",$X$2-'Indicator Date hidden'!Y75)</f>
        <v>x</v>
      </c>
      <c r="Y74" s="25">
        <f>IF('Indicator Date hidden'!Z75="x","x",$Y$2-'Indicator Date hidden'!Z75)</f>
        <v>0</v>
      </c>
      <c r="Z74" s="25">
        <f>IF('Indicator Date hidden'!AA75="x","x",$Z$2-'Indicator Date hidden'!AA75)</f>
        <v>0</v>
      </c>
      <c r="AA74" s="25">
        <f>IF('Indicator Date hidden'!AB75="x","x",$AA$2-'Indicator Date hidden'!AB75)</f>
        <v>0</v>
      </c>
      <c r="AB74" s="25">
        <f>IF('Indicator Date hidden'!AC75="x","x",$AB$2-'Indicator Date hidden'!AC75)</f>
        <v>0</v>
      </c>
      <c r="AC74" s="25">
        <f>IF('Indicator Date hidden'!AD75="x","x",$AC$2-'Indicator Date hidden'!AD75)</f>
        <v>0</v>
      </c>
      <c r="AD74" s="25">
        <f>IF('Indicator Date hidden'!AE75="x","x",$AD$2-'Indicator Date hidden'!AE75)</f>
        <v>0</v>
      </c>
      <c r="AE74" s="25">
        <f>IF('Indicator Date hidden'!AF75="x","x",$AE$2-'Indicator Date hidden'!AF75)</f>
        <v>0</v>
      </c>
      <c r="AF74" s="25">
        <f>IF('Indicator Date hidden'!AG75="x","x",$AF$2-'Indicator Date hidden'!AG75)</f>
        <v>0</v>
      </c>
      <c r="AG74" s="25">
        <f>IF('Indicator Date hidden'!AH75="x","x",$AG$2-'Indicator Date hidden'!AH75)</f>
        <v>0</v>
      </c>
      <c r="AH74" s="25">
        <f>IF('Indicator Date hidden'!AI75="x","x",$AH$2-'Indicator Date hidden'!AI75)</f>
        <v>0</v>
      </c>
      <c r="AI74" s="25">
        <f>IF('Indicator Date hidden'!AJ75="x","x",$AI$2-'Indicator Date hidden'!AJ75)</f>
        <v>0</v>
      </c>
      <c r="AJ74" s="25">
        <f>IF('Indicator Date hidden'!AK75="x","x",$AJ$2-'Indicator Date hidden'!AK75)</f>
        <v>1</v>
      </c>
      <c r="AK74" s="25">
        <f>IF('Indicator Date hidden'!AL75="x","x",$AK$2-'Indicator Date hidden'!AL75)</f>
        <v>1</v>
      </c>
      <c r="AL74" s="25">
        <f>IF('Indicator Date hidden'!AM75="x","x",$AL$2-'Indicator Date hidden'!AM75)</f>
        <v>0</v>
      </c>
      <c r="AM74" s="25">
        <f>IF('Indicator Date hidden'!AN75="x","x",$AM$2-'Indicator Date hidden'!AN75)</f>
        <v>0</v>
      </c>
      <c r="AN74" s="25">
        <f>IF('Indicator Date hidden'!AO75="x","x",$AN$2-'Indicator Date hidden'!AO75)</f>
        <v>0</v>
      </c>
      <c r="AO74" s="25">
        <f>IF('Indicator Date hidden'!AP75="x","x",$AO$2-'Indicator Date hidden'!AP75)</f>
        <v>0</v>
      </c>
      <c r="AP74" s="25">
        <f>IF('Indicator Date hidden'!AQ75="x","x",$AP$2-'Indicator Date hidden'!AQ75)</f>
        <v>0</v>
      </c>
      <c r="AQ74" s="25">
        <f>IF('Indicator Date hidden'!AR75="x","x",$AQ$2-'Indicator Date hidden'!AR75)</f>
        <v>4</v>
      </c>
      <c r="AR74" s="25">
        <f>IF('Indicator Date hidden'!AS75="x","x",$AR$2-'Indicator Date hidden'!AS75)</f>
        <v>0</v>
      </c>
      <c r="AS74" s="25">
        <f>IF('Indicator Date hidden'!AT75="x","x",$AS$2-'Indicator Date hidden'!AT75)</f>
        <v>0</v>
      </c>
      <c r="AT74" s="25">
        <f>IF('Indicator Date hidden'!AU75="x","x",$AT$2-'Indicator Date hidden'!AU75)</f>
        <v>0</v>
      </c>
      <c r="AU74" s="25">
        <f>IF('Indicator Date hidden'!AV75="x","x",$AU$2-'Indicator Date hidden'!AV75)</f>
        <v>0</v>
      </c>
      <c r="AV74" s="25">
        <f>IF('Indicator Date hidden'!AW75="x","x",$AV$2-'Indicator Date hidden'!AW75)</f>
        <v>0</v>
      </c>
      <c r="AW74" s="25">
        <f>IF('Indicator Date hidden'!AX75="x","x",$AW$2-'Indicator Date hidden'!AX75)</f>
        <v>0</v>
      </c>
      <c r="AX74" s="25">
        <f>IF('Indicator Date hidden'!AY75="x","x",$AX$2-'Indicator Date hidden'!AY75)</f>
        <v>0</v>
      </c>
      <c r="AY74" s="25">
        <f>IF('Indicator Date hidden'!AZ75="x","x",$AY$2-'Indicator Date hidden'!AZ75)</f>
        <v>0</v>
      </c>
      <c r="AZ74" s="25">
        <f>IF('Indicator Date hidden'!BA75="x","x",$AZ$2-'Indicator Date hidden'!BA75)</f>
        <v>0</v>
      </c>
      <c r="BA74">
        <f t="shared" si="10"/>
        <v>10</v>
      </c>
      <c r="BB74" s="26">
        <f t="shared" si="11"/>
        <v>0.2</v>
      </c>
      <c r="BC74">
        <f t="shared" si="12"/>
        <v>5</v>
      </c>
      <c r="BD74" s="26">
        <f t="shared" si="13"/>
        <v>0.69282032302755092</v>
      </c>
      <c r="BE74" s="28">
        <f t="shared" si="14"/>
        <v>0</v>
      </c>
    </row>
    <row r="75" spans="1:57" x14ac:dyDescent="0.25">
      <c r="A75" t="s">
        <v>9388</v>
      </c>
      <c r="B75" s="25">
        <f>IF('Indicator Date hidden'!C76="x","x",$B$2-'Indicator Date hidden'!C76)</f>
        <v>0</v>
      </c>
      <c r="C75" s="25">
        <f>IF('Indicator Date hidden'!D76="x","x",$C$2-'Indicator Date hidden'!D76)</f>
        <v>0</v>
      </c>
      <c r="D75" s="25">
        <f>IF('Indicator Date hidden'!E76="x","x",$D$2-'Indicator Date hidden'!E76)</f>
        <v>0</v>
      </c>
      <c r="E75" s="25">
        <f>IF('Indicator Date hidden'!F76="x","x",$E$2-'Indicator Date hidden'!F76)</f>
        <v>0</v>
      </c>
      <c r="F75" s="25">
        <f>IF('Indicator Date hidden'!G76="x","x",$F$2-'Indicator Date hidden'!G76)</f>
        <v>0</v>
      </c>
      <c r="G75" s="25">
        <f>IF('Indicator Date hidden'!H76="x","x",$G$2-'Indicator Date hidden'!H76)</f>
        <v>0</v>
      </c>
      <c r="H75" s="25">
        <f>IF('Indicator Date hidden'!I76="x","x",$H$2-'Indicator Date hidden'!I76)</f>
        <v>0</v>
      </c>
      <c r="I75" s="25">
        <f>IF('Indicator Date hidden'!J76="x","x",$I$2-'Indicator Date hidden'!J76)</f>
        <v>0</v>
      </c>
      <c r="J75" s="25">
        <f>IF('Indicator Date hidden'!K76="x","x",$J$2-'Indicator Date hidden'!K76)</f>
        <v>0</v>
      </c>
      <c r="K75" s="25">
        <f>IF('Indicator Date hidden'!L76="x","x",$K$2-'Indicator Date hidden'!L76)</f>
        <v>0</v>
      </c>
      <c r="L75" s="25">
        <f>IF('Indicator Date hidden'!M76="x","x",$L$2-'Indicator Date hidden'!M76)</f>
        <v>0</v>
      </c>
      <c r="M75" s="25">
        <f>IF('Indicator Date hidden'!N76="x","x",$M$2-'Indicator Date hidden'!N76)</f>
        <v>0</v>
      </c>
      <c r="N75" s="25">
        <f>IF('Indicator Date hidden'!O76="x","x",$N$2-'Indicator Date hidden'!O76)</f>
        <v>0</v>
      </c>
      <c r="O75" s="25">
        <f>IF('Indicator Date hidden'!P76="x","x",$O$2-'Indicator Date hidden'!P76)</f>
        <v>0</v>
      </c>
      <c r="P75" s="25">
        <f>IF('Indicator Date hidden'!Q76="x","x",$P$2-'Indicator Date hidden'!Q76)</f>
        <v>0</v>
      </c>
      <c r="Q75" s="25" t="str">
        <f>IF('Indicator Date hidden'!R76="x","x",$Q$2-'Indicator Date hidden'!R76)</f>
        <v>x</v>
      </c>
      <c r="R75" s="25">
        <f>IF('Indicator Date hidden'!S76="x","x",$R$2-'Indicator Date hidden'!S76)</f>
        <v>0</v>
      </c>
      <c r="S75" s="25">
        <f>IF('Indicator Date hidden'!T76="x","x",$S$2-'Indicator Date hidden'!T76)</f>
        <v>0</v>
      </c>
      <c r="T75" s="25">
        <f>IF('Indicator Date hidden'!U76="x","x",$T$2-'Indicator Date hidden'!U76)</f>
        <v>0</v>
      </c>
      <c r="U75" s="25" t="str">
        <f>IF('Indicator Date hidden'!V76="x","x",$U$2-'Indicator Date hidden'!V76)</f>
        <v>x</v>
      </c>
      <c r="V75" s="25">
        <f>IF('Indicator Date hidden'!W76="x","x",$V$2-'Indicator Date hidden'!W76)</f>
        <v>0</v>
      </c>
      <c r="W75" s="25" t="str">
        <f>IF('Indicator Date hidden'!X76="x","x",$W$2-'Indicator Date hidden'!X76)</f>
        <v>x</v>
      </c>
      <c r="X75" s="25">
        <f>IF('Indicator Date hidden'!Y76="x","x",$X$2-'Indicator Date hidden'!Y76)</f>
        <v>2</v>
      </c>
      <c r="Y75" s="25">
        <f>IF('Indicator Date hidden'!Z76="x","x",$Y$2-'Indicator Date hidden'!Z76)</f>
        <v>0</v>
      </c>
      <c r="Z75" s="25">
        <f>IF('Indicator Date hidden'!AA76="x","x",$Z$2-'Indicator Date hidden'!AA76)</f>
        <v>0</v>
      </c>
      <c r="AA75" s="25" t="str">
        <f>IF('Indicator Date hidden'!AB76="x","x",$AA$2-'Indicator Date hidden'!AB76)</f>
        <v>x</v>
      </c>
      <c r="AB75" s="25">
        <f>IF('Indicator Date hidden'!AC76="x","x",$AB$2-'Indicator Date hidden'!AC76)</f>
        <v>0</v>
      </c>
      <c r="AC75" s="25">
        <f>IF('Indicator Date hidden'!AD76="x","x",$AC$2-'Indicator Date hidden'!AD76)</f>
        <v>0</v>
      </c>
      <c r="AD75" s="25" t="str">
        <f>IF('Indicator Date hidden'!AE76="x","x",$AD$2-'Indicator Date hidden'!AE76)</f>
        <v>x</v>
      </c>
      <c r="AE75" s="25">
        <f>IF('Indicator Date hidden'!AF76="x","x",$AE$2-'Indicator Date hidden'!AF76)</f>
        <v>0</v>
      </c>
      <c r="AF75" s="25">
        <f>IF('Indicator Date hidden'!AG76="x","x",$AF$2-'Indicator Date hidden'!AG76)</f>
        <v>1</v>
      </c>
      <c r="AG75" s="25">
        <f>IF('Indicator Date hidden'!AH76="x","x",$AG$2-'Indicator Date hidden'!AH76)</f>
        <v>0</v>
      </c>
      <c r="AH75" s="25">
        <f>IF('Indicator Date hidden'!AI76="x","x",$AH$2-'Indicator Date hidden'!AI76)</f>
        <v>0</v>
      </c>
      <c r="AI75" s="25">
        <f>IF('Indicator Date hidden'!AJ76="x","x",$AI$2-'Indicator Date hidden'!AJ76)</f>
        <v>0</v>
      </c>
      <c r="AJ75" s="25" t="str">
        <f>IF('Indicator Date hidden'!AK76="x","x",$AJ$2-'Indicator Date hidden'!AK76)</f>
        <v>x</v>
      </c>
      <c r="AK75" s="25">
        <f>IF('Indicator Date hidden'!AL76="x","x",$AK$2-'Indicator Date hidden'!AL76)</f>
        <v>1</v>
      </c>
      <c r="AL75" s="25">
        <f>IF('Indicator Date hidden'!AM76="x","x",$AL$2-'Indicator Date hidden'!AM76)</f>
        <v>0</v>
      </c>
      <c r="AM75" s="25">
        <f>IF('Indicator Date hidden'!AN76="x","x",$AM$2-'Indicator Date hidden'!AN76)</f>
        <v>0</v>
      </c>
      <c r="AN75" s="25">
        <f>IF('Indicator Date hidden'!AO76="x","x",$AN$2-'Indicator Date hidden'!AO76)</f>
        <v>0</v>
      </c>
      <c r="AO75" s="25">
        <f>IF('Indicator Date hidden'!AP76="x","x",$AO$2-'Indicator Date hidden'!AP76)</f>
        <v>0</v>
      </c>
      <c r="AP75" s="25">
        <f>IF('Indicator Date hidden'!AQ76="x","x",$AP$2-'Indicator Date hidden'!AQ76)</f>
        <v>0</v>
      </c>
      <c r="AQ75" s="25">
        <f>IF('Indicator Date hidden'!AR76="x","x",$AQ$2-'Indicator Date hidden'!AR76)</f>
        <v>0</v>
      </c>
      <c r="AR75" s="25">
        <f>IF('Indicator Date hidden'!AS76="x","x",$AR$2-'Indicator Date hidden'!AS76)</f>
        <v>0</v>
      </c>
      <c r="AS75" s="25">
        <f>IF('Indicator Date hidden'!AT76="x","x",$AS$2-'Indicator Date hidden'!AT76)</f>
        <v>0</v>
      </c>
      <c r="AT75" s="25">
        <f>IF('Indicator Date hidden'!AU76="x","x",$AT$2-'Indicator Date hidden'!AU76)</f>
        <v>0</v>
      </c>
      <c r="AU75" s="25">
        <f>IF('Indicator Date hidden'!AV76="x","x",$AU$2-'Indicator Date hidden'!AV76)</f>
        <v>1</v>
      </c>
      <c r="AV75" s="25">
        <f>IF('Indicator Date hidden'!AW76="x","x",$AV$2-'Indicator Date hidden'!AW76)</f>
        <v>0</v>
      </c>
      <c r="AW75" s="25">
        <f>IF('Indicator Date hidden'!AX76="x","x",$AW$2-'Indicator Date hidden'!AX76)</f>
        <v>0</v>
      </c>
      <c r="AX75" s="25">
        <f>IF('Indicator Date hidden'!AY76="x","x",$AX$2-'Indicator Date hidden'!AY76)</f>
        <v>0</v>
      </c>
      <c r="AY75" s="25">
        <f>IF('Indicator Date hidden'!AZ76="x","x",$AY$2-'Indicator Date hidden'!AZ76)</f>
        <v>0</v>
      </c>
      <c r="AZ75" s="25">
        <f>IF('Indicator Date hidden'!BA76="x","x",$AZ$2-'Indicator Date hidden'!BA76)</f>
        <v>0</v>
      </c>
      <c r="BA75">
        <f t="shared" si="10"/>
        <v>5</v>
      </c>
      <c r="BB75" s="26">
        <f t="shared" si="11"/>
        <v>0.1111111111111111</v>
      </c>
      <c r="BC75">
        <f t="shared" si="12"/>
        <v>4</v>
      </c>
      <c r="BD75" s="26">
        <f t="shared" si="13"/>
        <v>0.37843080813169783</v>
      </c>
      <c r="BE75" s="28">
        <f t="shared" si="14"/>
        <v>0</v>
      </c>
    </row>
    <row r="76" spans="1:57" x14ac:dyDescent="0.25">
      <c r="A76" t="s">
        <v>9396</v>
      </c>
      <c r="B76" s="25">
        <f>IF('Indicator Date hidden'!C77="x","x",$B$2-'Indicator Date hidden'!C77)</f>
        <v>0</v>
      </c>
      <c r="C76" s="25">
        <f>IF('Indicator Date hidden'!D77="x","x",$C$2-'Indicator Date hidden'!D77)</f>
        <v>0</v>
      </c>
      <c r="D76" s="25">
        <f>IF('Indicator Date hidden'!E77="x","x",$D$2-'Indicator Date hidden'!E77)</f>
        <v>0</v>
      </c>
      <c r="E76" s="25">
        <f>IF('Indicator Date hidden'!F77="x","x",$E$2-'Indicator Date hidden'!F77)</f>
        <v>0</v>
      </c>
      <c r="F76" s="25">
        <f>IF('Indicator Date hidden'!G77="x","x",$F$2-'Indicator Date hidden'!G77)</f>
        <v>0</v>
      </c>
      <c r="G76" s="25">
        <f>IF('Indicator Date hidden'!H77="x","x",$G$2-'Indicator Date hidden'!H77)</f>
        <v>0</v>
      </c>
      <c r="H76" s="25">
        <f>IF('Indicator Date hidden'!I77="x","x",$H$2-'Indicator Date hidden'!I77)</f>
        <v>0</v>
      </c>
      <c r="I76" s="25">
        <f>IF('Indicator Date hidden'!J77="x","x",$I$2-'Indicator Date hidden'!J77)</f>
        <v>0</v>
      </c>
      <c r="J76" s="25">
        <f>IF('Indicator Date hidden'!K77="x","x",$J$2-'Indicator Date hidden'!K77)</f>
        <v>0</v>
      </c>
      <c r="K76" s="25">
        <f>IF('Indicator Date hidden'!L77="x","x",$K$2-'Indicator Date hidden'!L77)</f>
        <v>0</v>
      </c>
      <c r="L76" s="25">
        <f>IF('Indicator Date hidden'!M77="x","x",$L$2-'Indicator Date hidden'!M77)</f>
        <v>0</v>
      </c>
      <c r="M76" s="25">
        <f>IF('Indicator Date hidden'!N77="x","x",$M$2-'Indicator Date hidden'!N77)</f>
        <v>0</v>
      </c>
      <c r="N76" s="25">
        <f>IF('Indicator Date hidden'!O77="x","x",$N$2-'Indicator Date hidden'!O77)</f>
        <v>0</v>
      </c>
      <c r="O76" s="25">
        <f>IF('Indicator Date hidden'!P77="x","x",$O$2-'Indicator Date hidden'!P77)</f>
        <v>0</v>
      </c>
      <c r="P76" s="25">
        <f>IF('Indicator Date hidden'!Q77="x","x",$P$2-'Indicator Date hidden'!Q77)</f>
        <v>0</v>
      </c>
      <c r="Q76" s="25" t="str">
        <f>IF('Indicator Date hidden'!R77="x","x",$Q$2-'Indicator Date hidden'!R77)</f>
        <v>x</v>
      </c>
      <c r="R76" s="25">
        <f>IF('Indicator Date hidden'!S77="x","x",$R$2-'Indicator Date hidden'!S77)</f>
        <v>0</v>
      </c>
      <c r="S76" s="25">
        <f>IF('Indicator Date hidden'!T77="x","x",$S$2-'Indicator Date hidden'!T77)</f>
        <v>0</v>
      </c>
      <c r="T76" s="25">
        <f>IF('Indicator Date hidden'!U77="x","x",$T$2-'Indicator Date hidden'!U77)</f>
        <v>0</v>
      </c>
      <c r="U76" s="25" t="str">
        <f>IF('Indicator Date hidden'!V77="x","x",$U$2-'Indicator Date hidden'!V77)</f>
        <v>x</v>
      </c>
      <c r="V76" s="25">
        <f>IF('Indicator Date hidden'!W77="x","x",$V$2-'Indicator Date hidden'!W77)</f>
        <v>0</v>
      </c>
      <c r="W76" s="25" t="str">
        <f>IF('Indicator Date hidden'!X77="x","x",$W$2-'Indicator Date hidden'!X77)</f>
        <v>x</v>
      </c>
      <c r="X76" s="25">
        <f>IF('Indicator Date hidden'!Y77="x","x",$X$2-'Indicator Date hidden'!Y77)</f>
        <v>2</v>
      </c>
      <c r="Y76" s="25">
        <f>IF('Indicator Date hidden'!Z77="x","x",$Y$2-'Indicator Date hidden'!Z77)</f>
        <v>0</v>
      </c>
      <c r="Z76" s="25">
        <f>IF('Indicator Date hidden'!AA77="x","x",$Z$2-'Indicator Date hidden'!AA77)</f>
        <v>0</v>
      </c>
      <c r="AA76" s="25" t="str">
        <f>IF('Indicator Date hidden'!AB77="x","x",$AA$2-'Indicator Date hidden'!AB77)</f>
        <v>x</v>
      </c>
      <c r="AB76" s="25">
        <f>IF('Indicator Date hidden'!AC77="x","x",$AB$2-'Indicator Date hidden'!AC77)</f>
        <v>0</v>
      </c>
      <c r="AC76" s="25">
        <f>IF('Indicator Date hidden'!AD77="x","x",$AC$2-'Indicator Date hidden'!AD77)</f>
        <v>0</v>
      </c>
      <c r="AD76" s="25" t="str">
        <f>IF('Indicator Date hidden'!AE77="x","x",$AD$2-'Indicator Date hidden'!AE77)</f>
        <v>x</v>
      </c>
      <c r="AE76" s="25">
        <f>IF('Indicator Date hidden'!AF77="x","x",$AE$2-'Indicator Date hidden'!AF77)</f>
        <v>0</v>
      </c>
      <c r="AF76" s="25">
        <f>IF('Indicator Date hidden'!AG77="x","x",$AF$2-'Indicator Date hidden'!AG77)</f>
        <v>1</v>
      </c>
      <c r="AG76" s="25">
        <f>IF('Indicator Date hidden'!AH77="x","x",$AG$2-'Indicator Date hidden'!AH77)</f>
        <v>0</v>
      </c>
      <c r="AH76" s="25">
        <f>IF('Indicator Date hidden'!AI77="x","x",$AH$2-'Indicator Date hidden'!AI77)</f>
        <v>0</v>
      </c>
      <c r="AI76" s="25">
        <f>IF('Indicator Date hidden'!AJ77="x","x",$AI$2-'Indicator Date hidden'!AJ77)</f>
        <v>0</v>
      </c>
      <c r="AJ76" s="25" t="str">
        <f>IF('Indicator Date hidden'!AK77="x","x",$AJ$2-'Indicator Date hidden'!AK77)</f>
        <v>x</v>
      </c>
      <c r="AK76" s="25">
        <f>IF('Indicator Date hidden'!AL77="x","x",$AK$2-'Indicator Date hidden'!AL77)</f>
        <v>1</v>
      </c>
      <c r="AL76" s="25">
        <f>IF('Indicator Date hidden'!AM77="x","x",$AL$2-'Indicator Date hidden'!AM77)</f>
        <v>0</v>
      </c>
      <c r="AM76" s="25">
        <f>IF('Indicator Date hidden'!AN77="x","x",$AM$2-'Indicator Date hidden'!AN77)</f>
        <v>0</v>
      </c>
      <c r="AN76" s="25">
        <f>IF('Indicator Date hidden'!AO77="x","x",$AN$2-'Indicator Date hidden'!AO77)</f>
        <v>0</v>
      </c>
      <c r="AO76" s="25">
        <f>IF('Indicator Date hidden'!AP77="x","x",$AO$2-'Indicator Date hidden'!AP77)</f>
        <v>0</v>
      </c>
      <c r="AP76" s="25">
        <f>IF('Indicator Date hidden'!AQ77="x","x",$AP$2-'Indicator Date hidden'!AQ77)</f>
        <v>0</v>
      </c>
      <c r="AQ76" s="25" t="str">
        <f>IF('Indicator Date hidden'!AR77="x","x",$AQ$2-'Indicator Date hidden'!AR77)</f>
        <v>x</v>
      </c>
      <c r="AR76" s="25">
        <f>IF('Indicator Date hidden'!AS77="x","x",$AR$2-'Indicator Date hidden'!AS77)</f>
        <v>0</v>
      </c>
      <c r="AS76" s="25">
        <f>IF('Indicator Date hidden'!AT77="x","x",$AS$2-'Indicator Date hidden'!AT77)</f>
        <v>0</v>
      </c>
      <c r="AT76" s="25">
        <f>IF('Indicator Date hidden'!AU77="x","x",$AT$2-'Indicator Date hidden'!AU77)</f>
        <v>0</v>
      </c>
      <c r="AU76" s="25" t="str">
        <f>IF('Indicator Date hidden'!AV77="x","x",$AU$2-'Indicator Date hidden'!AV77)</f>
        <v>x</v>
      </c>
      <c r="AV76" s="25">
        <f>IF('Indicator Date hidden'!AW77="x","x",$AV$2-'Indicator Date hidden'!AW77)</f>
        <v>0</v>
      </c>
      <c r="AW76" s="25">
        <f>IF('Indicator Date hidden'!AX77="x","x",$AW$2-'Indicator Date hidden'!AX77)</f>
        <v>0</v>
      </c>
      <c r="AX76" s="25">
        <f>IF('Indicator Date hidden'!AY77="x","x",$AX$2-'Indicator Date hidden'!AY77)</f>
        <v>0</v>
      </c>
      <c r="AY76" s="25">
        <f>IF('Indicator Date hidden'!AZ77="x","x",$AY$2-'Indicator Date hidden'!AZ77)</f>
        <v>0</v>
      </c>
      <c r="AZ76" s="25">
        <f>IF('Indicator Date hidden'!BA77="x","x",$AZ$2-'Indicator Date hidden'!BA77)</f>
        <v>0</v>
      </c>
      <c r="BA76">
        <f t="shared" si="10"/>
        <v>4</v>
      </c>
      <c r="BB76" s="26">
        <f t="shared" si="11"/>
        <v>9.3023255813953487E-2</v>
      </c>
      <c r="BC76">
        <f t="shared" si="12"/>
        <v>3</v>
      </c>
      <c r="BD76" s="26">
        <f t="shared" si="13"/>
        <v>0.36177556246753595</v>
      </c>
      <c r="BE76" s="28">
        <f t="shared" si="14"/>
        <v>0</v>
      </c>
    </row>
    <row r="77" spans="1:57" x14ac:dyDescent="0.25">
      <c r="A77" t="s">
        <v>9390</v>
      </c>
      <c r="B77" s="25">
        <f>IF('Indicator Date hidden'!C78="x","x",$B$2-'Indicator Date hidden'!C78)</f>
        <v>0</v>
      </c>
      <c r="C77" s="25">
        <f>IF('Indicator Date hidden'!D78="x","x",$C$2-'Indicator Date hidden'!D78)</f>
        <v>0</v>
      </c>
      <c r="D77" s="25">
        <f>IF('Indicator Date hidden'!E78="x","x",$D$2-'Indicator Date hidden'!E78)</f>
        <v>0</v>
      </c>
      <c r="E77" s="25">
        <f>IF('Indicator Date hidden'!F78="x","x",$E$2-'Indicator Date hidden'!F78)</f>
        <v>0</v>
      </c>
      <c r="F77" s="25">
        <f>IF('Indicator Date hidden'!G78="x","x",$F$2-'Indicator Date hidden'!G78)</f>
        <v>0</v>
      </c>
      <c r="G77" s="25">
        <f>IF('Indicator Date hidden'!H78="x","x",$G$2-'Indicator Date hidden'!H78)</f>
        <v>0</v>
      </c>
      <c r="H77" s="25">
        <f>IF('Indicator Date hidden'!I78="x","x",$H$2-'Indicator Date hidden'!I78)</f>
        <v>0</v>
      </c>
      <c r="I77" s="25">
        <f>IF('Indicator Date hidden'!J78="x","x",$I$2-'Indicator Date hidden'!J78)</f>
        <v>0</v>
      </c>
      <c r="J77" s="25">
        <f>IF('Indicator Date hidden'!K78="x","x",$J$2-'Indicator Date hidden'!K78)</f>
        <v>0</v>
      </c>
      <c r="K77" s="25">
        <f>IF('Indicator Date hidden'!L78="x","x",$K$2-'Indicator Date hidden'!L78)</f>
        <v>0</v>
      </c>
      <c r="L77" s="25">
        <f>IF('Indicator Date hidden'!M78="x","x",$L$2-'Indicator Date hidden'!M78)</f>
        <v>0</v>
      </c>
      <c r="M77" s="25">
        <f>IF('Indicator Date hidden'!N78="x","x",$M$2-'Indicator Date hidden'!N78)</f>
        <v>0</v>
      </c>
      <c r="N77" s="25">
        <f>IF('Indicator Date hidden'!O78="x","x",$N$2-'Indicator Date hidden'!O78)</f>
        <v>0</v>
      </c>
      <c r="O77" s="25">
        <f>IF('Indicator Date hidden'!P78="x","x",$O$2-'Indicator Date hidden'!P78)</f>
        <v>0</v>
      </c>
      <c r="P77" s="25">
        <f>IF('Indicator Date hidden'!Q78="x","x",$P$2-'Indicator Date hidden'!Q78)</f>
        <v>0</v>
      </c>
      <c r="Q77" s="25">
        <f>IF('Indicator Date hidden'!R78="x","x",$Q$2-'Indicator Date hidden'!R78)</f>
        <v>8</v>
      </c>
      <c r="R77" s="25">
        <f>IF('Indicator Date hidden'!S78="x","x",$R$2-'Indicator Date hidden'!S78)</f>
        <v>0</v>
      </c>
      <c r="S77" s="25">
        <f>IF('Indicator Date hidden'!T78="x","x",$S$2-'Indicator Date hidden'!T78)</f>
        <v>0</v>
      </c>
      <c r="T77" s="25">
        <f>IF('Indicator Date hidden'!U78="x","x",$T$2-'Indicator Date hidden'!U78)</f>
        <v>0</v>
      </c>
      <c r="U77" s="25">
        <f>IF('Indicator Date hidden'!V78="x","x",$U$2-'Indicator Date hidden'!V78)</f>
        <v>0</v>
      </c>
      <c r="V77" s="25">
        <f>IF('Indicator Date hidden'!W78="x","x",$V$2-'Indicator Date hidden'!W78)</f>
        <v>0</v>
      </c>
      <c r="W77" s="25">
        <f>IF('Indicator Date hidden'!X78="x","x",$W$2-'Indicator Date hidden'!X78)</f>
        <v>8</v>
      </c>
      <c r="X77" s="25">
        <f>IF('Indicator Date hidden'!Y78="x","x",$X$2-'Indicator Date hidden'!Y78)</f>
        <v>2</v>
      </c>
      <c r="Y77" s="25">
        <f>IF('Indicator Date hidden'!Z78="x","x",$Y$2-'Indicator Date hidden'!Z78)</f>
        <v>0</v>
      </c>
      <c r="Z77" s="25">
        <f>IF('Indicator Date hidden'!AA78="x","x",$Z$2-'Indicator Date hidden'!AA78)</f>
        <v>0</v>
      </c>
      <c r="AA77" s="25">
        <f>IF('Indicator Date hidden'!AB78="x","x",$AA$2-'Indicator Date hidden'!AB78)</f>
        <v>1</v>
      </c>
      <c r="AB77" s="25">
        <f>IF('Indicator Date hidden'!AC78="x","x",$AB$2-'Indicator Date hidden'!AC78)</f>
        <v>0</v>
      </c>
      <c r="AC77" s="25">
        <f>IF('Indicator Date hidden'!AD78="x","x",$AC$2-'Indicator Date hidden'!AD78)</f>
        <v>0</v>
      </c>
      <c r="AD77" s="25">
        <f>IF('Indicator Date hidden'!AE78="x","x",$AD$2-'Indicator Date hidden'!AE78)</f>
        <v>0</v>
      </c>
      <c r="AE77" s="25">
        <f>IF('Indicator Date hidden'!AF78="x","x",$AE$2-'Indicator Date hidden'!AF78)</f>
        <v>0</v>
      </c>
      <c r="AF77" s="25">
        <f>IF('Indicator Date hidden'!AG78="x","x",$AF$2-'Indicator Date hidden'!AG78)</f>
        <v>2</v>
      </c>
      <c r="AG77" s="25">
        <f>IF('Indicator Date hidden'!AH78="x","x",$AG$2-'Indicator Date hidden'!AH78)</f>
        <v>0</v>
      </c>
      <c r="AH77" s="25">
        <f>IF('Indicator Date hidden'!AI78="x","x",$AH$2-'Indicator Date hidden'!AI78)</f>
        <v>0</v>
      </c>
      <c r="AI77" s="25">
        <f>IF('Indicator Date hidden'!AJ78="x","x",$AI$2-'Indicator Date hidden'!AJ78)</f>
        <v>0</v>
      </c>
      <c r="AJ77" s="25">
        <f>IF('Indicator Date hidden'!AK78="x","x",$AJ$2-'Indicator Date hidden'!AK78)</f>
        <v>1</v>
      </c>
      <c r="AK77" s="25">
        <f>IF('Indicator Date hidden'!AL78="x","x",$AK$2-'Indicator Date hidden'!AL78)</f>
        <v>1</v>
      </c>
      <c r="AL77" s="25">
        <f>IF('Indicator Date hidden'!AM78="x","x",$AL$2-'Indicator Date hidden'!AM78)</f>
        <v>0</v>
      </c>
      <c r="AM77" s="25">
        <f>IF('Indicator Date hidden'!AN78="x","x",$AM$2-'Indicator Date hidden'!AN78)</f>
        <v>0</v>
      </c>
      <c r="AN77" s="25">
        <f>IF('Indicator Date hidden'!AO78="x","x",$AN$2-'Indicator Date hidden'!AO78)</f>
        <v>0</v>
      </c>
      <c r="AO77" s="25">
        <f>IF('Indicator Date hidden'!AP78="x","x",$AO$2-'Indicator Date hidden'!AP78)</f>
        <v>0</v>
      </c>
      <c r="AP77" s="25">
        <f>IF('Indicator Date hidden'!AQ78="x","x",$AP$2-'Indicator Date hidden'!AQ78)</f>
        <v>0</v>
      </c>
      <c r="AQ77" s="25">
        <f>IF('Indicator Date hidden'!AR78="x","x",$AQ$2-'Indicator Date hidden'!AR78)</f>
        <v>0</v>
      </c>
      <c r="AR77" s="25">
        <f>IF('Indicator Date hidden'!AS78="x","x",$AR$2-'Indicator Date hidden'!AS78)</f>
        <v>0</v>
      </c>
      <c r="AS77" s="25">
        <f>IF('Indicator Date hidden'!AT78="x","x",$AS$2-'Indicator Date hidden'!AT78)</f>
        <v>0</v>
      </c>
      <c r="AT77" s="25">
        <f>IF('Indicator Date hidden'!AU78="x","x",$AT$2-'Indicator Date hidden'!AU78)</f>
        <v>0</v>
      </c>
      <c r="AU77" s="25">
        <f>IF('Indicator Date hidden'!AV78="x","x",$AU$2-'Indicator Date hidden'!AV78)</f>
        <v>3</v>
      </c>
      <c r="AV77" s="25">
        <f>IF('Indicator Date hidden'!AW78="x","x",$AV$2-'Indicator Date hidden'!AW78)</f>
        <v>0</v>
      </c>
      <c r="AW77" s="25">
        <f>IF('Indicator Date hidden'!AX78="x","x",$AW$2-'Indicator Date hidden'!AX78)</f>
        <v>0</v>
      </c>
      <c r="AX77" s="25">
        <f>IF('Indicator Date hidden'!AY78="x","x",$AX$2-'Indicator Date hidden'!AY78)</f>
        <v>0</v>
      </c>
      <c r="AY77" s="25">
        <f>IF('Indicator Date hidden'!AZ78="x","x",$AY$2-'Indicator Date hidden'!AZ78)</f>
        <v>0</v>
      </c>
      <c r="AZ77" s="25">
        <f>IF('Indicator Date hidden'!BA78="x","x",$AZ$2-'Indicator Date hidden'!BA78)</f>
        <v>0</v>
      </c>
      <c r="BA77">
        <f t="shared" si="10"/>
        <v>26</v>
      </c>
      <c r="BB77" s="26">
        <f t="shared" si="11"/>
        <v>0.50980392156862742</v>
      </c>
      <c r="BC77">
        <f t="shared" si="12"/>
        <v>8</v>
      </c>
      <c r="BD77" s="26">
        <f t="shared" si="13"/>
        <v>1.6254417079264867</v>
      </c>
      <c r="BE77" s="28">
        <f t="shared" si="14"/>
        <v>0</v>
      </c>
    </row>
    <row r="78" spans="1:57" x14ac:dyDescent="0.25">
      <c r="A78" t="s">
        <v>9389</v>
      </c>
      <c r="B78" s="25">
        <f>IF('Indicator Date hidden'!C79="x","x",$B$2-'Indicator Date hidden'!C79)</f>
        <v>0</v>
      </c>
      <c r="C78" s="25">
        <f>IF('Indicator Date hidden'!D79="x","x",$C$2-'Indicator Date hidden'!D79)</f>
        <v>0</v>
      </c>
      <c r="D78" s="25">
        <f>IF('Indicator Date hidden'!E79="x","x",$D$2-'Indicator Date hidden'!E79)</f>
        <v>0</v>
      </c>
      <c r="E78" s="25">
        <f>IF('Indicator Date hidden'!F79="x","x",$E$2-'Indicator Date hidden'!F79)</f>
        <v>0</v>
      </c>
      <c r="F78" s="25">
        <f>IF('Indicator Date hidden'!G79="x","x",$F$2-'Indicator Date hidden'!G79)</f>
        <v>0</v>
      </c>
      <c r="G78" s="25">
        <f>IF('Indicator Date hidden'!H79="x","x",$G$2-'Indicator Date hidden'!H79)</f>
        <v>0</v>
      </c>
      <c r="H78" s="25">
        <f>IF('Indicator Date hidden'!I79="x","x",$H$2-'Indicator Date hidden'!I79)</f>
        <v>0</v>
      </c>
      <c r="I78" s="25">
        <f>IF('Indicator Date hidden'!J79="x","x",$I$2-'Indicator Date hidden'!J79)</f>
        <v>0</v>
      </c>
      <c r="J78" s="25">
        <f>IF('Indicator Date hidden'!K79="x","x",$J$2-'Indicator Date hidden'!K79)</f>
        <v>0</v>
      </c>
      <c r="K78" s="25">
        <f>IF('Indicator Date hidden'!L79="x","x",$K$2-'Indicator Date hidden'!L79)</f>
        <v>0</v>
      </c>
      <c r="L78" s="25">
        <f>IF('Indicator Date hidden'!M79="x","x",$L$2-'Indicator Date hidden'!M79)</f>
        <v>0</v>
      </c>
      <c r="M78" s="25">
        <f>IF('Indicator Date hidden'!N79="x","x",$M$2-'Indicator Date hidden'!N79)</f>
        <v>0</v>
      </c>
      <c r="N78" s="25">
        <f>IF('Indicator Date hidden'!O79="x","x",$N$2-'Indicator Date hidden'!O79)</f>
        <v>0</v>
      </c>
      <c r="O78" s="25">
        <f>IF('Indicator Date hidden'!P79="x","x",$O$2-'Indicator Date hidden'!P79)</f>
        <v>0</v>
      </c>
      <c r="P78" s="25">
        <f>IF('Indicator Date hidden'!Q79="x","x",$P$2-'Indicator Date hidden'!Q79)</f>
        <v>0</v>
      </c>
      <c r="Q78" s="25">
        <f>IF('Indicator Date hidden'!R79="x","x",$Q$2-'Indicator Date hidden'!R79)</f>
        <v>2</v>
      </c>
      <c r="R78" s="25">
        <f>IF('Indicator Date hidden'!S79="x","x",$R$2-'Indicator Date hidden'!S79)</f>
        <v>0</v>
      </c>
      <c r="S78" s="25">
        <f>IF('Indicator Date hidden'!T79="x","x",$S$2-'Indicator Date hidden'!T79)</f>
        <v>0</v>
      </c>
      <c r="T78" s="25">
        <f>IF('Indicator Date hidden'!U79="x","x",$T$2-'Indicator Date hidden'!U79)</f>
        <v>0</v>
      </c>
      <c r="U78" s="25">
        <f>IF('Indicator Date hidden'!V79="x","x",$U$2-'Indicator Date hidden'!V79)</f>
        <v>0</v>
      </c>
      <c r="V78" s="25">
        <f>IF('Indicator Date hidden'!W79="x","x",$V$2-'Indicator Date hidden'!W79)</f>
        <v>0</v>
      </c>
      <c r="W78" s="25">
        <f>IF('Indicator Date hidden'!X79="x","x",$W$2-'Indicator Date hidden'!X79)</f>
        <v>1</v>
      </c>
      <c r="X78" s="25">
        <f>IF('Indicator Date hidden'!Y79="x","x",$X$2-'Indicator Date hidden'!Y79)</f>
        <v>2</v>
      </c>
      <c r="Y78" s="25">
        <f>IF('Indicator Date hidden'!Z79="x","x",$Y$2-'Indicator Date hidden'!Z79)</f>
        <v>0</v>
      </c>
      <c r="Z78" s="25">
        <f>IF('Indicator Date hidden'!AA79="x","x",$Z$2-'Indicator Date hidden'!AA79)</f>
        <v>0</v>
      </c>
      <c r="AA78" s="25">
        <f>IF('Indicator Date hidden'!AB79="x","x",$AA$2-'Indicator Date hidden'!AB79)</f>
        <v>0</v>
      </c>
      <c r="AB78" s="25">
        <f>IF('Indicator Date hidden'!AC79="x","x",$AB$2-'Indicator Date hidden'!AC79)</f>
        <v>0</v>
      </c>
      <c r="AC78" s="25">
        <f>IF('Indicator Date hidden'!AD79="x","x",$AC$2-'Indicator Date hidden'!AD79)</f>
        <v>0</v>
      </c>
      <c r="AD78" s="25">
        <f>IF('Indicator Date hidden'!AE79="x","x",$AD$2-'Indicator Date hidden'!AE79)</f>
        <v>0</v>
      </c>
      <c r="AE78" s="25">
        <f>IF('Indicator Date hidden'!AF79="x","x",$AE$2-'Indicator Date hidden'!AF79)</f>
        <v>0</v>
      </c>
      <c r="AF78" s="25">
        <f>IF('Indicator Date hidden'!AG79="x","x",$AF$2-'Indicator Date hidden'!AG79)</f>
        <v>2</v>
      </c>
      <c r="AG78" s="25">
        <f>IF('Indicator Date hidden'!AH79="x","x",$AG$2-'Indicator Date hidden'!AH79)</f>
        <v>0</v>
      </c>
      <c r="AH78" s="25">
        <f>IF('Indicator Date hidden'!AI79="x","x",$AH$2-'Indicator Date hidden'!AI79)</f>
        <v>0</v>
      </c>
      <c r="AI78" s="25">
        <f>IF('Indicator Date hidden'!AJ79="x","x",$AI$2-'Indicator Date hidden'!AJ79)</f>
        <v>0</v>
      </c>
      <c r="AJ78" s="25">
        <f>IF('Indicator Date hidden'!AK79="x","x",$AJ$2-'Indicator Date hidden'!AK79)</f>
        <v>1</v>
      </c>
      <c r="AK78" s="25">
        <f>IF('Indicator Date hidden'!AL79="x","x",$AK$2-'Indicator Date hidden'!AL79)</f>
        <v>1</v>
      </c>
      <c r="AL78" s="25">
        <f>IF('Indicator Date hidden'!AM79="x","x",$AL$2-'Indicator Date hidden'!AM79)</f>
        <v>0</v>
      </c>
      <c r="AM78" s="25">
        <f>IF('Indicator Date hidden'!AN79="x","x",$AM$2-'Indicator Date hidden'!AN79)</f>
        <v>0</v>
      </c>
      <c r="AN78" s="25">
        <f>IF('Indicator Date hidden'!AO79="x","x",$AN$2-'Indicator Date hidden'!AO79)</f>
        <v>0</v>
      </c>
      <c r="AO78" s="25">
        <f>IF('Indicator Date hidden'!AP79="x","x",$AO$2-'Indicator Date hidden'!AP79)</f>
        <v>0</v>
      </c>
      <c r="AP78" s="25">
        <f>IF('Indicator Date hidden'!AQ79="x","x",$AP$2-'Indicator Date hidden'!AQ79)</f>
        <v>0</v>
      </c>
      <c r="AQ78" s="25">
        <f>IF('Indicator Date hidden'!AR79="x","x",$AQ$2-'Indicator Date hidden'!AR79)</f>
        <v>0</v>
      </c>
      <c r="AR78" s="25">
        <f>IF('Indicator Date hidden'!AS79="x","x",$AR$2-'Indicator Date hidden'!AS79)</f>
        <v>0</v>
      </c>
      <c r="AS78" s="25">
        <f>IF('Indicator Date hidden'!AT79="x","x",$AS$2-'Indicator Date hidden'!AT79)</f>
        <v>0</v>
      </c>
      <c r="AT78" s="25">
        <f>IF('Indicator Date hidden'!AU79="x","x",$AT$2-'Indicator Date hidden'!AU79)</f>
        <v>0</v>
      </c>
      <c r="AU78" s="25">
        <f>IF('Indicator Date hidden'!AV79="x","x",$AU$2-'Indicator Date hidden'!AV79)</f>
        <v>3</v>
      </c>
      <c r="AV78" s="25">
        <f>IF('Indicator Date hidden'!AW79="x","x",$AV$2-'Indicator Date hidden'!AW79)</f>
        <v>0</v>
      </c>
      <c r="AW78" s="25">
        <f>IF('Indicator Date hidden'!AX79="x","x",$AW$2-'Indicator Date hidden'!AX79)</f>
        <v>0</v>
      </c>
      <c r="AX78" s="25">
        <f>IF('Indicator Date hidden'!AY79="x","x",$AX$2-'Indicator Date hidden'!AY79)</f>
        <v>0</v>
      </c>
      <c r="AY78" s="25">
        <f>IF('Indicator Date hidden'!AZ79="x","x",$AY$2-'Indicator Date hidden'!AZ79)</f>
        <v>0</v>
      </c>
      <c r="AZ78" s="25">
        <f>IF('Indicator Date hidden'!BA79="x","x",$AZ$2-'Indicator Date hidden'!BA79)</f>
        <v>0</v>
      </c>
      <c r="BA78">
        <f t="shared" si="10"/>
        <v>12</v>
      </c>
      <c r="BB78" s="26">
        <f t="shared" si="11"/>
        <v>0.23529411764705882</v>
      </c>
      <c r="BC78">
        <f t="shared" si="12"/>
        <v>7</v>
      </c>
      <c r="BD78" s="26">
        <f t="shared" si="13"/>
        <v>0.64437947941784246</v>
      </c>
      <c r="BE78" s="28">
        <f t="shared" si="14"/>
        <v>0</v>
      </c>
    </row>
    <row r="79" spans="1:57" x14ac:dyDescent="0.25">
      <c r="A79" t="s">
        <v>9393</v>
      </c>
      <c r="B79" s="25">
        <f>IF('Indicator Date hidden'!C80="x","x",$B$2-'Indicator Date hidden'!C80)</f>
        <v>0</v>
      </c>
      <c r="C79" s="25">
        <f>IF('Indicator Date hidden'!D80="x","x",$C$2-'Indicator Date hidden'!D80)</f>
        <v>0</v>
      </c>
      <c r="D79" s="25">
        <f>IF('Indicator Date hidden'!E80="x","x",$D$2-'Indicator Date hidden'!E80)</f>
        <v>0</v>
      </c>
      <c r="E79" s="25">
        <f>IF('Indicator Date hidden'!F80="x","x",$E$2-'Indicator Date hidden'!F80)</f>
        <v>0</v>
      </c>
      <c r="F79" s="25">
        <f>IF('Indicator Date hidden'!G80="x","x",$F$2-'Indicator Date hidden'!G80)</f>
        <v>0</v>
      </c>
      <c r="G79" s="25">
        <f>IF('Indicator Date hidden'!H80="x","x",$G$2-'Indicator Date hidden'!H80)</f>
        <v>0</v>
      </c>
      <c r="H79" s="25">
        <f>IF('Indicator Date hidden'!I80="x","x",$H$2-'Indicator Date hidden'!I80)</f>
        <v>0</v>
      </c>
      <c r="I79" s="25">
        <f>IF('Indicator Date hidden'!J80="x","x",$I$2-'Indicator Date hidden'!J80)</f>
        <v>0</v>
      </c>
      <c r="J79" s="25">
        <f>IF('Indicator Date hidden'!K80="x","x",$J$2-'Indicator Date hidden'!K80)</f>
        <v>0</v>
      </c>
      <c r="K79" s="25">
        <f>IF('Indicator Date hidden'!L80="x","x",$K$2-'Indicator Date hidden'!L80)</f>
        <v>0</v>
      </c>
      <c r="L79" s="25">
        <f>IF('Indicator Date hidden'!M80="x","x",$L$2-'Indicator Date hidden'!M80)</f>
        <v>0</v>
      </c>
      <c r="M79" s="25">
        <f>IF('Indicator Date hidden'!N80="x","x",$M$2-'Indicator Date hidden'!N80)</f>
        <v>0</v>
      </c>
      <c r="N79" s="25">
        <f>IF('Indicator Date hidden'!O80="x","x",$N$2-'Indicator Date hidden'!O80)</f>
        <v>0</v>
      </c>
      <c r="O79" s="25">
        <f>IF('Indicator Date hidden'!P80="x","x",$O$2-'Indicator Date hidden'!P80)</f>
        <v>0</v>
      </c>
      <c r="P79" s="25">
        <f>IF('Indicator Date hidden'!Q80="x","x",$P$2-'Indicator Date hidden'!Q80)</f>
        <v>0</v>
      </c>
      <c r="Q79" s="25" t="str">
        <f>IF('Indicator Date hidden'!R80="x","x",$Q$2-'Indicator Date hidden'!R80)</f>
        <v>x</v>
      </c>
      <c r="R79" s="25">
        <f>IF('Indicator Date hidden'!S80="x","x",$R$2-'Indicator Date hidden'!S80)</f>
        <v>0</v>
      </c>
      <c r="S79" s="25">
        <f>IF('Indicator Date hidden'!T80="x","x",$S$2-'Indicator Date hidden'!T80)</f>
        <v>0</v>
      </c>
      <c r="T79" s="25">
        <f>IF('Indicator Date hidden'!U80="x","x",$T$2-'Indicator Date hidden'!U80)</f>
        <v>0</v>
      </c>
      <c r="U79" s="25">
        <f>IF('Indicator Date hidden'!V80="x","x",$U$2-'Indicator Date hidden'!V80)</f>
        <v>0</v>
      </c>
      <c r="V79" s="25">
        <f>IF('Indicator Date hidden'!W80="x","x",$V$2-'Indicator Date hidden'!W80)</f>
        <v>0</v>
      </c>
      <c r="W79" s="25">
        <f>IF('Indicator Date hidden'!X80="x","x",$W$2-'Indicator Date hidden'!X80)</f>
        <v>10</v>
      </c>
      <c r="X79" s="25">
        <f>IF('Indicator Date hidden'!Y80="x","x",$X$2-'Indicator Date hidden'!Y80)</f>
        <v>4</v>
      </c>
      <c r="Y79" s="25">
        <f>IF('Indicator Date hidden'!Z80="x","x",$Y$2-'Indicator Date hidden'!Z80)</f>
        <v>0</v>
      </c>
      <c r="Z79" s="25">
        <f>IF('Indicator Date hidden'!AA80="x","x",$Z$2-'Indicator Date hidden'!AA80)</f>
        <v>0</v>
      </c>
      <c r="AA79" s="25">
        <f>IF('Indicator Date hidden'!AB80="x","x",$AA$2-'Indicator Date hidden'!AB80)</f>
        <v>0</v>
      </c>
      <c r="AB79" s="25">
        <f>IF('Indicator Date hidden'!AC80="x","x",$AB$2-'Indicator Date hidden'!AC80)</f>
        <v>0</v>
      </c>
      <c r="AC79" s="25">
        <f>IF('Indicator Date hidden'!AD80="x","x",$AC$2-'Indicator Date hidden'!AD80)</f>
        <v>0</v>
      </c>
      <c r="AD79" s="25">
        <f>IF('Indicator Date hidden'!AE80="x","x",$AD$2-'Indicator Date hidden'!AE80)</f>
        <v>0</v>
      </c>
      <c r="AE79" s="25">
        <f>IF('Indicator Date hidden'!AF80="x","x",$AE$2-'Indicator Date hidden'!AF80)</f>
        <v>0</v>
      </c>
      <c r="AF79" s="25">
        <f>IF('Indicator Date hidden'!AG80="x","x",$AF$2-'Indicator Date hidden'!AG80)</f>
        <v>0</v>
      </c>
      <c r="AG79" s="25">
        <f>IF('Indicator Date hidden'!AH80="x","x",$AG$2-'Indicator Date hidden'!AH80)</f>
        <v>0</v>
      </c>
      <c r="AH79" s="25">
        <f>IF('Indicator Date hidden'!AI80="x","x",$AH$2-'Indicator Date hidden'!AI80)</f>
        <v>0</v>
      </c>
      <c r="AI79" s="25">
        <f>IF('Indicator Date hidden'!AJ80="x","x",$AI$2-'Indicator Date hidden'!AJ80)</f>
        <v>0</v>
      </c>
      <c r="AJ79" s="25" t="str">
        <f>IF('Indicator Date hidden'!AK80="x","x",$AJ$2-'Indicator Date hidden'!AK80)</f>
        <v>x</v>
      </c>
      <c r="AK79" s="25">
        <f>IF('Indicator Date hidden'!AL80="x","x",$AK$2-'Indicator Date hidden'!AL80)</f>
        <v>1</v>
      </c>
      <c r="AL79" s="25">
        <f>IF('Indicator Date hidden'!AM80="x","x",$AL$2-'Indicator Date hidden'!AM80)</f>
        <v>0</v>
      </c>
      <c r="AM79" s="25">
        <f>IF('Indicator Date hidden'!AN80="x","x",$AM$2-'Indicator Date hidden'!AN80)</f>
        <v>0</v>
      </c>
      <c r="AN79" s="25">
        <f>IF('Indicator Date hidden'!AO80="x","x",$AN$2-'Indicator Date hidden'!AO80)</f>
        <v>0</v>
      </c>
      <c r="AO79" s="25">
        <f>IF('Indicator Date hidden'!AP80="x","x",$AO$2-'Indicator Date hidden'!AP80)</f>
        <v>0</v>
      </c>
      <c r="AP79" s="25">
        <f>IF('Indicator Date hidden'!AQ80="x","x",$AP$2-'Indicator Date hidden'!AQ80)</f>
        <v>0</v>
      </c>
      <c r="AQ79" s="25">
        <f>IF('Indicator Date hidden'!AR80="x","x",$AQ$2-'Indicator Date hidden'!AR80)</f>
        <v>4</v>
      </c>
      <c r="AR79" s="25">
        <f>IF('Indicator Date hidden'!AS80="x","x",$AR$2-'Indicator Date hidden'!AS80)</f>
        <v>0</v>
      </c>
      <c r="AS79" s="25">
        <f>IF('Indicator Date hidden'!AT80="x","x",$AS$2-'Indicator Date hidden'!AT80)</f>
        <v>0</v>
      </c>
      <c r="AT79" s="25">
        <f>IF('Indicator Date hidden'!AU80="x","x",$AT$2-'Indicator Date hidden'!AU80)</f>
        <v>0</v>
      </c>
      <c r="AU79" s="25">
        <f>IF('Indicator Date hidden'!AV80="x","x",$AU$2-'Indicator Date hidden'!AV80)</f>
        <v>2</v>
      </c>
      <c r="AV79" s="25">
        <f>IF('Indicator Date hidden'!AW80="x","x",$AV$2-'Indicator Date hidden'!AW80)</f>
        <v>0</v>
      </c>
      <c r="AW79" s="25">
        <f>IF('Indicator Date hidden'!AX80="x","x",$AW$2-'Indicator Date hidden'!AX80)</f>
        <v>0</v>
      </c>
      <c r="AX79" s="25">
        <f>IF('Indicator Date hidden'!AY80="x","x",$AX$2-'Indicator Date hidden'!AY80)</f>
        <v>0</v>
      </c>
      <c r="AY79" s="25">
        <f>IF('Indicator Date hidden'!AZ80="x","x",$AY$2-'Indicator Date hidden'!AZ80)</f>
        <v>0</v>
      </c>
      <c r="AZ79" s="25">
        <f>IF('Indicator Date hidden'!BA80="x","x",$AZ$2-'Indicator Date hidden'!BA80)</f>
        <v>0</v>
      </c>
      <c r="BA79">
        <f t="shared" si="10"/>
        <v>21</v>
      </c>
      <c r="BB79" s="26">
        <f t="shared" si="11"/>
        <v>0.42857142857142855</v>
      </c>
      <c r="BC79">
        <f t="shared" si="12"/>
        <v>5</v>
      </c>
      <c r="BD79" s="26">
        <f t="shared" si="13"/>
        <v>1.6162440712835371</v>
      </c>
      <c r="BE79" s="28">
        <f t="shared" si="14"/>
        <v>0</v>
      </c>
    </row>
    <row r="80" spans="1:57" x14ac:dyDescent="0.25">
      <c r="A80" t="s">
        <v>9394</v>
      </c>
      <c r="B80" s="25">
        <f>IF('Indicator Date hidden'!C81="x","x",$B$2-'Indicator Date hidden'!C81)</f>
        <v>0</v>
      </c>
      <c r="C80" s="25">
        <f>IF('Indicator Date hidden'!D81="x","x",$C$2-'Indicator Date hidden'!D81)</f>
        <v>0</v>
      </c>
      <c r="D80" s="25">
        <f>IF('Indicator Date hidden'!E81="x","x",$D$2-'Indicator Date hidden'!E81)</f>
        <v>0</v>
      </c>
      <c r="E80" s="25">
        <f>IF('Indicator Date hidden'!F81="x","x",$E$2-'Indicator Date hidden'!F81)</f>
        <v>0</v>
      </c>
      <c r="F80" s="25">
        <f>IF('Indicator Date hidden'!G81="x","x",$F$2-'Indicator Date hidden'!G81)</f>
        <v>0</v>
      </c>
      <c r="G80" s="25">
        <f>IF('Indicator Date hidden'!H81="x","x",$G$2-'Indicator Date hidden'!H81)</f>
        <v>0</v>
      </c>
      <c r="H80" s="25">
        <f>IF('Indicator Date hidden'!I81="x","x",$H$2-'Indicator Date hidden'!I81)</f>
        <v>0</v>
      </c>
      <c r="I80" s="25">
        <f>IF('Indicator Date hidden'!J81="x","x",$I$2-'Indicator Date hidden'!J81)</f>
        <v>0</v>
      </c>
      <c r="J80" s="25">
        <f>IF('Indicator Date hidden'!K81="x","x",$J$2-'Indicator Date hidden'!K81)</f>
        <v>0</v>
      </c>
      <c r="K80" s="25">
        <f>IF('Indicator Date hidden'!L81="x","x",$K$2-'Indicator Date hidden'!L81)</f>
        <v>0</v>
      </c>
      <c r="L80" s="25">
        <f>IF('Indicator Date hidden'!M81="x","x",$L$2-'Indicator Date hidden'!M81)</f>
        <v>0</v>
      </c>
      <c r="M80" s="25">
        <f>IF('Indicator Date hidden'!N81="x","x",$M$2-'Indicator Date hidden'!N81)</f>
        <v>0</v>
      </c>
      <c r="N80" s="25">
        <f>IF('Indicator Date hidden'!O81="x","x",$N$2-'Indicator Date hidden'!O81)</f>
        <v>0</v>
      </c>
      <c r="O80" s="25">
        <f>IF('Indicator Date hidden'!P81="x","x",$O$2-'Indicator Date hidden'!P81)</f>
        <v>0</v>
      </c>
      <c r="P80" s="25">
        <f>IF('Indicator Date hidden'!Q81="x","x",$P$2-'Indicator Date hidden'!Q81)</f>
        <v>0</v>
      </c>
      <c r="Q80" s="25">
        <f>IF('Indicator Date hidden'!R81="x","x",$Q$2-'Indicator Date hidden'!R81)</f>
        <v>3</v>
      </c>
      <c r="R80" s="25">
        <f>IF('Indicator Date hidden'!S81="x","x",$R$2-'Indicator Date hidden'!S81)</f>
        <v>0</v>
      </c>
      <c r="S80" s="25">
        <f>IF('Indicator Date hidden'!T81="x","x",$S$2-'Indicator Date hidden'!T81)</f>
        <v>0</v>
      </c>
      <c r="T80" s="25">
        <f>IF('Indicator Date hidden'!U81="x","x",$T$2-'Indicator Date hidden'!U81)</f>
        <v>0</v>
      </c>
      <c r="U80" s="25">
        <f>IF('Indicator Date hidden'!V81="x","x",$U$2-'Indicator Date hidden'!V81)</f>
        <v>0</v>
      </c>
      <c r="V80" s="25">
        <f>IF('Indicator Date hidden'!W81="x","x",$V$2-'Indicator Date hidden'!W81)</f>
        <v>0</v>
      </c>
      <c r="W80" s="25">
        <f>IF('Indicator Date hidden'!X81="x","x",$W$2-'Indicator Date hidden'!X81)</f>
        <v>3</v>
      </c>
      <c r="X80" s="25">
        <f>IF('Indicator Date hidden'!Y81="x","x",$X$2-'Indicator Date hidden'!Y81)</f>
        <v>4</v>
      </c>
      <c r="Y80" s="25">
        <f>IF('Indicator Date hidden'!Z81="x","x",$Y$2-'Indicator Date hidden'!Z81)</f>
        <v>0</v>
      </c>
      <c r="Z80" s="25">
        <f>IF('Indicator Date hidden'!AA81="x","x",$Z$2-'Indicator Date hidden'!AA81)</f>
        <v>0</v>
      </c>
      <c r="AA80" s="25" t="str">
        <f>IF('Indicator Date hidden'!AB81="x","x",$AA$2-'Indicator Date hidden'!AB81)</f>
        <v>x</v>
      </c>
      <c r="AB80" s="25">
        <f>IF('Indicator Date hidden'!AC81="x","x",$AB$2-'Indicator Date hidden'!AC81)</f>
        <v>0</v>
      </c>
      <c r="AC80" s="25">
        <f>IF('Indicator Date hidden'!AD81="x","x",$AC$2-'Indicator Date hidden'!AD81)</f>
        <v>0</v>
      </c>
      <c r="AD80" s="25" t="str">
        <f>IF('Indicator Date hidden'!AE81="x","x",$AD$2-'Indicator Date hidden'!AE81)</f>
        <v>x</v>
      </c>
      <c r="AE80" s="25">
        <f>IF('Indicator Date hidden'!AF81="x","x",$AE$2-'Indicator Date hidden'!AF81)</f>
        <v>0</v>
      </c>
      <c r="AF80" s="25">
        <f>IF('Indicator Date hidden'!AG81="x","x",$AF$2-'Indicator Date hidden'!AG81)</f>
        <v>1</v>
      </c>
      <c r="AG80" s="25">
        <f>IF('Indicator Date hidden'!AH81="x","x",$AG$2-'Indicator Date hidden'!AH81)</f>
        <v>0</v>
      </c>
      <c r="AH80" s="25">
        <f>IF('Indicator Date hidden'!AI81="x","x",$AH$2-'Indicator Date hidden'!AI81)</f>
        <v>0</v>
      </c>
      <c r="AI80" s="25">
        <f>IF('Indicator Date hidden'!AJ81="x","x",$AI$2-'Indicator Date hidden'!AJ81)</f>
        <v>0</v>
      </c>
      <c r="AJ80" s="25">
        <f>IF('Indicator Date hidden'!AK81="x","x",$AJ$2-'Indicator Date hidden'!AK81)</f>
        <v>0</v>
      </c>
      <c r="AK80" s="25">
        <f>IF('Indicator Date hidden'!AL81="x","x",$AK$2-'Indicator Date hidden'!AL81)</f>
        <v>0</v>
      </c>
      <c r="AL80" s="25">
        <f>IF('Indicator Date hidden'!AM81="x","x",$AL$2-'Indicator Date hidden'!AM81)</f>
        <v>0</v>
      </c>
      <c r="AM80" s="25">
        <f>IF('Indicator Date hidden'!AN81="x","x",$AM$2-'Indicator Date hidden'!AN81)</f>
        <v>0</v>
      </c>
      <c r="AN80" s="25">
        <f>IF('Indicator Date hidden'!AO81="x","x",$AN$2-'Indicator Date hidden'!AO81)</f>
        <v>0</v>
      </c>
      <c r="AO80" s="25">
        <f>IF('Indicator Date hidden'!AP81="x","x",$AO$2-'Indicator Date hidden'!AP81)</f>
        <v>0</v>
      </c>
      <c r="AP80" s="25">
        <f>IF('Indicator Date hidden'!AQ81="x","x",$AP$2-'Indicator Date hidden'!AQ81)</f>
        <v>0</v>
      </c>
      <c r="AQ80" s="25">
        <f>IF('Indicator Date hidden'!AR81="x","x",$AQ$2-'Indicator Date hidden'!AR81)</f>
        <v>0</v>
      </c>
      <c r="AR80" s="25">
        <f>IF('Indicator Date hidden'!AS81="x","x",$AR$2-'Indicator Date hidden'!AS81)</f>
        <v>0</v>
      </c>
      <c r="AS80" s="25">
        <f>IF('Indicator Date hidden'!AT81="x","x",$AS$2-'Indicator Date hidden'!AT81)</f>
        <v>0</v>
      </c>
      <c r="AT80" s="25">
        <f>IF('Indicator Date hidden'!AU81="x","x",$AT$2-'Indicator Date hidden'!AU81)</f>
        <v>0</v>
      </c>
      <c r="AU80" s="25">
        <f>IF('Indicator Date hidden'!AV81="x","x",$AU$2-'Indicator Date hidden'!AV81)</f>
        <v>1</v>
      </c>
      <c r="AV80" s="25">
        <f>IF('Indicator Date hidden'!AW81="x","x",$AV$2-'Indicator Date hidden'!AW81)</f>
        <v>0</v>
      </c>
      <c r="AW80" s="25">
        <f>IF('Indicator Date hidden'!AX81="x","x",$AW$2-'Indicator Date hidden'!AX81)</f>
        <v>0</v>
      </c>
      <c r="AX80" s="25">
        <f>IF('Indicator Date hidden'!AY81="x","x",$AX$2-'Indicator Date hidden'!AY81)</f>
        <v>0</v>
      </c>
      <c r="AY80" s="25">
        <f>IF('Indicator Date hidden'!AZ81="x","x",$AY$2-'Indicator Date hidden'!AZ81)</f>
        <v>0</v>
      </c>
      <c r="AZ80" s="25">
        <f>IF('Indicator Date hidden'!BA81="x","x",$AZ$2-'Indicator Date hidden'!BA81)</f>
        <v>0</v>
      </c>
      <c r="BA80">
        <f t="shared" si="10"/>
        <v>12</v>
      </c>
      <c r="BB80" s="26">
        <f t="shared" si="11"/>
        <v>0.24489795918367346</v>
      </c>
      <c r="BC80">
        <f t="shared" si="12"/>
        <v>5</v>
      </c>
      <c r="BD80" s="26">
        <f t="shared" si="13"/>
        <v>0.82141272642849417</v>
      </c>
      <c r="BE80" s="28">
        <f t="shared" si="14"/>
        <v>0</v>
      </c>
    </row>
    <row r="81" spans="1:57" x14ac:dyDescent="0.25">
      <c r="A81" t="s">
        <v>9392</v>
      </c>
      <c r="B81" s="25">
        <f>IF('Indicator Date hidden'!C82="x","x",$B$2-'Indicator Date hidden'!C82)</f>
        <v>0</v>
      </c>
      <c r="C81" s="25">
        <f>IF('Indicator Date hidden'!D82="x","x",$C$2-'Indicator Date hidden'!D82)</f>
        <v>0</v>
      </c>
      <c r="D81" s="25">
        <f>IF('Indicator Date hidden'!E82="x","x",$D$2-'Indicator Date hidden'!E82)</f>
        <v>0</v>
      </c>
      <c r="E81" s="25">
        <f>IF('Indicator Date hidden'!F82="x","x",$E$2-'Indicator Date hidden'!F82)</f>
        <v>0</v>
      </c>
      <c r="F81" s="25">
        <f>IF('Indicator Date hidden'!G82="x","x",$F$2-'Indicator Date hidden'!G82)</f>
        <v>0</v>
      </c>
      <c r="G81" s="25">
        <f>IF('Indicator Date hidden'!H82="x","x",$G$2-'Indicator Date hidden'!H82)</f>
        <v>0</v>
      </c>
      <c r="H81" s="25">
        <f>IF('Indicator Date hidden'!I82="x","x",$H$2-'Indicator Date hidden'!I82)</f>
        <v>0</v>
      </c>
      <c r="I81" s="25">
        <f>IF('Indicator Date hidden'!J82="x","x",$I$2-'Indicator Date hidden'!J82)</f>
        <v>0</v>
      </c>
      <c r="J81" s="25">
        <f>IF('Indicator Date hidden'!K82="x","x",$J$2-'Indicator Date hidden'!K82)</f>
        <v>0</v>
      </c>
      <c r="K81" s="25">
        <f>IF('Indicator Date hidden'!L82="x","x",$K$2-'Indicator Date hidden'!L82)</f>
        <v>0</v>
      </c>
      <c r="L81" s="25">
        <f>IF('Indicator Date hidden'!M82="x","x",$L$2-'Indicator Date hidden'!M82)</f>
        <v>0</v>
      </c>
      <c r="M81" s="25">
        <f>IF('Indicator Date hidden'!N82="x","x",$M$2-'Indicator Date hidden'!N82)</f>
        <v>0</v>
      </c>
      <c r="N81" s="25">
        <f>IF('Indicator Date hidden'!O82="x","x",$N$2-'Indicator Date hidden'!O82)</f>
        <v>0</v>
      </c>
      <c r="O81" s="25">
        <f>IF('Indicator Date hidden'!P82="x","x",$O$2-'Indicator Date hidden'!P82)</f>
        <v>0</v>
      </c>
      <c r="P81" s="25">
        <f>IF('Indicator Date hidden'!Q82="x","x",$P$2-'Indicator Date hidden'!Q82)</f>
        <v>0</v>
      </c>
      <c r="Q81" s="25" t="str">
        <f>IF('Indicator Date hidden'!R82="x","x",$Q$2-'Indicator Date hidden'!R82)</f>
        <v>x</v>
      </c>
      <c r="R81" s="25">
        <f>IF('Indicator Date hidden'!S82="x","x",$R$2-'Indicator Date hidden'!S82)</f>
        <v>0</v>
      </c>
      <c r="S81" s="25">
        <f>IF('Indicator Date hidden'!T82="x","x",$S$2-'Indicator Date hidden'!T82)</f>
        <v>0</v>
      </c>
      <c r="T81" s="25">
        <f>IF('Indicator Date hidden'!U82="x","x",$T$2-'Indicator Date hidden'!U82)</f>
        <v>0</v>
      </c>
      <c r="U81" s="25" t="str">
        <f>IF('Indicator Date hidden'!V82="x","x",$U$2-'Indicator Date hidden'!V82)</f>
        <v>x</v>
      </c>
      <c r="V81" s="25">
        <f>IF('Indicator Date hidden'!W82="x","x",$V$2-'Indicator Date hidden'!W82)</f>
        <v>0</v>
      </c>
      <c r="W81" s="25" t="str">
        <f>IF('Indicator Date hidden'!X82="x","x",$W$2-'Indicator Date hidden'!X82)</f>
        <v>x</v>
      </c>
      <c r="X81" s="25">
        <f>IF('Indicator Date hidden'!Y82="x","x",$X$2-'Indicator Date hidden'!Y82)</f>
        <v>1</v>
      </c>
      <c r="Y81" s="25">
        <f>IF('Indicator Date hidden'!Z82="x","x",$Y$2-'Indicator Date hidden'!Z82)</f>
        <v>0</v>
      </c>
      <c r="Z81" s="25">
        <f>IF('Indicator Date hidden'!AA82="x","x",$Z$2-'Indicator Date hidden'!AA82)</f>
        <v>0</v>
      </c>
      <c r="AA81" s="25">
        <f>IF('Indicator Date hidden'!AB82="x","x",$AA$2-'Indicator Date hidden'!AB82)</f>
        <v>0</v>
      </c>
      <c r="AB81" s="25">
        <f>IF('Indicator Date hidden'!AC82="x","x",$AB$2-'Indicator Date hidden'!AC82)</f>
        <v>0</v>
      </c>
      <c r="AC81" s="25">
        <f>IF('Indicator Date hidden'!AD82="x","x",$AC$2-'Indicator Date hidden'!AD82)</f>
        <v>0</v>
      </c>
      <c r="AD81" s="25" t="str">
        <f>IF('Indicator Date hidden'!AE82="x","x",$AD$2-'Indicator Date hidden'!AE82)</f>
        <v>x</v>
      </c>
      <c r="AE81" s="25">
        <f>IF('Indicator Date hidden'!AF82="x","x",$AE$2-'Indicator Date hidden'!AF82)</f>
        <v>0</v>
      </c>
      <c r="AF81" s="25">
        <f>IF('Indicator Date hidden'!AG82="x","x",$AF$2-'Indicator Date hidden'!AG82)</f>
        <v>1</v>
      </c>
      <c r="AG81" s="25">
        <f>IF('Indicator Date hidden'!AH82="x","x",$AG$2-'Indicator Date hidden'!AH82)</f>
        <v>0</v>
      </c>
      <c r="AH81" s="25">
        <f>IF('Indicator Date hidden'!AI82="x","x",$AH$2-'Indicator Date hidden'!AI82)</f>
        <v>0</v>
      </c>
      <c r="AI81" s="25">
        <f>IF('Indicator Date hidden'!AJ82="x","x",$AI$2-'Indicator Date hidden'!AJ82)</f>
        <v>0</v>
      </c>
      <c r="AJ81" s="25" t="str">
        <f>IF('Indicator Date hidden'!AK82="x","x",$AJ$2-'Indicator Date hidden'!AK82)</f>
        <v>x</v>
      </c>
      <c r="AK81" s="25">
        <f>IF('Indicator Date hidden'!AL82="x","x",$AK$2-'Indicator Date hidden'!AL82)</f>
        <v>1</v>
      </c>
      <c r="AL81" s="25">
        <f>IF('Indicator Date hidden'!AM82="x","x",$AL$2-'Indicator Date hidden'!AM82)</f>
        <v>0</v>
      </c>
      <c r="AM81" s="25">
        <f>IF('Indicator Date hidden'!AN82="x","x",$AM$2-'Indicator Date hidden'!AN82)</f>
        <v>0</v>
      </c>
      <c r="AN81" s="25">
        <f>IF('Indicator Date hidden'!AO82="x","x",$AN$2-'Indicator Date hidden'!AO82)</f>
        <v>0</v>
      </c>
      <c r="AO81" s="25">
        <f>IF('Indicator Date hidden'!AP82="x","x",$AO$2-'Indicator Date hidden'!AP82)</f>
        <v>0</v>
      </c>
      <c r="AP81" s="25">
        <f>IF('Indicator Date hidden'!AQ82="x","x",$AP$2-'Indicator Date hidden'!AQ82)</f>
        <v>0</v>
      </c>
      <c r="AQ81" s="25" t="str">
        <f>IF('Indicator Date hidden'!AR82="x","x",$AQ$2-'Indicator Date hidden'!AR82)</f>
        <v>x</v>
      </c>
      <c r="AR81" s="25">
        <f>IF('Indicator Date hidden'!AS82="x","x",$AR$2-'Indicator Date hidden'!AS82)</f>
        <v>0</v>
      </c>
      <c r="AS81" s="25">
        <f>IF('Indicator Date hidden'!AT82="x","x",$AS$2-'Indicator Date hidden'!AT82)</f>
        <v>0</v>
      </c>
      <c r="AT81" s="25">
        <f>IF('Indicator Date hidden'!AU82="x","x",$AT$2-'Indicator Date hidden'!AU82)</f>
        <v>0</v>
      </c>
      <c r="AU81" s="25" t="str">
        <f>IF('Indicator Date hidden'!AV82="x","x",$AU$2-'Indicator Date hidden'!AV82)</f>
        <v>x</v>
      </c>
      <c r="AV81" s="25">
        <f>IF('Indicator Date hidden'!AW82="x","x",$AV$2-'Indicator Date hidden'!AW82)</f>
        <v>0</v>
      </c>
      <c r="AW81" s="25">
        <f>IF('Indicator Date hidden'!AX82="x","x",$AW$2-'Indicator Date hidden'!AX82)</f>
        <v>0</v>
      </c>
      <c r="AX81" s="25">
        <f>IF('Indicator Date hidden'!AY82="x","x",$AX$2-'Indicator Date hidden'!AY82)</f>
        <v>0</v>
      </c>
      <c r="AY81" s="25">
        <f>IF('Indicator Date hidden'!AZ82="x","x",$AY$2-'Indicator Date hidden'!AZ82)</f>
        <v>0</v>
      </c>
      <c r="AZ81" s="25">
        <f>IF('Indicator Date hidden'!BA82="x","x",$AZ$2-'Indicator Date hidden'!BA82)</f>
        <v>0</v>
      </c>
      <c r="BA81">
        <f t="shared" si="10"/>
        <v>3</v>
      </c>
      <c r="BB81" s="26">
        <f t="shared" si="11"/>
        <v>6.8181818181818177E-2</v>
      </c>
      <c r="BC81">
        <f t="shared" si="12"/>
        <v>3</v>
      </c>
      <c r="BD81" s="26">
        <f t="shared" si="13"/>
        <v>0.25205764787294127</v>
      </c>
      <c r="BE81" s="28">
        <f t="shared" si="14"/>
        <v>0</v>
      </c>
    </row>
    <row r="82" spans="1:57" x14ac:dyDescent="0.25">
      <c r="A82" t="s">
        <v>9398</v>
      </c>
      <c r="B82" s="25">
        <f>IF('Indicator Date hidden'!C83="x","x",$B$2-'Indicator Date hidden'!C83)</f>
        <v>0</v>
      </c>
      <c r="C82" s="25">
        <f>IF('Indicator Date hidden'!D83="x","x",$C$2-'Indicator Date hidden'!D83)</f>
        <v>0</v>
      </c>
      <c r="D82" s="25">
        <f>IF('Indicator Date hidden'!E83="x","x",$D$2-'Indicator Date hidden'!E83)</f>
        <v>0</v>
      </c>
      <c r="E82" s="25">
        <f>IF('Indicator Date hidden'!F83="x","x",$E$2-'Indicator Date hidden'!F83)</f>
        <v>0</v>
      </c>
      <c r="F82" s="25">
        <f>IF('Indicator Date hidden'!G83="x","x",$F$2-'Indicator Date hidden'!G83)</f>
        <v>0</v>
      </c>
      <c r="G82" s="25">
        <f>IF('Indicator Date hidden'!H83="x","x",$G$2-'Indicator Date hidden'!H83)</f>
        <v>0</v>
      </c>
      <c r="H82" s="25">
        <f>IF('Indicator Date hidden'!I83="x","x",$H$2-'Indicator Date hidden'!I83)</f>
        <v>0</v>
      </c>
      <c r="I82" s="25">
        <f>IF('Indicator Date hidden'!J83="x","x",$I$2-'Indicator Date hidden'!J83)</f>
        <v>0</v>
      </c>
      <c r="J82" s="25">
        <f>IF('Indicator Date hidden'!K83="x","x",$J$2-'Indicator Date hidden'!K83)</f>
        <v>0</v>
      </c>
      <c r="K82" s="25">
        <f>IF('Indicator Date hidden'!L83="x","x",$K$2-'Indicator Date hidden'!L83)</f>
        <v>0</v>
      </c>
      <c r="L82" s="25">
        <f>IF('Indicator Date hidden'!M83="x","x",$L$2-'Indicator Date hidden'!M83)</f>
        <v>0</v>
      </c>
      <c r="M82" s="25">
        <f>IF('Indicator Date hidden'!N83="x","x",$M$2-'Indicator Date hidden'!N83)</f>
        <v>0</v>
      </c>
      <c r="N82" s="25">
        <f>IF('Indicator Date hidden'!O83="x","x",$N$2-'Indicator Date hidden'!O83)</f>
        <v>0</v>
      </c>
      <c r="O82" s="25">
        <f>IF('Indicator Date hidden'!P83="x","x",$O$2-'Indicator Date hidden'!P83)</f>
        <v>0</v>
      </c>
      <c r="P82" s="25">
        <f>IF('Indicator Date hidden'!Q83="x","x",$P$2-'Indicator Date hidden'!Q83)</f>
        <v>0</v>
      </c>
      <c r="Q82" s="25" t="str">
        <f>IF('Indicator Date hidden'!R83="x","x",$Q$2-'Indicator Date hidden'!R83)</f>
        <v>x</v>
      </c>
      <c r="R82" s="25">
        <f>IF('Indicator Date hidden'!S83="x","x",$R$2-'Indicator Date hidden'!S83)</f>
        <v>0</v>
      </c>
      <c r="S82" s="25">
        <f>IF('Indicator Date hidden'!T83="x","x",$S$2-'Indicator Date hidden'!T83)</f>
        <v>0</v>
      </c>
      <c r="T82" s="25">
        <f>IF('Indicator Date hidden'!U83="x","x",$T$2-'Indicator Date hidden'!U83)</f>
        <v>0</v>
      </c>
      <c r="U82" s="25" t="str">
        <f>IF('Indicator Date hidden'!V83="x","x",$U$2-'Indicator Date hidden'!V83)</f>
        <v>x</v>
      </c>
      <c r="V82" s="25">
        <f>IF('Indicator Date hidden'!W83="x","x",$V$2-'Indicator Date hidden'!W83)</f>
        <v>0</v>
      </c>
      <c r="W82" s="25" t="str">
        <f>IF('Indicator Date hidden'!X83="x","x",$W$2-'Indicator Date hidden'!X83)</f>
        <v>x</v>
      </c>
      <c r="X82" s="25">
        <f>IF('Indicator Date hidden'!Y83="x","x",$X$2-'Indicator Date hidden'!Y83)</f>
        <v>2</v>
      </c>
      <c r="Y82" s="25">
        <f>IF('Indicator Date hidden'!Z83="x","x",$Y$2-'Indicator Date hidden'!Z83)</f>
        <v>0</v>
      </c>
      <c r="Z82" s="25">
        <f>IF('Indicator Date hidden'!AA83="x","x",$Z$2-'Indicator Date hidden'!AA83)</f>
        <v>0</v>
      </c>
      <c r="AA82" s="25" t="str">
        <f>IF('Indicator Date hidden'!AB83="x","x",$AA$2-'Indicator Date hidden'!AB83)</f>
        <v>x</v>
      </c>
      <c r="AB82" s="25">
        <f>IF('Indicator Date hidden'!AC83="x","x",$AB$2-'Indicator Date hidden'!AC83)</f>
        <v>0</v>
      </c>
      <c r="AC82" s="25">
        <f>IF('Indicator Date hidden'!AD83="x","x",$AC$2-'Indicator Date hidden'!AD83)</f>
        <v>0</v>
      </c>
      <c r="AD82" s="25" t="str">
        <f>IF('Indicator Date hidden'!AE83="x","x",$AD$2-'Indicator Date hidden'!AE83)</f>
        <v>x</v>
      </c>
      <c r="AE82" s="25">
        <f>IF('Indicator Date hidden'!AF83="x","x",$AE$2-'Indicator Date hidden'!AF83)</f>
        <v>0</v>
      </c>
      <c r="AF82" s="25">
        <f>IF('Indicator Date hidden'!AG83="x","x",$AF$2-'Indicator Date hidden'!AG83)</f>
        <v>3</v>
      </c>
      <c r="AG82" s="25">
        <f>IF('Indicator Date hidden'!AH83="x","x",$AG$2-'Indicator Date hidden'!AH83)</f>
        <v>0</v>
      </c>
      <c r="AH82" s="25">
        <f>IF('Indicator Date hidden'!AI83="x","x",$AH$2-'Indicator Date hidden'!AI83)</f>
        <v>0</v>
      </c>
      <c r="AI82" s="25">
        <f>IF('Indicator Date hidden'!AJ83="x","x",$AI$2-'Indicator Date hidden'!AJ83)</f>
        <v>0</v>
      </c>
      <c r="AJ82" s="25" t="str">
        <f>IF('Indicator Date hidden'!AK83="x","x",$AJ$2-'Indicator Date hidden'!AK83)</f>
        <v>x</v>
      </c>
      <c r="AK82" s="25">
        <f>IF('Indicator Date hidden'!AL83="x","x",$AK$2-'Indicator Date hidden'!AL83)</f>
        <v>1</v>
      </c>
      <c r="AL82" s="25">
        <f>IF('Indicator Date hidden'!AM83="x","x",$AL$2-'Indicator Date hidden'!AM83)</f>
        <v>0</v>
      </c>
      <c r="AM82" s="25">
        <f>IF('Indicator Date hidden'!AN83="x","x",$AM$2-'Indicator Date hidden'!AN83)</f>
        <v>0</v>
      </c>
      <c r="AN82" s="25">
        <f>IF('Indicator Date hidden'!AO83="x","x",$AN$2-'Indicator Date hidden'!AO83)</f>
        <v>0</v>
      </c>
      <c r="AO82" s="25">
        <f>IF('Indicator Date hidden'!AP83="x","x",$AO$2-'Indicator Date hidden'!AP83)</f>
        <v>0</v>
      </c>
      <c r="AP82" s="25">
        <f>IF('Indicator Date hidden'!AQ83="x","x",$AP$2-'Indicator Date hidden'!AQ83)</f>
        <v>0</v>
      </c>
      <c r="AQ82" s="25" t="str">
        <f>IF('Indicator Date hidden'!AR83="x","x",$AQ$2-'Indicator Date hidden'!AR83)</f>
        <v>x</v>
      </c>
      <c r="AR82" s="25">
        <f>IF('Indicator Date hidden'!AS83="x","x",$AR$2-'Indicator Date hidden'!AS83)</f>
        <v>0</v>
      </c>
      <c r="AS82" s="25">
        <f>IF('Indicator Date hidden'!AT83="x","x",$AS$2-'Indicator Date hidden'!AT83)</f>
        <v>0</v>
      </c>
      <c r="AT82" s="25">
        <f>IF('Indicator Date hidden'!AU83="x","x",$AT$2-'Indicator Date hidden'!AU83)</f>
        <v>0</v>
      </c>
      <c r="AU82" s="25" t="str">
        <f>IF('Indicator Date hidden'!AV83="x","x",$AU$2-'Indicator Date hidden'!AV83)</f>
        <v>x</v>
      </c>
      <c r="AV82" s="25">
        <f>IF('Indicator Date hidden'!AW83="x","x",$AV$2-'Indicator Date hidden'!AW83)</f>
        <v>0</v>
      </c>
      <c r="AW82" s="25">
        <f>IF('Indicator Date hidden'!AX83="x","x",$AW$2-'Indicator Date hidden'!AX83)</f>
        <v>0</v>
      </c>
      <c r="AX82" s="25">
        <f>IF('Indicator Date hidden'!AY83="x","x",$AX$2-'Indicator Date hidden'!AY83)</f>
        <v>0</v>
      </c>
      <c r="AY82" s="25">
        <f>IF('Indicator Date hidden'!AZ83="x","x",$AY$2-'Indicator Date hidden'!AZ83)</f>
        <v>0</v>
      </c>
      <c r="AZ82" s="25">
        <f>IF('Indicator Date hidden'!BA83="x","x",$AZ$2-'Indicator Date hidden'!BA83)</f>
        <v>0</v>
      </c>
      <c r="BA82">
        <f t="shared" si="10"/>
        <v>6</v>
      </c>
      <c r="BB82" s="26">
        <f t="shared" si="11"/>
        <v>0.13953488372093023</v>
      </c>
      <c r="BC82">
        <f t="shared" si="12"/>
        <v>3</v>
      </c>
      <c r="BD82" s="26">
        <f t="shared" si="13"/>
        <v>0.55327336062187538</v>
      </c>
      <c r="BE82" s="28">
        <f t="shared" si="14"/>
        <v>0</v>
      </c>
    </row>
    <row r="83" spans="1:57" x14ac:dyDescent="0.25">
      <c r="A83" t="s">
        <v>9399</v>
      </c>
      <c r="B83" s="25">
        <f>IF('Indicator Date hidden'!C84="x","x",$B$2-'Indicator Date hidden'!C84)</f>
        <v>0</v>
      </c>
      <c r="C83" s="25">
        <f>IF('Indicator Date hidden'!D84="x","x",$C$2-'Indicator Date hidden'!D84)</f>
        <v>0</v>
      </c>
      <c r="D83" s="25">
        <f>IF('Indicator Date hidden'!E84="x","x",$D$2-'Indicator Date hidden'!E84)</f>
        <v>0</v>
      </c>
      <c r="E83" s="25">
        <f>IF('Indicator Date hidden'!F84="x","x",$E$2-'Indicator Date hidden'!F84)</f>
        <v>0</v>
      </c>
      <c r="F83" s="25">
        <f>IF('Indicator Date hidden'!G84="x","x",$F$2-'Indicator Date hidden'!G84)</f>
        <v>0</v>
      </c>
      <c r="G83" s="25">
        <f>IF('Indicator Date hidden'!H84="x","x",$G$2-'Indicator Date hidden'!H84)</f>
        <v>0</v>
      </c>
      <c r="H83" s="25">
        <f>IF('Indicator Date hidden'!I84="x","x",$H$2-'Indicator Date hidden'!I84)</f>
        <v>0</v>
      </c>
      <c r="I83" s="25">
        <f>IF('Indicator Date hidden'!J84="x","x",$I$2-'Indicator Date hidden'!J84)</f>
        <v>0</v>
      </c>
      <c r="J83" s="25">
        <f>IF('Indicator Date hidden'!K84="x","x",$J$2-'Indicator Date hidden'!K84)</f>
        <v>0</v>
      </c>
      <c r="K83" s="25">
        <f>IF('Indicator Date hidden'!L84="x","x",$K$2-'Indicator Date hidden'!L84)</f>
        <v>0</v>
      </c>
      <c r="L83" s="25">
        <f>IF('Indicator Date hidden'!M84="x","x",$L$2-'Indicator Date hidden'!M84)</f>
        <v>0</v>
      </c>
      <c r="M83" s="25">
        <f>IF('Indicator Date hidden'!N84="x","x",$M$2-'Indicator Date hidden'!N84)</f>
        <v>0</v>
      </c>
      <c r="N83" s="25">
        <f>IF('Indicator Date hidden'!O84="x","x",$N$2-'Indicator Date hidden'!O84)</f>
        <v>0</v>
      </c>
      <c r="O83" s="25">
        <f>IF('Indicator Date hidden'!P84="x","x",$O$2-'Indicator Date hidden'!P84)</f>
        <v>0</v>
      </c>
      <c r="P83" s="25">
        <f>IF('Indicator Date hidden'!Q84="x","x",$P$2-'Indicator Date hidden'!Q84)</f>
        <v>0</v>
      </c>
      <c r="Q83" s="25" t="str">
        <f>IF('Indicator Date hidden'!R84="x","x",$Q$2-'Indicator Date hidden'!R84)</f>
        <v>x</v>
      </c>
      <c r="R83" s="25">
        <f>IF('Indicator Date hidden'!S84="x","x",$R$2-'Indicator Date hidden'!S84)</f>
        <v>0</v>
      </c>
      <c r="S83" s="25">
        <f>IF('Indicator Date hidden'!T84="x","x",$S$2-'Indicator Date hidden'!T84)</f>
        <v>0</v>
      </c>
      <c r="T83" s="25">
        <f>IF('Indicator Date hidden'!U84="x","x",$T$2-'Indicator Date hidden'!U84)</f>
        <v>0</v>
      </c>
      <c r="U83" s="25" t="str">
        <f>IF('Indicator Date hidden'!V84="x","x",$U$2-'Indicator Date hidden'!V84)</f>
        <v>x</v>
      </c>
      <c r="V83" s="25">
        <f>IF('Indicator Date hidden'!W84="x","x",$V$2-'Indicator Date hidden'!W84)</f>
        <v>0</v>
      </c>
      <c r="W83" s="25" t="str">
        <f>IF('Indicator Date hidden'!X84="x","x",$W$2-'Indicator Date hidden'!X84)</f>
        <v>x</v>
      </c>
      <c r="X83" s="25">
        <f>IF('Indicator Date hidden'!Y84="x","x",$X$2-'Indicator Date hidden'!Y84)</f>
        <v>2</v>
      </c>
      <c r="Y83" s="25">
        <f>IF('Indicator Date hidden'!Z84="x","x",$Y$2-'Indicator Date hidden'!Z84)</f>
        <v>0</v>
      </c>
      <c r="Z83" s="25">
        <f>IF('Indicator Date hidden'!AA84="x","x",$Z$2-'Indicator Date hidden'!AA84)</f>
        <v>0</v>
      </c>
      <c r="AA83" s="25">
        <f>IF('Indicator Date hidden'!AB84="x","x",$AA$2-'Indicator Date hidden'!AB84)</f>
        <v>1</v>
      </c>
      <c r="AB83" s="25">
        <f>IF('Indicator Date hidden'!AC84="x","x",$AB$2-'Indicator Date hidden'!AC84)</f>
        <v>0</v>
      </c>
      <c r="AC83" s="25">
        <f>IF('Indicator Date hidden'!AD84="x","x",$AC$2-'Indicator Date hidden'!AD84)</f>
        <v>0</v>
      </c>
      <c r="AD83" s="25" t="str">
        <f>IF('Indicator Date hidden'!AE84="x","x",$AD$2-'Indicator Date hidden'!AE84)</f>
        <v>x</v>
      </c>
      <c r="AE83" s="25">
        <f>IF('Indicator Date hidden'!AF84="x","x",$AE$2-'Indicator Date hidden'!AF84)</f>
        <v>0</v>
      </c>
      <c r="AF83" s="25">
        <f>IF('Indicator Date hidden'!AG84="x","x",$AF$2-'Indicator Date hidden'!AG84)</f>
        <v>1</v>
      </c>
      <c r="AG83" s="25">
        <f>IF('Indicator Date hidden'!AH84="x","x",$AG$2-'Indicator Date hidden'!AH84)</f>
        <v>0</v>
      </c>
      <c r="AH83" s="25">
        <f>IF('Indicator Date hidden'!AI84="x","x",$AH$2-'Indicator Date hidden'!AI84)</f>
        <v>0</v>
      </c>
      <c r="AI83" s="25">
        <f>IF('Indicator Date hidden'!AJ84="x","x",$AI$2-'Indicator Date hidden'!AJ84)</f>
        <v>0</v>
      </c>
      <c r="AJ83" s="25" t="str">
        <f>IF('Indicator Date hidden'!AK84="x","x",$AJ$2-'Indicator Date hidden'!AK84)</f>
        <v>x</v>
      </c>
      <c r="AK83" s="25">
        <f>IF('Indicator Date hidden'!AL84="x","x",$AK$2-'Indicator Date hidden'!AL84)</f>
        <v>1</v>
      </c>
      <c r="AL83" s="25">
        <f>IF('Indicator Date hidden'!AM84="x","x",$AL$2-'Indicator Date hidden'!AM84)</f>
        <v>0</v>
      </c>
      <c r="AM83" s="25">
        <f>IF('Indicator Date hidden'!AN84="x","x",$AM$2-'Indicator Date hidden'!AN84)</f>
        <v>0</v>
      </c>
      <c r="AN83" s="25">
        <f>IF('Indicator Date hidden'!AO84="x","x",$AN$2-'Indicator Date hidden'!AO84)</f>
        <v>0</v>
      </c>
      <c r="AO83" s="25">
        <f>IF('Indicator Date hidden'!AP84="x","x",$AO$2-'Indicator Date hidden'!AP84)</f>
        <v>0</v>
      </c>
      <c r="AP83" s="25">
        <f>IF('Indicator Date hidden'!AQ84="x","x",$AP$2-'Indicator Date hidden'!AQ84)</f>
        <v>0</v>
      </c>
      <c r="AQ83" s="25">
        <f>IF('Indicator Date hidden'!AR84="x","x",$AQ$2-'Indicator Date hidden'!AR84)</f>
        <v>0</v>
      </c>
      <c r="AR83" s="25">
        <f>IF('Indicator Date hidden'!AS84="x","x",$AR$2-'Indicator Date hidden'!AS84)</f>
        <v>0</v>
      </c>
      <c r="AS83" s="25">
        <f>IF('Indicator Date hidden'!AT84="x","x",$AS$2-'Indicator Date hidden'!AT84)</f>
        <v>0</v>
      </c>
      <c r="AT83" s="25">
        <f>IF('Indicator Date hidden'!AU84="x","x",$AT$2-'Indicator Date hidden'!AU84)</f>
        <v>0</v>
      </c>
      <c r="AU83" s="25">
        <f>IF('Indicator Date hidden'!AV84="x","x",$AU$2-'Indicator Date hidden'!AV84)</f>
        <v>1</v>
      </c>
      <c r="AV83" s="25">
        <f>IF('Indicator Date hidden'!AW84="x","x",$AV$2-'Indicator Date hidden'!AW84)</f>
        <v>0</v>
      </c>
      <c r="AW83" s="25">
        <f>IF('Indicator Date hidden'!AX84="x","x",$AW$2-'Indicator Date hidden'!AX84)</f>
        <v>0</v>
      </c>
      <c r="AX83" s="25">
        <f>IF('Indicator Date hidden'!AY84="x","x",$AX$2-'Indicator Date hidden'!AY84)</f>
        <v>0</v>
      </c>
      <c r="AY83" s="25">
        <f>IF('Indicator Date hidden'!AZ84="x","x",$AY$2-'Indicator Date hidden'!AZ84)</f>
        <v>0</v>
      </c>
      <c r="AZ83" s="25">
        <f>IF('Indicator Date hidden'!BA84="x","x",$AZ$2-'Indicator Date hidden'!BA84)</f>
        <v>0</v>
      </c>
      <c r="BA83">
        <f t="shared" si="10"/>
        <v>6</v>
      </c>
      <c r="BB83" s="26">
        <f t="shared" si="11"/>
        <v>0.13043478260869565</v>
      </c>
      <c r="BC83">
        <f t="shared" si="12"/>
        <v>5</v>
      </c>
      <c r="BD83" s="26">
        <f t="shared" si="13"/>
        <v>0.39610580778888255</v>
      </c>
      <c r="BE83" s="28">
        <f t="shared" si="14"/>
        <v>0</v>
      </c>
    </row>
    <row r="84" spans="1:57" x14ac:dyDescent="0.25">
      <c r="A84" t="s">
        <v>9401</v>
      </c>
      <c r="B84" s="25">
        <f>IF('Indicator Date hidden'!C85="x","x",$B$2-'Indicator Date hidden'!C85)</f>
        <v>0</v>
      </c>
      <c r="C84" s="25">
        <f>IF('Indicator Date hidden'!D85="x","x",$C$2-'Indicator Date hidden'!D85)</f>
        <v>0</v>
      </c>
      <c r="D84" s="25">
        <f>IF('Indicator Date hidden'!E85="x","x",$D$2-'Indicator Date hidden'!E85)</f>
        <v>0</v>
      </c>
      <c r="E84" s="25">
        <f>IF('Indicator Date hidden'!F85="x","x",$E$2-'Indicator Date hidden'!F85)</f>
        <v>0</v>
      </c>
      <c r="F84" s="25">
        <f>IF('Indicator Date hidden'!G85="x","x",$F$2-'Indicator Date hidden'!G85)</f>
        <v>0</v>
      </c>
      <c r="G84" s="25">
        <f>IF('Indicator Date hidden'!H85="x","x",$G$2-'Indicator Date hidden'!H85)</f>
        <v>0</v>
      </c>
      <c r="H84" s="25">
        <f>IF('Indicator Date hidden'!I85="x","x",$H$2-'Indicator Date hidden'!I85)</f>
        <v>0</v>
      </c>
      <c r="I84" s="25">
        <f>IF('Indicator Date hidden'!J85="x","x",$I$2-'Indicator Date hidden'!J85)</f>
        <v>0</v>
      </c>
      <c r="J84" s="25">
        <f>IF('Indicator Date hidden'!K85="x","x",$J$2-'Indicator Date hidden'!K85)</f>
        <v>0</v>
      </c>
      <c r="K84" s="25">
        <f>IF('Indicator Date hidden'!L85="x","x",$K$2-'Indicator Date hidden'!L85)</f>
        <v>0</v>
      </c>
      <c r="L84" s="25">
        <f>IF('Indicator Date hidden'!M85="x","x",$L$2-'Indicator Date hidden'!M85)</f>
        <v>0</v>
      </c>
      <c r="M84" s="25">
        <f>IF('Indicator Date hidden'!N85="x","x",$M$2-'Indicator Date hidden'!N85)</f>
        <v>0</v>
      </c>
      <c r="N84" s="25">
        <f>IF('Indicator Date hidden'!O85="x","x",$N$2-'Indicator Date hidden'!O85)</f>
        <v>0</v>
      </c>
      <c r="O84" s="25">
        <f>IF('Indicator Date hidden'!P85="x","x",$O$2-'Indicator Date hidden'!P85)</f>
        <v>0</v>
      </c>
      <c r="P84" s="25">
        <f>IF('Indicator Date hidden'!Q85="x","x",$P$2-'Indicator Date hidden'!Q85)</f>
        <v>0</v>
      </c>
      <c r="Q84" s="25">
        <f>IF('Indicator Date hidden'!R85="x","x",$Q$2-'Indicator Date hidden'!R85)</f>
        <v>4</v>
      </c>
      <c r="R84" s="25">
        <f>IF('Indicator Date hidden'!S85="x","x",$R$2-'Indicator Date hidden'!S85)</f>
        <v>0</v>
      </c>
      <c r="S84" s="25">
        <f>IF('Indicator Date hidden'!T85="x","x",$S$2-'Indicator Date hidden'!T85)</f>
        <v>0</v>
      </c>
      <c r="T84" s="25">
        <f>IF('Indicator Date hidden'!U85="x","x",$T$2-'Indicator Date hidden'!U85)</f>
        <v>0</v>
      </c>
      <c r="U84" s="25">
        <f>IF('Indicator Date hidden'!V85="x","x",$U$2-'Indicator Date hidden'!V85)</f>
        <v>0</v>
      </c>
      <c r="V84" s="25">
        <f>IF('Indicator Date hidden'!W85="x","x",$V$2-'Indicator Date hidden'!W85)</f>
        <v>0</v>
      </c>
      <c r="W84" s="25">
        <f>IF('Indicator Date hidden'!X85="x","x",$W$2-'Indicator Date hidden'!X85)</f>
        <v>2</v>
      </c>
      <c r="X84" s="25">
        <f>IF('Indicator Date hidden'!Y85="x","x",$X$2-'Indicator Date hidden'!Y85)</f>
        <v>6</v>
      </c>
      <c r="Y84" s="25">
        <f>IF('Indicator Date hidden'!Z85="x","x",$Y$2-'Indicator Date hidden'!Z85)</f>
        <v>0</v>
      </c>
      <c r="Z84" s="25">
        <f>IF('Indicator Date hidden'!AA85="x","x",$Z$2-'Indicator Date hidden'!AA85)</f>
        <v>0</v>
      </c>
      <c r="AA84" s="25">
        <f>IF('Indicator Date hidden'!AB85="x","x",$AA$2-'Indicator Date hidden'!AB85)</f>
        <v>0</v>
      </c>
      <c r="AB84" s="25">
        <f>IF('Indicator Date hidden'!AC85="x","x",$AB$2-'Indicator Date hidden'!AC85)</f>
        <v>0</v>
      </c>
      <c r="AC84" s="25">
        <f>IF('Indicator Date hidden'!AD85="x","x",$AC$2-'Indicator Date hidden'!AD85)</f>
        <v>0</v>
      </c>
      <c r="AD84" s="25" t="str">
        <f>IF('Indicator Date hidden'!AE85="x","x",$AD$2-'Indicator Date hidden'!AE85)</f>
        <v>x</v>
      </c>
      <c r="AE84" s="25">
        <f>IF('Indicator Date hidden'!AF85="x","x",$AE$2-'Indicator Date hidden'!AF85)</f>
        <v>0</v>
      </c>
      <c r="AF84" s="25">
        <f>IF('Indicator Date hidden'!AG85="x","x",$AF$2-'Indicator Date hidden'!AG85)</f>
        <v>9</v>
      </c>
      <c r="AG84" s="25">
        <f>IF('Indicator Date hidden'!AH85="x","x",$AG$2-'Indicator Date hidden'!AH85)</f>
        <v>0</v>
      </c>
      <c r="AH84" s="25">
        <f>IF('Indicator Date hidden'!AI85="x","x",$AH$2-'Indicator Date hidden'!AI85)</f>
        <v>0</v>
      </c>
      <c r="AI84" s="25">
        <f>IF('Indicator Date hidden'!AJ85="x","x",$AI$2-'Indicator Date hidden'!AJ85)</f>
        <v>0</v>
      </c>
      <c r="AJ84" s="25" t="str">
        <f>IF('Indicator Date hidden'!AK85="x","x",$AJ$2-'Indicator Date hidden'!AK85)</f>
        <v>x</v>
      </c>
      <c r="AK84" s="25">
        <f>IF('Indicator Date hidden'!AL85="x","x",$AK$2-'Indicator Date hidden'!AL85)</f>
        <v>1</v>
      </c>
      <c r="AL84" s="25">
        <f>IF('Indicator Date hidden'!AM85="x","x",$AL$2-'Indicator Date hidden'!AM85)</f>
        <v>0</v>
      </c>
      <c r="AM84" s="25">
        <f>IF('Indicator Date hidden'!AN85="x","x",$AM$2-'Indicator Date hidden'!AN85)</f>
        <v>0</v>
      </c>
      <c r="AN84" s="25">
        <f>IF('Indicator Date hidden'!AO85="x","x",$AN$2-'Indicator Date hidden'!AO85)</f>
        <v>0</v>
      </c>
      <c r="AO84" s="25">
        <f>IF('Indicator Date hidden'!AP85="x","x",$AO$2-'Indicator Date hidden'!AP85)</f>
        <v>0</v>
      </c>
      <c r="AP84" s="25">
        <f>IF('Indicator Date hidden'!AQ85="x","x",$AP$2-'Indicator Date hidden'!AQ85)</f>
        <v>0</v>
      </c>
      <c r="AQ84" s="25">
        <f>IF('Indicator Date hidden'!AR85="x","x",$AQ$2-'Indicator Date hidden'!AR85)</f>
        <v>4</v>
      </c>
      <c r="AR84" s="25">
        <f>IF('Indicator Date hidden'!AS85="x","x",$AR$2-'Indicator Date hidden'!AS85)</f>
        <v>0</v>
      </c>
      <c r="AS84" s="25">
        <f>IF('Indicator Date hidden'!AT85="x","x",$AS$2-'Indicator Date hidden'!AT85)</f>
        <v>0</v>
      </c>
      <c r="AT84" s="25">
        <f>IF('Indicator Date hidden'!AU85="x","x",$AT$2-'Indicator Date hidden'!AU85)</f>
        <v>0</v>
      </c>
      <c r="AU84" s="25">
        <f>IF('Indicator Date hidden'!AV85="x","x",$AU$2-'Indicator Date hidden'!AV85)</f>
        <v>1</v>
      </c>
      <c r="AV84" s="25">
        <f>IF('Indicator Date hidden'!AW85="x","x",$AV$2-'Indicator Date hidden'!AW85)</f>
        <v>0</v>
      </c>
      <c r="AW84" s="25">
        <f>IF('Indicator Date hidden'!AX85="x","x",$AW$2-'Indicator Date hidden'!AX85)</f>
        <v>0</v>
      </c>
      <c r="AX84" s="25">
        <f>IF('Indicator Date hidden'!AY85="x","x",$AX$2-'Indicator Date hidden'!AY85)</f>
        <v>0</v>
      </c>
      <c r="AY84" s="25">
        <f>IF('Indicator Date hidden'!AZ85="x","x",$AY$2-'Indicator Date hidden'!AZ85)</f>
        <v>0</v>
      </c>
      <c r="AZ84" s="25">
        <f>IF('Indicator Date hidden'!BA85="x","x",$AZ$2-'Indicator Date hidden'!BA85)</f>
        <v>0</v>
      </c>
      <c r="BA84">
        <f t="shared" si="10"/>
        <v>27</v>
      </c>
      <c r="BB84" s="26">
        <f t="shared" si="11"/>
        <v>0.55102040816326525</v>
      </c>
      <c r="BC84">
        <f t="shared" si="12"/>
        <v>7</v>
      </c>
      <c r="BD84" s="26">
        <f t="shared" si="13"/>
        <v>1.6910475498666611</v>
      </c>
      <c r="BE84" s="28">
        <f t="shared" si="14"/>
        <v>0</v>
      </c>
    </row>
    <row r="85" spans="1:57" x14ac:dyDescent="0.25">
      <c r="A85" t="s">
        <v>9404</v>
      </c>
      <c r="B85" s="25">
        <f>IF('Indicator Date hidden'!C86="x","x",$B$2-'Indicator Date hidden'!C86)</f>
        <v>0</v>
      </c>
      <c r="C85" s="25">
        <f>IF('Indicator Date hidden'!D86="x","x",$C$2-'Indicator Date hidden'!D86)</f>
        <v>0</v>
      </c>
      <c r="D85" s="25">
        <f>IF('Indicator Date hidden'!E86="x","x",$D$2-'Indicator Date hidden'!E86)</f>
        <v>0</v>
      </c>
      <c r="E85" s="25">
        <f>IF('Indicator Date hidden'!F86="x","x",$E$2-'Indicator Date hidden'!F86)</f>
        <v>0</v>
      </c>
      <c r="F85" s="25">
        <f>IF('Indicator Date hidden'!G86="x","x",$F$2-'Indicator Date hidden'!G86)</f>
        <v>0</v>
      </c>
      <c r="G85" s="25">
        <f>IF('Indicator Date hidden'!H86="x","x",$G$2-'Indicator Date hidden'!H86)</f>
        <v>0</v>
      </c>
      <c r="H85" s="25">
        <f>IF('Indicator Date hidden'!I86="x","x",$H$2-'Indicator Date hidden'!I86)</f>
        <v>0</v>
      </c>
      <c r="I85" s="25">
        <f>IF('Indicator Date hidden'!J86="x","x",$I$2-'Indicator Date hidden'!J86)</f>
        <v>0</v>
      </c>
      <c r="J85" s="25">
        <f>IF('Indicator Date hidden'!K86="x","x",$J$2-'Indicator Date hidden'!K86)</f>
        <v>0</v>
      </c>
      <c r="K85" s="25">
        <f>IF('Indicator Date hidden'!L86="x","x",$K$2-'Indicator Date hidden'!L86)</f>
        <v>0</v>
      </c>
      <c r="L85" s="25">
        <f>IF('Indicator Date hidden'!M86="x","x",$L$2-'Indicator Date hidden'!M86)</f>
        <v>0</v>
      </c>
      <c r="M85" s="25">
        <f>IF('Indicator Date hidden'!N86="x","x",$M$2-'Indicator Date hidden'!N86)</f>
        <v>0</v>
      </c>
      <c r="N85" s="25">
        <f>IF('Indicator Date hidden'!O86="x","x",$N$2-'Indicator Date hidden'!O86)</f>
        <v>0</v>
      </c>
      <c r="O85" s="25">
        <f>IF('Indicator Date hidden'!P86="x","x",$O$2-'Indicator Date hidden'!P86)</f>
        <v>0</v>
      </c>
      <c r="P85" s="25">
        <f>IF('Indicator Date hidden'!Q86="x","x",$P$2-'Indicator Date hidden'!Q86)</f>
        <v>0</v>
      </c>
      <c r="Q85" s="25" t="str">
        <f>IF('Indicator Date hidden'!R86="x","x",$Q$2-'Indicator Date hidden'!R86)</f>
        <v>x</v>
      </c>
      <c r="R85" s="25">
        <f>IF('Indicator Date hidden'!S86="x","x",$R$2-'Indicator Date hidden'!S86)</f>
        <v>0</v>
      </c>
      <c r="S85" s="25">
        <f>IF('Indicator Date hidden'!T86="x","x",$S$2-'Indicator Date hidden'!T86)</f>
        <v>0</v>
      </c>
      <c r="T85" s="25">
        <f>IF('Indicator Date hidden'!U86="x","x",$T$2-'Indicator Date hidden'!U86)</f>
        <v>0</v>
      </c>
      <c r="U85" s="25" t="str">
        <f>IF('Indicator Date hidden'!V86="x","x",$U$2-'Indicator Date hidden'!V86)</f>
        <v>x</v>
      </c>
      <c r="V85" s="25">
        <f>IF('Indicator Date hidden'!W86="x","x",$V$2-'Indicator Date hidden'!W86)</f>
        <v>0</v>
      </c>
      <c r="W85" s="25">
        <f>IF('Indicator Date hidden'!X86="x","x",$W$2-'Indicator Date hidden'!X86)</f>
        <v>4</v>
      </c>
      <c r="X85" s="25">
        <f>IF('Indicator Date hidden'!Y86="x","x",$X$2-'Indicator Date hidden'!Y86)</f>
        <v>4</v>
      </c>
      <c r="Y85" s="25">
        <f>IF('Indicator Date hidden'!Z86="x","x",$Y$2-'Indicator Date hidden'!Z86)</f>
        <v>0</v>
      </c>
      <c r="Z85" s="25">
        <f>IF('Indicator Date hidden'!AA86="x","x",$Z$2-'Indicator Date hidden'!AA86)</f>
        <v>0</v>
      </c>
      <c r="AA85" s="25">
        <f>IF('Indicator Date hidden'!AB86="x","x",$AA$2-'Indicator Date hidden'!AB86)</f>
        <v>3</v>
      </c>
      <c r="AB85" s="25">
        <f>IF('Indicator Date hidden'!AC86="x","x",$AB$2-'Indicator Date hidden'!AC86)</f>
        <v>0</v>
      </c>
      <c r="AC85" s="25">
        <f>IF('Indicator Date hidden'!AD86="x","x",$AC$2-'Indicator Date hidden'!AD86)</f>
        <v>0</v>
      </c>
      <c r="AD85" s="25" t="str">
        <f>IF('Indicator Date hidden'!AE86="x","x",$AD$2-'Indicator Date hidden'!AE86)</f>
        <v>x</v>
      </c>
      <c r="AE85" s="25">
        <f>IF('Indicator Date hidden'!AF86="x","x",$AE$2-'Indicator Date hidden'!AF86)</f>
        <v>0</v>
      </c>
      <c r="AF85" s="25">
        <f>IF('Indicator Date hidden'!AG86="x","x",$AF$2-'Indicator Date hidden'!AG86)</f>
        <v>5</v>
      </c>
      <c r="AG85" s="25">
        <f>IF('Indicator Date hidden'!AH86="x","x",$AG$2-'Indicator Date hidden'!AH86)</f>
        <v>0</v>
      </c>
      <c r="AH85" s="25">
        <f>IF('Indicator Date hidden'!AI86="x","x",$AH$2-'Indicator Date hidden'!AI86)</f>
        <v>0</v>
      </c>
      <c r="AI85" s="25">
        <f>IF('Indicator Date hidden'!AJ86="x","x",$AI$2-'Indicator Date hidden'!AJ86)</f>
        <v>0</v>
      </c>
      <c r="AJ85" s="25" t="str">
        <f>IF('Indicator Date hidden'!AK86="x","x",$AJ$2-'Indicator Date hidden'!AK86)</f>
        <v>x</v>
      </c>
      <c r="AK85" s="25">
        <f>IF('Indicator Date hidden'!AL86="x","x",$AK$2-'Indicator Date hidden'!AL86)</f>
        <v>1</v>
      </c>
      <c r="AL85" s="25">
        <f>IF('Indicator Date hidden'!AM86="x","x",$AL$2-'Indicator Date hidden'!AM86)</f>
        <v>0</v>
      </c>
      <c r="AM85" s="25">
        <f>IF('Indicator Date hidden'!AN86="x","x",$AM$2-'Indicator Date hidden'!AN86)</f>
        <v>0</v>
      </c>
      <c r="AN85" s="25">
        <f>IF('Indicator Date hidden'!AO86="x","x",$AN$2-'Indicator Date hidden'!AO86)</f>
        <v>0</v>
      </c>
      <c r="AO85" s="25">
        <f>IF('Indicator Date hidden'!AP86="x","x",$AO$2-'Indicator Date hidden'!AP86)</f>
        <v>0</v>
      </c>
      <c r="AP85" s="25">
        <f>IF('Indicator Date hidden'!AQ86="x","x",$AP$2-'Indicator Date hidden'!AQ86)</f>
        <v>0</v>
      </c>
      <c r="AQ85" s="25">
        <f>IF('Indicator Date hidden'!AR86="x","x",$AQ$2-'Indicator Date hidden'!AR86)</f>
        <v>4</v>
      </c>
      <c r="AR85" s="25">
        <f>IF('Indicator Date hidden'!AS86="x","x",$AR$2-'Indicator Date hidden'!AS86)</f>
        <v>0</v>
      </c>
      <c r="AS85" s="25">
        <f>IF('Indicator Date hidden'!AT86="x","x",$AS$2-'Indicator Date hidden'!AT86)</f>
        <v>0</v>
      </c>
      <c r="AT85" s="25">
        <f>IF('Indicator Date hidden'!AU86="x","x",$AT$2-'Indicator Date hidden'!AU86)</f>
        <v>0</v>
      </c>
      <c r="AU85" s="25" t="str">
        <f>IF('Indicator Date hidden'!AV86="x","x",$AU$2-'Indicator Date hidden'!AV86)</f>
        <v>x</v>
      </c>
      <c r="AV85" s="25">
        <f>IF('Indicator Date hidden'!AW86="x","x",$AV$2-'Indicator Date hidden'!AW86)</f>
        <v>0</v>
      </c>
      <c r="AW85" s="25">
        <f>IF('Indicator Date hidden'!AX86="x","x",$AW$2-'Indicator Date hidden'!AX86)</f>
        <v>0</v>
      </c>
      <c r="AX85" s="25">
        <f>IF('Indicator Date hidden'!AY86="x","x",$AX$2-'Indicator Date hidden'!AY86)</f>
        <v>0</v>
      </c>
      <c r="AY85" s="25">
        <f>IF('Indicator Date hidden'!AZ86="x","x",$AY$2-'Indicator Date hidden'!AZ86)</f>
        <v>0</v>
      </c>
      <c r="AZ85" s="25">
        <f>IF('Indicator Date hidden'!BA86="x","x",$AZ$2-'Indicator Date hidden'!BA86)</f>
        <v>0</v>
      </c>
      <c r="BA85">
        <f t="shared" si="10"/>
        <v>21</v>
      </c>
      <c r="BB85" s="26">
        <f t="shared" si="11"/>
        <v>0.45652173913043476</v>
      </c>
      <c r="BC85">
        <f t="shared" si="12"/>
        <v>6</v>
      </c>
      <c r="BD85" s="26">
        <f t="shared" si="13"/>
        <v>1.2633034978928379</v>
      </c>
      <c r="BE85" s="28">
        <f t="shared" si="14"/>
        <v>0</v>
      </c>
    </row>
    <row r="86" spans="1:57" x14ac:dyDescent="0.25">
      <c r="A86" t="s">
        <v>9402</v>
      </c>
      <c r="B86" s="25">
        <f>IF('Indicator Date hidden'!C87="x","x",$B$2-'Indicator Date hidden'!C87)</f>
        <v>0</v>
      </c>
      <c r="C86" s="25">
        <f>IF('Indicator Date hidden'!D87="x","x",$C$2-'Indicator Date hidden'!D87)</f>
        <v>0</v>
      </c>
      <c r="D86" s="25">
        <f>IF('Indicator Date hidden'!E87="x","x",$D$2-'Indicator Date hidden'!E87)</f>
        <v>0</v>
      </c>
      <c r="E86" s="25">
        <f>IF('Indicator Date hidden'!F87="x","x",$E$2-'Indicator Date hidden'!F87)</f>
        <v>0</v>
      </c>
      <c r="F86" s="25">
        <f>IF('Indicator Date hidden'!G87="x","x",$F$2-'Indicator Date hidden'!G87)</f>
        <v>0</v>
      </c>
      <c r="G86" s="25">
        <f>IF('Indicator Date hidden'!H87="x","x",$G$2-'Indicator Date hidden'!H87)</f>
        <v>0</v>
      </c>
      <c r="H86" s="25">
        <f>IF('Indicator Date hidden'!I87="x","x",$H$2-'Indicator Date hidden'!I87)</f>
        <v>0</v>
      </c>
      <c r="I86" s="25">
        <f>IF('Indicator Date hidden'!J87="x","x",$I$2-'Indicator Date hidden'!J87)</f>
        <v>0</v>
      </c>
      <c r="J86" s="25">
        <f>IF('Indicator Date hidden'!K87="x","x",$J$2-'Indicator Date hidden'!K87)</f>
        <v>0</v>
      </c>
      <c r="K86" s="25">
        <f>IF('Indicator Date hidden'!L87="x","x",$K$2-'Indicator Date hidden'!L87)</f>
        <v>0</v>
      </c>
      <c r="L86" s="25">
        <f>IF('Indicator Date hidden'!M87="x","x",$L$2-'Indicator Date hidden'!M87)</f>
        <v>0</v>
      </c>
      <c r="M86" s="25">
        <f>IF('Indicator Date hidden'!N87="x","x",$M$2-'Indicator Date hidden'!N87)</f>
        <v>0</v>
      </c>
      <c r="N86" s="25">
        <f>IF('Indicator Date hidden'!O87="x","x",$N$2-'Indicator Date hidden'!O87)</f>
        <v>0</v>
      </c>
      <c r="O86" s="25">
        <f>IF('Indicator Date hidden'!P87="x","x",$O$2-'Indicator Date hidden'!P87)</f>
        <v>0</v>
      </c>
      <c r="P86" s="25">
        <f>IF('Indicator Date hidden'!Q87="x","x",$P$2-'Indicator Date hidden'!Q87)</f>
        <v>0</v>
      </c>
      <c r="Q86" s="25">
        <f>IF('Indicator Date hidden'!R87="x","x",$Q$2-'Indicator Date hidden'!R87)</f>
        <v>2</v>
      </c>
      <c r="R86" s="25">
        <f>IF('Indicator Date hidden'!S87="x","x",$R$2-'Indicator Date hidden'!S87)</f>
        <v>0</v>
      </c>
      <c r="S86" s="25">
        <f>IF('Indicator Date hidden'!T87="x","x",$S$2-'Indicator Date hidden'!T87)</f>
        <v>0</v>
      </c>
      <c r="T86" s="25">
        <f>IF('Indicator Date hidden'!U87="x","x",$T$2-'Indicator Date hidden'!U87)</f>
        <v>0</v>
      </c>
      <c r="U86" s="25">
        <f>IF('Indicator Date hidden'!V87="x","x",$U$2-'Indicator Date hidden'!V87)</f>
        <v>0</v>
      </c>
      <c r="V86" s="25">
        <f>IF('Indicator Date hidden'!W87="x","x",$V$2-'Indicator Date hidden'!W87)</f>
        <v>0</v>
      </c>
      <c r="W86" s="25">
        <f>IF('Indicator Date hidden'!X87="x","x",$W$2-'Indicator Date hidden'!X87)</f>
        <v>2</v>
      </c>
      <c r="X86" s="25">
        <f>IF('Indicator Date hidden'!Y87="x","x",$X$2-'Indicator Date hidden'!Y87)</f>
        <v>4</v>
      </c>
      <c r="Y86" s="25">
        <f>IF('Indicator Date hidden'!Z87="x","x",$Y$2-'Indicator Date hidden'!Z87)</f>
        <v>0</v>
      </c>
      <c r="Z86" s="25">
        <f>IF('Indicator Date hidden'!AA87="x","x",$Z$2-'Indicator Date hidden'!AA87)</f>
        <v>0</v>
      </c>
      <c r="AA86" s="25" t="str">
        <f>IF('Indicator Date hidden'!AB87="x","x",$AA$2-'Indicator Date hidden'!AB87)</f>
        <v>x</v>
      </c>
      <c r="AB86" s="25">
        <f>IF('Indicator Date hidden'!AC87="x","x",$AB$2-'Indicator Date hidden'!AC87)</f>
        <v>0</v>
      </c>
      <c r="AC86" s="25">
        <f>IF('Indicator Date hidden'!AD87="x","x",$AC$2-'Indicator Date hidden'!AD87)</f>
        <v>0</v>
      </c>
      <c r="AD86" s="25" t="str">
        <f>IF('Indicator Date hidden'!AE87="x","x",$AD$2-'Indicator Date hidden'!AE87)</f>
        <v>x</v>
      </c>
      <c r="AE86" s="25">
        <f>IF('Indicator Date hidden'!AF87="x","x",$AE$2-'Indicator Date hidden'!AF87)</f>
        <v>0</v>
      </c>
      <c r="AF86" s="25">
        <f>IF('Indicator Date hidden'!AG87="x","x",$AF$2-'Indicator Date hidden'!AG87)</f>
        <v>3</v>
      </c>
      <c r="AG86" s="25">
        <f>IF('Indicator Date hidden'!AH87="x","x",$AG$2-'Indicator Date hidden'!AH87)</f>
        <v>0</v>
      </c>
      <c r="AH86" s="25">
        <f>IF('Indicator Date hidden'!AI87="x","x",$AH$2-'Indicator Date hidden'!AI87)</f>
        <v>0</v>
      </c>
      <c r="AI86" s="25">
        <f>IF('Indicator Date hidden'!AJ87="x","x",$AI$2-'Indicator Date hidden'!AJ87)</f>
        <v>0</v>
      </c>
      <c r="AJ86" s="25" t="str">
        <f>IF('Indicator Date hidden'!AK87="x","x",$AJ$2-'Indicator Date hidden'!AK87)</f>
        <v>x</v>
      </c>
      <c r="AK86" s="25">
        <f>IF('Indicator Date hidden'!AL87="x","x",$AK$2-'Indicator Date hidden'!AL87)</f>
        <v>0</v>
      </c>
      <c r="AL86" s="25">
        <f>IF('Indicator Date hidden'!AM87="x","x",$AL$2-'Indicator Date hidden'!AM87)</f>
        <v>0</v>
      </c>
      <c r="AM86" s="25">
        <f>IF('Indicator Date hidden'!AN87="x","x",$AM$2-'Indicator Date hidden'!AN87)</f>
        <v>0</v>
      </c>
      <c r="AN86" s="25">
        <f>IF('Indicator Date hidden'!AO87="x","x",$AN$2-'Indicator Date hidden'!AO87)</f>
        <v>0</v>
      </c>
      <c r="AO86" s="25">
        <f>IF('Indicator Date hidden'!AP87="x","x",$AO$2-'Indicator Date hidden'!AP87)</f>
        <v>0</v>
      </c>
      <c r="AP86" s="25">
        <f>IF('Indicator Date hidden'!AQ87="x","x",$AP$2-'Indicator Date hidden'!AQ87)</f>
        <v>0</v>
      </c>
      <c r="AQ86" s="25">
        <f>IF('Indicator Date hidden'!AR87="x","x",$AQ$2-'Indicator Date hidden'!AR87)</f>
        <v>4</v>
      </c>
      <c r="AR86" s="25">
        <f>IF('Indicator Date hidden'!AS87="x","x",$AR$2-'Indicator Date hidden'!AS87)</f>
        <v>0</v>
      </c>
      <c r="AS86" s="25">
        <f>IF('Indicator Date hidden'!AT87="x","x",$AS$2-'Indicator Date hidden'!AT87)</f>
        <v>0</v>
      </c>
      <c r="AT86" s="25">
        <f>IF('Indicator Date hidden'!AU87="x","x",$AT$2-'Indicator Date hidden'!AU87)</f>
        <v>0</v>
      </c>
      <c r="AU86" s="25">
        <f>IF('Indicator Date hidden'!AV87="x","x",$AU$2-'Indicator Date hidden'!AV87)</f>
        <v>2</v>
      </c>
      <c r="AV86" s="25">
        <f>IF('Indicator Date hidden'!AW87="x","x",$AV$2-'Indicator Date hidden'!AW87)</f>
        <v>0</v>
      </c>
      <c r="AW86" s="25">
        <f>IF('Indicator Date hidden'!AX87="x","x",$AW$2-'Indicator Date hidden'!AX87)</f>
        <v>0</v>
      </c>
      <c r="AX86" s="25">
        <f>IF('Indicator Date hidden'!AY87="x","x",$AX$2-'Indicator Date hidden'!AY87)</f>
        <v>0</v>
      </c>
      <c r="AY86" s="25">
        <f>IF('Indicator Date hidden'!AZ87="x","x",$AY$2-'Indicator Date hidden'!AZ87)</f>
        <v>0</v>
      </c>
      <c r="AZ86" s="25">
        <f>IF('Indicator Date hidden'!BA87="x","x",$AZ$2-'Indicator Date hidden'!BA87)</f>
        <v>0</v>
      </c>
      <c r="BA86">
        <f t="shared" si="10"/>
        <v>17</v>
      </c>
      <c r="BB86" s="26">
        <f t="shared" si="11"/>
        <v>0.35416666666666669</v>
      </c>
      <c r="BC86">
        <f t="shared" si="12"/>
        <v>6</v>
      </c>
      <c r="BD86" s="26">
        <f t="shared" si="13"/>
        <v>0.98930917254864714</v>
      </c>
      <c r="BE86" s="28">
        <f t="shared" si="14"/>
        <v>0</v>
      </c>
    </row>
    <row r="87" spans="1:57" x14ac:dyDescent="0.25">
      <c r="A87" t="s">
        <v>9406</v>
      </c>
      <c r="B87" s="25">
        <f>IF('Indicator Date hidden'!C88="x","x",$B$2-'Indicator Date hidden'!C88)</f>
        <v>0</v>
      </c>
      <c r="C87" s="25">
        <f>IF('Indicator Date hidden'!D88="x","x",$C$2-'Indicator Date hidden'!D88)</f>
        <v>0</v>
      </c>
      <c r="D87" s="25">
        <f>IF('Indicator Date hidden'!E88="x","x",$D$2-'Indicator Date hidden'!E88)</f>
        <v>0</v>
      </c>
      <c r="E87" s="25">
        <f>IF('Indicator Date hidden'!F88="x","x",$E$2-'Indicator Date hidden'!F88)</f>
        <v>0</v>
      </c>
      <c r="F87" s="25">
        <f>IF('Indicator Date hidden'!G88="x","x",$F$2-'Indicator Date hidden'!G88)</f>
        <v>0</v>
      </c>
      <c r="G87" s="25">
        <f>IF('Indicator Date hidden'!H88="x","x",$G$2-'Indicator Date hidden'!H88)</f>
        <v>0</v>
      </c>
      <c r="H87" s="25">
        <f>IF('Indicator Date hidden'!I88="x","x",$H$2-'Indicator Date hidden'!I88)</f>
        <v>0</v>
      </c>
      <c r="I87" s="25">
        <f>IF('Indicator Date hidden'!J88="x","x",$I$2-'Indicator Date hidden'!J88)</f>
        <v>0</v>
      </c>
      <c r="J87" s="25">
        <f>IF('Indicator Date hidden'!K88="x","x",$J$2-'Indicator Date hidden'!K88)</f>
        <v>0</v>
      </c>
      <c r="K87" s="25">
        <f>IF('Indicator Date hidden'!L88="x","x",$K$2-'Indicator Date hidden'!L88)</f>
        <v>0</v>
      </c>
      <c r="L87" s="25">
        <f>IF('Indicator Date hidden'!M88="x","x",$L$2-'Indicator Date hidden'!M88)</f>
        <v>0</v>
      </c>
      <c r="M87" s="25">
        <f>IF('Indicator Date hidden'!N88="x","x",$M$2-'Indicator Date hidden'!N88)</f>
        <v>0</v>
      </c>
      <c r="N87" s="25">
        <f>IF('Indicator Date hidden'!O88="x","x",$N$2-'Indicator Date hidden'!O88)</f>
        <v>0</v>
      </c>
      <c r="O87" s="25">
        <f>IF('Indicator Date hidden'!P88="x","x",$O$2-'Indicator Date hidden'!P88)</f>
        <v>0</v>
      </c>
      <c r="P87" s="25">
        <f>IF('Indicator Date hidden'!Q88="x","x",$P$2-'Indicator Date hidden'!Q88)</f>
        <v>0</v>
      </c>
      <c r="Q87" s="25">
        <f>IF('Indicator Date hidden'!R88="x","x",$Q$2-'Indicator Date hidden'!R88)</f>
        <v>3</v>
      </c>
      <c r="R87" s="25">
        <f>IF('Indicator Date hidden'!S88="x","x",$R$2-'Indicator Date hidden'!S88)</f>
        <v>0</v>
      </c>
      <c r="S87" s="25">
        <f>IF('Indicator Date hidden'!T88="x","x",$S$2-'Indicator Date hidden'!T88)</f>
        <v>0</v>
      </c>
      <c r="T87" s="25">
        <f>IF('Indicator Date hidden'!U88="x","x",$T$2-'Indicator Date hidden'!U88)</f>
        <v>0</v>
      </c>
      <c r="U87" s="25">
        <f>IF('Indicator Date hidden'!V88="x","x",$U$2-'Indicator Date hidden'!V88)</f>
        <v>0</v>
      </c>
      <c r="V87" s="25">
        <f>IF('Indicator Date hidden'!W88="x","x",$V$2-'Indicator Date hidden'!W88)</f>
        <v>0</v>
      </c>
      <c r="W87" s="25">
        <f>IF('Indicator Date hidden'!X88="x","x",$W$2-'Indicator Date hidden'!X88)</f>
        <v>4</v>
      </c>
      <c r="X87" s="25">
        <f>IF('Indicator Date hidden'!Y88="x","x",$X$2-'Indicator Date hidden'!Y88)</f>
        <v>1</v>
      </c>
      <c r="Y87" s="25">
        <f>IF('Indicator Date hidden'!Z88="x","x",$Y$2-'Indicator Date hidden'!Z88)</f>
        <v>0</v>
      </c>
      <c r="Z87" s="25">
        <f>IF('Indicator Date hidden'!AA88="x","x",$Z$2-'Indicator Date hidden'!AA88)</f>
        <v>0</v>
      </c>
      <c r="AA87" s="25">
        <f>IF('Indicator Date hidden'!AB88="x","x",$AA$2-'Indicator Date hidden'!AB88)</f>
        <v>0</v>
      </c>
      <c r="AB87" s="25">
        <f>IF('Indicator Date hidden'!AC88="x","x",$AB$2-'Indicator Date hidden'!AC88)</f>
        <v>0</v>
      </c>
      <c r="AC87" s="25">
        <f>IF('Indicator Date hidden'!AD88="x","x",$AC$2-'Indicator Date hidden'!AD88)</f>
        <v>0</v>
      </c>
      <c r="AD87" s="25" t="str">
        <f>IF('Indicator Date hidden'!AE88="x","x",$AD$2-'Indicator Date hidden'!AE88)</f>
        <v>x</v>
      </c>
      <c r="AE87" s="25">
        <f>IF('Indicator Date hidden'!AF88="x","x",$AE$2-'Indicator Date hidden'!AF88)</f>
        <v>0</v>
      </c>
      <c r="AF87" s="25">
        <f>IF('Indicator Date hidden'!AG88="x","x",$AF$2-'Indicator Date hidden'!AG88)</f>
        <v>0</v>
      </c>
      <c r="AG87" s="25">
        <f>IF('Indicator Date hidden'!AH88="x","x",$AG$2-'Indicator Date hidden'!AH88)</f>
        <v>0</v>
      </c>
      <c r="AH87" s="25">
        <f>IF('Indicator Date hidden'!AI88="x","x",$AH$2-'Indicator Date hidden'!AI88)</f>
        <v>0</v>
      </c>
      <c r="AI87" s="25">
        <f>IF('Indicator Date hidden'!AJ88="x","x",$AI$2-'Indicator Date hidden'!AJ88)</f>
        <v>0</v>
      </c>
      <c r="AJ87" s="25" t="str">
        <f>IF('Indicator Date hidden'!AK88="x","x",$AJ$2-'Indicator Date hidden'!AK88)</f>
        <v>x</v>
      </c>
      <c r="AK87" s="25">
        <f>IF('Indicator Date hidden'!AL88="x","x",$AK$2-'Indicator Date hidden'!AL88)</f>
        <v>1</v>
      </c>
      <c r="AL87" s="25">
        <f>IF('Indicator Date hidden'!AM88="x","x",$AL$2-'Indicator Date hidden'!AM88)</f>
        <v>0</v>
      </c>
      <c r="AM87" s="25">
        <f>IF('Indicator Date hidden'!AN88="x","x",$AM$2-'Indicator Date hidden'!AN88)</f>
        <v>0</v>
      </c>
      <c r="AN87" s="25">
        <f>IF('Indicator Date hidden'!AO88="x","x",$AN$2-'Indicator Date hidden'!AO88)</f>
        <v>0</v>
      </c>
      <c r="AO87" s="25" t="str">
        <f>IF('Indicator Date hidden'!AP88="x","x",$AO$2-'Indicator Date hidden'!AP88)</f>
        <v>x</v>
      </c>
      <c r="AP87" s="25" t="str">
        <f>IF('Indicator Date hidden'!AQ88="x","x",$AP$2-'Indicator Date hidden'!AQ88)</f>
        <v>x</v>
      </c>
      <c r="AQ87" s="25">
        <f>IF('Indicator Date hidden'!AR88="x","x",$AQ$2-'Indicator Date hidden'!AR88)</f>
        <v>4</v>
      </c>
      <c r="AR87" s="25">
        <f>IF('Indicator Date hidden'!AS88="x","x",$AR$2-'Indicator Date hidden'!AS88)</f>
        <v>0</v>
      </c>
      <c r="AS87" s="25">
        <f>IF('Indicator Date hidden'!AT88="x","x",$AS$2-'Indicator Date hidden'!AT88)</f>
        <v>0</v>
      </c>
      <c r="AT87" s="25">
        <f>IF('Indicator Date hidden'!AU88="x","x",$AT$2-'Indicator Date hidden'!AU88)</f>
        <v>0</v>
      </c>
      <c r="AU87" s="25">
        <f>IF('Indicator Date hidden'!AV88="x","x",$AU$2-'Indicator Date hidden'!AV88)</f>
        <v>5</v>
      </c>
      <c r="AV87" s="25">
        <f>IF('Indicator Date hidden'!AW88="x","x",$AV$2-'Indicator Date hidden'!AW88)</f>
        <v>0</v>
      </c>
      <c r="AW87" s="25">
        <f>IF('Indicator Date hidden'!AX88="x","x",$AW$2-'Indicator Date hidden'!AX88)</f>
        <v>0</v>
      </c>
      <c r="AX87" s="25">
        <f>IF('Indicator Date hidden'!AY88="x","x",$AX$2-'Indicator Date hidden'!AY88)</f>
        <v>0</v>
      </c>
      <c r="AY87" s="25">
        <f>IF('Indicator Date hidden'!AZ88="x","x",$AY$2-'Indicator Date hidden'!AZ88)</f>
        <v>0</v>
      </c>
      <c r="AZ87" s="25">
        <f>IF('Indicator Date hidden'!BA88="x","x",$AZ$2-'Indicator Date hidden'!BA88)</f>
        <v>0</v>
      </c>
      <c r="BA87">
        <f t="shared" si="10"/>
        <v>18</v>
      </c>
      <c r="BB87" s="26">
        <f t="shared" si="11"/>
        <v>0.38297872340425532</v>
      </c>
      <c r="BC87">
        <f t="shared" si="12"/>
        <v>6</v>
      </c>
      <c r="BD87" s="26">
        <f t="shared" si="13"/>
        <v>1.1402349793169586</v>
      </c>
      <c r="BE87" s="28">
        <f t="shared" si="14"/>
        <v>0</v>
      </c>
    </row>
    <row r="88" spans="1:57" x14ac:dyDescent="0.25">
      <c r="A88" t="s">
        <v>9407</v>
      </c>
      <c r="B88" s="25">
        <f>IF('Indicator Date hidden'!C89="x","x",$B$2-'Indicator Date hidden'!C89)</f>
        <v>0</v>
      </c>
      <c r="C88" s="25">
        <f>IF('Indicator Date hidden'!D89="x","x",$C$2-'Indicator Date hidden'!D89)</f>
        <v>0</v>
      </c>
      <c r="D88" s="25">
        <f>IF('Indicator Date hidden'!E89="x","x",$D$2-'Indicator Date hidden'!E89)</f>
        <v>0</v>
      </c>
      <c r="E88" s="25">
        <f>IF('Indicator Date hidden'!F89="x","x",$E$2-'Indicator Date hidden'!F89)</f>
        <v>0</v>
      </c>
      <c r="F88" s="25">
        <f>IF('Indicator Date hidden'!G89="x","x",$F$2-'Indicator Date hidden'!G89)</f>
        <v>0</v>
      </c>
      <c r="G88" s="25">
        <f>IF('Indicator Date hidden'!H89="x","x",$G$2-'Indicator Date hidden'!H89)</f>
        <v>0</v>
      </c>
      <c r="H88" s="25">
        <f>IF('Indicator Date hidden'!I89="x","x",$H$2-'Indicator Date hidden'!I89)</f>
        <v>0</v>
      </c>
      <c r="I88" s="25">
        <f>IF('Indicator Date hidden'!J89="x","x",$I$2-'Indicator Date hidden'!J89)</f>
        <v>0</v>
      </c>
      <c r="J88" s="25">
        <f>IF('Indicator Date hidden'!K89="x","x",$J$2-'Indicator Date hidden'!K89)</f>
        <v>0</v>
      </c>
      <c r="K88" s="25">
        <f>IF('Indicator Date hidden'!L89="x","x",$K$2-'Indicator Date hidden'!L89)</f>
        <v>0</v>
      </c>
      <c r="L88" s="25">
        <f>IF('Indicator Date hidden'!M89="x","x",$L$2-'Indicator Date hidden'!M89)</f>
        <v>0</v>
      </c>
      <c r="M88" s="25">
        <f>IF('Indicator Date hidden'!N89="x","x",$M$2-'Indicator Date hidden'!N89)</f>
        <v>0</v>
      </c>
      <c r="N88" s="25">
        <f>IF('Indicator Date hidden'!O89="x","x",$N$2-'Indicator Date hidden'!O89)</f>
        <v>0</v>
      </c>
      <c r="O88" s="25">
        <f>IF('Indicator Date hidden'!P89="x","x",$O$2-'Indicator Date hidden'!P89)</f>
        <v>0</v>
      </c>
      <c r="P88" s="25">
        <f>IF('Indicator Date hidden'!Q89="x","x",$P$2-'Indicator Date hidden'!Q89)</f>
        <v>0</v>
      </c>
      <c r="Q88" s="25">
        <f>IF('Indicator Date hidden'!R89="x","x",$Q$2-'Indicator Date hidden'!R89)</f>
        <v>5</v>
      </c>
      <c r="R88" s="25">
        <f>IF('Indicator Date hidden'!S89="x","x",$R$2-'Indicator Date hidden'!S89)</f>
        <v>0</v>
      </c>
      <c r="S88" s="25">
        <f>IF('Indicator Date hidden'!T89="x","x",$S$2-'Indicator Date hidden'!T89)</f>
        <v>0</v>
      </c>
      <c r="T88" s="25">
        <f>IF('Indicator Date hidden'!U89="x","x",$T$2-'Indicator Date hidden'!U89)</f>
        <v>0</v>
      </c>
      <c r="U88" s="25">
        <f>IF('Indicator Date hidden'!V89="x","x",$U$2-'Indicator Date hidden'!V89)</f>
        <v>0</v>
      </c>
      <c r="V88" s="25">
        <f>IF('Indicator Date hidden'!W89="x","x",$V$2-'Indicator Date hidden'!W89)</f>
        <v>0</v>
      </c>
      <c r="W88" s="25">
        <f>IF('Indicator Date hidden'!X89="x","x",$W$2-'Indicator Date hidden'!X89)</f>
        <v>0</v>
      </c>
      <c r="X88" s="25">
        <f>IF('Indicator Date hidden'!Y89="x","x",$X$2-'Indicator Date hidden'!Y89)</f>
        <v>1</v>
      </c>
      <c r="Y88" s="25">
        <f>IF('Indicator Date hidden'!Z89="x","x",$Y$2-'Indicator Date hidden'!Z89)</f>
        <v>0</v>
      </c>
      <c r="Z88" s="25">
        <f>IF('Indicator Date hidden'!AA89="x","x",$Z$2-'Indicator Date hidden'!AA89)</f>
        <v>0</v>
      </c>
      <c r="AA88" s="25">
        <f>IF('Indicator Date hidden'!AB89="x","x",$AA$2-'Indicator Date hidden'!AB89)</f>
        <v>0</v>
      </c>
      <c r="AB88" s="25">
        <f>IF('Indicator Date hidden'!AC89="x","x",$AB$2-'Indicator Date hidden'!AC89)</f>
        <v>0</v>
      </c>
      <c r="AC88" s="25">
        <f>IF('Indicator Date hidden'!AD89="x","x",$AC$2-'Indicator Date hidden'!AD89)</f>
        <v>0</v>
      </c>
      <c r="AD88" s="25">
        <f>IF('Indicator Date hidden'!AE89="x","x",$AD$2-'Indicator Date hidden'!AE89)</f>
        <v>0</v>
      </c>
      <c r="AE88" s="25">
        <f>IF('Indicator Date hidden'!AF89="x","x",$AE$2-'Indicator Date hidden'!AF89)</f>
        <v>0</v>
      </c>
      <c r="AF88" s="25">
        <f>IF('Indicator Date hidden'!AG89="x","x",$AF$2-'Indicator Date hidden'!AG89)</f>
        <v>8</v>
      </c>
      <c r="AG88" s="25">
        <f>IF('Indicator Date hidden'!AH89="x","x",$AG$2-'Indicator Date hidden'!AH89)</f>
        <v>0</v>
      </c>
      <c r="AH88" s="25">
        <f>IF('Indicator Date hidden'!AI89="x","x",$AH$2-'Indicator Date hidden'!AI89)</f>
        <v>0</v>
      </c>
      <c r="AI88" s="25">
        <f>IF('Indicator Date hidden'!AJ89="x","x",$AI$2-'Indicator Date hidden'!AJ89)</f>
        <v>0</v>
      </c>
      <c r="AJ88" s="25">
        <f>IF('Indicator Date hidden'!AK89="x","x",$AJ$2-'Indicator Date hidden'!AK89)</f>
        <v>1</v>
      </c>
      <c r="AK88" s="25">
        <f>IF('Indicator Date hidden'!AL89="x","x",$AK$2-'Indicator Date hidden'!AL89)</f>
        <v>0</v>
      </c>
      <c r="AL88" s="25">
        <f>IF('Indicator Date hidden'!AM89="x","x",$AL$2-'Indicator Date hidden'!AM89)</f>
        <v>0</v>
      </c>
      <c r="AM88" s="25">
        <f>IF('Indicator Date hidden'!AN89="x","x",$AM$2-'Indicator Date hidden'!AN89)</f>
        <v>0</v>
      </c>
      <c r="AN88" s="25">
        <f>IF('Indicator Date hidden'!AO89="x","x",$AN$2-'Indicator Date hidden'!AO89)</f>
        <v>0</v>
      </c>
      <c r="AO88" s="25">
        <f>IF('Indicator Date hidden'!AP89="x","x",$AO$2-'Indicator Date hidden'!AP89)</f>
        <v>1</v>
      </c>
      <c r="AP88" s="25">
        <f>IF('Indicator Date hidden'!AQ89="x","x",$AP$2-'Indicator Date hidden'!AQ89)</f>
        <v>0</v>
      </c>
      <c r="AQ88" s="25">
        <f>IF('Indicator Date hidden'!AR89="x","x",$AQ$2-'Indicator Date hidden'!AR89)</f>
        <v>0</v>
      </c>
      <c r="AR88" s="25">
        <f>IF('Indicator Date hidden'!AS89="x","x",$AR$2-'Indicator Date hidden'!AS89)</f>
        <v>0</v>
      </c>
      <c r="AS88" s="25">
        <f>IF('Indicator Date hidden'!AT89="x","x",$AS$2-'Indicator Date hidden'!AT89)</f>
        <v>0</v>
      </c>
      <c r="AT88" s="25">
        <f>IF('Indicator Date hidden'!AU89="x","x",$AT$2-'Indicator Date hidden'!AU89)</f>
        <v>0</v>
      </c>
      <c r="AU88" s="25">
        <f>IF('Indicator Date hidden'!AV89="x","x",$AU$2-'Indicator Date hidden'!AV89)</f>
        <v>7</v>
      </c>
      <c r="AV88" s="25">
        <f>IF('Indicator Date hidden'!AW89="x","x",$AV$2-'Indicator Date hidden'!AW89)</f>
        <v>0</v>
      </c>
      <c r="AW88" s="25">
        <f>IF('Indicator Date hidden'!AX89="x","x",$AW$2-'Indicator Date hidden'!AX89)</f>
        <v>0</v>
      </c>
      <c r="AX88" s="25">
        <f>IF('Indicator Date hidden'!AY89="x","x",$AX$2-'Indicator Date hidden'!AY89)</f>
        <v>0</v>
      </c>
      <c r="AY88" s="25">
        <f>IF('Indicator Date hidden'!AZ89="x","x",$AY$2-'Indicator Date hidden'!AZ89)</f>
        <v>0</v>
      </c>
      <c r="AZ88" s="25">
        <f>IF('Indicator Date hidden'!BA89="x","x",$AZ$2-'Indicator Date hidden'!BA89)</f>
        <v>0</v>
      </c>
      <c r="BA88">
        <f t="shared" si="10"/>
        <v>23</v>
      </c>
      <c r="BB88" s="26">
        <f t="shared" si="11"/>
        <v>0.45098039215686275</v>
      </c>
      <c r="BC88">
        <f t="shared" si="12"/>
        <v>6</v>
      </c>
      <c r="BD88" s="26">
        <f t="shared" si="13"/>
        <v>1.6004132492087735</v>
      </c>
      <c r="BE88" s="28">
        <f t="shared" si="14"/>
        <v>0</v>
      </c>
    </row>
    <row r="89" spans="1:57" x14ac:dyDescent="0.25">
      <c r="A89" t="s">
        <v>9413</v>
      </c>
      <c r="B89" s="25">
        <f>IF('Indicator Date hidden'!C90="x","x",$B$2-'Indicator Date hidden'!C90)</f>
        <v>0</v>
      </c>
      <c r="C89" s="25">
        <f>IF('Indicator Date hidden'!D90="x","x",$C$2-'Indicator Date hidden'!D90)</f>
        <v>0</v>
      </c>
      <c r="D89" s="25">
        <f>IF('Indicator Date hidden'!E90="x","x",$D$2-'Indicator Date hidden'!E90)</f>
        <v>0</v>
      </c>
      <c r="E89" s="25">
        <f>IF('Indicator Date hidden'!F90="x","x",$E$2-'Indicator Date hidden'!F90)</f>
        <v>0</v>
      </c>
      <c r="F89" s="25">
        <f>IF('Indicator Date hidden'!G90="x","x",$F$2-'Indicator Date hidden'!G90)</f>
        <v>0</v>
      </c>
      <c r="G89" s="25">
        <f>IF('Indicator Date hidden'!H90="x","x",$G$2-'Indicator Date hidden'!H90)</f>
        <v>0</v>
      </c>
      <c r="H89" s="25">
        <f>IF('Indicator Date hidden'!I90="x","x",$H$2-'Indicator Date hidden'!I90)</f>
        <v>0</v>
      </c>
      <c r="I89" s="25">
        <f>IF('Indicator Date hidden'!J90="x","x",$I$2-'Indicator Date hidden'!J90)</f>
        <v>0</v>
      </c>
      <c r="J89" s="25">
        <f>IF('Indicator Date hidden'!K90="x","x",$J$2-'Indicator Date hidden'!K90)</f>
        <v>0</v>
      </c>
      <c r="K89" s="25">
        <f>IF('Indicator Date hidden'!L90="x","x",$K$2-'Indicator Date hidden'!L90)</f>
        <v>0</v>
      </c>
      <c r="L89" s="25">
        <f>IF('Indicator Date hidden'!M90="x","x",$L$2-'Indicator Date hidden'!M90)</f>
        <v>0</v>
      </c>
      <c r="M89" s="25">
        <f>IF('Indicator Date hidden'!N90="x","x",$M$2-'Indicator Date hidden'!N90)</f>
        <v>0</v>
      </c>
      <c r="N89" s="25">
        <f>IF('Indicator Date hidden'!O90="x","x",$N$2-'Indicator Date hidden'!O90)</f>
        <v>0</v>
      </c>
      <c r="O89" s="25">
        <f>IF('Indicator Date hidden'!P90="x","x",$O$2-'Indicator Date hidden'!P90)</f>
        <v>0</v>
      </c>
      <c r="P89" s="25">
        <f>IF('Indicator Date hidden'!Q90="x","x",$P$2-'Indicator Date hidden'!Q90)</f>
        <v>0</v>
      </c>
      <c r="Q89" s="25" t="str">
        <f>IF('Indicator Date hidden'!R90="x","x",$Q$2-'Indicator Date hidden'!R90)</f>
        <v>x</v>
      </c>
      <c r="R89" s="25">
        <f>IF('Indicator Date hidden'!S90="x","x",$R$2-'Indicator Date hidden'!S90)</f>
        <v>0</v>
      </c>
      <c r="S89" s="25">
        <f>IF('Indicator Date hidden'!T90="x","x",$S$2-'Indicator Date hidden'!T90)</f>
        <v>0</v>
      </c>
      <c r="T89" s="25">
        <f>IF('Indicator Date hidden'!U90="x","x",$T$2-'Indicator Date hidden'!U90)</f>
        <v>0</v>
      </c>
      <c r="U89" s="25">
        <f>IF('Indicator Date hidden'!V90="x","x",$U$2-'Indicator Date hidden'!V90)</f>
        <v>0</v>
      </c>
      <c r="V89" s="25">
        <f>IF('Indicator Date hidden'!W90="x","x",$V$2-'Indicator Date hidden'!W90)</f>
        <v>0</v>
      </c>
      <c r="W89" s="25">
        <f>IF('Indicator Date hidden'!X90="x","x",$W$2-'Indicator Date hidden'!X90)</f>
        <v>5</v>
      </c>
      <c r="X89" s="25">
        <f>IF('Indicator Date hidden'!Y90="x","x",$X$2-'Indicator Date hidden'!Y90)</f>
        <v>4</v>
      </c>
      <c r="Y89" s="25">
        <f>IF('Indicator Date hidden'!Z90="x","x",$Y$2-'Indicator Date hidden'!Z90)</f>
        <v>0</v>
      </c>
      <c r="Z89" s="25">
        <f>IF('Indicator Date hidden'!AA90="x","x",$Z$2-'Indicator Date hidden'!AA90)</f>
        <v>0</v>
      </c>
      <c r="AA89" s="25" t="str">
        <f>IF('Indicator Date hidden'!AB90="x","x",$AA$2-'Indicator Date hidden'!AB90)</f>
        <v>x</v>
      </c>
      <c r="AB89" s="25">
        <f>IF('Indicator Date hidden'!AC90="x","x",$AB$2-'Indicator Date hidden'!AC90)</f>
        <v>0</v>
      </c>
      <c r="AC89" s="25">
        <f>IF('Indicator Date hidden'!AD90="x","x",$AC$2-'Indicator Date hidden'!AD90)</f>
        <v>0</v>
      </c>
      <c r="AD89" s="25" t="str">
        <f>IF('Indicator Date hidden'!AE90="x","x",$AD$2-'Indicator Date hidden'!AE90)</f>
        <v>x</v>
      </c>
      <c r="AE89" s="25" t="str">
        <f>IF('Indicator Date hidden'!AF90="x","x",$AE$2-'Indicator Date hidden'!AF90)</f>
        <v>x</v>
      </c>
      <c r="AF89" s="25">
        <f>IF('Indicator Date hidden'!AG90="x","x",$AF$2-'Indicator Date hidden'!AG90)</f>
        <v>7</v>
      </c>
      <c r="AG89" s="25">
        <f>IF('Indicator Date hidden'!AH90="x","x",$AG$2-'Indicator Date hidden'!AH90)</f>
        <v>0</v>
      </c>
      <c r="AH89" s="25">
        <f>IF('Indicator Date hidden'!AI90="x","x",$AH$2-'Indicator Date hidden'!AI90)</f>
        <v>0</v>
      </c>
      <c r="AI89" s="25">
        <f>IF('Indicator Date hidden'!AJ90="x","x",$AI$2-'Indicator Date hidden'!AJ90)</f>
        <v>0</v>
      </c>
      <c r="AJ89" s="25" t="str">
        <f>IF('Indicator Date hidden'!AK90="x","x",$AJ$2-'Indicator Date hidden'!AK90)</f>
        <v>x</v>
      </c>
      <c r="AK89" s="25" t="str">
        <f>IF('Indicator Date hidden'!AL90="x","x",$AK$2-'Indicator Date hidden'!AL90)</f>
        <v>x</v>
      </c>
      <c r="AL89" s="25">
        <f>IF('Indicator Date hidden'!AM90="x","x",$AL$2-'Indicator Date hidden'!AM90)</f>
        <v>0</v>
      </c>
      <c r="AM89" s="25">
        <f>IF('Indicator Date hidden'!AN90="x","x",$AM$2-'Indicator Date hidden'!AN90)</f>
        <v>0</v>
      </c>
      <c r="AN89" s="25">
        <f>IF('Indicator Date hidden'!AO90="x","x",$AN$2-'Indicator Date hidden'!AO90)</f>
        <v>0</v>
      </c>
      <c r="AO89" s="25" t="str">
        <f>IF('Indicator Date hidden'!AP90="x","x",$AO$2-'Indicator Date hidden'!AP90)</f>
        <v>x</v>
      </c>
      <c r="AP89" s="25" t="str">
        <f>IF('Indicator Date hidden'!AQ90="x","x",$AP$2-'Indicator Date hidden'!AQ90)</f>
        <v>x</v>
      </c>
      <c r="AQ89" s="25" t="str">
        <f>IF('Indicator Date hidden'!AR90="x","x",$AQ$2-'Indicator Date hidden'!AR90)</f>
        <v>x</v>
      </c>
      <c r="AR89" s="25">
        <f>IF('Indicator Date hidden'!AS90="x","x",$AR$2-'Indicator Date hidden'!AS90)</f>
        <v>0</v>
      </c>
      <c r="AS89" s="25" t="str">
        <f>IF('Indicator Date hidden'!AT90="x","x",$AS$2-'Indicator Date hidden'!AT90)</f>
        <v>x</v>
      </c>
      <c r="AT89" s="25">
        <f>IF('Indicator Date hidden'!AU90="x","x",$AT$2-'Indicator Date hidden'!AU90)</f>
        <v>0</v>
      </c>
      <c r="AU89" s="25" t="str">
        <f>IF('Indicator Date hidden'!AV90="x","x",$AU$2-'Indicator Date hidden'!AV90)</f>
        <v>x</v>
      </c>
      <c r="AV89" s="25">
        <f>IF('Indicator Date hidden'!AW90="x","x",$AV$2-'Indicator Date hidden'!AW90)</f>
        <v>0</v>
      </c>
      <c r="AW89" s="25">
        <f>IF('Indicator Date hidden'!AX90="x","x",$AW$2-'Indicator Date hidden'!AX90)</f>
        <v>0</v>
      </c>
      <c r="AX89" s="25">
        <f>IF('Indicator Date hidden'!AY90="x","x",$AX$2-'Indicator Date hidden'!AY90)</f>
        <v>0</v>
      </c>
      <c r="AY89" s="25">
        <f>IF('Indicator Date hidden'!AZ90="x","x",$AY$2-'Indicator Date hidden'!AZ90)</f>
        <v>0</v>
      </c>
      <c r="AZ89" s="25">
        <f>IF('Indicator Date hidden'!BA90="x","x",$AZ$2-'Indicator Date hidden'!BA90)</f>
        <v>0</v>
      </c>
      <c r="BA89">
        <f t="shared" si="10"/>
        <v>16</v>
      </c>
      <c r="BB89" s="26">
        <f t="shared" si="11"/>
        <v>0.4</v>
      </c>
      <c r="BC89">
        <f t="shared" si="12"/>
        <v>3</v>
      </c>
      <c r="BD89" s="26">
        <f t="shared" si="13"/>
        <v>1.4456832294800961</v>
      </c>
      <c r="BE89" s="28">
        <f t="shared" si="14"/>
        <v>0</v>
      </c>
    </row>
    <row r="90" spans="1:57" x14ac:dyDescent="0.25">
      <c r="A90" t="s">
        <v>9486</v>
      </c>
      <c r="B90" s="25">
        <f>IF('Indicator Date hidden'!C91="x","x",$B$2-'Indicator Date hidden'!C91)</f>
        <v>0</v>
      </c>
      <c r="C90" s="25">
        <f>IF('Indicator Date hidden'!D91="x","x",$C$2-'Indicator Date hidden'!D91)</f>
        <v>0</v>
      </c>
      <c r="D90" s="25">
        <f>IF('Indicator Date hidden'!E91="x","x",$D$2-'Indicator Date hidden'!E91)</f>
        <v>0</v>
      </c>
      <c r="E90" s="25">
        <f>IF('Indicator Date hidden'!F91="x","x",$E$2-'Indicator Date hidden'!F91)</f>
        <v>0</v>
      </c>
      <c r="F90" s="25">
        <f>IF('Indicator Date hidden'!G91="x","x",$F$2-'Indicator Date hidden'!G91)</f>
        <v>0</v>
      </c>
      <c r="G90" s="25">
        <f>IF('Indicator Date hidden'!H91="x","x",$G$2-'Indicator Date hidden'!H91)</f>
        <v>0</v>
      </c>
      <c r="H90" s="25">
        <f>IF('Indicator Date hidden'!I91="x","x",$H$2-'Indicator Date hidden'!I91)</f>
        <v>0</v>
      </c>
      <c r="I90" s="25">
        <f>IF('Indicator Date hidden'!J91="x","x",$I$2-'Indicator Date hidden'!J91)</f>
        <v>0</v>
      </c>
      <c r="J90" s="25">
        <f>IF('Indicator Date hidden'!K91="x","x",$J$2-'Indicator Date hidden'!K91)</f>
        <v>0</v>
      </c>
      <c r="K90" s="25">
        <f>IF('Indicator Date hidden'!L91="x","x",$K$2-'Indicator Date hidden'!L91)</f>
        <v>0</v>
      </c>
      <c r="L90" s="25">
        <f>IF('Indicator Date hidden'!M91="x","x",$L$2-'Indicator Date hidden'!M91)</f>
        <v>0</v>
      </c>
      <c r="M90" s="25">
        <f>IF('Indicator Date hidden'!N91="x","x",$M$2-'Indicator Date hidden'!N91)</f>
        <v>0</v>
      </c>
      <c r="N90" s="25">
        <f>IF('Indicator Date hidden'!O91="x","x",$N$2-'Indicator Date hidden'!O91)</f>
        <v>0</v>
      </c>
      <c r="O90" s="25">
        <f>IF('Indicator Date hidden'!P91="x","x",$O$2-'Indicator Date hidden'!P91)</f>
        <v>0</v>
      </c>
      <c r="P90" s="25" t="str">
        <f>IF('Indicator Date hidden'!Q91="x","x",$P$2-'Indicator Date hidden'!Q91)</f>
        <v>x</v>
      </c>
      <c r="Q90" s="25" t="str">
        <f>IF('Indicator Date hidden'!R91="x","x",$Q$2-'Indicator Date hidden'!R91)</f>
        <v>x</v>
      </c>
      <c r="R90" s="25">
        <f>IF('Indicator Date hidden'!S91="x","x",$R$2-'Indicator Date hidden'!S91)</f>
        <v>0</v>
      </c>
      <c r="S90" s="25">
        <f>IF('Indicator Date hidden'!T91="x","x",$S$2-'Indicator Date hidden'!T91)</f>
        <v>0</v>
      </c>
      <c r="T90" s="25">
        <f>IF('Indicator Date hidden'!U91="x","x",$T$2-'Indicator Date hidden'!U91)</f>
        <v>0</v>
      </c>
      <c r="U90" s="25" t="str">
        <f>IF('Indicator Date hidden'!V91="x","x",$U$2-'Indicator Date hidden'!V91)</f>
        <v>x</v>
      </c>
      <c r="V90" s="25">
        <f>IF('Indicator Date hidden'!W91="x","x",$V$2-'Indicator Date hidden'!W91)</f>
        <v>0</v>
      </c>
      <c r="W90" s="25">
        <f>IF('Indicator Date hidden'!X91="x","x",$W$2-'Indicator Date hidden'!X91)</f>
        <v>2</v>
      </c>
      <c r="X90" s="25" t="str">
        <f>IF('Indicator Date hidden'!Y91="x","x",$X$2-'Indicator Date hidden'!Y91)</f>
        <v>x</v>
      </c>
      <c r="Y90" s="25">
        <f>IF('Indicator Date hidden'!Z91="x","x",$Y$2-'Indicator Date hidden'!Z91)</f>
        <v>0</v>
      </c>
      <c r="Z90" s="25">
        <f>IF('Indicator Date hidden'!AA91="x","x",$Z$2-'Indicator Date hidden'!AA91)</f>
        <v>0</v>
      </c>
      <c r="AA90" s="25" t="str">
        <f>IF('Indicator Date hidden'!AB91="x","x",$AA$2-'Indicator Date hidden'!AB91)</f>
        <v>x</v>
      </c>
      <c r="AB90" s="25" t="str">
        <f>IF('Indicator Date hidden'!AC91="x","x",$AB$2-'Indicator Date hidden'!AC91)</f>
        <v>x</v>
      </c>
      <c r="AC90" s="25">
        <f>IF('Indicator Date hidden'!AD91="x","x",$AC$2-'Indicator Date hidden'!AD91)</f>
        <v>0</v>
      </c>
      <c r="AD90" s="25">
        <f>IF('Indicator Date hidden'!AE91="x","x",$AD$2-'Indicator Date hidden'!AE91)</f>
        <v>0</v>
      </c>
      <c r="AE90" s="25" t="str">
        <f>IF('Indicator Date hidden'!AF91="x","x",$AE$2-'Indicator Date hidden'!AF91)</f>
        <v>x</v>
      </c>
      <c r="AF90" s="25" t="str">
        <f>IF('Indicator Date hidden'!AG91="x","x",$AF$2-'Indicator Date hidden'!AG91)</f>
        <v>x</v>
      </c>
      <c r="AG90" s="25">
        <f>IF('Indicator Date hidden'!AH91="x","x",$AG$2-'Indicator Date hidden'!AH91)</f>
        <v>0</v>
      </c>
      <c r="AH90" s="25">
        <f>IF('Indicator Date hidden'!AI91="x","x",$AH$2-'Indicator Date hidden'!AI91)</f>
        <v>0</v>
      </c>
      <c r="AI90" s="25">
        <f>IF('Indicator Date hidden'!AJ91="x","x",$AI$2-'Indicator Date hidden'!AJ91)</f>
        <v>0</v>
      </c>
      <c r="AJ90" s="25" t="str">
        <f>IF('Indicator Date hidden'!AK91="x","x",$AJ$2-'Indicator Date hidden'!AK91)</f>
        <v>x</v>
      </c>
      <c r="AK90" s="25" t="str">
        <f>IF('Indicator Date hidden'!AL91="x","x",$AK$2-'Indicator Date hidden'!AL91)</f>
        <v>x</v>
      </c>
      <c r="AL90" s="25">
        <f>IF('Indicator Date hidden'!AM91="x","x",$AL$2-'Indicator Date hidden'!AM91)</f>
        <v>0</v>
      </c>
      <c r="AM90" s="25">
        <f>IF('Indicator Date hidden'!AN91="x","x",$AM$2-'Indicator Date hidden'!AN91)</f>
        <v>0</v>
      </c>
      <c r="AN90" s="25">
        <f>IF('Indicator Date hidden'!AO91="x","x",$AN$2-'Indicator Date hidden'!AO91)</f>
        <v>0</v>
      </c>
      <c r="AO90" s="25" t="str">
        <f>IF('Indicator Date hidden'!AP91="x","x",$AO$2-'Indicator Date hidden'!AP91)</f>
        <v>x</v>
      </c>
      <c r="AP90" s="25" t="str">
        <f>IF('Indicator Date hidden'!AQ91="x","x",$AP$2-'Indicator Date hidden'!AQ91)</f>
        <v>x</v>
      </c>
      <c r="AQ90" s="25" t="str">
        <f>IF('Indicator Date hidden'!AR91="x","x",$AQ$2-'Indicator Date hidden'!AR91)</f>
        <v>x</v>
      </c>
      <c r="AR90" s="25">
        <f>IF('Indicator Date hidden'!AS91="x","x",$AR$2-'Indicator Date hidden'!AS91)</f>
        <v>0</v>
      </c>
      <c r="AS90" s="25">
        <f>IF('Indicator Date hidden'!AT91="x","x",$AS$2-'Indicator Date hidden'!AT91)</f>
        <v>0</v>
      </c>
      <c r="AT90" s="25">
        <f>IF('Indicator Date hidden'!AU91="x","x",$AT$2-'Indicator Date hidden'!AU91)</f>
        <v>0</v>
      </c>
      <c r="AU90" s="25">
        <f>IF('Indicator Date hidden'!AV91="x","x",$AU$2-'Indicator Date hidden'!AV91)</f>
        <v>6</v>
      </c>
      <c r="AV90" s="25">
        <f>IF('Indicator Date hidden'!AW91="x","x",$AV$2-'Indicator Date hidden'!AW91)</f>
        <v>0</v>
      </c>
      <c r="AW90" s="25">
        <f>IF('Indicator Date hidden'!AX91="x","x",$AW$2-'Indicator Date hidden'!AX91)</f>
        <v>0</v>
      </c>
      <c r="AX90" s="25">
        <f>IF('Indicator Date hidden'!AY91="x","x",$AX$2-'Indicator Date hidden'!AY91)</f>
        <v>0</v>
      </c>
      <c r="AY90" s="25">
        <f>IF('Indicator Date hidden'!AZ91="x","x",$AY$2-'Indicator Date hidden'!AZ91)</f>
        <v>0</v>
      </c>
      <c r="AZ90" s="25">
        <f>IF('Indicator Date hidden'!BA91="x","x",$AZ$2-'Indicator Date hidden'!BA91)</f>
        <v>0</v>
      </c>
      <c r="BA90">
        <f t="shared" si="10"/>
        <v>8</v>
      </c>
      <c r="BB90" s="26">
        <f t="shared" si="11"/>
        <v>0.21052631578947367</v>
      </c>
      <c r="BC90">
        <f t="shared" si="12"/>
        <v>2</v>
      </c>
      <c r="BD90" s="26">
        <f t="shared" si="13"/>
        <v>1.0041465278073112</v>
      </c>
      <c r="BE90" s="28">
        <f t="shared" si="14"/>
        <v>0</v>
      </c>
    </row>
    <row r="91" spans="1:57" x14ac:dyDescent="0.25">
      <c r="A91" t="s">
        <v>9417</v>
      </c>
      <c r="B91" s="25">
        <f>IF('Indicator Date hidden'!C92="x","x",$B$2-'Indicator Date hidden'!C92)</f>
        <v>0</v>
      </c>
      <c r="C91" s="25">
        <f>IF('Indicator Date hidden'!D92="x","x",$C$2-'Indicator Date hidden'!D92)</f>
        <v>0</v>
      </c>
      <c r="D91" s="25">
        <f>IF('Indicator Date hidden'!E92="x","x",$D$2-'Indicator Date hidden'!E92)</f>
        <v>0</v>
      </c>
      <c r="E91" s="25">
        <f>IF('Indicator Date hidden'!F92="x","x",$E$2-'Indicator Date hidden'!F92)</f>
        <v>0</v>
      </c>
      <c r="F91" s="25">
        <f>IF('Indicator Date hidden'!G92="x","x",$F$2-'Indicator Date hidden'!G92)</f>
        <v>0</v>
      </c>
      <c r="G91" s="25">
        <f>IF('Indicator Date hidden'!H92="x","x",$G$2-'Indicator Date hidden'!H92)</f>
        <v>0</v>
      </c>
      <c r="H91" s="25">
        <f>IF('Indicator Date hidden'!I92="x","x",$H$2-'Indicator Date hidden'!I92)</f>
        <v>0</v>
      </c>
      <c r="I91" s="25">
        <f>IF('Indicator Date hidden'!J92="x","x",$I$2-'Indicator Date hidden'!J92)</f>
        <v>0</v>
      </c>
      <c r="J91" s="25">
        <f>IF('Indicator Date hidden'!K92="x","x",$J$2-'Indicator Date hidden'!K92)</f>
        <v>0</v>
      </c>
      <c r="K91" s="25">
        <f>IF('Indicator Date hidden'!L92="x","x",$K$2-'Indicator Date hidden'!L92)</f>
        <v>0</v>
      </c>
      <c r="L91" s="25">
        <f>IF('Indicator Date hidden'!M92="x","x",$L$2-'Indicator Date hidden'!M92)</f>
        <v>0</v>
      </c>
      <c r="M91" s="25">
        <f>IF('Indicator Date hidden'!N92="x","x",$M$2-'Indicator Date hidden'!N92)</f>
        <v>0</v>
      </c>
      <c r="N91" s="25">
        <f>IF('Indicator Date hidden'!O92="x","x",$N$2-'Indicator Date hidden'!O92)</f>
        <v>0</v>
      </c>
      <c r="O91" s="25">
        <f>IF('Indicator Date hidden'!P92="x","x",$O$2-'Indicator Date hidden'!P92)</f>
        <v>0</v>
      </c>
      <c r="P91" s="25">
        <f>IF('Indicator Date hidden'!Q92="x","x",$P$2-'Indicator Date hidden'!Q92)</f>
        <v>0</v>
      </c>
      <c r="Q91" s="25" t="str">
        <f>IF('Indicator Date hidden'!R92="x","x",$Q$2-'Indicator Date hidden'!R92)</f>
        <v>x</v>
      </c>
      <c r="R91" s="25">
        <f>IF('Indicator Date hidden'!S92="x","x",$R$2-'Indicator Date hidden'!S92)</f>
        <v>0</v>
      </c>
      <c r="S91" s="25">
        <f>IF('Indicator Date hidden'!T92="x","x",$S$2-'Indicator Date hidden'!T92)</f>
        <v>0</v>
      </c>
      <c r="T91" s="25">
        <f>IF('Indicator Date hidden'!U92="x","x",$T$2-'Indicator Date hidden'!U92)</f>
        <v>0</v>
      </c>
      <c r="U91" s="25" t="str">
        <f>IF('Indicator Date hidden'!V92="x","x",$U$2-'Indicator Date hidden'!V92)</f>
        <v>x</v>
      </c>
      <c r="V91" s="25">
        <f>IF('Indicator Date hidden'!W92="x","x",$V$2-'Indicator Date hidden'!W92)</f>
        <v>0</v>
      </c>
      <c r="W91" s="25">
        <f>IF('Indicator Date hidden'!X92="x","x",$W$2-'Indicator Date hidden'!X92)</f>
        <v>4</v>
      </c>
      <c r="X91" s="25">
        <f>IF('Indicator Date hidden'!Y92="x","x",$X$2-'Indicator Date hidden'!Y92)</f>
        <v>2</v>
      </c>
      <c r="Y91" s="25">
        <f>IF('Indicator Date hidden'!Z92="x","x",$Y$2-'Indicator Date hidden'!Z92)</f>
        <v>0</v>
      </c>
      <c r="Z91" s="25">
        <f>IF('Indicator Date hidden'!AA92="x","x",$Z$2-'Indicator Date hidden'!AA92)</f>
        <v>0</v>
      </c>
      <c r="AA91" s="25" t="str">
        <f>IF('Indicator Date hidden'!AB92="x","x",$AA$2-'Indicator Date hidden'!AB92)</f>
        <v>x</v>
      </c>
      <c r="AB91" s="25">
        <f>IF('Indicator Date hidden'!AC92="x","x",$AB$2-'Indicator Date hidden'!AC92)</f>
        <v>0</v>
      </c>
      <c r="AC91" s="25">
        <f>IF('Indicator Date hidden'!AD92="x","x",$AC$2-'Indicator Date hidden'!AD92)</f>
        <v>0</v>
      </c>
      <c r="AD91" s="25">
        <f>IF('Indicator Date hidden'!AE92="x","x",$AD$2-'Indicator Date hidden'!AE92)</f>
        <v>0</v>
      </c>
      <c r="AE91" s="25">
        <f>IF('Indicator Date hidden'!AF92="x","x",$AE$2-'Indicator Date hidden'!AF92)</f>
        <v>0</v>
      </c>
      <c r="AF91" s="25" t="str">
        <f>IF('Indicator Date hidden'!AG92="x","x",$AF$2-'Indicator Date hidden'!AG92)</f>
        <v>x</v>
      </c>
      <c r="AG91" s="25">
        <f>IF('Indicator Date hidden'!AH92="x","x",$AG$2-'Indicator Date hidden'!AH92)</f>
        <v>0</v>
      </c>
      <c r="AH91" s="25">
        <f>IF('Indicator Date hidden'!AI92="x","x",$AH$2-'Indicator Date hidden'!AI92)</f>
        <v>0</v>
      </c>
      <c r="AI91" s="25">
        <f>IF('Indicator Date hidden'!AJ92="x","x",$AI$2-'Indicator Date hidden'!AJ92)</f>
        <v>0</v>
      </c>
      <c r="AJ91" s="25" t="str">
        <f>IF('Indicator Date hidden'!AK92="x","x",$AJ$2-'Indicator Date hidden'!AK92)</f>
        <v>x</v>
      </c>
      <c r="AK91" s="25">
        <f>IF('Indicator Date hidden'!AL92="x","x",$AK$2-'Indicator Date hidden'!AL92)</f>
        <v>1</v>
      </c>
      <c r="AL91" s="25">
        <f>IF('Indicator Date hidden'!AM92="x","x",$AL$2-'Indicator Date hidden'!AM92)</f>
        <v>0</v>
      </c>
      <c r="AM91" s="25">
        <f>IF('Indicator Date hidden'!AN92="x","x",$AM$2-'Indicator Date hidden'!AN92)</f>
        <v>0</v>
      </c>
      <c r="AN91" s="25">
        <f>IF('Indicator Date hidden'!AO92="x","x",$AN$2-'Indicator Date hidden'!AO92)</f>
        <v>0</v>
      </c>
      <c r="AO91" s="25">
        <f>IF('Indicator Date hidden'!AP92="x","x",$AO$2-'Indicator Date hidden'!AP92)</f>
        <v>0</v>
      </c>
      <c r="AP91" s="25">
        <f>IF('Indicator Date hidden'!AQ92="x","x",$AP$2-'Indicator Date hidden'!AQ92)</f>
        <v>0</v>
      </c>
      <c r="AQ91" s="25">
        <f>IF('Indicator Date hidden'!AR92="x","x",$AQ$2-'Indicator Date hidden'!AR92)</f>
        <v>4</v>
      </c>
      <c r="AR91" s="25">
        <f>IF('Indicator Date hidden'!AS92="x","x",$AR$2-'Indicator Date hidden'!AS92)</f>
        <v>0</v>
      </c>
      <c r="AS91" s="25">
        <f>IF('Indicator Date hidden'!AT92="x","x",$AS$2-'Indicator Date hidden'!AT92)</f>
        <v>0</v>
      </c>
      <c r="AT91" s="25">
        <f>IF('Indicator Date hidden'!AU92="x","x",$AT$2-'Indicator Date hidden'!AU92)</f>
        <v>0</v>
      </c>
      <c r="AU91" s="25" t="str">
        <f>IF('Indicator Date hidden'!AV92="x","x",$AU$2-'Indicator Date hidden'!AV92)</f>
        <v>x</v>
      </c>
      <c r="AV91" s="25">
        <f>IF('Indicator Date hidden'!AW92="x","x",$AV$2-'Indicator Date hidden'!AW92)</f>
        <v>0</v>
      </c>
      <c r="AW91" s="25">
        <f>IF('Indicator Date hidden'!AX92="x","x",$AW$2-'Indicator Date hidden'!AX92)</f>
        <v>0</v>
      </c>
      <c r="AX91" s="25">
        <f>IF('Indicator Date hidden'!AY92="x","x",$AX$2-'Indicator Date hidden'!AY92)</f>
        <v>0</v>
      </c>
      <c r="AY91" s="25">
        <f>IF('Indicator Date hidden'!AZ92="x","x",$AY$2-'Indicator Date hidden'!AZ92)</f>
        <v>0</v>
      </c>
      <c r="AZ91" s="25">
        <f>IF('Indicator Date hidden'!BA92="x","x",$AZ$2-'Indicator Date hidden'!BA92)</f>
        <v>3</v>
      </c>
      <c r="BA91">
        <f t="shared" si="10"/>
        <v>14</v>
      </c>
      <c r="BB91" s="26">
        <f t="shared" si="11"/>
        <v>0.31111111111111112</v>
      </c>
      <c r="BC91">
        <f t="shared" si="12"/>
        <v>5</v>
      </c>
      <c r="BD91" s="26">
        <f t="shared" si="13"/>
        <v>0.9619938143072605</v>
      </c>
      <c r="BE91" s="28">
        <f t="shared" si="14"/>
        <v>0</v>
      </c>
    </row>
    <row r="92" spans="1:57" x14ac:dyDescent="0.25">
      <c r="A92" t="s">
        <v>9419</v>
      </c>
      <c r="B92" s="25">
        <f>IF('Indicator Date hidden'!C93="x","x",$B$2-'Indicator Date hidden'!C93)</f>
        <v>0</v>
      </c>
      <c r="C92" s="25">
        <f>IF('Indicator Date hidden'!D93="x","x",$C$2-'Indicator Date hidden'!D93)</f>
        <v>0</v>
      </c>
      <c r="D92" s="25">
        <f>IF('Indicator Date hidden'!E93="x","x",$D$2-'Indicator Date hidden'!E93)</f>
        <v>0</v>
      </c>
      <c r="E92" s="25">
        <f>IF('Indicator Date hidden'!F93="x","x",$E$2-'Indicator Date hidden'!F93)</f>
        <v>0</v>
      </c>
      <c r="F92" s="25">
        <f>IF('Indicator Date hidden'!G93="x","x",$F$2-'Indicator Date hidden'!G93)</f>
        <v>0</v>
      </c>
      <c r="G92" s="25">
        <f>IF('Indicator Date hidden'!H93="x","x",$G$2-'Indicator Date hidden'!H93)</f>
        <v>0</v>
      </c>
      <c r="H92" s="25">
        <f>IF('Indicator Date hidden'!I93="x","x",$H$2-'Indicator Date hidden'!I93)</f>
        <v>0</v>
      </c>
      <c r="I92" s="25">
        <f>IF('Indicator Date hidden'!J93="x","x",$I$2-'Indicator Date hidden'!J93)</f>
        <v>0</v>
      </c>
      <c r="J92" s="25">
        <f>IF('Indicator Date hidden'!K93="x","x",$J$2-'Indicator Date hidden'!K93)</f>
        <v>0</v>
      </c>
      <c r="K92" s="25">
        <f>IF('Indicator Date hidden'!L93="x","x",$K$2-'Indicator Date hidden'!L93)</f>
        <v>0</v>
      </c>
      <c r="L92" s="25">
        <f>IF('Indicator Date hidden'!M93="x","x",$L$2-'Indicator Date hidden'!M93)</f>
        <v>0</v>
      </c>
      <c r="M92" s="25">
        <f>IF('Indicator Date hidden'!N93="x","x",$M$2-'Indicator Date hidden'!N93)</f>
        <v>0</v>
      </c>
      <c r="N92" s="25">
        <f>IF('Indicator Date hidden'!O93="x","x",$N$2-'Indicator Date hidden'!O93)</f>
        <v>0</v>
      </c>
      <c r="O92" s="25">
        <f>IF('Indicator Date hidden'!P93="x","x",$O$2-'Indicator Date hidden'!P93)</f>
        <v>0</v>
      </c>
      <c r="P92" s="25">
        <f>IF('Indicator Date hidden'!Q93="x","x",$P$2-'Indicator Date hidden'!Q93)</f>
        <v>0</v>
      </c>
      <c r="Q92" s="25" t="str">
        <f>IF('Indicator Date hidden'!R93="x","x",$Q$2-'Indicator Date hidden'!R93)</f>
        <v>x</v>
      </c>
      <c r="R92" s="25">
        <f>IF('Indicator Date hidden'!S93="x","x",$R$2-'Indicator Date hidden'!S93)</f>
        <v>0</v>
      </c>
      <c r="S92" s="25">
        <f>IF('Indicator Date hidden'!T93="x","x",$S$2-'Indicator Date hidden'!T93)</f>
        <v>0</v>
      </c>
      <c r="T92" s="25">
        <f>IF('Indicator Date hidden'!U93="x","x",$T$2-'Indicator Date hidden'!U93)</f>
        <v>0</v>
      </c>
      <c r="U92" s="25" t="str">
        <f>IF('Indicator Date hidden'!V93="x","x",$U$2-'Indicator Date hidden'!V93)</f>
        <v>x</v>
      </c>
      <c r="V92" s="25">
        <f>IF('Indicator Date hidden'!W93="x","x",$V$2-'Indicator Date hidden'!W93)</f>
        <v>0</v>
      </c>
      <c r="W92" s="25">
        <f>IF('Indicator Date hidden'!X93="x","x",$W$2-'Indicator Date hidden'!X93)</f>
        <v>0</v>
      </c>
      <c r="X92" s="25">
        <f>IF('Indicator Date hidden'!Y93="x","x",$X$2-'Indicator Date hidden'!Y93)</f>
        <v>2</v>
      </c>
      <c r="Y92" s="25">
        <f>IF('Indicator Date hidden'!Z93="x","x",$Y$2-'Indicator Date hidden'!Z93)</f>
        <v>0</v>
      </c>
      <c r="Z92" s="25">
        <f>IF('Indicator Date hidden'!AA93="x","x",$Z$2-'Indicator Date hidden'!AA93)</f>
        <v>0</v>
      </c>
      <c r="AA92" s="25" t="str">
        <f>IF('Indicator Date hidden'!AB93="x","x",$AA$2-'Indicator Date hidden'!AB93)</f>
        <v>x</v>
      </c>
      <c r="AB92" s="25">
        <f>IF('Indicator Date hidden'!AC93="x","x",$AB$2-'Indicator Date hidden'!AC93)</f>
        <v>0</v>
      </c>
      <c r="AC92" s="25">
        <f>IF('Indicator Date hidden'!AD93="x","x",$AC$2-'Indicator Date hidden'!AD93)</f>
        <v>0</v>
      </c>
      <c r="AD92" s="25" t="str">
        <f>IF('Indicator Date hidden'!AE93="x","x",$AD$2-'Indicator Date hidden'!AE93)</f>
        <v>x</v>
      </c>
      <c r="AE92" s="25">
        <f>IF('Indicator Date hidden'!AF93="x","x",$AE$2-'Indicator Date hidden'!AF93)</f>
        <v>0</v>
      </c>
      <c r="AF92" s="25" t="str">
        <f>IF('Indicator Date hidden'!AG93="x","x",$AF$2-'Indicator Date hidden'!AG93)</f>
        <v>x</v>
      </c>
      <c r="AG92" s="25">
        <f>IF('Indicator Date hidden'!AH93="x","x",$AG$2-'Indicator Date hidden'!AH93)</f>
        <v>0</v>
      </c>
      <c r="AH92" s="25">
        <f>IF('Indicator Date hidden'!AI93="x","x",$AH$2-'Indicator Date hidden'!AI93)</f>
        <v>0</v>
      </c>
      <c r="AI92" s="25">
        <f>IF('Indicator Date hidden'!AJ93="x","x",$AI$2-'Indicator Date hidden'!AJ93)</f>
        <v>0</v>
      </c>
      <c r="AJ92" s="25" t="str">
        <f>IF('Indicator Date hidden'!AK93="x","x",$AJ$2-'Indicator Date hidden'!AK93)</f>
        <v>x</v>
      </c>
      <c r="AK92" s="25">
        <f>IF('Indicator Date hidden'!AL93="x","x",$AK$2-'Indicator Date hidden'!AL93)</f>
        <v>1</v>
      </c>
      <c r="AL92" s="25">
        <f>IF('Indicator Date hidden'!AM93="x","x",$AL$2-'Indicator Date hidden'!AM93)</f>
        <v>0</v>
      </c>
      <c r="AM92" s="25">
        <f>IF('Indicator Date hidden'!AN93="x","x",$AM$2-'Indicator Date hidden'!AN93)</f>
        <v>0</v>
      </c>
      <c r="AN92" s="25">
        <f>IF('Indicator Date hidden'!AO93="x","x",$AN$2-'Indicator Date hidden'!AO93)</f>
        <v>0</v>
      </c>
      <c r="AO92" s="25">
        <f>IF('Indicator Date hidden'!AP93="x","x",$AO$2-'Indicator Date hidden'!AP93)</f>
        <v>0</v>
      </c>
      <c r="AP92" s="25">
        <f>IF('Indicator Date hidden'!AQ93="x","x",$AP$2-'Indicator Date hidden'!AQ93)</f>
        <v>0</v>
      </c>
      <c r="AQ92" s="25" t="str">
        <f>IF('Indicator Date hidden'!AR93="x","x",$AQ$2-'Indicator Date hidden'!AR93)</f>
        <v>x</v>
      </c>
      <c r="AR92" s="25">
        <f>IF('Indicator Date hidden'!AS93="x","x",$AR$2-'Indicator Date hidden'!AS93)</f>
        <v>0</v>
      </c>
      <c r="AS92" s="25">
        <f>IF('Indicator Date hidden'!AT93="x","x",$AS$2-'Indicator Date hidden'!AT93)</f>
        <v>0</v>
      </c>
      <c r="AT92" s="25">
        <f>IF('Indicator Date hidden'!AU93="x","x",$AT$2-'Indicator Date hidden'!AU93)</f>
        <v>0</v>
      </c>
      <c r="AU92" s="25">
        <f>IF('Indicator Date hidden'!AV93="x","x",$AU$2-'Indicator Date hidden'!AV93)</f>
        <v>1</v>
      </c>
      <c r="AV92" s="25">
        <f>IF('Indicator Date hidden'!AW93="x","x",$AV$2-'Indicator Date hidden'!AW93)</f>
        <v>0</v>
      </c>
      <c r="AW92" s="25">
        <f>IF('Indicator Date hidden'!AX93="x","x",$AW$2-'Indicator Date hidden'!AX93)</f>
        <v>0</v>
      </c>
      <c r="AX92" s="25">
        <f>IF('Indicator Date hidden'!AY93="x","x",$AX$2-'Indicator Date hidden'!AY93)</f>
        <v>0</v>
      </c>
      <c r="AY92" s="25">
        <f>IF('Indicator Date hidden'!AZ93="x","x",$AY$2-'Indicator Date hidden'!AZ93)</f>
        <v>0</v>
      </c>
      <c r="AZ92" s="25">
        <f>IF('Indicator Date hidden'!BA93="x","x",$AZ$2-'Indicator Date hidden'!BA93)</f>
        <v>0</v>
      </c>
      <c r="BA92">
        <f t="shared" si="10"/>
        <v>4</v>
      </c>
      <c r="BB92" s="26">
        <f t="shared" si="11"/>
        <v>9.0909090909090912E-2</v>
      </c>
      <c r="BC92">
        <f t="shared" si="12"/>
        <v>3</v>
      </c>
      <c r="BD92" s="26">
        <f t="shared" si="13"/>
        <v>0.35790944881871867</v>
      </c>
      <c r="BE92" s="28">
        <f t="shared" si="14"/>
        <v>0</v>
      </c>
    </row>
    <row r="93" spans="1:57" x14ac:dyDescent="0.25">
      <c r="A93" t="s">
        <v>9409</v>
      </c>
      <c r="B93" s="25">
        <f>IF('Indicator Date hidden'!C94="x","x",$B$2-'Indicator Date hidden'!C94)</f>
        <v>0</v>
      </c>
      <c r="C93" s="25">
        <f>IF('Indicator Date hidden'!D94="x","x",$C$2-'Indicator Date hidden'!D94)</f>
        <v>0</v>
      </c>
      <c r="D93" s="25">
        <f>IF('Indicator Date hidden'!E94="x","x",$D$2-'Indicator Date hidden'!E94)</f>
        <v>0</v>
      </c>
      <c r="E93" s="25">
        <f>IF('Indicator Date hidden'!F94="x","x",$E$2-'Indicator Date hidden'!F94)</f>
        <v>0</v>
      </c>
      <c r="F93" s="25">
        <f>IF('Indicator Date hidden'!G94="x","x",$F$2-'Indicator Date hidden'!G94)</f>
        <v>0</v>
      </c>
      <c r="G93" s="25">
        <f>IF('Indicator Date hidden'!H94="x","x",$G$2-'Indicator Date hidden'!H94)</f>
        <v>0</v>
      </c>
      <c r="H93" s="25">
        <f>IF('Indicator Date hidden'!I94="x","x",$H$2-'Indicator Date hidden'!I94)</f>
        <v>0</v>
      </c>
      <c r="I93" s="25">
        <f>IF('Indicator Date hidden'!J94="x","x",$I$2-'Indicator Date hidden'!J94)</f>
        <v>0</v>
      </c>
      <c r="J93" s="25">
        <f>IF('Indicator Date hidden'!K94="x","x",$J$2-'Indicator Date hidden'!K94)</f>
        <v>0</v>
      </c>
      <c r="K93" s="25">
        <f>IF('Indicator Date hidden'!L94="x","x",$K$2-'Indicator Date hidden'!L94)</f>
        <v>0</v>
      </c>
      <c r="L93" s="25">
        <f>IF('Indicator Date hidden'!M94="x","x",$L$2-'Indicator Date hidden'!M94)</f>
        <v>0</v>
      </c>
      <c r="M93" s="25">
        <f>IF('Indicator Date hidden'!N94="x","x",$M$2-'Indicator Date hidden'!N94)</f>
        <v>0</v>
      </c>
      <c r="N93" s="25">
        <f>IF('Indicator Date hidden'!O94="x","x",$N$2-'Indicator Date hidden'!O94)</f>
        <v>0</v>
      </c>
      <c r="O93" s="25">
        <f>IF('Indicator Date hidden'!P94="x","x",$O$2-'Indicator Date hidden'!P94)</f>
        <v>0</v>
      </c>
      <c r="P93" s="25">
        <f>IF('Indicator Date hidden'!Q94="x","x",$P$2-'Indicator Date hidden'!Q94)</f>
        <v>0</v>
      </c>
      <c r="Q93" s="25">
        <f>IF('Indicator Date hidden'!R94="x","x",$Q$2-'Indicator Date hidden'!R94)</f>
        <v>2</v>
      </c>
      <c r="R93" s="25">
        <f>IF('Indicator Date hidden'!S94="x","x",$R$2-'Indicator Date hidden'!S94)</f>
        <v>0</v>
      </c>
      <c r="S93" s="25">
        <f>IF('Indicator Date hidden'!T94="x","x",$S$2-'Indicator Date hidden'!T94)</f>
        <v>0</v>
      </c>
      <c r="T93" s="25">
        <f>IF('Indicator Date hidden'!U94="x","x",$T$2-'Indicator Date hidden'!U94)</f>
        <v>0</v>
      </c>
      <c r="U93" s="25">
        <f>IF('Indicator Date hidden'!V94="x","x",$U$2-'Indicator Date hidden'!V94)</f>
        <v>0</v>
      </c>
      <c r="V93" s="25">
        <f>IF('Indicator Date hidden'!W94="x","x",$V$2-'Indicator Date hidden'!W94)</f>
        <v>0</v>
      </c>
      <c r="W93" s="25">
        <f>IF('Indicator Date hidden'!X94="x","x",$W$2-'Indicator Date hidden'!X94)</f>
        <v>0</v>
      </c>
      <c r="X93" s="25">
        <f>IF('Indicator Date hidden'!Y94="x","x",$X$2-'Indicator Date hidden'!Y94)</f>
        <v>1</v>
      </c>
      <c r="Y93" s="25">
        <f>IF('Indicator Date hidden'!Z94="x","x",$Y$2-'Indicator Date hidden'!Z94)</f>
        <v>0</v>
      </c>
      <c r="Z93" s="25">
        <f>IF('Indicator Date hidden'!AA94="x","x",$Z$2-'Indicator Date hidden'!AA94)</f>
        <v>0</v>
      </c>
      <c r="AA93" s="25">
        <f>IF('Indicator Date hidden'!AB94="x","x",$AA$2-'Indicator Date hidden'!AB94)</f>
        <v>0</v>
      </c>
      <c r="AB93" s="25">
        <f>IF('Indicator Date hidden'!AC94="x","x",$AB$2-'Indicator Date hidden'!AC94)</f>
        <v>0</v>
      </c>
      <c r="AC93" s="25">
        <f>IF('Indicator Date hidden'!AD94="x","x",$AC$2-'Indicator Date hidden'!AD94)</f>
        <v>0</v>
      </c>
      <c r="AD93" s="25">
        <f>IF('Indicator Date hidden'!AE94="x","x",$AD$2-'Indicator Date hidden'!AE94)</f>
        <v>0</v>
      </c>
      <c r="AE93" s="25">
        <f>IF('Indicator Date hidden'!AF94="x","x",$AE$2-'Indicator Date hidden'!AF94)</f>
        <v>0</v>
      </c>
      <c r="AF93" s="25">
        <f>IF('Indicator Date hidden'!AG94="x","x",$AF$2-'Indicator Date hidden'!AG94)</f>
        <v>1</v>
      </c>
      <c r="AG93" s="25">
        <f>IF('Indicator Date hidden'!AH94="x","x",$AG$2-'Indicator Date hidden'!AH94)</f>
        <v>0</v>
      </c>
      <c r="AH93" s="25">
        <f>IF('Indicator Date hidden'!AI94="x","x",$AH$2-'Indicator Date hidden'!AI94)</f>
        <v>0</v>
      </c>
      <c r="AI93" s="25">
        <f>IF('Indicator Date hidden'!AJ94="x","x",$AI$2-'Indicator Date hidden'!AJ94)</f>
        <v>0</v>
      </c>
      <c r="AJ93" s="25" t="str">
        <f>IF('Indicator Date hidden'!AK94="x","x",$AJ$2-'Indicator Date hidden'!AK94)</f>
        <v>x</v>
      </c>
      <c r="AK93" s="25">
        <f>IF('Indicator Date hidden'!AL94="x","x",$AK$2-'Indicator Date hidden'!AL94)</f>
        <v>1</v>
      </c>
      <c r="AL93" s="25">
        <f>IF('Indicator Date hidden'!AM94="x","x",$AL$2-'Indicator Date hidden'!AM94)</f>
        <v>0</v>
      </c>
      <c r="AM93" s="25">
        <f>IF('Indicator Date hidden'!AN94="x","x",$AM$2-'Indicator Date hidden'!AN94)</f>
        <v>0</v>
      </c>
      <c r="AN93" s="25">
        <f>IF('Indicator Date hidden'!AO94="x","x",$AN$2-'Indicator Date hidden'!AO94)</f>
        <v>0</v>
      </c>
      <c r="AO93" s="25" t="str">
        <f>IF('Indicator Date hidden'!AP94="x","x",$AO$2-'Indicator Date hidden'!AP94)</f>
        <v>x</v>
      </c>
      <c r="AP93" s="25" t="str">
        <f>IF('Indicator Date hidden'!AQ94="x","x",$AP$2-'Indicator Date hidden'!AQ94)</f>
        <v>x</v>
      </c>
      <c r="AQ93" s="25">
        <f>IF('Indicator Date hidden'!AR94="x","x",$AQ$2-'Indicator Date hidden'!AR94)</f>
        <v>0</v>
      </c>
      <c r="AR93" s="25">
        <f>IF('Indicator Date hidden'!AS94="x","x",$AR$2-'Indicator Date hidden'!AS94)</f>
        <v>0</v>
      </c>
      <c r="AS93" s="25">
        <f>IF('Indicator Date hidden'!AT94="x","x",$AS$2-'Indicator Date hidden'!AT94)</f>
        <v>0</v>
      </c>
      <c r="AT93" s="25">
        <f>IF('Indicator Date hidden'!AU94="x","x",$AT$2-'Indicator Date hidden'!AU94)</f>
        <v>0</v>
      </c>
      <c r="AU93" s="25">
        <f>IF('Indicator Date hidden'!AV94="x","x",$AU$2-'Indicator Date hidden'!AV94)</f>
        <v>5</v>
      </c>
      <c r="AV93" s="25">
        <f>IF('Indicator Date hidden'!AW94="x","x",$AV$2-'Indicator Date hidden'!AW94)</f>
        <v>0</v>
      </c>
      <c r="AW93" s="25">
        <f>IF('Indicator Date hidden'!AX94="x","x",$AW$2-'Indicator Date hidden'!AX94)</f>
        <v>0</v>
      </c>
      <c r="AX93" s="25">
        <f>IF('Indicator Date hidden'!AY94="x","x",$AX$2-'Indicator Date hidden'!AY94)</f>
        <v>0</v>
      </c>
      <c r="AY93" s="25">
        <f>IF('Indicator Date hidden'!AZ94="x","x",$AY$2-'Indicator Date hidden'!AZ94)</f>
        <v>0</v>
      </c>
      <c r="AZ93" s="25">
        <f>IF('Indicator Date hidden'!BA94="x","x",$AZ$2-'Indicator Date hidden'!BA94)</f>
        <v>0</v>
      </c>
      <c r="BA93">
        <f t="shared" si="10"/>
        <v>10</v>
      </c>
      <c r="BB93" s="26">
        <f t="shared" si="11"/>
        <v>0.20833333333333334</v>
      </c>
      <c r="BC93">
        <f t="shared" si="12"/>
        <v>5</v>
      </c>
      <c r="BD93" s="26">
        <f t="shared" si="13"/>
        <v>0.78947063839568399</v>
      </c>
      <c r="BE93" s="28">
        <f t="shared" si="14"/>
        <v>0</v>
      </c>
    </row>
    <row r="94" spans="1:57" x14ac:dyDescent="0.25">
      <c r="A94" t="s">
        <v>9421</v>
      </c>
      <c r="B94" s="25">
        <f>IF('Indicator Date hidden'!C95="x","x",$B$2-'Indicator Date hidden'!C95)</f>
        <v>0</v>
      </c>
      <c r="C94" s="25">
        <f>IF('Indicator Date hidden'!D95="x","x",$C$2-'Indicator Date hidden'!D95)</f>
        <v>0</v>
      </c>
      <c r="D94" s="25">
        <f>IF('Indicator Date hidden'!E95="x","x",$D$2-'Indicator Date hidden'!E95)</f>
        <v>0</v>
      </c>
      <c r="E94" s="25">
        <f>IF('Indicator Date hidden'!F95="x","x",$E$2-'Indicator Date hidden'!F95)</f>
        <v>0</v>
      </c>
      <c r="F94" s="25">
        <f>IF('Indicator Date hidden'!G95="x","x",$F$2-'Indicator Date hidden'!G95)</f>
        <v>0</v>
      </c>
      <c r="G94" s="25">
        <f>IF('Indicator Date hidden'!H95="x","x",$G$2-'Indicator Date hidden'!H95)</f>
        <v>0</v>
      </c>
      <c r="H94" s="25">
        <f>IF('Indicator Date hidden'!I95="x","x",$H$2-'Indicator Date hidden'!I95)</f>
        <v>0</v>
      </c>
      <c r="I94" s="25">
        <f>IF('Indicator Date hidden'!J95="x","x",$I$2-'Indicator Date hidden'!J95)</f>
        <v>0</v>
      </c>
      <c r="J94" s="25">
        <f>IF('Indicator Date hidden'!K95="x","x",$J$2-'Indicator Date hidden'!K95)</f>
        <v>0</v>
      </c>
      <c r="K94" s="25">
        <f>IF('Indicator Date hidden'!L95="x","x",$K$2-'Indicator Date hidden'!L95)</f>
        <v>0</v>
      </c>
      <c r="L94" s="25">
        <f>IF('Indicator Date hidden'!M95="x","x",$L$2-'Indicator Date hidden'!M95)</f>
        <v>0</v>
      </c>
      <c r="M94" s="25">
        <f>IF('Indicator Date hidden'!N95="x","x",$M$2-'Indicator Date hidden'!N95)</f>
        <v>0</v>
      </c>
      <c r="N94" s="25">
        <f>IF('Indicator Date hidden'!O95="x","x",$N$2-'Indicator Date hidden'!O95)</f>
        <v>0</v>
      </c>
      <c r="O94" s="25">
        <f>IF('Indicator Date hidden'!P95="x","x",$O$2-'Indicator Date hidden'!P95)</f>
        <v>0</v>
      </c>
      <c r="P94" s="25">
        <f>IF('Indicator Date hidden'!Q95="x","x",$P$2-'Indicator Date hidden'!Q95)</f>
        <v>0</v>
      </c>
      <c r="Q94" s="25">
        <f>IF('Indicator Date hidden'!R95="x","x",$Q$2-'Indicator Date hidden'!R95)</f>
        <v>2</v>
      </c>
      <c r="R94" s="25">
        <f>IF('Indicator Date hidden'!S95="x","x",$R$2-'Indicator Date hidden'!S95)</f>
        <v>0</v>
      </c>
      <c r="S94" s="25">
        <f>IF('Indicator Date hidden'!T95="x","x",$S$2-'Indicator Date hidden'!T95)</f>
        <v>0</v>
      </c>
      <c r="T94" s="25">
        <f>IF('Indicator Date hidden'!U95="x","x",$T$2-'Indicator Date hidden'!U95)</f>
        <v>0</v>
      </c>
      <c r="U94" s="25">
        <f>IF('Indicator Date hidden'!V95="x","x",$U$2-'Indicator Date hidden'!V95)</f>
        <v>0</v>
      </c>
      <c r="V94" s="25">
        <f>IF('Indicator Date hidden'!W95="x","x",$V$2-'Indicator Date hidden'!W95)</f>
        <v>0</v>
      </c>
      <c r="W94" s="25">
        <f>IF('Indicator Date hidden'!X95="x","x",$W$2-'Indicator Date hidden'!X95)</f>
        <v>3</v>
      </c>
      <c r="X94" s="25">
        <f>IF('Indicator Date hidden'!Y95="x","x",$X$2-'Indicator Date hidden'!Y95)</f>
        <v>2</v>
      </c>
      <c r="Y94" s="25">
        <f>IF('Indicator Date hidden'!Z95="x","x",$Y$2-'Indicator Date hidden'!Z95)</f>
        <v>0</v>
      </c>
      <c r="Z94" s="25">
        <f>IF('Indicator Date hidden'!AA95="x","x",$Z$2-'Indicator Date hidden'!AA95)</f>
        <v>0</v>
      </c>
      <c r="AA94" s="25">
        <f>IF('Indicator Date hidden'!AB95="x","x",$AA$2-'Indicator Date hidden'!AB95)</f>
        <v>0</v>
      </c>
      <c r="AB94" s="25">
        <f>IF('Indicator Date hidden'!AC95="x","x",$AB$2-'Indicator Date hidden'!AC95)</f>
        <v>0</v>
      </c>
      <c r="AC94" s="25">
        <f>IF('Indicator Date hidden'!AD95="x","x",$AC$2-'Indicator Date hidden'!AD95)</f>
        <v>0</v>
      </c>
      <c r="AD94" s="25">
        <f>IF('Indicator Date hidden'!AE95="x","x",$AD$2-'Indicator Date hidden'!AE95)</f>
        <v>0</v>
      </c>
      <c r="AE94" s="25">
        <f>IF('Indicator Date hidden'!AF95="x","x",$AE$2-'Indicator Date hidden'!AF95)</f>
        <v>1</v>
      </c>
      <c r="AF94" s="25">
        <f>IF('Indicator Date hidden'!AG95="x","x",$AF$2-'Indicator Date hidden'!AG95)</f>
        <v>1</v>
      </c>
      <c r="AG94" s="25">
        <f>IF('Indicator Date hidden'!AH95="x","x",$AG$2-'Indicator Date hidden'!AH95)</f>
        <v>0</v>
      </c>
      <c r="AH94" s="25">
        <f>IF('Indicator Date hidden'!AI95="x","x",$AH$2-'Indicator Date hidden'!AI95)</f>
        <v>0</v>
      </c>
      <c r="AI94" s="25">
        <f>IF('Indicator Date hidden'!AJ95="x","x",$AI$2-'Indicator Date hidden'!AJ95)</f>
        <v>0</v>
      </c>
      <c r="AJ94" s="25">
        <f>IF('Indicator Date hidden'!AK95="x","x",$AJ$2-'Indicator Date hidden'!AK95)</f>
        <v>1</v>
      </c>
      <c r="AK94" s="25">
        <f>IF('Indicator Date hidden'!AL95="x","x",$AK$2-'Indicator Date hidden'!AL95)</f>
        <v>1</v>
      </c>
      <c r="AL94" s="25">
        <f>IF('Indicator Date hidden'!AM95="x","x",$AL$2-'Indicator Date hidden'!AM95)</f>
        <v>0</v>
      </c>
      <c r="AM94" s="25">
        <f>IF('Indicator Date hidden'!AN95="x","x",$AM$2-'Indicator Date hidden'!AN95)</f>
        <v>0</v>
      </c>
      <c r="AN94" s="25">
        <f>IF('Indicator Date hidden'!AO95="x","x",$AN$2-'Indicator Date hidden'!AO95)</f>
        <v>0</v>
      </c>
      <c r="AO94" s="25">
        <f>IF('Indicator Date hidden'!AP95="x","x",$AO$2-'Indicator Date hidden'!AP95)</f>
        <v>2</v>
      </c>
      <c r="AP94" s="25">
        <f>IF('Indicator Date hidden'!AQ95="x","x",$AP$2-'Indicator Date hidden'!AQ95)</f>
        <v>1</v>
      </c>
      <c r="AQ94" s="25">
        <f>IF('Indicator Date hidden'!AR95="x","x",$AQ$2-'Indicator Date hidden'!AR95)</f>
        <v>0</v>
      </c>
      <c r="AR94" s="25">
        <f>IF('Indicator Date hidden'!AS95="x","x",$AR$2-'Indicator Date hidden'!AS95)</f>
        <v>0</v>
      </c>
      <c r="AS94" s="25">
        <f>IF('Indicator Date hidden'!AT95="x","x",$AS$2-'Indicator Date hidden'!AT95)</f>
        <v>0</v>
      </c>
      <c r="AT94" s="25">
        <f>IF('Indicator Date hidden'!AU95="x","x",$AT$2-'Indicator Date hidden'!AU95)</f>
        <v>0</v>
      </c>
      <c r="AU94" s="25" t="str">
        <f>IF('Indicator Date hidden'!AV95="x","x",$AU$2-'Indicator Date hidden'!AV95)</f>
        <v>x</v>
      </c>
      <c r="AV94" s="25">
        <f>IF('Indicator Date hidden'!AW95="x","x",$AV$2-'Indicator Date hidden'!AW95)</f>
        <v>0</v>
      </c>
      <c r="AW94" s="25">
        <f>IF('Indicator Date hidden'!AX95="x","x",$AW$2-'Indicator Date hidden'!AX95)</f>
        <v>0</v>
      </c>
      <c r="AX94" s="25">
        <f>IF('Indicator Date hidden'!AY95="x","x",$AX$2-'Indicator Date hidden'!AY95)</f>
        <v>0</v>
      </c>
      <c r="AY94" s="25">
        <f>IF('Indicator Date hidden'!AZ95="x","x",$AY$2-'Indicator Date hidden'!AZ95)</f>
        <v>0</v>
      </c>
      <c r="AZ94" s="25">
        <f>IF('Indicator Date hidden'!BA95="x","x",$AZ$2-'Indicator Date hidden'!BA95)</f>
        <v>0</v>
      </c>
      <c r="BA94">
        <f t="shared" si="10"/>
        <v>14</v>
      </c>
      <c r="BB94" s="26">
        <f t="shared" si="11"/>
        <v>0.28000000000000003</v>
      </c>
      <c r="BC94">
        <f t="shared" si="12"/>
        <v>9</v>
      </c>
      <c r="BD94" s="26">
        <f t="shared" si="13"/>
        <v>0.664529909033446</v>
      </c>
      <c r="BE94" s="28">
        <f t="shared" si="14"/>
        <v>0</v>
      </c>
    </row>
    <row r="95" spans="1:57" x14ac:dyDescent="0.25">
      <c r="A95" t="s">
        <v>9438</v>
      </c>
      <c r="B95" s="25">
        <f>IF('Indicator Date hidden'!C96="x","x",$B$2-'Indicator Date hidden'!C96)</f>
        <v>0</v>
      </c>
      <c r="C95" s="25">
        <f>IF('Indicator Date hidden'!D96="x","x",$C$2-'Indicator Date hidden'!D96)</f>
        <v>0</v>
      </c>
      <c r="D95" s="25">
        <f>IF('Indicator Date hidden'!E96="x","x",$D$2-'Indicator Date hidden'!E96)</f>
        <v>0</v>
      </c>
      <c r="E95" s="25">
        <f>IF('Indicator Date hidden'!F96="x","x",$E$2-'Indicator Date hidden'!F96)</f>
        <v>0</v>
      </c>
      <c r="F95" s="25">
        <f>IF('Indicator Date hidden'!G96="x","x",$F$2-'Indicator Date hidden'!G96)</f>
        <v>0</v>
      </c>
      <c r="G95" s="25">
        <f>IF('Indicator Date hidden'!H96="x","x",$G$2-'Indicator Date hidden'!H96)</f>
        <v>0</v>
      </c>
      <c r="H95" s="25">
        <f>IF('Indicator Date hidden'!I96="x","x",$H$2-'Indicator Date hidden'!I96)</f>
        <v>0</v>
      </c>
      <c r="I95" s="25">
        <f>IF('Indicator Date hidden'!J96="x","x",$I$2-'Indicator Date hidden'!J96)</f>
        <v>0</v>
      </c>
      <c r="J95" s="25">
        <f>IF('Indicator Date hidden'!K96="x","x",$J$2-'Indicator Date hidden'!K96)</f>
        <v>0</v>
      </c>
      <c r="K95" s="25">
        <f>IF('Indicator Date hidden'!L96="x","x",$K$2-'Indicator Date hidden'!L96)</f>
        <v>0</v>
      </c>
      <c r="L95" s="25">
        <f>IF('Indicator Date hidden'!M96="x","x",$L$2-'Indicator Date hidden'!M96)</f>
        <v>0</v>
      </c>
      <c r="M95" s="25">
        <f>IF('Indicator Date hidden'!N96="x","x",$M$2-'Indicator Date hidden'!N96)</f>
        <v>0</v>
      </c>
      <c r="N95" s="25">
        <f>IF('Indicator Date hidden'!O96="x","x",$N$2-'Indicator Date hidden'!O96)</f>
        <v>0</v>
      </c>
      <c r="O95" s="25">
        <f>IF('Indicator Date hidden'!P96="x","x",$O$2-'Indicator Date hidden'!P96)</f>
        <v>0</v>
      </c>
      <c r="P95" s="25">
        <f>IF('Indicator Date hidden'!Q96="x","x",$P$2-'Indicator Date hidden'!Q96)</f>
        <v>0</v>
      </c>
      <c r="Q95" s="25" t="str">
        <f>IF('Indicator Date hidden'!R96="x","x",$Q$2-'Indicator Date hidden'!R96)</f>
        <v>x</v>
      </c>
      <c r="R95" s="25">
        <f>IF('Indicator Date hidden'!S96="x","x",$R$2-'Indicator Date hidden'!S96)</f>
        <v>0</v>
      </c>
      <c r="S95" s="25">
        <f>IF('Indicator Date hidden'!T96="x","x",$S$2-'Indicator Date hidden'!T96)</f>
        <v>0</v>
      </c>
      <c r="T95" s="25">
        <f>IF('Indicator Date hidden'!U96="x","x",$T$2-'Indicator Date hidden'!U96)</f>
        <v>0</v>
      </c>
      <c r="U95" s="25" t="str">
        <f>IF('Indicator Date hidden'!V96="x","x",$U$2-'Indicator Date hidden'!V96)</f>
        <v>x</v>
      </c>
      <c r="V95" s="25">
        <f>IF('Indicator Date hidden'!W96="x","x",$V$2-'Indicator Date hidden'!W96)</f>
        <v>0</v>
      </c>
      <c r="W95" s="25" t="str">
        <f>IF('Indicator Date hidden'!X96="x","x",$W$2-'Indicator Date hidden'!X96)</f>
        <v>x</v>
      </c>
      <c r="X95" s="25">
        <f>IF('Indicator Date hidden'!Y96="x","x",$X$2-'Indicator Date hidden'!Y96)</f>
        <v>2</v>
      </c>
      <c r="Y95" s="25">
        <f>IF('Indicator Date hidden'!Z96="x","x",$Y$2-'Indicator Date hidden'!Z96)</f>
        <v>0</v>
      </c>
      <c r="Z95" s="25">
        <f>IF('Indicator Date hidden'!AA96="x","x",$Z$2-'Indicator Date hidden'!AA96)</f>
        <v>0</v>
      </c>
      <c r="AA95" s="25" t="str">
        <f>IF('Indicator Date hidden'!AB96="x","x",$AA$2-'Indicator Date hidden'!AB96)</f>
        <v>x</v>
      </c>
      <c r="AB95" s="25">
        <f>IF('Indicator Date hidden'!AC96="x","x",$AB$2-'Indicator Date hidden'!AC96)</f>
        <v>0</v>
      </c>
      <c r="AC95" s="25">
        <f>IF('Indicator Date hidden'!AD96="x","x",$AC$2-'Indicator Date hidden'!AD96)</f>
        <v>0</v>
      </c>
      <c r="AD95" s="25" t="str">
        <f>IF('Indicator Date hidden'!AE96="x","x",$AD$2-'Indicator Date hidden'!AE96)</f>
        <v>x</v>
      </c>
      <c r="AE95" s="25">
        <f>IF('Indicator Date hidden'!AF96="x","x",$AE$2-'Indicator Date hidden'!AF96)</f>
        <v>0</v>
      </c>
      <c r="AF95" s="25">
        <f>IF('Indicator Date hidden'!AG96="x","x",$AF$2-'Indicator Date hidden'!AG96)</f>
        <v>1</v>
      </c>
      <c r="AG95" s="25">
        <f>IF('Indicator Date hidden'!AH96="x","x",$AG$2-'Indicator Date hidden'!AH96)</f>
        <v>0</v>
      </c>
      <c r="AH95" s="25">
        <f>IF('Indicator Date hidden'!AI96="x","x",$AH$2-'Indicator Date hidden'!AI96)</f>
        <v>0</v>
      </c>
      <c r="AI95" s="25">
        <f>IF('Indicator Date hidden'!AJ96="x","x",$AI$2-'Indicator Date hidden'!AJ96)</f>
        <v>0</v>
      </c>
      <c r="AJ95" s="25" t="str">
        <f>IF('Indicator Date hidden'!AK96="x","x",$AJ$2-'Indicator Date hidden'!AK96)</f>
        <v>x</v>
      </c>
      <c r="AK95" s="25">
        <f>IF('Indicator Date hidden'!AL96="x","x",$AK$2-'Indicator Date hidden'!AL96)</f>
        <v>1</v>
      </c>
      <c r="AL95" s="25">
        <f>IF('Indicator Date hidden'!AM96="x","x",$AL$2-'Indicator Date hidden'!AM96)</f>
        <v>0</v>
      </c>
      <c r="AM95" s="25">
        <f>IF('Indicator Date hidden'!AN96="x","x",$AM$2-'Indicator Date hidden'!AN96)</f>
        <v>0</v>
      </c>
      <c r="AN95" s="25">
        <f>IF('Indicator Date hidden'!AO96="x","x",$AN$2-'Indicator Date hidden'!AO96)</f>
        <v>0</v>
      </c>
      <c r="AO95" s="25">
        <f>IF('Indicator Date hidden'!AP96="x","x",$AO$2-'Indicator Date hidden'!AP96)</f>
        <v>0</v>
      </c>
      <c r="AP95" s="25">
        <f>IF('Indicator Date hidden'!AQ96="x","x",$AP$2-'Indicator Date hidden'!AQ96)</f>
        <v>0</v>
      </c>
      <c r="AQ95" s="25" t="str">
        <f>IF('Indicator Date hidden'!AR96="x","x",$AQ$2-'Indicator Date hidden'!AR96)</f>
        <v>x</v>
      </c>
      <c r="AR95" s="25">
        <f>IF('Indicator Date hidden'!AS96="x","x",$AR$2-'Indicator Date hidden'!AS96)</f>
        <v>0</v>
      </c>
      <c r="AS95" s="25">
        <f>IF('Indicator Date hidden'!AT96="x","x",$AS$2-'Indicator Date hidden'!AT96)</f>
        <v>0</v>
      </c>
      <c r="AT95" s="25">
        <f>IF('Indicator Date hidden'!AU96="x","x",$AT$2-'Indicator Date hidden'!AU96)</f>
        <v>0</v>
      </c>
      <c r="AU95" s="25">
        <f>IF('Indicator Date hidden'!AV96="x","x",$AU$2-'Indicator Date hidden'!AV96)</f>
        <v>3</v>
      </c>
      <c r="AV95" s="25">
        <f>IF('Indicator Date hidden'!AW96="x","x",$AV$2-'Indicator Date hidden'!AW96)</f>
        <v>0</v>
      </c>
      <c r="AW95" s="25">
        <f>IF('Indicator Date hidden'!AX96="x","x",$AW$2-'Indicator Date hidden'!AX96)</f>
        <v>0</v>
      </c>
      <c r="AX95" s="25">
        <f>IF('Indicator Date hidden'!AY96="x","x",$AX$2-'Indicator Date hidden'!AY96)</f>
        <v>0</v>
      </c>
      <c r="AY95" s="25">
        <f>IF('Indicator Date hidden'!AZ96="x","x",$AY$2-'Indicator Date hidden'!AZ96)</f>
        <v>0</v>
      </c>
      <c r="AZ95" s="25">
        <f>IF('Indicator Date hidden'!BA96="x","x",$AZ$2-'Indicator Date hidden'!BA96)</f>
        <v>0</v>
      </c>
      <c r="BA95">
        <f t="shared" si="10"/>
        <v>7</v>
      </c>
      <c r="BB95" s="26">
        <f t="shared" si="11"/>
        <v>0.15909090909090909</v>
      </c>
      <c r="BC95">
        <f t="shared" si="12"/>
        <v>4</v>
      </c>
      <c r="BD95" s="26">
        <f t="shared" si="13"/>
        <v>0.56178214065037613</v>
      </c>
      <c r="BE95" s="28">
        <f t="shared" si="14"/>
        <v>0</v>
      </c>
    </row>
    <row r="96" spans="1:57" x14ac:dyDescent="0.25">
      <c r="A96" t="s">
        <v>9422</v>
      </c>
      <c r="B96" s="25">
        <f>IF('Indicator Date hidden'!C97="x","x",$B$2-'Indicator Date hidden'!C97)</f>
        <v>0</v>
      </c>
      <c r="C96" s="25">
        <f>IF('Indicator Date hidden'!D97="x","x",$C$2-'Indicator Date hidden'!D97)</f>
        <v>0</v>
      </c>
      <c r="D96" s="25">
        <f>IF('Indicator Date hidden'!E97="x","x",$D$2-'Indicator Date hidden'!E97)</f>
        <v>0</v>
      </c>
      <c r="E96" s="25">
        <f>IF('Indicator Date hidden'!F97="x","x",$E$2-'Indicator Date hidden'!F97)</f>
        <v>0</v>
      </c>
      <c r="F96" s="25">
        <f>IF('Indicator Date hidden'!G97="x","x",$F$2-'Indicator Date hidden'!G97)</f>
        <v>0</v>
      </c>
      <c r="G96" s="25">
        <f>IF('Indicator Date hidden'!H97="x","x",$G$2-'Indicator Date hidden'!H97)</f>
        <v>0</v>
      </c>
      <c r="H96" s="25">
        <f>IF('Indicator Date hidden'!I97="x","x",$H$2-'Indicator Date hidden'!I97)</f>
        <v>0</v>
      </c>
      <c r="I96" s="25">
        <f>IF('Indicator Date hidden'!J97="x","x",$I$2-'Indicator Date hidden'!J97)</f>
        <v>0</v>
      </c>
      <c r="J96" s="25">
        <f>IF('Indicator Date hidden'!K97="x","x",$J$2-'Indicator Date hidden'!K97)</f>
        <v>0</v>
      </c>
      <c r="K96" s="25">
        <f>IF('Indicator Date hidden'!L97="x","x",$K$2-'Indicator Date hidden'!L97)</f>
        <v>0</v>
      </c>
      <c r="L96" s="25">
        <f>IF('Indicator Date hidden'!M97="x","x",$L$2-'Indicator Date hidden'!M97)</f>
        <v>0</v>
      </c>
      <c r="M96" s="25">
        <f>IF('Indicator Date hidden'!N97="x","x",$M$2-'Indicator Date hidden'!N97)</f>
        <v>0</v>
      </c>
      <c r="N96" s="25">
        <f>IF('Indicator Date hidden'!O97="x","x",$N$2-'Indicator Date hidden'!O97)</f>
        <v>0</v>
      </c>
      <c r="O96" s="25">
        <f>IF('Indicator Date hidden'!P97="x","x",$O$2-'Indicator Date hidden'!P97)</f>
        <v>0</v>
      </c>
      <c r="P96" s="25">
        <f>IF('Indicator Date hidden'!Q97="x","x",$P$2-'Indicator Date hidden'!Q97)</f>
        <v>0</v>
      </c>
      <c r="Q96" s="25" t="str">
        <f>IF('Indicator Date hidden'!R97="x","x",$Q$2-'Indicator Date hidden'!R97)</f>
        <v>x</v>
      </c>
      <c r="R96" s="25">
        <f>IF('Indicator Date hidden'!S97="x","x",$R$2-'Indicator Date hidden'!S97)</f>
        <v>0</v>
      </c>
      <c r="S96" s="25">
        <f>IF('Indicator Date hidden'!T97="x","x",$S$2-'Indicator Date hidden'!T97)</f>
        <v>0</v>
      </c>
      <c r="T96" s="25">
        <f>IF('Indicator Date hidden'!U97="x","x",$T$2-'Indicator Date hidden'!U97)</f>
        <v>0</v>
      </c>
      <c r="U96" s="25">
        <f>IF('Indicator Date hidden'!V97="x","x",$U$2-'Indicator Date hidden'!V97)</f>
        <v>0</v>
      </c>
      <c r="V96" s="25">
        <f>IF('Indicator Date hidden'!W97="x","x",$V$2-'Indicator Date hidden'!W97)</f>
        <v>0</v>
      </c>
      <c r="W96" s="25">
        <f>IF('Indicator Date hidden'!X97="x","x",$W$2-'Indicator Date hidden'!X97)</f>
        <v>10</v>
      </c>
      <c r="X96" s="25">
        <f>IF('Indicator Date hidden'!Y97="x","x",$X$2-'Indicator Date hidden'!Y97)</f>
        <v>3</v>
      </c>
      <c r="Y96" s="25">
        <f>IF('Indicator Date hidden'!Z97="x","x",$Y$2-'Indicator Date hidden'!Z97)</f>
        <v>0</v>
      </c>
      <c r="Z96" s="25">
        <f>IF('Indicator Date hidden'!AA97="x","x",$Z$2-'Indicator Date hidden'!AA97)</f>
        <v>0</v>
      </c>
      <c r="AA96" s="25">
        <f>IF('Indicator Date hidden'!AB97="x","x",$AA$2-'Indicator Date hidden'!AB97)</f>
        <v>0</v>
      </c>
      <c r="AB96" s="25">
        <f>IF('Indicator Date hidden'!AC97="x","x",$AB$2-'Indicator Date hidden'!AC97)</f>
        <v>0</v>
      </c>
      <c r="AC96" s="25">
        <f>IF('Indicator Date hidden'!AD97="x","x",$AC$2-'Indicator Date hidden'!AD97)</f>
        <v>0</v>
      </c>
      <c r="AD96" s="25" t="str">
        <f>IF('Indicator Date hidden'!AE97="x","x",$AD$2-'Indicator Date hidden'!AE97)</f>
        <v>x</v>
      </c>
      <c r="AE96" s="25">
        <f>IF('Indicator Date hidden'!AF97="x","x",$AE$2-'Indicator Date hidden'!AF97)</f>
        <v>0</v>
      </c>
      <c r="AF96" s="25" t="str">
        <f>IF('Indicator Date hidden'!AG97="x","x",$AF$2-'Indicator Date hidden'!AG97)</f>
        <v>x</v>
      </c>
      <c r="AG96" s="25">
        <f>IF('Indicator Date hidden'!AH97="x","x",$AG$2-'Indicator Date hidden'!AH97)</f>
        <v>0</v>
      </c>
      <c r="AH96" s="25">
        <f>IF('Indicator Date hidden'!AI97="x","x",$AH$2-'Indicator Date hidden'!AI97)</f>
        <v>0</v>
      </c>
      <c r="AI96" s="25">
        <f>IF('Indicator Date hidden'!AJ97="x","x",$AI$2-'Indicator Date hidden'!AJ97)</f>
        <v>0</v>
      </c>
      <c r="AJ96" s="25">
        <f>IF('Indicator Date hidden'!AK97="x","x",$AJ$2-'Indicator Date hidden'!AK97)</f>
        <v>1</v>
      </c>
      <c r="AK96" s="25">
        <f>IF('Indicator Date hidden'!AL97="x","x",$AK$2-'Indicator Date hidden'!AL97)</f>
        <v>0</v>
      </c>
      <c r="AL96" s="25">
        <f>IF('Indicator Date hidden'!AM97="x","x",$AL$2-'Indicator Date hidden'!AM97)</f>
        <v>0</v>
      </c>
      <c r="AM96" s="25">
        <f>IF('Indicator Date hidden'!AN97="x","x",$AM$2-'Indicator Date hidden'!AN97)</f>
        <v>0</v>
      </c>
      <c r="AN96" s="25">
        <f>IF('Indicator Date hidden'!AO97="x","x",$AN$2-'Indicator Date hidden'!AO97)</f>
        <v>0</v>
      </c>
      <c r="AO96" s="25" t="str">
        <f>IF('Indicator Date hidden'!AP97="x","x",$AO$2-'Indicator Date hidden'!AP97)</f>
        <v>x</v>
      </c>
      <c r="AP96" s="25" t="str">
        <f>IF('Indicator Date hidden'!AQ97="x","x",$AP$2-'Indicator Date hidden'!AQ97)</f>
        <v>x</v>
      </c>
      <c r="AQ96" s="25">
        <f>IF('Indicator Date hidden'!AR97="x","x",$AQ$2-'Indicator Date hidden'!AR97)</f>
        <v>0</v>
      </c>
      <c r="AR96" s="25">
        <f>IF('Indicator Date hidden'!AS97="x","x",$AR$2-'Indicator Date hidden'!AS97)</f>
        <v>0</v>
      </c>
      <c r="AS96" s="25">
        <f>IF('Indicator Date hidden'!AT97="x","x",$AS$2-'Indicator Date hidden'!AT97)</f>
        <v>0</v>
      </c>
      <c r="AT96" s="25">
        <f>IF('Indicator Date hidden'!AU97="x","x",$AT$2-'Indicator Date hidden'!AU97)</f>
        <v>0</v>
      </c>
      <c r="AU96" s="25">
        <f>IF('Indicator Date hidden'!AV97="x","x",$AU$2-'Indicator Date hidden'!AV97)</f>
        <v>7</v>
      </c>
      <c r="AV96" s="25">
        <f>IF('Indicator Date hidden'!AW97="x","x",$AV$2-'Indicator Date hidden'!AW97)</f>
        <v>0</v>
      </c>
      <c r="AW96" s="25">
        <f>IF('Indicator Date hidden'!AX97="x","x",$AW$2-'Indicator Date hidden'!AX97)</f>
        <v>0</v>
      </c>
      <c r="AX96" s="25">
        <f>IF('Indicator Date hidden'!AY97="x","x",$AX$2-'Indicator Date hidden'!AY97)</f>
        <v>0</v>
      </c>
      <c r="AY96" s="25">
        <f>IF('Indicator Date hidden'!AZ97="x","x",$AY$2-'Indicator Date hidden'!AZ97)</f>
        <v>0</v>
      </c>
      <c r="AZ96" s="25">
        <f>IF('Indicator Date hidden'!BA97="x","x",$AZ$2-'Indicator Date hidden'!BA97)</f>
        <v>0</v>
      </c>
      <c r="BA96">
        <f t="shared" si="10"/>
        <v>21</v>
      </c>
      <c r="BB96" s="26">
        <f t="shared" si="11"/>
        <v>0.45652173913043476</v>
      </c>
      <c r="BC96">
        <f t="shared" si="12"/>
        <v>4</v>
      </c>
      <c r="BD96" s="26">
        <f t="shared" si="13"/>
        <v>1.8022512701706603</v>
      </c>
      <c r="BE96" s="28">
        <f t="shared" si="14"/>
        <v>0</v>
      </c>
    </row>
    <row r="97" spans="1:57" x14ac:dyDescent="0.25">
      <c r="A97" t="s">
        <v>9432</v>
      </c>
      <c r="B97" s="25">
        <f>IF('Indicator Date hidden'!C98="x","x",$B$2-'Indicator Date hidden'!C98)</f>
        <v>0</v>
      </c>
      <c r="C97" s="25">
        <f>IF('Indicator Date hidden'!D98="x","x",$C$2-'Indicator Date hidden'!D98)</f>
        <v>0</v>
      </c>
      <c r="D97" s="25">
        <f>IF('Indicator Date hidden'!E98="x","x",$D$2-'Indicator Date hidden'!E98)</f>
        <v>0</v>
      </c>
      <c r="E97" s="25">
        <f>IF('Indicator Date hidden'!F98="x","x",$E$2-'Indicator Date hidden'!F98)</f>
        <v>0</v>
      </c>
      <c r="F97" s="25">
        <f>IF('Indicator Date hidden'!G98="x","x",$F$2-'Indicator Date hidden'!G98)</f>
        <v>0</v>
      </c>
      <c r="G97" s="25">
        <f>IF('Indicator Date hidden'!H98="x","x",$G$2-'Indicator Date hidden'!H98)</f>
        <v>0</v>
      </c>
      <c r="H97" s="25">
        <f>IF('Indicator Date hidden'!I98="x","x",$H$2-'Indicator Date hidden'!I98)</f>
        <v>0</v>
      </c>
      <c r="I97" s="25">
        <f>IF('Indicator Date hidden'!J98="x","x",$I$2-'Indicator Date hidden'!J98)</f>
        <v>0</v>
      </c>
      <c r="J97" s="25">
        <f>IF('Indicator Date hidden'!K98="x","x",$J$2-'Indicator Date hidden'!K98)</f>
        <v>0</v>
      </c>
      <c r="K97" s="25">
        <f>IF('Indicator Date hidden'!L98="x","x",$K$2-'Indicator Date hidden'!L98)</f>
        <v>0</v>
      </c>
      <c r="L97" s="25">
        <f>IF('Indicator Date hidden'!M98="x","x",$L$2-'Indicator Date hidden'!M98)</f>
        <v>0</v>
      </c>
      <c r="M97" s="25">
        <f>IF('Indicator Date hidden'!N98="x","x",$M$2-'Indicator Date hidden'!N98)</f>
        <v>0</v>
      </c>
      <c r="N97" s="25">
        <f>IF('Indicator Date hidden'!O98="x","x",$N$2-'Indicator Date hidden'!O98)</f>
        <v>0</v>
      </c>
      <c r="O97" s="25">
        <f>IF('Indicator Date hidden'!P98="x","x",$O$2-'Indicator Date hidden'!P98)</f>
        <v>0</v>
      </c>
      <c r="P97" s="25">
        <f>IF('Indicator Date hidden'!Q98="x","x",$P$2-'Indicator Date hidden'!Q98)</f>
        <v>0</v>
      </c>
      <c r="Q97" s="25">
        <f>IF('Indicator Date hidden'!R98="x","x",$Q$2-'Indicator Date hidden'!R98)</f>
        <v>5</v>
      </c>
      <c r="R97" s="25">
        <f>IF('Indicator Date hidden'!S98="x","x",$R$2-'Indicator Date hidden'!S98)</f>
        <v>0</v>
      </c>
      <c r="S97" s="25">
        <f>IF('Indicator Date hidden'!T98="x","x",$S$2-'Indicator Date hidden'!T98)</f>
        <v>0</v>
      </c>
      <c r="T97" s="25">
        <f>IF('Indicator Date hidden'!U98="x","x",$T$2-'Indicator Date hidden'!U98)</f>
        <v>0</v>
      </c>
      <c r="U97" s="25">
        <f>IF('Indicator Date hidden'!V98="x","x",$U$2-'Indicator Date hidden'!V98)</f>
        <v>0</v>
      </c>
      <c r="V97" s="25">
        <f>IF('Indicator Date hidden'!W98="x","x",$V$2-'Indicator Date hidden'!W98)</f>
        <v>0</v>
      </c>
      <c r="W97" s="25">
        <f>IF('Indicator Date hidden'!X98="x","x",$W$2-'Indicator Date hidden'!X98)</f>
        <v>0</v>
      </c>
      <c r="X97" s="25" t="str">
        <f>IF('Indicator Date hidden'!Y98="x","x",$X$2-'Indicator Date hidden'!Y98)</f>
        <v>x</v>
      </c>
      <c r="Y97" s="25">
        <f>IF('Indicator Date hidden'!Z98="x","x",$Y$2-'Indicator Date hidden'!Z98)</f>
        <v>0</v>
      </c>
      <c r="Z97" s="25">
        <f>IF('Indicator Date hidden'!AA98="x","x",$Z$2-'Indicator Date hidden'!AA98)</f>
        <v>0</v>
      </c>
      <c r="AA97" s="25">
        <f>IF('Indicator Date hidden'!AB98="x","x",$AA$2-'Indicator Date hidden'!AB98)</f>
        <v>0</v>
      </c>
      <c r="AB97" s="25">
        <f>IF('Indicator Date hidden'!AC98="x","x",$AB$2-'Indicator Date hidden'!AC98)</f>
        <v>0</v>
      </c>
      <c r="AC97" s="25">
        <f>IF('Indicator Date hidden'!AD98="x","x",$AC$2-'Indicator Date hidden'!AD98)</f>
        <v>0</v>
      </c>
      <c r="AD97" s="25" t="str">
        <f>IF('Indicator Date hidden'!AE98="x","x",$AD$2-'Indicator Date hidden'!AE98)</f>
        <v>x</v>
      </c>
      <c r="AE97" s="25">
        <f>IF('Indicator Date hidden'!AF98="x","x",$AE$2-'Indicator Date hidden'!AF98)</f>
        <v>0</v>
      </c>
      <c r="AF97" s="25">
        <f>IF('Indicator Date hidden'!AG98="x","x",$AF$2-'Indicator Date hidden'!AG98)</f>
        <v>3</v>
      </c>
      <c r="AG97" s="25">
        <f>IF('Indicator Date hidden'!AH98="x","x",$AG$2-'Indicator Date hidden'!AH98)</f>
        <v>0</v>
      </c>
      <c r="AH97" s="25">
        <f>IF('Indicator Date hidden'!AI98="x","x",$AH$2-'Indicator Date hidden'!AI98)</f>
        <v>0</v>
      </c>
      <c r="AI97" s="25">
        <f>IF('Indicator Date hidden'!AJ98="x","x",$AI$2-'Indicator Date hidden'!AJ98)</f>
        <v>0</v>
      </c>
      <c r="AJ97" s="25" t="str">
        <f>IF('Indicator Date hidden'!AK98="x","x",$AJ$2-'Indicator Date hidden'!AK98)</f>
        <v>x</v>
      </c>
      <c r="AK97" s="25">
        <f>IF('Indicator Date hidden'!AL98="x","x",$AK$2-'Indicator Date hidden'!AL98)</f>
        <v>1</v>
      </c>
      <c r="AL97" s="25">
        <f>IF('Indicator Date hidden'!AM98="x","x",$AL$2-'Indicator Date hidden'!AM98)</f>
        <v>0</v>
      </c>
      <c r="AM97" s="25">
        <f>IF('Indicator Date hidden'!AN98="x","x",$AM$2-'Indicator Date hidden'!AN98)</f>
        <v>0</v>
      </c>
      <c r="AN97" s="25">
        <f>IF('Indicator Date hidden'!AO98="x","x",$AN$2-'Indicator Date hidden'!AO98)</f>
        <v>0</v>
      </c>
      <c r="AO97" s="25">
        <f>IF('Indicator Date hidden'!AP98="x","x",$AO$2-'Indicator Date hidden'!AP98)</f>
        <v>0</v>
      </c>
      <c r="AP97" s="25">
        <f>IF('Indicator Date hidden'!AQ98="x","x",$AP$2-'Indicator Date hidden'!AQ98)</f>
        <v>0</v>
      </c>
      <c r="AQ97" s="25">
        <f>IF('Indicator Date hidden'!AR98="x","x",$AQ$2-'Indicator Date hidden'!AR98)</f>
        <v>0</v>
      </c>
      <c r="AR97" s="25">
        <f>IF('Indicator Date hidden'!AS98="x","x",$AR$2-'Indicator Date hidden'!AS98)</f>
        <v>0</v>
      </c>
      <c r="AS97" s="25">
        <f>IF('Indicator Date hidden'!AT98="x","x",$AS$2-'Indicator Date hidden'!AT98)</f>
        <v>0</v>
      </c>
      <c r="AT97" s="25">
        <f>IF('Indicator Date hidden'!AU98="x","x",$AT$2-'Indicator Date hidden'!AU98)</f>
        <v>0</v>
      </c>
      <c r="AU97" s="25">
        <f>IF('Indicator Date hidden'!AV98="x","x",$AU$2-'Indicator Date hidden'!AV98)</f>
        <v>5</v>
      </c>
      <c r="AV97" s="25">
        <f>IF('Indicator Date hidden'!AW98="x","x",$AV$2-'Indicator Date hidden'!AW98)</f>
        <v>0</v>
      </c>
      <c r="AW97" s="25">
        <f>IF('Indicator Date hidden'!AX98="x","x",$AW$2-'Indicator Date hidden'!AX98)</f>
        <v>0</v>
      </c>
      <c r="AX97" s="25">
        <f>IF('Indicator Date hidden'!AY98="x","x",$AX$2-'Indicator Date hidden'!AY98)</f>
        <v>0</v>
      </c>
      <c r="AY97" s="25">
        <f>IF('Indicator Date hidden'!AZ98="x","x",$AY$2-'Indicator Date hidden'!AZ98)</f>
        <v>0</v>
      </c>
      <c r="AZ97" s="25">
        <f>IF('Indicator Date hidden'!BA98="x","x",$AZ$2-'Indicator Date hidden'!BA98)</f>
        <v>0</v>
      </c>
      <c r="BA97">
        <f t="shared" si="10"/>
        <v>14</v>
      </c>
      <c r="BB97" s="26">
        <f t="shared" si="11"/>
        <v>0.29166666666666669</v>
      </c>
      <c r="BC97">
        <f t="shared" si="12"/>
        <v>4</v>
      </c>
      <c r="BD97" s="26">
        <f t="shared" si="13"/>
        <v>1.0793194872490515</v>
      </c>
      <c r="BE97" s="28">
        <f t="shared" si="14"/>
        <v>0</v>
      </c>
    </row>
    <row r="98" spans="1:57" x14ac:dyDescent="0.25">
      <c r="A98" t="s">
        <v>9424</v>
      </c>
      <c r="B98" s="25">
        <f>IF('Indicator Date hidden'!C99="x","x",$B$2-'Indicator Date hidden'!C99)</f>
        <v>0</v>
      </c>
      <c r="C98" s="25">
        <f>IF('Indicator Date hidden'!D99="x","x",$C$2-'Indicator Date hidden'!D99)</f>
        <v>0</v>
      </c>
      <c r="D98" s="25">
        <f>IF('Indicator Date hidden'!E99="x","x",$D$2-'Indicator Date hidden'!E99)</f>
        <v>0</v>
      </c>
      <c r="E98" s="25">
        <f>IF('Indicator Date hidden'!F99="x","x",$E$2-'Indicator Date hidden'!F99)</f>
        <v>0</v>
      </c>
      <c r="F98" s="25">
        <f>IF('Indicator Date hidden'!G99="x","x",$F$2-'Indicator Date hidden'!G99)</f>
        <v>0</v>
      </c>
      <c r="G98" s="25">
        <f>IF('Indicator Date hidden'!H99="x","x",$G$2-'Indicator Date hidden'!H99)</f>
        <v>0</v>
      </c>
      <c r="H98" s="25">
        <f>IF('Indicator Date hidden'!I99="x","x",$H$2-'Indicator Date hidden'!I99)</f>
        <v>0</v>
      </c>
      <c r="I98" s="25">
        <f>IF('Indicator Date hidden'!J99="x","x",$I$2-'Indicator Date hidden'!J99)</f>
        <v>0</v>
      </c>
      <c r="J98" s="25">
        <f>IF('Indicator Date hidden'!K99="x","x",$J$2-'Indicator Date hidden'!K99)</f>
        <v>0</v>
      </c>
      <c r="K98" s="25">
        <f>IF('Indicator Date hidden'!L99="x","x",$K$2-'Indicator Date hidden'!L99)</f>
        <v>0</v>
      </c>
      <c r="L98" s="25">
        <f>IF('Indicator Date hidden'!M99="x","x",$L$2-'Indicator Date hidden'!M99)</f>
        <v>0</v>
      </c>
      <c r="M98" s="25">
        <f>IF('Indicator Date hidden'!N99="x","x",$M$2-'Indicator Date hidden'!N99)</f>
        <v>0</v>
      </c>
      <c r="N98" s="25">
        <f>IF('Indicator Date hidden'!O99="x","x",$N$2-'Indicator Date hidden'!O99)</f>
        <v>0</v>
      </c>
      <c r="O98" s="25">
        <f>IF('Indicator Date hidden'!P99="x","x",$O$2-'Indicator Date hidden'!P99)</f>
        <v>0</v>
      </c>
      <c r="P98" s="25">
        <f>IF('Indicator Date hidden'!Q99="x","x",$P$2-'Indicator Date hidden'!Q99)</f>
        <v>0</v>
      </c>
      <c r="Q98" s="25">
        <f>IF('Indicator Date hidden'!R99="x","x",$Q$2-'Indicator Date hidden'!R99)</f>
        <v>1</v>
      </c>
      <c r="R98" s="25">
        <f>IF('Indicator Date hidden'!S99="x","x",$R$2-'Indicator Date hidden'!S99)</f>
        <v>0</v>
      </c>
      <c r="S98" s="25">
        <f>IF('Indicator Date hidden'!T99="x","x",$S$2-'Indicator Date hidden'!T99)</f>
        <v>0</v>
      </c>
      <c r="T98" s="25">
        <f>IF('Indicator Date hidden'!U99="x","x",$T$2-'Indicator Date hidden'!U99)</f>
        <v>0</v>
      </c>
      <c r="U98" s="25">
        <f>IF('Indicator Date hidden'!V99="x","x",$U$2-'Indicator Date hidden'!V99)</f>
        <v>0</v>
      </c>
      <c r="V98" s="25">
        <f>IF('Indicator Date hidden'!W99="x","x",$V$2-'Indicator Date hidden'!W99)</f>
        <v>0</v>
      </c>
      <c r="W98" s="25">
        <f>IF('Indicator Date hidden'!X99="x","x",$W$2-'Indicator Date hidden'!X99)</f>
        <v>1</v>
      </c>
      <c r="X98" s="25">
        <f>IF('Indicator Date hidden'!Y99="x","x",$X$2-'Indicator Date hidden'!Y99)</f>
        <v>4</v>
      </c>
      <c r="Y98" s="25">
        <f>IF('Indicator Date hidden'!Z99="x","x",$Y$2-'Indicator Date hidden'!Z99)</f>
        <v>0</v>
      </c>
      <c r="Z98" s="25">
        <f>IF('Indicator Date hidden'!AA99="x","x",$Z$2-'Indicator Date hidden'!AA99)</f>
        <v>0</v>
      </c>
      <c r="AA98" s="25">
        <f>IF('Indicator Date hidden'!AB99="x","x",$AA$2-'Indicator Date hidden'!AB99)</f>
        <v>0</v>
      </c>
      <c r="AB98" s="25">
        <f>IF('Indicator Date hidden'!AC99="x","x",$AB$2-'Indicator Date hidden'!AC99)</f>
        <v>0</v>
      </c>
      <c r="AC98" s="25">
        <f>IF('Indicator Date hidden'!AD99="x","x",$AC$2-'Indicator Date hidden'!AD99)</f>
        <v>0</v>
      </c>
      <c r="AD98" s="25">
        <f>IF('Indicator Date hidden'!AE99="x","x",$AD$2-'Indicator Date hidden'!AE99)</f>
        <v>0</v>
      </c>
      <c r="AE98" s="25">
        <f>IF('Indicator Date hidden'!AF99="x","x",$AE$2-'Indicator Date hidden'!AF99)</f>
        <v>0</v>
      </c>
      <c r="AF98" s="25">
        <f>IF('Indicator Date hidden'!AG99="x","x",$AF$2-'Indicator Date hidden'!AG99)</f>
        <v>6</v>
      </c>
      <c r="AG98" s="25">
        <f>IF('Indicator Date hidden'!AH99="x","x",$AG$2-'Indicator Date hidden'!AH99)</f>
        <v>0</v>
      </c>
      <c r="AH98" s="25">
        <f>IF('Indicator Date hidden'!AI99="x","x",$AH$2-'Indicator Date hidden'!AI99)</f>
        <v>0</v>
      </c>
      <c r="AI98" s="25">
        <f>IF('Indicator Date hidden'!AJ99="x","x",$AI$2-'Indicator Date hidden'!AJ99)</f>
        <v>0</v>
      </c>
      <c r="AJ98" s="25" t="str">
        <f>IF('Indicator Date hidden'!AK99="x","x",$AJ$2-'Indicator Date hidden'!AK99)</f>
        <v>x</v>
      </c>
      <c r="AK98" s="25">
        <f>IF('Indicator Date hidden'!AL99="x","x",$AK$2-'Indicator Date hidden'!AL99)</f>
        <v>0</v>
      </c>
      <c r="AL98" s="25">
        <f>IF('Indicator Date hidden'!AM99="x","x",$AL$2-'Indicator Date hidden'!AM99)</f>
        <v>0</v>
      </c>
      <c r="AM98" s="25">
        <f>IF('Indicator Date hidden'!AN99="x","x",$AM$2-'Indicator Date hidden'!AN99)</f>
        <v>0</v>
      </c>
      <c r="AN98" s="25">
        <f>IF('Indicator Date hidden'!AO99="x","x",$AN$2-'Indicator Date hidden'!AO99)</f>
        <v>0</v>
      </c>
      <c r="AO98" s="25" t="str">
        <f>IF('Indicator Date hidden'!AP99="x","x",$AO$2-'Indicator Date hidden'!AP99)</f>
        <v>x</v>
      </c>
      <c r="AP98" s="25" t="str">
        <f>IF('Indicator Date hidden'!AQ99="x","x",$AP$2-'Indicator Date hidden'!AQ99)</f>
        <v>x</v>
      </c>
      <c r="AQ98" s="25" t="str">
        <f>IF('Indicator Date hidden'!AR99="x","x",$AQ$2-'Indicator Date hidden'!AR99)</f>
        <v>x</v>
      </c>
      <c r="AR98" s="25">
        <f>IF('Indicator Date hidden'!AS99="x","x",$AR$2-'Indicator Date hidden'!AS99)</f>
        <v>0</v>
      </c>
      <c r="AS98" s="25">
        <f>IF('Indicator Date hidden'!AT99="x","x",$AS$2-'Indicator Date hidden'!AT99)</f>
        <v>0</v>
      </c>
      <c r="AT98" s="25">
        <f>IF('Indicator Date hidden'!AU99="x","x",$AT$2-'Indicator Date hidden'!AU99)</f>
        <v>0</v>
      </c>
      <c r="AU98" s="25">
        <f>IF('Indicator Date hidden'!AV99="x","x",$AU$2-'Indicator Date hidden'!AV99)</f>
        <v>7</v>
      </c>
      <c r="AV98" s="25">
        <f>IF('Indicator Date hidden'!AW99="x","x",$AV$2-'Indicator Date hidden'!AW99)</f>
        <v>0</v>
      </c>
      <c r="AW98" s="25">
        <f>IF('Indicator Date hidden'!AX99="x","x",$AW$2-'Indicator Date hidden'!AX99)</f>
        <v>0</v>
      </c>
      <c r="AX98" s="25">
        <f>IF('Indicator Date hidden'!AY99="x","x",$AX$2-'Indicator Date hidden'!AY99)</f>
        <v>0</v>
      </c>
      <c r="AY98" s="25">
        <f>IF('Indicator Date hidden'!AZ99="x","x",$AY$2-'Indicator Date hidden'!AZ99)</f>
        <v>0</v>
      </c>
      <c r="AZ98" s="25">
        <f>IF('Indicator Date hidden'!BA99="x","x",$AZ$2-'Indicator Date hidden'!BA99)</f>
        <v>0</v>
      </c>
      <c r="BA98">
        <f t="shared" si="10"/>
        <v>19</v>
      </c>
      <c r="BB98" s="26">
        <f t="shared" si="11"/>
        <v>0.40425531914893614</v>
      </c>
      <c r="BC98">
        <f t="shared" si="12"/>
        <v>5</v>
      </c>
      <c r="BD98" s="26">
        <f t="shared" si="13"/>
        <v>1.4241021728239582</v>
      </c>
      <c r="BE98" s="28">
        <f t="shared" si="14"/>
        <v>0</v>
      </c>
    </row>
    <row r="99" spans="1:57" x14ac:dyDescent="0.25">
      <c r="A99" t="s">
        <v>9425</v>
      </c>
      <c r="B99" s="25">
        <f>IF('Indicator Date hidden'!C100="x","x",$B$2-'Indicator Date hidden'!C100)</f>
        <v>0</v>
      </c>
      <c r="C99" s="25">
        <f>IF('Indicator Date hidden'!D100="x","x",$C$2-'Indicator Date hidden'!D100)</f>
        <v>0</v>
      </c>
      <c r="D99" s="25">
        <f>IF('Indicator Date hidden'!E100="x","x",$D$2-'Indicator Date hidden'!E100)</f>
        <v>0</v>
      </c>
      <c r="E99" s="25">
        <f>IF('Indicator Date hidden'!F100="x","x",$E$2-'Indicator Date hidden'!F100)</f>
        <v>0</v>
      </c>
      <c r="F99" s="25">
        <f>IF('Indicator Date hidden'!G100="x","x",$F$2-'Indicator Date hidden'!G100)</f>
        <v>0</v>
      </c>
      <c r="G99" s="25">
        <f>IF('Indicator Date hidden'!H100="x","x",$G$2-'Indicator Date hidden'!H100)</f>
        <v>0</v>
      </c>
      <c r="H99" s="25">
        <f>IF('Indicator Date hidden'!I100="x","x",$H$2-'Indicator Date hidden'!I100)</f>
        <v>0</v>
      </c>
      <c r="I99" s="25">
        <f>IF('Indicator Date hidden'!J100="x","x",$I$2-'Indicator Date hidden'!J100)</f>
        <v>0</v>
      </c>
      <c r="J99" s="25">
        <f>IF('Indicator Date hidden'!K100="x","x",$J$2-'Indicator Date hidden'!K100)</f>
        <v>0</v>
      </c>
      <c r="K99" s="25">
        <f>IF('Indicator Date hidden'!L100="x","x",$K$2-'Indicator Date hidden'!L100)</f>
        <v>0</v>
      </c>
      <c r="L99" s="25">
        <f>IF('Indicator Date hidden'!M100="x","x",$L$2-'Indicator Date hidden'!M100)</f>
        <v>0</v>
      </c>
      <c r="M99" s="25">
        <f>IF('Indicator Date hidden'!N100="x","x",$M$2-'Indicator Date hidden'!N100)</f>
        <v>0</v>
      </c>
      <c r="N99" s="25">
        <f>IF('Indicator Date hidden'!O100="x","x",$N$2-'Indicator Date hidden'!O100)</f>
        <v>0</v>
      </c>
      <c r="O99" s="25">
        <f>IF('Indicator Date hidden'!P100="x","x",$O$2-'Indicator Date hidden'!P100)</f>
        <v>0</v>
      </c>
      <c r="P99" s="25">
        <f>IF('Indicator Date hidden'!Q100="x","x",$P$2-'Indicator Date hidden'!Q100)</f>
        <v>0</v>
      </c>
      <c r="Q99" s="25">
        <f>IF('Indicator Date hidden'!R100="x","x",$Q$2-'Indicator Date hidden'!R100)</f>
        <v>7</v>
      </c>
      <c r="R99" s="25">
        <f>IF('Indicator Date hidden'!S100="x","x",$R$2-'Indicator Date hidden'!S100)</f>
        <v>0</v>
      </c>
      <c r="S99" s="25">
        <f>IF('Indicator Date hidden'!T100="x","x",$S$2-'Indicator Date hidden'!T100)</f>
        <v>0</v>
      </c>
      <c r="T99" s="25">
        <f>IF('Indicator Date hidden'!U100="x","x",$T$2-'Indicator Date hidden'!U100)</f>
        <v>0</v>
      </c>
      <c r="U99" s="25">
        <f>IF('Indicator Date hidden'!V100="x","x",$U$2-'Indicator Date hidden'!V100)</f>
        <v>0</v>
      </c>
      <c r="V99" s="25">
        <f>IF('Indicator Date hidden'!W100="x","x",$V$2-'Indicator Date hidden'!W100)</f>
        <v>0</v>
      </c>
      <c r="W99" s="25">
        <f>IF('Indicator Date hidden'!X100="x","x",$W$2-'Indicator Date hidden'!X100)</f>
        <v>7</v>
      </c>
      <c r="X99" s="25">
        <f>IF('Indicator Date hidden'!Y100="x","x",$X$2-'Indicator Date hidden'!Y100)</f>
        <v>4</v>
      </c>
      <c r="Y99" s="25">
        <f>IF('Indicator Date hidden'!Z100="x","x",$Y$2-'Indicator Date hidden'!Z100)</f>
        <v>0</v>
      </c>
      <c r="Z99" s="25">
        <f>IF('Indicator Date hidden'!AA100="x","x",$Z$2-'Indicator Date hidden'!AA100)</f>
        <v>0</v>
      </c>
      <c r="AA99" s="25" t="str">
        <f>IF('Indicator Date hidden'!AB100="x","x",$AA$2-'Indicator Date hidden'!AB100)</f>
        <v>x</v>
      </c>
      <c r="AB99" s="25">
        <f>IF('Indicator Date hidden'!AC100="x","x",$AB$2-'Indicator Date hidden'!AC100)</f>
        <v>0</v>
      </c>
      <c r="AC99" s="25">
        <f>IF('Indicator Date hidden'!AD100="x","x",$AC$2-'Indicator Date hidden'!AD100)</f>
        <v>0</v>
      </c>
      <c r="AD99" s="25" t="str">
        <f>IF('Indicator Date hidden'!AE100="x","x",$AD$2-'Indicator Date hidden'!AE100)</f>
        <v>x</v>
      </c>
      <c r="AE99" s="25">
        <f>IF('Indicator Date hidden'!AF100="x","x",$AE$2-'Indicator Date hidden'!AF100)</f>
        <v>0</v>
      </c>
      <c r="AF99" s="25" t="str">
        <f>IF('Indicator Date hidden'!AG100="x","x",$AF$2-'Indicator Date hidden'!AG100)</f>
        <v>x</v>
      </c>
      <c r="AG99" s="25">
        <f>IF('Indicator Date hidden'!AH100="x","x",$AG$2-'Indicator Date hidden'!AH100)</f>
        <v>0</v>
      </c>
      <c r="AH99" s="25">
        <f>IF('Indicator Date hidden'!AI100="x","x",$AH$2-'Indicator Date hidden'!AI100)</f>
        <v>0</v>
      </c>
      <c r="AI99" s="25">
        <f>IF('Indicator Date hidden'!AJ100="x","x",$AI$2-'Indicator Date hidden'!AJ100)</f>
        <v>0</v>
      </c>
      <c r="AJ99" s="25">
        <f>IF('Indicator Date hidden'!AK100="x","x",$AJ$2-'Indicator Date hidden'!AK100)</f>
        <v>0</v>
      </c>
      <c r="AK99" s="25">
        <f>IF('Indicator Date hidden'!AL100="x","x",$AK$2-'Indicator Date hidden'!AL100)</f>
        <v>1</v>
      </c>
      <c r="AL99" s="25">
        <f>IF('Indicator Date hidden'!AM100="x","x",$AL$2-'Indicator Date hidden'!AM100)</f>
        <v>0</v>
      </c>
      <c r="AM99" s="25">
        <f>IF('Indicator Date hidden'!AN100="x","x",$AM$2-'Indicator Date hidden'!AN100)</f>
        <v>0</v>
      </c>
      <c r="AN99" s="25">
        <f>IF('Indicator Date hidden'!AO100="x","x",$AN$2-'Indicator Date hidden'!AO100)</f>
        <v>0</v>
      </c>
      <c r="AO99" s="25" t="str">
        <f>IF('Indicator Date hidden'!AP100="x","x",$AO$2-'Indicator Date hidden'!AP100)</f>
        <v>x</v>
      </c>
      <c r="AP99" s="25" t="str">
        <f>IF('Indicator Date hidden'!AQ100="x","x",$AP$2-'Indicator Date hidden'!AQ100)</f>
        <v>x</v>
      </c>
      <c r="AQ99" s="25" t="str">
        <f>IF('Indicator Date hidden'!AR100="x","x",$AQ$2-'Indicator Date hidden'!AR100)</f>
        <v>x</v>
      </c>
      <c r="AR99" s="25">
        <f>IF('Indicator Date hidden'!AS100="x","x",$AR$2-'Indicator Date hidden'!AS100)</f>
        <v>0</v>
      </c>
      <c r="AS99" s="25">
        <f>IF('Indicator Date hidden'!AT100="x","x",$AS$2-'Indicator Date hidden'!AT100)</f>
        <v>0</v>
      </c>
      <c r="AT99" s="25">
        <f>IF('Indicator Date hidden'!AU100="x","x",$AT$2-'Indicator Date hidden'!AU100)</f>
        <v>0</v>
      </c>
      <c r="AU99" s="25">
        <f>IF('Indicator Date hidden'!AV100="x","x",$AU$2-'Indicator Date hidden'!AV100)</f>
        <v>1</v>
      </c>
      <c r="AV99" s="25">
        <f>IF('Indicator Date hidden'!AW100="x","x",$AV$2-'Indicator Date hidden'!AW100)</f>
        <v>0</v>
      </c>
      <c r="AW99" s="25">
        <f>IF('Indicator Date hidden'!AX100="x","x",$AW$2-'Indicator Date hidden'!AX100)</f>
        <v>0</v>
      </c>
      <c r="AX99" s="25">
        <f>IF('Indicator Date hidden'!AY100="x","x",$AX$2-'Indicator Date hidden'!AY100)</f>
        <v>0</v>
      </c>
      <c r="AY99" s="25">
        <f>IF('Indicator Date hidden'!AZ100="x","x",$AY$2-'Indicator Date hidden'!AZ100)</f>
        <v>0</v>
      </c>
      <c r="AZ99" s="25" t="str">
        <f>IF('Indicator Date hidden'!BA100="x","x",$AZ$2-'Indicator Date hidden'!BA100)</f>
        <v>x</v>
      </c>
      <c r="BA99">
        <f t="shared" ref="BA99:BA130" si="15">SUM(B99:AZ99)</f>
        <v>20</v>
      </c>
      <c r="BB99" s="26">
        <f t="shared" ref="BB99:BB130" si="16">BA99/COUNT(B99:AZ99)</f>
        <v>0.45454545454545453</v>
      </c>
      <c r="BC99">
        <f t="shared" ref="BC99:BC130" si="17">COUNTIF(B99:AZ99,"&gt;0")</f>
        <v>5</v>
      </c>
      <c r="BD99" s="26">
        <f t="shared" ref="BD99:BD130" si="18">_xlfn.STDEV.P(B99:AZ99)</f>
        <v>1.5587661999529314</v>
      </c>
      <c r="BE99" s="28">
        <f t="shared" ref="BE99:BE130" si="19">MEDIAN(B99:AZ99)</f>
        <v>0</v>
      </c>
    </row>
    <row r="100" spans="1:57" x14ac:dyDescent="0.25">
      <c r="A100" t="s">
        <v>9429</v>
      </c>
      <c r="B100" s="25">
        <f>IF('Indicator Date hidden'!C101="x","x",$B$2-'Indicator Date hidden'!C101)</f>
        <v>0</v>
      </c>
      <c r="C100" s="25">
        <f>IF('Indicator Date hidden'!D101="x","x",$C$2-'Indicator Date hidden'!D101)</f>
        <v>0</v>
      </c>
      <c r="D100" s="25">
        <f>IF('Indicator Date hidden'!E101="x","x",$D$2-'Indicator Date hidden'!E101)</f>
        <v>0</v>
      </c>
      <c r="E100" s="25">
        <f>IF('Indicator Date hidden'!F101="x","x",$E$2-'Indicator Date hidden'!F101)</f>
        <v>0</v>
      </c>
      <c r="F100" s="25">
        <f>IF('Indicator Date hidden'!G101="x","x",$F$2-'Indicator Date hidden'!G101)</f>
        <v>0</v>
      </c>
      <c r="G100" s="25">
        <f>IF('Indicator Date hidden'!H101="x","x",$G$2-'Indicator Date hidden'!H101)</f>
        <v>0</v>
      </c>
      <c r="H100" s="25">
        <f>IF('Indicator Date hidden'!I101="x","x",$H$2-'Indicator Date hidden'!I101)</f>
        <v>0</v>
      </c>
      <c r="I100" s="25">
        <f>IF('Indicator Date hidden'!J101="x","x",$I$2-'Indicator Date hidden'!J101)</f>
        <v>0</v>
      </c>
      <c r="J100" s="25">
        <f>IF('Indicator Date hidden'!K101="x","x",$J$2-'Indicator Date hidden'!K101)</f>
        <v>0</v>
      </c>
      <c r="K100" s="25">
        <f>IF('Indicator Date hidden'!L101="x","x",$K$2-'Indicator Date hidden'!L101)</f>
        <v>0</v>
      </c>
      <c r="L100" s="25">
        <f>IF('Indicator Date hidden'!M101="x","x",$L$2-'Indicator Date hidden'!M101)</f>
        <v>0</v>
      </c>
      <c r="M100" s="25">
        <f>IF('Indicator Date hidden'!N101="x","x",$M$2-'Indicator Date hidden'!N101)</f>
        <v>0</v>
      </c>
      <c r="N100" s="25">
        <f>IF('Indicator Date hidden'!O101="x","x",$N$2-'Indicator Date hidden'!O101)</f>
        <v>0</v>
      </c>
      <c r="O100" s="25">
        <f>IF('Indicator Date hidden'!P101="x","x",$O$2-'Indicator Date hidden'!P101)</f>
        <v>0</v>
      </c>
      <c r="P100" s="25">
        <f>IF('Indicator Date hidden'!Q101="x","x",$P$2-'Indicator Date hidden'!Q101)</f>
        <v>0</v>
      </c>
      <c r="Q100" s="25" t="str">
        <f>IF('Indicator Date hidden'!R101="x","x",$Q$2-'Indicator Date hidden'!R101)</f>
        <v>x</v>
      </c>
      <c r="R100" s="25">
        <f>IF('Indicator Date hidden'!S101="x","x",$R$2-'Indicator Date hidden'!S101)</f>
        <v>0</v>
      </c>
      <c r="S100" s="25">
        <f>IF('Indicator Date hidden'!T101="x","x",$S$2-'Indicator Date hidden'!T101)</f>
        <v>0</v>
      </c>
      <c r="T100" s="25">
        <f>IF('Indicator Date hidden'!U101="x","x",$T$2-'Indicator Date hidden'!U101)</f>
        <v>0</v>
      </c>
      <c r="U100" s="25" t="str">
        <f>IF('Indicator Date hidden'!V101="x","x",$U$2-'Indicator Date hidden'!V101)</f>
        <v>x</v>
      </c>
      <c r="V100" s="25" t="str">
        <f>IF('Indicator Date hidden'!W101="x","x",$V$2-'Indicator Date hidden'!W101)</f>
        <v>x</v>
      </c>
      <c r="W100" s="25" t="str">
        <f>IF('Indicator Date hidden'!X101="x","x",$W$2-'Indicator Date hidden'!X101)</f>
        <v>x</v>
      </c>
      <c r="X100" s="25" t="str">
        <f>IF('Indicator Date hidden'!Y101="x","x",$X$2-'Indicator Date hidden'!Y101)</f>
        <v>x</v>
      </c>
      <c r="Y100" s="25" t="str">
        <f>IF('Indicator Date hidden'!Z101="x","x",$Y$2-'Indicator Date hidden'!Z101)</f>
        <v>x</v>
      </c>
      <c r="Z100" s="25" t="str">
        <f>IF('Indicator Date hidden'!AA101="x","x",$Z$2-'Indicator Date hidden'!AA101)</f>
        <v>x</v>
      </c>
      <c r="AA100" s="25" t="str">
        <f>IF('Indicator Date hidden'!AB101="x","x",$AA$2-'Indicator Date hidden'!AB101)</f>
        <v>x</v>
      </c>
      <c r="AB100" s="25" t="str">
        <f>IF('Indicator Date hidden'!AC101="x","x",$AB$2-'Indicator Date hidden'!AC101)</f>
        <v>x</v>
      </c>
      <c r="AC100" s="25">
        <f>IF('Indicator Date hidden'!AD101="x","x",$AC$2-'Indicator Date hidden'!AD101)</f>
        <v>0</v>
      </c>
      <c r="AD100" s="25" t="str">
        <f>IF('Indicator Date hidden'!AE101="x","x",$AD$2-'Indicator Date hidden'!AE101)</f>
        <v>x</v>
      </c>
      <c r="AE100" s="25" t="str">
        <f>IF('Indicator Date hidden'!AF101="x","x",$AE$2-'Indicator Date hidden'!AF101)</f>
        <v>x</v>
      </c>
      <c r="AF100" s="25" t="str">
        <f>IF('Indicator Date hidden'!AG101="x","x",$AF$2-'Indicator Date hidden'!AG101)</f>
        <v>x</v>
      </c>
      <c r="AG100" s="25">
        <f>IF('Indicator Date hidden'!AH101="x","x",$AG$2-'Indicator Date hidden'!AH101)</f>
        <v>0</v>
      </c>
      <c r="AH100" s="25">
        <f>IF('Indicator Date hidden'!AI101="x","x",$AH$2-'Indicator Date hidden'!AI101)</f>
        <v>0</v>
      </c>
      <c r="AI100" s="25">
        <f>IF('Indicator Date hidden'!AJ101="x","x",$AI$2-'Indicator Date hidden'!AJ101)</f>
        <v>0</v>
      </c>
      <c r="AJ100" s="25" t="str">
        <f>IF('Indicator Date hidden'!AK101="x","x",$AJ$2-'Indicator Date hidden'!AK101)</f>
        <v>x</v>
      </c>
      <c r="AK100" s="25">
        <f>IF('Indicator Date hidden'!AL101="x","x",$AK$2-'Indicator Date hidden'!AL101)</f>
        <v>1</v>
      </c>
      <c r="AL100" s="25">
        <f>IF('Indicator Date hidden'!AM101="x","x",$AL$2-'Indicator Date hidden'!AM101)</f>
        <v>0</v>
      </c>
      <c r="AM100" s="25">
        <f>IF('Indicator Date hidden'!AN101="x","x",$AM$2-'Indicator Date hidden'!AN101)</f>
        <v>0</v>
      </c>
      <c r="AN100" s="25">
        <f>IF('Indicator Date hidden'!AO101="x","x",$AN$2-'Indicator Date hidden'!AO101)</f>
        <v>0</v>
      </c>
      <c r="AO100" s="25" t="str">
        <f>IF('Indicator Date hidden'!AP101="x","x",$AO$2-'Indicator Date hidden'!AP101)</f>
        <v>x</v>
      </c>
      <c r="AP100" s="25" t="str">
        <f>IF('Indicator Date hidden'!AQ101="x","x",$AP$2-'Indicator Date hidden'!AQ101)</f>
        <v>x</v>
      </c>
      <c r="AQ100" s="25" t="str">
        <f>IF('Indicator Date hidden'!AR101="x","x",$AQ$2-'Indicator Date hidden'!AR101)</f>
        <v>x</v>
      </c>
      <c r="AR100" s="25">
        <f>IF('Indicator Date hidden'!AS101="x","x",$AR$2-'Indicator Date hidden'!AS101)</f>
        <v>0</v>
      </c>
      <c r="AS100" s="25" t="str">
        <f>IF('Indicator Date hidden'!AT101="x","x",$AS$2-'Indicator Date hidden'!AT101)</f>
        <v>x</v>
      </c>
      <c r="AT100" s="25">
        <f>IF('Indicator Date hidden'!AU101="x","x",$AT$2-'Indicator Date hidden'!AU101)</f>
        <v>0</v>
      </c>
      <c r="AU100" s="25" t="str">
        <f>IF('Indicator Date hidden'!AV101="x","x",$AU$2-'Indicator Date hidden'!AV101)</f>
        <v>x</v>
      </c>
      <c r="AV100" s="25">
        <f>IF('Indicator Date hidden'!AW101="x","x",$AV$2-'Indicator Date hidden'!AW101)</f>
        <v>0</v>
      </c>
      <c r="AW100" s="25">
        <f>IF('Indicator Date hidden'!AX101="x","x",$AW$2-'Indicator Date hidden'!AX101)</f>
        <v>0</v>
      </c>
      <c r="AX100" s="25">
        <f>IF('Indicator Date hidden'!AY101="x","x",$AX$2-'Indicator Date hidden'!AY101)</f>
        <v>0</v>
      </c>
      <c r="AY100" s="25" t="str">
        <f>IF('Indicator Date hidden'!AZ101="x","x",$AY$2-'Indicator Date hidden'!AZ101)</f>
        <v>x</v>
      </c>
      <c r="AZ100" s="25" t="str">
        <f>IF('Indicator Date hidden'!BA101="x","x",$AZ$2-'Indicator Date hidden'!BA101)</f>
        <v>x</v>
      </c>
      <c r="BA100">
        <f t="shared" si="15"/>
        <v>1</v>
      </c>
      <c r="BB100" s="26">
        <f t="shared" si="16"/>
        <v>3.2258064516129031E-2</v>
      </c>
      <c r="BC100">
        <f t="shared" si="17"/>
        <v>1</v>
      </c>
      <c r="BD100" s="26">
        <f t="shared" si="18"/>
        <v>0.17668469596940842</v>
      </c>
      <c r="BE100" s="28">
        <f t="shared" si="19"/>
        <v>0</v>
      </c>
    </row>
    <row r="101" spans="1:57" x14ac:dyDescent="0.25">
      <c r="A101" t="s">
        <v>9434</v>
      </c>
      <c r="B101" s="25">
        <f>IF('Indicator Date hidden'!C102="x","x",$B$2-'Indicator Date hidden'!C102)</f>
        <v>0</v>
      </c>
      <c r="C101" s="25">
        <f>IF('Indicator Date hidden'!D102="x","x",$C$2-'Indicator Date hidden'!D102)</f>
        <v>0</v>
      </c>
      <c r="D101" s="25">
        <f>IF('Indicator Date hidden'!E102="x","x",$D$2-'Indicator Date hidden'!E102)</f>
        <v>0</v>
      </c>
      <c r="E101" s="25">
        <f>IF('Indicator Date hidden'!F102="x","x",$E$2-'Indicator Date hidden'!F102)</f>
        <v>0</v>
      </c>
      <c r="F101" s="25">
        <f>IF('Indicator Date hidden'!G102="x","x",$F$2-'Indicator Date hidden'!G102)</f>
        <v>0</v>
      </c>
      <c r="G101" s="25">
        <f>IF('Indicator Date hidden'!H102="x","x",$G$2-'Indicator Date hidden'!H102)</f>
        <v>0</v>
      </c>
      <c r="H101" s="25">
        <f>IF('Indicator Date hidden'!I102="x","x",$H$2-'Indicator Date hidden'!I102)</f>
        <v>0</v>
      </c>
      <c r="I101" s="25">
        <f>IF('Indicator Date hidden'!J102="x","x",$I$2-'Indicator Date hidden'!J102)</f>
        <v>0</v>
      </c>
      <c r="J101" s="25">
        <f>IF('Indicator Date hidden'!K102="x","x",$J$2-'Indicator Date hidden'!K102)</f>
        <v>0</v>
      </c>
      <c r="K101" s="25">
        <f>IF('Indicator Date hidden'!L102="x","x",$K$2-'Indicator Date hidden'!L102)</f>
        <v>0</v>
      </c>
      <c r="L101" s="25">
        <f>IF('Indicator Date hidden'!M102="x","x",$L$2-'Indicator Date hidden'!M102)</f>
        <v>0</v>
      </c>
      <c r="M101" s="25">
        <f>IF('Indicator Date hidden'!N102="x","x",$M$2-'Indicator Date hidden'!N102)</f>
        <v>0</v>
      </c>
      <c r="N101" s="25">
        <f>IF('Indicator Date hidden'!O102="x","x",$N$2-'Indicator Date hidden'!O102)</f>
        <v>0</v>
      </c>
      <c r="O101" s="25">
        <f>IF('Indicator Date hidden'!P102="x","x",$O$2-'Indicator Date hidden'!P102)</f>
        <v>0</v>
      </c>
      <c r="P101" s="25">
        <f>IF('Indicator Date hidden'!Q102="x","x",$P$2-'Indicator Date hidden'!Q102)</f>
        <v>0</v>
      </c>
      <c r="Q101" s="25" t="str">
        <f>IF('Indicator Date hidden'!R102="x","x",$Q$2-'Indicator Date hidden'!R102)</f>
        <v>x</v>
      </c>
      <c r="R101" s="25">
        <f>IF('Indicator Date hidden'!S102="x","x",$R$2-'Indicator Date hidden'!S102)</f>
        <v>0</v>
      </c>
      <c r="S101" s="25">
        <f>IF('Indicator Date hidden'!T102="x","x",$S$2-'Indicator Date hidden'!T102)</f>
        <v>0</v>
      </c>
      <c r="T101" s="25">
        <f>IF('Indicator Date hidden'!U102="x","x",$T$2-'Indicator Date hidden'!U102)</f>
        <v>0</v>
      </c>
      <c r="U101" s="25" t="str">
        <f>IF('Indicator Date hidden'!V102="x","x",$U$2-'Indicator Date hidden'!V102)</f>
        <v>x</v>
      </c>
      <c r="V101" s="25">
        <f>IF('Indicator Date hidden'!W102="x","x",$V$2-'Indicator Date hidden'!W102)</f>
        <v>0</v>
      </c>
      <c r="W101" s="25" t="str">
        <f>IF('Indicator Date hidden'!X102="x","x",$W$2-'Indicator Date hidden'!X102)</f>
        <v>x</v>
      </c>
      <c r="X101" s="25">
        <f>IF('Indicator Date hidden'!Y102="x","x",$X$2-'Indicator Date hidden'!Y102)</f>
        <v>2</v>
      </c>
      <c r="Y101" s="25">
        <f>IF('Indicator Date hidden'!Z102="x","x",$Y$2-'Indicator Date hidden'!Z102)</f>
        <v>0</v>
      </c>
      <c r="Z101" s="25">
        <f>IF('Indicator Date hidden'!AA102="x","x",$Z$2-'Indicator Date hidden'!AA102)</f>
        <v>0</v>
      </c>
      <c r="AA101" s="25" t="str">
        <f>IF('Indicator Date hidden'!AB102="x","x",$AA$2-'Indicator Date hidden'!AB102)</f>
        <v>x</v>
      </c>
      <c r="AB101" s="25">
        <f>IF('Indicator Date hidden'!AC102="x","x",$AB$2-'Indicator Date hidden'!AC102)</f>
        <v>0</v>
      </c>
      <c r="AC101" s="25">
        <f>IF('Indicator Date hidden'!AD102="x","x",$AC$2-'Indicator Date hidden'!AD102)</f>
        <v>0</v>
      </c>
      <c r="AD101" s="25" t="str">
        <f>IF('Indicator Date hidden'!AE102="x","x",$AD$2-'Indicator Date hidden'!AE102)</f>
        <v>x</v>
      </c>
      <c r="AE101" s="25">
        <f>IF('Indicator Date hidden'!AF102="x","x",$AE$2-'Indicator Date hidden'!AF102)</f>
        <v>0</v>
      </c>
      <c r="AF101" s="25">
        <f>IF('Indicator Date hidden'!AG102="x","x",$AF$2-'Indicator Date hidden'!AG102)</f>
        <v>1</v>
      </c>
      <c r="AG101" s="25">
        <f>IF('Indicator Date hidden'!AH102="x","x",$AG$2-'Indicator Date hidden'!AH102)</f>
        <v>0</v>
      </c>
      <c r="AH101" s="25">
        <f>IF('Indicator Date hidden'!AI102="x","x",$AH$2-'Indicator Date hidden'!AI102)</f>
        <v>0</v>
      </c>
      <c r="AI101" s="25">
        <f>IF('Indicator Date hidden'!AJ102="x","x",$AI$2-'Indicator Date hidden'!AJ102)</f>
        <v>0</v>
      </c>
      <c r="AJ101" s="25" t="str">
        <f>IF('Indicator Date hidden'!AK102="x","x",$AJ$2-'Indicator Date hidden'!AK102)</f>
        <v>x</v>
      </c>
      <c r="AK101" s="25">
        <f>IF('Indicator Date hidden'!AL102="x","x",$AK$2-'Indicator Date hidden'!AL102)</f>
        <v>1</v>
      </c>
      <c r="AL101" s="25">
        <f>IF('Indicator Date hidden'!AM102="x","x",$AL$2-'Indicator Date hidden'!AM102)</f>
        <v>0</v>
      </c>
      <c r="AM101" s="25">
        <f>IF('Indicator Date hidden'!AN102="x","x",$AM$2-'Indicator Date hidden'!AN102)</f>
        <v>0</v>
      </c>
      <c r="AN101" s="25">
        <f>IF('Indicator Date hidden'!AO102="x","x",$AN$2-'Indicator Date hidden'!AO102)</f>
        <v>0</v>
      </c>
      <c r="AO101" s="25">
        <f>IF('Indicator Date hidden'!AP102="x","x",$AO$2-'Indicator Date hidden'!AP102)</f>
        <v>0</v>
      </c>
      <c r="AP101" s="25">
        <f>IF('Indicator Date hidden'!AQ102="x","x",$AP$2-'Indicator Date hidden'!AQ102)</f>
        <v>0</v>
      </c>
      <c r="AQ101" s="25" t="str">
        <f>IF('Indicator Date hidden'!AR102="x","x",$AQ$2-'Indicator Date hidden'!AR102)</f>
        <v>x</v>
      </c>
      <c r="AR101" s="25">
        <f>IF('Indicator Date hidden'!AS102="x","x",$AR$2-'Indicator Date hidden'!AS102)</f>
        <v>0</v>
      </c>
      <c r="AS101" s="25">
        <f>IF('Indicator Date hidden'!AT102="x","x",$AS$2-'Indicator Date hidden'!AT102)</f>
        <v>0</v>
      </c>
      <c r="AT101" s="25">
        <f>IF('Indicator Date hidden'!AU102="x","x",$AT$2-'Indicator Date hidden'!AU102)</f>
        <v>0</v>
      </c>
      <c r="AU101" s="25">
        <f>IF('Indicator Date hidden'!AV102="x","x",$AU$2-'Indicator Date hidden'!AV102)</f>
        <v>3</v>
      </c>
      <c r="AV101" s="25">
        <f>IF('Indicator Date hidden'!AW102="x","x",$AV$2-'Indicator Date hidden'!AW102)</f>
        <v>0</v>
      </c>
      <c r="AW101" s="25">
        <f>IF('Indicator Date hidden'!AX102="x","x",$AW$2-'Indicator Date hidden'!AX102)</f>
        <v>0</v>
      </c>
      <c r="AX101" s="25">
        <f>IF('Indicator Date hidden'!AY102="x","x",$AX$2-'Indicator Date hidden'!AY102)</f>
        <v>0</v>
      </c>
      <c r="AY101" s="25">
        <f>IF('Indicator Date hidden'!AZ102="x","x",$AY$2-'Indicator Date hidden'!AZ102)</f>
        <v>0</v>
      </c>
      <c r="AZ101" s="25">
        <f>IF('Indicator Date hidden'!BA102="x","x",$AZ$2-'Indicator Date hidden'!BA102)</f>
        <v>0</v>
      </c>
      <c r="BA101">
        <f t="shared" si="15"/>
        <v>7</v>
      </c>
      <c r="BB101" s="26">
        <f t="shared" si="16"/>
        <v>0.15909090909090909</v>
      </c>
      <c r="BC101">
        <f t="shared" si="17"/>
        <v>4</v>
      </c>
      <c r="BD101" s="26">
        <f t="shared" si="18"/>
        <v>0.56178214065037613</v>
      </c>
      <c r="BE101" s="28">
        <f t="shared" si="19"/>
        <v>0</v>
      </c>
    </row>
    <row r="102" spans="1:57" x14ac:dyDescent="0.25">
      <c r="A102" t="s">
        <v>9436</v>
      </c>
      <c r="B102" s="25">
        <f>IF('Indicator Date hidden'!C103="x","x",$B$2-'Indicator Date hidden'!C103)</f>
        <v>0</v>
      </c>
      <c r="C102" s="25">
        <f>IF('Indicator Date hidden'!D103="x","x",$C$2-'Indicator Date hidden'!D103)</f>
        <v>0</v>
      </c>
      <c r="D102" s="25">
        <f>IF('Indicator Date hidden'!E103="x","x",$D$2-'Indicator Date hidden'!E103)</f>
        <v>0</v>
      </c>
      <c r="E102" s="25">
        <f>IF('Indicator Date hidden'!F103="x","x",$E$2-'Indicator Date hidden'!F103)</f>
        <v>0</v>
      </c>
      <c r="F102" s="25">
        <f>IF('Indicator Date hidden'!G103="x","x",$F$2-'Indicator Date hidden'!G103)</f>
        <v>0</v>
      </c>
      <c r="G102" s="25">
        <f>IF('Indicator Date hidden'!H103="x","x",$G$2-'Indicator Date hidden'!H103)</f>
        <v>0</v>
      </c>
      <c r="H102" s="25">
        <f>IF('Indicator Date hidden'!I103="x","x",$H$2-'Indicator Date hidden'!I103)</f>
        <v>0</v>
      </c>
      <c r="I102" s="25">
        <f>IF('Indicator Date hidden'!J103="x","x",$I$2-'Indicator Date hidden'!J103)</f>
        <v>0</v>
      </c>
      <c r="J102" s="25">
        <f>IF('Indicator Date hidden'!K103="x","x",$J$2-'Indicator Date hidden'!K103)</f>
        <v>0</v>
      </c>
      <c r="K102" s="25">
        <f>IF('Indicator Date hidden'!L103="x","x",$K$2-'Indicator Date hidden'!L103)</f>
        <v>0</v>
      </c>
      <c r="L102" s="25">
        <f>IF('Indicator Date hidden'!M103="x","x",$L$2-'Indicator Date hidden'!M103)</f>
        <v>0</v>
      </c>
      <c r="M102" s="25">
        <f>IF('Indicator Date hidden'!N103="x","x",$M$2-'Indicator Date hidden'!N103)</f>
        <v>0</v>
      </c>
      <c r="N102" s="25">
        <f>IF('Indicator Date hidden'!O103="x","x",$N$2-'Indicator Date hidden'!O103)</f>
        <v>0</v>
      </c>
      <c r="O102" s="25">
        <f>IF('Indicator Date hidden'!P103="x","x",$O$2-'Indicator Date hidden'!P103)</f>
        <v>0</v>
      </c>
      <c r="P102" s="25">
        <f>IF('Indicator Date hidden'!Q103="x","x",$P$2-'Indicator Date hidden'!Q103)</f>
        <v>0</v>
      </c>
      <c r="Q102" s="25" t="str">
        <f>IF('Indicator Date hidden'!R103="x","x",$Q$2-'Indicator Date hidden'!R103)</f>
        <v>x</v>
      </c>
      <c r="R102" s="25">
        <f>IF('Indicator Date hidden'!S103="x","x",$R$2-'Indicator Date hidden'!S103)</f>
        <v>0</v>
      </c>
      <c r="S102" s="25">
        <f>IF('Indicator Date hidden'!T103="x","x",$S$2-'Indicator Date hidden'!T103)</f>
        <v>0</v>
      </c>
      <c r="T102" s="25">
        <f>IF('Indicator Date hidden'!U103="x","x",$T$2-'Indicator Date hidden'!U103)</f>
        <v>0</v>
      </c>
      <c r="U102" s="25" t="str">
        <f>IF('Indicator Date hidden'!V103="x","x",$U$2-'Indicator Date hidden'!V103)</f>
        <v>x</v>
      </c>
      <c r="V102" s="25">
        <f>IF('Indicator Date hidden'!W103="x","x",$V$2-'Indicator Date hidden'!W103)</f>
        <v>0</v>
      </c>
      <c r="W102" s="25" t="str">
        <f>IF('Indicator Date hidden'!X103="x","x",$W$2-'Indicator Date hidden'!X103)</f>
        <v>x</v>
      </c>
      <c r="X102" s="25">
        <f>IF('Indicator Date hidden'!Y103="x","x",$X$2-'Indicator Date hidden'!Y103)</f>
        <v>1</v>
      </c>
      <c r="Y102" s="25">
        <f>IF('Indicator Date hidden'!Z103="x","x",$Y$2-'Indicator Date hidden'!Z103)</f>
        <v>0</v>
      </c>
      <c r="Z102" s="25">
        <f>IF('Indicator Date hidden'!AA103="x","x",$Z$2-'Indicator Date hidden'!AA103)</f>
        <v>0</v>
      </c>
      <c r="AA102" s="25" t="str">
        <f>IF('Indicator Date hidden'!AB103="x","x",$AA$2-'Indicator Date hidden'!AB103)</f>
        <v>x</v>
      </c>
      <c r="AB102" s="25">
        <f>IF('Indicator Date hidden'!AC103="x","x",$AB$2-'Indicator Date hidden'!AC103)</f>
        <v>0</v>
      </c>
      <c r="AC102" s="25">
        <f>IF('Indicator Date hidden'!AD103="x","x",$AC$2-'Indicator Date hidden'!AD103)</f>
        <v>0</v>
      </c>
      <c r="AD102" s="25" t="str">
        <f>IF('Indicator Date hidden'!AE103="x","x",$AD$2-'Indicator Date hidden'!AE103)</f>
        <v>x</v>
      </c>
      <c r="AE102" s="25">
        <f>IF('Indicator Date hidden'!AF103="x","x",$AE$2-'Indicator Date hidden'!AF103)</f>
        <v>0</v>
      </c>
      <c r="AF102" s="25">
        <f>IF('Indicator Date hidden'!AG103="x","x",$AF$2-'Indicator Date hidden'!AG103)</f>
        <v>1</v>
      </c>
      <c r="AG102" s="25">
        <f>IF('Indicator Date hidden'!AH103="x","x",$AG$2-'Indicator Date hidden'!AH103)</f>
        <v>0</v>
      </c>
      <c r="AH102" s="25">
        <f>IF('Indicator Date hidden'!AI103="x","x",$AH$2-'Indicator Date hidden'!AI103)</f>
        <v>0</v>
      </c>
      <c r="AI102" s="25">
        <f>IF('Indicator Date hidden'!AJ103="x","x",$AI$2-'Indicator Date hidden'!AJ103)</f>
        <v>0</v>
      </c>
      <c r="AJ102" s="25" t="str">
        <f>IF('Indicator Date hidden'!AK103="x","x",$AJ$2-'Indicator Date hidden'!AK103)</f>
        <v>x</v>
      </c>
      <c r="AK102" s="25">
        <f>IF('Indicator Date hidden'!AL103="x","x",$AK$2-'Indicator Date hidden'!AL103)</f>
        <v>1</v>
      </c>
      <c r="AL102" s="25">
        <f>IF('Indicator Date hidden'!AM103="x","x",$AL$2-'Indicator Date hidden'!AM103)</f>
        <v>0</v>
      </c>
      <c r="AM102" s="25">
        <f>IF('Indicator Date hidden'!AN103="x","x",$AM$2-'Indicator Date hidden'!AN103)</f>
        <v>0</v>
      </c>
      <c r="AN102" s="25">
        <f>IF('Indicator Date hidden'!AO103="x","x",$AN$2-'Indicator Date hidden'!AO103)</f>
        <v>0</v>
      </c>
      <c r="AO102" s="25">
        <f>IF('Indicator Date hidden'!AP103="x","x",$AO$2-'Indicator Date hidden'!AP103)</f>
        <v>0</v>
      </c>
      <c r="AP102" s="25">
        <f>IF('Indicator Date hidden'!AQ103="x","x",$AP$2-'Indicator Date hidden'!AQ103)</f>
        <v>0</v>
      </c>
      <c r="AQ102" s="25" t="str">
        <f>IF('Indicator Date hidden'!AR103="x","x",$AQ$2-'Indicator Date hidden'!AR103)</f>
        <v>x</v>
      </c>
      <c r="AR102" s="25">
        <f>IF('Indicator Date hidden'!AS103="x","x",$AR$2-'Indicator Date hidden'!AS103)</f>
        <v>0</v>
      </c>
      <c r="AS102" s="25">
        <f>IF('Indicator Date hidden'!AT103="x","x",$AS$2-'Indicator Date hidden'!AT103)</f>
        <v>0</v>
      </c>
      <c r="AT102" s="25">
        <f>IF('Indicator Date hidden'!AU103="x","x",$AT$2-'Indicator Date hidden'!AU103)</f>
        <v>0</v>
      </c>
      <c r="AU102" s="25" t="str">
        <f>IF('Indicator Date hidden'!AV103="x","x",$AU$2-'Indicator Date hidden'!AV103)</f>
        <v>x</v>
      </c>
      <c r="AV102" s="25">
        <f>IF('Indicator Date hidden'!AW103="x","x",$AV$2-'Indicator Date hidden'!AW103)</f>
        <v>0</v>
      </c>
      <c r="AW102" s="25">
        <f>IF('Indicator Date hidden'!AX103="x","x",$AW$2-'Indicator Date hidden'!AX103)</f>
        <v>0</v>
      </c>
      <c r="AX102" s="25">
        <f>IF('Indicator Date hidden'!AY103="x","x",$AX$2-'Indicator Date hidden'!AY103)</f>
        <v>0</v>
      </c>
      <c r="AY102" s="25">
        <f>IF('Indicator Date hidden'!AZ103="x","x",$AY$2-'Indicator Date hidden'!AZ103)</f>
        <v>0</v>
      </c>
      <c r="AZ102" s="25">
        <f>IF('Indicator Date hidden'!BA103="x","x",$AZ$2-'Indicator Date hidden'!BA103)</f>
        <v>0</v>
      </c>
      <c r="BA102">
        <f t="shared" si="15"/>
        <v>3</v>
      </c>
      <c r="BB102" s="26">
        <f t="shared" si="16"/>
        <v>6.9767441860465115E-2</v>
      </c>
      <c r="BC102">
        <f t="shared" si="17"/>
        <v>3</v>
      </c>
      <c r="BD102" s="26">
        <f t="shared" si="18"/>
        <v>0.25475467790937961</v>
      </c>
      <c r="BE102" s="28">
        <f t="shared" si="19"/>
        <v>0</v>
      </c>
    </row>
    <row r="103" spans="1:57" x14ac:dyDescent="0.25">
      <c r="A103" t="s">
        <v>9441</v>
      </c>
      <c r="B103" s="25">
        <f>IF('Indicator Date hidden'!C104="x","x",$B$2-'Indicator Date hidden'!C104)</f>
        <v>0</v>
      </c>
      <c r="C103" s="25">
        <f>IF('Indicator Date hidden'!D104="x","x",$C$2-'Indicator Date hidden'!D104)</f>
        <v>0</v>
      </c>
      <c r="D103" s="25">
        <f>IF('Indicator Date hidden'!E104="x","x",$D$2-'Indicator Date hidden'!E104)</f>
        <v>0</v>
      </c>
      <c r="E103" s="25">
        <f>IF('Indicator Date hidden'!F104="x","x",$E$2-'Indicator Date hidden'!F104)</f>
        <v>0</v>
      </c>
      <c r="F103" s="25">
        <f>IF('Indicator Date hidden'!G104="x","x",$F$2-'Indicator Date hidden'!G104)</f>
        <v>0</v>
      </c>
      <c r="G103" s="25">
        <f>IF('Indicator Date hidden'!H104="x","x",$G$2-'Indicator Date hidden'!H104)</f>
        <v>0</v>
      </c>
      <c r="H103" s="25">
        <f>IF('Indicator Date hidden'!I104="x","x",$H$2-'Indicator Date hidden'!I104)</f>
        <v>0</v>
      </c>
      <c r="I103" s="25">
        <f>IF('Indicator Date hidden'!J104="x","x",$I$2-'Indicator Date hidden'!J104)</f>
        <v>0</v>
      </c>
      <c r="J103" s="25">
        <f>IF('Indicator Date hidden'!K104="x","x",$J$2-'Indicator Date hidden'!K104)</f>
        <v>0</v>
      </c>
      <c r="K103" s="25">
        <f>IF('Indicator Date hidden'!L104="x","x",$K$2-'Indicator Date hidden'!L104)</f>
        <v>0</v>
      </c>
      <c r="L103" s="25">
        <f>IF('Indicator Date hidden'!M104="x","x",$L$2-'Indicator Date hidden'!M104)</f>
        <v>0</v>
      </c>
      <c r="M103" s="25">
        <f>IF('Indicator Date hidden'!N104="x","x",$M$2-'Indicator Date hidden'!N104)</f>
        <v>0</v>
      </c>
      <c r="N103" s="25">
        <f>IF('Indicator Date hidden'!O104="x","x",$N$2-'Indicator Date hidden'!O104)</f>
        <v>0</v>
      </c>
      <c r="O103" s="25">
        <f>IF('Indicator Date hidden'!P104="x","x",$O$2-'Indicator Date hidden'!P104)</f>
        <v>0</v>
      </c>
      <c r="P103" s="25">
        <f>IF('Indicator Date hidden'!Q104="x","x",$P$2-'Indicator Date hidden'!Q104)</f>
        <v>0</v>
      </c>
      <c r="Q103" s="25">
        <f>IF('Indicator Date hidden'!R104="x","x",$Q$2-'Indicator Date hidden'!R104)</f>
        <v>5</v>
      </c>
      <c r="R103" s="25">
        <f>IF('Indicator Date hidden'!S104="x","x",$R$2-'Indicator Date hidden'!S104)</f>
        <v>0</v>
      </c>
      <c r="S103" s="25">
        <f>IF('Indicator Date hidden'!T104="x","x",$S$2-'Indicator Date hidden'!T104)</f>
        <v>0</v>
      </c>
      <c r="T103" s="25">
        <f>IF('Indicator Date hidden'!U104="x","x",$T$2-'Indicator Date hidden'!U104)</f>
        <v>0</v>
      </c>
      <c r="U103" s="25">
        <f>IF('Indicator Date hidden'!V104="x","x",$U$2-'Indicator Date hidden'!V104)</f>
        <v>0</v>
      </c>
      <c r="V103" s="25">
        <f>IF('Indicator Date hidden'!W104="x","x",$V$2-'Indicator Date hidden'!W104)</f>
        <v>0</v>
      </c>
      <c r="W103" s="25">
        <f>IF('Indicator Date hidden'!X104="x","x",$W$2-'Indicator Date hidden'!X104)</f>
        <v>10</v>
      </c>
      <c r="X103" s="25">
        <f>IF('Indicator Date hidden'!Y104="x","x",$X$2-'Indicator Date hidden'!Y104)</f>
        <v>4</v>
      </c>
      <c r="Y103" s="25">
        <f>IF('Indicator Date hidden'!Z104="x","x",$Y$2-'Indicator Date hidden'!Z104)</f>
        <v>0</v>
      </c>
      <c r="Z103" s="25">
        <f>IF('Indicator Date hidden'!AA104="x","x",$Z$2-'Indicator Date hidden'!AA104)</f>
        <v>0</v>
      </c>
      <c r="AA103" s="25">
        <f>IF('Indicator Date hidden'!AB104="x","x",$AA$2-'Indicator Date hidden'!AB104)</f>
        <v>0</v>
      </c>
      <c r="AB103" s="25">
        <f>IF('Indicator Date hidden'!AC104="x","x",$AB$2-'Indicator Date hidden'!AC104)</f>
        <v>0</v>
      </c>
      <c r="AC103" s="25">
        <f>IF('Indicator Date hidden'!AD104="x","x",$AC$2-'Indicator Date hidden'!AD104)</f>
        <v>0</v>
      </c>
      <c r="AD103" s="25">
        <f>IF('Indicator Date hidden'!AE104="x","x",$AD$2-'Indicator Date hidden'!AE104)</f>
        <v>0</v>
      </c>
      <c r="AE103" s="25" t="str">
        <f>IF('Indicator Date hidden'!AF104="x","x",$AE$2-'Indicator Date hidden'!AF104)</f>
        <v>x</v>
      </c>
      <c r="AF103" s="25">
        <f>IF('Indicator Date hidden'!AG104="x","x",$AF$2-'Indicator Date hidden'!AG104)</f>
        <v>3</v>
      </c>
      <c r="AG103" s="25">
        <f>IF('Indicator Date hidden'!AH104="x","x",$AG$2-'Indicator Date hidden'!AH104)</f>
        <v>0</v>
      </c>
      <c r="AH103" s="25">
        <f>IF('Indicator Date hidden'!AI104="x","x",$AH$2-'Indicator Date hidden'!AI104)</f>
        <v>0</v>
      </c>
      <c r="AI103" s="25">
        <f>IF('Indicator Date hidden'!AJ104="x","x",$AI$2-'Indicator Date hidden'!AJ104)</f>
        <v>0</v>
      </c>
      <c r="AJ103" s="25" t="str">
        <f>IF('Indicator Date hidden'!AK104="x","x",$AJ$2-'Indicator Date hidden'!AK104)</f>
        <v>x</v>
      </c>
      <c r="AK103" s="25">
        <f>IF('Indicator Date hidden'!AL104="x","x",$AK$2-'Indicator Date hidden'!AL104)</f>
        <v>1</v>
      </c>
      <c r="AL103" s="25">
        <f>IF('Indicator Date hidden'!AM104="x","x",$AL$2-'Indicator Date hidden'!AM104)</f>
        <v>0</v>
      </c>
      <c r="AM103" s="25">
        <f>IF('Indicator Date hidden'!AN104="x","x",$AM$2-'Indicator Date hidden'!AN104)</f>
        <v>0</v>
      </c>
      <c r="AN103" s="25">
        <f>IF('Indicator Date hidden'!AO104="x","x",$AN$2-'Indicator Date hidden'!AO104)</f>
        <v>0</v>
      </c>
      <c r="AO103" s="25">
        <f>IF('Indicator Date hidden'!AP104="x","x",$AO$2-'Indicator Date hidden'!AP104)</f>
        <v>0</v>
      </c>
      <c r="AP103" s="25">
        <f>IF('Indicator Date hidden'!AQ104="x","x",$AP$2-'Indicator Date hidden'!AQ104)</f>
        <v>0</v>
      </c>
      <c r="AQ103" s="25">
        <f>IF('Indicator Date hidden'!AR104="x","x",$AQ$2-'Indicator Date hidden'!AR104)</f>
        <v>0</v>
      </c>
      <c r="AR103" s="25">
        <f>IF('Indicator Date hidden'!AS104="x","x",$AR$2-'Indicator Date hidden'!AS104)</f>
        <v>0</v>
      </c>
      <c r="AS103" s="25">
        <f>IF('Indicator Date hidden'!AT104="x","x",$AS$2-'Indicator Date hidden'!AT104)</f>
        <v>0</v>
      </c>
      <c r="AT103" s="25">
        <f>IF('Indicator Date hidden'!AU104="x","x",$AT$2-'Indicator Date hidden'!AU104)</f>
        <v>0</v>
      </c>
      <c r="AU103" s="25">
        <f>IF('Indicator Date hidden'!AV104="x","x",$AU$2-'Indicator Date hidden'!AV104)</f>
        <v>5</v>
      </c>
      <c r="AV103" s="25">
        <f>IF('Indicator Date hidden'!AW104="x","x",$AV$2-'Indicator Date hidden'!AW104)</f>
        <v>0</v>
      </c>
      <c r="AW103" s="25">
        <f>IF('Indicator Date hidden'!AX104="x","x",$AW$2-'Indicator Date hidden'!AX104)</f>
        <v>0</v>
      </c>
      <c r="AX103" s="25">
        <f>IF('Indicator Date hidden'!AY104="x","x",$AX$2-'Indicator Date hidden'!AY104)</f>
        <v>0</v>
      </c>
      <c r="AY103" s="25">
        <f>IF('Indicator Date hidden'!AZ104="x","x",$AY$2-'Indicator Date hidden'!AZ104)</f>
        <v>0</v>
      </c>
      <c r="AZ103" s="25">
        <f>IF('Indicator Date hidden'!BA104="x","x",$AZ$2-'Indicator Date hidden'!BA104)</f>
        <v>0</v>
      </c>
      <c r="BA103">
        <f t="shared" si="15"/>
        <v>28</v>
      </c>
      <c r="BB103" s="26">
        <f t="shared" si="16"/>
        <v>0.5714285714285714</v>
      </c>
      <c r="BC103">
        <f t="shared" si="17"/>
        <v>6</v>
      </c>
      <c r="BD103" s="26">
        <f t="shared" si="18"/>
        <v>1.8070158058105026</v>
      </c>
      <c r="BE103" s="28">
        <f t="shared" si="19"/>
        <v>0</v>
      </c>
    </row>
    <row r="104" spans="1:57" x14ac:dyDescent="0.25">
      <c r="A104" t="s">
        <v>9460</v>
      </c>
      <c r="B104" s="25">
        <f>IF('Indicator Date hidden'!C105="x","x",$B$2-'Indicator Date hidden'!C105)</f>
        <v>0</v>
      </c>
      <c r="C104" s="25">
        <f>IF('Indicator Date hidden'!D105="x","x",$C$2-'Indicator Date hidden'!D105)</f>
        <v>0</v>
      </c>
      <c r="D104" s="25">
        <f>IF('Indicator Date hidden'!E105="x","x",$D$2-'Indicator Date hidden'!E105)</f>
        <v>0</v>
      </c>
      <c r="E104" s="25">
        <f>IF('Indicator Date hidden'!F105="x","x",$E$2-'Indicator Date hidden'!F105)</f>
        <v>0</v>
      </c>
      <c r="F104" s="25">
        <f>IF('Indicator Date hidden'!G105="x","x",$F$2-'Indicator Date hidden'!G105)</f>
        <v>0</v>
      </c>
      <c r="G104" s="25">
        <f>IF('Indicator Date hidden'!H105="x","x",$G$2-'Indicator Date hidden'!H105)</f>
        <v>0</v>
      </c>
      <c r="H104" s="25">
        <f>IF('Indicator Date hidden'!I105="x","x",$H$2-'Indicator Date hidden'!I105)</f>
        <v>0</v>
      </c>
      <c r="I104" s="25">
        <f>IF('Indicator Date hidden'!J105="x","x",$I$2-'Indicator Date hidden'!J105)</f>
        <v>0</v>
      </c>
      <c r="J104" s="25">
        <f>IF('Indicator Date hidden'!K105="x","x",$J$2-'Indicator Date hidden'!K105)</f>
        <v>0</v>
      </c>
      <c r="K104" s="25">
        <f>IF('Indicator Date hidden'!L105="x","x",$K$2-'Indicator Date hidden'!L105)</f>
        <v>0</v>
      </c>
      <c r="L104" s="25">
        <f>IF('Indicator Date hidden'!M105="x","x",$L$2-'Indicator Date hidden'!M105)</f>
        <v>0</v>
      </c>
      <c r="M104" s="25">
        <f>IF('Indicator Date hidden'!N105="x","x",$M$2-'Indicator Date hidden'!N105)</f>
        <v>0</v>
      </c>
      <c r="N104" s="25">
        <f>IF('Indicator Date hidden'!O105="x","x",$N$2-'Indicator Date hidden'!O105)</f>
        <v>0</v>
      </c>
      <c r="O104" s="25">
        <f>IF('Indicator Date hidden'!P105="x","x",$O$2-'Indicator Date hidden'!P105)</f>
        <v>0</v>
      </c>
      <c r="P104" s="25">
        <f>IF('Indicator Date hidden'!Q105="x","x",$P$2-'Indicator Date hidden'!Q105)</f>
        <v>0</v>
      </c>
      <c r="Q104" s="25">
        <f>IF('Indicator Date hidden'!R105="x","x",$Q$2-'Indicator Date hidden'!R105)</f>
        <v>4</v>
      </c>
      <c r="R104" s="25">
        <f>IF('Indicator Date hidden'!S105="x","x",$R$2-'Indicator Date hidden'!S105)</f>
        <v>0</v>
      </c>
      <c r="S104" s="25">
        <f>IF('Indicator Date hidden'!T105="x","x",$S$2-'Indicator Date hidden'!T105)</f>
        <v>0</v>
      </c>
      <c r="T104" s="25">
        <f>IF('Indicator Date hidden'!U105="x","x",$T$2-'Indicator Date hidden'!U105)</f>
        <v>0</v>
      </c>
      <c r="U104" s="25">
        <f>IF('Indicator Date hidden'!V105="x","x",$U$2-'Indicator Date hidden'!V105)</f>
        <v>0</v>
      </c>
      <c r="V104" s="25">
        <f>IF('Indicator Date hidden'!W105="x","x",$V$2-'Indicator Date hidden'!W105)</f>
        <v>0</v>
      </c>
      <c r="W104" s="25">
        <f>IF('Indicator Date hidden'!X105="x","x",$W$2-'Indicator Date hidden'!X105)</f>
        <v>0</v>
      </c>
      <c r="X104" s="25">
        <f>IF('Indicator Date hidden'!Y105="x","x",$X$2-'Indicator Date hidden'!Y105)</f>
        <v>4</v>
      </c>
      <c r="Y104" s="25">
        <f>IF('Indicator Date hidden'!Z105="x","x",$Y$2-'Indicator Date hidden'!Z105)</f>
        <v>0</v>
      </c>
      <c r="Z104" s="25">
        <f>IF('Indicator Date hidden'!AA105="x","x",$Z$2-'Indicator Date hidden'!AA105)</f>
        <v>0</v>
      </c>
      <c r="AA104" s="25">
        <f>IF('Indicator Date hidden'!AB105="x","x",$AA$2-'Indicator Date hidden'!AB105)</f>
        <v>0</v>
      </c>
      <c r="AB104" s="25">
        <f>IF('Indicator Date hidden'!AC105="x","x",$AB$2-'Indicator Date hidden'!AC105)</f>
        <v>0</v>
      </c>
      <c r="AC104" s="25">
        <f>IF('Indicator Date hidden'!AD105="x","x",$AC$2-'Indicator Date hidden'!AD105)</f>
        <v>0</v>
      </c>
      <c r="AD104" s="25">
        <f>IF('Indicator Date hidden'!AE105="x","x",$AD$2-'Indicator Date hidden'!AE105)</f>
        <v>0</v>
      </c>
      <c r="AE104" s="25">
        <f>IF('Indicator Date hidden'!AF105="x","x",$AE$2-'Indicator Date hidden'!AF105)</f>
        <v>0</v>
      </c>
      <c r="AF104" s="25">
        <f>IF('Indicator Date hidden'!AG105="x","x",$AF$2-'Indicator Date hidden'!AG105)</f>
        <v>3</v>
      </c>
      <c r="AG104" s="25">
        <f>IF('Indicator Date hidden'!AH105="x","x",$AG$2-'Indicator Date hidden'!AH105)</f>
        <v>0</v>
      </c>
      <c r="AH104" s="25">
        <f>IF('Indicator Date hidden'!AI105="x","x",$AH$2-'Indicator Date hidden'!AI105)</f>
        <v>0</v>
      </c>
      <c r="AI104" s="25">
        <f>IF('Indicator Date hidden'!AJ105="x","x",$AI$2-'Indicator Date hidden'!AJ105)</f>
        <v>0</v>
      </c>
      <c r="AJ104" s="25" t="str">
        <f>IF('Indicator Date hidden'!AK105="x","x",$AJ$2-'Indicator Date hidden'!AK105)</f>
        <v>x</v>
      </c>
      <c r="AK104" s="25">
        <f>IF('Indicator Date hidden'!AL105="x","x",$AK$2-'Indicator Date hidden'!AL105)</f>
        <v>1</v>
      </c>
      <c r="AL104" s="25">
        <f>IF('Indicator Date hidden'!AM105="x","x",$AL$2-'Indicator Date hidden'!AM105)</f>
        <v>0</v>
      </c>
      <c r="AM104" s="25">
        <f>IF('Indicator Date hidden'!AN105="x","x",$AM$2-'Indicator Date hidden'!AN105)</f>
        <v>0</v>
      </c>
      <c r="AN104" s="25">
        <f>IF('Indicator Date hidden'!AO105="x","x",$AN$2-'Indicator Date hidden'!AO105)</f>
        <v>0</v>
      </c>
      <c r="AO104" s="25">
        <f>IF('Indicator Date hidden'!AP105="x","x",$AO$2-'Indicator Date hidden'!AP105)</f>
        <v>1</v>
      </c>
      <c r="AP104" s="25">
        <f>IF('Indicator Date hidden'!AQ105="x","x",$AP$2-'Indicator Date hidden'!AQ105)</f>
        <v>1</v>
      </c>
      <c r="AQ104" s="25">
        <f>IF('Indicator Date hidden'!AR105="x","x",$AQ$2-'Indicator Date hidden'!AR105)</f>
        <v>0</v>
      </c>
      <c r="AR104" s="25">
        <f>IF('Indicator Date hidden'!AS105="x","x",$AR$2-'Indicator Date hidden'!AS105)</f>
        <v>0</v>
      </c>
      <c r="AS104" s="25">
        <f>IF('Indicator Date hidden'!AT105="x","x",$AS$2-'Indicator Date hidden'!AT105)</f>
        <v>0</v>
      </c>
      <c r="AT104" s="25">
        <f>IF('Indicator Date hidden'!AU105="x","x",$AT$2-'Indicator Date hidden'!AU105)</f>
        <v>0</v>
      </c>
      <c r="AU104" s="25">
        <f>IF('Indicator Date hidden'!AV105="x","x",$AU$2-'Indicator Date hidden'!AV105)</f>
        <v>4</v>
      </c>
      <c r="AV104" s="25">
        <f>IF('Indicator Date hidden'!AW105="x","x",$AV$2-'Indicator Date hidden'!AW105)</f>
        <v>0</v>
      </c>
      <c r="AW104" s="25">
        <f>IF('Indicator Date hidden'!AX105="x","x",$AW$2-'Indicator Date hidden'!AX105)</f>
        <v>0</v>
      </c>
      <c r="AX104" s="25">
        <f>IF('Indicator Date hidden'!AY105="x","x",$AX$2-'Indicator Date hidden'!AY105)</f>
        <v>0</v>
      </c>
      <c r="AY104" s="25">
        <f>IF('Indicator Date hidden'!AZ105="x","x",$AY$2-'Indicator Date hidden'!AZ105)</f>
        <v>0</v>
      </c>
      <c r="AZ104" s="25">
        <f>IF('Indicator Date hidden'!BA105="x","x",$AZ$2-'Indicator Date hidden'!BA105)</f>
        <v>0</v>
      </c>
      <c r="BA104">
        <f t="shared" si="15"/>
        <v>18</v>
      </c>
      <c r="BB104" s="26">
        <f t="shared" si="16"/>
        <v>0.36</v>
      </c>
      <c r="BC104">
        <f t="shared" si="17"/>
        <v>7</v>
      </c>
      <c r="BD104" s="26">
        <f t="shared" si="18"/>
        <v>1.034601372510205</v>
      </c>
      <c r="BE104" s="28">
        <f t="shared" si="19"/>
        <v>0</v>
      </c>
    </row>
    <row r="105" spans="1:57" x14ac:dyDescent="0.25">
      <c r="A105" t="s">
        <v>9461</v>
      </c>
      <c r="B105" s="25">
        <f>IF('Indicator Date hidden'!C106="x","x",$B$2-'Indicator Date hidden'!C106)</f>
        <v>0</v>
      </c>
      <c r="C105" s="25">
        <f>IF('Indicator Date hidden'!D106="x","x",$C$2-'Indicator Date hidden'!D106)</f>
        <v>0</v>
      </c>
      <c r="D105" s="25">
        <f>IF('Indicator Date hidden'!E106="x","x",$D$2-'Indicator Date hidden'!E106)</f>
        <v>0</v>
      </c>
      <c r="E105" s="25">
        <f>IF('Indicator Date hidden'!F106="x","x",$E$2-'Indicator Date hidden'!F106)</f>
        <v>0</v>
      </c>
      <c r="F105" s="25">
        <f>IF('Indicator Date hidden'!G106="x","x",$F$2-'Indicator Date hidden'!G106)</f>
        <v>0</v>
      </c>
      <c r="G105" s="25">
        <f>IF('Indicator Date hidden'!H106="x","x",$G$2-'Indicator Date hidden'!H106)</f>
        <v>0</v>
      </c>
      <c r="H105" s="25">
        <f>IF('Indicator Date hidden'!I106="x","x",$H$2-'Indicator Date hidden'!I106)</f>
        <v>0</v>
      </c>
      <c r="I105" s="25">
        <f>IF('Indicator Date hidden'!J106="x","x",$I$2-'Indicator Date hidden'!J106)</f>
        <v>0</v>
      </c>
      <c r="J105" s="25">
        <f>IF('Indicator Date hidden'!K106="x","x",$J$2-'Indicator Date hidden'!K106)</f>
        <v>0</v>
      </c>
      <c r="K105" s="25">
        <f>IF('Indicator Date hidden'!L106="x","x",$K$2-'Indicator Date hidden'!L106)</f>
        <v>0</v>
      </c>
      <c r="L105" s="25">
        <f>IF('Indicator Date hidden'!M106="x","x",$L$2-'Indicator Date hidden'!M106)</f>
        <v>0</v>
      </c>
      <c r="M105" s="25">
        <f>IF('Indicator Date hidden'!N106="x","x",$M$2-'Indicator Date hidden'!N106)</f>
        <v>0</v>
      </c>
      <c r="N105" s="25">
        <f>IF('Indicator Date hidden'!O106="x","x",$N$2-'Indicator Date hidden'!O106)</f>
        <v>0</v>
      </c>
      <c r="O105" s="25">
        <f>IF('Indicator Date hidden'!P106="x","x",$O$2-'Indicator Date hidden'!P106)</f>
        <v>0</v>
      </c>
      <c r="P105" s="25">
        <f>IF('Indicator Date hidden'!Q106="x","x",$P$2-'Indicator Date hidden'!Q106)</f>
        <v>0</v>
      </c>
      <c r="Q105" s="25" t="str">
        <f>IF('Indicator Date hidden'!R106="x","x",$Q$2-'Indicator Date hidden'!R106)</f>
        <v>x</v>
      </c>
      <c r="R105" s="25">
        <f>IF('Indicator Date hidden'!S106="x","x",$R$2-'Indicator Date hidden'!S106)</f>
        <v>0</v>
      </c>
      <c r="S105" s="25">
        <f>IF('Indicator Date hidden'!T106="x","x",$S$2-'Indicator Date hidden'!T106)</f>
        <v>0</v>
      </c>
      <c r="T105" s="25">
        <f>IF('Indicator Date hidden'!U106="x","x",$T$2-'Indicator Date hidden'!U106)</f>
        <v>0</v>
      </c>
      <c r="U105" s="25" t="str">
        <f>IF('Indicator Date hidden'!V106="x","x",$U$2-'Indicator Date hidden'!V106)</f>
        <v>x</v>
      </c>
      <c r="V105" s="25">
        <f>IF('Indicator Date hidden'!W106="x","x",$V$2-'Indicator Date hidden'!W106)</f>
        <v>0</v>
      </c>
      <c r="W105" s="25">
        <f>IF('Indicator Date hidden'!X106="x","x",$W$2-'Indicator Date hidden'!X106)</f>
        <v>8</v>
      </c>
      <c r="X105" s="25">
        <f>IF('Indicator Date hidden'!Y106="x","x",$X$2-'Indicator Date hidden'!Y106)</f>
        <v>4</v>
      </c>
      <c r="Y105" s="25">
        <f>IF('Indicator Date hidden'!Z106="x","x",$Y$2-'Indicator Date hidden'!Z106)</f>
        <v>0</v>
      </c>
      <c r="Z105" s="25">
        <f>IF('Indicator Date hidden'!AA106="x","x",$Z$2-'Indicator Date hidden'!AA106)</f>
        <v>0</v>
      </c>
      <c r="AA105" s="25">
        <f>IF('Indicator Date hidden'!AB106="x","x",$AA$2-'Indicator Date hidden'!AB106)</f>
        <v>0</v>
      </c>
      <c r="AB105" s="25">
        <f>IF('Indicator Date hidden'!AC106="x","x",$AB$2-'Indicator Date hidden'!AC106)</f>
        <v>0</v>
      </c>
      <c r="AC105" s="25">
        <f>IF('Indicator Date hidden'!AD106="x","x",$AC$2-'Indicator Date hidden'!AD106)</f>
        <v>0</v>
      </c>
      <c r="AD105" s="25">
        <f>IF('Indicator Date hidden'!AE106="x","x",$AD$2-'Indicator Date hidden'!AE106)</f>
        <v>0</v>
      </c>
      <c r="AE105" s="25">
        <f>IF('Indicator Date hidden'!AF106="x","x",$AE$2-'Indicator Date hidden'!AF106)</f>
        <v>0</v>
      </c>
      <c r="AF105" s="25">
        <f>IF('Indicator Date hidden'!AG106="x","x",$AF$2-'Indicator Date hidden'!AG106)</f>
        <v>4</v>
      </c>
      <c r="AG105" s="25">
        <f>IF('Indicator Date hidden'!AH106="x","x",$AG$2-'Indicator Date hidden'!AH106)</f>
        <v>0</v>
      </c>
      <c r="AH105" s="25">
        <f>IF('Indicator Date hidden'!AI106="x","x",$AH$2-'Indicator Date hidden'!AI106)</f>
        <v>0</v>
      </c>
      <c r="AI105" s="25">
        <f>IF('Indicator Date hidden'!AJ106="x","x",$AI$2-'Indicator Date hidden'!AJ106)</f>
        <v>0</v>
      </c>
      <c r="AJ105" s="25" t="str">
        <f>IF('Indicator Date hidden'!AK106="x","x",$AJ$2-'Indicator Date hidden'!AK106)</f>
        <v>x</v>
      </c>
      <c r="AK105" s="25">
        <f>IF('Indicator Date hidden'!AL106="x","x",$AK$2-'Indicator Date hidden'!AL106)</f>
        <v>1</v>
      </c>
      <c r="AL105" s="25">
        <f>IF('Indicator Date hidden'!AM106="x","x",$AL$2-'Indicator Date hidden'!AM106)</f>
        <v>0</v>
      </c>
      <c r="AM105" s="25">
        <f>IF('Indicator Date hidden'!AN106="x","x",$AM$2-'Indicator Date hidden'!AN106)</f>
        <v>0</v>
      </c>
      <c r="AN105" s="25">
        <f>IF('Indicator Date hidden'!AO106="x","x",$AN$2-'Indicator Date hidden'!AO106)</f>
        <v>0</v>
      </c>
      <c r="AO105" s="25">
        <f>IF('Indicator Date hidden'!AP106="x","x",$AO$2-'Indicator Date hidden'!AP106)</f>
        <v>0</v>
      </c>
      <c r="AP105" s="25">
        <f>IF('Indicator Date hidden'!AQ106="x","x",$AP$2-'Indicator Date hidden'!AQ106)</f>
        <v>0</v>
      </c>
      <c r="AQ105" s="25">
        <f>IF('Indicator Date hidden'!AR106="x","x",$AQ$2-'Indicator Date hidden'!AR106)</f>
        <v>4</v>
      </c>
      <c r="AR105" s="25">
        <f>IF('Indicator Date hidden'!AS106="x","x",$AR$2-'Indicator Date hidden'!AS106)</f>
        <v>0</v>
      </c>
      <c r="AS105" s="25">
        <f>IF('Indicator Date hidden'!AT106="x","x",$AS$2-'Indicator Date hidden'!AT106)</f>
        <v>0</v>
      </c>
      <c r="AT105" s="25">
        <f>IF('Indicator Date hidden'!AU106="x","x",$AT$2-'Indicator Date hidden'!AU106)</f>
        <v>0</v>
      </c>
      <c r="AU105" s="25">
        <f>IF('Indicator Date hidden'!AV106="x","x",$AU$2-'Indicator Date hidden'!AV106)</f>
        <v>4</v>
      </c>
      <c r="AV105" s="25">
        <f>IF('Indicator Date hidden'!AW106="x","x",$AV$2-'Indicator Date hidden'!AW106)</f>
        <v>0</v>
      </c>
      <c r="AW105" s="25">
        <f>IF('Indicator Date hidden'!AX106="x","x",$AW$2-'Indicator Date hidden'!AX106)</f>
        <v>0</v>
      </c>
      <c r="AX105" s="25">
        <f>IF('Indicator Date hidden'!AY106="x","x",$AX$2-'Indicator Date hidden'!AY106)</f>
        <v>0</v>
      </c>
      <c r="AY105" s="25">
        <f>IF('Indicator Date hidden'!AZ106="x","x",$AY$2-'Indicator Date hidden'!AZ106)</f>
        <v>0</v>
      </c>
      <c r="AZ105" s="25">
        <f>IF('Indicator Date hidden'!BA106="x","x",$AZ$2-'Indicator Date hidden'!BA106)</f>
        <v>0</v>
      </c>
      <c r="BA105">
        <f t="shared" si="15"/>
        <v>25</v>
      </c>
      <c r="BB105" s="26">
        <f t="shared" si="16"/>
        <v>0.52083333333333337</v>
      </c>
      <c r="BC105">
        <f t="shared" si="17"/>
        <v>6</v>
      </c>
      <c r="BD105" s="26">
        <f t="shared" si="18"/>
        <v>1.5544235712600631</v>
      </c>
      <c r="BE105" s="28">
        <f t="shared" si="19"/>
        <v>0</v>
      </c>
    </row>
    <row r="106" spans="1:57" x14ac:dyDescent="0.25">
      <c r="A106" t="s">
        <v>9443</v>
      </c>
      <c r="B106" s="25">
        <f>IF('Indicator Date hidden'!C107="x","x",$B$2-'Indicator Date hidden'!C107)</f>
        <v>0</v>
      </c>
      <c r="C106" s="25">
        <f>IF('Indicator Date hidden'!D107="x","x",$C$2-'Indicator Date hidden'!D107)</f>
        <v>0</v>
      </c>
      <c r="D106" s="25">
        <f>IF('Indicator Date hidden'!E107="x","x",$D$2-'Indicator Date hidden'!E107)</f>
        <v>0</v>
      </c>
      <c r="E106" s="25">
        <f>IF('Indicator Date hidden'!F107="x","x",$E$2-'Indicator Date hidden'!F107)</f>
        <v>0</v>
      </c>
      <c r="F106" s="25">
        <f>IF('Indicator Date hidden'!G107="x","x",$F$2-'Indicator Date hidden'!G107)</f>
        <v>0</v>
      </c>
      <c r="G106" s="25">
        <f>IF('Indicator Date hidden'!H107="x","x",$G$2-'Indicator Date hidden'!H107)</f>
        <v>0</v>
      </c>
      <c r="H106" s="25">
        <f>IF('Indicator Date hidden'!I107="x","x",$H$2-'Indicator Date hidden'!I107)</f>
        <v>0</v>
      </c>
      <c r="I106" s="25">
        <f>IF('Indicator Date hidden'!J107="x","x",$I$2-'Indicator Date hidden'!J107)</f>
        <v>0</v>
      </c>
      <c r="J106" s="25">
        <f>IF('Indicator Date hidden'!K107="x","x",$J$2-'Indicator Date hidden'!K107)</f>
        <v>0</v>
      </c>
      <c r="K106" s="25">
        <f>IF('Indicator Date hidden'!L107="x","x",$K$2-'Indicator Date hidden'!L107)</f>
        <v>0</v>
      </c>
      <c r="L106" s="25">
        <f>IF('Indicator Date hidden'!M107="x","x",$L$2-'Indicator Date hidden'!M107)</f>
        <v>0</v>
      </c>
      <c r="M106" s="25">
        <f>IF('Indicator Date hidden'!N107="x","x",$M$2-'Indicator Date hidden'!N107)</f>
        <v>0</v>
      </c>
      <c r="N106" s="25">
        <f>IF('Indicator Date hidden'!O107="x","x",$N$2-'Indicator Date hidden'!O107)</f>
        <v>0</v>
      </c>
      <c r="O106" s="25">
        <f>IF('Indicator Date hidden'!P107="x","x",$O$2-'Indicator Date hidden'!P107)</f>
        <v>0</v>
      </c>
      <c r="P106" s="25">
        <f>IF('Indicator Date hidden'!Q107="x","x",$P$2-'Indicator Date hidden'!Q107)</f>
        <v>0</v>
      </c>
      <c r="Q106" s="25">
        <f>IF('Indicator Date hidden'!R107="x","x",$Q$2-'Indicator Date hidden'!R107)</f>
        <v>5</v>
      </c>
      <c r="R106" s="25">
        <f>IF('Indicator Date hidden'!S107="x","x",$R$2-'Indicator Date hidden'!S107)</f>
        <v>0</v>
      </c>
      <c r="S106" s="25">
        <f>IF('Indicator Date hidden'!T107="x","x",$S$2-'Indicator Date hidden'!T107)</f>
        <v>0</v>
      </c>
      <c r="T106" s="25">
        <f>IF('Indicator Date hidden'!U107="x","x",$T$2-'Indicator Date hidden'!U107)</f>
        <v>0</v>
      </c>
      <c r="U106" s="25">
        <f>IF('Indicator Date hidden'!V107="x","x",$U$2-'Indicator Date hidden'!V107)</f>
        <v>0</v>
      </c>
      <c r="V106" s="25">
        <f>IF('Indicator Date hidden'!W107="x","x",$V$2-'Indicator Date hidden'!W107)</f>
        <v>0</v>
      </c>
      <c r="W106" s="25">
        <f>IF('Indicator Date hidden'!X107="x","x",$W$2-'Indicator Date hidden'!X107)</f>
        <v>5</v>
      </c>
      <c r="X106" s="25">
        <f>IF('Indicator Date hidden'!Y107="x","x",$X$2-'Indicator Date hidden'!Y107)</f>
        <v>4</v>
      </c>
      <c r="Y106" s="25">
        <f>IF('Indicator Date hidden'!Z107="x","x",$Y$2-'Indicator Date hidden'!Z107)</f>
        <v>0</v>
      </c>
      <c r="Z106" s="25">
        <f>IF('Indicator Date hidden'!AA107="x","x",$Z$2-'Indicator Date hidden'!AA107)</f>
        <v>0</v>
      </c>
      <c r="AA106" s="25">
        <f>IF('Indicator Date hidden'!AB107="x","x",$AA$2-'Indicator Date hidden'!AB107)</f>
        <v>1</v>
      </c>
      <c r="AB106" s="25">
        <f>IF('Indicator Date hidden'!AC107="x","x",$AB$2-'Indicator Date hidden'!AC107)</f>
        <v>0</v>
      </c>
      <c r="AC106" s="25">
        <f>IF('Indicator Date hidden'!AD107="x","x",$AC$2-'Indicator Date hidden'!AD107)</f>
        <v>0</v>
      </c>
      <c r="AD106" s="25" t="str">
        <f>IF('Indicator Date hidden'!AE107="x","x",$AD$2-'Indicator Date hidden'!AE107)</f>
        <v>x</v>
      </c>
      <c r="AE106" s="25">
        <f>IF('Indicator Date hidden'!AF107="x","x",$AE$2-'Indicator Date hidden'!AF107)</f>
        <v>0</v>
      </c>
      <c r="AF106" s="25">
        <f>IF('Indicator Date hidden'!AG107="x","x",$AF$2-'Indicator Date hidden'!AG107)</f>
        <v>4</v>
      </c>
      <c r="AG106" s="25">
        <f>IF('Indicator Date hidden'!AH107="x","x",$AG$2-'Indicator Date hidden'!AH107)</f>
        <v>0</v>
      </c>
      <c r="AH106" s="25">
        <f>IF('Indicator Date hidden'!AI107="x","x",$AH$2-'Indicator Date hidden'!AI107)</f>
        <v>0</v>
      </c>
      <c r="AI106" s="25">
        <f>IF('Indicator Date hidden'!AJ107="x","x",$AI$2-'Indicator Date hidden'!AJ107)</f>
        <v>0</v>
      </c>
      <c r="AJ106" s="25" t="str">
        <f>IF('Indicator Date hidden'!AK107="x","x",$AJ$2-'Indicator Date hidden'!AK107)</f>
        <v>x</v>
      </c>
      <c r="AK106" s="25" t="str">
        <f>IF('Indicator Date hidden'!AL107="x","x",$AK$2-'Indicator Date hidden'!AL107)</f>
        <v>x</v>
      </c>
      <c r="AL106" s="25">
        <f>IF('Indicator Date hidden'!AM107="x","x",$AL$2-'Indicator Date hidden'!AM107)</f>
        <v>0</v>
      </c>
      <c r="AM106" s="25">
        <f>IF('Indicator Date hidden'!AN107="x","x",$AM$2-'Indicator Date hidden'!AN107)</f>
        <v>0</v>
      </c>
      <c r="AN106" s="25">
        <f>IF('Indicator Date hidden'!AO107="x","x",$AN$2-'Indicator Date hidden'!AO107)</f>
        <v>0</v>
      </c>
      <c r="AO106" s="25">
        <f>IF('Indicator Date hidden'!AP107="x","x",$AO$2-'Indicator Date hidden'!AP107)</f>
        <v>1</v>
      </c>
      <c r="AP106" s="25">
        <f>IF('Indicator Date hidden'!AQ107="x","x",$AP$2-'Indicator Date hidden'!AQ107)</f>
        <v>1</v>
      </c>
      <c r="AQ106" s="25">
        <f>IF('Indicator Date hidden'!AR107="x","x",$AQ$2-'Indicator Date hidden'!AR107)</f>
        <v>4</v>
      </c>
      <c r="AR106" s="25">
        <f>IF('Indicator Date hidden'!AS107="x","x",$AR$2-'Indicator Date hidden'!AS107)</f>
        <v>0</v>
      </c>
      <c r="AS106" s="25" t="str">
        <f>IF('Indicator Date hidden'!AT107="x","x",$AS$2-'Indicator Date hidden'!AT107)</f>
        <v>x</v>
      </c>
      <c r="AT106" s="25">
        <f>IF('Indicator Date hidden'!AU107="x","x",$AT$2-'Indicator Date hidden'!AU107)</f>
        <v>0</v>
      </c>
      <c r="AU106" s="25">
        <f>IF('Indicator Date hidden'!AV107="x","x",$AU$2-'Indicator Date hidden'!AV107)</f>
        <v>8</v>
      </c>
      <c r="AV106" s="25">
        <f>IF('Indicator Date hidden'!AW107="x","x",$AV$2-'Indicator Date hidden'!AW107)</f>
        <v>0</v>
      </c>
      <c r="AW106" s="25">
        <f>IF('Indicator Date hidden'!AX107="x","x",$AW$2-'Indicator Date hidden'!AX107)</f>
        <v>0</v>
      </c>
      <c r="AX106" s="25">
        <f>IF('Indicator Date hidden'!AY107="x","x",$AX$2-'Indicator Date hidden'!AY107)</f>
        <v>0</v>
      </c>
      <c r="AY106" s="25">
        <f>IF('Indicator Date hidden'!AZ107="x","x",$AY$2-'Indicator Date hidden'!AZ107)</f>
        <v>0</v>
      </c>
      <c r="AZ106" s="25">
        <f>IF('Indicator Date hidden'!BA107="x","x",$AZ$2-'Indicator Date hidden'!BA107)</f>
        <v>0</v>
      </c>
      <c r="BA106">
        <f t="shared" si="15"/>
        <v>33</v>
      </c>
      <c r="BB106" s="26">
        <f t="shared" si="16"/>
        <v>0.7021276595744681</v>
      </c>
      <c r="BC106">
        <f t="shared" si="17"/>
        <v>9</v>
      </c>
      <c r="BD106" s="26">
        <f t="shared" si="18"/>
        <v>1.7371399044212934</v>
      </c>
      <c r="BE106" s="28">
        <f t="shared" si="19"/>
        <v>0</v>
      </c>
    </row>
    <row r="107" spans="1:57" x14ac:dyDescent="0.25">
      <c r="A107" t="s">
        <v>9449</v>
      </c>
      <c r="B107" s="25">
        <f>IF('Indicator Date hidden'!C108="x","x",$B$2-'Indicator Date hidden'!C108)</f>
        <v>0</v>
      </c>
      <c r="C107" s="25">
        <f>IF('Indicator Date hidden'!D108="x","x",$C$2-'Indicator Date hidden'!D108)</f>
        <v>0</v>
      </c>
      <c r="D107" s="25">
        <f>IF('Indicator Date hidden'!E108="x","x",$D$2-'Indicator Date hidden'!E108)</f>
        <v>0</v>
      </c>
      <c r="E107" s="25">
        <f>IF('Indicator Date hidden'!F108="x","x",$E$2-'Indicator Date hidden'!F108)</f>
        <v>0</v>
      </c>
      <c r="F107" s="25">
        <f>IF('Indicator Date hidden'!G108="x","x",$F$2-'Indicator Date hidden'!G108)</f>
        <v>0</v>
      </c>
      <c r="G107" s="25">
        <f>IF('Indicator Date hidden'!H108="x","x",$G$2-'Indicator Date hidden'!H108)</f>
        <v>0</v>
      </c>
      <c r="H107" s="25">
        <f>IF('Indicator Date hidden'!I108="x","x",$H$2-'Indicator Date hidden'!I108)</f>
        <v>0</v>
      </c>
      <c r="I107" s="25">
        <f>IF('Indicator Date hidden'!J108="x","x",$I$2-'Indicator Date hidden'!J108)</f>
        <v>0</v>
      </c>
      <c r="J107" s="25">
        <f>IF('Indicator Date hidden'!K108="x","x",$J$2-'Indicator Date hidden'!K108)</f>
        <v>0</v>
      </c>
      <c r="K107" s="25">
        <f>IF('Indicator Date hidden'!L108="x","x",$K$2-'Indicator Date hidden'!L108)</f>
        <v>0</v>
      </c>
      <c r="L107" s="25">
        <f>IF('Indicator Date hidden'!M108="x","x",$L$2-'Indicator Date hidden'!M108)</f>
        <v>0</v>
      </c>
      <c r="M107" s="25">
        <f>IF('Indicator Date hidden'!N108="x","x",$M$2-'Indicator Date hidden'!N108)</f>
        <v>0</v>
      </c>
      <c r="N107" s="25">
        <f>IF('Indicator Date hidden'!O108="x","x",$N$2-'Indicator Date hidden'!O108)</f>
        <v>0</v>
      </c>
      <c r="O107" s="25">
        <f>IF('Indicator Date hidden'!P108="x","x",$O$2-'Indicator Date hidden'!P108)</f>
        <v>0</v>
      </c>
      <c r="P107" s="25">
        <f>IF('Indicator Date hidden'!Q108="x","x",$P$2-'Indicator Date hidden'!Q108)</f>
        <v>0</v>
      </c>
      <c r="Q107" s="25">
        <f>IF('Indicator Date hidden'!R108="x","x",$Q$2-'Indicator Date hidden'!R108)</f>
        <v>1</v>
      </c>
      <c r="R107" s="25">
        <f>IF('Indicator Date hidden'!S108="x","x",$R$2-'Indicator Date hidden'!S108)</f>
        <v>0</v>
      </c>
      <c r="S107" s="25">
        <f>IF('Indicator Date hidden'!T108="x","x",$S$2-'Indicator Date hidden'!T108)</f>
        <v>0</v>
      </c>
      <c r="T107" s="25">
        <f>IF('Indicator Date hidden'!U108="x","x",$T$2-'Indicator Date hidden'!U108)</f>
        <v>0</v>
      </c>
      <c r="U107" s="25">
        <f>IF('Indicator Date hidden'!V108="x","x",$U$2-'Indicator Date hidden'!V108)</f>
        <v>0</v>
      </c>
      <c r="V107" s="25">
        <f>IF('Indicator Date hidden'!W108="x","x",$V$2-'Indicator Date hidden'!W108)</f>
        <v>0</v>
      </c>
      <c r="W107" s="25">
        <f>IF('Indicator Date hidden'!X108="x","x",$W$2-'Indicator Date hidden'!X108)</f>
        <v>8</v>
      </c>
      <c r="X107" s="25">
        <f>IF('Indicator Date hidden'!Y108="x","x",$X$2-'Indicator Date hidden'!Y108)</f>
        <v>4</v>
      </c>
      <c r="Y107" s="25">
        <f>IF('Indicator Date hidden'!Z108="x","x",$Y$2-'Indicator Date hidden'!Z108)</f>
        <v>0</v>
      </c>
      <c r="Z107" s="25">
        <f>IF('Indicator Date hidden'!AA108="x","x",$Z$2-'Indicator Date hidden'!AA108)</f>
        <v>0</v>
      </c>
      <c r="AA107" s="25">
        <f>IF('Indicator Date hidden'!AB108="x","x",$AA$2-'Indicator Date hidden'!AB108)</f>
        <v>0</v>
      </c>
      <c r="AB107" s="25">
        <f>IF('Indicator Date hidden'!AC108="x","x",$AB$2-'Indicator Date hidden'!AC108)</f>
        <v>0</v>
      </c>
      <c r="AC107" s="25">
        <f>IF('Indicator Date hidden'!AD108="x","x",$AC$2-'Indicator Date hidden'!AD108)</f>
        <v>0</v>
      </c>
      <c r="AD107" s="25">
        <f>IF('Indicator Date hidden'!AE108="x","x",$AD$2-'Indicator Date hidden'!AE108)</f>
        <v>0</v>
      </c>
      <c r="AE107" s="25">
        <f>IF('Indicator Date hidden'!AF108="x","x",$AE$2-'Indicator Date hidden'!AF108)</f>
        <v>0</v>
      </c>
      <c r="AF107" s="25">
        <f>IF('Indicator Date hidden'!AG108="x","x",$AF$2-'Indicator Date hidden'!AG108)</f>
        <v>3</v>
      </c>
      <c r="AG107" s="25">
        <f>IF('Indicator Date hidden'!AH108="x","x",$AG$2-'Indicator Date hidden'!AH108)</f>
        <v>0</v>
      </c>
      <c r="AH107" s="25">
        <f>IF('Indicator Date hidden'!AI108="x","x",$AH$2-'Indicator Date hidden'!AI108)</f>
        <v>0</v>
      </c>
      <c r="AI107" s="25">
        <f>IF('Indicator Date hidden'!AJ108="x","x",$AI$2-'Indicator Date hidden'!AJ108)</f>
        <v>0</v>
      </c>
      <c r="AJ107" s="25">
        <f>IF('Indicator Date hidden'!AK108="x","x",$AJ$2-'Indicator Date hidden'!AK108)</f>
        <v>0</v>
      </c>
      <c r="AK107" s="25">
        <f>IF('Indicator Date hidden'!AL108="x","x",$AK$2-'Indicator Date hidden'!AL108)</f>
        <v>1</v>
      </c>
      <c r="AL107" s="25">
        <f>IF('Indicator Date hidden'!AM108="x","x",$AL$2-'Indicator Date hidden'!AM108)</f>
        <v>0</v>
      </c>
      <c r="AM107" s="25">
        <f>IF('Indicator Date hidden'!AN108="x","x",$AM$2-'Indicator Date hidden'!AN108)</f>
        <v>0</v>
      </c>
      <c r="AN107" s="25">
        <f>IF('Indicator Date hidden'!AO108="x","x",$AN$2-'Indicator Date hidden'!AO108)</f>
        <v>0</v>
      </c>
      <c r="AO107" s="25">
        <f>IF('Indicator Date hidden'!AP108="x","x",$AO$2-'Indicator Date hidden'!AP108)</f>
        <v>0</v>
      </c>
      <c r="AP107" s="25">
        <f>IF('Indicator Date hidden'!AQ108="x","x",$AP$2-'Indicator Date hidden'!AQ108)</f>
        <v>0</v>
      </c>
      <c r="AQ107" s="25">
        <f>IF('Indicator Date hidden'!AR108="x","x",$AQ$2-'Indicator Date hidden'!AR108)</f>
        <v>0</v>
      </c>
      <c r="AR107" s="25">
        <f>IF('Indicator Date hidden'!AS108="x","x",$AR$2-'Indicator Date hidden'!AS108)</f>
        <v>0</v>
      </c>
      <c r="AS107" s="25">
        <f>IF('Indicator Date hidden'!AT108="x","x",$AS$2-'Indicator Date hidden'!AT108)</f>
        <v>0</v>
      </c>
      <c r="AT107" s="25">
        <f>IF('Indicator Date hidden'!AU108="x","x",$AT$2-'Indicator Date hidden'!AU108)</f>
        <v>0</v>
      </c>
      <c r="AU107" s="25">
        <f>IF('Indicator Date hidden'!AV108="x","x",$AU$2-'Indicator Date hidden'!AV108)</f>
        <v>3</v>
      </c>
      <c r="AV107" s="25">
        <f>IF('Indicator Date hidden'!AW108="x","x",$AV$2-'Indicator Date hidden'!AW108)</f>
        <v>0</v>
      </c>
      <c r="AW107" s="25">
        <f>IF('Indicator Date hidden'!AX108="x","x",$AW$2-'Indicator Date hidden'!AX108)</f>
        <v>0</v>
      </c>
      <c r="AX107" s="25">
        <f>IF('Indicator Date hidden'!AY108="x","x",$AX$2-'Indicator Date hidden'!AY108)</f>
        <v>0</v>
      </c>
      <c r="AY107" s="25">
        <f>IF('Indicator Date hidden'!AZ108="x","x",$AY$2-'Indicator Date hidden'!AZ108)</f>
        <v>0</v>
      </c>
      <c r="AZ107" s="25">
        <f>IF('Indicator Date hidden'!BA108="x","x",$AZ$2-'Indicator Date hidden'!BA108)</f>
        <v>0</v>
      </c>
      <c r="BA107">
        <f t="shared" si="15"/>
        <v>20</v>
      </c>
      <c r="BB107" s="26">
        <f t="shared" si="16"/>
        <v>0.39215686274509803</v>
      </c>
      <c r="BC107">
        <f t="shared" si="17"/>
        <v>6</v>
      </c>
      <c r="BD107" s="26">
        <f t="shared" si="18"/>
        <v>1.344246000078636</v>
      </c>
      <c r="BE107" s="28">
        <f t="shared" si="19"/>
        <v>0</v>
      </c>
    </row>
    <row r="108" spans="1:57" x14ac:dyDescent="0.25">
      <c r="A108" t="s">
        <v>9451</v>
      </c>
      <c r="B108" s="25">
        <f>IF('Indicator Date hidden'!C109="x","x",$B$2-'Indicator Date hidden'!C109)</f>
        <v>0</v>
      </c>
      <c r="C108" s="25">
        <f>IF('Indicator Date hidden'!D109="x","x",$C$2-'Indicator Date hidden'!D109)</f>
        <v>0</v>
      </c>
      <c r="D108" s="25">
        <f>IF('Indicator Date hidden'!E109="x","x",$D$2-'Indicator Date hidden'!E109)</f>
        <v>0</v>
      </c>
      <c r="E108" s="25">
        <f>IF('Indicator Date hidden'!F109="x","x",$E$2-'Indicator Date hidden'!F109)</f>
        <v>0</v>
      </c>
      <c r="F108" s="25">
        <f>IF('Indicator Date hidden'!G109="x","x",$F$2-'Indicator Date hidden'!G109)</f>
        <v>0</v>
      </c>
      <c r="G108" s="25">
        <f>IF('Indicator Date hidden'!H109="x","x",$G$2-'Indicator Date hidden'!H109)</f>
        <v>0</v>
      </c>
      <c r="H108" s="25">
        <f>IF('Indicator Date hidden'!I109="x","x",$H$2-'Indicator Date hidden'!I109)</f>
        <v>0</v>
      </c>
      <c r="I108" s="25">
        <f>IF('Indicator Date hidden'!J109="x","x",$I$2-'Indicator Date hidden'!J109)</f>
        <v>0</v>
      </c>
      <c r="J108" s="25">
        <f>IF('Indicator Date hidden'!K109="x","x",$J$2-'Indicator Date hidden'!K109)</f>
        <v>0</v>
      </c>
      <c r="K108" s="25">
        <f>IF('Indicator Date hidden'!L109="x","x",$K$2-'Indicator Date hidden'!L109)</f>
        <v>0</v>
      </c>
      <c r="L108" s="25">
        <f>IF('Indicator Date hidden'!M109="x","x",$L$2-'Indicator Date hidden'!M109)</f>
        <v>0</v>
      </c>
      <c r="M108" s="25">
        <f>IF('Indicator Date hidden'!N109="x","x",$M$2-'Indicator Date hidden'!N109)</f>
        <v>0</v>
      </c>
      <c r="N108" s="25">
        <f>IF('Indicator Date hidden'!O109="x","x",$N$2-'Indicator Date hidden'!O109)</f>
        <v>0</v>
      </c>
      <c r="O108" s="25">
        <f>IF('Indicator Date hidden'!P109="x","x",$O$2-'Indicator Date hidden'!P109)</f>
        <v>0</v>
      </c>
      <c r="P108" s="25">
        <f>IF('Indicator Date hidden'!Q109="x","x",$P$2-'Indicator Date hidden'!Q109)</f>
        <v>0</v>
      </c>
      <c r="Q108" s="25" t="str">
        <f>IF('Indicator Date hidden'!R109="x","x",$Q$2-'Indicator Date hidden'!R109)</f>
        <v>x</v>
      </c>
      <c r="R108" s="25">
        <f>IF('Indicator Date hidden'!S109="x","x",$R$2-'Indicator Date hidden'!S109)</f>
        <v>0</v>
      </c>
      <c r="S108" s="25">
        <f>IF('Indicator Date hidden'!T109="x","x",$S$2-'Indicator Date hidden'!T109)</f>
        <v>0</v>
      </c>
      <c r="T108" s="25">
        <f>IF('Indicator Date hidden'!U109="x","x",$T$2-'Indicator Date hidden'!U109)</f>
        <v>0</v>
      </c>
      <c r="U108" s="25" t="str">
        <f>IF('Indicator Date hidden'!V109="x","x",$U$2-'Indicator Date hidden'!V109)</f>
        <v>x</v>
      </c>
      <c r="V108" s="25">
        <f>IF('Indicator Date hidden'!W109="x","x",$V$2-'Indicator Date hidden'!W109)</f>
        <v>0</v>
      </c>
      <c r="W108" s="25" t="str">
        <f>IF('Indicator Date hidden'!X109="x","x",$W$2-'Indicator Date hidden'!X109)</f>
        <v>x</v>
      </c>
      <c r="X108" s="25">
        <f>IF('Indicator Date hidden'!Y109="x","x",$X$2-'Indicator Date hidden'!Y109)</f>
        <v>1</v>
      </c>
      <c r="Y108" s="25">
        <f>IF('Indicator Date hidden'!Z109="x","x",$Y$2-'Indicator Date hidden'!Z109)</f>
        <v>0</v>
      </c>
      <c r="Z108" s="25">
        <f>IF('Indicator Date hidden'!AA109="x","x",$Z$2-'Indicator Date hidden'!AA109)</f>
        <v>0</v>
      </c>
      <c r="AA108" s="25" t="str">
        <f>IF('Indicator Date hidden'!AB109="x","x",$AA$2-'Indicator Date hidden'!AB109)</f>
        <v>x</v>
      </c>
      <c r="AB108" s="25">
        <f>IF('Indicator Date hidden'!AC109="x","x",$AB$2-'Indicator Date hidden'!AC109)</f>
        <v>0</v>
      </c>
      <c r="AC108" s="25">
        <f>IF('Indicator Date hidden'!AD109="x","x",$AC$2-'Indicator Date hidden'!AD109)</f>
        <v>0</v>
      </c>
      <c r="AD108" s="25" t="str">
        <f>IF('Indicator Date hidden'!AE109="x","x",$AD$2-'Indicator Date hidden'!AE109)</f>
        <v>x</v>
      </c>
      <c r="AE108" s="25">
        <f>IF('Indicator Date hidden'!AF109="x","x",$AE$2-'Indicator Date hidden'!AF109)</f>
        <v>0</v>
      </c>
      <c r="AF108" s="25" t="str">
        <f>IF('Indicator Date hidden'!AG109="x","x",$AF$2-'Indicator Date hidden'!AG109)</f>
        <v>x</v>
      </c>
      <c r="AG108" s="25">
        <f>IF('Indicator Date hidden'!AH109="x","x",$AG$2-'Indicator Date hidden'!AH109)</f>
        <v>0</v>
      </c>
      <c r="AH108" s="25">
        <f>IF('Indicator Date hidden'!AI109="x","x",$AH$2-'Indicator Date hidden'!AI109)</f>
        <v>0</v>
      </c>
      <c r="AI108" s="25">
        <f>IF('Indicator Date hidden'!AJ109="x","x",$AI$2-'Indicator Date hidden'!AJ109)</f>
        <v>0</v>
      </c>
      <c r="AJ108" s="25" t="str">
        <f>IF('Indicator Date hidden'!AK109="x","x",$AJ$2-'Indicator Date hidden'!AK109)</f>
        <v>x</v>
      </c>
      <c r="AK108" s="25">
        <f>IF('Indicator Date hidden'!AL109="x","x",$AK$2-'Indicator Date hidden'!AL109)</f>
        <v>1</v>
      </c>
      <c r="AL108" s="25">
        <f>IF('Indicator Date hidden'!AM109="x","x",$AL$2-'Indicator Date hidden'!AM109)</f>
        <v>0</v>
      </c>
      <c r="AM108" s="25">
        <f>IF('Indicator Date hidden'!AN109="x","x",$AM$2-'Indicator Date hidden'!AN109)</f>
        <v>0</v>
      </c>
      <c r="AN108" s="25">
        <f>IF('Indicator Date hidden'!AO109="x","x",$AN$2-'Indicator Date hidden'!AO109)</f>
        <v>0</v>
      </c>
      <c r="AO108" s="25">
        <f>IF('Indicator Date hidden'!AP109="x","x",$AO$2-'Indicator Date hidden'!AP109)</f>
        <v>0</v>
      </c>
      <c r="AP108" s="25">
        <f>IF('Indicator Date hidden'!AQ109="x","x",$AP$2-'Indicator Date hidden'!AQ109)</f>
        <v>0</v>
      </c>
      <c r="AQ108" s="25" t="str">
        <f>IF('Indicator Date hidden'!AR109="x","x",$AQ$2-'Indicator Date hidden'!AR109)</f>
        <v>x</v>
      </c>
      <c r="AR108" s="25">
        <f>IF('Indicator Date hidden'!AS109="x","x",$AR$2-'Indicator Date hidden'!AS109)</f>
        <v>0</v>
      </c>
      <c r="AS108" s="25">
        <f>IF('Indicator Date hidden'!AT109="x","x",$AS$2-'Indicator Date hidden'!AT109)</f>
        <v>0</v>
      </c>
      <c r="AT108" s="25">
        <f>IF('Indicator Date hidden'!AU109="x","x",$AT$2-'Indicator Date hidden'!AU109)</f>
        <v>0</v>
      </c>
      <c r="AU108" s="25">
        <f>IF('Indicator Date hidden'!AV109="x","x",$AU$2-'Indicator Date hidden'!AV109)</f>
        <v>3</v>
      </c>
      <c r="AV108" s="25">
        <f>IF('Indicator Date hidden'!AW109="x","x",$AV$2-'Indicator Date hidden'!AW109)</f>
        <v>0</v>
      </c>
      <c r="AW108" s="25">
        <f>IF('Indicator Date hidden'!AX109="x","x",$AW$2-'Indicator Date hidden'!AX109)</f>
        <v>0</v>
      </c>
      <c r="AX108" s="25">
        <f>IF('Indicator Date hidden'!AY109="x","x",$AX$2-'Indicator Date hidden'!AY109)</f>
        <v>0</v>
      </c>
      <c r="AY108" s="25">
        <f>IF('Indicator Date hidden'!AZ109="x","x",$AY$2-'Indicator Date hidden'!AZ109)</f>
        <v>0</v>
      </c>
      <c r="AZ108" s="25">
        <f>IF('Indicator Date hidden'!BA109="x","x",$AZ$2-'Indicator Date hidden'!BA109)</f>
        <v>0</v>
      </c>
      <c r="BA108">
        <f t="shared" si="15"/>
        <v>5</v>
      </c>
      <c r="BB108" s="26">
        <f t="shared" si="16"/>
        <v>0.11627906976744186</v>
      </c>
      <c r="BC108">
        <f t="shared" si="17"/>
        <v>3</v>
      </c>
      <c r="BD108" s="26">
        <f t="shared" si="18"/>
        <v>0.49223280205852848</v>
      </c>
      <c r="BE108" s="28">
        <f t="shared" si="19"/>
        <v>0</v>
      </c>
    </row>
    <row r="109" spans="1:57" x14ac:dyDescent="0.25">
      <c r="A109" t="s">
        <v>9446</v>
      </c>
      <c r="B109" s="25">
        <f>IF('Indicator Date hidden'!C110="x","x",$B$2-'Indicator Date hidden'!C110)</f>
        <v>0</v>
      </c>
      <c r="C109" s="25">
        <f>IF('Indicator Date hidden'!D110="x","x",$C$2-'Indicator Date hidden'!D110)</f>
        <v>0</v>
      </c>
      <c r="D109" s="25">
        <f>IF('Indicator Date hidden'!E110="x","x",$D$2-'Indicator Date hidden'!E110)</f>
        <v>0</v>
      </c>
      <c r="E109" s="25">
        <f>IF('Indicator Date hidden'!F110="x","x",$E$2-'Indicator Date hidden'!F110)</f>
        <v>0</v>
      </c>
      <c r="F109" s="25">
        <f>IF('Indicator Date hidden'!G110="x","x",$F$2-'Indicator Date hidden'!G110)</f>
        <v>0</v>
      </c>
      <c r="G109" s="25">
        <f>IF('Indicator Date hidden'!H110="x","x",$G$2-'Indicator Date hidden'!H110)</f>
        <v>0</v>
      </c>
      <c r="H109" s="25">
        <f>IF('Indicator Date hidden'!I110="x","x",$H$2-'Indicator Date hidden'!I110)</f>
        <v>0</v>
      </c>
      <c r="I109" s="25">
        <f>IF('Indicator Date hidden'!J110="x","x",$I$2-'Indicator Date hidden'!J110)</f>
        <v>0</v>
      </c>
      <c r="J109" s="25">
        <f>IF('Indicator Date hidden'!K110="x","x",$J$2-'Indicator Date hidden'!K110)</f>
        <v>0</v>
      </c>
      <c r="K109" s="25">
        <f>IF('Indicator Date hidden'!L110="x","x",$K$2-'Indicator Date hidden'!L110)</f>
        <v>0</v>
      </c>
      <c r="L109" s="25">
        <f>IF('Indicator Date hidden'!M110="x","x",$L$2-'Indicator Date hidden'!M110)</f>
        <v>0</v>
      </c>
      <c r="M109" s="25">
        <f>IF('Indicator Date hidden'!N110="x","x",$M$2-'Indicator Date hidden'!N110)</f>
        <v>0</v>
      </c>
      <c r="N109" s="25">
        <f>IF('Indicator Date hidden'!O110="x","x",$N$2-'Indicator Date hidden'!O110)</f>
        <v>0</v>
      </c>
      <c r="O109" s="25">
        <f>IF('Indicator Date hidden'!P110="x","x",$O$2-'Indicator Date hidden'!P110)</f>
        <v>0</v>
      </c>
      <c r="P109" s="25" t="str">
        <f>IF('Indicator Date hidden'!Q110="x","x",$P$2-'Indicator Date hidden'!Q110)</f>
        <v>x</v>
      </c>
      <c r="Q109" s="25" t="str">
        <f>IF('Indicator Date hidden'!R110="x","x",$Q$2-'Indicator Date hidden'!R110)</f>
        <v>x</v>
      </c>
      <c r="R109" s="25">
        <f>IF('Indicator Date hidden'!S110="x","x",$R$2-'Indicator Date hidden'!S110)</f>
        <v>0</v>
      </c>
      <c r="S109" s="25">
        <f>IF('Indicator Date hidden'!T110="x","x",$S$2-'Indicator Date hidden'!T110)</f>
        <v>0</v>
      </c>
      <c r="T109" s="25">
        <f>IF('Indicator Date hidden'!U110="x","x",$T$2-'Indicator Date hidden'!U110)</f>
        <v>0</v>
      </c>
      <c r="U109" s="25">
        <f>IF('Indicator Date hidden'!V110="x","x",$U$2-'Indicator Date hidden'!V110)</f>
        <v>0</v>
      </c>
      <c r="V109" s="25">
        <f>IF('Indicator Date hidden'!W110="x","x",$V$2-'Indicator Date hidden'!W110)</f>
        <v>0</v>
      </c>
      <c r="W109" s="25">
        <f>IF('Indicator Date hidden'!X110="x","x",$W$2-'Indicator Date hidden'!X110)</f>
        <v>7</v>
      </c>
      <c r="X109" s="25">
        <f>IF('Indicator Date hidden'!Y110="x","x",$X$2-'Indicator Date hidden'!Y110)</f>
        <v>4</v>
      </c>
      <c r="Y109" s="25">
        <f>IF('Indicator Date hidden'!Z110="x","x",$Y$2-'Indicator Date hidden'!Z110)</f>
        <v>0</v>
      </c>
      <c r="Z109" s="25">
        <f>IF('Indicator Date hidden'!AA110="x","x",$Z$2-'Indicator Date hidden'!AA110)</f>
        <v>0</v>
      </c>
      <c r="AA109" s="25" t="str">
        <f>IF('Indicator Date hidden'!AB110="x","x",$AA$2-'Indicator Date hidden'!AB110)</f>
        <v>x</v>
      </c>
      <c r="AB109" s="25">
        <f>IF('Indicator Date hidden'!AC110="x","x",$AB$2-'Indicator Date hidden'!AC110)</f>
        <v>0</v>
      </c>
      <c r="AC109" s="25">
        <f>IF('Indicator Date hidden'!AD110="x","x",$AC$2-'Indicator Date hidden'!AD110)</f>
        <v>0</v>
      </c>
      <c r="AD109" s="25" t="str">
        <f>IF('Indicator Date hidden'!AE110="x","x",$AD$2-'Indicator Date hidden'!AE110)</f>
        <v>x</v>
      </c>
      <c r="AE109" s="25" t="str">
        <f>IF('Indicator Date hidden'!AF110="x","x",$AE$2-'Indicator Date hidden'!AF110)</f>
        <v>x</v>
      </c>
      <c r="AF109" s="25" t="str">
        <f>IF('Indicator Date hidden'!AG110="x","x",$AF$2-'Indicator Date hidden'!AG110)</f>
        <v>x</v>
      </c>
      <c r="AG109" s="25">
        <f>IF('Indicator Date hidden'!AH110="x","x",$AG$2-'Indicator Date hidden'!AH110)</f>
        <v>0</v>
      </c>
      <c r="AH109" s="25">
        <f>IF('Indicator Date hidden'!AI110="x","x",$AH$2-'Indicator Date hidden'!AI110)</f>
        <v>0</v>
      </c>
      <c r="AI109" s="25">
        <f>IF('Indicator Date hidden'!AJ110="x","x",$AI$2-'Indicator Date hidden'!AJ110)</f>
        <v>0</v>
      </c>
      <c r="AJ109" s="25" t="str">
        <f>IF('Indicator Date hidden'!AK110="x","x",$AJ$2-'Indicator Date hidden'!AK110)</f>
        <v>x</v>
      </c>
      <c r="AK109" s="25" t="str">
        <f>IF('Indicator Date hidden'!AL110="x","x",$AK$2-'Indicator Date hidden'!AL110)</f>
        <v>x</v>
      </c>
      <c r="AL109" s="25">
        <f>IF('Indicator Date hidden'!AM110="x","x",$AL$2-'Indicator Date hidden'!AM110)</f>
        <v>0</v>
      </c>
      <c r="AM109" s="25">
        <f>IF('Indicator Date hidden'!AN110="x","x",$AM$2-'Indicator Date hidden'!AN110)</f>
        <v>0</v>
      </c>
      <c r="AN109" s="25">
        <f>IF('Indicator Date hidden'!AO110="x","x",$AN$2-'Indicator Date hidden'!AO110)</f>
        <v>0</v>
      </c>
      <c r="AO109" s="25" t="str">
        <f>IF('Indicator Date hidden'!AP110="x","x",$AO$2-'Indicator Date hidden'!AP110)</f>
        <v>x</v>
      </c>
      <c r="AP109" s="25" t="str">
        <f>IF('Indicator Date hidden'!AQ110="x","x",$AP$2-'Indicator Date hidden'!AQ110)</f>
        <v>x</v>
      </c>
      <c r="AQ109" s="25">
        <f>IF('Indicator Date hidden'!AR110="x","x",$AQ$2-'Indicator Date hidden'!AR110)</f>
        <v>4</v>
      </c>
      <c r="AR109" s="25">
        <f>IF('Indicator Date hidden'!AS110="x","x",$AR$2-'Indicator Date hidden'!AS110)</f>
        <v>0</v>
      </c>
      <c r="AS109" s="25" t="str">
        <f>IF('Indicator Date hidden'!AT110="x","x",$AS$2-'Indicator Date hidden'!AT110)</f>
        <v>x</v>
      </c>
      <c r="AT109" s="25">
        <f>IF('Indicator Date hidden'!AU110="x","x",$AT$2-'Indicator Date hidden'!AU110)</f>
        <v>0</v>
      </c>
      <c r="AU109" s="25" t="str">
        <f>IF('Indicator Date hidden'!AV110="x","x",$AU$2-'Indicator Date hidden'!AV110)</f>
        <v>x</v>
      </c>
      <c r="AV109" s="25">
        <f>IF('Indicator Date hidden'!AW110="x","x",$AV$2-'Indicator Date hidden'!AW110)</f>
        <v>0</v>
      </c>
      <c r="AW109" s="25">
        <f>IF('Indicator Date hidden'!AX110="x","x",$AW$2-'Indicator Date hidden'!AX110)</f>
        <v>0</v>
      </c>
      <c r="AX109" s="25">
        <f>IF('Indicator Date hidden'!AY110="x","x",$AX$2-'Indicator Date hidden'!AY110)</f>
        <v>0</v>
      </c>
      <c r="AY109" s="25">
        <f>IF('Indicator Date hidden'!AZ110="x","x",$AY$2-'Indicator Date hidden'!AZ110)</f>
        <v>0</v>
      </c>
      <c r="AZ109" s="25">
        <f>IF('Indicator Date hidden'!BA110="x","x",$AZ$2-'Indicator Date hidden'!BA110)</f>
        <v>0</v>
      </c>
      <c r="BA109">
        <f t="shared" si="15"/>
        <v>15</v>
      </c>
      <c r="BB109" s="26">
        <f t="shared" si="16"/>
        <v>0.38461538461538464</v>
      </c>
      <c r="BC109">
        <f t="shared" si="17"/>
        <v>3</v>
      </c>
      <c r="BD109" s="26">
        <f t="shared" si="18"/>
        <v>1.3888823142513684</v>
      </c>
      <c r="BE109" s="28">
        <f t="shared" si="19"/>
        <v>0</v>
      </c>
    </row>
    <row r="110" spans="1:57" x14ac:dyDescent="0.25">
      <c r="A110" t="s">
        <v>9457</v>
      </c>
      <c r="B110" s="25">
        <f>IF('Indicator Date hidden'!C111="x","x",$B$2-'Indicator Date hidden'!C111)</f>
        <v>0</v>
      </c>
      <c r="C110" s="25">
        <f>IF('Indicator Date hidden'!D111="x","x",$C$2-'Indicator Date hidden'!D111)</f>
        <v>0</v>
      </c>
      <c r="D110" s="25">
        <f>IF('Indicator Date hidden'!E111="x","x",$D$2-'Indicator Date hidden'!E111)</f>
        <v>0</v>
      </c>
      <c r="E110" s="25">
        <f>IF('Indicator Date hidden'!F111="x","x",$E$2-'Indicator Date hidden'!F111)</f>
        <v>0</v>
      </c>
      <c r="F110" s="25">
        <f>IF('Indicator Date hidden'!G111="x","x",$F$2-'Indicator Date hidden'!G111)</f>
        <v>0</v>
      </c>
      <c r="G110" s="25">
        <f>IF('Indicator Date hidden'!H111="x","x",$G$2-'Indicator Date hidden'!H111)</f>
        <v>0</v>
      </c>
      <c r="H110" s="25">
        <f>IF('Indicator Date hidden'!I111="x","x",$H$2-'Indicator Date hidden'!I111)</f>
        <v>0</v>
      </c>
      <c r="I110" s="25">
        <f>IF('Indicator Date hidden'!J111="x","x",$I$2-'Indicator Date hidden'!J111)</f>
        <v>0</v>
      </c>
      <c r="J110" s="25">
        <f>IF('Indicator Date hidden'!K111="x","x",$J$2-'Indicator Date hidden'!K111)</f>
        <v>0</v>
      </c>
      <c r="K110" s="25">
        <f>IF('Indicator Date hidden'!L111="x","x",$K$2-'Indicator Date hidden'!L111)</f>
        <v>0</v>
      </c>
      <c r="L110" s="25">
        <f>IF('Indicator Date hidden'!M111="x","x",$L$2-'Indicator Date hidden'!M111)</f>
        <v>0</v>
      </c>
      <c r="M110" s="25">
        <f>IF('Indicator Date hidden'!N111="x","x",$M$2-'Indicator Date hidden'!N111)</f>
        <v>0</v>
      </c>
      <c r="N110" s="25">
        <f>IF('Indicator Date hidden'!O111="x","x",$N$2-'Indicator Date hidden'!O111)</f>
        <v>0</v>
      </c>
      <c r="O110" s="25">
        <f>IF('Indicator Date hidden'!P111="x","x",$O$2-'Indicator Date hidden'!P111)</f>
        <v>0</v>
      </c>
      <c r="P110" s="25">
        <f>IF('Indicator Date hidden'!Q111="x","x",$P$2-'Indicator Date hidden'!Q111)</f>
        <v>0</v>
      </c>
      <c r="Q110" s="25">
        <f>IF('Indicator Date hidden'!R111="x","x",$Q$2-'Indicator Date hidden'!R111)</f>
        <v>3</v>
      </c>
      <c r="R110" s="25">
        <f>IF('Indicator Date hidden'!S111="x","x",$R$2-'Indicator Date hidden'!S111)</f>
        <v>0</v>
      </c>
      <c r="S110" s="25">
        <f>IF('Indicator Date hidden'!T111="x","x",$S$2-'Indicator Date hidden'!T111)</f>
        <v>0</v>
      </c>
      <c r="T110" s="25">
        <f>IF('Indicator Date hidden'!U111="x","x",$T$2-'Indicator Date hidden'!U111)</f>
        <v>0</v>
      </c>
      <c r="U110" s="25">
        <f>IF('Indicator Date hidden'!V111="x","x",$U$2-'Indicator Date hidden'!V111)</f>
        <v>0</v>
      </c>
      <c r="V110" s="25">
        <f>IF('Indicator Date hidden'!W111="x","x",$V$2-'Indicator Date hidden'!W111)</f>
        <v>0</v>
      </c>
      <c r="W110" s="25">
        <f>IF('Indicator Date hidden'!X111="x","x",$W$2-'Indicator Date hidden'!X111)</f>
        <v>2</v>
      </c>
      <c r="X110" s="25">
        <f>IF('Indicator Date hidden'!Y111="x","x",$X$2-'Indicator Date hidden'!Y111)</f>
        <v>4</v>
      </c>
      <c r="Y110" s="25">
        <f>IF('Indicator Date hidden'!Z111="x","x",$Y$2-'Indicator Date hidden'!Z111)</f>
        <v>0</v>
      </c>
      <c r="Z110" s="25">
        <f>IF('Indicator Date hidden'!AA111="x","x",$Z$2-'Indicator Date hidden'!AA111)</f>
        <v>0</v>
      </c>
      <c r="AA110" s="25">
        <f>IF('Indicator Date hidden'!AB111="x","x",$AA$2-'Indicator Date hidden'!AB111)</f>
        <v>0</v>
      </c>
      <c r="AB110" s="25">
        <f>IF('Indicator Date hidden'!AC111="x","x",$AB$2-'Indicator Date hidden'!AC111)</f>
        <v>0</v>
      </c>
      <c r="AC110" s="25">
        <f>IF('Indicator Date hidden'!AD111="x","x",$AC$2-'Indicator Date hidden'!AD111)</f>
        <v>0</v>
      </c>
      <c r="AD110" s="25">
        <f>IF('Indicator Date hidden'!AE111="x","x",$AD$2-'Indicator Date hidden'!AE111)</f>
        <v>0</v>
      </c>
      <c r="AE110" s="25">
        <f>IF('Indicator Date hidden'!AF111="x","x",$AE$2-'Indicator Date hidden'!AF111)</f>
        <v>0</v>
      </c>
      <c r="AF110" s="25">
        <f>IF('Indicator Date hidden'!AG111="x","x",$AF$2-'Indicator Date hidden'!AG111)</f>
        <v>5</v>
      </c>
      <c r="AG110" s="25">
        <f>IF('Indicator Date hidden'!AH111="x","x",$AG$2-'Indicator Date hidden'!AH111)</f>
        <v>0</v>
      </c>
      <c r="AH110" s="25">
        <f>IF('Indicator Date hidden'!AI111="x","x",$AH$2-'Indicator Date hidden'!AI111)</f>
        <v>0</v>
      </c>
      <c r="AI110" s="25">
        <f>IF('Indicator Date hidden'!AJ111="x","x",$AI$2-'Indicator Date hidden'!AJ111)</f>
        <v>0</v>
      </c>
      <c r="AJ110" s="25" t="str">
        <f>IF('Indicator Date hidden'!AK111="x","x",$AJ$2-'Indicator Date hidden'!AK111)</f>
        <v>x</v>
      </c>
      <c r="AK110" s="25">
        <f>IF('Indicator Date hidden'!AL111="x","x",$AK$2-'Indicator Date hidden'!AL111)</f>
        <v>0</v>
      </c>
      <c r="AL110" s="25">
        <f>IF('Indicator Date hidden'!AM111="x","x",$AL$2-'Indicator Date hidden'!AM111)</f>
        <v>0</v>
      </c>
      <c r="AM110" s="25">
        <f>IF('Indicator Date hidden'!AN111="x","x",$AM$2-'Indicator Date hidden'!AN111)</f>
        <v>0</v>
      </c>
      <c r="AN110" s="25">
        <f>IF('Indicator Date hidden'!AO111="x","x",$AN$2-'Indicator Date hidden'!AO111)</f>
        <v>0</v>
      </c>
      <c r="AO110" s="25">
        <f>IF('Indicator Date hidden'!AP111="x","x",$AO$2-'Indicator Date hidden'!AP111)</f>
        <v>0</v>
      </c>
      <c r="AP110" s="25">
        <f>IF('Indicator Date hidden'!AQ111="x","x",$AP$2-'Indicator Date hidden'!AQ111)</f>
        <v>0</v>
      </c>
      <c r="AQ110" s="25">
        <f>IF('Indicator Date hidden'!AR111="x","x",$AQ$2-'Indicator Date hidden'!AR111)</f>
        <v>4</v>
      </c>
      <c r="AR110" s="25">
        <f>IF('Indicator Date hidden'!AS111="x","x",$AR$2-'Indicator Date hidden'!AS111)</f>
        <v>0</v>
      </c>
      <c r="AS110" s="25">
        <f>IF('Indicator Date hidden'!AT111="x","x",$AS$2-'Indicator Date hidden'!AT111)</f>
        <v>0</v>
      </c>
      <c r="AT110" s="25">
        <f>IF('Indicator Date hidden'!AU111="x","x",$AT$2-'Indicator Date hidden'!AU111)</f>
        <v>0</v>
      </c>
      <c r="AU110" s="25">
        <f>IF('Indicator Date hidden'!AV111="x","x",$AU$2-'Indicator Date hidden'!AV111)</f>
        <v>7</v>
      </c>
      <c r="AV110" s="25">
        <f>IF('Indicator Date hidden'!AW111="x","x",$AV$2-'Indicator Date hidden'!AW111)</f>
        <v>0</v>
      </c>
      <c r="AW110" s="25">
        <f>IF('Indicator Date hidden'!AX111="x","x",$AW$2-'Indicator Date hidden'!AX111)</f>
        <v>0</v>
      </c>
      <c r="AX110" s="25">
        <f>IF('Indicator Date hidden'!AY111="x","x",$AX$2-'Indicator Date hidden'!AY111)</f>
        <v>0</v>
      </c>
      <c r="AY110" s="25">
        <f>IF('Indicator Date hidden'!AZ111="x","x",$AY$2-'Indicator Date hidden'!AZ111)</f>
        <v>0</v>
      </c>
      <c r="AZ110" s="25">
        <f>IF('Indicator Date hidden'!BA111="x","x",$AZ$2-'Indicator Date hidden'!BA111)</f>
        <v>0</v>
      </c>
      <c r="BA110">
        <f t="shared" si="15"/>
        <v>25</v>
      </c>
      <c r="BB110" s="26">
        <f t="shared" si="16"/>
        <v>0.5</v>
      </c>
      <c r="BC110">
        <f t="shared" si="17"/>
        <v>6</v>
      </c>
      <c r="BD110" s="26">
        <f t="shared" si="18"/>
        <v>1.4594519519326423</v>
      </c>
      <c r="BE110" s="28">
        <f t="shared" si="19"/>
        <v>0</v>
      </c>
    </row>
    <row r="111" spans="1:57" x14ac:dyDescent="0.25">
      <c r="A111" t="s">
        <v>9459</v>
      </c>
      <c r="B111" s="25">
        <f>IF('Indicator Date hidden'!C112="x","x",$B$2-'Indicator Date hidden'!C112)</f>
        <v>0</v>
      </c>
      <c r="C111" s="25">
        <f>IF('Indicator Date hidden'!D112="x","x",$C$2-'Indicator Date hidden'!D112)</f>
        <v>0</v>
      </c>
      <c r="D111" s="25">
        <f>IF('Indicator Date hidden'!E112="x","x",$D$2-'Indicator Date hidden'!E112)</f>
        <v>0</v>
      </c>
      <c r="E111" s="25">
        <f>IF('Indicator Date hidden'!F112="x","x",$E$2-'Indicator Date hidden'!F112)</f>
        <v>0</v>
      </c>
      <c r="F111" s="25">
        <f>IF('Indicator Date hidden'!G112="x","x",$F$2-'Indicator Date hidden'!G112)</f>
        <v>0</v>
      </c>
      <c r="G111" s="25">
        <f>IF('Indicator Date hidden'!H112="x","x",$G$2-'Indicator Date hidden'!H112)</f>
        <v>0</v>
      </c>
      <c r="H111" s="25">
        <f>IF('Indicator Date hidden'!I112="x","x",$H$2-'Indicator Date hidden'!I112)</f>
        <v>0</v>
      </c>
      <c r="I111" s="25">
        <f>IF('Indicator Date hidden'!J112="x","x",$I$2-'Indicator Date hidden'!J112)</f>
        <v>0</v>
      </c>
      <c r="J111" s="25">
        <f>IF('Indicator Date hidden'!K112="x","x",$J$2-'Indicator Date hidden'!K112)</f>
        <v>0</v>
      </c>
      <c r="K111" s="25">
        <f>IF('Indicator Date hidden'!L112="x","x",$K$2-'Indicator Date hidden'!L112)</f>
        <v>0</v>
      </c>
      <c r="L111" s="25">
        <f>IF('Indicator Date hidden'!M112="x","x",$L$2-'Indicator Date hidden'!M112)</f>
        <v>0</v>
      </c>
      <c r="M111" s="25">
        <f>IF('Indicator Date hidden'!N112="x","x",$M$2-'Indicator Date hidden'!N112)</f>
        <v>0</v>
      </c>
      <c r="N111" s="25">
        <f>IF('Indicator Date hidden'!O112="x","x",$N$2-'Indicator Date hidden'!O112)</f>
        <v>0</v>
      </c>
      <c r="O111" s="25">
        <f>IF('Indicator Date hidden'!P112="x","x",$O$2-'Indicator Date hidden'!P112)</f>
        <v>0</v>
      </c>
      <c r="P111" s="25">
        <f>IF('Indicator Date hidden'!Q112="x","x",$P$2-'Indicator Date hidden'!Q112)</f>
        <v>0</v>
      </c>
      <c r="Q111" s="25" t="str">
        <f>IF('Indicator Date hidden'!R112="x","x",$Q$2-'Indicator Date hidden'!R112)</f>
        <v>x</v>
      </c>
      <c r="R111" s="25">
        <f>IF('Indicator Date hidden'!S112="x","x",$R$2-'Indicator Date hidden'!S112)</f>
        <v>0</v>
      </c>
      <c r="S111" s="25">
        <f>IF('Indicator Date hidden'!T112="x","x",$S$2-'Indicator Date hidden'!T112)</f>
        <v>0</v>
      </c>
      <c r="T111" s="25">
        <f>IF('Indicator Date hidden'!U112="x","x",$T$2-'Indicator Date hidden'!U112)</f>
        <v>0</v>
      </c>
      <c r="U111" s="25">
        <f>IF('Indicator Date hidden'!V112="x","x",$U$2-'Indicator Date hidden'!V112)</f>
        <v>0</v>
      </c>
      <c r="V111" s="25">
        <f>IF('Indicator Date hidden'!W112="x","x",$V$2-'Indicator Date hidden'!W112)</f>
        <v>0</v>
      </c>
      <c r="W111" s="25" t="str">
        <f>IF('Indicator Date hidden'!X112="x","x",$W$2-'Indicator Date hidden'!X112)</f>
        <v>x</v>
      </c>
      <c r="X111" s="25" t="str">
        <f>IF('Indicator Date hidden'!Y112="x","x",$X$2-'Indicator Date hidden'!Y112)</f>
        <v>x</v>
      </c>
      <c r="Y111" s="25">
        <f>IF('Indicator Date hidden'!Z112="x","x",$Y$2-'Indicator Date hidden'!Z112)</f>
        <v>0</v>
      </c>
      <c r="Z111" s="25">
        <f>IF('Indicator Date hidden'!AA112="x","x",$Z$2-'Indicator Date hidden'!AA112)</f>
        <v>0</v>
      </c>
      <c r="AA111" s="25">
        <f>IF('Indicator Date hidden'!AB112="x","x",$AA$2-'Indicator Date hidden'!AB112)</f>
        <v>0</v>
      </c>
      <c r="AB111" s="25">
        <f>IF('Indicator Date hidden'!AC112="x","x",$AB$2-'Indicator Date hidden'!AC112)</f>
        <v>0</v>
      </c>
      <c r="AC111" s="25">
        <f>IF('Indicator Date hidden'!AD112="x","x",$AC$2-'Indicator Date hidden'!AD112)</f>
        <v>0</v>
      </c>
      <c r="AD111" s="25" t="str">
        <f>IF('Indicator Date hidden'!AE112="x","x",$AD$2-'Indicator Date hidden'!AE112)</f>
        <v>x</v>
      </c>
      <c r="AE111" s="25">
        <f>IF('Indicator Date hidden'!AF112="x","x",$AE$2-'Indicator Date hidden'!AF112)</f>
        <v>0</v>
      </c>
      <c r="AF111" s="25">
        <f>IF('Indicator Date hidden'!AG112="x","x",$AF$2-'Indicator Date hidden'!AG112)</f>
        <v>1</v>
      </c>
      <c r="AG111" s="25">
        <f>IF('Indicator Date hidden'!AH112="x","x",$AG$2-'Indicator Date hidden'!AH112)</f>
        <v>0</v>
      </c>
      <c r="AH111" s="25">
        <f>IF('Indicator Date hidden'!AI112="x","x",$AH$2-'Indicator Date hidden'!AI112)</f>
        <v>0</v>
      </c>
      <c r="AI111" s="25">
        <f>IF('Indicator Date hidden'!AJ112="x","x",$AI$2-'Indicator Date hidden'!AJ112)</f>
        <v>0</v>
      </c>
      <c r="AJ111" s="25" t="str">
        <f>IF('Indicator Date hidden'!AK112="x","x",$AJ$2-'Indicator Date hidden'!AK112)</f>
        <v>x</v>
      </c>
      <c r="AK111" s="25">
        <f>IF('Indicator Date hidden'!AL112="x","x",$AK$2-'Indicator Date hidden'!AL112)</f>
        <v>1</v>
      </c>
      <c r="AL111" s="25">
        <f>IF('Indicator Date hidden'!AM112="x","x",$AL$2-'Indicator Date hidden'!AM112)</f>
        <v>0</v>
      </c>
      <c r="AM111" s="25">
        <f>IF('Indicator Date hidden'!AN112="x","x",$AM$2-'Indicator Date hidden'!AN112)</f>
        <v>0</v>
      </c>
      <c r="AN111" s="25">
        <f>IF('Indicator Date hidden'!AO112="x","x",$AN$2-'Indicator Date hidden'!AO112)</f>
        <v>0</v>
      </c>
      <c r="AO111" s="25">
        <f>IF('Indicator Date hidden'!AP112="x","x",$AO$2-'Indicator Date hidden'!AP112)</f>
        <v>0</v>
      </c>
      <c r="AP111" s="25">
        <f>IF('Indicator Date hidden'!AQ112="x","x",$AP$2-'Indicator Date hidden'!AQ112)</f>
        <v>0</v>
      </c>
      <c r="AQ111" s="25">
        <f>IF('Indicator Date hidden'!AR112="x","x",$AQ$2-'Indicator Date hidden'!AR112)</f>
        <v>0</v>
      </c>
      <c r="AR111" s="25">
        <f>IF('Indicator Date hidden'!AS112="x","x",$AR$2-'Indicator Date hidden'!AS112)</f>
        <v>0</v>
      </c>
      <c r="AS111" s="25">
        <f>IF('Indicator Date hidden'!AT112="x","x",$AS$2-'Indicator Date hidden'!AT112)</f>
        <v>0</v>
      </c>
      <c r="AT111" s="25">
        <f>IF('Indicator Date hidden'!AU112="x","x",$AT$2-'Indicator Date hidden'!AU112)</f>
        <v>0</v>
      </c>
      <c r="AU111" s="25">
        <f>IF('Indicator Date hidden'!AV112="x","x",$AU$2-'Indicator Date hidden'!AV112)</f>
        <v>3</v>
      </c>
      <c r="AV111" s="25">
        <f>IF('Indicator Date hidden'!AW112="x","x",$AV$2-'Indicator Date hidden'!AW112)</f>
        <v>0</v>
      </c>
      <c r="AW111" s="25">
        <f>IF('Indicator Date hidden'!AX112="x","x",$AW$2-'Indicator Date hidden'!AX112)</f>
        <v>0</v>
      </c>
      <c r="AX111" s="25">
        <f>IF('Indicator Date hidden'!AY112="x","x",$AX$2-'Indicator Date hidden'!AY112)</f>
        <v>0</v>
      </c>
      <c r="AY111" s="25">
        <f>IF('Indicator Date hidden'!AZ112="x","x",$AY$2-'Indicator Date hidden'!AZ112)</f>
        <v>0</v>
      </c>
      <c r="AZ111" s="25">
        <f>IF('Indicator Date hidden'!BA112="x","x",$AZ$2-'Indicator Date hidden'!BA112)</f>
        <v>0</v>
      </c>
      <c r="BA111">
        <f t="shared" si="15"/>
        <v>5</v>
      </c>
      <c r="BB111" s="26">
        <f t="shared" si="16"/>
        <v>0.10869565217391304</v>
      </c>
      <c r="BC111">
        <f t="shared" si="17"/>
        <v>3</v>
      </c>
      <c r="BD111" s="26">
        <f t="shared" si="18"/>
        <v>0.47677635216220238</v>
      </c>
      <c r="BE111" s="28">
        <f t="shared" si="19"/>
        <v>0</v>
      </c>
    </row>
    <row r="112" spans="1:57" x14ac:dyDescent="0.25">
      <c r="A112" t="s">
        <v>9444</v>
      </c>
      <c r="B112" s="25">
        <f>IF('Indicator Date hidden'!C113="x","x",$B$2-'Indicator Date hidden'!C113)</f>
        <v>0</v>
      </c>
      <c r="C112" s="25">
        <f>IF('Indicator Date hidden'!D113="x","x",$C$2-'Indicator Date hidden'!D113)</f>
        <v>0</v>
      </c>
      <c r="D112" s="25">
        <f>IF('Indicator Date hidden'!E113="x","x",$D$2-'Indicator Date hidden'!E113)</f>
        <v>0</v>
      </c>
      <c r="E112" s="25">
        <f>IF('Indicator Date hidden'!F113="x","x",$E$2-'Indicator Date hidden'!F113)</f>
        <v>0</v>
      </c>
      <c r="F112" s="25">
        <f>IF('Indicator Date hidden'!G113="x","x",$F$2-'Indicator Date hidden'!G113)</f>
        <v>0</v>
      </c>
      <c r="G112" s="25">
        <f>IF('Indicator Date hidden'!H113="x","x",$G$2-'Indicator Date hidden'!H113)</f>
        <v>0</v>
      </c>
      <c r="H112" s="25">
        <f>IF('Indicator Date hidden'!I113="x","x",$H$2-'Indicator Date hidden'!I113)</f>
        <v>0</v>
      </c>
      <c r="I112" s="25">
        <f>IF('Indicator Date hidden'!J113="x","x",$I$2-'Indicator Date hidden'!J113)</f>
        <v>0</v>
      </c>
      <c r="J112" s="25">
        <f>IF('Indicator Date hidden'!K113="x","x",$J$2-'Indicator Date hidden'!K113)</f>
        <v>0</v>
      </c>
      <c r="K112" s="25">
        <f>IF('Indicator Date hidden'!L113="x","x",$K$2-'Indicator Date hidden'!L113)</f>
        <v>0</v>
      </c>
      <c r="L112" s="25">
        <f>IF('Indicator Date hidden'!M113="x","x",$L$2-'Indicator Date hidden'!M113)</f>
        <v>0</v>
      </c>
      <c r="M112" s="25">
        <f>IF('Indicator Date hidden'!N113="x","x",$M$2-'Indicator Date hidden'!N113)</f>
        <v>0</v>
      </c>
      <c r="N112" s="25">
        <f>IF('Indicator Date hidden'!O113="x","x",$N$2-'Indicator Date hidden'!O113)</f>
        <v>0</v>
      </c>
      <c r="O112" s="25">
        <f>IF('Indicator Date hidden'!P113="x","x",$O$2-'Indicator Date hidden'!P113)</f>
        <v>0</v>
      </c>
      <c r="P112" s="25">
        <f>IF('Indicator Date hidden'!Q113="x","x",$P$2-'Indicator Date hidden'!Q113)</f>
        <v>0</v>
      </c>
      <c r="Q112" s="25">
        <f>IF('Indicator Date hidden'!R113="x","x",$Q$2-'Indicator Date hidden'!R113)</f>
        <v>2</v>
      </c>
      <c r="R112" s="25">
        <f>IF('Indicator Date hidden'!S113="x","x",$R$2-'Indicator Date hidden'!S113)</f>
        <v>0</v>
      </c>
      <c r="S112" s="25">
        <f>IF('Indicator Date hidden'!T113="x","x",$S$2-'Indicator Date hidden'!T113)</f>
        <v>0</v>
      </c>
      <c r="T112" s="25">
        <f>IF('Indicator Date hidden'!U113="x","x",$T$2-'Indicator Date hidden'!U113)</f>
        <v>0</v>
      </c>
      <c r="U112" s="25">
        <f>IF('Indicator Date hidden'!V113="x","x",$U$2-'Indicator Date hidden'!V113)</f>
        <v>0</v>
      </c>
      <c r="V112" s="25">
        <f>IF('Indicator Date hidden'!W113="x","x",$V$2-'Indicator Date hidden'!W113)</f>
        <v>0</v>
      </c>
      <c r="W112" s="25">
        <f>IF('Indicator Date hidden'!X113="x","x",$W$2-'Indicator Date hidden'!X113)</f>
        <v>2</v>
      </c>
      <c r="X112" s="25">
        <f>IF('Indicator Date hidden'!Y113="x","x",$X$2-'Indicator Date hidden'!Y113)</f>
        <v>3</v>
      </c>
      <c r="Y112" s="25">
        <f>IF('Indicator Date hidden'!Z113="x","x",$Y$2-'Indicator Date hidden'!Z113)</f>
        <v>0</v>
      </c>
      <c r="Z112" s="25">
        <f>IF('Indicator Date hidden'!AA113="x","x",$Z$2-'Indicator Date hidden'!AA113)</f>
        <v>0</v>
      </c>
      <c r="AA112" s="25">
        <f>IF('Indicator Date hidden'!AB113="x","x",$AA$2-'Indicator Date hidden'!AB113)</f>
        <v>0</v>
      </c>
      <c r="AB112" s="25">
        <f>IF('Indicator Date hidden'!AC113="x","x",$AB$2-'Indicator Date hidden'!AC113)</f>
        <v>0</v>
      </c>
      <c r="AC112" s="25">
        <f>IF('Indicator Date hidden'!AD113="x","x",$AC$2-'Indicator Date hidden'!AD113)</f>
        <v>0</v>
      </c>
      <c r="AD112" s="25">
        <f>IF('Indicator Date hidden'!AE113="x","x",$AD$2-'Indicator Date hidden'!AE113)</f>
        <v>0</v>
      </c>
      <c r="AE112" s="25">
        <f>IF('Indicator Date hidden'!AF113="x","x",$AE$2-'Indicator Date hidden'!AF113)</f>
        <v>0</v>
      </c>
      <c r="AF112" s="25">
        <f>IF('Indicator Date hidden'!AG113="x","x",$AF$2-'Indicator Date hidden'!AG113)</f>
        <v>1</v>
      </c>
      <c r="AG112" s="25">
        <f>IF('Indicator Date hidden'!AH113="x","x",$AG$2-'Indicator Date hidden'!AH113)</f>
        <v>0</v>
      </c>
      <c r="AH112" s="25">
        <f>IF('Indicator Date hidden'!AI113="x","x",$AH$2-'Indicator Date hidden'!AI113)</f>
        <v>0</v>
      </c>
      <c r="AI112" s="25">
        <f>IF('Indicator Date hidden'!AJ113="x","x",$AI$2-'Indicator Date hidden'!AJ113)</f>
        <v>0</v>
      </c>
      <c r="AJ112" s="25">
        <f>IF('Indicator Date hidden'!AK113="x","x",$AJ$2-'Indicator Date hidden'!AK113)</f>
        <v>1</v>
      </c>
      <c r="AK112" s="25">
        <f>IF('Indicator Date hidden'!AL113="x","x",$AK$2-'Indicator Date hidden'!AL113)</f>
        <v>1</v>
      </c>
      <c r="AL112" s="25">
        <f>IF('Indicator Date hidden'!AM113="x","x",$AL$2-'Indicator Date hidden'!AM113)</f>
        <v>0</v>
      </c>
      <c r="AM112" s="25">
        <f>IF('Indicator Date hidden'!AN113="x","x",$AM$2-'Indicator Date hidden'!AN113)</f>
        <v>0</v>
      </c>
      <c r="AN112" s="25">
        <f>IF('Indicator Date hidden'!AO113="x","x",$AN$2-'Indicator Date hidden'!AO113)</f>
        <v>0</v>
      </c>
      <c r="AO112" s="25">
        <f>IF('Indicator Date hidden'!AP113="x","x",$AO$2-'Indicator Date hidden'!AP113)</f>
        <v>0</v>
      </c>
      <c r="AP112" s="25">
        <f>IF('Indicator Date hidden'!AQ113="x","x",$AP$2-'Indicator Date hidden'!AQ113)</f>
        <v>0</v>
      </c>
      <c r="AQ112" s="25">
        <f>IF('Indicator Date hidden'!AR113="x","x",$AQ$2-'Indicator Date hidden'!AR113)</f>
        <v>0</v>
      </c>
      <c r="AR112" s="25">
        <f>IF('Indicator Date hidden'!AS113="x","x",$AR$2-'Indicator Date hidden'!AS113)</f>
        <v>0</v>
      </c>
      <c r="AS112" s="25">
        <f>IF('Indicator Date hidden'!AT113="x","x",$AS$2-'Indicator Date hidden'!AT113)</f>
        <v>0</v>
      </c>
      <c r="AT112" s="25">
        <f>IF('Indicator Date hidden'!AU113="x","x",$AT$2-'Indicator Date hidden'!AU113)</f>
        <v>0</v>
      </c>
      <c r="AU112" s="25">
        <f>IF('Indicator Date hidden'!AV113="x","x",$AU$2-'Indicator Date hidden'!AV113)</f>
        <v>1</v>
      </c>
      <c r="AV112" s="25">
        <f>IF('Indicator Date hidden'!AW113="x","x",$AV$2-'Indicator Date hidden'!AW113)</f>
        <v>0</v>
      </c>
      <c r="AW112" s="25">
        <f>IF('Indicator Date hidden'!AX113="x","x",$AW$2-'Indicator Date hidden'!AX113)</f>
        <v>0</v>
      </c>
      <c r="AX112" s="25">
        <f>IF('Indicator Date hidden'!AY113="x","x",$AX$2-'Indicator Date hidden'!AY113)</f>
        <v>0</v>
      </c>
      <c r="AY112" s="25">
        <f>IF('Indicator Date hidden'!AZ113="x","x",$AY$2-'Indicator Date hidden'!AZ113)</f>
        <v>0</v>
      </c>
      <c r="AZ112" s="25">
        <f>IF('Indicator Date hidden'!BA113="x","x",$AZ$2-'Indicator Date hidden'!BA113)</f>
        <v>0</v>
      </c>
      <c r="BA112">
        <f t="shared" si="15"/>
        <v>11</v>
      </c>
      <c r="BB112" s="26">
        <f t="shared" si="16"/>
        <v>0.21568627450980393</v>
      </c>
      <c r="BC112">
        <f t="shared" si="17"/>
        <v>7</v>
      </c>
      <c r="BD112" s="26">
        <f t="shared" si="18"/>
        <v>0.60435431401656636</v>
      </c>
      <c r="BE112" s="28">
        <f t="shared" si="19"/>
        <v>0</v>
      </c>
    </row>
    <row r="113" spans="1:57" x14ac:dyDescent="0.25">
      <c r="A113" t="s">
        <v>9361</v>
      </c>
      <c r="B113" s="25">
        <f>IF('Indicator Date hidden'!C114="x","x",$B$2-'Indicator Date hidden'!C114)</f>
        <v>0</v>
      </c>
      <c r="C113" s="25">
        <f>IF('Indicator Date hidden'!D114="x","x",$C$2-'Indicator Date hidden'!D114)</f>
        <v>0</v>
      </c>
      <c r="D113" s="25">
        <f>IF('Indicator Date hidden'!E114="x","x",$D$2-'Indicator Date hidden'!E114)</f>
        <v>0</v>
      </c>
      <c r="E113" s="25">
        <f>IF('Indicator Date hidden'!F114="x","x",$E$2-'Indicator Date hidden'!F114)</f>
        <v>0</v>
      </c>
      <c r="F113" s="25">
        <f>IF('Indicator Date hidden'!G114="x","x",$F$2-'Indicator Date hidden'!G114)</f>
        <v>0</v>
      </c>
      <c r="G113" s="25">
        <f>IF('Indicator Date hidden'!H114="x","x",$G$2-'Indicator Date hidden'!H114)</f>
        <v>0</v>
      </c>
      <c r="H113" s="25">
        <f>IF('Indicator Date hidden'!I114="x","x",$H$2-'Indicator Date hidden'!I114)</f>
        <v>0</v>
      </c>
      <c r="I113" s="25">
        <f>IF('Indicator Date hidden'!J114="x","x",$I$2-'Indicator Date hidden'!J114)</f>
        <v>0</v>
      </c>
      <c r="J113" s="25">
        <f>IF('Indicator Date hidden'!K114="x","x",$J$2-'Indicator Date hidden'!K114)</f>
        <v>0</v>
      </c>
      <c r="K113" s="25">
        <f>IF('Indicator Date hidden'!L114="x","x",$K$2-'Indicator Date hidden'!L114)</f>
        <v>0</v>
      </c>
      <c r="L113" s="25">
        <f>IF('Indicator Date hidden'!M114="x","x",$L$2-'Indicator Date hidden'!M114)</f>
        <v>0</v>
      </c>
      <c r="M113" s="25">
        <f>IF('Indicator Date hidden'!N114="x","x",$M$2-'Indicator Date hidden'!N114)</f>
        <v>0</v>
      </c>
      <c r="N113" s="25">
        <f>IF('Indicator Date hidden'!O114="x","x",$N$2-'Indicator Date hidden'!O114)</f>
        <v>0</v>
      </c>
      <c r="O113" s="25">
        <f>IF('Indicator Date hidden'!P114="x","x",$O$2-'Indicator Date hidden'!P114)</f>
        <v>0</v>
      </c>
      <c r="P113" s="25">
        <f>IF('Indicator Date hidden'!Q114="x","x",$P$2-'Indicator Date hidden'!Q114)</f>
        <v>0</v>
      </c>
      <c r="Q113" s="25" t="str">
        <f>IF('Indicator Date hidden'!R114="x","x",$Q$2-'Indicator Date hidden'!R114)</f>
        <v>x</v>
      </c>
      <c r="R113" s="25">
        <f>IF('Indicator Date hidden'!S114="x","x",$R$2-'Indicator Date hidden'!S114)</f>
        <v>0</v>
      </c>
      <c r="S113" s="25">
        <f>IF('Indicator Date hidden'!T114="x","x",$S$2-'Indicator Date hidden'!T114)</f>
        <v>0</v>
      </c>
      <c r="T113" s="25">
        <f>IF('Indicator Date hidden'!U114="x","x",$T$2-'Indicator Date hidden'!U114)</f>
        <v>0</v>
      </c>
      <c r="U113" s="25">
        <f>IF('Indicator Date hidden'!V114="x","x",$U$2-'Indicator Date hidden'!V114)</f>
        <v>0</v>
      </c>
      <c r="V113" s="25">
        <f>IF('Indicator Date hidden'!W114="x","x",$V$2-'Indicator Date hidden'!W114)</f>
        <v>0</v>
      </c>
      <c r="W113" s="25">
        <f>IF('Indicator Date hidden'!X114="x","x",$W$2-'Indicator Date hidden'!X114)</f>
        <v>9</v>
      </c>
      <c r="X113" s="25">
        <f>IF('Indicator Date hidden'!Y114="x","x",$X$2-'Indicator Date hidden'!Y114)</f>
        <v>4</v>
      </c>
      <c r="Y113" s="25">
        <f>IF('Indicator Date hidden'!Z114="x","x",$Y$2-'Indicator Date hidden'!Z114)</f>
        <v>0</v>
      </c>
      <c r="Z113" s="25">
        <f>IF('Indicator Date hidden'!AA114="x","x",$Z$2-'Indicator Date hidden'!AA114)</f>
        <v>0</v>
      </c>
      <c r="AA113" s="25" t="str">
        <f>IF('Indicator Date hidden'!AB114="x","x",$AA$2-'Indicator Date hidden'!AB114)</f>
        <v>x</v>
      </c>
      <c r="AB113" s="25">
        <f>IF('Indicator Date hidden'!AC114="x","x",$AB$2-'Indicator Date hidden'!AC114)</f>
        <v>0</v>
      </c>
      <c r="AC113" s="25">
        <f>IF('Indicator Date hidden'!AD114="x","x",$AC$2-'Indicator Date hidden'!AD114)</f>
        <v>0</v>
      </c>
      <c r="AD113" s="25" t="str">
        <f>IF('Indicator Date hidden'!AE114="x","x",$AD$2-'Indicator Date hidden'!AE114)</f>
        <v>x</v>
      </c>
      <c r="AE113" s="25" t="str">
        <f>IF('Indicator Date hidden'!AF114="x","x",$AE$2-'Indicator Date hidden'!AF114)</f>
        <v>x</v>
      </c>
      <c r="AF113" s="25" t="str">
        <f>IF('Indicator Date hidden'!AG114="x","x",$AF$2-'Indicator Date hidden'!AG114)</f>
        <v>x</v>
      </c>
      <c r="AG113" s="25">
        <f>IF('Indicator Date hidden'!AH114="x","x",$AG$2-'Indicator Date hidden'!AH114)</f>
        <v>0</v>
      </c>
      <c r="AH113" s="25">
        <f>IF('Indicator Date hidden'!AI114="x","x",$AH$2-'Indicator Date hidden'!AI114)</f>
        <v>0</v>
      </c>
      <c r="AI113" s="25">
        <f>IF('Indicator Date hidden'!AJ114="x","x",$AI$2-'Indicator Date hidden'!AJ114)</f>
        <v>0</v>
      </c>
      <c r="AJ113" s="25" t="str">
        <f>IF('Indicator Date hidden'!AK114="x","x",$AJ$2-'Indicator Date hidden'!AK114)</f>
        <v>x</v>
      </c>
      <c r="AK113" s="25">
        <f>IF('Indicator Date hidden'!AL114="x","x",$AK$2-'Indicator Date hidden'!AL114)</f>
        <v>1</v>
      </c>
      <c r="AL113" s="25">
        <f>IF('Indicator Date hidden'!AM114="x","x",$AL$2-'Indicator Date hidden'!AM114)</f>
        <v>0</v>
      </c>
      <c r="AM113" s="25">
        <f>IF('Indicator Date hidden'!AN114="x","x",$AM$2-'Indicator Date hidden'!AN114)</f>
        <v>0</v>
      </c>
      <c r="AN113" s="25">
        <f>IF('Indicator Date hidden'!AO114="x","x",$AN$2-'Indicator Date hidden'!AO114)</f>
        <v>0</v>
      </c>
      <c r="AO113" s="25" t="str">
        <f>IF('Indicator Date hidden'!AP114="x","x",$AO$2-'Indicator Date hidden'!AP114)</f>
        <v>x</v>
      </c>
      <c r="AP113" s="25" t="str">
        <f>IF('Indicator Date hidden'!AQ114="x","x",$AP$2-'Indicator Date hidden'!AQ114)</f>
        <v>x</v>
      </c>
      <c r="AQ113" s="25">
        <f>IF('Indicator Date hidden'!AR114="x","x",$AQ$2-'Indicator Date hidden'!AR114)</f>
        <v>4</v>
      </c>
      <c r="AR113" s="25">
        <f>IF('Indicator Date hidden'!AS114="x","x",$AR$2-'Indicator Date hidden'!AS114)</f>
        <v>0</v>
      </c>
      <c r="AS113" s="25" t="str">
        <f>IF('Indicator Date hidden'!AT114="x","x",$AS$2-'Indicator Date hidden'!AT114)</f>
        <v>x</v>
      </c>
      <c r="AT113" s="25">
        <f>IF('Indicator Date hidden'!AU114="x","x",$AT$2-'Indicator Date hidden'!AU114)</f>
        <v>0</v>
      </c>
      <c r="AU113" s="25" t="str">
        <f>IF('Indicator Date hidden'!AV114="x","x",$AU$2-'Indicator Date hidden'!AV114)</f>
        <v>x</v>
      </c>
      <c r="AV113" s="25">
        <f>IF('Indicator Date hidden'!AW114="x","x",$AV$2-'Indicator Date hidden'!AW114)</f>
        <v>0</v>
      </c>
      <c r="AW113" s="25">
        <f>IF('Indicator Date hidden'!AX114="x","x",$AW$2-'Indicator Date hidden'!AX114)</f>
        <v>0</v>
      </c>
      <c r="AX113" s="25">
        <f>IF('Indicator Date hidden'!AY114="x","x",$AX$2-'Indicator Date hidden'!AY114)</f>
        <v>0</v>
      </c>
      <c r="AY113" s="25">
        <f>IF('Indicator Date hidden'!AZ114="x","x",$AY$2-'Indicator Date hidden'!AZ114)</f>
        <v>0</v>
      </c>
      <c r="AZ113" s="25">
        <f>IF('Indicator Date hidden'!BA114="x","x",$AZ$2-'Indicator Date hidden'!BA114)</f>
        <v>0</v>
      </c>
      <c r="BA113">
        <f t="shared" si="15"/>
        <v>18</v>
      </c>
      <c r="BB113" s="26">
        <f t="shared" si="16"/>
        <v>0.43902439024390244</v>
      </c>
      <c r="BC113">
        <f t="shared" si="17"/>
        <v>4</v>
      </c>
      <c r="BD113" s="26">
        <f t="shared" si="18"/>
        <v>1.6086470680820633</v>
      </c>
      <c r="BE113" s="28">
        <f t="shared" si="19"/>
        <v>0</v>
      </c>
    </row>
    <row r="114" spans="1:57" x14ac:dyDescent="0.25">
      <c r="A114" t="s">
        <v>9440</v>
      </c>
      <c r="B114" s="25">
        <f>IF('Indicator Date hidden'!C115="x","x",$B$2-'Indicator Date hidden'!C115)</f>
        <v>0</v>
      </c>
      <c r="C114" s="25">
        <f>IF('Indicator Date hidden'!D115="x","x",$C$2-'Indicator Date hidden'!D115)</f>
        <v>0</v>
      </c>
      <c r="D114" s="25">
        <f>IF('Indicator Date hidden'!E115="x","x",$D$2-'Indicator Date hidden'!E115)</f>
        <v>0</v>
      </c>
      <c r="E114" s="25">
        <f>IF('Indicator Date hidden'!F115="x","x",$E$2-'Indicator Date hidden'!F115)</f>
        <v>0</v>
      </c>
      <c r="F114" s="25">
        <f>IF('Indicator Date hidden'!G115="x","x",$F$2-'Indicator Date hidden'!G115)</f>
        <v>0</v>
      </c>
      <c r="G114" s="25">
        <f>IF('Indicator Date hidden'!H115="x","x",$G$2-'Indicator Date hidden'!H115)</f>
        <v>0</v>
      </c>
      <c r="H114" s="25">
        <f>IF('Indicator Date hidden'!I115="x","x",$H$2-'Indicator Date hidden'!I115)</f>
        <v>0</v>
      </c>
      <c r="I114" s="25">
        <f>IF('Indicator Date hidden'!J115="x","x",$I$2-'Indicator Date hidden'!J115)</f>
        <v>0</v>
      </c>
      <c r="J114" s="25">
        <f>IF('Indicator Date hidden'!K115="x","x",$J$2-'Indicator Date hidden'!K115)</f>
        <v>0</v>
      </c>
      <c r="K114" s="25">
        <f>IF('Indicator Date hidden'!L115="x","x",$K$2-'Indicator Date hidden'!L115)</f>
        <v>0</v>
      </c>
      <c r="L114" s="25">
        <f>IF('Indicator Date hidden'!M115="x","x",$L$2-'Indicator Date hidden'!M115)</f>
        <v>0</v>
      </c>
      <c r="M114" s="25">
        <f>IF('Indicator Date hidden'!N115="x","x",$M$2-'Indicator Date hidden'!N115)</f>
        <v>0</v>
      </c>
      <c r="N114" s="25">
        <f>IF('Indicator Date hidden'!O115="x","x",$N$2-'Indicator Date hidden'!O115)</f>
        <v>0</v>
      </c>
      <c r="O114" s="25">
        <f>IF('Indicator Date hidden'!P115="x","x",$O$2-'Indicator Date hidden'!P115)</f>
        <v>0</v>
      </c>
      <c r="P114" s="25">
        <f>IF('Indicator Date hidden'!Q115="x","x",$P$2-'Indicator Date hidden'!Q115)</f>
        <v>0</v>
      </c>
      <c r="Q114" s="25">
        <f>IF('Indicator Date hidden'!R115="x","x",$Q$2-'Indicator Date hidden'!R115)</f>
        <v>2</v>
      </c>
      <c r="R114" s="25">
        <f>IF('Indicator Date hidden'!S115="x","x",$R$2-'Indicator Date hidden'!S115)</f>
        <v>0</v>
      </c>
      <c r="S114" s="25">
        <f>IF('Indicator Date hidden'!T115="x","x",$S$2-'Indicator Date hidden'!T115)</f>
        <v>0</v>
      </c>
      <c r="T114" s="25">
        <f>IF('Indicator Date hidden'!U115="x","x",$T$2-'Indicator Date hidden'!U115)</f>
        <v>0</v>
      </c>
      <c r="U114" s="25">
        <f>IF('Indicator Date hidden'!V115="x","x",$U$2-'Indicator Date hidden'!V115)</f>
        <v>0</v>
      </c>
      <c r="V114" s="25">
        <f>IF('Indicator Date hidden'!W115="x","x",$V$2-'Indicator Date hidden'!W115)</f>
        <v>0</v>
      </c>
      <c r="W114" s="25">
        <f>IF('Indicator Date hidden'!X115="x","x",$W$2-'Indicator Date hidden'!X115)</f>
        <v>2</v>
      </c>
      <c r="X114" s="25">
        <f>IF('Indicator Date hidden'!Y115="x","x",$X$2-'Indicator Date hidden'!Y115)</f>
        <v>1</v>
      </c>
      <c r="Y114" s="25">
        <f>IF('Indicator Date hidden'!Z115="x","x",$Y$2-'Indicator Date hidden'!Z115)</f>
        <v>0</v>
      </c>
      <c r="Z114" s="25">
        <f>IF('Indicator Date hidden'!AA115="x","x",$Z$2-'Indicator Date hidden'!AA115)</f>
        <v>0</v>
      </c>
      <c r="AA114" s="25">
        <f>IF('Indicator Date hidden'!AB115="x","x",$AA$2-'Indicator Date hidden'!AB115)</f>
        <v>0</v>
      </c>
      <c r="AB114" s="25">
        <f>IF('Indicator Date hidden'!AC115="x","x",$AB$2-'Indicator Date hidden'!AC115)</f>
        <v>0</v>
      </c>
      <c r="AC114" s="25">
        <f>IF('Indicator Date hidden'!AD115="x","x",$AC$2-'Indicator Date hidden'!AD115)</f>
        <v>0</v>
      </c>
      <c r="AD114" s="25" t="str">
        <f>IF('Indicator Date hidden'!AE115="x","x",$AD$2-'Indicator Date hidden'!AE115)</f>
        <v>x</v>
      </c>
      <c r="AE114" s="25">
        <f>IF('Indicator Date hidden'!AF115="x","x",$AE$2-'Indicator Date hidden'!AF115)</f>
        <v>0</v>
      </c>
      <c r="AF114" s="25">
        <f>IF('Indicator Date hidden'!AG115="x","x",$AF$2-'Indicator Date hidden'!AG115)</f>
        <v>0</v>
      </c>
      <c r="AG114" s="25">
        <f>IF('Indicator Date hidden'!AH115="x","x",$AG$2-'Indicator Date hidden'!AH115)</f>
        <v>0</v>
      </c>
      <c r="AH114" s="25">
        <f>IF('Indicator Date hidden'!AI115="x","x",$AH$2-'Indicator Date hidden'!AI115)</f>
        <v>0</v>
      </c>
      <c r="AI114" s="25">
        <f>IF('Indicator Date hidden'!AJ115="x","x",$AI$2-'Indicator Date hidden'!AJ115)</f>
        <v>0</v>
      </c>
      <c r="AJ114" s="25" t="str">
        <f>IF('Indicator Date hidden'!AK115="x","x",$AJ$2-'Indicator Date hidden'!AK115)</f>
        <v>x</v>
      </c>
      <c r="AK114" s="25">
        <f>IF('Indicator Date hidden'!AL115="x","x",$AK$2-'Indicator Date hidden'!AL115)</f>
        <v>1</v>
      </c>
      <c r="AL114" s="25">
        <f>IF('Indicator Date hidden'!AM115="x","x",$AL$2-'Indicator Date hidden'!AM115)</f>
        <v>0</v>
      </c>
      <c r="AM114" s="25">
        <f>IF('Indicator Date hidden'!AN115="x","x",$AM$2-'Indicator Date hidden'!AN115)</f>
        <v>0</v>
      </c>
      <c r="AN114" s="25">
        <f>IF('Indicator Date hidden'!AO115="x","x",$AN$2-'Indicator Date hidden'!AO115)</f>
        <v>0</v>
      </c>
      <c r="AO114" s="25">
        <f>IF('Indicator Date hidden'!AP115="x","x",$AO$2-'Indicator Date hidden'!AP115)</f>
        <v>1</v>
      </c>
      <c r="AP114" s="25">
        <f>IF('Indicator Date hidden'!AQ115="x","x",$AP$2-'Indicator Date hidden'!AQ115)</f>
        <v>1</v>
      </c>
      <c r="AQ114" s="25">
        <f>IF('Indicator Date hidden'!AR115="x","x",$AQ$2-'Indicator Date hidden'!AR115)</f>
        <v>6</v>
      </c>
      <c r="AR114" s="25">
        <f>IF('Indicator Date hidden'!AS115="x","x",$AR$2-'Indicator Date hidden'!AS115)</f>
        <v>0</v>
      </c>
      <c r="AS114" s="25">
        <f>IF('Indicator Date hidden'!AT115="x","x",$AS$2-'Indicator Date hidden'!AT115)</f>
        <v>0</v>
      </c>
      <c r="AT114" s="25">
        <f>IF('Indicator Date hidden'!AU115="x","x",$AT$2-'Indicator Date hidden'!AU115)</f>
        <v>0</v>
      </c>
      <c r="AU114" s="25">
        <f>IF('Indicator Date hidden'!AV115="x","x",$AU$2-'Indicator Date hidden'!AV115)</f>
        <v>1</v>
      </c>
      <c r="AV114" s="25">
        <f>IF('Indicator Date hidden'!AW115="x","x",$AV$2-'Indicator Date hidden'!AW115)</f>
        <v>0</v>
      </c>
      <c r="AW114" s="25">
        <f>IF('Indicator Date hidden'!AX115="x","x",$AW$2-'Indicator Date hidden'!AX115)</f>
        <v>0</v>
      </c>
      <c r="AX114" s="25">
        <f>IF('Indicator Date hidden'!AY115="x","x",$AX$2-'Indicator Date hidden'!AY115)</f>
        <v>0</v>
      </c>
      <c r="AY114" s="25">
        <f>IF('Indicator Date hidden'!AZ115="x","x",$AY$2-'Indicator Date hidden'!AZ115)</f>
        <v>0</v>
      </c>
      <c r="AZ114" s="25">
        <f>IF('Indicator Date hidden'!BA115="x","x",$AZ$2-'Indicator Date hidden'!BA115)</f>
        <v>0</v>
      </c>
      <c r="BA114">
        <f t="shared" si="15"/>
        <v>15</v>
      </c>
      <c r="BB114" s="26">
        <f t="shared" si="16"/>
        <v>0.30612244897959184</v>
      </c>
      <c r="BC114">
        <f t="shared" si="17"/>
        <v>8</v>
      </c>
      <c r="BD114" s="26">
        <f t="shared" si="18"/>
        <v>0.95199214609719185</v>
      </c>
      <c r="BE114" s="28">
        <f t="shared" si="19"/>
        <v>0</v>
      </c>
    </row>
    <row r="115" spans="1:57" x14ac:dyDescent="0.25">
      <c r="A115" t="s">
        <v>9455</v>
      </c>
      <c r="B115" s="25">
        <f>IF('Indicator Date hidden'!C116="x","x",$B$2-'Indicator Date hidden'!C116)</f>
        <v>0</v>
      </c>
      <c r="C115" s="25">
        <f>IF('Indicator Date hidden'!D116="x","x",$C$2-'Indicator Date hidden'!D116)</f>
        <v>0</v>
      </c>
      <c r="D115" s="25">
        <f>IF('Indicator Date hidden'!E116="x","x",$D$2-'Indicator Date hidden'!E116)</f>
        <v>0</v>
      </c>
      <c r="E115" s="25">
        <f>IF('Indicator Date hidden'!F116="x","x",$E$2-'Indicator Date hidden'!F116)</f>
        <v>0</v>
      </c>
      <c r="F115" s="25">
        <f>IF('Indicator Date hidden'!G116="x","x",$F$2-'Indicator Date hidden'!G116)</f>
        <v>0</v>
      </c>
      <c r="G115" s="25">
        <f>IF('Indicator Date hidden'!H116="x","x",$G$2-'Indicator Date hidden'!H116)</f>
        <v>0</v>
      </c>
      <c r="H115" s="25">
        <f>IF('Indicator Date hidden'!I116="x","x",$H$2-'Indicator Date hidden'!I116)</f>
        <v>0</v>
      </c>
      <c r="I115" s="25">
        <f>IF('Indicator Date hidden'!J116="x","x",$I$2-'Indicator Date hidden'!J116)</f>
        <v>0</v>
      </c>
      <c r="J115" s="25">
        <f>IF('Indicator Date hidden'!K116="x","x",$J$2-'Indicator Date hidden'!K116)</f>
        <v>0</v>
      </c>
      <c r="K115" s="25">
        <f>IF('Indicator Date hidden'!L116="x","x",$K$2-'Indicator Date hidden'!L116)</f>
        <v>0</v>
      </c>
      <c r="L115" s="25">
        <f>IF('Indicator Date hidden'!M116="x","x",$L$2-'Indicator Date hidden'!M116)</f>
        <v>0</v>
      </c>
      <c r="M115" s="25">
        <f>IF('Indicator Date hidden'!N116="x","x",$M$2-'Indicator Date hidden'!N116)</f>
        <v>0</v>
      </c>
      <c r="N115" s="25">
        <f>IF('Indicator Date hidden'!O116="x","x",$N$2-'Indicator Date hidden'!O116)</f>
        <v>0</v>
      </c>
      <c r="O115" s="25">
        <f>IF('Indicator Date hidden'!P116="x","x",$O$2-'Indicator Date hidden'!P116)</f>
        <v>0</v>
      </c>
      <c r="P115" s="25">
        <f>IF('Indicator Date hidden'!Q116="x","x",$P$2-'Indicator Date hidden'!Q116)</f>
        <v>0</v>
      </c>
      <c r="Q115" s="25">
        <f>IF('Indicator Date hidden'!R116="x","x",$Q$2-'Indicator Date hidden'!R116)</f>
        <v>4</v>
      </c>
      <c r="R115" s="25">
        <f>IF('Indicator Date hidden'!S116="x","x",$R$2-'Indicator Date hidden'!S116)</f>
        <v>0</v>
      </c>
      <c r="S115" s="25">
        <f>IF('Indicator Date hidden'!T116="x","x",$S$2-'Indicator Date hidden'!T116)</f>
        <v>0</v>
      </c>
      <c r="T115" s="25">
        <f>IF('Indicator Date hidden'!U116="x","x",$T$2-'Indicator Date hidden'!U116)</f>
        <v>0</v>
      </c>
      <c r="U115" s="25">
        <f>IF('Indicator Date hidden'!V116="x","x",$U$2-'Indicator Date hidden'!V116)</f>
        <v>0</v>
      </c>
      <c r="V115" s="25">
        <f>IF('Indicator Date hidden'!W116="x","x",$V$2-'Indicator Date hidden'!W116)</f>
        <v>0</v>
      </c>
      <c r="W115" s="25">
        <f>IF('Indicator Date hidden'!X116="x","x",$W$2-'Indicator Date hidden'!X116)</f>
        <v>1</v>
      </c>
      <c r="X115" s="25">
        <f>IF('Indicator Date hidden'!Y116="x","x",$X$2-'Indicator Date hidden'!Y116)</f>
        <v>3</v>
      </c>
      <c r="Y115" s="25">
        <f>IF('Indicator Date hidden'!Z116="x","x",$Y$2-'Indicator Date hidden'!Z116)</f>
        <v>0</v>
      </c>
      <c r="Z115" s="25">
        <f>IF('Indicator Date hidden'!AA116="x","x",$Z$2-'Indicator Date hidden'!AA116)</f>
        <v>0</v>
      </c>
      <c r="AA115" s="25">
        <f>IF('Indicator Date hidden'!AB116="x","x",$AA$2-'Indicator Date hidden'!AB116)</f>
        <v>1</v>
      </c>
      <c r="AB115" s="25">
        <f>IF('Indicator Date hidden'!AC116="x","x",$AB$2-'Indicator Date hidden'!AC116)</f>
        <v>0</v>
      </c>
      <c r="AC115" s="25">
        <f>IF('Indicator Date hidden'!AD116="x","x",$AC$2-'Indicator Date hidden'!AD116)</f>
        <v>0</v>
      </c>
      <c r="AD115" s="25" t="str">
        <f>IF('Indicator Date hidden'!AE116="x","x",$AD$2-'Indicator Date hidden'!AE116)</f>
        <v>x</v>
      </c>
      <c r="AE115" s="25">
        <f>IF('Indicator Date hidden'!AF116="x","x",$AE$2-'Indicator Date hidden'!AF116)</f>
        <v>0</v>
      </c>
      <c r="AF115" s="25">
        <f>IF('Indicator Date hidden'!AG116="x","x",$AF$2-'Indicator Date hidden'!AG116)</f>
        <v>1</v>
      </c>
      <c r="AG115" s="25">
        <f>IF('Indicator Date hidden'!AH116="x","x",$AG$2-'Indicator Date hidden'!AH116)</f>
        <v>0</v>
      </c>
      <c r="AH115" s="25">
        <f>IF('Indicator Date hidden'!AI116="x","x",$AH$2-'Indicator Date hidden'!AI116)</f>
        <v>0</v>
      </c>
      <c r="AI115" s="25">
        <f>IF('Indicator Date hidden'!AJ116="x","x",$AI$2-'Indicator Date hidden'!AJ116)</f>
        <v>0</v>
      </c>
      <c r="AJ115" s="25" t="str">
        <f>IF('Indicator Date hidden'!AK116="x","x",$AJ$2-'Indicator Date hidden'!AK116)</f>
        <v>x</v>
      </c>
      <c r="AK115" s="25">
        <f>IF('Indicator Date hidden'!AL116="x","x",$AK$2-'Indicator Date hidden'!AL116)</f>
        <v>1</v>
      </c>
      <c r="AL115" s="25">
        <f>IF('Indicator Date hidden'!AM116="x","x",$AL$2-'Indicator Date hidden'!AM116)</f>
        <v>0</v>
      </c>
      <c r="AM115" s="25">
        <f>IF('Indicator Date hidden'!AN116="x","x",$AM$2-'Indicator Date hidden'!AN116)</f>
        <v>0</v>
      </c>
      <c r="AN115" s="25">
        <f>IF('Indicator Date hidden'!AO116="x","x",$AN$2-'Indicator Date hidden'!AO116)</f>
        <v>0</v>
      </c>
      <c r="AO115" s="25" t="str">
        <f>IF('Indicator Date hidden'!AP116="x","x",$AO$2-'Indicator Date hidden'!AP116)</f>
        <v>x</v>
      </c>
      <c r="AP115" s="25">
        <f>IF('Indicator Date hidden'!AQ116="x","x",$AP$2-'Indicator Date hidden'!AQ116)</f>
        <v>2</v>
      </c>
      <c r="AQ115" s="25">
        <f>IF('Indicator Date hidden'!AR116="x","x",$AQ$2-'Indicator Date hidden'!AR116)</f>
        <v>0</v>
      </c>
      <c r="AR115" s="25">
        <f>IF('Indicator Date hidden'!AS116="x","x",$AR$2-'Indicator Date hidden'!AS116)</f>
        <v>0</v>
      </c>
      <c r="AS115" s="25">
        <f>IF('Indicator Date hidden'!AT116="x","x",$AS$2-'Indicator Date hidden'!AT116)</f>
        <v>0</v>
      </c>
      <c r="AT115" s="25">
        <f>IF('Indicator Date hidden'!AU116="x","x",$AT$2-'Indicator Date hidden'!AU116)</f>
        <v>0</v>
      </c>
      <c r="AU115" s="25">
        <f>IF('Indicator Date hidden'!AV116="x","x",$AU$2-'Indicator Date hidden'!AV116)</f>
        <v>4</v>
      </c>
      <c r="AV115" s="25">
        <f>IF('Indicator Date hidden'!AW116="x","x",$AV$2-'Indicator Date hidden'!AW116)</f>
        <v>0</v>
      </c>
      <c r="AW115" s="25">
        <f>IF('Indicator Date hidden'!AX116="x","x",$AW$2-'Indicator Date hidden'!AX116)</f>
        <v>0</v>
      </c>
      <c r="AX115" s="25">
        <f>IF('Indicator Date hidden'!AY116="x","x",$AX$2-'Indicator Date hidden'!AY116)</f>
        <v>0</v>
      </c>
      <c r="AY115" s="25">
        <f>IF('Indicator Date hidden'!AZ116="x","x",$AY$2-'Indicator Date hidden'!AZ116)</f>
        <v>0</v>
      </c>
      <c r="AZ115" s="25">
        <f>IF('Indicator Date hidden'!BA116="x","x",$AZ$2-'Indicator Date hidden'!BA116)</f>
        <v>0</v>
      </c>
      <c r="BA115">
        <f t="shared" si="15"/>
        <v>17</v>
      </c>
      <c r="BB115" s="26">
        <f t="shared" si="16"/>
        <v>0.35416666666666669</v>
      </c>
      <c r="BC115">
        <f t="shared" si="17"/>
        <v>8</v>
      </c>
      <c r="BD115" s="26">
        <f t="shared" si="18"/>
        <v>0.94625541243131372</v>
      </c>
      <c r="BE115" s="28">
        <f t="shared" si="19"/>
        <v>0</v>
      </c>
    </row>
    <row r="116" spans="1:57" x14ac:dyDescent="0.25">
      <c r="A116" t="s">
        <v>9454</v>
      </c>
      <c r="B116" s="25">
        <f>IF('Indicator Date hidden'!C117="x","x",$B$2-'Indicator Date hidden'!C117)</f>
        <v>0</v>
      </c>
      <c r="C116" s="25">
        <f>IF('Indicator Date hidden'!D117="x","x",$C$2-'Indicator Date hidden'!D117)</f>
        <v>0</v>
      </c>
      <c r="D116" s="25">
        <f>IF('Indicator Date hidden'!E117="x","x",$D$2-'Indicator Date hidden'!E117)</f>
        <v>0</v>
      </c>
      <c r="E116" s="25">
        <f>IF('Indicator Date hidden'!F117="x","x",$E$2-'Indicator Date hidden'!F117)</f>
        <v>0</v>
      </c>
      <c r="F116" s="25">
        <f>IF('Indicator Date hidden'!G117="x","x",$F$2-'Indicator Date hidden'!G117)</f>
        <v>0</v>
      </c>
      <c r="G116" s="25">
        <f>IF('Indicator Date hidden'!H117="x","x",$G$2-'Indicator Date hidden'!H117)</f>
        <v>0</v>
      </c>
      <c r="H116" s="25">
        <f>IF('Indicator Date hidden'!I117="x","x",$H$2-'Indicator Date hidden'!I117)</f>
        <v>0</v>
      </c>
      <c r="I116" s="25">
        <f>IF('Indicator Date hidden'!J117="x","x",$I$2-'Indicator Date hidden'!J117)</f>
        <v>0</v>
      </c>
      <c r="J116" s="25">
        <f>IF('Indicator Date hidden'!K117="x","x",$J$2-'Indicator Date hidden'!K117)</f>
        <v>0</v>
      </c>
      <c r="K116" s="25">
        <f>IF('Indicator Date hidden'!L117="x","x",$K$2-'Indicator Date hidden'!L117)</f>
        <v>0</v>
      </c>
      <c r="L116" s="25">
        <f>IF('Indicator Date hidden'!M117="x","x",$L$2-'Indicator Date hidden'!M117)</f>
        <v>0</v>
      </c>
      <c r="M116" s="25">
        <f>IF('Indicator Date hidden'!N117="x","x",$M$2-'Indicator Date hidden'!N117)</f>
        <v>0</v>
      </c>
      <c r="N116" s="25">
        <f>IF('Indicator Date hidden'!O117="x","x",$N$2-'Indicator Date hidden'!O117)</f>
        <v>0</v>
      </c>
      <c r="O116" s="25">
        <f>IF('Indicator Date hidden'!P117="x","x",$O$2-'Indicator Date hidden'!P117)</f>
        <v>0</v>
      </c>
      <c r="P116" s="25">
        <f>IF('Indicator Date hidden'!Q117="x","x",$P$2-'Indicator Date hidden'!Q117)</f>
        <v>0</v>
      </c>
      <c r="Q116" s="25">
        <f>IF('Indicator Date hidden'!R117="x","x",$Q$2-'Indicator Date hidden'!R117)</f>
        <v>1</v>
      </c>
      <c r="R116" s="25">
        <f>IF('Indicator Date hidden'!S117="x","x",$R$2-'Indicator Date hidden'!S117)</f>
        <v>0</v>
      </c>
      <c r="S116" s="25">
        <f>IF('Indicator Date hidden'!T117="x","x",$S$2-'Indicator Date hidden'!T117)</f>
        <v>0</v>
      </c>
      <c r="T116" s="25">
        <f>IF('Indicator Date hidden'!U117="x","x",$T$2-'Indicator Date hidden'!U117)</f>
        <v>0</v>
      </c>
      <c r="U116" s="25">
        <f>IF('Indicator Date hidden'!V117="x","x",$U$2-'Indicator Date hidden'!V117)</f>
        <v>0</v>
      </c>
      <c r="V116" s="25">
        <f>IF('Indicator Date hidden'!W117="x","x",$V$2-'Indicator Date hidden'!W117)</f>
        <v>0</v>
      </c>
      <c r="W116" s="25">
        <f>IF('Indicator Date hidden'!X117="x","x",$W$2-'Indicator Date hidden'!X117)</f>
        <v>1</v>
      </c>
      <c r="X116" s="25">
        <f>IF('Indicator Date hidden'!Y117="x","x",$X$2-'Indicator Date hidden'!Y117)</f>
        <v>1</v>
      </c>
      <c r="Y116" s="25">
        <f>IF('Indicator Date hidden'!Z117="x","x",$Y$2-'Indicator Date hidden'!Z117)</f>
        <v>0</v>
      </c>
      <c r="Z116" s="25">
        <f>IF('Indicator Date hidden'!AA117="x","x",$Z$2-'Indicator Date hidden'!AA117)</f>
        <v>0</v>
      </c>
      <c r="AA116" s="25" t="str">
        <f>IF('Indicator Date hidden'!AB117="x","x",$AA$2-'Indicator Date hidden'!AB117)</f>
        <v>x</v>
      </c>
      <c r="AB116" s="25">
        <f>IF('Indicator Date hidden'!AC117="x","x",$AB$2-'Indicator Date hidden'!AC117)</f>
        <v>0</v>
      </c>
      <c r="AC116" s="25">
        <f>IF('Indicator Date hidden'!AD117="x","x",$AC$2-'Indicator Date hidden'!AD117)</f>
        <v>0</v>
      </c>
      <c r="AD116" s="25" t="str">
        <f>IF('Indicator Date hidden'!AE117="x","x",$AD$2-'Indicator Date hidden'!AE117)</f>
        <v>x</v>
      </c>
      <c r="AE116" s="25">
        <f>IF('Indicator Date hidden'!AF117="x","x",$AE$2-'Indicator Date hidden'!AF117)</f>
        <v>0</v>
      </c>
      <c r="AF116" s="25">
        <f>IF('Indicator Date hidden'!AG117="x","x",$AF$2-'Indicator Date hidden'!AG117)</f>
        <v>0</v>
      </c>
      <c r="AG116" s="25">
        <f>IF('Indicator Date hidden'!AH117="x","x",$AG$2-'Indicator Date hidden'!AH117)</f>
        <v>0</v>
      </c>
      <c r="AH116" s="25">
        <f>IF('Indicator Date hidden'!AI117="x","x",$AH$2-'Indicator Date hidden'!AI117)</f>
        <v>0</v>
      </c>
      <c r="AI116" s="25">
        <f>IF('Indicator Date hidden'!AJ117="x","x",$AI$2-'Indicator Date hidden'!AJ117)</f>
        <v>0</v>
      </c>
      <c r="AJ116" s="25" t="str">
        <f>IF('Indicator Date hidden'!AK117="x","x",$AJ$2-'Indicator Date hidden'!AK117)</f>
        <v>x</v>
      </c>
      <c r="AK116" s="25">
        <f>IF('Indicator Date hidden'!AL117="x","x",$AK$2-'Indicator Date hidden'!AL117)</f>
        <v>1</v>
      </c>
      <c r="AL116" s="25">
        <f>IF('Indicator Date hidden'!AM117="x","x",$AL$2-'Indicator Date hidden'!AM117)</f>
        <v>0</v>
      </c>
      <c r="AM116" s="25">
        <f>IF('Indicator Date hidden'!AN117="x","x",$AM$2-'Indicator Date hidden'!AN117)</f>
        <v>0</v>
      </c>
      <c r="AN116" s="25">
        <f>IF('Indicator Date hidden'!AO117="x","x",$AN$2-'Indicator Date hidden'!AO117)</f>
        <v>0</v>
      </c>
      <c r="AO116" s="25" t="str">
        <f>IF('Indicator Date hidden'!AP117="x","x",$AO$2-'Indicator Date hidden'!AP117)</f>
        <v>x</v>
      </c>
      <c r="AP116" s="25" t="str">
        <f>IF('Indicator Date hidden'!AQ117="x","x",$AP$2-'Indicator Date hidden'!AQ117)</f>
        <v>x</v>
      </c>
      <c r="AQ116" s="25">
        <f>IF('Indicator Date hidden'!AR117="x","x",$AQ$2-'Indicator Date hidden'!AR117)</f>
        <v>8</v>
      </c>
      <c r="AR116" s="25">
        <f>IF('Indicator Date hidden'!AS117="x","x",$AR$2-'Indicator Date hidden'!AS117)</f>
        <v>0</v>
      </c>
      <c r="AS116" s="25">
        <f>IF('Indicator Date hidden'!AT117="x","x",$AS$2-'Indicator Date hidden'!AT117)</f>
        <v>0</v>
      </c>
      <c r="AT116" s="25">
        <f>IF('Indicator Date hidden'!AU117="x","x",$AT$2-'Indicator Date hidden'!AU117)</f>
        <v>0</v>
      </c>
      <c r="AU116" s="25">
        <f>IF('Indicator Date hidden'!AV117="x","x",$AU$2-'Indicator Date hidden'!AV117)</f>
        <v>3</v>
      </c>
      <c r="AV116" s="25">
        <f>IF('Indicator Date hidden'!AW117="x","x",$AV$2-'Indicator Date hidden'!AW117)</f>
        <v>0</v>
      </c>
      <c r="AW116" s="25">
        <f>IF('Indicator Date hidden'!AX117="x","x",$AW$2-'Indicator Date hidden'!AX117)</f>
        <v>0</v>
      </c>
      <c r="AX116" s="25">
        <f>IF('Indicator Date hidden'!AY117="x","x",$AX$2-'Indicator Date hidden'!AY117)</f>
        <v>0</v>
      </c>
      <c r="AY116" s="25">
        <f>IF('Indicator Date hidden'!AZ117="x","x",$AY$2-'Indicator Date hidden'!AZ117)</f>
        <v>0</v>
      </c>
      <c r="AZ116" s="25">
        <f>IF('Indicator Date hidden'!BA117="x","x",$AZ$2-'Indicator Date hidden'!BA117)</f>
        <v>0</v>
      </c>
      <c r="BA116">
        <f t="shared" si="15"/>
        <v>15</v>
      </c>
      <c r="BB116" s="26">
        <f t="shared" si="16"/>
        <v>0.32608695652173914</v>
      </c>
      <c r="BC116">
        <f t="shared" si="17"/>
        <v>6</v>
      </c>
      <c r="BD116" s="26">
        <f t="shared" si="18"/>
        <v>1.2520304869549503</v>
      </c>
      <c r="BE116" s="28">
        <f t="shared" si="19"/>
        <v>0</v>
      </c>
    </row>
    <row r="117" spans="1:57" x14ac:dyDescent="0.25">
      <c r="A117" t="s">
        <v>9439</v>
      </c>
      <c r="B117" s="25">
        <f>IF('Indicator Date hidden'!C118="x","x",$B$2-'Indicator Date hidden'!C118)</f>
        <v>0</v>
      </c>
      <c r="C117" s="25">
        <f>IF('Indicator Date hidden'!D118="x","x",$C$2-'Indicator Date hidden'!D118)</f>
        <v>0</v>
      </c>
      <c r="D117" s="25">
        <f>IF('Indicator Date hidden'!E118="x","x",$D$2-'Indicator Date hidden'!E118)</f>
        <v>0</v>
      </c>
      <c r="E117" s="25">
        <f>IF('Indicator Date hidden'!F118="x","x",$E$2-'Indicator Date hidden'!F118)</f>
        <v>0</v>
      </c>
      <c r="F117" s="25">
        <f>IF('Indicator Date hidden'!G118="x","x",$F$2-'Indicator Date hidden'!G118)</f>
        <v>0</v>
      </c>
      <c r="G117" s="25">
        <f>IF('Indicator Date hidden'!H118="x","x",$G$2-'Indicator Date hidden'!H118)</f>
        <v>0</v>
      </c>
      <c r="H117" s="25">
        <f>IF('Indicator Date hidden'!I118="x","x",$H$2-'Indicator Date hidden'!I118)</f>
        <v>0</v>
      </c>
      <c r="I117" s="25">
        <f>IF('Indicator Date hidden'!J118="x","x",$I$2-'Indicator Date hidden'!J118)</f>
        <v>0</v>
      </c>
      <c r="J117" s="25">
        <f>IF('Indicator Date hidden'!K118="x","x",$J$2-'Indicator Date hidden'!K118)</f>
        <v>0</v>
      </c>
      <c r="K117" s="25">
        <f>IF('Indicator Date hidden'!L118="x","x",$K$2-'Indicator Date hidden'!L118)</f>
        <v>0</v>
      </c>
      <c r="L117" s="25">
        <f>IF('Indicator Date hidden'!M118="x","x",$L$2-'Indicator Date hidden'!M118)</f>
        <v>0</v>
      </c>
      <c r="M117" s="25">
        <f>IF('Indicator Date hidden'!N118="x","x",$M$2-'Indicator Date hidden'!N118)</f>
        <v>0</v>
      </c>
      <c r="N117" s="25">
        <f>IF('Indicator Date hidden'!O118="x","x",$N$2-'Indicator Date hidden'!O118)</f>
        <v>0</v>
      </c>
      <c r="O117" s="25">
        <f>IF('Indicator Date hidden'!P118="x","x",$O$2-'Indicator Date hidden'!P118)</f>
        <v>0</v>
      </c>
      <c r="P117" s="25">
        <f>IF('Indicator Date hidden'!Q118="x","x",$P$2-'Indicator Date hidden'!Q118)</f>
        <v>0</v>
      </c>
      <c r="Q117" s="25">
        <f>IF('Indicator Date hidden'!R118="x","x",$Q$2-'Indicator Date hidden'!R118)</f>
        <v>3</v>
      </c>
      <c r="R117" s="25">
        <f>IF('Indicator Date hidden'!S118="x","x",$R$2-'Indicator Date hidden'!S118)</f>
        <v>0</v>
      </c>
      <c r="S117" s="25">
        <f>IF('Indicator Date hidden'!T118="x","x",$S$2-'Indicator Date hidden'!T118)</f>
        <v>0</v>
      </c>
      <c r="T117" s="25">
        <f>IF('Indicator Date hidden'!U118="x","x",$T$2-'Indicator Date hidden'!U118)</f>
        <v>0</v>
      </c>
      <c r="U117" s="25">
        <f>IF('Indicator Date hidden'!V118="x","x",$U$2-'Indicator Date hidden'!V118)</f>
        <v>0</v>
      </c>
      <c r="V117" s="25">
        <f>IF('Indicator Date hidden'!W118="x","x",$V$2-'Indicator Date hidden'!W118)</f>
        <v>0</v>
      </c>
      <c r="W117" s="25">
        <f>IF('Indicator Date hidden'!X118="x","x",$W$2-'Indicator Date hidden'!X118)</f>
        <v>3</v>
      </c>
      <c r="X117" s="25">
        <f>IF('Indicator Date hidden'!Y118="x","x",$X$2-'Indicator Date hidden'!Y118)</f>
        <v>4</v>
      </c>
      <c r="Y117" s="25">
        <f>IF('Indicator Date hidden'!Z118="x","x",$Y$2-'Indicator Date hidden'!Z118)</f>
        <v>0</v>
      </c>
      <c r="Z117" s="25">
        <f>IF('Indicator Date hidden'!AA118="x","x",$Z$2-'Indicator Date hidden'!AA118)</f>
        <v>0</v>
      </c>
      <c r="AA117" s="25">
        <f>IF('Indicator Date hidden'!AB118="x","x",$AA$2-'Indicator Date hidden'!AB118)</f>
        <v>0</v>
      </c>
      <c r="AB117" s="25">
        <f>IF('Indicator Date hidden'!AC118="x","x",$AB$2-'Indicator Date hidden'!AC118)</f>
        <v>0</v>
      </c>
      <c r="AC117" s="25">
        <f>IF('Indicator Date hidden'!AD118="x","x",$AC$2-'Indicator Date hidden'!AD118)</f>
        <v>0</v>
      </c>
      <c r="AD117" s="25" t="str">
        <f>IF('Indicator Date hidden'!AE118="x","x",$AD$2-'Indicator Date hidden'!AE118)</f>
        <v>x</v>
      </c>
      <c r="AE117" s="25">
        <f>IF('Indicator Date hidden'!AF118="x","x",$AE$2-'Indicator Date hidden'!AF118)</f>
        <v>0</v>
      </c>
      <c r="AF117" s="25">
        <f>IF('Indicator Date hidden'!AG118="x","x",$AF$2-'Indicator Date hidden'!AG118)</f>
        <v>6</v>
      </c>
      <c r="AG117" s="25">
        <f>IF('Indicator Date hidden'!AH118="x","x",$AG$2-'Indicator Date hidden'!AH118)</f>
        <v>0</v>
      </c>
      <c r="AH117" s="25">
        <f>IF('Indicator Date hidden'!AI118="x","x",$AH$2-'Indicator Date hidden'!AI118)</f>
        <v>0</v>
      </c>
      <c r="AI117" s="25">
        <f>IF('Indicator Date hidden'!AJ118="x","x",$AI$2-'Indicator Date hidden'!AJ118)</f>
        <v>0</v>
      </c>
      <c r="AJ117" s="25" t="str">
        <f>IF('Indicator Date hidden'!AK118="x","x",$AJ$2-'Indicator Date hidden'!AK118)</f>
        <v>x</v>
      </c>
      <c r="AK117" s="25">
        <f>IF('Indicator Date hidden'!AL118="x","x",$AK$2-'Indicator Date hidden'!AL118)</f>
        <v>1</v>
      </c>
      <c r="AL117" s="25">
        <f>IF('Indicator Date hidden'!AM118="x","x",$AL$2-'Indicator Date hidden'!AM118)</f>
        <v>0</v>
      </c>
      <c r="AM117" s="25">
        <f>IF('Indicator Date hidden'!AN118="x","x",$AM$2-'Indicator Date hidden'!AN118)</f>
        <v>0</v>
      </c>
      <c r="AN117" s="25">
        <f>IF('Indicator Date hidden'!AO118="x","x",$AN$2-'Indicator Date hidden'!AO118)</f>
        <v>0</v>
      </c>
      <c r="AO117" s="25">
        <f>IF('Indicator Date hidden'!AP118="x","x",$AO$2-'Indicator Date hidden'!AP118)</f>
        <v>0</v>
      </c>
      <c r="AP117" s="25">
        <f>IF('Indicator Date hidden'!AQ118="x","x",$AP$2-'Indicator Date hidden'!AQ118)</f>
        <v>0</v>
      </c>
      <c r="AQ117" s="25">
        <f>IF('Indicator Date hidden'!AR118="x","x",$AQ$2-'Indicator Date hidden'!AR118)</f>
        <v>4</v>
      </c>
      <c r="AR117" s="25">
        <f>IF('Indicator Date hidden'!AS118="x","x",$AR$2-'Indicator Date hidden'!AS118)</f>
        <v>0</v>
      </c>
      <c r="AS117" s="25">
        <f>IF('Indicator Date hidden'!AT118="x","x",$AS$2-'Indicator Date hidden'!AT118)</f>
        <v>0</v>
      </c>
      <c r="AT117" s="25">
        <f>IF('Indicator Date hidden'!AU118="x","x",$AT$2-'Indicator Date hidden'!AU118)</f>
        <v>0</v>
      </c>
      <c r="AU117" s="25">
        <f>IF('Indicator Date hidden'!AV118="x","x",$AU$2-'Indicator Date hidden'!AV118)</f>
        <v>3</v>
      </c>
      <c r="AV117" s="25">
        <f>IF('Indicator Date hidden'!AW118="x","x",$AV$2-'Indicator Date hidden'!AW118)</f>
        <v>0</v>
      </c>
      <c r="AW117" s="25">
        <f>IF('Indicator Date hidden'!AX118="x","x",$AW$2-'Indicator Date hidden'!AX118)</f>
        <v>0</v>
      </c>
      <c r="AX117" s="25">
        <f>IF('Indicator Date hidden'!AY118="x","x",$AX$2-'Indicator Date hidden'!AY118)</f>
        <v>0</v>
      </c>
      <c r="AY117" s="25">
        <f>IF('Indicator Date hidden'!AZ118="x","x",$AY$2-'Indicator Date hidden'!AZ118)</f>
        <v>0</v>
      </c>
      <c r="AZ117" s="25">
        <f>IF('Indicator Date hidden'!BA118="x","x",$AZ$2-'Indicator Date hidden'!BA118)</f>
        <v>0</v>
      </c>
      <c r="BA117">
        <f t="shared" si="15"/>
        <v>24</v>
      </c>
      <c r="BB117" s="26">
        <f t="shared" si="16"/>
        <v>0.48979591836734693</v>
      </c>
      <c r="BC117">
        <f t="shared" si="17"/>
        <v>7</v>
      </c>
      <c r="BD117" s="26">
        <f t="shared" si="18"/>
        <v>1.3112145636088988</v>
      </c>
      <c r="BE117" s="28">
        <f t="shared" si="19"/>
        <v>0</v>
      </c>
    </row>
    <row r="118" spans="1:57" x14ac:dyDescent="0.25">
      <c r="A118" t="s">
        <v>9456</v>
      </c>
      <c r="B118" s="25">
        <f>IF('Indicator Date hidden'!C119="x","x",$B$2-'Indicator Date hidden'!C119)</f>
        <v>0</v>
      </c>
      <c r="C118" s="25">
        <f>IF('Indicator Date hidden'!D119="x","x",$C$2-'Indicator Date hidden'!D119)</f>
        <v>0</v>
      </c>
      <c r="D118" s="25">
        <f>IF('Indicator Date hidden'!E119="x","x",$D$2-'Indicator Date hidden'!E119)</f>
        <v>0</v>
      </c>
      <c r="E118" s="25">
        <f>IF('Indicator Date hidden'!F119="x","x",$E$2-'Indicator Date hidden'!F119)</f>
        <v>0</v>
      </c>
      <c r="F118" s="25">
        <f>IF('Indicator Date hidden'!G119="x","x",$F$2-'Indicator Date hidden'!G119)</f>
        <v>0</v>
      </c>
      <c r="G118" s="25">
        <f>IF('Indicator Date hidden'!H119="x","x",$G$2-'Indicator Date hidden'!H119)</f>
        <v>0</v>
      </c>
      <c r="H118" s="25">
        <f>IF('Indicator Date hidden'!I119="x","x",$H$2-'Indicator Date hidden'!I119)</f>
        <v>0</v>
      </c>
      <c r="I118" s="25">
        <f>IF('Indicator Date hidden'!J119="x","x",$I$2-'Indicator Date hidden'!J119)</f>
        <v>0</v>
      </c>
      <c r="J118" s="25">
        <f>IF('Indicator Date hidden'!K119="x","x",$J$2-'Indicator Date hidden'!K119)</f>
        <v>0</v>
      </c>
      <c r="K118" s="25">
        <f>IF('Indicator Date hidden'!L119="x","x",$K$2-'Indicator Date hidden'!L119)</f>
        <v>0</v>
      </c>
      <c r="L118" s="25">
        <f>IF('Indicator Date hidden'!M119="x","x",$L$2-'Indicator Date hidden'!M119)</f>
        <v>0</v>
      </c>
      <c r="M118" s="25">
        <f>IF('Indicator Date hidden'!N119="x","x",$M$2-'Indicator Date hidden'!N119)</f>
        <v>0</v>
      </c>
      <c r="N118" s="25">
        <f>IF('Indicator Date hidden'!O119="x","x",$N$2-'Indicator Date hidden'!O119)</f>
        <v>0</v>
      </c>
      <c r="O118" s="25">
        <f>IF('Indicator Date hidden'!P119="x","x",$O$2-'Indicator Date hidden'!P119)</f>
        <v>0</v>
      </c>
      <c r="P118" s="25">
        <f>IF('Indicator Date hidden'!Q119="x","x",$P$2-'Indicator Date hidden'!Q119)</f>
        <v>0</v>
      </c>
      <c r="Q118" s="25">
        <f>IF('Indicator Date hidden'!R119="x","x",$Q$2-'Indicator Date hidden'!R119)</f>
        <v>3</v>
      </c>
      <c r="R118" s="25">
        <f>IF('Indicator Date hidden'!S119="x","x",$R$2-'Indicator Date hidden'!S119)</f>
        <v>0</v>
      </c>
      <c r="S118" s="25">
        <f>IF('Indicator Date hidden'!T119="x","x",$S$2-'Indicator Date hidden'!T119)</f>
        <v>0</v>
      </c>
      <c r="T118" s="25">
        <f>IF('Indicator Date hidden'!U119="x","x",$T$2-'Indicator Date hidden'!U119)</f>
        <v>0</v>
      </c>
      <c r="U118" s="25">
        <f>IF('Indicator Date hidden'!V119="x","x",$U$2-'Indicator Date hidden'!V119)</f>
        <v>0</v>
      </c>
      <c r="V118" s="25">
        <f>IF('Indicator Date hidden'!W119="x","x",$V$2-'Indicator Date hidden'!W119)</f>
        <v>0</v>
      </c>
      <c r="W118" s="25">
        <f>IF('Indicator Date hidden'!X119="x","x",$W$2-'Indicator Date hidden'!X119)</f>
        <v>3</v>
      </c>
      <c r="X118" s="25">
        <f>IF('Indicator Date hidden'!Y119="x","x",$X$2-'Indicator Date hidden'!Y119)</f>
        <v>2</v>
      </c>
      <c r="Y118" s="25">
        <f>IF('Indicator Date hidden'!Z119="x","x",$Y$2-'Indicator Date hidden'!Z119)</f>
        <v>0</v>
      </c>
      <c r="Z118" s="25">
        <f>IF('Indicator Date hidden'!AA119="x","x",$Z$2-'Indicator Date hidden'!AA119)</f>
        <v>0</v>
      </c>
      <c r="AA118" s="25">
        <f>IF('Indicator Date hidden'!AB119="x","x",$AA$2-'Indicator Date hidden'!AB119)</f>
        <v>0</v>
      </c>
      <c r="AB118" s="25">
        <f>IF('Indicator Date hidden'!AC119="x","x",$AB$2-'Indicator Date hidden'!AC119)</f>
        <v>0</v>
      </c>
      <c r="AC118" s="25">
        <f>IF('Indicator Date hidden'!AD119="x","x",$AC$2-'Indicator Date hidden'!AD119)</f>
        <v>0</v>
      </c>
      <c r="AD118" s="25">
        <f>IF('Indicator Date hidden'!AE119="x","x",$AD$2-'Indicator Date hidden'!AE119)</f>
        <v>0</v>
      </c>
      <c r="AE118" s="25">
        <f>IF('Indicator Date hidden'!AF119="x","x",$AE$2-'Indicator Date hidden'!AF119)</f>
        <v>0</v>
      </c>
      <c r="AF118" s="25">
        <f>IF('Indicator Date hidden'!AG119="x","x",$AF$2-'Indicator Date hidden'!AG119)</f>
        <v>4</v>
      </c>
      <c r="AG118" s="25">
        <f>IF('Indicator Date hidden'!AH119="x","x",$AG$2-'Indicator Date hidden'!AH119)</f>
        <v>0</v>
      </c>
      <c r="AH118" s="25">
        <f>IF('Indicator Date hidden'!AI119="x","x",$AH$2-'Indicator Date hidden'!AI119)</f>
        <v>0</v>
      </c>
      <c r="AI118" s="25">
        <f>IF('Indicator Date hidden'!AJ119="x","x",$AI$2-'Indicator Date hidden'!AJ119)</f>
        <v>0</v>
      </c>
      <c r="AJ118" s="25" t="str">
        <f>IF('Indicator Date hidden'!AK119="x","x",$AJ$2-'Indicator Date hidden'!AK119)</f>
        <v>x</v>
      </c>
      <c r="AK118" s="25">
        <f>IF('Indicator Date hidden'!AL119="x","x",$AK$2-'Indicator Date hidden'!AL119)</f>
        <v>1</v>
      </c>
      <c r="AL118" s="25">
        <f>IF('Indicator Date hidden'!AM119="x","x",$AL$2-'Indicator Date hidden'!AM119)</f>
        <v>0</v>
      </c>
      <c r="AM118" s="25">
        <f>IF('Indicator Date hidden'!AN119="x","x",$AM$2-'Indicator Date hidden'!AN119)</f>
        <v>0</v>
      </c>
      <c r="AN118" s="25">
        <f>IF('Indicator Date hidden'!AO119="x","x",$AN$2-'Indicator Date hidden'!AO119)</f>
        <v>0</v>
      </c>
      <c r="AO118" s="25">
        <f>IF('Indicator Date hidden'!AP119="x","x",$AO$2-'Indicator Date hidden'!AP119)</f>
        <v>2</v>
      </c>
      <c r="AP118" s="25">
        <f>IF('Indicator Date hidden'!AQ119="x","x",$AP$2-'Indicator Date hidden'!AQ119)</f>
        <v>2</v>
      </c>
      <c r="AQ118" s="25">
        <f>IF('Indicator Date hidden'!AR119="x","x",$AQ$2-'Indicator Date hidden'!AR119)</f>
        <v>0</v>
      </c>
      <c r="AR118" s="25">
        <f>IF('Indicator Date hidden'!AS119="x","x",$AR$2-'Indicator Date hidden'!AS119)</f>
        <v>0</v>
      </c>
      <c r="AS118" s="25">
        <f>IF('Indicator Date hidden'!AT119="x","x",$AS$2-'Indicator Date hidden'!AT119)</f>
        <v>0</v>
      </c>
      <c r="AT118" s="25">
        <f>IF('Indicator Date hidden'!AU119="x","x",$AT$2-'Indicator Date hidden'!AU119)</f>
        <v>0</v>
      </c>
      <c r="AU118" s="25">
        <f>IF('Indicator Date hidden'!AV119="x","x",$AU$2-'Indicator Date hidden'!AV119)</f>
        <v>5</v>
      </c>
      <c r="AV118" s="25">
        <f>IF('Indicator Date hidden'!AW119="x","x",$AV$2-'Indicator Date hidden'!AW119)</f>
        <v>0</v>
      </c>
      <c r="AW118" s="25">
        <f>IF('Indicator Date hidden'!AX119="x","x",$AW$2-'Indicator Date hidden'!AX119)</f>
        <v>0</v>
      </c>
      <c r="AX118" s="25">
        <f>IF('Indicator Date hidden'!AY119="x","x",$AX$2-'Indicator Date hidden'!AY119)</f>
        <v>0</v>
      </c>
      <c r="AY118" s="25">
        <f>IF('Indicator Date hidden'!AZ119="x","x",$AY$2-'Indicator Date hidden'!AZ119)</f>
        <v>0</v>
      </c>
      <c r="AZ118" s="25">
        <f>IF('Indicator Date hidden'!BA119="x","x",$AZ$2-'Indicator Date hidden'!BA119)</f>
        <v>0</v>
      </c>
      <c r="BA118">
        <f t="shared" si="15"/>
        <v>22</v>
      </c>
      <c r="BB118" s="26">
        <f t="shared" si="16"/>
        <v>0.44</v>
      </c>
      <c r="BC118">
        <f t="shared" si="17"/>
        <v>8</v>
      </c>
      <c r="BD118" s="26">
        <f t="shared" si="18"/>
        <v>1.1164228589562291</v>
      </c>
      <c r="BE118" s="28">
        <f t="shared" si="19"/>
        <v>0</v>
      </c>
    </row>
    <row r="119" spans="1:57" x14ac:dyDescent="0.25">
      <c r="A119" t="s">
        <v>9452</v>
      </c>
      <c r="B119" s="25">
        <f>IF('Indicator Date hidden'!C120="x","x",$B$2-'Indicator Date hidden'!C120)</f>
        <v>0</v>
      </c>
      <c r="C119" s="25">
        <f>IF('Indicator Date hidden'!D120="x","x",$C$2-'Indicator Date hidden'!D120)</f>
        <v>0</v>
      </c>
      <c r="D119" s="25">
        <f>IF('Indicator Date hidden'!E120="x","x",$D$2-'Indicator Date hidden'!E120)</f>
        <v>0</v>
      </c>
      <c r="E119" s="25">
        <f>IF('Indicator Date hidden'!F120="x","x",$E$2-'Indicator Date hidden'!F120)</f>
        <v>0</v>
      </c>
      <c r="F119" s="25">
        <f>IF('Indicator Date hidden'!G120="x","x",$F$2-'Indicator Date hidden'!G120)</f>
        <v>0</v>
      </c>
      <c r="G119" s="25">
        <f>IF('Indicator Date hidden'!H120="x","x",$G$2-'Indicator Date hidden'!H120)</f>
        <v>0</v>
      </c>
      <c r="H119" s="25">
        <f>IF('Indicator Date hidden'!I120="x","x",$H$2-'Indicator Date hidden'!I120)</f>
        <v>0</v>
      </c>
      <c r="I119" s="25">
        <f>IF('Indicator Date hidden'!J120="x","x",$I$2-'Indicator Date hidden'!J120)</f>
        <v>0</v>
      </c>
      <c r="J119" s="25">
        <f>IF('Indicator Date hidden'!K120="x","x",$J$2-'Indicator Date hidden'!K120)</f>
        <v>0</v>
      </c>
      <c r="K119" s="25">
        <f>IF('Indicator Date hidden'!L120="x","x",$K$2-'Indicator Date hidden'!L120)</f>
        <v>0</v>
      </c>
      <c r="L119" s="25">
        <f>IF('Indicator Date hidden'!M120="x","x",$L$2-'Indicator Date hidden'!M120)</f>
        <v>0</v>
      </c>
      <c r="M119" s="25">
        <f>IF('Indicator Date hidden'!N120="x","x",$M$2-'Indicator Date hidden'!N120)</f>
        <v>0</v>
      </c>
      <c r="N119" s="25">
        <f>IF('Indicator Date hidden'!O120="x","x",$N$2-'Indicator Date hidden'!O120)</f>
        <v>0</v>
      </c>
      <c r="O119" s="25">
        <f>IF('Indicator Date hidden'!P120="x","x",$O$2-'Indicator Date hidden'!P120)</f>
        <v>0</v>
      </c>
      <c r="P119" s="25">
        <f>IF('Indicator Date hidden'!Q120="x","x",$P$2-'Indicator Date hidden'!Q120)</f>
        <v>0</v>
      </c>
      <c r="Q119" s="25" t="str">
        <f>IF('Indicator Date hidden'!R120="x","x",$Q$2-'Indicator Date hidden'!R120)</f>
        <v>x</v>
      </c>
      <c r="R119" s="25">
        <f>IF('Indicator Date hidden'!S120="x","x",$R$2-'Indicator Date hidden'!S120)</f>
        <v>0</v>
      </c>
      <c r="S119" s="25">
        <f>IF('Indicator Date hidden'!T120="x","x",$S$2-'Indicator Date hidden'!T120)</f>
        <v>0</v>
      </c>
      <c r="T119" s="25">
        <f>IF('Indicator Date hidden'!U120="x","x",$T$2-'Indicator Date hidden'!U120)</f>
        <v>0</v>
      </c>
      <c r="U119" s="25">
        <f>IF('Indicator Date hidden'!V120="x","x",$U$2-'Indicator Date hidden'!V120)</f>
        <v>0</v>
      </c>
      <c r="V119" s="25">
        <f>IF('Indicator Date hidden'!W120="x","x",$V$2-'Indicator Date hidden'!W120)</f>
        <v>0</v>
      </c>
      <c r="W119" s="25">
        <f>IF('Indicator Date hidden'!X120="x","x",$W$2-'Indicator Date hidden'!X120)</f>
        <v>5</v>
      </c>
      <c r="X119" s="25">
        <f>IF('Indicator Date hidden'!Y120="x","x",$X$2-'Indicator Date hidden'!Y120)</f>
        <v>2</v>
      </c>
      <c r="Y119" s="25">
        <f>IF('Indicator Date hidden'!Z120="x","x",$Y$2-'Indicator Date hidden'!Z120)</f>
        <v>0</v>
      </c>
      <c r="Z119" s="25">
        <f>IF('Indicator Date hidden'!AA120="x","x",$Z$2-'Indicator Date hidden'!AA120)</f>
        <v>0</v>
      </c>
      <c r="AA119" s="25">
        <f>IF('Indicator Date hidden'!AB120="x","x",$AA$2-'Indicator Date hidden'!AB120)</f>
        <v>0</v>
      </c>
      <c r="AB119" s="25">
        <f>IF('Indicator Date hidden'!AC120="x","x",$AB$2-'Indicator Date hidden'!AC120)</f>
        <v>0</v>
      </c>
      <c r="AC119" s="25">
        <f>IF('Indicator Date hidden'!AD120="x","x",$AC$2-'Indicator Date hidden'!AD120)</f>
        <v>0</v>
      </c>
      <c r="AD119" s="25">
        <f>IF('Indicator Date hidden'!AE120="x","x",$AD$2-'Indicator Date hidden'!AE120)</f>
        <v>0</v>
      </c>
      <c r="AE119" s="25">
        <f>IF('Indicator Date hidden'!AF120="x","x",$AE$2-'Indicator Date hidden'!AF120)</f>
        <v>0</v>
      </c>
      <c r="AF119" s="25" t="str">
        <f>IF('Indicator Date hidden'!AG120="x","x",$AF$2-'Indicator Date hidden'!AG120)</f>
        <v>x</v>
      </c>
      <c r="AG119" s="25">
        <f>IF('Indicator Date hidden'!AH120="x","x",$AG$2-'Indicator Date hidden'!AH120)</f>
        <v>0</v>
      </c>
      <c r="AH119" s="25">
        <f>IF('Indicator Date hidden'!AI120="x","x",$AH$2-'Indicator Date hidden'!AI120)</f>
        <v>0</v>
      </c>
      <c r="AI119" s="25">
        <f>IF('Indicator Date hidden'!AJ120="x","x",$AI$2-'Indicator Date hidden'!AJ120)</f>
        <v>0</v>
      </c>
      <c r="AJ119" s="25">
        <f>IF('Indicator Date hidden'!AK120="x","x",$AJ$2-'Indicator Date hidden'!AK120)</f>
        <v>1</v>
      </c>
      <c r="AK119" s="25">
        <f>IF('Indicator Date hidden'!AL120="x","x",$AK$2-'Indicator Date hidden'!AL120)</f>
        <v>1</v>
      </c>
      <c r="AL119" s="25">
        <f>IF('Indicator Date hidden'!AM120="x","x",$AL$2-'Indicator Date hidden'!AM120)</f>
        <v>0</v>
      </c>
      <c r="AM119" s="25">
        <f>IF('Indicator Date hidden'!AN120="x","x",$AM$2-'Indicator Date hidden'!AN120)</f>
        <v>0</v>
      </c>
      <c r="AN119" s="25">
        <f>IF('Indicator Date hidden'!AO120="x","x",$AN$2-'Indicator Date hidden'!AO120)</f>
        <v>0</v>
      </c>
      <c r="AO119" s="25">
        <f>IF('Indicator Date hidden'!AP120="x","x",$AO$2-'Indicator Date hidden'!AP120)</f>
        <v>1</v>
      </c>
      <c r="AP119" s="25">
        <f>IF('Indicator Date hidden'!AQ120="x","x",$AP$2-'Indicator Date hidden'!AQ120)</f>
        <v>1</v>
      </c>
      <c r="AQ119" s="25">
        <f>IF('Indicator Date hidden'!AR120="x","x",$AQ$2-'Indicator Date hidden'!AR120)</f>
        <v>6</v>
      </c>
      <c r="AR119" s="25">
        <f>IF('Indicator Date hidden'!AS120="x","x",$AR$2-'Indicator Date hidden'!AS120)</f>
        <v>0</v>
      </c>
      <c r="AS119" s="25">
        <f>IF('Indicator Date hidden'!AT120="x","x",$AS$2-'Indicator Date hidden'!AT120)</f>
        <v>0</v>
      </c>
      <c r="AT119" s="25">
        <f>IF('Indicator Date hidden'!AU120="x","x",$AT$2-'Indicator Date hidden'!AU120)</f>
        <v>0</v>
      </c>
      <c r="AU119" s="25">
        <f>IF('Indicator Date hidden'!AV120="x","x",$AU$2-'Indicator Date hidden'!AV120)</f>
        <v>1</v>
      </c>
      <c r="AV119" s="25">
        <f>IF('Indicator Date hidden'!AW120="x","x",$AV$2-'Indicator Date hidden'!AW120)</f>
        <v>0</v>
      </c>
      <c r="AW119" s="25">
        <f>IF('Indicator Date hidden'!AX120="x","x",$AW$2-'Indicator Date hidden'!AX120)</f>
        <v>0</v>
      </c>
      <c r="AX119" s="25">
        <f>IF('Indicator Date hidden'!AY120="x","x",$AX$2-'Indicator Date hidden'!AY120)</f>
        <v>0</v>
      </c>
      <c r="AY119" s="25">
        <f>IF('Indicator Date hidden'!AZ120="x","x",$AY$2-'Indicator Date hidden'!AZ120)</f>
        <v>0</v>
      </c>
      <c r="AZ119" s="25">
        <f>IF('Indicator Date hidden'!BA120="x","x",$AZ$2-'Indicator Date hidden'!BA120)</f>
        <v>0</v>
      </c>
      <c r="BA119">
        <f t="shared" si="15"/>
        <v>18</v>
      </c>
      <c r="BB119" s="26">
        <f t="shared" si="16"/>
        <v>0.36734693877551022</v>
      </c>
      <c r="BC119">
        <f t="shared" si="17"/>
        <v>8</v>
      </c>
      <c r="BD119" s="26">
        <f t="shared" si="18"/>
        <v>1.1373775341300223</v>
      </c>
      <c r="BE119" s="28">
        <f t="shared" si="19"/>
        <v>0</v>
      </c>
    </row>
    <row r="120" spans="1:57" x14ac:dyDescent="0.25">
      <c r="A120" t="s">
        <v>9462</v>
      </c>
      <c r="B120" s="25">
        <f>IF('Indicator Date hidden'!C121="x","x",$B$2-'Indicator Date hidden'!C121)</f>
        <v>0</v>
      </c>
      <c r="C120" s="25">
        <f>IF('Indicator Date hidden'!D121="x","x",$C$2-'Indicator Date hidden'!D121)</f>
        <v>0</v>
      </c>
      <c r="D120" s="25">
        <f>IF('Indicator Date hidden'!E121="x","x",$D$2-'Indicator Date hidden'!E121)</f>
        <v>0</v>
      </c>
      <c r="E120" s="25">
        <f>IF('Indicator Date hidden'!F121="x","x",$E$2-'Indicator Date hidden'!F121)</f>
        <v>0</v>
      </c>
      <c r="F120" s="25">
        <f>IF('Indicator Date hidden'!G121="x","x",$F$2-'Indicator Date hidden'!G121)</f>
        <v>0</v>
      </c>
      <c r="G120" s="25">
        <f>IF('Indicator Date hidden'!H121="x","x",$G$2-'Indicator Date hidden'!H121)</f>
        <v>0</v>
      </c>
      <c r="H120" s="25">
        <f>IF('Indicator Date hidden'!I121="x","x",$H$2-'Indicator Date hidden'!I121)</f>
        <v>0</v>
      </c>
      <c r="I120" s="25">
        <f>IF('Indicator Date hidden'!J121="x","x",$I$2-'Indicator Date hidden'!J121)</f>
        <v>0</v>
      </c>
      <c r="J120" s="25">
        <f>IF('Indicator Date hidden'!K121="x","x",$J$2-'Indicator Date hidden'!K121)</f>
        <v>0</v>
      </c>
      <c r="K120" s="25">
        <f>IF('Indicator Date hidden'!L121="x","x",$K$2-'Indicator Date hidden'!L121)</f>
        <v>0</v>
      </c>
      <c r="L120" s="25">
        <f>IF('Indicator Date hidden'!M121="x","x",$L$2-'Indicator Date hidden'!M121)</f>
        <v>0</v>
      </c>
      <c r="M120" s="25">
        <f>IF('Indicator Date hidden'!N121="x","x",$M$2-'Indicator Date hidden'!N121)</f>
        <v>0</v>
      </c>
      <c r="N120" s="25">
        <f>IF('Indicator Date hidden'!O121="x","x",$N$2-'Indicator Date hidden'!O121)</f>
        <v>0</v>
      </c>
      <c r="O120" s="25">
        <f>IF('Indicator Date hidden'!P121="x","x",$O$2-'Indicator Date hidden'!P121)</f>
        <v>0</v>
      </c>
      <c r="P120" s="25">
        <f>IF('Indicator Date hidden'!Q121="x","x",$P$2-'Indicator Date hidden'!Q121)</f>
        <v>0</v>
      </c>
      <c r="Q120" s="25">
        <f>IF('Indicator Date hidden'!R121="x","x",$Q$2-'Indicator Date hidden'!R121)</f>
        <v>1</v>
      </c>
      <c r="R120" s="25">
        <f>IF('Indicator Date hidden'!S121="x","x",$R$2-'Indicator Date hidden'!S121)</f>
        <v>0</v>
      </c>
      <c r="S120" s="25">
        <f>IF('Indicator Date hidden'!T121="x","x",$S$2-'Indicator Date hidden'!T121)</f>
        <v>0</v>
      </c>
      <c r="T120" s="25">
        <f>IF('Indicator Date hidden'!U121="x","x",$T$2-'Indicator Date hidden'!U121)</f>
        <v>0</v>
      </c>
      <c r="U120" s="25">
        <f>IF('Indicator Date hidden'!V121="x","x",$U$2-'Indicator Date hidden'!V121)</f>
        <v>0</v>
      </c>
      <c r="V120" s="25">
        <f>IF('Indicator Date hidden'!W121="x","x",$V$2-'Indicator Date hidden'!W121)</f>
        <v>0</v>
      </c>
      <c r="W120" s="25">
        <f>IF('Indicator Date hidden'!X121="x","x",$W$2-'Indicator Date hidden'!X121)</f>
        <v>1</v>
      </c>
      <c r="X120" s="25">
        <f>IF('Indicator Date hidden'!Y121="x","x",$X$2-'Indicator Date hidden'!Y121)</f>
        <v>4</v>
      </c>
      <c r="Y120" s="25">
        <f>IF('Indicator Date hidden'!Z121="x","x",$Y$2-'Indicator Date hidden'!Z121)</f>
        <v>0</v>
      </c>
      <c r="Z120" s="25">
        <f>IF('Indicator Date hidden'!AA121="x","x",$Z$2-'Indicator Date hidden'!AA121)</f>
        <v>0</v>
      </c>
      <c r="AA120" s="25">
        <f>IF('Indicator Date hidden'!AB121="x","x",$AA$2-'Indicator Date hidden'!AB121)</f>
        <v>0</v>
      </c>
      <c r="AB120" s="25">
        <f>IF('Indicator Date hidden'!AC121="x","x",$AB$2-'Indicator Date hidden'!AC121)</f>
        <v>0</v>
      </c>
      <c r="AC120" s="25">
        <f>IF('Indicator Date hidden'!AD121="x","x",$AC$2-'Indicator Date hidden'!AD121)</f>
        <v>0</v>
      </c>
      <c r="AD120" s="25">
        <f>IF('Indicator Date hidden'!AE121="x","x",$AD$2-'Indicator Date hidden'!AE121)</f>
        <v>0</v>
      </c>
      <c r="AE120" s="25">
        <f>IF('Indicator Date hidden'!AF121="x","x",$AE$2-'Indicator Date hidden'!AF121)</f>
        <v>0</v>
      </c>
      <c r="AF120" s="25">
        <f>IF('Indicator Date hidden'!AG121="x","x",$AF$2-'Indicator Date hidden'!AG121)</f>
        <v>4</v>
      </c>
      <c r="AG120" s="25">
        <f>IF('Indicator Date hidden'!AH121="x","x",$AG$2-'Indicator Date hidden'!AH121)</f>
        <v>0</v>
      </c>
      <c r="AH120" s="25">
        <f>IF('Indicator Date hidden'!AI121="x","x",$AH$2-'Indicator Date hidden'!AI121)</f>
        <v>0</v>
      </c>
      <c r="AI120" s="25">
        <f>IF('Indicator Date hidden'!AJ121="x","x",$AI$2-'Indicator Date hidden'!AJ121)</f>
        <v>0</v>
      </c>
      <c r="AJ120" s="25" t="str">
        <f>IF('Indicator Date hidden'!AK121="x","x",$AJ$2-'Indicator Date hidden'!AK121)</f>
        <v>x</v>
      </c>
      <c r="AK120" s="25">
        <f>IF('Indicator Date hidden'!AL121="x","x",$AK$2-'Indicator Date hidden'!AL121)</f>
        <v>1</v>
      </c>
      <c r="AL120" s="25">
        <f>IF('Indicator Date hidden'!AM121="x","x",$AL$2-'Indicator Date hidden'!AM121)</f>
        <v>0</v>
      </c>
      <c r="AM120" s="25">
        <f>IF('Indicator Date hidden'!AN121="x","x",$AM$2-'Indicator Date hidden'!AN121)</f>
        <v>0</v>
      </c>
      <c r="AN120" s="25">
        <f>IF('Indicator Date hidden'!AO121="x","x",$AN$2-'Indicator Date hidden'!AO121)</f>
        <v>0</v>
      </c>
      <c r="AO120" s="25">
        <f>IF('Indicator Date hidden'!AP121="x","x",$AO$2-'Indicator Date hidden'!AP121)</f>
        <v>1</v>
      </c>
      <c r="AP120" s="25">
        <f>IF('Indicator Date hidden'!AQ121="x","x",$AP$2-'Indicator Date hidden'!AQ121)</f>
        <v>1</v>
      </c>
      <c r="AQ120" s="25">
        <f>IF('Indicator Date hidden'!AR121="x","x",$AQ$2-'Indicator Date hidden'!AR121)</f>
        <v>6</v>
      </c>
      <c r="AR120" s="25">
        <f>IF('Indicator Date hidden'!AS121="x","x",$AR$2-'Indicator Date hidden'!AS121)</f>
        <v>0</v>
      </c>
      <c r="AS120" s="25">
        <f>IF('Indicator Date hidden'!AT121="x","x",$AS$2-'Indicator Date hidden'!AT121)</f>
        <v>0</v>
      </c>
      <c r="AT120" s="25">
        <f>IF('Indicator Date hidden'!AU121="x","x",$AT$2-'Indicator Date hidden'!AU121)</f>
        <v>0</v>
      </c>
      <c r="AU120" s="25">
        <f>IF('Indicator Date hidden'!AV121="x","x",$AU$2-'Indicator Date hidden'!AV121)</f>
        <v>7</v>
      </c>
      <c r="AV120" s="25">
        <f>IF('Indicator Date hidden'!AW121="x","x",$AV$2-'Indicator Date hidden'!AW121)</f>
        <v>0</v>
      </c>
      <c r="AW120" s="25">
        <f>IF('Indicator Date hidden'!AX121="x","x",$AW$2-'Indicator Date hidden'!AX121)</f>
        <v>0</v>
      </c>
      <c r="AX120" s="25">
        <f>IF('Indicator Date hidden'!AY121="x","x",$AX$2-'Indicator Date hidden'!AY121)</f>
        <v>0</v>
      </c>
      <c r="AY120" s="25">
        <f>IF('Indicator Date hidden'!AZ121="x","x",$AY$2-'Indicator Date hidden'!AZ121)</f>
        <v>0</v>
      </c>
      <c r="AZ120" s="25">
        <f>IF('Indicator Date hidden'!BA121="x","x",$AZ$2-'Indicator Date hidden'!BA121)</f>
        <v>0</v>
      </c>
      <c r="BA120">
        <f t="shared" si="15"/>
        <v>26</v>
      </c>
      <c r="BB120" s="26">
        <f t="shared" si="16"/>
        <v>0.52</v>
      </c>
      <c r="BC120">
        <f t="shared" si="17"/>
        <v>9</v>
      </c>
      <c r="BD120" s="26">
        <f t="shared" si="18"/>
        <v>1.4729562111617576</v>
      </c>
      <c r="BE120" s="28">
        <f t="shared" si="19"/>
        <v>0</v>
      </c>
    </row>
    <row r="121" spans="1:57" x14ac:dyDescent="0.25">
      <c r="A121" t="s">
        <v>9473</v>
      </c>
      <c r="B121" s="25">
        <f>IF('Indicator Date hidden'!C122="x","x",$B$2-'Indicator Date hidden'!C122)</f>
        <v>0</v>
      </c>
      <c r="C121" s="25">
        <f>IF('Indicator Date hidden'!D122="x","x",$C$2-'Indicator Date hidden'!D122)</f>
        <v>0</v>
      </c>
      <c r="D121" s="25">
        <f>IF('Indicator Date hidden'!E122="x","x",$D$2-'Indicator Date hidden'!E122)</f>
        <v>0</v>
      </c>
      <c r="E121" s="25">
        <f>IF('Indicator Date hidden'!F122="x","x",$E$2-'Indicator Date hidden'!F122)</f>
        <v>0</v>
      </c>
      <c r="F121" s="25">
        <f>IF('Indicator Date hidden'!G122="x","x",$F$2-'Indicator Date hidden'!G122)</f>
        <v>0</v>
      </c>
      <c r="G121" s="25">
        <f>IF('Indicator Date hidden'!H122="x","x",$G$2-'Indicator Date hidden'!H122)</f>
        <v>0</v>
      </c>
      <c r="H121" s="25">
        <f>IF('Indicator Date hidden'!I122="x","x",$H$2-'Indicator Date hidden'!I122)</f>
        <v>0</v>
      </c>
      <c r="I121" s="25">
        <f>IF('Indicator Date hidden'!J122="x","x",$I$2-'Indicator Date hidden'!J122)</f>
        <v>0</v>
      </c>
      <c r="J121" s="25">
        <f>IF('Indicator Date hidden'!K122="x","x",$J$2-'Indicator Date hidden'!K122)</f>
        <v>0</v>
      </c>
      <c r="K121" s="25">
        <f>IF('Indicator Date hidden'!L122="x","x",$K$2-'Indicator Date hidden'!L122)</f>
        <v>0</v>
      </c>
      <c r="L121" s="25">
        <f>IF('Indicator Date hidden'!M122="x","x",$L$2-'Indicator Date hidden'!M122)</f>
        <v>0</v>
      </c>
      <c r="M121" s="25">
        <f>IF('Indicator Date hidden'!N122="x","x",$M$2-'Indicator Date hidden'!N122)</f>
        <v>0</v>
      </c>
      <c r="N121" s="25">
        <f>IF('Indicator Date hidden'!O122="x","x",$N$2-'Indicator Date hidden'!O122)</f>
        <v>0</v>
      </c>
      <c r="O121" s="25">
        <f>IF('Indicator Date hidden'!P122="x","x",$O$2-'Indicator Date hidden'!P122)</f>
        <v>0</v>
      </c>
      <c r="P121" s="25" t="str">
        <f>IF('Indicator Date hidden'!Q122="x","x",$P$2-'Indicator Date hidden'!Q122)</f>
        <v>x</v>
      </c>
      <c r="Q121" s="25" t="str">
        <f>IF('Indicator Date hidden'!R122="x","x",$Q$2-'Indicator Date hidden'!R122)</f>
        <v>x</v>
      </c>
      <c r="R121" s="25">
        <f>IF('Indicator Date hidden'!S122="x","x",$R$2-'Indicator Date hidden'!S122)</f>
        <v>0</v>
      </c>
      <c r="S121" s="25">
        <f>IF('Indicator Date hidden'!T122="x","x",$S$2-'Indicator Date hidden'!T122)</f>
        <v>0</v>
      </c>
      <c r="T121" s="25">
        <f>IF('Indicator Date hidden'!U122="x","x",$T$2-'Indicator Date hidden'!U122)</f>
        <v>0</v>
      </c>
      <c r="U121" s="25" t="str">
        <f>IF('Indicator Date hidden'!V122="x","x",$U$2-'Indicator Date hidden'!V122)</f>
        <v>x</v>
      </c>
      <c r="V121" s="25">
        <f>IF('Indicator Date hidden'!W122="x","x",$V$2-'Indicator Date hidden'!W122)</f>
        <v>0</v>
      </c>
      <c r="W121" s="25">
        <f>IF('Indicator Date hidden'!X122="x","x",$W$2-'Indicator Date hidden'!X122)</f>
        <v>7</v>
      </c>
      <c r="X121" s="25">
        <f>IF('Indicator Date hidden'!Y122="x","x",$X$2-'Indicator Date hidden'!Y122)</f>
        <v>4</v>
      </c>
      <c r="Y121" s="25">
        <f>IF('Indicator Date hidden'!Z122="x","x",$Y$2-'Indicator Date hidden'!Z122)</f>
        <v>0</v>
      </c>
      <c r="Z121" s="25">
        <f>IF('Indicator Date hidden'!AA122="x","x",$Z$2-'Indicator Date hidden'!AA122)</f>
        <v>0</v>
      </c>
      <c r="AA121" s="25" t="str">
        <f>IF('Indicator Date hidden'!AB122="x","x",$AA$2-'Indicator Date hidden'!AB122)</f>
        <v>x</v>
      </c>
      <c r="AB121" s="25">
        <f>IF('Indicator Date hidden'!AC122="x","x",$AB$2-'Indicator Date hidden'!AC122)</f>
        <v>0</v>
      </c>
      <c r="AC121" s="25">
        <f>IF('Indicator Date hidden'!AD122="x","x",$AC$2-'Indicator Date hidden'!AD122)</f>
        <v>0</v>
      </c>
      <c r="AD121" s="25" t="str">
        <f>IF('Indicator Date hidden'!AE122="x","x",$AD$2-'Indicator Date hidden'!AE122)</f>
        <v>x</v>
      </c>
      <c r="AE121" s="25" t="str">
        <f>IF('Indicator Date hidden'!AF122="x","x",$AE$2-'Indicator Date hidden'!AF122)</f>
        <v>x</v>
      </c>
      <c r="AF121" s="25" t="str">
        <f>IF('Indicator Date hidden'!AG122="x","x",$AF$2-'Indicator Date hidden'!AG122)</f>
        <v>x</v>
      </c>
      <c r="AG121" s="25">
        <f>IF('Indicator Date hidden'!AH122="x","x",$AG$2-'Indicator Date hidden'!AH122)</f>
        <v>0</v>
      </c>
      <c r="AH121" s="25">
        <f>IF('Indicator Date hidden'!AI122="x","x",$AH$2-'Indicator Date hidden'!AI122)</f>
        <v>0</v>
      </c>
      <c r="AI121" s="25">
        <f>IF('Indicator Date hidden'!AJ122="x","x",$AI$2-'Indicator Date hidden'!AJ122)</f>
        <v>0</v>
      </c>
      <c r="AJ121" s="25" t="str">
        <f>IF('Indicator Date hidden'!AK122="x","x",$AJ$2-'Indicator Date hidden'!AK122)</f>
        <v>x</v>
      </c>
      <c r="AK121" s="25">
        <f>IF('Indicator Date hidden'!AL122="x","x",$AK$2-'Indicator Date hidden'!AL122)</f>
        <v>1</v>
      </c>
      <c r="AL121" s="25">
        <f>IF('Indicator Date hidden'!AM122="x","x",$AL$2-'Indicator Date hidden'!AM122)</f>
        <v>0</v>
      </c>
      <c r="AM121" s="25">
        <f>IF('Indicator Date hidden'!AN122="x","x",$AM$2-'Indicator Date hidden'!AN122)</f>
        <v>0</v>
      </c>
      <c r="AN121" s="25">
        <f>IF('Indicator Date hidden'!AO122="x","x",$AN$2-'Indicator Date hidden'!AO122)</f>
        <v>0</v>
      </c>
      <c r="AO121" s="25" t="str">
        <f>IF('Indicator Date hidden'!AP122="x","x",$AO$2-'Indicator Date hidden'!AP122)</f>
        <v>x</v>
      </c>
      <c r="AP121" s="25" t="str">
        <f>IF('Indicator Date hidden'!AQ122="x","x",$AP$2-'Indicator Date hidden'!AQ122)</f>
        <v>x</v>
      </c>
      <c r="AQ121" s="25">
        <f>IF('Indicator Date hidden'!AR122="x","x",$AQ$2-'Indicator Date hidden'!AR122)</f>
        <v>4</v>
      </c>
      <c r="AR121" s="25">
        <f>IF('Indicator Date hidden'!AS122="x","x",$AR$2-'Indicator Date hidden'!AS122)</f>
        <v>1</v>
      </c>
      <c r="AS121" s="25" t="str">
        <f>IF('Indicator Date hidden'!AT122="x","x",$AS$2-'Indicator Date hidden'!AT122)</f>
        <v>x</v>
      </c>
      <c r="AT121" s="25" t="str">
        <f>IF('Indicator Date hidden'!AU122="x","x",$AT$2-'Indicator Date hidden'!AU122)</f>
        <v>x</v>
      </c>
      <c r="AU121" s="25" t="str">
        <f>IF('Indicator Date hidden'!AV122="x","x",$AU$2-'Indicator Date hidden'!AV122)</f>
        <v>x</v>
      </c>
      <c r="AV121" s="25">
        <f>IF('Indicator Date hidden'!AW122="x","x",$AV$2-'Indicator Date hidden'!AW122)</f>
        <v>3</v>
      </c>
      <c r="AW121" s="25">
        <f>IF('Indicator Date hidden'!AX122="x","x",$AW$2-'Indicator Date hidden'!AX122)</f>
        <v>3</v>
      </c>
      <c r="AX121" s="25">
        <f>IF('Indicator Date hidden'!AY122="x","x",$AX$2-'Indicator Date hidden'!AY122)</f>
        <v>0</v>
      </c>
      <c r="AY121" s="25">
        <f>IF('Indicator Date hidden'!AZ122="x","x",$AY$2-'Indicator Date hidden'!AZ122)</f>
        <v>0</v>
      </c>
      <c r="AZ121" s="25">
        <f>IF('Indicator Date hidden'!BA122="x","x",$AZ$2-'Indicator Date hidden'!BA122)</f>
        <v>0</v>
      </c>
      <c r="BA121">
        <f t="shared" si="15"/>
        <v>23</v>
      </c>
      <c r="BB121" s="26">
        <f t="shared" si="16"/>
        <v>0.60526315789473684</v>
      </c>
      <c r="BC121">
        <f t="shared" si="17"/>
        <v>7</v>
      </c>
      <c r="BD121" s="26">
        <f t="shared" si="18"/>
        <v>1.5137870545547005</v>
      </c>
      <c r="BE121" s="28">
        <f t="shared" si="19"/>
        <v>0</v>
      </c>
    </row>
    <row r="122" spans="1:57" x14ac:dyDescent="0.25">
      <c r="A122" t="s">
        <v>9471</v>
      </c>
      <c r="B122" s="25">
        <f>IF('Indicator Date hidden'!C123="x","x",$B$2-'Indicator Date hidden'!C123)</f>
        <v>0</v>
      </c>
      <c r="C122" s="25">
        <f>IF('Indicator Date hidden'!D123="x","x",$C$2-'Indicator Date hidden'!D123)</f>
        <v>0</v>
      </c>
      <c r="D122" s="25">
        <f>IF('Indicator Date hidden'!E123="x","x",$D$2-'Indicator Date hidden'!E123)</f>
        <v>0</v>
      </c>
      <c r="E122" s="25">
        <f>IF('Indicator Date hidden'!F123="x","x",$E$2-'Indicator Date hidden'!F123)</f>
        <v>0</v>
      </c>
      <c r="F122" s="25">
        <f>IF('Indicator Date hidden'!G123="x","x",$F$2-'Indicator Date hidden'!G123)</f>
        <v>0</v>
      </c>
      <c r="G122" s="25">
        <f>IF('Indicator Date hidden'!H123="x","x",$G$2-'Indicator Date hidden'!H123)</f>
        <v>0</v>
      </c>
      <c r="H122" s="25">
        <f>IF('Indicator Date hidden'!I123="x","x",$H$2-'Indicator Date hidden'!I123)</f>
        <v>0</v>
      </c>
      <c r="I122" s="25">
        <f>IF('Indicator Date hidden'!J123="x","x",$I$2-'Indicator Date hidden'!J123)</f>
        <v>0</v>
      </c>
      <c r="J122" s="25">
        <f>IF('Indicator Date hidden'!K123="x","x",$J$2-'Indicator Date hidden'!K123)</f>
        <v>0</v>
      </c>
      <c r="K122" s="25">
        <f>IF('Indicator Date hidden'!L123="x","x",$K$2-'Indicator Date hidden'!L123)</f>
        <v>0</v>
      </c>
      <c r="L122" s="25">
        <f>IF('Indicator Date hidden'!M123="x","x",$L$2-'Indicator Date hidden'!M123)</f>
        <v>0</v>
      </c>
      <c r="M122" s="25">
        <f>IF('Indicator Date hidden'!N123="x","x",$M$2-'Indicator Date hidden'!N123)</f>
        <v>0</v>
      </c>
      <c r="N122" s="25">
        <f>IF('Indicator Date hidden'!O123="x","x",$N$2-'Indicator Date hidden'!O123)</f>
        <v>0</v>
      </c>
      <c r="O122" s="25">
        <f>IF('Indicator Date hidden'!P123="x","x",$O$2-'Indicator Date hidden'!P123)</f>
        <v>0</v>
      </c>
      <c r="P122" s="25">
        <f>IF('Indicator Date hidden'!Q123="x","x",$P$2-'Indicator Date hidden'!Q123)</f>
        <v>0</v>
      </c>
      <c r="Q122" s="25">
        <f>IF('Indicator Date hidden'!R123="x","x",$Q$2-'Indicator Date hidden'!R123)</f>
        <v>3</v>
      </c>
      <c r="R122" s="25">
        <f>IF('Indicator Date hidden'!S123="x","x",$R$2-'Indicator Date hidden'!S123)</f>
        <v>0</v>
      </c>
      <c r="S122" s="25">
        <f>IF('Indicator Date hidden'!T123="x","x",$S$2-'Indicator Date hidden'!T123)</f>
        <v>0</v>
      </c>
      <c r="T122" s="25">
        <f>IF('Indicator Date hidden'!U123="x","x",$T$2-'Indicator Date hidden'!U123)</f>
        <v>0</v>
      </c>
      <c r="U122" s="25">
        <f>IF('Indicator Date hidden'!V123="x","x",$U$2-'Indicator Date hidden'!V123)</f>
        <v>0</v>
      </c>
      <c r="V122" s="25">
        <f>IF('Indicator Date hidden'!W123="x","x",$V$2-'Indicator Date hidden'!W123)</f>
        <v>0</v>
      </c>
      <c r="W122" s="25">
        <f>IF('Indicator Date hidden'!X123="x","x",$W$2-'Indicator Date hidden'!X123)</f>
        <v>3</v>
      </c>
      <c r="X122" s="25" t="str">
        <f>IF('Indicator Date hidden'!Y123="x","x",$X$2-'Indicator Date hidden'!Y123)</f>
        <v>x</v>
      </c>
      <c r="Y122" s="25">
        <f>IF('Indicator Date hidden'!Z123="x","x",$Y$2-'Indicator Date hidden'!Z123)</f>
        <v>0</v>
      </c>
      <c r="Z122" s="25">
        <f>IF('Indicator Date hidden'!AA123="x","x",$Z$2-'Indicator Date hidden'!AA123)</f>
        <v>0</v>
      </c>
      <c r="AA122" s="25">
        <f>IF('Indicator Date hidden'!AB123="x","x",$AA$2-'Indicator Date hidden'!AB123)</f>
        <v>0</v>
      </c>
      <c r="AB122" s="25">
        <f>IF('Indicator Date hidden'!AC123="x","x",$AB$2-'Indicator Date hidden'!AC123)</f>
        <v>0</v>
      </c>
      <c r="AC122" s="25">
        <f>IF('Indicator Date hidden'!AD123="x","x",$AC$2-'Indicator Date hidden'!AD123)</f>
        <v>0</v>
      </c>
      <c r="AD122" s="25">
        <f>IF('Indicator Date hidden'!AE123="x","x",$AD$2-'Indicator Date hidden'!AE123)</f>
        <v>0</v>
      </c>
      <c r="AE122" s="25">
        <f>IF('Indicator Date hidden'!AF123="x","x",$AE$2-'Indicator Date hidden'!AF123)</f>
        <v>0</v>
      </c>
      <c r="AF122" s="25">
        <f>IF('Indicator Date hidden'!AG123="x","x",$AF$2-'Indicator Date hidden'!AG123)</f>
        <v>3</v>
      </c>
      <c r="AG122" s="25">
        <f>IF('Indicator Date hidden'!AH123="x","x",$AG$2-'Indicator Date hidden'!AH123)</f>
        <v>0</v>
      </c>
      <c r="AH122" s="25">
        <f>IF('Indicator Date hidden'!AI123="x","x",$AH$2-'Indicator Date hidden'!AI123)</f>
        <v>0</v>
      </c>
      <c r="AI122" s="25">
        <f>IF('Indicator Date hidden'!AJ123="x","x",$AI$2-'Indicator Date hidden'!AJ123)</f>
        <v>0</v>
      </c>
      <c r="AJ122" s="25">
        <f>IF('Indicator Date hidden'!AK123="x","x",$AJ$2-'Indicator Date hidden'!AK123)</f>
        <v>1</v>
      </c>
      <c r="AK122" s="25">
        <f>IF('Indicator Date hidden'!AL123="x","x",$AK$2-'Indicator Date hidden'!AL123)</f>
        <v>1</v>
      </c>
      <c r="AL122" s="25">
        <f>IF('Indicator Date hidden'!AM123="x","x",$AL$2-'Indicator Date hidden'!AM123)</f>
        <v>0</v>
      </c>
      <c r="AM122" s="25">
        <f>IF('Indicator Date hidden'!AN123="x","x",$AM$2-'Indicator Date hidden'!AN123)</f>
        <v>0</v>
      </c>
      <c r="AN122" s="25">
        <f>IF('Indicator Date hidden'!AO123="x","x",$AN$2-'Indicator Date hidden'!AO123)</f>
        <v>0</v>
      </c>
      <c r="AO122" s="25">
        <f>IF('Indicator Date hidden'!AP123="x","x",$AO$2-'Indicator Date hidden'!AP123)</f>
        <v>0</v>
      </c>
      <c r="AP122" s="25">
        <f>IF('Indicator Date hidden'!AQ123="x","x",$AP$2-'Indicator Date hidden'!AQ123)</f>
        <v>0</v>
      </c>
      <c r="AQ122" s="25">
        <f>IF('Indicator Date hidden'!AR123="x","x",$AQ$2-'Indicator Date hidden'!AR123)</f>
        <v>0</v>
      </c>
      <c r="AR122" s="25">
        <f>IF('Indicator Date hidden'!AS123="x","x",$AR$2-'Indicator Date hidden'!AS123)</f>
        <v>0</v>
      </c>
      <c r="AS122" s="25">
        <f>IF('Indicator Date hidden'!AT123="x","x",$AS$2-'Indicator Date hidden'!AT123)</f>
        <v>0</v>
      </c>
      <c r="AT122" s="25">
        <f>IF('Indicator Date hidden'!AU123="x","x",$AT$2-'Indicator Date hidden'!AU123)</f>
        <v>0</v>
      </c>
      <c r="AU122" s="25">
        <f>IF('Indicator Date hidden'!AV123="x","x",$AU$2-'Indicator Date hidden'!AV123)</f>
        <v>3</v>
      </c>
      <c r="AV122" s="25">
        <f>IF('Indicator Date hidden'!AW123="x","x",$AV$2-'Indicator Date hidden'!AW123)</f>
        <v>0</v>
      </c>
      <c r="AW122" s="25">
        <f>IF('Indicator Date hidden'!AX123="x","x",$AW$2-'Indicator Date hidden'!AX123)</f>
        <v>0</v>
      </c>
      <c r="AX122" s="25">
        <f>IF('Indicator Date hidden'!AY123="x","x",$AX$2-'Indicator Date hidden'!AY123)</f>
        <v>0</v>
      </c>
      <c r="AY122" s="25">
        <f>IF('Indicator Date hidden'!AZ123="x","x",$AY$2-'Indicator Date hidden'!AZ123)</f>
        <v>0</v>
      </c>
      <c r="AZ122" s="25">
        <f>IF('Indicator Date hidden'!BA123="x","x",$AZ$2-'Indicator Date hidden'!BA123)</f>
        <v>0</v>
      </c>
      <c r="BA122">
        <f t="shared" si="15"/>
        <v>14</v>
      </c>
      <c r="BB122" s="26">
        <f t="shared" si="16"/>
        <v>0.28000000000000003</v>
      </c>
      <c r="BC122">
        <f t="shared" si="17"/>
        <v>6</v>
      </c>
      <c r="BD122" s="26">
        <f t="shared" si="18"/>
        <v>0.82559069762201176</v>
      </c>
      <c r="BE122" s="28">
        <f t="shared" si="19"/>
        <v>0</v>
      </c>
    </row>
    <row r="123" spans="1:57" x14ac:dyDescent="0.25">
      <c r="A123" t="s">
        <v>9467</v>
      </c>
      <c r="B123" s="25">
        <f>IF('Indicator Date hidden'!C124="x","x",$B$2-'Indicator Date hidden'!C124)</f>
        <v>0</v>
      </c>
      <c r="C123" s="25">
        <f>IF('Indicator Date hidden'!D124="x","x",$C$2-'Indicator Date hidden'!D124)</f>
        <v>0</v>
      </c>
      <c r="D123" s="25">
        <f>IF('Indicator Date hidden'!E124="x","x",$D$2-'Indicator Date hidden'!E124)</f>
        <v>0</v>
      </c>
      <c r="E123" s="25">
        <f>IF('Indicator Date hidden'!F124="x","x",$E$2-'Indicator Date hidden'!F124)</f>
        <v>0</v>
      </c>
      <c r="F123" s="25">
        <f>IF('Indicator Date hidden'!G124="x","x",$F$2-'Indicator Date hidden'!G124)</f>
        <v>0</v>
      </c>
      <c r="G123" s="25">
        <f>IF('Indicator Date hidden'!H124="x","x",$G$2-'Indicator Date hidden'!H124)</f>
        <v>0</v>
      </c>
      <c r="H123" s="25">
        <f>IF('Indicator Date hidden'!I124="x","x",$H$2-'Indicator Date hidden'!I124)</f>
        <v>0</v>
      </c>
      <c r="I123" s="25">
        <f>IF('Indicator Date hidden'!J124="x","x",$I$2-'Indicator Date hidden'!J124)</f>
        <v>0</v>
      </c>
      <c r="J123" s="25">
        <f>IF('Indicator Date hidden'!K124="x","x",$J$2-'Indicator Date hidden'!K124)</f>
        <v>0</v>
      </c>
      <c r="K123" s="25">
        <f>IF('Indicator Date hidden'!L124="x","x",$K$2-'Indicator Date hidden'!L124)</f>
        <v>0</v>
      </c>
      <c r="L123" s="25">
        <f>IF('Indicator Date hidden'!M124="x","x",$L$2-'Indicator Date hidden'!M124)</f>
        <v>0</v>
      </c>
      <c r="M123" s="25">
        <f>IF('Indicator Date hidden'!N124="x","x",$M$2-'Indicator Date hidden'!N124)</f>
        <v>0</v>
      </c>
      <c r="N123" s="25">
        <f>IF('Indicator Date hidden'!O124="x","x",$N$2-'Indicator Date hidden'!O124)</f>
        <v>0</v>
      </c>
      <c r="O123" s="25">
        <f>IF('Indicator Date hidden'!P124="x","x",$O$2-'Indicator Date hidden'!P124)</f>
        <v>0</v>
      </c>
      <c r="P123" s="25">
        <f>IF('Indicator Date hidden'!Q124="x","x",$P$2-'Indicator Date hidden'!Q124)</f>
        <v>0</v>
      </c>
      <c r="Q123" s="25" t="str">
        <f>IF('Indicator Date hidden'!R124="x","x",$Q$2-'Indicator Date hidden'!R124)</f>
        <v>x</v>
      </c>
      <c r="R123" s="25">
        <f>IF('Indicator Date hidden'!S124="x","x",$R$2-'Indicator Date hidden'!S124)</f>
        <v>0</v>
      </c>
      <c r="S123" s="25">
        <f>IF('Indicator Date hidden'!T124="x","x",$S$2-'Indicator Date hidden'!T124)</f>
        <v>0</v>
      </c>
      <c r="T123" s="25">
        <f>IF('Indicator Date hidden'!U124="x","x",$T$2-'Indicator Date hidden'!U124)</f>
        <v>0</v>
      </c>
      <c r="U123" s="25" t="str">
        <f>IF('Indicator Date hidden'!V124="x","x",$U$2-'Indicator Date hidden'!V124)</f>
        <v>x</v>
      </c>
      <c r="V123" s="25">
        <f>IF('Indicator Date hidden'!W124="x","x",$V$2-'Indicator Date hidden'!W124)</f>
        <v>0</v>
      </c>
      <c r="W123" s="25" t="str">
        <f>IF('Indicator Date hidden'!X124="x","x",$W$2-'Indicator Date hidden'!X124)</f>
        <v>x</v>
      </c>
      <c r="X123" s="25">
        <f>IF('Indicator Date hidden'!Y124="x","x",$X$2-'Indicator Date hidden'!Y124)</f>
        <v>4</v>
      </c>
      <c r="Y123" s="25">
        <f>IF('Indicator Date hidden'!Z124="x","x",$Y$2-'Indicator Date hidden'!Z124)</f>
        <v>0</v>
      </c>
      <c r="Z123" s="25">
        <f>IF('Indicator Date hidden'!AA124="x","x",$Z$2-'Indicator Date hidden'!AA124)</f>
        <v>0</v>
      </c>
      <c r="AA123" s="25" t="str">
        <f>IF('Indicator Date hidden'!AB124="x","x",$AA$2-'Indicator Date hidden'!AB124)</f>
        <v>x</v>
      </c>
      <c r="AB123" s="25">
        <f>IF('Indicator Date hidden'!AC124="x","x",$AB$2-'Indicator Date hidden'!AC124)</f>
        <v>0</v>
      </c>
      <c r="AC123" s="25">
        <f>IF('Indicator Date hidden'!AD124="x","x",$AC$2-'Indicator Date hidden'!AD124)</f>
        <v>0</v>
      </c>
      <c r="AD123" s="25" t="str">
        <f>IF('Indicator Date hidden'!AE124="x","x",$AD$2-'Indicator Date hidden'!AE124)</f>
        <v>x</v>
      </c>
      <c r="AE123" s="25">
        <f>IF('Indicator Date hidden'!AF124="x","x",$AE$2-'Indicator Date hidden'!AF124)</f>
        <v>0</v>
      </c>
      <c r="AF123" s="25">
        <f>IF('Indicator Date hidden'!AG124="x","x",$AF$2-'Indicator Date hidden'!AG124)</f>
        <v>1</v>
      </c>
      <c r="AG123" s="25">
        <f>IF('Indicator Date hidden'!AH124="x","x",$AG$2-'Indicator Date hidden'!AH124)</f>
        <v>0</v>
      </c>
      <c r="AH123" s="25">
        <f>IF('Indicator Date hidden'!AI124="x","x",$AH$2-'Indicator Date hidden'!AI124)</f>
        <v>0</v>
      </c>
      <c r="AI123" s="25">
        <f>IF('Indicator Date hidden'!AJ124="x","x",$AI$2-'Indicator Date hidden'!AJ124)</f>
        <v>0</v>
      </c>
      <c r="AJ123" s="25" t="str">
        <f>IF('Indicator Date hidden'!AK124="x","x",$AJ$2-'Indicator Date hidden'!AK124)</f>
        <v>x</v>
      </c>
      <c r="AK123" s="25">
        <f>IF('Indicator Date hidden'!AL124="x","x",$AK$2-'Indicator Date hidden'!AL124)</f>
        <v>1</v>
      </c>
      <c r="AL123" s="25">
        <f>IF('Indicator Date hidden'!AM124="x","x",$AL$2-'Indicator Date hidden'!AM124)</f>
        <v>0</v>
      </c>
      <c r="AM123" s="25">
        <f>IF('Indicator Date hidden'!AN124="x","x",$AM$2-'Indicator Date hidden'!AN124)</f>
        <v>0</v>
      </c>
      <c r="AN123" s="25">
        <f>IF('Indicator Date hidden'!AO124="x","x",$AN$2-'Indicator Date hidden'!AO124)</f>
        <v>0</v>
      </c>
      <c r="AO123" s="25">
        <f>IF('Indicator Date hidden'!AP124="x","x",$AO$2-'Indicator Date hidden'!AP124)</f>
        <v>0</v>
      </c>
      <c r="AP123" s="25">
        <f>IF('Indicator Date hidden'!AQ124="x","x",$AP$2-'Indicator Date hidden'!AQ124)</f>
        <v>0</v>
      </c>
      <c r="AQ123" s="25">
        <f>IF('Indicator Date hidden'!AR124="x","x",$AQ$2-'Indicator Date hidden'!AR124)</f>
        <v>0</v>
      </c>
      <c r="AR123" s="25">
        <f>IF('Indicator Date hidden'!AS124="x","x",$AR$2-'Indicator Date hidden'!AS124)</f>
        <v>0</v>
      </c>
      <c r="AS123" s="25">
        <f>IF('Indicator Date hidden'!AT124="x","x",$AS$2-'Indicator Date hidden'!AT124)</f>
        <v>0</v>
      </c>
      <c r="AT123" s="25">
        <f>IF('Indicator Date hidden'!AU124="x","x",$AT$2-'Indicator Date hidden'!AU124)</f>
        <v>0</v>
      </c>
      <c r="AU123" s="25" t="str">
        <f>IF('Indicator Date hidden'!AV124="x","x",$AU$2-'Indicator Date hidden'!AV124)</f>
        <v>x</v>
      </c>
      <c r="AV123" s="25">
        <f>IF('Indicator Date hidden'!AW124="x","x",$AV$2-'Indicator Date hidden'!AW124)</f>
        <v>0</v>
      </c>
      <c r="AW123" s="25">
        <f>IF('Indicator Date hidden'!AX124="x","x",$AW$2-'Indicator Date hidden'!AX124)</f>
        <v>0</v>
      </c>
      <c r="AX123" s="25">
        <f>IF('Indicator Date hidden'!AY124="x","x",$AX$2-'Indicator Date hidden'!AY124)</f>
        <v>0</v>
      </c>
      <c r="AY123" s="25">
        <f>IF('Indicator Date hidden'!AZ124="x","x",$AY$2-'Indicator Date hidden'!AZ124)</f>
        <v>0</v>
      </c>
      <c r="AZ123" s="25">
        <f>IF('Indicator Date hidden'!BA124="x","x",$AZ$2-'Indicator Date hidden'!BA124)</f>
        <v>0</v>
      </c>
      <c r="BA123">
        <f t="shared" si="15"/>
        <v>6</v>
      </c>
      <c r="BB123" s="26">
        <f t="shared" si="16"/>
        <v>0.13636363636363635</v>
      </c>
      <c r="BC123">
        <f t="shared" si="17"/>
        <v>3</v>
      </c>
      <c r="BD123" s="26">
        <f t="shared" si="18"/>
        <v>0.62489668567579637</v>
      </c>
      <c r="BE123" s="28">
        <f t="shared" si="19"/>
        <v>0</v>
      </c>
    </row>
    <row r="124" spans="1:57" x14ac:dyDescent="0.25">
      <c r="A124" t="s">
        <v>9475</v>
      </c>
      <c r="B124" s="25">
        <f>IF('Indicator Date hidden'!C125="x","x",$B$2-'Indicator Date hidden'!C125)</f>
        <v>0</v>
      </c>
      <c r="C124" s="25">
        <f>IF('Indicator Date hidden'!D125="x","x",$C$2-'Indicator Date hidden'!D125)</f>
        <v>0</v>
      </c>
      <c r="D124" s="25">
        <f>IF('Indicator Date hidden'!E125="x","x",$D$2-'Indicator Date hidden'!E125)</f>
        <v>0</v>
      </c>
      <c r="E124" s="25">
        <f>IF('Indicator Date hidden'!F125="x","x",$E$2-'Indicator Date hidden'!F125)</f>
        <v>0</v>
      </c>
      <c r="F124" s="25">
        <f>IF('Indicator Date hidden'!G125="x","x",$F$2-'Indicator Date hidden'!G125)</f>
        <v>0</v>
      </c>
      <c r="G124" s="25">
        <f>IF('Indicator Date hidden'!H125="x","x",$G$2-'Indicator Date hidden'!H125)</f>
        <v>0</v>
      </c>
      <c r="H124" s="25">
        <f>IF('Indicator Date hidden'!I125="x","x",$H$2-'Indicator Date hidden'!I125)</f>
        <v>0</v>
      </c>
      <c r="I124" s="25">
        <f>IF('Indicator Date hidden'!J125="x","x",$I$2-'Indicator Date hidden'!J125)</f>
        <v>0</v>
      </c>
      <c r="J124" s="25">
        <f>IF('Indicator Date hidden'!K125="x","x",$J$2-'Indicator Date hidden'!K125)</f>
        <v>0</v>
      </c>
      <c r="K124" s="25">
        <f>IF('Indicator Date hidden'!L125="x","x",$K$2-'Indicator Date hidden'!L125)</f>
        <v>0</v>
      </c>
      <c r="L124" s="25">
        <f>IF('Indicator Date hidden'!M125="x","x",$L$2-'Indicator Date hidden'!M125)</f>
        <v>0</v>
      </c>
      <c r="M124" s="25">
        <f>IF('Indicator Date hidden'!N125="x","x",$M$2-'Indicator Date hidden'!N125)</f>
        <v>0</v>
      </c>
      <c r="N124" s="25">
        <f>IF('Indicator Date hidden'!O125="x","x",$N$2-'Indicator Date hidden'!O125)</f>
        <v>0</v>
      </c>
      <c r="O124" s="25">
        <f>IF('Indicator Date hidden'!P125="x","x",$O$2-'Indicator Date hidden'!P125)</f>
        <v>0</v>
      </c>
      <c r="P124" s="25">
        <f>IF('Indicator Date hidden'!Q125="x","x",$P$2-'Indicator Date hidden'!Q125)</f>
        <v>0</v>
      </c>
      <c r="Q124" s="25" t="str">
        <f>IF('Indicator Date hidden'!R125="x","x",$Q$2-'Indicator Date hidden'!R125)</f>
        <v>x</v>
      </c>
      <c r="R124" s="25">
        <f>IF('Indicator Date hidden'!S125="x","x",$R$2-'Indicator Date hidden'!S125)</f>
        <v>0</v>
      </c>
      <c r="S124" s="25">
        <f>IF('Indicator Date hidden'!T125="x","x",$S$2-'Indicator Date hidden'!T125)</f>
        <v>0</v>
      </c>
      <c r="T124" s="25">
        <f>IF('Indicator Date hidden'!U125="x","x",$T$2-'Indicator Date hidden'!U125)</f>
        <v>0</v>
      </c>
      <c r="U124" s="25" t="str">
        <f>IF('Indicator Date hidden'!V125="x","x",$U$2-'Indicator Date hidden'!V125)</f>
        <v>x</v>
      </c>
      <c r="V124" s="25">
        <f>IF('Indicator Date hidden'!W125="x","x",$V$2-'Indicator Date hidden'!W125)</f>
        <v>0</v>
      </c>
      <c r="W124" s="25" t="str">
        <f>IF('Indicator Date hidden'!X125="x","x",$W$2-'Indicator Date hidden'!X125)</f>
        <v>x</v>
      </c>
      <c r="X124" s="25">
        <f>IF('Indicator Date hidden'!Y125="x","x",$X$2-'Indicator Date hidden'!Y125)</f>
        <v>4</v>
      </c>
      <c r="Y124" s="25">
        <f>IF('Indicator Date hidden'!Z125="x","x",$Y$2-'Indicator Date hidden'!Z125)</f>
        <v>0</v>
      </c>
      <c r="Z124" s="25">
        <f>IF('Indicator Date hidden'!AA125="x","x",$Z$2-'Indicator Date hidden'!AA125)</f>
        <v>0</v>
      </c>
      <c r="AA124" s="25" t="str">
        <f>IF('Indicator Date hidden'!AB125="x","x",$AA$2-'Indicator Date hidden'!AB125)</f>
        <v>x</v>
      </c>
      <c r="AB124" s="25">
        <f>IF('Indicator Date hidden'!AC125="x","x",$AB$2-'Indicator Date hidden'!AC125)</f>
        <v>0</v>
      </c>
      <c r="AC124" s="25">
        <f>IF('Indicator Date hidden'!AD125="x","x",$AC$2-'Indicator Date hidden'!AD125)</f>
        <v>0</v>
      </c>
      <c r="AD124" s="25" t="str">
        <f>IF('Indicator Date hidden'!AE125="x","x",$AD$2-'Indicator Date hidden'!AE125)</f>
        <v>x</v>
      </c>
      <c r="AE124" s="25">
        <f>IF('Indicator Date hidden'!AF125="x","x",$AE$2-'Indicator Date hidden'!AF125)</f>
        <v>0</v>
      </c>
      <c r="AF124" s="25" t="str">
        <f>IF('Indicator Date hidden'!AG125="x","x",$AF$2-'Indicator Date hidden'!AG125)</f>
        <v>x</v>
      </c>
      <c r="AG124" s="25">
        <f>IF('Indicator Date hidden'!AH125="x","x",$AG$2-'Indicator Date hidden'!AH125)</f>
        <v>0</v>
      </c>
      <c r="AH124" s="25">
        <f>IF('Indicator Date hidden'!AI125="x","x",$AH$2-'Indicator Date hidden'!AI125)</f>
        <v>0</v>
      </c>
      <c r="AI124" s="25">
        <f>IF('Indicator Date hidden'!AJ125="x","x",$AI$2-'Indicator Date hidden'!AJ125)</f>
        <v>0</v>
      </c>
      <c r="AJ124" s="25" t="str">
        <f>IF('Indicator Date hidden'!AK125="x","x",$AJ$2-'Indicator Date hidden'!AK125)</f>
        <v>x</v>
      </c>
      <c r="AK124" s="25">
        <f>IF('Indicator Date hidden'!AL125="x","x",$AK$2-'Indicator Date hidden'!AL125)</f>
        <v>1</v>
      </c>
      <c r="AL124" s="25">
        <f>IF('Indicator Date hidden'!AM125="x","x",$AL$2-'Indicator Date hidden'!AM125)</f>
        <v>0</v>
      </c>
      <c r="AM124" s="25">
        <f>IF('Indicator Date hidden'!AN125="x","x",$AM$2-'Indicator Date hidden'!AN125)</f>
        <v>0</v>
      </c>
      <c r="AN124" s="25">
        <f>IF('Indicator Date hidden'!AO125="x","x",$AN$2-'Indicator Date hidden'!AO125)</f>
        <v>0</v>
      </c>
      <c r="AO124" s="25">
        <f>IF('Indicator Date hidden'!AP125="x","x",$AO$2-'Indicator Date hidden'!AP125)</f>
        <v>2</v>
      </c>
      <c r="AP124" s="25" t="str">
        <f>IF('Indicator Date hidden'!AQ125="x","x",$AP$2-'Indicator Date hidden'!AQ125)</f>
        <v>x</v>
      </c>
      <c r="AQ124" s="25">
        <f>IF('Indicator Date hidden'!AR125="x","x",$AQ$2-'Indicator Date hidden'!AR125)</f>
        <v>0</v>
      </c>
      <c r="AR124" s="25">
        <f>IF('Indicator Date hidden'!AS125="x","x",$AR$2-'Indicator Date hidden'!AS125)</f>
        <v>0</v>
      </c>
      <c r="AS124" s="25">
        <f>IF('Indicator Date hidden'!AT125="x","x",$AS$2-'Indicator Date hidden'!AT125)</f>
        <v>0</v>
      </c>
      <c r="AT124" s="25">
        <f>IF('Indicator Date hidden'!AU125="x","x",$AT$2-'Indicator Date hidden'!AU125)</f>
        <v>0</v>
      </c>
      <c r="AU124" s="25" t="str">
        <f>IF('Indicator Date hidden'!AV125="x","x",$AU$2-'Indicator Date hidden'!AV125)</f>
        <v>x</v>
      </c>
      <c r="AV124" s="25">
        <f>IF('Indicator Date hidden'!AW125="x","x",$AV$2-'Indicator Date hidden'!AW125)</f>
        <v>0</v>
      </c>
      <c r="AW124" s="25">
        <f>IF('Indicator Date hidden'!AX125="x","x",$AW$2-'Indicator Date hidden'!AX125)</f>
        <v>0</v>
      </c>
      <c r="AX124" s="25">
        <f>IF('Indicator Date hidden'!AY125="x","x",$AX$2-'Indicator Date hidden'!AY125)</f>
        <v>0</v>
      </c>
      <c r="AY124" s="25" t="str">
        <f>IF('Indicator Date hidden'!AZ125="x","x",$AY$2-'Indicator Date hidden'!AZ125)</f>
        <v>x</v>
      </c>
      <c r="AZ124" s="25">
        <f>IF('Indicator Date hidden'!BA125="x","x",$AZ$2-'Indicator Date hidden'!BA125)</f>
        <v>0</v>
      </c>
      <c r="BA124">
        <f t="shared" si="15"/>
        <v>7</v>
      </c>
      <c r="BB124" s="26">
        <f t="shared" si="16"/>
        <v>0.17073170731707318</v>
      </c>
      <c r="BC124">
        <f t="shared" si="17"/>
        <v>3</v>
      </c>
      <c r="BD124" s="26">
        <f t="shared" si="18"/>
        <v>0.69501496823292719</v>
      </c>
      <c r="BE124" s="28">
        <f t="shared" si="19"/>
        <v>0</v>
      </c>
    </row>
    <row r="125" spans="1:57" x14ac:dyDescent="0.25">
      <c r="A125" t="s">
        <v>9465</v>
      </c>
      <c r="B125" s="25">
        <f>IF('Indicator Date hidden'!C126="x","x",$B$2-'Indicator Date hidden'!C126)</f>
        <v>0</v>
      </c>
      <c r="C125" s="25">
        <f>IF('Indicator Date hidden'!D126="x","x",$C$2-'Indicator Date hidden'!D126)</f>
        <v>0</v>
      </c>
      <c r="D125" s="25">
        <f>IF('Indicator Date hidden'!E126="x","x",$D$2-'Indicator Date hidden'!E126)</f>
        <v>0</v>
      </c>
      <c r="E125" s="25">
        <f>IF('Indicator Date hidden'!F126="x","x",$E$2-'Indicator Date hidden'!F126)</f>
        <v>0</v>
      </c>
      <c r="F125" s="25">
        <f>IF('Indicator Date hidden'!G126="x","x",$F$2-'Indicator Date hidden'!G126)</f>
        <v>0</v>
      </c>
      <c r="G125" s="25">
        <f>IF('Indicator Date hidden'!H126="x","x",$G$2-'Indicator Date hidden'!H126)</f>
        <v>0</v>
      </c>
      <c r="H125" s="25">
        <f>IF('Indicator Date hidden'!I126="x","x",$H$2-'Indicator Date hidden'!I126)</f>
        <v>0</v>
      </c>
      <c r="I125" s="25">
        <f>IF('Indicator Date hidden'!J126="x","x",$I$2-'Indicator Date hidden'!J126)</f>
        <v>0</v>
      </c>
      <c r="J125" s="25">
        <f>IF('Indicator Date hidden'!K126="x","x",$J$2-'Indicator Date hidden'!K126)</f>
        <v>0</v>
      </c>
      <c r="K125" s="25">
        <f>IF('Indicator Date hidden'!L126="x","x",$K$2-'Indicator Date hidden'!L126)</f>
        <v>0</v>
      </c>
      <c r="L125" s="25">
        <f>IF('Indicator Date hidden'!M126="x","x",$L$2-'Indicator Date hidden'!M126)</f>
        <v>0</v>
      </c>
      <c r="M125" s="25">
        <f>IF('Indicator Date hidden'!N126="x","x",$M$2-'Indicator Date hidden'!N126)</f>
        <v>0</v>
      </c>
      <c r="N125" s="25">
        <f>IF('Indicator Date hidden'!O126="x","x",$N$2-'Indicator Date hidden'!O126)</f>
        <v>0</v>
      </c>
      <c r="O125" s="25">
        <f>IF('Indicator Date hidden'!P126="x","x",$O$2-'Indicator Date hidden'!P126)</f>
        <v>0</v>
      </c>
      <c r="P125" s="25">
        <f>IF('Indicator Date hidden'!Q126="x","x",$P$2-'Indicator Date hidden'!Q126)</f>
        <v>0</v>
      </c>
      <c r="Q125" s="25">
        <f>IF('Indicator Date hidden'!R126="x","x",$Q$2-'Indicator Date hidden'!R126)</f>
        <v>2</v>
      </c>
      <c r="R125" s="25">
        <f>IF('Indicator Date hidden'!S126="x","x",$R$2-'Indicator Date hidden'!S126)</f>
        <v>0</v>
      </c>
      <c r="S125" s="25">
        <f>IF('Indicator Date hidden'!T126="x","x",$S$2-'Indicator Date hidden'!T126)</f>
        <v>0</v>
      </c>
      <c r="T125" s="25">
        <f>IF('Indicator Date hidden'!U126="x","x",$T$2-'Indicator Date hidden'!U126)</f>
        <v>0</v>
      </c>
      <c r="U125" s="25">
        <f>IF('Indicator Date hidden'!V126="x","x",$U$2-'Indicator Date hidden'!V126)</f>
        <v>0</v>
      </c>
      <c r="V125" s="25">
        <f>IF('Indicator Date hidden'!W126="x","x",$V$2-'Indicator Date hidden'!W126)</f>
        <v>0</v>
      </c>
      <c r="W125" s="25">
        <f>IF('Indicator Date hidden'!X126="x","x",$W$2-'Indicator Date hidden'!X126)</f>
        <v>8</v>
      </c>
      <c r="X125" s="25">
        <f>IF('Indicator Date hidden'!Y126="x","x",$X$2-'Indicator Date hidden'!Y126)</f>
        <v>0</v>
      </c>
      <c r="Y125" s="25">
        <f>IF('Indicator Date hidden'!Z126="x","x",$Y$2-'Indicator Date hidden'!Z126)</f>
        <v>0</v>
      </c>
      <c r="Z125" s="25">
        <f>IF('Indicator Date hidden'!AA126="x","x",$Z$2-'Indicator Date hidden'!AA126)</f>
        <v>0</v>
      </c>
      <c r="AA125" s="25">
        <f>IF('Indicator Date hidden'!AB126="x","x",$AA$2-'Indicator Date hidden'!AB126)</f>
        <v>0</v>
      </c>
      <c r="AB125" s="25">
        <f>IF('Indicator Date hidden'!AC126="x","x",$AB$2-'Indicator Date hidden'!AC126)</f>
        <v>0</v>
      </c>
      <c r="AC125" s="25">
        <f>IF('Indicator Date hidden'!AD126="x","x",$AC$2-'Indicator Date hidden'!AD126)</f>
        <v>0</v>
      </c>
      <c r="AD125" s="25">
        <f>IF('Indicator Date hidden'!AE126="x","x",$AD$2-'Indicator Date hidden'!AE126)</f>
        <v>0</v>
      </c>
      <c r="AE125" s="25">
        <f>IF('Indicator Date hidden'!AF126="x","x",$AE$2-'Indicator Date hidden'!AF126)</f>
        <v>0</v>
      </c>
      <c r="AF125" s="25">
        <f>IF('Indicator Date hidden'!AG126="x","x",$AF$2-'Indicator Date hidden'!AG126)</f>
        <v>4</v>
      </c>
      <c r="AG125" s="25">
        <f>IF('Indicator Date hidden'!AH126="x","x",$AG$2-'Indicator Date hidden'!AH126)</f>
        <v>0</v>
      </c>
      <c r="AH125" s="25">
        <f>IF('Indicator Date hidden'!AI126="x","x",$AH$2-'Indicator Date hidden'!AI126)</f>
        <v>0</v>
      </c>
      <c r="AI125" s="25">
        <f>IF('Indicator Date hidden'!AJ126="x","x",$AI$2-'Indicator Date hidden'!AJ126)</f>
        <v>0</v>
      </c>
      <c r="AJ125" s="25" t="str">
        <f>IF('Indicator Date hidden'!AK126="x","x",$AJ$2-'Indicator Date hidden'!AK126)</f>
        <v>x</v>
      </c>
      <c r="AK125" s="25">
        <f>IF('Indicator Date hidden'!AL126="x","x",$AK$2-'Indicator Date hidden'!AL126)</f>
        <v>1</v>
      </c>
      <c r="AL125" s="25">
        <f>IF('Indicator Date hidden'!AM126="x","x",$AL$2-'Indicator Date hidden'!AM126)</f>
        <v>0</v>
      </c>
      <c r="AM125" s="25">
        <f>IF('Indicator Date hidden'!AN126="x","x",$AM$2-'Indicator Date hidden'!AN126)</f>
        <v>0</v>
      </c>
      <c r="AN125" s="25">
        <f>IF('Indicator Date hidden'!AO126="x","x",$AN$2-'Indicator Date hidden'!AO126)</f>
        <v>0</v>
      </c>
      <c r="AO125" s="25">
        <f>IF('Indicator Date hidden'!AP126="x","x",$AO$2-'Indicator Date hidden'!AP126)</f>
        <v>0</v>
      </c>
      <c r="AP125" s="25">
        <f>IF('Indicator Date hidden'!AQ126="x","x",$AP$2-'Indicator Date hidden'!AQ126)</f>
        <v>0</v>
      </c>
      <c r="AQ125" s="25">
        <f>IF('Indicator Date hidden'!AR126="x","x",$AQ$2-'Indicator Date hidden'!AR126)</f>
        <v>6</v>
      </c>
      <c r="AR125" s="25">
        <f>IF('Indicator Date hidden'!AS126="x","x",$AR$2-'Indicator Date hidden'!AS126)</f>
        <v>0</v>
      </c>
      <c r="AS125" s="25">
        <f>IF('Indicator Date hidden'!AT126="x","x",$AS$2-'Indicator Date hidden'!AT126)</f>
        <v>0</v>
      </c>
      <c r="AT125" s="25">
        <f>IF('Indicator Date hidden'!AU126="x","x",$AT$2-'Indicator Date hidden'!AU126)</f>
        <v>0</v>
      </c>
      <c r="AU125" s="25" t="str">
        <f>IF('Indicator Date hidden'!AV126="x","x",$AU$2-'Indicator Date hidden'!AV126)</f>
        <v>x</v>
      </c>
      <c r="AV125" s="25">
        <f>IF('Indicator Date hidden'!AW126="x","x",$AV$2-'Indicator Date hidden'!AW126)</f>
        <v>0</v>
      </c>
      <c r="AW125" s="25">
        <f>IF('Indicator Date hidden'!AX126="x","x",$AW$2-'Indicator Date hidden'!AX126)</f>
        <v>0</v>
      </c>
      <c r="AX125" s="25">
        <f>IF('Indicator Date hidden'!AY126="x","x",$AX$2-'Indicator Date hidden'!AY126)</f>
        <v>0</v>
      </c>
      <c r="AY125" s="25">
        <f>IF('Indicator Date hidden'!AZ126="x","x",$AY$2-'Indicator Date hidden'!AZ126)</f>
        <v>0</v>
      </c>
      <c r="AZ125" s="25">
        <f>IF('Indicator Date hidden'!BA126="x","x",$AZ$2-'Indicator Date hidden'!BA126)</f>
        <v>0</v>
      </c>
      <c r="BA125">
        <f t="shared" si="15"/>
        <v>21</v>
      </c>
      <c r="BB125" s="26">
        <f t="shared" si="16"/>
        <v>0.42857142857142855</v>
      </c>
      <c r="BC125">
        <f t="shared" si="17"/>
        <v>5</v>
      </c>
      <c r="BD125" s="26">
        <f t="shared" si="18"/>
        <v>1.5118578920369088</v>
      </c>
      <c r="BE125" s="28">
        <f t="shared" si="19"/>
        <v>0</v>
      </c>
    </row>
    <row r="126" spans="1:57" x14ac:dyDescent="0.25">
      <c r="A126" t="s">
        <v>9463</v>
      </c>
      <c r="B126" s="25">
        <f>IF('Indicator Date hidden'!C127="x","x",$B$2-'Indicator Date hidden'!C127)</f>
        <v>0</v>
      </c>
      <c r="C126" s="25">
        <f>IF('Indicator Date hidden'!D127="x","x",$C$2-'Indicator Date hidden'!D127)</f>
        <v>0</v>
      </c>
      <c r="D126" s="25">
        <f>IF('Indicator Date hidden'!E127="x","x",$D$2-'Indicator Date hidden'!E127)</f>
        <v>0</v>
      </c>
      <c r="E126" s="25">
        <f>IF('Indicator Date hidden'!F127="x","x",$E$2-'Indicator Date hidden'!F127)</f>
        <v>0</v>
      </c>
      <c r="F126" s="25">
        <f>IF('Indicator Date hidden'!G127="x","x",$F$2-'Indicator Date hidden'!G127)</f>
        <v>0</v>
      </c>
      <c r="G126" s="25">
        <f>IF('Indicator Date hidden'!H127="x","x",$G$2-'Indicator Date hidden'!H127)</f>
        <v>0</v>
      </c>
      <c r="H126" s="25">
        <f>IF('Indicator Date hidden'!I127="x","x",$H$2-'Indicator Date hidden'!I127)</f>
        <v>0</v>
      </c>
      <c r="I126" s="25">
        <f>IF('Indicator Date hidden'!J127="x","x",$I$2-'Indicator Date hidden'!J127)</f>
        <v>0</v>
      </c>
      <c r="J126" s="25">
        <f>IF('Indicator Date hidden'!K127="x","x",$J$2-'Indicator Date hidden'!K127)</f>
        <v>0</v>
      </c>
      <c r="K126" s="25">
        <f>IF('Indicator Date hidden'!L127="x","x",$K$2-'Indicator Date hidden'!L127)</f>
        <v>0</v>
      </c>
      <c r="L126" s="25">
        <f>IF('Indicator Date hidden'!M127="x","x",$L$2-'Indicator Date hidden'!M127)</f>
        <v>0</v>
      </c>
      <c r="M126" s="25">
        <f>IF('Indicator Date hidden'!N127="x","x",$M$2-'Indicator Date hidden'!N127)</f>
        <v>0</v>
      </c>
      <c r="N126" s="25">
        <f>IF('Indicator Date hidden'!O127="x","x",$N$2-'Indicator Date hidden'!O127)</f>
        <v>0</v>
      </c>
      <c r="O126" s="25">
        <f>IF('Indicator Date hidden'!P127="x","x",$O$2-'Indicator Date hidden'!P127)</f>
        <v>0</v>
      </c>
      <c r="P126" s="25">
        <f>IF('Indicator Date hidden'!Q127="x","x",$P$2-'Indicator Date hidden'!Q127)</f>
        <v>0</v>
      </c>
      <c r="Q126" s="25">
        <f>IF('Indicator Date hidden'!R127="x","x",$Q$2-'Indicator Date hidden'!R127)</f>
        <v>2</v>
      </c>
      <c r="R126" s="25">
        <f>IF('Indicator Date hidden'!S127="x","x",$R$2-'Indicator Date hidden'!S127)</f>
        <v>0</v>
      </c>
      <c r="S126" s="25">
        <f>IF('Indicator Date hidden'!T127="x","x",$S$2-'Indicator Date hidden'!T127)</f>
        <v>0</v>
      </c>
      <c r="T126" s="25">
        <f>IF('Indicator Date hidden'!U127="x","x",$T$2-'Indicator Date hidden'!U127)</f>
        <v>0</v>
      </c>
      <c r="U126" s="25">
        <f>IF('Indicator Date hidden'!V127="x","x",$U$2-'Indicator Date hidden'!V127)</f>
        <v>0</v>
      </c>
      <c r="V126" s="25">
        <f>IF('Indicator Date hidden'!W127="x","x",$V$2-'Indicator Date hidden'!W127)</f>
        <v>0</v>
      </c>
      <c r="W126" s="25">
        <f>IF('Indicator Date hidden'!X127="x","x",$W$2-'Indicator Date hidden'!X127)</f>
        <v>2</v>
      </c>
      <c r="X126" s="25">
        <f>IF('Indicator Date hidden'!Y127="x","x",$X$2-'Indicator Date hidden'!Y127)</f>
        <v>4</v>
      </c>
      <c r="Y126" s="25">
        <f>IF('Indicator Date hidden'!Z127="x","x",$Y$2-'Indicator Date hidden'!Z127)</f>
        <v>0</v>
      </c>
      <c r="Z126" s="25">
        <f>IF('Indicator Date hidden'!AA127="x","x",$Z$2-'Indicator Date hidden'!AA127)</f>
        <v>0</v>
      </c>
      <c r="AA126" s="25">
        <f>IF('Indicator Date hidden'!AB127="x","x",$AA$2-'Indicator Date hidden'!AB127)</f>
        <v>0</v>
      </c>
      <c r="AB126" s="25">
        <f>IF('Indicator Date hidden'!AC127="x","x",$AB$2-'Indicator Date hidden'!AC127)</f>
        <v>0</v>
      </c>
      <c r="AC126" s="25">
        <f>IF('Indicator Date hidden'!AD127="x","x",$AC$2-'Indicator Date hidden'!AD127)</f>
        <v>0</v>
      </c>
      <c r="AD126" s="25">
        <f>IF('Indicator Date hidden'!AE127="x","x",$AD$2-'Indicator Date hidden'!AE127)</f>
        <v>0</v>
      </c>
      <c r="AE126" s="25">
        <f>IF('Indicator Date hidden'!AF127="x","x",$AE$2-'Indicator Date hidden'!AF127)</f>
        <v>0</v>
      </c>
      <c r="AF126" s="25">
        <f>IF('Indicator Date hidden'!AG127="x","x",$AF$2-'Indicator Date hidden'!AG127)</f>
        <v>2</v>
      </c>
      <c r="AG126" s="25">
        <f>IF('Indicator Date hidden'!AH127="x","x",$AG$2-'Indicator Date hidden'!AH127)</f>
        <v>0</v>
      </c>
      <c r="AH126" s="25">
        <f>IF('Indicator Date hidden'!AI127="x","x",$AH$2-'Indicator Date hidden'!AI127)</f>
        <v>0</v>
      </c>
      <c r="AI126" s="25">
        <f>IF('Indicator Date hidden'!AJ127="x","x",$AI$2-'Indicator Date hidden'!AJ127)</f>
        <v>0</v>
      </c>
      <c r="AJ126" s="25">
        <f>IF('Indicator Date hidden'!AK127="x","x",$AJ$2-'Indicator Date hidden'!AK127)</f>
        <v>1</v>
      </c>
      <c r="AK126" s="25">
        <f>IF('Indicator Date hidden'!AL127="x","x",$AK$2-'Indicator Date hidden'!AL127)</f>
        <v>0</v>
      </c>
      <c r="AL126" s="25">
        <f>IF('Indicator Date hidden'!AM127="x","x",$AL$2-'Indicator Date hidden'!AM127)</f>
        <v>0</v>
      </c>
      <c r="AM126" s="25">
        <f>IF('Indicator Date hidden'!AN127="x","x",$AM$2-'Indicator Date hidden'!AN127)</f>
        <v>0</v>
      </c>
      <c r="AN126" s="25">
        <f>IF('Indicator Date hidden'!AO127="x","x",$AN$2-'Indicator Date hidden'!AO127)</f>
        <v>0</v>
      </c>
      <c r="AO126" s="25">
        <f>IF('Indicator Date hidden'!AP127="x","x",$AO$2-'Indicator Date hidden'!AP127)</f>
        <v>0</v>
      </c>
      <c r="AP126" s="25">
        <f>IF('Indicator Date hidden'!AQ127="x","x",$AP$2-'Indicator Date hidden'!AQ127)</f>
        <v>0</v>
      </c>
      <c r="AQ126" s="25">
        <f>IF('Indicator Date hidden'!AR127="x","x",$AQ$2-'Indicator Date hidden'!AR127)</f>
        <v>0</v>
      </c>
      <c r="AR126" s="25">
        <f>IF('Indicator Date hidden'!AS127="x","x",$AR$2-'Indicator Date hidden'!AS127)</f>
        <v>0</v>
      </c>
      <c r="AS126" s="25">
        <f>IF('Indicator Date hidden'!AT127="x","x",$AS$2-'Indicator Date hidden'!AT127)</f>
        <v>0</v>
      </c>
      <c r="AT126" s="25">
        <f>IF('Indicator Date hidden'!AU127="x","x",$AT$2-'Indicator Date hidden'!AU127)</f>
        <v>0</v>
      </c>
      <c r="AU126" s="25">
        <f>IF('Indicator Date hidden'!AV127="x","x",$AU$2-'Indicator Date hidden'!AV127)</f>
        <v>2</v>
      </c>
      <c r="AV126" s="25">
        <f>IF('Indicator Date hidden'!AW127="x","x",$AV$2-'Indicator Date hidden'!AW127)</f>
        <v>0</v>
      </c>
      <c r="AW126" s="25">
        <f>IF('Indicator Date hidden'!AX127="x","x",$AW$2-'Indicator Date hidden'!AX127)</f>
        <v>0</v>
      </c>
      <c r="AX126" s="25">
        <f>IF('Indicator Date hidden'!AY127="x","x",$AX$2-'Indicator Date hidden'!AY127)</f>
        <v>0</v>
      </c>
      <c r="AY126" s="25">
        <f>IF('Indicator Date hidden'!AZ127="x","x",$AY$2-'Indicator Date hidden'!AZ127)</f>
        <v>0</v>
      </c>
      <c r="AZ126" s="25">
        <f>IF('Indicator Date hidden'!BA127="x","x",$AZ$2-'Indicator Date hidden'!BA127)</f>
        <v>0</v>
      </c>
      <c r="BA126">
        <f t="shared" si="15"/>
        <v>13</v>
      </c>
      <c r="BB126" s="26">
        <f t="shared" si="16"/>
        <v>0.25490196078431371</v>
      </c>
      <c r="BC126">
        <f t="shared" si="17"/>
        <v>6</v>
      </c>
      <c r="BD126" s="26">
        <f t="shared" si="18"/>
        <v>0.7629441748370086</v>
      </c>
      <c r="BE126" s="28">
        <f t="shared" si="19"/>
        <v>0</v>
      </c>
    </row>
    <row r="127" spans="1:57" x14ac:dyDescent="0.25">
      <c r="A127" t="s">
        <v>9464</v>
      </c>
      <c r="B127" s="25">
        <f>IF('Indicator Date hidden'!C128="x","x",$B$2-'Indicator Date hidden'!C128)</f>
        <v>0</v>
      </c>
      <c r="C127" s="25">
        <f>IF('Indicator Date hidden'!D128="x","x",$C$2-'Indicator Date hidden'!D128)</f>
        <v>0</v>
      </c>
      <c r="D127" s="25">
        <f>IF('Indicator Date hidden'!E128="x","x",$D$2-'Indicator Date hidden'!E128)</f>
        <v>0</v>
      </c>
      <c r="E127" s="25">
        <f>IF('Indicator Date hidden'!F128="x","x",$E$2-'Indicator Date hidden'!F128)</f>
        <v>0</v>
      </c>
      <c r="F127" s="25">
        <f>IF('Indicator Date hidden'!G128="x","x",$F$2-'Indicator Date hidden'!G128)</f>
        <v>0</v>
      </c>
      <c r="G127" s="25">
        <f>IF('Indicator Date hidden'!H128="x","x",$G$2-'Indicator Date hidden'!H128)</f>
        <v>0</v>
      </c>
      <c r="H127" s="25">
        <f>IF('Indicator Date hidden'!I128="x","x",$H$2-'Indicator Date hidden'!I128)</f>
        <v>0</v>
      </c>
      <c r="I127" s="25">
        <f>IF('Indicator Date hidden'!J128="x","x",$I$2-'Indicator Date hidden'!J128)</f>
        <v>0</v>
      </c>
      <c r="J127" s="25">
        <f>IF('Indicator Date hidden'!K128="x","x",$J$2-'Indicator Date hidden'!K128)</f>
        <v>0</v>
      </c>
      <c r="K127" s="25">
        <f>IF('Indicator Date hidden'!L128="x","x",$K$2-'Indicator Date hidden'!L128)</f>
        <v>0</v>
      </c>
      <c r="L127" s="25">
        <f>IF('Indicator Date hidden'!M128="x","x",$L$2-'Indicator Date hidden'!M128)</f>
        <v>0</v>
      </c>
      <c r="M127" s="25">
        <f>IF('Indicator Date hidden'!N128="x","x",$M$2-'Indicator Date hidden'!N128)</f>
        <v>0</v>
      </c>
      <c r="N127" s="25">
        <f>IF('Indicator Date hidden'!O128="x","x",$N$2-'Indicator Date hidden'!O128)</f>
        <v>0</v>
      </c>
      <c r="O127" s="25">
        <f>IF('Indicator Date hidden'!P128="x","x",$O$2-'Indicator Date hidden'!P128)</f>
        <v>0</v>
      </c>
      <c r="P127" s="25">
        <f>IF('Indicator Date hidden'!Q128="x","x",$P$2-'Indicator Date hidden'!Q128)</f>
        <v>0</v>
      </c>
      <c r="Q127" s="25">
        <f>IF('Indicator Date hidden'!R128="x","x",$Q$2-'Indicator Date hidden'!R128)</f>
        <v>1</v>
      </c>
      <c r="R127" s="25">
        <f>IF('Indicator Date hidden'!S128="x","x",$R$2-'Indicator Date hidden'!S128)</f>
        <v>0</v>
      </c>
      <c r="S127" s="25">
        <f>IF('Indicator Date hidden'!T128="x","x",$S$2-'Indicator Date hidden'!T128)</f>
        <v>0</v>
      </c>
      <c r="T127" s="25">
        <f>IF('Indicator Date hidden'!U128="x","x",$T$2-'Indicator Date hidden'!U128)</f>
        <v>0</v>
      </c>
      <c r="U127" s="25">
        <f>IF('Indicator Date hidden'!V128="x","x",$U$2-'Indicator Date hidden'!V128)</f>
        <v>0</v>
      </c>
      <c r="V127" s="25">
        <f>IF('Indicator Date hidden'!W128="x","x",$V$2-'Indicator Date hidden'!W128)</f>
        <v>0</v>
      </c>
      <c r="W127" s="25">
        <f>IF('Indicator Date hidden'!X128="x","x",$W$2-'Indicator Date hidden'!X128)</f>
        <v>0</v>
      </c>
      <c r="X127" s="25">
        <f>IF('Indicator Date hidden'!Y128="x","x",$X$2-'Indicator Date hidden'!Y128)</f>
        <v>4</v>
      </c>
      <c r="Y127" s="25">
        <f>IF('Indicator Date hidden'!Z128="x","x",$Y$2-'Indicator Date hidden'!Z128)</f>
        <v>0</v>
      </c>
      <c r="Z127" s="25">
        <f>IF('Indicator Date hidden'!AA128="x","x",$Z$2-'Indicator Date hidden'!AA128)</f>
        <v>0</v>
      </c>
      <c r="AA127" s="25">
        <f>IF('Indicator Date hidden'!AB128="x","x",$AA$2-'Indicator Date hidden'!AB128)</f>
        <v>0</v>
      </c>
      <c r="AB127" s="25">
        <f>IF('Indicator Date hidden'!AC128="x","x",$AB$2-'Indicator Date hidden'!AC128)</f>
        <v>0</v>
      </c>
      <c r="AC127" s="25">
        <f>IF('Indicator Date hidden'!AD128="x","x",$AC$2-'Indicator Date hidden'!AD128)</f>
        <v>0</v>
      </c>
      <c r="AD127" s="25">
        <f>IF('Indicator Date hidden'!AE128="x","x",$AD$2-'Indicator Date hidden'!AE128)</f>
        <v>0</v>
      </c>
      <c r="AE127" s="25" t="str">
        <f>IF('Indicator Date hidden'!AF128="x","x",$AE$2-'Indicator Date hidden'!AF128)</f>
        <v>x</v>
      </c>
      <c r="AF127" s="25">
        <f>IF('Indicator Date hidden'!AG128="x","x",$AF$2-'Indicator Date hidden'!AG128)</f>
        <v>3</v>
      </c>
      <c r="AG127" s="25">
        <f>IF('Indicator Date hidden'!AH128="x","x",$AG$2-'Indicator Date hidden'!AH128)</f>
        <v>0</v>
      </c>
      <c r="AH127" s="25">
        <f>IF('Indicator Date hidden'!AI128="x","x",$AH$2-'Indicator Date hidden'!AI128)</f>
        <v>0</v>
      </c>
      <c r="AI127" s="25">
        <f>IF('Indicator Date hidden'!AJ128="x","x",$AI$2-'Indicator Date hidden'!AJ128)</f>
        <v>0</v>
      </c>
      <c r="AJ127" s="25">
        <f>IF('Indicator Date hidden'!AK128="x","x",$AJ$2-'Indicator Date hidden'!AK128)</f>
        <v>0</v>
      </c>
      <c r="AK127" s="25">
        <f>IF('Indicator Date hidden'!AL128="x","x",$AK$2-'Indicator Date hidden'!AL128)</f>
        <v>1</v>
      </c>
      <c r="AL127" s="25">
        <f>IF('Indicator Date hidden'!AM128="x","x",$AL$2-'Indicator Date hidden'!AM128)</f>
        <v>0</v>
      </c>
      <c r="AM127" s="25">
        <f>IF('Indicator Date hidden'!AN128="x","x",$AM$2-'Indicator Date hidden'!AN128)</f>
        <v>0</v>
      </c>
      <c r="AN127" s="25">
        <f>IF('Indicator Date hidden'!AO128="x","x",$AN$2-'Indicator Date hidden'!AO128)</f>
        <v>0</v>
      </c>
      <c r="AO127" s="25">
        <f>IF('Indicator Date hidden'!AP128="x","x",$AO$2-'Indicator Date hidden'!AP128)</f>
        <v>1</v>
      </c>
      <c r="AP127" s="25">
        <f>IF('Indicator Date hidden'!AQ128="x","x",$AP$2-'Indicator Date hidden'!AQ128)</f>
        <v>1</v>
      </c>
      <c r="AQ127" s="25">
        <f>IF('Indicator Date hidden'!AR128="x","x",$AQ$2-'Indicator Date hidden'!AR128)</f>
        <v>0</v>
      </c>
      <c r="AR127" s="25">
        <f>IF('Indicator Date hidden'!AS128="x","x",$AR$2-'Indicator Date hidden'!AS128)</f>
        <v>0</v>
      </c>
      <c r="AS127" s="25">
        <f>IF('Indicator Date hidden'!AT128="x","x",$AS$2-'Indicator Date hidden'!AT128)</f>
        <v>0</v>
      </c>
      <c r="AT127" s="25">
        <f>IF('Indicator Date hidden'!AU128="x","x",$AT$2-'Indicator Date hidden'!AU128)</f>
        <v>0</v>
      </c>
      <c r="AU127" s="25">
        <f>IF('Indicator Date hidden'!AV128="x","x",$AU$2-'Indicator Date hidden'!AV128)</f>
        <v>6</v>
      </c>
      <c r="AV127" s="25">
        <f>IF('Indicator Date hidden'!AW128="x","x",$AV$2-'Indicator Date hidden'!AW128)</f>
        <v>0</v>
      </c>
      <c r="AW127" s="25">
        <f>IF('Indicator Date hidden'!AX128="x","x",$AW$2-'Indicator Date hidden'!AX128)</f>
        <v>0</v>
      </c>
      <c r="AX127" s="25">
        <f>IF('Indicator Date hidden'!AY128="x","x",$AX$2-'Indicator Date hidden'!AY128)</f>
        <v>0</v>
      </c>
      <c r="AY127" s="25">
        <f>IF('Indicator Date hidden'!AZ128="x","x",$AY$2-'Indicator Date hidden'!AZ128)</f>
        <v>0</v>
      </c>
      <c r="AZ127" s="25">
        <f>IF('Indicator Date hidden'!BA128="x","x",$AZ$2-'Indicator Date hidden'!BA128)</f>
        <v>0</v>
      </c>
      <c r="BA127">
        <f t="shared" si="15"/>
        <v>17</v>
      </c>
      <c r="BB127" s="26">
        <f t="shared" si="16"/>
        <v>0.34</v>
      </c>
      <c r="BC127">
        <f t="shared" si="17"/>
        <v>7</v>
      </c>
      <c r="BD127" s="26">
        <f t="shared" si="18"/>
        <v>1.0883014288330233</v>
      </c>
      <c r="BE127" s="28">
        <f t="shared" si="19"/>
        <v>0</v>
      </c>
    </row>
    <row r="128" spans="1:57" x14ac:dyDescent="0.25">
      <c r="A128" t="s">
        <v>9469</v>
      </c>
      <c r="B128" s="25">
        <f>IF('Indicator Date hidden'!C129="x","x",$B$2-'Indicator Date hidden'!C129)</f>
        <v>0</v>
      </c>
      <c r="C128" s="25">
        <f>IF('Indicator Date hidden'!D129="x","x",$C$2-'Indicator Date hidden'!D129)</f>
        <v>0</v>
      </c>
      <c r="D128" s="25">
        <f>IF('Indicator Date hidden'!E129="x","x",$D$2-'Indicator Date hidden'!E129)</f>
        <v>0</v>
      </c>
      <c r="E128" s="25">
        <f>IF('Indicator Date hidden'!F129="x","x",$E$2-'Indicator Date hidden'!F129)</f>
        <v>0</v>
      </c>
      <c r="F128" s="25">
        <f>IF('Indicator Date hidden'!G129="x","x",$F$2-'Indicator Date hidden'!G129)</f>
        <v>0</v>
      </c>
      <c r="G128" s="25">
        <f>IF('Indicator Date hidden'!H129="x","x",$G$2-'Indicator Date hidden'!H129)</f>
        <v>0</v>
      </c>
      <c r="H128" s="25">
        <f>IF('Indicator Date hidden'!I129="x","x",$H$2-'Indicator Date hidden'!I129)</f>
        <v>0</v>
      </c>
      <c r="I128" s="25">
        <f>IF('Indicator Date hidden'!J129="x","x",$I$2-'Indicator Date hidden'!J129)</f>
        <v>0</v>
      </c>
      <c r="J128" s="25">
        <f>IF('Indicator Date hidden'!K129="x","x",$J$2-'Indicator Date hidden'!K129)</f>
        <v>0</v>
      </c>
      <c r="K128" s="25">
        <f>IF('Indicator Date hidden'!L129="x","x",$K$2-'Indicator Date hidden'!L129)</f>
        <v>0</v>
      </c>
      <c r="L128" s="25">
        <f>IF('Indicator Date hidden'!M129="x","x",$L$2-'Indicator Date hidden'!M129)</f>
        <v>0</v>
      </c>
      <c r="M128" s="25">
        <f>IF('Indicator Date hidden'!N129="x","x",$M$2-'Indicator Date hidden'!N129)</f>
        <v>0</v>
      </c>
      <c r="N128" s="25">
        <f>IF('Indicator Date hidden'!O129="x","x",$N$2-'Indicator Date hidden'!O129)</f>
        <v>0</v>
      </c>
      <c r="O128" s="25">
        <f>IF('Indicator Date hidden'!P129="x","x",$O$2-'Indicator Date hidden'!P129)</f>
        <v>0</v>
      </c>
      <c r="P128" s="25">
        <f>IF('Indicator Date hidden'!Q129="x","x",$P$2-'Indicator Date hidden'!Q129)</f>
        <v>0</v>
      </c>
      <c r="Q128" s="25" t="str">
        <f>IF('Indicator Date hidden'!R129="x","x",$Q$2-'Indicator Date hidden'!R129)</f>
        <v>x</v>
      </c>
      <c r="R128" s="25">
        <f>IF('Indicator Date hidden'!S129="x","x",$R$2-'Indicator Date hidden'!S129)</f>
        <v>0</v>
      </c>
      <c r="S128" s="25">
        <f>IF('Indicator Date hidden'!T129="x","x",$S$2-'Indicator Date hidden'!T129)</f>
        <v>0</v>
      </c>
      <c r="T128" s="25">
        <f>IF('Indicator Date hidden'!U129="x","x",$T$2-'Indicator Date hidden'!U129)</f>
        <v>0</v>
      </c>
      <c r="U128" s="25" t="str">
        <f>IF('Indicator Date hidden'!V129="x","x",$U$2-'Indicator Date hidden'!V129)</f>
        <v>x</v>
      </c>
      <c r="V128" s="25">
        <f>IF('Indicator Date hidden'!W129="x","x",$V$2-'Indicator Date hidden'!W129)</f>
        <v>0</v>
      </c>
      <c r="W128" s="25" t="str">
        <f>IF('Indicator Date hidden'!X129="x","x",$W$2-'Indicator Date hidden'!X129)</f>
        <v>x</v>
      </c>
      <c r="X128" s="25">
        <f>IF('Indicator Date hidden'!Y129="x","x",$X$2-'Indicator Date hidden'!Y129)</f>
        <v>2</v>
      </c>
      <c r="Y128" s="25">
        <f>IF('Indicator Date hidden'!Z129="x","x",$Y$2-'Indicator Date hidden'!Z129)</f>
        <v>0</v>
      </c>
      <c r="Z128" s="25">
        <f>IF('Indicator Date hidden'!AA129="x","x",$Z$2-'Indicator Date hidden'!AA129)</f>
        <v>0</v>
      </c>
      <c r="AA128" s="25">
        <f>IF('Indicator Date hidden'!AB129="x","x",$AA$2-'Indicator Date hidden'!AB129)</f>
        <v>0</v>
      </c>
      <c r="AB128" s="25">
        <f>IF('Indicator Date hidden'!AC129="x","x",$AB$2-'Indicator Date hidden'!AC129)</f>
        <v>0</v>
      </c>
      <c r="AC128" s="25">
        <f>IF('Indicator Date hidden'!AD129="x","x",$AC$2-'Indicator Date hidden'!AD129)</f>
        <v>0</v>
      </c>
      <c r="AD128" s="25" t="str">
        <f>IF('Indicator Date hidden'!AE129="x","x",$AD$2-'Indicator Date hidden'!AE129)</f>
        <v>x</v>
      </c>
      <c r="AE128" s="25">
        <f>IF('Indicator Date hidden'!AF129="x","x",$AE$2-'Indicator Date hidden'!AF129)</f>
        <v>0</v>
      </c>
      <c r="AF128" s="25">
        <f>IF('Indicator Date hidden'!AG129="x","x",$AF$2-'Indicator Date hidden'!AG129)</f>
        <v>1</v>
      </c>
      <c r="AG128" s="25">
        <f>IF('Indicator Date hidden'!AH129="x","x",$AG$2-'Indicator Date hidden'!AH129)</f>
        <v>0</v>
      </c>
      <c r="AH128" s="25">
        <f>IF('Indicator Date hidden'!AI129="x","x",$AH$2-'Indicator Date hidden'!AI129)</f>
        <v>0</v>
      </c>
      <c r="AI128" s="25">
        <f>IF('Indicator Date hidden'!AJ129="x","x",$AI$2-'Indicator Date hidden'!AJ129)</f>
        <v>0</v>
      </c>
      <c r="AJ128" s="25" t="str">
        <f>IF('Indicator Date hidden'!AK129="x","x",$AJ$2-'Indicator Date hidden'!AK129)</f>
        <v>x</v>
      </c>
      <c r="AK128" s="25">
        <f>IF('Indicator Date hidden'!AL129="x","x",$AK$2-'Indicator Date hidden'!AL129)</f>
        <v>1</v>
      </c>
      <c r="AL128" s="25">
        <f>IF('Indicator Date hidden'!AM129="x","x",$AL$2-'Indicator Date hidden'!AM129)</f>
        <v>0</v>
      </c>
      <c r="AM128" s="25">
        <f>IF('Indicator Date hidden'!AN129="x","x",$AM$2-'Indicator Date hidden'!AN129)</f>
        <v>0</v>
      </c>
      <c r="AN128" s="25">
        <f>IF('Indicator Date hidden'!AO129="x","x",$AN$2-'Indicator Date hidden'!AO129)</f>
        <v>0</v>
      </c>
      <c r="AO128" s="25">
        <f>IF('Indicator Date hidden'!AP129="x","x",$AO$2-'Indicator Date hidden'!AP129)</f>
        <v>0</v>
      </c>
      <c r="AP128" s="25">
        <f>IF('Indicator Date hidden'!AQ129="x","x",$AP$2-'Indicator Date hidden'!AQ129)</f>
        <v>0</v>
      </c>
      <c r="AQ128" s="25">
        <f>IF('Indicator Date hidden'!AR129="x","x",$AQ$2-'Indicator Date hidden'!AR129)</f>
        <v>0</v>
      </c>
      <c r="AR128" s="25">
        <f>IF('Indicator Date hidden'!AS129="x","x",$AR$2-'Indicator Date hidden'!AS129)</f>
        <v>0</v>
      </c>
      <c r="AS128" s="25">
        <f>IF('Indicator Date hidden'!AT129="x","x",$AS$2-'Indicator Date hidden'!AT129)</f>
        <v>0</v>
      </c>
      <c r="AT128" s="25">
        <f>IF('Indicator Date hidden'!AU129="x","x",$AT$2-'Indicator Date hidden'!AU129)</f>
        <v>0</v>
      </c>
      <c r="AU128" s="25" t="str">
        <f>IF('Indicator Date hidden'!AV129="x","x",$AU$2-'Indicator Date hidden'!AV129)</f>
        <v>x</v>
      </c>
      <c r="AV128" s="25">
        <f>IF('Indicator Date hidden'!AW129="x","x",$AV$2-'Indicator Date hidden'!AW129)</f>
        <v>0</v>
      </c>
      <c r="AW128" s="25">
        <f>IF('Indicator Date hidden'!AX129="x","x",$AW$2-'Indicator Date hidden'!AX129)</f>
        <v>0</v>
      </c>
      <c r="AX128" s="25">
        <f>IF('Indicator Date hidden'!AY129="x","x",$AX$2-'Indicator Date hidden'!AY129)</f>
        <v>0</v>
      </c>
      <c r="AY128" s="25">
        <f>IF('Indicator Date hidden'!AZ129="x","x",$AY$2-'Indicator Date hidden'!AZ129)</f>
        <v>0</v>
      </c>
      <c r="AZ128" s="25">
        <f>IF('Indicator Date hidden'!BA129="x","x",$AZ$2-'Indicator Date hidden'!BA129)</f>
        <v>0</v>
      </c>
      <c r="BA128">
        <f t="shared" si="15"/>
        <v>4</v>
      </c>
      <c r="BB128" s="26">
        <f t="shared" si="16"/>
        <v>8.8888888888888892E-2</v>
      </c>
      <c r="BC128">
        <f t="shared" si="17"/>
        <v>3</v>
      </c>
      <c r="BD128" s="26">
        <f t="shared" si="18"/>
        <v>0.35416394334464951</v>
      </c>
      <c r="BE128" s="28">
        <f t="shared" si="19"/>
        <v>0</v>
      </c>
    </row>
    <row r="129" spans="1:57" x14ac:dyDescent="0.25">
      <c r="A129" t="s">
        <v>9477</v>
      </c>
      <c r="B129" s="25">
        <f>IF('Indicator Date hidden'!C130="x","x",$B$2-'Indicator Date hidden'!C130)</f>
        <v>0</v>
      </c>
      <c r="C129" s="25">
        <f>IF('Indicator Date hidden'!D130="x","x",$C$2-'Indicator Date hidden'!D130)</f>
        <v>0</v>
      </c>
      <c r="D129" s="25">
        <f>IF('Indicator Date hidden'!E130="x","x",$D$2-'Indicator Date hidden'!E130)</f>
        <v>0</v>
      </c>
      <c r="E129" s="25">
        <f>IF('Indicator Date hidden'!F130="x","x",$E$2-'Indicator Date hidden'!F130)</f>
        <v>0</v>
      </c>
      <c r="F129" s="25">
        <f>IF('Indicator Date hidden'!G130="x","x",$F$2-'Indicator Date hidden'!G130)</f>
        <v>0</v>
      </c>
      <c r="G129" s="25">
        <f>IF('Indicator Date hidden'!H130="x","x",$G$2-'Indicator Date hidden'!H130)</f>
        <v>0</v>
      </c>
      <c r="H129" s="25">
        <f>IF('Indicator Date hidden'!I130="x","x",$H$2-'Indicator Date hidden'!I130)</f>
        <v>0</v>
      </c>
      <c r="I129" s="25">
        <f>IF('Indicator Date hidden'!J130="x","x",$I$2-'Indicator Date hidden'!J130)</f>
        <v>0</v>
      </c>
      <c r="J129" s="25">
        <f>IF('Indicator Date hidden'!K130="x","x",$J$2-'Indicator Date hidden'!K130)</f>
        <v>0</v>
      </c>
      <c r="K129" s="25">
        <f>IF('Indicator Date hidden'!L130="x","x",$K$2-'Indicator Date hidden'!L130)</f>
        <v>0</v>
      </c>
      <c r="L129" s="25">
        <f>IF('Indicator Date hidden'!M130="x","x",$L$2-'Indicator Date hidden'!M130)</f>
        <v>0</v>
      </c>
      <c r="M129" s="25">
        <f>IF('Indicator Date hidden'!N130="x","x",$M$2-'Indicator Date hidden'!N130)</f>
        <v>0</v>
      </c>
      <c r="N129" s="25">
        <f>IF('Indicator Date hidden'!O130="x","x",$N$2-'Indicator Date hidden'!O130)</f>
        <v>0</v>
      </c>
      <c r="O129" s="25">
        <f>IF('Indicator Date hidden'!P130="x","x",$O$2-'Indicator Date hidden'!P130)</f>
        <v>0</v>
      </c>
      <c r="P129" s="25">
        <f>IF('Indicator Date hidden'!Q130="x","x",$P$2-'Indicator Date hidden'!Q130)</f>
        <v>0</v>
      </c>
      <c r="Q129" s="25" t="str">
        <f>IF('Indicator Date hidden'!R130="x","x",$Q$2-'Indicator Date hidden'!R130)</f>
        <v>x</v>
      </c>
      <c r="R129" s="25">
        <f>IF('Indicator Date hidden'!S130="x","x",$R$2-'Indicator Date hidden'!S130)</f>
        <v>0</v>
      </c>
      <c r="S129" s="25">
        <f>IF('Indicator Date hidden'!T130="x","x",$S$2-'Indicator Date hidden'!T130)</f>
        <v>0</v>
      </c>
      <c r="T129" s="25">
        <f>IF('Indicator Date hidden'!U130="x","x",$T$2-'Indicator Date hidden'!U130)</f>
        <v>0</v>
      </c>
      <c r="U129" s="25" t="str">
        <f>IF('Indicator Date hidden'!V130="x","x",$U$2-'Indicator Date hidden'!V130)</f>
        <v>x</v>
      </c>
      <c r="V129" s="25">
        <f>IF('Indicator Date hidden'!W130="x","x",$V$2-'Indicator Date hidden'!W130)</f>
        <v>0</v>
      </c>
      <c r="W129" s="25">
        <f>IF('Indicator Date hidden'!X130="x","x",$W$2-'Indicator Date hidden'!X130)</f>
        <v>5</v>
      </c>
      <c r="X129" s="25">
        <f>IF('Indicator Date hidden'!Y130="x","x",$X$2-'Indicator Date hidden'!Y130)</f>
        <v>2</v>
      </c>
      <c r="Y129" s="25">
        <f>IF('Indicator Date hidden'!Z130="x","x",$Y$2-'Indicator Date hidden'!Z130)</f>
        <v>0</v>
      </c>
      <c r="Z129" s="25">
        <f>IF('Indicator Date hidden'!AA130="x","x",$Z$2-'Indicator Date hidden'!AA130)</f>
        <v>0</v>
      </c>
      <c r="AA129" s="25">
        <f>IF('Indicator Date hidden'!AB130="x","x",$AA$2-'Indicator Date hidden'!AB130)</f>
        <v>0</v>
      </c>
      <c r="AB129" s="25">
        <f>IF('Indicator Date hidden'!AC130="x","x",$AB$2-'Indicator Date hidden'!AC130)</f>
        <v>0</v>
      </c>
      <c r="AC129" s="25">
        <f>IF('Indicator Date hidden'!AD130="x","x",$AC$2-'Indicator Date hidden'!AD130)</f>
        <v>0</v>
      </c>
      <c r="AD129" s="25" t="str">
        <f>IF('Indicator Date hidden'!AE130="x","x",$AD$2-'Indicator Date hidden'!AE130)</f>
        <v>x</v>
      </c>
      <c r="AE129" s="25">
        <f>IF('Indicator Date hidden'!AF130="x","x",$AE$2-'Indicator Date hidden'!AF130)</f>
        <v>0</v>
      </c>
      <c r="AF129" s="25" t="str">
        <f>IF('Indicator Date hidden'!AG130="x","x",$AF$2-'Indicator Date hidden'!AG130)</f>
        <v>x</v>
      </c>
      <c r="AG129" s="25">
        <f>IF('Indicator Date hidden'!AH130="x","x",$AG$2-'Indicator Date hidden'!AH130)</f>
        <v>0</v>
      </c>
      <c r="AH129" s="25">
        <f>IF('Indicator Date hidden'!AI130="x","x",$AH$2-'Indicator Date hidden'!AI130)</f>
        <v>0</v>
      </c>
      <c r="AI129" s="25">
        <f>IF('Indicator Date hidden'!AJ130="x","x",$AI$2-'Indicator Date hidden'!AJ130)</f>
        <v>0</v>
      </c>
      <c r="AJ129" s="25" t="str">
        <f>IF('Indicator Date hidden'!AK130="x","x",$AJ$2-'Indicator Date hidden'!AK130)</f>
        <v>x</v>
      </c>
      <c r="AK129" s="25">
        <f>IF('Indicator Date hidden'!AL130="x","x",$AK$2-'Indicator Date hidden'!AL130)</f>
        <v>1</v>
      </c>
      <c r="AL129" s="25">
        <f>IF('Indicator Date hidden'!AM130="x","x",$AL$2-'Indicator Date hidden'!AM130)</f>
        <v>0</v>
      </c>
      <c r="AM129" s="25">
        <f>IF('Indicator Date hidden'!AN130="x","x",$AM$2-'Indicator Date hidden'!AN130)</f>
        <v>0</v>
      </c>
      <c r="AN129" s="25">
        <f>IF('Indicator Date hidden'!AO130="x","x",$AN$2-'Indicator Date hidden'!AO130)</f>
        <v>0</v>
      </c>
      <c r="AO129" s="25">
        <f>IF('Indicator Date hidden'!AP130="x","x",$AO$2-'Indicator Date hidden'!AP130)</f>
        <v>0</v>
      </c>
      <c r="AP129" s="25">
        <f>IF('Indicator Date hidden'!AQ130="x","x",$AP$2-'Indicator Date hidden'!AQ130)</f>
        <v>0</v>
      </c>
      <c r="AQ129" s="25" t="str">
        <f>IF('Indicator Date hidden'!AR130="x","x",$AQ$2-'Indicator Date hidden'!AR130)</f>
        <v>x</v>
      </c>
      <c r="AR129" s="25">
        <f>IF('Indicator Date hidden'!AS130="x","x",$AR$2-'Indicator Date hidden'!AS130)</f>
        <v>0</v>
      </c>
      <c r="AS129" s="25">
        <f>IF('Indicator Date hidden'!AT130="x","x",$AS$2-'Indicator Date hidden'!AT130)</f>
        <v>0</v>
      </c>
      <c r="AT129" s="25">
        <f>IF('Indicator Date hidden'!AU130="x","x",$AT$2-'Indicator Date hidden'!AU130)</f>
        <v>0</v>
      </c>
      <c r="AU129" s="25">
        <f>IF('Indicator Date hidden'!AV130="x","x",$AU$2-'Indicator Date hidden'!AV130)</f>
        <v>0</v>
      </c>
      <c r="AV129" s="25">
        <f>IF('Indicator Date hidden'!AW130="x","x",$AV$2-'Indicator Date hidden'!AW130)</f>
        <v>0</v>
      </c>
      <c r="AW129" s="25">
        <f>IF('Indicator Date hidden'!AX130="x","x",$AW$2-'Indicator Date hidden'!AX130)</f>
        <v>0</v>
      </c>
      <c r="AX129" s="25">
        <f>IF('Indicator Date hidden'!AY130="x","x",$AX$2-'Indicator Date hidden'!AY130)</f>
        <v>0</v>
      </c>
      <c r="AY129" s="25">
        <f>IF('Indicator Date hidden'!AZ130="x","x",$AY$2-'Indicator Date hidden'!AZ130)</f>
        <v>0</v>
      </c>
      <c r="AZ129" s="25">
        <f>IF('Indicator Date hidden'!BA130="x","x",$AZ$2-'Indicator Date hidden'!BA130)</f>
        <v>0</v>
      </c>
      <c r="BA129">
        <f t="shared" si="15"/>
        <v>8</v>
      </c>
      <c r="BB129" s="26">
        <f t="shared" si="16"/>
        <v>0.17777777777777778</v>
      </c>
      <c r="BC129">
        <f t="shared" si="17"/>
        <v>3</v>
      </c>
      <c r="BD129" s="26">
        <f t="shared" si="18"/>
        <v>0.7969076034240492</v>
      </c>
      <c r="BE129" s="28">
        <f t="shared" si="19"/>
        <v>0</v>
      </c>
    </row>
    <row r="130" spans="1:57" x14ac:dyDescent="0.25">
      <c r="A130" t="s">
        <v>9478</v>
      </c>
      <c r="B130" s="25">
        <f>IF('Indicator Date hidden'!C131="x","x",$B$2-'Indicator Date hidden'!C131)</f>
        <v>0</v>
      </c>
      <c r="C130" s="25">
        <f>IF('Indicator Date hidden'!D131="x","x",$C$2-'Indicator Date hidden'!D131)</f>
        <v>0</v>
      </c>
      <c r="D130" s="25">
        <f>IF('Indicator Date hidden'!E131="x","x",$D$2-'Indicator Date hidden'!E131)</f>
        <v>0</v>
      </c>
      <c r="E130" s="25">
        <f>IF('Indicator Date hidden'!F131="x","x",$E$2-'Indicator Date hidden'!F131)</f>
        <v>0</v>
      </c>
      <c r="F130" s="25">
        <f>IF('Indicator Date hidden'!G131="x","x",$F$2-'Indicator Date hidden'!G131)</f>
        <v>0</v>
      </c>
      <c r="G130" s="25">
        <f>IF('Indicator Date hidden'!H131="x","x",$G$2-'Indicator Date hidden'!H131)</f>
        <v>0</v>
      </c>
      <c r="H130" s="25">
        <f>IF('Indicator Date hidden'!I131="x","x",$H$2-'Indicator Date hidden'!I131)</f>
        <v>0</v>
      </c>
      <c r="I130" s="25">
        <f>IF('Indicator Date hidden'!J131="x","x",$I$2-'Indicator Date hidden'!J131)</f>
        <v>0</v>
      </c>
      <c r="J130" s="25">
        <f>IF('Indicator Date hidden'!K131="x","x",$J$2-'Indicator Date hidden'!K131)</f>
        <v>0</v>
      </c>
      <c r="K130" s="25">
        <f>IF('Indicator Date hidden'!L131="x","x",$K$2-'Indicator Date hidden'!L131)</f>
        <v>0</v>
      </c>
      <c r="L130" s="25">
        <f>IF('Indicator Date hidden'!M131="x","x",$L$2-'Indicator Date hidden'!M131)</f>
        <v>0</v>
      </c>
      <c r="M130" s="25">
        <f>IF('Indicator Date hidden'!N131="x","x",$M$2-'Indicator Date hidden'!N131)</f>
        <v>0</v>
      </c>
      <c r="N130" s="25">
        <f>IF('Indicator Date hidden'!O131="x","x",$N$2-'Indicator Date hidden'!O131)</f>
        <v>0</v>
      </c>
      <c r="O130" s="25">
        <f>IF('Indicator Date hidden'!P131="x","x",$O$2-'Indicator Date hidden'!P131)</f>
        <v>0</v>
      </c>
      <c r="P130" s="25">
        <f>IF('Indicator Date hidden'!Q131="x","x",$P$2-'Indicator Date hidden'!Q131)</f>
        <v>0</v>
      </c>
      <c r="Q130" s="25">
        <f>IF('Indicator Date hidden'!R131="x","x",$Q$2-'Indicator Date hidden'!R131)</f>
        <v>1</v>
      </c>
      <c r="R130" s="25">
        <f>IF('Indicator Date hidden'!S131="x","x",$R$2-'Indicator Date hidden'!S131)</f>
        <v>0</v>
      </c>
      <c r="S130" s="25">
        <f>IF('Indicator Date hidden'!T131="x","x",$S$2-'Indicator Date hidden'!T131)</f>
        <v>0</v>
      </c>
      <c r="T130" s="25">
        <f>IF('Indicator Date hidden'!U131="x","x",$T$2-'Indicator Date hidden'!U131)</f>
        <v>0</v>
      </c>
      <c r="U130" s="25">
        <f>IF('Indicator Date hidden'!V131="x","x",$U$2-'Indicator Date hidden'!V131)</f>
        <v>0</v>
      </c>
      <c r="V130" s="25">
        <f>IF('Indicator Date hidden'!W131="x","x",$V$2-'Indicator Date hidden'!W131)</f>
        <v>0</v>
      </c>
      <c r="W130" s="25">
        <f>IF('Indicator Date hidden'!X131="x","x",$W$2-'Indicator Date hidden'!X131)</f>
        <v>2</v>
      </c>
      <c r="X130" s="25">
        <f>IF('Indicator Date hidden'!Y131="x","x",$X$2-'Indicator Date hidden'!Y131)</f>
        <v>4</v>
      </c>
      <c r="Y130" s="25">
        <f>IF('Indicator Date hidden'!Z131="x","x",$Y$2-'Indicator Date hidden'!Z131)</f>
        <v>0</v>
      </c>
      <c r="Z130" s="25">
        <f>IF('Indicator Date hidden'!AA131="x","x",$Z$2-'Indicator Date hidden'!AA131)</f>
        <v>0</v>
      </c>
      <c r="AA130" s="25">
        <f>IF('Indicator Date hidden'!AB131="x","x",$AA$2-'Indicator Date hidden'!AB131)</f>
        <v>0</v>
      </c>
      <c r="AB130" s="25">
        <f>IF('Indicator Date hidden'!AC131="x","x",$AB$2-'Indicator Date hidden'!AC131)</f>
        <v>0</v>
      </c>
      <c r="AC130" s="25">
        <f>IF('Indicator Date hidden'!AD131="x","x",$AC$2-'Indicator Date hidden'!AD131)</f>
        <v>0</v>
      </c>
      <c r="AD130" s="25">
        <f>IF('Indicator Date hidden'!AE131="x","x",$AD$2-'Indicator Date hidden'!AE131)</f>
        <v>0</v>
      </c>
      <c r="AE130" s="25">
        <f>IF('Indicator Date hidden'!AF131="x","x",$AE$2-'Indicator Date hidden'!AF131)</f>
        <v>0</v>
      </c>
      <c r="AF130" s="25">
        <f>IF('Indicator Date hidden'!AG131="x","x",$AF$2-'Indicator Date hidden'!AG131)</f>
        <v>3</v>
      </c>
      <c r="AG130" s="25">
        <f>IF('Indicator Date hidden'!AH131="x","x",$AG$2-'Indicator Date hidden'!AH131)</f>
        <v>0</v>
      </c>
      <c r="AH130" s="25">
        <f>IF('Indicator Date hidden'!AI131="x","x",$AH$2-'Indicator Date hidden'!AI131)</f>
        <v>0</v>
      </c>
      <c r="AI130" s="25">
        <f>IF('Indicator Date hidden'!AJ131="x","x",$AI$2-'Indicator Date hidden'!AJ131)</f>
        <v>0</v>
      </c>
      <c r="AJ130" s="25">
        <f>IF('Indicator Date hidden'!AK131="x","x",$AJ$2-'Indicator Date hidden'!AK131)</f>
        <v>1</v>
      </c>
      <c r="AK130" s="25">
        <f>IF('Indicator Date hidden'!AL131="x","x",$AK$2-'Indicator Date hidden'!AL131)</f>
        <v>1</v>
      </c>
      <c r="AL130" s="25">
        <f>IF('Indicator Date hidden'!AM131="x","x",$AL$2-'Indicator Date hidden'!AM131)</f>
        <v>0</v>
      </c>
      <c r="AM130" s="25">
        <f>IF('Indicator Date hidden'!AN131="x","x",$AM$2-'Indicator Date hidden'!AN131)</f>
        <v>0</v>
      </c>
      <c r="AN130" s="25">
        <f>IF('Indicator Date hidden'!AO131="x","x",$AN$2-'Indicator Date hidden'!AO131)</f>
        <v>0</v>
      </c>
      <c r="AO130" s="25">
        <f>IF('Indicator Date hidden'!AP131="x","x",$AO$2-'Indicator Date hidden'!AP131)</f>
        <v>0</v>
      </c>
      <c r="AP130" s="25">
        <f>IF('Indicator Date hidden'!AQ131="x","x",$AP$2-'Indicator Date hidden'!AQ131)</f>
        <v>0</v>
      </c>
      <c r="AQ130" s="25">
        <f>IF('Indicator Date hidden'!AR131="x","x",$AQ$2-'Indicator Date hidden'!AR131)</f>
        <v>0</v>
      </c>
      <c r="AR130" s="25">
        <f>IF('Indicator Date hidden'!AS131="x","x",$AR$2-'Indicator Date hidden'!AS131)</f>
        <v>0</v>
      </c>
      <c r="AS130" s="25">
        <f>IF('Indicator Date hidden'!AT131="x","x",$AS$2-'Indicator Date hidden'!AT131)</f>
        <v>0</v>
      </c>
      <c r="AT130" s="25">
        <f>IF('Indicator Date hidden'!AU131="x","x",$AT$2-'Indicator Date hidden'!AU131)</f>
        <v>0</v>
      </c>
      <c r="AU130" s="25">
        <f>IF('Indicator Date hidden'!AV131="x","x",$AU$2-'Indicator Date hidden'!AV131)</f>
        <v>2</v>
      </c>
      <c r="AV130" s="25">
        <f>IF('Indicator Date hidden'!AW131="x","x",$AV$2-'Indicator Date hidden'!AW131)</f>
        <v>0</v>
      </c>
      <c r="AW130" s="25">
        <f>IF('Indicator Date hidden'!AX131="x","x",$AW$2-'Indicator Date hidden'!AX131)</f>
        <v>0</v>
      </c>
      <c r="AX130" s="25">
        <f>IF('Indicator Date hidden'!AY131="x","x",$AX$2-'Indicator Date hidden'!AY131)</f>
        <v>0</v>
      </c>
      <c r="AY130" s="25">
        <f>IF('Indicator Date hidden'!AZ131="x","x",$AY$2-'Indicator Date hidden'!AZ131)</f>
        <v>0</v>
      </c>
      <c r="AZ130" s="25">
        <f>IF('Indicator Date hidden'!BA131="x","x",$AZ$2-'Indicator Date hidden'!BA131)</f>
        <v>0</v>
      </c>
      <c r="BA130">
        <f t="shared" si="15"/>
        <v>14</v>
      </c>
      <c r="BB130" s="26">
        <f t="shared" si="16"/>
        <v>0.27450980392156865</v>
      </c>
      <c r="BC130">
        <f t="shared" si="17"/>
        <v>7</v>
      </c>
      <c r="BD130" s="26">
        <f t="shared" si="18"/>
        <v>0.79405712671829753</v>
      </c>
      <c r="BE130" s="28">
        <f t="shared" si="19"/>
        <v>0</v>
      </c>
    </row>
    <row r="131" spans="1:57" x14ac:dyDescent="0.25">
      <c r="A131" t="s">
        <v>9483</v>
      </c>
      <c r="B131" s="25">
        <f>IF('Indicator Date hidden'!C132="x","x",$B$2-'Indicator Date hidden'!C132)</f>
        <v>0</v>
      </c>
      <c r="C131" s="25">
        <f>IF('Indicator Date hidden'!D132="x","x",$C$2-'Indicator Date hidden'!D132)</f>
        <v>0</v>
      </c>
      <c r="D131" s="25">
        <f>IF('Indicator Date hidden'!E132="x","x",$D$2-'Indicator Date hidden'!E132)</f>
        <v>0</v>
      </c>
      <c r="E131" s="25">
        <f>IF('Indicator Date hidden'!F132="x","x",$E$2-'Indicator Date hidden'!F132)</f>
        <v>0</v>
      </c>
      <c r="F131" s="25">
        <f>IF('Indicator Date hidden'!G132="x","x",$F$2-'Indicator Date hidden'!G132)</f>
        <v>0</v>
      </c>
      <c r="G131" s="25">
        <f>IF('Indicator Date hidden'!H132="x","x",$G$2-'Indicator Date hidden'!H132)</f>
        <v>0</v>
      </c>
      <c r="H131" s="25">
        <f>IF('Indicator Date hidden'!I132="x","x",$H$2-'Indicator Date hidden'!I132)</f>
        <v>0</v>
      </c>
      <c r="I131" s="25">
        <f>IF('Indicator Date hidden'!J132="x","x",$I$2-'Indicator Date hidden'!J132)</f>
        <v>0</v>
      </c>
      <c r="J131" s="25">
        <f>IF('Indicator Date hidden'!K132="x","x",$J$2-'Indicator Date hidden'!K132)</f>
        <v>0</v>
      </c>
      <c r="K131" s="25">
        <f>IF('Indicator Date hidden'!L132="x","x",$K$2-'Indicator Date hidden'!L132)</f>
        <v>0</v>
      </c>
      <c r="L131" s="25">
        <f>IF('Indicator Date hidden'!M132="x","x",$L$2-'Indicator Date hidden'!M132)</f>
        <v>0</v>
      </c>
      <c r="M131" s="25">
        <f>IF('Indicator Date hidden'!N132="x","x",$M$2-'Indicator Date hidden'!N132)</f>
        <v>0</v>
      </c>
      <c r="N131" s="25">
        <f>IF('Indicator Date hidden'!O132="x","x",$N$2-'Indicator Date hidden'!O132)</f>
        <v>0</v>
      </c>
      <c r="O131" s="25">
        <f>IF('Indicator Date hidden'!P132="x","x",$O$2-'Indicator Date hidden'!P132)</f>
        <v>0</v>
      </c>
      <c r="P131" s="25">
        <f>IF('Indicator Date hidden'!Q132="x","x",$P$2-'Indicator Date hidden'!Q132)</f>
        <v>0</v>
      </c>
      <c r="Q131" s="25" t="str">
        <f>IF('Indicator Date hidden'!R132="x","x",$Q$2-'Indicator Date hidden'!R132)</f>
        <v>x</v>
      </c>
      <c r="R131" s="25">
        <f>IF('Indicator Date hidden'!S132="x","x",$R$2-'Indicator Date hidden'!S132)</f>
        <v>0</v>
      </c>
      <c r="S131" s="25">
        <f>IF('Indicator Date hidden'!T132="x","x",$S$2-'Indicator Date hidden'!T132)</f>
        <v>0</v>
      </c>
      <c r="T131" s="25">
        <f>IF('Indicator Date hidden'!U132="x","x",$T$2-'Indicator Date hidden'!U132)</f>
        <v>0</v>
      </c>
      <c r="U131" s="25">
        <f>IF('Indicator Date hidden'!V132="x","x",$U$2-'Indicator Date hidden'!V132)</f>
        <v>0</v>
      </c>
      <c r="V131" s="25">
        <f>IF('Indicator Date hidden'!W132="x","x",$V$2-'Indicator Date hidden'!W132)</f>
        <v>0</v>
      </c>
      <c r="W131" s="25">
        <f>IF('Indicator Date hidden'!X132="x","x",$W$2-'Indicator Date hidden'!X132)</f>
        <v>4</v>
      </c>
      <c r="X131" s="25">
        <f>IF('Indicator Date hidden'!Y132="x","x",$X$2-'Indicator Date hidden'!Y132)</f>
        <v>4</v>
      </c>
      <c r="Y131" s="25">
        <f>IF('Indicator Date hidden'!Z132="x","x",$Y$2-'Indicator Date hidden'!Z132)</f>
        <v>0</v>
      </c>
      <c r="Z131" s="25">
        <f>IF('Indicator Date hidden'!AA132="x","x",$Z$2-'Indicator Date hidden'!AA132)</f>
        <v>0</v>
      </c>
      <c r="AA131" s="25">
        <f>IF('Indicator Date hidden'!AB132="x","x",$AA$2-'Indicator Date hidden'!AB132)</f>
        <v>4</v>
      </c>
      <c r="AB131" s="25">
        <f>IF('Indicator Date hidden'!AC132="x","x",$AB$2-'Indicator Date hidden'!AC132)</f>
        <v>0</v>
      </c>
      <c r="AC131" s="25">
        <f>IF('Indicator Date hidden'!AD132="x","x",$AC$2-'Indicator Date hidden'!AD132)</f>
        <v>0</v>
      </c>
      <c r="AD131" s="25" t="str">
        <f>IF('Indicator Date hidden'!AE132="x","x",$AD$2-'Indicator Date hidden'!AE132)</f>
        <v>x</v>
      </c>
      <c r="AE131" s="25" t="str">
        <f>IF('Indicator Date hidden'!AF132="x","x",$AE$2-'Indicator Date hidden'!AF132)</f>
        <v>x</v>
      </c>
      <c r="AF131" s="25" t="str">
        <f>IF('Indicator Date hidden'!AG132="x","x",$AF$2-'Indicator Date hidden'!AG132)</f>
        <v>x</v>
      </c>
      <c r="AG131" s="25">
        <f>IF('Indicator Date hidden'!AH132="x","x",$AG$2-'Indicator Date hidden'!AH132)</f>
        <v>0</v>
      </c>
      <c r="AH131" s="25">
        <f>IF('Indicator Date hidden'!AI132="x","x",$AH$2-'Indicator Date hidden'!AI132)</f>
        <v>0</v>
      </c>
      <c r="AI131" s="25">
        <f>IF('Indicator Date hidden'!AJ132="x","x",$AI$2-'Indicator Date hidden'!AJ132)</f>
        <v>0</v>
      </c>
      <c r="AJ131" s="25" t="str">
        <f>IF('Indicator Date hidden'!AK132="x","x",$AJ$2-'Indicator Date hidden'!AK132)</f>
        <v>x</v>
      </c>
      <c r="AK131" s="25">
        <f>IF('Indicator Date hidden'!AL132="x","x",$AK$2-'Indicator Date hidden'!AL132)</f>
        <v>1</v>
      </c>
      <c r="AL131" s="25">
        <f>IF('Indicator Date hidden'!AM132="x","x",$AL$2-'Indicator Date hidden'!AM132)</f>
        <v>0</v>
      </c>
      <c r="AM131" s="25">
        <f>IF('Indicator Date hidden'!AN132="x","x",$AM$2-'Indicator Date hidden'!AN132)</f>
        <v>0</v>
      </c>
      <c r="AN131" s="25">
        <f>IF('Indicator Date hidden'!AO132="x","x",$AN$2-'Indicator Date hidden'!AO132)</f>
        <v>0</v>
      </c>
      <c r="AO131" s="25" t="str">
        <f>IF('Indicator Date hidden'!AP132="x","x",$AO$2-'Indicator Date hidden'!AP132)</f>
        <v>x</v>
      </c>
      <c r="AP131" s="25" t="str">
        <f>IF('Indicator Date hidden'!AQ132="x","x",$AP$2-'Indicator Date hidden'!AQ132)</f>
        <v>x</v>
      </c>
      <c r="AQ131" s="25">
        <f>IF('Indicator Date hidden'!AR132="x","x",$AQ$2-'Indicator Date hidden'!AR132)</f>
        <v>4</v>
      </c>
      <c r="AR131" s="25">
        <f>IF('Indicator Date hidden'!AS132="x","x",$AR$2-'Indicator Date hidden'!AS132)</f>
        <v>0</v>
      </c>
      <c r="AS131" s="25" t="str">
        <f>IF('Indicator Date hidden'!AT132="x","x",$AS$2-'Indicator Date hidden'!AT132)</f>
        <v>x</v>
      </c>
      <c r="AT131" s="25">
        <f>IF('Indicator Date hidden'!AU132="x","x",$AT$2-'Indicator Date hidden'!AU132)</f>
        <v>0</v>
      </c>
      <c r="AU131" s="25">
        <f>IF('Indicator Date hidden'!AV132="x","x",$AU$2-'Indicator Date hidden'!AV132)</f>
        <v>1</v>
      </c>
      <c r="AV131" s="25" t="str">
        <f>IF('Indicator Date hidden'!AW132="x","x",$AV$2-'Indicator Date hidden'!AW132)</f>
        <v>x</v>
      </c>
      <c r="AW131" s="25">
        <f>IF('Indicator Date hidden'!AX132="x","x",$AW$2-'Indicator Date hidden'!AX132)</f>
        <v>0</v>
      </c>
      <c r="AX131" s="25">
        <f>IF('Indicator Date hidden'!AY132="x","x",$AX$2-'Indicator Date hidden'!AY132)</f>
        <v>0</v>
      </c>
      <c r="AY131" s="25">
        <f>IF('Indicator Date hidden'!AZ132="x","x",$AY$2-'Indicator Date hidden'!AZ132)</f>
        <v>0</v>
      </c>
      <c r="AZ131" s="25">
        <f>IF('Indicator Date hidden'!BA132="x","x",$AZ$2-'Indicator Date hidden'!BA132)</f>
        <v>4</v>
      </c>
      <c r="BA131">
        <f t="shared" ref="BA131:BA162" si="20">SUM(B131:AZ131)</f>
        <v>22</v>
      </c>
      <c r="BB131" s="26">
        <f t="shared" ref="BB131:BB162" si="21">BA131/COUNT(B131:AZ131)</f>
        <v>0.52380952380952384</v>
      </c>
      <c r="BC131">
        <f t="shared" ref="BC131:BC162" si="22">COUNTIF(B131:AZ131,"&gt;0")</f>
        <v>7</v>
      </c>
      <c r="BD131" s="26">
        <f t="shared" ref="BD131:BD162" si="23">_xlfn.STDEV.P(B131:AZ131)</f>
        <v>1.2953781436890899</v>
      </c>
      <c r="BE131" s="28">
        <f t="shared" ref="BE131:BE162" si="24">MEDIAN(B131:AZ131)</f>
        <v>0</v>
      </c>
    </row>
    <row r="132" spans="1:57" x14ac:dyDescent="0.25">
      <c r="A132" t="s">
        <v>9491</v>
      </c>
      <c r="B132" s="25">
        <f>IF('Indicator Date hidden'!C133="x","x",$B$2-'Indicator Date hidden'!C133)</f>
        <v>0</v>
      </c>
      <c r="C132" s="25">
        <f>IF('Indicator Date hidden'!D133="x","x",$C$2-'Indicator Date hidden'!D133)</f>
        <v>0</v>
      </c>
      <c r="D132" s="25">
        <f>IF('Indicator Date hidden'!E133="x","x",$D$2-'Indicator Date hidden'!E133)</f>
        <v>0</v>
      </c>
      <c r="E132" s="25">
        <f>IF('Indicator Date hidden'!F133="x","x",$E$2-'Indicator Date hidden'!F133)</f>
        <v>0</v>
      </c>
      <c r="F132" s="25">
        <f>IF('Indicator Date hidden'!G133="x","x",$F$2-'Indicator Date hidden'!G133)</f>
        <v>0</v>
      </c>
      <c r="G132" s="25">
        <f>IF('Indicator Date hidden'!H133="x","x",$G$2-'Indicator Date hidden'!H133)</f>
        <v>0</v>
      </c>
      <c r="H132" s="25">
        <f>IF('Indicator Date hidden'!I133="x","x",$H$2-'Indicator Date hidden'!I133)</f>
        <v>0</v>
      </c>
      <c r="I132" s="25">
        <f>IF('Indicator Date hidden'!J133="x","x",$I$2-'Indicator Date hidden'!J133)</f>
        <v>0</v>
      </c>
      <c r="J132" s="25">
        <f>IF('Indicator Date hidden'!K133="x","x",$J$2-'Indicator Date hidden'!K133)</f>
        <v>0</v>
      </c>
      <c r="K132" s="25">
        <f>IF('Indicator Date hidden'!L133="x","x",$K$2-'Indicator Date hidden'!L133)</f>
        <v>2</v>
      </c>
      <c r="L132" s="25">
        <f>IF('Indicator Date hidden'!M133="x","x",$L$2-'Indicator Date hidden'!M133)</f>
        <v>0</v>
      </c>
      <c r="M132" s="25">
        <f>IF('Indicator Date hidden'!N133="x","x",$M$2-'Indicator Date hidden'!N133)</f>
        <v>0</v>
      </c>
      <c r="N132" s="25">
        <f>IF('Indicator Date hidden'!O133="x","x",$N$2-'Indicator Date hidden'!O133)</f>
        <v>0</v>
      </c>
      <c r="O132" s="25">
        <f>IF('Indicator Date hidden'!P133="x","x",$O$2-'Indicator Date hidden'!P133)</f>
        <v>0</v>
      </c>
      <c r="P132" s="25">
        <f>IF('Indicator Date hidden'!Q133="x","x",$P$2-'Indicator Date hidden'!Q133)</f>
        <v>0</v>
      </c>
      <c r="Q132" s="25">
        <f>IF('Indicator Date hidden'!R133="x","x",$Q$2-'Indicator Date hidden'!R133)</f>
        <v>4</v>
      </c>
      <c r="R132" s="25">
        <f>IF('Indicator Date hidden'!S133="x","x",$R$2-'Indicator Date hidden'!S133)</f>
        <v>0</v>
      </c>
      <c r="S132" s="25">
        <f>IF('Indicator Date hidden'!T133="x","x",$S$2-'Indicator Date hidden'!T133)</f>
        <v>0</v>
      </c>
      <c r="T132" s="25">
        <f>IF('Indicator Date hidden'!U133="x","x",$T$2-'Indicator Date hidden'!U133)</f>
        <v>0</v>
      </c>
      <c r="U132" s="25">
        <f>IF('Indicator Date hidden'!V133="x","x",$U$2-'Indicator Date hidden'!V133)</f>
        <v>0</v>
      </c>
      <c r="V132" s="25">
        <f>IF('Indicator Date hidden'!W133="x","x",$V$2-'Indicator Date hidden'!W133)</f>
        <v>0</v>
      </c>
      <c r="W132" s="25">
        <f>IF('Indicator Date hidden'!X133="x","x",$W$2-'Indicator Date hidden'!X133)</f>
        <v>0</v>
      </c>
      <c r="X132" s="25">
        <f>IF('Indicator Date hidden'!Y133="x","x",$X$2-'Indicator Date hidden'!Y133)</f>
        <v>2</v>
      </c>
      <c r="Y132" s="25">
        <f>IF('Indicator Date hidden'!Z133="x","x",$Y$2-'Indicator Date hidden'!Z133)</f>
        <v>2</v>
      </c>
      <c r="Z132" s="25">
        <f>IF('Indicator Date hidden'!AA133="x","x",$Z$2-'Indicator Date hidden'!AA133)</f>
        <v>0</v>
      </c>
      <c r="AA132" s="25" t="str">
        <f>IF('Indicator Date hidden'!AB133="x","x",$AA$2-'Indicator Date hidden'!AB133)</f>
        <v>x</v>
      </c>
      <c r="AB132" s="25" t="str">
        <f>IF('Indicator Date hidden'!AC133="x","x",$AB$2-'Indicator Date hidden'!AC133)</f>
        <v>x</v>
      </c>
      <c r="AC132" s="25">
        <f>IF('Indicator Date hidden'!AD133="x","x",$AC$2-'Indicator Date hidden'!AD133)</f>
        <v>0</v>
      </c>
      <c r="AD132" s="25" t="str">
        <f>IF('Indicator Date hidden'!AE133="x","x",$AD$2-'Indicator Date hidden'!AE133)</f>
        <v>x</v>
      </c>
      <c r="AE132" s="25" t="str">
        <f>IF('Indicator Date hidden'!AF133="x","x",$AE$2-'Indicator Date hidden'!AF133)</f>
        <v>x</v>
      </c>
      <c r="AF132" s="25">
        <f>IF('Indicator Date hidden'!AG133="x","x",$AF$2-'Indicator Date hidden'!AG133)</f>
        <v>4</v>
      </c>
      <c r="AG132" s="25">
        <f>IF('Indicator Date hidden'!AH133="x","x",$AG$2-'Indicator Date hidden'!AH133)</f>
        <v>0</v>
      </c>
      <c r="AH132" s="25">
        <f>IF('Indicator Date hidden'!AI133="x","x",$AH$2-'Indicator Date hidden'!AI133)</f>
        <v>0</v>
      </c>
      <c r="AI132" s="25">
        <f>IF('Indicator Date hidden'!AJ133="x","x",$AI$2-'Indicator Date hidden'!AJ133)</f>
        <v>0</v>
      </c>
      <c r="AJ132" s="25">
        <f>IF('Indicator Date hidden'!AK133="x","x",$AJ$2-'Indicator Date hidden'!AK133)</f>
        <v>1</v>
      </c>
      <c r="AK132" s="25">
        <f>IF('Indicator Date hidden'!AL133="x","x",$AK$2-'Indicator Date hidden'!AL133)</f>
        <v>1</v>
      </c>
      <c r="AL132" s="25">
        <f>IF('Indicator Date hidden'!AM133="x","x",$AL$2-'Indicator Date hidden'!AM133)</f>
        <v>0</v>
      </c>
      <c r="AM132" s="25">
        <f>IF('Indicator Date hidden'!AN133="x","x",$AM$2-'Indicator Date hidden'!AN133)</f>
        <v>0</v>
      </c>
      <c r="AN132" s="25">
        <f>IF('Indicator Date hidden'!AO133="x","x",$AN$2-'Indicator Date hidden'!AO133)</f>
        <v>0</v>
      </c>
      <c r="AO132" s="25" t="str">
        <f>IF('Indicator Date hidden'!AP133="x","x",$AO$2-'Indicator Date hidden'!AP133)</f>
        <v>x</v>
      </c>
      <c r="AP132" s="25" t="str">
        <f>IF('Indicator Date hidden'!AQ133="x","x",$AP$2-'Indicator Date hidden'!AQ133)</f>
        <v>x</v>
      </c>
      <c r="AQ132" s="25">
        <f>IF('Indicator Date hidden'!AR133="x","x",$AQ$2-'Indicator Date hidden'!AR133)</f>
        <v>0</v>
      </c>
      <c r="AR132" s="25">
        <f>IF('Indicator Date hidden'!AS133="x","x",$AR$2-'Indicator Date hidden'!AS133)</f>
        <v>0</v>
      </c>
      <c r="AS132" s="25" t="str">
        <f>IF('Indicator Date hidden'!AT133="x","x",$AS$2-'Indicator Date hidden'!AT133)</f>
        <v>x</v>
      </c>
      <c r="AT132" s="25">
        <f>IF('Indicator Date hidden'!AU133="x","x",$AT$2-'Indicator Date hidden'!AU133)</f>
        <v>0</v>
      </c>
      <c r="AU132" s="25">
        <f>IF('Indicator Date hidden'!AV133="x","x",$AU$2-'Indicator Date hidden'!AV133)</f>
        <v>0</v>
      </c>
      <c r="AV132" s="25">
        <f>IF('Indicator Date hidden'!AW133="x","x",$AV$2-'Indicator Date hidden'!AW133)</f>
        <v>0</v>
      </c>
      <c r="AW132" s="25">
        <f>IF('Indicator Date hidden'!AX133="x","x",$AW$2-'Indicator Date hidden'!AX133)</f>
        <v>0</v>
      </c>
      <c r="AX132" s="25">
        <f>IF('Indicator Date hidden'!AY133="x","x",$AX$2-'Indicator Date hidden'!AY133)</f>
        <v>0</v>
      </c>
      <c r="AY132" s="25">
        <f>IF('Indicator Date hidden'!AZ133="x","x",$AY$2-'Indicator Date hidden'!AZ133)</f>
        <v>0</v>
      </c>
      <c r="AZ132" s="25">
        <f>IF('Indicator Date hidden'!BA133="x","x",$AZ$2-'Indicator Date hidden'!BA133)</f>
        <v>0</v>
      </c>
      <c r="BA132">
        <f t="shared" si="20"/>
        <v>16</v>
      </c>
      <c r="BB132" s="26">
        <f t="shared" si="21"/>
        <v>0.36363636363636365</v>
      </c>
      <c r="BC132">
        <f t="shared" si="22"/>
        <v>7</v>
      </c>
      <c r="BD132" s="26">
        <f t="shared" si="23"/>
        <v>0.95562709280130176</v>
      </c>
      <c r="BE132" s="28">
        <f t="shared" si="24"/>
        <v>0</v>
      </c>
    </row>
    <row r="133" spans="1:57" x14ac:dyDescent="0.25">
      <c r="A133" t="s">
        <v>9479</v>
      </c>
      <c r="B133" s="25">
        <f>IF('Indicator Date hidden'!C134="x","x",$B$2-'Indicator Date hidden'!C134)</f>
        <v>0</v>
      </c>
      <c r="C133" s="25">
        <f>IF('Indicator Date hidden'!D134="x","x",$C$2-'Indicator Date hidden'!D134)</f>
        <v>0</v>
      </c>
      <c r="D133" s="25">
        <f>IF('Indicator Date hidden'!E134="x","x",$D$2-'Indicator Date hidden'!E134)</f>
        <v>0</v>
      </c>
      <c r="E133" s="25">
        <f>IF('Indicator Date hidden'!F134="x","x",$E$2-'Indicator Date hidden'!F134)</f>
        <v>0</v>
      </c>
      <c r="F133" s="25">
        <f>IF('Indicator Date hidden'!G134="x","x",$F$2-'Indicator Date hidden'!G134)</f>
        <v>0</v>
      </c>
      <c r="G133" s="25">
        <f>IF('Indicator Date hidden'!H134="x","x",$G$2-'Indicator Date hidden'!H134)</f>
        <v>0</v>
      </c>
      <c r="H133" s="25">
        <f>IF('Indicator Date hidden'!I134="x","x",$H$2-'Indicator Date hidden'!I134)</f>
        <v>0</v>
      </c>
      <c r="I133" s="25">
        <f>IF('Indicator Date hidden'!J134="x","x",$I$2-'Indicator Date hidden'!J134)</f>
        <v>0</v>
      </c>
      <c r="J133" s="25">
        <f>IF('Indicator Date hidden'!K134="x","x",$J$2-'Indicator Date hidden'!K134)</f>
        <v>0</v>
      </c>
      <c r="K133" s="25">
        <f>IF('Indicator Date hidden'!L134="x","x",$K$2-'Indicator Date hidden'!L134)</f>
        <v>0</v>
      </c>
      <c r="L133" s="25">
        <f>IF('Indicator Date hidden'!M134="x","x",$L$2-'Indicator Date hidden'!M134)</f>
        <v>0</v>
      </c>
      <c r="M133" s="25">
        <f>IF('Indicator Date hidden'!N134="x","x",$M$2-'Indicator Date hidden'!N134)</f>
        <v>0</v>
      </c>
      <c r="N133" s="25">
        <f>IF('Indicator Date hidden'!O134="x","x",$N$2-'Indicator Date hidden'!O134)</f>
        <v>0</v>
      </c>
      <c r="O133" s="25">
        <f>IF('Indicator Date hidden'!P134="x","x",$O$2-'Indicator Date hidden'!P134)</f>
        <v>0</v>
      </c>
      <c r="P133" s="25">
        <f>IF('Indicator Date hidden'!Q134="x","x",$P$2-'Indicator Date hidden'!Q134)</f>
        <v>0</v>
      </c>
      <c r="Q133" s="25" t="str">
        <f>IF('Indicator Date hidden'!R134="x","x",$Q$2-'Indicator Date hidden'!R134)</f>
        <v>x</v>
      </c>
      <c r="R133" s="25">
        <f>IF('Indicator Date hidden'!S134="x","x",$R$2-'Indicator Date hidden'!S134)</f>
        <v>0</v>
      </c>
      <c r="S133" s="25">
        <f>IF('Indicator Date hidden'!T134="x","x",$S$2-'Indicator Date hidden'!T134)</f>
        <v>0</v>
      </c>
      <c r="T133" s="25">
        <f>IF('Indicator Date hidden'!U134="x","x",$T$2-'Indicator Date hidden'!U134)</f>
        <v>0</v>
      </c>
      <c r="U133" s="25">
        <f>IF('Indicator Date hidden'!V134="x","x",$U$2-'Indicator Date hidden'!V134)</f>
        <v>0</v>
      </c>
      <c r="V133" s="25">
        <f>IF('Indicator Date hidden'!W134="x","x",$V$2-'Indicator Date hidden'!W134)</f>
        <v>0</v>
      </c>
      <c r="W133" s="25">
        <f>IF('Indicator Date hidden'!X134="x","x",$W$2-'Indicator Date hidden'!X134)</f>
        <v>6</v>
      </c>
      <c r="X133" s="25">
        <f>IF('Indicator Date hidden'!Y134="x","x",$X$2-'Indicator Date hidden'!Y134)</f>
        <v>1</v>
      </c>
      <c r="Y133" s="25">
        <f>IF('Indicator Date hidden'!Z134="x","x",$Y$2-'Indicator Date hidden'!Z134)</f>
        <v>0</v>
      </c>
      <c r="Z133" s="25">
        <f>IF('Indicator Date hidden'!AA134="x","x",$Z$2-'Indicator Date hidden'!AA134)</f>
        <v>0</v>
      </c>
      <c r="AA133" s="25">
        <f>IF('Indicator Date hidden'!AB134="x","x",$AA$2-'Indicator Date hidden'!AB134)</f>
        <v>0</v>
      </c>
      <c r="AB133" s="25">
        <f>IF('Indicator Date hidden'!AC134="x","x",$AB$2-'Indicator Date hidden'!AC134)</f>
        <v>0</v>
      </c>
      <c r="AC133" s="25">
        <f>IF('Indicator Date hidden'!AD134="x","x",$AC$2-'Indicator Date hidden'!AD134)</f>
        <v>0</v>
      </c>
      <c r="AD133" s="25">
        <f>IF('Indicator Date hidden'!AE134="x","x",$AD$2-'Indicator Date hidden'!AE134)</f>
        <v>0</v>
      </c>
      <c r="AE133" s="25">
        <f>IF('Indicator Date hidden'!AF134="x","x",$AE$2-'Indicator Date hidden'!AF134)</f>
        <v>0</v>
      </c>
      <c r="AF133" s="25">
        <f>IF('Indicator Date hidden'!AG134="x","x",$AF$2-'Indicator Date hidden'!AG134)</f>
        <v>0</v>
      </c>
      <c r="AG133" s="25">
        <f>IF('Indicator Date hidden'!AH134="x","x",$AG$2-'Indicator Date hidden'!AH134)</f>
        <v>0</v>
      </c>
      <c r="AH133" s="25">
        <f>IF('Indicator Date hidden'!AI134="x","x",$AH$2-'Indicator Date hidden'!AI134)</f>
        <v>0</v>
      </c>
      <c r="AI133" s="25">
        <f>IF('Indicator Date hidden'!AJ134="x","x",$AI$2-'Indicator Date hidden'!AJ134)</f>
        <v>0</v>
      </c>
      <c r="AJ133" s="25" t="str">
        <f>IF('Indicator Date hidden'!AK134="x","x",$AJ$2-'Indicator Date hidden'!AK134)</f>
        <v>x</v>
      </c>
      <c r="AK133" s="25">
        <f>IF('Indicator Date hidden'!AL134="x","x",$AK$2-'Indicator Date hidden'!AL134)</f>
        <v>1</v>
      </c>
      <c r="AL133" s="25">
        <f>IF('Indicator Date hidden'!AM134="x","x",$AL$2-'Indicator Date hidden'!AM134)</f>
        <v>0</v>
      </c>
      <c r="AM133" s="25">
        <f>IF('Indicator Date hidden'!AN134="x","x",$AM$2-'Indicator Date hidden'!AN134)</f>
        <v>0</v>
      </c>
      <c r="AN133" s="25">
        <f>IF('Indicator Date hidden'!AO134="x","x",$AN$2-'Indicator Date hidden'!AO134)</f>
        <v>0</v>
      </c>
      <c r="AO133" s="25">
        <f>IF('Indicator Date hidden'!AP134="x","x",$AO$2-'Indicator Date hidden'!AP134)</f>
        <v>0</v>
      </c>
      <c r="AP133" s="25">
        <f>IF('Indicator Date hidden'!AQ134="x","x",$AP$2-'Indicator Date hidden'!AQ134)</f>
        <v>0</v>
      </c>
      <c r="AQ133" s="25">
        <f>IF('Indicator Date hidden'!AR134="x","x",$AQ$2-'Indicator Date hidden'!AR134)</f>
        <v>4</v>
      </c>
      <c r="AR133" s="25">
        <f>IF('Indicator Date hidden'!AS134="x","x",$AR$2-'Indicator Date hidden'!AS134)</f>
        <v>0</v>
      </c>
      <c r="AS133" s="25">
        <f>IF('Indicator Date hidden'!AT134="x","x",$AS$2-'Indicator Date hidden'!AT134)</f>
        <v>0</v>
      </c>
      <c r="AT133" s="25">
        <f>IF('Indicator Date hidden'!AU134="x","x",$AT$2-'Indicator Date hidden'!AU134)</f>
        <v>0</v>
      </c>
      <c r="AU133" s="25">
        <f>IF('Indicator Date hidden'!AV134="x","x",$AU$2-'Indicator Date hidden'!AV134)</f>
        <v>4</v>
      </c>
      <c r="AV133" s="25">
        <f>IF('Indicator Date hidden'!AW134="x","x",$AV$2-'Indicator Date hidden'!AW134)</f>
        <v>0</v>
      </c>
      <c r="AW133" s="25">
        <f>IF('Indicator Date hidden'!AX134="x","x",$AW$2-'Indicator Date hidden'!AX134)</f>
        <v>0</v>
      </c>
      <c r="AX133" s="25">
        <f>IF('Indicator Date hidden'!AY134="x","x",$AX$2-'Indicator Date hidden'!AY134)</f>
        <v>0</v>
      </c>
      <c r="AY133" s="25">
        <f>IF('Indicator Date hidden'!AZ134="x","x",$AY$2-'Indicator Date hidden'!AZ134)</f>
        <v>0</v>
      </c>
      <c r="AZ133" s="25">
        <f>IF('Indicator Date hidden'!BA134="x","x",$AZ$2-'Indicator Date hidden'!BA134)</f>
        <v>0</v>
      </c>
      <c r="BA133">
        <f t="shared" si="20"/>
        <v>16</v>
      </c>
      <c r="BB133" s="26">
        <f t="shared" si="21"/>
        <v>0.32653061224489793</v>
      </c>
      <c r="BC133">
        <f t="shared" si="22"/>
        <v>5</v>
      </c>
      <c r="BD133" s="26">
        <f t="shared" si="23"/>
        <v>1.1497604915104713</v>
      </c>
      <c r="BE133" s="28">
        <f t="shared" si="24"/>
        <v>0</v>
      </c>
    </row>
    <row r="134" spans="1:57" x14ac:dyDescent="0.25">
      <c r="A134" t="s">
        <v>9484</v>
      </c>
      <c r="B134" s="25">
        <f>IF('Indicator Date hidden'!C135="x","x",$B$2-'Indicator Date hidden'!C135)</f>
        <v>0</v>
      </c>
      <c r="C134" s="25">
        <f>IF('Indicator Date hidden'!D135="x","x",$C$2-'Indicator Date hidden'!D135)</f>
        <v>0</v>
      </c>
      <c r="D134" s="25">
        <f>IF('Indicator Date hidden'!E135="x","x",$D$2-'Indicator Date hidden'!E135)</f>
        <v>0</v>
      </c>
      <c r="E134" s="25">
        <f>IF('Indicator Date hidden'!F135="x","x",$E$2-'Indicator Date hidden'!F135)</f>
        <v>0</v>
      </c>
      <c r="F134" s="25">
        <f>IF('Indicator Date hidden'!G135="x","x",$F$2-'Indicator Date hidden'!G135)</f>
        <v>0</v>
      </c>
      <c r="G134" s="25">
        <f>IF('Indicator Date hidden'!H135="x","x",$G$2-'Indicator Date hidden'!H135)</f>
        <v>0</v>
      </c>
      <c r="H134" s="25">
        <f>IF('Indicator Date hidden'!I135="x","x",$H$2-'Indicator Date hidden'!I135)</f>
        <v>0</v>
      </c>
      <c r="I134" s="25">
        <f>IF('Indicator Date hidden'!J135="x","x",$I$2-'Indicator Date hidden'!J135)</f>
        <v>0</v>
      </c>
      <c r="J134" s="25">
        <f>IF('Indicator Date hidden'!K135="x","x",$J$2-'Indicator Date hidden'!K135)</f>
        <v>0</v>
      </c>
      <c r="K134" s="25">
        <f>IF('Indicator Date hidden'!L135="x","x",$K$2-'Indicator Date hidden'!L135)</f>
        <v>0</v>
      </c>
      <c r="L134" s="25">
        <f>IF('Indicator Date hidden'!M135="x","x",$L$2-'Indicator Date hidden'!M135)</f>
        <v>0</v>
      </c>
      <c r="M134" s="25">
        <f>IF('Indicator Date hidden'!N135="x","x",$M$2-'Indicator Date hidden'!N135)</f>
        <v>0</v>
      </c>
      <c r="N134" s="25">
        <f>IF('Indicator Date hidden'!O135="x","x",$N$2-'Indicator Date hidden'!O135)</f>
        <v>0</v>
      </c>
      <c r="O134" s="25">
        <f>IF('Indicator Date hidden'!P135="x","x",$O$2-'Indicator Date hidden'!P135)</f>
        <v>0</v>
      </c>
      <c r="P134" s="25">
        <f>IF('Indicator Date hidden'!Q135="x","x",$P$2-'Indicator Date hidden'!Q135)</f>
        <v>0</v>
      </c>
      <c r="Q134" s="25" t="str">
        <f>IF('Indicator Date hidden'!R135="x","x",$Q$2-'Indicator Date hidden'!R135)</f>
        <v>x</v>
      </c>
      <c r="R134" s="25">
        <f>IF('Indicator Date hidden'!S135="x","x",$R$2-'Indicator Date hidden'!S135)</f>
        <v>0</v>
      </c>
      <c r="S134" s="25">
        <f>IF('Indicator Date hidden'!T135="x","x",$S$2-'Indicator Date hidden'!T135)</f>
        <v>0</v>
      </c>
      <c r="T134" s="25">
        <f>IF('Indicator Date hidden'!U135="x","x",$T$2-'Indicator Date hidden'!U135)</f>
        <v>0</v>
      </c>
      <c r="U134" s="25">
        <f>IF('Indicator Date hidden'!V135="x","x",$U$2-'Indicator Date hidden'!V135)</f>
        <v>0</v>
      </c>
      <c r="V134" s="25">
        <f>IF('Indicator Date hidden'!W135="x","x",$V$2-'Indicator Date hidden'!W135)</f>
        <v>0</v>
      </c>
      <c r="W134" s="25">
        <f>IF('Indicator Date hidden'!X135="x","x",$W$2-'Indicator Date hidden'!X135)</f>
        <v>3</v>
      </c>
      <c r="X134" s="25">
        <f>IF('Indicator Date hidden'!Y135="x","x",$X$2-'Indicator Date hidden'!Y135)</f>
        <v>4</v>
      </c>
      <c r="Y134" s="25">
        <f>IF('Indicator Date hidden'!Z135="x","x",$Y$2-'Indicator Date hidden'!Z135)</f>
        <v>0</v>
      </c>
      <c r="Z134" s="25">
        <f>IF('Indicator Date hidden'!AA135="x","x",$Z$2-'Indicator Date hidden'!AA135)</f>
        <v>0</v>
      </c>
      <c r="AA134" s="25">
        <f>IF('Indicator Date hidden'!AB135="x","x",$AA$2-'Indicator Date hidden'!AB135)</f>
        <v>0</v>
      </c>
      <c r="AB134" s="25">
        <f>IF('Indicator Date hidden'!AC135="x","x",$AB$2-'Indicator Date hidden'!AC135)</f>
        <v>0</v>
      </c>
      <c r="AC134" s="25">
        <f>IF('Indicator Date hidden'!AD135="x","x",$AC$2-'Indicator Date hidden'!AD135)</f>
        <v>0</v>
      </c>
      <c r="AD134" s="25">
        <f>IF('Indicator Date hidden'!AE135="x","x",$AD$2-'Indicator Date hidden'!AE135)</f>
        <v>0</v>
      </c>
      <c r="AE134" s="25">
        <f>IF('Indicator Date hidden'!AF135="x","x",$AE$2-'Indicator Date hidden'!AF135)</f>
        <v>0</v>
      </c>
      <c r="AF134" s="25">
        <f>IF('Indicator Date hidden'!AG135="x","x",$AF$2-'Indicator Date hidden'!AG135)</f>
        <v>4</v>
      </c>
      <c r="AG134" s="25">
        <f>IF('Indicator Date hidden'!AH135="x","x",$AG$2-'Indicator Date hidden'!AH135)</f>
        <v>0</v>
      </c>
      <c r="AH134" s="25">
        <f>IF('Indicator Date hidden'!AI135="x","x",$AH$2-'Indicator Date hidden'!AI135)</f>
        <v>0</v>
      </c>
      <c r="AI134" s="25">
        <f>IF('Indicator Date hidden'!AJ135="x","x",$AI$2-'Indicator Date hidden'!AJ135)</f>
        <v>0</v>
      </c>
      <c r="AJ134" s="25">
        <f>IF('Indicator Date hidden'!AK135="x","x",$AJ$2-'Indicator Date hidden'!AK135)</f>
        <v>1</v>
      </c>
      <c r="AK134" s="25">
        <f>IF('Indicator Date hidden'!AL135="x","x",$AK$2-'Indicator Date hidden'!AL135)</f>
        <v>1</v>
      </c>
      <c r="AL134" s="25">
        <f>IF('Indicator Date hidden'!AM135="x","x",$AL$2-'Indicator Date hidden'!AM135)</f>
        <v>0</v>
      </c>
      <c r="AM134" s="25">
        <f>IF('Indicator Date hidden'!AN135="x","x",$AM$2-'Indicator Date hidden'!AN135)</f>
        <v>0</v>
      </c>
      <c r="AN134" s="25">
        <f>IF('Indicator Date hidden'!AO135="x","x",$AN$2-'Indicator Date hidden'!AO135)</f>
        <v>0</v>
      </c>
      <c r="AO134" s="25" t="str">
        <f>IF('Indicator Date hidden'!AP135="x","x",$AO$2-'Indicator Date hidden'!AP135)</f>
        <v>x</v>
      </c>
      <c r="AP134" s="25" t="str">
        <f>IF('Indicator Date hidden'!AQ135="x","x",$AP$2-'Indicator Date hidden'!AQ135)</f>
        <v>x</v>
      </c>
      <c r="AQ134" s="25">
        <f>IF('Indicator Date hidden'!AR135="x","x",$AQ$2-'Indicator Date hidden'!AR135)</f>
        <v>4</v>
      </c>
      <c r="AR134" s="25">
        <f>IF('Indicator Date hidden'!AS135="x","x",$AR$2-'Indicator Date hidden'!AS135)</f>
        <v>0</v>
      </c>
      <c r="AS134" s="25">
        <f>IF('Indicator Date hidden'!AT135="x","x",$AS$2-'Indicator Date hidden'!AT135)</f>
        <v>0</v>
      </c>
      <c r="AT134" s="25">
        <f>IF('Indicator Date hidden'!AU135="x","x",$AT$2-'Indicator Date hidden'!AU135)</f>
        <v>0</v>
      </c>
      <c r="AU134" s="25">
        <f>IF('Indicator Date hidden'!AV135="x","x",$AU$2-'Indicator Date hidden'!AV135)</f>
        <v>1</v>
      </c>
      <c r="AV134" s="25">
        <f>IF('Indicator Date hidden'!AW135="x","x",$AV$2-'Indicator Date hidden'!AW135)</f>
        <v>0</v>
      </c>
      <c r="AW134" s="25">
        <f>IF('Indicator Date hidden'!AX135="x","x",$AW$2-'Indicator Date hidden'!AX135)</f>
        <v>0</v>
      </c>
      <c r="AX134" s="25">
        <f>IF('Indicator Date hidden'!AY135="x","x",$AX$2-'Indicator Date hidden'!AY135)</f>
        <v>0</v>
      </c>
      <c r="AY134" s="25">
        <f>IF('Indicator Date hidden'!AZ135="x","x",$AY$2-'Indicator Date hidden'!AZ135)</f>
        <v>0</v>
      </c>
      <c r="AZ134" s="25">
        <f>IF('Indicator Date hidden'!BA135="x","x",$AZ$2-'Indicator Date hidden'!BA135)</f>
        <v>0</v>
      </c>
      <c r="BA134">
        <f t="shared" si="20"/>
        <v>18</v>
      </c>
      <c r="BB134" s="26">
        <f t="shared" si="21"/>
        <v>0.375</v>
      </c>
      <c r="BC134">
        <f t="shared" si="22"/>
        <v>7</v>
      </c>
      <c r="BD134" s="26">
        <f t="shared" si="23"/>
        <v>1.0532687216470449</v>
      </c>
      <c r="BE134" s="28">
        <f t="shared" si="24"/>
        <v>0</v>
      </c>
    </row>
    <row r="135" spans="1:57" x14ac:dyDescent="0.25">
      <c r="A135" t="s">
        <v>9490</v>
      </c>
      <c r="B135" s="25">
        <f>IF('Indicator Date hidden'!C136="x","x",$B$2-'Indicator Date hidden'!C136)</f>
        <v>0</v>
      </c>
      <c r="C135" s="25">
        <f>IF('Indicator Date hidden'!D136="x","x",$C$2-'Indicator Date hidden'!D136)</f>
        <v>0</v>
      </c>
      <c r="D135" s="25">
        <f>IF('Indicator Date hidden'!E136="x","x",$D$2-'Indicator Date hidden'!E136)</f>
        <v>0</v>
      </c>
      <c r="E135" s="25">
        <f>IF('Indicator Date hidden'!F136="x","x",$E$2-'Indicator Date hidden'!F136)</f>
        <v>0</v>
      </c>
      <c r="F135" s="25">
        <f>IF('Indicator Date hidden'!G136="x","x",$F$2-'Indicator Date hidden'!G136)</f>
        <v>0</v>
      </c>
      <c r="G135" s="25">
        <f>IF('Indicator Date hidden'!H136="x","x",$G$2-'Indicator Date hidden'!H136)</f>
        <v>0</v>
      </c>
      <c r="H135" s="25">
        <f>IF('Indicator Date hidden'!I136="x","x",$H$2-'Indicator Date hidden'!I136)</f>
        <v>0</v>
      </c>
      <c r="I135" s="25">
        <f>IF('Indicator Date hidden'!J136="x","x",$I$2-'Indicator Date hidden'!J136)</f>
        <v>0</v>
      </c>
      <c r="J135" s="25">
        <f>IF('Indicator Date hidden'!K136="x","x",$J$2-'Indicator Date hidden'!K136)</f>
        <v>0</v>
      </c>
      <c r="K135" s="25">
        <f>IF('Indicator Date hidden'!L136="x","x",$K$2-'Indicator Date hidden'!L136)</f>
        <v>0</v>
      </c>
      <c r="L135" s="25">
        <f>IF('Indicator Date hidden'!M136="x","x",$L$2-'Indicator Date hidden'!M136)</f>
        <v>0</v>
      </c>
      <c r="M135" s="25">
        <f>IF('Indicator Date hidden'!N136="x","x",$M$2-'Indicator Date hidden'!N136)</f>
        <v>0</v>
      </c>
      <c r="N135" s="25">
        <f>IF('Indicator Date hidden'!O136="x","x",$N$2-'Indicator Date hidden'!O136)</f>
        <v>0</v>
      </c>
      <c r="O135" s="25">
        <f>IF('Indicator Date hidden'!P136="x","x",$O$2-'Indicator Date hidden'!P136)</f>
        <v>0</v>
      </c>
      <c r="P135" s="25">
        <f>IF('Indicator Date hidden'!Q136="x","x",$P$2-'Indicator Date hidden'!Q136)</f>
        <v>0</v>
      </c>
      <c r="Q135" s="25" t="str">
        <f>IF('Indicator Date hidden'!R136="x","x",$Q$2-'Indicator Date hidden'!R136)</f>
        <v>x</v>
      </c>
      <c r="R135" s="25">
        <f>IF('Indicator Date hidden'!S136="x","x",$R$2-'Indicator Date hidden'!S136)</f>
        <v>0</v>
      </c>
      <c r="S135" s="25">
        <f>IF('Indicator Date hidden'!T136="x","x",$S$2-'Indicator Date hidden'!T136)</f>
        <v>0</v>
      </c>
      <c r="T135" s="25">
        <f>IF('Indicator Date hidden'!U136="x","x",$T$2-'Indicator Date hidden'!U136)</f>
        <v>0</v>
      </c>
      <c r="U135" s="25">
        <f>IF('Indicator Date hidden'!V136="x","x",$U$2-'Indicator Date hidden'!V136)</f>
        <v>0</v>
      </c>
      <c r="V135" s="25">
        <f>IF('Indicator Date hidden'!W136="x","x",$V$2-'Indicator Date hidden'!W136)</f>
        <v>0</v>
      </c>
      <c r="W135" s="25">
        <f>IF('Indicator Date hidden'!X136="x","x",$W$2-'Indicator Date hidden'!X136)</f>
        <v>2</v>
      </c>
      <c r="X135" s="25">
        <f>IF('Indicator Date hidden'!Y136="x","x",$X$2-'Indicator Date hidden'!Y136)</f>
        <v>2</v>
      </c>
      <c r="Y135" s="25">
        <f>IF('Indicator Date hidden'!Z136="x","x",$Y$2-'Indicator Date hidden'!Z136)</f>
        <v>0</v>
      </c>
      <c r="Z135" s="25">
        <f>IF('Indicator Date hidden'!AA136="x","x",$Z$2-'Indicator Date hidden'!AA136)</f>
        <v>0</v>
      </c>
      <c r="AA135" s="25">
        <f>IF('Indicator Date hidden'!AB136="x","x",$AA$2-'Indicator Date hidden'!AB136)</f>
        <v>0</v>
      </c>
      <c r="AB135" s="25">
        <f>IF('Indicator Date hidden'!AC136="x","x",$AB$2-'Indicator Date hidden'!AC136)</f>
        <v>0</v>
      </c>
      <c r="AC135" s="25">
        <f>IF('Indicator Date hidden'!AD136="x","x",$AC$2-'Indicator Date hidden'!AD136)</f>
        <v>0</v>
      </c>
      <c r="AD135" s="25">
        <f>IF('Indicator Date hidden'!AE136="x","x",$AD$2-'Indicator Date hidden'!AE136)</f>
        <v>0</v>
      </c>
      <c r="AE135" s="25">
        <f>IF('Indicator Date hidden'!AF136="x","x",$AE$2-'Indicator Date hidden'!AF136)</f>
        <v>0</v>
      </c>
      <c r="AF135" s="25">
        <f>IF('Indicator Date hidden'!AG136="x","x",$AF$2-'Indicator Date hidden'!AG136)</f>
        <v>0</v>
      </c>
      <c r="AG135" s="25">
        <f>IF('Indicator Date hidden'!AH136="x","x",$AG$2-'Indicator Date hidden'!AH136)</f>
        <v>0</v>
      </c>
      <c r="AH135" s="25">
        <f>IF('Indicator Date hidden'!AI136="x","x",$AH$2-'Indicator Date hidden'!AI136)</f>
        <v>0</v>
      </c>
      <c r="AI135" s="25">
        <f>IF('Indicator Date hidden'!AJ136="x","x",$AI$2-'Indicator Date hidden'!AJ136)</f>
        <v>0</v>
      </c>
      <c r="AJ135" s="25" t="str">
        <f>IF('Indicator Date hidden'!AK136="x","x",$AJ$2-'Indicator Date hidden'!AK136)</f>
        <v>x</v>
      </c>
      <c r="AK135" s="25">
        <f>IF('Indicator Date hidden'!AL136="x","x",$AK$2-'Indicator Date hidden'!AL136)</f>
        <v>1</v>
      </c>
      <c r="AL135" s="25">
        <f>IF('Indicator Date hidden'!AM136="x","x",$AL$2-'Indicator Date hidden'!AM136)</f>
        <v>0</v>
      </c>
      <c r="AM135" s="25">
        <f>IF('Indicator Date hidden'!AN136="x","x",$AM$2-'Indicator Date hidden'!AN136)</f>
        <v>0</v>
      </c>
      <c r="AN135" s="25">
        <f>IF('Indicator Date hidden'!AO136="x","x",$AN$2-'Indicator Date hidden'!AO136)</f>
        <v>0</v>
      </c>
      <c r="AO135" s="25">
        <f>IF('Indicator Date hidden'!AP136="x","x",$AO$2-'Indicator Date hidden'!AP136)</f>
        <v>1</v>
      </c>
      <c r="AP135" s="25">
        <f>IF('Indicator Date hidden'!AQ136="x","x",$AP$2-'Indicator Date hidden'!AQ136)</f>
        <v>1</v>
      </c>
      <c r="AQ135" s="25">
        <f>IF('Indicator Date hidden'!AR136="x","x",$AQ$2-'Indicator Date hidden'!AR136)</f>
        <v>6</v>
      </c>
      <c r="AR135" s="25">
        <f>IF('Indicator Date hidden'!AS136="x","x",$AR$2-'Indicator Date hidden'!AS136)</f>
        <v>0</v>
      </c>
      <c r="AS135" s="25">
        <f>IF('Indicator Date hidden'!AT136="x","x",$AS$2-'Indicator Date hidden'!AT136)</f>
        <v>0</v>
      </c>
      <c r="AT135" s="25">
        <f>IF('Indicator Date hidden'!AU136="x","x",$AT$2-'Indicator Date hidden'!AU136)</f>
        <v>0</v>
      </c>
      <c r="AU135" s="25">
        <f>IF('Indicator Date hidden'!AV136="x","x",$AU$2-'Indicator Date hidden'!AV136)</f>
        <v>0</v>
      </c>
      <c r="AV135" s="25">
        <f>IF('Indicator Date hidden'!AW136="x","x",$AV$2-'Indicator Date hidden'!AW136)</f>
        <v>0</v>
      </c>
      <c r="AW135" s="25">
        <f>IF('Indicator Date hidden'!AX136="x","x",$AW$2-'Indicator Date hidden'!AX136)</f>
        <v>0</v>
      </c>
      <c r="AX135" s="25">
        <f>IF('Indicator Date hidden'!AY136="x","x",$AX$2-'Indicator Date hidden'!AY136)</f>
        <v>0</v>
      </c>
      <c r="AY135" s="25">
        <f>IF('Indicator Date hidden'!AZ136="x","x",$AY$2-'Indicator Date hidden'!AZ136)</f>
        <v>0</v>
      </c>
      <c r="AZ135" s="25">
        <f>IF('Indicator Date hidden'!BA136="x","x",$AZ$2-'Indicator Date hidden'!BA136)</f>
        <v>0</v>
      </c>
      <c r="BA135">
        <f t="shared" si="20"/>
        <v>13</v>
      </c>
      <c r="BB135" s="26">
        <f t="shared" si="21"/>
        <v>0.26530612244897961</v>
      </c>
      <c r="BC135">
        <f t="shared" si="22"/>
        <v>6</v>
      </c>
      <c r="BD135" s="26">
        <f t="shared" si="23"/>
        <v>0.94275995611845698</v>
      </c>
      <c r="BE135" s="28">
        <f t="shared" si="24"/>
        <v>0</v>
      </c>
    </row>
    <row r="136" spans="1:57" x14ac:dyDescent="0.25">
      <c r="A136" t="s">
        <v>9480</v>
      </c>
      <c r="B136" s="25">
        <f>IF('Indicator Date hidden'!C137="x","x",$B$2-'Indicator Date hidden'!C137)</f>
        <v>0</v>
      </c>
      <c r="C136" s="25">
        <f>IF('Indicator Date hidden'!D137="x","x",$C$2-'Indicator Date hidden'!D137)</f>
        <v>0</v>
      </c>
      <c r="D136" s="25">
        <f>IF('Indicator Date hidden'!E137="x","x",$D$2-'Indicator Date hidden'!E137)</f>
        <v>0</v>
      </c>
      <c r="E136" s="25">
        <f>IF('Indicator Date hidden'!F137="x","x",$E$2-'Indicator Date hidden'!F137)</f>
        <v>0</v>
      </c>
      <c r="F136" s="25">
        <f>IF('Indicator Date hidden'!G137="x","x",$F$2-'Indicator Date hidden'!G137)</f>
        <v>0</v>
      </c>
      <c r="G136" s="25">
        <f>IF('Indicator Date hidden'!H137="x","x",$G$2-'Indicator Date hidden'!H137)</f>
        <v>0</v>
      </c>
      <c r="H136" s="25">
        <f>IF('Indicator Date hidden'!I137="x","x",$H$2-'Indicator Date hidden'!I137)</f>
        <v>0</v>
      </c>
      <c r="I136" s="25">
        <f>IF('Indicator Date hidden'!J137="x","x",$I$2-'Indicator Date hidden'!J137)</f>
        <v>0</v>
      </c>
      <c r="J136" s="25">
        <f>IF('Indicator Date hidden'!K137="x","x",$J$2-'Indicator Date hidden'!K137)</f>
        <v>0</v>
      </c>
      <c r="K136" s="25">
        <f>IF('Indicator Date hidden'!L137="x","x",$K$2-'Indicator Date hidden'!L137)</f>
        <v>0</v>
      </c>
      <c r="L136" s="25">
        <f>IF('Indicator Date hidden'!M137="x","x",$L$2-'Indicator Date hidden'!M137)</f>
        <v>0</v>
      </c>
      <c r="M136" s="25">
        <f>IF('Indicator Date hidden'!N137="x","x",$M$2-'Indicator Date hidden'!N137)</f>
        <v>0</v>
      </c>
      <c r="N136" s="25">
        <f>IF('Indicator Date hidden'!O137="x","x",$N$2-'Indicator Date hidden'!O137)</f>
        <v>0</v>
      </c>
      <c r="O136" s="25">
        <f>IF('Indicator Date hidden'!P137="x","x",$O$2-'Indicator Date hidden'!P137)</f>
        <v>0</v>
      </c>
      <c r="P136" s="25">
        <f>IF('Indicator Date hidden'!Q137="x","x",$P$2-'Indicator Date hidden'!Q137)</f>
        <v>0</v>
      </c>
      <c r="Q136" s="25">
        <f>IF('Indicator Date hidden'!R137="x","x",$Q$2-'Indicator Date hidden'!R137)</f>
        <v>2</v>
      </c>
      <c r="R136" s="25">
        <f>IF('Indicator Date hidden'!S137="x","x",$R$2-'Indicator Date hidden'!S137)</f>
        <v>0</v>
      </c>
      <c r="S136" s="25">
        <f>IF('Indicator Date hidden'!T137="x","x",$S$2-'Indicator Date hidden'!T137)</f>
        <v>0</v>
      </c>
      <c r="T136" s="25">
        <f>IF('Indicator Date hidden'!U137="x","x",$T$2-'Indicator Date hidden'!U137)</f>
        <v>0</v>
      </c>
      <c r="U136" s="25">
        <f>IF('Indicator Date hidden'!V137="x","x",$U$2-'Indicator Date hidden'!V137)</f>
        <v>0</v>
      </c>
      <c r="V136" s="25">
        <f>IF('Indicator Date hidden'!W137="x","x",$V$2-'Indicator Date hidden'!W137)</f>
        <v>0</v>
      </c>
      <c r="W136" s="25">
        <f>IF('Indicator Date hidden'!X137="x","x",$W$2-'Indicator Date hidden'!X137)</f>
        <v>2</v>
      </c>
      <c r="X136" s="25">
        <f>IF('Indicator Date hidden'!Y137="x","x",$X$2-'Indicator Date hidden'!Y137)</f>
        <v>2</v>
      </c>
      <c r="Y136" s="25">
        <f>IF('Indicator Date hidden'!Z137="x","x",$Y$2-'Indicator Date hidden'!Z137)</f>
        <v>0</v>
      </c>
      <c r="Z136" s="25">
        <f>IF('Indicator Date hidden'!AA137="x","x",$Z$2-'Indicator Date hidden'!AA137)</f>
        <v>0</v>
      </c>
      <c r="AA136" s="25">
        <f>IF('Indicator Date hidden'!AB137="x","x",$AA$2-'Indicator Date hidden'!AB137)</f>
        <v>0</v>
      </c>
      <c r="AB136" s="25">
        <f>IF('Indicator Date hidden'!AC137="x","x",$AB$2-'Indicator Date hidden'!AC137)</f>
        <v>0</v>
      </c>
      <c r="AC136" s="25">
        <f>IF('Indicator Date hidden'!AD137="x","x",$AC$2-'Indicator Date hidden'!AD137)</f>
        <v>0</v>
      </c>
      <c r="AD136" s="25">
        <f>IF('Indicator Date hidden'!AE137="x","x",$AD$2-'Indicator Date hidden'!AE137)</f>
        <v>0</v>
      </c>
      <c r="AE136" s="25">
        <f>IF('Indicator Date hidden'!AF137="x","x",$AE$2-'Indicator Date hidden'!AF137)</f>
        <v>0</v>
      </c>
      <c r="AF136" s="25">
        <f>IF('Indicator Date hidden'!AG137="x","x",$AF$2-'Indicator Date hidden'!AG137)</f>
        <v>0</v>
      </c>
      <c r="AG136" s="25">
        <f>IF('Indicator Date hidden'!AH137="x","x",$AG$2-'Indicator Date hidden'!AH137)</f>
        <v>0</v>
      </c>
      <c r="AH136" s="25">
        <f>IF('Indicator Date hidden'!AI137="x","x",$AH$2-'Indicator Date hidden'!AI137)</f>
        <v>0</v>
      </c>
      <c r="AI136" s="25">
        <f>IF('Indicator Date hidden'!AJ137="x","x",$AI$2-'Indicator Date hidden'!AJ137)</f>
        <v>0</v>
      </c>
      <c r="AJ136" s="25">
        <f>IF('Indicator Date hidden'!AK137="x","x",$AJ$2-'Indicator Date hidden'!AK137)</f>
        <v>1</v>
      </c>
      <c r="AK136" s="25">
        <f>IF('Indicator Date hidden'!AL137="x","x",$AK$2-'Indicator Date hidden'!AL137)</f>
        <v>1</v>
      </c>
      <c r="AL136" s="25">
        <f>IF('Indicator Date hidden'!AM137="x","x",$AL$2-'Indicator Date hidden'!AM137)</f>
        <v>0</v>
      </c>
      <c r="AM136" s="25">
        <f>IF('Indicator Date hidden'!AN137="x","x",$AM$2-'Indicator Date hidden'!AN137)</f>
        <v>0</v>
      </c>
      <c r="AN136" s="25">
        <f>IF('Indicator Date hidden'!AO137="x","x",$AN$2-'Indicator Date hidden'!AO137)</f>
        <v>0</v>
      </c>
      <c r="AO136" s="25">
        <f>IF('Indicator Date hidden'!AP137="x","x",$AO$2-'Indicator Date hidden'!AP137)</f>
        <v>0</v>
      </c>
      <c r="AP136" s="25">
        <f>IF('Indicator Date hidden'!AQ137="x","x",$AP$2-'Indicator Date hidden'!AQ137)</f>
        <v>0</v>
      </c>
      <c r="AQ136" s="25">
        <f>IF('Indicator Date hidden'!AR137="x","x",$AQ$2-'Indicator Date hidden'!AR137)</f>
        <v>0</v>
      </c>
      <c r="AR136" s="25">
        <f>IF('Indicator Date hidden'!AS137="x","x",$AR$2-'Indicator Date hidden'!AS137)</f>
        <v>0</v>
      </c>
      <c r="AS136" s="25">
        <f>IF('Indicator Date hidden'!AT137="x","x",$AS$2-'Indicator Date hidden'!AT137)</f>
        <v>0</v>
      </c>
      <c r="AT136" s="25">
        <f>IF('Indicator Date hidden'!AU137="x","x",$AT$2-'Indicator Date hidden'!AU137)</f>
        <v>0</v>
      </c>
      <c r="AU136" s="25">
        <f>IF('Indicator Date hidden'!AV137="x","x",$AU$2-'Indicator Date hidden'!AV137)</f>
        <v>2</v>
      </c>
      <c r="AV136" s="25">
        <f>IF('Indicator Date hidden'!AW137="x","x",$AV$2-'Indicator Date hidden'!AW137)</f>
        <v>0</v>
      </c>
      <c r="AW136" s="25">
        <f>IF('Indicator Date hidden'!AX137="x","x",$AW$2-'Indicator Date hidden'!AX137)</f>
        <v>0</v>
      </c>
      <c r="AX136" s="25">
        <f>IF('Indicator Date hidden'!AY137="x","x",$AX$2-'Indicator Date hidden'!AY137)</f>
        <v>0</v>
      </c>
      <c r="AY136" s="25">
        <f>IF('Indicator Date hidden'!AZ137="x","x",$AY$2-'Indicator Date hidden'!AZ137)</f>
        <v>0</v>
      </c>
      <c r="AZ136" s="25">
        <f>IF('Indicator Date hidden'!BA137="x","x",$AZ$2-'Indicator Date hidden'!BA137)</f>
        <v>0</v>
      </c>
      <c r="BA136">
        <f t="shared" si="20"/>
        <v>10</v>
      </c>
      <c r="BB136" s="26">
        <f t="shared" si="21"/>
        <v>0.19607843137254902</v>
      </c>
      <c r="BC136">
        <f t="shared" si="22"/>
        <v>6</v>
      </c>
      <c r="BD136" s="26">
        <f t="shared" si="23"/>
        <v>0.56079802533627809</v>
      </c>
      <c r="BE136" s="28">
        <f t="shared" si="24"/>
        <v>0</v>
      </c>
    </row>
    <row r="137" spans="1:57" x14ac:dyDescent="0.25">
      <c r="A137" t="s">
        <v>9481</v>
      </c>
      <c r="B137" s="25">
        <f>IF('Indicator Date hidden'!C138="x","x",$B$2-'Indicator Date hidden'!C138)</f>
        <v>0</v>
      </c>
      <c r="C137" s="25">
        <f>IF('Indicator Date hidden'!D138="x","x",$C$2-'Indicator Date hidden'!D138)</f>
        <v>0</v>
      </c>
      <c r="D137" s="25">
        <f>IF('Indicator Date hidden'!E138="x","x",$D$2-'Indicator Date hidden'!E138)</f>
        <v>0</v>
      </c>
      <c r="E137" s="25">
        <f>IF('Indicator Date hidden'!F138="x","x",$E$2-'Indicator Date hidden'!F138)</f>
        <v>0</v>
      </c>
      <c r="F137" s="25">
        <f>IF('Indicator Date hidden'!G138="x","x",$F$2-'Indicator Date hidden'!G138)</f>
        <v>0</v>
      </c>
      <c r="G137" s="25">
        <f>IF('Indicator Date hidden'!H138="x","x",$G$2-'Indicator Date hidden'!H138)</f>
        <v>0</v>
      </c>
      <c r="H137" s="25">
        <f>IF('Indicator Date hidden'!I138="x","x",$H$2-'Indicator Date hidden'!I138)</f>
        <v>0</v>
      </c>
      <c r="I137" s="25">
        <f>IF('Indicator Date hidden'!J138="x","x",$I$2-'Indicator Date hidden'!J138)</f>
        <v>0</v>
      </c>
      <c r="J137" s="25">
        <f>IF('Indicator Date hidden'!K138="x","x",$J$2-'Indicator Date hidden'!K138)</f>
        <v>0</v>
      </c>
      <c r="K137" s="25">
        <f>IF('Indicator Date hidden'!L138="x","x",$K$2-'Indicator Date hidden'!L138)</f>
        <v>0</v>
      </c>
      <c r="L137" s="25">
        <f>IF('Indicator Date hidden'!M138="x","x",$L$2-'Indicator Date hidden'!M138)</f>
        <v>0</v>
      </c>
      <c r="M137" s="25">
        <f>IF('Indicator Date hidden'!N138="x","x",$M$2-'Indicator Date hidden'!N138)</f>
        <v>0</v>
      </c>
      <c r="N137" s="25">
        <f>IF('Indicator Date hidden'!O138="x","x",$N$2-'Indicator Date hidden'!O138)</f>
        <v>0</v>
      </c>
      <c r="O137" s="25">
        <f>IF('Indicator Date hidden'!P138="x","x",$O$2-'Indicator Date hidden'!P138)</f>
        <v>0</v>
      </c>
      <c r="P137" s="25">
        <f>IF('Indicator Date hidden'!Q138="x","x",$P$2-'Indicator Date hidden'!Q138)</f>
        <v>0</v>
      </c>
      <c r="Q137" s="25">
        <f>IF('Indicator Date hidden'!R138="x","x",$Q$2-'Indicator Date hidden'!R138)</f>
        <v>1</v>
      </c>
      <c r="R137" s="25">
        <f>IF('Indicator Date hidden'!S138="x","x",$R$2-'Indicator Date hidden'!S138)</f>
        <v>0</v>
      </c>
      <c r="S137" s="25">
        <f>IF('Indicator Date hidden'!T138="x","x",$S$2-'Indicator Date hidden'!T138)</f>
        <v>0</v>
      </c>
      <c r="T137" s="25">
        <f>IF('Indicator Date hidden'!U138="x","x",$T$2-'Indicator Date hidden'!U138)</f>
        <v>0</v>
      </c>
      <c r="U137" s="25">
        <f>IF('Indicator Date hidden'!V138="x","x",$U$2-'Indicator Date hidden'!V138)</f>
        <v>0</v>
      </c>
      <c r="V137" s="25">
        <f>IF('Indicator Date hidden'!W138="x","x",$V$2-'Indicator Date hidden'!W138)</f>
        <v>0</v>
      </c>
      <c r="W137" s="25">
        <f>IF('Indicator Date hidden'!X138="x","x",$W$2-'Indicator Date hidden'!X138)</f>
        <v>3</v>
      </c>
      <c r="X137" s="25" t="str">
        <f>IF('Indicator Date hidden'!Y138="x","x",$X$2-'Indicator Date hidden'!Y138)</f>
        <v>x</v>
      </c>
      <c r="Y137" s="25">
        <f>IF('Indicator Date hidden'!Z138="x","x",$Y$2-'Indicator Date hidden'!Z138)</f>
        <v>0</v>
      </c>
      <c r="Z137" s="25">
        <f>IF('Indicator Date hidden'!AA138="x","x",$Z$2-'Indicator Date hidden'!AA138)</f>
        <v>0</v>
      </c>
      <c r="AA137" s="25">
        <f>IF('Indicator Date hidden'!AB138="x","x",$AA$2-'Indicator Date hidden'!AB138)</f>
        <v>0</v>
      </c>
      <c r="AB137" s="25">
        <f>IF('Indicator Date hidden'!AC138="x","x",$AB$2-'Indicator Date hidden'!AC138)</f>
        <v>0</v>
      </c>
      <c r="AC137" s="25">
        <f>IF('Indicator Date hidden'!AD138="x","x",$AC$2-'Indicator Date hidden'!AD138)</f>
        <v>0</v>
      </c>
      <c r="AD137" s="25">
        <f>IF('Indicator Date hidden'!AE138="x","x",$AD$2-'Indicator Date hidden'!AE138)</f>
        <v>0</v>
      </c>
      <c r="AE137" s="25">
        <f>IF('Indicator Date hidden'!AF138="x","x",$AE$2-'Indicator Date hidden'!AF138)</f>
        <v>0</v>
      </c>
      <c r="AF137" s="25">
        <f>IF('Indicator Date hidden'!AG138="x","x",$AF$2-'Indicator Date hidden'!AG138)</f>
        <v>1</v>
      </c>
      <c r="AG137" s="25">
        <f>IF('Indicator Date hidden'!AH138="x","x",$AG$2-'Indicator Date hidden'!AH138)</f>
        <v>0</v>
      </c>
      <c r="AH137" s="25">
        <f>IF('Indicator Date hidden'!AI138="x","x",$AH$2-'Indicator Date hidden'!AI138)</f>
        <v>0</v>
      </c>
      <c r="AI137" s="25">
        <f>IF('Indicator Date hidden'!AJ138="x","x",$AI$2-'Indicator Date hidden'!AJ138)</f>
        <v>0</v>
      </c>
      <c r="AJ137" s="25">
        <f>IF('Indicator Date hidden'!AK138="x","x",$AJ$2-'Indicator Date hidden'!AK138)</f>
        <v>1</v>
      </c>
      <c r="AK137" s="25">
        <f>IF('Indicator Date hidden'!AL138="x","x",$AK$2-'Indicator Date hidden'!AL138)</f>
        <v>1</v>
      </c>
      <c r="AL137" s="25">
        <f>IF('Indicator Date hidden'!AM138="x","x",$AL$2-'Indicator Date hidden'!AM138)</f>
        <v>0</v>
      </c>
      <c r="AM137" s="25">
        <f>IF('Indicator Date hidden'!AN138="x","x",$AM$2-'Indicator Date hidden'!AN138)</f>
        <v>0</v>
      </c>
      <c r="AN137" s="25">
        <f>IF('Indicator Date hidden'!AO138="x","x",$AN$2-'Indicator Date hidden'!AO138)</f>
        <v>0</v>
      </c>
      <c r="AO137" s="25">
        <f>IF('Indicator Date hidden'!AP138="x","x",$AO$2-'Indicator Date hidden'!AP138)</f>
        <v>0</v>
      </c>
      <c r="AP137" s="25">
        <f>IF('Indicator Date hidden'!AQ138="x","x",$AP$2-'Indicator Date hidden'!AQ138)</f>
        <v>0</v>
      </c>
      <c r="AQ137" s="25">
        <f>IF('Indicator Date hidden'!AR138="x","x",$AQ$2-'Indicator Date hidden'!AR138)</f>
        <v>0</v>
      </c>
      <c r="AR137" s="25">
        <f>IF('Indicator Date hidden'!AS138="x","x",$AR$2-'Indicator Date hidden'!AS138)</f>
        <v>0</v>
      </c>
      <c r="AS137" s="25">
        <f>IF('Indicator Date hidden'!AT138="x","x",$AS$2-'Indicator Date hidden'!AT138)</f>
        <v>0</v>
      </c>
      <c r="AT137" s="25">
        <f>IF('Indicator Date hidden'!AU138="x","x",$AT$2-'Indicator Date hidden'!AU138)</f>
        <v>0</v>
      </c>
      <c r="AU137" s="25">
        <f>IF('Indicator Date hidden'!AV138="x","x",$AU$2-'Indicator Date hidden'!AV138)</f>
        <v>6</v>
      </c>
      <c r="AV137" s="25">
        <f>IF('Indicator Date hidden'!AW138="x","x",$AV$2-'Indicator Date hidden'!AW138)</f>
        <v>0</v>
      </c>
      <c r="AW137" s="25">
        <f>IF('Indicator Date hidden'!AX138="x","x",$AW$2-'Indicator Date hidden'!AX138)</f>
        <v>0</v>
      </c>
      <c r="AX137" s="25">
        <f>IF('Indicator Date hidden'!AY138="x","x",$AX$2-'Indicator Date hidden'!AY138)</f>
        <v>0</v>
      </c>
      <c r="AY137" s="25">
        <f>IF('Indicator Date hidden'!AZ138="x","x",$AY$2-'Indicator Date hidden'!AZ138)</f>
        <v>0</v>
      </c>
      <c r="AZ137" s="25">
        <f>IF('Indicator Date hidden'!BA138="x","x",$AZ$2-'Indicator Date hidden'!BA138)</f>
        <v>0</v>
      </c>
      <c r="BA137">
        <f t="shared" si="20"/>
        <v>13</v>
      </c>
      <c r="BB137" s="26">
        <f t="shared" si="21"/>
        <v>0.26</v>
      </c>
      <c r="BC137">
        <f t="shared" si="22"/>
        <v>6</v>
      </c>
      <c r="BD137" s="26">
        <f t="shared" si="23"/>
        <v>0.95519631490076429</v>
      </c>
      <c r="BE137" s="28">
        <f t="shared" si="24"/>
        <v>0</v>
      </c>
    </row>
    <row r="138" spans="1:57" x14ac:dyDescent="0.25">
      <c r="A138" t="s">
        <v>9485</v>
      </c>
      <c r="B138" s="25">
        <f>IF('Indicator Date hidden'!C139="x","x",$B$2-'Indicator Date hidden'!C139)</f>
        <v>0</v>
      </c>
      <c r="C138" s="25">
        <f>IF('Indicator Date hidden'!D139="x","x",$C$2-'Indicator Date hidden'!D139)</f>
        <v>0</v>
      </c>
      <c r="D138" s="25">
        <f>IF('Indicator Date hidden'!E139="x","x",$D$2-'Indicator Date hidden'!E139)</f>
        <v>0</v>
      </c>
      <c r="E138" s="25">
        <f>IF('Indicator Date hidden'!F139="x","x",$E$2-'Indicator Date hidden'!F139)</f>
        <v>0</v>
      </c>
      <c r="F138" s="25">
        <f>IF('Indicator Date hidden'!G139="x","x",$F$2-'Indicator Date hidden'!G139)</f>
        <v>0</v>
      </c>
      <c r="G138" s="25">
        <f>IF('Indicator Date hidden'!H139="x","x",$G$2-'Indicator Date hidden'!H139)</f>
        <v>0</v>
      </c>
      <c r="H138" s="25">
        <f>IF('Indicator Date hidden'!I139="x","x",$H$2-'Indicator Date hidden'!I139)</f>
        <v>0</v>
      </c>
      <c r="I138" s="25">
        <f>IF('Indicator Date hidden'!J139="x","x",$I$2-'Indicator Date hidden'!J139)</f>
        <v>0</v>
      </c>
      <c r="J138" s="25">
        <f>IF('Indicator Date hidden'!K139="x","x",$J$2-'Indicator Date hidden'!K139)</f>
        <v>0</v>
      </c>
      <c r="K138" s="25">
        <f>IF('Indicator Date hidden'!L139="x","x",$K$2-'Indicator Date hidden'!L139)</f>
        <v>0</v>
      </c>
      <c r="L138" s="25">
        <f>IF('Indicator Date hidden'!M139="x","x",$L$2-'Indicator Date hidden'!M139)</f>
        <v>0</v>
      </c>
      <c r="M138" s="25">
        <f>IF('Indicator Date hidden'!N139="x","x",$M$2-'Indicator Date hidden'!N139)</f>
        <v>0</v>
      </c>
      <c r="N138" s="25">
        <f>IF('Indicator Date hidden'!O139="x","x",$N$2-'Indicator Date hidden'!O139)</f>
        <v>0</v>
      </c>
      <c r="O138" s="25">
        <f>IF('Indicator Date hidden'!P139="x","x",$O$2-'Indicator Date hidden'!P139)</f>
        <v>0</v>
      </c>
      <c r="P138" s="25">
        <f>IF('Indicator Date hidden'!Q139="x","x",$P$2-'Indicator Date hidden'!Q139)</f>
        <v>0</v>
      </c>
      <c r="Q138" s="25" t="str">
        <f>IF('Indicator Date hidden'!R139="x","x",$Q$2-'Indicator Date hidden'!R139)</f>
        <v>x</v>
      </c>
      <c r="R138" s="25">
        <f>IF('Indicator Date hidden'!S139="x","x",$R$2-'Indicator Date hidden'!S139)</f>
        <v>0</v>
      </c>
      <c r="S138" s="25">
        <f>IF('Indicator Date hidden'!T139="x","x",$S$2-'Indicator Date hidden'!T139)</f>
        <v>0</v>
      </c>
      <c r="T138" s="25">
        <f>IF('Indicator Date hidden'!U139="x","x",$T$2-'Indicator Date hidden'!U139)</f>
        <v>0</v>
      </c>
      <c r="U138" s="25" t="str">
        <f>IF('Indicator Date hidden'!V139="x","x",$U$2-'Indicator Date hidden'!V139)</f>
        <v>x</v>
      </c>
      <c r="V138" s="25">
        <f>IF('Indicator Date hidden'!W139="x","x",$V$2-'Indicator Date hidden'!W139)</f>
        <v>0</v>
      </c>
      <c r="W138" s="25" t="str">
        <f>IF('Indicator Date hidden'!X139="x","x",$W$2-'Indicator Date hidden'!X139)</f>
        <v>x</v>
      </c>
      <c r="X138" s="25">
        <f>IF('Indicator Date hidden'!Y139="x","x",$X$2-'Indicator Date hidden'!Y139)</f>
        <v>2</v>
      </c>
      <c r="Y138" s="25">
        <f>IF('Indicator Date hidden'!Z139="x","x",$Y$2-'Indicator Date hidden'!Z139)</f>
        <v>0</v>
      </c>
      <c r="Z138" s="25">
        <f>IF('Indicator Date hidden'!AA139="x","x",$Z$2-'Indicator Date hidden'!AA139)</f>
        <v>0</v>
      </c>
      <c r="AA138" s="25">
        <f>IF('Indicator Date hidden'!AB139="x","x",$AA$2-'Indicator Date hidden'!AB139)</f>
        <v>0</v>
      </c>
      <c r="AB138" s="25">
        <f>IF('Indicator Date hidden'!AC139="x","x",$AB$2-'Indicator Date hidden'!AC139)</f>
        <v>0</v>
      </c>
      <c r="AC138" s="25">
        <f>IF('Indicator Date hidden'!AD139="x","x",$AC$2-'Indicator Date hidden'!AD139)</f>
        <v>0</v>
      </c>
      <c r="AD138" s="25" t="str">
        <f>IF('Indicator Date hidden'!AE139="x","x",$AD$2-'Indicator Date hidden'!AE139)</f>
        <v>x</v>
      </c>
      <c r="AE138" s="25">
        <f>IF('Indicator Date hidden'!AF139="x","x",$AE$2-'Indicator Date hidden'!AF139)</f>
        <v>0</v>
      </c>
      <c r="AF138" s="25">
        <f>IF('Indicator Date hidden'!AG139="x","x",$AF$2-'Indicator Date hidden'!AG139)</f>
        <v>1</v>
      </c>
      <c r="AG138" s="25">
        <f>IF('Indicator Date hidden'!AH139="x","x",$AG$2-'Indicator Date hidden'!AH139)</f>
        <v>0</v>
      </c>
      <c r="AH138" s="25">
        <f>IF('Indicator Date hidden'!AI139="x","x",$AH$2-'Indicator Date hidden'!AI139)</f>
        <v>0</v>
      </c>
      <c r="AI138" s="25">
        <f>IF('Indicator Date hidden'!AJ139="x","x",$AI$2-'Indicator Date hidden'!AJ139)</f>
        <v>0</v>
      </c>
      <c r="AJ138" s="25" t="str">
        <f>IF('Indicator Date hidden'!AK139="x","x",$AJ$2-'Indicator Date hidden'!AK139)</f>
        <v>x</v>
      </c>
      <c r="AK138" s="25">
        <f>IF('Indicator Date hidden'!AL139="x","x",$AK$2-'Indicator Date hidden'!AL139)</f>
        <v>1</v>
      </c>
      <c r="AL138" s="25">
        <f>IF('Indicator Date hidden'!AM139="x","x",$AL$2-'Indicator Date hidden'!AM139)</f>
        <v>0</v>
      </c>
      <c r="AM138" s="25">
        <f>IF('Indicator Date hidden'!AN139="x","x",$AM$2-'Indicator Date hidden'!AN139)</f>
        <v>0</v>
      </c>
      <c r="AN138" s="25">
        <f>IF('Indicator Date hidden'!AO139="x","x",$AN$2-'Indicator Date hidden'!AO139)</f>
        <v>0</v>
      </c>
      <c r="AO138" s="25">
        <f>IF('Indicator Date hidden'!AP139="x","x",$AO$2-'Indicator Date hidden'!AP139)</f>
        <v>0</v>
      </c>
      <c r="AP138" s="25">
        <f>IF('Indicator Date hidden'!AQ139="x","x",$AP$2-'Indicator Date hidden'!AQ139)</f>
        <v>0</v>
      </c>
      <c r="AQ138" s="25">
        <f>IF('Indicator Date hidden'!AR139="x","x",$AQ$2-'Indicator Date hidden'!AR139)</f>
        <v>0</v>
      </c>
      <c r="AR138" s="25">
        <f>IF('Indicator Date hidden'!AS139="x","x",$AR$2-'Indicator Date hidden'!AS139)</f>
        <v>0</v>
      </c>
      <c r="AS138" s="25">
        <f>IF('Indicator Date hidden'!AT139="x","x",$AS$2-'Indicator Date hidden'!AT139)</f>
        <v>0</v>
      </c>
      <c r="AT138" s="25">
        <f>IF('Indicator Date hidden'!AU139="x","x",$AT$2-'Indicator Date hidden'!AU139)</f>
        <v>0</v>
      </c>
      <c r="AU138" s="25">
        <f>IF('Indicator Date hidden'!AV139="x","x",$AU$2-'Indicator Date hidden'!AV139)</f>
        <v>1</v>
      </c>
      <c r="AV138" s="25">
        <f>IF('Indicator Date hidden'!AW139="x","x",$AV$2-'Indicator Date hidden'!AW139)</f>
        <v>0</v>
      </c>
      <c r="AW138" s="25">
        <f>IF('Indicator Date hidden'!AX139="x","x",$AW$2-'Indicator Date hidden'!AX139)</f>
        <v>0</v>
      </c>
      <c r="AX138" s="25">
        <f>IF('Indicator Date hidden'!AY139="x","x",$AX$2-'Indicator Date hidden'!AY139)</f>
        <v>0</v>
      </c>
      <c r="AY138" s="25">
        <f>IF('Indicator Date hidden'!AZ139="x","x",$AY$2-'Indicator Date hidden'!AZ139)</f>
        <v>0</v>
      </c>
      <c r="AZ138" s="25">
        <f>IF('Indicator Date hidden'!BA139="x","x",$AZ$2-'Indicator Date hidden'!BA139)</f>
        <v>0</v>
      </c>
      <c r="BA138">
        <f t="shared" si="20"/>
        <v>5</v>
      </c>
      <c r="BB138" s="26">
        <f t="shared" si="21"/>
        <v>0.10869565217391304</v>
      </c>
      <c r="BC138">
        <f t="shared" si="22"/>
        <v>4</v>
      </c>
      <c r="BD138" s="26">
        <f t="shared" si="23"/>
        <v>0.37464538999161057</v>
      </c>
      <c r="BE138" s="28">
        <f t="shared" si="24"/>
        <v>0</v>
      </c>
    </row>
    <row r="139" spans="1:57" x14ac:dyDescent="0.25">
      <c r="A139" t="s">
        <v>9488</v>
      </c>
      <c r="B139" s="25">
        <f>IF('Indicator Date hidden'!C140="x","x",$B$2-'Indicator Date hidden'!C140)</f>
        <v>0</v>
      </c>
      <c r="C139" s="25">
        <f>IF('Indicator Date hidden'!D140="x","x",$C$2-'Indicator Date hidden'!D140)</f>
        <v>0</v>
      </c>
      <c r="D139" s="25">
        <f>IF('Indicator Date hidden'!E140="x","x",$D$2-'Indicator Date hidden'!E140)</f>
        <v>0</v>
      </c>
      <c r="E139" s="25">
        <f>IF('Indicator Date hidden'!F140="x","x",$E$2-'Indicator Date hidden'!F140)</f>
        <v>0</v>
      </c>
      <c r="F139" s="25">
        <f>IF('Indicator Date hidden'!G140="x","x",$F$2-'Indicator Date hidden'!G140)</f>
        <v>0</v>
      </c>
      <c r="G139" s="25">
        <f>IF('Indicator Date hidden'!H140="x","x",$G$2-'Indicator Date hidden'!H140)</f>
        <v>0</v>
      </c>
      <c r="H139" s="25">
        <f>IF('Indicator Date hidden'!I140="x","x",$H$2-'Indicator Date hidden'!I140)</f>
        <v>0</v>
      </c>
      <c r="I139" s="25">
        <f>IF('Indicator Date hidden'!J140="x","x",$I$2-'Indicator Date hidden'!J140)</f>
        <v>0</v>
      </c>
      <c r="J139" s="25">
        <f>IF('Indicator Date hidden'!K140="x","x",$J$2-'Indicator Date hidden'!K140)</f>
        <v>0</v>
      </c>
      <c r="K139" s="25">
        <f>IF('Indicator Date hidden'!L140="x","x",$K$2-'Indicator Date hidden'!L140)</f>
        <v>0</v>
      </c>
      <c r="L139" s="25">
        <f>IF('Indicator Date hidden'!M140="x","x",$L$2-'Indicator Date hidden'!M140)</f>
        <v>0</v>
      </c>
      <c r="M139" s="25">
        <f>IF('Indicator Date hidden'!N140="x","x",$M$2-'Indicator Date hidden'!N140)</f>
        <v>0</v>
      </c>
      <c r="N139" s="25">
        <f>IF('Indicator Date hidden'!O140="x","x",$N$2-'Indicator Date hidden'!O140)</f>
        <v>0</v>
      </c>
      <c r="O139" s="25">
        <f>IF('Indicator Date hidden'!P140="x","x",$O$2-'Indicator Date hidden'!P140)</f>
        <v>0</v>
      </c>
      <c r="P139" s="25">
        <f>IF('Indicator Date hidden'!Q140="x","x",$P$2-'Indicator Date hidden'!Q140)</f>
        <v>0</v>
      </c>
      <c r="Q139" s="25" t="str">
        <f>IF('Indicator Date hidden'!R140="x","x",$Q$2-'Indicator Date hidden'!R140)</f>
        <v>x</v>
      </c>
      <c r="R139" s="25">
        <f>IF('Indicator Date hidden'!S140="x","x",$R$2-'Indicator Date hidden'!S140)</f>
        <v>0</v>
      </c>
      <c r="S139" s="25">
        <f>IF('Indicator Date hidden'!T140="x","x",$S$2-'Indicator Date hidden'!T140)</f>
        <v>0</v>
      </c>
      <c r="T139" s="25">
        <f>IF('Indicator Date hidden'!U140="x","x",$T$2-'Indicator Date hidden'!U140)</f>
        <v>0</v>
      </c>
      <c r="U139" s="25" t="str">
        <f>IF('Indicator Date hidden'!V140="x","x",$U$2-'Indicator Date hidden'!V140)</f>
        <v>x</v>
      </c>
      <c r="V139" s="25">
        <f>IF('Indicator Date hidden'!W140="x","x",$V$2-'Indicator Date hidden'!W140)</f>
        <v>0</v>
      </c>
      <c r="W139" s="25" t="str">
        <f>IF('Indicator Date hidden'!X140="x","x",$W$2-'Indicator Date hidden'!X140)</f>
        <v>x</v>
      </c>
      <c r="X139" s="25">
        <f>IF('Indicator Date hidden'!Y140="x","x",$X$2-'Indicator Date hidden'!Y140)</f>
        <v>2</v>
      </c>
      <c r="Y139" s="25">
        <f>IF('Indicator Date hidden'!Z140="x","x",$Y$2-'Indicator Date hidden'!Z140)</f>
        <v>0</v>
      </c>
      <c r="Z139" s="25">
        <f>IF('Indicator Date hidden'!AA140="x","x",$Z$2-'Indicator Date hidden'!AA140)</f>
        <v>0</v>
      </c>
      <c r="AA139" s="25" t="str">
        <f>IF('Indicator Date hidden'!AB140="x","x",$AA$2-'Indicator Date hidden'!AB140)</f>
        <v>x</v>
      </c>
      <c r="AB139" s="25">
        <f>IF('Indicator Date hidden'!AC140="x","x",$AB$2-'Indicator Date hidden'!AC140)</f>
        <v>0</v>
      </c>
      <c r="AC139" s="25">
        <f>IF('Indicator Date hidden'!AD140="x","x",$AC$2-'Indicator Date hidden'!AD140)</f>
        <v>0</v>
      </c>
      <c r="AD139" s="25" t="str">
        <f>IF('Indicator Date hidden'!AE140="x","x",$AD$2-'Indicator Date hidden'!AE140)</f>
        <v>x</v>
      </c>
      <c r="AE139" s="25">
        <f>IF('Indicator Date hidden'!AF140="x","x",$AE$2-'Indicator Date hidden'!AF140)</f>
        <v>0</v>
      </c>
      <c r="AF139" s="25">
        <f>IF('Indicator Date hidden'!AG140="x","x",$AF$2-'Indicator Date hidden'!AG140)</f>
        <v>1</v>
      </c>
      <c r="AG139" s="25">
        <f>IF('Indicator Date hidden'!AH140="x","x",$AG$2-'Indicator Date hidden'!AH140)</f>
        <v>0</v>
      </c>
      <c r="AH139" s="25">
        <f>IF('Indicator Date hidden'!AI140="x","x",$AH$2-'Indicator Date hidden'!AI140)</f>
        <v>0</v>
      </c>
      <c r="AI139" s="25">
        <f>IF('Indicator Date hidden'!AJ140="x","x",$AI$2-'Indicator Date hidden'!AJ140)</f>
        <v>0</v>
      </c>
      <c r="AJ139" s="25" t="str">
        <f>IF('Indicator Date hidden'!AK140="x","x",$AJ$2-'Indicator Date hidden'!AK140)</f>
        <v>x</v>
      </c>
      <c r="AK139" s="25">
        <f>IF('Indicator Date hidden'!AL140="x","x",$AK$2-'Indicator Date hidden'!AL140)</f>
        <v>1</v>
      </c>
      <c r="AL139" s="25">
        <f>IF('Indicator Date hidden'!AM140="x","x",$AL$2-'Indicator Date hidden'!AM140)</f>
        <v>0</v>
      </c>
      <c r="AM139" s="25">
        <f>IF('Indicator Date hidden'!AN140="x","x",$AM$2-'Indicator Date hidden'!AN140)</f>
        <v>0</v>
      </c>
      <c r="AN139" s="25">
        <f>IF('Indicator Date hidden'!AO140="x","x",$AN$2-'Indicator Date hidden'!AO140)</f>
        <v>0</v>
      </c>
      <c r="AO139" s="25">
        <f>IF('Indicator Date hidden'!AP140="x","x",$AO$2-'Indicator Date hidden'!AP140)</f>
        <v>0</v>
      </c>
      <c r="AP139" s="25">
        <f>IF('Indicator Date hidden'!AQ140="x","x",$AP$2-'Indicator Date hidden'!AQ140)</f>
        <v>0</v>
      </c>
      <c r="AQ139" s="25">
        <f>IF('Indicator Date hidden'!AR140="x","x",$AQ$2-'Indicator Date hidden'!AR140)</f>
        <v>0</v>
      </c>
      <c r="AR139" s="25">
        <f>IF('Indicator Date hidden'!AS140="x","x",$AR$2-'Indicator Date hidden'!AS140)</f>
        <v>0</v>
      </c>
      <c r="AS139" s="25">
        <f>IF('Indicator Date hidden'!AT140="x","x",$AS$2-'Indicator Date hidden'!AT140)</f>
        <v>0</v>
      </c>
      <c r="AT139" s="25">
        <f>IF('Indicator Date hidden'!AU140="x","x",$AT$2-'Indicator Date hidden'!AU140)</f>
        <v>0</v>
      </c>
      <c r="AU139" s="25">
        <f>IF('Indicator Date hidden'!AV140="x","x",$AU$2-'Indicator Date hidden'!AV140)</f>
        <v>3</v>
      </c>
      <c r="AV139" s="25">
        <f>IF('Indicator Date hidden'!AW140="x","x",$AV$2-'Indicator Date hidden'!AW140)</f>
        <v>0</v>
      </c>
      <c r="AW139" s="25">
        <f>IF('Indicator Date hidden'!AX140="x","x",$AW$2-'Indicator Date hidden'!AX140)</f>
        <v>0</v>
      </c>
      <c r="AX139" s="25">
        <f>IF('Indicator Date hidden'!AY140="x","x",$AX$2-'Indicator Date hidden'!AY140)</f>
        <v>0</v>
      </c>
      <c r="AY139" s="25">
        <f>IF('Indicator Date hidden'!AZ140="x","x",$AY$2-'Indicator Date hidden'!AZ140)</f>
        <v>0</v>
      </c>
      <c r="AZ139" s="25">
        <f>IF('Indicator Date hidden'!BA140="x","x",$AZ$2-'Indicator Date hidden'!BA140)</f>
        <v>0</v>
      </c>
      <c r="BA139">
        <f t="shared" si="20"/>
        <v>7</v>
      </c>
      <c r="BB139" s="26">
        <f t="shared" si="21"/>
        <v>0.15555555555555556</v>
      </c>
      <c r="BC139">
        <f t="shared" si="22"/>
        <v>4</v>
      </c>
      <c r="BD139" s="26">
        <f t="shared" si="23"/>
        <v>0.55599982236430234</v>
      </c>
      <c r="BE139" s="28">
        <f t="shared" si="24"/>
        <v>0</v>
      </c>
    </row>
    <row r="140" spans="1:57" x14ac:dyDescent="0.25">
      <c r="A140" t="s">
        <v>9493</v>
      </c>
      <c r="B140" s="25">
        <f>IF('Indicator Date hidden'!C141="x","x",$B$2-'Indicator Date hidden'!C141)</f>
        <v>0</v>
      </c>
      <c r="C140" s="25">
        <f>IF('Indicator Date hidden'!D141="x","x",$C$2-'Indicator Date hidden'!D141)</f>
        <v>0</v>
      </c>
      <c r="D140" s="25">
        <f>IF('Indicator Date hidden'!E141="x","x",$D$2-'Indicator Date hidden'!E141)</f>
        <v>0</v>
      </c>
      <c r="E140" s="25">
        <f>IF('Indicator Date hidden'!F141="x","x",$E$2-'Indicator Date hidden'!F141)</f>
        <v>0</v>
      </c>
      <c r="F140" s="25">
        <f>IF('Indicator Date hidden'!G141="x","x",$F$2-'Indicator Date hidden'!G141)</f>
        <v>0</v>
      </c>
      <c r="G140" s="25">
        <f>IF('Indicator Date hidden'!H141="x","x",$G$2-'Indicator Date hidden'!H141)</f>
        <v>0</v>
      </c>
      <c r="H140" s="25">
        <f>IF('Indicator Date hidden'!I141="x","x",$H$2-'Indicator Date hidden'!I141)</f>
        <v>0</v>
      </c>
      <c r="I140" s="25">
        <f>IF('Indicator Date hidden'!J141="x","x",$I$2-'Indicator Date hidden'!J141)</f>
        <v>0</v>
      </c>
      <c r="J140" s="25">
        <f>IF('Indicator Date hidden'!K141="x","x",$J$2-'Indicator Date hidden'!K141)</f>
        <v>0</v>
      </c>
      <c r="K140" s="25">
        <f>IF('Indicator Date hidden'!L141="x","x",$K$2-'Indicator Date hidden'!L141)</f>
        <v>0</v>
      </c>
      <c r="L140" s="25">
        <f>IF('Indicator Date hidden'!M141="x","x",$L$2-'Indicator Date hidden'!M141)</f>
        <v>0</v>
      </c>
      <c r="M140" s="25">
        <f>IF('Indicator Date hidden'!N141="x","x",$M$2-'Indicator Date hidden'!N141)</f>
        <v>0</v>
      </c>
      <c r="N140" s="25">
        <f>IF('Indicator Date hidden'!O141="x","x",$N$2-'Indicator Date hidden'!O141)</f>
        <v>0</v>
      </c>
      <c r="O140" s="25">
        <f>IF('Indicator Date hidden'!P141="x","x",$O$2-'Indicator Date hidden'!P141)</f>
        <v>0</v>
      </c>
      <c r="P140" s="25">
        <f>IF('Indicator Date hidden'!Q141="x","x",$P$2-'Indicator Date hidden'!Q141)</f>
        <v>0</v>
      </c>
      <c r="Q140" s="25" t="str">
        <f>IF('Indicator Date hidden'!R141="x","x",$Q$2-'Indicator Date hidden'!R141)</f>
        <v>x</v>
      </c>
      <c r="R140" s="25">
        <f>IF('Indicator Date hidden'!S141="x","x",$R$2-'Indicator Date hidden'!S141)</f>
        <v>0</v>
      </c>
      <c r="S140" s="25">
        <f>IF('Indicator Date hidden'!T141="x","x",$S$2-'Indicator Date hidden'!T141)</f>
        <v>0</v>
      </c>
      <c r="T140" s="25">
        <f>IF('Indicator Date hidden'!U141="x","x",$T$2-'Indicator Date hidden'!U141)</f>
        <v>0</v>
      </c>
      <c r="U140" s="25" t="str">
        <f>IF('Indicator Date hidden'!V141="x","x",$U$2-'Indicator Date hidden'!V141)</f>
        <v>x</v>
      </c>
      <c r="V140" s="25">
        <f>IF('Indicator Date hidden'!W141="x","x",$V$2-'Indicator Date hidden'!W141)</f>
        <v>0</v>
      </c>
      <c r="W140" s="25" t="str">
        <f>IF('Indicator Date hidden'!X141="x","x",$W$2-'Indicator Date hidden'!X141)</f>
        <v>x</v>
      </c>
      <c r="X140" s="25">
        <f>IF('Indicator Date hidden'!Y141="x","x",$X$2-'Indicator Date hidden'!Y141)</f>
        <v>4</v>
      </c>
      <c r="Y140" s="25">
        <f>IF('Indicator Date hidden'!Z141="x","x",$Y$2-'Indicator Date hidden'!Z141)</f>
        <v>0</v>
      </c>
      <c r="Z140" s="25">
        <f>IF('Indicator Date hidden'!AA141="x","x",$Z$2-'Indicator Date hidden'!AA141)</f>
        <v>0</v>
      </c>
      <c r="AA140" s="25" t="str">
        <f>IF('Indicator Date hidden'!AB141="x","x",$AA$2-'Indicator Date hidden'!AB141)</f>
        <v>x</v>
      </c>
      <c r="AB140" s="25">
        <f>IF('Indicator Date hidden'!AC141="x","x",$AB$2-'Indicator Date hidden'!AC141)</f>
        <v>0</v>
      </c>
      <c r="AC140" s="25">
        <f>IF('Indicator Date hidden'!AD141="x","x",$AC$2-'Indicator Date hidden'!AD141)</f>
        <v>0</v>
      </c>
      <c r="AD140" s="25" t="str">
        <f>IF('Indicator Date hidden'!AE141="x","x",$AD$2-'Indicator Date hidden'!AE141)</f>
        <v>x</v>
      </c>
      <c r="AE140" s="25">
        <f>IF('Indicator Date hidden'!AF141="x","x",$AE$2-'Indicator Date hidden'!AF141)</f>
        <v>0</v>
      </c>
      <c r="AF140" s="25" t="str">
        <f>IF('Indicator Date hidden'!AG141="x","x",$AF$2-'Indicator Date hidden'!AG141)</f>
        <v>x</v>
      </c>
      <c r="AG140" s="25">
        <f>IF('Indicator Date hidden'!AH141="x","x",$AG$2-'Indicator Date hidden'!AH141)</f>
        <v>0</v>
      </c>
      <c r="AH140" s="25">
        <f>IF('Indicator Date hidden'!AI141="x","x",$AH$2-'Indicator Date hidden'!AI141)</f>
        <v>0</v>
      </c>
      <c r="AI140" s="25">
        <f>IF('Indicator Date hidden'!AJ141="x","x",$AI$2-'Indicator Date hidden'!AJ141)</f>
        <v>0</v>
      </c>
      <c r="AJ140" s="25" t="str">
        <f>IF('Indicator Date hidden'!AK141="x","x",$AJ$2-'Indicator Date hidden'!AK141)</f>
        <v>x</v>
      </c>
      <c r="AK140" s="25">
        <f>IF('Indicator Date hidden'!AL141="x","x",$AK$2-'Indicator Date hidden'!AL141)</f>
        <v>1</v>
      </c>
      <c r="AL140" s="25">
        <f>IF('Indicator Date hidden'!AM141="x","x",$AL$2-'Indicator Date hidden'!AM141)</f>
        <v>0</v>
      </c>
      <c r="AM140" s="25">
        <f>IF('Indicator Date hidden'!AN141="x","x",$AM$2-'Indicator Date hidden'!AN141)</f>
        <v>0</v>
      </c>
      <c r="AN140" s="25">
        <f>IF('Indicator Date hidden'!AO141="x","x",$AN$2-'Indicator Date hidden'!AO141)</f>
        <v>0</v>
      </c>
      <c r="AO140" s="25">
        <f>IF('Indicator Date hidden'!AP141="x","x",$AO$2-'Indicator Date hidden'!AP141)</f>
        <v>0</v>
      </c>
      <c r="AP140" s="25">
        <f>IF('Indicator Date hidden'!AQ141="x","x",$AP$2-'Indicator Date hidden'!AQ141)</f>
        <v>0</v>
      </c>
      <c r="AQ140" s="25">
        <f>IF('Indicator Date hidden'!AR141="x","x",$AQ$2-'Indicator Date hidden'!AR141)</f>
        <v>0</v>
      </c>
      <c r="AR140" s="25">
        <f>IF('Indicator Date hidden'!AS141="x","x",$AR$2-'Indicator Date hidden'!AS141)</f>
        <v>0</v>
      </c>
      <c r="AS140" s="25">
        <f>IF('Indicator Date hidden'!AT141="x","x",$AS$2-'Indicator Date hidden'!AT141)</f>
        <v>0</v>
      </c>
      <c r="AT140" s="25">
        <f>IF('Indicator Date hidden'!AU141="x","x",$AT$2-'Indicator Date hidden'!AU141)</f>
        <v>0</v>
      </c>
      <c r="AU140" s="25">
        <f>IF('Indicator Date hidden'!AV141="x","x",$AU$2-'Indicator Date hidden'!AV141)</f>
        <v>0</v>
      </c>
      <c r="AV140" s="25">
        <f>IF('Indicator Date hidden'!AW141="x","x",$AV$2-'Indicator Date hidden'!AW141)</f>
        <v>0</v>
      </c>
      <c r="AW140" s="25">
        <f>IF('Indicator Date hidden'!AX141="x","x",$AW$2-'Indicator Date hidden'!AX141)</f>
        <v>0</v>
      </c>
      <c r="AX140" s="25">
        <f>IF('Indicator Date hidden'!AY141="x","x",$AX$2-'Indicator Date hidden'!AY141)</f>
        <v>0</v>
      </c>
      <c r="AY140" s="25">
        <f>IF('Indicator Date hidden'!AZ141="x","x",$AY$2-'Indicator Date hidden'!AZ141)</f>
        <v>0</v>
      </c>
      <c r="AZ140" s="25">
        <f>IF('Indicator Date hidden'!BA141="x","x",$AZ$2-'Indicator Date hidden'!BA141)</f>
        <v>0</v>
      </c>
      <c r="BA140">
        <f t="shared" si="20"/>
        <v>5</v>
      </c>
      <c r="BB140" s="26">
        <f t="shared" si="21"/>
        <v>0.11363636363636363</v>
      </c>
      <c r="BC140">
        <f t="shared" si="22"/>
        <v>2</v>
      </c>
      <c r="BD140" s="26">
        <f t="shared" si="23"/>
        <v>0.61110589362494327</v>
      </c>
      <c r="BE140" s="28">
        <f t="shared" si="24"/>
        <v>0</v>
      </c>
    </row>
    <row r="141" spans="1:57" x14ac:dyDescent="0.25">
      <c r="A141" t="s">
        <v>9496</v>
      </c>
      <c r="B141" s="25">
        <f>IF('Indicator Date hidden'!C142="x","x",$B$2-'Indicator Date hidden'!C142)</f>
        <v>0</v>
      </c>
      <c r="C141" s="25">
        <f>IF('Indicator Date hidden'!D142="x","x",$C$2-'Indicator Date hidden'!D142)</f>
        <v>0</v>
      </c>
      <c r="D141" s="25">
        <f>IF('Indicator Date hidden'!E142="x","x",$D$2-'Indicator Date hidden'!E142)</f>
        <v>0</v>
      </c>
      <c r="E141" s="25">
        <f>IF('Indicator Date hidden'!F142="x","x",$E$2-'Indicator Date hidden'!F142)</f>
        <v>0</v>
      </c>
      <c r="F141" s="25">
        <f>IF('Indicator Date hidden'!G142="x","x",$F$2-'Indicator Date hidden'!G142)</f>
        <v>0</v>
      </c>
      <c r="G141" s="25">
        <f>IF('Indicator Date hidden'!H142="x","x",$G$2-'Indicator Date hidden'!H142)</f>
        <v>0</v>
      </c>
      <c r="H141" s="25">
        <f>IF('Indicator Date hidden'!I142="x","x",$H$2-'Indicator Date hidden'!I142)</f>
        <v>0</v>
      </c>
      <c r="I141" s="25">
        <f>IF('Indicator Date hidden'!J142="x","x",$I$2-'Indicator Date hidden'!J142)</f>
        <v>0</v>
      </c>
      <c r="J141" s="25">
        <f>IF('Indicator Date hidden'!K142="x","x",$J$2-'Indicator Date hidden'!K142)</f>
        <v>0</v>
      </c>
      <c r="K141" s="25">
        <f>IF('Indicator Date hidden'!L142="x","x",$K$2-'Indicator Date hidden'!L142)</f>
        <v>0</v>
      </c>
      <c r="L141" s="25">
        <f>IF('Indicator Date hidden'!M142="x","x",$L$2-'Indicator Date hidden'!M142)</f>
        <v>0</v>
      </c>
      <c r="M141" s="25">
        <f>IF('Indicator Date hidden'!N142="x","x",$M$2-'Indicator Date hidden'!N142)</f>
        <v>0</v>
      </c>
      <c r="N141" s="25">
        <f>IF('Indicator Date hidden'!O142="x","x",$N$2-'Indicator Date hidden'!O142)</f>
        <v>0</v>
      </c>
      <c r="O141" s="25">
        <f>IF('Indicator Date hidden'!P142="x","x",$O$2-'Indicator Date hidden'!P142)</f>
        <v>0</v>
      </c>
      <c r="P141" s="25">
        <f>IF('Indicator Date hidden'!Q142="x","x",$P$2-'Indicator Date hidden'!Q142)</f>
        <v>0</v>
      </c>
      <c r="Q141" s="25" t="str">
        <f>IF('Indicator Date hidden'!R142="x","x",$Q$2-'Indicator Date hidden'!R142)</f>
        <v>x</v>
      </c>
      <c r="R141" s="25">
        <f>IF('Indicator Date hidden'!S142="x","x",$R$2-'Indicator Date hidden'!S142)</f>
        <v>0</v>
      </c>
      <c r="S141" s="25">
        <f>IF('Indicator Date hidden'!T142="x","x",$S$2-'Indicator Date hidden'!T142)</f>
        <v>0</v>
      </c>
      <c r="T141" s="25">
        <f>IF('Indicator Date hidden'!U142="x","x",$T$2-'Indicator Date hidden'!U142)</f>
        <v>0</v>
      </c>
      <c r="U141" s="25" t="str">
        <f>IF('Indicator Date hidden'!V142="x","x",$U$2-'Indicator Date hidden'!V142)</f>
        <v>x</v>
      </c>
      <c r="V141" s="25">
        <f>IF('Indicator Date hidden'!W142="x","x",$V$2-'Indicator Date hidden'!W142)</f>
        <v>0</v>
      </c>
      <c r="W141" s="25" t="str">
        <f>IF('Indicator Date hidden'!X142="x","x",$W$2-'Indicator Date hidden'!X142)</f>
        <v>x</v>
      </c>
      <c r="X141" s="25">
        <f>IF('Indicator Date hidden'!Y142="x","x",$X$2-'Indicator Date hidden'!Y142)</f>
        <v>2</v>
      </c>
      <c r="Y141" s="25">
        <f>IF('Indicator Date hidden'!Z142="x","x",$Y$2-'Indicator Date hidden'!Z142)</f>
        <v>0</v>
      </c>
      <c r="Z141" s="25">
        <f>IF('Indicator Date hidden'!AA142="x","x",$Z$2-'Indicator Date hidden'!AA142)</f>
        <v>0</v>
      </c>
      <c r="AA141" s="25">
        <f>IF('Indicator Date hidden'!AB142="x","x",$AA$2-'Indicator Date hidden'!AB142)</f>
        <v>1</v>
      </c>
      <c r="AB141" s="25">
        <f>IF('Indicator Date hidden'!AC142="x","x",$AB$2-'Indicator Date hidden'!AC142)</f>
        <v>0</v>
      </c>
      <c r="AC141" s="25">
        <f>IF('Indicator Date hidden'!AD142="x","x",$AC$2-'Indicator Date hidden'!AD142)</f>
        <v>0</v>
      </c>
      <c r="AD141" s="25" t="str">
        <f>IF('Indicator Date hidden'!AE142="x","x",$AD$2-'Indicator Date hidden'!AE142)</f>
        <v>x</v>
      </c>
      <c r="AE141" s="25">
        <f>IF('Indicator Date hidden'!AF142="x","x",$AE$2-'Indicator Date hidden'!AF142)</f>
        <v>0</v>
      </c>
      <c r="AF141" s="25">
        <f>IF('Indicator Date hidden'!AG142="x","x",$AF$2-'Indicator Date hidden'!AG142)</f>
        <v>1</v>
      </c>
      <c r="AG141" s="25">
        <f>IF('Indicator Date hidden'!AH142="x","x",$AG$2-'Indicator Date hidden'!AH142)</f>
        <v>0</v>
      </c>
      <c r="AH141" s="25">
        <f>IF('Indicator Date hidden'!AI142="x","x",$AH$2-'Indicator Date hidden'!AI142)</f>
        <v>0</v>
      </c>
      <c r="AI141" s="25">
        <f>IF('Indicator Date hidden'!AJ142="x","x",$AI$2-'Indicator Date hidden'!AJ142)</f>
        <v>0</v>
      </c>
      <c r="AJ141" s="25" t="str">
        <f>IF('Indicator Date hidden'!AK142="x","x",$AJ$2-'Indicator Date hidden'!AK142)</f>
        <v>x</v>
      </c>
      <c r="AK141" s="25">
        <f>IF('Indicator Date hidden'!AL142="x","x",$AK$2-'Indicator Date hidden'!AL142)</f>
        <v>1</v>
      </c>
      <c r="AL141" s="25">
        <f>IF('Indicator Date hidden'!AM142="x","x",$AL$2-'Indicator Date hidden'!AM142)</f>
        <v>0</v>
      </c>
      <c r="AM141" s="25">
        <f>IF('Indicator Date hidden'!AN142="x","x",$AM$2-'Indicator Date hidden'!AN142)</f>
        <v>0</v>
      </c>
      <c r="AN141" s="25">
        <f>IF('Indicator Date hidden'!AO142="x","x",$AN$2-'Indicator Date hidden'!AO142)</f>
        <v>0</v>
      </c>
      <c r="AO141" s="25">
        <f>IF('Indicator Date hidden'!AP142="x","x",$AO$2-'Indicator Date hidden'!AP142)</f>
        <v>0</v>
      </c>
      <c r="AP141" s="25">
        <f>IF('Indicator Date hidden'!AQ142="x","x",$AP$2-'Indicator Date hidden'!AQ142)</f>
        <v>0</v>
      </c>
      <c r="AQ141" s="25">
        <f>IF('Indicator Date hidden'!AR142="x","x",$AQ$2-'Indicator Date hidden'!AR142)</f>
        <v>0</v>
      </c>
      <c r="AR141" s="25">
        <f>IF('Indicator Date hidden'!AS142="x","x",$AR$2-'Indicator Date hidden'!AS142)</f>
        <v>0</v>
      </c>
      <c r="AS141" s="25">
        <f>IF('Indicator Date hidden'!AT142="x","x",$AS$2-'Indicator Date hidden'!AT142)</f>
        <v>0</v>
      </c>
      <c r="AT141" s="25">
        <f>IF('Indicator Date hidden'!AU142="x","x",$AT$2-'Indicator Date hidden'!AU142)</f>
        <v>0</v>
      </c>
      <c r="AU141" s="25">
        <f>IF('Indicator Date hidden'!AV142="x","x",$AU$2-'Indicator Date hidden'!AV142)</f>
        <v>3</v>
      </c>
      <c r="AV141" s="25">
        <f>IF('Indicator Date hidden'!AW142="x","x",$AV$2-'Indicator Date hidden'!AW142)</f>
        <v>0</v>
      </c>
      <c r="AW141" s="25">
        <f>IF('Indicator Date hidden'!AX142="x","x",$AW$2-'Indicator Date hidden'!AX142)</f>
        <v>0</v>
      </c>
      <c r="AX141" s="25">
        <f>IF('Indicator Date hidden'!AY142="x","x",$AX$2-'Indicator Date hidden'!AY142)</f>
        <v>0</v>
      </c>
      <c r="AY141" s="25">
        <f>IF('Indicator Date hidden'!AZ142="x","x",$AY$2-'Indicator Date hidden'!AZ142)</f>
        <v>0</v>
      </c>
      <c r="AZ141" s="25">
        <f>IF('Indicator Date hidden'!BA142="x","x",$AZ$2-'Indicator Date hidden'!BA142)</f>
        <v>0</v>
      </c>
      <c r="BA141">
        <f t="shared" si="20"/>
        <v>8</v>
      </c>
      <c r="BB141" s="26">
        <f t="shared" si="21"/>
        <v>0.17391304347826086</v>
      </c>
      <c r="BC141">
        <f t="shared" si="22"/>
        <v>5</v>
      </c>
      <c r="BD141" s="26">
        <f t="shared" si="23"/>
        <v>0.56354266942677045</v>
      </c>
      <c r="BE141" s="28">
        <f t="shared" si="24"/>
        <v>0</v>
      </c>
    </row>
    <row r="142" spans="1:57" x14ac:dyDescent="0.25">
      <c r="A142" t="s">
        <v>9497</v>
      </c>
      <c r="B142" s="25">
        <f>IF('Indicator Date hidden'!C143="x","x",$B$2-'Indicator Date hidden'!C143)</f>
        <v>0</v>
      </c>
      <c r="C142" s="25">
        <f>IF('Indicator Date hidden'!D143="x","x",$C$2-'Indicator Date hidden'!D143)</f>
        <v>0</v>
      </c>
      <c r="D142" s="25">
        <f>IF('Indicator Date hidden'!E143="x","x",$D$2-'Indicator Date hidden'!E143)</f>
        <v>0</v>
      </c>
      <c r="E142" s="25">
        <f>IF('Indicator Date hidden'!F143="x","x",$E$2-'Indicator Date hidden'!F143)</f>
        <v>0</v>
      </c>
      <c r="F142" s="25">
        <f>IF('Indicator Date hidden'!G143="x","x",$F$2-'Indicator Date hidden'!G143)</f>
        <v>0</v>
      </c>
      <c r="G142" s="25">
        <f>IF('Indicator Date hidden'!H143="x","x",$G$2-'Indicator Date hidden'!H143)</f>
        <v>0</v>
      </c>
      <c r="H142" s="25">
        <f>IF('Indicator Date hidden'!I143="x","x",$H$2-'Indicator Date hidden'!I143)</f>
        <v>0</v>
      </c>
      <c r="I142" s="25">
        <f>IF('Indicator Date hidden'!J143="x","x",$I$2-'Indicator Date hidden'!J143)</f>
        <v>0</v>
      </c>
      <c r="J142" s="25">
        <f>IF('Indicator Date hidden'!K143="x","x",$J$2-'Indicator Date hidden'!K143)</f>
        <v>0</v>
      </c>
      <c r="K142" s="25">
        <f>IF('Indicator Date hidden'!L143="x","x",$K$2-'Indicator Date hidden'!L143)</f>
        <v>0</v>
      </c>
      <c r="L142" s="25">
        <f>IF('Indicator Date hidden'!M143="x","x",$L$2-'Indicator Date hidden'!M143)</f>
        <v>0</v>
      </c>
      <c r="M142" s="25">
        <f>IF('Indicator Date hidden'!N143="x","x",$M$2-'Indicator Date hidden'!N143)</f>
        <v>0</v>
      </c>
      <c r="N142" s="25">
        <f>IF('Indicator Date hidden'!O143="x","x",$N$2-'Indicator Date hidden'!O143)</f>
        <v>0</v>
      </c>
      <c r="O142" s="25">
        <f>IF('Indicator Date hidden'!P143="x","x",$O$2-'Indicator Date hidden'!P143)</f>
        <v>0</v>
      </c>
      <c r="P142" s="25">
        <f>IF('Indicator Date hidden'!Q143="x","x",$P$2-'Indicator Date hidden'!Q143)</f>
        <v>0</v>
      </c>
      <c r="Q142" s="25" t="str">
        <f>IF('Indicator Date hidden'!R143="x","x",$Q$2-'Indicator Date hidden'!R143)</f>
        <v>x</v>
      </c>
      <c r="R142" s="25">
        <f>IF('Indicator Date hidden'!S143="x","x",$R$2-'Indicator Date hidden'!S143)</f>
        <v>0</v>
      </c>
      <c r="S142" s="25">
        <f>IF('Indicator Date hidden'!T143="x","x",$S$2-'Indicator Date hidden'!T143)</f>
        <v>0</v>
      </c>
      <c r="T142" s="25">
        <f>IF('Indicator Date hidden'!U143="x","x",$T$2-'Indicator Date hidden'!U143)</f>
        <v>0</v>
      </c>
      <c r="U142" s="25" t="str">
        <f>IF('Indicator Date hidden'!V143="x","x",$U$2-'Indicator Date hidden'!V143)</f>
        <v>x</v>
      </c>
      <c r="V142" s="25">
        <f>IF('Indicator Date hidden'!W143="x","x",$V$2-'Indicator Date hidden'!W143)</f>
        <v>0</v>
      </c>
      <c r="W142" s="25" t="str">
        <f>IF('Indicator Date hidden'!X143="x","x",$W$2-'Indicator Date hidden'!X143)</f>
        <v>x</v>
      </c>
      <c r="X142" s="25">
        <f>IF('Indicator Date hidden'!Y143="x","x",$X$2-'Indicator Date hidden'!Y143)</f>
        <v>4</v>
      </c>
      <c r="Y142" s="25">
        <f>IF('Indicator Date hidden'!Z143="x","x",$Y$2-'Indicator Date hidden'!Z143)</f>
        <v>0</v>
      </c>
      <c r="Z142" s="25">
        <f>IF('Indicator Date hidden'!AA143="x","x",$Z$2-'Indicator Date hidden'!AA143)</f>
        <v>0</v>
      </c>
      <c r="AA142" s="25" t="str">
        <f>IF('Indicator Date hidden'!AB143="x","x",$AA$2-'Indicator Date hidden'!AB143)</f>
        <v>x</v>
      </c>
      <c r="AB142" s="25">
        <f>IF('Indicator Date hidden'!AC143="x","x",$AB$2-'Indicator Date hidden'!AC143)</f>
        <v>0</v>
      </c>
      <c r="AC142" s="25">
        <f>IF('Indicator Date hidden'!AD143="x","x",$AC$2-'Indicator Date hidden'!AD143)</f>
        <v>0</v>
      </c>
      <c r="AD142" s="25" t="str">
        <f>IF('Indicator Date hidden'!AE143="x","x",$AD$2-'Indicator Date hidden'!AE143)</f>
        <v>x</v>
      </c>
      <c r="AE142" s="25">
        <f>IF('Indicator Date hidden'!AF143="x","x",$AE$2-'Indicator Date hidden'!AF143)</f>
        <v>0</v>
      </c>
      <c r="AF142" s="25">
        <f>IF('Indicator Date hidden'!AG143="x","x",$AF$2-'Indicator Date hidden'!AG143)</f>
        <v>1</v>
      </c>
      <c r="AG142" s="25">
        <f>IF('Indicator Date hidden'!AH143="x","x",$AG$2-'Indicator Date hidden'!AH143)</f>
        <v>0</v>
      </c>
      <c r="AH142" s="25">
        <f>IF('Indicator Date hidden'!AI143="x","x",$AH$2-'Indicator Date hidden'!AI143)</f>
        <v>0</v>
      </c>
      <c r="AI142" s="25">
        <f>IF('Indicator Date hidden'!AJ143="x","x",$AI$2-'Indicator Date hidden'!AJ143)</f>
        <v>0</v>
      </c>
      <c r="AJ142" s="25">
        <f>IF('Indicator Date hidden'!AK143="x","x",$AJ$2-'Indicator Date hidden'!AK143)</f>
        <v>1</v>
      </c>
      <c r="AK142" s="25">
        <f>IF('Indicator Date hidden'!AL143="x","x",$AK$2-'Indicator Date hidden'!AL143)</f>
        <v>1</v>
      </c>
      <c r="AL142" s="25">
        <f>IF('Indicator Date hidden'!AM143="x","x",$AL$2-'Indicator Date hidden'!AM143)</f>
        <v>0</v>
      </c>
      <c r="AM142" s="25">
        <f>IF('Indicator Date hidden'!AN143="x","x",$AM$2-'Indicator Date hidden'!AN143)</f>
        <v>0</v>
      </c>
      <c r="AN142" s="25">
        <f>IF('Indicator Date hidden'!AO143="x","x",$AN$2-'Indicator Date hidden'!AO143)</f>
        <v>0</v>
      </c>
      <c r="AO142" s="25">
        <f>IF('Indicator Date hidden'!AP143="x","x",$AO$2-'Indicator Date hidden'!AP143)</f>
        <v>0</v>
      </c>
      <c r="AP142" s="25">
        <f>IF('Indicator Date hidden'!AQ143="x","x",$AP$2-'Indicator Date hidden'!AQ143)</f>
        <v>0</v>
      </c>
      <c r="AQ142" s="25" t="str">
        <f>IF('Indicator Date hidden'!AR143="x","x",$AQ$2-'Indicator Date hidden'!AR143)</f>
        <v>x</v>
      </c>
      <c r="AR142" s="25">
        <f>IF('Indicator Date hidden'!AS143="x","x",$AR$2-'Indicator Date hidden'!AS143)</f>
        <v>0</v>
      </c>
      <c r="AS142" s="25">
        <f>IF('Indicator Date hidden'!AT143="x","x",$AS$2-'Indicator Date hidden'!AT143)</f>
        <v>0</v>
      </c>
      <c r="AT142" s="25">
        <f>IF('Indicator Date hidden'!AU143="x","x",$AT$2-'Indicator Date hidden'!AU143)</f>
        <v>0</v>
      </c>
      <c r="AU142" s="25">
        <f>IF('Indicator Date hidden'!AV143="x","x",$AU$2-'Indicator Date hidden'!AV143)</f>
        <v>4</v>
      </c>
      <c r="AV142" s="25">
        <f>IF('Indicator Date hidden'!AW143="x","x",$AV$2-'Indicator Date hidden'!AW143)</f>
        <v>0</v>
      </c>
      <c r="AW142" s="25">
        <f>IF('Indicator Date hidden'!AX143="x","x",$AW$2-'Indicator Date hidden'!AX143)</f>
        <v>0</v>
      </c>
      <c r="AX142" s="25">
        <f>IF('Indicator Date hidden'!AY143="x","x",$AX$2-'Indicator Date hidden'!AY143)</f>
        <v>0</v>
      </c>
      <c r="AY142" s="25">
        <f>IF('Indicator Date hidden'!AZ143="x","x",$AY$2-'Indicator Date hidden'!AZ143)</f>
        <v>0</v>
      </c>
      <c r="AZ142" s="25">
        <f>IF('Indicator Date hidden'!BA143="x","x",$AZ$2-'Indicator Date hidden'!BA143)</f>
        <v>0</v>
      </c>
      <c r="BA142">
        <f t="shared" si="20"/>
        <v>11</v>
      </c>
      <c r="BB142" s="26">
        <f t="shared" si="21"/>
        <v>0.24444444444444444</v>
      </c>
      <c r="BC142">
        <f t="shared" si="22"/>
        <v>5</v>
      </c>
      <c r="BD142" s="26">
        <f t="shared" si="23"/>
        <v>0.84736337621944968</v>
      </c>
      <c r="BE142" s="28">
        <f t="shared" si="24"/>
        <v>0</v>
      </c>
    </row>
    <row r="143" spans="1:57" x14ac:dyDescent="0.25">
      <c r="A143" t="s">
        <v>9498</v>
      </c>
      <c r="B143" s="25">
        <f>IF('Indicator Date hidden'!C144="x","x",$B$2-'Indicator Date hidden'!C144)</f>
        <v>0</v>
      </c>
      <c r="C143" s="25">
        <f>IF('Indicator Date hidden'!D144="x","x",$C$2-'Indicator Date hidden'!D144)</f>
        <v>0</v>
      </c>
      <c r="D143" s="25">
        <f>IF('Indicator Date hidden'!E144="x","x",$D$2-'Indicator Date hidden'!E144)</f>
        <v>0</v>
      </c>
      <c r="E143" s="25">
        <f>IF('Indicator Date hidden'!F144="x","x",$E$2-'Indicator Date hidden'!F144)</f>
        <v>0</v>
      </c>
      <c r="F143" s="25">
        <f>IF('Indicator Date hidden'!G144="x","x",$F$2-'Indicator Date hidden'!G144)</f>
        <v>0</v>
      </c>
      <c r="G143" s="25">
        <f>IF('Indicator Date hidden'!H144="x","x",$G$2-'Indicator Date hidden'!H144)</f>
        <v>0</v>
      </c>
      <c r="H143" s="25">
        <f>IF('Indicator Date hidden'!I144="x","x",$H$2-'Indicator Date hidden'!I144)</f>
        <v>0</v>
      </c>
      <c r="I143" s="25">
        <f>IF('Indicator Date hidden'!J144="x","x",$I$2-'Indicator Date hidden'!J144)</f>
        <v>0</v>
      </c>
      <c r="J143" s="25">
        <f>IF('Indicator Date hidden'!K144="x","x",$J$2-'Indicator Date hidden'!K144)</f>
        <v>0</v>
      </c>
      <c r="K143" s="25">
        <f>IF('Indicator Date hidden'!L144="x","x",$K$2-'Indicator Date hidden'!L144)</f>
        <v>0</v>
      </c>
      <c r="L143" s="25">
        <f>IF('Indicator Date hidden'!M144="x","x",$L$2-'Indicator Date hidden'!M144)</f>
        <v>0</v>
      </c>
      <c r="M143" s="25">
        <f>IF('Indicator Date hidden'!N144="x","x",$M$2-'Indicator Date hidden'!N144)</f>
        <v>0</v>
      </c>
      <c r="N143" s="25">
        <f>IF('Indicator Date hidden'!O144="x","x",$N$2-'Indicator Date hidden'!O144)</f>
        <v>0</v>
      </c>
      <c r="O143" s="25">
        <f>IF('Indicator Date hidden'!P144="x","x",$O$2-'Indicator Date hidden'!P144)</f>
        <v>0</v>
      </c>
      <c r="P143" s="25">
        <f>IF('Indicator Date hidden'!Q144="x","x",$P$2-'Indicator Date hidden'!Q144)</f>
        <v>0</v>
      </c>
      <c r="Q143" s="25">
        <f>IF('Indicator Date hidden'!R144="x","x",$Q$2-'Indicator Date hidden'!R144)</f>
        <v>4</v>
      </c>
      <c r="R143" s="25">
        <f>IF('Indicator Date hidden'!S144="x","x",$R$2-'Indicator Date hidden'!S144)</f>
        <v>0</v>
      </c>
      <c r="S143" s="25">
        <f>IF('Indicator Date hidden'!T144="x","x",$S$2-'Indicator Date hidden'!T144)</f>
        <v>0</v>
      </c>
      <c r="T143" s="25">
        <f>IF('Indicator Date hidden'!U144="x","x",$T$2-'Indicator Date hidden'!U144)</f>
        <v>0</v>
      </c>
      <c r="U143" s="25">
        <f>IF('Indicator Date hidden'!V144="x","x",$U$2-'Indicator Date hidden'!V144)</f>
        <v>0</v>
      </c>
      <c r="V143" s="25">
        <f>IF('Indicator Date hidden'!W144="x","x",$V$2-'Indicator Date hidden'!W144)</f>
        <v>0</v>
      </c>
      <c r="W143" s="25">
        <f>IF('Indicator Date hidden'!X144="x","x",$W$2-'Indicator Date hidden'!X144)</f>
        <v>4</v>
      </c>
      <c r="X143" s="25">
        <f>IF('Indicator Date hidden'!Y144="x","x",$X$2-'Indicator Date hidden'!Y144)</f>
        <v>4</v>
      </c>
      <c r="Y143" s="25">
        <f>IF('Indicator Date hidden'!Z144="x","x",$Y$2-'Indicator Date hidden'!Z144)</f>
        <v>0</v>
      </c>
      <c r="Z143" s="25">
        <f>IF('Indicator Date hidden'!AA144="x","x",$Z$2-'Indicator Date hidden'!AA144)</f>
        <v>0</v>
      </c>
      <c r="AA143" s="25">
        <f>IF('Indicator Date hidden'!AB144="x","x",$AA$2-'Indicator Date hidden'!AB144)</f>
        <v>0</v>
      </c>
      <c r="AB143" s="25">
        <f>IF('Indicator Date hidden'!AC144="x","x",$AB$2-'Indicator Date hidden'!AC144)</f>
        <v>0</v>
      </c>
      <c r="AC143" s="25">
        <f>IF('Indicator Date hidden'!AD144="x","x",$AC$2-'Indicator Date hidden'!AD144)</f>
        <v>0</v>
      </c>
      <c r="AD143" s="25">
        <f>IF('Indicator Date hidden'!AE144="x","x",$AD$2-'Indicator Date hidden'!AE144)</f>
        <v>0</v>
      </c>
      <c r="AE143" s="25">
        <f>IF('Indicator Date hidden'!AF144="x","x",$AE$2-'Indicator Date hidden'!AF144)</f>
        <v>0</v>
      </c>
      <c r="AF143" s="25">
        <f>IF('Indicator Date hidden'!AG144="x","x",$AF$2-'Indicator Date hidden'!AG144)</f>
        <v>2</v>
      </c>
      <c r="AG143" s="25">
        <f>IF('Indicator Date hidden'!AH144="x","x",$AG$2-'Indicator Date hidden'!AH144)</f>
        <v>0</v>
      </c>
      <c r="AH143" s="25">
        <f>IF('Indicator Date hidden'!AI144="x","x",$AH$2-'Indicator Date hidden'!AI144)</f>
        <v>0</v>
      </c>
      <c r="AI143" s="25">
        <f>IF('Indicator Date hidden'!AJ144="x","x",$AI$2-'Indicator Date hidden'!AJ144)</f>
        <v>0</v>
      </c>
      <c r="AJ143" s="25" t="str">
        <f>IF('Indicator Date hidden'!AK144="x","x",$AJ$2-'Indicator Date hidden'!AK144)</f>
        <v>x</v>
      </c>
      <c r="AK143" s="25">
        <f>IF('Indicator Date hidden'!AL144="x","x",$AK$2-'Indicator Date hidden'!AL144)</f>
        <v>0</v>
      </c>
      <c r="AL143" s="25">
        <f>IF('Indicator Date hidden'!AM144="x","x",$AL$2-'Indicator Date hidden'!AM144)</f>
        <v>0</v>
      </c>
      <c r="AM143" s="25">
        <f>IF('Indicator Date hidden'!AN144="x","x",$AM$2-'Indicator Date hidden'!AN144)</f>
        <v>0</v>
      </c>
      <c r="AN143" s="25">
        <f>IF('Indicator Date hidden'!AO144="x","x",$AN$2-'Indicator Date hidden'!AO144)</f>
        <v>0</v>
      </c>
      <c r="AO143" s="25">
        <f>IF('Indicator Date hidden'!AP144="x","x",$AO$2-'Indicator Date hidden'!AP144)</f>
        <v>1</v>
      </c>
      <c r="AP143" s="25">
        <f>IF('Indicator Date hidden'!AQ144="x","x",$AP$2-'Indicator Date hidden'!AQ144)</f>
        <v>1</v>
      </c>
      <c r="AQ143" s="25">
        <f>IF('Indicator Date hidden'!AR144="x","x",$AQ$2-'Indicator Date hidden'!AR144)</f>
        <v>0</v>
      </c>
      <c r="AR143" s="25">
        <f>IF('Indicator Date hidden'!AS144="x","x",$AR$2-'Indicator Date hidden'!AS144)</f>
        <v>0</v>
      </c>
      <c r="AS143" s="25">
        <f>IF('Indicator Date hidden'!AT144="x","x",$AS$2-'Indicator Date hidden'!AT144)</f>
        <v>0</v>
      </c>
      <c r="AT143" s="25">
        <f>IF('Indicator Date hidden'!AU144="x","x",$AT$2-'Indicator Date hidden'!AU144)</f>
        <v>0</v>
      </c>
      <c r="AU143" s="25">
        <f>IF('Indicator Date hidden'!AV144="x","x",$AU$2-'Indicator Date hidden'!AV144)</f>
        <v>2</v>
      </c>
      <c r="AV143" s="25">
        <f>IF('Indicator Date hidden'!AW144="x","x",$AV$2-'Indicator Date hidden'!AW144)</f>
        <v>0</v>
      </c>
      <c r="AW143" s="25">
        <f>IF('Indicator Date hidden'!AX144="x","x",$AW$2-'Indicator Date hidden'!AX144)</f>
        <v>0</v>
      </c>
      <c r="AX143" s="25">
        <f>IF('Indicator Date hidden'!AY144="x","x",$AX$2-'Indicator Date hidden'!AY144)</f>
        <v>0</v>
      </c>
      <c r="AY143" s="25">
        <f>IF('Indicator Date hidden'!AZ144="x","x",$AY$2-'Indicator Date hidden'!AZ144)</f>
        <v>0</v>
      </c>
      <c r="AZ143" s="25">
        <f>IF('Indicator Date hidden'!BA144="x","x",$AZ$2-'Indicator Date hidden'!BA144)</f>
        <v>0</v>
      </c>
      <c r="BA143">
        <f t="shared" si="20"/>
        <v>18</v>
      </c>
      <c r="BB143" s="26">
        <f t="shared" si="21"/>
        <v>0.36</v>
      </c>
      <c r="BC143">
        <f t="shared" si="22"/>
        <v>7</v>
      </c>
      <c r="BD143" s="26">
        <f t="shared" si="23"/>
        <v>1.0150862032359615</v>
      </c>
      <c r="BE143" s="28">
        <f t="shared" si="24"/>
        <v>0</v>
      </c>
    </row>
    <row r="144" spans="1:57" x14ac:dyDescent="0.25">
      <c r="A144" t="s">
        <v>9415</v>
      </c>
      <c r="B144" s="25">
        <f>IF('Indicator Date hidden'!C145="x","x",$B$2-'Indicator Date hidden'!C145)</f>
        <v>0</v>
      </c>
      <c r="C144" s="25">
        <f>IF('Indicator Date hidden'!D145="x","x",$C$2-'Indicator Date hidden'!D145)</f>
        <v>0</v>
      </c>
      <c r="D144" s="25">
        <f>IF('Indicator Date hidden'!E145="x","x",$D$2-'Indicator Date hidden'!E145)</f>
        <v>0</v>
      </c>
      <c r="E144" s="25">
        <f>IF('Indicator Date hidden'!F145="x","x",$E$2-'Indicator Date hidden'!F145)</f>
        <v>0</v>
      </c>
      <c r="F144" s="25">
        <f>IF('Indicator Date hidden'!G145="x","x",$F$2-'Indicator Date hidden'!G145)</f>
        <v>0</v>
      </c>
      <c r="G144" s="25">
        <f>IF('Indicator Date hidden'!H145="x","x",$G$2-'Indicator Date hidden'!H145)</f>
        <v>0</v>
      </c>
      <c r="H144" s="25">
        <f>IF('Indicator Date hidden'!I145="x","x",$H$2-'Indicator Date hidden'!I145)</f>
        <v>0</v>
      </c>
      <c r="I144" s="25">
        <f>IF('Indicator Date hidden'!J145="x","x",$I$2-'Indicator Date hidden'!J145)</f>
        <v>0</v>
      </c>
      <c r="J144" s="25">
        <f>IF('Indicator Date hidden'!K145="x","x",$J$2-'Indicator Date hidden'!K145)</f>
        <v>0</v>
      </c>
      <c r="K144" s="25">
        <f>IF('Indicator Date hidden'!L145="x","x",$K$2-'Indicator Date hidden'!L145)</f>
        <v>0</v>
      </c>
      <c r="L144" s="25">
        <f>IF('Indicator Date hidden'!M145="x","x",$L$2-'Indicator Date hidden'!M145)</f>
        <v>0</v>
      </c>
      <c r="M144" s="25">
        <f>IF('Indicator Date hidden'!N145="x","x",$M$2-'Indicator Date hidden'!N145)</f>
        <v>0</v>
      </c>
      <c r="N144" s="25">
        <f>IF('Indicator Date hidden'!O145="x","x",$N$2-'Indicator Date hidden'!O145)</f>
        <v>0</v>
      </c>
      <c r="O144" s="25">
        <f>IF('Indicator Date hidden'!P145="x","x",$O$2-'Indicator Date hidden'!P145)</f>
        <v>0</v>
      </c>
      <c r="P144" s="25">
        <f>IF('Indicator Date hidden'!Q145="x","x",$P$2-'Indicator Date hidden'!Q145)</f>
        <v>0</v>
      </c>
      <c r="Q144" s="25" t="str">
        <f>IF('Indicator Date hidden'!R145="x","x",$Q$2-'Indicator Date hidden'!R145)</f>
        <v>x</v>
      </c>
      <c r="R144" s="25">
        <f>IF('Indicator Date hidden'!S145="x","x",$R$2-'Indicator Date hidden'!S145)</f>
        <v>0</v>
      </c>
      <c r="S144" s="25">
        <f>IF('Indicator Date hidden'!T145="x","x",$S$2-'Indicator Date hidden'!T145)</f>
        <v>0</v>
      </c>
      <c r="T144" s="25">
        <f>IF('Indicator Date hidden'!U145="x","x",$T$2-'Indicator Date hidden'!U145)</f>
        <v>0</v>
      </c>
      <c r="U144" s="25" t="str">
        <f>IF('Indicator Date hidden'!V145="x","x",$U$2-'Indicator Date hidden'!V145)</f>
        <v>x</v>
      </c>
      <c r="V144" s="25">
        <f>IF('Indicator Date hidden'!W145="x","x",$V$2-'Indicator Date hidden'!W145)</f>
        <v>0</v>
      </c>
      <c r="W144" s="25" t="str">
        <f>IF('Indicator Date hidden'!X145="x","x",$W$2-'Indicator Date hidden'!X145)</f>
        <v>x</v>
      </c>
      <c r="X144" s="25" t="str">
        <f>IF('Indicator Date hidden'!Y145="x","x",$X$2-'Indicator Date hidden'!Y145)</f>
        <v>x</v>
      </c>
      <c r="Y144" s="25">
        <f>IF('Indicator Date hidden'!Z145="x","x",$Y$2-'Indicator Date hidden'!Z145)</f>
        <v>0</v>
      </c>
      <c r="Z144" s="25">
        <f>IF('Indicator Date hidden'!AA145="x","x",$Z$2-'Indicator Date hidden'!AA145)</f>
        <v>0</v>
      </c>
      <c r="AA144" s="25" t="str">
        <f>IF('Indicator Date hidden'!AB145="x","x",$AA$2-'Indicator Date hidden'!AB145)</f>
        <v>x</v>
      </c>
      <c r="AB144" s="25">
        <f>IF('Indicator Date hidden'!AC145="x","x",$AB$2-'Indicator Date hidden'!AC145)</f>
        <v>0</v>
      </c>
      <c r="AC144" s="25">
        <f>IF('Indicator Date hidden'!AD145="x","x",$AC$2-'Indicator Date hidden'!AD145)</f>
        <v>0</v>
      </c>
      <c r="AD144" s="25" t="str">
        <f>IF('Indicator Date hidden'!AE145="x","x",$AD$2-'Indicator Date hidden'!AE145)</f>
        <v>x</v>
      </c>
      <c r="AE144" s="25" t="str">
        <f>IF('Indicator Date hidden'!AF145="x","x",$AE$2-'Indicator Date hidden'!AF145)</f>
        <v>x</v>
      </c>
      <c r="AF144" s="25" t="str">
        <f>IF('Indicator Date hidden'!AG145="x","x",$AF$2-'Indicator Date hidden'!AG145)</f>
        <v>x</v>
      </c>
      <c r="AG144" s="25">
        <f>IF('Indicator Date hidden'!AH145="x","x",$AG$2-'Indicator Date hidden'!AH145)</f>
        <v>0</v>
      </c>
      <c r="AH144" s="25">
        <f>IF('Indicator Date hidden'!AI145="x","x",$AH$2-'Indicator Date hidden'!AI145)</f>
        <v>0</v>
      </c>
      <c r="AI144" s="25">
        <f>IF('Indicator Date hidden'!AJ145="x","x",$AI$2-'Indicator Date hidden'!AJ145)</f>
        <v>0</v>
      </c>
      <c r="AJ144" s="25" t="str">
        <f>IF('Indicator Date hidden'!AK145="x","x",$AJ$2-'Indicator Date hidden'!AK145)</f>
        <v>x</v>
      </c>
      <c r="AK144" s="25">
        <f>IF('Indicator Date hidden'!AL145="x","x",$AK$2-'Indicator Date hidden'!AL145)</f>
        <v>1</v>
      </c>
      <c r="AL144" s="25">
        <f>IF('Indicator Date hidden'!AM145="x","x",$AL$2-'Indicator Date hidden'!AM145)</f>
        <v>0</v>
      </c>
      <c r="AM144" s="25">
        <f>IF('Indicator Date hidden'!AN145="x","x",$AM$2-'Indicator Date hidden'!AN145)</f>
        <v>0</v>
      </c>
      <c r="AN144" s="25">
        <f>IF('Indicator Date hidden'!AO145="x","x",$AN$2-'Indicator Date hidden'!AO145)</f>
        <v>0</v>
      </c>
      <c r="AO144" s="25">
        <f>IF('Indicator Date hidden'!AP145="x","x",$AO$2-'Indicator Date hidden'!AP145)</f>
        <v>0</v>
      </c>
      <c r="AP144" s="25" t="str">
        <f>IF('Indicator Date hidden'!AQ145="x","x",$AP$2-'Indicator Date hidden'!AQ145)</f>
        <v>x</v>
      </c>
      <c r="AQ144" s="25">
        <f>IF('Indicator Date hidden'!AR145="x","x",$AQ$2-'Indicator Date hidden'!AR145)</f>
        <v>0</v>
      </c>
      <c r="AR144" s="25">
        <f>IF('Indicator Date hidden'!AS145="x","x",$AR$2-'Indicator Date hidden'!AS145)</f>
        <v>0</v>
      </c>
      <c r="AS144" s="25" t="str">
        <f>IF('Indicator Date hidden'!AT145="x","x",$AS$2-'Indicator Date hidden'!AT145)</f>
        <v>x</v>
      </c>
      <c r="AT144" s="25">
        <f>IF('Indicator Date hidden'!AU145="x","x",$AT$2-'Indicator Date hidden'!AU145)</f>
        <v>0</v>
      </c>
      <c r="AU144" s="25" t="str">
        <f>IF('Indicator Date hidden'!AV145="x","x",$AU$2-'Indicator Date hidden'!AV145)</f>
        <v>x</v>
      </c>
      <c r="AV144" s="25">
        <f>IF('Indicator Date hidden'!AW145="x","x",$AV$2-'Indicator Date hidden'!AW145)</f>
        <v>0</v>
      </c>
      <c r="AW144" s="25">
        <f>IF('Indicator Date hidden'!AX145="x","x",$AW$2-'Indicator Date hidden'!AX145)</f>
        <v>0</v>
      </c>
      <c r="AX144" s="25">
        <f>IF('Indicator Date hidden'!AY145="x","x",$AX$2-'Indicator Date hidden'!AY145)</f>
        <v>0</v>
      </c>
      <c r="AY144" s="25">
        <f>IF('Indicator Date hidden'!AZ145="x","x",$AY$2-'Indicator Date hidden'!AZ145)</f>
        <v>8</v>
      </c>
      <c r="AZ144" s="25">
        <f>IF('Indicator Date hidden'!BA145="x","x",$AZ$2-'Indicator Date hidden'!BA145)</f>
        <v>0</v>
      </c>
      <c r="BA144">
        <f t="shared" si="20"/>
        <v>9</v>
      </c>
      <c r="BB144" s="26">
        <f t="shared" si="21"/>
        <v>0.23076923076923078</v>
      </c>
      <c r="BC144">
        <f t="shared" si="22"/>
        <v>2</v>
      </c>
      <c r="BD144" s="26">
        <f t="shared" si="23"/>
        <v>1.2702016488718806</v>
      </c>
      <c r="BE144" s="28">
        <f t="shared" si="24"/>
        <v>0</v>
      </c>
    </row>
    <row r="145" spans="1:57" x14ac:dyDescent="0.25">
      <c r="A145" t="s">
        <v>9427</v>
      </c>
      <c r="B145" s="25">
        <f>IF('Indicator Date hidden'!C146="x","x",$B$2-'Indicator Date hidden'!C146)</f>
        <v>0</v>
      </c>
      <c r="C145" s="25">
        <f>IF('Indicator Date hidden'!D146="x","x",$C$2-'Indicator Date hidden'!D146)</f>
        <v>0</v>
      </c>
      <c r="D145" s="25">
        <f>IF('Indicator Date hidden'!E146="x","x",$D$2-'Indicator Date hidden'!E146)</f>
        <v>0</v>
      </c>
      <c r="E145" s="25">
        <f>IF('Indicator Date hidden'!F146="x","x",$E$2-'Indicator Date hidden'!F146)</f>
        <v>0</v>
      </c>
      <c r="F145" s="25">
        <f>IF('Indicator Date hidden'!G146="x","x",$F$2-'Indicator Date hidden'!G146)</f>
        <v>0</v>
      </c>
      <c r="G145" s="25">
        <f>IF('Indicator Date hidden'!H146="x","x",$G$2-'Indicator Date hidden'!H146)</f>
        <v>0</v>
      </c>
      <c r="H145" s="25">
        <f>IF('Indicator Date hidden'!I146="x","x",$H$2-'Indicator Date hidden'!I146)</f>
        <v>0</v>
      </c>
      <c r="I145" s="25">
        <f>IF('Indicator Date hidden'!J146="x","x",$I$2-'Indicator Date hidden'!J146)</f>
        <v>0</v>
      </c>
      <c r="J145" s="25">
        <f>IF('Indicator Date hidden'!K146="x","x",$J$2-'Indicator Date hidden'!K146)</f>
        <v>0</v>
      </c>
      <c r="K145" s="25">
        <f>IF('Indicator Date hidden'!L146="x","x",$K$2-'Indicator Date hidden'!L146)</f>
        <v>0</v>
      </c>
      <c r="L145" s="25">
        <f>IF('Indicator Date hidden'!M146="x","x",$L$2-'Indicator Date hidden'!M146)</f>
        <v>0</v>
      </c>
      <c r="M145" s="25">
        <f>IF('Indicator Date hidden'!N146="x","x",$M$2-'Indicator Date hidden'!N146)</f>
        <v>0</v>
      </c>
      <c r="N145" s="25">
        <f>IF('Indicator Date hidden'!O146="x","x",$N$2-'Indicator Date hidden'!O146)</f>
        <v>0</v>
      </c>
      <c r="O145" s="25">
        <f>IF('Indicator Date hidden'!P146="x","x",$O$2-'Indicator Date hidden'!P146)</f>
        <v>0</v>
      </c>
      <c r="P145" s="25">
        <f>IF('Indicator Date hidden'!Q146="x","x",$P$2-'Indicator Date hidden'!Q146)</f>
        <v>0</v>
      </c>
      <c r="Q145" s="25">
        <f>IF('Indicator Date hidden'!R146="x","x",$Q$2-'Indicator Date hidden'!R146)</f>
        <v>2</v>
      </c>
      <c r="R145" s="25">
        <f>IF('Indicator Date hidden'!S146="x","x",$R$2-'Indicator Date hidden'!S146)</f>
        <v>0</v>
      </c>
      <c r="S145" s="25">
        <f>IF('Indicator Date hidden'!T146="x","x",$S$2-'Indicator Date hidden'!T146)</f>
        <v>0</v>
      </c>
      <c r="T145" s="25">
        <f>IF('Indicator Date hidden'!U146="x","x",$T$2-'Indicator Date hidden'!U146)</f>
        <v>0</v>
      </c>
      <c r="U145" s="25">
        <f>IF('Indicator Date hidden'!V146="x","x",$U$2-'Indicator Date hidden'!V146)</f>
        <v>0</v>
      </c>
      <c r="V145" s="25">
        <f>IF('Indicator Date hidden'!W146="x","x",$V$2-'Indicator Date hidden'!W146)</f>
        <v>0</v>
      </c>
      <c r="W145" s="25">
        <f>IF('Indicator Date hidden'!X146="x","x",$W$2-'Indicator Date hidden'!X146)</f>
        <v>2</v>
      </c>
      <c r="X145" s="25">
        <f>IF('Indicator Date hidden'!Y146="x","x",$X$2-'Indicator Date hidden'!Y146)</f>
        <v>2</v>
      </c>
      <c r="Y145" s="25">
        <f>IF('Indicator Date hidden'!Z146="x","x",$Y$2-'Indicator Date hidden'!Z146)</f>
        <v>0</v>
      </c>
      <c r="Z145" s="25">
        <f>IF('Indicator Date hidden'!AA146="x","x",$Z$2-'Indicator Date hidden'!AA146)</f>
        <v>0</v>
      </c>
      <c r="AA145" s="25" t="str">
        <f>IF('Indicator Date hidden'!AB146="x","x",$AA$2-'Indicator Date hidden'!AB146)</f>
        <v>x</v>
      </c>
      <c r="AB145" s="25">
        <f>IF('Indicator Date hidden'!AC146="x","x",$AB$2-'Indicator Date hidden'!AC146)</f>
        <v>0</v>
      </c>
      <c r="AC145" s="25">
        <f>IF('Indicator Date hidden'!AD146="x","x",$AC$2-'Indicator Date hidden'!AD146)</f>
        <v>0</v>
      </c>
      <c r="AD145" s="25" t="str">
        <f>IF('Indicator Date hidden'!AE146="x","x",$AD$2-'Indicator Date hidden'!AE146)</f>
        <v>x</v>
      </c>
      <c r="AE145" s="25" t="str">
        <f>IF('Indicator Date hidden'!AF146="x","x",$AE$2-'Indicator Date hidden'!AF146)</f>
        <v>x</v>
      </c>
      <c r="AF145" s="25" t="str">
        <f>IF('Indicator Date hidden'!AG146="x","x",$AF$2-'Indicator Date hidden'!AG146)</f>
        <v>x</v>
      </c>
      <c r="AG145" s="25">
        <f>IF('Indicator Date hidden'!AH146="x","x",$AG$2-'Indicator Date hidden'!AH146)</f>
        <v>0</v>
      </c>
      <c r="AH145" s="25">
        <f>IF('Indicator Date hidden'!AI146="x","x",$AH$2-'Indicator Date hidden'!AI146)</f>
        <v>0</v>
      </c>
      <c r="AI145" s="25">
        <f>IF('Indicator Date hidden'!AJ146="x","x",$AI$2-'Indicator Date hidden'!AJ146)</f>
        <v>0</v>
      </c>
      <c r="AJ145" s="25" t="str">
        <f>IF('Indicator Date hidden'!AK146="x","x",$AJ$2-'Indicator Date hidden'!AK146)</f>
        <v>x</v>
      </c>
      <c r="AK145" s="25">
        <f>IF('Indicator Date hidden'!AL146="x","x",$AK$2-'Indicator Date hidden'!AL146)</f>
        <v>1</v>
      </c>
      <c r="AL145" s="25">
        <f>IF('Indicator Date hidden'!AM146="x","x",$AL$2-'Indicator Date hidden'!AM146)</f>
        <v>0</v>
      </c>
      <c r="AM145" s="25">
        <f>IF('Indicator Date hidden'!AN146="x","x",$AM$2-'Indicator Date hidden'!AN146)</f>
        <v>0</v>
      </c>
      <c r="AN145" s="25">
        <f>IF('Indicator Date hidden'!AO146="x","x",$AN$2-'Indicator Date hidden'!AO146)</f>
        <v>0</v>
      </c>
      <c r="AO145" s="25">
        <f>IF('Indicator Date hidden'!AP146="x","x",$AO$2-'Indicator Date hidden'!AP146)</f>
        <v>0</v>
      </c>
      <c r="AP145" s="25">
        <f>IF('Indicator Date hidden'!AQ146="x","x",$AP$2-'Indicator Date hidden'!AQ146)</f>
        <v>0</v>
      </c>
      <c r="AQ145" s="25">
        <f>IF('Indicator Date hidden'!AR146="x","x",$AQ$2-'Indicator Date hidden'!AR146)</f>
        <v>6</v>
      </c>
      <c r="AR145" s="25">
        <f>IF('Indicator Date hidden'!AS146="x","x",$AR$2-'Indicator Date hidden'!AS146)</f>
        <v>0</v>
      </c>
      <c r="AS145" s="25">
        <f>IF('Indicator Date hidden'!AT146="x","x",$AS$2-'Indicator Date hidden'!AT146)</f>
        <v>2</v>
      </c>
      <c r="AT145" s="25">
        <f>IF('Indicator Date hidden'!AU146="x","x",$AT$2-'Indicator Date hidden'!AU146)</f>
        <v>0</v>
      </c>
      <c r="AU145" s="25" t="str">
        <f>IF('Indicator Date hidden'!AV146="x","x",$AU$2-'Indicator Date hidden'!AV146)</f>
        <v>x</v>
      </c>
      <c r="AV145" s="25">
        <f>IF('Indicator Date hidden'!AW146="x","x",$AV$2-'Indicator Date hidden'!AW146)</f>
        <v>0</v>
      </c>
      <c r="AW145" s="25">
        <f>IF('Indicator Date hidden'!AX146="x","x",$AW$2-'Indicator Date hidden'!AX146)</f>
        <v>0</v>
      </c>
      <c r="AX145" s="25">
        <f>IF('Indicator Date hidden'!AY146="x","x",$AX$2-'Indicator Date hidden'!AY146)</f>
        <v>0</v>
      </c>
      <c r="AY145" s="25">
        <f>IF('Indicator Date hidden'!AZ146="x","x",$AY$2-'Indicator Date hidden'!AZ146)</f>
        <v>0</v>
      </c>
      <c r="AZ145" s="25">
        <f>IF('Indicator Date hidden'!BA146="x","x",$AZ$2-'Indicator Date hidden'!BA146)</f>
        <v>0</v>
      </c>
      <c r="BA145">
        <f t="shared" si="20"/>
        <v>15</v>
      </c>
      <c r="BB145" s="26">
        <f t="shared" si="21"/>
        <v>0.33333333333333331</v>
      </c>
      <c r="BC145">
        <f t="shared" si="22"/>
        <v>6</v>
      </c>
      <c r="BD145" s="26">
        <f t="shared" si="23"/>
        <v>1.0327955589886444</v>
      </c>
      <c r="BE145" s="28">
        <f t="shared" si="24"/>
        <v>0</v>
      </c>
    </row>
    <row r="146" spans="1:57" x14ac:dyDescent="0.25">
      <c r="A146" t="s">
        <v>9554</v>
      </c>
      <c r="B146" s="25">
        <f>IF('Indicator Date hidden'!C147="x","x",$B$2-'Indicator Date hidden'!C147)</f>
        <v>0</v>
      </c>
      <c r="C146" s="25">
        <f>IF('Indicator Date hidden'!D147="x","x",$C$2-'Indicator Date hidden'!D147)</f>
        <v>0</v>
      </c>
      <c r="D146" s="25">
        <f>IF('Indicator Date hidden'!E147="x","x",$D$2-'Indicator Date hidden'!E147)</f>
        <v>0</v>
      </c>
      <c r="E146" s="25">
        <f>IF('Indicator Date hidden'!F147="x","x",$E$2-'Indicator Date hidden'!F147)</f>
        <v>0</v>
      </c>
      <c r="F146" s="25">
        <f>IF('Indicator Date hidden'!G147="x","x",$F$2-'Indicator Date hidden'!G147)</f>
        <v>0</v>
      </c>
      <c r="G146" s="25">
        <f>IF('Indicator Date hidden'!H147="x","x",$G$2-'Indicator Date hidden'!H147)</f>
        <v>0</v>
      </c>
      <c r="H146" s="25">
        <f>IF('Indicator Date hidden'!I147="x","x",$H$2-'Indicator Date hidden'!I147)</f>
        <v>0</v>
      </c>
      <c r="I146" s="25">
        <f>IF('Indicator Date hidden'!J147="x","x",$I$2-'Indicator Date hidden'!J147)</f>
        <v>0</v>
      </c>
      <c r="J146" s="25">
        <f>IF('Indicator Date hidden'!K147="x","x",$J$2-'Indicator Date hidden'!K147)</f>
        <v>0</v>
      </c>
      <c r="K146" s="25">
        <f>IF('Indicator Date hidden'!L147="x","x",$K$2-'Indicator Date hidden'!L147)</f>
        <v>0</v>
      </c>
      <c r="L146" s="25">
        <f>IF('Indicator Date hidden'!M147="x","x",$L$2-'Indicator Date hidden'!M147)</f>
        <v>0</v>
      </c>
      <c r="M146" s="25">
        <f>IF('Indicator Date hidden'!N147="x","x",$M$2-'Indicator Date hidden'!N147)</f>
        <v>0</v>
      </c>
      <c r="N146" s="25">
        <f>IF('Indicator Date hidden'!O147="x","x",$N$2-'Indicator Date hidden'!O147)</f>
        <v>0</v>
      </c>
      <c r="O146" s="25">
        <f>IF('Indicator Date hidden'!P147="x","x",$O$2-'Indicator Date hidden'!P147)</f>
        <v>0</v>
      </c>
      <c r="P146" s="25">
        <f>IF('Indicator Date hidden'!Q147="x","x",$P$2-'Indicator Date hidden'!Q147)</f>
        <v>0</v>
      </c>
      <c r="Q146" s="25" t="str">
        <f>IF('Indicator Date hidden'!R147="x","x",$Q$2-'Indicator Date hidden'!R147)</f>
        <v>x</v>
      </c>
      <c r="R146" s="25">
        <f>IF('Indicator Date hidden'!S147="x","x",$R$2-'Indicator Date hidden'!S147)</f>
        <v>0</v>
      </c>
      <c r="S146" s="25">
        <f>IF('Indicator Date hidden'!T147="x","x",$S$2-'Indicator Date hidden'!T147)</f>
        <v>0</v>
      </c>
      <c r="T146" s="25">
        <f>IF('Indicator Date hidden'!U147="x","x",$T$2-'Indicator Date hidden'!U147)</f>
        <v>0</v>
      </c>
      <c r="U146" s="25">
        <f>IF('Indicator Date hidden'!V147="x","x",$U$2-'Indicator Date hidden'!V147)</f>
        <v>0</v>
      </c>
      <c r="V146" s="25">
        <f>IF('Indicator Date hidden'!W147="x","x",$V$2-'Indicator Date hidden'!W147)</f>
        <v>0</v>
      </c>
      <c r="W146" s="25" t="str">
        <f>IF('Indicator Date hidden'!X147="x","x",$W$2-'Indicator Date hidden'!X147)</f>
        <v>x</v>
      </c>
      <c r="X146" s="25">
        <f>IF('Indicator Date hidden'!Y147="x","x",$X$2-'Indicator Date hidden'!Y147)</f>
        <v>2</v>
      </c>
      <c r="Y146" s="25">
        <f>IF('Indicator Date hidden'!Z147="x","x",$Y$2-'Indicator Date hidden'!Z147)</f>
        <v>0</v>
      </c>
      <c r="Z146" s="25">
        <f>IF('Indicator Date hidden'!AA147="x","x",$Z$2-'Indicator Date hidden'!AA147)</f>
        <v>0</v>
      </c>
      <c r="AA146" s="25" t="str">
        <f>IF('Indicator Date hidden'!AB147="x","x",$AA$2-'Indicator Date hidden'!AB147)</f>
        <v>x</v>
      </c>
      <c r="AB146" s="25">
        <f>IF('Indicator Date hidden'!AC147="x","x",$AB$2-'Indicator Date hidden'!AC147)</f>
        <v>0</v>
      </c>
      <c r="AC146" s="25">
        <f>IF('Indicator Date hidden'!AD147="x","x",$AC$2-'Indicator Date hidden'!AD147)</f>
        <v>0</v>
      </c>
      <c r="AD146" s="25" t="str">
        <f>IF('Indicator Date hidden'!AE147="x","x",$AD$2-'Indicator Date hidden'!AE147)</f>
        <v>x</v>
      </c>
      <c r="AE146" s="25" t="str">
        <f>IF('Indicator Date hidden'!AF147="x","x",$AE$2-'Indicator Date hidden'!AF147)</f>
        <v>x</v>
      </c>
      <c r="AF146" s="25" t="str">
        <f>IF('Indicator Date hidden'!AG147="x","x",$AF$2-'Indicator Date hidden'!AG147)</f>
        <v>x</v>
      </c>
      <c r="AG146" s="25">
        <f>IF('Indicator Date hidden'!AH147="x","x",$AG$2-'Indicator Date hidden'!AH147)</f>
        <v>0</v>
      </c>
      <c r="AH146" s="25">
        <f>IF('Indicator Date hidden'!AI147="x","x",$AH$2-'Indicator Date hidden'!AI147)</f>
        <v>0</v>
      </c>
      <c r="AI146" s="25">
        <f>IF('Indicator Date hidden'!AJ147="x","x",$AI$2-'Indicator Date hidden'!AJ147)</f>
        <v>0</v>
      </c>
      <c r="AJ146" s="25" t="str">
        <f>IF('Indicator Date hidden'!AK147="x","x",$AJ$2-'Indicator Date hidden'!AK147)</f>
        <v>x</v>
      </c>
      <c r="AK146" s="25">
        <f>IF('Indicator Date hidden'!AL147="x","x",$AK$2-'Indicator Date hidden'!AL147)</f>
        <v>1</v>
      </c>
      <c r="AL146" s="25">
        <f>IF('Indicator Date hidden'!AM147="x","x",$AL$2-'Indicator Date hidden'!AM147)</f>
        <v>0</v>
      </c>
      <c r="AM146" s="25">
        <f>IF('Indicator Date hidden'!AN147="x","x",$AM$2-'Indicator Date hidden'!AN147)</f>
        <v>0</v>
      </c>
      <c r="AN146" s="25">
        <f>IF('Indicator Date hidden'!AO147="x","x",$AN$2-'Indicator Date hidden'!AO147)</f>
        <v>0</v>
      </c>
      <c r="AO146" s="25">
        <f>IF('Indicator Date hidden'!AP147="x","x",$AO$2-'Indicator Date hidden'!AP147)</f>
        <v>0</v>
      </c>
      <c r="AP146" s="25">
        <f>IF('Indicator Date hidden'!AQ147="x","x",$AP$2-'Indicator Date hidden'!AQ147)</f>
        <v>0</v>
      </c>
      <c r="AQ146" s="25" t="str">
        <f>IF('Indicator Date hidden'!AR147="x","x",$AQ$2-'Indicator Date hidden'!AR147)</f>
        <v>x</v>
      </c>
      <c r="AR146" s="25">
        <f>IF('Indicator Date hidden'!AS147="x","x",$AR$2-'Indicator Date hidden'!AS147)</f>
        <v>0</v>
      </c>
      <c r="AS146" s="25">
        <f>IF('Indicator Date hidden'!AT147="x","x",$AS$2-'Indicator Date hidden'!AT147)</f>
        <v>0</v>
      </c>
      <c r="AT146" s="25">
        <f>IF('Indicator Date hidden'!AU147="x","x",$AT$2-'Indicator Date hidden'!AU147)</f>
        <v>0</v>
      </c>
      <c r="AU146" s="25" t="str">
        <f>IF('Indicator Date hidden'!AV147="x","x",$AU$2-'Indicator Date hidden'!AV147)</f>
        <v>x</v>
      </c>
      <c r="AV146" s="25">
        <f>IF('Indicator Date hidden'!AW147="x","x",$AV$2-'Indicator Date hidden'!AW147)</f>
        <v>0</v>
      </c>
      <c r="AW146" s="25">
        <f>IF('Indicator Date hidden'!AX147="x","x",$AW$2-'Indicator Date hidden'!AX147)</f>
        <v>0</v>
      </c>
      <c r="AX146" s="25">
        <f>IF('Indicator Date hidden'!AY147="x","x",$AX$2-'Indicator Date hidden'!AY147)</f>
        <v>0</v>
      </c>
      <c r="AY146" s="25">
        <f>IF('Indicator Date hidden'!AZ147="x","x",$AY$2-'Indicator Date hidden'!AZ147)</f>
        <v>8</v>
      </c>
      <c r="AZ146" s="25">
        <f>IF('Indicator Date hidden'!BA147="x","x",$AZ$2-'Indicator Date hidden'!BA147)</f>
        <v>0</v>
      </c>
      <c r="BA146">
        <f t="shared" si="20"/>
        <v>11</v>
      </c>
      <c r="BB146" s="26">
        <f t="shared" si="21"/>
        <v>0.26190476190476192</v>
      </c>
      <c r="BC146">
        <f t="shared" si="22"/>
        <v>3</v>
      </c>
      <c r="BD146" s="26">
        <f t="shared" si="23"/>
        <v>1.2546963929767045</v>
      </c>
      <c r="BE146" s="28">
        <f t="shared" si="24"/>
        <v>0</v>
      </c>
    </row>
    <row r="147" spans="1:57" x14ac:dyDescent="0.25">
      <c r="A147" t="s">
        <v>9560</v>
      </c>
      <c r="B147" s="25">
        <f>IF('Indicator Date hidden'!C148="x","x",$B$2-'Indicator Date hidden'!C148)</f>
        <v>0</v>
      </c>
      <c r="C147" s="25">
        <f>IF('Indicator Date hidden'!D148="x","x",$C$2-'Indicator Date hidden'!D148)</f>
        <v>0</v>
      </c>
      <c r="D147" s="25">
        <f>IF('Indicator Date hidden'!E148="x","x",$D$2-'Indicator Date hidden'!E148)</f>
        <v>0</v>
      </c>
      <c r="E147" s="25">
        <f>IF('Indicator Date hidden'!F148="x","x",$E$2-'Indicator Date hidden'!F148)</f>
        <v>0</v>
      </c>
      <c r="F147" s="25">
        <f>IF('Indicator Date hidden'!G148="x","x",$F$2-'Indicator Date hidden'!G148)</f>
        <v>0</v>
      </c>
      <c r="G147" s="25">
        <f>IF('Indicator Date hidden'!H148="x","x",$G$2-'Indicator Date hidden'!H148)</f>
        <v>0</v>
      </c>
      <c r="H147" s="25">
        <f>IF('Indicator Date hidden'!I148="x","x",$H$2-'Indicator Date hidden'!I148)</f>
        <v>0</v>
      </c>
      <c r="I147" s="25">
        <f>IF('Indicator Date hidden'!J148="x","x",$I$2-'Indicator Date hidden'!J148)</f>
        <v>0</v>
      </c>
      <c r="J147" s="25">
        <f>IF('Indicator Date hidden'!K148="x","x",$J$2-'Indicator Date hidden'!K148)</f>
        <v>0</v>
      </c>
      <c r="K147" s="25">
        <f>IF('Indicator Date hidden'!L148="x","x",$K$2-'Indicator Date hidden'!L148)</f>
        <v>0</v>
      </c>
      <c r="L147" s="25">
        <f>IF('Indicator Date hidden'!M148="x","x",$L$2-'Indicator Date hidden'!M148)</f>
        <v>0</v>
      </c>
      <c r="M147" s="25">
        <f>IF('Indicator Date hidden'!N148="x","x",$M$2-'Indicator Date hidden'!N148)</f>
        <v>0</v>
      </c>
      <c r="N147" s="25">
        <f>IF('Indicator Date hidden'!O148="x","x",$N$2-'Indicator Date hidden'!O148)</f>
        <v>0</v>
      </c>
      <c r="O147" s="25">
        <f>IF('Indicator Date hidden'!P148="x","x",$O$2-'Indicator Date hidden'!P148)</f>
        <v>0</v>
      </c>
      <c r="P147" s="25">
        <f>IF('Indicator Date hidden'!Q148="x","x",$P$2-'Indicator Date hidden'!Q148)</f>
        <v>0</v>
      </c>
      <c r="Q147" s="25" t="str">
        <f>IF('Indicator Date hidden'!R148="x","x",$Q$2-'Indicator Date hidden'!R148)</f>
        <v>x</v>
      </c>
      <c r="R147" s="25">
        <f>IF('Indicator Date hidden'!S148="x","x",$R$2-'Indicator Date hidden'!S148)</f>
        <v>0</v>
      </c>
      <c r="S147" s="25">
        <f>IF('Indicator Date hidden'!T148="x","x",$S$2-'Indicator Date hidden'!T148)</f>
        <v>0</v>
      </c>
      <c r="T147" s="25">
        <f>IF('Indicator Date hidden'!U148="x","x",$T$2-'Indicator Date hidden'!U148)</f>
        <v>0</v>
      </c>
      <c r="U147" s="25">
        <f>IF('Indicator Date hidden'!V148="x","x",$U$2-'Indicator Date hidden'!V148)</f>
        <v>0</v>
      </c>
      <c r="V147" s="25">
        <f>IF('Indicator Date hidden'!W148="x","x",$V$2-'Indicator Date hidden'!W148)</f>
        <v>0</v>
      </c>
      <c r="W147" s="25">
        <f>IF('Indicator Date hidden'!X148="x","x",$W$2-'Indicator Date hidden'!X148)</f>
        <v>0</v>
      </c>
      <c r="X147" s="25">
        <f>IF('Indicator Date hidden'!Y148="x","x",$X$2-'Indicator Date hidden'!Y148)</f>
        <v>4</v>
      </c>
      <c r="Y147" s="25">
        <f>IF('Indicator Date hidden'!Z148="x","x",$Y$2-'Indicator Date hidden'!Z148)</f>
        <v>0</v>
      </c>
      <c r="Z147" s="25">
        <f>IF('Indicator Date hidden'!AA148="x","x",$Z$2-'Indicator Date hidden'!AA148)</f>
        <v>0</v>
      </c>
      <c r="AA147" s="25" t="str">
        <f>IF('Indicator Date hidden'!AB148="x","x",$AA$2-'Indicator Date hidden'!AB148)</f>
        <v>x</v>
      </c>
      <c r="AB147" s="25">
        <f>IF('Indicator Date hidden'!AC148="x","x",$AB$2-'Indicator Date hidden'!AC148)</f>
        <v>0</v>
      </c>
      <c r="AC147" s="25">
        <f>IF('Indicator Date hidden'!AD148="x","x",$AC$2-'Indicator Date hidden'!AD148)</f>
        <v>0</v>
      </c>
      <c r="AD147" s="25" t="str">
        <f>IF('Indicator Date hidden'!AE148="x","x",$AD$2-'Indicator Date hidden'!AE148)</f>
        <v>x</v>
      </c>
      <c r="AE147" s="25">
        <f>IF('Indicator Date hidden'!AF148="x","x",$AE$2-'Indicator Date hidden'!AF148)</f>
        <v>0</v>
      </c>
      <c r="AF147" s="25">
        <f>IF('Indicator Date hidden'!AG148="x","x",$AF$2-'Indicator Date hidden'!AG148)</f>
        <v>5</v>
      </c>
      <c r="AG147" s="25">
        <f>IF('Indicator Date hidden'!AH148="x","x",$AG$2-'Indicator Date hidden'!AH148)</f>
        <v>0</v>
      </c>
      <c r="AH147" s="25">
        <f>IF('Indicator Date hidden'!AI148="x","x",$AH$2-'Indicator Date hidden'!AI148)</f>
        <v>0</v>
      </c>
      <c r="AI147" s="25">
        <f>IF('Indicator Date hidden'!AJ148="x","x",$AI$2-'Indicator Date hidden'!AJ148)</f>
        <v>0</v>
      </c>
      <c r="AJ147" s="25" t="str">
        <f>IF('Indicator Date hidden'!AK148="x","x",$AJ$2-'Indicator Date hidden'!AK148)</f>
        <v>x</v>
      </c>
      <c r="AK147" s="25" t="str">
        <f>IF('Indicator Date hidden'!AL148="x","x",$AK$2-'Indicator Date hidden'!AL148)</f>
        <v>x</v>
      </c>
      <c r="AL147" s="25">
        <f>IF('Indicator Date hidden'!AM148="x","x",$AL$2-'Indicator Date hidden'!AM148)</f>
        <v>0</v>
      </c>
      <c r="AM147" s="25">
        <f>IF('Indicator Date hidden'!AN148="x","x",$AM$2-'Indicator Date hidden'!AN148)</f>
        <v>0</v>
      </c>
      <c r="AN147" s="25">
        <f>IF('Indicator Date hidden'!AO148="x","x",$AN$2-'Indicator Date hidden'!AO148)</f>
        <v>0</v>
      </c>
      <c r="AO147" s="25" t="str">
        <f>IF('Indicator Date hidden'!AP148="x","x",$AO$2-'Indicator Date hidden'!AP148)</f>
        <v>x</v>
      </c>
      <c r="AP147" s="25" t="str">
        <f>IF('Indicator Date hidden'!AQ148="x","x",$AP$2-'Indicator Date hidden'!AQ148)</f>
        <v>x</v>
      </c>
      <c r="AQ147" s="25">
        <f>IF('Indicator Date hidden'!AR148="x","x",$AQ$2-'Indicator Date hidden'!AR148)</f>
        <v>4</v>
      </c>
      <c r="AR147" s="25">
        <f>IF('Indicator Date hidden'!AS148="x","x",$AR$2-'Indicator Date hidden'!AS148)</f>
        <v>0</v>
      </c>
      <c r="AS147" s="25">
        <f>IF('Indicator Date hidden'!AT148="x","x",$AS$2-'Indicator Date hidden'!AT148)</f>
        <v>0</v>
      </c>
      <c r="AT147" s="25">
        <f>IF('Indicator Date hidden'!AU148="x","x",$AT$2-'Indicator Date hidden'!AU148)</f>
        <v>0</v>
      </c>
      <c r="AU147" s="25">
        <f>IF('Indicator Date hidden'!AV148="x","x",$AU$2-'Indicator Date hidden'!AV148)</f>
        <v>3</v>
      </c>
      <c r="AV147" s="25">
        <f>IF('Indicator Date hidden'!AW148="x","x",$AV$2-'Indicator Date hidden'!AW148)</f>
        <v>0</v>
      </c>
      <c r="AW147" s="25">
        <f>IF('Indicator Date hidden'!AX148="x","x",$AW$2-'Indicator Date hidden'!AX148)</f>
        <v>0</v>
      </c>
      <c r="AX147" s="25">
        <f>IF('Indicator Date hidden'!AY148="x","x",$AX$2-'Indicator Date hidden'!AY148)</f>
        <v>0</v>
      </c>
      <c r="AY147" s="25">
        <f>IF('Indicator Date hidden'!AZ148="x","x",$AY$2-'Indicator Date hidden'!AZ148)</f>
        <v>0</v>
      </c>
      <c r="AZ147" s="25">
        <f>IF('Indicator Date hidden'!BA148="x","x",$AZ$2-'Indicator Date hidden'!BA148)</f>
        <v>0</v>
      </c>
      <c r="BA147">
        <f t="shared" si="20"/>
        <v>16</v>
      </c>
      <c r="BB147" s="26">
        <f t="shared" si="21"/>
        <v>0.36363636363636365</v>
      </c>
      <c r="BC147">
        <f t="shared" si="22"/>
        <v>4</v>
      </c>
      <c r="BD147" s="26">
        <f t="shared" si="23"/>
        <v>1.1695163936607824</v>
      </c>
      <c r="BE147" s="28">
        <f t="shared" si="24"/>
        <v>0</v>
      </c>
    </row>
    <row r="148" spans="1:57" x14ac:dyDescent="0.25">
      <c r="A148" t="s">
        <v>9515</v>
      </c>
      <c r="B148" s="25">
        <f>IF('Indicator Date hidden'!C149="x","x",$B$2-'Indicator Date hidden'!C149)</f>
        <v>0</v>
      </c>
      <c r="C148" s="25">
        <f>IF('Indicator Date hidden'!D149="x","x",$C$2-'Indicator Date hidden'!D149)</f>
        <v>0</v>
      </c>
      <c r="D148" s="25">
        <f>IF('Indicator Date hidden'!E149="x","x",$D$2-'Indicator Date hidden'!E149)</f>
        <v>0</v>
      </c>
      <c r="E148" s="25">
        <f>IF('Indicator Date hidden'!F149="x","x",$E$2-'Indicator Date hidden'!F149)</f>
        <v>0</v>
      </c>
      <c r="F148" s="25">
        <f>IF('Indicator Date hidden'!G149="x","x",$F$2-'Indicator Date hidden'!G149)</f>
        <v>0</v>
      </c>
      <c r="G148" s="25">
        <f>IF('Indicator Date hidden'!H149="x","x",$G$2-'Indicator Date hidden'!H149)</f>
        <v>0</v>
      </c>
      <c r="H148" s="25">
        <f>IF('Indicator Date hidden'!I149="x","x",$H$2-'Indicator Date hidden'!I149)</f>
        <v>0</v>
      </c>
      <c r="I148" s="25">
        <f>IF('Indicator Date hidden'!J149="x","x",$I$2-'Indicator Date hidden'!J149)</f>
        <v>0</v>
      </c>
      <c r="J148" s="25">
        <f>IF('Indicator Date hidden'!K149="x","x",$J$2-'Indicator Date hidden'!K149)</f>
        <v>0</v>
      </c>
      <c r="K148" s="25">
        <f>IF('Indicator Date hidden'!L149="x","x",$K$2-'Indicator Date hidden'!L149)</f>
        <v>0</v>
      </c>
      <c r="L148" s="25">
        <f>IF('Indicator Date hidden'!M149="x","x",$L$2-'Indicator Date hidden'!M149)</f>
        <v>0</v>
      </c>
      <c r="M148" s="25">
        <f>IF('Indicator Date hidden'!N149="x","x",$M$2-'Indicator Date hidden'!N149)</f>
        <v>0</v>
      </c>
      <c r="N148" s="25">
        <f>IF('Indicator Date hidden'!O149="x","x",$N$2-'Indicator Date hidden'!O149)</f>
        <v>0</v>
      </c>
      <c r="O148" s="25">
        <f>IF('Indicator Date hidden'!P149="x","x",$O$2-'Indicator Date hidden'!P149)</f>
        <v>0</v>
      </c>
      <c r="P148" s="25">
        <f>IF('Indicator Date hidden'!Q149="x","x",$P$2-'Indicator Date hidden'!Q149)</f>
        <v>0</v>
      </c>
      <c r="Q148" s="25">
        <f>IF('Indicator Date hidden'!R149="x","x",$Q$2-'Indicator Date hidden'!R149)</f>
        <v>5</v>
      </c>
      <c r="R148" s="25">
        <f>IF('Indicator Date hidden'!S149="x","x",$R$2-'Indicator Date hidden'!S149)</f>
        <v>0</v>
      </c>
      <c r="S148" s="25">
        <f>IF('Indicator Date hidden'!T149="x","x",$S$2-'Indicator Date hidden'!T149)</f>
        <v>0</v>
      </c>
      <c r="T148" s="25">
        <f>IF('Indicator Date hidden'!U149="x","x",$T$2-'Indicator Date hidden'!U149)</f>
        <v>0</v>
      </c>
      <c r="U148" s="25">
        <f>IF('Indicator Date hidden'!V149="x","x",$U$2-'Indicator Date hidden'!V149)</f>
        <v>0</v>
      </c>
      <c r="V148" s="25">
        <f>IF('Indicator Date hidden'!W149="x","x",$V$2-'Indicator Date hidden'!W149)</f>
        <v>0</v>
      </c>
      <c r="W148" s="25">
        <f>IF('Indicator Date hidden'!X149="x","x",$W$2-'Indicator Date hidden'!X149)</f>
        <v>6</v>
      </c>
      <c r="X148" s="25" t="str">
        <f>IF('Indicator Date hidden'!Y149="x","x",$X$2-'Indicator Date hidden'!Y149)</f>
        <v>x</v>
      </c>
      <c r="Y148" s="25">
        <f>IF('Indicator Date hidden'!Z149="x","x",$Y$2-'Indicator Date hidden'!Z149)</f>
        <v>0</v>
      </c>
      <c r="Z148" s="25">
        <f>IF('Indicator Date hidden'!AA149="x","x",$Z$2-'Indicator Date hidden'!AA149)</f>
        <v>0</v>
      </c>
      <c r="AA148" s="25">
        <f>IF('Indicator Date hidden'!AB149="x","x",$AA$2-'Indicator Date hidden'!AB149)</f>
        <v>0</v>
      </c>
      <c r="AB148" s="25">
        <f>IF('Indicator Date hidden'!AC149="x","x",$AB$2-'Indicator Date hidden'!AC149)</f>
        <v>0</v>
      </c>
      <c r="AC148" s="25">
        <f>IF('Indicator Date hidden'!AD149="x","x",$AC$2-'Indicator Date hidden'!AD149)</f>
        <v>0</v>
      </c>
      <c r="AD148" s="25">
        <f>IF('Indicator Date hidden'!AE149="x","x",$AD$2-'Indicator Date hidden'!AE149)</f>
        <v>0</v>
      </c>
      <c r="AE148" s="25" t="str">
        <f>IF('Indicator Date hidden'!AF149="x","x",$AE$2-'Indicator Date hidden'!AF149)</f>
        <v>x</v>
      </c>
      <c r="AF148" s="25">
        <f>IF('Indicator Date hidden'!AG149="x","x",$AF$2-'Indicator Date hidden'!AG149)</f>
        <v>3</v>
      </c>
      <c r="AG148" s="25">
        <f>IF('Indicator Date hidden'!AH149="x","x",$AG$2-'Indicator Date hidden'!AH149)</f>
        <v>0</v>
      </c>
      <c r="AH148" s="25">
        <f>IF('Indicator Date hidden'!AI149="x","x",$AH$2-'Indicator Date hidden'!AI149)</f>
        <v>0</v>
      </c>
      <c r="AI148" s="25">
        <f>IF('Indicator Date hidden'!AJ149="x","x",$AI$2-'Indicator Date hidden'!AJ149)</f>
        <v>0</v>
      </c>
      <c r="AJ148" s="25" t="str">
        <f>IF('Indicator Date hidden'!AK149="x","x",$AJ$2-'Indicator Date hidden'!AK149)</f>
        <v>x</v>
      </c>
      <c r="AK148" s="25">
        <f>IF('Indicator Date hidden'!AL149="x","x",$AK$2-'Indicator Date hidden'!AL149)</f>
        <v>1</v>
      </c>
      <c r="AL148" s="25">
        <f>IF('Indicator Date hidden'!AM149="x","x",$AL$2-'Indicator Date hidden'!AM149)</f>
        <v>0</v>
      </c>
      <c r="AM148" s="25">
        <f>IF('Indicator Date hidden'!AN149="x","x",$AM$2-'Indicator Date hidden'!AN149)</f>
        <v>0</v>
      </c>
      <c r="AN148" s="25">
        <f>IF('Indicator Date hidden'!AO149="x","x",$AN$2-'Indicator Date hidden'!AO149)</f>
        <v>0</v>
      </c>
      <c r="AO148" s="25" t="str">
        <f>IF('Indicator Date hidden'!AP149="x","x",$AO$2-'Indicator Date hidden'!AP149)</f>
        <v>x</v>
      </c>
      <c r="AP148" s="25" t="str">
        <f>IF('Indicator Date hidden'!AQ149="x","x",$AP$2-'Indicator Date hidden'!AQ149)</f>
        <v>x</v>
      </c>
      <c r="AQ148" s="25" t="str">
        <f>IF('Indicator Date hidden'!AR149="x","x",$AQ$2-'Indicator Date hidden'!AR149)</f>
        <v>x</v>
      </c>
      <c r="AR148" s="25">
        <f>IF('Indicator Date hidden'!AS149="x","x",$AR$2-'Indicator Date hidden'!AS149)</f>
        <v>0</v>
      </c>
      <c r="AS148" s="25">
        <f>IF('Indicator Date hidden'!AT149="x","x",$AS$2-'Indicator Date hidden'!AT149)</f>
        <v>0</v>
      </c>
      <c r="AT148" s="25">
        <f>IF('Indicator Date hidden'!AU149="x","x",$AT$2-'Indicator Date hidden'!AU149)</f>
        <v>0</v>
      </c>
      <c r="AU148" s="25">
        <f>IF('Indicator Date hidden'!AV149="x","x",$AU$2-'Indicator Date hidden'!AV149)</f>
        <v>6</v>
      </c>
      <c r="AV148" s="25">
        <f>IF('Indicator Date hidden'!AW149="x","x",$AV$2-'Indicator Date hidden'!AW149)</f>
        <v>0</v>
      </c>
      <c r="AW148" s="25">
        <f>IF('Indicator Date hidden'!AX149="x","x",$AW$2-'Indicator Date hidden'!AX149)</f>
        <v>0</v>
      </c>
      <c r="AX148" s="25">
        <f>IF('Indicator Date hidden'!AY149="x","x",$AX$2-'Indicator Date hidden'!AY149)</f>
        <v>0</v>
      </c>
      <c r="AY148" s="25">
        <f>IF('Indicator Date hidden'!AZ149="x","x",$AY$2-'Indicator Date hidden'!AZ149)</f>
        <v>0</v>
      </c>
      <c r="AZ148" s="25">
        <f>IF('Indicator Date hidden'!BA149="x","x",$AZ$2-'Indicator Date hidden'!BA149)</f>
        <v>0</v>
      </c>
      <c r="BA148">
        <f t="shared" si="20"/>
        <v>21</v>
      </c>
      <c r="BB148" s="26">
        <f t="shared" si="21"/>
        <v>0.46666666666666667</v>
      </c>
      <c r="BC148">
        <f t="shared" si="22"/>
        <v>5</v>
      </c>
      <c r="BD148" s="26">
        <f t="shared" si="23"/>
        <v>1.4696938456699069</v>
      </c>
      <c r="BE148" s="28">
        <f t="shared" si="24"/>
        <v>0</v>
      </c>
    </row>
    <row r="149" spans="1:57" x14ac:dyDescent="0.25">
      <c r="A149" t="s">
        <v>9500</v>
      </c>
      <c r="B149" s="25">
        <f>IF('Indicator Date hidden'!C150="x","x",$B$2-'Indicator Date hidden'!C150)</f>
        <v>0</v>
      </c>
      <c r="C149" s="25">
        <f>IF('Indicator Date hidden'!D150="x","x",$C$2-'Indicator Date hidden'!D150)</f>
        <v>0</v>
      </c>
      <c r="D149" s="25">
        <f>IF('Indicator Date hidden'!E150="x","x",$D$2-'Indicator Date hidden'!E150)</f>
        <v>0</v>
      </c>
      <c r="E149" s="25">
        <f>IF('Indicator Date hidden'!F150="x","x",$E$2-'Indicator Date hidden'!F150)</f>
        <v>0</v>
      </c>
      <c r="F149" s="25">
        <f>IF('Indicator Date hidden'!G150="x","x",$F$2-'Indicator Date hidden'!G150)</f>
        <v>0</v>
      </c>
      <c r="G149" s="25">
        <f>IF('Indicator Date hidden'!H150="x","x",$G$2-'Indicator Date hidden'!H150)</f>
        <v>0</v>
      </c>
      <c r="H149" s="25">
        <f>IF('Indicator Date hidden'!I150="x","x",$H$2-'Indicator Date hidden'!I150)</f>
        <v>0</v>
      </c>
      <c r="I149" s="25">
        <f>IF('Indicator Date hidden'!J150="x","x",$I$2-'Indicator Date hidden'!J150)</f>
        <v>0</v>
      </c>
      <c r="J149" s="25">
        <f>IF('Indicator Date hidden'!K150="x","x",$J$2-'Indicator Date hidden'!K150)</f>
        <v>0</v>
      </c>
      <c r="K149" s="25">
        <f>IF('Indicator Date hidden'!L150="x","x",$K$2-'Indicator Date hidden'!L150)</f>
        <v>0</v>
      </c>
      <c r="L149" s="25">
        <f>IF('Indicator Date hidden'!M150="x","x",$L$2-'Indicator Date hidden'!M150)</f>
        <v>0</v>
      </c>
      <c r="M149" s="25">
        <f>IF('Indicator Date hidden'!N150="x","x",$M$2-'Indicator Date hidden'!N150)</f>
        <v>0</v>
      </c>
      <c r="N149" s="25">
        <f>IF('Indicator Date hidden'!O150="x","x",$N$2-'Indicator Date hidden'!O150)</f>
        <v>0</v>
      </c>
      <c r="O149" s="25">
        <f>IF('Indicator Date hidden'!P150="x","x",$O$2-'Indicator Date hidden'!P150)</f>
        <v>0</v>
      </c>
      <c r="P149" s="25">
        <f>IF('Indicator Date hidden'!Q150="x","x",$P$2-'Indicator Date hidden'!Q150)</f>
        <v>0</v>
      </c>
      <c r="Q149" s="25" t="str">
        <f>IF('Indicator Date hidden'!R150="x","x",$Q$2-'Indicator Date hidden'!R150)</f>
        <v>x</v>
      </c>
      <c r="R149" s="25">
        <f>IF('Indicator Date hidden'!S150="x","x",$R$2-'Indicator Date hidden'!S150)</f>
        <v>0</v>
      </c>
      <c r="S149" s="25">
        <f>IF('Indicator Date hidden'!T150="x","x",$S$2-'Indicator Date hidden'!T150)</f>
        <v>0</v>
      </c>
      <c r="T149" s="25">
        <f>IF('Indicator Date hidden'!U150="x","x",$T$2-'Indicator Date hidden'!U150)</f>
        <v>0</v>
      </c>
      <c r="U149" s="25" t="str">
        <f>IF('Indicator Date hidden'!V150="x","x",$U$2-'Indicator Date hidden'!V150)</f>
        <v>x</v>
      </c>
      <c r="V149" s="25">
        <f>IF('Indicator Date hidden'!W150="x","x",$V$2-'Indicator Date hidden'!W150)</f>
        <v>0</v>
      </c>
      <c r="W149" s="25">
        <f>IF('Indicator Date hidden'!X150="x","x",$W$2-'Indicator Date hidden'!X150)</f>
        <v>9</v>
      </c>
      <c r="X149" s="25">
        <f>IF('Indicator Date hidden'!Y150="x","x",$X$2-'Indicator Date hidden'!Y150)</f>
        <v>2</v>
      </c>
      <c r="Y149" s="25">
        <f>IF('Indicator Date hidden'!Z150="x","x",$Y$2-'Indicator Date hidden'!Z150)</f>
        <v>0</v>
      </c>
      <c r="Z149" s="25">
        <f>IF('Indicator Date hidden'!AA150="x","x",$Z$2-'Indicator Date hidden'!AA150)</f>
        <v>0</v>
      </c>
      <c r="AA149" s="25" t="str">
        <f>IF('Indicator Date hidden'!AB150="x","x",$AA$2-'Indicator Date hidden'!AB150)</f>
        <v>x</v>
      </c>
      <c r="AB149" s="25">
        <f>IF('Indicator Date hidden'!AC150="x","x",$AB$2-'Indicator Date hidden'!AC150)</f>
        <v>0</v>
      </c>
      <c r="AC149" s="25">
        <f>IF('Indicator Date hidden'!AD150="x","x",$AC$2-'Indicator Date hidden'!AD150)</f>
        <v>0</v>
      </c>
      <c r="AD149" s="25">
        <f>IF('Indicator Date hidden'!AE150="x","x",$AD$2-'Indicator Date hidden'!AE150)</f>
        <v>0</v>
      </c>
      <c r="AE149" s="25">
        <f>IF('Indicator Date hidden'!AF150="x","x",$AE$2-'Indicator Date hidden'!AF150)</f>
        <v>0</v>
      </c>
      <c r="AF149" s="25" t="str">
        <f>IF('Indicator Date hidden'!AG150="x","x",$AF$2-'Indicator Date hidden'!AG150)</f>
        <v>x</v>
      </c>
      <c r="AG149" s="25">
        <f>IF('Indicator Date hidden'!AH150="x","x",$AG$2-'Indicator Date hidden'!AH150)</f>
        <v>0</v>
      </c>
      <c r="AH149" s="25">
        <f>IF('Indicator Date hidden'!AI150="x","x",$AH$2-'Indicator Date hidden'!AI150)</f>
        <v>0</v>
      </c>
      <c r="AI149" s="25">
        <f>IF('Indicator Date hidden'!AJ150="x","x",$AI$2-'Indicator Date hidden'!AJ150)</f>
        <v>0</v>
      </c>
      <c r="AJ149" s="25" t="str">
        <f>IF('Indicator Date hidden'!AK150="x","x",$AJ$2-'Indicator Date hidden'!AK150)</f>
        <v>x</v>
      </c>
      <c r="AK149" s="25">
        <f>IF('Indicator Date hidden'!AL150="x","x",$AK$2-'Indicator Date hidden'!AL150)</f>
        <v>1</v>
      </c>
      <c r="AL149" s="25">
        <f>IF('Indicator Date hidden'!AM150="x","x",$AL$2-'Indicator Date hidden'!AM150)</f>
        <v>0</v>
      </c>
      <c r="AM149" s="25">
        <f>IF('Indicator Date hidden'!AN150="x","x",$AM$2-'Indicator Date hidden'!AN150)</f>
        <v>0</v>
      </c>
      <c r="AN149" s="25">
        <f>IF('Indicator Date hidden'!AO150="x","x",$AN$2-'Indicator Date hidden'!AO150)</f>
        <v>0</v>
      </c>
      <c r="AO149" s="25">
        <f>IF('Indicator Date hidden'!AP150="x","x",$AO$2-'Indicator Date hidden'!AP150)</f>
        <v>1</v>
      </c>
      <c r="AP149" s="25">
        <f>IF('Indicator Date hidden'!AQ150="x","x",$AP$2-'Indicator Date hidden'!AQ150)</f>
        <v>0</v>
      </c>
      <c r="AQ149" s="25" t="str">
        <f>IF('Indicator Date hidden'!AR150="x","x",$AQ$2-'Indicator Date hidden'!AR150)</f>
        <v>x</v>
      </c>
      <c r="AR149" s="25">
        <f>IF('Indicator Date hidden'!AS150="x","x",$AR$2-'Indicator Date hidden'!AS150)</f>
        <v>0</v>
      </c>
      <c r="AS149" s="25">
        <f>IF('Indicator Date hidden'!AT150="x","x",$AS$2-'Indicator Date hidden'!AT150)</f>
        <v>0</v>
      </c>
      <c r="AT149" s="25">
        <f>IF('Indicator Date hidden'!AU150="x","x",$AT$2-'Indicator Date hidden'!AU150)</f>
        <v>0</v>
      </c>
      <c r="AU149" s="25">
        <f>IF('Indicator Date hidden'!AV150="x","x",$AU$2-'Indicator Date hidden'!AV150)</f>
        <v>1</v>
      </c>
      <c r="AV149" s="25">
        <f>IF('Indicator Date hidden'!AW150="x","x",$AV$2-'Indicator Date hidden'!AW150)</f>
        <v>0</v>
      </c>
      <c r="AW149" s="25">
        <f>IF('Indicator Date hidden'!AX150="x","x",$AW$2-'Indicator Date hidden'!AX150)</f>
        <v>0</v>
      </c>
      <c r="AX149" s="25">
        <f>IF('Indicator Date hidden'!AY150="x","x",$AX$2-'Indicator Date hidden'!AY150)</f>
        <v>0</v>
      </c>
      <c r="AY149" s="25">
        <f>IF('Indicator Date hidden'!AZ150="x","x",$AY$2-'Indicator Date hidden'!AZ150)</f>
        <v>0</v>
      </c>
      <c r="AZ149" s="25">
        <f>IF('Indicator Date hidden'!BA150="x","x",$AZ$2-'Indicator Date hidden'!BA150)</f>
        <v>0</v>
      </c>
      <c r="BA149">
        <f t="shared" si="20"/>
        <v>14</v>
      </c>
      <c r="BB149" s="26">
        <f t="shared" si="21"/>
        <v>0.31111111111111112</v>
      </c>
      <c r="BC149">
        <f t="shared" si="22"/>
        <v>5</v>
      </c>
      <c r="BD149" s="26">
        <f t="shared" si="23"/>
        <v>1.3633654800158193</v>
      </c>
      <c r="BE149" s="28">
        <f t="shared" si="24"/>
        <v>0</v>
      </c>
    </row>
    <row r="150" spans="1:57" x14ac:dyDescent="0.25">
      <c r="A150" t="s">
        <v>9502</v>
      </c>
      <c r="B150" s="25">
        <f>IF('Indicator Date hidden'!C151="x","x",$B$2-'Indicator Date hidden'!C151)</f>
        <v>0</v>
      </c>
      <c r="C150" s="25">
        <f>IF('Indicator Date hidden'!D151="x","x",$C$2-'Indicator Date hidden'!D151)</f>
        <v>0</v>
      </c>
      <c r="D150" s="25">
        <f>IF('Indicator Date hidden'!E151="x","x",$D$2-'Indicator Date hidden'!E151)</f>
        <v>0</v>
      </c>
      <c r="E150" s="25">
        <f>IF('Indicator Date hidden'!F151="x","x",$E$2-'Indicator Date hidden'!F151)</f>
        <v>0</v>
      </c>
      <c r="F150" s="25">
        <f>IF('Indicator Date hidden'!G151="x","x",$F$2-'Indicator Date hidden'!G151)</f>
        <v>0</v>
      </c>
      <c r="G150" s="25">
        <f>IF('Indicator Date hidden'!H151="x","x",$G$2-'Indicator Date hidden'!H151)</f>
        <v>0</v>
      </c>
      <c r="H150" s="25">
        <f>IF('Indicator Date hidden'!I151="x","x",$H$2-'Indicator Date hidden'!I151)</f>
        <v>0</v>
      </c>
      <c r="I150" s="25">
        <f>IF('Indicator Date hidden'!J151="x","x",$I$2-'Indicator Date hidden'!J151)</f>
        <v>0</v>
      </c>
      <c r="J150" s="25">
        <f>IF('Indicator Date hidden'!K151="x","x",$J$2-'Indicator Date hidden'!K151)</f>
        <v>0</v>
      </c>
      <c r="K150" s="25">
        <f>IF('Indicator Date hidden'!L151="x","x",$K$2-'Indicator Date hidden'!L151)</f>
        <v>0</v>
      </c>
      <c r="L150" s="25">
        <f>IF('Indicator Date hidden'!M151="x","x",$L$2-'Indicator Date hidden'!M151)</f>
        <v>0</v>
      </c>
      <c r="M150" s="25">
        <f>IF('Indicator Date hidden'!N151="x","x",$M$2-'Indicator Date hidden'!N151)</f>
        <v>0</v>
      </c>
      <c r="N150" s="25">
        <f>IF('Indicator Date hidden'!O151="x","x",$N$2-'Indicator Date hidden'!O151)</f>
        <v>0</v>
      </c>
      <c r="O150" s="25">
        <f>IF('Indicator Date hidden'!P151="x","x",$O$2-'Indicator Date hidden'!P151)</f>
        <v>0</v>
      </c>
      <c r="P150" s="25">
        <f>IF('Indicator Date hidden'!Q151="x","x",$P$2-'Indicator Date hidden'!Q151)</f>
        <v>0</v>
      </c>
      <c r="Q150" s="25">
        <f>IF('Indicator Date hidden'!R151="x","x",$Q$2-'Indicator Date hidden'!R151)</f>
        <v>0</v>
      </c>
      <c r="R150" s="25">
        <f>IF('Indicator Date hidden'!S151="x","x",$R$2-'Indicator Date hidden'!S151)</f>
        <v>0</v>
      </c>
      <c r="S150" s="25">
        <f>IF('Indicator Date hidden'!T151="x","x",$S$2-'Indicator Date hidden'!T151)</f>
        <v>0</v>
      </c>
      <c r="T150" s="25">
        <f>IF('Indicator Date hidden'!U151="x","x",$T$2-'Indicator Date hidden'!U151)</f>
        <v>0</v>
      </c>
      <c r="U150" s="25">
        <f>IF('Indicator Date hidden'!V151="x","x",$U$2-'Indicator Date hidden'!V151)</f>
        <v>0</v>
      </c>
      <c r="V150" s="25">
        <f>IF('Indicator Date hidden'!W151="x","x",$V$2-'Indicator Date hidden'!W151)</f>
        <v>0</v>
      </c>
      <c r="W150" s="25">
        <f>IF('Indicator Date hidden'!X151="x","x",$W$2-'Indicator Date hidden'!X151)</f>
        <v>0</v>
      </c>
      <c r="X150" s="25">
        <f>IF('Indicator Date hidden'!Y151="x","x",$X$2-'Indicator Date hidden'!Y151)</f>
        <v>4</v>
      </c>
      <c r="Y150" s="25">
        <f>IF('Indicator Date hidden'!Z151="x","x",$Y$2-'Indicator Date hidden'!Z151)</f>
        <v>0</v>
      </c>
      <c r="Z150" s="25">
        <f>IF('Indicator Date hidden'!AA151="x","x",$Z$2-'Indicator Date hidden'!AA151)</f>
        <v>0</v>
      </c>
      <c r="AA150" s="25">
        <f>IF('Indicator Date hidden'!AB151="x","x",$AA$2-'Indicator Date hidden'!AB151)</f>
        <v>0</v>
      </c>
      <c r="AB150" s="25">
        <f>IF('Indicator Date hidden'!AC151="x","x",$AB$2-'Indicator Date hidden'!AC151)</f>
        <v>0</v>
      </c>
      <c r="AC150" s="25">
        <f>IF('Indicator Date hidden'!AD151="x","x",$AC$2-'Indicator Date hidden'!AD151)</f>
        <v>0</v>
      </c>
      <c r="AD150" s="25">
        <f>IF('Indicator Date hidden'!AE151="x","x",$AD$2-'Indicator Date hidden'!AE151)</f>
        <v>0</v>
      </c>
      <c r="AE150" s="25">
        <f>IF('Indicator Date hidden'!AF151="x","x",$AE$2-'Indicator Date hidden'!AF151)</f>
        <v>0</v>
      </c>
      <c r="AF150" s="25">
        <f>IF('Indicator Date hidden'!AG151="x","x",$AF$2-'Indicator Date hidden'!AG151)</f>
        <v>2</v>
      </c>
      <c r="AG150" s="25">
        <f>IF('Indicator Date hidden'!AH151="x","x",$AG$2-'Indicator Date hidden'!AH151)</f>
        <v>0</v>
      </c>
      <c r="AH150" s="25">
        <f>IF('Indicator Date hidden'!AI151="x","x",$AH$2-'Indicator Date hidden'!AI151)</f>
        <v>0</v>
      </c>
      <c r="AI150" s="25">
        <f>IF('Indicator Date hidden'!AJ151="x","x",$AI$2-'Indicator Date hidden'!AJ151)</f>
        <v>0</v>
      </c>
      <c r="AJ150" s="25">
        <f>IF('Indicator Date hidden'!AK151="x","x",$AJ$2-'Indicator Date hidden'!AK151)</f>
        <v>1</v>
      </c>
      <c r="AK150" s="25">
        <f>IF('Indicator Date hidden'!AL151="x","x",$AK$2-'Indicator Date hidden'!AL151)</f>
        <v>1</v>
      </c>
      <c r="AL150" s="25">
        <f>IF('Indicator Date hidden'!AM151="x","x",$AL$2-'Indicator Date hidden'!AM151)</f>
        <v>0</v>
      </c>
      <c r="AM150" s="25">
        <f>IF('Indicator Date hidden'!AN151="x","x",$AM$2-'Indicator Date hidden'!AN151)</f>
        <v>0</v>
      </c>
      <c r="AN150" s="25">
        <f>IF('Indicator Date hidden'!AO151="x","x",$AN$2-'Indicator Date hidden'!AO151)</f>
        <v>0</v>
      </c>
      <c r="AO150" s="25">
        <f>IF('Indicator Date hidden'!AP151="x","x",$AO$2-'Indicator Date hidden'!AP151)</f>
        <v>0</v>
      </c>
      <c r="AP150" s="25">
        <f>IF('Indicator Date hidden'!AQ151="x","x",$AP$2-'Indicator Date hidden'!AQ151)</f>
        <v>0</v>
      </c>
      <c r="AQ150" s="25">
        <f>IF('Indicator Date hidden'!AR151="x","x",$AQ$2-'Indicator Date hidden'!AR151)</f>
        <v>0</v>
      </c>
      <c r="AR150" s="25">
        <f>IF('Indicator Date hidden'!AS151="x","x",$AR$2-'Indicator Date hidden'!AS151)</f>
        <v>0</v>
      </c>
      <c r="AS150" s="25">
        <f>IF('Indicator Date hidden'!AT151="x","x",$AS$2-'Indicator Date hidden'!AT151)</f>
        <v>0</v>
      </c>
      <c r="AT150" s="25">
        <f>IF('Indicator Date hidden'!AU151="x","x",$AT$2-'Indicator Date hidden'!AU151)</f>
        <v>0</v>
      </c>
      <c r="AU150" s="25">
        <f>IF('Indicator Date hidden'!AV151="x","x",$AU$2-'Indicator Date hidden'!AV151)</f>
        <v>1</v>
      </c>
      <c r="AV150" s="25">
        <f>IF('Indicator Date hidden'!AW151="x","x",$AV$2-'Indicator Date hidden'!AW151)</f>
        <v>0</v>
      </c>
      <c r="AW150" s="25">
        <f>IF('Indicator Date hidden'!AX151="x","x",$AW$2-'Indicator Date hidden'!AX151)</f>
        <v>0</v>
      </c>
      <c r="AX150" s="25">
        <f>IF('Indicator Date hidden'!AY151="x","x",$AX$2-'Indicator Date hidden'!AY151)</f>
        <v>0</v>
      </c>
      <c r="AY150" s="25">
        <f>IF('Indicator Date hidden'!AZ151="x","x",$AY$2-'Indicator Date hidden'!AZ151)</f>
        <v>0</v>
      </c>
      <c r="AZ150" s="25">
        <f>IF('Indicator Date hidden'!BA151="x","x",$AZ$2-'Indicator Date hidden'!BA151)</f>
        <v>0</v>
      </c>
      <c r="BA150">
        <f t="shared" si="20"/>
        <v>9</v>
      </c>
      <c r="BB150" s="26">
        <f t="shared" si="21"/>
        <v>0.17647058823529413</v>
      </c>
      <c r="BC150">
        <f t="shared" si="22"/>
        <v>5</v>
      </c>
      <c r="BD150" s="26">
        <f t="shared" si="23"/>
        <v>0.64794947615130605</v>
      </c>
      <c r="BE150" s="28">
        <f t="shared" si="24"/>
        <v>0</v>
      </c>
    </row>
    <row r="151" spans="1:57" x14ac:dyDescent="0.25">
      <c r="A151" t="s">
        <v>9512</v>
      </c>
      <c r="B151" s="25">
        <f>IF('Indicator Date hidden'!C152="x","x",$B$2-'Indicator Date hidden'!C152)</f>
        <v>0</v>
      </c>
      <c r="C151" s="25">
        <f>IF('Indicator Date hidden'!D152="x","x",$C$2-'Indicator Date hidden'!D152)</f>
        <v>0</v>
      </c>
      <c r="D151" s="25">
        <f>IF('Indicator Date hidden'!E152="x","x",$D$2-'Indicator Date hidden'!E152)</f>
        <v>0</v>
      </c>
      <c r="E151" s="25">
        <f>IF('Indicator Date hidden'!F152="x","x",$E$2-'Indicator Date hidden'!F152)</f>
        <v>0</v>
      </c>
      <c r="F151" s="25">
        <f>IF('Indicator Date hidden'!G152="x","x",$F$2-'Indicator Date hidden'!G152)</f>
        <v>0</v>
      </c>
      <c r="G151" s="25">
        <f>IF('Indicator Date hidden'!H152="x","x",$G$2-'Indicator Date hidden'!H152)</f>
        <v>0</v>
      </c>
      <c r="H151" s="25">
        <f>IF('Indicator Date hidden'!I152="x","x",$H$2-'Indicator Date hidden'!I152)</f>
        <v>0</v>
      </c>
      <c r="I151" s="25">
        <f>IF('Indicator Date hidden'!J152="x","x",$I$2-'Indicator Date hidden'!J152)</f>
        <v>0</v>
      </c>
      <c r="J151" s="25">
        <f>IF('Indicator Date hidden'!K152="x","x",$J$2-'Indicator Date hidden'!K152)</f>
        <v>0</v>
      </c>
      <c r="K151" s="25">
        <f>IF('Indicator Date hidden'!L152="x","x",$K$2-'Indicator Date hidden'!L152)</f>
        <v>0</v>
      </c>
      <c r="L151" s="25">
        <f>IF('Indicator Date hidden'!M152="x","x",$L$2-'Indicator Date hidden'!M152)</f>
        <v>0</v>
      </c>
      <c r="M151" s="25">
        <f>IF('Indicator Date hidden'!N152="x","x",$M$2-'Indicator Date hidden'!N152)</f>
        <v>0</v>
      </c>
      <c r="N151" s="25">
        <f>IF('Indicator Date hidden'!O152="x","x",$N$2-'Indicator Date hidden'!O152)</f>
        <v>0</v>
      </c>
      <c r="O151" s="25">
        <f>IF('Indicator Date hidden'!P152="x","x",$O$2-'Indicator Date hidden'!P152)</f>
        <v>0</v>
      </c>
      <c r="P151" s="25">
        <f>IF('Indicator Date hidden'!Q152="x","x",$P$2-'Indicator Date hidden'!Q152)</f>
        <v>0</v>
      </c>
      <c r="Q151" s="25">
        <f>IF('Indicator Date hidden'!R152="x","x",$Q$2-'Indicator Date hidden'!R152)</f>
        <v>0</v>
      </c>
      <c r="R151" s="25">
        <f>IF('Indicator Date hidden'!S152="x","x",$R$2-'Indicator Date hidden'!S152)</f>
        <v>0</v>
      </c>
      <c r="S151" s="25">
        <f>IF('Indicator Date hidden'!T152="x","x",$S$2-'Indicator Date hidden'!T152)</f>
        <v>0</v>
      </c>
      <c r="T151" s="25">
        <f>IF('Indicator Date hidden'!U152="x","x",$T$2-'Indicator Date hidden'!U152)</f>
        <v>0</v>
      </c>
      <c r="U151" s="25">
        <f>IF('Indicator Date hidden'!V152="x","x",$U$2-'Indicator Date hidden'!V152)</f>
        <v>0</v>
      </c>
      <c r="V151" s="25">
        <f>IF('Indicator Date hidden'!W152="x","x",$V$2-'Indicator Date hidden'!W152)</f>
        <v>0</v>
      </c>
      <c r="W151" s="25">
        <f>IF('Indicator Date hidden'!X152="x","x",$W$2-'Indicator Date hidden'!X152)</f>
        <v>0</v>
      </c>
      <c r="X151" s="25">
        <f>IF('Indicator Date hidden'!Y152="x","x",$X$2-'Indicator Date hidden'!Y152)</f>
        <v>4</v>
      </c>
      <c r="Y151" s="25">
        <f>IF('Indicator Date hidden'!Z152="x","x",$Y$2-'Indicator Date hidden'!Z152)</f>
        <v>0</v>
      </c>
      <c r="Z151" s="25">
        <f>IF('Indicator Date hidden'!AA152="x","x",$Z$2-'Indicator Date hidden'!AA152)</f>
        <v>0</v>
      </c>
      <c r="AA151" s="25">
        <f>IF('Indicator Date hidden'!AB152="x","x",$AA$2-'Indicator Date hidden'!AB152)</f>
        <v>1</v>
      </c>
      <c r="AB151" s="25">
        <f>IF('Indicator Date hidden'!AC152="x","x",$AB$2-'Indicator Date hidden'!AC152)</f>
        <v>0</v>
      </c>
      <c r="AC151" s="25">
        <f>IF('Indicator Date hidden'!AD152="x","x",$AC$2-'Indicator Date hidden'!AD152)</f>
        <v>0</v>
      </c>
      <c r="AD151" s="25" t="str">
        <f>IF('Indicator Date hidden'!AE152="x","x",$AD$2-'Indicator Date hidden'!AE152)</f>
        <v>x</v>
      </c>
      <c r="AE151" s="25">
        <f>IF('Indicator Date hidden'!AF152="x","x",$AE$2-'Indicator Date hidden'!AF152)</f>
        <v>0</v>
      </c>
      <c r="AF151" s="25">
        <f>IF('Indicator Date hidden'!AG152="x","x",$AF$2-'Indicator Date hidden'!AG152)</f>
        <v>3</v>
      </c>
      <c r="AG151" s="25">
        <f>IF('Indicator Date hidden'!AH152="x","x",$AG$2-'Indicator Date hidden'!AH152)</f>
        <v>0</v>
      </c>
      <c r="AH151" s="25">
        <f>IF('Indicator Date hidden'!AI152="x","x",$AH$2-'Indicator Date hidden'!AI152)</f>
        <v>0</v>
      </c>
      <c r="AI151" s="25">
        <f>IF('Indicator Date hidden'!AJ152="x","x",$AI$2-'Indicator Date hidden'!AJ152)</f>
        <v>0</v>
      </c>
      <c r="AJ151" s="25" t="str">
        <f>IF('Indicator Date hidden'!AK152="x","x",$AJ$2-'Indicator Date hidden'!AK152)</f>
        <v>x</v>
      </c>
      <c r="AK151" s="25">
        <f>IF('Indicator Date hidden'!AL152="x","x",$AK$2-'Indicator Date hidden'!AL152)</f>
        <v>1</v>
      </c>
      <c r="AL151" s="25">
        <f>IF('Indicator Date hidden'!AM152="x","x",$AL$2-'Indicator Date hidden'!AM152)</f>
        <v>0</v>
      </c>
      <c r="AM151" s="25">
        <f>IF('Indicator Date hidden'!AN152="x","x",$AM$2-'Indicator Date hidden'!AN152)</f>
        <v>0</v>
      </c>
      <c r="AN151" s="25">
        <f>IF('Indicator Date hidden'!AO152="x","x",$AN$2-'Indicator Date hidden'!AO152)</f>
        <v>0</v>
      </c>
      <c r="AO151" s="25" t="str">
        <f>IF('Indicator Date hidden'!AP152="x","x",$AO$2-'Indicator Date hidden'!AP152)</f>
        <v>x</v>
      </c>
      <c r="AP151" s="25">
        <f>IF('Indicator Date hidden'!AQ152="x","x",$AP$2-'Indicator Date hidden'!AQ152)</f>
        <v>2</v>
      </c>
      <c r="AQ151" s="25">
        <f>IF('Indicator Date hidden'!AR152="x","x",$AQ$2-'Indicator Date hidden'!AR152)</f>
        <v>0</v>
      </c>
      <c r="AR151" s="25">
        <f>IF('Indicator Date hidden'!AS152="x","x",$AR$2-'Indicator Date hidden'!AS152)</f>
        <v>0</v>
      </c>
      <c r="AS151" s="25">
        <f>IF('Indicator Date hidden'!AT152="x","x",$AS$2-'Indicator Date hidden'!AT152)</f>
        <v>0</v>
      </c>
      <c r="AT151" s="25">
        <f>IF('Indicator Date hidden'!AU152="x","x",$AT$2-'Indicator Date hidden'!AU152)</f>
        <v>0</v>
      </c>
      <c r="AU151" s="25">
        <f>IF('Indicator Date hidden'!AV152="x","x",$AU$2-'Indicator Date hidden'!AV152)</f>
        <v>3</v>
      </c>
      <c r="AV151" s="25">
        <f>IF('Indicator Date hidden'!AW152="x","x",$AV$2-'Indicator Date hidden'!AW152)</f>
        <v>0</v>
      </c>
      <c r="AW151" s="25">
        <f>IF('Indicator Date hidden'!AX152="x","x",$AW$2-'Indicator Date hidden'!AX152)</f>
        <v>0</v>
      </c>
      <c r="AX151" s="25">
        <f>IF('Indicator Date hidden'!AY152="x","x",$AX$2-'Indicator Date hidden'!AY152)</f>
        <v>0</v>
      </c>
      <c r="AY151" s="25">
        <f>IF('Indicator Date hidden'!AZ152="x","x",$AY$2-'Indicator Date hidden'!AZ152)</f>
        <v>0</v>
      </c>
      <c r="AZ151" s="25">
        <f>IF('Indicator Date hidden'!BA152="x","x",$AZ$2-'Indicator Date hidden'!BA152)</f>
        <v>0</v>
      </c>
      <c r="BA151">
        <f t="shared" si="20"/>
        <v>14</v>
      </c>
      <c r="BB151" s="26">
        <f t="shared" si="21"/>
        <v>0.29166666666666669</v>
      </c>
      <c r="BC151">
        <f t="shared" si="22"/>
        <v>6</v>
      </c>
      <c r="BD151" s="26">
        <f t="shared" si="23"/>
        <v>0.86502247883444561</v>
      </c>
      <c r="BE151" s="28">
        <f t="shared" si="24"/>
        <v>0</v>
      </c>
    </row>
    <row r="152" spans="1:57" x14ac:dyDescent="0.25">
      <c r="A152" t="s">
        <v>9525</v>
      </c>
      <c r="B152" s="25">
        <f>IF('Indicator Date hidden'!C153="x","x",$B$2-'Indicator Date hidden'!C153)</f>
        <v>0</v>
      </c>
      <c r="C152" s="25">
        <f>IF('Indicator Date hidden'!D153="x","x",$C$2-'Indicator Date hidden'!D153)</f>
        <v>0</v>
      </c>
      <c r="D152" s="25">
        <f>IF('Indicator Date hidden'!E153="x","x",$D$2-'Indicator Date hidden'!E153)</f>
        <v>0</v>
      </c>
      <c r="E152" s="25">
        <f>IF('Indicator Date hidden'!F153="x","x",$E$2-'Indicator Date hidden'!F153)</f>
        <v>0</v>
      </c>
      <c r="F152" s="25">
        <f>IF('Indicator Date hidden'!G153="x","x",$F$2-'Indicator Date hidden'!G153)</f>
        <v>0</v>
      </c>
      <c r="G152" s="25">
        <f>IF('Indicator Date hidden'!H153="x","x",$G$2-'Indicator Date hidden'!H153)</f>
        <v>0</v>
      </c>
      <c r="H152" s="25">
        <f>IF('Indicator Date hidden'!I153="x","x",$H$2-'Indicator Date hidden'!I153)</f>
        <v>0</v>
      </c>
      <c r="I152" s="25">
        <f>IF('Indicator Date hidden'!J153="x","x",$I$2-'Indicator Date hidden'!J153)</f>
        <v>0</v>
      </c>
      <c r="J152" s="25">
        <f>IF('Indicator Date hidden'!K153="x","x",$J$2-'Indicator Date hidden'!K153)</f>
        <v>0</v>
      </c>
      <c r="K152" s="25">
        <f>IF('Indicator Date hidden'!L153="x","x",$K$2-'Indicator Date hidden'!L153)</f>
        <v>0</v>
      </c>
      <c r="L152" s="25">
        <f>IF('Indicator Date hidden'!M153="x","x",$L$2-'Indicator Date hidden'!M153)</f>
        <v>0</v>
      </c>
      <c r="M152" s="25">
        <f>IF('Indicator Date hidden'!N153="x","x",$M$2-'Indicator Date hidden'!N153)</f>
        <v>0</v>
      </c>
      <c r="N152" s="25">
        <f>IF('Indicator Date hidden'!O153="x","x",$N$2-'Indicator Date hidden'!O153)</f>
        <v>0</v>
      </c>
      <c r="O152" s="25">
        <f>IF('Indicator Date hidden'!P153="x","x",$O$2-'Indicator Date hidden'!P153)</f>
        <v>0</v>
      </c>
      <c r="P152" s="25">
        <f>IF('Indicator Date hidden'!Q153="x","x",$P$2-'Indicator Date hidden'!Q153)</f>
        <v>0</v>
      </c>
      <c r="Q152" s="25" t="str">
        <f>IF('Indicator Date hidden'!R153="x","x",$Q$2-'Indicator Date hidden'!R153)</f>
        <v>x</v>
      </c>
      <c r="R152" s="25">
        <f>IF('Indicator Date hidden'!S153="x","x",$R$2-'Indicator Date hidden'!S153)</f>
        <v>0</v>
      </c>
      <c r="S152" s="25">
        <f>IF('Indicator Date hidden'!T153="x","x",$S$2-'Indicator Date hidden'!T153)</f>
        <v>0</v>
      </c>
      <c r="T152" s="25">
        <f>IF('Indicator Date hidden'!U153="x","x",$T$2-'Indicator Date hidden'!U153)</f>
        <v>0</v>
      </c>
      <c r="U152" s="25">
        <f>IF('Indicator Date hidden'!V153="x","x",$U$2-'Indicator Date hidden'!V153)</f>
        <v>0</v>
      </c>
      <c r="V152" s="25">
        <f>IF('Indicator Date hidden'!W153="x","x",$V$2-'Indicator Date hidden'!W153)</f>
        <v>0</v>
      </c>
      <c r="W152" s="25">
        <f>IF('Indicator Date hidden'!X153="x","x",$W$2-'Indicator Date hidden'!X153)</f>
        <v>2</v>
      </c>
      <c r="X152" s="25">
        <f>IF('Indicator Date hidden'!Y153="x","x",$X$2-'Indicator Date hidden'!Y153)</f>
        <v>2</v>
      </c>
      <c r="Y152" s="25">
        <f>IF('Indicator Date hidden'!Z153="x","x",$Y$2-'Indicator Date hidden'!Z153)</f>
        <v>0</v>
      </c>
      <c r="Z152" s="25">
        <f>IF('Indicator Date hidden'!AA153="x","x",$Z$2-'Indicator Date hidden'!AA153)</f>
        <v>0</v>
      </c>
      <c r="AA152" s="25" t="str">
        <f>IF('Indicator Date hidden'!AB153="x","x",$AA$2-'Indicator Date hidden'!AB153)</f>
        <v>x</v>
      </c>
      <c r="AB152" s="25">
        <f>IF('Indicator Date hidden'!AC153="x","x",$AB$2-'Indicator Date hidden'!AC153)</f>
        <v>0</v>
      </c>
      <c r="AC152" s="25">
        <f>IF('Indicator Date hidden'!AD153="x","x",$AC$2-'Indicator Date hidden'!AD153)</f>
        <v>0</v>
      </c>
      <c r="AD152" s="25" t="str">
        <f>IF('Indicator Date hidden'!AE153="x","x",$AD$2-'Indicator Date hidden'!AE153)</f>
        <v>x</v>
      </c>
      <c r="AE152" s="25" t="str">
        <f>IF('Indicator Date hidden'!AF153="x","x",$AE$2-'Indicator Date hidden'!AF153)</f>
        <v>x</v>
      </c>
      <c r="AF152" s="25">
        <f>IF('Indicator Date hidden'!AG153="x","x",$AF$2-'Indicator Date hidden'!AG153)</f>
        <v>7</v>
      </c>
      <c r="AG152" s="25">
        <f>IF('Indicator Date hidden'!AH153="x","x",$AG$2-'Indicator Date hidden'!AH153)</f>
        <v>0</v>
      </c>
      <c r="AH152" s="25">
        <f>IF('Indicator Date hidden'!AI153="x","x",$AH$2-'Indicator Date hidden'!AI153)</f>
        <v>0</v>
      </c>
      <c r="AI152" s="25">
        <f>IF('Indicator Date hidden'!AJ153="x","x",$AI$2-'Indicator Date hidden'!AJ153)</f>
        <v>0</v>
      </c>
      <c r="AJ152" s="25" t="str">
        <f>IF('Indicator Date hidden'!AK153="x","x",$AJ$2-'Indicator Date hidden'!AK153)</f>
        <v>x</v>
      </c>
      <c r="AK152" s="25" t="str">
        <f>IF('Indicator Date hidden'!AL153="x","x",$AK$2-'Indicator Date hidden'!AL153)</f>
        <v>x</v>
      </c>
      <c r="AL152" s="25">
        <f>IF('Indicator Date hidden'!AM153="x","x",$AL$2-'Indicator Date hidden'!AM153)</f>
        <v>0</v>
      </c>
      <c r="AM152" s="25">
        <f>IF('Indicator Date hidden'!AN153="x","x",$AM$2-'Indicator Date hidden'!AN153)</f>
        <v>0</v>
      </c>
      <c r="AN152" s="25">
        <f>IF('Indicator Date hidden'!AO153="x","x",$AN$2-'Indicator Date hidden'!AO153)</f>
        <v>0</v>
      </c>
      <c r="AO152" s="25">
        <f>IF('Indicator Date hidden'!AP153="x","x",$AO$2-'Indicator Date hidden'!AP153)</f>
        <v>1</v>
      </c>
      <c r="AP152" s="25">
        <f>IF('Indicator Date hidden'!AQ153="x","x",$AP$2-'Indicator Date hidden'!AQ153)</f>
        <v>1</v>
      </c>
      <c r="AQ152" s="25">
        <f>IF('Indicator Date hidden'!AR153="x","x",$AQ$2-'Indicator Date hidden'!AR153)</f>
        <v>0</v>
      </c>
      <c r="AR152" s="25">
        <f>IF('Indicator Date hidden'!AS153="x","x",$AR$2-'Indicator Date hidden'!AS153)</f>
        <v>0</v>
      </c>
      <c r="AS152" s="25">
        <f>IF('Indicator Date hidden'!AT153="x","x",$AS$2-'Indicator Date hidden'!AT153)</f>
        <v>0</v>
      </c>
      <c r="AT152" s="25">
        <f>IF('Indicator Date hidden'!AU153="x","x",$AT$2-'Indicator Date hidden'!AU153)</f>
        <v>0</v>
      </c>
      <c r="AU152" s="25">
        <f>IF('Indicator Date hidden'!AV153="x","x",$AU$2-'Indicator Date hidden'!AV153)</f>
        <v>4</v>
      </c>
      <c r="AV152" s="25">
        <f>IF('Indicator Date hidden'!AW153="x","x",$AV$2-'Indicator Date hidden'!AW153)</f>
        <v>0</v>
      </c>
      <c r="AW152" s="25">
        <f>IF('Indicator Date hidden'!AX153="x","x",$AW$2-'Indicator Date hidden'!AX153)</f>
        <v>0</v>
      </c>
      <c r="AX152" s="25">
        <f>IF('Indicator Date hidden'!AY153="x","x",$AX$2-'Indicator Date hidden'!AY153)</f>
        <v>0</v>
      </c>
      <c r="AY152" s="25">
        <f>IF('Indicator Date hidden'!AZ153="x","x",$AY$2-'Indicator Date hidden'!AZ153)</f>
        <v>0</v>
      </c>
      <c r="AZ152" s="25">
        <f>IF('Indicator Date hidden'!BA153="x","x",$AZ$2-'Indicator Date hidden'!BA153)</f>
        <v>0</v>
      </c>
      <c r="BA152">
        <f t="shared" si="20"/>
        <v>17</v>
      </c>
      <c r="BB152" s="26">
        <f t="shared" si="21"/>
        <v>0.37777777777777777</v>
      </c>
      <c r="BC152">
        <f t="shared" si="22"/>
        <v>6</v>
      </c>
      <c r="BD152" s="26">
        <f t="shared" si="23"/>
        <v>1.2344839477627689</v>
      </c>
      <c r="BE152" s="28">
        <f t="shared" si="24"/>
        <v>0</v>
      </c>
    </row>
    <row r="153" spans="1:57" x14ac:dyDescent="0.25">
      <c r="A153" t="s">
        <v>9508</v>
      </c>
      <c r="B153" s="25">
        <f>IF('Indicator Date hidden'!C154="x","x",$B$2-'Indicator Date hidden'!C154)</f>
        <v>0</v>
      </c>
      <c r="C153" s="25">
        <f>IF('Indicator Date hidden'!D154="x","x",$C$2-'Indicator Date hidden'!D154)</f>
        <v>0</v>
      </c>
      <c r="D153" s="25">
        <f>IF('Indicator Date hidden'!E154="x","x",$D$2-'Indicator Date hidden'!E154)</f>
        <v>0</v>
      </c>
      <c r="E153" s="25">
        <f>IF('Indicator Date hidden'!F154="x","x",$E$2-'Indicator Date hidden'!F154)</f>
        <v>0</v>
      </c>
      <c r="F153" s="25">
        <f>IF('Indicator Date hidden'!G154="x","x",$F$2-'Indicator Date hidden'!G154)</f>
        <v>0</v>
      </c>
      <c r="G153" s="25">
        <f>IF('Indicator Date hidden'!H154="x","x",$G$2-'Indicator Date hidden'!H154)</f>
        <v>0</v>
      </c>
      <c r="H153" s="25">
        <f>IF('Indicator Date hidden'!I154="x","x",$H$2-'Indicator Date hidden'!I154)</f>
        <v>0</v>
      </c>
      <c r="I153" s="25">
        <f>IF('Indicator Date hidden'!J154="x","x",$I$2-'Indicator Date hidden'!J154)</f>
        <v>0</v>
      </c>
      <c r="J153" s="25">
        <f>IF('Indicator Date hidden'!K154="x","x",$J$2-'Indicator Date hidden'!K154)</f>
        <v>0</v>
      </c>
      <c r="K153" s="25">
        <f>IF('Indicator Date hidden'!L154="x","x",$K$2-'Indicator Date hidden'!L154)</f>
        <v>0</v>
      </c>
      <c r="L153" s="25">
        <f>IF('Indicator Date hidden'!M154="x","x",$L$2-'Indicator Date hidden'!M154)</f>
        <v>0</v>
      </c>
      <c r="M153" s="25">
        <f>IF('Indicator Date hidden'!N154="x","x",$M$2-'Indicator Date hidden'!N154)</f>
        <v>0</v>
      </c>
      <c r="N153" s="25">
        <f>IF('Indicator Date hidden'!O154="x","x",$N$2-'Indicator Date hidden'!O154)</f>
        <v>0</v>
      </c>
      <c r="O153" s="25">
        <f>IF('Indicator Date hidden'!P154="x","x",$O$2-'Indicator Date hidden'!P154)</f>
        <v>0</v>
      </c>
      <c r="P153" s="25">
        <f>IF('Indicator Date hidden'!Q154="x","x",$P$2-'Indicator Date hidden'!Q154)</f>
        <v>0</v>
      </c>
      <c r="Q153" s="25">
        <f>IF('Indicator Date hidden'!R154="x","x",$Q$2-'Indicator Date hidden'!R154)</f>
        <v>1</v>
      </c>
      <c r="R153" s="25">
        <f>IF('Indicator Date hidden'!S154="x","x",$R$2-'Indicator Date hidden'!S154)</f>
        <v>0</v>
      </c>
      <c r="S153" s="25">
        <f>IF('Indicator Date hidden'!T154="x","x",$S$2-'Indicator Date hidden'!T154)</f>
        <v>0</v>
      </c>
      <c r="T153" s="25">
        <f>IF('Indicator Date hidden'!U154="x","x",$T$2-'Indicator Date hidden'!U154)</f>
        <v>0</v>
      </c>
      <c r="U153" s="25">
        <f>IF('Indicator Date hidden'!V154="x","x",$U$2-'Indicator Date hidden'!V154)</f>
        <v>0</v>
      </c>
      <c r="V153" s="25">
        <f>IF('Indicator Date hidden'!W154="x","x",$V$2-'Indicator Date hidden'!W154)</f>
        <v>0</v>
      </c>
      <c r="W153" s="25">
        <f>IF('Indicator Date hidden'!X154="x","x",$W$2-'Indicator Date hidden'!X154)</f>
        <v>1</v>
      </c>
      <c r="X153" s="25">
        <f>IF('Indicator Date hidden'!Y154="x","x",$X$2-'Indicator Date hidden'!Y154)</f>
        <v>4</v>
      </c>
      <c r="Y153" s="25">
        <f>IF('Indicator Date hidden'!Z154="x","x",$Y$2-'Indicator Date hidden'!Z154)</f>
        <v>0</v>
      </c>
      <c r="Z153" s="25">
        <f>IF('Indicator Date hidden'!AA154="x","x",$Z$2-'Indicator Date hidden'!AA154)</f>
        <v>0</v>
      </c>
      <c r="AA153" s="25">
        <f>IF('Indicator Date hidden'!AB154="x","x",$AA$2-'Indicator Date hidden'!AB154)</f>
        <v>0</v>
      </c>
      <c r="AB153" s="25">
        <f>IF('Indicator Date hidden'!AC154="x","x",$AB$2-'Indicator Date hidden'!AC154)</f>
        <v>0</v>
      </c>
      <c r="AC153" s="25">
        <f>IF('Indicator Date hidden'!AD154="x","x",$AC$2-'Indicator Date hidden'!AD154)</f>
        <v>0</v>
      </c>
      <c r="AD153" s="25">
        <f>IF('Indicator Date hidden'!AE154="x","x",$AD$2-'Indicator Date hidden'!AE154)</f>
        <v>0</v>
      </c>
      <c r="AE153" s="25">
        <f>IF('Indicator Date hidden'!AF154="x","x",$AE$2-'Indicator Date hidden'!AF154)</f>
        <v>0</v>
      </c>
      <c r="AF153" s="25">
        <f>IF('Indicator Date hidden'!AG154="x","x",$AF$2-'Indicator Date hidden'!AG154)</f>
        <v>2</v>
      </c>
      <c r="AG153" s="25">
        <f>IF('Indicator Date hidden'!AH154="x","x",$AG$2-'Indicator Date hidden'!AH154)</f>
        <v>0</v>
      </c>
      <c r="AH153" s="25">
        <f>IF('Indicator Date hidden'!AI154="x","x",$AH$2-'Indicator Date hidden'!AI154)</f>
        <v>0</v>
      </c>
      <c r="AI153" s="25">
        <f>IF('Indicator Date hidden'!AJ154="x","x",$AI$2-'Indicator Date hidden'!AJ154)</f>
        <v>0</v>
      </c>
      <c r="AJ153" s="25" t="str">
        <f>IF('Indicator Date hidden'!AK154="x","x",$AJ$2-'Indicator Date hidden'!AK154)</f>
        <v>x</v>
      </c>
      <c r="AK153" s="25">
        <f>IF('Indicator Date hidden'!AL154="x","x",$AK$2-'Indicator Date hidden'!AL154)</f>
        <v>1</v>
      </c>
      <c r="AL153" s="25">
        <f>IF('Indicator Date hidden'!AM154="x","x",$AL$2-'Indicator Date hidden'!AM154)</f>
        <v>0</v>
      </c>
      <c r="AM153" s="25">
        <f>IF('Indicator Date hidden'!AN154="x","x",$AM$2-'Indicator Date hidden'!AN154)</f>
        <v>0</v>
      </c>
      <c r="AN153" s="25">
        <f>IF('Indicator Date hidden'!AO154="x","x",$AN$2-'Indicator Date hidden'!AO154)</f>
        <v>0</v>
      </c>
      <c r="AO153" s="25">
        <f>IF('Indicator Date hidden'!AP154="x","x",$AO$2-'Indicator Date hidden'!AP154)</f>
        <v>0</v>
      </c>
      <c r="AP153" s="25">
        <f>IF('Indicator Date hidden'!AQ154="x","x",$AP$2-'Indicator Date hidden'!AQ154)</f>
        <v>0</v>
      </c>
      <c r="AQ153" s="25">
        <f>IF('Indicator Date hidden'!AR154="x","x",$AQ$2-'Indicator Date hidden'!AR154)</f>
        <v>6</v>
      </c>
      <c r="AR153" s="25">
        <f>IF('Indicator Date hidden'!AS154="x","x",$AR$2-'Indicator Date hidden'!AS154)</f>
        <v>0</v>
      </c>
      <c r="AS153" s="25">
        <f>IF('Indicator Date hidden'!AT154="x","x",$AS$2-'Indicator Date hidden'!AT154)</f>
        <v>0</v>
      </c>
      <c r="AT153" s="25">
        <f>IF('Indicator Date hidden'!AU154="x","x",$AT$2-'Indicator Date hidden'!AU154)</f>
        <v>0</v>
      </c>
      <c r="AU153" s="25">
        <f>IF('Indicator Date hidden'!AV154="x","x",$AU$2-'Indicator Date hidden'!AV154)</f>
        <v>1</v>
      </c>
      <c r="AV153" s="25">
        <f>IF('Indicator Date hidden'!AW154="x","x",$AV$2-'Indicator Date hidden'!AW154)</f>
        <v>0</v>
      </c>
      <c r="AW153" s="25">
        <f>IF('Indicator Date hidden'!AX154="x","x",$AW$2-'Indicator Date hidden'!AX154)</f>
        <v>0</v>
      </c>
      <c r="AX153" s="25">
        <f>IF('Indicator Date hidden'!AY154="x","x",$AX$2-'Indicator Date hidden'!AY154)</f>
        <v>0</v>
      </c>
      <c r="AY153" s="25">
        <f>IF('Indicator Date hidden'!AZ154="x","x",$AY$2-'Indicator Date hidden'!AZ154)</f>
        <v>0</v>
      </c>
      <c r="AZ153" s="25">
        <f>IF('Indicator Date hidden'!BA154="x","x",$AZ$2-'Indicator Date hidden'!BA154)</f>
        <v>0</v>
      </c>
      <c r="BA153">
        <f t="shared" si="20"/>
        <v>16</v>
      </c>
      <c r="BB153" s="26">
        <f t="shared" si="21"/>
        <v>0.32</v>
      </c>
      <c r="BC153">
        <f t="shared" si="22"/>
        <v>7</v>
      </c>
      <c r="BD153" s="26">
        <f t="shared" si="23"/>
        <v>1.0476640682967036</v>
      </c>
      <c r="BE153" s="28">
        <f t="shared" si="24"/>
        <v>0</v>
      </c>
    </row>
    <row r="154" spans="1:57" x14ac:dyDescent="0.25">
      <c r="A154" t="s">
        <v>9504</v>
      </c>
      <c r="B154" s="25">
        <f>IF('Indicator Date hidden'!C155="x","x",$B$2-'Indicator Date hidden'!C155)</f>
        <v>0</v>
      </c>
      <c r="C154" s="25">
        <f>IF('Indicator Date hidden'!D155="x","x",$C$2-'Indicator Date hidden'!D155)</f>
        <v>0</v>
      </c>
      <c r="D154" s="25">
        <f>IF('Indicator Date hidden'!E155="x","x",$D$2-'Indicator Date hidden'!E155)</f>
        <v>0</v>
      </c>
      <c r="E154" s="25">
        <f>IF('Indicator Date hidden'!F155="x","x",$E$2-'Indicator Date hidden'!F155)</f>
        <v>0</v>
      </c>
      <c r="F154" s="25">
        <f>IF('Indicator Date hidden'!G155="x","x",$F$2-'Indicator Date hidden'!G155)</f>
        <v>0</v>
      </c>
      <c r="G154" s="25">
        <f>IF('Indicator Date hidden'!H155="x","x",$G$2-'Indicator Date hidden'!H155)</f>
        <v>0</v>
      </c>
      <c r="H154" s="25">
        <f>IF('Indicator Date hidden'!I155="x","x",$H$2-'Indicator Date hidden'!I155)</f>
        <v>0</v>
      </c>
      <c r="I154" s="25">
        <f>IF('Indicator Date hidden'!J155="x","x",$I$2-'Indicator Date hidden'!J155)</f>
        <v>0</v>
      </c>
      <c r="J154" s="25">
        <f>IF('Indicator Date hidden'!K155="x","x",$J$2-'Indicator Date hidden'!K155)</f>
        <v>0</v>
      </c>
      <c r="K154" s="25">
        <f>IF('Indicator Date hidden'!L155="x","x",$K$2-'Indicator Date hidden'!L155)</f>
        <v>0</v>
      </c>
      <c r="L154" s="25">
        <f>IF('Indicator Date hidden'!M155="x","x",$L$2-'Indicator Date hidden'!M155)</f>
        <v>0</v>
      </c>
      <c r="M154" s="25">
        <f>IF('Indicator Date hidden'!N155="x","x",$M$2-'Indicator Date hidden'!N155)</f>
        <v>0</v>
      </c>
      <c r="N154" s="25">
        <f>IF('Indicator Date hidden'!O155="x","x",$N$2-'Indicator Date hidden'!O155)</f>
        <v>0</v>
      </c>
      <c r="O154" s="25">
        <f>IF('Indicator Date hidden'!P155="x","x",$O$2-'Indicator Date hidden'!P155)</f>
        <v>0</v>
      </c>
      <c r="P154" s="25">
        <f>IF('Indicator Date hidden'!Q155="x","x",$P$2-'Indicator Date hidden'!Q155)</f>
        <v>0</v>
      </c>
      <c r="Q154" s="25" t="str">
        <f>IF('Indicator Date hidden'!R155="x","x",$Q$2-'Indicator Date hidden'!R155)</f>
        <v>x</v>
      </c>
      <c r="R154" s="25">
        <f>IF('Indicator Date hidden'!S155="x","x",$R$2-'Indicator Date hidden'!S155)</f>
        <v>0</v>
      </c>
      <c r="S154" s="25">
        <f>IF('Indicator Date hidden'!T155="x","x",$S$2-'Indicator Date hidden'!T155)</f>
        <v>0</v>
      </c>
      <c r="T154" s="25">
        <f>IF('Indicator Date hidden'!U155="x","x",$T$2-'Indicator Date hidden'!U155)</f>
        <v>0</v>
      </c>
      <c r="U154" s="25" t="str">
        <f>IF('Indicator Date hidden'!V155="x","x",$U$2-'Indicator Date hidden'!V155)</f>
        <v>x</v>
      </c>
      <c r="V154" s="25">
        <f>IF('Indicator Date hidden'!W155="x","x",$V$2-'Indicator Date hidden'!W155)</f>
        <v>0</v>
      </c>
      <c r="W154" s="25" t="str">
        <f>IF('Indicator Date hidden'!X155="x","x",$W$2-'Indicator Date hidden'!X155)</f>
        <v>x</v>
      </c>
      <c r="X154" s="25">
        <f>IF('Indicator Date hidden'!Y155="x","x",$X$2-'Indicator Date hidden'!Y155)</f>
        <v>1</v>
      </c>
      <c r="Y154" s="25">
        <f>IF('Indicator Date hidden'!Z155="x","x",$Y$2-'Indicator Date hidden'!Z155)</f>
        <v>0</v>
      </c>
      <c r="Z154" s="25">
        <f>IF('Indicator Date hidden'!AA155="x","x",$Z$2-'Indicator Date hidden'!AA155)</f>
        <v>0</v>
      </c>
      <c r="AA154" s="25" t="str">
        <f>IF('Indicator Date hidden'!AB155="x","x",$AA$2-'Indicator Date hidden'!AB155)</f>
        <v>x</v>
      </c>
      <c r="AB154" s="25">
        <f>IF('Indicator Date hidden'!AC155="x","x",$AB$2-'Indicator Date hidden'!AC155)</f>
        <v>0</v>
      </c>
      <c r="AC154" s="25">
        <f>IF('Indicator Date hidden'!AD155="x","x",$AC$2-'Indicator Date hidden'!AD155)</f>
        <v>0</v>
      </c>
      <c r="AD154" s="25" t="str">
        <f>IF('Indicator Date hidden'!AE155="x","x",$AD$2-'Indicator Date hidden'!AE155)</f>
        <v>x</v>
      </c>
      <c r="AE154" s="25">
        <f>IF('Indicator Date hidden'!AF155="x","x",$AE$2-'Indicator Date hidden'!AF155)</f>
        <v>0</v>
      </c>
      <c r="AF154" s="25" t="str">
        <f>IF('Indicator Date hidden'!AG155="x","x",$AF$2-'Indicator Date hidden'!AG155)</f>
        <v>x</v>
      </c>
      <c r="AG154" s="25">
        <f>IF('Indicator Date hidden'!AH155="x","x",$AG$2-'Indicator Date hidden'!AH155)</f>
        <v>0</v>
      </c>
      <c r="AH154" s="25">
        <f>IF('Indicator Date hidden'!AI155="x","x",$AH$2-'Indicator Date hidden'!AI155)</f>
        <v>0</v>
      </c>
      <c r="AI154" s="25">
        <f>IF('Indicator Date hidden'!AJ155="x","x",$AI$2-'Indicator Date hidden'!AJ155)</f>
        <v>0</v>
      </c>
      <c r="AJ154" s="25" t="str">
        <f>IF('Indicator Date hidden'!AK155="x","x",$AJ$2-'Indicator Date hidden'!AK155)</f>
        <v>x</v>
      </c>
      <c r="AK154" s="25">
        <f>IF('Indicator Date hidden'!AL155="x","x",$AK$2-'Indicator Date hidden'!AL155)</f>
        <v>1</v>
      </c>
      <c r="AL154" s="25">
        <f>IF('Indicator Date hidden'!AM155="x","x",$AL$2-'Indicator Date hidden'!AM155)</f>
        <v>0</v>
      </c>
      <c r="AM154" s="25">
        <f>IF('Indicator Date hidden'!AN155="x","x",$AM$2-'Indicator Date hidden'!AN155)</f>
        <v>0</v>
      </c>
      <c r="AN154" s="25">
        <f>IF('Indicator Date hidden'!AO155="x","x",$AN$2-'Indicator Date hidden'!AO155)</f>
        <v>0</v>
      </c>
      <c r="AO154" s="25">
        <f>IF('Indicator Date hidden'!AP155="x","x",$AO$2-'Indicator Date hidden'!AP155)</f>
        <v>0</v>
      </c>
      <c r="AP154" s="25">
        <f>IF('Indicator Date hidden'!AQ155="x","x",$AP$2-'Indicator Date hidden'!AQ155)</f>
        <v>0</v>
      </c>
      <c r="AQ154" s="25">
        <f>IF('Indicator Date hidden'!AR155="x","x",$AQ$2-'Indicator Date hidden'!AR155)</f>
        <v>8</v>
      </c>
      <c r="AR154" s="25">
        <f>IF('Indicator Date hidden'!AS155="x","x",$AR$2-'Indicator Date hidden'!AS155)</f>
        <v>0</v>
      </c>
      <c r="AS154" s="25">
        <f>IF('Indicator Date hidden'!AT155="x","x",$AS$2-'Indicator Date hidden'!AT155)</f>
        <v>0</v>
      </c>
      <c r="AT154" s="25">
        <f>IF('Indicator Date hidden'!AU155="x","x",$AT$2-'Indicator Date hidden'!AU155)</f>
        <v>0</v>
      </c>
      <c r="AU154" s="25">
        <f>IF('Indicator Date hidden'!AV155="x","x",$AU$2-'Indicator Date hidden'!AV155)</f>
        <v>1</v>
      </c>
      <c r="AV154" s="25">
        <f>IF('Indicator Date hidden'!AW155="x","x",$AV$2-'Indicator Date hidden'!AW155)</f>
        <v>0</v>
      </c>
      <c r="AW154" s="25">
        <f>IF('Indicator Date hidden'!AX155="x","x",$AW$2-'Indicator Date hidden'!AX155)</f>
        <v>0</v>
      </c>
      <c r="AX154" s="25">
        <f>IF('Indicator Date hidden'!AY155="x","x",$AX$2-'Indicator Date hidden'!AY155)</f>
        <v>0</v>
      </c>
      <c r="AY154" s="25">
        <f>IF('Indicator Date hidden'!AZ155="x","x",$AY$2-'Indicator Date hidden'!AZ155)</f>
        <v>0</v>
      </c>
      <c r="AZ154" s="25">
        <f>IF('Indicator Date hidden'!BA155="x","x",$AZ$2-'Indicator Date hidden'!BA155)</f>
        <v>0</v>
      </c>
      <c r="BA154">
        <f t="shared" si="20"/>
        <v>11</v>
      </c>
      <c r="BB154" s="26">
        <f t="shared" si="21"/>
        <v>0.25</v>
      </c>
      <c r="BC154">
        <f t="shared" si="22"/>
        <v>4</v>
      </c>
      <c r="BD154" s="26">
        <f t="shared" si="23"/>
        <v>1.2083986398234949</v>
      </c>
      <c r="BE154" s="28">
        <f t="shared" si="24"/>
        <v>0</v>
      </c>
    </row>
    <row r="155" spans="1:57" x14ac:dyDescent="0.25">
      <c r="A155" t="s">
        <v>9518</v>
      </c>
      <c r="B155" s="25">
        <f>IF('Indicator Date hidden'!C156="x","x",$B$2-'Indicator Date hidden'!C156)</f>
        <v>0</v>
      </c>
      <c r="C155" s="25">
        <f>IF('Indicator Date hidden'!D156="x","x",$C$2-'Indicator Date hidden'!D156)</f>
        <v>0</v>
      </c>
      <c r="D155" s="25">
        <f>IF('Indicator Date hidden'!E156="x","x",$D$2-'Indicator Date hidden'!E156)</f>
        <v>0</v>
      </c>
      <c r="E155" s="25">
        <f>IF('Indicator Date hidden'!F156="x","x",$E$2-'Indicator Date hidden'!F156)</f>
        <v>0</v>
      </c>
      <c r="F155" s="25">
        <f>IF('Indicator Date hidden'!G156="x","x",$F$2-'Indicator Date hidden'!G156)</f>
        <v>0</v>
      </c>
      <c r="G155" s="25">
        <f>IF('Indicator Date hidden'!H156="x","x",$G$2-'Indicator Date hidden'!H156)</f>
        <v>0</v>
      </c>
      <c r="H155" s="25">
        <f>IF('Indicator Date hidden'!I156="x","x",$H$2-'Indicator Date hidden'!I156)</f>
        <v>0</v>
      </c>
      <c r="I155" s="25">
        <f>IF('Indicator Date hidden'!J156="x","x",$I$2-'Indicator Date hidden'!J156)</f>
        <v>0</v>
      </c>
      <c r="J155" s="25">
        <f>IF('Indicator Date hidden'!K156="x","x",$J$2-'Indicator Date hidden'!K156)</f>
        <v>0</v>
      </c>
      <c r="K155" s="25">
        <f>IF('Indicator Date hidden'!L156="x","x",$K$2-'Indicator Date hidden'!L156)</f>
        <v>0</v>
      </c>
      <c r="L155" s="25">
        <f>IF('Indicator Date hidden'!M156="x","x",$L$2-'Indicator Date hidden'!M156)</f>
        <v>0</v>
      </c>
      <c r="M155" s="25">
        <f>IF('Indicator Date hidden'!N156="x","x",$M$2-'Indicator Date hidden'!N156)</f>
        <v>0</v>
      </c>
      <c r="N155" s="25">
        <f>IF('Indicator Date hidden'!O156="x","x",$N$2-'Indicator Date hidden'!O156)</f>
        <v>0</v>
      </c>
      <c r="O155" s="25">
        <f>IF('Indicator Date hidden'!P156="x","x",$O$2-'Indicator Date hidden'!P156)</f>
        <v>0</v>
      </c>
      <c r="P155" s="25">
        <f>IF('Indicator Date hidden'!Q156="x","x",$P$2-'Indicator Date hidden'!Q156)</f>
        <v>0</v>
      </c>
      <c r="Q155" s="25" t="str">
        <f>IF('Indicator Date hidden'!R156="x","x",$Q$2-'Indicator Date hidden'!R156)</f>
        <v>x</v>
      </c>
      <c r="R155" s="25">
        <f>IF('Indicator Date hidden'!S156="x","x",$R$2-'Indicator Date hidden'!S156)</f>
        <v>0</v>
      </c>
      <c r="S155" s="25">
        <f>IF('Indicator Date hidden'!T156="x","x",$S$2-'Indicator Date hidden'!T156)</f>
        <v>0</v>
      </c>
      <c r="T155" s="25">
        <f>IF('Indicator Date hidden'!U156="x","x",$T$2-'Indicator Date hidden'!U156)</f>
        <v>0</v>
      </c>
      <c r="U155" s="25" t="str">
        <f>IF('Indicator Date hidden'!V156="x","x",$U$2-'Indicator Date hidden'!V156)</f>
        <v>x</v>
      </c>
      <c r="V155" s="25">
        <f>IF('Indicator Date hidden'!W156="x","x",$V$2-'Indicator Date hidden'!W156)</f>
        <v>0</v>
      </c>
      <c r="W155" s="25" t="str">
        <f>IF('Indicator Date hidden'!X156="x","x",$W$2-'Indicator Date hidden'!X156)</f>
        <v>x</v>
      </c>
      <c r="X155" s="25">
        <f>IF('Indicator Date hidden'!Y156="x","x",$X$2-'Indicator Date hidden'!Y156)</f>
        <v>2</v>
      </c>
      <c r="Y155" s="25">
        <f>IF('Indicator Date hidden'!Z156="x","x",$Y$2-'Indicator Date hidden'!Z156)</f>
        <v>0</v>
      </c>
      <c r="Z155" s="25">
        <f>IF('Indicator Date hidden'!AA156="x","x",$Z$2-'Indicator Date hidden'!AA156)</f>
        <v>0</v>
      </c>
      <c r="AA155" s="25">
        <f>IF('Indicator Date hidden'!AB156="x","x",$AA$2-'Indicator Date hidden'!AB156)</f>
        <v>0</v>
      </c>
      <c r="AB155" s="25">
        <f>IF('Indicator Date hidden'!AC156="x","x",$AB$2-'Indicator Date hidden'!AC156)</f>
        <v>0</v>
      </c>
      <c r="AC155" s="25">
        <f>IF('Indicator Date hidden'!AD156="x","x",$AC$2-'Indicator Date hidden'!AD156)</f>
        <v>0</v>
      </c>
      <c r="AD155" s="25" t="str">
        <f>IF('Indicator Date hidden'!AE156="x","x",$AD$2-'Indicator Date hidden'!AE156)</f>
        <v>x</v>
      </c>
      <c r="AE155" s="25">
        <f>IF('Indicator Date hidden'!AF156="x","x",$AE$2-'Indicator Date hidden'!AF156)</f>
        <v>0</v>
      </c>
      <c r="AF155" s="25">
        <f>IF('Indicator Date hidden'!AG156="x","x",$AF$2-'Indicator Date hidden'!AG156)</f>
        <v>1</v>
      </c>
      <c r="AG155" s="25">
        <f>IF('Indicator Date hidden'!AH156="x","x",$AG$2-'Indicator Date hidden'!AH156)</f>
        <v>0</v>
      </c>
      <c r="AH155" s="25">
        <f>IF('Indicator Date hidden'!AI156="x","x",$AH$2-'Indicator Date hidden'!AI156)</f>
        <v>0</v>
      </c>
      <c r="AI155" s="25">
        <f>IF('Indicator Date hidden'!AJ156="x","x",$AI$2-'Indicator Date hidden'!AJ156)</f>
        <v>0</v>
      </c>
      <c r="AJ155" s="25" t="str">
        <f>IF('Indicator Date hidden'!AK156="x","x",$AJ$2-'Indicator Date hidden'!AK156)</f>
        <v>x</v>
      </c>
      <c r="AK155" s="25">
        <f>IF('Indicator Date hidden'!AL156="x","x",$AK$2-'Indicator Date hidden'!AL156)</f>
        <v>1</v>
      </c>
      <c r="AL155" s="25">
        <f>IF('Indicator Date hidden'!AM156="x","x",$AL$2-'Indicator Date hidden'!AM156)</f>
        <v>0</v>
      </c>
      <c r="AM155" s="25">
        <f>IF('Indicator Date hidden'!AN156="x","x",$AM$2-'Indicator Date hidden'!AN156)</f>
        <v>0</v>
      </c>
      <c r="AN155" s="25">
        <f>IF('Indicator Date hidden'!AO156="x","x",$AN$2-'Indicator Date hidden'!AO156)</f>
        <v>0</v>
      </c>
      <c r="AO155" s="25">
        <f>IF('Indicator Date hidden'!AP156="x","x",$AO$2-'Indicator Date hidden'!AP156)</f>
        <v>0</v>
      </c>
      <c r="AP155" s="25">
        <f>IF('Indicator Date hidden'!AQ156="x","x",$AP$2-'Indicator Date hidden'!AQ156)</f>
        <v>0</v>
      </c>
      <c r="AQ155" s="25">
        <f>IF('Indicator Date hidden'!AR156="x","x",$AQ$2-'Indicator Date hidden'!AR156)</f>
        <v>0</v>
      </c>
      <c r="AR155" s="25">
        <f>IF('Indicator Date hidden'!AS156="x","x",$AR$2-'Indicator Date hidden'!AS156)</f>
        <v>0</v>
      </c>
      <c r="AS155" s="25">
        <f>IF('Indicator Date hidden'!AT156="x","x",$AS$2-'Indicator Date hidden'!AT156)</f>
        <v>0</v>
      </c>
      <c r="AT155" s="25">
        <f>IF('Indicator Date hidden'!AU156="x","x",$AT$2-'Indicator Date hidden'!AU156)</f>
        <v>0</v>
      </c>
      <c r="AU155" s="25" t="str">
        <f>IF('Indicator Date hidden'!AV156="x","x",$AU$2-'Indicator Date hidden'!AV156)</f>
        <v>x</v>
      </c>
      <c r="AV155" s="25">
        <f>IF('Indicator Date hidden'!AW156="x","x",$AV$2-'Indicator Date hidden'!AW156)</f>
        <v>0</v>
      </c>
      <c r="AW155" s="25">
        <f>IF('Indicator Date hidden'!AX156="x","x",$AW$2-'Indicator Date hidden'!AX156)</f>
        <v>0</v>
      </c>
      <c r="AX155" s="25">
        <f>IF('Indicator Date hidden'!AY156="x","x",$AX$2-'Indicator Date hidden'!AY156)</f>
        <v>0</v>
      </c>
      <c r="AY155" s="25">
        <f>IF('Indicator Date hidden'!AZ156="x","x",$AY$2-'Indicator Date hidden'!AZ156)</f>
        <v>0</v>
      </c>
      <c r="AZ155" s="25">
        <f>IF('Indicator Date hidden'!BA156="x","x",$AZ$2-'Indicator Date hidden'!BA156)</f>
        <v>0</v>
      </c>
      <c r="BA155">
        <f t="shared" si="20"/>
        <v>4</v>
      </c>
      <c r="BB155" s="26">
        <f t="shared" si="21"/>
        <v>8.8888888888888892E-2</v>
      </c>
      <c r="BC155">
        <f t="shared" si="22"/>
        <v>3</v>
      </c>
      <c r="BD155" s="26">
        <f t="shared" si="23"/>
        <v>0.35416394334464951</v>
      </c>
      <c r="BE155" s="28">
        <f t="shared" si="24"/>
        <v>0</v>
      </c>
    </row>
    <row r="156" spans="1:57" x14ac:dyDescent="0.25">
      <c r="A156" t="s">
        <v>9520</v>
      </c>
      <c r="B156" s="25">
        <f>IF('Indicator Date hidden'!C157="x","x",$B$2-'Indicator Date hidden'!C157)</f>
        <v>0</v>
      </c>
      <c r="C156" s="25">
        <f>IF('Indicator Date hidden'!D157="x","x",$C$2-'Indicator Date hidden'!D157)</f>
        <v>0</v>
      </c>
      <c r="D156" s="25">
        <f>IF('Indicator Date hidden'!E157="x","x",$D$2-'Indicator Date hidden'!E157)</f>
        <v>0</v>
      </c>
      <c r="E156" s="25">
        <f>IF('Indicator Date hidden'!F157="x","x",$E$2-'Indicator Date hidden'!F157)</f>
        <v>0</v>
      </c>
      <c r="F156" s="25">
        <f>IF('Indicator Date hidden'!G157="x","x",$F$2-'Indicator Date hidden'!G157)</f>
        <v>0</v>
      </c>
      <c r="G156" s="25">
        <f>IF('Indicator Date hidden'!H157="x","x",$G$2-'Indicator Date hidden'!H157)</f>
        <v>0</v>
      </c>
      <c r="H156" s="25">
        <f>IF('Indicator Date hidden'!I157="x","x",$H$2-'Indicator Date hidden'!I157)</f>
        <v>0</v>
      </c>
      <c r="I156" s="25">
        <f>IF('Indicator Date hidden'!J157="x","x",$I$2-'Indicator Date hidden'!J157)</f>
        <v>0</v>
      </c>
      <c r="J156" s="25">
        <f>IF('Indicator Date hidden'!K157="x","x",$J$2-'Indicator Date hidden'!K157)</f>
        <v>0</v>
      </c>
      <c r="K156" s="25">
        <f>IF('Indicator Date hidden'!L157="x","x",$K$2-'Indicator Date hidden'!L157)</f>
        <v>0</v>
      </c>
      <c r="L156" s="25">
        <f>IF('Indicator Date hidden'!M157="x","x",$L$2-'Indicator Date hidden'!M157)</f>
        <v>0</v>
      </c>
      <c r="M156" s="25">
        <f>IF('Indicator Date hidden'!N157="x","x",$M$2-'Indicator Date hidden'!N157)</f>
        <v>0</v>
      </c>
      <c r="N156" s="25">
        <f>IF('Indicator Date hidden'!O157="x","x",$N$2-'Indicator Date hidden'!O157)</f>
        <v>0</v>
      </c>
      <c r="O156" s="25">
        <f>IF('Indicator Date hidden'!P157="x","x",$O$2-'Indicator Date hidden'!P157)</f>
        <v>0</v>
      </c>
      <c r="P156" s="25">
        <f>IF('Indicator Date hidden'!Q157="x","x",$P$2-'Indicator Date hidden'!Q157)</f>
        <v>0</v>
      </c>
      <c r="Q156" s="25" t="str">
        <f>IF('Indicator Date hidden'!R157="x","x",$Q$2-'Indicator Date hidden'!R157)</f>
        <v>x</v>
      </c>
      <c r="R156" s="25">
        <f>IF('Indicator Date hidden'!S157="x","x",$R$2-'Indicator Date hidden'!S157)</f>
        <v>0</v>
      </c>
      <c r="S156" s="25">
        <f>IF('Indicator Date hidden'!T157="x","x",$S$2-'Indicator Date hidden'!T157)</f>
        <v>0</v>
      </c>
      <c r="T156" s="25">
        <f>IF('Indicator Date hidden'!U157="x","x",$T$2-'Indicator Date hidden'!U157)</f>
        <v>0</v>
      </c>
      <c r="U156" s="25" t="str">
        <f>IF('Indicator Date hidden'!V157="x","x",$U$2-'Indicator Date hidden'!V157)</f>
        <v>x</v>
      </c>
      <c r="V156" s="25">
        <f>IF('Indicator Date hidden'!W157="x","x",$V$2-'Indicator Date hidden'!W157)</f>
        <v>0</v>
      </c>
      <c r="W156" s="25" t="str">
        <f>IF('Indicator Date hidden'!X157="x","x",$W$2-'Indicator Date hidden'!X157)</f>
        <v>x</v>
      </c>
      <c r="X156" s="25">
        <f>IF('Indicator Date hidden'!Y157="x","x",$X$2-'Indicator Date hidden'!Y157)</f>
        <v>3</v>
      </c>
      <c r="Y156" s="25">
        <f>IF('Indicator Date hidden'!Z157="x","x",$Y$2-'Indicator Date hidden'!Z157)</f>
        <v>0</v>
      </c>
      <c r="Z156" s="25">
        <f>IF('Indicator Date hidden'!AA157="x","x",$Z$2-'Indicator Date hidden'!AA157)</f>
        <v>0</v>
      </c>
      <c r="AA156" s="25">
        <f>IF('Indicator Date hidden'!AB157="x","x",$AA$2-'Indicator Date hidden'!AB157)</f>
        <v>0</v>
      </c>
      <c r="AB156" s="25">
        <f>IF('Indicator Date hidden'!AC157="x","x",$AB$2-'Indicator Date hidden'!AC157)</f>
        <v>0</v>
      </c>
      <c r="AC156" s="25">
        <f>IF('Indicator Date hidden'!AD157="x","x",$AC$2-'Indicator Date hidden'!AD157)</f>
        <v>0</v>
      </c>
      <c r="AD156" s="25" t="str">
        <f>IF('Indicator Date hidden'!AE157="x","x",$AD$2-'Indicator Date hidden'!AE157)</f>
        <v>x</v>
      </c>
      <c r="AE156" s="25">
        <f>IF('Indicator Date hidden'!AF157="x","x",$AE$2-'Indicator Date hidden'!AF157)</f>
        <v>0</v>
      </c>
      <c r="AF156" s="25">
        <f>IF('Indicator Date hidden'!AG157="x","x",$AF$2-'Indicator Date hidden'!AG157)</f>
        <v>1</v>
      </c>
      <c r="AG156" s="25">
        <f>IF('Indicator Date hidden'!AH157="x","x",$AG$2-'Indicator Date hidden'!AH157)</f>
        <v>0</v>
      </c>
      <c r="AH156" s="25">
        <f>IF('Indicator Date hidden'!AI157="x","x",$AH$2-'Indicator Date hidden'!AI157)</f>
        <v>0</v>
      </c>
      <c r="AI156" s="25">
        <f>IF('Indicator Date hidden'!AJ157="x","x",$AI$2-'Indicator Date hidden'!AJ157)</f>
        <v>0</v>
      </c>
      <c r="AJ156" s="25" t="str">
        <f>IF('Indicator Date hidden'!AK157="x","x",$AJ$2-'Indicator Date hidden'!AK157)</f>
        <v>x</v>
      </c>
      <c r="AK156" s="25">
        <f>IF('Indicator Date hidden'!AL157="x","x",$AK$2-'Indicator Date hidden'!AL157)</f>
        <v>1</v>
      </c>
      <c r="AL156" s="25">
        <f>IF('Indicator Date hidden'!AM157="x","x",$AL$2-'Indicator Date hidden'!AM157)</f>
        <v>0</v>
      </c>
      <c r="AM156" s="25">
        <f>IF('Indicator Date hidden'!AN157="x","x",$AM$2-'Indicator Date hidden'!AN157)</f>
        <v>0</v>
      </c>
      <c r="AN156" s="25">
        <f>IF('Indicator Date hidden'!AO157="x","x",$AN$2-'Indicator Date hidden'!AO157)</f>
        <v>0</v>
      </c>
      <c r="AO156" s="25">
        <f>IF('Indicator Date hidden'!AP157="x","x",$AO$2-'Indicator Date hidden'!AP157)</f>
        <v>0</v>
      </c>
      <c r="AP156" s="25">
        <f>IF('Indicator Date hidden'!AQ157="x","x",$AP$2-'Indicator Date hidden'!AQ157)</f>
        <v>0</v>
      </c>
      <c r="AQ156" s="25">
        <f>IF('Indicator Date hidden'!AR157="x","x",$AQ$2-'Indicator Date hidden'!AR157)</f>
        <v>0</v>
      </c>
      <c r="AR156" s="25">
        <f>IF('Indicator Date hidden'!AS157="x","x",$AR$2-'Indicator Date hidden'!AS157)</f>
        <v>0</v>
      </c>
      <c r="AS156" s="25">
        <f>IF('Indicator Date hidden'!AT157="x","x",$AS$2-'Indicator Date hidden'!AT157)</f>
        <v>0</v>
      </c>
      <c r="AT156" s="25">
        <f>IF('Indicator Date hidden'!AU157="x","x",$AT$2-'Indicator Date hidden'!AU157)</f>
        <v>0</v>
      </c>
      <c r="AU156" s="25">
        <f>IF('Indicator Date hidden'!AV157="x","x",$AU$2-'Indicator Date hidden'!AV157)</f>
        <v>1</v>
      </c>
      <c r="AV156" s="25">
        <f>IF('Indicator Date hidden'!AW157="x","x",$AV$2-'Indicator Date hidden'!AW157)</f>
        <v>0</v>
      </c>
      <c r="AW156" s="25">
        <f>IF('Indicator Date hidden'!AX157="x","x",$AW$2-'Indicator Date hidden'!AX157)</f>
        <v>0</v>
      </c>
      <c r="AX156" s="25">
        <f>IF('Indicator Date hidden'!AY157="x","x",$AX$2-'Indicator Date hidden'!AY157)</f>
        <v>0</v>
      </c>
      <c r="AY156" s="25">
        <f>IF('Indicator Date hidden'!AZ157="x","x",$AY$2-'Indicator Date hidden'!AZ157)</f>
        <v>0</v>
      </c>
      <c r="AZ156" s="25">
        <f>IF('Indicator Date hidden'!BA157="x","x",$AZ$2-'Indicator Date hidden'!BA157)</f>
        <v>0</v>
      </c>
      <c r="BA156">
        <f t="shared" si="20"/>
        <v>6</v>
      </c>
      <c r="BB156" s="26">
        <f t="shared" si="21"/>
        <v>0.13043478260869565</v>
      </c>
      <c r="BC156">
        <f t="shared" si="22"/>
        <v>4</v>
      </c>
      <c r="BD156" s="26">
        <f t="shared" si="23"/>
        <v>0.49381811702611073</v>
      </c>
      <c r="BE156" s="28">
        <f t="shared" si="24"/>
        <v>0</v>
      </c>
    </row>
    <row r="157" spans="1:57" x14ac:dyDescent="0.25">
      <c r="A157" t="s">
        <v>9506</v>
      </c>
      <c r="B157" s="25">
        <f>IF('Indicator Date hidden'!C158="x","x",$B$2-'Indicator Date hidden'!C158)</f>
        <v>0</v>
      </c>
      <c r="C157" s="25">
        <f>IF('Indicator Date hidden'!D158="x","x",$C$2-'Indicator Date hidden'!D158)</f>
        <v>0</v>
      </c>
      <c r="D157" s="25">
        <f>IF('Indicator Date hidden'!E158="x","x",$D$2-'Indicator Date hidden'!E158)</f>
        <v>0</v>
      </c>
      <c r="E157" s="25">
        <f>IF('Indicator Date hidden'!F158="x","x",$E$2-'Indicator Date hidden'!F158)</f>
        <v>0</v>
      </c>
      <c r="F157" s="25">
        <f>IF('Indicator Date hidden'!G158="x","x",$F$2-'Indicator Date hidden'!G158)</f>
        <v>0</v>
      </c>
      <c r="G157" s="25">
        <f>IF('Indicator Date hidden'!H158="x","x",$G$2-'Indicator Date hidden'!H158)</f>
        <v>0</v>
      </c>
      <c r="H157" s="25">
        <f>IF('Indicator Date hidden'!I158="x","x",$H$2-'Indicator Date hidden'!I158)</f>
        <v>0</v>
      </c>
      <c r="I157" s="25">
        <f>IF('Indicator Date hidden'!J158="x","x",$I$2-'Indicator Date hidden'!J158)</f>
        <v>0</v>
      </c>
      <c r="J157" s="25">
        <f>IF('Indicator Date hidden'!K158="x","x",$J$2-'Indicator Date hidden'!K158)</f>
        <v>0</v>
      </c>
      <c r="K157" s="25">
        <f>IF('Indicator Date hidden'!L158="x","x",$K$2-'Indicator Date hidden'!L158)</f>
        <v>0</v>
      </c>
      <c r="L157" s="25">
        <f>IF('Indicator Date hidden'!M158="x","x",$L$2-'Indicator Date hidden'!M158)</f>
        <v>0</v>
      </c>
      <c r="M157" s="25">
        <f>IF('Indicator Date hidden'!N158="x","x",$M$2-'Indicator Date hidden'!N158)</f>
        <v>0</v>
      </c>
      <c r="N157" s="25">
        <f>IF('Indicator Date hidden'!O158="x","x",$N$2-'Indicator Date hidden'!O158)</f>
        <v>0</v>
      </c>
      <c r="O157" s="25">
        <f>IF('Indicator Date hidden'!P158="x","x",$O$2-'Indicator Date hidden'!P158)</f>
        <v>0</v>
      </c>
      <c r="P157" s="25">
        <f>IF('Indicator Date hidden'!Q158="x","x",$P$2-'Indicator Date hidden'!Q158)</f>
        <v>0</v>
      </c>
      <c r="Q157" s="25" t="str">
        <f>IF('Indicator Date hidden'!R158="x","x",$Q$2-'Indicator Date hidden'!R158)</f>
        <v>x</v>
      </c>
      <c r="R157" s="25">
        <f>IF('Indicator Date hidden'!S158="x","x",$R$2-'Indicator Date hidden'!S158)</f>
        <v>0</v>
      </c>
      <c r="S157" s="25">
        <f>IF('Indicator Date hidden'!T158="x","x",$S$2-'Indicator Date hidden'!T158)</f>
        <v>0</v>
      </c>
      <c r="T157" s="25">
        <f>IF('Indicator Date hidden'!U158="x","x",$T$2-'Indicator Date hidden'!U158)</f>
        <v>0</v>
      </c>
      <c r="U157" s="25">
        <f>IF('Indicator Date hidden'!V158="x","x",$U$2-'Indicator Date hidden'!V158)</f>
        <v>0</v>
      </c>
      <c r="V157" s="25">
        <f>IF('Indicator Date hidden'!W158="x","x",$V$2-'Indicator Date hidden'!W158)</f>
        <v>0</v>
      </c>
      <c r="W157" s="25">
        <f>IF('Indicator Date hidden'!X158="x","x",$W$2-'Indicator Date hidden'!X158)</f>
        <v>7</v>
      </c>
      <c r="X157" s="25">
        <f>IF('Indicator Date hidden'!Y158="x","x",$X$2-'Indicator Date hidden'!Y158)</f>
        <v>4</v>
      </c>
      <c r="Y157" s="25">
        <f>IF('Indicator Date hidden'!Z158="x","x",$Y$2-'Indicator Date hidden'!Z158)</f>
        <v>0</v>
      </c>
      <c r="Z157" s="25">
        <f>IF('Indicator Date hidden'!AA158="x","x",$Z$2-'Indicator Date hidden'!AA158)</f>
        <v>0</v>
      </c>
      <c r="AA157" s="25" t="str">
        <f>IF('Indicator Date hidden'!AB158="x","x",$AA$2-'Indicator Date hidden'!AB158)</f>
        <v>x</v>
      </c>
      <c r="AB157" s="25">
        <f>IF('Indicator Date hidden'!AC158="x","x",$AB$2-'Indicator Date hidden'!AC158)</f>
        <v>0</v>
      </c>
      <c r="AC157" s="25">
        <f>IF('Indicator Date hidden'!AD158="x","x",$AC$2-'Indicator Date hidden'!AD158)</f>
        <v>0</v>
      </c>
      <c r="AD157" s="25">
        <f>IF('Indicator Date hidden'!AE158="x","x",$AD$2-'Indicator Date hidden'!AE158)</f>
        <v>0</v>
      </c>
      <c r="AE157" s="25" t="str">
        <f>IF('Indicator Date hidden'!AF158="x","x",$AE$2-'Indicator Date hidden'!AF158)</f>
        <v>x</v>
      </c>
      <c r="AF157" s="25">
        <f>IF('Indicator Date hidden'!AG158="x","x",$AF$2-'Indicator Date hidden'!AG158)</f>
        <v>8</v>
      </c>
      <c r="AG157" s="25">
        <f>IF('Indicator Date hidden'!AH158="x","x",$AG$2-'Indicator Date hidden'!AH158)</f>
        <v>0</v>
      </c>
      <c r="AH157" s="25">
        <f>IF('Indicator Date hidden'!AI158="x","x",$AH$2-'Indicator Date hidden'!AI158)</f>
        <v>0</v>
      </c>
      <c r="AI157" s="25">
        <f>IF('Indicator Date hidden'!AJ158="x","x",$AI$2-'Indicator Date hidden'!AJ158)</f>
        <v>0</v>
      </c>
      <c r="AJ157" s="25" t="str">
        <f>IF('Indicator Date hidden'!AK158="x","x",$AJ$2-'Indicator Date hidden'!AK158)</f>
        <v>x</v>
      </c>
      <c r="AK157" s="25">
        <f>IF('Indicator Date hidden'!AL158="x","x",$AK$2-'Indicator Date hidden'!AL158)</f>
        <v>1</v>
      </c>
      <c r="AL157" s="25">
        <f>IF('Indicator Date hidden'!AM158="x","x",$AL$2-'Indicator Date hidden'!AM158)</f>
        <v>0</v>
      </c>
      <c r="AM157" s="25">
        <f>IF('Indicator Date hidden'!AN158="x","x",$AM$2-'Indicator Date hidden'!AN158)</f>
        <v>0</v>
      </c>
      <c r="AN157" s="25">
        <f>IF('Indicator Date hidden'!AO158="x","x",$AN$2-'Indicator Date hidden'!AO158)</f>
        <v>0</v>
      </c>
      <c r="AO157" s="25" t="str">
        <f>IF('Indicator Date hidden'!AP158="x","x",$AO$2-'Indicator Date hidden'!AP158)</f>
        <v>x</v>
      </c>
      <c r="AP157" s="25" t="str">
        <f>IF('Indicator Date hidden'!AQ158="x","x",$AP$2-'Indicator Date hidden'!AQ158)</f>
        <v>x</v>
      </c>
      <c r="AQ157" s="25">
        <f>IF('Indicator Date hidden'!AR158="x","x",$AQ$2-'Indicator Date hidden'!AR158)</f>
        <v>6</v>
      </c>
      <c r="AR157" s="25">
        <f>IF('Indicator Date hidden'!AS158="x","x",$AR$2-'Indicator Date hidden'!AS158)</f>
        <v>0</v>
      </c>
      <c r="AS157" s="25" t="str">
        <f>IF('Indicator Date hidden'!AT158="x","x",$AS$2-'Indicator Date hidden'!AT158)</f>
        <v>x</v>
      </c>
      <c r="AT157" s="25">
        <f>IF('Indicator Date hidden'!AU158="x","x",$AT$2-'Indicator Date hidden'!AU158)</f>
        <v>0</v>
      </c>
      <c r="AU157" s="25" t="str">
        <f>IF('Indicator Date hidden'!AV158="x","x",$AU$2-'Indicator Date hidden'!AV158)</f>
        <v>x</v>
      </c>
      <c r="AV157" s="25">
        <f>IF('Indicator Date hidden'!AW158="x","x",$AV$2-'Indicator Date hidden'!AW158)</f>
        <v>0</v>
      </c>
      <c r="AW157" s="25">
        <f>IF('Indicator Date hidden'!AX158="x","x",$AW$2-'Indicator Date hidden'!AX158)</f>
        <v>0</v>
      </c>
      <c r="AX157" s="25">
        <f>IF('Indicator Date hidden'!AY158="x","x",$AX$2-'Indicator Date hidden'!AY158)</f>
        <v>0</v>
      </c>
      <c r="AY157" s="25">
        <f>IF('Indicator Date hidden'!AZ158="x","x",$AY$2-'Indicator Date hidden'!AZ158)</f>
        <v>0</v>
      </c>
      <c r="AZ157" s="25">
        <f>IF('Indicator Date hidden'!BA158="x","x",$AZ$2-'Indicator Date hidden'!BA158)</f>
        <v>0</v>
      </c>
      <c r="BA157">
        <f t="shared" si="20"/>
        <v>26</v>
      </c>
      <c r="BB157" s="26">
        <f t="shared" si="21"/>
        <v>0.60465116279069764</v>
      </c>
      <c r="BC157">
        <f t="shared" si="22"/>
        <v>5</v>
      </c>
      <c r="BD157" s="26">
        <f t="shared" si="23"/>
        <v>1.8694550242289667</v>
      </c>
      <c r="BE157" s="28">
        <f t="shared" si="24"/>
        <v>0</v>
      </c>
    </row>
    <row r="158" spans="1:57" x14ac:dyDescent="0.25">
      <c r="A158" t="s">
        <v>9510</v>
      </c>
      <c r="B158" s="25">
        <f>IF('Indicator Date hidden'!C159="x","x",$B$2-'Indicator Date hidden'!C159)</f>
        <v>0</v>
      </c>
      <c r="C158" s="25">
        <f>IF('Indicator Date hidden'!D159="x","x",$C$2-'Indicator Date hidden'!D159)</f>
        <v>0</v>
      </c>
      <c r="D158" s="25">
        <f>IF('Indicator Date hidden'!E159="x","x",$D$2-'Indicator Date hidden'!E159)</f>
        <v>0</v>
      </c>
      <c r="E158" s="25">
        <f>IF('Indicator Date hidden'!F159="x","x",$E$2-'Indicator Date hidden'!F159)</f>
        <v>0</v>
      </c>
      <c r="F158" s="25">
        <f>IF('Indicator Date hidden'!G159="x","x",$F$2-'Indicator Date hidden'!G159)</f>
        <v>0</v>
      </c>
      <c r="G158" s="25">
        <f>IF('Indicator Date hidden'!H159="x","x",$G$2-'Indicator Date hidden'!H159)</f>
        <v>0</v>
      </c>
      <c r="H158" s="25">
        <f>IF('Indicator Date hidden'!I159="x","x",$H$2-'Indicator Date hidden'!I159)</f>
        <v>0</v>
      </c>
      <c r="I158" s="25">
        <f>IF('Indicator Date hidden'!J159="x","x",$I$2-'Indicator Date hidden'!J159)</f>
        <v>0</v>
      </c>
      <c r="J158" s="25">
        <f>IF('Indicator Date hidden'!K159="x","x",$J$2-'Indicator Date hidden'!K159)</f>
        <v>0</v>
      </c>
      <c r="K158" s="25">
        <f>IF('Indicator Date hidden'!L159="x","x",$K$2-'Indicator Date hidden'!L159)</f>
        <v>0</v>
      </c>
      <c r="L158" s="25">
        <f>IF('Indicator Date hidden'!M159="x","x",$L$2-'Indicator Date hidden'!M159)</f>
        <v>0</v>
      </c>
      <c r="M158" s="25">
        <f>IF('Indicator Date hidden'!N159="x","x",$M$2-'Indicator Date hidden'!N159)</f>
        <v>0</v>
      </c>
      <c r="N158" s="25">
        <f>IF('Indicator Date hidden'!O159="x","x",$N$2-'Indicator Date hidden'!O159)</f>
        <v>0</v>
      </c>
      <c r="O158" s="25">
        <f>IF('Indicator Date hidden'!P159="x","x",$O$2-'Indicator Date hidden'!P159)</f>
        <v>0</v>
      </c>
      <c r="P158" s="25" t="str">
        <f>IF('Indicator Date hidden'!Q159="x","x",$P$2-'Indicator Date hidden'!Q159)</f>
        <v>x</v>
      </c>
      <c r="Q158" s="25">
        <f>IF('Indicator Date hidden'!R159="x","x",$Q$2-'Indicator Date hidden'!R159)</f>
        <v>8</v>
      </c>
      <c r="R158" s="25">
        <f>IF('Indicator Date hidden'!S159="x","x",$R$2-'Indicator Date hidden'!S159)</f>
        <v>0</v>
      </c>
      <c r="S158" s="25">
        <f>IF('Indicator Date hidden'!T159="x","x",$S$2-'Indicator Date hidden'!T159)</f>
        <v>0</v>
      </c>
      <c r="T158" s="25">
        <f>IF('Indicator Date hidden'!U159="x","x",$T$2-'Indicator Date hidden'!U159)</f>
        <v>0</v>
      </c>
      <c r="U158" s="25">
        <f>IF('Indicator Date hidden'!V159="x","x",$U$2-'Indicator Date hidden'!V159)</f>
        <v>0</v>
      </c>
      <c r="V158" s="25">
        <f>IF('Indicator Date hidden'!W159="x","x",$V$2-'Indicator Date hidden'!W159)</f>
        <v>0</v>
      </c>
      <c r="W158" s="25">
        <f>IF('Indicator Date hidden'!X159="x","x",$W$2-'Indicator Date hidden'!X159)</f>
        <v>5</v>
      </c>
      <c r="X158" s="25">
        <f>IF('Indicator Date hidden'!Y159="x","x",$X$2-'Indicator Date hidden'!Y159)</f>
        <v>4</v>
      </c>
      <c r="Y158" s="25">
        <f>IF('Indicator Date hidden'!Z159="x","x",$Y$2-'Indicator Date hidden'!Z159)</f>
        <v>0</v>
      </c>
      <c r="Z158" s="25">
        <f>IF('Indicator Date hidden'!AA159="x","x",$Z$2-'Indicator Date hidden'!AA159)</f>
        <v>0</v>
      </c>
      <c r="AA158" s="25">
        <f>IF('Indicator Date hidden'!AB159="x","x",$AA$2-'Indicator Date hidden'!AB159)</f>
        <v>0</v>
      </c>
      <c r="AB158" s="25" t="str">
        <f>IF('Indicator Date hidden'!AC159="x","x",$AB$2-'Indicator Date hidden'!AC159)</f>
        <v>x</v>
      </c>
      <c r="AC158" s="25">
        <f>IF('Indicator Date hidden'!AD159="x","x",$AC$2-'Indicator Date hidden'!AD159)</f>
        <v>0</v>
      </c>
      <c r="AD158" s="25">
        <f>IF('Indicator Date hidden'!AE159="x","x",$AD$2-'Indicator Date hidden'!AE159)</f>
        <v>0</v>
      </c>
      <c r="AE158" s="25">
        <f>IF('Indicator Date hidden'!AF159="x","x",$AE$2-'Indicator Date hidden'!AF159)</f>
        <v>2</v>
      </c>
      <c r="AF158" s="25" t="str">
        <f>IF('Indicator Date hidden'!AG159="x","x",$AF$2-'Indicator Date hidden'!AG159)</f>
        <v>x</v>
      </c>
      <c r="AG158" s="25">
        <f>IF('Indicator Date hidden'!AH159="x","x",$AG$2-'Indicator Date hidden'!AH159)</f>
        <v>0</v>
      </c>
      <c r="AH158" s="25">
        <f>IF('Indicator Date hidden'!AI159="x","x",$AH$2-'Indicator Date hidden'!AI159)</f>
        <v>0</v>
      </c>
      <c r="AI158" s="25">
        <f>IF('Indicator Date hidden'!AJ159="x","x",$AI$2-'Indicator Date hidden'!AJ159)</f>
        <v>0</v>
      </c>
      <c r="AJ158" s="25">
        <f>IF('Indicator Date hidden'!AK159="x","x",$AJ$2-'Indicator Date hidden'!AK159)</f>
        <v>1</v>
      </c>
      <c r="AK158" s="25">
        <f>IF('Indicator Date hidden'!AL159="x","x",$AK$2-'Indicator Date hidden'!AL159)</f>
        <v>1</v>
      </c>
      <c r="AL158" s="25">
        <f>IF('Indicator Date hidden'!AM159="x","x",$AL$2-'Indicator Date hidden'!AM159)</f>
        <v>0</v>
      </c>
      <c r="AM158" s="25">
        <f>IF('Indicator Date hidden'!AN159="x","x",$AM$2-'Indicator Date hidden'!AN159)</f>
        <v>0</v>
      </c>
      <c r="AN158" s="25">
        <f>IF('Indicator Date hidden'!AO159="x","x",$AN$2-'Indicator Date hidden'!AO159)</f>
        <v>0</v>
      </c>
      <c r="AO158" s="25" t="str">
        <f>IF('Indicator Date hidden'!AP159="x","x",$AO$2-'Indicator Date hidden'!AP159)</f>
        <v>x</v>
      </c>
      <c r="AP158" s="25" t="str">
        <f>IF('Indicator Date hidden'!AQ159="x","x",$AP$2-'Indicator Date hidden'!AQ159)</f>
        <v>x</v>
      </c>
      <c r="AQ158" s="25" t="str">
        <f>IF('Indicator Date hidden'!AR159="x","x",$AQ$2-'Indicator Date hidden'!AR159)</f>
        <v>x</v>
      </c>
      <c r="AR158" s="25">
        <f>IF('Indicator Date hidden'!AS159="x","x",$AR$2-'Indicator Date hidden'!AS159)</f>
        <v>0</v>
      </c>
      <c r="AS158" s="25">
        <f>IF('Indicator Date hidden'!AT159="x","x",$AS$2-'Indicator Date hidden'!AT159)</f>
        <v>0</v>
      </c>
      <c r="AT158" s="25">
        <f>IF('Indicator Date hidden'!AU159="x","x",$AT$2-'Indicator Date hidden'!AU159)</f>
        <v>0</v>
      </c>
      <c r="AU158" s="25" t="str">
        <f>IF('Indicator Date hidden'!AV159="x","x",$AU$2-'Indicator Date hidden'!AV159)</f>
        <v>x</v>
      </c>
      <c r="AV158" s="25">
        <f>IF('Indicator Date hidden'!AW159="x","x",$AV$2-'Indicator Date hidden'!AW159)</f>
        <v>0</v>
      </c>
      <c r="AW158" s="25">
        <f>IF('Indicator Date hidden'!AX159="x","x",$AW$2-'Indicator Date hidden'!AX159)</f>
        <v>0</v>
      </c>
      <c r="AX158" s="25">
        <f>IF('Indicator Date hidden'!AY159="x","x",$AX$2-'Indicator Date hidden'!AY159)</f>
        <v>0</v>
      </c>
      <c r="AY158" s="25">
        <f>IF('Indicator Date hidden'!AZ159="x","x",$AY$2-'Indicator Date hidden'!AZ159)</f>
        <v>4</v>
      </c>
      <c r="AZ158" s="25">
        <f>IF('Indicator Date hidden'!BA159="x","x",$AZ$2-'Indicator Date hidden'!BA159)</f>
        <v>4</v>
      </c>
      <c r="BA158">
        <f t="shared" si="20"/>
        <v>29</v>
      </c>
      <c r="BB158" s="26">
        <f t="shared" si="21"/>
        <v>0.65909090909090906</v>
      </c>
      <c r="BC158">
        <f t="shared" si="22"/>
        <v>8</v>
      </c>
      <c r="BD158" s="26">
        <f t="shared" si="23"/>
        <v>1.6779747237529292</v>
      </c>
      <c r="BE158" s="28">
        <f t="shared" si="24"/>
        <v>0</v>
      </c>
    </row>
    <row r="159" spans="1:57" x14ac:dyDescent="0.25">
      <c r="A159" t="s">
        <v>9563</v>
      </c>
      <c r="B159" s="25">
        <f>IF('Indicator Date hidden'!C160="x","x",$B$2-'Indicator Date hidden'!C160)</f>
        <v>0</v>
      </c>
      <c r="C159" s="25">
        <f>IF('Indicator Date hidden'!D160="x","x",$C$2-'Indicator Date hidden'!D160)</f>
        <v>0</v>
      </c>
      <c r="D159" s="25">
        <f>IF('Indicator Date hidden'!E160="x","x",$D$2-'Indicator Date hidden'!E160)</f>
        <v>0</v>
      </c>
      <c r="E159" s="25">
        <f>IF('Indicator Date hidden'!F160="x","x",$E$2-'Indicator Date hidden'!F160)</f>
        <v>0</v>
      </c>
      <c r="F159" s="25">
        <f>IF('Indicator Date hidden'!G160="x","x",$F$2-'Indicator Date hidden'!G160)</f>
        <v>0</v>
      </c>
      <c r="G159" s="25">
        <f>IF('Indicator Date hidden'!H160="x","x",$G$2-'Indicator Date hidden'!H160)</f>
        <v>0</v>
      </c>
      <c r="H159" s="25">
        <f>IF('Indicator Date hidden'!I160="x","x",$H$2-'Indicator Date hidden'!I160)</f>
        <v>0</v>
      </c>
      <c r="I159" s="25">
        <f>IF('Indicator Date hidden'!J160="x","x",$I$2-'Indicator Date hidden'!J160)</f>
        <v>0</v>
      </c>
      <c r="J159" s="25">
        <f>IF('Indicator Date hidden'!K160="x","x",$J$2-'Indicator Date hidden'!K160)</f>
        <v>0</v>
      </c>
      <c r="K159" s="25">
        <f>IF('Indicator Date hidden'!L160="x","x",$K$2-'Indicator Date hidden'!L160)</f>
        <v>0</v>
      </c>
      <c r="L159" s="25">
        <f>IF('Indicator Date hidden'!M160="x","x",$L$2-'Indicator Date hidden'!M160)</f>
        <v>0</v>
      </c>
      <c r="M159" s="25">
        <f>IF('Indicator Date hidden'!N160="x","x",$M$2-'Indicator Date hidden'!N160)</f>
        <v>0</v>
      </c>
      <c r="N159" s="25">
        <f>IF('Indicator Date hidden'!O160="x","x",$N$2-'Indicator Date hidden'!O160)</f>
        <v>0</v>
      </c>
      <c r="O159" s="25">
        <f>IF('Indicator Date hidden'!P160="x","x",$O$2-'Indicator Date hidden'!P160)</f>
        <v>0</v>
      </c>
      <c r="P159" s="25">
        <f>IF('Indicator Date hidden'!Q160="x","x",$P$2-'Indicator Date hidden'!Q160)</f>
        <v>0</v>
      </c>
      <c r="Q159" s="25">
        <f>IF('Indicator Date hidden'!R160="x","x",$Q$2-'Indicator Date hidden'!R160)</f>
        <v>2</v>
      </c>
      <c r="R159" s="25">
        <f>IF('Indicator Date hidden'!S160="x","x",$R$2-'Indicator Date hidden'!S160)</f>
        <v>0</v>
      </c>
      <c r="S159" s="25">
        <f>IF('Indicator Date hidden'!T160="x","x",$S$2-'Indicator Date hidden'!T160)</f>
        <v>0</v>
      </c>
      <c r="T159" s="25">
        <f>IF('Indicator Date hidden'!U160="x","x",$T$2-'Indicator Date hidden'!U160)</f>
        <v>0</v>
      </c>
      <c r="U159" s="25">
        <f>IF('Indicator Date hidden'!V160="x","x",$U$2-'Indicator Date hidden'!V160)</f>
        <v>0</v>
      </c>
      <c r="V159" s="25">
        <f>IF('Indicator Date hidden'!W160="x","x",$V$2-'Indicator Date hidden'!W160)</f>
        <v>0</v>
      </c>
      <c r="W159" s="25">
        <f>IF('Indicator Date hidden'!X160="x","x",$W$2-'Indicator Date hidden'!X160)</f>
        <v>6</v>
      </c>
      <c r="X159" s="25">
        <f>IF('Indicator Date hidden'!Y160="x","x",$X$2-'Indicator Date hidden'!Y160)</f>
        <v>1</v>
      </c>
      <c r="Y159" s="25">
        <f>IF('Indicator Date hidden'!Z160="x","x",$Y$2-'Indicator Date hidden'!Z160)</f>
        <v>0</v>
      </c>
      <c r="Z159" s="25">
        <f>IF('Indicator Date hidden'!AA160="x","x",$Z$2-'Indicator Date hidden'!AA160)</f>
        <v>0</v>
      </c>
      <c r="AA159" s="25">
        <f>IF('Indicator Date hidden'!AB160="x","x",$AA$2-'Indicator Date hidden'!AB160)</f>
        <v>0</v>
      </c>
      <c r="AB159" s="25">
        <f>IF('Indicator Date hidden'!AC160="x","x",$AB$2-'Indicator Date hidden'!AC160)</f>
        <v>0</v>
      </c>
      <c r="AC159" s="25">
        <f>IF('Indicator Date hidden'!AD160="x","x",$AC$2-'Indicator Date hidden'!AD160)</f>
        <v>0</v>
      </c>
      <c r="AD159" s="25">
        <f>IF('Indicator Date hidden'!AE160="x","x",$AD$2-'Indicator Date hidden'!AE160)</f>
        <v>0</v>
      </c>
      <c r="AE159" s="25">
        <f>IF('Indicator Date hidden'!AF160="x","x",$AE$2-'Indicator Date hidden'!AF160)</f>
        <v>0</v>
      </c>
      <c r="AF159" s="25">
        <f>IF('Indicator Date hidden'!AG160="x","x",$AF$2-'Indicator Date hidden'!AG160)</f>
        <v>2</v>
      </c>
      <c r="AG159" s="25">
        <f>IF('Indicator Date hidden'!AH160="x","x",$AG$2-'Indicator Date hidden'!AH160)</f>
        <v>0</v>
      </c>
      <c r="AH159" s="25">
        <f>IF('Indicator Date hidden'!AI160="x","x",$AH$2-'Indicator Date hidden'!AI160)</f>
        <v>0</v>
      </c>
      <c r="AI159" s="25">
        <f>IF('Indicator Date hidden'!AJ160="x","x",$AI$2-'Indicator Date hidden'!AJ160)</f>
        <v>0</v>
      </c>
      <c r="AJ159" s="25" t="str">
        <f>IF('Indicator Date hidden'!AK160="x","x",$AJ$2-'Indicator Date hidden'!AK160)</f>
        <v>x</v>
      </c>
      <c r="AK159" s="25">
        <f>IF('Indicator Date hidden'!AL160="x","x",$AK$2-'Indicator Date hidden'!AL160)</f>
        <v>1</v>
      </c>
      <c r="AL159" s="25">
        <f>IF('Indicator Date hidden'!AM160="x","x",$AL$2-'Indicator Date hidden'!AM160)</f>
        <v>0</v>
      </c>
      <c r="AM159" s="25">
        <f>IF('Indicator Date hidden'!AN160="x","x",$AM$2-'Indicator Date hidden'!AN160)</f>
        <v>0</v>
      </c>
      <c r="AN159" s="25">
        <f>IF('Indicator Date hidden'!AO160="x","x",$AN$2-'Indicator Date hidden'!AO160)</f>
        <v>0</v>
      </c>
      <c r="AO159" s="25">
        <f>IF('Indicator Date hidden'!AP160="x","x",$AO$2-'Indicator Date hidden'!AP160)</f>
        <v>0</v>
      </c>
      <c r="AP159" s="25">
        <f>IF('Indicator Date hidden'!AQ160="x","x",$AP$2-'Indicator Date hidden'!AQ160)</f>
        <v>0</v>
      </c>
      <c r="AQ159" s="25">
        <f>IF('Indicator Date hidden'!AR160="x","x",$AQ$2-'Indicator Date hidden'!AR160)</f>
        <v>0</v>
      </c>
      <c r="AR159" s="25">
        <f>IF('Indicator Date hidden'!AS160="x","x",$AR$2-'Indicator Date hidden'!AS160)</f>
        <v>0</v>
      </c>
      <c r="AS159" s="25">
        <f>IF('Indicator Date hidden'!AT160="x","x",$AS$2-'Indicator Date hidden'!AT160)</f>
        <v>0</v>
      </c>
      <c r="AT159" s="25">
        <f>IF('Indicator Date hidden'!AU160="x","x",$AT$2-'Indicator Date hidden'!AU160)</f>
        <v>0</v>
      </c>
      <c r="AU159" s="25">
        <f>IF('Indicator Date hidden'!AV160="x","x",$AU$2-'Indicator Date hidden'!AV160)</f>
        <v>2</v>
      </c>
      <c r="AV159" s="25">
        <f>IF('Indicator Date hidden'!AW160="x","x",$AV$2-'Indicator Date hidden'!AW160)</f>
        <v>0</v>
      </c>
      <c r="AW159" s="25">
        <f>IF('Indicator Date hidden'!AX160="x","x",$AW$2-'Indicator Date hidden'!AX160)</f>
        <v>0</v>
      </c>
      <c r="AX159" s="25">
        <f>IF('Indicator Date hidden'!AY160="x","x",$AX$2-'Indicator Date hidden'!AY160)</f>
        <v>0</v>
      </c>
      <c r="AY159" s="25">
        <f>IF('Indicator Date hidden'!AZ160="x","x",$AY$2-'Indicator Date hidden'!AZ160)</f>
        <v>0</v>
      </c>
      <c r="AZ159" s="25">
        <f>IF('Indicator Date hidden'!BA160="x","x",$AZ$2-'Indicator Date hidden'!BA160)</f>
        <v>0</v>
      </c>
      <c r="BA159">
        <f t="shared" si="20"/>
        <v>14</v>
      </c>
      <c r="BB159" s="26">
        <f t="shared" si="21"/>
        <v>0.28000000000000003</v>
      </c>
      <c r="BC159">
        <f t="shared" si="22"/>
        <v>6</v>
      </c>
      <c r="BD159" s="26">
        <f t="shared" si="23"/>
        <v>0.96</v>
      </c>
      <c r="BE159" s="28">
        <f t="shared" si="24"/>
        <v>0</v>
      </c>
    </row>
    <row r="160" spans="1:57" x14ac:dyDescent="0.25">
      <c r="A160" t="s">
        <v>9513</v>
      </c>
      <c r="B160" s="25">
        <f>IF('Indicator Date hidden'!C161="x","x",$B$2-'Indicator Date hidden'!C161)</f>
        <v>0</v>
      </c>
      <c r="C160" s="25">
        <f>IF('Indicator Date hidden'!D161="x","x",$C$2-'Indicator Date hidden'!D161)</f>
        <v>0</v>
      </c>
      <c r="D160" s="25">
        <f>IF('Indicator Date hidden'!E161="x","x",$D$2-'Indicator Date hidden'!E161)</f>
        <v>0</v>
      </c>
      <c r="E160" s="25">
        <f>IF('Indicator Date hidden'!F161="x","x",$E$2-'Indicator Date hidden'!F161)</f>
        <v>0</v>
      </c>
      <c r="F160" s="25">
        <f>IF('Indicator Date hidden'!G161="x","x",$F$2-'Indicator Date hidden'!G161)</f>
        <v>0</v>
      </c>
      <c r="G160" s="25">
        <f>IF('Indicator Date hidden'!H161="x","x",$G$2-'Indicator Date hidden'!H161)</f>
        <v>0</v>
      </c>
      <c r="H160" s="25">
        <f>IF('Indicator Date hidden'!I161="x","x",$H$2-'Indicator Date hidden'!I161)</f>
        <v>0</v>
      </c>
      <c r="I160" s="25">
        <f>IF('Indicator Date hidden'!J161="x","x",$I$2-'Indicator Date hidden'!J161)</f>
        <v>0</v>
      </c>
      <c r="J160" s="25">
        <f>IF('Indicator Date hidden'!K161="x","x",$J$2-'Indicator Date hidden'!K161)</f>
        <v>0</v>
      </c>
      <c r="K160" s="25">
        <f>IF('Indicator Date hidden'!L161="x","x",$K$2-'Indicator Date hidden'!L161)</f>
        <v>0</v>
      </c>
      <c r="L160" s="25">
        <f>IF('Indicator Date hidden'!M161="x","x",$L$2-'Indicator Date hidden'!M161)</f>
        <v>0</v>
      </c>
      <c r="M160" s="25">
        <f>IF('Indicator Date hidden'!N161="x","x",$M$2-'Indicator Date hidden'!N161)</f>
        <v>0</v>
      </c>
      <c r="N160" s="25">
        <f>IF('Indicator Date hidden'!O161="x","x",$N$2-'Indicator Date hidden'!O161)</f>
        <v>0</v>
      </c>
      <c r="O160" s="25">
        <f>IF('Indicator Date hidden'!P161="x","x",$O$2-'Indicator Date hidden'!P161)</f>
        <v>0</v>
      </c>
      <c r="P160" s="25">
        <f>IF('Indicator Date hidden'!Q161="x","x",$P$2-'Indicator Date hidden'!Q161)</f>
        <v>0</v>
      </c>
      <c r="Q160" s="25">
        <f>IF('Indicator Date hidden'!R161="x","x",$Q$2-'Indicator Date hidden'!R161)</f>
        <v>4</v>
      </c>
      <c r="R160" s="25">
        <f>IF('Indicator Date hidden'!S161="x","x",$R$2-'Indicator Date hidden'!S161)</f>
        <v>0</v>
      </c>
      <c r="S160" s="25">
        <f>IF('Indicator Date hidden'!T161="x","x",$S$2-'Indicator Date hidden'!T161)</f>
        <v>0</v>
      </c>
      <c r="T160" s="25">
        <f>IF('Indicator Date hidden'!U161="x","x",$T$2-'Indicator Date hidden'!U161)</f>
        <v>0</v>
      </c>
      <c r="U160" s="25">
        <f>IF('Indicator Date hidden'!V161="x","x",$U$2-'Indicator Date hidden'!V161)</f>
        <v>0</v>
      </c>
      <c r="V160" s="25">
        <f>IF('Indicator Date hidden'!W161="x","x",$V$2-'Indicator Date hidden'!W161)</f>
        <v>0</v>
      </c>
      <c r="W160" s="25">
        <f>IF('Indicator Date hidden'!X161="x","x",$W$2-'Indicator Date hidden'!X161)</f>
        <v>4</v>
      </c>
      <c r="X160" s="25" t="str">
        <f>IF('Indicator Date hidden'!Y161="x","x",$X$2-'Indicator Date hidden'!Y161)</f>
        <v>x</v>
      </c>
      <c r="Y160" s="25">
        <f>IF('Indicator Date hidden'!Z161="x","x",$Y$2-'Indicator Date hidden'!Z161)</f>
        <v>0</v>
      </c>
      <c r="Z160" s="25">
        <f>IF('Indicator Date hidden'!AA161="x","x",$Z$2-'Indicator Date hidden'!AA161)</f>
        <v>0</v>
      </c>
      <c r="AA160" s="25">
        <f>IF('Indicator Date hidden'!AB161="x","x",$AA$2-'Indicator Date hidden'!AB161)</f>
        <v>0</v>
      </c>
      <c r="AB160" s="25">
        <f>IF('Indicator Date hidden'!AC161="x","x",$AB$2-'Indicator Date hidden'!AC161)</f>
        <v>0</v>
      </c>
      <c r="AC160" s="25">
        <f>IF('Indicator Date hidden'!AD161="x","x",$AC$2-'Indicator Date hidden'!AD161)</f>
        <v>0</v>
      </c>
      <c r="AD160" s="25">
        <f>IF('Indicator Date hidden'!AE161="x","x",$AD$2-'Indicator Date hidden'!AE161)</f>
        <v>0</v>
      </c>
      <c r="AE160" s="25" t="str">
        <f>IF('Indicator Date hidden'!AF161="x","x",$AE$2-'Indicator Date hidden'!AF161)</f>
        <v>x</v>
      </c>
      <c r="AF160" s="25" t="str">
        <f>IF('Indicator Date hidden'!AG161="x","x",$AF$2-'Indicator Date hidden'!AG161)</f>
        <v>x</v>
      </c>
      <c r="AG160" s="25">
        <f>IF('Indicator Date hidden'!AH161="x","x",$AG$2-'Indicator Date hidden'!AH161)</f>
        <v>0</v>
      </c>
      <c r="AH160" s="25">
        <f>IF('Indicator Date hidden'!AI161="x","x",$AH$2-'Indicator Date hidden'!AI161)</f>
        <v>0</v>
      </c>
      <c r="AI160" s="25">
        <f>IF('Indicator Date hidden'!AJ161="x","x",$AI$2-'Indicator Date hidden'!AJ161)</f>
        <v>0</v>
      </c>
      <c r="AJ160" s="25">
        <f>IF('Indicator Date hidden'!AK161="x","x",$AJ$2-'Indicator Date hidden'!AK161)</f>
        <v>1</v>
      </c>
      <c r="AK160" s="25">
        <f>IF('Indicator Date hidden'!AL161="x","x",$AK$2-'Indicator Date hidden'!AL161)</f>
        <v>0</v>
      </c>
      <c r="AL160" s="25">
        <f>IF('Indicator Date hidden'!AM161="x","x",$AL$2-'Indicator Date hidden'!AM161)</f>
        <v>0</v>
      </c>
      <c r="AM160" s="25">
        <f>IF('Indicator Date hidden'!AN161="x","x",$AM$2-'Indicator Date hidden'!AN161)</f>
        <v>0</v>
      </c>
      <c r="AN160" s="25">
        <f>IF('Indicator Date hidden'!AO161="x","x",$AN$2-'Indicator Date hidden'!AO161)</f>
        <v>0</v>
      </c>
      <c r="AO160" s="25" t="str">
        <f>IF('Indicator Date hidden'!AP161="x","x",$AO$2-'Indicator Date hidden'!AP161)</f>
        <v>x</v>
      </c>
      <c r="AP160" s="25" t="str">
        <f>IF('Indicator Date hidden'!AQ161="x","x",$AP$2-'Indicator Date hidden'!AQ161)</f>
        <v>x</v>
      </c>
      <c r="AQ160" s="25" t="str">
        <f>IF('Indicator Date hidden'!AR161="x","x",$AQ$2-'Indicator Date hidden'!AR161)</f>
        <v>x</v>
      </c>
      <c r="AR160" s="25">
        <f>IF('Indicator Date hidden'!AS161="x","x",$AR$2-'Indicator Date hidden'!AS161)</f>
        <v>0</v>
      </c>
      <c r="AS160" s="25">
        <f>IF('Indicator Date hidden'!AT161="x","x",$AS$2-'Indicator Date hidden'!AT161)</f>
        <v>0</v>
      </c>
      <c r="AT160" s="25">
        <f>IF('Indicator Date hidden'!AU161="x","x",$AT$2-'Indicator Date hidden'!AU161)</f>
        <v>0</v>
      </c>
      <c r="AU160" s="25">
        <f>IF('Indicator Date hidden'!AV161="x","x",$AU$2-'Indicator Date hidden'!AV161)</f>
        <v>6</v>
      </c>
      <c r="AV160" s="25">
        <f>IF('Indicator Date hidden'!AW161="x","x",$AV$2-'Indicator Date hidden'!AW161)</f>
        <v>0</v>
      </c>
      <c r="AW160" s="25">
        <f>IF('Indicator Date hidden'!AX161="x","x",$AW$2-'Indicator Date hidden'!AX161)</f>
        <v>0</v>
      </c>
      <c r="AX160" s="25">
        <f>IF('Indicator Date hidden'!AY161="x","x",$AX$2-'Indicator Date hidden'!AY161)</f>
        <v>0</v>
      </c>
      <c r="AY160" s="25">
        <f>IF('Indicator Date hidden'!AZ161="x","x",$AY$2-'Indicator Date hidden'!AZ161)</f>
        <v>0</v>
      </c>
      <c r="AZ160" s="25">
        <f>IF('Indicator Date hidden'!BA161="x","x",$AZ$2-'Indicator Date hidden'!BA161)</f>
        <v>0</v>
      </c>
      <c r="BA160">
        <f t="shared" si="20"/>
        <v>15</v>
      </c>
      <c r="BB160" s="26">
        <f t="shared" si="21"/>
        <v>0.33333333333333331</v>
      </c>
      <c r="BC160">
        <f t="shared" si="22"/>
        <v>4</v>
      </c>
      <c r="BD160" s="26">
        <f t="shared" si="23"/>
        <v>1.1925695879998879</v>
      </c>
      <c r="BE160" s="28">
        <f t="shared" si="24"/>
        <v>0</v>
      </c>
    </row>
    <row r="161" spans="1:57" x14ac:dyDescent="0.25">
      <c r="A161" t="s">
        <v>9350</v>
      </c>
      <c r="B161" s="25">
        <f>IF('Indicator Date hidden'!C162="x","x",$B$2-'Indicator Date hidden'!C162)</f>
        <v>0</v>
      </c>
      <c r="C161" s="25">
        <f>IF('Indicator Date hidden'!D162="x","x",$C$2-'Indicator Date hidden'!D162)</f>
        <v>0</v>
      </c>
      <c r="D161" s="25">
        <f>IF('Indicator Date hidden'!E162="x","x",$D$2-'Indicator Date hidden'!E162)</f>
        <v>0</v>
      </c>
      <c r="E161" s="25">
        <f>IF('Indicator Date hidden'!F162="x","x",$E$2-'Indicator Date hidden'!F162)</f>
        <v>0</v>
      </c>
      <c r="F161" s="25">
        <f>IF('Indicator Date hidden'!G162="x","x",$F$2-'Indicator Date hidden'!G162)</f>
        <v>0</v>
      </c>
      <c r="G161" s="25">
        <f>IF('Indicator Date hidden'!H162="x","x",$G$2-'Indicator Date hidden'!H162)</f>
        <v>0</v>
      </c>
      <c r="H161" s="25">
        <f>IF('Indicator Date hidden'!I162="x","x",$H$2-'Indicator Date hidden'!I162)</f>
        <v>0</v>
      </c>
      <c r="I161" s="25">
        <f>IF('Indicator Date hidden'!J162="x","x",$I$2-'Indicator Date hidden'!J162)</f>
        <v>0</v>
      </c>
      <c r="J161" s="25">
        <f>IF('Indicator Date hidden'!K162="x","x",$J$2-'Indicator Date hidden'!K162)</f>
        <v>0</v>
      </c>
      <c r="K161" s="25">
        <f>IF('Indicator Date hidden'!L162="x","x",$K$2-'Indicator Date hidden'!L162)</f>
        <v>0</v>
      </c>
      <c r="L161" s="25">
        <f>IF('Indicator Date hidden'!M162="x","x",$L$2-'Indicator Date hidden'!M162)</f>
        <v>0</v>
      </c>
      <c r="M161" s="25">
        <f>IF('Indicator Date hidden'!N162="x","x",$M$2-'Indicator Date hidden'!N162)</f>
        <v>0</v>
      </c>
      <c r="N161" s="25">
        <f>IF('Indicator Date hidden'!O162="x","x",$N$2-'Indicator Date hidden'!O162)</f>
        <v>0</v>
      </c>
      <c r="O161" s="25">
        <f>IF('Indicator Date hidden'!P162="x","x",$O$2-'Indicator Date hidden'!P162)</f>
        <v>0</v>
      </c>
      <c r="P161" s="25">
        <f>IF('Indicator Date hidden'!Q162="x","x",$P$2-'Indicator Date hidden'!Q162)</f>
        <v>0</v>
      </c>
      <c r="Q161" s="25" t="str">
        <f>IF('Indicator Date hidden'!R162="x","x",$Q$2-'Indicator Date hidden'!R162)</f>
        <v>x</v>
      </c>
      <c r="R161" s="25">
        <f>IF('Indicator Date hidden'!S162="x","x",$R$2-'Indicator Date hidden'!S162)</f>
        <v>0</v>
      </c>
      <c r="S161" s="25">
        <f>IF('Indicator Date hidden'!T162="x","x",$S$2-'Indicator Date hidden'!T162)</f>
        <v>0</v>
      </c>
      <c r="T161" s="25">
        <f>IF('Indicator Date hidden'!U162="x","x",$T$2-'Indicator Date hidden'!U162)</f>
        <v>0</v>
      </c>
      <c r="U161" s="25" t="str">
        <f>IF('Indicator Date hidden'!V162="x","x",$U$2-'Indicator Date hidden'!V162)</f>
        <v>x</v>
      </c>
      <c r="V161" s="25">
        <f>IF('Indicator Date hidden'!W162="x","x",$V$2-'Indicator Date hidden'!W162)</f>
        <v>0</v>
      </c>
      <c r="W161" s="25" t="str">
        <f>IF('Indicator Date hidden'!X162="x","x",$W$2-'Indicator Date hidden'!X162)</f>
        <v>x</v>
      </c>
      <c r="X161" s="25">
        <f>IF('Indicator Date hidden'!Y162="x","x",$X$2-'Indicator Date hidden'!Y162)</f>
        <v>1</v>
      </c>
      <c r="Y161" s="25">
        <f>IF('Indicator Date hidden'!Z162="x","x",$Y$2-'Indicator Date hidden'!Z162)</f>
        <v>0</v>
      </c>
      <c r="Z161" s="25">
        <f>IF('Indicator Date hidden'!AA162="x","x",$Z$2-'Indicator Date hidden'!AA162)</f>
        <v>0</v>
      </c>
      <c r="AA161" s="25">
        <f>IF('Indicator Date hidden'!AB162="x","x",$AA$2-'Indicator Date hidden'!AB162)</f>
        <v>1</v>
      </c>
      <c r="AB161" s="25">
        <f>IF('Indicator Date hidden'!AC162="x","x",$AB$2-'Indicator Date hidden'!AC162)</f>
        <v>0</v>
      </c>
      <c r="AC161" s="25">
        <f>IF('Indicator Date hidden'!AD162="x","x",$AC$2-'Indicator Date hidden'!AD162)</f>
        <v>0</v>
      </c>
      <c r="AD161" s="25" t="str">
        <f>IF('Indicator Date hidden'!AE162="x","x",$AD$2-'Indicator Date hidden'!AE162)</f>
        <v>x</v>
      </c>
      <c r="AE161" s="25">
        <f>IF('Indicator Date hidden'!AF162="x","x",$AE$2-'Indicator Date hidden'!AF162)</f>
        <v>0</v>
      </c>
      <c r="AF161" s="25">
        <f>IF('Indicator Date hidden'!AG162="x","x",$AF$2-'Indicator Date hidden'!AG162)</f>
        <v>1</v>
      </c>
      <c r="AG161" s="25">
        <f>IF('Indicator Date hidden'!AH162="x","x",$AG$2-'Indicator Date hidden'!AH162)</f>
        <v>0</v>
      </c>
      <c r="AH161" s="25">
        <f>IF('Indicator Date hidden'!AI162="x","x",$AH$2-'Indicator Date hidden'!AI162)</f>
        <v>0</v>
      </c>
      <c r="AI161" s="25">
        <f>IF('Indicator Date hidden'!AJ162="x","x",$AI$2-'Indicator Date hidden'!AJ162)</f>
        <v>0</v>
      </c>
      <c r="AJ161" s="25" t="str">
        <f>IF('Indicator Date hidden'!AK162="x","x",$AJ$2-'Indicator Date hidden'!AK162)</f>
        <v>x</v>
      </c>
      <c r="AK161" s="25">
        <f>IF('Indicator Date hidden'!AL162="x","x",$AK$2-'Indicator Date hidden'!AL162)</f>
        <v>1</v>
      </c>
      <c r="AL161" s="25">
        <f>IF('Indicator Date hidden'!AM162="x","x",$AL$2-'Indicator Date hidden'!AM162)</f>
        <v>0</v>
      </c>
      <c r="AM161" s="25">
        <f>IF('Indicator Date hidden'!AN162="x","x",$AM$2-'Indicator Date hidden'!AN162)</f>
        <v>0</v>
      </c>
      <c r="AN161" s="25">
        <f>IF('Indicator Date hidden'!AO162="x","x",$AN$2-'Indicator Date hidden'!AO162)</f>
        <v>0</v>
      </c>
      <c r="AO161" s="25">
        <f>IF('Indicator Date hidden'!AP162="x","x",$AO$2-'Indicator Date hidden'!AP162)</f>
        <v>0</v>
      </c>
      <c r="AP161" s="25">
        <f>IF('Indicator Date hidden'!AQ162="x","x",$AP$2-'Indicator Date hidden'!AQ162)</f>
        <v>0</v>
      </c>
      <c r="AQ161" s="25">
        <f>IF('Indicator Date hidden'!AR162="x","x",$AQ$2-'Indicator Date hidden'!AR162)</f>
        <v>0</v>
      </c>
      <c r="AR161" s="25">
        <f>IF('Indicator Date hidden'!AS162="x","x",$AR$2-'Indicator Date hidden'!AS162)</f>
        <v>0</v>
      </c>
      <c r="AS161" s="25">
        <f>IF('Indicator Date hidden'!AT162="x","x",$AS$2-'Indicator Date hidden'!AT162)</f>
        <v>0</v>
      </c>
      <c r="AT161" s="25">
        <f>IF('Indicator Date hidden'!AU162="x","x",$AT$2-'Indicator Date hidden'!AU162)</f>
        <v>0</v>
      </c>
      <c r="AU161" s="25">
        <f>IF('Indicator Date hidden'!AV162="x","x",$AU$2-'Indicator Date hidden'!AV162)</f>
        <v>1</v>
      </c>
      <c r="AV161" s="25">
        <f>IF('Indicator Date hidden'!AW162="x","x",$AV$2-'Indicator Date hidden'!AW162)</f>
        <v>0</v>
      </c>
      <c r="AW161" s="25">
        <f>IF('Indicator Date hidden'!AX162="x","x",$AW$2-'Indicator Date hidden'!AX162)</f>
        <v>0</v>
      </c>
      <c r="AX161" s="25">
        <f>IF('Indicator Date hidden'!AY162="x","x",$AX$2-'Indicator Date hidden'!AY162)</f>
        <v>0</v>
      </c>
      <c r="AY161" s="25">
        <f>IF('Indicator Date hidden'!AZ162="x","x",$AY$2-'Indicator Date hidden'!AZ162)</f>
        <v>0</v>
      </c>
      <c r="AZ161" s="25">
        <f>IF('Indicator Date hidden'!BA162="x","x",$AZ$2-'Indicator Date hidden'!BA162)</f>
        <v>0</v>
      </c>
      <c r="BA161">
        <f t="shared" si="20"/>
        <v>5</v>
      </c>
      <c r="BB161" s="26">
        <f t="shared" si="21"/>
        <v>0.10869565217391304</v>
      </c>
      <c r="BC161">
        <f t="shared" si="22"/>
        <v>5</v>
      </c>
      <c r="BD161" s="26">
        <f t="shared" si="23"/>
        <v>0.31125697963644244</v>
      </c>
      <c r="BE161" s="28">
        <f t="shared" si="24"/>
        <v>0</v>
      </c>
    </row>
    <row r="162" spans="1:57" x14ac:dyDescent="0.25">
      <c r="A162" t="s">
        <v>9430</v>
      </c>
      <c r="B162" s="25">
        <f>IF('Indicator Date hidden'!C163="x","x",$B$2-'Indicator Date hidden'!C163)</f>
        <v>0</v>
      </c>
      <c r="C162" s="25">
        <f>IF('Indicator Date hidden'!D163="x","x",$C$2-'Indicator Date hidden'!D163)</f>
        <v>0</v>
      </c>
      <c r="D162" s="25">
        <f>IF('Indicator Date hidden'!E163="x","x",$D$2-'Indicator Date hidden'!E163)</f>
        <v>0</v>
      </c>
      <c r="E162" s="25">
        <f>IF('Indicator Date hidden'!F163="x","x",$E$2-'Indicator Date hidden'!F163)</f>
        <v>0</v>
      </c>
      <c r="F162" s="25">
        <f>IF('Indicator Date hidden'!G163="x","x",$F$2-'Indicator Date hidden'!G163)</f>
        <v>0</v>
      </c>
      <c r="G162" s="25">
        <f>IF('Indicator Date hidden'!H163="x","x",$G$2-'Indicator Date hidden'!H163)</f>
        <v>0</v>
      </c>
      <c r="H162" s="25">
        <f>IF('Indicator Date hidden'!I163="x","x",$H$2-'Indicator Date hidden'!I163)</f>
        <v>0</v>
      </c>
      <c r="I162" s="25">
        <f>IF('Indicator Date hidden'!J163="x","x",$I$2-'Indicator Date hidden'!J163)</f>
        <v>0</v>
      </c>
      <c r="J162" s="25">
        <f>IF('Indicator Date hidden'!K163="x","x",$J$2-'Indicator Date hidden'!K163)</f>
        <v>0</v>
      </c>
      <c r="K162" s="25">
        <f>IF('Indicator Date hidden'!L163="x","x",$K$2-'Indicator Date hidden'!L163)</f>
        <v>0</v>
      </c>
      <c r="L162" s="25">
        <f>IF('Indicator Date hidden'!M163="x","x",$L$2-'Indicator Date hidden'!M163)</f>
        <v>0</v>
      </c>
      <c r="M162" s="25">
        <f>IF('Indicator Date hidden'!N163="x","x",$M$2-'Indicator Date hidden'!N163)</f>
        <v>0</v>
      </c>
      <c r="N162" s="25">
        <f>IF('Indicator Date hidden'!O163="x","x",$N$2-'Indicator Date hidden'!O163)</f>
        <v>0</v>
      </c>
      <c r="O162" s="25">
        <f>IF('Indicator Date hidden'!P163="x","x",$O$2-'Indicator Date hidden'!P163)</f>
        <v>0</v>
      </c>
      <c r="P162" s="25">
        <f>IF('Indicator Date hidden'!Q163="x","x",$P$2-'Indicator Date hidden'!Q163)</f>
        <v>0</v>
      </c>
      <c r="Q162" s="25" t="str">
        <f>IF('Indicator Date hidden'!R163="x","x",$Q$2-'Indicator Date hidden'!R163)</f>
        <v>x</v>
      </c>
      <c r="R162" s="25">
        <f>IF('Indicator Date hidden'!S163="x","x",$R$2-'Indicator Date hidden'!S163)</f>
        <v>0</v>
      </c>
      <c r="S162" s="25">
        <f>IF('Indicator Date hidden'!T163="x","x",$S$2-'Indicator Date hidden'!T163)</f>
        <v>0</v>
      </c>
      <c r="T162" s="25">
        <f>IF('Indicator Date hidden'!U163="x","x",$T$2-'Indicator Date hidden'!U163)</f>
        <v>0</v>
      </c>
      <c r="U162" s="25">
        <f>IF('Indicator Date hidden'!V163="x","x",$U$2-'Indicator Date hidden'!V163)</f>
        <v>0</v>
      </c>
      <c r="V162" s="25">
        <f>IF('Indicator Date hidden'!W163="x","x",$V$2-'Indicator Date hidden'!W163)</f>
        <v>0</v>
      </c>
      <c r="W162" s="25">
        <f>IF('Indicator Date hidden'!X163="x","x",$W$2-'Indicator Date hidden'!X163)</f>
        <v>2</v>
      </c>
      <c r="X162" s="25">
        <f>IF('Indicator Date hidden'!Y163="x","x",$X$2-'Indicator Date hidden'!Y163)</f>
        <v>4</v>
      </c>
      <c r="Y162" s="25">
        <f>IF('Indicator Date hidden'!Z163="x","x",$Y$2-'Indicator Date hidden'!Z163)</f>
        <v>0</v>
      </c>
      <c r="Z162" s="25">
        <f>IF('Indicator Date hidden'!AA163="x","x",$Z$2-'Indicator Date hidden'!AA163)</f>
        <v>0</v>
      </c>
      <c r="AA162" s="25">
        <f>IF('Indicator Date hidden'!AB163="x","x",$AA$2-'Indicator Date hidden'!AB163)</f>
        <v>0</v>
      </c>
      <c r="AB162" s="25">
        <f>IF('Indicator Date hidden'!AC163="x","x",$AB$2-'Indicator Date hidden'!AC163)</f>
        <v>0</v>
      </c>
      <c r="AC162" s="25">
        <f>IF('Indicator Date hidden'!AD163="x","x",$AC$2-'Indicator Date hidden'!AD163)</f>
        <v>0</v>
      </c>
      <c r="AD162" s="25">
        <f>IF('Indicator Date hidden'!AE163="x","x",$AD$2-'Indicator Date hidden'!AE163)</f>
        <v>0</v>
      </c>
      <c r="AE162" s="25">
        <f>IF('Indicator Date hidden'!AF163="x","x",$AE$2-'Indicator Date hidden'!AF163)</f>
        <v>0</v>
      </c>
      <c r="AF162" s="25">
        <f>IF('Indicator Date hidden'!AG163="x","x",$AF$2-'Indicator Date hidden'!AG163)</f>
        <v>1</v>
      </c>
      <c r="AG162" s="25">
        <f>IF('Indicator Date hidden'!AH163="x","x",$AG$2-'Indicator Date hidden'!AH163)</f>
        <v>0</v>
      </c>
      <c r="AH162" s="25">
        <f>IF('Indicator Date hidden'!AI163="x","x",$AH$2-'Indicator Date hidden'!AI163)</f>
        <v>0</v>
      </c>
      <c r="AI162" s="25">
        <f>IF('Indicator Date hidden'!AJ163="x","x",$AI$2-'Indicator Date hidden'!AJ163)</f>
        <v>0</v>
      </c>
      <c r="AJ162" s="25">
        <f>IF('Indicator Date hidden'!AK163="x","x",$AJ$2-'Indicator Date hidden'!AK163)</f>
        <v>1</v>
      </c>
      <c r="AK162" s="25">
        <f>IF('Indicator Date hidden'!AL163="x","x",$AK$2-'Indicator Date hidden'!AL163)</f>
        <v>1</v>
      </c>
      <c r="AL162" s="25">
        <f>IF('Indicator Date hidden'!AM163="x","x",$AL$2-'Indicator Date hidden'!AM163)</f>
        <v>0</v>
      </c>
      <c r="AM162" s="25">
        <f>IF('Indicator Date hidden'!AN163="x","x",$AM$2-'Indicator Date hidden'!AN163)</f>
        <v>0</v>
      </c>
      <c r="AN162" s="25">
        <f>IF('Indicator Date hidden'!AO163="x","x",$AN$2-'Indicator Date hidden'!AO163)</f>
        <v>0</v>
      </c>
      <c r="AO162" s="25">
        <f>IF('Indicator Date hidden'!AP163="x","x",$AO$2-'Indicator Date hidden'!AP163)</f>
        <v>0</v>
      </c>
      <c r="AP162" s="25">
        <f>IF('Indicator Date hidden'!AQ163="x","x",$AP$2-'Indicator Date hidden'!AQ163)</f>
        <v>0</v>
      </c>
      <c r="AQ162" s="25">
        <f>IF('Indicator Date hidden'!AR163="x","x",$AQ$2-'Indicator Date hidden'!AR163)</f>
        <v>0</v>
      </c>
      <c r="AR162" s="25">
        <f>IF('Indicator Date hidden'!AS163="x","x",$AR$2-'Indicator Date hidden'!AS163)</f>
        <v>0</v>
      </c>
      <c r="AS162" s="25">
        <f>IF('Indicator Date hidden'!AT163="x","x",$AS$2-'Indicator Date hidden'!AT163)</f>
        <v>0</v>
      </c>
      <c r="AT162" s="25">
        <f>IF('Indicator Date hidden'!AU163="x","x",$AT$2-'Indicator Date hidden'!AU163)</f>
        <v>0</v>
      </c>
      <c r="AU162" s="25">
        <f>IF('Indicator Date hidden'!AV163="x","x",$AU$2-'Indicator Date hidden'!AV163)</f>
        <v>4</v>
      </c>
      <c r="AV162" s="25">
        <f>IF('Indicator Date hidden'!AW163="x","x",$AV$2-'Indicator Date hidden'!AW163)</f>
        <v>0</v>
      </c>
      <c r="AW162" s="25">
        <f>IF('Indicator Date hidden'!AX163="x","x",$AW$2-'Indicator Date hidden'!AX163)</f>
        <v>0</v>
      </c>
      <c r="AX162" s="25">
        <f>IF('Indicator Date hidden'!AY163="x","x",$AX$2-'Indicator Date hidden'!AY163)</f>
        <v>0</v>
      </c>
      <c r="AY162" s="25">
        <f>IF('Indicator Date hidden'!AZ163="x","x",$AY$2-'Indicator Date hidden'!AZ163)</f>
        <v>0</v>
      </c>
      <c r="AZ162" s="25">
        <f>IF('Indicator Date hidden'!BA163="x","x",$AZ$2-'Indicator Date hidden'!BA163)</f>
        <v>0</v>
      </c>
      <c r="BA162">
        <f t="shared" si="20"/>
        <v>13</v>
      </c>
      <c r="BB162" s="26">
        <f t="shared" si="21"/>
        <v>0.26</v>
      </c>
      <c r="BC162">
        <f t="shared" si="22"/>
        <v>6</v>
      </c>
      <c r="BD162" s="26">
        <f t="shared" si="23"/>
        <v>0.84403791384036775</v>
      </c>
      <c r="BE162" s="28">
        <f t="shared" si="24"/>
        <v>0</v>
      </c>
    </row>
    <row r="163" spans="1:57" x14ac:dyDescent="0.25">
      <c r="A163" t="s">
        <v>9501</v>
      </c>
      <c r="B163" s="25">
        <f>IF('Indicator Date hidden'!C164="x","x",$B$2-'Indicator Date hidden'!C164)</f>
        <v>0</v>
      </c>
      <c r="C163" s="25">
        <f>IF('Indicator Date hidden'!D164="x","x",$C$2-'Indicator Date hidden'!D164)</f>
        <v>0</v>
      </c>
      <c r="D163" s="25">
        <f>IF('Indicator Date hidden'!E164="x","x",$D$2-'Indicator Date hidden'!E164)</f>
        <v>0</v>
      </c>
      <c r="E163" s="25">
        <f>IF('Indicator Date hidden'!F164="x","x",$E$2-'Indicator Date hidden'!F164)</f>
        <v>0</v>
      </c>
      <c r="F163" s="25">
        <f>IF('Indicator Date hidden'!G164="x","x",$F$2-'Indicator Date hidden'!G164)</f>
        <v>0</v>
      </c>
      <c r="G163" s="25">
        <f>IF('Indicator Date hidden'!H164="x","x",$G$2-'Indicator Date hidden'!H164)</f>
        <v>0</v>
      </c>
      <c r="H163" s="25">
        <f>IF('Indicator Date hidden'!I164="x","x",$H$2-'Indicator Date hidden'!I164)</f>
        <v>0</v>
      </c>
      <c r="I163" s="25">
        <f>IF('Indicator Date hidden'!J164="x","x",$I$2-'Indicator Date hidden'!J164)</f>
        <v>0</v>
      </c>
      <c r="J163" s="25">
        <f>IF('Indicator Date hidden'!K164="x","x",$J$2-'Indicator Date hidden'!K164)</f>
        <v>0</v>
      </c>
      <c r="K163" s="25">
        <f>IF('Indicator Date hidden'!L164="x","x",$K$2-'Indicator Date hidden'!L164)</f>
        <v>0</v>
      </c>
      <c r="L163" s="25">
        <f>IF('Indicator Date hidden'!M164="x","x",$L$2-'Indicator Date hidden'!M164)</f>
        <v>0</v>
      </c>
      <c r="M163" s="25">
        <f>IF('Indicator Date hidden'!N164="x","x",$M$2-'Indicator Date hidden'!N164)</f>
        <v>0</v>
      </c>
      <c r="N163" s="25">
        <f>IF('Indicator Date hidden'!O164="x","x",$N$2-'Indicator Date hidden'!O164)</f>
        <v>0</v>
      </c>
      <c r="O163" s="25">
        <f>IF('Indicator Date hidden'!P164="x","x",$O$2-'Indicator Date hidden'!P164)</f>
        <v>0</v>
      </c>
      <c r="P163" s="25">
        <f>IF('Indicator Date hidden'!Q164="x","x",$P$2-'Indicator Date hidden'!Q164)</f>
        <v>0</v>
      </c>
      <c r="Q163" s="25">
        <f>IF('Indicator Date hidden'!R164="x","x",$Q$2-'Indicator Date hidden'!R164)</f>
        <v>4</v>
      </c>
      <c r="R163" s="25">
        <f>IF('Indicator Date hidden'!S164="x","x",$R$2-'Indicator Date hidden'!S164)</f>
        <v>0</v>
      </c>
      <c r="S163" s="25">
        <f>IF('Indicator Date hidden'!T164="x","x",$S$2-'Indicator Date hidden'!T164)</f>
        <v>0</v>
      </c>
      <c r="T163" s="25">
        <f>IF('Indicator Date hidden'!U164="x","x",$T$2-'Indicator Date hidden'!U164)</f>
        <v>0</v>
      </c>
      <c r="U163" s="25">
        <f>IF('Indicator Date hidden'!V164="x","x",$U$2-'Indicator Date hidden'!V164)</f>
        <v>0</v>
      </c>
      <c r="V163" s="25">
        <f>IF('Indicator Date hidden'!W164="x","x",$V$2-'Indicator Date hidden'!W164)</f>
        <v>0</v>
      </c>
      <c r="W163" s="25">
        <f>IF('Indicator Date hidden'!X164="x","x",$W$2-'Indicator Date hidden'!X164)</f>
        <v>0</v>
      </c>
      <c r="X163" s="25">
        <f>IF('Indicator Date hidden'!Y164="x","x",$X$2-'Indicator Date hidden'!Y164)</f>
        <v>4</v>
      </c>
      <c r="Y163" s="25">
        <f>IF('Indicator Date hidden'!Z164="x","x",$Y$2-'Indicator Date hidden'!Z164)</f>
        <v>0</v>
      </c>
      <c r="Z163" s="25">
        <f>IF('Indicator Date hidden'!AA164="x","x",$Z$2-'Indicator Date hidden'!AA164)</f>
        <v>0</v>
      </c>
      <c r="AA163" s="25">
        <f>IF('Indicator Date hidden'!AB164="x","x",$AA$2-'Indicator Date hidden'!AB164)</f>
        <v>0</v>
      </c>
      <c r="AB163" s="25">
        <f>IF('Indicator Date hidden'!AC164="x","x",$AB$2-'Indicator Date hidden'!AC164)</f>
        <v>0</v>
      </c>
      <c r="AC163" s="25">
        <f>IF('Indicator Date hidden'!AD164="x","x",$AC$2-'Indicator Date hidden'!AD164)</f>
        <v>0</v>
      </c>
      <c r="AD163" s="25">
        <f>IF('Indicator Date hidden'!AE164="x","x",$AD$2-'Indicator Date hidden'!AE164)</f>
        <v>0</v>
      </c>
      <c r="AE163" s="25">
        <f>IF('Indicator Date hidden'!AF164="x","x",$AE$2-'Indicator Date hidden'!AF164)</f>
        <v>0</v>
      </c>
      <c r="AF163" s="25">
        <f>IF('Indicator Date hidden'!AG164="x","x",$AF$2-'Indicator Date hidden'!AG164)</f>
        <v>4</v>
      </c>
      <c r="AG163" s="25">
        <f>IF('Indicator Date hidden'!AH164="x","x",$AG$2-'Indicator Date hidden'!AH164)</f>
        <v>0</v>
      </c>
      <c r="AH163" s="25">
        <f>IF('Indicator Date hidden'!AI164="x","x",$AH$2-'Indicator Date hidden'!AI164)</f>
        <v>0</v>
      </c>
      <c r="AI163" s="25">
        <f>IF('Indicator Date hidden'!AJ164="x","x",$AI$2-'Indicator Date hidden'!AJ164)</f>
        <v>0</v>
      </c>
      <c r="AJ163" s="25">
        <f>IF('Indicator Date hidden'!AK164="x","x",$AJ$2-'Indicator Date hidden'!AK164)</f>
        <v>1</v>
      </c>
      <c r="AK163" s="25">
        <f>IF('Indicator Date hidden'!AL164="x","x",$AK$2-'Indicator Date hidden'!AL164)</f>
        <v>0</v>
      </c>
      <c r="AL163" s="25">
        <f>IF('Indicator Date hidden'!AM164="x","x",$AL$2-'Indicator Date hidden'!AM164)</f>
        <v>0</v>
      </c>
      <c r="AM163" s="25">
        <f>IF('Indicator Date hidden'!AN164="x","x",$AM$2-'Indicator Date hidden'!AN164)</f>
        <v>0</v>
      </c>
      <c r="AN163" s="25">
        <f>IF('Indicator Date hidden'!AO164="x","x",$AN$2-'Indicator Date hidden'!AO164)</f>
        <v>0</v>
      </c>
      <c r="AO163" s="25" t="str">
        <f>IF('Indicator Date hidden'!AP164="x","x",$AO$2-'Indicator Date hidden'!AP164)</f>
        <v>x</v>
      </c>
      <c r="AP163" s="25" t="str">
        <f>IF('Indicator Date hidden'!AQ164="x","x",$AP$2-'Indicator Date hidden'!AQ164)</f>
        <v>x</v>
      </c>
      <c r="AQ163" s="25">
        <f>IF('Indicator Date hidden'!AR164="x","x",$AQ$2-'Indicator Date hidden'!AR164)</f>
        <v>4</v>
      </c>
      <c r="AR163" s="25">
        <f>IF('Indicator Date hidden'!AS164="x","x",$AR$2-'Indicator Date hidden'!AS164)</f>
        <v>0</v>
      </c>
      <c r="AS163" s="25">
        <f>IF('Indicator Date hidden'!AT164="x","x",$AS$2-'Indicator Date hidden'!AT164)</f>
        <v>0</v>
      </c>
      <c r="AT163" s="25">
        <f>IF('Indicator Date hidden'!AU164="x","x",$AT$2-'Indicator Date hidden'!AU164)</f>
        <v>0</v>
      </c>
      <c r="AU163" s="25">
        <f>IF('Indicator Date hidden'!AV164="x","x",$AU$2-'Indicator Date hidden'!AV164)</f>
        <v>1</v>
      </c>
      <c r="AV163" s="25">
        <f>IF('Indicator Date hidden'!AW164="x","x",$AV$2-'Indicator Date hidden'!AW164)</f>
        <v>0</v>
      </c>
      <c r="AW163" s="25">
        <f>IF('Indicator Date hidden'!AX164="x","x",$AW$2-'Indicator Date hidden'!AX164)</f>
        <v>0</v>
      </c>
      <c r="AX163" s="25">
        <f>IF('Indicator Date hidden'!AY164="x","x",$AX$2-'Indicator Date hidden'!AY164)</f>
        <v>0</v>
      </c>
      <c r="AY163" s="25">
        <f>IF('Indicator Date hidden'!AZ164="x","x",$AY$2-'Indicator Date hidden'!AZ164)</f>
        <v>1</v>
      </c>
      <c r="AZ163" s="25">
        <f>IF('Indicator Date hidden'!BA164="x","x",$AZ$2-'Indicator Date hidden'!BA164)</f>
        <v>1</v>
      </c>
      <c r="BA163">
        <f t="shared" ref="BA163:BA193" si="25">SUM(B163:AZ163)</f>
        <v>20</v>
      </c>
      <c r="BB163" s="26">
        <f t="shared" ref="BB163:BB193" si="26">BA163/COUNT(B163:AZ163)</f>
        <v>0.40816326530612246</v>
      </c>
      <c r="BC163">
        <f t="shared" ref="BC163:BC193" si="27">COUNTIF(B163:AZ163,"&gt;0")</f>
        <v>8</v>
      </c>
      <c r="BD163" s="26">
        <f t="shared" ref="BD163:BD193" si="28">_xlfn.STDEV.P(B163:AZ163)</f>
        <v>1.1050601118923169</v>
      </c>
      <c r="BE163" s="28">
        <f t="shared" ref="BE163:BE193" si="29">MEDIAN(B163:AZ163)</f>
        <v>0</v>
      </c>
    </row>
    <row r="164" spans="1:57" x14ac:dyDescent="0.25">
      <c r="A164" t="s">
        <v>9517</v>
      </c>
      <c r="B164" s="25">
        <f>IF('Indicator Date hidden'!C165="x","x",$B$2-'Indicator Date hidden'!C165)</f>
        <v>0</v>
      </c>
      <c r="C164" s="25">
        <f>IF('Indicator Date hidden'!D165="x","x",$C$2-'Indicator Date hidden'!D165)</f>
        <v>0</v>
      </c>
      <c r="D164" s="25">
        <f>IF('Indicator Date hidden'!E165="x","x",$D$2-'Indicator Date hidden'!E165)</f>
        <v>0</v>
      </c>
      <c r="E164" s="25">
        <f>IF('Indicator Date hidden'!F165="x","x",$E$2-'Indicator Date hidden'!F165)</f>
        <v>0</v>
      </c>
      <c r="F164" s="25">
        <f>IF('Indicator Date hidden'!G165="x","x",$F$2-'Indicator Date hidden'!G165)</f>
        <v>0</v>
      </c>
      <c r="G164" s="25">
        <f>IF('Indicator Date hidden'!H165="x","x",$G$2-'Indicator Date hidden'!H165)</f>
        <v>0</v>
      </c>
      <c r="H164" s="25">
        <f>IF('Indicator Date hidden'!I165="x","x",$H$2-'Indicator Date hidden'!I165)</f>
        <v>0</v>
      </c>
      <c r="I164" s="25">
        <f>IF('Indicator Date hidden'!J165="x","x",$I$2-'Indicator Date hidden'!J165)</f>
        <v>0</v>
      </c>
      <c r="J164" s="25">
        <f>IF('Indicator Date hidden'!K165="x","x",$J$2-'Indicator Date hidden'!K165)</f>
        <v>0</v>
      </c>
      <c r="K164" s="25">
        <f>IF('Indicator Date hidden'!L165="x","x",$K$2-'Indicator Date hidden'!L165)</f>
        <v>0</v>
      </c>
      <c r="L164" s="25">
        <f>IF('Indicator Date hidden'!M165="x","x",$L$2-'Indicator Date hidden'!M165)</f>
        <v>0</v>
      </c>
      <c r="M164" s="25">
        <f>IF('Indicator Date hidden'!N165="x","x",$M$2-'Indicator Date hidden'!N165)</f>
        <v>0</v>
      </c>
      <c r="N164" s="25">
        <f>IF('Indicator Date hidden'!O165="x","x",$N$2-'Indicator Date hidden'!O165)</f>
        <v>0</v>
      </c>
      <c r="O164" s="25">
        <f>IF('Indicator Date hidden'!P165="x","x",$O$2-'Indicator Date hidden'!P165)</f>
        <v>0</v>
      </c>
      <c r="P164" s="25">
        <f>IF('Indicator Date hidden'!Q165="x","x",$P$2-'Indicator Date hidden'!Q165)</f>
        <v>0</v>
      </c>
      <c r="Q164" s="25">
        <f>IF('Indicator Date hidden'!R165="x","x",$Q$2-'Indicator Date hidden'!R165)</f>
        <v>4</v>
      </c>
      <c r="R164" s="25">
        <f>IF('Indicator Date hidden'!S165="x","x",$R$2-'Indicator Date hidden'!S165)</f>
        <v>0</v>
      </c>
      <c r="S164" s="25">
        <f>IF('Indicator Date hidden'!T165="x","x",$S$2-'Indicator Date hidden'!T165)</f>
        <v>0</v>
      </c>
      <c r="T164" s="25">
        <f>IF('Indicator Date hidden'!U165="x","x",$T$2-'Indicator Date hidden'!U165)</f>
        <v>0</v>
      </c>
      <c r="U164" s="25">
        <f>IF('Indicator Date hidden'!V165="x","x",$U$2-'Indicator Date hidden'!V165)</f>
        <v>0</v>
      </c>
      <c r="V164" s="25">
        <f>IF('Indicator Date hidden'!W165="x","x",$V$2-'Indicator Date hidden'!W165)</f>
        <v>0</v>
      </c>
      <c r="W164" s="25">
        <f>IF('Indicator Date hidden'!X165="x","x",$W$2-'Indicator Date hidden'!X165)</f>
        <v>4</v>
      </c>
      <c r="X164" s="25">
        <f>IF('Indicator Date hidden'!Y165="x","x",$X$2-'Indicator Date hidden'!Y165)</f>
        <v>2</v>
      </c>
      <c r="Y164" s="25">
        <f>IF('Indicator Date hidden'!Z165="x","x",$Y$2-'Indicator Date hidden'!Z165)</f>
        <v>0</v>
      </c>
      <c r="Z164" s="25">
        <f>IF('Indicator Date hidden'!AA165="x","x",$Z$2-'Indicator Date hidden'!AA165)</f>
        <v>0</v>
      </c>
      <c r="AA164" s="25">
        <f>IF('Indicator Date hidden'!AB165="x","x",$AA$2-'Indicator Date hidden'!AB165)</f>
        <v>0</v>
      </c>
      <c r="AB164" s="25">
        <f>IF('Indicator Date hidden'!AC165="x","x",$AB$2-'Indicator Date hidden'!AC165)</f>
        <v>0</v>
      </c>
      <c r="AC164" s="25">
        <f>IF('Indicator Date hidden'!AD165="x","x",$AC$2-'Indicator Date hidden'!AD165)</f>
        <v>0</v>
      </c>
      <c r="AD164" s="25">
        <f>IF('Indicator Date hidden'!AE165="x","x",$AD$2-'Indicator Date hidden'!AE165)</f>
        <v>0</v>
      </c>
      <c r="AE164" s="25">
        <f>IF('Indicator Date hidden'!AF165="x","x",$AE$2-'Indicator Date hidden'!AF165)</f>
        <v>0</v>
      </c>
      <c r="AF164" s="25" t="str">
        <f>IF('Indicator Date hidden'!AG165="x","x",$AF$2-'Indicator Date hidden'!AG165)</f>
        <v>x</v>
      </c>
      <c r="AG164" s="25">
        <f>IF('Indicator Date hidden'!AH165="x","x",$AG$2-'Indicator Date hidden'!AH165)</f>
        <v>0</v>
      </c>
      <c r="AH164" s="25">
        <f>IF('Indicator Date hidden'!AI165="x","x",$AH$2-'Indicator Date hidden'!AI165)</f>
        <v>0</v>
      </c>
      <c r="AI164" s="25">
        <f>IF('Indicator Date hidden'!AJ165="x","x",$AI$2-'Indicator Date hidden'!AJ165)</f>
        <v>0</v>
      </c>
      <c r="AJ164" s="25" t="str">
        <f>IF('Indicator Date hidden'!AK165="x","x",$AJ$2-'Indicator Date hidden'!AK165)</f>
        <v>x</v>
      </c>
      <c r="AK164" s="25">
        <f>IF('Indicator Date hidden'!AL165="x","x",$AK$2-'Indicator Date hidden'!AL165)</f>
        <v>1</v>
      </c>
      <c r="AL164" s="25">
        <f>IF('Indicator Date hidden'!AM165="x","x",$AL$2-'Indicator Date hidden'!AM165)</f>
        <v>0</v>
      </c>
      <c r="AM164" s="25">
        <f>IF('Indicator Date hidden'!AN165="x","x",$AM$2-'Indicator Date hidden'!AN165)</f>
        <v>0</v>
      </c>
      <c r="AN164" s="25">
        <f>IF('Indicator Date hidden'!AO165="x","x",$AN$2-'Indicator Date hidden'!AO165)</f>
        <v>0</v>
      </c>
      <c r="AO164" s="25">
        <f>IF('Indicator Date hidden'!AP165="x","x",$AO$2-'Indicator Date hidden'!AP165)</f>
        <v>1</v>
      </c>
      <c r="AP164" s="25">
        <f>IF('Indicator Date hidden'!AQ165="x","x",$AP$2-'Indicator Date hidden'!AQ165)</f>
        <v>1</v>
      </c>
      <c r="AQ164" s="25" t="str">
        <f>IF('Indicator Date hidden'!AR165="x","x",$AQ$2-'Indicator Date hidden'!AR165)</f>
        <v>x</v>
      </c>
      <c r="AR164" s="25">
        <f>IF('Indicator Date hidden'!AS165="x","x",$AR$2-'Indicator Date hidden'!AS165)</f>
        <v>0</v>
      </c>
      <c r="AS164" s="25">
        <f>IF('Indicator Date hidden'!AT165="x","x",$AS$2-'Indicator Date hidden'!AT165)</f>
        <v>0</v>
      </c>
      <c r="AT164" s="25">
        <f>IF('Indicator Date hidden'!AU165="x","x",$AT$2-'Indicator Date hidden'!AU165)</f>
        <v>0</v>
      </c>
      <c r="AU164" s="25">
        <f>IF('Indicator Date hidden'!AV165="x","x",$AU$2-'Indicator Date hidden'!AV165)</f>
        <v>4</v>
      </c>
      <c r="AV164" s="25">
        <f>IF('Indicator Date hidden'!AW165="x","x",$AV$2-'Indicator Date hidden'!AW165)</f>
        <v>0</v>
      </c>
      <c r="AW164" s="25">
        <f>IF('Indicator Date hidden'!AX165="x","x",$AW$2-'Indicator Date hidden'!AX165)</f>
        <v>0</v>
      </c>
      <c r="AX164" s="25">
        <f>IF('Indicator Date hidden'!AY165="x","x",$AX$2-'Indicator Date hidden'!AY165)</f>
        <v>0</v>
      </c>
      <c r="AY164" s="25">
        <f>IF('Indicator Date hidden'!AZ165="x","x",$AY$2-'Indicator Date hidden'!AZ165)</f>
        <v>0</v>
      </c>
      <c r="AZ164" s="25">
        <f>IF('Indicator Date hidden'!BA165="x","x",$AZ$2-'Indicator Date hidden'!BA165)</f>
        <v>0</v>
      </c>
      <c r="BA164">
        <f t="shared" si="25"/>
        <v>17</v>
      </c>
      <c r="BB164" s="26">
        <f t="shared" si="26"/>
        <v>0.35416666666666669</v>
      </c>
      <c r="BC164">
        <f t="shared" si="27"/>
        <v>7</v>
      </c>
      <c r="BD164" s="26">
        <f t="shared" si="28"/>
        <v>1.0101481602000548</v>
      </c>
      <c r="BE164" s="28">
        <f t="shared" si="29"/>
        <v>0</v>
      </c>
    </row>
    <row r="165" spans="1:57" x14ac:dyDescent="0.25">
      <c r="A165" t="s">
        <v>9523</v>
      </c>
      <c r="B165" s="25">
        <f>IF('Indicator Date hidden'!C166="x","x",$B$2-'Indicator Date hidden'!C166)</f>
        <v>0</v>
      </c>
      <c r="C165" s="25">
        <f>IF('Indicator Date hidden'!D166="x","x",$C$2-'Indicator Date hidden'!D166)</f>
        <v>0</v>
      </c>
      <c r="D165" s="25">
        <f>IF('Indicator Date hidden'!E166="x","x",$D$2-'Indicator Date hidden'!E166)</f>
        <v>0</v>
      </c>
      <c r="E165" s="25">
        <f>IF('Indicator Date hidden'!F166="x","x",$E$2-'Indicator Date hidden'!F166)</f>
        <v>0</v>
      </c>
      <c r="F165" s="25">
        <f>IF('Indicator Date hidden'!G166="x","x",$F$2-'Indicator Date hidden'!G166)</f>
        <v>0</v>
      </c>
      <c r="G165" s="25">
        <f>IF('Indicator Date hidden'!H166="x","x",$G$2-'Indicator Date hidden'!H166)</f>
        <v>0</v>
      </c>
      <c r="H165" s="25">
        <f>IF('Indicator Date hidden'!I166="x","x",$H$2-'Indicator Date hidden'!I166)</f>
        <v>0</v>
      </c>
      <c r="I165" s="25">
        <f>IF('Indicator Date hidden'!J166="x","x",$I$2-'Indicator Date hidden'!J166)</f>
        <v>0</v>
      </c>
      <c r="J165" s="25">
        <f>IF('Indicator Date hidden'!K166="x","x",$J$2-'Indicator Date hidden'!K166)</f>
        <v>0</v>
      </c>
      <c r="K165" s="25">
        <f>IF('Indicator Date hidden'!L166="x","x",$K$2-'Indicator Date hidden'!L166)</f>
        <v>0</v>
      </c>
      <c r="L165" s="25">
        <f>IF('Indicator Date hidden'!M166="x","x",$L$2-'Indicator Date hidden'!M166)</f>
        <v>0</v>
      </c>
      <c r="M165" s="25">
        <f>IF('Indicator Date hidden'!N166="x","x",$M$2-'Indicator Date hidden'!N166)</f>
        <v>0</v>
      </c>
      <c r="N165" s="25">
        <f>IF('Indicator Date hidden'!O166="x","x",$N$2-'Indicator Date hidden'!O166)</f>
        <v>0</v>
      </c>
      <c r="O165" s="25">
        <f>IF('Indicator Date hidden'!P166="x","x",$O$2-'Indicator Date hidden'!P166)</f>
        <v>0</v>
      </c>
      <c r="P165" s="25">
        <f>IF('Indicator Date hidden'!Q166="x","x",$P$2-'Indicator Date hidden'!Q166)</f>
        <v>0</v>
      </c>
      <c r="Q165" s="25">
        <f>IF('Indicator Date hidden'!R166="x","x",$Q$2-'Indicator Date hidden'!R166)</f>
        <v>4</v>
      </c>
      <c r="R165" s="25">
        <f>IF('Indicator Date hidden'!S166="x","x",$R$2-'Indicator Date hidden'!S166)</f>
        <v>0</v>
      </c>
      <c r="S165" s="25">
        <f>IF('Indicator Date hidden'!T166="x","x",$S$2-'Indicator Date hidden'!T166)</f>
        <v>0</v>
      </c>
      <c r="T165" s="25">
        <f>IF('Indicator Date hidden'!U166="x","x",$T$2-'Indicator Date hidden'!U166)</f>
        <v>0</v>
      </c>
      <c r="U165" s="25">
        <f>IF('Indicator Date hidden'!V166="x","x",$U$2-'Indicator Date hidden'!V166)</f>
        <v>0</v>
      </c>
      <c r="V165" s="25">
        <f>IF('Indicator Date hidden'!W166="x","x",$V$2-'Indicator Date hidden'!W166)</f>
        <v>0</v>
      </c>
      <c r="W165" s="25">
        <f>IF('Indicator Date hidden'!X166="x","x",$W$2-'Indicator Date hidden'!X166)</f>
        <v>4</v>
      </c>
      <c r="X165" s="25">
        <f>IF('Indicator Date hidden'!Y166="x","x",$X$2-'Indicator Date hidden'!Y166)</f>
        <v>5</v>
      </c>
      <c r="Y165" s="25">
        <f>IF('Indicator Date hidden'!Z166="x","x",$Y$2-'Indicator Date hidden'!Z166)</f>
        <v>0</v>
      </c>
      <c r="Z165" s="25">
        <f>IF('Indicator Date hidden'!AA166="x","x",$Z$2-'Indicator Date hidden'!AA166)</f>
        <v>0</v>
      </c>
      <c r="AA165" s="25">
        <f>IF('Indicator Date hidden'!AB166="x","x",$AA$2-'Indicator Date hidden'!AB166)</f>
        <v>0</v>
      </c>
      <c r="AB165" s="25">
        <f>IF('Indicator Date hidden'!AC166="x","x",$AB$2-'Indicator Date hidden'!AC166)</f>
        <v>0</v>
      </c>
      <c r="AC165" s="25">
        <f>IF('Indicator Date hidden'!AD166="x","x",$AC$2-'Indicator Date hidden'!AD166)</f>
        <v>0</v>
      </c>
      <c r="AD165" s="25">
        <f>IF('Indicator Date hidden'!AE166="x","x",$AD$2-'Indicator Date hidden'!AE166)</f>
        <v>0</v>
      </c>
      <c r="AE165" s="25">
        <f>IF('Indicator Date hidden'!AF166="x","x",$AE$2-'Indicator Date hidden'!AF166)</f>
        <v>0</v>
      </c>
      <c r="AF165" s="25">
        <f>IF('Indicator Date hidden'!AG166="x","x",$AF$2-'Indicator Date hidden'!AG166)</f>
        <v>4</v>
      </c>
      <c r="AG165" s="25">
        <f>IF('Indicator Date hidden'!AH166="x","x",$AG$2-'Indicator Date hidden'!AH166)</f>
        <v>0</v>
      </c>
      <c r="AH165" s="25">
        <f>IF('Indicator Date hidden'!AI166="x","x",$AH$2-'Indicator Date hidden'!AI166)</f>
        <v>0</v>
      </c>
      <c r="AI165" s="25">
        <f>IF('Indicator Date hidden'!AJ166="x","x",$AI$2-'Indicator Date hidden'!AJ166)</f>
        <v>0</v>
      </c>
      <c r="AJ165" s="25" t="str">
        <f>IF('Indicator Date hidden'!AK166="x","x",$AJ$2-'Indicator Date hidden'!AK166)</f>
        <v>x</v>
      </c>
      <c r="AK165" s="25">
        <f>IF('Indicator Date hidden'!AL166="x","x",$AK$2-'Indicator Date hidden'!AL166)</f>
        <v>1</v>
      </c>
      <c r="AL165" s="25">
        <f>IF('Indicator Date hidden'!AM166="x","x",$AL$2-'Indicator Date hidden'!AM166)</f>
        <v>0</v>
      </c>
      <c r="AM165" s="25">
        <f>IF('Indicator Date hidden'!AN166="x","x",$AM$2-'Indicator Date hidden'!AN166)</f>
        <v>0</v>
      </c>
      <c r="AN165" s="25">
        <f>IF('Indicator Date hidden'!AO166="x","x",$AN$2-'Indicator Date hidden'!AO166)</f>
        <v>0</v>
      </c>
      <c r="AO165" s="25" t="str">
        <f>IF('Indicator Date hidden'!AP166="x","x",$AO$2-'Indicator Date hidden'!AP166)</f>
        <v>x</v>
      </c>
      <c r="AP165" s="25" t="str">
        <f>IF('Indicator Date hidden'!AQ166="x","x",$AP$2-'Indicator Date hidden'!AQ166)</f>
        <v>x</v>
      </c>
      <c r="AQ165" s="25">
        <f>IF('Indicator Date hidden'!AR166="x","x",$AQ$2-'Indicator Date hidden'!AR166)</f>
        <v>0</v>
      </c>
      <c r="AR165" s="25">
        <f>IF('Indicator Date hidden'!AS166="x","x",$AR$2-'Indicator Date hidden'!AS166)</f>
        <v>0</v>
      </c>
      <c r="AS165" s="25">
        <f>IF('Indicator Date hidden'!AT166="x","x",$AS$2-'Indicator Date hidden'!AT166)</f>
        <v>0</v>
      </c>
      <c r="AT165" s="25">
        <f>IF('Indicator Date hidden'!AU166="x","x",$AT$2-'Indicator Date hidden'!AU166)</f>
        <v>0</v>
      </c>
      <c r="AU165" s="25">
        <f>IF('Indicator Date hidden'!AV166="x","x",$AU$2-'Indicator Date hidden'!AV166)</f>
        <v>4</v>
      </c>
      <c r="AV165" s="25">
        <f>IF('Indicator Date hidden'!AW166="x","x",$AV$2-'Indicator Date hidden'!AW166)</f>
        <v>0</v>
      </c>
      <c r="AW165" s="25">
        <f>IF('Indicator Date hidden'!AX166="x","x",$AW$2-'Indicator Date hidden'!AX166)</f>
        <v>0</v>
      </c>
      <c r="AX165" s="25">
        <f>IF('Indicator Date hidden'!AY166="x","x",$AX$2-'Indicator Date hidden'!AY166)</f>
        <v>0</v>
      </c>
      <c r="AY165" s="25">
        <f>IF('Indicator Date hidden'!AZ166="x","x",$AY$2-'Indicator Date hidden'!AZ166)</f>
        <v>0</v>
      </c>
      <c r="AZ165" s="25">
        <f>IF('Indicator Date hidden'!BA166="x","x",$AZ$2-'Indicator Date hidden'!BA166)</f>
        <v>0</v>
      </c>
      <c r="BA165">
        <f t="shared" si="25"/>
        <v>22</v>
      </c>
      <c r="BB165" s="26">
        <f t="shared" si="26"/>
        <v>0.45833333333333331</v>
      </c>
      <c r="BC165">
        <f t="shared" si="27"/>
        <v>6</v>
      </c>
      <c r="BD165" s="26">
        <f t="shared" si="28"/>
        <v>1.2903218806001686</v>
      </c>
      <c r="BE165" s="28">
        <f t="shared" si="29"/>
        <v>0</v>
      </c>
    </row>
    <row r="166" spans="1:57" x14ac:dyDescent="0.25">
      <c r="A166" t="s">
        <v>9522</v>
      </c>
      <c r="B166" s="25">
        <f>IF('Indicator Date hidden'!C167="x","x",$B$2-'Indicator Date hidden'!C167)</f>
        <v>0</v>
      </c>
      <c r="C166" s="25">
        <f>IF('Indicator Date hidden'!D167="x","x",$C$2-'Indicator Date hidden'!D167)</f>
        <v>0</v>
      </c>
      <c r="D166" s="25">
        <f>IF('Indicator Date hidden'!E167="x","x",$D$2-'Indicator Date hidden'!E167)</f>
        <v>0</v>
      </c>
      <c r="E166" s="25">
        <f>IF('Indicator Date hidden'!F167="x","x",$E$2-'Indicator Date hidden'!F167)</f>
        <v>0</v>
      </c>
      <c r="F166" s="25">
        <f>IF('Indicator Date hidden'!G167="x","x",$F$2-'Indicator Date hidden'!G167)</f>
        <v>0</v>
      </c>
      <c r="G166" s="25">
        <f>IF('Indicator Date hidden'!H167="x","x",$G$2-'Indicator Date hidden'!H167)</f>
        <v>0</v>
      </c>
      <c r="H166" s="25">
        <f>IF('Indicator Date hidden'!I167="x","x",$H$2-'Indicator Date hidden'!I167)</f>
        <v>0</v>
      </c>
      <c r="I166" s="25">
        <f>IF('Indicator Date hidden'!J167="x","x",$I$2-'Indicator Date hidden'!J167)</f>
        <v>0</v>
      </c>
      <c r="J166" s="25">
        <f>IF('Indicator Date hidden'!K167="x","x",$J$2-'Indicator Date hidden'!K167)</f>
        <v>0</v>
      </c>
      <c r="K166" s="25">
        <f>IF('Indicator Date hidden'!L167="x","x",$K$2-'Indicator Date hidden'!L167)</f>
        <v>0</v>
      </c>
      <c r="L166" s="25">
        <f>IF('Indicator Date hidden'!M167="x","x",$L$2-'Indicator Date hidden'!M167)</f>
        <v>0</v>
      </c>
      <c r="M166" s="25">
        <f>IF('Indicator Date hidden'!N167="x","x",$M$2-'Indicator Date hidden'!N167)</f>
        <v>0</v>
      </c>
      <c r="N166" s="25">
        <f>IF('Indicator Date hidden'!O167="x","x",$N$2-'Indicator Date hidden'!O167)</f>
        <v>0</v>
      </c>
      <c r="O166" s="25">
        <f>IF('Indicator Date hidden'!P167="x","x",$O$2-'Indicator Date hidden'!P167)</f>
        <v>0</v>
      </c>
      <c r="P166" s="25">
        <f>IF('Indicator Date hidden'!Q167="x","x",$P$2-'Indicator Date hidden'!Q167)</f>
        <v>0</v>
      </c>
      <c r="Q166" s="25" t="str">
        <f>IF('Indicator Date hidden'!R167="x","x",$Q$2-'Indicator Date hidden'!R167)</f>
        <v>x</v>
      </c>
      <c r="R166" s="25">
        <f>IF('Indicator Date hidden'!S167="x","x",$R$2-'Indicator Date hidden'!S167)</f>
        <v>0</v>
      </c>
      <c r="S166" s="25">
        <f>IF('Indicator Date hidden'!T167="x","x",$S$2-'Indicator Date hidden'!T167)</f>
        <v>0</v>
      </c>
      <c r="T166" s="25">
        <f>IF('Indicator Date hidden'!U167="x","x",$T$2-'Indicator Date hidden'!U167)</f>
        <v>0</v>
      </c>
      <c r="U166" s="25" t="str">
        <f>IF('Indicator Date hidden'!V167="x","x",$U$2-'Indicator Date hidden'!V167)</f>
        <v>x</v>
      </c>
      <c r="V166" s="25">
        <f>IF('Indicator Date hidden'!W167="x","x",$V$2-'Indicator Date hidden'!W167)</f>
        <v>0</v>
      </c>
      <c r="W166" s="25" t="str">
        <f>IF('Indicator Date hidden'!X167="x","x",$W$2-'Indicator Date hidden'!X167)</f>
        <v>x</v>
      </c>
      <c r="X166" s="25">
        <f>IF('Indicator Date hidden'!Y167="x","x",$X$2-'Indicator Date hidden'!Y167)</f>
        <v>3</v>
      </c>
      <c r="Y166" s="25">
        <f>IF('Indicator Date hidden'!Z167="x","x",$Y$2-'Indicator Date hidden'!Z167)</f>
        <v>0</v>
      </c>
      <c r="Z166" s="25">
        <f>IF('Indicator Date hidden'!AA167="x","x",$Z$2-'Indicator Date hidden'!AA167)</f>
        <v>0</v>
      </c>
      <c r="AA166" s="25">
        <f>IF('Indicator Date hidden'!AB167="x","x",$AA$2-'Indicator Date hidden'!AB167)</f>
        <v>0</v>
      </c>
      <c r="AB166" s="25">
        <f>IF('Indicator Date hidden'!AC167="x","x",$AB$2-'Indicator Date hidden'!AC167)</f>
        <v>0</v>
      </c>
      <c r="AC166" s="25">
        <f>IF('Indicator Date hidden'!AD167="x","x",$AC$2-'Indicator Date hidden'!AD167)</f>
        <v>0</v>
      </c>
      <c r="AD166" s="25" t="str">
        <f>IF('Indicator Date hidden'!AE167="x","x",$AD$2-'Indicator Date hidden'!AE167)</f>
        <v>x</v>
      </c>
      <c r="AE166" s="25">
        <f>IF('Indicator Date hidden'!AF167="x","x",$AE$2-'Indicator Date hidden'!AF167)</f>
        <v>0</v>
      </c>
      <c r="AF166" s="25">
        <f>IF('Indicator Date hidden'!AG167="x","x",$AF$2-'Indicator Date hidden'!AG167)</f>
        <v>1</v>
      </c>
      <c r="AG166" s="25">
        <f>IF('Indicator Date hidden'!AH167="x","x",$AG$2-'Indicator Date hidden'!AH167)</f>
        <v>0</v>
      </c>
      <c r="AH166" s="25">
        <f>IF('Indicator Date hidden'!AI167="x","x",$AH$2-'Indicator Date hidden'!AI167)</f>
        <v>0</v>
      </c>
      <c r="AI166" s="25">
        <f>IF('Indicator Date hidden'!AJ167="x","x",$AI$2-'Indicator Date hidden'!AJ167)</f>
        <v>0</v>
      </c>
      <c r="AJ166" s="25" t="str">
        <f>IF('Indicator Date hidden'!AK167="x","x",$AJ$2-'Indicator Date hidden'!AK167)</f>
        <v>x</v>
      </c>
      <c r="AK166" s="25">
        <f>IF('Indicator Date hidden'!AL167="x","x",$AK$2-'Indicator Date hidden'!AL167)</f>
        <v>1</v>
      </c>
      <c r="AL166" s="25">
        <f>IF('Indicator Date hidden'!AM167="x","x",$AL$2-'Indicator Date hidden'!AM167)</f>
        <v>0</v>
      </c>
      <c r="AM166" s="25">
        <f>IF('Indicator Date hidden'!AN167="x","x",$AM$2-'Indicator Date hidden'!AN167)</f>
        <v>0</v>
      </c>
      <c r="AN166" s="25">
        <f>IF('Indicator Date hidden'!AO167="x","x",$AN$2-'Indicator Date hidden'!AO167)</f>
        <v>0</v>
      </c>
      <c r="AO166" s="25">
        <f>IF('Indicator Date hidden'!AP167="x","x",$AO$2-'Indicator Date hidden'!AP167)</f>
        <v>0</v>
      </c>
      <c r="AP166" s="25">
        <f>IF('Indicator Date hidden'!AQ167="x","x",$AP$2-'Indicator Date hidden'!AQ167)</f>
        <v>0</v>
      </c>
      <c r="AQ166" s="25">
        <f>IF('Indicator Date hidden'!AR167="x","x",$AQ$2-'Indicator Date hidden'!AR167)</f>
        <v>0</v>
      </c>
      <c r="AR166" s="25">
        <f>IF('Indicator Date hidden'!AS167="x","x",$AR$2-'Indicator Date hidden'!AS167)</f>
        <v>0</v>
      </c>
      <c r="AS166" s="25">
        <f>IF('Indicator Date hidden'!AT167="x","x",$AS$2-'Indicator Date hidden'!AT167)</f>
        <v>0</v>
      </c>
      <c r="AT166" s="25">
        <f>IF('Indicator Date hidden'!AU167="x","x",$AT$2-'Indicator Date hidden'!AU167)</f>
        <v>0</v>
      </c>
      <c r="AU166" s="25" t="str">
        <f>IF('Indicator Date hidden'!AV167="x","x",$AU$2-'Indicator Date hidden'!AV167)</f>
        <v>x</v>
      </c>
      <c r="AV166" s="25">
        <f>IF('Indicator Date hidden'!AW167="x","x",$AV$2-'Indicator Date hidden'!AW167)</f>
        <v>0</v>
      </c>
      <c r="AW166" s="25">
        <f>IF('Indicator Date hidden'!AX167="x","x",$AW$2-'Indicator Date hidden'!AX167)</f>
        <v>0</v>
      </c>
      <c r="AX166" s="25">
        <f>IF('Indicator Date hidden'!AY167="x","x",$AX$2-'Indicator Date hidden'!AY167)</f>
        <v>0</v>
      </c>
      <c r="AY166" s="25">
        <f>IF('Indicator Date hidden'!AZ167="x","x",$AY$2-'Indicator Date hidden'!AZ167)</f>
        <v>0</v>
      </c>
      <c r="AZ166" s="25">
        <f>IF('Indicator Date hidden'!BA167="x","x",$AZ$2-'Indicator Date hidden'!BA167)</f>
        <v>0</v>
      </c>
      <c r="BA166">
        <f t="shared" si="25"/>
        <v>5</v>
      </c>
      <c r="BB166" s="26">
        <f t="shared" si="26"/>
        <v>0.1111111111111111</v>
      </c>
      <c r="BC166">
        <f t="shared" si="27"/>
        <v>3</v>
      </c>
      <c r="BD166" s="26">
        <f t="shared" si="28"/>
        <v>0.48176629752619554</v>
      </c>
      <c r="BE166" s="28">
        <f t="shared" si="29"/>
        <v>0</v>
      </c>
    </row>
    <row r="167" spans="1:57" x14ac:dyDescent="0.25">
      <c r="A167" t="s">
        <v>9317</v>
      </c>
      <c r="B167" s="25">
        <f>IF('Indicator Date hidden'!C168="x","x",$B$2-'Indicator Date hidden'!C168)</f>
        <v>0</v>
      </c>
      <c r="C167" s="25">
        <f>IF('Indicator Date hidden'!D168="x","x",$C$2-'Indicator Date hidden'!D168)</f>
        <v>0</v>
      </c>
      <c r="D167" s="25">
        <f>IF('Indicator Date hidden'!E168="x","x",$D$2-'Indicator Date hidden'!E168)</f>
        <v>0</v>
      </c>
      <c r="E167" s="25">
        <f>IF('Indicator Date hidden'!F168="x","x",$E$2-'Indicator Date hidden'!F168)</f>
        <v>0</v>
      </c>
      <c r="F167" s="25">
        <f>IF('Indicator Date hidden'!G168="x","x",$F$2-'Indicator Date hidden'!G168)</f>
        <v>0</v>
      </c>
      <c r="G167" s="25">
        <f>IF('Indicator Date hidden'!H168="x","x",$G$2-'Indicator Date hidden'!H168)</f>
        <v>0</v>
      </c>
      <c r="H167" s="25">
        <f>IF('Indicator Date hidden'!I168="x","x",$H$2-'Indicator Date hidden'!I168)</f>
        <v>0</v>
      </c>
      <c r="I167" s="25">
        <f>IF('Indicator Date hidden'!J168="x","x",$I$2-'Indicator Date hidden'!J168)</f>
        <v>0</v>
      </c>
      <c r="J167" s="25">
        <f>IF('Indicator Date hidden'!K168="x","x",$J$2-'Indicator Date hidden'!K168)</f>
        <v>0</v>
      </c>
      <c r="K167" s="25">
        <f>IF('Indicator Date hidden'!L168="x","x",$K$2-'Indicator Date hidden'!L168)</f>
        <v>0</v>
      </c>
      <c r="L167" s="25">
        <f>IF('Indicator Date hidden'!M168="x","x",$L$2-'Indicator Date hidden'!M168)</f>
        <v>0</v>
      </c>
      <c r="M167" s="25">
        <f>IF('Indicator Date hidden'!N168="x","x",$M$2-'Indicator Date hidden'!N168)</f>
        <v>0</v>
      </c>
      <c r="N167" s="25">
        <f>IF('Indicator Date hidden'!O168="x","x",$N$2-'Indicator Date hidden'!O168)</f>
        <v>0</v>
      </c>
      <c r="O167" s="25">
        <f>IF('Indicator Date hidden'!P168="x","x",$O$2-'Indicator Date hidden'!P168)</f>
        <v>0</v>
      </c>
      <c r="P167" s="25">
        <f>IF('Indicator Date hidden'!Q168="x","x",$P$2-'Indicator Date hidden'!Q168)</f>
        <v>0</v>
      </c>
      <c r="Q167" s="25" t="str">
        <f>IF('Indicator Date hidden'!R168="x","x",$Q$2-'Indicator Date hidden'!R168)</f>
        <v>x</v>
      </c>
      <c r="R167" s="25">
        <f>IF('Indicator Date hidden'!S168="x","x",$R$2-'Indicator Date hidden'!S168)</f>
        <v>0</v>
      </c>
      <c r="S167" s="25">
        <f>IF('Indicator Date hidden'!T168="x","x",$S$2-'Indicator Date hidden'!T168)</f>
        <v>0</v>
      </c>
      <c r="T167" s="25">
        <f>IF('Indicator Date hidden'!U168="x","x",$T$2-'Indicator Date hidden'!U168)</f>
        <v>0</v>
      </c>
      <c r="U167" s="25" t="str">
        <f>IF('Indicator Date hidden'!V168="x","x",$U$2-'Indicator Date hidden'!V168)</f>
        <v>x</v>
      </c>
      <c r="V167" s="25">
        <f>IF('Indicator Date hidden'!W168="x","x",$V$2-'Indicator Date hidden'!W168)</f>
        <v>0</v>
      </c>
      <c r="W167" s="25" t="str">
        <f>IF('Indicator Date hidden'!X168="x","x",$W$2-'Indicator Date hidden'!X168)</f>
        <v>x</v>
      </c>
      <c r="X167" s="25">
        <f>IF('Indicator Date hidden'!Y168="x","x",$X$2-'Indicator Date hidden'!Y168)</f>
        <v>2</v>
      </c>
      <c r="Y167" s="25">
        <f>IF('Indicator Date hidden'!Z168="x","x",$Y$2-'Indicator Date hidden'!Z168)</f>
        <v>0</v>
      </c>
      <c r="Z167" s="25">
        <f>IF('Indicator Date hidden'!AA168="x","x",$Z$2-'Indicator Date hidden'!AA168)</f>
        <v>0</v>
      </c>
      <c r="AA167" s="25">
        <f>IF('Indicator Date hidden'!AB168="x","x",$AA$2-'Indicator Date hidden'!AB168)</f>
        <v>1</v>
      </c>
      <c r="AB167" s="25">
        <f>IF('Indicator Date hidden'!AC168="x","x",$AB$2-'Indicator Date hidden'!AC168)</f>
        <v>0</v>
      </c>
      <c r="AC167" s="25">
        <f>IF('Indicator Date hidden'!AD168="x","x",$AC$2-'Indicator Date hidden'!AD168)</f>
        <v>0</v>
      </c>
      <c r="AD167" s="25" t="str">
        <f>IF('Indicator Date hidden'!AE168="x","x",$AD$2-'Indicator Date hidden'!AE168)</f>
        <v>x</v>
      </c>
      <c r="AE167" s="25">
        <f>IF('Indicator Date hidden'!AF168="x","x",$AE$2-'Indicator Date hidden'!AF168)</f>
        <v>0</v>
      </c>
      <c r="AF167" s="25">
        <f>IF('Indicator Date hidden'!AG168="x","x",$AF$2-'Indicator Date hidden'!AG168)</f>
        <v>1</v>
      </c>
      <c r="AG167" s="25">
        <f>IF('Indicator Date hidden'!AH168="x","x",$AG$2-'Indicator Date hidden'!AH168)</f>
        <v>0</v>
      </c>
      <c r="AH167" s="25">
        <f>IF('Indicator Date hidden'!AI168="x","x",$AH$2-'Indicator Date hidden'!AI168)</f>
        <v>0</v>
      </c>
      <c r="AI167" s="25">
        <f>IF('Indicator Date hidden'!AJ168="x","x",$AI$2-'Indicator Date hidden'!AJ168)</f>
        <v>0</v>
      </c>
      <c r="AJ167" s="25" t="str">
        <f>IF('Indicator Date hidden'!AK168="x","x",$AJ$2-'Indicator Date hidden'!AK168)</f>
        <v>x</v>
      </c>
      <c r="AK167" s="25">
        <f>IF('Indicator Date hidden'!AL168="x","x",$AK$2-'Indicator Date hidden'!AL168)</f>
        <v>1</v>
      </c>
      <c r="AL167" s="25">
        <f>IF('Indicator Date hidden'!AM168="x","x",$AL$2-'Indicator Date hidden'!AM168)</f>
        <v>0</v>
      </c>
      <c r="AM167" s="25">
        <f>IF('Indicator Date hidden'!AN168="x","x",$AM$2-'Indicator Date hidden'!AN168)</f>
        <v>0</v>
      </c>
      <c r="AN167" s="25">
        <f>IF('Indicator Date hidden'!AO168="x","x",$AN$2-'Indicator Date hidden'!AO168)</f>
        <v>0</v>
      </c>
      <c r="AO167" s="25">
        <f>IF('Indicator Date hidden'!AP168="x","x",$AO$2-'Indicator Date hidden'!AP168)</f>
        <v>0</v>
      </c>
      <c r="AP167" s="25">
        <f>IF('Indicator Date hidden'!AQ168="x","x",$AP$2-'Indicator Date hidden'!AQ168)</f>
        <v>0</v>
      </c>
      <c r="AQ167" s="25">
        <f>IF('Indicator Date hidden'!AR168="x","x",$AQ$2-'Indicator Date hidden'!AR168)</f>
        <v>0</v>
      </c>
      <c r="AR167" s="25">
        <f>IF('Indicator Date hidden'!AS168="x","x",$AR$2-'Indicator Date hidden'!AS168)</f>
        <v>0</v>
      </c>
      <c r="AS167" s="25">
        <f>IF('Indicator Date hidden'!AT168="x","x",$AS$2-'Indicator Date hidden'!AT168)</f>
        <v>0</v>
      </c>
      <c r="AT167" s="25">
        <f>IF('Indicator Date hidden'!AU168="x","x",$AT$2-'Indicator Date hidden'!AU168)</f>
        <v>0</v>
      </c>
      <c r="AU167" s="25" t="str">
        <f>IF('Indicator Date hidden'!AV168="x","x",$AU$2-'Indicator Date hidden'!AV168)</f>
        <v>x</v>
      </c>
      <c r="AV167" s="25">
        <f>IF('Indicator Date hidden'!AW168="x","x",$AV$2-'Indicator Date hidden'!AW168)</f>
        <v>0</v>
      </c>
      <c r="AW167" s="25">
        <f>IF('Indicator Date hidden'!AX168="x","x",$AW$2-'Indicator Date hidden'!AX168)</f>
        <v>0</v>
      </c>
      <c r="AX167" s="25">
        <f>IF('Indicator Date hidden'!AY168="x","x",$AX$2-'Indicator Date hidden'!AY168)</f>
        <v>0</v>
      </c>
      <c r="AY167" s="25">
        <f>IF('Indicator Date hidden'!AZ168="x","x",$AY$2-'Indicator Date hidden'!AZ168)</f>
        <v>0</v>
      </c>
      <c r="AZ167" s="25">
        <f>IF('Indicator Date hidden'!BA168="x","x",$AZ$2-'Indicator Date hidden'!BA168)</f>
        <v>0</v>
      </c>
      <c r="BA167">
        <f t="shared" si="25"/>
        <v>5</v>
      </c>
      <c r="BB167" s="26">
        <f t="shared" si="26"/>
        <v>0.1111111111111111</v>
      </c>
      <c r="BC167">
        <f t="shared" si="27"/>
        <v>4</v>
      </c>
      <c r="BD167" s="26">
        <f t="shared" si="28"/>
        <v>0.37843080813169783</v>
      </c>
      <c r="BE167" s="28">
        <f t="shared" si="29"/>
        <v>0</v>
      </c>
    </row>
    <row r="168" spans="1:57" x14ac:dyDescent="0.25">
      <c r="A168" t="s">
        <v>9526</v>
      </c>
      <c r="B168" s="25">
        <f>IF('Indicator Date hidden'!C169="x","x",$B$2-'Indicator Date hidden'!C169)</f>
        <v>0</v>
      </c>
      <c r="C168" s="25">
        <f>IF('Indicator Date hidden'!D169="x","x",$C$2-'Indicator Date hidden'!D169)</f>
        <v>0</v>
      </c>
      <c r="D168" s="25">
        <f>IF('Indicator Date hidden'!E169="x","x",$D$2-'Indicator Date hidden'!E169)</f>
        <v>0</v>
      </c>
      <c r="E168" s="25">
        <f>IF('Indicator Date hidden'!F169="x","x",$E$2-'Indicator Date hidden'!F169)</f>
        <v>0</v>
      </c>
      <c r="F168" s="25">
        <f>IF('Indicator Date hidden'!G169="x","x",$F$2-'Indicator Date hidden'!G169)</f>
        <v>0</v>
      </c>
      <c r="G168" s="25">
        <f>IF('Indicator Date hidden'!H169="x","x",$G$2-'Indicator Date hidden'!H169)</f>
        <v>0</v>
      </c>
      <c r="H168" s="25">
        <f>IF('Indicator Date hidden'!I169="x","x",$H$2-'Indicator Date hidden'!I169)</f>
        <v>0</v>
      </c>
      <c r="I168" s="25">
        <f>IF('Indicator Date hidden'!J169="x","x",$I$2-'Indicator Date hidden'!J169)</f>
        <v>0</v>
      </c>
      <c r="J168" s="25">
        <f>IF('Indicator Date hidden'!K169="x","x",$J$2-'Indicator Date hidden'!K169)</f>
        <v>0</v>
      </c>
      <c r="K168" s="25">
        <f>IF('Indicator Date hidden'!L169="x","x",$K$2-'Indicator Date hidden'!L169)</f>
        <v>0</v>
      </c>
      <c r="L168" s="25">
        <f>IF('Indicator Date hidden'!M169="x","x",$L$2-'Indicator Date hidden'!M169)</f>
        <v>0</v>
      </c>
      <c r="M168" s="25">
        <f>IF('Indicator Date hidden'!N169="x","x",$M$2-'Indicator Date hidden'!N169)</f>
        <v>0</v>
      </c>
      <c r="N168" s="25">
        <f>IF('Indicator Date hidden'!O169="x","x",$N$2-'Indicator Date hidden'!O169)</f>
        <v>0</v>
      </c>
      <c r="O168" s="25">
        <f>IF('Indicator Date hidden'!P169="x","x",$O$2-'Indicator Date hidden'!P169)</f>
        <v>0</v>
      </c>
      <c r="P168" s="25">
        <f>IF('Indicator Date hidden'!Q169="x","x",$P$2-'Indicator Date hidden'!Q169)</f>
        <v>0</v>
      </c>
      <c r="Q168" s="25">
        <f>IF('Indicator Date hidden'!R169="x","x",$Q$2-'Indicator Date hidden'!R169)</f>
        <v>5</v>
      </c>
      <c r="R168" s="25">
        <f>IF('Indicator Date hidden'!S169="x","x",$R$2-'Indicator Date hidden'!S169)</f>
        <v>0</v>
      </c>
      <c r="S168" s="25">
        <f>IF('Indicator Date hidden'!T169="x","x",$S$2-'Indicator Date hidden'!T169)</f>
        <v>0</v>
      </c>
      <c r="T168" s="25">
        <f>IF('Indicator Date hidden'!U169="x","x",$T$2-'Indicator Date hidden'!U169)</f>
        <v>0</v>
      </c>
      <c r="U168" s="25" t="str">
        <f>IF('Indicator Date hidden'!V169="x","x",$U$2-'Indicator Date hidden'!V169)</f>
        <v>x</v>
      </c>
      <c r="V168" s="25">
        <f>IF('Indicator Date hidden'!W169="x","x",$V$2-'Indicator Date hidden'!W169)</f>
        <v>0</v>
      </c>
      <c r="W168" s="25">
        <f>IF('Indicator Date hidden'!X169="x","x",$W$2-'Indicator Date hidden'!X169)</f>
        <v>5</v>
      </c>
      <c r="X168" s="25">
        <f>IF('Indicator Date hidden'!Y169="x","x",$X$2-'Indicator Date hidden'!Y169)</f>
        <v>4</v>
      </c>
      <c r="Y168" s="25">
        <f>IF('Indicator Date hidden'!Z169="x","x",$Y$2-'Indicator Date hidden'!Z169)</f>
        <v>0</v>
      </c>
      <c r="Z168" s="25">
        <f>IF('Indicator Date hidden'!AA169="x","x",$Z$2-'Indicator Date hidden'!AA169)</f>
        <v>0</v>
      </c>
      <c r="AA168" s="25">
        <f>IF('Indicator Date hidden'!AB169="x","x",$AA$2-'Indicator Date hidden'!AB169)</f>
        <v>0</v>
      </c>
      <c r="AB168" s="25">
        <f>IF('Indicator Date hidden'!AC169="x","x",$AB$2-'Indicator Date hidden'!AC169)</f>
        <v>0</v>
      </c>
      <c r="AC168" s="25">
        <f>IF('Indicator Date hidden'!AD169="x","x",$AC$2-'Indicator Date hidden'!AD169)</f>
        <v>0</v>
      </c>
      <c r="AD168" s="25" t="str">
        <f>IF('Indicator Date hidden'!AE169="x","x",$AD$2-'Indicator Date hidden'!AE169)</f>
        <v>x</v>
      </c>
      <c r="AE168" s="25">
        <f>IF('Indicator Date hidden'!AF169="x","x",$AE$2-'Indicator Date hidden'!AF169)</f>
        <v>0</v>
      </c>
      <c r="AF168" s="25">
        <f>IF('Indicator Date hidden'!AG169="x","x",$AF$2-'Indicator Date hidden'!AG169)</f>
        <v>9</v>
      </c>
      <c r="AG168" s="25">
        <f>IF('Indicator Date hidden'!AH169="x","x",$AG$2-'Indicator Date hidden'!AH169)</f>
        <v>0</v>
      </c>
      <c r="AH168" s="25">
        <f>IF('Indicator Date hidden'!AI169="x","x",$AH$2-'Indicator Date hidden'!AI169)</f>
        <v>0</v>
      </c>
      <c r="AI168" s="25">
        <f>IF('Indicator Date hidden'!AJ169="x","x",$AI$2-'Indicator Date hidden'!AJ169)</f>
        <v>0</v>
      </c>
      <c r="AJ168" s="25">
        <f>IF('Indicator Date hidden'!AK169="x","x",$AJ$2-'Indicator Date hidden'!AK169)</f>
        <v>1</v>
      </c>
      <c r="AK168" s="25">
        <f>IF('Indicator Date hidden'!AL169="x","x",$AK$2-'Indicator Date hidden'!AL169)</f>
        <v>1</v>
      </c>
      <c r="AL168" s="25">
        <f>IF('Indicator Date hidden'!AM169="x","x",$AL$2-'Indicator Date hidden'!AM169)</f>
        <v>0</v>
      </c>
      <c r="AM168" s="25">
        <f>IF('Indicator Date hidden'!AN169="x","x",$AM$2-'Indicator Date hidden'!AN169)</f>
        <v>0</v>
      </c>
      <c r="AN168" s="25">
        <f>IF('Indicator Date hidden'!AO169="x","x",$AN$2-'Indicator Date hidden'!AO169)</f>
        <v>0</v>
      </c>
      <c r="AO168" s="25" t="str">
        <f>IF('Indicator Date hidden'!AP169="x","x",$AO$2-'Indicator Date hidden'!AP169)</f>
        <v>x</v>
      </c>
      <c r="AP168" s="25" t="str">
        <f>IF('Indicator Date hidden'!AQ169="x","x",$AP$2-'Indicator Date hidden'!AQ169)</f>
        <v>x</v>
      </c>
      <c r="AQ168" s="25">
        <f>IF('Indicator Date hidden'!AR169="x","x",$AQ$2-'Indicator Date hidden'!AR169)</f>
        <v>6</v>
      </c>
      <c r="AR168" s="25">
        <f>IF('Indicator Date hidden'!AS169="x","x",$AR$2-'Indicator Date hidden'!AS169)</f>
        <v>0</v>
      </c>
      <c r="AS168" s="25">
        <f>IF('Indicator Date hidden'!AT169="x","x",$AS$2-'Indicator Date hidden'!AT169)</f>
        <v>0</v>
      </c>
      <c r="AT168" s="25">
        <f>IF('Indicator Date hidden'!AU169="x","x",$AT$2-'Indicator Date hidden'!AU169)</f>
        <v>0</v>
      </c>
      <c r="AU168" s="25">
        <f>IF('Indicator Date hidden'!AV169="x","x",$AU$2-'Indicator Date hidden'!AV169)</f>
        <v>1</v>
      </c>
      <c r="AV168" s="25">
        <f>IF('Indicator Date hidden'!AW169="x","x",$AV$2-'Indicator Date hidden'!AW169)</f>
        <v>0</v>
      </c>
      <c r="AW168" s="25">
        <f>IF('Indicator Date hidden'!AX169="x","x",$AW$2-'Indicator Date hidden'!AX169)</f>
        <v>0</v>
      </c>
      <c r="AX168" s="25">
        <f>IF('Indicator Date hidden'!AY169="x","x",$AX$2-'Indicator Date hidden'!AY169)</f>
        <v>0</v>
      </c>
      <c r="AY168" s="25">
        <f>IF('Indicator Date hidden'!AZ169="x","x",$AY$2-'Indicator Date hidden'!AZ169)</f>
        <v>0</v>
      </c>
      <c r="AZ168" s="25">
        <f>IF('Indicator Date hidden'!BA169="x","x",$AZ$2-'Indicator Date hidden'!BA169)</f>
        <v>0</v>
      </c>
      <c r="BA168">
        <f t="shared" si="25"/>
        <v>32</v>
      </c>
      <c r="BB168" s="26">
        <f t="shared" si="26"/>
        <v>0.68085106382978722</v>
      </c>
      <c r="BC168">
        <f t="shared" si="27"/>
        <v>8</v>
      </c>
      <c r="BD168" s="26">
        <f t="shared" si="28"/>
        <v>1.8691946494125444</v>
      </c>
      <c r="BE168" s="28">
        <f t="shared" si="29"/>
        <v>0</v>
      </c>
    </row>
    <row r="169" spans="1:57" x14ac:dyDescent="0.25">
      <c r="A169" t="s">
        <v>9532</v>
      </c>
      <c r="B169" s="25">
        <f>IF('Indicator Date hidden'!C170="x","x",$B$2-'Indicator Date hidden'!C170)</f>
        <v>0</v>
      </c>
      <c r="C169" s="25">
        <f>IF('Indicator Date hidden'!D170="x","x",$C$2-'Indicator Date hidden'!D170)</f>
        <v>0</v>
      </c>
      <c r="D169" s="25">
        <f>IF('Indicator Date hidden'!E170="x","x",$D$2-'Indicator Date hidden'!E170)</f>
        <v>0</v>
      </c>
      <c r="E169" s="25">
        <f>IF('Indicator Date hidden'!F170="x","x",$E$2-'Indicator Date hidden'!F170)</f>
        <v>0</v>
      </c>
      <c r="F169" s="25">
        <f>IF('Indicator Date hidden'!G170="x","x",$F$2-'Indicator Date hidden'!G170)</f>
        <v>0</v>
      </c>
      <c r="G169" s="25">
        <f>IF('Indicator Date hidden'!H170="x","x",$G$2-'Indicator Date hidden'!H170)</f>
        <v>0</v>
      </c>
      <c r="H169" s="25">
        <f>IF('Indicator Date hidden'!I170="x","x",$H$2-'Indicator Date hidden'!I170)</f>
        <v>0</v>
      </c>
      <c r="I169" s="25">
        <f>IF('Indicator Date hidden'!J170="x","x",$I$2-'Indicator Date hidden'!J170)</f>
        <v>0</v>
      </c>
      <c r="J169" s="25">
        <f>IF('Indicator Date hidden'!K170="x","x",$J$2-'Indicator Date hidden'!K170)</f>
        <v>0</v>
      </c>
      <c r="K169" s="25">
        <f>IF('Indicator Date hidden'!L170="x","x",$K$2-'Indicator Date hidden'!L170)</f>
        <v>0</v>
      </c>
      <c r="L169" s="25">
        <f>IF('Indicator Date hidden'!M170="x","x",$L$2-'Indicator Date hidden'!M170)</f>
        <v>0</v>
      </c>
      <c r="M169" s="25">
        <f>IF('Indicator Date hidden'!N170="x","x",$M$2-'Indicator Date hidden'!N170)</f>
        <v>0</v>
      </c>
      <c r="N169" s="25">
        <f>IF('Indicator Date hidden'!O170="x","x",$N$2-'Indicator Date hidden'!O170)</f>
        <v>0</v>
      </c>
      <c r="O169" s="25">
        <f>IF('Indicator Date hidden'!P170="x","x",$O$2-'Indicator Date hidden'!P170)</f>
        <v>0</v>
      </c>
      <c r="P169" s="25">
        <f>IF('Indicator Date hidden'!Q170="x","x",$P$2-'Indicator Date hidden'!Q170)</f>
        <v>0</v>
      </c>
      <c r="Q169" s="25">
        <f>IF('Indicator Date hidden'!R170="x","x",$Q$2-'Indicator Date hidden'!R170)</f>
        <v>2</v>
      </c>
      <c r="R169" s="25">
        <f>IF('Indicator Date hidden'!S170="x","x",$R$2-'Indicator Date hidden'!S170)</f>
        <v>0</v>
      </c>
      <c r="S169" s="25">
        <f>IF('Indicator Date hidden'!T170="x","x",$S$2-'Indicator Date hidden'!T170)</f>
        <v>0</v>
      </c>
      <c r="T169" s="25">
        <f>IF('Indicator Date hidden'!U170="x","x",$T$2-'Indicator Date hidden'!U170)</f>
        <v>0</v>
      </c>
      <c r="U169" s="25">
        <f>IF('Indicator Date hidden'!V170="x","x",$U$2-'Indicator Date hidden'!V170)</f>
        <v>0</v>
      </c>
      <c r="V169" s="25">
        <f>IF('Indicator Date hidden'!W170="x","x",$V$2-'Indicator Date hidden'!W170)</f>
        <v>0</v>
      </c>
      <c r="W169" s="25">
        <f>IF('Indicator Date hidden'!X170="x","x",$W$2-'Indicator Date hidden'!X170)</f>
        <v>2</v>
      </c>
      <c r="X169" s="25">
        <f>IF('Indicator Date hidden'!Y170="x","x",$X$2-'Indicator Date hidden'!Y170)</f>
        <v>1</v>
      </c>
      <c r="Y169" s="25">
        <f>IF('Indicator Date hidden'!Z170="x","x",$Y$2-'Indicator Date hidden'!Z170)</f>
        <v>0</v>
      </c>
      <c r="Z169" s="25">
        <f>IF('Indicator Date hidden'!AA170="x","x",$Z$2-'Indicator Date hidden'!AA170)</f>
        <v>0</v>
      </c>
      <c r="AA169" s="25">
        <f>IF('Indicator Date hidden'!AB170="x","x",$AA$2-'Indicator Date hidden'!AB170)</f>
        <v>0</v>
      </c>
      <c r="AB169" s="25">
        <f>IF('Indicator Date hidden'!AC170="x","x",$AB$2-'Indicator Date hidden'!AC170)</f>
        <v>0</v>
      </c>
      <c r="AC169" s="25">
        <f>IF('Indicator Date hidden'!AD170="x","x",$AC$2-'Indicator Date hidden'!AD170)</f>
        <v>0</v>
      </c>
      <c r="AD169" s="25">
        <f>IF('Indicator Date hidden'!AE170="x","x",$AD$2-'Indicator Date hidden'!AE170)</f>
        <v>0</v>
      </c>
      <c r="AE169" s="25">
        <f>IF('Indicator Date hidden'!AF170="x","x",$AE$2-'Indicator Date hidden'!AF170)</f>
        <v>0</v>
      </c>
      <c r="AF169" s="25">
        <f>IF('Indicator Date hidden'!AG170="x","x",$AF$2-'Indicator Date hidden'!AG170)</f>
        <v>4</v>
      </c>
      <c r="AG169" s="25">
        <f>IF('Indicator Date hidden'!AH170="x","x",$AG$2-'Indicator Date hidden'!AH170)</f>
        <v>0</v>
      </c>
      <c r="AH169" s="25">
        <f>IF('Indicator Date hidden'!AI170="x","x",$AH$2-'Indicator Date hidden'!AI170)</f>
        <v>0</v>
      </c>
      <c r="AI169" s="25">
        <f>IF('Indicator Date hidden'!AJ170="x","x",$AI$2-'Indicator Date hidden'!AJ170)</f>
        <v>0</v>
      </c>
      <c r="AJ169" s="25" t="str">
        <f>IF('Indicator Date hidden'!AK170="x","x",$AJ$2-'Indicator Date hidden'!AK170)</f>
        <v>x</v>
      </c>
      <c r="AK169" s="25">
        <f>IF('Indicator Date hidden'!AL170="x","x",$AK$2-'Indicator Date hidden'!AL170)</f>
        <v>1</v>
      </c>
      <c r="AL169" s="25">
        <f>IF('Indicator Date hidden'!AM170="x","x",$AL$2-'Indicator Date hidden'!AM170)</f>
        <v>0</v>
      </c>
      <c r="AM169" s="25">
        <f>IF('Indicator Date hidden'!AN170="x","x",$AM$2-'Indicator Date hidden'!AN170)</f>
        <v>0</v>
      </c>
      <c r="AN169" s="25">
        <f>IF('Indicator Date hidden'!AO170="x","x",$AN$2-'Indicator Date hidden'!AO170)</f>
        <v>0</v>
      </c>
      <c r="AO169" s="25" t="str">
        <f>IF('Indicator Date hidden'!AP170="x","x",$AO$2-'Indicator Date hidden'!AP170)</f>
        <v>x</v>
      </c>
      <c r="AP169" s="25" t="str">
        <f>IF('Indicator Date hidden'!AQ170="x","x",$AP$2-'Indicator Date hidden'!AQ170)</f>
        <v>x</v>
      </c>
      <c r="AQ169" s="25">
        <f>IF('Indicator Date hidden'!AR170="x","x",$AQ$2-'Indicator Date hidden'!AR170)</f>
        <v>6</v>
      </c>
      <c r="AR169" s="25">
        <f>IF('Indicator Date hidden'!AS170="x","x",$AR$2-'Indicator Date hidden'!AS170)</f>
        <v>0</v>
      </c>
      <c r="AS169" s="25">
        <f>IF('Indicator Date hidden'!AT170="x","x",$AS$2-'Indicator Date hidden'!AT170)</f>
        <v>0</v>
      </c>
      <c r="AT169" s="25">
        <f>IF('Indicator Date hidden'!AU170="x","x",$AT$2-'Indicator Date hidden'!AU170)</f>
        <v>0</v>
      </c>
      <c r="AU169" s="25">
        <f>IF('Indicator Date hidden'!AV170="x","x",$AU$2-'Indicator Date hidden'!AV170)</f>
        <v>1</v>
      </c>
      <c r="AV169" s="25">
        <f>IF('Indicator Date hidden'!AW170="x","x",$AV$2-'Indicator Date hidden'!AW170)</f>
        <v>0</v>
      </c>
      <c r="AW169" s="25">
        <f>IF('Indicator Date hidden'!AX170="x","x",$AW$2-'Indicator Date hidden'!AX170)</f>
        <v>0</v>
      </c>
      <c r="AX169" s="25">
        <f>IF('Indicator Date hidden'!AY170="x","x",$AX$2-'Indicator Date hidden'!AY170)</f>
        <v>0</v>
      </c>
      <c r="AY169" s="25">
        <f>IF('Indicator Date hidden'!AZ170="x","x",$AY$2-'Indicator Date hidden'!AZ170)</f>
        <v>0</v>
      </c>
      <c r="AZ169" s="25">
        <f>IF('Indicator Date hidden'!BA170="x","x",$AZ$2-'Indicator Date hidden'!BA170)</f>
        <v>0</v>
      </c>
      <c r="BA169">
        <f t="shared" si="25"/>
        <v>17</v>
      </c>
      <c r="BB169" s="26">
        <f t="shared" si="26"/>
        <v>0.35416666666666669</v>
      </c>
      <c r="BC169">
        <f t="shared" si="27"/>
        <v>7</v>
      </c>
      <c r="BD169" s="26">
        <f t="shared" si="28"/>
        <v>1.0895255720827401</v>
      </c>
      <c r="BE169" s="28">
        <f t="shared" si="29"/>
        <v>0</v>
      </c>
    </row>
    <row r="170" spans="1:57" x14ac:dyDescent="0.25">
      <c r="A170" t="s">
        <v>9544</v>
      </c>
      <c r="B170" s="25">
        <f>IF('Indicator Date hidden'!C171="x","x",$B$2-'Indicator Date hidden'!C171)</f>
        <v>0</v>
      </c>
      <c r="C170" s="25">
        <f>IF('Indicator Date hidden'!D171="x","x",$C$2-'Indicator Date hidden'!D171)</f>
        <v>0</v>
      </c>
      <c r="D170" s="25">
        <f>IF('Indicator Date hidden'!E171="x","x",$D$2-'Indicator Date hidden'!E171)</f>
        <v>0</v>
      </c>
      <c r="E170" s="25">
        <f>IF('Indicator Date hidden'!F171="x","x",$E$2-'Indicator Date hidden'!F171)</f>
        <v>0</v>
      </c>
      <c r="F170" s="25">
        <f>IF('Indicator Date hidden'!G171="x","x",$F$2-'Indicator Date hidden'!G171)</f>
        <v>0</v>
      </c>
      <c r="G170" s="25">
        <f>IF('Indicator Date hidden'!H171="x","x",$G$2-'Indicator Date hidden'!H171)</f>
        <v>0</v>
      </c>
      <c r="H170" s="25">
        <f>IF('Indicator Date hidden'!I171="x","x",$H$2-'Indicator Date hidden'!I171)</f>
        <v>0</v>
      </c>
      <c r="I170" s="25">
        <f>IF('Indicator Date hidden'!J171="x","x",$I$2-'Indicator Date hidden'!J171)</f>
        <v>0</v>
      </c>
      <c r="J170" s="25">
        <f>IF('Indicator Date hidden'!K171="x","x",$J$2-'Indicator Date hidden'!K171)</f>
        <v>0</v>
      </c>
      <c r="K170" s="25">
        <f>IF('Indicator Date hidden'!L171="x","x",$K$2-'Indicator Date hidden'!L171)</f>
        <v>0</v>
      </c>
      <c r="L170" s="25">
        <f>IF('Indicator Date hidden'!M171="x","x",$L$2-'Indicator Date hidden'!M171)</f>
        <v>0</v>
      </c>
      <c r="M170" s="25">
        <f>IF('Indicator Date hidden'!N171="x","x",$M$2-'Indicator Date hidden'!N171)</f>
        <v>0</v>
      </c>
      <c r="N170" s="25">
        <f>IF('Indicator Date hidden'!O171="x","x",$N$2-'Indicator Date hidden'!O171)</f>
        <v>0</v>
      </c>
      <c r="O170" s="25">
        <f>IF('Indicator Date hidden'!P171="x","x",$O$2-'Indicator Date hidden'!P171)</f>
        <v>0</v>
      </c>
      <c r="P170" s="25">
        <f>IF('Indicator Date hidden'!Q171="x","x",$P$2-'Indicator Date hidden'!Q171)</f>
        <v>0</v>
      </c>
      <c r="Q170" s="25">
        <f>IF('Indicator Date hidden'!R171="x","x",$Q$2-'Indicator Date hidden'!R171)</f>
        <v>4</v>
      </c>
      <c r="R170" s="25">
        <f>IF('Indicator Date hidden'!S171="x","x",$R$2-'Indicator Date hidden'!S171)</f>
        <v>0</v>
      </c>
      <c r="S170" s="25">
        <f>IF('Indicator Date hidden'!T171="x","x",$S$2-'Indicator Date hidden'!T171)</f>
        <v>0</v>
      </c>
      <c r="T170" s="25">
        <f>IF('Indicator Date hidden'!U171="x","x",$T$2-'Indicator Date hidden'!U171)</f>
        <v>0</v>
      </c>
      <c r="U170" s="25">
        <f>IF('Indicator Date hidden'!V171="x","x",$U$2-'Indicator Date hidden'!V171)</f>
        <v>0</v>
      </c>
      <c r="V170" s="25">
        <f>IF('Indicator Date hidden'!W171="x","x",$V$2-'Indicator Date hidden'!W171)</f>
        <v>0</v>
      </c>
      <c r="W170" s="25">
        <f>IF('Indicator Date hidden'!X171="x","x",$W$2-'Indicator Date hidden'!X171)</f>
        <v>3</v>
      </c>
      <c r="X170" s="25">
        <f>IF('Indicator Date hidden'!Y171="x","x",$X$2-'Indicator Date hidden'!Y171)</f>
        <v>2</v>
      </c>
      <c r="Y170" s="25">
        <f>IF('Indicator Date hidden'!Z171="x","x",$Y$2-'Indicator Date hidden'!Z171)</f>
        <v>0</v>
      </c>
      <c r="Z170" s="25">
        <f>IF('Indicator Date hidden'!AA171="x","x",$Z$2-'Indicator Date hidden'!AA171)</f>
        <v>0</v>
      </c>
      <c r="AA170" s="25">
        <f>IF('Indicator Date hidden'!AB171="x","x",$AA$2-'Indicator Date hidden'!AB171)</f>
        <v>0</v>
      </c>
      <c r="AB170" s="25">
        <f>IF('Indicator Date hidden'!AC171="x","x",$AB$2-'Indicator Date hidden'!AC171)</f>
        <v>0</v>
      </c>
      <c r="AC170" s="25">
        <f>IF('Indicator Date hidden'!AD171="x","x",$AC$2-'Indicator Date hidden'!AD171)</f>
        <v>0</v>
      </c>
      <c r="AD170" s="25">
        <f>IF('Indicator Date hidden'!AE171="x","x",$AD$2-'Indicator Date hidden'!AE171)</f>
        <v>0</v>
      </c>
      <c r="AE170" s="25">
        <f>IF('Indicator Date hidden'!AF171="x","x",$AE$2-'Indicator Date hidden'!AF171)</f>
        <v>0</v>
      </c>
      <c r="AF170" s="25">
        <f>IF('Indicator Date hidden'!AG171="x","x",$AF$2-'Indicator Date hidden'!AG171)</f>
        <v>1</v>
      </c>
      <c r="AG170" s="25">
        <f>IF('Indicator Date hidden'!AH171="x","x",$AG$2-'Indicator Date hidden'!AH171)</f>
        <v>0</v>
      </c>
      <c r="AH170" s="25">
        <f>IF('Indicator Date hidden'!AI171="x","x",$AH$2-'Indicator Date hidden'!AI171)</f>
        <v>0</v>
      </c>
      <c r="AI170" s="25">
        <f>IF('Indicator Date hidden'!AJ171="x","x",$AI$2-'Indicator Date hidden'!AJ171)</f>
        <v>0</v>
      </c>
      <c r="AJ170" s="25" t="str">
        <f>IF('Indicator Date hidden'!AK171="x","x",$AJ$2-'Indicator Date hidden'!AK171)</f>
        <v>x</v>
      </c>
      <c r="AK170" s="25">
        <f>IF('Indicator Date hidden'!AL171="x","x",$AK$2-'Indicator Date hidden'!AL171)</f>
        <v>0</v>
      </c>
      <c r="AL170" s="25">
        <f>IF('Indicator Date hidden'!AM171="x","x",$AL$2-'Indicator Date hidden'!AM171)</f>
        <v>0</v>
      </c>
      <c r="AM170" s="25">
        <f>IF('Indicator Date hidden'!AN171="x","x",$AM$2-'Indicator Date hidden'!AN171)</f>
        <v>0</v>
      </c>
      <c r="AN170" s="25">
        <f>IF('Indicator Date hidden'!AO171="x","x",$AN$2-'Indicator Date hidden'!AO171)</f>
        <v>0</v>
      </c>
      <c r="AO170" s="25">
        <f>IF('Indicator Date hidden'!AP171="x","x",$AO$2-'Indicator Date hidden'!AP171)</f>
        <v>1</v>
      </c>
      <c r="AP170" s="25">
        <f>IF('Indicator Date hidden'!AQ171="x","x",$AP$2-'Indicator Date hidden'!AQ171)</f>
        <v>0</v>
      </c>
      <c r="AQ170" s="25">
        <f>IF('Indicator Date hidden'!AR171="x","x",$AQ$2-'Indicator Date hidden'!AR171)</f>
        <v>0</v>
      </c>
      <c r="AR170" s="25">
        <f>IF('Indicator Date hidden'!AS171="x","x",$AR$2-'Indicator Date hidden'!AS171)</f>
        <v>0</v>
      </c>
      <c r="AS170" s="25">
        <f>IF('Indicator Date hidden'!AT171="x","x",$AS$2-'Indicator Date hidden'!AT171)</f>
        <v>0</v>
      </c>
      <c r="AT170" s="25">
        <f>IF('Indicator Date hidden'!AU171="x","x",$AT$2-'Indicator Date hidden'!AU171)</f>
        <v>0</v>
      </c>
      <c r="AU170" s="25">
        <f>IF('Indicator Date hidden'!AV171="x","x",$AU$2-'Indicator Date hidden'!AV171)</f>
        <v>2</v>
      </c>
      <c r="AV170" s="25">
        <f>IF('Indicator Date hidden'!AW171="x","x",$AV$2-'Indicator Date hidden'!AW171)</f>
        <v>0</v>
      </c>
      <c r="AW170" s="25">
        <f>IF('Indicator Date hidden'!AX171="x","x",$AW$2-'Indicator Date hidden'!AX171)</f>
        <v>0</v>
      </c>
      <c r="AX170" s="25">
        <f>IF('Indicator Date hidden'!AY171="x","x",$AX$2-'Indicator Date hidden'!AY171)</f>
        <v>0</v>
      </c>
      <c r="AY170" s="25">
        <f>IF('Indicator Date hidden'!AZ171="x","x",$AY$2-'Indicator Date hidden'!AZ171)</f>
        <v>0</v>
      </c>
      <c r="AZ170" s="25">
        <f>IF('Indicator Date hidden'!BA171="x","x",$AZ$2-'Indicator Date hidden'!BA171)</f>
        <v>0</v>
      </c>
      <c r="BA170">
        <f t="shared" si="25"/>
        <v>13</v>
      </c>
      <c r="BB170" s="26">
        <f t="shared" si="26"/>
        <v>0.26</v>
      </c>
      <c r="BC170">
        <f t="shared" si="27"/>
        <v>6</v>
      </c>
      <c r="BD170" s="26">
        <f t="shared" si="28"/>
        <v>0.79523581408284172</v>
      </c>
      <c r="BE170" s="28">
        <f t="shared" si="29"/>
        <v>0</v>
      </c>
    </row>
    <row r="171" spans="1:57" x14ac:dyDescent="0.25">
      <c r="A171" t="s">
        <v>9530</v>
      </c>
      <c r="B171" s="25">
        <f>IF('Indicator Date hidden'!C172="x","x",$B$2-'Indicator Date hidden'!C172)</f>
        <v>0</v>
      </c>
      <c r="C171" s="25">
        <f>IF('Indicator Date hidden'!D172="x","x",$C$2-'Indicator Date hidden'!D172)</f>
        <v>0</v>
      </c>
      <c r="D171" s="25">
        <f>IF('Indicator Date hidden'!E172="x","x",$D$2-'Indicator Date hidden'!E172)</f>
        <v>0</v>
      </c>
      <c r="E171" s="25">
        <f>IF('Indicator Date hidden'!F172="x","x",$E$2-'Indicator Date hidden'!F172)</f>
        <v>0</v>
      </c>
      <c r="F171" s="25">
        <f>IF('Indicator Date hidden'!G172="x","x",$F$2-'Indicator Date hidden'!G172)</f>
        <v>0</v>
      </c>
      <c r="G171" s="25">
        <f>IF('Indicator Date hidden'!H172="x","x",$G$2-'Indicator Date hidden'!H172)</f>
        <v>0</v>
      </c>
      <c r="H171" s="25">
        <f>IF('Indicator Date hidden'!I172="x","x",$H$2-'Indicator Date hidden'!I172)</f>
        <v>0</v>
      </c>
      <c r="I171" s="25">
        <f>IF('Indicator Date hidden'!J172="x","x",$I$2-'Indicator Date hidden'!J172)</f>
        <v>0</v>
      </c>
      <c r="J171" s="25">
        <f>IF('Indicator Date hidden'!K172="x","x",$J$2-'Indicator Date hidden'!K172)</f>
        <v>0</v>
      </c>
      <c r="K171" s="25">
        <f>IF('Indicator Date hidden'!L172="x","x",$K$2-'Indicator Date hidden'!L172)</f>
        <v>0</v>
      </c>
      <c r="L171" s="25">
        <f>IF('Indicator Date hidden'!M172="x","x",$L$2-'Indicator Date hidden'!M172)</f>
        <v>0</v>
      </c>
      <c r="M171" s="25">
        <f>IF('Indicator Date hidden'!N172="x","x",$M$2-'Indicator Date hidden'!N172)</f>
        <v>0</v>
      </c>
      <c r="N171" s="25">
        <f>IF('Indicator Date hidden'!O172="x","x",$N$2-'Indicator Date hidden'!O172)</f>
        <v>0</v>
      </c>
      <c r="O171" s="25">
        <f>IF('Indicator Date hidden'!P172="x","x",$O$2-'Indicator Date hidden'!P172)</f>
        <v>0</v>
      </c>
      <c r="P171" s="25">
        <f>IF('Indicator Date hidden'!Q172="x","x",$P$2-'Indicator Date hidden'!Q172)</f>
        <v>0</v>
      </c>
      <c r="Q171" s="25">
        <f>IF('Indicator Date hidden'!R172="x","x",$Q$2-'Indicator Date hidden'!R172)</f>
        <v>8</v>
      </c>
      <c r="R171" s="25">
        <f>IF('Indicator Date hidden'!S172="x","x",$R$2-'Indicator Date hidden'!S172)</f>
        <v>0</v>
      </c>
      <c r="S171" s="25">
        <f>IF('Indicator Date hidden'!T172="x","x",$S$2-'Indicator Date hidden'!T172)</f>
        <v>0</v>
      </c>
      <c r="T171" s="25">
        <f>IF('Indicator Date hidden'!U172="x","x",$T$2-'Indicator Date hidden'!U172)</f>
        <v>0</v>
      </c>
      <c r="U171" s="25">
        <f>IF('Indicator Date hidden'!V172="x","x",$U$2-'Indicator Date hidden'!V172)</f>
        <v>0</v>
      </c>
      <c r="V171" s="25">
        <f>IF('Indicator Date hidden'!W172="x","x",$V$2-'Indicator Date hidden'!W172)</f>
        <v>0</v>
      </c>
      <c r="W171" s="25">
        <f>IF('Indicator Date hidden'!X172="x","x",$W$2-'Indicator Date hidden'!X172)</f>
        <v>2</v>
      </c>
      <c r="X171" s="25">
        <f>IF('Indicator Date hidden'!Y172="x","x",$X$2-'Indicator Date hidden'!Y172)</f>
        <v>4</v>
      </c>
      <c r="Y171" s="25">
        <f>IF('Indicator Date hidden'!Z172="x","x",$Y$2-'Indicator Date hidden'!Z172)</f>
        <v>0</v>
      </c>
      <c r="Z171" s="25">
        <f>IF('Indicator Date hidden'!AA172="x","x",$Z$2-'Indicator Date hidden'!AA172)</f>
        <v>0</v>
      </c>
      <c r="AA171" s="25">
        <f>IF('Indicator Date hidden'!AB172="x","x",$AA$2-'Indicator Date hidden'!AB172)</f>
        <v>0</v>
      </c>
      <c r="AB171" s="25">
        <f>IF('Indicator Date hidden'!AC172="x","x",$AB$2-'Indicator Date hidden'!AC172)</f>
        <v>0</v>
      </c>
      <c r="AC171" s="25">
        <f>IF('Indicator Date hidden'!AD172="x","x",$AC$2-'Indicator Date hidden'!AD172)</f>
        <v>0</v>
      </c>
      <c r="AD171" s="25">
        <f>IF('Indicator Date hidden'!AE172="x","x",$AD$2-'Indicator Date hidden'!AE172)</f>
        <v>0</v>
      </c>
      <c r="AE171" s="25">
        <f>IF('Indicator Date hidden'!AF172="x","x",$AE$2-'Indicator Date hidden'!AF172)</f>
        <v>0</v>
      </c>
      <c r="AF171" s="25">
        <f>IF('Indicator Date hidden'!AG172="x","x",$AF$2-'Indicator Date hidden'!AG172)</f>
        <v>1</v>
      </c>
      <c r="AG171" s="25">
        <f>IF('Indicator Date hidden'!AH172="x","x",$AG$2-'Indicator Date hidden'!AH172)</f>
        <v>0</v>
      </c>
      <c r="AH171" s="25">
        <f>IF('Indicator Date hidden'!AI172="x","x",$AH$2-'Indicator Date hidden'!AI172)</f>
        <v>0</v>
      </c>
      <c r="AI171" s="25">
        <f>IF('Indicator Date hidden'!AJ172="x","x",$AI$2-'Indicator Date hidden'!AJ172)</f>
        <v>0</v>
      </c>
      <c r="AJ171" s="25">
        <f>IF('Indicator Date hidden'!AK172="x","x",$AJ$2-'Indicator Date hidden'!AK172)</f>
        <v>1</v>
      </c>
      <c r="AK171" s="25">
        <f>IF('Indicator Date hidden'!AL172="x","x",$AK$2-'Indicator Date hidden'!AL172)</f>
        <v>1</v>
      </c>
      <c r="AL171" s="25">
        <f>IF('Indicator Date hidden'!AM172="x","x",$AL$2-'Indicator Date hidden'!AM172)</f>
        <v>0</v>
      </c>
      <c r="AM171" s="25">
        <f>IF('Indicator Date hidden'!AN172="x","x",$AM$2-'Indicator Date hidden'!AN172)</f>
        <v>0</v>
      </c>
      <c r="AN171" s="25">
        <f>IF('Indicator Date hidden'!AO172="x","x",$AN$2-'Indicator Date hidden'!AO172)</f>
        <v>0</v>
      </c>
      <c r="AO171" s="25">
        <f>IF('Indicator Date hidden'!AP172="x","x",$AO$2-'Indicator Date hidden'!AP172)</f>
        <v>0</v>
      </c>
      <c r="AP171" s="25">
        <f>IF('Indicator Date hidden'!AQ172="x","x",$AP$2-'Indicator Date hidden'!AQ172)</f>
        <v>0</v>
      </c>
      <c r="AQ171" s="25">
        <f>IF('Indicator Date hidden'!AR172="x","x",$AQ$2-'Indicator Date hidden'!AR172)</f>
        <v>0</v>
      </c>
      <c r="AR171" s="25">
        <f>IF('Indicator Date hidden'!AS172="x","x",$AR$2-'Indicator Date hidden'!AS172)</f>
        <v>0</v>
      </c>
      <c r="AS171" s="25">
        <f>IF('Indicator Date hidden'!AT172="x","x",$AS$2-'Indicator Date hidden'!AT172)</f>
        <v>0</v>
      </c>
      <c r="AT171" s="25">
        <f>IF('Indicator Date hidden'!AU172="x","x",$AT$2-'Indicator Date hidden'!AU172)</f>
        <v>0</v>
      </c>
      <c r="AU171" s="25">
        <f>IF('Indicator Date hidden'!AV172="x","x",$AU$2-'Indicator Date hidden'!AV172)</f>
        <v>4</v>
      </c>
      <c r="AV171" s="25">
        <f>IF('Indicator Date hidden'!AW172="x","x",$AV$2-'Indicator Date hidden'!AW172)</f>
        <v>0</v>
      </c>
      <c r="AW171" s="25">
        <f>IF('Indicator Date hidden'!AX172="x","x",$AW$2-'Indicator Date hidden'!AX172)</f>
        <v>0</v>
      </c>
      <c r="AX171" s="25">
        <f>IF('Indicator Date hidden'!AY172="x","x",$AX$2-'Indicator Date hidden'!AY172)</f>
        <v>0</v>
      </c>
      <c r="AY171" s="25">
        <f>IF('Indicator Date hidden'!AZ172="x","x",$AY$2-'Indicator Date hidden'!AZ172)</f>
        <v>0</v>
      </c>
      <c r="AZ171" s="25">
        <f>IF('Indicator Date hidden'!BA172="x","x",$AZ$2-'Indicator Date hidden'!BA172)</f>
        <v>0</v>
      </c>
      <c r="BA171">
        <f t="shared" si="25"/>
        <v>21</v>
      </c>
      <c r="BB171" s="26">
        <f t="shared" si="26"/>
        <v>0.41176470588235292</v>
      </c>
      <c r="BC171">
        <f t="shared" si="27"/>
        <v>7</v>
      </c>
      <c r="BD171" s="26">
        <f t="shared" si="28"/>
        <v>1.3601682506685981</v>
      </c>
      <c r="BE171" s="28">
        <f t="shared" si="29"/>
        <v>0</v>
      </c>
    </row>
    <row r="172" spans="1:57" x14ac:dyDescent="0.25">
      <c r="A172" t="s">
        <v>9448</v>
      </c>
      <c r="B172" s="25">
        <f>IF('Indicator Date hidden'!C173="x","x",$B$2-'Indicator Date hidden'!C173)</f>
        <v>0</v>
      </c>
      <c r="C172" s="25">
        <f>IF('Indicator Date hidden'!D173="x","x",$C$2-'Indicator Date hidden'!D173)</f>
        <v>0</v>
      </c>
      <c r="D172" s="25">
        <f>IF('Indicator Date hidden'!E173="x","x",$D$2-'Indicator Date hidden'!E173)</f>
        <v>0</v>
      </c>
      <c r="E172" s="25">
        <f>IF('Indicator Date hidden'!F173="x","x",$E$2-'Indicator Date hidden'!F173)</f>
        <v>0</v>
      </c>
      <c r="F172" s="25">
        <f>IF('Indicator Date hidden'!G173="x","x",$F$2-'Indicator Date hidden'!G173)</f>
        <v>0</v>
      </c>
      <c r="G172" s="25">
        <f>IF('Indicator Date hidden'!H173="x","x",$G$2-'Indicator Date hidden'!H173)</f>
        <v>0</v>
      </c>
      <c r="H172" s="25">
        <f>IF('Indicator Date hidden'!I173="x","x",$H$2-'Indicator Date hidden'!I173)</f>
        <v>0</v>
      </c>
      <c r="I172" s="25">
        <f>IF('Indicator Date hidden'!J173="x","x",$I$2-'Indicator Date hidden'!J173)</f>
        <v>0</v>
      </c>
      <c r="J172" s="25">
        <f>IF('Indicator Date hidden'!K173="x","x",$J$2-'Indicator Date hidden'!K173)</f>
        <v>0</v>
      </c>
      <c r="K172" s="25">
        <f>IF('Indicator Date hidden'!L173="x","x",$K$2-'Indicator Date hidden'!L173)</f>
        <v>0</v>
      </c>
      <c r="L172" s="25">
        <f>IF('Indicator Date hidden'!M173="x","x",$L$2-'Indicator Date hidden'!M173)</f>
        <v>0</v>
      </c>
      <c r="M172" s="25">
        <f>IF('Indicator Date hidden'!N173="x","x",$M$2-'Indicator Date hidden'!N173)</f>
        <v>0</v>
      </c>
      <c r="N172" s="25">
        <f>IF('Indicator Date hidden'!O173="x","x",$N$2-'Indicator Date hidden'!O173)</f>
        <v>0</v>
      </c>
      <c r="O172" s="25">
        <f>IF('Indicator Date hidden'!P173="x","x",$O$2-'Indicator Date hidden'!P173)</f>
        <v>0</v>
      </c>
      <c r="P172" s="25">
        <f>IF('Indicator Date hidden'!Q173="x","x",$P$2-'Indicator Date hidden'!Q173)</f>
        <v>0</v>
      </c>
      <c r="Q172" s="25">
        <f>IF('Indicator Date hidden'!R173="x","x",$Q$2-'Indicator Date hidden'!R173)</f>
        <v>3</v>
      </c>
      <c r="R172" s="25">
        <f>IF('Indicator Date hidden'!S173="x","x",$R$2-'Indicator Date hidden'!S173)</f>
        <v>0</v>
      </c>
      <c r="S172" s="25">
        <f>IF('Indicator Date hidden'!T173="x","x",$S$2-'Indicator Date hidden'!T173)</f>
        <v>0</v>
      </c>
      <c r="T172" s="25">
        <f>IF('Indicator Date hidden'!U173="x","x",$T$2-'Indicator Date hidden'!U173)</f>
        <v>0</v>
      </c>
      <c r="U172" s="25">
        <f>IF('Indicator Date hidden'!V173="x","x",$U$2-'Indicator Date hidden'!V173)</f>
        <v>0</v>
      </c>
      <c r="V172" s="25">
        <f>IF('Indicator Date hidden'!W173="x","x",$V$2-'Indicator Date hidden'!W173)</f>
        <v>0</v>
      </c>
      <c r="W172" s="25">
        <f>IF('Indicator Date hidden'!X173="x","x",$W$2-'Indicator Date hidden'!X173)</f>
        <v>3</v>
      </c>
      <c r="X172" s="25">
        <f>IF('Indicator Date hidden'!Y173="x","x",$X$2-'Indicator Date hidden'!Y173)</f>
        <v>4</v>
      </c>
      <c r="Y172" s="25">
        <f>IF('Indicator Date hidden'!Z173="x","x",$Y$2-'Indicator Date hidden'!Z173)</f>
        <v>0</v>
      </c>
      <c r="Z172" s="25">
        <f>IF('Indicator Date hidden'!AA173="x","x",$Z$2-'Indicator Date hidden'!AA173)</f>
        <v>0</v>
      </c>
      <c r="AA172" s="25">
        <f>IF('Indicator Date hidden'!AB173="x","x",$AA$2-'Indicator Date hidden'!AB173)</f>
        <v>1</v>
      </c>
      <c r="AB172" s="25">
        <f>IF('Indicator Date hidden'!AC173="x","x",$AB$2-'Indicator Date hidden'!AC173)</f>
        <v>0</v>
      </c>
      <c r="AC172" s="25">
        <f>IF('Indicator Date hidden'!AD173="x","x",$AC$2-'Indicator Date hidden'!AD173)</f>
        <v>0</v>
      </c>
      <c r="AD172" s="25" t="str">
        <f>IF('Indicator Date hidden'!AE173="x","x",$AD$2-'Indicator Date hidden'!AE173)</f>
        <v>x</v>
      </c>
      <c r="AE172" s="25">
        <f>IF('Indicator Date hidden'!AF173="x","x",$AE$2-'Indicator Date hidden'!AF173)</f>
        <v>0</v>
      </c>
      <c r="AF172" s="25">
        <f>IF('Indicator Date hidden'!AG173="x","x",$AF$2-'Indicator Date hidden'!AG173)</f>
        <v>5</v>
      </c>
      <c r="AG172" s="25">
        <f>IF('Indicator Date hidden'!AH173="x","x",$AG$2-'Indicator Date hidden'!AH173)</f>
        <v>0</v>
      </c>
      <c r="AH172" s="25">
        <f>IF('Indicator Date hidden'!AI173="x","x",$AH$2-'Indicator Date hidden'!AI173)</f>
        <v>0</v>
      </c>
      <c r="AI172" s="25">
        <f>IF('Indicator Date hidden'!AJ173="x","x",$AI$2-'Indicator Date hidden'!AJ173)</f>
        <v>0</v>
      </c>
      <c r="AJ172" s="25">
        <f>IF('Indicator Date hidden'!AK173="x","x",$AJ$2-'Indicator Date hidden'!AK173)</f>
        <v>1</v>
      </c>
      <c r="AK172" s="25">
        <f>IF('Indicator Date hidden'!AL173="x","x",$AK$2-'Indicator Date hidden'!AL173)</f>
        <v>1</v>
      </c>
      <c r="AL172" s="25">
        <f>IF('Indicator Date hidden'!AM173="x","x",$AL$2-'Indicator Date hidden'!AM173)</f>
        <v>0</v>
      </c>
      <c r="AM172" s="25">
        <f>IF('Indicator Date hidden'!AN173="x","x",$AM$2-'Indicator Date hidden'!AN173)</f>
        <v>0</v>
      </c>
      <c r="AN172" s="25">
        <f>IF('Indicator Date hidden'!AO173="x","x",$AN$2-'Indicator Date hidden'!AO173)</f>
        <v>0</v>
      </c>
      <c r="AO172" s="25">
        <f>IF('Indicator Date hidden'!AP173="x","x",$AO$2-'Indicator Date hidden'!AP173)</f>
        <v>1</v>
      </c>
      <c r="AP172" s="25">
        <f>IF('Indicator Date hidden'!AQ173="x","x",$AP$2-'Indicator Date hidden'!AQ173)</f>
        <v>1</v>
      </c>
      <c r="AQ172" s="25">
        <f>IF('Indicator Date hidden'!AR173="x","x",$AQ$2-'Indicator Date hidden'!AR173)</f>
        <v>0</v>
      </c>
      <c r="AR172" s="25">
        <f>IF('Indicator Date hidden'!AS173="x","x",$AR$2-'Indicator Date hidden'!AS173)</f>
        <v>0</v>
      </c>
      <c r="AS172" s="25">
        <f>IF('Indicator Date hidden'!AT173="x","x",$AS$2-'Indicator Date hidden'!AT173)</f>
        <v>0</v>
      </c>
      <c r="AT172" s="25">
        <f>IF('Indicator Date hidden'!AU173="x","x",$AT$2-'Indicator Date hidden'!AU173)</f>
        <v>0</v>
      </c>
      <c r="AU172" s="25">
        <f>IF('Indicator Date hidden'!AV173="x","x",$AU$2-'Indicator Date hidden'!AV173)</f>
        <v>1</v>
      </c>
      <c r="AV172" s="25">
        <f>IF('Indicator Date hidden'!AW173="x","x",$AV$2-'Indicator Date hidden'!AW173)</f>
        <v>0</v>
      </c>
      <c r="AW172" s="25">
        <f>IF('Indicator Date hidden'!AX173="x","x",$AW$2-'Indicator Date hidden'!AX173)</f>
        <v>0</v>
      </c>
      <c r="AX172" s="25">
        <f>IF('Indicator Date hidden'!AY173="x","x",$AX$2-'Indicator Date hidden'!AY173)</f>
        <v>0</v>
      </c>
      <c r="AY172" s="25">
        <f>IF('Indicator Date hidden'!AZ173="x","x",$AY$2-'Indicator Date hidden'!AZ173)</f>
        <v>0</v>
      </c>
      <c r="AZ172" s="25">
        <f>IF('Indicator Date hidden'!BA173="x","x",$AZ$2-'Indicator Date hidden'!BA173)</f>
        <v>0</v>
      </c>
      <c r="BA172">
        <f t="shared" si="25"/>
        <v>21</v>
      </c>
      <c r="BB172" s="26">
        <f t="shared" si="26"/>
        <v>0.42</v>
      </c>
      <c r="BC172">
        <f t="shared" si="27"/>
        <v>10</v>
      </c>
      <c r="BD172" s="26">
        <f t="shared" si="28"/>
        <v>1.06</v>
      </c>
      <c r="BE172" s="28">
        <f t="shared" si="29"/>
        <v>0</v>
      </c>
    </row>
    <row r="173" spans="1:57" x14ac:dyDescent="0.25">
      <c r="A173" t="s">
        <v>9536</v>
      </c>
      <c r="B173" s="25">
        <f>IF('Indicator Date hidden'!C174="x","x",$B$2-'Indicator Date hidden'!C174)</f>
        <v>0</v>
      </c>
      <c r="C173" s="25">
        <f>IF('Indicator Date hidden'!D174="x","x",$C$2-'Indicator Date hidden'!D174)</f>
        <v>0</v>
      </c>
      <c r="D173" s="25">
        <f>IF('Indicator Date hidden'!E174="x","x",$D$2-'Indicator Date hidden'!E174)</f>
        <v>0</v>
      </c>
      <c r="E173" s="25">
        <f>IF('Indicator Date hidden'!F174="x","x",$E$2-'Indicator Date hidden'!F174)</f>
        <v>0</v>
      </c>
      <c r="F173" s="25">
        <f>IF('Indicator Date hidden'!G174="x","x",$F$2-'Indicator Date hidden'!G174)</f>
        <v>0</v>
      </c>
      <c r="G173" s="25">
        <f>IF('Indicator Date hidden'!H174="x","x",$G$2-'Indicator Date hidden'!H174)</f>
        <v>0</v>
      </c>
      <c r="H173" s="25">
        <f>IF('Indicator Date hidden'!I174="x","x",$H$2-'Indicator Date hidden'!I174)</f>
        <v>0</v>
      </c>
      <c r="I173" s="25">
        <f>IF('Indicator Date hidden'!J174="x","x",$I$2-'Indicator Date hidden'!J174)</f>
        <v>0</v>
      </c>
      <c r="J173" s="25">
        <f>IF('Indicator Date hidden'!K174="x","x",$J$2-'Indicator Date hidden'!K174)</f>
        <v>0</v>
      </c>
      <c r="K173" s="25">
        <f>IF('Indicator Date hidden'!L174="x","x",$K$2-'Indicator Date hidden'!L174)</f>
        <v>0</v>
      </c>
      <c r="L173" s="25">
        <f>IF('Indicator Date hidden'!M174="x","x",$L$2-'Indicator Date hidden'!M174)</f>
        <v>0</v>
      </c>
      <c r="M173" s="25">
        <f>IF('Indicator Date hidden'!N174="x","x",$M$2-'Indicator Date hidden'!N174)</f>
        <v>0</v>
      </c>
      <c r="N173" s="25">
        <f>IF('Indicator Date hidden'!O174="x","x",$N$2-'Indicator Date hidden'!O174)</f>
        <v>0</v>
      </c>
      <c r="O173" s="25">
        <f>IF('Indicator Date hidden'!P174="x","x",$O$2-'Indicator Date hidden'!P174)</f>
        <v>0</v>
      </c>
      <c r="P173" s="25">
        <f>IF('Indicator Date hidden'!Q174="x","x",$P$2-'Indicator Date hidden'!Q174)</f>
        <v>0</v>
      </c>
      <c r="Q173" s="25">
        <f>IF('Indicator Date hidden'!R174="x","x",$Q$2-'Indicator Date hidden'!R174)</f>
        <v>4</v>
      </c>
      <c r="R173" s="25">
        <f>IF('Indicator Date hidden'!S174="x","x",$R$2-'Indicator Date hidden'!S174)</f>
        <v>0</v>
      </c>
      <c r="S173" s="25">
        <f>IF('Indicator Date hidden'!T174="x","x",$S$2-'Indicator Date hidden'!T174)</f>
        <v>0</v>
      </c>
      <c r="T173" s="25">
        <f>IF('Indicator Date hidden'!U174="x","x",$T$2-'Indicator Date hidden'!U174)</f>
        <v>0</v>
      </c>
      <c r="U173" s="25">
        <f>IF('Indicator Date hidden'!V174="x","x",$U$2-'Indicator Date hidden'!V174)</f>
        <v>0</v>
      </c>
      <c r="V173" s="25">
        <f>IF('Indicator Date hidden'!W174="x","x",$V$2-'Indicator Date hidden'!W174)</f>
        <v>0</v>
      </c>
      <c r="W173" s="25">
        <f>IF('Indicator Date hidden'!X174="x","x",$W$2-'Indicator Date hidden'!X174)</f>
        <v>5</v>
      </c>
      <c r="X173" s="25">
        <f>IF('Indicator Date hidden'!Y174="x","x",$X$2-'Indicator Date hidden'!Y174)</f>
        <v>3</v>
      </c>
      <c r="Y173" s="25">
        <f>IF('Indicator Date hidden'!Z174="x","x",$Y$2-'Indicator Date hidden'!Z174)</f>
        <v>0</v>
      </c>
      <c r="Z173" s="25">
        <f>IF('Indicator Date hidden'!AA174="x","x",$Z$2-'Indicator Date hidden'!AA174)</f>
        <v>0</v>
      </c>
      <c r="AA173" s="25" t="str">
        <f>IF('Indicator Date hidden'!AB174="x","x",$AA$2-'Indicator Date hidden'!AB174)</f>
        <v>x</v>
      </c>
      <c r="AB173" s="25">
        <f>IF('Indicator Date hidden'!AC174="x","x",$AB$2-'Indicator Date hidden'!AC174)</f>
        <v>0</v>
      </c>
      <c r="AC173" s="25">
        <f>IF('Indicator Date hidden'!AD174="x","x",$AC$2-'Indicator Date hidden'!AD174)</f>
        <v>0</v>
      </c>
      <c r="AD173" s="25">
        <f>IF('Indicator Date hidden'!AE174="x","x",$AD$2-'Indicator Date hidden'!AE174)</f>
        <v>0</v>
      </c>
      <c r="AE173" s="25" t="str">
        <f>IF('Indicator Date hidden'!AF174="x","x",$AE$2-'Indicator Date hidden'!AF174)</f>
        <v>x</v>
      </c>
      <c r="AF173" s="25">
        <f>IF('Indicator Date hidden'!AG174="x","x",$AF$2-'Indicator Date hidden'!AG174)</f>
        <v>6</v>
      </c>
      <c r="AG173" s="25">
        <f>IF('Indicator Date hidden'!AH174="x","x",$AG$2-'Indicator Date hidden'!AH174)</f>
        <v>0</v>
      </c>
      <c r="AH173" s="25">
        <f>IF('Indicator Date hidden'!AI174="x","x",$AH$2-'Indicator Date hidden'!AI174)</f>
        <v>0</v>
      </c>
      <c r="AI173" s="25">
        <f>IF('Indicator Date hidden'!AJ174="x","x",$AI$2-'Indicator Date hidden'!AJ174)</f>
        <v>0</v>
      </c>
      <c r="AJ173" s="25">
        <f>IF('Indicator Date hidden'!AK174="x","x",$AJ$2-'Indicator Date hidden'!AK174)</f>
        <v>1</v>
      </c>
      <c r="AK173" s="25">
        <f>IF('Indicator Date hidden'!AL174="x","x",$AK$2-'Indicator Date hidden'!AL174)</f>
        <v>1</v>
      </c>
      <c r="AL173" s="25">
        <f>IF('Indicator Date hidden'!AM174="x","x",$AL$2-'Indicator Date hidden'!AM174)</f>
        <v>0</v>
      </c>
      <c r="AM173" s="25">
        <f>IF('Indicator Date hidden'!AN174="x","x",$AM$2-'Indicator Date hidden'!AN174)</f>
        <v>0</v>
      </c>
      <c r="AN173" s="25">
        <f>IF('Indicator Date hidden'!AO174="x","x",$AN$2-'Indicator Date hidden'!AO174)</f>
        <v>0</v>
      </c>
      <c r="AO173" s="25" t="str">
        <f>IF('Indicator Date hidden'!AP174="x","x",$AO$2-'Indicator Date hidden'!AP174)</f>
        <v>x</v>
      </c>
      <c r="AP173" s="25" t="str">
        <f>IF('Indicator Date hidden'!AQ174="x","x",$AP$2-'Indicator Date hidden'!AQ174)</f>
        <v>x</v>
      </c>
      <c r="AQ173" s="25">
        <f>IF('Indicator Date hidden'!AR174="x","x",$AQ$2-'Indicator Date hidden'!AR174)</f>
        <v>6</v>
      </c>
      <c r="AR173" s="25">
        <f>IF('Indicator Date hidden'!AS174="x","x",$AR$2-'Indicator Date hidden'!AS174)</f>
        <v>0</v>
      </c>
      <c r="AS173" s="25">
        <f>IF('Indicator Date hidden'!AT174="x","x",$AS$2-'Indicator Date hidden'!AT174)</f>
        <v>0</v>
      </c>
      <c r="AT173" s="25">
        <f>IF('Indicator Date hidden'!AU174="x","x",$AT$2-'Indicator Date hidden'!AU174)</f>
        <v>0</v>
      </c>
      <c r="AU173" s="25">
        <f>IF('Indicator Date hidden'!AV174="x","x",$AU$2-'Indicator Date hidden'!AV174)</f>
        <v>4</v>
      </c>
      <c r="AV173" s="25">
        <f>IF('Indicator Date hidden'!AW174="x","x",$AV$2-'Indicator Date hidden'!AW174)</f>
        <v>0</v>
      </c>
      <c r="AW173" s="25">
        <f>IF('Indicator Date hidden'!AX174="x","x",$AW$2-'Indicator Date hidden'!AX174)</f>
        <v>0</v>
      </c>
      <c r="AX173" s="25">
        <f>IF('Indicator Date hidden'!AY174="x","x",$AX$2-'Indicator Date hidden'!AY174)</f>
        <v>0</v>
      </c>
      <c r="AY173" s="25">
        <f>IF('Indicator Date hidden'!AZ174="x","x",$AY$2-'Indicator Date hidden'!AZ174)</f>
        <v>0</v>
      </c>
      <c r="AZ173" s="25">
        <f>IF('Indicator Date hidden'!BA174="x","x",$AZ$2-'Indicator Date hidden'!BA174)</f>
        <v>0</v>
      </c>
      <c r="BA173">
        <f t="shared" si="25"/>
        <v>30</v>
      </c>
      <c r="BB173" s="26">
        <f t="shared" si="26"/>
        <v>0.63829787234042556</v>
      </c>
      <c r="BC173">
        <f t="shared" si="27"/>
        <v>8</v>
      </c>
      <c r="BD173" s="26">
        <f t="shared" si="28"/>
        <v>1.6035271218227041</v>
      </c>
      <c r="BE173" s="28">
        <f t="shared" si="29"/>
        <v>0</v>
      </c>
    </row>
    <row r="174" spans="1:57" x14ac:dyDescent="0.25">
      <c r="A174" t="s">
        <v>9529</v>
      </c>
      <c r="B174" s="25">
        <f>IF('Indicator Date hidden'!C175="x","x",$B$2-'Indicator Date hidden'!C175)</f>
        <v>0</v>
      </c>
      <c r="C174" s="25">
        <f>IF('Indicator Date hidden'!D175="x","x",$C$2-'Indicator Date hidden'!D175)</f>
        <v>0</v>
      </c>
      <c r="D174" s="25">
        <f>IF('Indicator Date hidden'!E175="x","x",$D$2-'Indicator Date hidden'!E175)</f>
        <v>0</v>
      </c>
      <c r="E174" s="25">
        <f>IF('Indicator Date hidden'!F175="x","x",$E$2-'Indicator Date hidden'!F175)</f>
        <v>0</v>
      </c>
      <c r="F174" s="25">
        <f>IF('Indicator Date hidden'!G175="x","x",$F$2-'Indicator Date hidden'!G175)</f>
        <v>0</v>
      </c>
      <c r="G174" s="25">
        <f>IF('Indicator Date hidden'!H175="x","x",$G$2-'Indicator Date hidden'!H175)</f>
        <v>0</v>
      </c>
      <c r="H174" s="25">
        <f>IF('Indicator Date hidden'!I175="x","x",$H$2-'Indicator Date hidden'!I175)</f>
        <v>0</v>
      </c>
      <c r="I174" s="25">
        <f>IF('Indicator Date hidden'!J175="x","x",$I$2-'Indicator Date hidden'!J175)</f>
        <v>0</v>
      </c>
      <c r="J174" s="25">
        <f>IF('Indicator Date hidden'!K175="x","x",$J$2-'Indicator Date hidden'!K175)</f>
        <v>0</v>
      </c>
      <c r="K174" s="25">
        <f>IF('Indicator Date hidden'!L175="x","x",$K$2-'Indicator Date hidden'!L175)</f>
        <v>0</v>
      </c>
      <c r="L174" s="25">
        <f>IF('Indicator Date hidden'!M175="x","x",$L$2-'Indicator Date hidden'!M175)</f>
        <v>0</v>
      </c>
      <c r="M174" s="25">
        <f>IF('Indicator Date hidden'!N175="x","x",$M$2-'Indicator Date hidden'!N175)</f>
        <v>0</v>
      </c>
      <c r="N174" s="25">
        <f>IF('Indicator Date hidden'!O175="x","x",$N$2-'Indicator Date hidden'!O175)</f>
        <v>0</v>
      </c>
      <c r="O174" s="25">
        <f>IF('Indicator Date hidden'!P175="x","x",$O$2-'Indicator Date hidden'!P175)</f>
        <v>0</v>
      </c>
      <c r="P174" s="25">
        <f>IF('Indicator Date hidden'!Q175="x","x",$P$2-'Indicator Date hidden'!Q175)</f>
        <v>0</v>
      </c>
      <c r="Q174" s="25">
        <f>IF('Indicator Date hidden'!R175="x","x",$Q$2-'Indicator Date hidden'!R175)</f>
        <v>0</v>
      </c>
      <c r="R174" s="25">
        <f>IF('Indicator Date hidden'!S175="x","x",$R$2-'Indicator Date hidden'!S175)</f>
        <v>0</v>
      </c>
      <c r="S174" s="25">
        <f>IF('Indicator Date hidden'!T175="x","x",$S$2-'Indicator Date hidden'!T175)</f>
        <v>0</v>
      </c>
      <c r="T174" s="25">
        <f>IF('Indicator Date hidden'!U175="x","x",$T$2-'Indicator Date hidden'!U175)</f>
        <v>0</v>
      </c>
      <c r="U174" s="25">
        <f>IF('Indicator Date hidden'!V175="x","x",$U$2-'Indicator Date hidden'!V175)</f>
        <v>0</v>
      </c>
      <c r="V174" s="25">
        <f>IF('Indicator Date hidden'!W175="x","x",$V$2-'Indicator Date hidden'!W175)</f>
        <v>0</v>
      </c>
      <c r="W174" s="25">
        <f>IF('Indicator Date hidden'!X175="x","x",$W$2-'Indicator Date hidden'!X175)</f>
        <v>0</v>
      </c>
      <c r="X174" s="25">
        <f>IF('Indicator Date hidden'!Y175="x","x",$X$2-'Indicator Date hidden'!Y175)</f>
        <v>4</v>
      </c>
      <c r="Y174" s="25">
        <f>IF('Indicator Date hidden'!Z175="x","x",$Y$2-'Indicator Date hidden'!Z175)</f>
        <v>0</v>
      </c>
      <c r="Z174" s="25">
        <f>IF('Indicator Date hidden'!AA175="x","x",$Z$2-'Indicator Date hidden'!AA175)</f>
        <v>0</v>
      </c>
      <c r="AA174" s="25">
        <f>IF('Indicator Date hidden'!AB175="x","x",$AA$2-'Indicator Date hidden'!AB175)</f>
        <v>0</v>
      </c>
      <c r="AB174" s="25">
        <f>IF('Indicator Date hidden'!AC175="x","x",$AB$2-'Indicator Date hidden'!AC175)</f>
        <v>0</v>
      </c>
      <c r="AC174" s="25">
        <f>IF('Indicator Date hidden'!AD175="x","x",$AC$2-'Indicator Date hidden'!AD175)</f>
        <v>0</v>
      </c>
      <c r="AD174" s="25">
        <f>IF('Indicator Date hidden'!AE175="x","x",$AD$2-'Indicator Date hidden'!AE175)</f>
        <v>0</v>
      </c>
      <c r="AE174" s="25">
        <f>IF('Indicator Date hidden'!AF175="x","x",$AE$2-'Indicator Date hidden'!AF175)</f>
        <v>0</v>
      </c>
      <c r="AF174" s="25">
        <f>IF('Indicator Date hidden'!AG175="x","x",$AF$2-'Indicator Date hidden'!AG175)</f>
        <v>2</v>
      </c>
      <c r="AG174" s="25">
        <f>IF('Indicator Date hidden'!AH175="x","x",$AG$2-'Indicator Date hidden'!AH175)</f>
        <v>0</v>
      </c>
      <c r="AH174" s="25">
        <f>IF('Indicator Date hidden'!AI175="x","x",$AH$2-'Indicator Date hidden'!AI175)</f>
        <v>0</v>
      </c>
      <c r="AI174" s="25">
        <f>IF('Indicator Date hidden'!AJ175="x","x",$AI$2-'Indicator Date hidden'!AJ175)</f>
        <v>0</v>
      </c>
      <c r="AJ174" s="25">
        <f>IF('Indicator Date hidden'!AK175="x","x",$AJ$2-'Indicator Date hidden'!AK175)</f>
        <v>1</v>
      </c>
      <c r="AK174" s="25">
        <f>IF('Indicator Date hidden'!AL175="x","x",$AK$2-'Indicator Date hidden'!AL175)</f>
        <v>1</v>
      </c>
      <c r="AL174" s="25">
        <f>IF('Indicator Date hidden'!AM175="x","x",$AL$2-'Indicator Date hidden'!AM175)</f>
        <v>0</v>
      </c>
      <c r="AM174" s="25">
        <f>IF('Indicator Date hidden'!AN175="x","x",$AM$2-'Indicator Date hidden'!AN175)</f>
        <v>0</v>
      </c>
      <c r="AN174" s="25">
        <f>IF('Indicator Date hidden'!AO175="x","x",$AN$2-'Indicator Date hidden'!AO175)</f>
        <v>0</v>
      </c>
      <c r="AO174" s="25">
        <f>IF('Indicator Date hidden'!AP175="x","x",$AO$2-'Indicator Date hidden'!AP175)</f>
        <v>0</v>
      </c>
      <c r="AP174" s="25">
        <f>IF('Indicator Date hidden'!AQ175="x","x",$AP$2-'Indicator Date hidden'!AQ175)</f>
        <v>0</v>
      </c>
      <c r="AQ174" s="25">
        <f>IF('Indicator Date hidden'!AR175="x","x",$AQ$2-'Indicator Date hidden'!AR175)</f>
        <v>0</v>
      </c>
      <c r="AR174" s="25">
        <f>IF('Indicator Date hidden'!AS175="x","x",$AR$2-'Indicator Date hidden'!AS175)</f>
        <v>0</v>
      </c>
      <c r="AS174" s="25">
        <f>IF('Indicator Date hidden'!AT175="x","x",$AS$2-'Indicator Date hidden'!AT175)</f>
        <v>0</v>
      </c>
      <c r="AT174" s="25">
        <f>IF('Indicator Date hidden'!AU175="x","x",$AT$2-'Indicator Date hidden'!AU175)</f>
        <v>0</v>
      </c>
      <c r="AU174" s="25">
        <f>IF('Indicator Date hidden'!AV175="x","x",$AU$2-'Indicator Date hidden'!AV175)</f>
        <v>3</v>
      </c>
      <c r="AV174" s="25">
        <f>IF('Indicator Date hidden'!AW175="x","x",$AV$2-'Indicator Date hidden'!AW175)</f>
        <v>0</v>
      </c>
      <c r="AW174" s="25">
        <f>IF('Indicator Date hidden'!AX175="x","x",$AW$2-'Indicator Date hidden'!AX175)</f>
        <v>0</v>
      </c>
      <c r="AX174" s="25">
        <f>IF('Indicator Date hidden'!AY175="x","x",$AX$2-'Indicator Date hidden'!AY175)</f>
        <v>0</v>
      </c>
      <c r="AY174" s="25">
        <f>IF('Indicator Date hidden'!AZ175="x","x",$AY$2-'Indicator Date hidden'!AZ175)</f>
        <v>0</v>
      </c>
      <c r="AZ174" s="25">
        <f>IF('Indicator Date hidden'!BA175="x","x",$AZ$2-'Indicator Date hidden'!BA175)</f>
        <v>0</v>
      </c>
      <c r="BA174">
        <f t="shared" si="25"/>
        <v>11</v>
      </c>
      <c r="BB174" s="26">
        <f t="shared" si="26"/>
        <v>0.21568627450980393</v>
      </c>
      <c r="BC174">
        <f t="shared" si="27"/>
        <v>5</v>
      </c>
      <c r="BD174" s="26">
        <f t="shared" si="28"/>
        <v>0.74921463429579604</v>
      </c>
      <c r="BE174" s="28">
        <f t="shared" si="29"/>
        <v>0</v>
      </c>
    </row>
    <row r="175" spans="1:57" x14ac:dyDescent="0.25">
      <c r="A175" t="s">
        <v>9538</v>
      </c>
      <c r="B175" s="25">
        <f>IF('Indicator Date hidden'!C176="x","x",$B$2-'Indicator Date hidden'!C176)</f>
        <v>0</v>
      </c>
      <c r="C175" s="25">
        <f>IF('Indicator Date hidden'!D176="x","x",$C$2-'Indicator Date hidden'!D176)</f>
        <v>0</v>
      </c>
      <c r="D175" s="25">
        <f>IF('Indicator Date hidden'!E176="x","x",$D$2-'Indicator Date hidden'!E176)</f>
        <v>0</v>
      </c>
      <c r="E175" s="25">
        <f>IF('Indicator Date hidden'!F176="x","x",$E$2-'Indicator Date hidden'!F176)</f>
        <v>0</v>
      </c>
      <c r="F175" s="25">
        <f>IF('Indicator Date hidden'!G176="x","x",$F$2-'Indicator Date hidden'!G176)</f>
        <v>0</v>
      </c>
      <c r="G175" s="25">
        <f>IF('Indicator Date hidden'!H176="x","x",$G$2-'Indicator Date hidden'!H176)</f>
        <v>0</v>
      </c>
      <c r="H175" s="25">
        <f>IF('Indicator Date hidden'!I176="x","x",$H$2-'Indicator Date hidden'!I176)</f>
        <v>0</v>
      </c>
      <c r="I175" s="25">
        <f>IF('Indicator Date hidden'!J176="x","x",$I$2-'Indicator Date hidden'!J176)</f>
        <v>0</v>
      </c>
      <c r="J175" s="25">
        <f>IF('Indicator Date hidden'!K176="x","x",$J$2-'Indicator Date hidden'!K176)</f>
        <v>0</v>
      </c>
      <c r="K175" s="25">
        <f>IF('Indicator Date hidden'!L176="x","x",$K$2-'Indicator Date hidden'!L176)</f>
        <v>0</v>
      </c>
      <c r="L175" s="25">
        <f>IF('Indicator Date hidden'!M176="x","x",$L$2-'Indicator Date hidden'!M176)</f>
        <v>0</v>
      </c>
      <c r="M175" s="25">
        <f>IF('Indicator Date hidden'!N176="x","x",$M$2-'Indicator Date hidden'!N176)</f>
        <v>0</v>
      </c>
      <c r="N175" s="25">
        <f>IF('Indicator Date hidden'!O176="x","x",$N$2-'Indicator Date hidden'!O176)</f>
        <v>0</v>
      </c>
      <c r="O175" s="25">
        <f>IF('Indicator Date hidden'!P176="x","x",$O$2-'Indicator Date hidden'!P176)</f>
        <v>0</v>
      </c>
      <c r="P175" s="25">
        <f>IF('Indicator Date hidden'!Q176="x","x",$P$2-'Indicator Date hidden'!Q176)</f>
        <v>0</v>
      </c>
      <c r="Q175" s="25" t="str">
        <f>IF('Indicator Date hidden'!R176="x","x",$Q$2-'Indicator Date hidden'!R176)</f>
        <v>x</v>
      </c>
      <c r="R175" s="25">
        <f>IF('Indicator Date hidden'!S176="x","x",$R$2-'Indicator Date hidden'!S176)</f>
        <v>0</v>
      </c>
      <c r="S175" s="25">
        <f>IF('Indicator Date hidden'!T176="x","x",$S$2-'Indicator Date hidden'!T176)</f>
        <v>0</v>
      </c>
      <c r="T175" s="25">
        <f>IF('Indicator Date hidden'!U176="x","x",$T$2-'Indicator Date hidden'!U176)</f>
        <v>0</v>
      </c>
      <c r="U175" s="25">
        <f>IF('Indicator Date hidden'!V176="x","x",$U$2-'Indicator Date hidden'!V176)</f>
        <v>0</v>
      </c>
      <c r="V175" s="25">
        <f>IF('Indicator Date hidden'!W176="x","x",$V$2-'Indicator Date hidden'!W176)</f>
        <v>0</v>
      </c>
      <c r="W175" s="25">
        <f>IF('Indicator Date hidden'!X176="x","x",$W$2-'Indicator Date hidden'!X176)</f>
        <v>2</v>
      </c>
      <c r="X175" s="25">
        <f>IF('Indicator Date hidden'!Y176="x","x",$X$2-'Indicator Date hidden'!Y176)</f>
        <v>4</v>
      </c>
      <c r="Y175" s="25">
        <f>IF('Indicator Date hidden'!Z176="x","x",$Y$2-'Indicator Date hidden'!Z176)</f>
        <v>0</v>
      </c>
      <c r="Z175" s="25">
        <f>IF('Indicator Date hidden'!AA176="x","x",$Z$2-'Indicator Date hidden'!AA176)</f>
        <v>0</v>
      </c>
      <c r="AA175" s="25" t="str">
        <f>IF('Indicator Date hidden'!AB176="x","x",$AA$2-'Indicator Date hidden'!AB176)</f>
        <v>x</v>
      </c>
      <c r="AB175" s="25">
        <f>IF('Indicator Date hidden'!AC176="x","x",$AB$2-'Indicator Date hidden'!AC176)</f>
        <v>0</v>
      </c>
      <c r="AC175" s="25">
        <f>IF('Indicator Date hidden'!AD176="x","x",$AC$2-'Indicator Date hidden'!AD176)</f>
        <v>0</v>
      </c>
      <c r="AD175" s="25" t="str">
        <f>IF('Indicator Date hidden'!AE176="x","x",$AD$2-'Indicator Date hidden'!AE176)</f>
        <v>x</v>
      </c>
      <c r="AE175" s="25">
        <f>IF('Indicator Date hidden'!AF176="x","x",$AE$2-'Indicator Date hidden'!AF176)</f>
        <v>0</v>
      </c>
      <c r="AF175" s="25">
        <f>IF('Indicator Date hidden'!AG176="x","x",$AF$2-'Indicator Date hidden'!AG176)</f>
        <v>4</v>
      </c>
      <c r="AG175" s="25">
        <f>IF('Indicator Date hidden'!AH176="x","x",$AG$2-'Indicator Date hidden'!AH176)</f>
        <v>0</v>
      </c>
      <c r="AH175" s="25">
        <f>IF('Indicator Date hidden'!AI176="x","x",$AH$2-'Indicator Date hidden'!AI176)</f>
        <v>0</v>
      </c>
      <c r="AI175" s="25">
        <f>IF('Indicator Date hidden'!AJ176="x","x",$AI$2-'Indicator Date hidden'!AJ176)</f>
        <v>0</v>
      </c>
      <c r="AJ175" s="25" t="str">
        <f>IF('Indicator Date hidden'!AK176="x","x",$AJ$2-'Indicator Date hidden'!AK176)</f>
        <v>x</v>
      </c>
      <c r="AK175" s="25">
        <f>IF('Indicator Date hidden'!AL176="x","x",$AK$2-'Indicator Date hidden'!AL176)</f>
        <v>1</v>
      </c>
      <c r="AL175" s="25">
        <f>IF('Indicator Date hidden'!AM176="x","x",$AL$2-'Indicator Date hidden'!AM176)</f>
        <v>0</v>
      </c>
      <c r="AM175" s="25">
        <f>IF('Indicator Date hidden'!AN176="x","x",$AM$2-'Indicator Date hidden'!AN176)</f>
        <v>0</v>
      </c>
      <c r="AN175" s="25">
        <f>IF('Indicator Date hidden'!AO176="x","x",$AN$2-'Indicator Date hidden'!AO176)</f>
        <v>0</v>
      </c>
      <c r="AO175" s="25" t="str">
        <f>IF('Indicator Date hidden'!AP176="x","x",$AO$2-'Indicator Date hidden'!AP176)</f>
        <v>x</v>
      </c>
      <c r="AP175" s="25" t="str">
        <f>IF('Indicator Date hidden'!AQ176="x","x",$AP$2-'Indicator Date hidden'!AQ176)</f>
        <v>x</v>
      </c>
      <c r="AQ175" s="25">
        <f>IF('Indicator Date hidden'!AR176="x","x",$AQ$2-'Indicator Date hidden'!AR176)</f>
        <v>4</v>
      </c>
      <c r="AR175" s="25">
        <f>IF('Indicator Date hidden'!AS176="x","x",$AR$2-'Indicator Date hidden'!AS176)</f>
        <v>0</v>
      </c>
      <c r="AS175" s="25" t="str">
        <f>IF('Indicator Date hidden'!AT176="x","x",$AS$2-'Indicator Date hidden'!AT176)</f>
        <v>x</v>
      </c>
      <c r="AT175" s="25">
        <f>IF('Indicator Date hidden'!AU176="x","x",$AT$2-'Indicator Date hidden'!AU176)</f>
        <v>0</v>
      </c>
      <c r="AU175" s="25">
        <f>IF('Indicator Date hidden'!AV176="x","x",$AU$2-'Indicator Date hidden'!AV176)</f>
        <v>3</v>
      </c>
      <c r="AV175" s="25">
        <f>IF('Indicator Date hidden'!AW176="x","x",$AV$2-'Indicator Date hidden'!AW176)</f>
        <v>0</v>
      </c>
      <c r="AW175" s="25">
        <f>IF('Indicator Date hidden'!AX176="x","x",$AW$2-'Indicator Date hidden'!AX176)</f>
        <v>0</v>
      </c>
      <c r="AX175" s="25">
        <f>IF('Indicator Date hidden'!AY176="x","x",$AX$2-'Indicator Date hidden'!AY176)</f>
        <v>0</v>
      </c>
      <c r="AY175" s="25">
        <f>IF('Indicator Date hidden'!AZ176="x","x",$AY$2-'Indicator Date hidden'!AZ176)</f>
        <v>0</v>
      </c>
      <c r="AZ175" s="25">
        <f>IF('Indicator Date hidden'!BA176="x","x",$AZ$2-'Indicator Date hidden'!BA176)</f>
        <v>0</v>
      </c>
      <c r="BA175">
        <f t="shared" si="25"/>
        <v>18</v>
      </c>
      <c r="BB175" s="26">
        <f t="shared" si="26"/>
        <v>0.40909090909090912</v>
      </c>
      <c r="BC175">
        <f t="shared" si="27"/>
        <v>6</v>
      </c>
      <c r="BD175" s="26">
        <f t="shared" si="28"/>
        <v>1.1143318792846604</v>
      </c>
      <c r="BE175" s="28">
        <f t="shared" si="29"/>
        <v>0</v>
      </c>
    </row>
    <row r="176" spans="1:57" x14ac:dyDescent="0.25">
      <c r="A176" t="s">
        <v>9539</v>
      </c>
      <c r="B176" s="25">
        <f>IF('Indicator Date hidden'!C177="x","x",$B$2-'Indicator Date hidden'!C177)</f>
        <v>0</v>
      </c>
      <c r="C176" s="25">
        <f>IF('Indicator Date hidden'!D177="x","x",$C$2-'Indicator Date hidden'!D177)</f>
        <v>0</v>
      </c>
      <c r="D176" s="25">
        <f>IF('Indicator Date hidden'!E177="x","x",$D$2-'Indicator Date hidden'!E177)</f>
        <v>0</v>
      </c>
      <c r="E176" s="25">
        <f>IF('Indicator Date hidden'!F177="x","x",$E$2-'Indicator Date hidden'!F177)</f>
        <v>0</v>
      </c>
      <c r="F176" s="25">
        <f>IF('Indicator Date hidden'!G177="x","x",$F$2-'Indicator Date hidden'!G177)</f>
        <v>0</v>
      </c>
      <c r="G176" s="25">
        <f>IF('Indicator Date hidden'!H177="x","x",$G$2-'Indicator Date hidden'!H177)</f>
        <v>0</v>
      </c>
      <c r="H176" s="25">
        <f>IF('Indicator Date hidden'!I177="x","x",$H$2-'Indicator Date hidden'!I177)</f>
        <v>0</v>
      </c>
      <c r="I176" s="25">
        <f>IF('Indicator Date hidden'!J177="x","x",$I$2-'Indicator Date hidden'!J177)</f>
        <v>0</v>
      </c>
      <c r="J176" s="25">
        <f>IF('Indicator Date hidden'!K177="x","x",$J$2-'Indicator Date hidden'!K177)</f>
        <v>0</v>
      </c>
      <c r="K176" s="25">
        <f>IF('Indicator Date hidden'!L177="x","x",$K$2-'Indicator Date hidden'!L177)</f>
        <v>0</v>
      </c>
      <c r="L176" s="25">
        <f>IF('Indicator Date hidden'!M177="x","x",$L$2-'Indicator Date hidden'!M177)</f>
        <v>0</v>
      </c>
      <c r="M176" s="25">
        <f>IF('Indicator Date hidden'!N177="x","x",$M$2-'Indicator Date hidden'!N177)</f>
        <v>0</v>
      </c>
      <c r="N176" s="25">
        <f>IF('Indicator Date hidden'!O177="x","x",$N$2-'Indicator Date hidden'!O177)</f>
        <v>0</v>
      </c>
      <c r="O176" s="25">
        <f>IF('Indicator Date hidden'!P177="x","x",$O$2-'Indicator Date hidden'!P177)</f>
        <v>0</v>
      </c>
      <c r="P176" s="25">
        <f>IF('Indicator Date hidden'!Q177="x","x",$P$2-'Indicator Date hidden'!Q177)</f>
        <v>0</v>
      </c>
      <c r="Q176" s="25">
        <f>IF('Indicator Date hidden'!R177="x","x",$Q$2-'Indicator Date hidden'!R177)</f>
        <v>8</v>
      </c>
      <c r="R176" s="25">
        <f>IF('Indicator Date hidden'!S177="x","x",$R$2-'Indicator Date hidden'!S177)</f>
        <v>0</v>
      </c>
      <c r="S176" s="25">
        <f>IF('Indicator Date hidden'!T177="x","x",$S$2-'Indicator Date hidden'!T177)</f>
        <v>0</v>
      </c>
      <c r="T176" s="25">
        <f>IF('Indicator Date hidden'!U177="x","x",$T$2-'Indicator Date hidden'!U177)</f>
        <v>0</v>
      </c>
      <c r="U176" s="25" t="str">
        <f>IF('Indicator Date hidden'!V177="x","x",$U$2-'Indicator Date hidden'!V177)</f>
        <v>x</v>
      </c>
      <c r="V176" s="25">
        <f>IF('Indicator Date hidden'!W177="x","x",$V$2-'Indicator Date hidden'!W177)</f>
        <v>0</v>
      </c>
      <c r="W176" s="25" t="str">
        <f>IF('Indicator Date hidden'!X177="x","x",$W$2-'Indicator Date hidden'!X177)</f>
        <v>x</v>
      </c>
      <c r="X176" s="25">
        <f>IF('Indicator Date hidden'!Y177="x","x",$X$2-'Indicator Date hidden'!Y177)</f>
        <v>4</v>
      </c>
      <c r="Y176" s="25">
        <f>IF('Indicator Date hidden'!Z177="x","x",$Y$2-'Indicator Date hidden'!Z177)</f>
        <v>0</v>
      </c>
      <c r="Z176" s="25">
        <f>IF('Indicator Date hidden'!AA177="x","x",$Z$2-'Indicator Date hidden'!AA177)</f>
        <v>0</v>
      </c>
      <c r="AA176" s="25">
        <f>IF('Indicator Date hidden'!AB177="x","x",$AA$2-'Indicator Date hidden'!AB177)</f>
        <v>1</v>
      </c>
      <c r="AB176" s="25">
        <f>IF('Indicator Date hidden'!AC177="x","x",$AB$2-'Indicator Date hidden'!AC177)</f>
        <v>0</v>
      </c>
      <c r="AC176" s="25">
        <f>IF('Indicator Date hidden'!AD177="x","x",$AC$2-'Indicator Date hidden'!AD177)</f>
        <v>0</v>
      </c>
      <c r="AD176" s="25" t="str">
        <f>IF('Indicator Date hidden'!AE177="x","x",$AD$2-'Indicator Date hidden'!AE177)</f>
        <v>x</v>
      </c>
      <c r="AE176" s="25">
        <f>IF('Indicator Date hidden'!AF177="x","x",$AE$2-'Indicator Date hidden'!AF177)</f>
        <v>0</v>
      </c>
      <c r="AF176" s="25" t="str">
        <f>IF('Indicator Date hidden'!AG177="x","x",$AF$2-'Indicator Date hidden'!AG177)</f>
        <v>x</v>
      </c>
      <c r="AG176" s="25">
        <f>IF('Indicator Date hidden'!AH177="x","x",$AG$2-'Indicator Date hidden'!AH177)</f>
        <v>0</v>
      </c>
      <c r="AH176" s="25">
        <f>IF('Indicator Date hidden'!AI177="x","x",$AH$2-'Indicator Date hidden'!AI177)</f>
        <v>0</v>
      </c>
      <c r="AI176" s="25">
        <f>IF('Indicator Date hidden'!AJ177="x","x",$AI$2-'Indicator Date hidden'!AJ177)</f>
        <v>0</v>
      </c>
      <c r="AJ176" s="25" t="str">
        <f>IF('Indicator Date hidden'!AK177="x","x",$AJ$2-'Indicator Date hidden'!AK177)</f>
        <v>x</v>
      </c>
      <c r="AK176" s="25">
        <f>IF('Indicator Date hidden'!AL177="x","x",$AK$2-'Indicator Date hidden'!AL177)</f>
        <v>1</v>
      </c>
      <c r="AL176" s="25">
        <f>IF('Indicator Date hidden'!AM177="x","x",$AL$2-'Indicator Date hidden'!AM177)</f>
        <v>0</v>
      </c>
      <c r="AM176" s="25">
        <f>IF('Indicator Date hidden'!AN177="x","x",$AM$2-'Indicator Date hidden'!AN177)</f>
        <v>0</v>
      </c>
      <c r="AN176" s="25">
        <f>IF('Indicator Date hidden'!AO177="x","x",$AN$2-'Indicator Date hidden'!AO177)</f>
        <v>0</v>
      </c>
      <c r="AO176" s="25">
        <f>IF('Indicator Date hidden'!AP177="x","x",$AO$2-'Indicator Date hidden'!AP177)</f>
        <v>1</v>
      </c>
      <c r="AP176" s="25">
        <f>IF('Indicator Date hidden'!AQ177="x","x",$AP$2-'Indicator Date hidden'!AQ177)</f>
        <v>1</v>
      </c>
      <c r="AQ176" s="25">
        <f>IF('Indicator Date hidden'!AR177="x","x",$AQ$2-'Indicator Date hidden'!AR177)</f>
        <v>4</v>
      </c>
      <c r="AR176" s="25">
        <f>IF('Indicator Date hidden'!AS177="x","x",$AR$2-'Indicator Date hidden'!AS177)</f>
        <v>0</v>
      </c>
      <c r="AS176" s="25">
        <f>IF('Indicator Date hidden'!AT177="x","x",$AS$2-'Indicator Date hidden'!AT177)</f>
        <v>0</v>
      </c>
      <c r="AT176" s="25">
        <f>IF('Indicator Date hidden'!AU177="x","x",$AT$2-'Indicator Date hidden'!AU177)</f>
        <v>0</v>
      </c>
      <c r="AU176" s="25">
        <f>IF('Indicator Date hidden'!AV177="x","x",$AU$2-'Indicator Date hidden'!AV177)</f>
        <v>1</v>
      </c>
      <c r="AV176" s="25">
        <f>IF('Indicator Date hidden'!AW177="x","x",$AV$2-'Indicator Date hidden'!AW177)</f>
        <v>0</v>
      </c>
      <c r="AW176" s="25">
        <f>IF('Indicator Date hidden'!AX177="x","x",$AW$2-'Indicator Date hidden'!AX177)</f>
        <v>0</v>
      </c>
      <c r="AX176" s="25">
        <f>IF('Indicator Date hidden'!AY177="x","x",$AX$2-'Indicator Date hidden'!AY177)</f>
        <v>0</v>
      </c>
      <c r="AY176" s="25">
        <f>IF('Indicator Date hidden'!AZ177="x","x",$AY$2-'Indicator Date hidden'!AZ177)</f>
        <v>0</v>
      </c>
      <c r="AZ176" s="25">
        <f>IF('Indicator Date hidden'!BA177="x","x",$AZ$2-'Indicator Date hidden'!BA177)</f>
        <v>0</v>
      </c>
      <c r="BA176">
        <f t="shared" si="25"/>
        <v>21</v>
      </c>
      <c r="BB176" s="26">
        <f t="shared" si="26"/>
        <v>0.45652173913043476</v>
      </c>
      <c r="BC176">
        <f t="shared" si="27"/>
        <v>8</v>
      </c>
      <c r="BD176" s="26">
        <f t="shared" si="28"/>
        <v>1.4096950292933457</v>
      </c>
      <c r="BE176" s="28">
        <f t="shared" si="29"/>
        <v>0</v>
      </c>
    </row>
    <row r="177" spans="1:57" x14ac:dyDescent="0.25">
      <c r="A177" t="s">
        <v>9540</v>
      </c>
      <c r="B177" s="25">
        <f>IF('Indicator Date hidden'!C178="x","x",$B$2-'Indicator Date hidden'!C178)</f>
        <v>0</v>
      </c>
      <c r="C177" s="25">
        <f>IF('Indicator Date hidden'!D178="x","x",$C$2-'Indicator Date hidden'!D178)</f>
        <v>0</v>
      </c>
      <c r="D177" s="25">
        <f>IF('Indicator Date hidden'!E178="x","x",$D$2-'Indicator Date hidden'!E178)</f>
        <v>0</v>
      </c>
      <c r="E177" s="25">
        <f>IF('Indicator Date hidden'!F178="x","x",$E$2-'Indicator Date hidden'!F178)</f>
        <v>0</v>
      </c>
      <c r="F177" s="25">
        <f>IF('Indicator Date hidden'!G178="x","x",$F$2-'Indicator Date hidden'!G178)</f>
        <v>0</v>
      </c>
      <c r="G177" s="25">
        <f>IF('Indicator Date hidden'!H178="x","x",$G$2-'Indicator Date hidden'!H178)</f>
        <v>0</v>
      </c>
      <c r="H177" s="25">
        <f>IF('Indicator Date hidden'!I178="x","x",$H$2-'Indicator Date hidden'!I178)</f>
        <v>0</v>
      </c>
      <c r="I177" s="25">
        <f>IF('Indicator Date hidden'!J178="x","x",$I$2-'Indicator Date hidden'!J178)</f>
        <v>0</v>
      </c>
      <c r="J177" s="25">
        <f>IF('Indicator Date hidden'!K178="x","x",$J$2-'Indicator Date hidden'!K178)</f>
        <v>0</v>
      </c>
      <c r="K177" s="25">
        <f>IF('Indicator Date hidden'!L178="x","x",$K$2-'Indicator Date hidden'!L178)</f>
        <v>0</v>
      </c>
      <c r="L177" s="25">
        <f>IF('Indicator Date hidden'!M178="x","x",$L$2-'Indicator Date hidden'!M178)</f>
        <v>0</v>
      </c>
      <c r="M177" s="25">
        <f>IF('Indicator Date hidden'!N178="x","x",$M$2-'Indicator Date hidden'!N178)</f>
        <v>0</v>
      </c>
      <c r="N177" s="25">
        <f>IF('Indicator Date hidden'!O178="x","x",$N$2-'Indicator Date hidden'!O178)</f>
        <v>0</v>
      </c>
      <c r="O177" s="25">
        <f>IF('Indicator Date hidden'!P178="x","x",$O$2-'Indicator Date hidden'!P178)</f>
        <v>0</v>
      </c>
      <c r="P177" s="25">
        <f>IF('Indicator Date hidden'!Q178="x","x",$P$2-'Indicator Date hidden'!Q178)</f>
        <v>0</v>
      </c>
      <c r="Q177" s="25">
        <f>IF('Indicator Date hidden'!R178="x","x",$Q$2-'Indicator Date hidden'!R178)</f>
        <v>2</v>
      </c>
      <c r="R177" s="25">
        <f>IF('Indicator Date hidden'!S178="x","x",$R$2-'Indicator Date hidden'!S178)</f>
        <v>0</v>
      </c>
      <c r="S177" s="25">
        <f>IF('Indicator Date hidden'!T178="x","x",$S$2-'Indicator Date hidden'!T178)</f>
        <v>0</v>
      </c>
      <c r="T177" s="25">
        <f>IF('Indicator Date hidden'!U178="x","x",$T$2-'Indicator Date hidden'!U178)</f>
        <v>0</v>
      </c>
      <c r="U177" s="25">
        <f>IF('Indicator Date hidden'!V178="x","x",$U$2-'Indicator Date hidden'!V178)</f>
        <v>0</v>
      </c>
      <c r="V177" s="25">
        <f>IF('Indicator Date hidden'!W178="x","x",$V$2-'Indicator Date hidden'!W178)</f>
        <v>0</v>
      </c>
      <c r="W177" s="25">
        <f>IF('Indicator Date hidden'!X178="x","x",$W$2-'Indicator Date hidden'!X178)</f>
        <v>2</v>
      </c>
      <c r="X177" s="25">
        <f>IF('Indicator Date hidden'!Y178="x","x",$X$2-'Indicator Date hidden'!Y178)</f>
        <v>4</v>
      </c>
      <c r="Y177" s="25">
        <f>IF('Indicator Date hidden'!Z178="x","x",$Y$2-'Indicator Date hidden'!Z178)</f>
        <v>0</v>
      </c>
      <c r="Z177" s="25">
        <f>IF('Indicator Date hidden'!AA178="x","x",$Z$2-'Indicator Date hidden'!AA178)</f>
        <v>0</v>
      </c>
      <c r="AA177" s="25">
        <f>IF('Indicator Date hidden'!AB178="x","x",$AA$2-'Indicator Date hidden'!AB178)</f>
        <v>0</v>
      </c>
      <c r="AB177" s="25">
        <f>IF('Indicator Date hidden'!AC178="x","x",$AB$2-'Indicator Date hidden'!AC178)</f>
        <v>0</v>
      </c>
      <c r="AC177" s="25">
        <f>IF('Indicator Date hidden'!AD178="x","x",$AC$2-'Indicator Date hidden'!AD178)</f>
        <v>0</v>
      </c>
      <c r="AD177" s="25" t="str">
        <f>IF('Indicator Date hidden'!AE178="x","x",$AD$2-'Indicator Date hidden'!AE178)</f>
        <v>x</v>
      </c>
      <c r="AE177" s="25">
        <f>IF('Indicator Date hidden'!AF178="x","x",$AE$2-'Indicator Date hidden'!AF178)</f>
        <v>0</v>
      </c>
      <c r="AF177" s="25">
        <f>IF('Indicator Date hidden'!AG178="x","x",$AF$2-'Indicator Date hidden'!AG178)</f>
        <v>3</v>
      </c>
      <c r="AG177" s="25">
        <f>IF('Indicator Date hidden'!AH178="x","x",$AG$2-'Indicator Date hidden'!AH178)</f>
        <v>0</v>
      </c>
      <c r="AH177" s="25">
        <f>IF('Indicator Date hidden'!AI178="x","x",$AH$2-'Indicator Date hidden'!AI178)</f>
        <v>0</v>
      </c>
      <c r="AI177" s="25">
        <f>IF('Indicator Date hidden'!AJ178="x","x",$AI$2-'Indicator Date hidden'!AJ178)</f>
        <v>0</v>
      </c>
      <c r="AJ177" s="25" t="str">
        <f>IF('Indicator Date hidden'!AK178="x","x",$AJ$2-'Indicator Date hidden'!AK178)</f>
        <v>x</v>
      </c>
      <c r="AK177" s="25">
        <f>IF('Indicator Date hidden'!AL178="x","x",$AK$2-'Indicator Date hidden'!AL178)</f>
        <v>1</v>
      </c>
      <c r="AL177" s="25">
        <f>IF('Indicator Date hidden'!AM178="x","x",$AL$2-'Indicator Date hidden'!AM178)</f>
        <v>0</v>
      </c>
      <c r="AM177" s="25">
        <f>IF('Indicator Date hidden'!AN178="x","x",$AM$2-'Indicator Date hidden'!AN178)</f>
        <v>0</v>
      </c>
      <c r="AN177" s="25">
        <f>IF('Indicator Date hidden'!AO178="x","x",$AN$2-'Indicator Date hidden'!AO178)</f>
        <v>0</v>
      </c>
      <c r="AO177" s="25">
        <f>IF('Indicator Date hidden'!AP178="x","x",$AO$2-'Indicator Date hidden'!AP178)</f>
        <v>0</v>
      </c>
      <c r="AP177" s="25">
        <f>IF('Indicator Date hidden'!AQ178="x","x",$AP$2-'Indicator Date hidden'!AQ178)</f>
        <v>0</v>
      </c>
      <c r="AQ177" s="25">
        <f>IF('Indicator Date hidden'!AR178="x","x",$AQ$2-'Indicator Date hidden'!AR178)</f>
        <v>4</v>
      </c>
      <c r="AR177" s="25">
        <f>IF('Indicator Date hidden'!AS178="x","x",$AR$2-'Indicator Date hidden'!AS178)</f>
        <v>0</v>
      </c>
      <c r="AS177" s="25">
        <f>IF('Indicator Date hidden'!AT178="x","x",$AS$2-'Indicator Date hidden'!AT178)</f>
        <v>0</v>
      </c>
      <c r="AT177" s="25">
        <f>IF('Indicator Date hidden'!AU178="x","x",$AT$2-'Indicator Date hidden'!AU178)</f>
        <v>0</v>
      </c>
      <c r="AU177" s="25">
        <f>IF('Indicator Date hidden'!AV178="x","x",$AU$2-'Indicator Date hidden'!AV178)</f>
        <v>3</v>
      </c>
      <c r="AV177" s="25">
        <f>IF('Indicator Date hidden'!AW178="x","x",$AV$2-'Indicator Date hidden'!AW178)</f>
        <v>0</v>
      </c>
      <c r="AW177" s="25">
        <f>IF('Indicator Date hidden'!AX178="x","x",$AW$2-'Indicator Date hidden'!AX178)</f>
        <v>0</v>
      </c>
      <c r="AX177" s="25">
        <f>IF('Indicator Date hidden'!AY178="x","x",$AX$2-'Indicator Date hidden'!AY178)</f>
        <v>0</v>
      </c>
      <c r="AY177" s="25">
        <f>IF('Indicator Date hidden'!AZ178="x","x",$AY$2-'Indicator Date hidden'!AZ178)</f>
        <v>0</v>
      </c>
      <c r="AZ177" s="25">
        <f>IF('Indicator Date hidden'!BA178="x","x",$AZ$2-'Indicator Date hidden'!BA178)</f>
        <v>0</v>
      </c>
      <c r="BA177">
        <f t="shared" si="25"/>
        <v>19</v>
      </c>
      <c r="BB177" s="26">
        <f t="shared" si="26"/>
        <v>0.38775510204081631</v>
      </c>
      <c r="BC177">
        <f t="shared" si="27"/>
        <v>7</v>
      </c>
      <c r="BD177" s="26">
        <f t="shared" si="28"/>
        <v>1.0265123542823911</v>
      </c>
      <c r="BE177" s="28">
        <f t="shared" si="29"/>
        <v>0</v>
      </c>
    </row>
    <row r="178" spans="1:57" x14ac:dyDescent="0.25">
      <c r="A178" t="s">
        <v>9541</v>
      </c>
      <c r="B178" s="25">
        <f>IF('Indicator Date hidden'!C179="x","x",$B$2-'Indicator Date hidden'!C179)</f>
        <v>0</v>
      </c>
      <c r="C178" s="25">
        <f>IF('Indicator Date hidden'!D179="x","x",$C$2-'Indicator Date hidden'!D179)</f>
        <v>0</v>
      </c>
      <c r="D178" s="25">
        <f>IF('Indicator Date hidden'!E179="x","x",$D$2-'Indicator Date hidden'!E179)</f>
        <v>0</v>
      </c>
      <c r="E178" s="25">
        <f>IF('Indicator Date hidden'!F179="x","x",$E$2-'Indicator Date hidden'!F179)</f>
        <v>0</v>
      </c>
      <c r="F178" s="25">
        <f>IF('Indicator Date hidden'!G179="x","x",$F$2-'Indicator Date hidden'!G179)</f>
        <v>0</v>
      </c>
      <c r="G178" s="25">
        <f>IF('Indicator Date hidden'!H179="x","x",$G$2-'Indicator Date hidden'!H179)</f>
        <v>0</v>
      </c>
      <c r="H178" s="25">
        <f>IF('Indicator Date hidden'!I179="x","x",$H$2-'Indicator Date hidden'!I179)</f>
        <v>0</v>
      </c>
      <c r="I178" s="25">
        <f>IF('Indicator Date hidden'!J179="x","x",$I$2-'Indicator Date hidden'!J179)</f>
        <v>0</v>
      </c>
      <c r="J178" s="25">
        <f>IF('Indicator Date hidden'!K179="x","x",$J$2-'Indicator Date hidden'!K179)</f>
        <v>0</v>
      </c>
      <c r="K178" s="25">
        <f>IF('Indicator Date hidden'!L179="x","x",$K$2-'Indicator Date hidden'!L179)</f>
        <v>0</v>
      </c>
      <c r="L178" s="25">
        <f>IF('Indicator Date hidden'!M179="x","x",$L$2-'Indicator Date hidden'!M179)</f>
        <v>0</v>
      </c>
      <c r="M178" s="25">
        <f>IF('Indicator Date hidden'!N179="x","x",$M$2-'Indicator Date hidden'!N179)</f>
        <v>0</v>
      </c>
      <c r="N178" s="25">
        <f>IF('Indicator Date hidden'!O179="x","x",$N$2-'Indicator Date hidden'!O179)</f>
        <v>0</v>
      </c>
      <c r="O178" s="25">
        <f>IF('Indicator Date hidden'!P179="x","x",$O$2-'Indicator Date hidden'!P179)</f>
        <v>0</v>
      </c>
      <c r="P178" s="25">
        <f>IF('Indicator Date hidden'!Q179="x","x",$P$2-'Indicator Date hidden'!Q179)</f>
        <v>0</v>
      </c>
      <c r="Q178" s="25" t="str">
        <f>IF('Indicator Date hidden'!R179="x","x",$Q$2-'Indicator Date hidden'!R179)</f>
        <v>x</v>
      </c>
      <c r="R178" s="25">
        <f>IF('Indicator Date hidden'!S179="x","x",$R$2-'Indicator Date hidden'!S179)</f>
        <v>0</v>
      </c>
      <c r="S178" s="25">
        <f>IF('Indicator Date hidden'!T179="x","x",$S$2-'Indicator Date hidden'!T179)</f>
        <v>0</v>
      </c>
      <c r="T178" s="25">
        <f>IF('Indicator Date hidden'!U179="x","x",$T$2-'Indicator Date hidden'!U179)</f>
        <v>0</v>
      </c>
      <c r="U178" s="25">
        <f>IF('Indicator Date hidden'!V179="x","x",$U$2-'Indicator Date hidden'!V179)</f>
        <v>0</v>
      </c>
      <c r="V178" s="25">
        <f>IF('Indicator Date hidden'!W179="x","x",$V$2-'Indicator Date hidden'!W179)</f>
        <v>0</v>
      </c>
      <c r="W178" s="25">
        <f>IF('Indicator Date hidden'!X179="x","x",$W$2-'Indicator Date hidden'!X179)</f>
        <v>1</v>
      </c>
      <c r="X178" s="25">
        <f>IF('Indicator Date hidden'!Y179="x","x",$X$2-'Indicator Date hidden'!Y179)</f>
        <v>3</v>
      </c>
      <c r="Y178" s="25">
        <f>IF('Indicator Date hidden'!Z179="x","x",$Y$2-'Indicator Date hidden'!Z179)</f>
        <v>0</v>
      </c>
      <c r="Z178" s="25">
        <f>IF('Indicator Date hidden'!AA179="x","x",$Z$2-'Indicator Date hidden'!AA179)</f>
        <v>0</v>
      </c>
      <c r="AA178" s="25" t="str">
        <f>IF('Indicator Date hidden'!AB179="x","x",$AA$2-'Indicator Date hidden'!AB179)</f>
        <v>x</v>
      </c>
      <c r="AB178" s="25">
        <f>IF('Indicator Date hidden'!AC179="x","x",$AB$2-'Indicator Date hidden'!AC179)</f>
        <v>0</v>
      </c>
      <c r="AC178" s="25">
        <f>IF('Indicator Date hidden'!AD179="x","x",$AC$2-'Indicator Date hidden'!AD179)</f>
        <v>0</v>
      </c>
      <c r="AD178" s="25">
        <f>IF('Indicator Date hidden'!AE179="x","x",$AD$2-'Indicator Date hidden'!AE179)</f>
        <v>0</v>
      </c>
      <c r="AE178" s="25">
        <f>IF('Indicator Date hidden'!AF179="x","x",$AE$2-'Indicator Date hidden'!AF179)</f>
        <v>0</v>
      </c>
      <c r="AF178" s="25">
        <f>IF('Indicator Date hidden'!AG179="x","x",$AF$2-'Indicator Date hidden'!AG179)</f>
        <v>1</v>
      </c>
      <c r="AG178" s="25">
        <f>IF('Indicator Date hidden'!AH179="x","x",$AG$2-'Indicator Date hidden'!AH179)</f>
        <v>0</v>
      </c>
      <c r="AH178" s="25">
        <f>IF('Indicator Date hidden'!AI179="x","x",$AH$2-'Indicator Date hidden'!AI179)</f>
        <v>0</v>
      </c>
      <c r="AI178" s="25">
        <f>IF('Indicator Date hidden'!AJ179="x","x",$AI$2-'Indicator Date hidden'!AJ179)</f>
        <v>0</v>
      </c>
      <c r="AJ178" s="25">
        <f>IF('Indicator Date hidden'!AK179="x","x",$AJ$2-'Indicator Date hidden'!AK179)</f>
        <v>1</v>
      </c>
      <c r="AK178" s="25">
        <f>IF('Indicator Date hidden'!AL179="x","x",$AK$2-'Indicator Date hidden'!AL179)</f>
        <v>0</v>
      </c>
      <c r="AL178" s="25">
        <f>IF('Indicator Date hidden'!AM179="x","x",$AL$2-'Indicator Date hidden'!AM179)</f>
        <v>0</v>
      </c>
      <c r="AM178" s="25">
        <f>IF('Indicator Date hidden'!AN179="x","x",$AM$2-'Indicator Date hidden'!AN179)</f>
        <v>0</v>
      </c>
      <c r="AN178" s="25">
        <f>IF('Indicator Date hidden'!AO179="x","x",$AN$2-'Indicator Date hidden'!AO179)</f>
        <v>0</v>
      </c>
      <c r="AO178" s="25">
        <f>IF('Indicator Date hidden'!AP179="x","x",$AO$2-'Indicator Date hidden'!AP179)</f>
        <v>0</v>
      </c>
      <c r="AP178" s="25">
        <f>IF('Indicator Date hidden'!AQ179="x","x",$AP$2-'Indicator Date hidden'!AQ179)</f>
        <v>0</v>
      </c>
      <c r="AQ178" s="25">
        <f>IF('Indicator Date hidden'!AR179="x","x",$AQ$2-'Indicator Date hidden'!AR179)</f>
        <v>0</v>
      </c>
      <c r="AR178" s="25">
        <f>IF('Indicator Date hidden'!AS179="x","x",$AR$2-'Indicator Date hidden'!AS179)</f>
        <v>0</v>
      </c>
      <c r="AS178" s="25">
        <f>IF('Indicator Date hidden'!AT179="x","x",$AS$2-'Indicator Date hidden'!AT179)</f>
        <v>0</v>
      </c>
      <c r="AT178" s="25">
        <f>IF('Indicator Date hidden'!AU179="x","x",$AT$2-'Indicator Date hidden'!AU179)</f>
        <v>0</v>
      </c>
      <c r="AU178" s="25">
        <f>IF('Indicator Date hidden'!AV179="x","x",$AU$2-'Indicator Date hidden'!AV179)</f>
        <v>1</v>
      </c>
      <c r="AV178" s="25">
        <f>IF('Indicator Date hidden'!AW179="x","x",$AV$2-'Indicator Date hidden'!AW179)</f>
        <v>0</v>
      </c>
      <c r="AW178" s="25">
        <f>IF('Indicator Date hidden'!AX179="x","x",$AW$2-'Indicator Date hidden'!AX179)</f>
        <v>0</v>
      </c>
      <c r="AX178" s="25">
        <f>IF('Indicator Date hidden'!AY179="x","x",$AX$2-'Indicator Date hidden'!AY179)</f>
        <v>0</v>
      </c>
      <c r="AY178" s="25">
        <f>IF('Indicator Date hidden'!AZ179="x","x",$AY$2-'Indicator Date hidden'!AZ179)</f>
        <v>0</v>
      </c>
      <c r="AZ178" s="25">
        <f>IF('Indicator Date hidden'!BA179="x","x",$AZ$2-'Indicator Date hidden'!BA179)</f>
        <v>0</v>
      </c>
      <c r="BA178">
        <f t="shared" si="25"/>
        <v>7</v>
      </c>
      <c r="BB178" s="26">
        <f t="shared" si="26"/>
        <v>0.14285714285714285</v>
      </c>
      <c r="BC178">
        <f t="shared" si="27"/>
        <v>5</v>
      </c>
      <c r="BD178" s="26">
        <f t="shared" si="28"/>
        <v>0.49487165930539351</v>
      </c>
      <c r="BE178" s="28">
        <f t="shared" si="29"/>
        <v>0</v>
      </c>
    </row>
    <row r="179" spans="1:57" x14ac:dyDescent="0.25">
      <c r="A179" t="s">
        <v>9534</v>
      </c>
      <c r="B179" s="25">
        <f>IF('Indicator Date hidden'!C180="x","x",$B$2-'Indicator Date hidden'!C180)</f>
        <v>0</v>
      </c>
      <c r="C179" s="25">
        <f>IF('Indicator Date hidden'!D180="x","x",$C$2-'Indicator Date hidden'!D180)</f>
        <v>0</v>
      </c>
      <c r="D179" s="25">
        <f>IF('Indicator Date hidden'!E180="x","x",$D$2-'Indicator Date hidden'!E180)</f>
        <v>0</v>
      </c>
      <c r="E179" s="25">
        <f>IF('Indicator Date hidden'!F180="x","x",$E$2-'Indicator Date hidden'!F180)</f>
        <v>0</v>
      </c>
      <c r="F179" s="25">
        <f>IF('Indicator Date hidden'!G180="x","x",$F$2-'Indicator Date hidden'!G180)</f>
        <v>0</v>
      </c>
      <c r="G179" s="25">
        <f>IF('Indicator Date hidden'!H180="x","x",$G$2-'Indicator Date hidden'!H180)</f>
        <v>0</v>
      </c>
      <c r="H179" s="25">
        <f>IF('Indicator Date hidden'!I180="x","x",$H$2-'Indicator Date hidden'!I180)</f>
        <v>0</v>
      </c>
      <c r="I179" s="25">
        <f>IF('Indicator Date hidden'!J180="x","x",$I$2-'Indicator Date hidden'!J180)</f>
        <v>0</v>
      </c>
      <c r="J179" s="25">
        <f>IF('Indicator Date hidden'!K180="x","x",$J$2-'Indicator Date hidden'!K180)</f>
        <v>0</v>
      </c>
      <c r="K179" s="25">
        <f>IF('Indicator Date hidden'!L180="x","x",$K$2-'Indicator Date hidden'!L180)</f>
        <v>0</v>
      </c>
      <c r="L179" s="25">
        <f>IF('Indicator Date hidden'!M180="x","x",$L$2-'Indicator Date hidden'!M180)</f>
        <v>0</v>
      </c>
      <c r="M179" s="25">
        <f>IF('Indicator Date hidden'!N180="x","x",$M$2-'Indicator Date hidden'!N180)</f>
        <v>0</v>
      </c>
      <c r="N179" s="25">
        <f>IF('Indicator Date hidden'!O180="x","x",$N$2-'Indicator Date hidden'!O180)</f>
        <v>0</v>
      </c>
      <c r="O179" s="25">
        <f>IF('Indicator Date hidden'!P180="x","x",$O$2-'Indicator Date hidden'!P180)</f>
        <v>0</v>
      </c>
      <c r="P179" s="25">
        <f>IF('Indicator Date hidden'!Q180="x","x",$P$2-'Indicator Date hidden'!Q180)</f>
        <v>0</v>
      </c>
      <c r="Q179" s="25" t="str">
        <f>IF('Indicator Date hidden'!R180="x","x",$Q$2-'Indicator Date hidden'!R180)</f>
        <v>x</v>
      </c>
      <c r="R179" s="25">
        <f>IF('Indicator Date hidden'!S180="x","x",$R$2-'Indicator Date hidden'!S180)</f>
        <v>0</v>
      </c>
      <c r="S179" s="25">
        <f>IF('Indicator Date hidden'!T180="x","x",$S$2-'Indicator Date hidden'!T180)</f>
        <v>0</v>
      </c>
      <c r="T179" s="25">
        <f>IF('Indicator Date hidden'!U180="x","x",$T$2-'Indicator Date hidden'!U180)</f>
        <v>0</v>
      </c>
      <c r="U179" s="25">
        <f>IF('Indicator Date hidden'!V180="x","x",$U$2-'Indicator Date hidden'!V180)</f>
        <v>0</v>
      </c>
      <c r="V179" s="25">
        <f>IF('Indicator Date hidden'!W180="x","x",$V$2-'Indicator Date hidden'!W180)</f>
        <v>0</v>
      </c>
      <c r="W179" s="25" t="str">
        <f>IF('Indicator Date hidden'!X180="x","x",$W$2-'Indicator Date hidden'!X180)</f>
        <v>x</v>
      </c>
      <c r="X179" s="25">
        <f>IF('Indicator Date hidden'!Y180="x","x",$X$2-'Indicator Date hidden'!Y180)</f>
        <v>4</v>
      </c>
      <c r="Y179" s="25">
        <f>IF('Indicator Date hidden'!Z180="x","x",$Y$2-'Indicator Date hidden'!Z180)</f>
        <v>0</v>
      </c>
      <c r="Z179" s="25">
        <f>IF('Indicator Date hidden'!AA180="x","x",$Z$2-'Indicator Date hidden'!AA180)</f>
        <v>0</v>
      </c>
      <c r="AA179" s="25" t="str">
        <f>IF('Indicator Date hidden'!AB180="x","x",$AA$2-'Indicator Date hidden'!AB180)</f>
        <v>x</v>
      </c>
      <c r="AB179" s="25">
        <f>IF('Indicator Date hidden'!AC180="x","x",$AB$2-'Indicator Date hidden'!AC180)</f>
        <v>0</v>
      </c>
      <c r="AC179" s="25">
        <f>IF('Indicator Date hidden'!AD180="x","x",$AC$2-'Indicator Date hidden'!AD180)</f>
        <v>0</v>
      </c>
      <c r="AD179" s="25" t="str">
        <f>IF('Indicator Date hidden'!AE180="x","x",$AD$2-'Indicator Date hidden'!AE180)</f>
        <v>x</v>
      </c>
      <c r="AE179" s="25" t="str">
        <f>IF('Indicator Date hidden'!AF180="x","x",$AE$2-'Indicator Date hidden'!AF180)</f>
        <v>x</v>
      </c>
      <c r="AF179" s="25" t="str">
        <f>IF('Indicator Date hidden'!AG180="x","x",$AF$2-'Indicator Date hidden'!AG180)</f>
        <v>x</v>
      </c>
      <c r="AG179" s="25">
        <f>IF('Indicator Date hidden'!AH180="x","x",$AG$2-'Indicator Date hidden'!AH180)</f>
        <v>0</v>
      </c>
      <c r="AH179" s="25">
        <f>IF('Indicator Date hidden'!AI180="x","x",$AH$2-'Indicator Date hidden'!AI180)</f>
        <v>0</v>
      </c>
      <c r="AI179" s="25">
        <f>IF('Indicator Date hidden'!AJ180="x","x",$AI$2-'Indicator Date hidden'!AJ180)</f>
        <v>0</v>
      </c>
      <c r="AJ179" s="25" t="str">
        <f>IF('Indicator Date hidden'!AK180="x","x",$AJ$2-'Indicator Date hidden'!AK180)</f>
        <v>x</v>
      </c>
      <c r="AK179" s="25">
        <f>IF('Indicator Date hidden'!AL180="x","x",$AK$2-'Indicator Date hidden'!AL180)</f>
        <v>1</v>
      </c>
      <c r="AL179" s="25">
        <f>IF('Indicator Date hidden'!AM180="x","x",$AL$2-'Indicator Date hidden'!AM180)</f>
        <v>0</v>
      </c>
      <c r="AM179" s="25">
        <f>IF('Indicator Date hidden'!AN180="x","x",$AM$2-'Indicator Date hidden'!AN180)</f>
        <v>0</v>
      </c>
      <c r="AN179" s="25">
        <f>IF('Indicator Date hidden'!AO180="x","x",$AN$2-'Indicator Date hidden'!AO180)</f>
        <v>0</v>
      </c>
      <c r="AO179" s="25" t="str">
        <f>IF('Indicator Date hidden'!AP180="x","x",$AO$2-'Indicator Date hidden'!AP180)</f>
        <v>x</v>
      </c>
      <c r="AP179" s="25" t="str">
        <f>IF('Indicator Date hidden'!AQ180="x","x",$AP$2-'Indicator Date hidden'!AQ180)</f>
        <v>x</v>
      </c>
      <c r="AQ179" s="25" t="str">
        <f>IF('Indicator Date hidden'!AR180="x","x",$AQ$2-'Indicator Date hidden'!AR180)</f>
        <v>x</v>
      </c>
      <c r="AR179" s="25">
        <f>IF('Indicator Date hidden'!AS180="x","x",$AR$2-'Indicator Date hidden'!AS180)</f>
        <v>0</v>
      </c>
      <c r="AS179" s="25">
        <f>IF('Indicator Date hidden'!AT180="x","x",$AS$2-'Indicator Date hidden'!AT180)</f>
        <v>0</v>
      </c>
      <c r="AT179" s="25">
        <f>IF('Indicator Date hidden'!AU180="x","x",$AT$2-'Indicator Date hidden'!AU180)</f>
        <v>0</v>
      </c>
      <c r="AU179" s="25">
        <f>IF('Indicator Date hidden'!AV180="x","x",$AU$2-'Indicator Date hidden'!AV180)</f>
        <v>1</v>
      </c>
      <c r="AV179" s="25">
        <f>IF('Indicator Date hidden'!AW180="x","x",$AV$2-'Indicator Date hidden'!AW180)</f>
        <v>0</v>
      </c>
      <c r="AW179" s="25">
        <f>IF('Indicator Date hidden'!AX180="x","x",$AW$2-'Indicator Date hidden'!AX180)</f>
        <v>0</v>
      </c>
      <c r="AX179" s="25">
        <f>IF('Indicator Date hidden'!AY180="x","x",$AX$2-'Indicator Date hidden'!AY180)</f>
        <v>0</v>
      </c>
      <c r="AY179" s="25">
        <f>IF('Indicator Date hidden'!AZ180="x","x",$AY$2-'Indicator Date hidden'!AZ180)</f>
        <v>9</v>
      </c>
      <c r="AZ179" s="25">
        <f>IF('Indicator Date hidden'!BA180="x","x",$AZ$2-'Indicator Date hidden'!BA180)</f>
        <v>9</v>
      </c>
      <c r="BA179">
        <f t="shared" si="25"/>
        <v>24</v>
      </c>
      <c r="BB179" s="26">
        <f t="shared" si="26"/>
        <v>0.58536585365853655</v>
      </c>
      <c r="BC179">
        <f t="shared" si="27"/>
        <v>5</v>
      </c>
      <c r="BD179" s="26">
        <f t="shared" si="28"/>
        <v>2.011862500224515</v>
      </c>
      <c r="BE179" s="28">
        <f t="shared" si="29"/>
        <v>0</v>
      </c>
    </row>
    <row r="180" spans="1:57" x14ac:dyDescent="0.25">
      <c r="A180" t="s">
        <v>9543</v>
      </c>
      <c r="B180" s="25">
        <f>IF('Indicator Date hidden'!C181="x","x",$B$2-'Indicator Date hidden'!C181)</f>
        <v>0</v>
      </c>
      <c r="C180" s="25">
        <f>IF('Indicator Date hidden'!D181="x","x",$C$2-'Indicator Date hidden'!D181)</f>
        <v>0</v>
      </c>
      <c r="D180" s="25">
        <f>IF('Indicator Date hidden'!E181="x","x",$D$2-'Indicator Date hidden'!E181)</f>
        <v>0</v>
      </c>
      <c r="E180" s="25">
        <f>IF('Indicator Date hidden'!F181="x","x",$E$2-'Indicator Date hidden'!F181)</f>
        <v>0</v>
      </c>
      <c r="F180" s="25">
        <f>IF('Indicator Date hidden'!G181="x","x",$F$2-'Indicator Date hidden'!G181)</f>
        <v>0</v>
      </c>
      <c r="G180" s="25">
        <f>IF('Indicator Date hidden'!H181="x","x",$G$2-'Indicator Date hidden'!H181)</f>
        <v>0</v>
      </c>
      <c r="H180" s="25">
        <f>IF('Indicator Date hidden'!I181="x","x",$H$2-'Indicator Date hidden'!I181)</f>
        <v>0</v>
      </c>
      <c r="I180" s="25">
        <f>IF('Indicator Date hidden'!J181="x","x",$I$2-'Indicator Date hidden'!J181)</f>
        <v>0</v>
      </c>
      <c r="J180" s="25">
        <f>IF('Indicator Date hidden'!K181="x","x",$J$2-'Indicator Date hidden'!K181)</f>
        <v>0</v>
      </c>
      <c r="K180" s="25">
        <f>IF('Indicator Date hidden'!L181="x","x",$K$2-'Indicator Date hidden'!L181)</f>
        <v>0</v>
      </c>
      <c r="L180" s="25">
        <f>IF('Indicator Date hidden'!M181="x","x",$L$2-'Indicator Date hidden'!M181)</f>
        <v>0</v>
      </c>
      <c r="M180" s="25">
        <f>IF('Indicator Date hidden'!N181="x","x",$M$2-'Indicator Date hidden'!N181)</f>
        <v>0</v>
      </c>
      <c r="N180" s="25">
        <f>IF('Indicator Date hidden'!O181="x","x",$N$2-'Indicator Date hidden'!O181)</f>
        <v>0</v>
      </c>
      <c r="O180" s="25">
        <f>IF('Indicator Date hidden'!P181="x","x",$O$2-'Indicator Date hidden'!P181)</f>
        <v>0</v>
      </c>
      <c r="P180" s="25" t="str">
        <f>IF('Indicator Date hidden'!Q181="x","x",$P$2-'Indicator Date hidden'!Q181)</f>
        <v>x</v>
      </c>
      <c r="Q180" s="25" t="str">
        <f>IF('Indicator Date hidden'!R181="x","x",$Q$2-'Indicator Date hidden'!R181)</f>
        <v>x</v>
      </c>
      <c r="R180" s="25">
        <f>IF('Indicator Date hidden'!S181="x","x",$R$2-'Indicator Date hidden'!S181)</f>
        <v>0</v>
      </c>
      <c r="S180" s="25">
        <f>IF('Indicator Date hidden'!T181="x","x",$S$2-'Indicator Date hidden'!T181)</f>
        <v>0</v>
      </c>
      <c r="T180" s="25">
        <f>IF('Indicator Date hidden'!U181="x","x",$T$2-'Indicator Date hidden'!U181)</f>
        <v>0</v>
      </c>
      <c r="U180" s="25">
        <f>IF('Indicator Date hidden'!V181="x","x",$U$2-'Indicator Date hidden'!V181)</f>
        <v>0</v>
      </c>
      <c r="V180" s="25">
        <f>IF('Indicator Date hidden'!W181="x","x",$V$2-'Indicator Date hidden'!W181)</f>
        <v>0</v>
      </c>
      <c r="W180" s="25">
        <f>IF('Indicator Date hidden'!X181="x","x",$W$2-'Indicator Date hidden'!X181)</f>
        <v>7</v>
      </c>
      <c r="X180" s="25">
        <f>IF('Indicator Date hidden'!Y181="x","x",$X$2-'Indicator Date hidden'!Y181)</f>
        <v>4</v>
      </c>
      <c r="Y180" s="25">
        <f>IF('Indicator Date hidden'!Z181="x","x",$Y$2-'Indicator Date hidden'!Z181)</f>
        <v>0</v>
      </c>
      <c r="Z180" s="25">
        <f>IF('Indicator Date hidden'!AA181="x","x",$Z$2-'Indicator Date hidden'!AA181)</f>
        <v>0</v>
      </c>
      <c r="AA180" s="25" t="str">
        <f>IF('Indicator Date hidden'!AB181="x","x",$AA$2-'Indicator Date hidden'!AB181)</f>
        <v>x</v>
      </c>
      <c r="AB180" s="25">
        <f>IF('Indicator Date hidden'!AC181="x","x",$AB$2-'Indicator Date hidden'!AC181)</f>
        <v>0</v>
      </c>
      <c r="AC180" s="25">
        <f>IF('Indicator Date hidden'!AD181="x","x",$AC$2-'Indicator Date hidden'!AD181)</f>
        <v>0</v>
      </c>
      <c r="AD180" s="25" t="str">
        <f>IF('Indicator Date hidden'!AE181="x","x",$AD$2-'Indicator Date hidden'!AE181)</f>
        <v>x</v>
      </c>
      <c r="AE180" s="25" t="str">
        <f>IF('Indicator Date hidden'!AF181="x","x",$AE$2-'Indicator Date hidden'!AF181)</f>
        <v>x</v>
      </c>
      <c r="AF180" s="25" t="str">
        <f>IF('Indicator Date hidden'!AG181="x","x",$AF$2-'Indicator Date hidden'!AG181)</f>
        <v>x</v>
      </c>
      <c r="AG180" s="25">
        <f>IF('Indicator Date hidden'!AH181="x","x",$AG$2-'Indicator Date hidden'!AH181)</f>
        <v>0</v>
      </c>
      <c r="AH180" s="25">
        <f>IF('Indicator Date hidden'!AI181="x","x",$AH$2-'Indicator Date hidden'!AI181)</f>
        <v>0</v>
      </c>
      <c r="AI180" s="25">
        <f>IF('Indicator Date hidden'!AJ181="x","x",$AI$2-'Indicator Date hidden'!AJ181)</f>
        <v>0</v>
      </c>
      <c r="AJ180" s="25" t="str">
        <f>IF('Indicator Date hidden'!AK181="x","x",$AJ$2-'Indicator Date hidden'!AK181)</f>
        <v>x</v>
      </c>
      <c r="AK180" s="25" t="str">
        <f>IF('Indicator Date hidden'!AL181="x","x",$AK$2-'Indicator Date hidden'!AL181)</f>
        <v>x</v>
      </c>
      <c r="AL180" s="25">
        <f>IF('Indicator Date hidden'!AM181="x","x",$AL$2-'Indicator Date hidden'!AM181)</f>
        <v>0</v>
      </c>
      <c r="AM180" s="25">
        <f>IF('Indicator Date hidden'!AN181="x","x",$AM$2-'Indicator Date hidden'!AN181)</f>
        <v>0</v>
      </c>
      <c r="AN180" s="25">
        <f>IF('Indicator Date hidden'!AO181="x","x",$AN$2-'Indicator Date hidden'!AO181)</f>
        <v>0</v>
      </c>
      <c r="AO180" s="25" t="str">
        <f>IF('Indicator Date hidden'!AP181="x","x",$AO$2-'Indicator Date hidden'!AP181)</f>
        <v>x</v>
      </c>
      <c r="AP180" s="25" t="str">
        <f>IF('Indicator Date hidden'!AQ181="x","x",$AP$2-'Indicator Date hidden'!AQ181)</f>
        <v>x</v>
      </c>
      <c r="AQ180" s="25" t="str">
        <f>IF('Indicator Date hidden'!AR181="x","x",$AQ$2-'Indicator Date hidden'!AR181)</f>
        <v>x</v>
      </c>
      <c r="AR180" s="25">
        <f>IF('Indicator Date hidden'!AS181="x","x",$AR$2-'Indicator Date hidden'!AS181)</f>
        <v>0</v>
      </c>
      <c r="AS180" s="25" t="str">
        <f>IF('Indicator Date hidden'!AT181="x","x",$AS$2-'Indicator Date hidden'!AT181)</f>
        <v>x</v>
      </c>
      <c r="AT180" s="25">
        <f>IF('Indicator Date hidden'!AU181="x","x",$AT$2-'Indicator Date hidden'!AU181)</f>
        <v>0</v>
      </c>
      <c r="AU180" s="25" t="str">
        <f>IF('Indicator Date hidden'!AV181="x","x",$AU$2-'Indicator Date hidden'!AV181)</f>
        <v>x</v>
      </c>
      <c r="AV180" s="25">
        <f>IF('Indicator Date hidden'!AW181="x","x",$AV$2-'Indicator Date hidden'!AW181)</f>
        <v>1</v>
      </c>
      <c r="AW180" s="25">
        <f>IF('Indicator Date hidden'!AX181="x","x",$AW$2-'Indicator Date hidden'!AX181)</f>
        <v>0</v>
      </c>
      <c r="AX180" s="25">
        <f>IF('Indicator Date hidden'!AY181="x","x",$AX$2-'Indicator Date hidden'!AY181)</f>
        <v>0</v>
      </c>
      <c r="AY180" s="25">
        <f>IF('Indicator Date hidden'!AZ181="x","x",$AY$2-'Indicator Date hidden'!AZ181)</f>
        <v>2</v>
      </c>
      <c r="AZ180" s="25">
        <f>IF('Indicator Date hidden'!BA181="x","x",$AZ$2-'Indicator Date hidden'!BA181)</f>
        <v>0</v>
      </c>
      <c r="BA180">
        <f t="shared" si="25"/>
        <v>14</v>
      </c>
      <c r="BB180" s="26">
        <f t="shared" si="26"/>
        <v>0.36842105263157893</v>
      </c>
      <c r="BC180">
        <f t="shared" si="27"/>
        <v>4</v>
      </c>
      <c r="BD180" s="26">
        <f t="shared" si="28"/>
        <v>1.3062814364200901</v>
      </c>
      <c r="BE180" s="28">
        <f t="shared" si="29"/>
        <v>0</v>
      </c>
    </row>
    <row r="181" spans="1:57" x14ac:dyDescent="0.25">
      <c r="A181" t="s">
        <v>9545</v>
      </c>
      <c r="B181" s="25">
        <f>IF('Indicator Date hidden'!C182="x","x",$B$2-'Indicator Date hidden'!C182)</f>
        <v>0</v>
      </c>
      <c r="C181" s="25">
        <f>IF('Indicator Date hidden'!D182="x","x",$C$2-'Indicator Date hidden'!D182)</f>
        <v>0</v>
      </c>
      <c r="D181" s="25">
        <f>IF('Indicator Date hidden'!E182="x","x",$D$2-'Indicator Date hidden'!E182)</f>
        <v>0</v>
      </c>
      <c r="E181" s="25">
        <f>IF('Indicator Date hidden'!F182="x","x",$E$2-'Indicator Date hidden'!F182)</f>
        <v>0</v>
      </c>
      <c r="F181" s="25">
        <f>IF('Indicator Date hidden'!G182="x","x",$F$2-'Indicator Date hidden'!G182)</f>
        <v>0</v>
      </c>
      <c r="G181" s="25">
        <f>IF('Indicator Date hidden'!H182="x","x",$G$2-'Indicator Date hidden'!H182)</f>
        <v>0</v>
      </c>
      <c r="H181" s="25">
        <f>IF('Indicator Date hidden'!I182="x","x",$H$2-'Indicator Date hidden'!I182)</f>
        <v>0</v>
      </c>
      <c r="I181" s="25">
        <f>IF('Indicator Date hidden'!J182="x","x",$I$2-'Indicator Date hidden'!J182)</f>
        <v>0</v>
      </c>
      <c r="J181" s="25">
        <f>IF('Indicator Date hidden'!K182="x","x",$J$2-'Indicator Date hidden'!K182)</f>
        <v>0</v>
      </c>
      <c r="K181" s="25">
        <f>IF('Indicator Date hidden'!L182="x","x",$K$2-'Indicator Date hidden'!L182)</f>
        <v>0</v>
      </c>
      <c r="L181" s="25">
        <f>IF('Indicator Date hidden'!M182="x","x",$L$2-'Indicator Date hidden'!M182)</f>
        <v>0</v>
      </c>
      <c r="M181" s="25">
        <f>IF('Indicator Date hidden'!N182="x","x",$M$2-'Indicator Date hidden'!N182)</f>
        <v>0</v>
      </c>
      <c r="N181" s="25">
        <f>IF('Indicator Date hidden'!O182="x","x",$N$2-'Indicator Date hidden'!O182)</f>
        <v>0</v>
      </c>
      <c r="O181" s="25">
        <f>IF('Indicator Date hidden'!P182="x","x",$O$2-'Indicator Date hidden'!P182)</f>
        <v>0</v>
      </c>
      <c r="P181" s="25">
        <f>IF('Indicator Date hidden'!Q182="x","x",$P$2-'Indicator Date hidden'!Q182)</f>
        <v>0</v>
      </c>
      <c r="Q181" s="25">
        <f>IF('Indicator Date hidden'!R182="x","x",$Q$2-'Indicator Date hidden'!R182)</f>
        <v>3</v>
      </c>
      <c r="R181" s="25">
        <f>IF('Indicator Date hidden'!S182="x","x",$R$2-'Indicator Date hidden'!S182)</f>
        <v>0</v>
      </c>
      <c r="S181" s="25">
        <f>IF('Indicator Date hidden'!T182="x","x",$S$2-'Indicator Date hidden'!T182)</f>
        <v>0</v>
      </c>
      <c r="T181" s="25">
        <f>IF('Indicator Date hidden'!U182="x","x",$T$2-'Indicator Date hidden'!U182)</f>
        <v>0</v>
      </c>
      <c r="U181" s="25">
        <f>IF('Indicator Date hidden'!V182="x","x",$U$2-'Indicator Date hidden'!V182)</f>
        <v>0</v>
      </c>
      <c r="V181" s="25">
        <f>IF('Indicator Date hidden'!W182="x","x",$V$2-'Indicator Date hidden'!W182)</f>
        <v>0</v>
      </c>
      <c r="W181" s="25">
        <f>IF('Indicator Date hidden'!X182="x","x",$W$2-'Indicator Date hidden'!X182)</f>
        <v>3</v>
      </c>
      <c r="X181" s="25">
        <f>IF('Indicator Date hidden'!Y182="x","x",$X$2-'Indicator Date hidden'!Y182)</f>
        <v>4</v>
      </c>
      <c r="Y181" s="25">
        <f>IF('Indicator Date hidden'!Z182="x","x",$Y$2-'Indicator Date hidden'!Z182)</f>
        <v>0</v>
      </c>
      <c r="Z181" s="25">
        <f>IF('Indicator Date hidden'!AA182="x","x",$Z$2-'Indicator Date hidden'!AA182)</f>
        <v>0</v>
      </c>
      <c r="AA181" s="25">
        <f>IF('Indicator Date hidden'!AB182="x","x",$AA$2-'Indicator Date hidden'!AB182)</f>
        <v>0</v>
      </c>
      <c r="AB181" s="25">
        <f>IF('Indicator Date hidden'!AC182="x","x",$AB$2-'Indicator Date hidden'!AC182)</f>
        <v>0</v>
      </c>
      <c r="AC181" s="25">
        <f>IF('Indicator Date hidden'!AD182="x","x",$AC$2-'Indicator Date hidden'!AD182)</f>
        <v>0</v>
      </c>
      <c r="AD181" s="25">
        <f>IF('Indicator Date hidden'!AE182="x","x",$AD$2-'Indicator Date hidden'!AE182)</f>
        <v>0</v>
      </c>
      <c r="AE181" s="25">
        <f>IF('Indicator Date hidden'!AF182="x","x",$AE$2-'Indicator Date hidden'!AF182)</f>
        <v>0</v>
      </c>
      <c r="AF181" s="25">
        <f>IF('Indicator Date hidden'!AG182="x","x",$AF$2-'Indicator Date hidden'!AG182)</f>
        <v>1</v>
      </c>
      <c r="AG181" s="25">
        <f>IF('Indicator Date hidden'!AH182="x","x",$AG$2-'Indicator Date hidden'!AH182)</f>
        <v>0</v>
      </c>
      <c r="AH181" s="25">
        <f>IF('Indicator Date hidden'!AI182="x","x",$AH$2-'Indicator Date hidden'!AI182)</f>
        <v>0</v>
      </c>
      <c r="AI181" s="25">
        <f>IF('Indicator Date hidden'!AJ182="x","x",$AI$2-'Indicator Date hidden'!AJ182)</f>
        <v>0</v>
      </c>
      <c r="AJ181" s="25">
        <f>IF('Indicator Date hidden'!AK182="x","x",$AJ$2-'Indicator Date hidden'!AK182)</f>
        <v>1</v>
      </c>
      <c r="AK181" s="25">
        <f>IF('Indicator Date hidden'!AL182="x","x",$AK$2-'Indicator Date hidden'!AL182)</f>
        <v>0</v>
      </c>
      <c r="AL181" s="25">
        <f>IF('Indicator Date hidden'!AM182="x","x",$AL$2-'Indicator Date hidden'!AM182)</f>
        <v>0</v>
      </c>
      <c r="AM181" s="25">
        <f>IF('Indicator Date hidden'!AN182="x","x",$AM$2-'Indicator Date hidden'!AN182)</f>
        <v>0</v>
      </c>
      <c r="AN181" s="25">
        <f>IF('Indicator Date hidden'!AO182="x","x",$AN$2-'Indicator Date hidden'!AO182)</f>
        <v>0</v>
      </c>
      <c r="AO181" s="25">
        <f>IF('Indicator Date hidden'!AP182="x","x",$AO$2-'Indicator Date hidden'!AP182)</f>
        <v>1</v>
      </c>
      <c r="AP181" s="25">
        <f>IF('Indicator Date hidden'!AQ182="x","x",$AP$2-'Indicator Date hidden'!AQ182)</f>
        <v>0</v>
      </c>
      <c r="AQ181" s="25" t="str">
        <f>IF('Indicator Date hidden'!AR182="x","x",$AQ$2-'Indicator Date hidden'!AR182)</f>
        <v>x</v>
      </c>
      <c r="AR181" s="25">
        <f>IF('Indicator Date hidden'!AS182="x","x",$AR$2-'Indicator Date hidden'!AS182)</f>
        <v>0</v>
      </c>
      <c r="AS181" s="25">
        <f>IF('Indicator Date hidden'!AT182="x","x",$AS$2-'Indicator Date hidden'!AT182)</f>
        <v>0</v>
      </c>
      <c r="AT181" s="25">
        <f>IF('Indicator Date hidden'!AU182="x","x",$AT$2-'Indicator Date hidden'!AU182)</f>
        <v>0</v>
      </c>
      <c r="AU181" s="25">
        <f>IF('Indicator Date hidden'!AV182="x","x",$AU$2-'Indicator Date hidden'!AV182)</f>
        <v>2</v>
      </c>
      <c r="AV181" s="25">
        <f>IF('Indicator Date hidden'!AW182="x","x",$AV$2-'Indicator Date hidden'!AW182)</f>
        <v>0</v>
      </c>
      <c r="AW181" s="25">
        <f>IF('Indicator Date hidden'!AX182="x","x",$AW$2-'Indicator Date hidden'!AX182)</f>
        <v>0</v>
      </c>
      <c r="AX181" s="25">
        <f>IF('Indicator Date hidden'!AY182="x","x",$AX$2-'Indicator Date hidden'!AY182)</f>
        <v>0</v>
      </c>
      <c r="AY181" s="25">
        <f>IF('Indicator Date hidden'!AZ182="x","x",$AY$2-'Indicator Date hidden'!AZ182)</f>
        <v>0</v>
      </c>
      <c r="AZ181" s="25">
        <f>IF('Indicator Date hidden'!BA182="x","x",$AZ$2-'Indicator Date hidden'!BA182)</f>
        <v>0</v>
      </c>
      <c r="BA181">
        <f t="shared" si="25"/>
        <v>15</v>
      </c>
      <c r="BB181" s="26">
        <f t="shared" si="26"/>
        <v>0.3</v>
      </c>
      <c r="BC181">
        <f t="shared" si="27"/>
        <v>7</v>
      </c>
      <c r="BD181" s="26">
        <f t="shared" si="28"/>
        <v>0.8544003745317531</v>
      </c>
      <c r="BE181" s="28">
        <f t="shared" si="29"/>
        <v>0</v>
      </c>
    </row>
    <row r="182" spans="1:57" x14ac:dyDescent="0.25">
      <c r="A182" t="s">
        <v>9546</v>
      </c>
      <c r="B182" s="25">
        <f>IF('Indicator Date hidden'!C183="x","x",$B$2-'Indicator Date hidden'!C183)</f>
        <v>0</v>
      </c>
      <c r="C182" s="25">
        <f>IF('Indicator Date hidden'!D183="x","x",$C$2-'Indicator Date hidden'!D183)</f>
        <v>0</v>
      </c>
      <c r="D182" s="25">
        <f>IF('Indicator Date hidden'!E183="x","x",$D$2-'Indicator Date hidden'!E183)</f>
        <v>0</v>
      </c>
      <c r="E182" s="25">
        <f>IF('Indicator Date hidden'!F183="x","x",$E$2-'Indicator Date hidden'!F183)</f>
        <v>0</v>
      </c>
      <c r="F182" s="25">
        <f>IF('Indicator Date hidden'!G183="x","x",$F$2-'Indicator Date hidden'!G183)</f>
        <v>0</v>
      </c>
      <c r="G182" s="25">
        <f>IF('Indicator Date hidden'!H183="x","x",$G$2-'Indicator Date hidden'!H183)</f>
        <v>0</v>
      </c>
      <c r="H182" s="25">
        <f>IF('Indicator Date hidden'!I183="x","x",$H$2-'Indicator Date hidden'!I183)</f>
        <v>0</v>
      </c>
      <c r="I182" s="25">
        <f>IF('Indicator Date hidden'!J183="x","x",$I$2-'Indicator Date hidden'!J183)</f>
        <v>0</v>
      </c>
      <c r="J182" s="25">
        <f>IF('Indicator Date hidden'!K183="x","x",$J$2-'Indicator Date hidden'!K183)</f>
        <v>0</v>
      </c>
      <c r="K182" s="25">
        <f>IF('Indicator Date hidden'!L183="x","x",$K$2-'Indicator Date hidden'!L183)</f>
        <v>0</v>
      </c>
      <c r="L182" s="25">
        <f>IF('Indicator Date hidden'!M183="x","x",$L$2-'Indicator Date hidden'!M183)</f>
        <v>0</v>
      </c>
      <c r="M182" s="25">
        <f>IF('Indicator Date hidden'!N183="x","x",$M$2-'Indicator Date hidden'!N183)</f>
        <v>0</v>
      </c>
      <c r="N182" s="25">
        <f>IF('Indicator Date hidden'!O183="x","x",$N$2-'Indicator Date hidden'!O183)</f>
        <v>0</v>
      </c>
      <c r="O182" s="25">
        <f>IF('Indicator Date hidden'!P183="x","x",$O$2-'Indicator Date hidden'!P183)</f>
        <v>0</v>
      </c>
      <c r="P182" s="25">
        <f>IF('Indicator Date hidden'!Q183="x","x",$P$2-'Indicator Date hidden'!Q183)</f>
        <v>0</v>
      </c>
      <c r="Q182" s="25">
        <f>IF('Indicator Date hidden'!R183="x","x",$Q$2-'Indicator Date hidden'!R183)</f>
        <v>2</v>
      </c>
      <c r="R182" s="25">
        <f>IF('Indicator Date hidden'!S183="x","x",$R$2-'Indicator Date hidden'!S183)</f>
        <v>0</v>
      </c>
      <c r="S182" s="25">
        <f>IF('Indicator Date hidden'!T183="x","x",$S$2-'Indicator Date hidden'!T183)</f>
        <v>0</v>
      </c>
      <c r="T182" s="25">
        <f>IF('Indicator Date hidden'!U183="x","x",$T$2-'Indicator Date hidden'!U183)</f>
        <v>0</v>
      </c>
      <c r="U182" s="25">
        <f>IF('Indicator Date hidden'!V183="x","x",$U$2-'Indicator Date hidden'!V183)</f>
        <v>0</v>
      </c>
      <c r="V182" s="25">
        <f>IF('Indicator Date hidden'!W183="x","x",$V$2-'Indicator Date hidden'!W183)</f>
        <v>0</v>
      </c>
      <c r="W182" s="25" t="str">
        <f>IF('Indicator Date hidden'!X183="x","x",$W$2-'Indicator Date hidden'!X183)</f>
        <v>x</v>
      </c>
      <c r="X182" s="25">
        <f>IF('Indicator Date hidden'!Y183="x","x",$X$2-'Indicator Date hidden'!Y183)</f>
        <v>1</v>
      </c>
      <c r="Y182" s="25">
        <f>IF('Indicator Date hidden'!Z183="x","x",$Y$2-'Indicator Date hidden'!Z183)</f>
        <v>0</v>
      </c>
      <c r="Z182" s="25">
        <f>IF('Indicator Date hidden'!AA183="x","x",$Z$2-'Indicator Date hidden'!AA183)</f>
        <v>0</v>
      </c>
      <c r="AA182" s="25">
        <f>IF('Indicator Date hidden'!AB183="x","x",$AA$2-'Indicator Date hidden'!AB183)</f>
        <v>0</v>
      </c>
      <c r="AB182" s="25">
        <f>IF('Indicator Date hidden'!AC183="x","x",$AB$2-'Indicator Date hidden'!AC183)</f>
        <v>0</v>
      </c>
      <c r="AC182" s="25">
        <f>IF('Indicator Date hidden'!AD183="x","x",$AC$2-'Indicator Date hidden'!AD183)</f>
        <v>0</v>
      </c>
      <c r="AD182" s="25" t="str">
        <f>IF('Indicator Date hidden'!AE183="x","x",$AD$2-'Indicator Date hidden'!AE183)</f>
        <v>x</v>
      </c>
      <c r="AE182" s="25">
        <f>IF('Indicator Date hidden'!AF183="x","x",$AE$2-'Indicator Date hidden'!AF183)</f>
        <v>0</v>
      </c>
      <c r="AF182" s="25">
        <f>IF('Indicator Date hidden'!AG183="x","x",$AF$2-'Indicator Date hidden'!AG183)</f>
        <v>0</v>
      </c>
      <c r="AG182" s="25">
        <f>IF('Indicator Date hidden'!AH183="x","x",$AG$2-'Indicator Date hidden'!AH183)</f>
        <v>0</v>
      </c>
      <c r="AH182" s="25">
        <f>IF('Indicator Date hidden'!AI183="x","x",$AH$2-'Indicator Date hidden'!AI183)</f>
        <v>0</v>
      </c>
      <c r="AI182" s="25">
        <f>IF('Indicator Date hidden'!AJ183="x","x",$AI$2-'Indicator Date hidden'!AJ183)</f>
        <v>0</v>
      </c>
      <c r="AJ182" s="25">
        <f>IF('Indicator Date hidden'!AK183="x","x",$AJ$2-'Indicator Date hidden'!AK183)</f>
        <v>1</v>
      </c>
      <c r="AK182" s="25">
        <f>IF('Indicator Date hidden'!AL183="x","x",$AK$2-'Indicator Date hidden'!AL183)</f>
        <v>1</v>
      </c>
      <c r="AL182" s="25">
        <f>IF('Indicator Date hidden'!AM183="x","x",$AL$2-'Indicator Date hidden'!AM183)</f>
        <v>0</v>
      </c>
      <c r="AM182" s="25">
        <f>IF('Indicator Date hidden'!AN183="x","x",$AM$2-'Indicator Date hidden'!AN183)</f>
        <v>0</v>
      </c>
      <c r="AN182" s="25">
        <f>IF('Indicator Date hidden'!AO183="x","x",$AN$2-'Indicator Date hidden'!AO183)</f>
        <v>0</v>
      </c>
      <c r="AO182" s="25">
        <f>IF('Indicator Date hidden'!AP183="x","x",$AO$2-'Indicator Date hidden'!AP183)</f>
        <v>1</v>
      </c>
      <c r="AP182" s="25">
        <f>IF('Indicator Date hidden'!AQ183="x","x",$AP$2-'Indicator Date hidden'!AQ183)</f>
        <v>0</v>
      </c>
      <c r="AQ182" s="25" t="str">
        <f>IF('Indicator Date hidden'!AR183="x","x",$AQ$2-'Indicator Date hidden'!AR183)</f>
        <v>x</v>
      </c>
      <c r="AR182" s="25">
        <f>IF('Indicator Date hidden'!AS183="x","x",$AR$2-'Indicator Date hidden'!AS183)</f>
        <v>0</v>
      </c>
      <c r="AS182" s="25">
        <f>IF('Indicator Date hidden'!AT183="x","x",$AS$2-'Indicator Date hidden'!AT183)</f>
        <v>0</v>
      </c>
      <c r="AT182" s="25">
        <f>IF('Indicator Date hidden'!AU183="x","x",$AT$2-'Indicator Date hidden'!AU183)</f>
        <v>0</v>
      </c>
      <c r="AU182" s="25">
        <f>IF('Indicator Date hidden'!AV183="x","x",$AU$2-'Indicator Date hidden'!AV183)</f>
        <v>1</v>
      </c>
      <c r="AV182" s="25">
        <f>IF('Indicator Date hidden'!AW183="x","x",$AV$2-'Indicator Date hidden'!AW183)</f>
        <v>0</v>
      </c>
      <c r="AW182" s="25">
        <f>IF('Indicator Date hidden'!AX183="x","x",$AW$2-'Indicator Date hidden'!AX183)</f>
        <v>0</v>
      </c>
      <c r="AX182" s="25">
        <f>IF('Indicator Date hidden'!AY183="x","x",$AX$2-'Indicator Date hidden'!AY183)</f>
        <v>0</v>
      </c>
      <c r="AY182" s="25">
        <f>IF('Indicator Date hidden'!AZ183="x","x",$AY$2-'Indicator Date hidden'!AZ183)</f>
        <v>0</v>
      </c>
      <c r="AZ182" s="25">
        <f>IF('Indicator Date hidden'!BA183="x","x",$AZ$2-'Indicator Date hidden'!BA183)</f>
        <v>0</v>
      </c>
      <c r="BA182">
        <f t="shared" si="25"/>
        <v>7</v>
      </c>
      <c r="BB182" s="26">
        <f t="shared" si="26"/>
        <v>0.14583333333333334</v>
      </c>
      <c r="BC182">
        <f t="shared" si="27"/>
        <v>6</v>
      </c>
      <c r="BD182" s="26">
        <f t="shared" si="28"/>
        <v>0.40771637064126931</v>
      </c>
      <c r="BE182" s="28">
        <f t="shared" si="29"/>
        <v>0</v>
      </c>
    </row>
    <row r="183" spans="1:57" x14ac:dyDescent="0.25">
      <c r="A183" t="s">
        <v>9272</v>
      </c>
      <c r="B183" s="25">
        <f>IF('Indicator Date hidden'!C184="x","x",$B$2-'Indicator Date hidden'!C184)</f>
        <v>0</v>
      </c>
      <c r="C183" s="25">
        <f>IF('Indicator Date hidden'!D184="x","x",$C$2-'Indicator Date hidden'!D184)</f>
        <v>0</v>
      </c>
      <c r="D183" s="25">
        <f>IF('Indicator Date hidden'!E184="x","x",$D$2-'Indicator Date hidden'!E184)</f>
        <v>0</v>
      </c>
      <c r="E183" s="25">
        <f>IF('Indicator Date hidden'!F184="x","x",$E$2-'Indicator Date hidden'!F184)</f>
        <v>0</v>
      </c>
      <c r="F183" s="25">
        <f>IF('Indicator Date hidden'!G184="x","x",$F$2-'Indicator Date hidden'!G184)</f>
        <v>0</v>
      </c>
      <c r="G183" s="25">
        <f>IF('Indicator Date hidden'!H184="x","x",$G$2-'Indicator Date hidden'!H184)</f>
        <v>0</v>
      </c>
      <c r="H183" s="25">
        <f>IF('Indicator Date hidden'!I184="x","x",$H$2-'Indicator Date hidden'!I184)</f>
        <v>0</v>
      </c>
      <c r="I183" s="25">
        <f>IF('Indicator Date hidden'!J184="x","x",$I$2-'Indicator Date hidden'!J184)</f>
        <v>0</v>
      </c>
      <c r="J183" s="25">
        <f>IF('Indicator Date hidden'!K184="x","x",$J$2-'Indicator Date hidden'!K184)</f>
        <v>0</v>
      </c>
      <c r="K183" s="25">
        <f>IF('Indicator Date hidden'!L184="x","x",$K$2-'Indicator Date hidden'!L184)</f>
        <v>0</v>
      </c>
      <c r="L183" s="25">
        <f>IF('Indicator Date hidden'!M184="x","x",$L$2-'Indicator Date hidden'!M184)</f>
        <v>0</v>
      </c>
      <c r="M183" s="25">
        <f>IF('Indicator Date hidden'!N184="x","x",$M$2-'Indicator Date hidden'!N184)</f>
        <v>0</v>
      </c>
      <c r="N183" s="25">
        <f>IF('Indicator Date hidden'!O184="x","x",$N$2-'Indicator Date hidden'!O184)</f>
        <v>0</v>
      </c>
      <c r="O183" s="25">
        <f>IF('Indicator Date hidden'!P184="x","x",$O$2-'Indicator Date hidden'!P184)</f>
        <v>0</v>
      </c>
      <c r="P183" s="25">
        <f>IF('Indicator Date hidden'!Q184="x","x",$P$2-'Indicator Date hidden'!Q184)</f>
        <v>0</v>
      </c>
      <c r="Q183" s="25" t="str">
        <f>IF('Indicator Date hidden'!R184="x","x",$Q$2-'Indicator Date hidden'!R184)</f>
        <v>x</v>
      </c>
      <c r="R183" s="25">
        <f>IF('Indicator Date hidden'!S184="x","x",$R$2-'Indicator Date hidden'!S184)</f>
        <v>0</v>
      </c>
      <c r="S183" s="25">
        <f>IF('Indicator Date hidden'!T184="x","x",$S$2-'Indicator Date hidden'!T184)</f>
        <v>0</v>
      </c>
      <c r="T183" s="25">
        <f>IF('Indicator Date hidden'!U184="x","x",$T$2-'Indicator Date hidden'!U184)</f>
        <v>0</v>
      </c>
      <c r="U183" s="25" t="str">
        <f>IF('Indicator Date hidden'!V184="x","x",$U$2-'Indicator Date hidden'!V184)</f>
        <v>x</v>
      </c>
      <c r="V183" s="25">
        <f>IF('Indicator Date hidden'!W184="x","x",$V$2-'Indicator Date hidden'!W184)</f>
        <v>0</v>
      </c>
      <c r="W183" s="25" t="str">
        <f>IF('Indicator Date hidden'!X184="x","x",$W$2-'Indicator Date hidden'!X184)</f>
        <v>x</v>
      </c>
      <c r="X183" s="25">
        <f>IF('Indicator Date hidden'!Y184="x","x",$X$2-'Indicator Date hidden'!Y184)</f>
        <v>4</v>
      </c>
      <c r="Y183" s="25">
        <f>IF('Indicator Date hidden'!Z184="x","x",$Y$2-'Indicator Date hidden'!Z184)</f>
        <v>0</v>
      </c>
      <c r="Z183" s="25">
        <f>IF('Indicator Date hidden'!AA184="x","x",$Z$2-'Indicator Date hidden'!AA184)</f>
        <v>0</v>
      </c>
      <c r="AA183" s="25" t="str">
        <f>IF('Indicator Date hidden'!AB184="x","x",$AA$2-'Indicator Date hidden'!AB184)</f>
        <v>x</v>
      </c>
      <c r="AB183" s="25">
        <f>IF('Indicator Date hidden'!AC184="x","x",$AB$2-'Indicator Date hidden'!AC184)</f>
        <v>0</v>
      </c>
      <c r="AC183" s="25">
        <f>IF('Indicator Date hidden'!AD184="x","x",$AC$2-'Indicator Date hidden'!AD184)</f>
        <v>0</v>
      </c>
      <c r="AD183" s="25" t="str">
        <f>IF('Indicator Date hidden'!AE184="x","x",$AD$2-'Indicator Date hidden'!AE184)</f>
        <v>x</v>
      </c>
      <c r="AE183" s="25">
        <f>IF('Indicator Date hidden'!AF184="x","x",$AE$2-'Indicator Date hidden'!AF184)</f>
        <v>0</v>
      </c>
      <c r="AF183" s="25" t="str">
        <f>IF('Indicator Date hidden'!AG184="x","x",$AF$2-'Indicator Date hidden'!AG184)</f>
        <v>x</v>
      </c>
      <c r="AG183" s="25">
        <f>IF('Indicator Date hidden'!AH184="x","x",$AG$2-'Indicator Date hidden'!AH184)</f>
        <v>0</v>
      </c>
      <c r="AH183" s="25">
        <f>IF('Indicator Date hidden'!AI184="x","x",$AH$2-'Indicator Date hidden'!AI184)</f>
        <v>0</v>
      </c>
      <c r="AI183" s="25">
        <f>IF('Indicator Date hidden'!AJ184="x","x",$AI$2-'Indicator Date hidden'!AJ184)</f>
        <v>0</v>
      </c>
      <c r="AJ183" s="25" t="str">
        <f>IF('Indicator Date hidden'!AK184="x","x",$AJ$2-'Indicator Date hidden'!AK184)</f>
        <v>x</v>
      </c>
      <c r="AK183" s="25">
        <f>IF('Indicator Date hidden'!AL184="x","x",$AK$2-'Indicator Date hidden'!AL184)</f>
        <v>1</v>
      </c>
      <c r="AL183" s="25">
        <f>IF('Indicator Date hidden'!AM184="x","x",$AL$2-'Indicator Date hidden'!AM184)</f>
        <v>0</v>
      </c>
      <c r="AM183" s="25">
        <f>IF('Indicator Date hidden'!AN184="x","x",$AM$2-'Indicator Date hidden'!AN184)</f>
        <v>0</v>
      </c>
      <c r="AN183" s="25">
        <f>IF('Indicator Date hidden'!AO184="x","x",$AN$2-'Indicator Date hidden'!AO184)</f>
        <v>0</v>
      </c>
      <c r="AO183" s="25" t="str">
        <f>IF('Indicator Date hidden'!AP184="x","x",$AO$2-'Indicator Date hidden'!AP184)</f>
        <v>x</v>
      </c>
      <c r="AP183" s="25" t="str">
        <f>IF('Indicator Date hidden'!AQ184="x","x",$AP$2-'Indicator Date hidden'!AQ184)</f>
        <v>x</v>
      </c>
      <c r="AQ183" s="25">
        <f>IF('Indicator Date hidden'!AR184="x","x",$AQ$2-'Indicator Date hidden'!AR184)</f>
        <v>0</v>
      </c>
      <c r="AR183" s="25">
        <f>IF('Indicator Date hidden'!AS184="x","x",$AR$2-'Indicator Date hidden'!AS184)</f>
        <v>0</v>
      </c>
      <c r="AS183" s="25">
        <f>IF('Indicator Date hidden'!AT184="x","x",$AS$2-'Indicator Date hidden'!AT184)</f>
        <v>0</v>
      </c>
      <c r="AT183" s="25">
        <f>IF('Indicator Date hidden'!AU184="x","x",$AT$2-'Indicator Date hidden'!AU184)</f>
        <v>0</v>
      </c>
      <c r="AU183" s="25" t="str">
        <f>IF('Indicator Date hidden'!AV184="x","x",$AU$2-'Indicator Date hidden'!AV184)</f>
        <v>x</v>
      </c>
      <c r="AV183" s="25">
        <f>IF('Indicator Date hidden'!AW184="x","x",$AV$2-'Indicator Date hidden'!AW184)</f>
        <v>0</v>
      </c>
      <c r="AW183" s="25">
        <f>IF('Indicator Date hidden'!AX184="x","x",$AW$2-'Indicator Date hidden'!AX184)</f>
        <v>0</v>
      </c>
      <c r="AX183" s="25">
        <f>IF('Indicator Date hidden'!AY184="x","x",$AX$2-'Indicator Date hidden'!AY184)</f>
        <v>0</v>
      </c>
      <c r="AY183" s="25">
        <f>IF('Indicator Date hidden'!AZ184="x","x",$AY$2-'Indicator Date hidden'!AZ184)</f>
        <v>0</v>
      </c>
      <c r="AZ183" s="25">
        <f>IF('Indicator Date hidden'!BA184="x","x",$AZ$2-'Indicator Date hidden'!BA184)</f>
        <v>0</v>
      </c>
      <c r="BA183">
        <f t="shared" si="25"/>
        <v>5</v>
      </c>
      <c r="BB183" s="26">
        <f t="shared" si="26"/>
        <v>0.12195121951219512</v>
      </c>
      <c r="BC183">
        <f t="shared" si="27"/>
        <v>2</v>
      </c>
      <c r="BD183" s="26">
        <f t="shared" si="28"/>
        <v>0.63226738521052295</v>
      </c>
      <c r="BE183" s="28">
        <f t="shared" si="29"/>
        <v>0</v>
      </c>
    </row>
    <row r="184" spans="1:57" x14ac:dyDescent="0.25">
      <c r="A184" t="s">
        <v>9365</v>
      </c>
      <c r="B184" s="25">
        <f>IF('Indicator Date hidden'!C185="x","x",$B$2-'Indicator Date hidden'!C185)</f>
        <v>0</v>
      </c>
      <c r="C184" s="25">
        <f>IF('Indicator Date hidden'!D185="x","x",$C$2-'Indicator Date hidden'!D185)</f>
        <v>0</v>
      </c>
      <c r="D184" s="25">
        <f>IF('Indicator Date hidden'!E185="x","x",$D$2-'Indicator Date hidden'!E185)</f>
        <v>0</v>
      </c>
      <c r="E184" s="25">
        <f>IF('Indicator Date hidden'!F185="x","x",$E$2-'Indicator Date hidden'!F185)</f>
        <v>0</v>
      </c>
      <c r="F184" s="25">
        <f>IF('Indicator Date hidden'!G185="x","x",$F$2-'Indicator Date hidden'!G185)</f>
        <v>0</v>
      </c>
      <c r="G184" s="25">
        <f>IF('Indicator Date hidden'!H185="x","x",$G$2-'Indicator Date hidden'!H185)</f>
        <v>0</v>
      </c>
      <c r="H184" s="25">
        <f>IF('Indicator Date hidden'!I185="x","x",$H$2-'Indicator Date hidden'!I185)</f>
        <v>0</v>
      </c>
      <c r="I184" s="25">
        <f>IF('Indicator Date hidden'!J185="x","x",$I$2-'Indicator Date hidden'!J185)</f>
        <v>0</v>
      </c>
      <c r="J184" s="25">
        <f>IF('Indicator Date hidden'!K185="x","x",$J$2-'Indicator Date hidden'!K185)</f>
        <v>0</v>
      </c>
      <c r="K184" s="25">
        <f>IF('Indicator Date hidden'!L185="x","x",$K$2-'Indicator Date hidden'!L185)</f>
        <v>0</v>
      </c>
      <c r="L184" s="25">
        <f>IF('Indicator Date hidden'!M185="x","x",$L$2-'Indicator Date hidden'!M185)</f>
        <v>0</v>
      </c>
      <c r="M184" s="25">
        <f>IF('Indicator Date hidden'!N185="x","x",$M$2-'Indicator Date hidden'!N185)</f>
        <v>0</v>
      </c>
      <c r="N184" s="25">
        <f>IF('Indicator Date hidden'!O185="x","x",$N$2-'Indicator Date hidden'!O185)</f>
        <v>0</v>
      </c>
      <c r="O184" s="25">
        <f>IF('Indicator Date hidden'!P185="x","x",$O$2-'Indicator Date hidden'!P185)</f>
        <v>0</v>
      </c>
      <c r="P184" s="25">
        <f>IF('Indicator Date hidden'!Q185="x","x",$P$2-'Indicator Date hidden'!Q185)</f>
        <v>0</v>
      </c>
      <c r="Q184" s="25" t="str">
        <f>IF('Indicator Date hidden'!R185="x","x",$Q$2-'Indicator Date hidden'!R185)</f>
        <v>x</v>
      </c>
      <c r="R184" s="25">
        <f>IF('Indicator Date hidden'!S185="x","x",$R$2-'Indicator Date hidden'!S185)</f>
        <v>0</v>
      </c>
      <c r="S184" s="25">
        <f>IF('Indicator Date hidden'!T185="x","x",$S$2-'Indicator Date hidden'!T185)</f>
        <v>0</v>
      </c>
      <c r="T184" s="25">
        <f>IF('Indicator Date hidden'!U185="x","x",$T$2-'Indicator Date hidden'!U185)</f>
        <v>0</v>
      </c>
      <c r="U184" s="25" t="str">
        <f>IF('Indicator Date hidden'!V185="x","x",$U$2-'Indicator Date hidden'!V185)</f>
        <v>x</v>
      </c>
      <c r="V184" s="25">
        <f>IF('Indicator Date hidden'!W185="x","x",$V$2-'Indicator Date hidden'!W185)</f>
        <v>0</v>
      </c>
      <c r="W184" s="25" t="str">
        <f>IF('Indicator Date hidden'!X185="x","x",$W$2-'Indicator Date hidden'!X185)</f>
        <v>x</v>
      </c>
      <c r="X184" s="25">
        <f>IF('Indicator Date hidden'!Y185="x","x",$X$2-'Indicator Date hidden'!Y185)</f>
        <v>1</v>
      </c>
      <c r="Y184" s="25">
        <f>IF('Indicator Date hidden'!Z185="x","x",$Y$2-'Indicator Date hidden'!Z185)</f>
        <v>0</v>
      </c>
      <c r="Z184" s="25">
        <f>IF('Indicator Date hidden'!AA185="x","x",$Z$2-'Indicator Date hidden'!AA185)</f>
        <v>0</v>
      </c>
      <c r="AA184" s="25">
        <f>IF('Indicator Date hidden'!AB185="x","x",$AA$2-'Indicator Date hidden'!AB185)</f>
        <v>1</v>
      </c>
      <c r="AB184" s="25">
        <f>IF('Indicator Date hidden'!AC185="x","x",$AB$2-'Indicator Date hidden'!AC185)</f>
        <v>0</v>
      </c>
      <c r="AC184" s="25">
        <f>IF('Indicator Date hidden'!AD185="x","x",$AC$2-'Indicator Date hidden'!AD185)</f>
        <v>0</v>
      </c>
      <c r="AD184" s="25" t="str">
        <f>IF('Indicator Date hidden'!AE185="x","x",$AD$2-'Indicator Date hidden'!AE185)</f>
        <v>x</v>
      </c>
      <c r="AE184" s="25">
        <f>IF('Indicator Date hidden'!AF185="x","x",$AE$2-'Indicator Date hidden'!AF185)</f>
        <v>0</v>
      </c>
      <c r="AF184" s="25">
        <f>IF('Indicator Date hidden'!AG185="x","x",$AF$2-'Indicator Date hidden'!AG185)</f>
        <v>1</v>
      </c>
      <c r="AG184" s="25">
        <f>IF('Indicator Date hidden'!AH185="x","x",$AG$2-'Indicator Date hidden'!AH185)</f>
        <v>0</v>
      </c>
      <c r="AH184" s="25">
        <f>IF('Indicator Date hidden'!AI185="x","x",$AH$2-'Indicator Date hidden'!AI185)</f>
        <v>0</v>
      </c>
      <c r="AI184" s="25">
        <f>IF('Indicator Date hidden'!AJ185="x","x",$AI$2-'Indicator Date hidden'!AJ185)</f>
        <v>0</v>
      </c>
      <c r="AJ184" s="25" t="str">
        <f>IF('Indicator Date hidden'!AK185="x","x",$AJ$2-'Indicator Date hidden'!AK185)</f>
        <v>x</v>
      </c>
      <c r="AK184" s="25">
        <f>IF('Indicator Date hidden'!AL185="x","x",$AK$2-'Indicator Date hidden'!AL185)</f>
        <v>1</v>
      </c>
      <c r="AL184" s="25">
        <f>IF('Indicator Date hidden'!AM185="x","x",$AL$2-'Indicator Date hidden'!AM185)</f>
        <v>0</v>
      </c>
      <c r="AM184" s="25">
        <f>IF('Indicator Date hidden'!AN185="x","x",$AM$2-'Indicator Date hidden'!AN185)</f>
        <v>0</v>
      </c>
      <c r="AN184" s="25">
        <f>IF('Indicator Date hidden'!AO185="x","x",$AN$2-'Indicator Date hidden'!AO185)</f>
        <v>0</v>
      </c>
      <c r="AO184" s="25">
        <f>IF('Indicator Date hidden'!AP185="x","x",$AO$2-'Indicator Date hidden'!AP185)</f>
        <v>0</v>
      </c>
      <c r="AP184" s="25">
        <f>IF('Indicator Date hidden'!AQ185="x","x",$AP$2-'Indicator Date hidden'!AQ185)</f>
        <v>0</v>
      </c>
      <c r="AQ184" s="25">
        <f>IF('Indicator Date hidden'!AR185="x","x",$AQ$2-'Indicator Date hidden'!AR185)</f>
        <v>0</v>
      </c>
      <c r="AR184" s="25">
        <f>IF('Indicator Date hidden'!AS185="x","x",$AR$2-'Indicator Date hidden'!AS185)</f>
        <v>0</v>
      </c>
      <c r="AS184" s="25">
        <f>IF('Indicator Date hidden'!AT185="x","x",$AS$2-'Indicator Date hidden'!AT185)</f>
        <v>0</v>
      </c>
      <c r="AT184" s="25">
        <f>IF('Indicator Date hidden'!AU185="x","x",$AT$2-'Indicator Date hidden'!AU185)</f>
        <v>0</v>
      </c>
      <c r="AU184" s="25" t="str">
        <f>IF('Indicator Date hidden'!AV185="x","x",$AU$2-'Indicator Date hidden'!AV185)</f>
        <v>x</v>
      </c>
      <c r="AV184" s="25">
        <f>IF('Indicator Date hidden'!AW185="x","x",$AV$2-'Indicator Date hidden'!AW185)</f>
        <v>0</v>
      </c>
      <c r="AW184" s="25">
        <f>IF('Indicator Date hidden'!AX185="x","x",$AW$2-'Indicator Date hidden'!AX185)</f>
        <v>0</v>
      </c>
      <c r="AX184" s="25">
        <f>IF('Indicator Date hidden'!AY185="x","x",$AX$2-'Indicator Date hidden'!AY185)</f>
        <v>0</v>
      </c>
      <c r="AY184" s="25">
        <f>IF('Indicator Date hidden'!AZ185="x","x",$AY$2-'Indicator Date hidden'!AZ185)</f>
        <v>0</v>
      </c>
      <c r="AZ184" s="25">
        <f>IF('Indicator Date hidden'!BA185="x","x",$AZ$2-'Indicator Date hidden'!BA185)</f>
        <v>0</v>
      </c>
      <c r="BA184">
        <f t="shared" si="25"/>
        <v>4</v>
      </c>
      <c r="BB184" s="26">
        <f t="shared" si="26"/>
        <v>8.8888888888888892E-2</v>
      </c>
      <c r="BC184">
        <f t="shared" si="27"/>
        <v>4</v>
      </c>
      <c r="BD184" s="26">
        <f t="shared" si="28"/>
        <v>0.28458329944145994</v>
      </c>
      <c r="BE184" s="28">
        <f t="shared" si="29"/>
        <v>0</v>
      </c>
    </row>
    <row r="185" spans="1:57" x14ac:dyDescent="0.25">
      <c r="A185" t="s">
        <v>9550</v>
      </c>
      <c r="B185" s="25">
        <f>IF('Indicator Date hidden'!C186="x","x",$B$2-'Indicator Date hidden'!C186)</f>
        <v>0</v>
      </c>
      <c r="C185" s="25">
        <f>IF('Indicator Date hidden'!D186="x","x",$C$2-'Indicator Date hidden'!D186)</f>
        <v>0</v>
      </c>
      <c r="D185" s="25">
        <f>IF('Indicator Date hidden'!E186="x","x",$D$2-'Indicator Date hidden'!E186)</f>
        <v>0</v>
      </c>
      <c r="E185" s="25">
        <f>IF('Indicator Date hidden'!F186="x","x",$E$2-'Indicator Date hidden'!F186)</f>
        <v>0</v>
      </c>
      <c r="F185" s="25">
        <f>IF('Indicator Date hidden'!G186="x","x",$F$2-'Indicator Date hidden'!G186)</f>
        <v>0</v>
      </c>
      <c r="G185" s="25">
        <f>IF('Indicator Date hidden'!H186="x","x",$G$2-'Indicator Date hidden'!H186)</f>
        <v>0</v>
      </c>
      <c r="H185" s="25">
        <f>IF('Indicator Date hidden'!I186="x","x",$H$2-'Indicator Date hidden'!I186)</f>
        <v>0</v>
      </c>
      <c r="I185" s="25">
        <f>IF('Indicator Date hidden'!J186="x","x",$I$2-'Indicator Date hidden'!J186)</f>
        <v>0</v>
      </c>
      <c r="J185" s="25">
        <f>IF('Indicator Date hidden'!K186="x","x",$J$2-'Indicator Date hidden'!K186)</f>
        <v>0</v>
      </c>
      <c r="K185" s="25">
        <f>IF('Indicator Date hidden'!L186="x","x",$K$2-'Indicator Date hidden'!L186)</f>
        <v>0</v>
      </c>
      <c r="L185" s="25">
        <f>IF('Indicator Date hidden'!M186="x","x",$L$2-'Indicator Date hidden'!M186)</f>
        <v>0</v>
      </c>
      <c r="M185" s="25">
        <f>IF('Indicator Date hidden'!N186="x","x",$M$2-'Indicator Date hidden'!N186)</f>
        <v>0</v>
      </c>
      <c r="N185" s="25">
        <f>IF('Indicator Date hidden'!O186="x","x",$N$2-'Indicator Date hidden'!O186)</f>
        <v>0</v>
      </c>
      <c r="O185" s="25">
        <f>IF('Indicator Date hidden'!P186="x","x",$O$2-'Indicator Date hidden'!P186)</f>
        <v>0</v>
      </c>
      <c r="P185" s="25">
        <f>IF('Indicator Date hidden'!Q186="x","x",$P$2-'Indicator Date hidden'!Q186)</f>
        <v>0</v>
      </c>
      <c r="Q185" s="25" t="str">
        <f>IF('Indicator Date hidden'!R186="x","x",$Q$2-'Indicator Date hidden'!R186)</f>
        <v>x</v>
      </c>
      <c r="R185" s="25">
        <f>IF('Indicator Date hidden'!S186="x","x",$R$2-'Indicator Date hidden'!S186)</f>
        <v>0</v>
      </c>
      <c r="S185" s="25">
        <f>IF('Indicator Date hidden'!T186="x","x",$S$2-'Indicator Date hidden'!T186)</f>
        <v>0</v>
      </c>
      <c r="T185" s="25">
        <f>IF('Indicator Date hidden'!U186="x","x",$T$2-'Indicator Date hidden'!U186)</f>
        <v>0</v>
      </c>
      <c r="U185" s="25" t="str">
        <f>IF('Indicator Date hidden'!V186="x","x",$U$2-'Indicator Date hidden'!V186)</f>
        <v>x</v>
      </c>
      <c r="V185" s="25">
        <f>IF('Indicator Date hidden'!W186="x","x",$V$2-'Indicator Date hidden'!W186)</f>
        <v>0</v>
      </c>
      <c r="W185" s="25">
        <f>IF('Indicator Date hidden'!X186="x","x",$W$2-'Indicator Date hidden'!X186)</f>
        <v>2</v>
      </c>
      <c r="X185" s="25">
        <f>IF('Indicator Date hidden'!Y186="x","x",$X$2-'Indicator Date hidden'!Y186)</f>
        <v>3</v>
      </c>
      <c r="Y185" s="25">
        <f>IF('Indicator Date hidden'!Z186="x","x",$Y$2-'Indicator Date hidden'!Z186)</f>
        <v>0</v>
      </c>
      <c r="Z185" s="25">
        <f>IF('Indicator Date hidden'!AA186="x","x",$Z$2-'Indicator Date hidden'!AA186)</f>
        <v>0</v>
      </c>
      <c r="AA185" s="25" t="str">
        <f>IF('Indicator Date hidden'!AB186="x","x",$AA$2-'Indicator Date hidden'!AB186)</f>
        <v>x</v>
      </c>
      <c r="AB185" s="25">
        <f>IF('Indicator Date hidden'!AC186="x","x",$AB$2-'Indicator Date hidden'!AC186)</f>
        <v>0</v>
      </c>
      <c r="AC185" s="25">
        <f>IF('Indicator Date hidden'!AD186="x","x",$AC$2-'Indicator Date hidden'!AD186)</f>
        <v>0</v>
      </c>
      <c r="AD185" s="25" t="str">
        <f>IF('Indicator Date hidden'!AE186="x","x",$AD$2-'Indicator Date hidden'!AE186)</f>
        <v>x</v>
      </c>
      <c r="AE185" s="25">
        <f>IF('Indicator Date hidden'!AF186="x","x",$AE$2-'Indicator Date hidden'!AF186)</f>
        <v>0</v>
      </c>
      <c r="AF185" s="25">
        <f>IF('Indicator Date hidden'!AG186="x","x",$AF$2-'Indicator Date hidden'!AG186)</f>
        <v>0</v>
      </c>
      <c r="AG185" s="25">
        <f>IF('Indicator Date hidden'!AH186="x","x",$AG$2-'Indicator Date hidden'!AH186)</f>
        <v>0</v>
      </c>
      <c r="AH185" s="25">
        <f>IF('Indicator Date hidden'!AI186="x","x",$AH$2-'Indicator Date hidden'!AI186)</f>
        <v>0</v>
      </c>
      <c r="AI185" s="25">
        <f>IF('Indicator Date hidden'!AJ186="x","x",$AI$2-'Indicator Date hidden'!AJ186)</f>
        <v>0</v>
      </c>
      <c r="AJ185" s="25" t="str">
        <f>IF('Indicator Date hidden'!AK186="x","x",$AJ$2-'Indicator Date hidden'!AK186)</f>
        <v>x</v>
      </c>
      <c r="AK185" s="25">
        <f>IF('Indicator Date hidden'!AL186="x","x",$AK$2-'Indicator Date hidden'!AL186)</f>
        <v>1</v>
      </c>
      <c r="AL185" s="25">
        <f>IF('Indicator Date hidden'!AM186="x","x",$AL$2-'Indicator Date hidden'!AM186)</f>
        <v>0</v>
      </c>
      <c r="AM185" s="25">
        <f>IF('Indicator Date hidden'!AN186="x","x",$AM$2-'Indicator Date hidden'!AN186)</f>
        <v>0</v>
      </c>
      <c r="AN185" s="25">
        <f>IF('Indicator Date hidden'!AO186="x","x",$AN$2-'Indicator Date hidden'!AO186)</f>
        <v>0</v>
      </c>
      <c r="AO185" s="25">
        <f>IF('Indicator Date hidden'!AP186="x","x",$AO$2-'Indicator Date hidden'!AP186)</f>
        <v>0</v>
      </c>
      <c r="AP185" s="25">
        <f>IF('Indicator Date hidden'!AQ186="x","x",$AP$2-'Indicator Date hidden'!AQ186)</f>
        <v>0</v>
      </c>
      <c r="AQ185" s="25">
        <f>IF('Indicator Date hidden'!AR186="x","x",$AQ$2-'Indicator Date hidden'!AR186)</f>
        <v>4</v>
      </c>
      <c r="AR185" s="25">
        <f>IF('Indicator Date hidden'!AS186="x","x",$AR$2-'Indicator Date hidden'!AS186)</f>
        <v>0</v>
      </c>
      <c r="AS185" s="25">
        <f>IF('Indicator Date hidden'!AT186="x","x",$AS$2-'Indicator Date hidden'!AT186)</f>
        <v>0</v>
      </c>
      <c r="AT185" s="25">
        <f>IF('Indicator Date hidden'!AU186="x","x",$AT$2-'Indicator Date hidden'!AU186)</f>
        <v>0</v>
      </c>
      <c r="AU185" s="25" t="str">
        <f>IF('Indicator Date hidden'!AV186="x","x",$AU$2-'Indicator Date hidden'!AV186)</f>
        <v>x</v>
      </c>
      <c r="AV185" s="25">
        <f>IF('Indicator Date hidden'!AW186="x","x",$AV$2-'Indicator Date hidden'!AW186)</f>
        <v>0</v>
      </c>
      <c r="AW185" s="25">
        <f>IF('Indicator Date hidden'!AX186="x","x",$AW$2-'Indicator Date hidden'!AX186)</f>
        <v>0</v>
      </c>
      <c r="AX185" s="25">
        <f>IF('Indicator Date hidden'!AY186="x","x",$AX$2-'Indicator Date hidden'!AY186)</f>
        <v>1</v>
      </c>
      <c r="AY185" s="25">
        <f>IF('Indicator Date hidden'!AZ186="x","x",$AY$2-'Indicator Date hidden'!AZ186)</f>
        <v>0</v>
      </c>
      <c r="AZ185" s="25">
        <f>IF('Indicator Date hidden'!BA186="x","x",$AZ$2-'Indicator Date hidden'!BA186)</f>
        <v>0</v>
      </c>
      <c r="BA185">
        <f t="shared" si="25"/>
        <v>11</v>
      </c>
      <c r="BB185" s="26">
        <f t="shared" si="26"/>
        <v>0.24444444444444444</v>
      </c>
      <c r="BC185">
        <f t="shared" si="27"/>
        <v>5</v>
      </c>
      <c r="BD185" s="26">
        <f t="shared" si="28"/>
        <v>0.79318081322554435</v>
      </c>
      <c r="BE185" s="28">
        <f t="shared" si="29"/>
        <v>0</v>
      </c>
    </row>
    <row r="186" spans="1:57" x14ac:dyDescent="0.25">
      <c r="A186" t="s">
        <v>9548</v>
      </c>
      <c r="B186" s="25">
        <f>IF('Indicator Date hidden'!C187="x","x",$B$2-'Indicator Date hidden'!C187)</f>
        <v>0</v>
      </c>
      <c r="C186" s="25">
        <f>IF('Indicator Date hidden'!D187="x","x",$C$2-'Indicator Date hidden'!D187)</f>
        <v>0</v>
      </c>
      <c r="D186" s="25">
        <f>IF('Indicator Date hidden'!E187="x","x",$D$2-'Indicator Date hidden'!E187)</f>
        <v>0</v>
      </c>
      <c r="E186" s="25">
        <f>IF('Indicator Date hidden'!F187="x","x",$E$2-'Indicator Date hidden'!F187)</f>
        <v>0</v>
      </c>
      <c r="F186" s="25">
        <f>IF('Indicator Date hidden'!G187="x","x",$F$2-'Indicator Date hidden'!G187)</f>
        <v>0</v>
      </c>
      <c r="G186" s="25">
        <f>IF('Indicator Date hidden'!H187="x","x",$G$2-'Indicator Date hidden'!H187)</f>
        <v>0</v>
      </c>
      <c r="H186" s="25">
        <f>IF('Indicator Date hidden'!I187="x","x",$H$2-'Indicator Date hidden'!I187)</f>
        <v>0</v>
      </c>
      <c r="I186" s="25">
        <f>IF('Indicator Date hidden'!J187="x","x",$I$2-'Indicator Date hidden'!J187)</f>
        <v>0</v>
      </c>
      <c r="J186" s="25">
        <f>IF('Indicator Date hidden'!K187="x","x",$J$2-'Indicator Date hidden'!K187)</f>
        <v>0</v>
      </c>
      <c r="K186" s="25">
        <f>IF('Indicator Date hidden'!L187="x","x",$K$2-'Indicator Date hidden'!L187)</f>
        <v>0</v>
      </c>
      <c r="L186" s="25">
        <f>IF('Indicator Date hidden'!M187="x","x",$L$2-'Indicator Date hidden'!M187)</f>
        <v>0</v>
      </c>
      <c r="M186" s="25">
        <f>IF('Indicator Date hidden'!N187="x","x",$M$2-'Indicator Date hidden'!N187)</f>
        <v>0</v>
      </c>
      <c r="N186" s="25">
        <f>IF('Indicator Date hidden'!O187="x","x",$N$2-'Indicator Date hidden'!O187)</f>
        <v>0</v>
      </c>
      <c r="O186" s="25">
        <f>IF('Indicator Date hidden'!P187="x","x",$O$2-'Indicator Date hidden'!P187)</f>
        <v>0</v>
      </c>
      <c r="P186" s="25">
        <f>IF('Indicator Date hidden'!Q187="x","x",$P$2-'Indicator Date hidden'!Q187)</f>
        <v>0</v>
      </c>
      <c r="Q186" s="25" t="str">
        <f>IF('Indicator Date hidden'!R187="x","x",$Q$2-'Indicator Date hidden'!R187)</f>
        <v>x</v>
      </c>
      <c r="R186" s="25">
        <f>IF('Indicator Date hidden'!S187="x","x",$R$2-'Indicator Date hidden'!S187)</f>
        <v>0</v>
      </c>
      <c r="S186" s="25">
        <f>IF('Indicator Date hidden'!T187="x","x",$S$2-'Indicator Date hidden'!T187)</f>
        <v>0</v>
      </c>
      <c r="T186" s="25">
        <f>IF('Indicator Date hidden'!U187="x","x",$T$2-'Indicator Date hidden'!U187)</f>
        <v>0</v>
      </c>
      <c r="U186" s="25">
        <f>IF('Indicator Date hidden'!V187="x","x",$U$2-'Indicator Date hidden'!V187)</f>
        <v>0</v>
      </c>
      <c r="V186" s="25">
        <f>IF('Indicator Date hidden'!W187="x","x",$V$2-'Indicator Date hidden'!W187)</f>
        <v>0</v>
      </c>
      <c r="W186" s="25">
        <f>IF('Indicator Date hidden'!X187="x","x",$W$2-'Indicator Date hidden'!X187)</f>
        <v>3</v>
      </c>
      <c r="X186" s="25">
        <f>IF('Indicator Date hidden'!Y187="x","x",$X$2-'Indicator Date hidden'!Y187)</f>
        <v>4</v>
      </c>
      <c r="Y186" s="25">
        <f>IF('Indicator Date hidden'!Z187="x","x",$Y$2-'Indicator Date hidden'!Z187)</f>
        <v>0</v>
      </c>
      <c r="Z186" s="25">
        <f>IF('Indicator Date hidden'!AA187="x","x",$Z$2-'Indicator Date hidden'!AA187)</f>
        <v>0</v>
      </c>
      <c r="AA186" s="25">
        <f>IF('Indicator Date hidden'!AB187="x","x",$AA$2-'Indicator Date hidden'!AB187)</f>
        <v>0</v>
      </c>
      <c r="AB186" s="25">
        <f>IF('Indicator Date hidden'!AC187="x","x",$AB$2-'Indicator Date hidden'!AC187)</f>
        <v>0</v>
      </c>
      <c r="AC186" s="25">
        <f>IF('Indicator Date hidden'!AD187="x","x",$AC$2-'Indicator Date hidden'!AD187)</f>
        <v>0</v>
      </c>
      <c r="AD186" s="25" t="str">
        <f>IF('Indicator Date hidden'!AE187="x","x",$AD$2-'Indicator Date hidden'!AE187)</f>
        <v>x</v>
      </c>
      <c r="AE186" s="25">
        <f>IF('Indicator Date hidden'!AF187="x","x",$AE$2-'Indicator Date hidden'!AF187)</f>
        <v>0</v>
      </c>
      <c r="AF186" s="25">
        <f>IF('Indicator Date hidden'!AG187="x","x",$AF$2-'Indicator Date hidden'!AG187)</f>
        <v>0</v>
      </c>
      <c r="AG186" s="25">
        <f>IF('Indicator Date hidden'!AH187="x","x",$AG$2-'Indicator Date hidden'!AH187)</f>
        <v>0</v>
      </c>
      <c r="AH186" s="25">
        <f>IF('Indicator Date hidden'!AI187="x","x",$AH$2-'Indicator Date hidden'!AI187)</f>
        <v>0</v>
      </c>
      <c r="AI186" s="25">
        <f>IF('Indicator Date hidden'!AJ187="x","x",$AI$2-'Indicator Date hidden'!AJ187)</f>
        <v>0</v>
      </c>
      <c r="AJ186" s="25" t="str">
        <f>IF('Indicator Date hidden'!AK187="x","x",$AJ$2-'Indicator Date hidden'!AK187)</f>
        <v>x</v>
      </c>
      <c r="AK186" s="25">
        <f>IF('Indicator Date hidden'!AL187="x","x",$AK$2-'Indicator Date hidden'!AL187)</f>
        <v>1</v>
      </c>
      <c r="AL186" s="25">
        <f>IF('Indicator Date hidden'!AM187="x","x",$AL$2-'Indicator Date hidden'!AM187)</f>
        <v>0</v>
      </c>
      <c r="AM186" s="25">
        <f>IF('Indicator Date hidden'!AN187="x","x",$AM$2-'Indicator Date hidden'!AN187)</f>
        <v>0</v>
      </c>
      <c r="AN186" s="25">
        <f>IF('Indicator Date hidden'!AO187="x","x",$AN$2-'Indicator Date hidden'!AO187)</f>
        <v>0</v>
      </c>
      <c r="AO186" s="25">
        <f>IF('Indicator Date hidden'!AP187="x","x",$AO$2-'Indicator Date hidden'!AP187)</f>
        <v>0</v>
      </c>
      <c r="AP186" s="25">
        <f>IF('Indicator Date hidden'!AQ187="x","x",$AP$2-'Indicator Date hidden'!AQ187)</f>
        <v>0</v>
      </c>
      <c r="AQ186" s="25">
        <f>IF('Indicator Date hidden'!AR187="x","x",$AQ$2-'Indicator Date hidden'!AR187)</f>
        <v>4</v>
      </c>
      <c r="AR186" s="25">
        <f>IF('Indicator Date hidden'!AS187="x","x",$AR$2-'Indicator Date hidden'!AS187)</f>
        <v>0</v>
      </c>
      <c r="AS186" s="25">
        <f>IF('Indicator Date hidden'!AT187="x","x",$AS$2-'Indicator Date hidden'!AT187)</f>
        <v>0</v>
      </c>
      <c r="AT186" s="25">
        <f>IF('Indicator Date hidden'!AU187="x","x",$AT$2-'Indicator Date hidden'!AU187)</f>
        <v>0</v>
      </c>
      <c r="AU186" s="25">
        <f>IF('Indicator Date hidden'!AV187="x","x",$AU$2-'Indicator Date hidden'!AV187)</f>
        <v>1</v>
      </c>
      <c r="AV186" s="25">
        <f>IF('Indicator Date hidden'!AW187="x","x",$AV$2-'Indicator Date hidden'!AW187)</f>
        <v>0</v>
      </c>
      <c r="AW186" s="25">
        <f>IF('Indicator Date hidden'!AX187="x","x",$AW$2-'Indicator Date hidden'!AX187)</f>
        <v>0</v>
      </c>
      <c r="AX186" s="25">
        <f>IF('Indicator Date hidden'!AY187="x","x",$AX$2-'Indicator Date hidden'!AY187)</f>
        <v>0</v>
      </c>
      <c r="AY186" s="25">
        <f>IF('Indicator Date hidden'!AZ187="x","x",$AY$2-'Indicator Date hidden'!AZ187)</f>
        <v>0</v>
      </c>
      <c r="AZ186" s="25">
        <f>IF('Indicator Date hidden'!BA187="x","x",$AZ$2-'Indicator Date hidden'!BA187)</f>
        <v>0</v>
      </c>
      <c r="BA186">
        <f t="shared" si="25"/>
        <v>13</v>
      </c>
      <c r="BB186" s="26">
        <f t="shared" si="26"/>
        <v>0.27083333333333331</v>
      </c>
      <c r="BC186">
        <f t="shared" si="27"/>
        <v>5</v>
      </c>
      <c r="BD186" s="26">
        <f t="shared" si="28"/>
        <v>0.90690828581995475</v>
      </c>
      <c r="BE186" s="28">
        <f t="shared" si="29"/>
        <v>0</v>
      </c>
    </row>
    <row r="187" spans="1:57" x14ac:dyDescent="0.25">
      <c r="A187" t="s">
        <v>9552</v>
      </c>
      <c r="B187" s="25">
        <f>IF('Indicator Date hidden'!C188="x","x",$B$2-'Indicator Date hidden'!C188)</f>
        <v>0</v>
      </c>
      <c r="C187" s="25">
        <f>IF('Indicator Date hidden'!D188="x","x",$C$2-'Indicator Date hidden'!D188)</f>
        <v>0</v>
      </c>
      <c r="D187" s="25">
        <f>IF('Indicator Date hidden'!E188="x","x",$D$2-'Indicator Date hidden'!E188)</f>
        <v>0</v>
      </c>
      <c r="E187" s="25">
        <f>IF('Indicator Date hidden'!F188="x","x",$E$2-'Indicator Date hidden'!F188)</f>
        <v>0</v>
      </c>
      <c r="F187" s="25">
        <f>IF('Indicator Date hidden'!G188="x","x",$F$2-'Indicator Date hidden'!G188)</f>
        <v>0</v>
      </c>
      <c r="G187" s="25">
        <f>IF('Indicator Date hidden'!H188="x","x",$G$2-'Indicator Date hidden'!H188)</f>
        <v>0</v>
      </c>
      <c r="H187" s="25">
        <f>IF('Indicator Date hidden'!I188="x","x",$H$2-'Indicator Date hidden'!I188)</f>
        <v>0</v>
      </c>
      <c r="I187" s="25">
        <f>IF('Indicator Date hidden'!J188="x","x",$I$2-'Indicator Date hidden'!J188)</f>
        <v>0</v>
      </c>
      <c r="J187" s="25">
        <f>IF('Indicator Date hidden'!K188="x","x",$J$2-'Indicator Date hidden'!K188)</f>
        <v>0</v>
      </c>
      <c r="K187" s="25">
        <f>IF('Indicator Date hidden'!L188="x","x",$K$2-'Indicator Date hidden'!L188)</f>
        <v>0</v>
      </c>
      <c r="L187" s="25">
        <f>IF('Indicator Date hidden'!M188="x","x",$L$2-'Indicator Date hidden'!M188)</f>
        <v>0</v>
      </c>
      <c r="M187" s="25">
        <f>IF('Indicator Date hidden'!N188="x","x",$M$2-'Indicator Date hidden'!N188)</f>
        <v>0</v>
      </c>
      <c r="N187" s="25">
        <f>IF('Indicator Date hidden'!O188="x","x",$N$2-'Indicator Date hidden'!O188)</f>
        <v>0</v>
      </c>
      <c r="O187" s="25">
        <f>IF('Indicator Date hidden'!P188="x","x",$O$2-'Indicator Date hidden'!P188)</f>
        <v>0</v>
      </c>
      <c r="P187" s="25">
        <f>IF('Indicator Date hidden'!Q188="x","x",$P$2-'Indicator Date hidden'!Q188)</f>
        <v>0</v>
      </c>
      <c r="Q187" s="25">
        <f>IF('Indicator Date hidden'!R188="x","x",$Q$2-'Indicator Date hidden'!R188)</f>
        <v>8</v>
      </c>
      <c r="R187" s="25">
        <f>IF('Indicator Date hidden'!S188="x","x",$R$2-'Indicator Date hidden'!S188)</f>
        <v>0</v>
      </c>
      <c r="S187" s="25">
        <f>IF('Indicator Date hidden'!T188="x","x",$S$2-'Indicator Date hidden'!T188)</f>
        <v>0</v>
      </c>
      <c r="T187" s="25">
        <f>IF('Indicator Date hidden'!U188="x","x",$T$2-'Indicator Date hidden'!U188)</f>
        <v>0</v>
      </c>
      <c r="U187" s="25">
        <f>IF('Indicator Date hidden'!V188="x","x",$U$2-'Indicator Date hidden'!V188)</f>
        <v>0</v>
      </c>
      <c r="V187" s="25">
        <f>IF('Indicator Date hidden'!W188="x","x",$V$2-'Indicator Date hidden'!W188)</f>
        <v>0</v>
      </c>
      <c r="W187" s="25">
        <f>IF('Indicator Date hidden'!X188="x","x",$W$2-'Indicator Date hidden'!X188)</f>
        <v>8</v>
      </c>
      <c r="X187" s="25">
        <f>IF('Indicator Date hidden'!Y188="x","x",$X$2-'Indicator Date hidden'!Y188)</f>
        <v>1</v>
      </c>
      <c r="Y187" s="25">
        <f>IF('Indicator Date hidden'!Z188="x","x",$Y$2-'Indicator Date hidden'!Z188)</f>
        <v>0</v>
      </c>
      <c r="Z187" s="25">
        <f>IF('Indicator Date hidden'!AA188="x","x",$Z$2-'Indicator Date hidden'!AA188)</f>
        <v>0</v>
      </c>
      <c r="AA187" s="25">
        <f>IF('Indicator Date hidden'!AB188="x","x",$AA$2-'Indicator Date hidden'!AB188)</f>
        <v>0</v>
      </c>
      <c r="AB187" s="25">
        <f>IF('Indicator Date hidden'!AC188="x","x",$AB$2-'Indicator Date hidden'!AC188)</f>
        <v>0</v>
      </c>
      <c r="AC187" s="25">
        <f>IF('Indicator Date hidden'!AD188="x","x",$AC$2-'Indicator Date hidden'!AD188)</f>
        <v>0</v>
      </c>
      <c r="AD187" s="25" t="str">
        <f>IF('Indicator Date hidden'!AE188="x","x",$AD$2-'Indicator Date hidden'!AE188)</f>
        <v>x</v>
      </c>
      <c r="AE187" s="25" t="str">
        <f>IF('Indicator Date hidden'!AF188="x","x",$AE$2-'Indicator Date hidden'!AF188)</f>
        <v>x</v>
      </c>
      <c r="AF187" s="25">
        <f>IF('Indicator Date hidden'!AG188="x","x",$AF$2-'Indicator Date hidden'!AG188)</f>
        <v>10</v>
      </c>
      <c r="AG187" s="25">
        <f>IF('Indicator Date hidden'!AH188="x","x",$AG$2-'Indicator Date hidden'!AH188)</f>
        <v>0</v>
      </c>
      <c r="AH187" s="25">
        <f>IF('Indicator Date hidden'!AI188="x","x",$AH$2-'Indicator Date hidden'!AI188)</f>
        <v>0</v>
      </c>
      <c r="AI187" s="25">
        <f>IF('Indicator Date hidden'!AJ188="x","x",$AI$2-'Indicator Date hidden'!AJ188)</f>
        <v>0</v>
      </c>
      <c r="AJ187" s="25" t="str">
        <f>IF('Indicator Date hidden'!AK188="x","x",$AJ$2-'Indicator Date hidden'!AK188)</f>
        <v>x</v>
      </c>
      <c r="AK187" s="25">
        <f>IF('Indicator Date hidden'!AL188="x","x",$AK$2-'Indicator Date hidden'!AL188)</f>
        <v>1</v>
      </c>
      <c r="AL187" s="25">
        <f>IF('Indicator Date hidden'!AM188="x","x",$AL$2-'Indicator Date hidden'!AM188)</f>
        <v>0</v>
      </c>
      <c r="AM187" s="25">
        <f>IF('Indicator Date hidden'!AN188="x","x",$AM$2-'Indicator Date hidden'!AN188)</f>
        <v>0</v>
      </c>
      <c r="AN187" s="25">
        <f>IF('Indicator Date hidden'!AO188="x","x",$AN$2-'Indicator Date hidden'!AO188)</f>
        <v>0</v>
      </c>
      <c r="AO187" s="25" t="str">
        <f>IF('Indicator Date hidden'!AP188="x","x",$AO$2-'Indicator Date hidden'!AP188)</f>
        <v>x</v>
      </c>
      <c r="AP187" s="25" t="str">
        <f>IF('Indicator Date hidden'!AQ188="x","x",$AP$2-'Indicator Date hidden'!AQ188)</f>
        <v>x</v>
      </c>
      <c r="AQ187" s="25">
        <f>IF('Indicator Date hidden'!AR188="x","x",$AQ$2-'Indicator Date hidden'!AR188)</f>
        <v>8</v>
      </c>
      <c r="AR187" s="25">
        <f>IF('Indicator Date hidden'!AS188="x","x",$AR$2-'Indicator Date hidden'!AS188)</f>
        <v>0</v>
      </c>
      <c r="AS187" s="25">
        <f>IF('Indicator Date hidden'!AT188="x","x",$AS$2-'Indicator Date hidden'!AT188)</f>
        <v>0</v>
      </c>
      <c r="AT187" s="25">
        <f>IF('Indicator Date hidden'!AU188="x","x",$AT$2-'Indicator Date hidden'!AU188)</f>
        <v>0</v>
      </c>
      <c r="AU187" s="25">
        <f>IF('Indicator Date hidden'!AV188="x","x",$AU$2-'Indicator Date hidden'!AV188)</f>
        <v>1</v>
      </c>
      <c r="AV187" s="25">
        <f>IF('Indicator Date hidden'!AW188="x","x",$AV$2-'Indicator Date hidden'!AW188)</f>
        <v>0</v>
      </c>
      <c r="AW187" s="25">
        <f>IF('Indicator Date hidden'!AX188="x","x",$AW$2-'Indicator Date hidden'!AX188)</f>
        <v>0</v>
      </c>
      <c r="AX187" s="25">
        <f>IF('Indicator Date hidden'!AY188="x","x",$AX$2-'Indicator Date hidden'!AY188)</f>
        <v>0</v>
      </c>
      <c r="AY187" s="25">
        <f>IF('Indicator Date hidden'!AZ188="x","x",$AY$2-'Indicator Date hidden'!AZ188)</f>
        <v>0</v>
      </c>
      <c r="AZ187" s="25">
        <f>IF('Indicator Date hidden'!BA188="x","x",$AZ$2-'Indicator Date hidden'!BA188)</f>
        <v>3</v>
      </c>
      <c r="BA187">
        <f t="shared" si="25"/>
        <v>40</v>
      </c>
      <c r="BB187" s="26">
        <f t="shared" si="26"/>
        <v>0.86956521739130432</v>
      </c>
      <c r="BC187">
        <f t="shared" si="27"/>
        <v>8</v>
      </c>
      <c r="BD187" s="26">
        <f t="shared" si="28"/>
        <v>2.4192048249119229</v>
      </c>
      <c r="BE187" s="28">
        <f t="shared" si="29"/>
        <v>0</v>
      </c>
    </row>
    <row r="188" spans="1:57" x14ac:dyDescent="0.25">
      <c r="A188" t="s">
        <v>9558</v>
      </c>
      <c r="B188" s="25">
        <f>IF('Indicator Date hidden'!C189="x","x",$B$2-'Indicator Date hidden'!C189)</f>
        <v>0</v>
      </c>
      <c r="C188" s="25">
        <f>IF('Indicator Date hidden'!D189="x","x",$C$2-'Indicator Date hidden'!D189)</f>
        <v>0</v>
      </c>
      <c r="D188" s="25">
        <f>IF('Indicator Date hidden'!E189="x","x",$D$2-'Indicator Date hidden'!E189)</f>
        <v>0</v>
      </c>
      <c r="E188" s="25">
        <f>IF('Indicator Date hidden'!F189="x","x",$E$2-'Indicator Date hidden'!F189)</f>
        <v>0</v>
      </c>
      <c r="F188" s="25">
        <f>IF('Indicator Date hidden'!G189="x","x",$F$2-'Indicator Date hidden'!G189)</f>
        <v>0</v>
      </c>
      <c r="G188" s="25">
        <f>IF('Indicator Date hidden'!H189="x","x",$G$2-'Indicator Date hidden'!H189)</f>
        <v>0</v>
      </c>
      <c r="H188" s="25">
        <f>IF('Indicator Date hidden'!I189="x","x",$H$2-'Indicator Date hidden'!I189)</f>
        <v>0</v>
      </c>
      <c r="I188" s="25">
        <f>IF('Indicator Date hidden'!J189="x","x",$I$2-'Indicator Date hidden'!J189)</f>
        <v>0</v>
      </c>
      <c r="J188" s="25">
        <f>IF('Indicator Date hidden'!K189="x","x",$J$2-'Indicator Date hidden'!K189)</f>
        <v>0</v>
      </c>
      <c r="K188" s="25">
        <f>IF('Indicator Date hidden'!L189="x","x",$K$2-'Indicator Date hidden'!L189)</f>
        <v>0</v>
      </c>
      <c r="L188" s="25">
        <f>IF('Indicator Date hidden'!M189="x","x",$L$2-'Indicator Date hidden'!M189)</f>
        <v>0</v>
      </c>
      <c r="M188" s="25">
        <f>IF('Indicator Date hidden'!N189="x","x",$M$2-'Indicator Date hidden'!N189)</f>
        <v>0</v>
      </c>
      <c r="N188" s="25">
        <f>IF('Indicator Date hidden'!O189="x","x",$N$2-'Indicator Date hidden'!O189)</f>
        <v>0</v>
      </c>
      <c r="O188" s="25">
        <f>IF('Indicator Date hidden'!P189="x","x",$O$2-'Indicator Date hidden'!P189)</f>
        <v>0</v>
      </c>
      <c r="P188" s="25">
        <f>IF('Indicator Date hidden'!Q189="x","x",$P$2-'Indicator Date hidden'!Q189)</f>
        <v>0</v>
      </c>
      <c r="Q188" s="25">
        <f>IF('Indicator Date hidden'!R189="x","x",$Q$2-'Indicator Date hidden'!R189)</f>
        <v>7</v>
      </c>
      <c r="R188" s="25">
        <f>IF('Indicator Date hidden'!S189="x","x",$R$2-'Indicator Date hidden'!S189)</f>
        <v>0</v>
      </c>
      <c r="S188" s="25">
        <f>IF('Indicator Date hidden'!T189="x","x",$S$2-'Indicator Date hidden'!T189)</f>
        <v>0</v>
      </c>
      <c r="T188" s="25">
        <f>IF('Indicator Date hidden'!U189="x","x",$T$2-'Indicator Date hidden'!U189)</f>
        <v>0</v>
      </c>
      <c r="U188" s="25">
        <f>IF('Indicator Date hidden'!V189="x","x",$U$2-'Indicator Date hidden'!V189)</f>
        <v>0</v>
      </c>
      <c r="V188" s="25">
        <f>IF('Indicator Date hidden'!W189="x","x",$V$2-'Indicator Date hidden'!W189)</f>
        <v>0</v>
      </c>
      <c r="W188" s="25">
        <f>IF('Indicator Date hidden'!X189="x","x",$W$2-'Indicator Date hidden'!X189)</f>
        <v>1</v>
      </c>
      <c r="X188" s="25">
        <f>IF('Indicator Date hidden'!Y189="x","x",$X$2-'Indicator Date hidden'!Y189)</f>
        <v>4</v>
      </c>
      <c r="Y188" s="25">
        <f>IF('Indicator Date hidden'!Z189="x","x",$Y$2-'Indicator Date hidden'!Z189)</f>
        <v>0</v>
      </c>
      <c r="Z188" s="25">
        <f>IF('Indicator Date hidden'!AA189="x","x",$Z$2-'Indicator Date hidden'!AA189)</f>
        <v>0</v>
      </c>
      <c r="AA188" s="25" t="str">
        <f>IF('Indicator Date hidden'!AB189="x","x",$AA$2-'Indicator Date hidden'!AB189)</f>
        <v>x</v>
      </c>
      <c r="AB188" s="25">
        <f>IF('Indicator Date hidden'!AC189="x","x",$AB$2-'Indicator Date hidden'!AC189)</f>
        <v>0</v>
      </c>
      <c r="AC188" s="25">
        <f>IF('Indicator Date hidden'!AD189="x","x",$AC$2-'Indicator Date hidden'!AD189)</f>
        <v>0</v>
      </c>
      <c r="AD188" s="25">
        <f>IF('Indicator Date hidden'!AE189="x","x",$AD$2-'Indicator Date hidden'!AE189)</f>
        <v>0</v>
      </c>
      <c r="AE188" s="25" t="str">
        <f>IF('Indicator Date hidden'!AF189="x","x",$AE$2-'Indicator Date hidden'!AF189)</f>
        <v>x</v>
      </c>
      <c r="AF188" s="25">
        <f>IF('Indicator Date hidden'!AG189="x","x",$AF$2-'Indicator Date hidden'!AG189)</f>
        <v>3</v>
      </c>
      <c r="AG188" s="25">
        <f>IF('Indicator Date hidden'!AH189="x","x",$AG$2-'Indicator Date hidden'!AH189)</f>
        <v>0</v>
      </c>
      <c r="AH188" s="25">
        <f>IF('Indicator Date hidden'!AI189="x","x",$AH$2-'Indicator Date hidden'!AI189)</f>
        <v>0</v>
      </c>
      <c r="AI188" s="25">
        <f>IF('Indicator Date hidden'!AJ189="x","x",$AI$2-'Indicator Date hidden'!AJ189)</f>
        <v>0</v>
      </c>
      <c r="AJ188" s="25" t="str">
        <f>IF('Indicator Date hidden'!AK189="x","x",$AJ$2-'Indicator Date hidden'!AK189)</f>
        <v>x</v>
      </c>
      <c r="AK188" s="25">
        <f>IF('Indicator Date hidden'!AL189="x","x",$AK$2-'Indicator Date hidden'!AL189)</f>
        <v>1</v>
      </c>
      <c r="AL188" s="25">
        <f>IF('Indicator Date hidden'!AM189="x","x",$AL$2-'Indicator Date hidden'!AM189)</f>
        <v>0</v>
      </c>
      <c r="AM188" s="25">
        <f>IF('Indicator Date hidden'!AN189="x","x",$AM$2-'Indicator Date hidden'!AN189)</f>
        <v>0</v>
      </c>
      <c r="AN188" s="25">
        <f>IF('Indicator Date hidden'!AO189="x","x",$AN$2-'Indicator Date hidden'!AO189)</f>
        <v>0</v>
      </c>
      <c r="AO188" s="25" t="str">
        <f>IF('Indicator Date hidden'!AP189="x","x",$AO$2-'Indicator Date hidden'!AP189)</f>
        <v>x</v>
      </c>
      <c r="AP188" s="25" t="str">
        <f>IF('Indicator Date hidden'!AQ189="x","x",$AP$2-'Indicator Date hidden'!AQ189)</f>
        <v>x</v>
      </c>
      <c r="AQ188" s="25">
        <f>IF('Indicator Date hidden'!AR189="x","x",$AQ$2-'Indicator Date hidden'!AR189)</f>
        <v>4</v>
      </c>
      <c r="AR188" s="25">
        <f>IF('Indicator Date hidden'!AS189="x","x",$AR$2-'Indicator Date hidden'!AS189)</f>
        <v>0</v>
      </c>
      <c r="AS188" s="25" t="str">
        <f>IF('Indicator Date hidden'!AT189="x","x",$AS$2-'Indicator Date hidden'!AT189)</f>
        <v>x</v>
      </c>
      <c r="AT188" s="25">
        <f>IF('Indicator Date hidden'!AU189="x","x",$AT$2-'Indicator Date hidden'!AU189)</f>
        <v>0</v>
      </c>
      <c r="AU188" s="25">
        <f>IF('Indicator Date hidden'!AV189="x","x",$AU$2-'Indicator Date hidden'!AV189)</f>
        <v>1</v>
      </c>
      <c r="AV188" s="25">
        <f>IF('Indicator Date hidden'!AW189="x","x",$AV$2-'Indicator Date hidden'!AW189)</f>
        <v>0</v>
      </c>
      <c r="AW188" s="25">
        <f>IF('Indicator Date hidden'!AX189="x","x",$AW$2-'Indicator Date hidden'!AX189)</f>
        <v>0</v>
      </c>
      <c r="AX188" s="25">
        <f>IF('Indicator Date hidden'!AY189="x","x",$AX$2-'Indicator Date hidden'!AY189)</f>
        <v>0</v>
      </c>
      <c r="AY188" s="25">
        <f>IF('Indicator Date hidden'!AZ189="x","x",$AY$2-'Indicator Date hidden'!AZ189)</f>
        <v>0</v>
      </c>
      <c r="AZ188" s="25">
        <f>IF('Indicator Date hidden'!BA189="x","x",$AZ$2-'Indicator Date hidden'!BA189)</f>
        <v>0</v>
      </c>
      <c r="BA188">
        <f t="shared" si="25"/>
        <v>21</v>
      </c>
      <c r="BB188" s="26">
        <f t="shared" si="26"/>
        <v>0.46666666666666667</v>
      </c>
      <c r="BC188">
        <f t="shared" si="27"/>
        <v>7</v>
      </c>
      <c r="BD188" s="26">
        <f t="shared" si="28"/>
        <v>1.3597385369580759</v>
      </c>
      <c r="BE188" s="28">
        <f t="shared" si="29"/>
        <v>0</v>
      </c>
    </row>
    <row r="189" spans="1:57" x14ac:dyDescent="0.25">
      <c r="A189" t="s">
        <v>9555</v>
      </c>
      <c r="B189" s="25">
        <f>IF('Indicator Date hidden'!C190="x","x",$B$2-'Indicator Date hidden'!C190)</f>
        <v>0</v>
      </c>
      <c r="C189" s="25">
        <f>IF('Indicator Date hidden'!D190="x","x",$C$2-'Indicator Date hidden'!D190)</f>
        <v>0</v>
      </c>
      <c r="D189" s="25">
        <f>IF('Indicator Date hidden'!E190="x","x",$D$2-'Indicator Date hidden'!E190)</f>
        <v>0</v>
      </c>
      <c r="E189" s="25">
        <f>IF('Indicator Date hidden'!F190="x","x",$E$2-'Indicator Date hidden'!F190)</f>
        <v>0</v>
      </c>
      <c r="F189" s="25">
        <f>IF('Indicator Date hidden'!G190="x","x",$F$2-'Indicator Date hidden'!G190)</f>
        <v>0</v>
      </c>
      <c r="G189" s="25">
        <f>IF('Indicator Date hidden'!H190="x","x",$G$2-'Indicator Date hidden'!H190)</f>
        <v>0</v>
      </c>
      <c r="H189" s="25">
        <f>IF('Indicator Date hidden'!I190="x","x",$H$2-'Indicator Date hidden'!I190)</f>
        <v>0</v>
      </c>
      <c r="I189" s="25">
        <f>IF('Indicator Date hidden'!J190="x","x",$I$2-'Indicator Date hidden'!J190)</f>
        <v>0</v>
      </c>
      <c r="J189" s="25">
        <f>IF('Indicator Date hidden'!K190="x","x",$J$2-'Indicator Date hidden'!K190)</f>
        <v>0</v>
      </c>
      <c r="K189" s="25">
        <f>IF('Indicator Date hidden'!L190="x","x",$K$2-'Indicator Date hidden'!L190)</f>
        <v>0</v>
      </c>
      <c r="L189" s="25">
        <f>IF('Indicator Date hidden'!M190="x","x",$L$2-'Indicator Date hidden'!M190)</f>
        <v>0</v>
      </c>
      <c r="M189" s="25">
        <f>IF('Indicator Date hidden'!N190="x","x",$M$2-'Indicator Date hidden'!N190)</f>
        <v>0</v>
      </c>
      <c r="N189" s="25">
        <f>IF('Indicator Date hidden'!O190="x","x",$N$2-'Indicator Date hidden'!O190)</f>
        <v>0</v>
      </c>
      <c r="O189" s="25">
        <f>IF('Indicator Date hidden'!P190="x","x",$O$2-'Indicator Date hidden'!P190)</f>
        <v>0</v>
      </c>
      <c r="P189" s="25">
        <f>IF('Indicator Date hidden'!Q190="x","x",$P$2-'Indicator Date hidden'!Q190)</f>
        <v>0</v>
      </c>
      <c r="Q189" s="25" t="str">
        <f>IF('Indicator Date hidden'!R190="x","x",$Q$2-'Indicator Date hidden'!R190)</f>
        <v>x</v>
      </c>
      <c r="R189" s="25">
        <f>IF('Indicator Date hidden'!S190="x","x",$R$2-'Indicator Date hidden'!S190)</f>
        <v>0</v>
      </c>
      <c r="S189" s="25">
        <f>IF('Indicator Date hidden'!T190="x","x",$S$2-'Indicator Date hidden'!T190)</f>
        <v>0</v>
      </c>
      <c r="T189" s="25">
        <f>IF('Indicator Date hidden'!U190="x","x",$T$2-'Indicator Date hidden'!U190)</f>
        <v>0</v>
      </c>
      <c r="U189" s="25" t="str">
        <f>IF('Indicator Date hidden'!V190="x","x",$U$2-'Indicator Date hidden'!V190)</f>
        <v>x</v>
      </c>
      <c r="V189" s="25">
        <f>IF('Indicator Date hidden'!W190="x","x",$V$2-'Indicator Date hidden'!W190)</f>
        <v>0</v>
      </c>
      <c r="W189" s="25">
        <f>IF('Indicator Date hidden'!X190="x","x",$W$2-'Indicator Date hidden'!X190)</f>
        <v>5</v>
      </c>
      <c r="X189" s="25" t="str">
        <f>IF('Indicator Date hidden'!Y190="x","x",$X$2-'Indicator Date hidden'!Y190)</f>
        <v>x</v>
      </c>
      <c r="Y189" s="25">
        <f>IF('Indicator Date hidden'!Z190="x","x",$Y$2-'Indicator Date hidden'!Z190)</f>
        <v>0</v>
      </c>
      <c r="Z189" s="25">
        <f>IF('Indicator Date hidden'!AA190="x","x",$Z$2-'Indicator Date hidden'!AA190)</f>
        <v>0</v>
      </c>
      <c r="AA189" s="25">
        <f>IF('Indicator Date hidden'!AB190="x","x",$AA$2-'Indicator Date hidden'!AB190)</f>
        <v>0</v>
      </c>
      <c r="AB189" s="25">
        <f>IF('Indicator Date hidden'!AC190="x","x",$AB$2-'Indicator Date hidden'!AC190)</f>
        <v>0</v>
      </c>
      <c r="AC189" s="25">
        <f>IF('Indicator Date hidden'!AD190="x","x",$AC$2-'Indicator Date hidden'!AD190)</f>
        <v>0</v>
      </c>
      <c r="AD189" s="25">
        <f>IF('Indicator Date hidden'!AE190="x","x",$AD$2-'Indicator Date hidden'!AE190)</f>
        <v>0</v>
      </c>
      <c r="AE189" s="25">
        <f>IF('Indicator Date hidden'!AF190="x","x",$AE$2-'Indicator Date hidden'!AF190)</f>
        <v>0</v>
      </c>
      <c r="AF189" s="25">
        <f>IF('Indicator Date hidden'!AG190="x","x",$AF$2-'Indicator Date hidden'!AG190)</f>
        <v>7</v>
      </c>
      <c r="AG189" s="25">
        <f>IF('Indicator Date hidden'!AH190="x","x",$AG$2-'Indicator Date hidden'!AH190)</f>
        <v>0</v>
      </c>
      <c r="AH189" s="25">
        <f>IF('Indicator Date hidden'!AI190="x","x",$AH$2-'Indicator Date hidden'!AI190)</f>
        <v>0</v>
      </c>
      <c r="AI189" s="25">
        <f>IF('Indicator Date hidden'!AJ190="x","x",$AI$2-'Indicator Date hidden'!AJ190)</f>
        <v>0</v>
      </c>
      <c r="AJ189" s="25" t="str">
        <f>IF('Indicator Date hidden'!AK190="x","x",$AJ$2-'Indicator Date hidden'!AK190)</f>
        <v>x</v>
      </c>
      <c r="AK189" s="25">
        <f>IF('Indicator Date hidden'!AL190="x","x",$AK$2-'Indicator Date hidden'!AL190)</f>
        <v>1</v>
      </c>
      <c r="AL189" s="25">
        <f>IF('Indicator Date hidden'!AM190="x","x",$AL$2-'Indicator Date hidden'!AM190)</f>
        <v>0</v>
      </c>
      <c r="AM189" s="25">
        <f>IF('Indicator Date hidden'!AN190="x","x",$AM$2-'Indicator Date hidden'!AN190)</f>
        <v>0</v>
      </c>
      <c r="AN189" s="25">
        <f>IF('Indicator Date hidden'!AO190="x","x",$AN$2-'Indicator Date hidden'!AO190)</f>
        <v>0</v>
      </c>
      <c r="AO189" s="25">
        <f>IF('Indicator Date hidden'!AP190="x","x",$AO$2-'Indicator Date hidden'!AP190)</f>
        <v>0</v>
      </c>
      <c r="AP189" s="25">
        <f>IF('Indicator Date hidden'!AQ190="x","x",$AP$2-'Indicator Date hidden'!AQ190)</f>
        <v>0</v>
      </c>
      <c r="AQ189" s="25">
        <f>IF('Indicator Date hidden'!AR190="x","x",$AQ$2-'Indicator Date hidden'!AR190)</f>
        <v>0</v>
      </c>
      <c r="AR189" s="25">
        <f>IF('Indicator Date hidden'!AS190="x","x",$AR$2-'Indicator Date hidden'!AS190)</f>
        <v>0</v>
      </c>
      <c r="AS189" s="25">
        <f>IF('Indicator Date hidden'!AT190="x","x",$AS$2-'Indicator Date hidden'!AT190)</f>
        <v>0</v>
      </c>
      <c r="AT189" s="25">
        <f>IF('Indicator Date hidden'!AU190="x","x",$AT$2-'Indicator Date hidden'!AU190)</f>
        <v>0</v>
      </c>
      <c r="AU189" s="25">
        <f>IF('Indicator Date hidden'!AV190="x","x",$AU$2-'Indicator Date hidden'!AV190)</f>
        <v>3</v>
      </c>
      <c r="AV189" s="25">
        <f>IF('Indicator Date hidden'!AW190="x","x",$AV$2-'Indicator Date hidden'!AW190)</f>
        <v>0</v>
      </c>
      <c r="AW189" s="25">
        <f>IF('Indicator Date hidden'!AX190="x","x",$AW$2-'Indicator Date hidden'!AX190)</f>
        <v>0</v>
      </c>
      <c r="AX189" s="25">
        <f>IF('Indicator Date hidden'!AY190="x","x",$AX$2-'Indicator Date hidden'!AY190)</f>
        <v>0</v>
      </c>
      <c r="AY189" s="25">
        <f>IF('Indicator Date hidden'!AZ190="x","x",$AY$2-'Indicator Date hidden'!AZ190)</f>
        <v>0</v>
      </c>
      <c r="AZ189" s="25">
        <f>IF('Indicator Date hidden'!BA190="x","x",$AZ$2-'Indicator Date hidden'!BA190)</f>
        <v>0</v>
      </c>
      <c r="BA189">
        <f t="shared" si="25"/>
        <v>16</v>
      </c>
      <c r="BB189" s="26">
        <f t="shared" si="26"/>
        <v>0.34042553191489361</v>
      </c>
      <c r="BC189">
        <f t="shared" si="27"/>
        <v>4</v>
      </c>
      <c r="BD189" s="26">
        <f t="shared" si="28"/>
        <v>1.2928048962521967</v>
      </c>
      <c r="BE189" s="28">
        <f t="shared" si="29"/>
        <v>0</v>
      </c>
    </row>
    <row r="190" spans="1:57" x14ac:dyDescent="0.25">
      <c r="A190" t="s">
        <v>9557</v>
      </c>
      <c r="B190" s="25">
        <f>IF('Indicator Date hidden'!C191="x","x",$B$2-'Indicator Date hidden'!C191)</f>
        <v>0</v>
      </c>
      <c r="C190" s="25">
        <f>IF('Indicator Date hidden'!D191="x","x",$C$2-'Indicator Date hidden'!D191)</f>
        <v>0</v>
      </c>
      <c r="D190" s="25">
        <f>IF('Indicator Date hidden'!E191="x","x",$D$2-'Indicator Date hidden'!E191)</f>
        <v>0</v>
      </c>
      <c r="E190" s="25">
        <f>IF('Indicator Date hidden'!F191="x","x",$E$2-'Indicator Date hidden'!F191)</f>
        <v>0</v>
      </c>
      <c r="F190" s="25">
        <f>IF('Indicator Date hidden'!G191="x","x",$F$2-'Indicator Date hidden'!G191)</f>
        <v>0</v>
      </c>
      <c r="G190" s="25">
        <f>IF('Indicator Date hidden'!H191="x","x",$G$2-'Indicator Date hidden'!H191)</f>
        <v>0</v>
      </c>
      <c r="H190" s="25">
        <f>IF('Indicator Date hidden'!I191="x","x",$H$2-'Indicator Date hidden'!I191)</f>
        <v>0</v>
      </c>
      <c r="I190" s="25">
        <f>IF('Indicator Date hidden'!J191="x","x",$I$2-'Indicator Date hidden'!J191)</f>
        <v>0</v>
      </c>
      <c r="J190" s="25">
        <f>IF('Indicator Date hidden'!K191="x","x",$J$2-'Indicator Date hidden'!K191)</f>
        <v>0</v>
      </c>
      <c r="K190" s="25">
        <f>IF('Indicator Date hidden'!L191="x","x",$K$2-'Indicator Date hidden'!L191)</f>
        <v>0</v>
      </c>
      <c r="L190" s="25">
        <f>IF('Indicator Date hidden'!M191="x","x",$L$2-'Indicator Date hidden'!M191)</f>
        <v>0</v>
      </c>
      <c r="M190" s="25">
        <f>IF('Indicator Date hidden'!N191="x","x",$M$2-'Indicator Date hidden'!N191)</f>
        <v>0</v>
      </c>
      <c r="N190" s="25">
        <f>IF('Indicator Date hidden'!O191="x","x",$N$2-'Indicator Date hidden'!O191)</f>
        <v>0</v>
      </c>
      <c r="O190" s="25">
        <f>IF('Indicator Date hidden'!P191="x","x",$O$2-'Indicator Date hidden'!P191)</f>
        <v>0</v>
      </c>
      <c r="P190" s="25">
        <f>IF('Indicator Date hidden'!Q191="x","x",$P$2-'Indicator Date hidden'!Q191)</f>
        <v>0</v>
      </c>
      <c r="Q190" s="25">
        <f>IF('Indicator Date hidden'!R191="x","x",$Q$2-'Indicator Date hidden'!R191)</f>
        <v>3</v>
      </c>
      <c r="R190" s="25">
        <f>IF('Indicator Date hidden'!S191="x","x",$R$2-'Indicator Date hidden'!S191)</f>
        <v>0</v>
      </c>
      <c r="S190" s="25">
        <f>IF('Indicator Date hidden'!T191="x","x",$S$2-'Indicator Date hidden'!T191)</f>
        <v>0</v>
      </c>
      <c r="T190" s="25">
        <f>IF('Indicator Date hidden'!U191="x","x",$T$2-'Indicator Date hidden'!U191)</f>
        <v>0</v>
      </c>
      <c r="U190" s="25">
        <f>IF('Indicator Date hidden'!V191="x","x",$U$2-'Indicator Date hidden'!V191)</f>
        <v>0</v>
      </c>
      <c r="V190" s="25">
        <f>IF('Indicator Date hidden'!W191="x","x",$V$2-'Indicator Date hidden'!W191)</f>
        <v>0</v>
      </c>
      <c r="W190" s="25">
        <f>IF('Indicator Date hidden'!X191="x","x",$W$2-'Indicator Date hidden'!X191)</f>
        <v>1</v>
      </c>
      <c r="X190" s="25">
        <f>IF('Indicator Date hidden'!Y191="x","x",$X$2-'Indicator Date hidden'!Y191)</f>
        <v>1</v>
      </c>
      <c r="Y190" s="25">
        <f>IF('Indicator Date hidden'!Z191="x","x",$Y$2-'Indicator Date hidden'!Z191)</f>
        <v>0</v>
      </c>
      <c r="Z190" s="25">
        <f>IF('Indicator Date hidden'!AA191="x","x",$Z$2-'Indicator Date hidden'!AA191)</f>
        <v>0</v>
      </c>
      <c r="AA190" s="25">
        <f>IF('Indicator Date hidden'!AB191="x","x",$AA$2-'Indicator Date hidden'!AB191)</f>
        <v>0</v>
      </c>
      <c r="AB190" s="25">
        <f>IF('Indicator Date hidden'!AC191="x","x",$AB$2-'Indicator Date hidden'!AC191)</f>
        <v>0</v>
      </c>
      <c r="AC190" s="25">
        <f>IF('Indicator Date hidden'!AD191="x","x",$AC$2-'Indicator Date hidden'!AD191)</f>
        <v>0</v>
      </c>
      <c r="AD190" s="25">
        <f>IF('Indicator Date hidden'!AE191="x","x",$AD$2-'Indicator Date hidden'!AE191)</f>
        <v>0</v>
      </c>
      <c r="AE190" s="25">
        <f>IF('Indicator Date hidden'!AF191="x","x",$AE$2-'Indicator Date hidden'!AF191)</f>
        <v>0</v>
      </c>
      <c r="AF190" s="25">
        <f>IF('Indicator Date hidden'!AG191="x","x",$AF$2-'Indicator Date hidden'!AG191)</f>
        <v>1</v>
      </c>
      <c r="AG190" s="25">
        <f>IF('Indicator Date hidden'!AH191="x","x",$AG$2-'Indicator Date hidden'!AH191)</f>
        <v>0</v>
      </c>
      <c r="AH190" s="25">
        <f>IF('Indicator Date hidden'!AI191="x","x",$AH$2-'Indicator Date hidden'!AI191)</f>
        <v>0</v>
      </c>
      <c r="AI190" s="25">
        <f>IF('Indicator Date hidden'!AJ191="x","x",$AI$2-'Indicator Date hidden'!AJ191)</f>
        <v>0</v>
      </c>
      <c r="AJ190" s="25" t="str">
        <f>IF('Indicator Date hidden'!AK191="x","x",$AJ$2-'Indicator Date hidden'!AK191)</f>
        <v>x</v>
      </c>
      <c r="AK190" s="25">
        <f>IF('Indicator Date hidden'!AL191="x","x",$AK$2-'Indicator Date hidden'!AL191)</f>
        <v>1</v>
      </c>
      <c r="AL190" s="25">
        <f>IF('Indicator Date hidden'!AM191="x","x",$AL$2-'Indicator Date hidden'!AM191)</f>
        <v>0</v>
      </c>
      <c r="AM190" s="25">
        <f>IF('Indicator Date hidden'!AN191="x","x",$AM$2-'Indicator Date hidden'!AN191)</f>
        <v>0</v>
      </c>
      <c r="AN190" s="25">
        <f>IF('Indicator Date hidden'!AO191="x","x",$AN$2-'Indicator Date hidden'!AO191)</f>
        <v>0</v>
      </c>
      <c r="AO190" s="25" t="str">
        <f>IF('Indicator Date hidden'!AP191="x","x",$AO$2-'Indicator Date hidden'!AP191)</f>
        <v>x</v>
      </c>
      <c r="AP190" s="25" t="str">
        <f>IF('Indicator Date hidden'!AQ191="x","x",$AP$2-'Indicator Date hidden'!AQ191)</f>
        <v>x</v>
      </c>
      <c r="AQ190" s="25">
        <f>IF('Indicator Date hidden'!AR191="x","x",$AQ$2-'Indicator Date hidden'!AR191)</f>
        <v>0</v>
      </c>
      <c r="AR190" s="25">
        <f>IF('Indicator Date hidden'!AS191="x","x",$AR$2-'Indicator Date hidden'!AS191)</f>
        <v>0</v>
      </c>
      <c r="AS190" s="25">
        <f>IF('Indicator Date hidden'!AT191="x","x",$AS$2-'Indicator Date hidden'!AT191)</f>
        <v>0</v>
      </c>
      <c r="AT190" s="25">
        <f>IF('Indicator Date hidden'!AU191="x","x",$AT$2-'Indicator Date hidden'!AU191)</f>
        <v>0</v>
      </c>
      <c r="AU190" s="25">
        <f>IF('Indicator Date hidden'!AV191="x","x",$AU$2-'Indicator Date hidden'!AV191)</f>
        <v>5</v>
      </c>
      <c r="AV190" s="25">
        <f>IF('Indicator Date hidden'!AW191="x","x",$AV$2-'Indicator Date hidden'!AW191)</f>
        <v>0</v>
      </c>
      <c r="AW190" s="25">
        <f>IF('Indicator Date hidden'!AX191="x","x",$AW$2-'Indicator Date hidden'!AX191)</f>
        <v>0</v>
      </c>
      <c r="AX190" s="25">
        <f>IF('Indicator Date hidden'!AY191="x","x",$AX$2-'Indicator Date hidden'!AY191)</f>
        <v>0</v>
      </c>
      <c r="AY190" s="25">
        <f>IF('Indicator Date hidden'!AZ191="x","x",$AY$2-'Indicator Date hidden'!AZ191)</f>
        <v>0</v>
      </c>
      <c r="AZ190" s="25">
        <f>IF('Indicator Date hidden'!BA191="x","x",$AZ$2-'Indicator Date hidden'!BA191)</f>
        <v>0</v>
      </c>
      <c r="BA190">
        <f t="shared" si="25"/>
        <v>12</v>
      </c>
      <c r="BB190" s="26">
        <f t="shared" si="26"/>
        <v>0.25</v>
      </c>
      <c r="BC190">
        <f t="shared" si="27"/>
        <v>6</v>
      </c>
      <c r="BD190" s="26">
        <f t="shared" si="28"/>
        <v>0.8539125638299665</v>
      </c>
      <c r="BE190" s="28">
        <f t="shared" si="29"/>
        <v>0</v>
      </c>
    </row>
    <row r="191" spans="1:57" x14ac:dyDescent="0.25">
      <c r="A191" t="s">
        <v>9561</v>
      </c>
      <c r="B191" s="25">
        <f>IF('Indicator Date hidden'!C192="x","x",$B$2-'Indicator Date hidden'!C192)</f>
        <v>0</v>
      </c>
      <c r="C191" s="25">
        <f>IF('Indicator Date hidden'!D192="x","x",$C$2-'Indicator Date hidden'!D192)</f>
        <v>0</v>
      </c>
      <c r="D191" s="25">
        <f>IF('Indicator Date hidden'!E192="x","x",$D$2-'Indicator Date hidden'!E192)</f>
        <v>0</v>
      </c>
      <c r="E191" s="25">
        <f>IF('Indicator Date hidden'!F192="x","x",$E$2-'Indicator Date hidden'!F192)</f>
        <v>0</v>
      </c>
      <c r="F191" s="25">
        <f>IF('Indicator Date hidden'!G192="x","x",$F$2-'Indicator Date hidden'!G192)</f>
        <v>0</v>
      </c>
      <c r="G191" s="25">
        <f>IF('Indicator Date hidden'!H192="x","x",$G$2-'Indicator Date hidden'!H192)</f>
        <v>0</v>
      </c>
      <c r="H191" s="25">
        <f>IF('Indicator Date hidden'!I192="x","x",$H$2-'Indicator Date hidden'!I192)</f>
        <v>0</v>
      </c>
      <c r="I191" s="25">
        <f>IF('Indicator Date hidden'!J192="x","x",$I$2-'Indicator Date hidden'!J192)</f>
        <v>0</v>
      </c>
      <c r="J191" s="25">
        <f>IF('Indicator Date hidden'!K192="x","x",$J$2-'Indicator Date hidden'!K192)</f>
        <v>0</v>
      </c>
      <c r="K191" s="25">
        <f>IF('Indicator Date hidden'!L192="x","x",$K$2-'Indicator Date hidden'!L192)</f>
        <v>0</v>
      </c>
      <c r="L191" s="25">
        <f>IF('Indicator Date hidden'!M192="x","x",$L$2-'Indicator Date hidden'!M192)</f>
        <v>0</v>
      </c>
      <c r="M191" s="25">
        <f>IF('Indicator Date hidden'!N192="x","x",$M$2-'Indicator Date hidden'!N192)</f>
        <v>0</v>
      </c>
      <c r="N191" s="25">
        <f>IF('Indicator Date hidden'!O192="x","x",$N$2-'Indicator Date hidden'!O192)</f>
        <v>0</v>
      </c>
      <c r="O191" s="25">
        <f>IF('Indicator Date hidden'!P192="x","x",$O$2-'Indicator Date hidden'!P192)</f>
        <v>0</v>
      </c>
      <c r="P191" s="25">
        <f>IF('Indicator Date hidden'!Q192="x","x",$P$2-'Indicator Date hidden'!Q192)</f>
        <v>0</v>
      </c>
      <c r="Q191" s="25">
        <f>IF('Indicator Date hidden'!R192="x","x",$Q$2-'Indicator Date hidden'!R192)</f>
        <v>1</v>
      </c>
      <c r="R191" s="25">
        <f>IF('Indicator Date hidden'!S192="x","x",$R$2-'Indicator Date hidden'!S192)</f>
        <v>0</v>
      </c>
      <c r="S191" s="25">
        <f>IF('Indicator Date hidden'!T192="x","x",$S$2-'Indicator Date hidden'!T192)</f>
        <v>0</v>
      </c>
      <c r="T191" s="25">
        <f>IF('Indicator Date hidden'!U192="x","x",$T$2-'Indicator Date hidden'!U192)</f>
        <v>0</v>
      </c>
      <c r="U191" s="25" t="str">
        <f>IF('Indicator Date hidden'!V192="x","x",$U$2-'Indicator Date hidden'!V192)</f>
        <v>x</v>
      </c>
      <c r="V191" s="25">
        <f>IF('Indicator Date hidden'!W192="x","x",$V$2-'Indicator Date hidden'!W192)</f>
        <v>0</v>
      </c>
      <c r="W191" s="25">
        <f>IF('Indicator Date hidden'!X192="x","x",$W$2-'Indicator Date hidden'!X192)</f>
        <v>1</v>
      </c>
      <c r="X191" s="25">
        <f>IF('Indicator Date hidden'!Y192="x","x",$X$2-'Indicator Date hidden'!Y192)</f>
        <v>4</v>
      </c>
      <c r="Y191" s="25">
        <f>IF('Indicator Date hidden'!Z192="x","x",$Y$2-'Indicator Date hidden'!Z192)</f>
        <v>0</v>
      </c>
      <c r="Z191" s="25">
        <f>IF('Indicator Date hidden'!AA192="x","x",$Z$2-'Indicator Date hidden'!AA192)</f>
        <v>0</v>
      </c>
      <c r="AA191" s="25">
        <f>IF('Indicator Date hidden'!AB192="x","x",$AA$2-'Indicator Date hidden'!AB192)</f>
        <v>0</v>
      </c>
      <c r="AB191" s="25">
        <f>IF('Indicator Date hidden'!AC192="x","x",$AB$2-'Indicator Date hidden'!AC192)</f>
        <v>0</v>
      </c>
      <c r="AC191" s="25">
        <f>IF('Indicator Date hidden'!AD192="x","x",$AC$2-'Indicator Date hidden'!AD192)</f>
        <v>0</v>
      </c>
      <c r="AD191" s="25">
        <f>IF('Indicator Date hidden'!AE192="x","x",$AD$2-'Indicator Date hidden'!AE192)</f>
        <v>0</v>
      </c>
      <c r="AE191" s="25">
        <f>IF('Indicator Date hidden'!AF192="x","x",$AE$2-'Indicator Date hidden'!AF192)</f>
        <v>0</v>
      </c>
      <c r="AF191" s="25">
        <f>IF('Indicator Date hidden'!AG192="x","x",$AF$2-'Indicator Date hidden'!AG192)</f>
        <v>8</v>
      </c>
      <c r="AG191" s="25">
        <f>IF('Indicator Date hidden'!AH192="x","x",$AG$2-'Indicator Date hidden'!AH192)</f>
        <v>0</v>
      </c>
      <c r="AH191" s="25">
        <f>IF('Indicator Date hidden'!AI192="x","x",$AH$2-'Indicator Date hidden'!AI192)</f>
        <v>0</v>
      </c>
      <c r="AI191" s="25">
        <f>IF('Indicator Date hidden'!AJ192="x","x",$AI$2-'Indicator Date hidden'!AJ192)</f>
        <v>0</v>
      </c>
      <c r="AJ191" s="25">
        <f>IF('Indicator Date hidden'!AK192="x","x",$AJ$2-'Indicator Date hidden'!AK192)</f>
        <v>0</v>
      </c>
      <c r="AK191" s="25">
        <f>IF('Indicator Date hidden'!AL192="x","x",$AK$2-'Indicator Date hidden'!AL192)</f>
        <v>0</v>
      </c>
      <c r="AL191" s="25">
        <f>IF('Indicator Date hidden'!AM192="x","x",$AL$2-'Indicator Date hidden'!AM192)</f>
        <v>0</v>
      </c>
      <c r="AM191" s="25">
        <f>IF('Indicator Date hidden'!AN192="x","x",$AM$2-'Indicator Date hidden'!AN192)</f>
        <v>0</v>
      </c>
      <c r="AN191" s="25">
        <f>IF('Indicator Date hidden'!AO192="x","x",$AN$2-'Indicator Date hidden'!AO192)</f>
        <v>0</v>
      </c>
      <c r="AO191" s="25">
        <f>IF('Indicator Date hidden'!AP192="x","x",$AO$2-'Indicator Date hidden'!AP192)</f>
        <v>1</v>
      </c>
      <c r="AP191" s="25">
        <f>IF('Indicator Date hidden'!AQ192="x","x",$AP$2-'Indicator Date hidden'!AQ192)</f>
        <v>1</v>
      </c>
      <c r="AQ191" s="25">
        <f>IF('Indicator Date hidden'!AR192="x","x",$AQ$2-'Indicator Date hidden'!AR192)</f>
        <v>0</v>
      </c>
      <c r="AR191" s="25">
        <f>IF('Indicator Date hidden'!AS192="x","x",$AR$2-'Indicator Date hidden'!AS192)</f>
        <v>0</v>
      </c>
      <c r="AS191" s="25">
        <f>IF('Indicator Date hidden'!AT192="x","x",$AS$2-'Indicator Date hidden'!AT192)</f>
        <v>0</v>
      </c>
      <c r="AT191" s="25">
        <f>IF('Indicator Date hidden'!AU192="x","x",$AT$2-'Indicator Date hidden'!AU192)</f>
        <v>0</v>
      </c>
      <c r="AU191" s="25">
        <f>IF('Indicator Date hidden'!AV192="x","x",$AU$2-'Indicator Date hidden'!AV192)</f>
        <v>1</v>
      </c>
      <c r="AV191" s="25">
        <f>IF('Indicator Date hidden'!AW192="x","x",$AV$2-'Indicator Date hidden'!AW192)</f>
        <v>0</v>
      </c>
      <c r="AW191" s="25">
        <f>IF('Indicator Date hidden'!AX192="x","x",$AW$2-'Indicator Date hidden'!AX192)</f>
        <v>0</v>
      </c>
      <c r="AX191" s="25">
        <f>IF('Indicator Date hidden'!AY192="x","x",$AX$2-'Indicator Date hidden'!AY192)</f>
        <v>0</v>
      </c>
      <c r="AY191" s="25">
        <f>IF('Indicator Date hidden'!AZ192="x","x",$AY$2-'Indicator Date hidden'!AZ192)</f>
        <v>3</v>
      </c>
      <c r="AZ191" s="25">
        <f>IF('Indicator Date hidden'!BA192="x","x",$AZ$2-'Indicator Date hidden'!BA192)</f>
        <v>3</v>
      </c>
      <c r="BA191">
        <f t="shared" si="25"/>
        <v>23</v>
      </c>
      <c r="BB191" s="26">
        <f t="shared" si="26"/>
        <v>0.46</v>
      </c>
      <c r="BC191">
        <f t="shared" si="27"/>
        <v>9</v>
      </c>
      <c r="BD191" s="26">
        <f t="shared" si="28"/>
        <v>1.3595587519485872</v>
      </c>
      <c r="BE191" s="28">
        <f t="shared" si="29"/>
        <v>0</v>
      </c>
    </row>
    <row r="192" spans="1:57" x14ac:dyDescent="0.25">
      <c r="A192" t="s">
        <v>9564</v>
      </c>
      <c r="B192" s="25">
        <f>IF('Indicator Date hidden'!C193="x","x",$B$2-'Indicator Date hidden'!C193)</f>
        <v>0</v>
      </c>
      <c r="C192" s="25">
        <f>IF('Indicator Date hidden'!D193="x","x",$C$2-'Indicator Date hidden'!D193)</f>
        <v>0</v>
      </c>
      <c r="D192" s="25">
        <f>IF('Indicator Date hidden'!E193="x","x",$D$2-'Indicator Date hidden'!E193)</f>
        <v>0</v>
      </c>
      <c r="E192" s="25">
        <f>IF('Indicator Date hidden'!F193="x","x",$E$2-'Indicator Date hidden'!F193)</f>
        <v>0</v>
      </c>
      <c r="F192" s="25">
        <f>IF('Indicator Date hidden'!G193="x","x",$F$2-'Indicator Date hidden'!G193)</f>
        <v>0</v>
      </c>
      <c r="G192" s="25">
        <f>IF('Indicator Date hidden'!H193="x","x",$G$2-'Indicator Date hidden'!H193)</f>
        <v>0</v>
      </c>
      <c r="H192" s="25">
        <f>IF('Indicator Date hidden'!I193="x","x",$H$2-'Indicator Date hidden'!I193)</f>
        <v>0</v>
      </c>
      <c r="I192" s="25">
        <f>IF('Indicator Date hidden'!J193="x","x",$I$2-'Indicator Date hidden'!J193)</f>
        <v>0</v>
      </c>
      <c r="J192" s="25">
        <f>IF('Indicator Date hidden'!K193="x","x",$J$2-'Indicator Date hidden'!K193)</f>
        <v>0</v>
      </c>
      <c r="K192" s="25">
        <f>IF('Indicator Date hidden'!L193="x","x",$K$2-'Indicator Date hidden'!L193)</f>
        <v>0</v>
      </c>
      <c r="L192" s="25">
        <f>IF('Indicator Date hidden'!M193="x","x",$L$2-'Indicator Date hidden'!M193)</f>
        <v>0</v>
      </c>
      <c r="M192" s="25">
        <f>IF('Indicator Date hidden'!N193="x","x",$M$2-'Indicator Date hidden'!N193)</f>
        <v>0</v>
      </c>
      <c r="N192" s="25">
        <f>IF('Indicator Date hidden'!O193="x","x",$N$2-'Indicator Date hidden'!O193)</f>
        <v>0</v>
      </c>
      <c r="O192" s="25">
        <f>IF('Indicator Date hidden'!P193="x","x",$O$2-'Indicator Date hidden'!P193)</f>
        <v>0</v>
      </c>
      <c r="P192" s="25">
        <f>IF('Indicator Date hidden'!Q193="x","x",$P$2-'Indicator Date hidden'!Q193)</f>
        <v>0</v>
      </c>
      <c r="Q192" s="25">
        <f>IF('Indicator Date hidden'!R193="x","x",$Q$2-'Indicator Date hidden'!R193)</f>
        <v>0</v>
      </c>
      <c r="R192" s="25">
        <f>IF('Indicator Date hidden'!S193="x","x",$R$2-'Indicator Date hidden'!S193)</f>
        <v>0</v>
      </c>
      <c r="S192" s="25">
        <f>IF('Indicator Date hidden'!T193="x","x",$S$2-'Indicator Date hidden'!T193)</f>
        <v>0</v>
      </c>
      <c r="T192" s="25">
        <f>IF('Indicator Date hidden'!U193="x","x",$T$2-'Indicator Date hidden'!U193)</f>
        <v>0</v>
      </c>
      <c r="U192" s="25">
        <f>IF('Indicator Date hidden'!V193="x","x",$U$2-'Indicator Date hidden'!V193)</f>
        <v>0</v>
      </c>
      <c r="V192" s="25">
        <f>IF('Indicator Date hidden'!W193="x","x",$V$2-'Indicator Date hidden'!W193)</f>
        <v>0</v>
      </c>
      <c r="W192" s="25">
        <f>IF('Indicator Date hidden'!X193="x","x",$W$2-'Indicator Date hidden'!X193)</f>
        <v>1</v>
      </c>
      <c r="X192" s="25">
        <f>IF('Indicator Date hidden'!Y193="x","x",$X$2-'Indicator Date hidden'!Y193)</f>
        <v>2</v>
      </c>
      <c r="Y192" s="25">
        <f>IF('Indicator Date hidden'!Z193="x","x",$Y$2-'Indicator Date hidden'!Z193)</f>
        <v>0</v>
      </c>
      <c r="Z192" s="25">
        <f>IF('Indicator Date hidden'!AA193="x","x",$Z$2-'Indicator Date hidden'!AA193)</f>
        <v>0</v>
      </c>
      <c r="AA192" s="25">
        <f>IF('Indicator Date hidden'!AB193="x","x",$AA$2-'Indicator Date hidden'!AB193)</f>
        <v>0</v>
      </c>
      <c r="AB192" s="25">
        <f>IF('Indicator Date hidden'!AC193="x","x",$AB$2-'Indicator Date hidden'!AC193)</f>
        <v>0</v>
      </c>
      <c r="AC192" s="25">
        <f>IF('Indicator Date hidden'!AD193="x","x",$AC$2-'Indicator Date hidden'!AD193)</f>
        <v>0</v>
      </c>
      <c r="AD192" s="25">
        <f>IF('Indicator Date hidden'!AE193="x","x",$AD$2-'Indicator Date hidden'!AE193)</f>
        <v>0</v>
      </c>
      <c r="AE192" s="25">
        <f>IF('Indicator Date hidden'!AF193="x","x",$AE$2-'Indicator Date hidden'!AF193)</f>
        <v>0</v>
      </c>
      <c r="AF192" s="25">
        <f>IF('Indicator Date hidden'!AG193="x","x",$AF$2-'Indicator Date hidden'!AG193)</f>
        <v>3</v>
      </c>
      <c r="AG192" s="25">
        <f>IF('Indicator Date hidden'!AH193="x","x",$AG$2-'Indicator Date hidden'!AH193)</f>
        <v>0</v>
      </c>
      <c r="AH192" s="25">
        <f>IF('Indicator Date hidden'!AI193="x","x",$AH$2-'Indicator Date hidden'!AI193)</f>
        <v>0</v>
      </c>
      <c r="AI192" s="25">
        <f>IF('Indicator Date hidden'!AJ193="x","x",$AI$2-'Indicator Date hidden'!AJ193)</f>
        <v>0</v>
      </c>
      <c r="AJ192" s="25" t="str">
        <f>IF('Indicator Date hidden'!AK193="x","x",$AJ$2-'Indicator Date hidden'!AK193)</f>
        <v>x</v>
      </c>
      <c r="AK192" s="25">
        <f>IF('Indicator Date hidden'!AL193="x","x",$AK$2-'Indicator Date hidden'!AL193)</f>
        <v>1</v>
      </c>
      <c r="AL192" s="25">
        <f>IF('Indicator Date hidden'!AM193="x","x",$AL$2-'Indicator Date hidden'!AM193)</f>
        <v>0</v>
      </c>
      <c r="AM192" s="25">
        <f>IF('Indicator Date hidden'!AN193="x","x",$AM$2-'Indicator Date hidden'!AN193)</f>
        <v>0</v>
      </c>
      <c r="AN192" s="25">
        <f>IF('Indicator Date hidden'!AO193="x","x",$AN$2-'Indicator Date hidden'!AO193)</f>
        <v>0</v>
      </c>
      <c r="AO192" s="25">
        <f>IF('Indicator Date hidden'!AP193="x","x",$AO$2-'Indicator Date hidden'!AP193)</f>
        <v>1</v>
      </c>
      <c r="AP192" s="25">
        <f>IF('Indicator Date hidden'!AQ193="x","x",$AP$2-'Indicator Date hidden'!AQ193)</f>
        <v>1</v>
      </c>
      <c r="AQ192" s="25">
        <f>IF('Indicator Date hidden'!AR193="x","x",$AQ$2-'Indicator Date hidden'!AR193)</f>
        <v>6</v>
      </c>
      <c r="AR192" s="25">
        <f>IF('Indicator Date hidden'!AS193="x","x",$AR$2-'Indicator Date hidden'!AS193)</f>
        <v>0</v>
      </c>
      <c r="AS192" s="25">
        <f>IF('Indicator Date hidden'!AT193="x","x",$AS$2-'Indicator Date hidden'!AT193)</f>
        <v>0</v>
      </c>
      <c r="AT192" s="25">
        <f>IF('Indicator Date hidden'!AU193="x","x",$AT$2-'Indicator Date hidden'!AU193)</f>
        <v>0</v>
      </c>
      <c r="AU192" s="25">
        <f>IF('Indicator Date hidden'!AV193="x","x",$AU$2-'Indicator Date hidden'!AV193)</f>
        <v>7</v>
      </c>
      <c r="AV192" s="25">
        <f>IF('Indicator Date hidden'!AW193="x","x",$AV$2-'Indicator Date hidden'!AW193)</f>
        <v>0</v>
      </c>
      <c r="AW192" s="25">
        <f>IF('Indicator Date hidden'!AX193="x","x",$AW$2-'Indicator Date hidden'!AX193)</f>
        <v>0</v>
      </c>
      <c r="AX192" s="25">
        <f>IF('Indicator Date hidden'!AY193="x","x",$AX$2-'Indicator Date hidden'!AY193)</f>
        <v>0</v>
      </c>
      <c r="AY192" s="25">
        <f>IF('Indicator Date hidden'!AZ193="x","x",$AY$2-'Indicator Date hidden'!AZ193)</f>
        <v>0</v>
      </c>
      <c r="AZ192" s="25">
        <f>IF('Indicator Date hidden'!BA193="x","x",$AZ$2-'Indicator Date hidden'!BA193)</f>
        <v>0</v>
      </c>
      <c r="BA192">
        <f t="shared" si="25"/>
        <v>22</v>
      </c>
      <c r="BB192" s="26">
        <f t="shared" si="26"/>
        <v>0.44</v>
      </c>
      <c r="BC192">
        <f t="shared" si="27"/>
        <v>8</v>
      </c>
      <c r="BD192" s="26">
        <f t="shared" si="28"/>
        <v>1.3588230201170424</v>
      </c>
      <c r="BE192" s="28">
        <f t="shared" si="29"/>
        <v>0</v>
      </c>
    </row>
    <row r="193" spans="1:57" x14ac:dyDescent="0.25">
      <c r="A193" t="s">
        <v>9565</v>
      </c>
      <c r="B193" s="25">
        <f>IF('Indicator Date hidden'!C194="x","x",$B$2-'Indicator Date hidden'!C194)</f>
        <v>0</v>
      </c>
      <c r="C193" s="25">
        <f>IF('Indicator Date hidden'!D194="x","x",$C$2-'Indicator Date hidden'!D194)</f>
        <v>0</v>
      </c>
      <c r="D193" s="25">
        <f>IF('Indicator Date hidden'!E194="x","x",$D$2-'Indicator Date hidden'!E194)</f>
        <v>0</v>
      </c>
      <c r="E193" s="25">
        <f>IF('Indicator Date hidden'!F194="x","x",$E$2-'Indicator Date hidden'!F194)</f>
        <v>0</v>
      </c>
      <c r="F193" s="25">
        <f>IF('Indicator Date hidden'!G194="x","x",$F$2-'Indicator Date hidden'!G194)</f>
        <v>0</v>
      </c>
      <c r="G193" s="25">
        <f>IF('Indicator Date hidden'!H194="x","x",$G$2-'Indicator Date hidden'!H194)</f>
        <v>0</v>
      </c>
      <c r="H193" s="25">
        <f>IF('Indicator Date hidden'!I194="x","x",$H$2-'Indicator Date hidden'!I194)</f>
        <v>0</v>
      </c>
      <c r="I193" s="25">
        <f>IF('Indicator Date hidden'!J194="x","x",$I$2-'Indicator Date hidden'!J194)</f>
        <v>0</v>
      </c>
      <c r="J193" s="25">
        <f>IF('Indicator Date hidden'!K194="x","x",$J$2-'Indicator Date hidden'!K194)</f>
        <v>0</v>
      </c>
      <c r="K193" s="25">
        <f>IF('Indicator Date hidden'!L194="x","x",$K$2-'Indicator Date hidden'!L194)</f>
        <v>0</v>
      </c>
      <c r="L193" s="25">
        <f>IF('Indicator Date hidden'!M194="x","x",$L$2-'Indicator Date hidden'!M194)</f>
        <v>0</v>
      </c>
      <c r="M193" s="25">
        <f>IF('Indicator Date hidden'!N194="x","x",$M$2-'Indicator Date hidden'!N194)</f>
        <v>0</v>
      </c>
      <c r="N193" s="25">
        <f>IF('Indicator Date hidden'!O194="x","x",$N$2-'Indicator Date hidden'!O194)</f>
        <v>0</v>
      </c>
      <c r="O193" s="25">
        <f>IF('Indicator Date hidden'!P194="x","x",$O$2-'Indicator Date hidden'!P194)</f>
        <v>0</v>
      </c>
      <c r="P193" s="25">
        <f>IF('Indicator Date hidden'!Q194="x","x",$P$2-'Indicator Date hidden'!Q194)</f>
        <v>0</v>
      </c>
      <c r="Q193" s="25">
        <f>IF('Indicator Date hidden'!R194="x","x",$Q$2-'Indicator Date hidden'!R194)</f>
        <v>0</v>
      </c>
      <c r="R193" s="25">
        <f>IF('Indicator Date hidden'!S194="x","x",$R$2-'Indicator Date hidden'!S194)</f>
        <v>0</v>
      </c>
      <c r="S193" s="25">
        <f>IF('Indicator Date hidden'!T194="x","x",$S$2-'Indicator Date hidden'!T194)</f>
        <v>0</v>
      </c>
      <c r="T193" s="25">
        <f>IF('Indicator Date hidden'!U194="x","x",$T$2-'Indicator Date hidden'!U194)</f>
        <v>0</v>
      </c>
      <c r="U193" s="25">
        <f>IF('Indicator Date hidden'!V194="x","x",$U$2-'Indicator Date hidden'!V194)</f>
        <v>0</v>
      </c>
      <c r="V193" s="25">
        <f>IF('Indicator Date hidden'!W194="x","x",$V$2-'Indicator Date hidden'!W194)</f>
        <v>0</v>
      </c>
      <c r="W193" s="25">
        <f>IF('Indicator Date hidden'!X194="x","x",$W$2-'Indicator Date hidden'!X194)</f>
        <v>0</v>
      </c>
      <c r="X193" s="25">
        <f>IF('Indicator Date hidden'!Y194="x","x",$X$2-'Indicator Date hidden'!Y194)</f>
        <v>3</v>
      </c>
      <c r="Y193" s="25">
        <f>IF('Indicator Date hidden'!Z194="x","x",$Y$2-'Indicator Date hidden'!Z194)</f>
        <v>0</v>
      </c>
      <c r="Z193" s="25">
        <f>IF('Indicator Date hidden'!AA194="x","x",$Z$2-'Indicator Date hidden'!AA194)</f>
        <v>0</v>
      </c>
      <c r="AA193" s="25">
        <f>IF('Indicator Date hidden'!AB194="x","x",$AA$2-'Indicator Date hidden'!AB194)</f>
        <v>0</v>
      </c>
      <c r="AB193" s="25">
        <f>IF('Indicator Date hidden'!AC194="x","x",$AB$2-'Indicator Date hidden'!AC194)</f>
        <v>0</v>
      </c>
      <c r="AC193" s="25">
        <f>IF('Indicator Date hidden'!AD194="x","x",$AC$2-'Indicator Date hidden'!AD194)</f>
        <v>0</v>
      </c>
      <c r="AD193" s="25">
        <f>IF('Indicator Date hidden'!AE194="x","x",$AD$2-'Indicator Date hidden'!AE194)</f>
        <v>0</v>
      </c>
      <c r="AE193" s="25">
        <f>IF('Indicator Date hidden'!AF194="x","x",$AE$2-'Indicator Date hidden'!AF194)</f>
        <v>0</v>
      </c>
      <c r="AF193" s="25" t="str">
        <f>IF('Indicator Date hidden'!AG194="x","x",$AF$2-'Indicator Date hidden'!AG194)</f>
        <v>x</v>
      </c>
      <c r="AG193" s="25">
        <f>IF('Indicator Date hidden'!AH194="x","x",$AG$2-'Indicator Date hidden'!AH194)</f>
        <v>0</v>
      </c>
      <c r="AH193" s="25">
        <f>IF('Indicator Date hidden'!AI194="x","x",$AH$2-'Indicator Date hidden'!AI194)</f>
        <v>0</v>
      </c>
      <c r="AI193" s="25">
        <f>IF('Indicator Date hidden'!AJ194="x","x",$AI$2-'Indicator Date hidden'!AJ194)</f>
        <v>0</v>
      </c>
      <c r="AJ193" s="25">
        <f>IF('Indicator Date hidden'!AK194="x","x",$AJ$2-'Indicator Date hidden'!AK194)</f>
        <v>1</v>
      </c>
      <c r="AK193" s="25">
        <f>IF('Indicator Date hidden'!AL194="x","x",$AK$2-'Indicator Date hidden'!AL194)</f>
        <v>1</v>
      </c>
      <c r="AL193" s="25">
        <f>IF('Indicator Date hidden'!AM194="x","x",$AL$2-'Indicator Date hidden'!AM194)</f>
        <v>0</v>
      </c>
      <c r="AM193" s="25">
        <f>IF('Indicator Date hidden'!AN194="x","x",$AM$2-'Indicator Date hidden'!AN194)</f>
        <v>0</v>
      </c>
      <c r="AN193" s="25">
        <f>IF('Indicator Date hidden'!AO194="x","x",$AN$2-'Indicator Date hidden'!AO194)</f>
        <v>0</v>
      </c>
      <c r="AO193" s="25" t="str">
        <f>IF('Indicator Date hidden'!AP194="x","x",$AO$2-'Indicator Date hidden'!AP194)</f>
        <v>x</v>
      </c>
      <c r="AP193" s="25" t="str">
        <f>IF('Indicator Date hidden'!AQ194="x","x",$AP$2-'Indicator Date hidden'!AQ194)</f>
        <v>x</v>
      </c>
      <c r="AQ193" s="25">
        <f>IF('Indicator Date hidden'!AR194="x","x",$AQ$2-'Indicator Date hidden'!AR194)</f>
        <v>0</v>
      </c>
      <c r="AR193" s="25">
        <f>IF('Indicator Date hidden'!AS194="x","x",$AR$2-'Indicator Date hidden'!AS194)</f>
        <v>0</v>
      </c>
      <c r="AS193" s="25">
        <f>IF('Indicator Date hidden'!AT194="x","x",$AS$2-'Indicator Date hidden'!AT194)</f>
        <v>0</v>
      </c>
      <c r="AT193" s="25">
        <f>IF('Indicator Date hidden'!AU194="x","x",$AT$2-'Indicator Date hidden'!AU194)</f>
        <v>0</v>
      </c>
      <c r="AU193" s="25">
        <f>IF('Indicator Date hidden'!AV194="x","x",$AU$2-'Indicator Date hidden'!AV194)</f>
        <v>3</v>
      </c>
      <c r="AV193" s="25">
        <f>IF('Indicator Date hidden'!AW194="x","x",$AV$2-'Indicator Date hidden'!AW194)</f>
        <v>0</v>
      </c>
      <c r="AW193" s="25">
        <f>IF('Indicator Date hidden'!AX194="x","x",$AW$2-'Indicator Date hidden'!AX194)</f>
        <v>0</v>
      </c>
      <c r="AX193" s="25">
        <f>IF('Indicator Date hidden'!AY194="x","x",$AX$2-'Indicator Date hidden'!AY194)</f>
        <v>0</v>
      </c>
      <c r="AY193" s="25">
        <f>IF('Indicator Date hidden'!AZ194="x","x",$AY$2-'Indicator Date hidden'!AZ194)</f>
        <v>0</v>
      </c>
      <c r="AZ193" s="25">
        <f>IF('Indicator Date hidden'!BA194="x","x",$AZ$2-'Indicator Date hidden'!BA194)</f>
        <v>0</v>
      </c>
      <c r="BA193">
        <f t="shared" si="25"/>
        <v>8</v>
      </c>
      <c r="BB193" s="26">
        <f t="shared" si="26"/>
        <v>0.16666666666666666</v>
      </c>
      <c r="BC193">
        <f t="shared" si="27"/>
        <v>4</v>
      </c>
      <c r="BD193" s="26">
        <f t="shared" si="28"/>
        <v>0.62360956446232352</v>
      </c>
      <c r="BE193" s="28">
        <f t="shared" si="29"/>
        <v>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B192"/>
  <sheetViews>
    <sheetView workbookViewId="0"/>
  </sheetViews>
  <sheetFormatPr defaultColWidth="9.42578125" defaultRowHeight="15" x14ac:dyDescent="0.25"/>
  <cols>
    <col min="2" max="52" width="5" bestFit="1" customWidth="1"/>
  </cols>
  <sheetData>
    <row r="1" spans="1:54" ht="298.5" customHeight="1" x14ac:dyDescent="0.25">
      <c r="A1" t="s">
        <v>9103</v>
      </c>
      <c r="B1" s="24" t="s">
        <v>10374</v>
      </c>
      <c r="C1" s="24" t="s">
        <v>10375</v>
      </c>
      <c r="D1" s="24" t="s">
        <v>10376</v>
      </c>
      <c r="E1" s="24" t="s">
        <v>10377</v>
      </c>
      <c r="F1" s="24" t="s">
        <v>10378</v>
      </c>
      <c r="G1" s="24" t="s">
        <v>10379</v>
      </c>
      <c r="H1" s="24" t="s">
        <v>10380</v>
      </c>
      <c r="I1" s="24" t="s">
        <v>10381</v>
      </c>
      <c r="J1" s="24" t="s">
        <v>10382</v>
      </c>
      <c r="K1" s="24" t="s">
        <v>10383</v>
      </c>
      <c r="L1" s="24" t="s">
        <v>10384</v>
      </c>
      <c r="M1" s="24" t="s">
        <v>10385</v>
      </c>
      <c r="N1" s="24" t="s">
        <v>10386</v>
      </c>
      <c r="O1" s="24" t="s">
        <v>10387</v>
      </c>
      <c r="P1" s="24" t="s">
        <v>10388</v>
      </c>
      <c r="Q1" s="24" t="s">
        <v>10389</v>
      </c>
      <c r="R1" s="24" t="s">
        <v>10390</v>
      </c>
      <c r="S1" s="24" t="s">
        <v>10391</v>
      </c>
      <c r="T1" s="24" t="s">
        <v>10391</v>
      </c>
      <c r="U1" s="24" t="s">
        <v>10392</v>
      </c>
      <c r="V1" s="24" t="s">
        <v>10393</v>
      </c>
      <c r="W1" s="24" t="s">
        <v>10394</v>
      </c>
      <c r="X1" s="24" t="s">
        <v>10395</v>
      </c>
      <c r="Y1" s="24" t="s">
        <v>10396</v>
      </c>
      <c r="Z1" s="24" t="s">
        <v>10397</v>
      </c>
      <c r="AA1" s="24" t="s">
        <v>10398</v>
      </c>
      <c r="AB1" s="24" t="s">
        <v>10399</v>
      </c>
      <c r="AC1" s="24" t="s">
        <v>10400</v>
      </c>
      <c r="AD1" s="24" t="s">
        <v>10401</v>
      </c>
      <c r="AE1" s="24" t="s">
        <v>9249</v>
      </c>
      <c r="AF1" s="24" t="s">
        <v>9165</v>
      </c>
      <c r="AG1" s="24" t="s">
        <v>10402</v>
      </c>
      <c r="AH1" s="24" t="s">
        <v>10402</v>
      </c>
      <c r="AI1" s="24" t="s">
        <v>10402</v>
      </c>
      <c r="AJ1" s="24" t="s">
        <v>10403</v>
      </c>
      <c r="AK1" s="24" t="s">
        <v>10404</v>
      </c>
      <c r="AL1" s="24" t="s">
        <v>10405</v>
      </c>
      <c r="AM1" s="24" t="s">
        <v>10406</v>
      </c>
      <c r="AN1" s="24" t="s">
        <v>10407</v>
      </c>
      <c r="AO1" s="24" t="s">
        <v>10408</v>
      </c>
      <c r="AP1" s="24" t="s">
        <v>10409</v>
      </c>
      <c r="AQ1" s="24" t="s">
        <v>10410</v>
      </c>
      <c r="AR1" s="24" t="s">
        <v>10411</v>
      </c>
      <c r="AS1" s="24" t="s">
        <v>10412</v>
      </c>
      <c r="AT1" s="24" t="s">
        <v>10413</v>
      </c>
      <c r="AU1" s="24" t="s">
        <v>10414</v>
      </c>
      <c r="AV1" s="24" t="s">
        <v>10415</v>
      </c>
      <c r="AW1" s="24" t="s">
        <v>10416</v>
      </c>
      <c r="AX1" s="24" t="s">
        <v>10417</v>
      </c>
      <c r="AY1" s="24" t="s">
        <v>10418</v>
      </c>
      <c r="AZ1" s="24" t="s">
        <v>10419</v>
      </c>
      <c r="BA1" s="24" t="s">
        <v>10445</v>
      </c>
      <c r="BB1" s="24" t="s">
        <v>10446</v>
      </c>
    </row>
    <row r="2" spans="1:54" x14ac:dyDescent="0.25">
      <c r="A2" t="s">
        <v>9267</v>
      </c>
      <c r="B2" s="25" t="e">
        <f>IF('Crisis Indicator Data'!#REF!="No Data",1,IF(#REF!&lt;&gt;"",1,0))</f>
        <v>#REF!</v>
      </c>
      <c r="C2" s="25" t="e">
        <f>IF('Crisis Indicator Data'!#REF!="No Data",1,IF(#REF!&lt;&gt;"",1,0))</f>
        <v>#REF!</v>
      </c>
      <c r="D2" s="25" t="e">
        <f>IF('Crisis Indicator Data'!#REF!="No Data",1,IF(#REF!&lt;&gt;"",1,0))</f>
        <v>#REF!</v>
      </c>
      <c r="E2" s="25" t="e">
        <f>IF('Crisis Indicator Data'!#REF!="No Data",1,IF(#REF!&lt;&gt;"",1,0))</f>
        <v>#REF!</v>
      </c>
      <c r="F2" s="25" t="e">
        <f>IF('Crisis Indicator Data'!#REF!="No Data",1,IF(#REF!&lt;&gt;"",1,0))</f>
        <v>#REF!</v>
      </c>
      <c r="G2" s="25" t="e">
        <f>IF('Crisis Indicator Data'!#REF!="No Data",1,IF(#REF!&lt;&gt;"",1,0))</f>
        <v>#REF!</v>
      </c>
      <c r="H2" s="25" t="e">
        <f>IF('Crisis Indicator Data'!#REF!="No Data",1,IF(#REF!&lt;&gt;"",1,0))</f>
        <v>#REF!</v>
      </c>
      <c r="I2" s="25" t="e">
        <f>IF('Crisis Indicator Data'!#REF!="No Data",1,IF(#REF!&lt;&gt;"",1,0))</f>
        <v>#REF!</v>
      </c>
      <c r="J2" s="25" t="e">
        <f>IF('Crisis Indicator Data'!#REF!="No Data",1,IF(#REF!&lt;&gt;"",1,0))</f>
        <v>#REF!</v>
      </c>
      <c r="K2" s="25" t="e">
        <f>IF('Crisis Indicator Data'!#REF!="No Data",1,IF(#REF!&lt;&gt;"",1,0))</f>
        <v>#REF!</v>
      </c>
      <c r="L2" s="25" t="e">
        <f>IF('Crisis Indicator Data'!#REF!="No Data",1,IF(#REF!&lt;&gt;"",1,0))</f>
        <v>#REF!</v>
      </c>
      <c r="M2" s="25" t="e">
        <f>IF('Crisis Indicator Data'!#REF!="No Data",1,IF(#REF!&lt;&gt;"",1,0))</f>
        <v>#REF!</v>
      </c>
      <c r="N2" s="25" t="e">
        <f>IF('Crisis Indicator Data'!#REF!="No Data",1,IF(#REF!&lt;&gt;"",1,0))</f>
        <v>#REF!</v>
      </c>
      <c r="O2" s="25" t="e">
        <f>IF('Crisis Indicator Data'!#REF!="No Data",1,IF(#REF!&lt;&gt;"",1,0))</f>
        <v>#REF!</v>
      </c>
      <c r="P2" s="25" t="e">
        <f>IF('Crisis Indicator Data'!#REF!="No Data",1,IF(#REF!&lt;&gt;"",1,0))</f>
        <v>#REF!</v>
      </c>
      <c r="Q2" s="25" t="e">
        <f>IF('Crisis Indicator Data'!#REF!="No Data",1,IF(#REF!&lt;&gt;"",1,0))</f>
        <v>#REF!</v>
      </c>
      <c r="R2" s="25" t="e">
        <f>IF('Crisis Indicator Data'!#REF!="No Data",1,IF(#REF!&lt;&gt;"",1,0))</f>
        <v>#REF!</v>
      </c>
      <c r="S2" s="25" t="e">
        <f>IF('Crisis Indicator Data'!#REF!="No Data",1,IF(#REF!&lt;&gt;"",1,0))</f>
        <v>#REF!</v>
      </c>
      <c r="T2" s="25" t="e">
        <f>IF('Crisis Indicator Data'!#REF!="No Data",1,IF(#REF!&lt;&gt;"",1,0))</f>
        <v>#REF!</v>
      </c>
      <c r="U2" s="25" t="e">
        <f>IF('Crisis Indicator Data'!#REF!="No Data",1,IF(#REF!&lt;&gt;"",1,0))</f>
        <v>#REF!</v>
      </c>
      <c r="V2" s="25" t="e">
        <f>IF('Crisis Indicator Data'!#REF!="No Data",1,IF(#REF!&lt;&gt;"",1,0))</f>
        <v>#REF!</v>
      </c>
      <c r="W2" s="25" t="e">
        <f>IF('Crisis Indicator Data'!#REF!="No Data",1,IF(#REF!&lt;&gt;"",1,0))</f>
        <v>#REF!</v>
      </c>
      <c r="X2" s="25" t="e">
        <f>IF('Crisis Indicator Data'!#REF!="No Data",1,IF(#REF!&lt;&gt;"",1,0))</f>
        <v>#REF!</v>
      </c>
      <c r="Y2" s="25" t="e">
        <f>IF('Crisis Indicator Data'!#REF!="No Data",1,IF(#REF!&lt;&gt;"",1,0))</f>
        <v>#REF!</v>
      </c>
      <c r="Z2" s="25" t="e">
        <f>IF('Crisis Indicator Data'!#REF!="No Data",1,IF(#REF!&lt;&gt;"",1,0))</f>
        <v>#REF!</v>
      </c>
      <c r="AA2" s="25" t="e">
        <f>IF('Crisis Indicator Data'!#REF!="No Data",1,IF(#REF!&lt;&gt;"",1,0))</f>
        <v>#REF!</v>
      </c>
      <c r="AB2" s="25" t="e">
        <f>IF('Crisis Indicator Data'!#REF!="No Data",1,IF(#REF!&lt;&gt;"",1,0))</f>
        <v>#REF!</v>
      </c>
      <c r="AC2" s="25" t="e">
        <f>IF('Crisis Indicator Data'!#REF!="No Data",1,IF(#REF!&lt;&gt;"",1,0))</f>
        <v>#REF!</v>
      </c>
      <c r="AD2" s="25" t="e">
        <f>IF('Crisis Indicator Data'!#REF!="No Data",1,IF(#REF!&lt;&gt;"",1,0))</f>
        <v>#REF!</v>
      </c>
      <c r="AE2" s="25" t="e">
        <f>IF('Crisis Indicator Data'!#REF!="No Data",1,IF(#REF!&lt;&gt;"",1,0))</f>
        <v>#REF!</v>
      </c>
      <c r="AF2" s="25" t="e">
        <f>IF('Crisis Indicator Data'!#REF!="No Data",1,IF(#REF!&lt;&gt;"",1,0))</f>
        <v>#REF!</v>
      </c>
      <c r="AG2" s="25" t="e">
        <f>IF('Crisis Indicator Data'!#REF!="No Data",1,IF(#REF!&lt;&gt;"",1,0))</f>
        <v>#REF!</v>
      </c>
      <c r="AH2" s="25" t="e">
        <f>IF('Crisis Indicator Data'!#REF!="No Data",1,IF(#REF!&lt;&gt;"",1,0))</f>
        <v>#REF!</v>
      </c>
      <c r="AI2" s="25" t="e">
        <f>IF('Crisis Indicator Data'!#REF!="No Data",1,IF(#REF!&lt;&gt;"",1,0))</f>
        <v>#REF!</v>
      </c>
      <c r="AJ2" s="25" t="e">
        <f>IF('Crisis Indicator Data'!#REF!="No Data",1,IF(#REF!&lt;&gt;"",1,0))</f>
        <v>#REF!</v>
      </c>
      <c r="AK2" s="25" t="e">
        <f>IF('Crisis Indicator Data'!#REF!="No Data",1,IF(#REF!&lt;&gt;"",1,0))</f>
        <v>#REF!</v>
      </c>
      <c r="AL2" s="25" t="e">
        <f>IF('Crisis Indicator Data'!#REF!="No Data",1,IF(#REF!&lt;&gt;"",1,0))</f>
        <v>#REF!</v>
      </c>
      <c r="AM2" s="25" t="e">
        <f>IF('Crisis Indicator Data'!#REF!="No Data",1,IF(#REF!&lt;&gt;"",1,0))</f>
        <v>#REF!</v>
      </c>
      <c r="AN2" s="25" t="e">
        <f>IF('Crisis Indicator Data'!#REF!="No Data",1,IF(#REF!&lt;&gt;"",1,0))</f>
        <v>#REF!</v>
      </c>
      <c r="AO2" s="25" t="e">
        <f>IF('Crisis Indicator Data'!#REF!="No Data",1,IF(#REF!&lt;&gt;"",1,0))</f>
        <v>#REF!</v>
      </c>
      <c r="AP2" s="25" t="e">
        <f>IF('Crisis Indicator Data'!#REF!="No Data",1,IF(#REF!&lt;&gt;"",1,0))</f>
        <v>#REF!</v>
      </c>
      <c r="AQ2" s="25" t="e">
        <f>IF('Crisis Indicator Data'!#REF!="No Data",1,IF(#REF!&lt;&gt;"",1,0))</f>
        <v>#REF!</v>
      </c>
      <c r="AR2" s="25" t="e">
        <f>IF('Crisis Indicator Data'!#REF!="No Data",1,IF(#REF!&lt;&gt;"",1,0))</f>
        <v>#REF!</v>
      </c>
      <c r="AS2" s="25" t="e">
        <f>IF('Crisis Indicator Data'!#REF!="No Data",1,IF(#REF!&lt;&gt;"",1,0))</f>
        <v>#REF!</v>
      </c>
      <c r="AT2" s="25" t="e">
        <f>IF('Crisis Indicator Data'!#REF!="No Data",1,IF(#REF!&lt;&gt;"",1,0))</f>
        <v>#REF!</v>
      </c>
      <c r="AU2" s="25" t="e">
        <f>IF('Crisis Indicator Data'!#REF!="No Data",1,IF(#REF!&lt;&gt;"",1,0))</f>
        <v>#REF!</v>
      </c>
      <c r="AV2" s="25" t="e">
        <f>IF('Crisis Indicator Data'!#REF!="No Data",1,IF(#REF!&lt;&gt;"",1,0))</f>
        <v>#REF!</v>
      </c>
      <c r="AW2" s="25" t="e">
        <f>IF('Crisis Indicator Data'!#REF!="No Data",1,IF(#REF!&lt;&gt;"",1,0))</f>
        <v>#REF!</v>
      </c>
      <c r="AX2" s="25" t="e">
        <f>IF('Crisis Indicator Data'!#REF!="No Data",1,IF(#REF!&lt;&gt;"",1,0))</f>
        <v>#REF!</v>
      </c>
      <c r="AY2" s="25" t="e">
        <f>IF('Crisis Indicator Data'!#REF!="No Data",1,IF(#REF!&lt;&gt;"",1,0))</f>
        <v>#REF!</v>
      </c>
      <c r="AZ2" s="25" t="e">
        <f>IF('Crisis Indicator Data'!#REF!="No Data",1,IF(#REF!&lt;&gt;"",1,0))</f>
        <v>#REF!</v>
      </c>
      <c r="BA2" t="e">
        <f t="shared" ref="BA2:BA33" si="0">SUM(B2:AZ2)</f>
        <v>#REF!</v>
      </c>
      <c r="BB2" s="27" t="e">
        <f t="shared" ref="BB2:BB33" si="1">BA2/51</f>
        <v>#REF!</v>
      </c>
    </row>
    <row r="3" spans="1:54" x14ac:dyDescent="0.25">
      <c r="A3" t="s">
        <v>9270</v>
      </c>
      <c r="B3" s="25" t="e">
        <f>IF('Crisis Indicator Data'!#REF!="No Data",1,IF(#REF!&lt;&gt;"",1,0))</f>
        <v>#REF!</v>
      </c>
      <c r="C3" s="25" t="e">
        <f>IF('Crisis Indicator Data'!#REF!="No Data",1,IF(#REF!&lt;&gt;"",1,0))</f>
        <v>#REF!</v>
      </c>
      <c r="D3" s="25" t="e">
        <f>IF('Crisis Indicator Data'!#REF!="No Data",1,IF(#REF!&lt;&gt;"",1,0))</f>
        <v>#REF!</v>
      </c>
      <c r="E3" s="25" t="e">
        <f>IF('Crisis Indicator Data'!#REF!="No Data",1,IF(#REF!&lt;&gt;"",1,0))</f>
        <v>#REF!</v>
      </c>
      <c r="F3" s="25" t="e">
        <f>IF('Crisis Indicator Data'!#REF!="No Data",1,IF(#REF!&lt;&gt;"",1,0))</f>
        <v>#REF!</v>
      </c>
      <c r="G3" s="25" t="e">
        <f>IF('Crisis Indicator Data'!#REF!="No Data",1,IF(#REF!&lt;&gt;"",1,0))</f>
        <v>#REF!</v>
      </c>
      <c r="H3" s="25" t="e">
        <f>IF('Crisis Indicator Data'!#REF!="No Data",1,IF(#REF!&lt;&gt;"",1,0))</f>
        <v>#REF!</v>
      </c>
      <c r="I3" s="25" t="e">
        <f>IF('Crisis Indicator Data'!#REF!="No Data",1,IF(#REF!&lt;&gt;"",1,0))</f>
        <v>#REF!</v>
      </c>
      <c r="J3" s="25" t="e">
        <f>IF('Crisis Indicator Data'!#REF!="No Data",1,IF(#REF!&lt;&gt;"",1,0))</f>
        <v>#REF!</v>
      </c>
      <c r="K3" s="25" t="e">
        <f>IF('Crisis Indicator Data'!#REF!="No Data",1,IF(#REF!&lt;&gt;"",1,0))</f>
        <v>#REF!</v>
      </c>
      <c r="L3" s="25" t="e">
        <f>IF('Crisis Indicator Data'!#REF!="No Data",1,IF(#REF!&lt;&gt;"",1,0))</f>
        <v>#REF!</v>
      </c>
      <c r="M3" s="25" t="e">
        <f>IF('Crisis Indicator Data'!#REF!="No Data",1,IF(#REF!&lt;&gt;"",1,0))</f>
        <v>#REF!</v>
      </c>
      <c r="N3" s="25" t="e">
        <f>IF('Crisis Indicator Data'!#REF!="No Data",1,IF(#REF!&lt;&gt;"",1,0))</f>
        <v>#REF!</v>
      </c>
      <c r="O3" s="25" t="e">
        <f>IF('Crisis Indicator Data'!#REF!="No Data",1,IF(#REF!&lt;&gt;"",1,0))</f>
        <v>#REF!</v>
      </c>
      <c r="P3" s="25" t="e">
        <f>IF('Crisis Indicator Data'!#REF!="No Data",1,IF(#REF!&lt;&gt;"",1,0))</f>
        <v>#REF!</v>
      </c>
      <c r="Q3" s="25" t="e">
        <f>IF('Crisis Indicator Data'!#REF!="No Data",1,IF(#REF!&lt;&gt;"",1,0))</f>
        <v>#REF!</v>
      </c>
      <c r="R3" s="25" t="e">
        <f>IF('Crisis Indicator Data'!#REF!="No Data",1,IF(#REF!&lt;&gt;"",1,0))</f>
        <v>#REF!</v>
      </c>
      <c r="S3" s="25" t="e">
        <f>IF('Crisis Indicator Data'!#REF!="No Data",1,IF(#REF!&lt;&gt;"",1,0))</f>
        <v>#REF!</v>
      </c>
      <c r="T3" s="25" t="e">
        <f>IF('Crisis Indicator Data'!#REF!="No Data",1,IF(#REF!&lt;&gt;"",1,0))</f>
        <v>#REF!</v>
      </c>
      <c r="U3" s="25" t="e">
        <f>IF('Crisis Indicator Data'!#REF!="No Data",1,IF(#REF!&lt;&gt;"",1,0))</f>
        <v>#REF!</v>
      </c>
      <c r="V3" s="25" t="e">
        <f>IF('Crisis Indicator Data'!#REF!="No Data",1,IF(#REF!&lt;&gt;"",1,0))</f>
        <v>#REF!</v>
      </c>
      <c r="W3" s="25" t="e">
        <f>IF('Crisis Indicator Data'!#REF!="No Data",1,IF(#REF!&lt;&gt;"",1,0))</f>
        <v>#REF!</v>
      </c>
      <c r="X3" s="25" t="e">
        <f>IF('Crisis Indicator Data'!#REF!="No Data",1,IF(#REF!&lt;&gt;"",1,0))</f>
        <v>#REF!</v>
      </c>
      <c r="Y3" s="25" t="e">
        <f>IF('Crisis Indicator Data'!#REF!="No Data",1,IF(#REF!&lt;&gt;"",1,0))</f>
        <v>#REF!</v>
      </c>
      <c r="Z3" s="25" t="e">
        <f>IF('Crisis Indicator Data'!#REF!="No Data",1,IF(#REF!&lt;&gt;"",1,0))</f>
        <v>#REF!</v>
      </c>
      <c r="AA3" s="25" t="e">
        <f>IF('Crisis Indicator Data'!#REF!="No Data",1,IF(#REF!&lt;&gt;"",1,0))</f>
        <v>#REF!</v>
      </c>
      <c r="AB3" s="25" t="e">
        <f>IF('Crisis Indicator Data'!#REF!="No Data",1,IF(#REF!&lt;&gt;"",1,0))</f>
        <v>#REF!</v>
      </c>
      <c r="AC3" s="25" t="e">
        <f>IF('Crisis Indicator Data'!#REF!="No Data",1,IF(#REF!&lt;&gt;"",1,0))</f>
        <v>#REF!</v>
      </c>
      <c r="AD3" s="25" t="e">
        <f>IF('Crisis Indicator Data'!#REF!="No Data",1,IF(#REF!&lt;&gt;"",1,0))</f>
        <v>#REF!</v>
      </c>
      <c r="AE3" s="25" t="e">
        <f>IF('Crisis Indicator Data'!#REF!="No Data",1,IF(#REF!&lt;&gt;"",1,0))</f>
        <v>#REF!</v>
      </c>
      <c r="AF3" s="25" t="e">
        <f>IF('Crisis Indicator Data'!#REF!="No Data",1,IF(#REF!&lt;&gt;"",1,0))</f>
        <v>#REF!</v>
      </c>
      <c r="AG3" s="25" t="e">
        <f>IF('Crisis Indicator Data'!#REF!="No Data",1,IF(#REF!&lt;&gt;"",1,0))</f>
        <v>#REF!</v>
      </c>
      <c r="AH3" s="25" t="e">
        <f>IF('Crisis Indicator Data'!#REF!="No Data",1,IF(#REF!&lt;&gt;"",1,0))</f>
        <v>#REF!</v>
      </c>
      <c r="AI3" s="25" t="e">
        <f>IF('Crisis Indicator Data'!#REF!="No Data",1,IF(#REF!&lt;&gt;"",1,0))</f>
        <v>#REF!</v>
      </c>
      <c r="AJ3" s="25" t="e">
        <f>IF('Crisis Indicator Data'!#REF!="No Data",1,IF(#REF!&lt;&gt;"",1,0))</f>
        <v>#REF!</v>
      </c>
      <c r="AK3" s="25" t="e">
        <f>IF('Crisis Indicator Data'!#REF!="No Data",1,IF(#REF!&lt;&gt;"",1,0))</f>
        <v>#REF!</v>
      </c>
      <c r="AL3" s="25" t="e">
        <f>IF('Crisis Indicator Data'!#REF!="No Data",1,IF(#REF!&lt;&gt;"",1,0))</f>
        <v>#REF!</v>
      </c>
      <c r="AM3" s="25" t="e">
        <f>IF('Crisis Indicator Data'!#REF!="No Data",1,IF(#REF!&lt;&gt;"",1,0))</f>
        <v>#REF!</v>
      </c>
      <c r="AN3" s="25" t="e">
        <f>IF('Crisis Indicator Data'!#REF!="No Data",1,IF(#REF!&lt;&gt;"",1,0))</f>
        <v>#REF!</v>
      </c>
      <c r="AO3" s="25" t="e">
        <f>IF('Crisis Indicator Data'!#REF!="No Data",1,IF(#REF!&lt;&gt;"",1,0))</f>
        <v>#REF!</v>
      </c>
      <c r="AP3" s="25" t="e">
        <f>IF('Crisis Indicator Data'!#REF!="No Data",1,IF(#REF!&lt;&gt;"",1,0))</f>
        <v>#REF!</v>
      </c>
      <c r="AQ3" s="25" t="e">
        <f>IF('Crisis Indicator Data'!#REF!="No Data",1,IF(#REF!&lt;&gt;"",1,0))</f>
        <v>#REF!</v>
      </c>
      <c r="AR3" s="25" t="e">
        <f>IF('Crisis Indicator Data'!#REF!="No Data",1,IF(#REF!&lt;&gt;"",1,0))</f>
        <v>#REF!</v>
      </c>
      <c r="AS3" s="25" t="e">
        <f>IF('Crisis Indicator Data'!#REF!="No Data",1,IF(#REF!&lt;&gt;"",1,0))</f>
        <v>#REF!</v>
      </c>
      <c r="AT3" s="25" t="e">
        <f>IF('Crisis Indicator Data'!#REF!="No Data",1,IF(#REF!&lt;&gt;"",1,0))</f>
        <v>#REF!</v>
      </c>
      <c r="AU3" s="25" t="e">
        <f>IF('Crisis Indicator Data'!#REF!="No Data",1,IF(#REF!&lt;&gt;"",1,0))</f>
        <v>#REF!</v>
      </c>
      <c r="AV3" s="25" t="e">
        <f>IF('Crisis Indicator Data'!#REF!="No Data",1,IF(#REF!&lt;&gt;"",1,0))</f>
        <v>#REF!</v>
      </c>
      <c r="AW3" s="25" t="e">
        <f>IF('Crisis Indicator Data'!#REF!="No Data",1,IF(#REF!&lt;&gt;"",1,0))</f>
        <v>#REF!</v>
      </c>
      <c r="AX3" s="25" t="e">
        <f>IF('Crisis Indicator Data'!#REF!="No Data",1,IF(#REF!&lt;&gt;"",1,0))</f>
        <v>#REF!</v>
      </c>
      <c r="AY3" s="25" t="e">
        <f>IF('Crisis Indicator Data'!#REF!="No Data",1,IF(#REF!&lt;&gt;"",1,0))</f>
        <v>#REF!</v>
      </c>
      <c r="AZ3" s="25" t="e">
        <f>IF('Crisis Indicator Data'!#REF!="No Data",1,IF(#REF!&lt;&gt;"",1,0))</f>
        <v>#REF!</v>
      </c>
      <c r="BA3" t="e">
        <f t="shared" si="0"/>
        <v>#REF!</v>
      </c>
      <c r="BB3" s="27" t="e">
        <f t="shared" si="1"/>
        <v>#REF!</v>
      </c>
    </row>
    <row r="4" spans="1:54" x14ac:dyDescent="0.25">
      <c r="A4" t="s">
        <v>9346</v>
      </c>
      <c r="B4" s="25" t="e">
        <f>IF('Crisis Indicator Data'!#REF!="No Data",1,IF(#REF!&lt;&gt;"",1,0))</f>
        <v>#REF!</v>
      </c>
      <c r="C4" s="25" t="e">
        <f>IF('Crisis Indicator Data'!#REF!="No Data",1,IF(#REF!&lt;&gt;"",1,0))</f>
        <v>#REF!</v>
      </c>
      <c r="D4" s="25" t="e">
        <f>IF('Crisis Indicator Data'!#REF!="No Data",1,IF(#REF!&lt;&gt;"",1,0))</f>
        <v>#REF!</v>
      </c>
      <c r="E4" s="25" t="e">
        <f>IF('Crisis Indicator Data'!#REF!="No Data",1,IF(#REF!&lt;&gt;"",1,0))</f>
        <v>#REF!</v>
      </c>
      <c r="F4" s="25" t="e">
        <f>IF('Crisis Indicator Data'!#REF!="No Data",1,IF(#REF!&lt;&gt;"",1,0))</f>
        <v>#REF!</v>
      </c>
      <c r="G4" s="25" t="e">
        <f>IF('Crisis Indicator Data'!#REF!="No Data",1,IF(#REF!&lt;&gt;"",1,0))</f>
        <v>#REF!</v>
      </c>
      <c r="H4" s="25" t="e">
        <f>IF('Crisis Indicator Data'!#REF!="No Data",1,IF(#REF!&lt;&gt;"",1,0))</f>
        <v>#REF!</v>
      </c>
      <c r="I4" s="25" t="e">
        <f>IF('Crisis Indicator Data'!#REF!="No Data",1,IF(#REF!&lt;&gt;"",1,0))</f>
        <v>#REF!</v>
      </c>
      <c r="J4" s="25" t="e">
        <f>IF('Crisis Indicator Data'!#REF!="No Data",1,IF(#REF!&lt;&gt;"",1,0))</f>
        <v>#REF!</v>
      </c>
      <c r="K4" s="25" t="e">
        <f>IF('Crisis Indicator Data'!#REF!="No Data",1,IF(#REF!&lt;&gt;"",1,0))</f>
        <v>#REF!</v>
      </c>
      <c r="L4" s="25" t="e">
        <f>IF('Crisis Indicator Data'!#REF!="No Data",1,IF(#REF!&lt;&gt;"",1,0))</f>
        <v>#REF!</v>
      </c>
      <c r="M4" s="25" t="e">
        <f>IF('Crisis Indicator Data'!#REF!="No Data",1,IF(#REF!&lt;&gt;"",1,0))</f>
        <v>#REF!</v>
      </c>
      <c r="N4" s="25" t="e">
        <f>IF('Crisis Indicator Data'!#REF!="No Data",1,IF(#REF!&lt;&gt;"",1,0))</f>
        <v>#REF!</v>
      </c>
      <c r="O4" s="25" t="e">
        <f>IF('Crisis Indicator Data'!#REF!="No Data",1,IF(#REF!&lt;&gt;"",1,0))</f>
        <v>#REF!</v>
      </c>
      <c r="P4" s="25" t="e">
        <f>IF('Crisis Indicator Data'!#REF!="No Data",1,IF(#REF!&lt;&gt;"",1,0))</f>
        <v>#REF!</v>
      </c>
      <c r="Q4" s="25" t="e">
        <f>IF('Crisis Indicator Data'!#REF!="No Data",1,IF(#REF!&lt;&gt;"",1,0))</f>
        <v>#REF!</v>
      </c>
      <c r="R4" s="25" t="e">
        <f>IF('Crisis Indicator Data'!#REF!="No Data",1,IF(#REF!&lt;&gt;"",1,0))</f>
        <v>#REF!</v>
      </c>
      <c r="S4" s="25" t="e">
        <f>IF('Crisis Indicator Data'!#REF!="No Data",1,IF(#REF!&lt;&gt;"",1,0))</f>
        <v>#REF!</v>
      </c>
      <c r="T4" s="25" t="e">
        <f>IF('Crisis Indicator Data'!#REF!="No Data",1,IF(#REF!&lt;&gt;"",1,0))</f>
        <v>#REF!</v>
      </c>
      <c r="U4" s="25" t="e">
        <f>IF('Crisis Indicator Data'!#REF!="No Data",1,IF(#REF!&lt;&gt;"",1,0))</f>
        <v>#REF!</v>
      </c>
      <c r="V4" s="25" t="e">
        <f>IF('Crisis Indicator Data'!#REF!="No Data",1,IF(#REF!&lt;&gt;"",1,0))</f>
        <v>#REF!</v>
      </c>
      <c r="W4" s="25" t="e">
        <f>IF('Crisis Indicator Data'!#REF!="No Data",1,IF(#REF!&lt;&gt;"",1,0))</f>
        <v>#REF!</v>
      </c>
      <c r="X4" s="25" t="e">
        <f>IF('Crisis Indicator Data'!#REF!="No Data",1,IF(#REF!&lt;&gt;"",1,0))</f>
        <v>#REF!</v>
      </c>
      <c r="Y4" s="25" t="e">
        <f>IF('Crisis Indicator Data'!#REF!="No Data",1,IF(#REF!&lt;&gt;"",1,0))</f>
        <v>#REF!</v>
      </c>
      <c r="Z4" s="25" t="e">
        <f>IF('Crisis Indicator Data'!#REF!="No Data",1,IF(#REF!&lt;&gt;"",1,0))</f>
        <v>#REF!</v>
      </c>
      <c r="AA4" s="25" t="e">
        <f>IF('Crisis Indicator Data'!#REF!="No Data",1,IF(#REF!&lt;&gt;"",1,0))</f>
        <v>#REF!</v>
      </c>
      <c r="AB4" s="25" t="e">
        <f>IF('Crisis Indicator Data'!#REF!="No Data",1,IF(#REF!&lt;&gt;"",1,0))</f>
        <v>#REF!</v>
      </c>
      <c r="AC4" s="25" t="e">
        <f>IF('Crisis Indicator Data'!#REF!="No Data",1,IF(#REF!&lt;&gt;"",1,0))</f>
        <v>#REF!</v>
      </c>
      <c r="AD4" s="25" t="e">
        <f>IF('Crisis Indicator Data'!#REF!="No Data",1,IF(#REF!&lt;&gt;"",1,0))</f>
        <v>#REF!</v>
      </c>
      <c r="AE4" s="25" t="e">
        <f>IF('Crisis Indicator Data'!#REF!="No Data",1,IF(#REF!&lt;&gt;"",1,0))</f>
        <v>#REF!</v>
      </c>
      <c r="AF4" s="25" t="e">
        <f>IF('Crisis Indicator Data'!#REF!="No Data",1,IF(#REF!&lt;&gt;"",1,0))</f>
        <v>#REF!</v>
      </c>
      <c r="AG4" s="25" t="e">
        <f>IF('Crisis Indicator Data'!#REF!="No Data",1,IF(#REF!&lt;&gt;"",1,0))</f>
        <v>#REF!</v>
      </c>
      <c r="AH4" s="25" t="e">
        <f>IF('Crisis Indicator Data'!#REF!="No Data",1,IF(#REF!&lt;&gt;"",1,0))</f>
        <v>#REF!</v>
      </c>
      <c r="AI4" s="25" t="e">
        <f>IF('Crisis Indicator Data'!#REF!="No Data",1,IF(#REF!&lt;&gt;"",1,0))</f>
        <v>#REF!</v>
      </c>
      <c r="AJ4" s="25" t="e">
        <f>IF('Crisis Indicator Data'!#REF!="No Data",1,IF(#REF!&lt;&gt;"",1,0))</f>
        <v>#REF!</v>
      </c>
      <c r="AK4" s="25" t="e">
        <f>IF('Crisis Indicator Data'!#REF!="No Data",1,IF(#REF!&lt;&gt;"",1,0))</f>
        <v>#REF!</v>
      </c>
      <c r="AL4" s="25" t="e">
        <f>IF('Crisis Indicator Data'!#REF!="No Data",1,IF(#REF!&lt;&gt;"",1,0))</f>
        <v>#REF!</v>
      </c>
      <c r="AM4" s="25" t="e">
        <f>IF('Crisis Indicator Data'!#REF!="No Data",1,IF(#REF!&lt;&gt;"",1,0))</f>
        <v>#REF!</v>
      </c>
      <c r="AN4" s="25" t="e">
        <f>IF('Crisis Indicator Data'!#REF!="No Data",1,IF(#REF!&lt;&gt;"",1,0))</f>
        <v>#REF!</v>
      </c>
      <c r="AO4" s="25" t="e">
        <f>IF('Crisis Indicator Data'!#REF!="No Data",1,IF(#REF!&lt;&gt;"",1,0))</f>
        <v>#REF!</v>
      </c>
      <c r="AP4" s="25" t="e">
        <f>IF('Crisis Indicator Data'!#REF!="No Data",1,IF(#REF!&lt;&gt;"",1,0))</f>
        <v>#REF!</v>
      </c>
      <c r="AQ4" s="25" t="e">
        <f>IF('Crisis Indicator Data'!#REF!="No Data",1,IF(#REF!&lt;&gt;"",1,0))</f>
        <v>#REF!</v>
      </c>
      <c r="AR4" s="25" t="e">
        <f>IF('Crisis Indicator Data'!#REF!="No Data",1,IF(#REF!&lt;&gt;"",1,0))</f>
        <v>#REF!</v>
      </c>
      <c r="AS4" s="25" t="e">
        <f>IF('Crisis Indicator Data'!#REF!="No Data",1,IF(#REF!&lt;&gt;"",1,0))</f>
        <v>#REF!</v>
      </c>
      <c r="AT4" s="25" t="e">
        <f>IF('Crisis Indicator Data'!#REF!="No Data",1,IF(#REF!&lt;&gt;"",1,0))</f>
        <v>#REF!</v>
      </c>
      <c r="AU4" s="25" t="e">
        <f>IF('Crisis Indicator Data'!#REF!="No Data",1,IF(#REF!&lt;&gt;"",1,0))</f>
        <v>#REF!</v>
      </c>
      <c r="AV4" s="25" t="e">
        <f>IF('Crisis Indicator Data'!#REF!="No Data",1,IF(#REF!&lt;&gt;"",1,0))</f>
        <v>#REF!</v>
      </c>
      <c r="AW4" s="25" t="e">
        <f>IF('Crisis Indicator Data'!#REF!="No Data",1,IF(#REF!&lt;&gt;"",1,0))</f>
        <v>#REF!</v>
      </c>
      <c r="AX4" s="25" t="e">
        <f>IF('Crisis Indicator Data'!#REF!="No Data",1,IF(#REF!&lt;&gt;"",1,0))</f>
        <v>#REF!</v>
      </c>
      <c r="AY4" s="25" t="e">
        <f>IF('Crisis Indicator Data'!#REF!="No Data",1,IF(#REF!&lt;&gt;"",1,0))</f>
        <v>#REF!</v>
      </c>
      <c r="AZ4" s="25" t="e">
        <f>IF('Crisis Indicator Data'!#REF!="No Data",1,IF(#REF!&lt;&gt;"",1,0))</f>
        <v>#REF!</v>
      </c>
      <c r="BA4" t="e">
        <f t="shared" si="0"/>
        <v>#REF!</v>
      </c>
      <c r="BB4" s="27" t="e">
        <f t="shared" si="1"/>
        <v>#REF!</v>
      </c>
    </row>
    <row r="5" spans="1:54" x14ac:dyDescent="0.25">
      <c r="A5" t="s">
        <v>9268</v>
      </c>
      <c r="B5" s="25" t="e">
        <f>IF('Crisis Indicator Data'!#REF!="No Data",1,IF(#REF!&lt;&gt;"",1,0))</f>
        <v>#REF!</v>
      </c>
      <c r="C5" s="25" t="e">
        <f>IF('Crisis Indicator Data'!#REF!="No Data",1,IF(#REF!&lt;&gt;"",1,0))</f>
        <v>#REF!</v>
      </c>
      <c r="D5" s="25" t="e">
        <f>IF('Crisis Indicator Data'!#REF!="No Data",1,IF(#REF!&lt;&gt;"",1,0))</f>
        <v>#REF!</v>
      </c>
      <c r="E5" s="25" t="e">
        <f>IF('Crisis Indicator Data'!#REF!="No Data",1,IF(#REF!&lt;&gt;"",1,0))</f>
        <v>#REF!</v>
      </c>
      <c r="F5" s="25" t="e">
        <f>IF('Crisis Indicator Data'!#REF!="No Data",1,IF(#REF!&lt;&gt;"",1,0))</f>
        <v>#REF!</v>
      </c>
      <c r="G5" s="25" t="e">
        <f>IF('Crisis Indicator Data'!#REF!="No Data",1,IF(#REF!&lt;&gt;"",1,0))</f>
        <v>#REF!</v>
      </c>
      <c r="H5" s="25" t="e">
        <f>IF('Crisis Indicator Data'!#REF!="No Data",1,IF(#REF!&lt;&gt;"",1,0))</f>
        <v>#REF!</v>
      </c>
      <c r="I5" s="25" t="e">
        <f>IF('Crisis Indicator Data'!#REF!="No Data",1,IF(#REF!&lt;&gt;"",1,0))</f>
        <v>#REF!</v>
      </c>
      <c r="J5" s="25" t="e">
        <f>IF('Crisis Indicator Data'!#REF!="No Data",1,IF(#REF!&lt;&gt;"",1,0))</f>
        <v>#REF!</v>
      </c>
      <c r="K5" s="25" t="e">
        <f>IF('Crisis Indicator Data'!#REF!="No Data",1,IF(#REF!&lt;&gt;"",1,0))</f>
        <v>#REF!</v>
      </c>
      <c r="L5" s="25" t="e">
        <f>IF('Crisis Indicator Data'!#REF!="No Data",1,IF(#REF!&lt;&gt;"",1,0))</f>
        <v>#REF!</v>
      </c>
      <c r="M5" s="25" t="e">
        <f>IF('Crisis Indicator Data'!#REF!="No Data",1,IF(#REF!&lt;&gt;"",1,0))</f>
        <v>#REF!</v>
      </c>
      <c r="N5" s="25" t="e">
        <f>IF('Crisis Indicator Data'!#REF!="No Data",1,IF(#REF!&lt;&gt;"",1,0))</f>
        <v>#REF!</v>
      </c>
      <c r="O5" s="25" t="e">
        <f>IF('Crisis Indicator Data'!#REF!="No Data",1,IF(#REF!&lt;&gt;"",1,0))</f>
        <v>#REF!</v>
      </c>
      <c r="P5" s="25" t="e">
        <f>IF('Crisis Indicator Data'!#REF!="No Data",1,IF(#REF!&lt;&gt;"",1,0))</f>
        <v>#REF!</v>
      </c>
      <c r="Q5" s="25" t="e">
        <f>IF('Crisis Indicator Data'!#REF!="No Data",1,IF(#REF!&lt;&gt;"",1,0))</f>
        <v>#REF!</v>
      </c>
      <c r="R5" s="25" t="e">
        <f>IF('Crisis Indicator Data'!#REF!="No Data",1,IF(#REF!&lt;&gt;"",1,0))</f>
        <v>#REF!</v>
      </c>
      <c r="S5" s="25" t="e">
        <f>IF('Crisis Indicator Data'!#REF!="No Data",1,IF(#REF!&lt;&gt;"",1,0))</f>
        <v>#REF!</v>
      </c>
      <c r="T5" s="25" t="e">
        <f>IF('Crisis Indicator Data'!#REF!="No Data",1,IF(#REF!&lt;&gt;"",1,0))</f>
        <v>#REF!</v>
      </c>
      <c r="U5" s="25" t="e">
        <f>IF('Crisis Indicator Data'!#REF!="No Data",1,IF(#REF!&lt;&gt;"",1,0))</f>
        <v>#REF!</v>
      </c>
      <c r="V5" s="25" t="e">
        <f>IF('Crisis Indicator Data'!#REF!="No Data",1,IF(#REF!&lt;&gt;"",1,0))</f>
        <v>#REF!</v>
      </c>
      <c r="W5" s="25" t="e">
        <f>IF('Crisis Indicator Data'!#REF!="No Data",1,IF(#REF!&lt;&gt;"",1,0))</f>
        <v>#REF!</v>
      </c>
      <c r="X5" s="25" t="e">
        <f>IF('Crisis Indicator Data'!#REF!="No Data",1,IF(#REF!&lt;&gt;"",1,0))</f>
        <v>#REF!</v>
      </c>
      <c r="Y5" s="25" t="e">
        <f>IF('Crisis Indicator Data'!#REF!="No Data",1,IF(#REF!&lt;&gt;"",1,0))</f>
        <v>#REF!</v>
      </c>
      <c r="Z5" s="25" t="e">
        <f>IF('Crisis Indicator Data'!#REF!="No Data",1,IF(#REF!&lt;&gt;"",1,0))</f>
        <v>#REF!</v>
      </c>
      <c r="AA5" s="25" t="e">
        <f>IF('Crisis Indicator Data'!#REF!="No Data",1,IF(#REF!&lt;&gt;"",1,0))</f>
        <v>#REF!</v>
      </c>
      <c r="AB5" s="25" t="e">
        <f>IF('Crisis Indicator Data'!#REF!="No Data",1,IF(#REF!&lt;&gt;"",1,0))</f>
        <v>#REF!</v>
      </c>
      <c r="AC5" s="25" t="e">
        <f>IF('Crisis Indicator Data'!#REF!="No Data",1,IF(#REF!&lt;&gt;"",1,0))</f>
        <v>#REF!</v>
      </c>
      <c r="AD5" s="25" t="e">
        <f>IF('Crisis Indicator Data'!#REF!="No Data",1,IF(#REF!&lt;&gt;"",1,0))</f>
        <v>#REF!</v>
      </c>
      <c r="AE5" s="25" t="e">
        <f>IF('Crisis Indicator Data'!#REF!="No Data",1,IF(#REF!&lt;&gt;"",1,0))</f>
        <v>#REF!</v>
      </c>
      <c r="AF5" s="25" t="e">
        <f>IF('Crisis Indicator Data'!#REF!="No Data",1,IF(#REF!&lt;&gt;"",1,0))</f>
        <v>#REF!</v>
      </c>
      <c r="AG5" s="25" t="e">
        <f>IF('Crisis Indicator Data'!#REF!="No Data",1,IF(#REF!&lt;&gt;"",1,0))</f>
        <v>#REF!</v>
      </c>
      <c r="AH5" s="25" t="e">
        <f>IF('Crisis Indicator Data'!#REF!="No Data",1,IF(#REF!&lt;&gt;"",1,0))</f>
        <v>#REF!</v>
      </c>
      <c r="AI5" s="25" t="e">
        <f>IF('Crisis Indicator Data'!#REF!="No Data",1,IF(#REF!&lt;&gt;"",1,0))</f>
        <v>#REF!</v>
      </c>
      <c r="AJ5" s="25" t="e">
        <f>IF('Crisis Indicator Data'!#REF!="No Data",1,IF(#REF!&lt;&gt;"",1,0))</f>
        <v>#REF!</v>
      </c>
      <c r="AK5" s="25" t="e">
        <f>IF('Crisis Indicator Data'!#REF!="No Data",1,IF(#REF!&lt;&gt;"",1,0))</f>
        <v>#REF!</v>
      </c>
      <c r="AL5" s="25" t="e">
        <f>IF('Crisis Indicator Data'!#REF!="No Data",1,IF(#REF!&lt;&gt;"",1,0))</f>
        <v>#REF!</v>
      </c>
      <c r="AM5" s="25" t="e">
        <f>IF('Crisis Indicator Data'!#REF!="No Data",1,IF(#REF!&lt;&gt;"",1,0))</f>
        <v>#REF!</v>
      </c>
      <c r="AN5" s="25" t="e">
        <f>IF('Crisis Indicator Data'!#REF!="No Data",1,IF(#REF!&lt;&gt;"",1,0))</f>
        <v>#REF!</v>
      </c>
      <c r="AO5" s="25" t="e">
        <f>IF('Crisis Indicator Data'!#REF!="No Data",1,IF(#REF!&lt;&gt;"",1,0))</f>
        <v>#REF!</v>
      </c>
      <c r="AP5" s="25" t="e">
        <f>IF('Crisis Indicator Data'!#REF!="No Data",1,IF(#REF!&lt;&gt;"",1,0))</f>
        <v>#REF!</v>
      </c>
      <c r="AQ5" s="25" t="e">
        <f>IF('Crisis Indicator Data'!#REF!="No Data",1,IF(#REF!&lt;&gt;"",1,0))</f>
        <v>#REF!</v>
      </c>
      <c r="AR5" s="25" t="e">
        <f>IF('Crisis Indicator Data'!#REF!="No Data",1,IF(#REF!&lt;&gt;"",1,0))</f>
        <v>#REF!</v>
      </c>
      <c r="AS5" s="25" t="e">
        <f>IF('Crisis Indicator Data'!#REF!="No Data",1,IF(#REF!&lt;&gt;"",1,0))</f>
        <v>#REF!</v>
      </c>
      <c r="AT5" s="25" t="e">
        <f>IF('Crisis Indicator Data'!#REF!="No Data",1,IF(#REF!&lt;&gt;"",1,0))</f>
        <v>#REF!</v>
      </c>
      <c r="AU5" s="25" t="e">
        <f>IF('Crisis Indicator Data'!#REF!="No Data",1,IF(#REF!&lt;&gt;"",1,0))</f>
        <v>#REF!</v>
      </c>
      <c r="AV5" s="25" t="e">
        <f>IF('Crisis Indicator Data'!#REF!="No Data",1,IF(#REF!&lt;&gt;"",1,0))</f>
        <v>#REF!</v>
      </c>
      <c r="AW5" s="25" t="e">
        <f>IF('Crisis Indicator Data'!#REF!="No Data",1,IF(#REF!&lt;&gt;"",1,0))</f>
        <v>#REF!</v>
      </c>
      <c r="AX5" s="25" t="e">
        <f>IF('Crisis Indicator Data'!#REF!="No Data",1,IF(#REF!&lt;&gt;"",1,0))</f>
        <v>#REF!</v>
      </c>
      <c r="AY5" s="25" t="e">
        <f>IF('Crisis Indicator Data'!#REF!="No Data",1,IF(#REF!&lt;&gt;"",1,0))</f>
        <v>#REF!</v>
      </c>
      <c r="AZ5" s="25" t="e">
        <f>IF('Crisis Indicator Data'!#REF!="No Data",1,IF(#REF!&lt;&gt;"",1,0))</f>
        <v>#REF!</v>
      </c>
      <c r="BA5" t="e">
        <f t="shared" si="0"/>
        <v>#REF!</v>
      </c>
      <c r="BB5" s="27" t="e">
        <f t="shared" si="1"/>
        <v>#REF!</v>
      </c>
    </row>
    <row r="6" spans="1:54" x14ac:dyDescent="0.25">
      <c r="A6" t="s">
        <v>9277</v>
      </c>
      <c r="B6" s="25" t="e">
        <f>IF('Crisis Indicator Data'!#REF!="No Data",1,IF(#REF!&lt;&gt;"",1,0))</f>
        <v>#REF!</v>
      </c>
      <c r="C6" s="25" t="e">
        <f>IF('Crisis Indicator Data'!#REF!="No Data",1,IF(#REF!&lt;&gt;"",1,0))</f>
        <v>#REF!</v>
      </c>
      <c r="D6" s="25" t="e">
        <f>IF('Crisis Indicator Data'!#REF!="No Data",1,IF(#REF!&lt;&gt;"",1,0))</f>
        <v>#REF!</v>
      </c>
      <c r="E6" s="25" t="e">
        <f>IF('Crisis Indicator Data'!#REF!="No Data",1,IF(#REF!&lt;&gt;"",1,0))</f>
        <v>#REF!</v>
      </c>
      <c r="F6" s="25" t="e">
        <f>IF('Crisis Indicator Data'!#REF!="No Data",1,IF(#REF!&lt;&gt;"",1,0))</f>
        <v>#REF!</v>
      </c>
      <c r="G6" s="25" t="e">
        <f>IF('Crisis Indicator Data'!#REF!="No Data",1,IF(#REF!&lt;&gt;"",1,0))</f>
        <v>#REF!</v>
      </c>
      <c r="H6" s="25" t="e">
        <f>IF('Crisis Indicator Data'!#REF!="No Data",1,IF(#REF!&lt;&gt;"",1,0))</f>
        <v>#REF!</v>
      </c>
      <c r="I6" s="25" t="e">
        <f>IF('Crisis Indicator Data'!#REF!="No Data",1,IF(#REF!&lt;&gt;"",1,0))</f>
        <v>#REF!</v>
      </c>
      <c r="J6" s="25" t="e">
        <f>IF('Crisis Indicator Data'!#REF!="No Data",1,IF(#REF!&lt;&gt;"",1,0))</f>
        <v>#REF!</v>
      </c>
      <c r="K6" s="25" t="e">
        <f>IF('Crisis Indicator Data'!#REF!="No Data",1,IF(#REF!&lt;&gt;"",1,0))</f>
        <v>#REF!</v>
      </c>
      <c r="L6" s="25" t="e">
        <f>IF('Crisis Indicator Data'!#REF!="No Data",1,IF(#REF!&lt;&gt;"",1,0))</f>
        <v>#REF!</v>
      </c>
      <c r="M6" s="25" t="e">
        <f>IF('Crisis Indicator Data'!#REF!="No Data",1,IF(#REF!&lt;&gt;"",1,0))</f>
        <v>#REF!</v>
      </c>
      <c r="N6" s="25" t="e">
        <f>IF('Crisis Indicator Data'!#REF!="No Data",1,IF(#REF!&lt;&gt;"",1,0))</f>
        <v>#REF!</v>
      </c>
      <c r="O6" s="25" t="e">
        <f>IF('Crisis Indicator Data'!#REF!="No Data",1,IF(#REF!&lt;&gt;"",1,0))</f>
        <v>#REF!</v>
      </c>
      <c r="P6" s="25" t="e">
        <f>IF('Crisis Indicator Data'!#REF!="No Data",1,IF(#REF!&lt;&gt;"",1,0))</f>
        <v>#REF!</v>
      </c>
      <c r="Q6" s="25" t="e">
        <f>IF('Crisis Indicator Data'!#REF!="No Data",1,IF(#REF!&lt;&gt;"",1,0))</f>
        <v>#REF!</v>
      </c>
      <c r="R6" s="25" t="e">
        <f>IF('Crisis Indicator Data'!#REF!="No Data",1,IF(#REF!&lt;&gt;"",1,0))</f>
        <v>#REF!</v>
      </c>
      <c r="S6" s="25" t="e">
        <f>IF('Crisis Indicator Data'!#REF!="No Data",1,IF(#REF!&lt;&gt;"",1,0))</f>
        <v>#REF!</v>
      </c>
      <c r="T6" s="25" t="e">
        <f>IF('Crisis Indicator Data'!#REF!="No Data",1,IF(#REF!&lt;&gt;"",1,0))</f>
        <v>#REF!</v>
      </c>
      <c r="U6" s="25" t="e">
        <f>IF('Crisis Indicator Data'!#REF!="No Data",1,IF(#REF!&lt;&gt;"",1,0))</f>
        <v>#REF!</v>
      </c>
      <c r="V6" s="25" t="e">
        <f>IF('Crisis Indicator Data'!#REF!="No Data",1,IF(#REF!&lt;&gt;"",1,0))</f>
        <v>#REF!</v>
      </c>
      <c r="W6" s="25" t="e">
        <f>IF('Crisis Indicator Data'!#REF!="No Data",1,IF(#REF!&lt;&gt;"",1,0))</f>
        <v>#REF!</v>
      </c>
      <c r="X6" s="25" t="e">
        <f>IF('Crisis Indicator Data'!#REF!="No Data",1,IF(#REF!&lt;&gt;"",1,0))</f>
        <v>#REF!</v>
      </c>
      <c r="Y6" s="25" t="e">
        <f>IF('Crisis Indicator Data'!#REF!="No Data",1,IF(#REF!&lt;&gt;"",1,0))</f>
        <v>#REF!</v>
      </c>
      <c r="Z6" s="25" t="e">
        <f>IF('Crisis Indicator Data'!#REF!="No Data",1,IF(#REF!&lt;&gt;"",1,0))</f>
        <v>#REF!</v>
      </c>
      <c r="AA6" s="25" t="e">
        <f>IF('Crisis Indicator Data'!#REF!="No Data",1,IF(#REF!&lt;&gt;"",1,0))</f>
        <v>#REF!</v>
      </c>
      <c r="AB6" s="25" t="e">
        <f>IF('Crisis Indicator Data'!#REF!="No Data",1,IF(#REF!&lt;&gt;"",1,0))</f>
        <v>#REF!</v>
      </c>
      <c r="AC6" s="25" t="e">
        <f>IF('Crisis Indicator Data'!#REF!="No Data",1,IF(#REF!&lt;&gt;"",1,0))</f>
        <v>#REF!</v>
      </c>
      <c r="AD6" s="25" t="e">
        <f>IF('Crisis Indicator Data'!#REF!="No Data",1,IF(#REF!&lt;&gt;"",1,0))</f>
        <v>#REF!</v>
      </c>
      <c r="AE6" s="25" t="e">
        <f>IF('Crisis Indicator Data'!#REF!="No Data",1,IF(#REF!&lt;&gt;"",1,0))</f>
        <v>#REF!</v>
      </c>
      <c r="AF6" s="25" t="e">
        <f>IF('Crisis Indicator Data'!#REF!="No Data",1,IF(#REF!&lt;&gt;"",1,0))</f>
        <v>#REF!</v>
      </c>
      <c r="AG6" s="25" t="e">
        <f>IF('Crisis Indicator Data'!#REF!="No Data",1,IF(#REF!&lt;&gt;"",1,0))</f>
        <v>#REF!</v>
      </c>
      <c r="AH6" s="25" t="e">
        <f>IF('Crisis Indicator Data'!#REF!="No Data",1,IF(#REF!&lt;&gt;"",1,0))</f>
        <v>#REF!</v>
      </c>
      <c r="AI6" s="25" t="e">
        <f>IF('Crisis Indicator Data'!#REF!="No Data",1,IF(#REF!&lt;&gt;"",1,0))</f>
        <v>#REF!</v>
      </c>
      <c r="AJ6" s="25" t="e">
        <f>IF('Crisis Indicator Data'!#REF!="No Data",1,IF(#REF!&lt;&gt;"",1,0))</f>
        <v>#REF!</v>
      </c>
      <c r="AK6" s="25" t="e">
        <f>IF('Crisis Indicator Data'!#REF!="No Data",1,IF(#REF!&lt;&gt;"",1,0))</f>
        <v>#REF!</v>
      </c>
      <c r="AL6" s="25" t="e">
        <f>IF('Crisis Indicator Data'!#REF!="No Data",1,IF(#REF!&lt;&gt;"",1,0))</f>
        <v>#REF!</v>
      </c>
      <c r="AM6" s="25" t="e">
        <f>IF('Crisis Indicator Data'!#REF!="No Data",1,IF(#REF!&lt;&gt;"",1,0))</f>
        <v>#REF!</v>
      </c>
      <c r="AN6" s="25" t="e">
        <f>IF('Crisis Indicator Data'!#REF!="No Data",1,IF(#REF!&lt;&gt;"",1,0))</f>
        <v>#REF!</v>
      </c>
      <c r="AO6" s="25" t="e">
        <f>IF('Crisis Indicator Data'!#REF!="No Data",1,IF(#REF!&lt;&gt;"",1,0))</f>
        <v>#REF!</v>
      </c>
      <c r="AP6" s="25" t="e">
        <f>IF('Crisis Indicator Data'!#REF!="No Data",1,IF(#REF!&lt;&gt;"",1,0))</f>
        <v>#REF!</v>
      </c>
      <c r="AQ6" s="25" t="e">
        <f>IF('Crisis Indicator Data'!#REF!="No Data",1,IF(#REF!&lt;&gt;"",1,0))</f>
        <v>#REF!</v>
      </c>
      <c r="AR6" s="25" t="e">
        <f>IF('Crisis Indicator Data'!#REF!="No Data",1,IF(#REF!&lt;&gt;"",1,0))</f>
        <v>#REF!</v>
      </c>
      <c r="AS6" s="25" t="e">
        <f>IF('Crisis Indicator Data'!#REF!="No Data",1,IF(#REF!&lt;&gt;"",1,0))</f>
        <v>#REF!</v>
      </c>
      <c r="AT6" s="25" t="e">
        <f>IF('Crisis Indicator Data'!#REF!="No Data",1,IF(#REF!&lt;&gt;"",1,0))</f>
        <v>#REF!</v>
      </c>
      <c r="AU6" s="25" t="e">
        <f>IF('Crisis Indicator Data'!#REF!="No Data",1,IF(#REF!&lt;&gt;"",1,0))</f>
        <v>#REF!</v>
      </c>
      <c r="AV6" s="25" t="e">
        <f>IF('Crisis Indicator Data'!#REF!="No Data",1,IF(#REF!&lt;&gt;"",1,0))</f>
        <v>#REF!</v>
      </c>
      <c r="AW6" s="25" t="e">
        <f>IF('Crisis Indicator Data'!#REF!="No Data",1,IF(#REF!&lt;&gt;"",1,0))</f>
        <v>#REF!</v>
      </c>
      <c r="AX6" s="25" t="e">
        <f>IF('Crisis Indicator Data'!#REF!="No Data",1,IF(#REF!&lt;&gt;"",1,0))</f>
        <v>#REF!</v>
      </c>
      <c r="AY6" s="25" t="e">
        <f>IF('Crisis Indicator Data'!#REF!="No Data",1,IF(#REF!&lt;&gt;"",1,0))</f>
        <v>#REF!</v>
      </c>
      <c r="AZ6" s="25" t="e">
        <f>IF('Crisis Indicator Data'!#REF!="No Data",1,IF(#REF!&lt;&gt;"",1,0))</f>
        <v>#REF!</v>
      </c>
      <c r="BA6" t="e">
        <f t="shared" si="0"/>
        <v>#REF!</v>
      </c>
      <c r="BB6" s="27" t="e">
        <f t="shared" si="1"/>
        <v>#REF!</v>
      </c>
    </row>
    <row r="7" spans="1:54" x14ac:dyDescent="0.25">
      <c r="A7" t="s">
        <v>9274</v>
      </c>
      <c r="B7" s="25" t="e">
        <f>IF('Crisis Indicator Data'!#REF!="No Data",1,IF(#REF!&lt;&gt;"",1,0))</f>
        <v>#REF!</v>
      </c>
      <c r="C7" s="25" t="e">
        <f>IF('Crisis Indicator Data'!#REF!="No Data",1,IF(#REF!&lt;&gt;"",1,0))</f>
        <v>#REF!</v>
      </c>
      <c r="D7" s="25" t="e">
        <f>IF('Crisis Indicator Data'!#REF!="No Data",1,IF(#REF!&lt;&gt;"",1,0))</f>
        <v>#REF!</v>
      </c>
      <c r="E7" s="25" t="e">
        <f>IF('Crisis Indicator Data'!#REF!="No Data",1,IF(#REF!&lt;&gt;"",1,0))</f>
        <v>#REF!</v>
      </c>
      <c r="F7" s="25" t="e">
        <f>IF('Crisis Indicator Data'!#REF!="No Data",1,IF(#REF!&lt;&gt;"",1,0))</f>
        <v>#REF!</v>
      </c>
      <c r="G7" s="25" t="e">
        <f>IF('Crisis Indicator Data'!#REF!="No Data",1,IF(#REF!&lt;&gt;"",1,0))</f>
        <v>#REF!</v>
      </c>
      <c r="H7" s="25" t="e">
        <f>IF('Crisis Indicator Data'!#REF!="No Data",1,IF(#REF!&lt;&gt;"",1,0))</f>
        <v>#REF!</v>
      </c>
      <c r="I7" s="25" t="e">
        <f>IF('Crisis Indicator Data'!#REF!="No Data",1,IF(#REF!&lt;&gt;"",1,0))</f>
        <v>#REF!</v>
      </c>
      <c r="J7" s="25" t="e">
        <f>IF('Crisis Indicator Data'!#REF!="No Data",1,IF(#REF!&lt;&gt;"",1,0))</f>
        <v>#REF!</v>
      </c>
      <c r="K7" s="25" t="e">
        <f>IF('Crisis Indicator Data'!#REF!="No Data",1,IF(#REF!&lt;&gt;"",1,0))</f>
        <v>#REF!</v>
      </c>
      <c r="L7" s="25" t="e">
        <f>IF('Crisis Indicator Data'!#REF!="No Data",1,IF(#REF!&lt;&gt;"",1,0))</f>
        <v>#REF!</v>
      </c>
      <c r="M7" s="25" t="e">
        <f>IF('Crisis Indicator Data'!#REF!="No Data",1,IF(#REF!&lt;&gt;"",1,0))</f>
        <v>#REF!</v>
      </c>
      <c r="N7" s="25" t="e">
        <f>IF('Crisis Indicator Data'!#REF!="No Data",1,IF(#REF!&lt;&gt;"",1,0))</f>
        <v>#REF!</v>
      </c>
      <c r="O7" s="25" t="e">
        <f>IF('Crisis Indicator Data'!#REF!="No Data",1,IF(#REF!&lt;&gt;"",1,0))</f>
        <v>#REF!</v>
      </c>
      <c r="P7" s="25" t="e">
        <f>IF('Crisis Indicator Data'!#REF!="No Data",1,IF(#REF!&lt;&gt;"",1,0))</f>
        <v>#REF!</v>
      </c>
      <c r="Q7" s="25" t="e">
        <f>IF('Crisis Indicator Data'!#REF!="No Data",1,IF(#REF!&lt;&gt;"",1,0))</f>
        <v>#REF!</v>
      </c>
      <c r="R7" s="25" t="e">
        <f>IF('Crisis Indicator Data'!#REF!="No Data",1,IF(#REF!&lt;&gt;"",1,0))</f>
        <v>#REF!</v>
      </c>
      <c r="S7" s="25" t="e">
        <f>IF('Crisis Indicator Data'!#REF!="No Data",1,IF(#REF!&lt;&gt;"",1,0))</f>
        <v>#REF!</v>
      </c>
      <c r="T7" s="25" t="e">
        <f>IF('Crisis Indicator Data'!#REF!="No Data",1,IF(#REF!&lt;&gt;"",1,0))</f>
        <v>#REF!</v>
      </c>
      <c r="U7" s="25" t="e">
        <f>IF('Crisis Indicator Data'!#REF!="No Data",1,IF(#REF!&lt;&gt;"",1,0))</f>
        <v>#REF!</v>
      </c>
      <c r="V7" s="25" t="e">
        <f>IF('Crisis Indicator Data'!#REF!="No Data",1,IF(#REF!&lt;&gt;"",1,0))</f>
        <v>#REF!</v>
      </c>
      <c r="W7" s="25" t="e">
        <f>IF('Crisis Indicator Data'!#REF!="No Data",1,IF(#REF!&lt;&gt;"",1,0))</f>
        <v>#REF!</v>
      </c>
      <c r="X7" s="25" t="e">
        <f>IF('Crisis Indicator Data'!#REF!="No Data",1,IF(#REF!&lt;&gt;"",1,0))</f>
        <v>#REF!</v>
      </c>
      <c r="Y7" s="25" t="e">
        <f>IF('Crisis Indicator Data'!#REF!="No Data",1,IF(#REF!&lt;&gt;"",1,0))</f>
        <v>#REF!</v>
      </c>
      <c r="Z7" s="25" t="e">
        <f>IF('Crisis Indicator Data'!#REF!="No Data",1,IF(#REF!&lt;&gt;"",1,0))</f>
        <v>#REF!</v>
      </c>
      <c r="AA7" s="25" t="e">
        <f>IF('Crisis Indicator Data'!#REF!="No Data",1,IF(#REF!&lt;&gt;"",1,0))</f>
        <v>#REF!</v>
      </c>
      <c r="AB7" s="25" t="e">
        <f>IF('Crisis Indicator Data'!#REF!="No Data",1,IF(#REF!&lt;&gt;"",1,0))</f>
        <v>#REF!</v>
      </c>
      <c r="AC7" s="25" t="e">
        <f>IF('Crisis Indicator Data'!#REF!="No Data",1,IF(#REF!&lt;&gt;"",1,0))</f>
        <v>#REF!</v>
      </c>
      <c r="AD7" s="25" t="e">
        <f>IF('Crisis Indicator Data'!#REF!="No Data",1,IF(#REF!&lt;&gt;"",1,0))</f>
        <v>#REF!</v>
      </c>
      <c r="AE7" s="25" t="e">
        <f>IF('Crisis Indicator Data'!#REF!="No Data",1,IF(#REF!&lt;&gt;"",1,0))</f>
        <v>#REF!</v>
      </c>
      <c r="AF7" s="25" t="e">
        <f>IF('Crisis Indicator Data'!#REF!="No Data",1,IF(#REF!&lt;&gt;"",1,0))</f>
        <v>#REF!</v>
      </c>
      <c r="AG7" s="25" t="e">
        <f>IF('Crisis Indicator Data'!#REF!="No Data",1,IF(#REF!&lt;&gt;"",1,0))</f>
        <v>#REF!</v>
      </c>
      <c r="AH7" s="25" t="e">
        <f>IF('Crisis Indicator Data'!#REF!="No Data",1,IF(#REF!&lt;&gt;"",1,0))</f>
        <v>#REF!</v>
      </c>
      <c r="AI7" s="25" t="e">
        <f>IF('Crisis Indicator Data'!#REF!="No Data",1,IF(#REF!&lt;&gt;"",1,0))</f>
        <v>#REF!</v>
      </c>
      <c r="AJ7" s="25" t="e">
        <f>IF('Crisis Indicator Data'!#REF!="No Data",1,IF(#REF!&lt;&gt;"",1,0))</f>
        <v>#REF!</v>
      </c>
      <c r="AK7" s="25" t="e">
        <f>IF('Crisis Indicator Data'!#REF!="No Data",1,IF(#REF!&lt;&gt;"",1,0))</f>
        <v>#REF!</v>
      </c>
      <c r="AL7" s="25" t="e">
        <f>IF('Crisis Indicator Data'!#REF!="No Data",1,IF(#REF!&lt;&gt;"",1,0))</f>
        <v>#REF!</v>
      </c>
      <c r="AM7" s="25" t="e">
        <f>IF('Crisis Indicator Data'!#REF!="No Data",1,IF(#REF!&lt;&gt;"",1,0))</f>
        <v>#REF!</v>
      </c>
      <c r="AN7" s="25" t="e">
        <f>IF('Crisis Indicator Data'!#REF!="No Data",1,IF(#REF!&lt;&gt;"",1,0))</f>
        <v>#REF!</v>
      </c>
      <c r="AO7" s="25" t="e">
        <f>IF('Crisis Indicator Data'!#REF!="No Data",1,IF(#REF!&lt;&gt;"",1,0))</f>
        <v>#REF!</v>
      </c>
      <c r="AP7" s="25" t="e">
        <f>IF('Crisis Indicator Data'!#REF!="No Data",1,IF(#REF!&lt;&gt;"",1,0))</f>
        <v>#REF!</v>
      </c>
      <c r="AQ7" s="25" t="e">
        <f>IF('Crisis Indicator Data'!#REF!="No Data",1,IF(#REF!&lt;&gt;"",1,0))</f>
        <v>#REF!</v>
      </c>
      <c r="AR7" s="25" t="e">
        <f>IF('Crisis Indicator Data'!#REF!="No Data",1,IF(#REF!&lt;&gt;"",1,0))</f>
        <v>#REF!</v>
      </c>
      <c r="AS7" s="25" t="e">
        <f>IF('Crisis Indicator Data'!#REF!="No Data",1,IF(#REF!&lt;&gt;"",1,0))</f>
        <v>#REF!</v>
      </c>
      <c r="AT7" s="25" t="e">
        <f>IF('Crisis Indicator Data'!#REF!="No Data",1,IF(#REF!&lt;&gt;"",1,0))</f>
        <v>#REF!</v>
      </c>
      <c r="AU7" s="25" t="e">
        <f>IF('Crisis Indicator Data'!#REF!="No Data",1,IF(#REF!&lt;&gt;"",1,0))</f>
        <v>#REF!</v>
      </c>
      <c r="AV7" s="25" t="e">
        <f>IF('Crisis Indicator Data'!#REF!="No Data",1,IF(#REF!&lt;&gt;"",1,0))</f>
        <v>#REF!</v>
      </c>
      <c r="AW7" s="25" t="e">
        <f>IF('Crisis Indicator Data'!#REF!="No Data",1,IF(#REF!&lt;&gt;"",1,0))</f>
        <v>#REF!</v>
      </c>
      <c r="AX7" s="25" t="e">
        <f>IF('Crisis Indicator Data'!#REF!="No Data",1,IF(#REF!&lt;&gt;"",1,0))</f>
        <v>#REF!</v>
      </c>
      <c r="AY7" s="25" t="e">
        <f>IF('Crisis Indicator Data'!#REF!="No Data",1,IF(#REF!&lt;&gt;"",1,0))</f>
        <v>#REF!</v>
      </c>
      <c r="AZ7" s="25" t="e">
        <f>IF('Crisis Indicator Data'!#REF!="No Data",1,IF(#REF!&lt;&gt;"",1,0))</f>
        <v>#REF!</v>
      </c>
      <c r="BA7" t="e">
        <f t="shared" si="0"/>
        <v>#REF!</v>
      </c>
      <c r="BB7" s="27" t="e">
        <f t="shared" si="1"/>
        <v>#REF!</v>
      </c>
    </row>
    <row r="8" spans="1:54" x14ac:dyDescent="0.25">
      <c r="A8" t="s">
        <v>9275</v>
      </c>
      <c r="B8" s="25" t="e">
        <f>IF('Crisis Indicator Data'!#REF!="No Data",1,IF(#REF!&lt;&gt;"",1,0))</f>
        <v>#REF!</v>
      </c>
      <c r="C8" s="25" t="e">
        <f>IF('Crisis Indicator Data'!#REF!="No Data",1,IF(#REF!&lt;&gt;"",1,0))</f>
        <v>#REF!</v>
      </c>
      <c r="D8" s="25" t="e">
        <f>IF('Crisis Indicator Data'!#REF!="No Data",1,IF(#REF!&lt;&gt;"",1,0))</f>
        <v>#REF!</v>
      </c>
      <c r="E8" s="25" t="e">
        <f>IF('Crisis Indicator Data'!#REF!="No Data",1,IF(#REF!&lt;&gt;"",1,0))</f>
        <v>#REF!</v>
      </c>
      <c r="F8" s="25" t="e">
        <f>IF('Crisis Indicator Data'!#REF!="No Data",1,IF(#REF!&lt;&gt;"",1,0))</f>
        <v>#REF!</v>
      </c>
      <c r="G8" s="25" t="e">
        <f>IF('Crisis Indicator Data'!#REF!="No Data",1,IF(#REF!&lt;&gt;"",1,0))</f>
        <v>#REF!</v>
      </c>
      <c r="H8" s="25" t="e">
        <f>IF('Crisis Indicator Data'!#REF!="No Data",1,IF(#REF!&lt;&gt;"",1,0))</f>
        <v>#REF!</v>
      </c>
      <c r="I8" s="25" t="e">
        <f>IF('Crisis Indicator Data'!#REF!="No Data",1,IF(#REF!&lt;&gt;"",1,0))</f>
        <v>#REF!</v>
      </c>
      <c r="J8" s="25" t="e">
        <f>IF('Crisis Indicator Data'!#REF!="No Data",1,IF(#REF!&lt;&gt;"",1,0))</f>
        <v>#REF!</v>
      </c>
      <c r="K8" s="25" t="e">
        <f>IF('Crisis Indicator Data'!#REF!="No Data",1,IF(#REF!&lt;&gt;"",1,0))</f>
        <v>#REF!</v>
      </c>
      <c r="L8" s="25" t="e">
        <f>IF('Crisis Indicator Data'!#REF!="No Data",1,IF(#REF!&lt;&gt;"",1,0))</f>
        <v>#REF!</v>
      </c>
      <c r="M8" s="25" t="e">
        <f>IF('Crisis Indicator Data'!#REF!="No Data",1,IF(#REF!&lt;&gt;"",1,0))</f>
        <v>#REF!</v>
      </c>
      <c r="N8" s="25" t="e">
        <f>IF('Crisis Indicator Data'!#REF!="No Data",1,IF(#REF!&lt;&gt;"",1,0))</f>
        <v>#REF!</v>
      </c>
      <c r="O8" s="25" t="e">
        <f>IF('Crisis Indicator Data'!#REF!="No Data",1,IF(#REF!&lt;&gt;"",1,0))</f>
        <v>#REF!</v>
      </c>
      <c r="P8" s="25" t="e">
        <f>IF('Crisis Indicator Data'!#REF!="No Data",1,IF(#REF!&lt;&gt;"",1,0))</f>
        <v>#REF!</v>
      </c>
      <c r="Q8" s="25" t="e">
        <f>IF('Crisis Indicator Data'!#REF!="No Data",1,IF(#REF!&lt;&gt;"",1,0))</f>
        <v>#REF!</v>
      </c>
      <c r="R8" s="25" t="e">
        <f>IF('Crisis Indicator Data'!#REF!="No Data",1,IF(#REF!&lt;&gt;"",1,0))</f>
        <v>#REF!</v>
      </c>
      <c r="S8" s="25" t="e">
        <f>IF('Crisis Indicator Data'!#REF!="No Data",1,IF(#REF!&lt;&gt;"",1,0))</f>
        <v>#REF!</v>
      </c>
      <c r="T8" s="25" t="e">
        <f>IF('Crisis Indicator Data'!#REF!="No Data",1,IF(#REF!&lt;&gt;"",1,0))</f>
        <v>#REF!</v>
      </c>
      <c r="U8" s="25" t="e">
        <f>IF('Crisis Indicator Data'!#REF!="No Data",1,IF(#REF!&lt;&gt;"",1,0))</f>
        <v>#REF!</v>
      </c>
      <c r="V8" s="25" t="e">
        <f>IF('Crisis Indicator Data'!#REF!="No Data",1,IF(#REF!&lt;&gt;"",1,0))</f>
        <v>#REF!</v>
      </c>
      <c r="W8" s="25" t="e">
        <f>IF('Crisis Indicator Data'!#REF!="No Data",1,IF(#REF!&lt;&gt;"",1,0))</f>
        <v>#REF!</v>
      </c>
      <c r="X8" s="25" t="e">
        <f>IF('Crisis Indicator Data'!#REF!="No Data",1,IF(#REF!&lt;&gt;"",1,0))</f>
        <v>#REF!</v>
      </c>
      <c r="Y8" s="25" t="e">
        <f>IF('Crisis Indicator Data'!#REF!="No Data",1,IF(#REF!&lt;&gt;"",1,0))</f>
        <v>#REF!</v>
      </c>
      <c r="Z8" s="25" t="e">
        <f>IF('Crisis Indicator Data'!#REF!="No Data",1,IF(#REF!&lt;&gt;"",1,0))</f>
        <v>#REF!</v>
      </c>
      <c r="AA8" s="25" t="e">
        <f>IF('Crisis Indicator Data'!#REF!="No Data",1,IF(#REF!&lt;&gt;"",1,0))</f>
        <v>#REF!</v>
      </c>
      <c r="AB8" s="25" t="e">
        <f>IF('Crisis Indicator Data'!#REF!="No Data",1,IF(#REF!&lt;&gt;"",1,0))</f>
        <v>#REF!</v>
      </c>
      <c r="AC8" s="25" t="e">
        <f>IF('Crisis Indicator Data'!#REF!="No Data",1,IF(#REF!&lt;&gt;"",1,0))</f>
        <v>#REF!</v>
      </c>
      <c r="AD8" s="25" t="e">
        <f>IF('Crisis Indicator Data'!#REF!="No Data",1,IF(#REF!&lt;&gt;"",1,0))</f>
        <v>#REF!</v>
      </c>
      <c r="AE8" s="25" t="e">
        <f>IF('Crisis Indicator Data'!#REF!="No Data",1,IF(#REF!&lt;&gt;"",1,0))</f>
        <v>#REF!</v>
      </c>
      <c r="AF8" s="25" t="e">
        <f>IF('Crisis Indicator Data'!#REF!="No Data",1,IF(#REF!&lt;&gt;"",1,0))</f>
        <v>#REF!</v>
      </c>
      <c r="AG8" s="25" t="e">
        <f>IF('Crisis Indicator Data'!#REF!="No Data",1,IF(#REF!&lt;&gt;"",1,0))</f>
        <v>#REF!</v>
      </c>
      <c r="AH8" s="25" t="e">
        <f>IF('Crisis Indicator Data'!#REF!="No Data",1,IF(#REF!&lt;&gt;"",1,0))</f>
        <v>#REF!</v>
      </c>
      <c r="AI8" s="25" t="e">
        <f>IF('Crisis Indicator Data'!#REF!="No Data",1,IF(#REF!&lt;&gt;"",1,0))</f>
        <v>#REF!</v>
      </c>
      <c r="AJ8" s="25" t="e">
        <f>IF('Crisis Indicator Data'!#REF!="No Data",1,IF(#REF!&lt;&gt;"",1,0))</f>
        <v>#REF!</v>
      </c>
      <c r="AK8" s="25" t="e">
        <f>IF('Crisis Indicator Data'!#REF!="No Data",1,IF(#REF!&lt;&gt;"",1,0))</f>
        <v>#REF!</v>
      </c>
      <c r="AL8" s="25" t="e">
        <f>IF('Crisis Indicator Data'!#REF!="No Data",1,IF(#REF!&lt;&gt;"",1,0))</f>
        <v>#REF!</v>
      </c>
      <c r="AM8" s="25" t="e">
        <f>IF('Crisis Indicator Data'!#REF!="No Data",1,IF(#REF!&lt;&gt;"",1,0))</f>
        <v>#REF!</v>
      </c>
      <c r="AN8" s="25" t="e">
        <f>IF('Crisis Indicator Data'!#REF!="No Data",1,IF(#REF!&lt;&gt;"",1,0))</f>
        <v>#REF!</v>
      </c>
      <c r="AO8" s="25" t="e">
        <f>IF('Crisis Indicator Data'!#REF!="No Data",1,IF(#REF!&lt;&gt;"",1,0))</f>
        <v>#REF!</v>
      </c>
      <c r="AP8" s="25" t="e">
        <f>IF('Crisis Indicator Data'!#REF!="No Data",1,IF(#REF!&lt;&gt;"",1,0))</f>
        <v>#REF!</v>
      </c>
      <c r="AQ8" s="25" t="e">
        <f>IF('Crisis Indicator Data'!#REF!="No Data",1,IF(#REF!&lt;&gt;"",1,0))</f>
        <v>#REF!</v>
      </c>
      <c r="AR8" s="25" t="e">
        <f>IF('Crisis Indicator Data'!#REF!="No Data",1,IF(#REF!&lt;&gt;"",1,0))</f>
        <v>#REF!</v>
      </c>
      <c r="AS8" s="25" t="e">
        <f>IF('Crisis Indicator Data'!#REF!="No Data",1,IF(#REF!&lt;&gt;"",1,0))</f>
        <v>#REF!</v>
      </c>
      <c r="AT8" s="25" t="e">
        <f>IF('Crisis Indicator Data'!#REF!="No Data",1,IF(#REF!&lt;&gt;"",1,0))</f>
        <v>#REF!</v>
      </c>
      <c r="AU8" s="25" t="e">
        <f>IF('Crisis Indicator Data'!#REF!="No Data",1,IF(#REF!&lt;&gt;"",1,0))</f>
        <v>#REF!</v>
      </c>
      <c r="AV8" s="25" t="e">
        <f>IF('Crisis Indicator Data'!#REF!="No Data",1,IF(#REF!&lt;&gt;"",1,0))</f>
        <v>#REF!</v>
      </c>
      <c r="AW8" s="25" t="e">
        <f>IF('Crisis Indicator Data'!#REF!="No Data",1,IF(#REF!&lt;&gt;"",1,0))</f>
        <v>#REF!</v>
      </c>
      <c r="AX8" s="25" t="e">
        <f>IF('Crisis Indicator Data'!#REF!="No Data",1,IF(#REF!&lt;&gt;"",1,0))</f>
        <v>#REF!</v>
      </c>
      <c r="AY8" s="25" t="e">
        <f>IF('Crisis Indicator Data'!#REF!="No Data",1,IF(#REF!&lt;&gt;"",1,0))</f>
        <v>#REF!</v>
      </c>
      <c r="AZ8" s="25" t="e">
        <f>IF('Crisis Indicator Data'!#REF!="No Data",1,IF(#REF!&lt;&gt;"",1,0))</f>
        <v>#REF!</v>
      </c>
      <c r="BA8" t="e">
        <f t="shared" si="0"/>
        <v>#REF!</v>
      </c>
      <c r="BB8" s="27" t="e">
        <f t="shared" si="1"/>
        <v>#REF!</v>
      </c>
    </row>
    <row r="9" spans="1:54" x14ac:dyDescent="0.25">
      <c r="A9" t="s">
        <v>9279</v>
      </c>
      <c r="B9" s="25" t="e">
        <f>IF('Crisis Indicator Data'!#REF!="No Data",1,IF(#REF!&lt;&gt;"",1,0))</f>
        <v>#REF!</v>
      </c>
      <c r="C9" s="25" t="e">
        <f>IF('Crisis Indicator Data'!#REF!="No Data",1,IF(#REF!&lt;&gt;"",1,0))</f>
        <v>#REF!</v>
      </c>
      <c r="D9" s="25" t="e">
        <f>IF('Crisis Indicator Data'!#REF!="No Data",1,IF(#REF!&lt;&gt;"",1,0))</f>
        <v>#REF!</v>
      </c>
      <c r="E9" s="25" t="e">
        <f>IF('Crisis Indicator Data'!#REF!="No Data",1,IF(#REF!&lt;&gt;"",1,0))</f>
        <v>#REF!</v>
      </c>
      <c r="F9" s="25" t="e">
        <f>IF('Crisis Indicator Data'!#REF!="No Data",1,IF(#REF!&lt;&gt;"",1,0))</f>
        <v>#REF!</v>
      </c>
      <c r="G9" s="25" t="e">
        <f>IF('Crisis Indicator Data'!#REF!="No Data",1,IF(#REF!&lt;&gt;"",1,0))</f>
        <v>#REF!</v>
      </c>
      <c r="H9" s="25" t="e">
        <f>IF('Crisis Indicator Data'!#REF!="No Data",1,IF(#REF!&lt;&gt;"",1,0))</f>
        <v>#REF!</v>
      </c>
      <c r="I9" s="25" t="e">
        <f>IF('Crisis Indicator Data'!#REF!="No Data",1,IF(#REF!&lt;&gt;"",1,0))</f>
        <v>#REF!</v>
      </c>
      <c r="J9" s="25" t="e">
        <f>IF('Crisis Indicator Data'!#REF!="No Data",1,IF(#REF!&lt;&gt;"",1,0))</f>
        <v>#REF!</v>
      </c>
      <c r="K9" s="25" t="e">
        <f>IF('Crisis Indicator Data'!#REF!="No Data",1,IF(#REF!&lt;&gt;"",1,0))</f>
        <v>#REF!</v>
      </c>
      <c r="L9" s="25" t="e">
        <f>IF('Crisis Indicator Data'!#REF!="No Data",1,IF(#REF!&lt;&gt;"",1,0))</f>
        <v>#REF!</v>
      </c>
      <c r="M9" s="25" t="e">
        <f>IF('Crisis Indicator Data'!#REF!="No Data",1,IF(#REF!&lt;&gt;"",1,0))</f>
        <v>#REF!</v>
      </c>
      <c r="N9" s="25" t="e">
        <f>IF('Crisis Indicator Data'!#REF!="No Data",1,IF(#REF!&lt;&gt;"",1,0))</f>
        <v>#REF!</v>
      </c>
      <c r="O9" s="25" t="e">
        <f>IF('Crisis Indicator Data'!#REF!="No Data",1,IF(#REF!&lt;&gt;"",1,0))</f>
        <v>#REF!</v>
      </c>
      <c r="P9" s="25" t="e">
        <f>IF('Crisis Indicator Data'!#REF!="No Data",1,IF(#REF!&lt;&gt;"",1,0))</f>
        <v>#REF!</v>
      </c>
      <c r="Q9" s="25" t="e">
        <f>IF('Crisis Indicator Data'!#REF!="No Data",1,IF(#REF!&lt;&gt;"",1,0))</f>
        <v>#REF!</v>
      </c>
      <c r="R9" s="25" t="e">
        <f>IF('Crisis Indicator Data'!#REF!="No Data",1,IF(#REF!&lt;&gt;"",1,0))</f>
        <v>#REF!</v>
      </c>
      <c r="S9" s="25" t="e">
        <f>IF('Crisis Indicator Data'!#REF!="No Data",1,IF(#REF!&lt;&gt;"",1,0))</f>
        <v>#REF!</v>
      </c>
      <c r="T9" s="25" t="e">
        <f>IF('Crisis Indicator Data'!#REF!="No Data",1,IF(#REF!&lt;&gt;"",1,0))</f>
        <v>#REF!</v>
      </c>
      <c r="U9" s="25" t="e">
        <f>IF('Crisis Indicator Data'!#REF!="No Data",1,IF(#REF!&lt;&gt;"",1,0))</f>
        <v>#REF!</v>
      </c>
      <c r="V9" s="25" t="e">
        <f>IF('Crisis Indicator Data'!#REF!="No Data",1,IF(#REF!&lt;&gt;"",1,0))</f>
        <v>#REF!</v>
      </c>
      <c r="W9" s="25" t="e">
        <f>IF('Crisis Indicator Data'!#REF!="No Data",1,IF(#REF!&lt;&gt;"",1,0))</f>
        <v>#REF!</v>
      </c>
      <c r="X9" s="25" t="e">
        <f>IF('Crisis Indicator Data'!#REF!="No Data",1,IF(#REF!&lt;&gt;"",1,0))</f>
        <v>#REF!</v>
      </c>
      <c r="Y9" s="25" t="e">
        <f>IF('Crisis Indicator Data'!#REF!="No Data",1,IF(#REF!&lt;&gt;"",1,0))</f>
        <v>#REF!</v>
      </c>
      <c r="Z9" s="25" t="e">
        <f>IF('Crisis Indicator Data'!#REF!="No Data",1,IF(#REF!&lt;&gt;"",1,0))</f>
        <v>#REF!</v>
      </c>
      <c r="AA9" s="25" t="e">
        <f>IF('Crisis Indicator Data'!#REF!="No Data",1,IF(#REF!&lt;&gt;"",1,0))</f>
        <v>#REF!</v>
      </c>
      <c r="AB9" s="25" t="e">
        <f>IF('Crisis Indicator Data'!#REF!="No Data",1,IF(#REF!&lt;&gt;"",1,0))</f>
        <v>#REF!</v>
      </c>
      <c r="AC9" s="25" t="e">
        <f>IF('Crisis Indicator Data'!#REF!="No Data",1,IF(#REF!&lt;&gt;"",1,0))</f>
        <v>#REF!</v>
      </c>
      <c r="AD9" s="25" t="e">
        <f>IF('Crisis Indicator Data'!#REF!="No Data",1,IF(#REF!&lt;&gt;"",1,0))</f>
        <v>#REF!</v>
      </c>
      <c r="AE9" s="25" t="e">
        <f>IF('Crisis Indicator Data'!#REF!="No Data",1,IF(#REF!&lt;&gt;"",1,0))</f>
        <v>#REF!</v>
      </c>
      <c r="AF9" s="25" t="e">
        <f>IF('Crisis Indicator Data'!#REF!="No Data",1,IF(#REF!&lt;&gt;"",1,0))</f>
        <v>#REF!</v>
      </c>
      <c r="AG9" s="25" t="e">
        <f>IF('Crisis Indicator Data'!#REF!="No Data",1,IF(#REF!&lt;&gt;"",1,0))</f>
        <v>#REF!</v>
      </c>
      <c r="AH9" s="25" t="e">
        <f>IF('Crisis Indicator Data'!#REF!="No Data",1,IF(#REF!&lt;&gt;"",1,0))</f>
        <v>#REF!</v>
      </c>
      <c r="AI9" s="25" t="e">
        <f>IF('Crisis Indicator Data'!#REF!="No Data",1,IF(#REF!&lt;&gt;"",1,0))</f>
        <v>#REF!</v>
      </c>
      <c r="AJ9" s="25" t="e">
        <f>IF('Crisis Indicator Data'!#REF!="No Data",1,IF(#REF!&lt;&gt;"",1,0))</f>
        <v>#REF!</v>
      </c>
      <c r="AK9" s="25" t="e">
        <f>IF('Crisis Indicator Data'!#REF!="No Data",1,IF(#REF!&lt;&gt;"",1,0))</f>
        <v>#REF!</v>
      </c>
      <c r="AL9" s="25" t="e">
        <f>IF('Crisis Indicator Data'!#REF!="No Data",1,IF(#REF!&lt;&gt;"",1,0))</f>
        <v>#REF!</v>
      </c>
      <c r="AM9" s="25" t="e">
        <f>IF('Crisis Indicator Data'!#REF!="No Data",1,IF(#REF!&lt;&gt;"",1,0))</f>
        <v>#REF!</v>
      </c>
      <c r="AN9" s="25" t="e">
        <f>IF('Crisis Indicator Data'!#REF!="No Data",1,IF(#REF!&lt;&gt;"",1,0))</f>
        <v>#REF!</v>
      </c>
      <c r="AO9" s="25" t="e">
        <f>IF('Crisis Indicator Data'!#REF!="No Data",1,IF(#REF!&lt;&gt;"",1,0))</f>
        <v>#REF!</v>
      </c>
      <c r="AP9" s="25" t="e">
        <f>IF('Crisis Indicator Data'!#REF!="No Data",1,IF(#REF!&lt;&gt;"",1,0))</f>
        <v>#REF!</v>
      </c>
      <c r="AQ9" s="25" t="e">
        <f>IF('Crisis Indicator Data'!#REF!="No Data",1,IF(#REF!&lt;&gt;"",1,0))</f>
        <v>#REF!</v>
      </c>
      <c r="AR9" s="25" t="e">
        <f>IF('Crisis Indicator Data'!#REF!="No Data",1,IF(#REF!&lt;&gt;"",1,0))</f>
        <v>#REF!</v>
      </c>
      <c r="AS9" s="25" t="e">
        <f>IF('Crisis Indicator Data'!#REF!="No Data",1,IF(#REF!&lt;&gt;"",1,0))</f>
        <v>#REF!</v>
      </c>
      <c r="AT9" s="25" t="e">
        <f>IF('Crisis Indicator Data'!#REF!="No Data",1,IF(#REF!&lt;&gt;"",1,0))</f>
        <v>#REF!</v>
      </c>
      <c r="AU9" s="25" t="e">
        <f>IF('Crisis Indicator Data'!#REF!="No Data",1,IF(#REF!&lt;&gt;"",1,0))</f>
        <v>#REF!</v>
      </c>
      <c r="AV9" s="25" t="e">
        <f>IF('Crisis Indicator Data'!#REF!="No Data",1,IF(#REF!&lt;&gt;"",1,0))</f>
        <v>#REF!</v>
      </c>
      <c r="AW9" s="25" t="e">
        <f>IF('Crisis Indicator Data'!#REF!="No Data",1,IF(#REF!&lt;&gt;"",1,0))</f>
        <v>#REF!</v>
      </c>
      <c r="AX9" s="25" t="e">
        <f>IF('Crisis Indicator Data'!#REF!="No Data",1,IF(#REF!&lt;&gt;"",1,0))</f>
        <v>#REF!</v>
      </c>
      <c r="AY9" s="25" t="e">
        <f>IF('Crisis Indicator Data'!#REF!="No Data",1,IF(#REF!&lt;&gt;"",1,0))</f>
        <v>#REF!</v>
      </c>
      <c r="AZ9" s="25" t="e">
        <f>IF('Crisis Indicator Data'!#REF!="No Data",1,IF(#REF!&lt;&gt;"",1,0))</f>
        <v>#REF!</v>
      </c>
      <c r="BA9" t="e">
        <f t="shared" si="0"/>
        <v>#REF!</v>
      </c>
      <c r="BB9" s="27" t="e">
        <f t="shared" si="1"/>
        <v>#REF!</v>
      </c>
    </row>
    <row r="10" spans="1:54" x14ac:dyDescent="0.25">
      <c r="A10" t="s">
        <v>9281</v>
      </c>
      <c r="B10" s="25" t="e">
        <f>IF('Crisis Indicator Data'!#REF!="No Data",1,IF(#REF!&lt;&gt;"",1,0))</f>
        <v>#REF!</v>
      </c>
      <c r="C10" s="25" t="e">
        <f>IF('Crisis Indicator Data'!#REF!="No Data",1,IF(#REF!&lt;&gt;"",1,0))</f>
        <v>#REF!</v>
      </c>
      <c r="D10" s="25" t="e">
        <f>IF('Crisis Indicator Data'!#REF!="No Data",1,IF(#REF!&lt;&gt;"",1,0))</f>
        <v>#REF!</v>
      </c>
      <c r="E10" s="25" t="e">
        <f>IF('Crisis Indicator Data'!#REF!="No Data",1,IF(#REF!&lt;&gt;"",1,0))</f>
        <v>#REF!</v>
      </c>
      <c r="F10" s="25" t="e">
        <f>IF('Crisis Indicator Data'!#REF!="No Data",1,IF(#REF!&lt;&gt;"",1,0))</f>
        <v>#REF!</v>
      </c>
      <c r="G10" s="25" t="e">
        <f>IF('Crisis Indicator Data'!#REF!="No Data",1,IF(#REF!&lt;&gt;"",1,0))</f>
        <v>#REF!</v>
      </c>
      <c r="H10" s="25" t="e">
        <f>IF('Crisis Indicator Data'!#REF!="No Data",1,IF(#REF!&lt;&gt;"",1,0))</f>
        <v>#REF!</v>
      </c>
      <c r="I10" s="25" t="e">
        <f>IF('Crisis Indicator Data'!#REF!="No Data",1,IF(#REF!&lt;&gt;"",1,0))</f>
        <v>#REF!</v>
      </c>
      <c r="J10" s="25" t="e">
        <f>IF('Crisis Indicator Data'!#REF!="No Data",1,IF(#REF!&lt;&gt;"",1,0))</f>
        <v>#REF!</v>
      </c>
      <c r="K10" s="25" t="e">
        <f>IF('Crisis Indicator Data'!#REF!="No Data",1,IF(#REF!&lt;&gt;"",1,0))</f>
        <v>#REF!</v>
      </c>
      <c r="L10" s="25" t="e">
        <f>IF('Crisis Indicator Data'!#REF!="No Data",1,IF(#REF!&lt;&gt;"",1,0))</f>
        <v>#REF!</v>
      </c>
      <c r="M10" s="25" t="e">
        <f>IF('Crisis Indicator Data'!#REF!="No Data",1,IF(#REF!&lt;&gt;"",1,0))</f>
        <v>#REF!</v>
      </c>
      <c r="N10" s="25" t="e">
        <f>IF('Crisis Indicator Data'!#REF!="No Data",1,IF(#REF!&lt;&gt;"",1,0))</f>
        <v>#REF!</v>
      </c>
      <c r="O10" s="25" t="e">
        <f>IF('Crisis Indicator Data'!#REF!="No Data",1,IF(#REF!&lt;&gt;"",1,0))</f>
        <v>#REF!</v>
      </c>
      <c r="P10" s="25" t="e">
        <f>IF('Crisis Indicator Data'!#REF!="No Data",1,IF(#REF!&lt;&gt;"",1,0))</f>
        <v>#REF!</v>
      </c>
      <c r="Q10" s="25" t="e">
        <f>IF('Crisis Indicator Data'!#REF!="No Data",1,IF(#REF!&lt;&gt;"",1,0))</f>
        <v>#REF!</v>
      </c>
      <c r="R10" s="25" t="e">
        <f>IF('Crisis Indicator Data'!#REF!="No Data",1,IF(#REF!&lt;&gt;"",1,0))</f>
        <v>#REF!</v>
      </c>
      <c r="S10" s="25" t="e">
        <f>IF('Crisis Indicator Data'!#REF!="No Data",1,IF(#REF!&lt;&gt;"",1,0))</f>
        <v>#REF!</v>
      </c>
      <c r="T10" s="25" t="e">
        <f>IF('Crisis Indicator Data'!#REF!="No Data",1,IF(#REF!&lt;&gt;"",1,0))</f>
        <v>#REF!</v>
      </c>
      <c r="U10" s="25" t="e">
        <f>IF('Crisis Indicator Data'!#REF!="No Data",1,IF(#REF!&lt;&gt;"",1,0))</f>
        <v>#REF!</v>
      </c>
      <c r="V10" s="25" t="e">
        <f>IF('Crisis Indicator Data'!#REF!="No Data",1,IF(#REF!&lt;&gt;"",1,0))</f>
        <v>#REF!</v>
      </c>
      <c r="W10" s="25" t="e">
        <f>IF('Crisis Indicator Data'!#REF!="No Data",1,IF(#REF!&lt;&gt;"",1,0))</f>
        <v>#REF!</v>
      </c>
      <c r="X10" s="25" t="e">
        <f>IF('Crisis Indicator Data'!#REF!="No Data",1,IF(#REF!&lt;&gt;"",1,0))</f>
        <v>#REF!</v>
      </c>
      <c r="Y10" s="25" t="e">
        <f>IF('Crisis Indicator Data'!#REF!="No Data",1,IF(#REF!&lt;&gt;"",1,0))</f>
        <v>#REF!</v>
      </c>
      <c r="Z10" s="25" t="e">
        <f>IF('Crisis Indicator Data'!#REF!="No Data",1,IF(#REF!&lt;&gt;"",1,0))</f>
        <v>#REF!</v>
      </c>
      <c r="AA10" s="25" t="e">
        <f>IF('Crisis Indicator Data'!#REF!="No Data",1,IF(#REF!&lt;&gt;"",1,0))</f>
        <v>#REF!</v>
      </c>
      <c r="AB10" s="25" t="e">
        <f>IF('Crisis Indicator Data'!#REF!="No Data",1,IF(#REF!&lt;&gt;"",1,0))</f>
        <v>#REF!</v>
      </c>
      <c r="AC10" s="25" t="e">
        <f>IF('Crisis Indicator Data'!#REF!="No Data",1,IF(#REF!&lt;&gt;"",1,0))</f>
        <v>#REF!</v>
      </c>
      <c r="AD10" s="25" t="e">
        <f>IF('Crisis Indicator Data'!#REF!="No Data",1,IF(#REF!&lt;&gt;"",1,0))</f>
        <v>#REF!</v>
      </c>
      <c r="AE10" s="25" t="e">
        <f>IF('Crisis Indicator Data'!#REF!="No Data",1,IF(#REF!&lt;&gt;"",1,0))</f>
        <v>#REF!</v>
      </c>
      <c r="AF10" s="25" t="e">
        <f>IF('Crisis Indicator Data'!#REF!="No Data",1,IF(#REF!&lt;&gt;"",1,0))</f>
        <v>#REF!</v>
      </c>
      <c r="AG10" s="25" t="e">
        <f>IF('Crisis Indicator Data'!#REF!="No Data",1,IF(#REF!&lt;&gt;"",1,0))</f>
        <v>#REF!</v>
      </c>
      <c r="AH10" s="25" t="e">
        <f>IF('Crisis Indicator Data'!#REF!="No Data",1,IF(#REF!&lt;&gt;"",1,0))</f>
        <v>#REF!</v>
      </c>
      <c r="AI10" s="25" t="e">
        <f>IF('Crisis Indicator Data'!#REF!="No Data",1,IF(#REF!&lt;&gt;"",1,0))</f>
        <v>#REF!</v>
      </c>
      <c r="AJ10" s="25" t="e">
        <f>IF('Crisis Indicator Data'!#REF!="No Data",1,IF(#REF!&lt;&gt;"",1,0))</f>
        <v>#REF!</v>
      </c>
      <c r="AK10" s="25" t="e">
        <f>IF('Crisis Indicator Data'!#REF!="No Data",1,IF(#REF!&lt;&gt;"",1,0))</f>
        <v>#REF!</v>
      </c>
      <c r="AL10" s="25" t="e">
        <f>IF('Crisis Indicator Data'!#REF!="No Data",1,IF(#REF!&lt;&gt;"",1,0))</f>
        <v>#REF!</v>
      </c>
      <c r="AM10" s="25" t="e">
        <f>IF('Crisis Indicator Data'!#REF!="No Data",1,IF(#REF!&lt;&gt;"",1,0))</f>
        <v>#REF!</v>
      </c>
      <c r="AN10" s="25" t="e">
        <f>IF('Crisis Indicator Data'!#REF!="No Data",1,IF(#REF!&lt;&gt;"",1,0))</f>
        <v>#REF!</v>
      </c>
      <c r="AO10" s="25" t="e">
        <f>IF('Crisis Indicator Data'!#REF!="No Data",1,IF(#REF!&lt;&gt;"",1,0))</f>
        <v>#REF!</v>
      </c>
      <c r="AP10" s="25" t="e">
        <f>IF('Crisis Indicator Data'!#REF!="No Data",1,IF(#REF!&lt;&gt;"",1,0))</f>
        <v>#REF!</v>
      </c>
      <c r="AQ10" s="25" t="e">
        <f>IF('Crisis Indicator Data'!#REF!="No Data",1,IF(#REF!&lt;&gt;"",1,0))</f>
        <v>#REF!</v>
      </c>
      <c r="AR10" s="25" t="e">
        <f>IF('Crisis Indicator Data'!#REF!="No Data",1,IF(#REF!&lt;&gt;"",1,0))</f>
        <v>#REF!</v>
      </c>
      <c r="AS10" s="25" t="e">
        <f>IF('Crisis Indicator Data'!#REF!="No Data",1,IF(#REF!&lt;&gt;"",1,0))</f>
        <v>#REF!</v>
      </c>
      <c r="AT10" s="25" t="e">
        <f>IF('Crisis Indicator Data'!#REF!="No Data",1,IF(#REF!&lt;&gt;"",1,0))</f>
        <v>#REF!</v>
      </c>
      <c r="AU10" s="25" t="e">
        <f>IF('Crisis Indicator Data'!#REF!="No Data",1,IF(#REF!&lt;&gt;"",1,0))</f>
        <v>#REF!</v>
      </c>
      <c r="AV10" s="25" t="e">
        <f>IF('Crisis Indicator Data'!#REF!="No Data",1,IF(#REF!&lt;&gt;"",1,0))</f>
        <v>#REF!</v>
      </c>
      <c r="AW10" s="25" t="e">
        <f>IF('Crisis Indicator Data'!#REF!="No Data",1,IF(#REF!&lt;&gt;"",1,0))</f>
        <v>#REF!</v>
      </c>
      <c r="AX10" s="25" t="e">
        <f>IF('Crisis Indicator Data'!#REF!="No Data",1,IF(#REF!&lt;&gt;"",1,0))</f>
        <v>#REF!</v>
      </c>
      <c r="AY10" s="25" t="e">
        <f>IF('Crisis Indicator Data'!#REF!="No Data",1,IF(#REF!&lt;&gt;"",1,0))</f>
        <v>#REF!</v>
      </c>
      <c r="AZ10" s="25" t="e">
        <f>IF('Crisis Indicator Data'!#REF!="No Data",1,IF(#REF!&lt;&gt;"",1,0))</f>
        <v>#REF!</v>
      </c>
      <c r="BA10" t="e">
        <f t="shared" si="0"/>
        <v>#REF!</v>
      </c>
      <c r="BB10" s="27" t="e">
        <f t="shared" si="1"/>
        <v>#REF!</v>
      </c>
    </row>
    <row r="11" spans="1:54" x14ac:dyDescent="0.25">
      <c r="A11" t="s">
        <v>9282</v>
      </c>
      <c r="B11" s="25" t="e">
        <f>IF('Crisis Indicator Data'!#REF!="No Data",1,IF(#REF!&lt;&gt;"",1,0))</f>
        <v>#REF!</v>
      </c>
      <c r="C11" s="25" t="e">
        <f>IF('Crisis Indicator Data'!#REF!="No Data",1,IF(#REF!&lt;&gt;"",1,0))</f>
        <v>#REF!</v>
      </c>
      <c r="D11" s="25" t="e">
        <f>IF('Crisis Indicator Data'!#REF!="No Data",1,IF(#REF!&lt;&gt;"",1,0))</f>
        <v>#REF!</v>
      </c>
      <c r="E11" s="25" t="e">
        <f>IF('Crisis Indicator Data'!#REF!="No Data",1,IF(#REF!&lt;&gt;"",1,0))</f>
        <v>#REF!</v>
      </c>
      <c r="F11" s="25" t="e">
        <f>IF('Crisis Indicator Data'!#REF!="No Data",1,IF(#REF!&lt;&gt;"",1,0))</f>
        <v>#REF!</v>
      </c>
      <c r="G11" s="25" t="e">
        <f>IF('Crisis Indicator Data'!#REF!="No Data",1,IF(#REF!&lt;&gt;"",1,0))</f>
        <v>#REF!</v>
      </c>
      <c r="H11" s="25" t="e">
        <f>IF('Crisis Indicator Data'!#REF!="No Data",1,IF(#REF!&lt;&gt;"",1,0))</f>
        <v>#REF!</v>
      </c>
      <c r="I11" s="25" t="e">
        <f>IF('Crisis Indicator Data'!#REF!="No Data",1,IF(#REF!&lt;&gt;"",1,0))</f>
        <v>#REF!</v>
      </c>
      <c r="J11" s="25" t="e">
        <f>IF('Crisis Indicator Data'!#REF!="No Data",1,IF(#REF!&lt;&gt;"",1,0))</f>
        <v>#REF!</v>
      </c>
      <c r="K11" s="25" t="e">
        <f>IF('Crisis Indicator Data'!#REF!="No Data",1,IF(#REF!&lt;&gt;"",1,0))</f>
        <v>#REF!</v>
      </c>
      <c r="L11" s="25" t="e">
        <f>IF('Crisis Indicator Data'!#REF!="No Data",1,IF(#REF!&lt;&gt;"",1,0))</f>
        <v>#REF!</v>
      </c>
      <c r="M11" s="25" t="e">
        <f>IF('Crisis Indicator Data'!#REF!="No Data",1,IF(#REF!&lt;&gt;"",1,0))</f>
        <v>#REF!</v>
      </c>
      <c r="N11" s="25" t="e">
        <f>IF('Crisis Indicator Data'!#REF!="No Data",1,IF(#REF!&lt;&gt;"",1,0))</f>
        <v>#REF!</v>
      </c>
      <c r="O11" s="25" t="e">
        <f>IF('Crisis Indicator Data'!#REF!="No Data",1,IF(#REF!&lt;&gt;"",1,0))</f>
        <v>#REF!</v>
      </c>
      <c r="P11" s="25" t="e">
        <f>IF('Crisis Indicator Data'!#REF!="No Data",1,IF(#REF!&lt;&gt;"",1,0))</f>
        <v>#REF!</v>
      </c>
      <c r="Q11" s="25" t="e">
        <f>IF('Crisis Indicator Data'!#REF!="No Data",1,IF(#REF!&lt;&gt;"",1,0))</f>
        <v>#REF!</v>
      </c>
      <c r="R11" s="25" t="e">
        <f>IF('Crisis Indicator Data'!#REF!="No Data",1,IF(#REF!&lt;&gt;"",1,0))</f>
        <v>#REF!</v>
      </c>
      <c r="S11" s="25" t="e">
        <f>IF('Crisis Indicator Data'!#REF!="No Data",1,IF(#REF!&lt;&gt;"",1,0))</f>
        <v>#REF!</v>
      </c>
      <c r="T11" s="25" t="e">
        <f>IF('Crisis Indicator Data'!#REF!="No Data",1,IF(#REF!&lt;&gt;"",1,0))</f>
        <v>#REF!</v>
      </c>
      <c r="U11" s="25" t="e">
        <f>IF('Crisis Indicator Data'!#REF!="No Data",1,IF(#REF!&lt;&gt;"",1,0))</f>
        <v>#REF!</v>
      </c>
      <c r="V11" s="25" t="e">
        <f>IF('Crisis Indicator Data'!#REF!="No Data",1,IF(#REF!&lt;&gt;"",1,0))</f>
        <v>#REF!</v>
      </c>
      <c r="W11" s="25" t="e">
        <f>IF('Crisis Indicator Data'!#REF!="No Data",1,IF(#REF!&lt;&gt;"",1,0))</f>
        <v>#REF!</v>
      </c>
      <c r="X11" s="25" t="e">
        <f>IF('Crisis Indicator Data'!#REF!="No Data",1,IF(#REF!&lt;&gt;"",1,0))</f>
        <v>#REF!</v>
      </c>
      <c r="Y11" s="25" t="e">
        <f>IF('Crisis Indicator Data'!#REF!="No Data",1,IF(#REF!&lt;&gt;"",1,0))</f>
        <v>#REF!</v>
      </c>
      <c r="Z11" s="25" t="e">
        <f>IF('Crisis Indicator Data'!#REF!="No Data",1,IF(#REF!&lt;&gt;"",1,0))</f>
        <v>#REF!</v>
      </c>
      <c r="AA11" s="25" t="e">
        <f>IF('Crisis Indicator Data'!#REF!="No Data",1,IF(#REF!&lt;&gt;"",1,0))</f>
        <v>#REF!</v>
      </c>
      <c r="AB11" s="25" t="e">
        <f>IF('Crisis Indicator Data'!#REF!="No Data",1,IF(#REF!&lt;&gt;"",1,0))</f>
        <v>#REF!</v>
      </c>
      <c r="AC11" s="25" t="e">
        <f>IF('Crisis Indicator Data'!#REF!="No Data",1,IF(#REF!&lt;&gt;"",1,0))</f>
        <v>#REF!</v>
      </c>
      <c r="AD11" s="25" t="e">
        <f>IF('Crisis Indicator Data'!#REF!="No Data",1,IF(#REF!&lt;&gt;"",1,0))</f>
        <v>#REF!</v>
      </c>
      <c r="AE11" s="25" t="e">
        <f>IF('Crisis Indicator Data'!#REF!="No Data",1,IF(#REF!&lt;&gt;"",1,0))</f>
        <v>#REF!</v>
      </c>
      <c r="AF11" s="25" t="e">
        <f>IF('Crisis Indicator Data'!#REF!="No Data",1,IF(#REF!&lt;&gt;"",1,0))</f>
        <v>#REF!</v>
      </c>
      <c r="AG11" s="25" t="e">
        <f>IF('Crisis Indicator Data'!#REF!="No Data",1,IF(#REF!&lt;&gt;"",1,0))</f>
        <v>#REF!</v>
      </c>
      <c r="AH11" s="25" t="e">
        <f>IF('Crisis Indicator Data'!#REF!="No Data",1,IF(#REF!&lt;&gt;"",1,0))</f>
        <v>#REF!</v>
      </c>
      <c r="AI11" s="25" t="e">
        <f>IF('Crisis Indicator Data'!#REF!="No Data",1,IF(#REF!&lt;&gt;"",1,0))</f>
        <v>#REF!</v>
      </c>
      <c r="AJ11" s="25" t="e">
        <f>IF('Crisis Indicator Data'!#REF!="No Data",1,IF(#REF!&lt;&gt;"",1,0))</f>
        <v>#REF!</v>
      </c>
      <c r="AK11" s="25" t="e">
        <f>IF('Crisis Indicator Data'!#REF!="No Data",1,IF(#REF!&lt;&gt;"",1,0))</f>
        <v>#REF!</v>
      </c>
      <c r="AL11" s="25" t="e">
        <f>IF('Crisis Indicator Data'!#REF!="No Data",1,IF(#REF!&lt;&gt;"",1,0))</f>
        <v>#REF!</v>
      </c>
      <c r="AM11" s="25" t="e">
        <f>IF('Crisis Indicator Data'!#REF!="No Data",1,IF(#REF!&lt;&gt;"",1,0))</f>
        <v>#REF!</v>
      </c>
      <c r="AN11" s="25" t="e">
        <f>IF('Crisis Indicator Data'!#REF!="No Data",1,IF(#REF!&lt;&gt;"",1,0))</f>
        <v>#REF!</v>
      </c>
      <c r="AO11" s="25" t="e">
        <f>IF('Crisis Indicator Data'!#REF!="No Data",1,IF(#REF!&lt;&gt;"",1,0))</f>
        <v>#REF!</v>
      </c>
      <c r="AP11" s="25" t="e">
        <f>IF('Crisis Indicator Data'!#REF!="No Data",1,IF(#REF!&lt;&gt;"",1,0))</f>
        <v>#REF!</v>
      </c>
      <c r="AQ11" s="25" t="e">
        <f>IF('Crisis Indicator Data'!#REF!="No Data",1,IF(#REF!&lt;&gt;"",1,0))</f>
        <v>#REF!</v>
      </c>
      <c r="AR11" s="25" t="e">
        <f>IF('Crisis Indicator Data'!#REF!="No Data",1,IF(#REF!&lt;&gt;"",1,0))</f>
        <v>#REF!</v>
      </c>
      <c r="AS11" s="25" t="e">
        <f>IF('Crisis Indicator Data'!#REF!="No Data",1,IF(#REF!&lt;&gt;"",1,0))</f>
        <v>#REF!</v>
      </c>
      <c r="AT11" s="25" t="e">
        <f>IF('Crisis Indicator Data'!#REF!="No Data",1,IF(#REF!&lt;&gt;"",1,0))</f>
        <v>#REF!</v>
      </c>
      <c r="AU11" s="25" t="e">
        <f>IF('Crisis Indicator Data'!#REF!="No Data",1,IF(#REF!&lt;&gt;"",1,0))</f>
        <v>#REF!</v>
      </c>
      <c r="AV11" s="25" t="e">
        <f>IF('Crisis Indicator Data'!#REF!="No Data",1,IF(#REF!&lt;&gt;"",1,0))</f>
        <v>#REF!</v>
      </c>
      <c r="AW11" s="25" t="e">
        <f>IF('Crisis Indicator Data'!#REF!="No Data",1,IF(#REF!&lt;&gt;"",1,0))</f>
        <v>#REF!</v>
      </c>
      <c r="AX11" s="25" t="e">
        <f>IF('Crisis Indicator Data'!#REF!="No Data",1,IF(#REF!&lt;&gt;"",1,0))</f>
        <v>#REF!</v>
      </c>
      <c r="AY11" s="25" t="e">
        <f>IF('Crisis Indicator Data'!#REF!="No Data",1,IF(#REF!&lt;&gt;"",1,0))</f>
        <v>#REF!</v>
      </c>
      <c r="AZ11" s="25" t="e">
        <f>IF('Crisis Indicator Data'!#REF!="No Data",1,IF(#REF!&lt;&gt;"",1,0))</f>
        <v>#REF!</v>
      </c>
      <c r="BA11" t="e">
        <f t="shared" si="0"/>
        <v>#REF!</v>
      </c>
      <c r="BB11" s="27" t="e">
        <f t="shared" si="1"/>
        <v>#REF!</v>
      </c>
    </row>
    <row r="12" spans="1:54" x14ac:dyDescent="0.25">
      <c r="A12" t="s">
        <v>9295</v>
      </c>
      <c r="B12" s="25" t="e">
        <f>IF('Crisis Indicator Data'!#REF!="No Data",1,IF(#REF!&lt;&gt;"",1,0))</f>
        <v>#REF!</v>
      </c>
      <c r="C12" s="25" t="e">
        <f>IF('Crisis Indicator Data'!#REF!="No Data",1,IF(#REF!&lt;&gt;"",1,0))</f>
        <v>#REF!</v>
      </c>
      <c r="D12" s="25" t="e">
        <f>IF('Crisis Indicator Data'!#REF!="No Data",1,IF(#REF!&lt;&gt;"",1,0))</f>
        <v>#REF!</v>
      </c>
      <c r="E12" s="25" t="e">
        <f>IF('Crisis Indicator Data'!#REF!="No Data",1,IF(#REF!&lt;&gt;"",1,0))</f>
        <v>#REF!</v>
      </c>
      <c r="F12" s="25" t="e">
        <f>IF('Crisis Indicator Data'!#REF!="No Data",1,IF(#REF!&lt;&gt;"",1,0))</f>
        <v>#REF!</v>
      </c>
      <c r="G12" s="25" t="e">
        <f>IF('Crisis Indicator Data'!#REF!="No Data",1,IF(#REF!&lt;&gt;"",1,0))</f>
        <v>#REF!</v>
      </c>
      <c r="H12" s="25" t="e">
        <f>IF('Crisis Indicator Data'!#REF!="No Data",1,IF(#REF!&lt;&gt;"",1,0))</f>
        <v>#REF!</v>
      </c>
      <c r="I12" s="25" t="e">
        <f>IF('Crisis Indicator Data'!#REF!="No Data",1,IF(#REF!&lt;&gt;"",1,0))</f>
        <v>#REF!</v>
      </c>
      <c r="J12" s="25" t="e">
        <f>IF('Crisis Indicator Data'!#REF!="No Data",1,IF(#REF!&lt;&gt;"",1,0))</f>
        <v>#REF!</v>
      </c>
      <c r="K12" s="25" t="e">
        <f>IF('Crisis Indicator Data'!#REF!="No Data",1,IF(#REF!&lt;&gt;"",1,0))</f>
        <v>#REF!</v>
      </c>
      <c r="L12" s="25" t="e">
        <f>IF('Crisis Indicator Data'!#REF!="No Data",1,IF(#REF!&lt;&gt;"",1,0))</f>
        <v>#REF!</v>
      </c>
      <c r="M12" s="25" t="e">
        <f>IF('Crisis Indicator Data'!#REF!="No Data",1,IF(#REF!&lt;&gt;"",1,0))</f>
        <v>#REF!</v>
      </c>
      <c r="N12" s="25" t="e">
        <f>IF('Crisis Indicator Data'!#REF!="No Data",1,IF(#REF!&lt;&gt;"",1,0))</f>
        <v>#REF!</v>
      </c>
      <c r="O12" s="25" t="e">
        <f>IF('Crisis Indicator Data'!#REF!="No Data",1,IF(#REF!&lt;&gt;"",1,0))</f>
        <v>#REF!</v>
      </c>
      <c r="P12" s="25" t="e">
        <f>IF('Crisis Indicator Data'!#REF!="No Data",1,IF(#REF!&lt;&gt;"",1,0))</f>
        <v>#REF!</v>
      </c>
      <c r="Q12" s="25" t="e">
        <f>IF('Crisis Indicator Data'!#REF!="No Data",1,IF(#REF!&lt;&gt;"",1,0))</f>
        <v>#REF!</v>
      </c>
      <c r="R12" s="25" t="e">
        <f>IF('Crisis Indicator Data'!#REF!="No Data",1,IF(#REF!&lt;&gt;"",1,0))</f>
        <v>#REF!</v>
      </c>
      <c r="S12" s="25" t="e">
        <f>IF('Crisis Indicator Data'!#REF!="No Data",1,IF(#REF!&lt;&gt;"",1,0))</f>
        <v>#REF!</v>
      </c>
      <c r="T12" s="25" t="e">
        <f>IF('Crisis Indicator Data'!#REF!="No Data",1,IF(#REF!&lt;&gt;"",1,0))</f>
        <v>#REF!</v>
      </c>
      <c r="U12" s="25" t="e">
        <f>IF('Crisis Indicator Data'!#REF!="No Data",1,IF(#REF!&lt;&gt;"",1,0))</f>
        <v>#REF!</v>
      </c>
      <c r="V12" s="25" t="e">
        <f>IF('Crisis Indicator Data'!#REF!="No Data",1,IF(#REF!&lt;&gt;"",1,0))</f>
        <v>#REF!</v>
      </c>
      <c r="W12" s="25" t="e">
        <f>IF('Crisis Indicator Data'!#REF!="No Data",1,IF(#REF!&lt;&gt;"",1,0))</f>
        <v>#REF!</v>
      </c>
      <c r="X12" s="25" t="e">
        <f>IF('Crisis Indicator Data'!#REF!="No Data",1,IF(#REF!&lt;&gt;"",1,0))</f>
        <v>#REF!</v>
      </c>
      <c r="Y12" s="25" t="e">
        <f>IF('Crisis Indicator Data'!#REF!="No Data",1,IF(#REF!&lt;&gt;"",1,0))</f>
        <v>#REF!</v>
      </c>
      <c r="Z12" s="25" t="e">
        <f>IF('Crisis Indicator Data'!#REF!="No Data",1,IF(#REF!&lt;&gt;"",1,0))</f>
        <v>#REF!</v>
      </c>
      <c r="AA12" s="25" t="e">
        <f>IF('Crisis Indicator Data'!#REF!="No Data",1,IF(#REF!&lt;&gt;"",1,0))</f>
        <v>#REF!</v>
      </c>
      <c r="AB12" s="25" t="e">
        <f>IF('Crisis Indicator Data'!#REF!="No Data",1,IF(#REF!&lt;&gt;"",1,0))</f>
        <v>#REF!</v>
      </c>
      <c r="AC12" s="25" t="e">
        <f>IF('Crisis Indicator Data'!#REF!="No Data",1,IF(#REF!&lt;&gt;"",1,0))</f>
        <v>#REF!</v>
      </c>
      <c r="AD12" s="25" t="e">
        <f>IF('Crisis Indicator Data'!#REF!="No Data",1,IF(#REF!&lt;&gt;"",1,0))</f>
        <v>#REF!</v>
      </c>
      <c r="AE12" s="25" t="e">
        <f>IF('Crisis Indicator Data'!#REF!="No Data",1,IF(#REF!&lt;&gt;"",1,0))</f>
        <v>#REF!</v>
      </c>
      <c r="AF12" s="25" t="e">
        <f>IF('Crisis Indicator Data'!#REF!="No Data",1,IF(#REF!&lt;&gt;"",1,0))</f>
        <v>#REF!</v>
      </c>
      <c r="AG12" s="25" t="e">
        <f>IF('Crisis Indicator Data'!#REF!="No Data",1,IF(#REF!&lt;&gt;"",1,0))</f>
        <v>#REF!</v>
      </c>
      <c r="AH12" s="25" t="e">
        <f>IF('Crisis Indicator Data'!#REF!="No Data",1,IF(#REF!&lt;&gt;"",1,0))</f>
        <v>#REF!</v>
      </c>
      <c r="AI12" s="25" t="e">
        <f>IF('Crisis Indicator Data'!#REF!="No Data",1,IF(#REF!&lt;&gt;"",1,0))</f>
        <v>#REF!</v>
      </c>
      <c r="AJ12" s="25" t="e">
        <f>IF('Crisis Indicator Data'!#REF!="No Data",1,IF(#REF!&lt;&gt;"",1,0))</f>
        <v>#REF!</v>
      </c>
      <c r="AK12" s="25" t="e">
        <f>IF('Crisis Indicator Data'!#REF!="No Data",1,IF(#REF!&lt;&gt;"",1,0))</f>
        <v>#REF!</v>
      </c>
      <c r="AL12" s="25" t="e">
        <f>IF('Crisis Indicator Data'!#REF!="No Data",1,IF(#REF!&lt;&gt;"",1,0))</f>
        <v>#REF!</v>
      </c>
      <c r="AM12" s="25" t="e">
        <f>IF('Crisis Indicator Data'!#REF!="No Data",1,IF(#REF!&lt;&gt;"",1,0))</f>
        <v>#REF!</v>
      </c>
      <c r="AN12" s="25" t="e">
        <f>IF('Crisis Indicator Data'!#REF!="No Data",1,IF(#REF!&lt;&gt;"",1,0))</f>
        <v>#REF!</v>
      </c>
      <c r="AO12" s="25" t="e">
        <f>IF('Crisis Indicator Data'!#REF!="No Data",1,IF(#REF!&lt;&gt;"",1,0))</f>
        <v>#REF!</v>
      </c>
      <c r="AP12" s="25" t="e">
        <f>IF('Crisis Indicator Data'!#REF!="No Data",1,IF(#REF!&lt;&gt;"",1,0))</f>
        <v>#REF!</v>
      </c>
      <c r="AQ12" s="25" t="e">
        <f>IF('Crisis Indicator Data'!#REF!="No Data",1,IF(#REF!&lt;&gt;"",1,0))</f>
        <v>#REF!</v>
      </c>
      <c r="AR12" s="25" t="e">
        <f>IF('Crisis Indicator Data'!#REF!="No Data",1,IF(#REF!&lt;&gt;"",1,0))</f>
        <v>#REF!</v>
      </c>
      <c r="AS12" s="25" t="e">
        <f>IF('Crisis Indicator Data'!#REF!="No Data",1,IF(#REF!&lt;&gt;"",1,0))</f>
        <v>#REF!</v>
      </c>
      <c r="AT12" s="25" t="e">
        <f>IF('Crisis Indicator Data'!#REF!="No Data",1,IF(#REF!&lt;&gt;"",1,0))</f>
        <v>#REF!</v>
      </c>
      <c r="AU12" s="25" t="e">
        <f>IF('Crisis Indicator Data'!#REF!="No Data",1,IF(#REF!&lt;&gt;"",1,0))</f>
        <v>#REF!</v>
      </c>
      <c r="AV12" s="25" t="e">
        <f>IF('Crisis Indicator Data'!#REF!="No Data",1,IF(#REF!&lt;&gt;"",1,0))</f>
        <v>#REF!</v>
      </c>
      <c r="AW12" s="25" t="e">
        <f>IF('Crisis Indicator Data'!#REF!="No Data",1,IF(#REF!&lt;&gt;"",1,0))</f>
        <v>#REF!</v>
      </c>
      <c r="AX12" s="25" t="e">
        <f>IF('Crisis Indicator Data'!#REF!="No Data",1,IF(#REF!&lt;&gt;"",1,0))</f>
        <v>#REF!</v>
      </c>
      <c r="AY12" s="25" t="e">
        <f>IF('Crisis Indicator Data'!#REF!="No Data",1,IF(#REF!&lt;&gt;"",1,0))</f>
        <v>#REF!</v>
      </c>
      <c r="AZ12" s="25" t="e">
        <f>IF('Crisis Indicator Data'!#REF!="No Data",1,IF(#REF!&lt;&gt;"",1,0))</f>
        <v>#REF!</v>
      </c>
      <c r="BA12" t="e">
        <f t="shared" si="0"/>
        <v>#REF!</v>
      </c>
      <c r="BB12" s="27" t="e">
        <f t="shared" si="1"/>
        <v>#REF!</v>
      </c>
    </row>
    <row r="13" spans="1:54" x14ac:dyDescent="0.25">
      <c r="A13" t="s">
        <v>9293</v>
      </c>
      <c r="B13" s="25" t="e">
        <f>IF('Crisis Indicator Data'!#REF!="No Data",1,IF(#REF!&lt;&gt;"",1,0))</f>
        <v>#REF!</v>
      </c>
      <c r="C13" s="25" t="e">
        <f>IF('Crisis Indicator Data'!#REF!="No Data",1,IF(#REF!&lt;&gt;"",1,0))</f>
        <v>#REF!</v>
      </c>
      <c r="D13" s="25" t="e">
        <f>IF('Crisis Indicator Data'!#REF!="No Data",1,IF(#REF!&lt;&gt;"",1,0))</f>
        <v>#REF!</v>
      </c>
      <c r="E13" s="25" t="e">
        <f>IF('Crisis Indicator Data'!#REF!="No Data",1,IF(#REF!&lt;&gt;"",1,0))</f>
        <v>#REF!</v>
      </c>
      <c r="F13" s="25" t="e">
        <f>IF('Crisis Indicator Data'!#REF!="No Data",1,IF(#REF!&lt;&gt;"",1,0))</f>
        <v>#REF!</v>
      </c>
      <c r="G13" s="25" t="e">
        <f>IF('Crisis Indicator Data'!#REF!="No Data",1,IF(#REF!&lt;&gt;"",1,0))</f>
        <v>#REF!</v>
      </c>
      <c r="H13" s="25" t="e">
        <f>IF('Crisis Indicator Data'!#REF!="No Data",1,IF(#REF!&lt;&gt;"",1,0))</f>
        <v>#REF!</v>
      </c>
      <c r="I13" s="25" t="e">
        <f>IF('Crisis Indicator Data'!#REF!="No Data",1,IF(#REF!&lt;&gt;"",1,0))</f>
        <v>#REF!</v>
      </c>
      <c r="J13" s="25" t="e">
        <f>IF('Crisis Indicator Data'!#REF!="No Data",1,IF(#REF!&lt;&gt;"",1,0))</f>
        <v>#REF!</v>
      </c>
      <c r="K13" s="25" t="e">
        <f>IF('Crisis Indicator Data'!#REF!="No Data",1,IF(#REF!&lt;&gt;"",1,0))</f>
        <v>#REF!</v>
      </c>
      <c r="L13" s="25" t="e">
        <f>IF('Crisis Indicator Data'!#REF!="No Data",1,IF(#REF!&lt;&gt;"",1,0))</f>
        <v>#REF!</v>
      </c>
      <c r="M13" s="25" t="e">
        <f>IF('Crisis Indicator Data'!#REF!="No Data",1,IF(#REF!&lt;&gt;"",1,0))</f>
        <v>#REF!</v>
      </c>
      <c r="N13" s="25" t="e">
        <f>IF('Crisis Indicator Data'!#REF!="No Data",1,IF(#REF!&lt;&gt;"",1,0))</f>
        <v>#REF!</v>
      </c>
      <c r="O13" s="25" t="e">
        <f>IF('Crisis Indicator Data'!#REF!="No Data",1,IF(#REF!&lt;&gt;"",1,0))</f>
        <v>#REF!</v>
      </c>
      <c r="P13" s="25" t="e">
        <f>IF('Crisis Indicator Data'!#REF!="No Data",1,IF(#REF!&lt;&gt;"",1,0))</f>
        <v>#REF!</v>
      </c>
      <c r="Q13" s="25" t="e">
        <f>IF('Crisis Indicator Data'!#REF!="No Data",1,IF(#REF!&lt;&gt;"",1,0))</f>
        <v>#REF!</v>
      </c>
      <c r="R13" s="25" t="e">
        <f>IF('Crisis Indicator Data'!#REF!="No Data",1,IF(#REF!&lt;&gt;"",1,0))</f>
        <v>#REF!</v>
      </c>
      <c r="S13" s="25" t="e">
        <f>IF('Crisis Indicator Data'!#REF!="No Data",1,IF(#REF!&lt;&gt;"",1,0))</f>
        <v>#REF!</v>
      </c>
      <c r="T13" s="25" t="e">
        <f>IF('Crisis Indicator Data'!#REF!="No Data",1,IF(#REF!&lt;&gt;"",1,0))</f>
        <v>#REF!</v>
      </c>
      <c r="U13" s="25" t="e">
        <f>IF('Crisis Indicator Data'!#REF!="No Data",1,IF(#REF!&lt;&gt;"",1,0))</f>
        <v>#REF!</v>
      </c>
      <c r="V13" s="25" t="e">
        <f>IF('Crisis Indicator Data'!#REF!="No Data",1,IF(#REF!&lt;&gt;"",1,0))</f>
        <v>#REF!</v>
      </c>
      <c r="W13" s="25" t="e">
        <f>IF('Crisis Indicator Data'!#REF!="No Data",1,IF(#REF!&lt;&gt;"",1,0))</f>
        <v>#REF!</v>
      </c>
      <c r="X13" s="25" t="e">
        <f>IF('Crisis Indicator Data'!#REF!="No Data",1,IF(#REF!&lt;&gt;"",1,0))</f>
        <v>#REF!</v>
      </c>
      <c r="Y13" s="25" t="e">
        <f>IF('Crisis Indicator Data'!#REF!="No Data",1,IF(#REF!&lt;&gt;"",1,0))</f>
        <v>#REF!</v>
      </c>
      <c r="Z13" s="25" t="e">
        <f>IF('Crisis Indicator Data'!#REF!="No Data",1,IF(#REF!&lt;&gt;"",1,0))</f>
        <v>#REF!</v>
      </c>
      <c r="AA13" s="25" t="e">
        <f>IF('Crisis Indicator Data'!#REF!="No Data",1,IF(#REF!&lt;&gt;"",1,0))</f>
        <v>#REF!</v>
      </c>
      <c r="AB13" s="25" t="e">
        <f>IF('Crisis Indicator Data'!#REF!="No Data",1,IF(#REF!&lt;&gt;"",1,0))</f>
        <v>#REF!</v>
      </c>
      <c r="AC13" s="25" t="e">
        <f>IF('Crisis Indicator Data'!#REF!="No Data",1,IF(#REF!&lt;&gt;"",1,0))</f>
        <v>#REF!</v>
      </c>
      <c r="AD13" s="25" t="e">
        <f>IF('Crisis Indicator Data'!#REF!="No Data",1,IF(#REF!&lt;&gt;"",1,0))</f>
        <v>#REF!</v>
      </c>
      <c r="AE13" s="25" t="e">
        <f>IF('Crisis Indicator Data'!#REF!="No Data",1,IF(#REF!&lt;&gt;"",1,0))</f>
        <v>#REF!</v>
      </c>
      <c r="AF13" s="25" t="e">
        <f>IF('Crisis Indicator Data'!#REF!="No Data",1,IF(#REF!&lt;&gt;"",1,0))</f>
        <v>#REF!</v>
      </c>
      <c r="AG13" s="25" t="e">
        <f>IF('Crisis Indicator Data'!#REF!="No Data",1,IF(#REF!&lt;&gt;"",1,0))</f>
        <v>#REF!</v>
      </c>
      <c r="AH13" s="25" t="e">
        <f>IF('Crisis Indicator Data'!#REF!="No Data",1,IF(#REF!&lt;&gt;"",1,0))</f>
        <v>#REF!</v>
      </c>
      <c r="AI13" s="25" t="e">
        <f>IF('Crisis Indicator Data'!#REF!="No Data",1,IF(#REF!&lt;&gt;"",1,0))</f>
        <v>#REF!</v>
      </c>
      <c r="AJ13" s="25" t="e">
        <f>IF('Crisis Indicator Data'!#REF!="No Data",1,IF(#REF!&lt;&gt;"",1,0))</f>
        <v>#REF!</v>
      </c>
      <c r="AK13" s="25" t="e">
        <f>IF('Crisis Indicator Data'!#REF!="No Data",1,IF(#REF!&lt;&gt;"",1,0))</f>
        <v>#REF!</v>
      </c>
      <c r="AL13" s="25" t="e">
        <f>IF('Crisis Indicator Data'!#REF!="No Data",1,IF(#REF!&lt;&gt;"",1,0))</f>
        <v>#REF!</v>
      </c>
      <c r="AM13" s="25" t="e">
        <f>IF('Crisis Indicator Data'!#REF!="No Data",1,IF(#REF!&lt;&gt;"",1,0))</f>
        <v>#REF!</v>
      </c>
      <c r="AN13" s="25" t="e">
        <f>IF('Crisis Indicator Data'!#REF!="No Data",1,IF(#REF!&lt;&gt;"",1,0))</f>
        <v>#REF!</v>
      </c>
      <c r="AO13" s="25" t="e">
        <f>IF('Crisis Indicator Data'!#REF!="No Data",1,IF(#REF!&lt;&gt;"",1,0))</f>
        <v>#REF!</v>
      </c>
      <c r="AP13" s="25" t="e">
        <f>IF('Crisis Indicator Data'!#REF!="No Data",1,IF(#REF!&lt;&gt;"",1,0))</f>
        <v>#REF!</v>
      </c>
      <c r="AQ13" s="25" t="e">
        <f>IF('Crisis Indicator Data'!#REF!="No Data",1,IF(#REF!&lt;&gt;"",1,0))</f>
        <v>#REF!</v>
      </c>
      <c r="AR13" s="25" t="e">
        <f>IF('Crisis Indicator Data'!#REF!="No Data",1,IF(#REF!&lt;&gt;"",1,0))</f>
        <v>#REF!</v>
      </c>
      <c r="AS13" s="25" t="e">
        <f>IF('Crisis Indicator Data'!#REF!="No Data",1,IF(#REF!&lt;&gt;"",1,0))</f>
        <v>#REF!</v>
      </c>
      <c r="AT13" s="25" t="e">
        <f>IF('Crisis Indicator Data'!#REF!="No Data",1,IF(#REF!&lt;&gt;"",1,0))</f>
        <v>#REF!</v>
      </c>
      <c r="AU13" s="25" t="e">
        <f>IF('Crisis Indicator Data'!#REF!="No Data",1,IF(#REF!&lt;&gt;"",1,0))</f>
        <v>#REF!</v>
      </c>
      <c r="AV13" s="25" t="e">
        <f>IF('Crisis Indicator Data'!#REF!="No Data",1,IF(#REF!&lt;&gt;"",1,0))</f>
        <v>#REF!</v>
      </c>
      <c r="AW13" s="25" t="e">
        <f>IF('Crisis Indicator Data'!#REF!="No Data",1,IF(#REF!&lt;&gt;"",1,0))</f>
        <v>#REF!</v>
      </c>
      <c r="AX13" s="25" t="e">
        <f>IF('Crisis Indicator Data'!#REF!="No Data",1,IF(#REF!&lt;&gt;"",1,0))</f>
        <v>#REF!</v>
      </c>
      <c r="AY13" s="25" t="e">
        <f>IF('Crisis Indicator Data'!#REF!="No Data",1,IF(#REF!&lt;&gt;"",1,0))</f>
        <v>#REF!</v>
      </c>
      <c r="AZ13" s="25" t="e">
        <f>IF('Crisis Indicator Data'!#REF!="No Data",1,IF(#REF!&lt;&gt;"",1,0))</f>
        <v>#REF!</v>
      </c>
      <c r="BA13" t="e">
        <f t="shared" si="0"/>
        <v>#REF!</v>
      </c>
      <c r="BB13" s="27" t="e">
        <f t="shared" si="1"/>
        <v>#REF!</v>
      </c>
    </row>
    <row r="14" spans="1:54" x14ac:dyDescent="0.25">
      <c r="A14" t="s">
        <v>9289</v>
      </c>
      <c r="B14" s="25" t="e">
        <f>IF('Crisis Indicator Data'!#REF!="No Data",1,IF(#REF!&lt;&gt;"",1,0))</f>
        <v>#REF!</v>
      </c>
      <c r="C14" s="25" t="e">
        <f>IF('Crisis Indicator Data'!#REF!="No Data",1,IF(#REF!&lt;&gt;"",1,0))</f>
        <v>#REF!</v>
      </c>
      <c r="D14" s="25" t="e">
        <f>IF('Crisis Indicator Data'!#REF!="No Data",1,IF(#REF!&lt;&gt;"",1,0))</f>
        <v>#REF!</v>
      </c>
      <c r="E14" s="25" t="e">
        <f>IF('Crisis Indicator Data'!#REF!="No Data",1,IF(#REF!&lt;&gt;"",1,0))</f>
        <v>#REF!</v>
      </c>
      <c r="F14" s="25" t="e">
        <f>IF('Crisis Indicator Data'!#REF!="No Data",1,IF(#REF!&lt;&gt;"",1,0))</f>
        <v>#REF!</v>
      </c>
      <c r="G14" s="25" t="e">
        <f>IF('Crisis Indicator Data'!#REF!="No Data",1,IF(#REF!&lt;&gt;"",1,0))</f>
        <v>#REF!</v>
      </c>
      <c r="H14" s="25" t="e">
        <f>IF('Crisis Indicator Data'!#REF!="No Data",1,IF(#REF!&lt;&gt;"",1,0))</f>
        <v>#REF!</v>
      </c>
      <c r="I14" s="25" t="e">
        <f>IF('Crisis Indicator Data'!#REF!="No Data",1,IF(#REF!&lt;&gt;"",1,0))</f>
        <v>#REF!</v>
      </c>
      <c r="J14" s="25" t="e">
        <f>IF('Crisis Indicator Data'!#REF!="No Data",1,IF(#REF!&lt;&gt;"",1,0))</f>
        <v>#REF!</v>
      </c>
      <c r="K14" s="25" t="e">
        <f>IF('Crisis Indicator Data'!#REF!="No Data",1,IF(#REF!&lt;&gt;"",1,0))</f>
        <v>#REF!</v>
      </c>
      <c r="L14" s="25" t="e">
        <f>IF('Crisis Indicator Data'!#REF!="No Data",1,IF(#REF!&lt;&gt;"",1,0))</f>
        <v>#REF!</v>
      </c>
      <c r="M14" s="25" t="e">
        <f>IF('Crisis Indicator Data'!#REF!="No Data",1,IF(#REF!&lt;&gt;"",1,0))</f>
        <v>#REF!</v>
      </c>
      <c r="N14" s="25" t="e">
        <f>IF('Crisis Indicator Data'!#REF!="No Data",1,IF(#REF!&lt;&gt;"",1,0))</f>
        <v>#REF!</v>
      </c>
      <c r="O14" s="25" t="e">
        <f>IF('Crisis Indicator Data'!#REF!="No Data",1,IF(#REF!&lt;&gt;"",1,0))</f>
        <v>#REF!</v>
      </c>
      <c r="P14" s="25" t="e">
        <f>IF('Crisis Indicator Data'!#REF!="No Data",1,IF(#REF!&lt;&gt;"",1,0))</f>
        <v>#REF!</v>
      </c>
      <c r="Q14" s="25" t="e">
        <f>IF('Crisis Indicator Data'!#REF!="No Data",1,IF(#REF!&lt;&gt;"",1,0))</f>
        <v>#REF!</v>
      </c>
      <c r="R14" s="25" t="e">
        <f>IF('Crisis Indicator Data'!#REF!="No Data",1,IF(#REF!&lt;&gt;"",1,0))</f>
        <v>#REF!</v>
      </c>
      <c r="S14" s="25" t="e">
        <f>IF('Crisis Indicator Data'!#REF!="No Data",1,IF(#REF!&lt;&gt;"",1,0))</f>
        <v>#REF!</v>
      </c>
      <c r="T14" s="25" t="e">
        <f>IF('Crisis Indicator Data'!#REF!="No Data",1,IF(#REF!&lt;&gt;"",1,0))</f>
        <v>#REF!</v>
      </c>
      <c r="U14" s="25" t="e">
        <f>IF('Crisis Indicator Data'!#REF!="No Data",1,IF(#REF!&lt;&gt;"",1,0))</f>
        <v>#REF!</v>
      </c>
      <c r="V14" s="25" t="e">
        <f>IF('Crisis Indicator Data'!#REF!="No Data",1,IF(#REF!&lt;&gt;"",1,0))</f>
        <v>#REF!</v>
      </c>
      <c r="W14" s="25" t="e">
        <f>IF('Crisis Indicator Data'!#REF!="No Data",1,IF(#REF!&lt;&gt;"",1,0))</f>
        <v>#REF!</v>
      </c>
      <c r="X14" s="25" t="e">
        <f>IF('Crisis Indicator Data'!#REF!="No Data",1,IF(#REF!&lt;&gt;"",1,0))</f>
        <v>#REF!</v>
      </c>
      <c r="Y14" s="25" t="e">
        <f>IF('Crisis Indicator Data'!#REF!="No Data",1,IF(#REF!&lt;&gt;"",1,0))</f>
        <v>#REF!</v>
      </c>
      <c r="Z14" s="25" t="e">
        <f>IF('Crisis Indicator Data'!#REF!="No Data",1,IF(#REF!&lt;&gt;"",1,0))</f>
        <v>#REF!</v>
      </c>
      <c r="AA14" s="25" t="e">
        <f>IF('Crisis Indicator Data'!#REF!="No Data",1,IF(#REF!&lt;&gt;"",1,0))</f>
        <v>#REF!</v>
      </c>
      <c r="AB14" s="25" t="e">
        <f>IF('Crisis Indicator Data'!#REF!="No Data",1,IF(#REF!&lt;&gt;"",1,0))</f>
        <v>#REF!</v>
      </c>
      <c r="AC14" s="25" t="e">
        <f>IF('Crisis Indicator Data'!#REF!="No Data",1,IF(#REF!&lt;&gt;"",1,0))</f>
        <v>#REF!</v>
      </c>
      <c r="AD14" s="25" t="e">
        <f>IF('Crisis Indicator Data'!#REF!="No Data",1,IF(#REF!&lt;&gt;"",1,0))</f>
        <v>#REF!</v>
      </c>
      <c r="AE14" s="25" t="e">
        <f>IF('Crisis Indicator Data'!#REF!="No Data",1,IF(#REF!&lt;&gt;"",1,0))</f>
        <v>#REF!</v>
      </c>
      <c r="AF14" s="25" t="e">
        <f>IF('Crisis Indicator Data'!#REF!="No Data",1,IF(#REF!&lt;&gt;"",1,0))</f>
        <v>#REF!</v>
      </c>
      <c r="AG14" s="25" t="e">
        <f>IF('Crisis Indicator Data'!#REF!="No Data",1,IF(#REF!&lt;&gt;"",1,0))</f>
        <v>#REF!</v>
      </c>
      <c r="AH14" s="25" t="e">
        <f>IF('Crisis Indicator Data'!#REF!="No Data",1,IF(#REF!&lt;&gt;"",1,0))</f>
        <v>#REF!</v>
      </c>
      <c r="AI14" s="25" t="e">
        <f>IF('Crisis Indicator Data'!#REF!="No Data",1,IF(#REF!&lt;&gt;"",1,0))</f>
        <v>#REF!</v>
      </c>
      <c r="AJ14" s="25" t="e">
        <f>IF('Crisis Indicator Data'!#REF!="No Data",1,IF(#REF!&lt;&gt;"",1,0))</f>
        <v>#REF!</v>
      </c>
      <c r="AK14" s="25" t="e">
        <f>IF('Crisis Indicator Data'!#REF!="No Data",1,IF(#REF!&lt;&gt;"",1,0))</f>
        <v>#REF!</v>
      </c>
      <c r="AL14" s="25" t="e">
        <f>IF('Crisis Indicator Data'!#REF!="No Data",1,IF(#REF!&lt;&gt;"",1,0))</f>
        <v>#REF!</v>
      </c>
      <c r="AM14" s="25" t="e">
        <f>IF('Crisis Indicator Data'!#REF!="No Data",1,IF(#REF!&lt;&gt;"",1,0))</f>
        <v>#REF!</v>
      </c>
      <c r="AN14" s="25" t="e">
        <f>IF('Crisis Indicator Data'!#REF!="No Data",1,IF(#REF!&lt;&gt;"",1,0))</f>
        <v>#REF!</v>
      </c>
      <c r="AO14" s="25" t="e">
        <f>IF('Crisis Indicator Data'!#REF!="No Data",1,IF(#REF!&lt;&gt;"",1,0))</f>
        <v>#REF!</v>
      </c>
      <c r="AP14" s="25" t="e">
        <f>IF('Crisis Indicator Data'!#REF!="No Data",1,IF(#REF!&lt;&gt;"",1,0))</f>
        <v>#REF!</v>
      </c>
      <c r="AQ14" s="25" t="e">
        <f>IF('Crisis Indicator Data'!#REF!="No Data",1,IF(#REF!&lt;&gt;"",1,0))</f>
        <v>#REF!</v>
      </c>
      <c r="AR14" s="25" t="e">
        <f>IF('Crisis Indicator Data'!#REF!="No Data",1,IF(#REF!&lt;&gt;"",1,0))</f>
        <v>#REF!</v>
      </c>
      <c r="AS14" s="25" t="e">
        <f>IF('Crisis Indicator Data'!#REF!="No Data",1,IF(#REF!&lt;&gt;"",1,0))</f>
        <v>#REF!</v>
      </c>
      <c r="AT14" s="25" t="e">
        <f>IF('Crisis Indicator Data'!#REF!="No Data",1,IF(#REF!&lt;&gt;"",1,0))</f>
        <v>#REF!</v>
      </c>
      <c r="AU14" s="25" t="e">
        <f>IF('Crisis Indicator Data'!#REF!="No Data",1,IF(#REF!&lt;&gt;"",1,0))</f>
        <v>#REF!</v>
      </c>
      <c r="AV14" s="25" t="e">
        <f>IF('Crisis Indicator Data'!#REF!="No Data",1,IF(#REF!&lt;&gt;"",1,0))</f>
        <v>#REF!</v>
      </c>
      <c r="AW14" s="25" t="e">
        <f>IF('Crisis Indicator Data'!#REF!="No Data",1,IF(#REF!&lt;&gt;"",1,0))</f>
        <v>#REF!</v>
      </c>
      <c r="AX14" s="25" t="e">
        <f>IF('Crisis Indicator Data'!#REF!="No Data",1,IF(#REF!&lt;&gt;"",1,0))</f>
        <v>#REF!</v>
      </c>
      <c r="AY14" s="25" t="e">
        <f>IF('Crisis Indicator Data'!#REF!="No Data",1,IF(#REF!&lt;&gt;"",1,0))</f>
        <v>#REF!</v>
      </c>
      <c r="AZ14" s="25" t="e">
        <f>IF('Crisis Indicator Data'!#REF!="No Data",1,IF(#REF!&lt;&gt;"",1,0))</f>
        <v>#REF!</v>
      </c>
      <c r="BA14" t="e">
        <f t="shared" si="0"/>
        <v>#REF!</v>
      </c>
      <c r="BB14" s="27" t="e">
        <f t="shared" si="1"/>
        <v>#REF!</v>
      </c>
    </row>
    <row r="15" spans="1:54" x14ac:dyDescent="0.25">
      <c r="A15" t="s">
        <v>9306</v>
      </c>
      <c r="B15" s="25" t="e">
        <f>IF('Crisis Indicator Data'!#REF!="No Data",1,IF(#REF!&lt;&gt;"",1,0))</f>
        <v>#REF!</v>
      </c>
      <c r="C15" s="25" t="e">
        <f>IF('Crisis Indicator Data'!#REF!="No Data",1,IF(#REF!&lt;&gt;"",1,0))</f>
        <v>#REF!</v>
      </c>
      <c r="D15" s="25" t="e">
        <f>IF('Crisis Indicator Data'!#REF!="No Data",1,IF(#REF!&lt;&gt;"",1,0))</f>
        <v>#REF!</v>
      </c>
      <c r="E15" s="25" t="e">
        <f>IF('Crisis Indicator Data'!#REF!="No Data",1,IF(#REF!&lt;&gt;"",1,0))</f>
        <v>#REF!</v>
      </c>
      <c r="F15" s="25" t="e">
        <f>IF('Crisis Indicator Data'!#REF!="No Data",1,IF(#REF!&lt;&gt;"",1,0))</f>
        <v>#REF!</v>
      </c>
      <c r="G15" s="25" t="e">
        <f>IF('Crisis Indicator Data'!#REF!="No Data",1,IF(#REF!&lt;&gt;"",1,0))</f>
        <v>#REF!</v>
      </c>
      <c r="H15" s="25" t="e">
        <f>IF('Crisis Indicator Data'!#REF!="No Data",1,IF(#REF!&lt;&gt;"",1,0))</f>
        <v>#REF!</v>
      </c>
      <c r="I15" s="25" t="e">
        <f>IF('Crisis Indicator Data'!#REF!="No Data",1,IF(#REF!&lt;&gt;"",1,0))</f>
        <v>#REF!</v>
      </c>
      <c r="J15" s="25" t="e">
        <f>IF('Crisis Indicator Data'!#REF!="No Data",1,IF(#REF!&lt;&gt;"",1,0))</f>
        <v>#REF!</v>
      </c>
      <c r="K15" s="25" t="e">
        <f>IF('Crisis Indicator Data'!#REF!="No Data",1,IF(#REF!&lt;&gt;"",1,0))</f>
        <v>#REF!</v>
      </c>
      <c r="L15" s="25" t="e">
        <f>IF('Crisis Indicator Data'!#REF!="No Data",1,IF(#REF!&lt;&gt;"",1,0))</f>
        <v>#REF!</v>
      </c>
      <c r="M15" s="25" t="e">
        <f>IF('Crisis Indicator Data'!#REF!="No Data",1,IF(#REF!&lt;&gt;"",1,0))</f>
        <v>#REF!</v>
      </c>
      <c r="N15" s="25" t="e">
        <f>IF('Crisis Indicator Data'!#REF!="No Data",1,IF(#REF!&lt;&gt;"",1,0))</f>
        <v>#REF!</v>
      </c>
      <c r="O15" s="25" t="e">
        <f>IF('Crisis Indicator Data'!#REF!="No Data",1,IF(#REF!&lt;&gt;"",1,0))</f>
        <v>#REF!</v>
      </c>
      <c r="P15" s="25" t="e">
        <f>IF('Crisis Indicator Data'!#REF!="No Data",1,IF(#REF!&lt;&gt;"",1,0))</f>
        <v>#REF!</v>
      </c>
      <c r="Q15" s="25" t="e">
        <f>IF('Crisis Indicator Data'!#REF!="No Data",1,IF(#REF!&lt;&gt;"",1,0))</f>
        <v>#REF!</v>
      </c>
      <c r="R15" s="25" t="e">
        <f>IF('Crisis Indicator Data'!#REF!="No Data",1,IF(#REF!&lt;&gt;"",1,0))</f>
        <v>#REF!</v>
      </c>
      <c r="S15" s="25" t="e">
        <f>IF('Crisis Indicator Data'!#REF!="No Data",1,IF(#REF!&lt;&gt;"",1,0))</f>
        <v>#REF!</v>
      </c>
      <c r="T15" s="25" t="e">
        <f>IF('Crisis Indicator Data'!#REF!="No Data",1,IF(#REF!&lt;&gt;"",1,0))</f>
        <v>#REF!</v>
      </c>
      <c r="U15" s="25" t="e">
        <f>IF('Crisis Indicator Data'!#REF!="No Data",1,IF(#REF!&lt;&gt;"",1,0))</f>
        <v>#REF!</v>
      </c>
      <c r="V15" s="25" t="e">
        <f>IF('Crisis Indicator Data'!#REF!="No Data",1,IF(#REF!&lt;&gt;"",1,0))</f>
        <v>#REF!</v>
      </c>
      <c r="W15" s="25" t="e">
        <f>IF('Crisis Indicator Data'!#REF!="No Data",1,IF(#REF!&lt;&gt;"",1,0))</f>
        <v>#REF!</v>
      </c>
      <c r="X15" s="25" t="e">
        <f>IF('Crisis Indicator Data'!#REF!="No Data",1,IF(#REF!&lt;&gt;"",1,0))</f>
        <v>#REF!</v>
      </c>
      <c r="Y15" s="25" t="e">
        <f>IF('Crisis Indicator Data'!#REF!="No Data",1,IF(#REF!&lt;&gt;"",1,0))</f>
        <v>#REF!</v>
      </c>
      <c r="Z15" s="25" t="e">
        <f>IF('Crisis Indicator Data'!#REF!="No Data",1,IF(#REF!&lt;&gt;"",1,0))</f>
        <v>#REF!</v>
      </c>
      <c r="AA15" s="25" t="e">
        <f>IF('Crisis Indicator Data'!#REF!="No Data",1,IF(#REF!&lt;&gt;"",1,0))</f>
        <v>#REF!</v>
      </c>
      <c r="AB15" s="25" t="e">
        <f>IF('Crisis Indicator Data'!#REF!="No Data",1,IF(#REF!&lt;&gt;"",1,0))</f>
        <v>#REF!</v>
      </c>
      <c r="AC15" s="25" t="e">
        <f>IF('Crisis Indicator Data'!#REF!="No Data",1,IF(#REF!&lt;&gt;"",1,0))</f>
        <v>#REF!</v>
      </c>
      <c r="AD15" s="25" t="e">
        <f>IF('Crisis Indicator Data'!#REF!="No Data",1,IF(#REF!&lt;&gt;"",1,0))</f>
        <v>#REF!</v>
      </c>
      <c r="AE15" s="25" t="e">
        <f>IF('Crisis Indicator Data'!#REF!="No Data",1,IF(#REF!&lt;&gt;"",1,0))</f>
        <v>#REF!</v>
      </c>
      <c r="AF15" s="25" t="e">
        <f>IF('Crisis Indicator Data'!#REF!="No Data",1,IF(#REF!&lt;&gt;"",1,0))</f>
        <v>#REF!</v>
      </c>
      <c r="AG15" s="25" t="e">
        <f>IF('Crisis Indicator Data'!#REF!="No Data",1,IF(#REF!&lt;&gt;"",1,0))</f>
        <v>#REF!</v>
      </c>
      <c r="AH15" s="25" t="e">
        <f>IF('Crisis Indicator Data'!#REF!="No Data",1,IF(#REF!&lt;&gt;"",1,0))</f>
        <v>#REF!</v>
      </c>
      <c r="AI15" s="25" t="e">
        <f>IF('Crisis Indicator Data'!#REF!="No Data",1,IF(#REF!&lt;&gt;"",1,0))</f>
        <v>#REF!</v>
      </c>
      <c r="AJ15" s="25" t="e">
        <f>IF('Crisis Indicator Data'!#REF!="No Data",1,IF(#REF!&lt;&gt;"",1,0))</f>
        <v>#REF!</v>
      </c>
      <c r="AK15" s="25" t="e">
        <f>IF('Crisis Indicator Data'!#REF!="No Data",1,IF(#REF!&lt;&gt;"",1,0))</f>
        <v>#REF!</v>
      </c>
      <c r="AL15" s="25" t="e">
        <f>IF('Crisis Indicator Data'!#REF!="No Data",1,IF(#REF!&lt;&gt;"",1,0))</f>
        <v>#REF!</v>
      </c>
      <c r="AM15" s="25" t="e">
        <f>IF('Crisis Indicator Data'!#REF!="No Data",1,IF(#REF!&lt;&gt;"",1,0))</f>
        <v>#REF!</v>
      </c>
      <c r="AN15" s="25" t="e">
        <f>IF('Crisis Indicator Data'!#REF!="No Data",1,IF(#REF!&lt;&gt;"",1,0))</f>
        <v>#REF!</v>
      </c>
      <c r="AO15" s="25" t="e">
        <f>IF('Crisis Indicator Data'!#REF!="No Data",1,IF(#REF!&lt;&gt;"",1,0))</f>
        <v>#REF!</v>
      </c>
      <c r="AP15" s="25" t="e">
        <f>IF('Crisis Indicator Data'!#REF!="No Data",1,IF(#REF!&lt;&gt;"",1,0))</f>
        <v>#REF!</v>
      </c>
      <c r="AQ15" s="25" t="e">
        <f>IF('Crisis Indicator Data'!#REF!="No Data",1,IF(#REF!&lt;&gt;"",1,0))</f>
        <v>#REF!</v>
      </c>
      <c r="AR15" s="25" t="e">
        <f>IF('Crisis Indicator Data'!#REF!="No Data",1,IF(#REF!&lt;&gt;"",1,0))</f>
        <v>#REF!</v>
      </c>
      <c r="AS15" s="25" t="e">
        <f>IF('Crisis Indicator Data'!#REF!="No Data",1,IF(#REF!&lt;&gt;"",1,0))</f>
        <v>#REF!</v>
      </c>
      <c r="AT15" s="25" t="e">
        <f>IF('Crisis Indicator Data'!#REF!="No Data",1,IF(#REF!&lt;&gt;"",1,0))</f>
        <v>#REF!</v>
      </c>
      <c r="AU15" s="25" t="e">
        <f>IF('Crisis Indicator Data'!#REF!="No Data",1,IF(#REF!&lt;&gt;"",1,0))</f>
        <v>#REF!</v>
      </c>
      <c r="AV15" s="25" t="e">
        <f>IF('Crisis Indicator Data'!#REF!="No Data",1,IF(#REF!&lt;&gt;"",1,0))</f>
        <v>#REF!</v>
      </c>
      <c r="AW15" s="25" t="e">
        <f>IF('Crisis Indicator Data'!#REF!="No Data",1,IF(#REF!&lt;&gt;"",1,0))</f>
        <v>#REF!</v>
      </c>
      <c r="AX15" s="25" t="e">
        <f>IF('Crisis Indicator Data'!#REF!="No Data",1,IF(#REF!&lt;&gt;"",1,0))</f>
        <v>#REF!</v>
      </c>
      <c r="AY15" s="25" t="e">
        <f>IF('Crisis Indicator Data'!#REF!="No Data",1,IF(#REF!&lt;&gt;"",1,0))</f>
        <v>#REF!</v>
      </c>
      <c r="AZ15" s="25" t="e">
        <f>IF('Crisis Indicator Data'!#REF!="No Data",1,IF(#REF!&lt;&gt;"",1,0))</f>
        <v>#REF!</v>
      </c>
      <c r="BA15" t="e">
        <f t="shared" si="0"/>
        <v>#REF!</v>
      </c>
      <c r="BB15" s="27" t="e">
        <f t="shared" si="1"/>
        <v>#REF!</v>
      </c>
    </row>
    <row r="16" spans="1:54" x14ac:dyDescent="0.25">
      <c r="A16" t="s">
        <v>9299</v>
      </c>
      <c r="B16" s="25" t="e">
        <f>IF('Crisis Indicator Data'!#REF!="No Data",1,IF(#REF!&lt;&gt;"",1,0))</f>
        <v>#REF!</v>
      </c>
      <c r="C16" s="25" t="e">
        <f>IF('Crisis Indicator Data'!#REF!="No Data",1,IF(#REF!&lt;&gt;"",1,0))</f>
        <v>#REF!</v>
      </c>
      <c r="D16" s="25" t="e">
        <f>IF('Crisis Indicator Data'!#REF!="No Data",1,IF(#REF!&lt;&gt;"",1,0))</f>
        <v>#REF!</v>
      </c>
      <c r="E16" s="25" t="e">
        <f>IF('Crisis Indicator Data'!#REF!="No Data",1,IF(#REF!&lt;&gt;"",1,0))</f>
        <v>#REF!</v>
      </c>
      <c r="F16" s="25" t="e">
        <f>IF('Crisis Indicator Data'!#REF!="No Data",1,IF(#REF!&lt;&gt;"",1,0))</f>
        <v>#REF!</v>
      </c>
      <c r="G16" s="25" t="e">
        <f>IF('Crisis Indicator Data'!#REF!="No Data",1,IF(#REF!&lt;&gt;"",1,0))</f>
        <v>#REF!</v>
      </c>
      <c r="H16" s="25" t="e">
        <f>IF('Crisis Indicator Data'!#REF!="No Data",1,IF(#REF!&lt;&gt;"",1,0))</f>
        <v>#REF!</v>
      </c>
      <c r="I16" s="25" t="e">
        <f>IF('Crisis Indicator Data'!#REF!="No Data",1,IF(#REF!&lt;&gt;"",1,0))</f>
        <v>#REF!</v>
      </c>
      <c r="J16" s="25" t="e">
        <f>IF('Crisis Indicator Data'!#REF!="No Data",1,IF(#REF!&lt;&gt;"",1,0))</f>
        <v>#REF!</v>
      </c>
      <c r="K16" s="25" t="e">
        <f>IF('Crisis Indicator Data'!#REF!="No Data",1,IF(#REF!&lt;&gt;"",1,0))</f>
        <v>#REF!</v>
      </c>
      <c r="L16" s="25" t="e">
        <f>IF('Crisis Indicator Data'!#REF!="No Data",1,IF(#REF!&lt;&gt;"",1,0))</f>
        <v>#REF!</v>
      </c>
      <c r="M16" s="25" t="e">
        <f>IF('Crisis Indicator Data'!#REF!="No Data",1,IF(#REF!&lt;&gt;"",1,0))</f>
        <v>#REF!</v>
      </c>
      <c r="N16" s="25" t="e">
        <f>IF('Crisis Indicator Data'!#REF!="No Data",1,IF(#REF!&lt;&gt;"",1,0))</f>
        <v>#REF!</v>
      </c>
      <c r="O16" s="25" t="e">
        <f>IF('Crisis Indicator Data'!#REF!="No Data",1,IF(#REF!&lt;&gt;"",1,0))</f>
        <v>#REF!</v>
      </c>
      <c r="P16" s="25" t="e">
        <f>IF('Crisis Indicator Data'!#REF!="No Data",1,IF(#REF!&lt;&gt;"",1,0))</f>
        <v>#REF!</v>
      </c>
      <c r="Q16" s="25" t="e">
        <f>IF('Crisis Indicator Data'!#REF!="No Data",1,IF(#REF!&lt;&gt;"",1,0))</f>
        <v>#REF!</v>
      </c>
      <c r="R16" s="25" t="e">
        <f>IF('Crisis Indicator Data'!#REF!="No Data",1,IF(#REF!&lt;&gt;"",1,0))</f>
        <v>#REF!</v>
      </c>
      <c r="S16" s="25" t="e">
        <f>IF('Crisis Indicator Data'!#REF!="No Data",1,IF(#REF!&lt;&gt;"",1,0))</f>
        <v>#REF!</v>
      </c>
      <c r="T16" s="25" t="e">
        <f>IF('Crisis Indicator Data'!#REF!="No Data",1,IF(#REF!&lt;&gt;"",1,0))</f>
        <v>#REF!</v>
      </c>
      <c r="U16" s="25" t="e">
        <f>IF('Crisis Indicator Data'!#REF!="No Data",1,IF(#REF!&lt;&gt;"",1,0))</f>
        <v>#REF!</v>
      </c>
      <c r="V16" s="25" t="e">
        <f>IF('Crisis Indicator Data'!#REF!="No Data",1,IF(#REF!&lt;&gt;"",1,0))</f>
        <v>#REF!</v>
      </c>
      <c r="W16" s="25" t="e">
        <f>IF('Crisis Indicator Data'!#REF!="No Data",1,IF(#REF!&lt;&gt;"",1,0))</f>
        <v>#REF!</v>
      </c>
      <c r="X16" s="25" t="e">
        <f>IF('Crisis Indicator Data'!#REF!="No Data",1,IF(#REF!&lt;&gt;"",1,0))</f>
        <v>#REF!</v>
      </c>
      <c r="Y16" s="25" t="e">
        <f>IF('Crisis Indicator Data'!#REF!="No Data",1,IF(#REF!&lt;&gt;"",1,0))</f>
        <v>#REF!</v>
      </c>
      <c r="Z16" s="25" t="e">
        <f>IF('Crisis Indicator Data'!#REF!="No Data",1,IF(#REF!&lt;&gt;"",1,0))</f>
        <v>#REF!</v>
      </c>
      <c r="AA16" s="25" t="e">
        <f>IF('Crisis Indicator Data'!#REF!="No Data",1,IF(#REF!&lt;&gt;"",1,0))</f>
        <v>#REF!</v>
      </c>
      <c r="AB16" s="25" t="e">
        <f>IF('Crisis Indicator Data'!#REF!="No Data",1,IF(#REF!&lt;&gt;"",1,0))</f>
        <v>#REF!</v>
      </c>
      <c r="AC16" s="25" t="e">
        <f>IF('Crisis Indicator Data'!#REF!="No Data",1,IF(#REF!&lt;&gt;"",1,0))</f>
        <v>#REF!</v>
      </c>
      <c r="AD16" s="25" t="e">
        <f>IF('Crisis Indicator Data'!#REF!="No Data",1,IF(#REF!&lt;&gt;"",1,0))</f>
        <v>#REF!</v>
      </c>
      <c r="AE16" s="25" t="e">
        <f>IF('Crisis Indicator Data'!#REF!="No Data",1,IF(#REF!&lt;&gt;"",1,0))</f>
        <v>#REF!</v>
      </c>
      <c r="AF16" s="25" t="e">
        <f>IF('Crisis Indicator Data'!#REF!="No Data",1,IF(#REF!&lt;&gt;"",1,0))</f>
        <v>#REF!</v>
      </c>
      <c r="AG16" s="25" t="e">
        <f>IF('Crisis Indicator Data'!#REF!="No Data",1,IF(#REF!&lt;&gt;"",1,0))</f>
        <v>#REF!</v>
      </c>
      <c r="AH16" s="25" t="e">
        <f>IF('Crisis Indicator Data'!#REF!="No Data",1,IF(#REF!&lt;&gt;"",1,0))</f>
        <v>#REF!</v>
      </c>
      <c r="AI16" s="25" t="e">
        <f>IF('Crisis Indicator Data'!#REF!="No Data",1,IF(#REF!&lt;&gt;"",1,0))</f>
        <v>#REF!</v>
      </c>
      <c r="AJ16" s="25" t="e">
        <f>IF('Crisis Indicator Data'!#REF!="No Data",1,IF(#REF!&lt;&gt;"",1,0))</f>
        <v>#REF!</v>
      </c>
      <c r="AK16" s="25" t="e">
        <f>IF('Crisis Indicator Data'!#REF!="No Data",1,IF(#REF!&lt;&gt;"",1,0))</f>
        <v>#REF!</v>
      </c>
      <c r="AL16" s="25" t="e">
        <f>IF('Crisis Indicator Data'!#REF!="No Data",1,IF(#REF!&lt;&gt;"",1,0))</f>
        <v>#REF!</v>
      </c>
      <c r="AM16" s="25" t="e">
        <f>IF('Crisis Indicator Data'!#REF!="No Data",1,IF(#REF!&lt;&gt;"",1,0))</f>
        <v>#REF!</v>
      </c>
      <c r="AN16" s="25" t="e">
        <f>IF('Crisis Indicator Data'!#REF!="No Data",1,IF(#REF!&lt;&gt;"",1,0))</f>
        <v>#REF!</v>
      </c>
      <c r="AO16" s="25" t="e">
        <f>IF('Crisis Indicator Data'!#REF!="No Data",1,IF(#REF!&lt;&gt;"",1,0))</f>
        <v>#REF!</v>
      </c>
      <c r="AP16" s="25" t="e">
        <f>IF('Crisis Indicator Data'!#REF!="No Data",1,IF(#REF!&lt;&gt;"",1,0))</f>
        <v>#REF!</v>
      </c>
      <c r="AQ16" s="25" t="e">
        <f>IF('Crisis Indicator Data'!#REF!="No Data",1,IF(#REF!&lt;&gt;"",1,0))</f>
        <v>#REF!</v>
      </c>
      <c r="AR16" s="25" t="e">
        <f>IF('Crisis Indicator Data'!#REF!="No Data",1,IF(#REF!&lt;&gt;"",1,0))</f>
        <v>#REF!</v>
      </c>
      <c r="AS16" s="25" t="e">
        <f>IF('Crisis Indicator Data'!#REF!="No Data",1,IF(#REF!&lt;&gt;"",1,0))</f>
        <v>#REF!</v>
      </c>
      <c r="AT16" s="25" t="e">
        <f>IF('Crisis Indicator Data'!#REF!="No Data",1,IF(#REF!&lt;&gt;"",1,0))</f>
        <v>#REF!</v>
      </c>
      <c r="AU16" s="25" t="e">
        <f>IF('Crisis Indicator Data'!#REF!="No Data",1,IF(#REF!&lt;&gt;"",1,0))</f>
        <v>#REF!</v>
      </c>
      <c r="AV16" s="25" t="e">
        <f>IF('Crisis Indicator Data'!#REF!="No Data",1,IF(#REF!&lt;&gt;"",1,0))</f>
        <v>#REF!</v>
      </c>
      <c r="AW16" s="25" t="e">
        <f>IF('Crisis Indicator Data'!#REF!="No Data",1,IF(#REF!&lt;&gt;"",1,0))</f>
        <v>#REF!</v>
      </c>
      <c r="AX16" s="25" t="e">
        <f>IF('Crisis Indicator Data'!#REF!="No Data",1,IF(#REF!&lt;&gt;"",1,0))</f>
        <v>#REF!</v>
      </c>
      <c r="AY16" s="25" t="e">
        <f>IF('Crisis Indicator Data'!#REF!="No Data",1,IF(#REF!&lt;&gt;"",1,0))</f>
        <v>#REF!</v>
      </c>
      <c r="AZ16" s="25" t="e">
        <f>IF('Crisis Indicator Data'!#REF!="No Data",1,IF(#REF!&lt;&gt;"",1,0))</f>
        <v>#REF!</v>
      </c>
      <c r="BA16" t="e">
        <f t="shared" si="0"/>
        <v>#REF!</v>
      </c>
      <c r="BB16" s="27" t="e">
        <f t="shared" si="1"/>
        <v>#REF!</v>
      </c>
    </row>
    <row r="17" spans="1:54" x14ac:dyDescent="0.25">
      <c r="A17" t="s">
        <v>9285</v>
      </c>
      <c r="B17" s="25" t="e">
        <f>IF('Crisis Indicator Data'!#REF!="No Data",1,IF(#REF!&lt;&gt;"",1,0))</f>
        <v>#REF!</v>
      </c>
      <c r="C17" s="25" t="e">
        <f>IF('Crisis Indicator Data'!#REF!="No Data",1,IF(#REF!&lt;&gt;"",1,0))</f>
        <v>#REF!</v>
      </c>
      <c r="D17" s="25" t="e">
        <f>IF('Crisis Indicator Data'!#REF!="No Data",1,IF(#REF!&lt;&gt;"",1,0))</f>
        <v>#REF!</v>
      </c>
      <c r="E17" s="25" t="e">
        <f>IF('Crisis Indicator Data'!#REF!="No Data",1,IF(#REF!&lt;&gt;"",1,0))</f>
        <v>#REF!</v>
      </c>
      <c r="F17" s="25" t="e">
        <f>IF('Crisis Indicator Data'!#REF!="No Data",1,IF(#REF!&lt;&gt;"",1,0))</f>
        <v>#REF!</v>
      </c>
      <c r="G17" s="25" t="e">
        <f>IF('Crisis Indicator Data'!#REF!="No Data",1,IF(#REF!&lt;&gt;"",1,0))</f>
        <v>#REF!</v>
      </c>
      <c r="H17" s="25" t="e">
        <f>IF('Crisis Indicator Data'!#REF!="No Data",1,IF(#REF!&lt;&gt;"",1,0))</f>
        <v>#REF!</v>
      </c>
      <c r="I17" s="25" t="e">
        <f>IF('Crisis Indicator Data'!#REF!="No Data",1,IF(#REF!&lt;&gt;"",1,0))</f>
        <v>#REF!</v>
      </c>
      <c r="J17" s="25" t="e">
        <f>IF('Crisis Indicator Data'!#REF!="No Data",1,IF(#REF!&lt;&gt;"",1,0))</f>
        <v>#REF!</v>
      </c>
      <c r="K17" s="25" t="e">
        <f>IF('Crisis Indicator Data'!#REF!="No Data",1,IF(#REF!&lt;&gt;"",1,0))</f>
        <v>#REF!</v>
      </c>
      <c r="L17" s="25" t="e">
        <f>IF('Crisis Indicator Data'!#REF!="No Data",1,IF(#REF!&lt;&gt;"",1,0))</f>
        <v>#REF!</v>
      </c>
      <c r="M17" s="25" t="e">
        <f>IF('Crisis Indicator Data'!#REF!="No Data",1,IF(#REF!&lt;&gt;"",1,0))</f>
        <v>#REF!</v>
      </c>
      <c r="N17" s="25" t="e">
        <f>IF('Crisis Indicator Data'!#REF!="No Data",1,IF(#REF!&lt;&gt;"",1,0))</f>
        <v>#REF!</v>
      </c>
      <c r="O17" s="25" t="e">
        <f>IF('Crisis Indicator Data'!#REF!="No Data",1,IF(#REF!&lt;&gt;"",1,0))</f>
        <v>#REF!</v>
      </c>
      <c r="P17" s="25" t="e">
        <f>IF('Crisis Indicator Data'!#REF!="No Data",1,IF(#REF!&lt;&gt;"",1,0))</f>
        <v>#REF!</v>
      </c>
      <c r="Q17" s="25" t="e">
        <f>IF('Crisis Indicator Data'!#REF!="No Data",1,IF(#REF!&lt;&gt;"",1,0))</f>
        <v>#REF!</v>
      </c>
      <c r="R17" s="25" t="e">
        <f>IF('Crisis Indicator Data'!#REF!="No Data",1,IF(#REF!&lt;&gt;"",1,0))</f>
        <v>#REF!</v>
      </c>
      <c r="S17" s="25" t="e">
        <f>IF('Crisis Indicator Data'!#REF!="No Data",1,IF(#REF!&lt;&gt;"",1,0))</f>
        <v>#REF!</v>
      </c>
      <c r="T17" s="25" t="e">
        <f>IF('Crisis Indicator Data'!#REF!="No Data",1,IF(#REF!&lt;&gt;"",1,0))</f>
        <v>#REF!</v>
      </c>
      <c r="U17" s="25" t="e">
        <f>IF('Crisis Indicator Data'!#REF!="No Data",1,IF(#REF!&lt;&gt;"",1,0))</f>
        <v>#REF!</v>
      </c>
      <c r="V17" s="25" t="e">
        <f>IF('Crisis Indicator Data'!#REF!="No Data",1,IF(#REF!&lt;&gt;"",1,0))</f>
        <v>#REF!</v>
      </c>
      <c r="W17" s="25" t="e">
        <f>IF('Crisis Indicator Data'!#REF!="No Data",1,IF(#REF!&lt;&gt;"",1,0))</f>
        <v>#REF!</v>
      </c>
      <c r="X17" s="25" t="e">
        <f>IF('Crisis Indicator Data'!#REF!="No Data",1,IF(#REF!&lt;&gt;"",1,0))</f>
        <v>#REF!</v>
      </c>
      <c r="Y17" s="25" t="e">
        <f>IF('Crisis Indicator Data'!#REF!="No Data",1,IF(#REF!&lt;&gt;"",1,0))</f>
        <v>#REF!</v>
      </c>
      <c r="Z17" s="25" t="e">
        <f>IF('Crisis Indicator Data'!#REF!="No Data",1,IF(#REF!&lt;&gt;"",1,0))</f>
        <v>#REF!</v>
      </c>
      <c r="AA17" s="25" t="e">
        <f>IF('Crisis Indicator Data'!#REF!="No Data",1,IF(#REF!&lt;&gt;"",1,0))</f>
        <v>#REF!</v>
      </c>
      <c r="AB17" s="25" t="e">
        <f>IF('Crisis Indicator Data'!#REF!="No Data",1,IF(#REF!&lt;&gt;"",1,0))</f>
        <v>#REF!</v>
      </c>
      <c r="AC17" s="25" t="e">
        <f>IF('Crisis Indicator Data'!#REF!="No Data",1,IF(#REF!&lt;&gt;"",1,0))</f>
        <v>#REF!</v>
      </c>
      <c r="AD17" s="25" t="e">
        <f>IF('Crisis Indicator Data'!#REF!="No Data",1,IF(#REF!&lt;&gt;"",1,0))</f>
        <v>#REF!</v>
      </c>
      <c r="AE17" s="25" t="e">
        <f>IF('Crisis Indicator Data'!#REF!="No Data",1,IF(#REF!&lt;&gt;"",1,0))</f>
        <v>#REF!</v>
      </c>
      <c r="AF17" s="25" t="e">
        <f>IF('Crisis Indicator Data'!#REF!="No Data",1,IF(#REF!&lt;&gt;"",1,0))</f>
        <v>#REF!</v>
      </c>
      <c r="AG17" s="25" t="e">
        <f>IF('Crisis Indicator Data'!#REF!="No Data",1,IF(#REF!&lt;&gt;"",1,0))</f>
        <v>#REF!</v>
      </c>
      <c r="AH17" s="25" t="e">
        <f>IF('Crisis Indicator Data'!#REF!="No Data",1,IF(#REF!&lt;&gt;"",1,0))</f>
        <v>#REF!</v>
      </c>
      <c r="AI17" s="25" t="e">
        <f>IF('Crisis Indicator Data'!#REF!="No Data",1,IF(#REF!&lt;&gt;"",1,0))</f>
        <v>#REF!</v>
      </c>
      <c r="AJ17" s="25" t="e">
        <f>IF('Crisis Indicator Data'!#REF!="No Data",1,IF(#REF!&lt;&gt;"",1,0))</f>
        <v>#REF!</v>
      </c>
      <c r="AK17" s="25" t="e">
        <f>IF('Crisis Indicator Data'!#REF!="No Data",1,IF(#REF!&lt;&gt;"",1,0))</f>
        <v>#REF!</v>
      </c>
      <c r="AL17" s="25" t="e">
        <f>IF('Crisis Indicator Data'!#REF!="No Data",1,IF(#REF!&lt;&gt;"",1,0))</f>
        <v>#REF!</v>
      </c>
      <c r="AM17" s="25" t="e">
        <f>IF('Crisis Indicator Data'!#REF!="No Data",1,IF(#REF!&lt;&gt;"",1,0))</f>
        <v>#REF!</v>
      </c>
      <c r="AN17" s="25" t="e">
        <f>IF('Crisis Indicator Data'!#REF!="No Data",1,IF(#REF!&lt;&gt;"",1,0))</f>
        <v>#REF!</v>
      </c>
      <c r="AO17" s="25" t="e">
        <f>IF('Crisis Indicator Data'!#REF!="No Data",1,IF(#REF!&lt;&gt;"",1,0))</f>
        <v>#REF!</v>
      </c>
      <c r="AP17" s="25" t="e">
        <f>IF('Crisis Indicator Data'!#REF!="No Data",1,IF(#REF!&lt;&gt;"",1,0))</f>
        <v>#REF!</v>
      </c>
      <c r="AQ17" s="25" t="e">
        <f>IF('Crisis Indicator Data'!#REF!="No Data",1,IF(#REF!&lt;&gt;"",1,0))</f>
        <v>#REF!</v>
      </c>
      <c r="AR17" s="25" t="e">
        <f>IF('Crisis Indicator Data'!#REF!="No Data",1,IF(#REF!&lt;&gt;"",1,0))</f>
        <v>#REF!</v>
      </c>
      <c r="AS17" s="25" t="e">
        <f>IF('Crisis Indicator Data'!#REF!="No Data",1,IF(#REF!&lt;&gt;"",1,0))</f>
        <v>#REF!</v>
      </c>
      <c r="AT17" s="25" t="e">
        <f>IF('Crisis Indicator Data'!#REF!="No Data",1,IF(#REF!&lt;&gt;"",1,0))</f>
        <v>#REF!</v>
      </c>
      <c r="AU17" s="25" t="e">
        <f>IF('Crisis Indicator Data'!#REF!="No Data",1,IF(#REF!&lt;&gt;"",1,0))</f>
        <v>#REF!</v>
      </c>
      <c r="AV17" s="25" t="e">
        <f>IF('Crisis Indicator Data'!#REF!="No Data",1,IF(#REF!&lt;&gt;"",1,0))</f>
        <v>#REF!</v>
      </c>
      <c r="AW17" s="25" t="e">
        <f>IF('Crisis Indicator Data'!#REF!="No Data",1,IF(#REF!&lt;&gt;"",1,0))</f>
        <v>#REF!</v>
      </c>
      <c r="AX17" s="25" t="e">
        <f>IF('Crisis Indicator Data'!#REF!="No Data",1,IF(#REF!&lt;&gt;"",1,0))</f>
        <v>#REF!</v>
      </c>
      <c r="AY17" s="25" t="e">
        <f>IF('Crisis Indicator Data'!#REF!="No Data",1,IF(#REF!&lt;&gt;"",1,0))</f>
        <v>#REF!</v>
      </c>
      <c r="AZ17" s="25" t="e">
        <f>IF('Crisis Indicator Data'!#REF!="No Data",1,IF(#REF!&lt;&gt;"",1,0))</f>
        <v>#REF!</v>
      </c>
      <c r="BA17" t="e">
        <f t="shared" si="0"/>
        <v>#REF!</v>
      </c>
      <c r="BB17" s="27" t="e">
        <f t="shared" si="1"/>
        <v>#REF!</v>
      </c>
    </row>
    <row r="18" spans="1:54" x14ac:dyDescent="0.25">
      <c r="A18" t="s">
        <v>9301</v>
      </c>
      <c r="B18" s="25" t="e">
        <f>IF('Crisis Indicator Data'!#REF!="No Data",1,IF(#REF!&lt;&gt;"",1,0))</f>
        <v>#REF!</v>
      </c>
      <c r="C18" s="25" t="e">
        <f>IF('Crisis Indicator Data'!#REF!="No Data",1,IF(#REF!&lt;&gt;"",1,0))</f>
        <v>#REF!</v>
      </c>
      <c r="D18" s="25" t="e">
        <f>IF('Crisis Indicator Data'!#REF!="No Data",1,IF(#REF!&lt;&gt;"",1,0))</f>
        <v>#REF!</v>
      </c>
      <c r="E18" s="25" t="e">
        <f>IF('Crisis Indicator Data'!#REF!="No Data",1,IF(#REF!&lt;&gt;"",1,0))</f>
        <v>#REF!</v>
      </c>
      <c r="F18" s="25" t="e">
        <f>IF('Crisis Indicator Data'!#REF!="No Data",1,IF(#REF!&lt;&gt;"",1,0))</f>
        <v>#REF!</v>
      </c>
      <c r="G18" s="25" t="e">
        <f>IF('Crisis Indicator Data'!#REF!="No Data",1,IF(#REF!&lt;&gt;"",1,0))</f>
        <v>#REF!</v>
      </c>
      <c r="H18" s="25" t="e">
        <f>IF('Crisis Indicator Data'!#REF!="No Data",1,IF(#REF!&lt;&gt;"",1,0))</f>
        <v>#REF!</v>
      </c>
      <c r="I18" s="25" t="e">
        <f>IF('Crisis Indicator Data'!#REF!="No Data",1,IF(#REF!&lt;&gt;"",1,0))</f>
        <v>#REF!</v>
      </c>
      <c r="J18" s="25" t="e">
        <f>IF('Crisis Indicator Data'!#REF!="No Data",1,IF(#REF!&lt;&gt;"",1,0))</f>
        <v>#REF!</v>
      </c>
      <c r="K18" s="25" t="e">
        <f>IF('Crisis Indicator Data'!#REF!="No Data",1,IF(#REF!&lt;&gt;"",1,0))</f>
        <v>#REF!</v>
      </c>
      <c r="L18" s="25" t="e">
        <f>IF('Crisis Indicator Data'!#REF!="No Data",1,IF(#REF!&lt;&gt;"",1,0))</f>
        <v>#REF!</v>
      </c>
      <c r="M18" s="25" t="e">
        <f>IF('Crisis Indicator Data'!#REF!="No Data",1,IF(#REF!&lt;&gt;"",1,0))</f>
        <v>#REF!</v>
      </c>
      <c r="N18" s="25" t="e">
        <f>IF('Crisis Indicator Data'!#REF!="No Data",1,IF(#REF!&lt;&gt;"",1,0))</f>
        <v>#REF!</v>
      </c>
      <c r="O18" s="25" t="e">
        <f>IF('Crisis Indicator Data'!#REF!="No Data",1,IF(#REF!&lt;&gt;"",1,0))</f>
        <v>#REF!</v>
      </c>
      <c r="P18" s="25" t="e">
        <f>IF('Crisis Indicator Data'!#REF!="No Data",1,IF(#REF!&lt;&gt;"",1,0))</f>
        <v>#REF!</v>
      </c>
      <c r="Q18" s="25" t="e">
        <f>IF('Crisis Indicator Data'!#REF!="No Data",1,IF(#REF!&lt;&gt;"",1,0))</f>
        <v>#REF!</v>
      </c>
      <c r="R18" s="25" t="e">
        <f>IF('Crisis Indicator Data'!#REF!="No Data",1,IF(#REF!&lt;&gt;"",1,0))</f>
        <v>#REF!</v>
      </c>
      <c r="S18" s="25" t="e">
        <f>IF('Crisis Indicator Data'!#REF!="No Data",1,IF(#REF!&lt;&gt;"",1,0))</f>
        <v>#REF!</v>
      </c>
      <c r="T18" s="25" t="e">
        <f>IF('Crisis Indicator Data'!#REF!="No Data",1,IF(#REF!&lt;&gt;"",1,0))</f>
        <v>#REF!</v>
      </c>
      <c r="U18" s="25" t="e">
        <f>IF('Crisis Indicator Data'!#REF!="No Data",1,IF(#REF!&lt;&gt;"",1,0))</f>
        <v>#REF!</v>
      </c>
      <c r="V18" s="25" t="e">
        <f>IF('Crisis Indicator Data'!#REF!="No Data",1,IF(#REF!&lt;&gt;"",1,0))</f>
        <v>#REF!</v>
      </c>
      <c r="W18" s="25" t="e">
        <f>IF('Crisis Indicator Data'!#REF!="No Data",1,IF(#REF!&lt;&gt;"",1,0))</f>
        <v>#REF!</v>
      </c>
      <c r="X18" s="25" t="e">
        <f>IF('Crisis Indicator Data'!#REF!="No Data",1,IF(#REF!&lt;&gt;"",1,0))</f>
        <v>#REF!</v>
      </c>
      <c r="Y18" s="25" t="e">
        <f>IF('Crisis Indicator Data'!#REF!="No Data",1,IF(#REF!&lt;&gt;"",1,0))</f>
        <v>#REF!</v>
      </c>
      <c r="Z18" s="25" t="e">
        <f>IF('Crisis Indicator Data'!#REF!="No Data",1,IF(#REF!&lt;&gt;"",1,0))</f>
        <v>#REF!</v>
      </c>
      <c r="AA18" s="25" t="e">
        <f>IF('Crisis Indicator Data'!#REF!="No Data",1,IF(#REF!&lt;&gt;"",1,0))</f>
        <v>#REF!</v>
      </c>
      <c r="AB18" s="25" t="e">
        <f>IF('Crisis Indicator Data'!#REF!="No Data",1,IF(#REF!&lt;&gt;"",1,0))</f>
        <v>#REF!</v>
      </c>
      <c r="AC18" s="25" t="e">
        <f>IF('Crisis Indicator Data'!#REF!="No Data",1,IF(#REF!&lt;&gt;"",1,0))</f>
        <v>#REF!</v>
      </c>
      <c r="AD18" s="25" t="e">
        <f>IF('Crisis Indicator Data'!#REF!="No Data",1,IF(#REF!&lt;&gt;"",1,0))</f>
        <v>#REF!</v>
      </c>
      <c r="AE18" s="25" t="e">
        <f>IF('Crisis Indicator Data'!#REF!="No Data",1,IF(#REF!&lt;&gt;"",1,0))</f>
        <v>#REF!</v>
      </c>
      <c r="AF18" s="25" t="e">
        <f>IF('Crisis Indicator Data'!#REF!="No Data",1,IF(#REF!&lt;&gt;"",1,0))</f>
        <v>#REF!</v>
      </c>
      <c r="AG18" s="25" t="e">
        <f>IF('Crisis Indicator Data'!#REF!="No Data",1,IF(#REF!&lt;&gt;"",1,0))</f>
        <v>#REF!</v>
      </c>
      <c r="AH18" s="25" t="e">
        <f>IF('Crisis Indicator Data'!#REF!="No Data",1,IF(#REF!&lt;&gt;"",1,0))</f>
        <v>#REF!</v>
      </c>
      <c r="AI18" s="25" t="e">
        <f>IF('Crisis Indicator Data'!#REF!="No Data",1,IF(#REF!&lt;&gt;"",1,0))</f>
        <v>#REF!</v>
      </c>
      <c r="AJ18" s="25" t="e">
        <f>IF('Crisis Indicator Data'!#REF!="No Data",1,IF(#REF!&lt;&gt;"",1,0))</f>
        <v>#REF!</v>
      </c>
      <c r="AK18" s="25" t="e">
        <f>IF('Crisis Indicator Data'!#REF!="No Data",1,IF(#REF!&lt;&gt;"",1,0))</f>
        <v>#REF!</v>
      </c>
      <c r="AL18" s="25" t="e">
        <f>IF('Crisis Indicator Data'!#REF!="No Data",1,IF(#REF!&lt;&gt;"",1,0))</f>
        <v>#REF!</v>
      </c>
      <c r="AM18" s="25" t="e">
        <f>IF('Crisis Indicator Data'!#REF!="No Data",1,IF(#REF!&lt;&gt;"",1,0))</f>
        <v>#REF!</v>
      </c>
      <c r="AN18" s="25" t="e">
        <f>IF('Crisis Indicator Data'!#REF!="No Data",1,IF(#REF!&lt;&gt;"",1,0))</f>
        <v>#REF!</v>
      </c>
      <c r="AO18" s="25" t="e">
        <f>IF('Crisis Indicator Data'!#REF!="No Data",1,IF(#REF!&lt;&gt;"",1,0))</f>
        <v>#REF!</v>
      </c>
      <c r="AP18" s="25" t="e">
        <f>IF('Crisis Indicator Data'!#REF!="No Data",1,IF(#REF!&lt;&gt;"",1,0))</f>
        <v>#REF!</v>
      </c>
      <c r="AQ18" s="25" t="e">
        <f>IF('Crisis Indicator Data'!#REF!="No Data",1,IF(#REF!&lt;&gt;"",1,0))</f>
        <v>#REF!</v>
      </c>
      <c r="AR18" s="25" t="e">
        <f>IF('Crisis Indicator Data'!#REF!="No Data",1,IF(#REF!&lt;&gt;"",1,0))</f>
        <v>#REF!</v>
      </c>
      <c r="AS18" s="25" t="e">
        <f>IF('Crisis Indicator Data'!#REF!="No Data",1,IF(#REF!&lt;&gt;"",1,0))</f>
        <v>#REF!</v>
      </c>
      <c r="AT18" s="25" t="e">
        <f>IF('Crisis Indicator Data'!#REF!="No Data",1,IF(#REF!&lt;&gt;"",1,0))</f>
        <v>#REF!</v>
      </c>
      <c r="AU18" s="25" t="e">
        <f>IF('Crisis Indicator Data'!#REF!="No Data",1,IF(#REF!&lt;&gt;"",1,0))</f>
        <v>#REF!</v>
      </c>
      <c r="AV18" s="25" t="e">
        <f>IF('Crisis Indicator Data'!#REF!="No Data",1,IF(#REF!&lt;&gt;"",1,0))</f>
        <v>#REF!</v>
      </c>
      <c r="AW18" s="25" t="e">
        <f>IF('Crisis Indicator Data'!#REF!="No Data",1,IF(#REF!&lt;&gt;"",1,0))</f>
        <v>#REF!</v>
      </c>
      <c r="AX18" s="25" t="e">
        <f>IF('Crisis Indicator Data'!#REF!="No Data",1,IF(#REF!&lt;&gt;"",1,0))</f>
        <v>#REF!</v>
      </c>
      <c r="AY18" s="25" t="e">
        <f>IF('Crisis Indicator Data'!#REF!="No Data",1,IF(#REF!&lt;&gt;"",1,0))</f>
        <v>#REF!</v>
      </c>
      <c r="AZ18" s="25" t="e">
        <f>IF('Crisis Indicator Data'!#REF!="No Data",1,IF(#REF!&lt;&gt;"",1,0))</f>
        <v>#REF!</v>
      </c>
      <c r="BA18" t="e">
        <f t="shared" si="0"/>
        <v>#REF!</v>
      </c>
      <c r="BB18" s="27" t="e">
        <f t="shared" si="1"/>
        <v>#REF!</v>
      </c>
    </row>
    <row r="19" spans="1:54" x14ac:dyDescent="0.25">
      <c r="A19" t="s">
        <v>9287</v>
      </c>
      <c r="B19" s="25" t="e">
        <f>IF('Crisis Indicator Data'!#REF!="No Data",1,IF(#REF!&lt;&gt;"",1,0))</f>
        <v>#REF!</v>
      </c>
      <c r="C19" s="25" t="e">
        <f>IF('Crisis Indicator Data'!#REF!="No Data",1,IF(#REF!&lt;&gt;"",1,0))</f>
        <v>#REF!</v>
      </c>
      <c r="D19" s="25" t="e">
        <f>IF('Crisis Indicator Data'!#REF!="No Data",1,IF(#REF!&lt;&gt;"",1,0))</f>
        <v>#REF!</v>
      </c>
      <c r="E19" s="25" t="e">
        <f>IF('Crisis Indicator Data'!#REF!="No Data",1,IF(#REF!&lt;&gt;"",1,0))</f>
        <v>#REF!</v>
      </c>
      <c r="F19" s="25" t="e">
        <f>IF('Crisis Indicator Data'!#REF!="No Data",1,IF(#REF!&lt;&gt;"",1,0))</f>
        <v>#REF!</v>
      </c>
      <c r="G19" s="25" t="e">
        <f>IF('Crisis Indicator Data'!#REF!="No Data",1,IF(#REF!&lt;&gt;"",1,0))</f>
        <v>#REF!</v>
      </c>
      <c r="H19" s="25" t="e">
        <f>IF('Crisis Indicator Data'!#REF!="No Data",1,IF(#REF!&lt;&gt;"",1,0))</f>
        <v>#REF!</v>
      </c>
      <c r="I19" s="25" t="e">
        <f>IF('Crisis Indicator Data'!#REF!="No Data",1,IF(#REF!&lt;&gt;"",1,0))</f>
        <v>#REF!</v>
      </c>
      <c r="J19" s="25" t="e">
        <f>IF('Crisis Indicator Data'!#REF!="No Data",1,IF(#REF!&lt;&gt;"",1,0))</f>
        <v>#REF!</v>
      </c>
      <c r="K19" s="25" t="e">
        <f>IF('Crisis Indicator Data'!#REF!="No Data",1,IF(#REF!&lt;&gt;"",1,0))</f>
        <v>#REF!</v>
      </c>
      <c r="L19" s="25" t="e">
        <f>IF('Crisis Indicator Data'!#REF!="No Data",1,IF(#REF!&lt;&gt;"",1,0))</f>
        <v>#REF!</v>
      </c>
      <c r="M19" s="25" t="e">
        <f>IF('Crisis Indicator Data'!#REF!="No Data",1,IF(#REF!&lt;&gt;"",1,0))</f>
        <v>#REF!</v>
      </c>
      <c r="N19" s="25" t="e">
        <f>IF('Crisis Indicator Data'!#REF!="No Data",1,IF(#REF!&lt;&gt;"",1,0))</f>
        <v>#REF!</v>
      </c>
      <c r="O19" s="25" t="e">
        <f>IF('Crisis Indicator Data'!#REF!="No Data",1,IF(#REF!&lt;&gt;"",1,0))</f>
        <v>#REF!</v>
      </c>
      <c r="P19" s="25" t="e">
        <f>IF('Crisis Indicator Data'!#REF!="No Data",1,IF(#REF!&lt;&gt;"",1,0))</f>
        <v>#REF!</v>
      </c>
      <c r="Q19" s="25" t="e">
        <f>IF('Crisis Indicator Data'!#REF!="No Data",1,IF(#REF!&lt;&gt;"",1,0))</f>
        <v>#REF!</v>
      </c>
      <c r="R19" s="25" t="e">
        <f>IF('Crisis Indicator Data'!#REF!="No Data",1,IF(#REF!&lt;&gt;"",1,0))</f>
        <v>#REF!</v>
      </c>
      <c r="S19" s="25" t="e">
        <f>IF('Crisis Indicator Data'!#REF!="No Data",1,IF(#REF!&lt;&gt;"",1,0))</f>
        <v>#REF!</v>
      </c>
      <c r="T19" s="25" t="e">
        <f>IF('Crisis Indicator Data'!#REF!="No Data",1,IF(#REF!&lt;&gt;"",1,0))</f>
        <v>#REF!</v>
      </c>
      <c r="U19" s="25" t="e">
        <f>IF('Crisis Indicator Data'!#REF!="No Data",1,IF(#REF!&lt;&gt;"",1,0))</f>
        <v>#REF!</v>
      </c>
      <c r="V19" s="25" t="e">
        <f>IF('Crisis Indicator Data'!#REF!="No Data",1,IF(#REF!&lt;&gt;"",1,0))</f>
        <v>#REF!</v>
      </c>
      <c r="W19" s="25" t="e">
        <f>IF('Crisis Indicator Data'!#REF!="No Data",1,IF(#REF!&lt;&gt;"",1,0))</f>
        <v>#REF!</v>
      </c>
      <c r="X19" s="25" t="e">
        <f>IF('Crisis Indicator Data'!#REF!="No Data",1,IF(#REF!&lt;&gt;"",1,0))</f>
        <v>#REF!</v>
      </c>
      <c r="Y19" s="25" t="e">
        <f>IF('Crisis Indicator Data'!#REF!="No Data",1,IF(#REF!&lt;&gt;"",1,0))</f>
        <v>#REF!</v>
      </c>
      <c r="Z19" s="25" t="e">
        <f>IF('Crisis Indicator Data'!#REF!="No Data",1,IF(#REF!&lt;&gt;"",1,0))</f>
        <v>#REF!</v>
      </c>
      <c r="AA19" s="25" t="e">
        <f>IF('Crisis Indicator Data'!#REF!="No Data",1,IF(#REF!&lt;&gt;"",1,0))</f>
        <v>#REF!</v>
      </c>
      <c r="AB19" s="25" t="e">
        <f>IF('Crisis Indicator Data'!#REF!="No Data",1,IF(#REF!&lt;&gt;"",1,0))</f>
        <v>#REF!</v>
      </c>
      <c r="AC19" s="25" t="e">
        <f>IF('Crisis Indicator Data'!#REF!="No Data",1,IF(#REF!&lt;&gt;"",1,0))</f>
        <v>#REF!</v>
      </c>
      <c r="AD19" s="25" t="e">
        <f>IF('Crisis Indicator Data'!#REF!="No Data",1,IF(#REF!&lt;&gt;"",1,0))</f>
        <v>#REF!</v>
      </c>
      <c r="AE19" s="25" t="e">
        <f>IF('Crisis Indicator Data'!#REF!="No Data",1,IF(#REF!&lt;&gt;"",1,0))</f>
        <v>#REF!</v>
      </c>
      <c r="AF19" s="25" t="e">
        <f>IF('Crisis Indicator Data'!#REF!="No Data",1,IF(#REF!&lt;&gt;"",1,0))</f>
        <v>#REF!</v>
      </c>
      <c r="AG19" s="25" t="e">
        <f>IF('Crisis Indicator Data'!#REF!="No Data",1,IF(#REF!&lt;&gt;"",1,0))</f>
        <v>#REF!</v>
      </c>
      <c r="AH19" s="25" t="e">
        <f>IF('Crisis Indicator Data'!#REF!="No Data",1,IF(#REF!&lt;&gt;"",1,0))</f>
        <v>#REF!</v>
      </c>
      <c r="AI19" s="25" t="e">
        <f>IF('Crisis Indicator Data'!#REF!="No Data",1,IF(#REF!&lt;&gt;"",1,0))</f>
        <v>#REF!</v>
      </c>
      <c r="AJ19" s="25" t="e">
        <f>IF('Crisis Indicator Data'!#REF!="No Data",1,IF(#REF!&lt;&gt;"",1,0))</f>
        <v>#REF!</v>
      </c>
      <c r="AK19" s="25" t="e">
        <f>IF('Crisis Indicator Data'!#REF!="No Data",1,IF(#REF!&lt;&gt;"",1,0))</f>
        <v>#REF!</v>
      </c>
      <c r="AL19" s="25" t="e">
        <f>IF('Crisis Indicator Data'!#REF!="No Data",1,IF(#REF!&lt;&gt;"",1,0))</f>
        <v>#REF!</v>
      </c>
      <c r="AM19" s="25" t="e">
        <f>IF('Crisis Indicator Data'!#REF!="No Data",1,IF(#REF!&lt;&gt;"",1,0))</f>
        <v>#REF!</v>
      </c>
      <c r="AN19" s="25" t="e">
        <f>IF('Crisis Indicator Data'!#REF!="No Data",1,IF(#REF!&lt;&gt;"",1,0))</f>
        <v>#REF!</v>
      </c>
      <c r="AO19" s="25" t="e">
        <f>IF('Crisis Indicator Data'!#REF!="No Data",1,IF(#REF!&lt;&gt;"",1,0))</f>
        <v>#REF!</v>
      </c>
      <c r="AP19" s="25" t="e">
        <f>IF('Crisis Indicator Data'!#REF!="No Data",1,IF(#REF!&lt;&gt;"",1,0))</f>
        <v>#REF!</v>
      </c>
      <c r="AQ19" s="25" t="e">
        <f>IF('Crisis Indicator Data'!#REF!="No Data",1,IF(#REF!&lt;&gt;"",1,0))</f>
        <v>#REF!</v>
      </c>
      <c r="AR19" s="25" t="e">
        <f>IF('Crisis Indicator Data'!#REF!="No Data",1,IF(#REF!&lt;&gt;"",1,0))</f>
        <v>#REF!</v>
      </c>
      <c r="AS19" s="25" t="e">
        <f>IF('Crisis Indicator Data'!#REF!="No Data",1,IF(#REF!&lt;&gt;"",1,0))</f>
        <v>#REF!</v>
      </c>
      <c r="AT19" s="25" t="e">
        <f>IF('Crisis Indicator Data'!#REF!="No Data",1,IF(#REF!&lt;&gt;"",1,0))</f>
        <v>#REF!</v>
      </c>
      <c r="AU19" s="25" t="e">
        <f>IF('Crisis Indicator Data'!#REF!="No Data",1,IF(#REF!&lt;&gt;"",1,0))</f>
        <v>#REF!</v>
      </c>
      <c r="AV19" s="25" t="e">
        <f>IF('Crisis Indicator Data'!#REF!="No Data",1,IF(#REF!&lt;&gt;"",1,0))</f>
        <v>#REF!</v>
      </c>
      <c r="AW19" s="25" t="e">
        <f>IF('Crisis Indicator Data'!#REF!="No Data",1,IF(#REF!&lt;&gt;"",1,0))</f>
        <v>#REF!</v>
      </c>
      <c r="AX19" s="25" t="e">
        <f>IF('Crisis Indicator Data'!#REF!="No Data",1,IF(#REF!&lt;&gt;"",1,0))</f>
        <v>#REF!</v>
      </c>
      <c r="AY19" s="25" t="e">
        <f>IF('Crisis Indicator Data'!#REF!="No Data",1,IF(#REF!&lt;&gt;"",1,0))</f>
        <v>#REF!</v>
      </c>
      <c r="AZ19" s="25" t="e">
        <f>IF('Crisis Indicator Data'!#REF!="No Data",1,IF(#REF!&lt;&gt;"",1,0))</f>
        <v>#REF!</v>
      </c>
      <c r="BA19" t="e">
        <f t="shared" si="0"/>
        <v>#REF!</v>
      </c>
      <c r="BB19" s="27" t="e">
        <f t="shared" si="1"/>
        <v>#REF!</v>
      </c>
    </row>
    <row r="20" spans="1:54" x14ac:dyDescent="0.25">
      <c r="A20" t="s">
        <v>9310</v>
      </c>
      <c r="B20" s="25" t="e">
        <f>IF('Crisis Indicator Data'!#REF!="No Data",1,IF(#REF!&lt;&gt;"",1,0))</f>
        <v>#REF!</v>
      </c>
      <c r="C20" s="25" t="e">
        <f>IF('Crisis Indicator Data'!#REF!="No Data",1,IF(#REF!&lt;&gt;"",1,0))</f>
        <v>#REF!</v>
      </c>
      <c r="D20" s="25" t="e">
        <f>IF('Crisis Indicator Data'!#REF!="No Data",1,IF(#REF!&lt;&gt;"",1,0))</f>
        <v>#REF!</v>
      </c>
      <c r="E20" s="25" t="e">
        <f>IF('Crisis Indicator Data'!#REF!="No Data",1,IF(#REF!&lt;&gt;"",1,0))</f>
        <v>#REF!</v>
      </c>
      <c r="F20" s="25" t="e">
        <f>IF('Crisis Indicator Data'!#REF!="No Data",1,IF(#REF!&lt;&gt;"",1,0))</f>
        <v>#REF!</v>
      </c>
      <c r="G20" s="25" t="e">
        <f>IF('Crisis Indicator Data'!#REF!="No Data",1,IF(#REF!&lt;&gt;"",1,0))</f>
        <v>#REF!</v>
      </c>
      <c r="H20" s="25" t="e">
        <f>IF('Crisis Indicator Data'!#REF!="No Data",1,IF(#REF!&lt;&gt;"",1,0))</f>
        <v>#REF!</v>
      </c>
      <c r="I20" s="25" t="e">
        <f>IF('Crisis Indicator Data'!#REF!="No Data",1,IF(#REF!&lt;&gt;"",1,0))</f>
        <v>#REF!</v>
      </c>
      <c r="J20" s="25" t="e">
        <f>IF('Crisis Indicator Data'!#REF!="No Data",1,IF(#REF!&lt;&gt;"",1,0))</f>
        <v>#REF!</v>
      </c>
      <c r="K20" s="25" t="e">
        <f>IF('Crisis Indicator Data'!#REF!="No Data",1,IF(#REF!&lt;&gt;"",1,0))</f>
        <v>#REF!</v>
      </c>
      <c r="L20" s="25" t="e">
        <f>IF('Crisis Indicator Data'!#REF!="No Data",1,IF(#REF!&lt;&gt;"",1,0))</f>
        <v>#REF!</v>
      </c>
      <c r="M20" s="25" t="e">
        <f>IF('Crisis Indicator Data'!#REF!="No Data",1,IF(#REF!&lt;&gt;"",1,0))</f>
        <v>#REF!</v>
      </c>
      <c r="N20" s="25" t="e">
        <f>IF('Crisis Indicator Data'!#REF!="No Data",1,IF(#REF!&lt;&gt;"",1,0))</f>
        <v>#REF!</v>
      </c>
      <c r="O20" s="25" t="e">
        <f>IF('Crisis Indicator Data'!#REF!="No Data",1,IF(#REF!&lt;&gt;"",1,0))</f>
        <v>#REF!</v>
      </c>
      <c r="P20" s="25" t="e">
        <f>IF('Crisis Indicator Data'!#REF!="No Data",1,IF(#REF!&lt;&gt;"",1,0))</f>
        <v>#REF!</v>
      </c>
      <c r="Q20" s="25" t="e">
        <f>IF('Crisis Indicator Data'!#REF!="No Data",1,IF(#REF!&lt;&gt;"",1,0))</f>
        <v>#REF!</v>
      </c>
      <c r="R20" s="25" t="e">
        <f>IF('Crisis Indicator Data'!#REF!="No Data",1,IF(#REF!&lt;&gt;"",1,0))</f>
        <v>#REF!</v>
      </c>
      <c r="S20" s="25" t="e">
        <f>IF('Crisis Indicator Data'!#REF!="No Data",1,IF(#REF!&lt;&gt;"",1,0))</f>
        <v>#REF!</v>
      </c>
      <c r="T20" s="25" t="e">
        <f>IF('Crisis Indicator Data'!#REF!="No Data",1,IF(#REF!&lt;&gt;"",1,0))</f>
        <v>#REF!</v>
      </c>
      <c r="U20" s="25" t="e">
        <f>IF('Crisis Indicator Data'!#REF!="No Data",1,IF(#REF!&lt;&gt;"",1,0))</f>
        <v>#REF!</v>
      </c>
      <c r="V20" s="25" t="e">
        <f>IF('Crisis Indicator Data'!#REF!="No Data",1,IF(#REF!&lt;&gt;"",1,0))</f>
        <v>#REF!</v>
      </c>
      <c r="W20" s="25" t="e">
        <f>IF('Crisis Indicator Data'!#REF!="No Data",1,IF(#REF!&lt;&gt;"",1,0))</f>
        <v>#REF!</v>
      </c>
      <c r="X20" s="25" t="e">
        <f>IF('Crisis Indicator Data'!#REF!="No Data",1,IF(#REF!&lt;&gt;"",1,0))</f>
        <v>#REF!</v>
      </c>
      <c r="Y20" s="25" t="e">
        <f>IF('Crisis Indicator Data'!#REF!="No Data",1,IF(#REF!&lt;&gt;"",1,0))</f>
        <v>#REF!</v>
      </c>
      <c r="Z20" s="25" t="e">
        <f>IF('Crisis Indicator Data'!#REF!="No Data",1,IF(#REF!&lt;&gt;"",1,0))</f>
        <v>#REF!</v>
      </c>
      <c r="AA20" s="25" t="e">
        <f>IF('Crisis Indicator Data'!#REF!="No Data",1,IF(#REF!&lt;&gt;"",1,0))</f>
        <v>#REF!</v>
      </c>
      <c r="AB20" s="25" t="e">
        <f>IF('Crisis Indicator Data'!#REF!="No Data",1,IF(#REF!&lt;&gt;"",1,0))</f>
        <v>#REF!</v>
      </c>
      <c r="AC20" s="25" t="e">
        <f>IF('Crisis Indicator Data'!#REF!="No Data",1,IF(#REF!&lt;&gt;"",1,0))</f>
        <v>#REF!</v>
      </c>
      <c r="AD20" s="25" t="e">
        <f>IF('Crisis Indicator Data'!#REF!="No Data",1,IF(#REF!&lt;&gt;"",1,0))</f>
        <v>#REF!</v>
      </c>
      <c r="AE20" s="25" t="e">
        <f>IF('Crisis Indicator Data'!#REF!="No Data",1,IF(#REF!&lt;&gt;"",1,0))</f>
        <v>#REF!</v>
      </c>
      <c r="AF20" s="25" t="e">
        <f>IF('Crisis Indicator Data'!#REF!="No Data",1,IF(#REF!&lt;&gt;"",1,0))</f>
        <v>#REF!</v>
      </c>
      <c r="AG20" s="25" t="e">
        <f>IF('Crisis Indicator Data'!#REF!="No Data",1,IF(#REF!&lt;&gt;"",1,0))</f>
        <v>#REF!</v>
      </c>
      <c r="AH20" s="25" t="e">
        <f>IF('Crisis Indicator Data'!#REF!="No Data",1,IF(#REF!&lt;&gt;"",1,0))</f>
        <v>#REF!</v>
      </c>
      <c r="AI20" s="25" t="e">
        <f>IF('Crisis Indicator Data'!#REF!="No Data",1,IF(#REF!&lt;&gt;"",1,0))</f>
        <v>#REF!</v>
      </c>
      <c r="AJ20" s="25" t="e">
        <f>IF('Crisis Indicator Data'!#REF!="No Data",1,IF(#REF!&lt;&gt;"",1,0))</f>
        <v>#REF!</v>
      </c>
      <c r="AK20" s="25" t="e">
        <f>IF('Crisis Indicator Data'!#REF!="No Data",1,IF(#REF!&lt;&gt;"",1,0))</f>
        <v>#REF!</v>
      </c>
      <c r="AL20" s="25" t="e">
        <f>IF('Crisis Indicator Data'!#REF!="No Data",1,IF(#REF!&lt;&gt;"",1,0))</f>
        <v>#REF!</v>
      </c>
      <c r="AM20" s="25" t="e">
        <f>IF('Crisis Indicator Data'!#REF!="No Data",1,IF(#REF!&lt;&gt;"",1,0))</f>
        <v>#REF!</v>
      </c>
      <c r="AN20" s="25" t="e">
        <f>IF('Crisis Indicator Data'!#REF!="No Data",1,IF(#REF!&lt;&gt;"",1,0))</f>
        <v>#REF!</v>
      </c>
      <c r="AO20" s="25" t="e">
        <f>IF('Crisis Indicator Data'!#REF!="No Data",1,IF(#REF!&lt;&gt;"",1,0))</f>
        <v>#REF!</v>
      </c>
      <c r="AP20" s="25" t="e">
        <f>IF('Crisis Indicator Data'!#REF!="No Data",1,IF(#REF!&lt;&gt;"",1,0))</f>
        <v>#REF!</v>
      </c>
      <c r="AQ20" s="25" t="e">
        <f>IF('Crisis Indicator Data'!#REF!="No Data",1,IF(#REF!&lt;&gt;"",1,0))</f>
        <v>#REF!</v>
      </c>
      <c r="AR20" s="25" t="e">
        <f>IF('Crisis Indicator Data'!#REF!="No Data",1,IF(#REF!&lt;&gt;"",1,0))</f>
        <v>#REF!</v>
      </c>
      <c r="AS20" s="25" t="e">
        <f>IF('Crisis Indicator Data'!#REF!="No Data",1,IF(#REF!&lt;&gt;"",1,0))</f>
        <v>#REF!</v>
      </c>
      <c r="AT20" s="25" t="e">
        <f>IF('Crisis Indicator Data'!#REF!="No Data",1,IF(#REF!&lt;&gt;"",1,0))</f>
        <v>#REF!</v>
      </c>
      <c r="AU20" s="25" t="e">
        <f>IF('Crisis Indicator Data'!#REF!="No Data",1,IF(#REF!&lt;&gt;"",1,0))</f>
        <v>#REF!</v>
      </c>
      <c r="AV20" s="25" t="e">
        <f>IF('Crisis Indicator Data'!#REF!="No Data",1,IF(#REF!&lt;&gt;"",1,0))</f>
        <v>#REF!</v>
      </c>
      <c r="AW20" s="25" t="e">
        <f>IF('Crisis Indicator Data'!#REF!="No Data",1,IF(#REF!&lt;&gt;"",1,0))</f>
        <v>#REF!</v>
      </c>
      <c r="AX20" s="25" t="e">
        <f>IF('Crisis Indicator Data'!#REF!="No Data",1,IF(#REF!&lt;&gt;"",1,0))</f>
        <v>#REF!</v>
      </c>
      <c r="AY20" s="25" t="e">
        <f>IF('Crisis Indicator Data'!#REF!="No Data",1,IF(#REF!&lt;&gt;"",1,0))</f>
        <v>#REF!</v>
      </c>
      <c r="AZ20" s="25" t="e">
        <f>IF('Crisis Indicator Data'!#REF!="No Data",1,IF(#REF!&lt;&gt;"",1,0))</f>
        <v>#REF!</v>
      </c>
      <c r="BA20" t="e">
        <f t="shared" si="0"/>
        <v>#REF!</v>
      </c>
      <c r="BB20" s="27" t="e">
        <f t="shared" si="1"/>
        <v>#REF!</v>
      </c>
    </row>
    <row r="21" spans="1:54" x14ac:dyDescent="0.25">
      <c r="A21" t="s">
        <v>9303</v>
      </c>
      <c r="B21" s="25" t="e">
        <f>IF('Crisis Indicator Data'!#REF!="No Data",1,IF(#REF!&lt;&gt;"",1,0))</f>
        <v>#REF!</v>
      </c>
      <c r="C21" s="25" t="e">
        <f>IF('Crisis Indicator Data'!#REF!="No Data",1,IF(#REF!&lt;&gt;"",1,0))</f>
        <v>#REF!</v>
      </c>
      <c r="D21" s="25" t="e">
        <f>IF('Crisis Indicator Data'!#REF!="No Data",1,IF(#REF!&lt;&gt;"",1,0))</f>
        <v>#REF!</v>
      </c>
      <c r="E21" s="25" t="e">
        <f>IF('Crisis Indicator Data'!#REF!="No Data",1,IF(#REF!&lt;&gt;"",1,0))</f>
        <v>#REF!</v>
      </c>
      <c r="F21" s="25" t="e">
        <f>IF('Crisis Indicator Data'!#REF!="No Data",1,IF(#REF!&lt;&gt;"",1,0))</f>
        <v>#REF!</v>
      </c>
      <c r="G21" s="25" t="e">
        <f>IF('Crisis Indicator Data'!#REF!="No Data",1,IF(#REF!&lt;&gt;"",1,0))</f>
        <v>#REF!</v>
      </c>
      <c r="H21" s="25" t="e">
        <f>IF('Crisis Indicator Data'!#REF!="No Data",1,IF(#REF!&lt;&gt;"",1,0))</f>
        <v>#REF!</v>
      </c>
      <c r="I21" s="25" t="e">
        <f>IF('Crisis Indicator Data'!#REF!="No Data",1,IF(#REF!&lt;&gt;"",1,0))</f>
        <v>#REF!</v>
      </c>
      <c r="J21" s="25" t="e">
        <f>IF('Crisis Indicator Data'!#REF!="No Data",1,IF(#REF!&lt;&gt;"",1,0))</f>
        <v>#REF!</v>
      </c>
      <c r="K21" s="25" t="e">
        <f>IF('Crisis Indicator Data'!#REF!="No Data",1,IF(#REF!&lt;&gt;"",1,0))</f>
        <v>#REF!</v>
      </c>
      <c r="L21" s="25" t="e">
        <f>IF('Crisis Indicator Data'!#REF!="No Data",1,IF(#REF!&lt;&gt;"",1,0))</f>
        <v>#REF!</v>
      </c>
      <c r="M21" s="25" t="e">
        <f>IF('Crisis Indicator Data'!#REF!="No Data",1,IF(#REF!&lt;&gt;"",1,0))</f>
        <v>#REF!</v>
      </c>
      <c r="N21" s="25" t="e">
        <f>IF('Crisis Indicator Data'!#REF!="No Data",1,IF(#REF!&lt;&gt;"",1,0))</f>
        <v>#REF!</v>
      </c>
      <c r="O21" s="25" t="e">
        <f>IF('Crisis Indicator Data'!#REF!="No Data",1,IF(#REF!&lt;&gt;"",1,0))</f>
        <v>#REF!</v>
      </c>
      <c r="P21" s="25" t="e">
        <f>IF('Crisis Indicator Data'!#REF!="No Data",1,IF(#REF!&lt;&gt;"",1,0))</f>
        <v>#REF!</v>
      </c>
      <c r="Q21" s="25" t="e">
        <f>IF('Crisis Indicator Data'!#REF!="No Data",1,IF(#REF!&lt;&gt;"",1,0))</f>
        <v>#REF!</v>
      </c>
      <c r="R21" s="25" t="e">
        <f>IF('Crisis Indicator Data'!#REF!="No Data",1,IF(#REF!&lt;&gt;"",1,0))</f>
        <v>#REF!</v>
      </c>
      <c r="S21" s="25" t="e">
        <f>IF('Crisis Indicator Data'!#REF!="No Data",1,IF(#REF!&lt;&gt;"",1,0))</f>
        <v>#REF!</v>
      </c>
      <c r="T21" s="25" t="e">
        <f>IF('Crisis Indicator Data'!#REF!="No Data",1,IF(#REF!&lt;&gt;"",1,0))</f>
        <v>#REF!</v>
      </c>
      <c r="U21" s="25" t="e">
        <f>IF('Crisis Indicator Data'!#REF!="No Data",1,IF(#REF!&lt;&gt;"",1,0))</f>
        <v>#REF!</v>
      </c>
      <c r="V21" s="25" t="e">
        <f>IF('Crisis Indicator Data'!#REF!="No Data",1,IF(#REF!&lt;&gt;"",1,0))</f>
        <v>#REF!</v>
      </c>
      <c r="W21" s="25" t="e">
        <f>IF('Crisis Indicator Data'!#REF!="No Data",1,IF(#REF!&lt;&gt;"",1,0))</f>
        <v>#REF!</v>
      </c>
      <c r="X21" s="25" t="e">
        <f>IF('Crisis Indicator Data'!#REF!="No Data",1,IF(#REF!&lt;&gt;"",1,0))</f>
        <v>#REF!</v>
      </c>
      <c r="Y21" s="25" t="e">
        <f>IF('Crisis Indicator Data'!#REF!="No Data",1,IF(#REF!&lt;&gt;"",1,0))</f>
        <v>#REF!</v>
      </c>
      <c r="Z21" s="25" t="e">
        <f>IF('Crisis Indicator Data'!#REF!="No Data",1,IF(#REF!&lt;&gt;"",1,0))</f>
        <v>#REF!</v>
      </c>
      <c r="AA21" s="25" t="e">
        <f>IF('Crisis Indicator Data'!#REF!="No Data",1,IF(#REF!&lt;&gt;"",1,0))</f>
        <v>#REF!</v>
      </c>
      <c r="AB21" s="25" t="e">
        <f>IF('Crisis Indicator Data'!#REF!="No Data",1,IF(#REF!&lt;&gt;"",1,0))</f>
        <v>#REF!</v>
      </c>
      <c r="AC21" s="25" t="e">
        <f>IF('Crisis Indicator Data'!#REF!="No Data",1,IF(#REF!&lt;&gt;"",1,0))</f>
        <v>#REF!</v>
      </c>
      <c r="AD21" s="25" t="e">
        <f>IF('Crisis Indicator Data'!#REF!="No Data",1,IF(#REF!&lt;&gt;"",1,0))</f>
        <v>#REF!</v>
      </c>
      <c r="AE21" s="25" t="e">
        <f>IF('Crisis Indicator Data'!#REF!="No Data",1,IF(#REF!&lt;&gt;"",1,0))</f>
        <v>#REF!</v>
      </c>
      <c r="AF21" s="25" t="e">
        <f>IF('Crisis Indicator Data'!#REF!="No Data",1,IF(#REF!&lt;&gt;"",1,0))</f>
        <v>#REF!</v>
      </c>
      <c r="AG21" s="25" t="e">
        <f>IF('Crisis Indicator Data'!#REF!="No Data",1,IF(#REF!&lt;&gt;"",1,0))</f>
        <v>#REF!</v>
      </c>
      <c r="AH21" s="25" t="e">
        <f>IF('Crisis Indicator Data'!#REF!="No Data",1,IF(#REF!&lt;&gt;"",1,0))</f>
        <v>#REF!</v>
      </c>
      <c r="AI21" s="25" t="e">
        <f>IF('Crisis Indicator Data'!#REF!="No Data",1,IF(#REF!&lt;&gt;"",1,0))</f>
        <v>#REF!</v>
      </c>
      <c r="AJ21" s="25" t="e">
        <f>IF('Crisis Indicator Data'!#REF!="No Data",1,IF(#REF!&lt;&gt;"",1,0))</f>
        <v>#REF!</v>
      </c>
      <c r="AK21" s="25" t="e">
        <f>IF('Crisis Indicator Data'!#REF!="No Data",1,IF(#REF!&lt;&gt;"",1,0))</f>
        <v>#REF!</v>
      </c>
      <c r="AL21" s="25" t="e">
        <f>IF('Crisis Indicator Data'!#REF!="No Data",1,IF(#REF!&lt;&gt;"",1,0))</f>
        <v>#REF!</v>
      </c>
      <c r="AM21" s="25" t="e">
        <f>IF('Crisis Indicator Data'!#REF!="No Data",1,IF(#REF!&lt;&gt;"",1,0))</f>
        <v>#REF!</v>
      </c>
      <c r="AN21" s="25" t="e">
        <f>IF('Crisis Indicator Data'!#REF!="No Data",1,IF(#REF!&lt;&gt;"",1,0))</f>
        <v>#REF!</v>
      </c>
      <c r="AO21" s="25" t="e">
        <f>IF('Crisis Indicator Data'!#REF!="No Data",1,IF(#REF!&lt;&gt;"",1,0))</f>
        <v>#REF!</v>
      </c>
      <c r="AP21" s="25" t="e">
        <f>IF('Crisis Indicator Data'!#REF!="No Data",1,IF(#REF!&lt;&gt;"",1,0))</f>
        <v>#REF!</v>
      </c>
      <c r="AQ21" s="25" t="e">
        <f>IF('Crisis Indicator Data'!#REF!="No Data",1,IF(#REF!&lt;&gt;"",1,0))</f>
        <v>#REF!</v>
      </c>
      <c r="AR21" s="25" t="e">
        <f>IF('Crisis Indicator Data'!#REF!="No Data",1,IF(#REF!&lt;&gt;"",1,0))</f>
        <v>#REF!</v>
      </c>
      <c r="AS21" s="25" t="e">
        <f>IF('Crisis Indicator Data'!#REF!="No Data",1,IF(#REF!&lt;&gt;"",1,0))</f>
        <v>#REF!</v>
      </c>
      <c r="AT21" s="25" t="e">
        <f>IF('Crisis Indicator Data'!#REF!="No Data",1,IF(#REF!&lt;&gt;"",1,0))</f>
        <v>#REF!</v>
      </c>
      <c r="AU21" s="25" t="e">
        <f>IF('Crisis Indicator Data'!#REF!="No Data",1,IF(#REF!&lt;&gt;"",1,0))</f>
        <v>#REF!</v>
      </c>
      <c r="AV21" s="25" t="e">
        <f>IF('Crisis Indicator Data'!#REF!="No Data",1,IF(#REF!&lt;&gt;"",1,0))</f>
        <v>#REF!</v>
      </c>
      <c r="AW21" s="25" t="e">
        <f>IF('Crisis Indicator Data'!#REF!="No Data",1,IF(#REF!&lt;&gt;"",1,0))</f>
        <v>#REF!</v>
      </c>
      <c r="AX21" s="25" t="e">
        <f>IF('Crisis Indicator Data'!#REF!="No Data",1,IF(#REF!&lt;&gt;"",1,0))</f>
        <v>#REF!</v>
      </c>
      <c r="AY21" s="25" t="e">
        <f>IF('Crisis Indicator Data'!#REF!="No Data",1,IF(#REF!&lt;&gt;"",1,0))</f>
        <v>#REF!</v>
      </c>
      <c r="AZ21" s="25" t="e">
        <f>IF('Crisis Indicator Data'!#REF!="No Data",1,IF(#REF!&lt;&gt;"",1,0))</f>
        <v>#REF!</v>
      </c>
      <c r="BA21" t="e">
        <f t="shared" si="0"/>
        <v>#REF!</v>
      </c>
      <c r="BB21" s="27" t="e">
        <f t="shared" si="1"/>
        <v>#REF!</v>
      </c>
    </row>
    <row r="22" spans="1:54" x14ac:dyDescent="0.25">
      <c r="A22" t="s">
        <v>9297</v>
      </c>
      <c r="B22" s="25" t="e">
        <f>IF('Crisis Indicator Data'!#REF!="No Data",1,IF(#REF!&lt;&gt;"",1,0))</f>
        <v>#REF!</v>
      </c>
      <c r="C22" s="25" t="e">
        <f>IF('Crisis Indicator Data'!#REF!="No Data",1,IF(#REF!&lt;&gt;"",1,0))</f>
        <v>#REF!</v>
      </c>
      <c r="D22" s="25" t="e">
        <f>IF('Crisis Indicator Data'!#REF!="No Data",1,IF(#REF!&lt;&gt;"",1,0))</f>
        <v>#REF!</v>
      </c>
      <c r="E22" s="25" t="e">
        <f>IF('Crisis Indicator Data'!#REF!="No Data",1,IF(#REF!&lt;&gt;"",1,0))</f>
        <v>#REF!</v>
      </c>
      <c r="F22" s="25" t="e">
        <f>IF('Crisis Indicator Data'!#REF!="No Data",1,IF(#REF!&lt;&gt;"",1,0))</f>
        <v>#REF!</v>
      </c>
      <c r="G22" s="25" t="e">
        <f>IF('Crisis Indicator Data'!#REF!="No Data",1,IF(#REF!&lt;&gt;"",1,0))</f>
        <v>#REF!</v>
      </c>
      <c r="H22" s="25" t="e">
        <f>IF('Crisis Indicator Data'!#REF!="No Data",1,IF(#REF!&lt;&gt;"",1,0))</f>
        <v>#REF!</v>
      </c>
      <c r="I22" s="25" t="e">
        <f>IF('Crisis Indicator Data'!#REF!="No Data",1,IF(#REF!&lt;&gt;"",1,0))</f>
        <v>#REF!</v>
      </c>
      <c r="J22" s="25" t="e">
        <f>IF('Crisis Indicator Data'!#REF!="No Data",1,IF(#REF!&lt;&gt;"",1,0))</f>
        <v>#REF!</v>
      </c>
      <c r="K22" s="25" t="e">
        <f>IF('Crisis Indicator Data'!#REF!="No Data",1,IF(#REF!&lt;&gt;"",1,0))</f>
        <v>#REF!</v>
      </c>
      <c r="L22" s="25" t="e">
        <f>IF('Crisis Indicator Data'!#REF!="No Data",1,IF(#REF!&lt;&gt;"",1,0))</f>
        <v>#REF!</v>
      </c>
      <c r="M22" s="25" t="e">
        <f>IF('Crisis Indicator Data'!#REF!="No Data",1,IF(#REF!&lt;&gt;"",1,0))</f>
        <v>#REF!</v>
      </c>
      <c r="N22" s="25" t="e">
        <f>IF('Crisis Indicator Data'!#REF!="No Data",1,IF(#REF!&lt;&gt;"",1,0))</f>
        <v>#REF!</v>
      </c>
      <c r="O22" s="25" t="e">
        <f>IF('Crisis Indicator Data'!#REF!="No Data",1,IF(#REF!&lt;&gt;"",1,0))</f>
        <v>#REF!</v>
      </c>
      <c r="P22" s="25" t="e">
        <f>IF('Crisis Indicator Data'!#REF!="No Data",1,IF(#REF!&lt;&gt;"",1,0))</f>
        <v>#REF!</v>
      </c>
      <c r="Q22" s="25" t="e">
        <f>IF('Crisis Indicator Data'!#REF!="No Data",1,IF(#REF!&lt;&gt;"",1,0))</f>
        <v>#REF!</v>
      </c>
      <c r="R22" s="25" t="e">
        <f>IF('Crisis Indicator Data'!#REF!="No Data",1,IF(#REF!&lt;&gt;"",1,0))</f>
        <v>#REF!</v>
      </c>
      <c r="S22" s="25" t="e">
        <f>IF('Crisis Indicator Data'!#REF!="No Data",1,IF(#REF!&lt;&gt;"",1,0))</f>
        <v>#REF!</v>
      </c>
      <c r="T22" s="25" t="e">
        <f>IF('Crisis Indicator Data'!#REF!="No Data",1,IF(#REF!&lt;&gt;"",1,0))</f>
        <v>#REF!</v>
      </c>
      <c r="U22" s="25" t="e">
        <f>IF('Crisis Indicator Data'!#REF!="No Data",1,IF(#REF!&lt;&gt;"",1,0))</f>
        <v>#REF!</v>
      </c>
      <c r="V22" s="25" t="e">
        <f>IF('Crisis Indicator Data'!#REF!="No Data",1,IF(#REF!&lt;&gt;"",1,0))</f>
        <v>#REF!</v>
      </c>
      <c r="W22" s="25" t="e">
        <f>IF('Crisis Indicator Data'!#REF!="No Data",1,IF(#REF!&lt;&gt;"",1,0))</f>
        <v>#REF!</v>
      </c>
      <c r="X22" s="25" t="e">
        <f>IF('Crisis Indicator Data'!#REF!="No Data",1,IF(#REF!&lt;&gt;"",1,0))</f>
        <v>#REF!</v>
      </c>
      <c r="Y22" s="25" t="e">
        <f>IF('Crisis Indicator Data'!#REF!="No Data",1,IF(#REF!&lt;&gt;"",1,0))</f>
        <v>#REF!</v>
      </c>
      <c r="Z22" s="25" t="e">
        <f>IF('Crisis Indicator Data'!#REF!="No Data",1,IF(#REF!&lt;&gt;"",1,0))</f>
        <v>#REF!</v>
      </c>
      <c r="AA22" s="25" t="e">
        <f>IF('Crisis Indicator Data'!#REF!="No Data",1,IF(#REF!&lt;&gt;"",1,0))</f>
        <v>#REF!</v>
      </c>
      <c r="AB22" s="25" t="e">
        <f>IF('Crisis Indicator Data'!#REF!="No Data",1,IF(#REF!&lt;&gt;"",1,0))</f>
        <v>#REF!</v>
      </c>
      <c r="AC22" s="25" t="e">
        <f>IF('Crisis Indicator Data'!#REF!="No Data",1,IF(#REF!&lt;&gt;"",1,0))</f>
        <v>#REF!</v>
      </c>
      <c r="AD22" s="25" t="e">
        <f>IF('Crisis Indicator Data'!#REF!="No Data",1,IF(#REF!&lt;&gt;"",1,0))</f>
        <v>#REF!</v>
      </c>
      <c r="AE22" s="25" t="e">
        <f>IF('Crisis Indicator Data'!#REF!="No Data",1,IF(#REF!&lt;&gt;"",1,0))</f>
        <v>#REF!</v>
      </c>
      <c r="AF22" s="25" t="e">
        <f>IF('Crisis Indicator Data'!#REF!="No Data",1,IF(#REF!&lt;&gt;"",1,0))</f>
        <v>#REF!</v>
      </c>
      <c r="AG22" s="25" t="e">
        <f>IF('Crisis Indicator Data'!#REF!="No Data",1,IF(#REF!&lt;&gt;"",1,0))</f>
        <v>#REF!</v>
      </c>
      <c r="AH22" s="25" t="e">
        <f>IF('Crisis Indicator Data'!#REF!="No Data",1,IF(#REF!&lt;&gt;"",1,0))</f>
        <v>#REF!</v>
      </c>
      <c r="AI22" s="25" t="e">
        <f>IF('Crisis Indicator Data'!#REF!="No Data",1,IF(#REF!&lt;&gt;"",1,0))</f>
        <v>#REF!</v>
      </c>
      <c r="AJ22" s="25" t="e">
        <f>IF('Crisis Indicator Data'!#REF!="No Data",1,IF(#REF!&lt;&gt;"",1,0))</f>
        <v>#REF!</v>
      </c>
      <c r="AK22" s="25" t="e">
        <f>IF('Crisis Indicator Data'!#REF!="No Data",1,IF(#REF!&lt;&gt;"",1,0))</f>
        <v>#REF!</v>
      </c>
      <c r="AL22" s="25" t="e">
        <f>IF('Crisis Indicator Data'!#REF!="No Data",1,IF(#REF!&lt;&gt;"",1,0))</f>
        <v>#REF!</v>
      </c>
      <c r="AM22" s="25" t="e">
        <f>IF('Crisis Indicator Data'!#REF!="No Data",1,IF(#REF!&lt;&gt;"",1,0))</f>
        <v>#REF!</v>
      </c>
      <c r="AN22" s="25" t="e">
        <f>IF('Crisis Indicator Data'!#REF!="No Data",1,IF(#REF!&lt;&gt;"",1,0))</f>
        <v>#REF!</v>
      </c>
      <c r="AO22" s="25" t="e">
        <f>IF('Crisis Indicator Data'!#REF!="No Data",1,IF(#REF!&lt;&gt;"",1,0))</f>
        <v>#REF!</v>
      </c>
      <c r="AP22" s="25" t="e">
        <f>IF('Crisis Indicator Data'!#REF!="No Data",1,IF(#REF!&lt;&gt;"",1,0))</f>
        <v>#REF!</v>
      </c>
      <c r="AQ22" s="25" t="e">
        <f>IF('Crisis Indicator Data'!#REF!="No Data",1,IF(#REF!&lt;&gt;"",1,0))</f>
        <v>#REF!</v>
      </c>
      <c r="AR22" s="25" t="e">
        <f>IF('Crisis Indicator Data'!#REF!="No Data",1,IF(#REF!&lt;&gt;"",1,0))</f>
        <v>#REF!</v>
      </c>
      <c r="AS22" s="25" t="e">
        <f>IF('Crisis Indicator Data'!#REF!="No Data",1,IF(#REF!&lt;&gt;"",1,0))</f>
        <v>#REF!</v>
      </c>
      <c r="AT22" s="25" t="e">
        <f>IF('Crisis Indicator Data'!#REF!="No Data",1,IF(#REF!&lt;&gt;"",1,0))</f>
        <v>#REF!</v>
      </c>
      <c r="AU22" s="25" t="e">
        <f>IF('Crisis Indicator Data'!#REF!="No Data",1,IF(#REF!&lt;&gt;"",1,0))</f>
        <v>#REF!</v>
      </c>
      <c r="AV22" s="25" t="e">
        <f>IF('Crisis Indicator Data'!#REF!="No Data",1,IF(#REF!&lt;&gt;"",1,0))</f>
        <v>#REF!</v>
      </c>
      <c r="AW22" s="25" t="e">
        <f>IF('Crisis Indicator Data'!#REF!="No Data",1,IF(#REF!&lt;&gt;"",1,0))</f>
        <v>#REF!</v>
      </c>
      <c r="AX22" s="25" t="e">
        <f>IF('Crisis Indicator Data'!#REF!="No Data",1,IF(#REF!&lt;&gt;"",1,0))</f>
        <v>#REF!</v>
      </c>
      <c r="AY22" s="25" t="e">
        <f>IF('Crisis Indicator Data'!#REF!="No Data",1,IF(#REF!&lt;&gt;"",1,0))</f>
        <v>#REF!</v>
      </c>
      <c r="AZ22" s="25" t="e">
        <f>IF('Crisis Indicator Data'!#REF!="No Data",1,IF(#REF!&lt;&gt;"",1,0))</f>
        <v>#REF!</v>
      </c>
      <c r="BA22" t="e">
        <f t="shared" si="0"/>
        <v>#REF!</v>
      </c>
      <c r="BB22" s="27" t="e">
        <f t="shared" si="1"/>
        <v>#REF!</v>
      </c>
    </row>
    <row r="23" spans="1:54" x14ac:dyDescent="0.25">
      <c r="A23" t="s">
        <v>9312</v>
      </c>
      <c r="B23" s="25" t="e">
        <f>IF('Crisis Indicator Data'!#REF!="No Data",1,IF(#REF!&lt;&gt;"",1,0))</f>
        <v>#REF!</v>
      </c>
      <c r="C23" s="25" t="e">
        <f>IF('Crisis Indicator Data'!#REF!="No Data",1,IF(#REF!&lt;&gt;"",1,0))</f>
        <v>#REF!</v>
      </c>
      <c r="D23" s="25" t="e">
        <f>IF('Crisis Indicator Data'!#REF!="No Data",1,IF(#REF!&lt;&gt;"",1,0))</f>
        <v>#REF!</v>
      </c>
      <c r="E23" s="25" t="e">
        <f>IF('Crisis Indicator Data'!#REF!="No Data",1,IF(#REF!&lt;&gt;"",1,0))</f>
        <v>#REF!</v>
      </c>
      <c r="F23" s="25" t="e">
        <f>IF('Crisis Indicator Data'!#REF!="No Data",1,IF(#REF!&lt;&gt;"",1,0))</f>
        <v>#REF!</v>
      </c>
      <c r="G23" s="25" t="e">
        <f>IF('Crisis Indicator Data'!#REF!="No Data",1,IF(#REF!&lt;&gt;"",1,0))</f>
        <v>#REF!</v>
      </c>
      <c r="H23" s="25" t="e">
        <f>IF('Crisis Indicator Data'!#REF!="No Data",1,IF(#REF!&lt;&gt;"",1,0))</f>
        <v>#REF!</v>
      </c>
      <c r="I23" s="25" t="e">
        <f>IF('Crisis Indicator Data'!#REF!="No Data",1,IF(#REF!&lt;&gt;"",1,0))</f>
        <v>#REF!</v>
      </c>
      <c r="J23" s="25" t="e">
        <f>IF('Crisis Indicator Data'!#REF!="No Data",1,IF(#REF!&lt;&gt;"",1,0))</f>
        <v>#REF!</v>
      </c>
      <c r="K23" s="25" t="e">
        <f>IF('Crisis Indicator Data'!#REF!="No Data",1,IF(#REF!&lt;&gt;"",1,0))</f>
        <v>#REF!</v>
      </c>
      <c r="L23" s="25" t="e">
        <f>IF('Crisis Indicator Data'!#REF!="No Data",1,IF(#REF!&lt;&gt;"",1,0))</f>
        <v>#REF!</v>
      </c>
      <c r="M23" s="25" t="e">
        <f>IF('Crisis Indicator Data'!#REF!="No Data",1,IF(#REF!&lt;&gt;"",1,0))</f>
        <v>#REF!</v>
      </c>
      <c r="N23" s="25" t="e">
        <f>IF('Crisis Indicator Data'!#REF!="No Data",1,IF(#REF!&lt;&gt;"",1,0))</f>
        <v>#REF!</v>
      </c>
      <c r="O23" s="25" t="e">
        <f>IF('Crisis Indicator Data'!#REF!="No Data",1,IF(#REF!&lt;&gt;"",1,0))</f>
        <v>#REF!</v>
      </c>
      <c r="P23" s="25" t="e">
        <f>IF('Crisis Indicator Data'!#REF!="No Data",1,IF(#REF!&lt;&gt;"",1,0))</f>
        <v>#REF!</v>
      </c>
      <c r="Q23" s="25" t="e">
        <f>IF('Crisis Indicator Data'!#REF!="No Data",1,IF(#REF!&lt;&gt;"",1,0))</f>
        <v>#REF!</v>
      </c>
      <c r="R23" s="25" t="e">
        <f>IF('Crisis Indicator Data'!#REF!="No Data",1,IF(#REF!&lt;&gt;"",1,0))</f>
        <v>#REF!</v>
      </c>
      <c r="S23" s="25" t="e">
        <f>IF('Crisis Indicator Data'!#REF!="No Data",1,IF(#REF!&lt;&gt;"",1,0))</f>
        <v>#REF!</v>
      </c>
      <c r="T23" s="25" t="e">
        <f>IF('Crisis Indicator Data'!#REF!="No Data",1,IF(#REF!&lt;&gt;"",1,0))</f>
        <v>#REF!</v>
      </c>
      <c r="U23" s="25" t="e">
        <f>IF('Crisis Indicator Data'!#REF!="No Data",1,IF(#REF!&lt;&gt;"",1,0))</f>
        <v>#REF!</v>
      </c>
      <c r="V23" s="25" t="e">
        <f>IF('Crisis Indicator Data'!#REF!="No Data",1,IF(#REF!&lt;&gt;"",1,0))</f>
        <v>#REF!</v>
      </c>
      <c r="W23" s="25" t="e">
        <f>IF('Crisis Indicator Data'!#REF!="No Data",1,IF(#REF!&lt;&gt;"",1,0))</f>
        <v>#REF!</v>
      </c>
      <c r="X23" s="25" t="e">
        <f>IF('Crisis Indicator Data'!#REF!="No Data",1,IF(#REF!&lt;&gt;"",1,0))</f>
        <v>#REF!</v>
      </c>
      <c r="Y23" s="25" t="e">
        <f>IF('Crisis Indicator Data'!#REF!="No Data",1,IF(#REF!&lt;&gt;"",1,0))</f>
        <v>#REF!</v>
      </c>
      <c r="Z23" s="25" t="e">
        <f>IF('Crisis Indicator Data'!#REF!="No Data",1,IF(#REF!&lt;&gt;"",1,0))</f>
        <v>#REF!</v>
      </c>
      <c r="AA23" s="25" t="e">
        <f>IF('Crisis Indicator Data'!#REF!="No Data",1,IF(#REF!&lt;&gt;"",1,0))</f>
        <v>#REF!</v>
      </c>
      <c r="AB23" s="25" t="e">
        <f>IF('Crisis Indicator Data'!#REF!="No Data",1,IF(#REF!&lt;&gt;"",1,0))</f>
        <v>#REF!</v>
      </c>
      <c r="AC23" s="25" t="e">
        <f>IF('Crisis Indicator Data'!#REF!="No Data",1,IF(#REF!&lt;&gt;"",1,0))</f>
        <v>#REF!</v>
      </c>
      <c r="AD23" s="25" t="e">
        <f>IF('Crisis Indicator Data'!#REF!="No Data",1,IF(#REF!&lt;&gt;"",1,0))</f>
        <v>#REF!</v>
      </c>
      <c r="AE23" s="25" t="e">
        <f>IF('Crisis Indicator Data'!#REF!="No Data",1,IF(#REF!&lt;&gt;"",1,0))</f>
        <v>#REF!</v>
      </c>
      <c r="AF23" s="25" t="e">
        <f>IF('Crisis Indicator Data'!#REF!="No Data",1,IF(#REF!&lt;&gt;"",1,0))</f>
        <v>#REF!</v>
      </c>
      <c r="AG23" s="25" t="e">
        <f>IF('Crisis Indicator Data'!#REF!="No Data",1,IF(#REF!&lt;&gt;"",1,0))</f>
        <v>#REF!</v>
      </c>
      <c r="AH23" s="25" t="e">
        <f>IF('Crisis Indicator Data'!#REF!="No Data",1,IF(#REF!&lt;&gt;"",1,0))</f>
        <v>#REF!</v>
      </c>
      <c r="AI23" s="25" t="e">
        <f>IF('Crisis Indicator Data'!#REF!="No Data",1,IF(#REF!&lt;&gt;"",1,0))</f>
        <v>#REF!</v>
      </c>
      <c r="AJ23" s="25" t="e">
        <f>IF('Crisis Indicator Data'!#REF!="No Data",1,IF(#REF!&lt;&gt;"",1,0))</f>
        <v>#REF!</v>
      </c>
      <c r="AK23" s="25" t="e">
        <f>IF('Crisis Indicator Data'!#REF!="No Data",1,IF(#REF!&lt;&gt;"",1,0))</f>
        <v>#REF!</v>
      </c>
      <c r="AL23" s="25" t="e">
        <f>IF('Crisis Indicator Data'!#REF!="No Data",1,IF(#REF!&lt;&gt;"",1,0))</f>
        <v>#REF!</v>
      </c>
      <c r="AM23" s="25" t="e">
        <f>IF('Crisis Indicator Data'!#REF!="No Data",1,IF(#REF!&lt;&gt;"",1,0))</f>
        <v>#REF!</v>
      </c>
      <c r="AN23" s="25" t="e">
        <f>IF('Crisis Indicator Data'!#REF!="No Data",1,IF(#REF!&lt;&gt;"",1,0))</f>
        <v>#REF!</v>
      </c>
      <c r="AO23" s="25" t="e">
        <f>IF('Crisis Indicator Data'!#REF!="No Data",1,IF(#REF!&lt;&gt;"",1,0))</f>
        <v>#REF!</v>
      </c>
      <c r="AP23" s="25" t="e">
        <f>IF('Crisis Indicator Data'!#REF!="No Data",1,IF(#REF!&lt;&gt;"",1,0))</f>
        <v>#REF!</v>
      </c>
      <c r="AQ23" s="25" t="e">
        <f>IF('Crisis Indicator Data'!#REF!="No Data",1,IF(#REF!&lt;&gt;"",1,0))</f>
        <v>#REF!</v>
      </c>
      <c r="AR23" s="25" t="e">
        <f>IF('Crisis Indicator Data'!#REF!="No Data",1,IF(#REF!&lt;&gt;"",1,0))</f>
        <v>#REF!</v>
      </c>
      <c r="AS23" s="25" t="e">
        <f>IF('Crisis Indicator Data'!#REF!="No Data",1,IF(#REF!&lt;&gt;"",1,0))</f>
        <v>#REF!</v>
      </c>
      <c r="AT23" s="25" t="e">
        <f>IF('Crisis Indicator Data'!#REF!="No Data",1,IF(#REF!&lt;&gt;"",1,0))</f>
        <v>#REF!</v>
      </c>
      <c r="AU23" s="25" t="e">
        <f>IF('Crisis Indicator Data'!#REF!="No Data",1,IF(#REF!&lt;&gt;"",1,0))</f>
        <v>#REF!</v>
      </c>
      <c r="AV23" s="25" t="e">
        <f>IF('Crisis Indicator Data'!#REF!="No Data",1,IF(#REF!&lt;&gt;"",1,0))</f>
        <v>#REF!</v>
      </c>
      <c r="AW23" s="25" t="e">
        <f>IF('Crisis Indicator Data'!#REF!="No Data",1,IF(#REF!&lt;&gt;"",1,0))</f>
        <v>#REF!</v>
      </c>
      <c r="AX23" s="25" t="e">
        <f>IF('Crisis Indicator Data'!#REF!="No Data",1,IF(#REF!&lt;&gt;"",1,0))</f>
        <v>#REF!</v>
      </c>
      <c r="AY23" s="25" t="e">
        <f>IF('Crisis Indicator Data'!#REF!="No Data",1,IF(#REF!&lt;&gt;"",1,0))</f>
        <v>#REF!</v>
      </c>
      <c r="AZ23" s="25" t="e">
        <f>IF('Crisis Indicator Data'!#REF!="No Data",1,IF(#REF!&lt;&gt;"",1,0))</f>
        <v>#REF!</v>
      </c>
      <c r="BA23" t="e">
        <f t="shared" si="0"/>
        <v>#REF!</v>
      </c>
      <c r="BB23" s="27" t="e">
        <f t="shared" si="1"/>
        <v>#REF!</v>
      </c>
    </row>
    <row r="24" spans="1:54" x14ac:dyDescent="0.25">
      <c r="A24" t="s">
        <v>9304</v>
      </c>
      <c r="B24" s="25" t="e">
        <f>IF('Crisis Indicator Data'!#REF!="No Data",1,IF(#REF!&lt;&gt;"",1,0))</f>
        <v>#REF!</v>
      </c>
      <c r="C24" s="25" t="e">
        <f>IF('Crisis Indicator Data'!#REF!="No Data",1,IF(#REF!&lt;&gt;"",1,0))</f>
        <v>#REF!</v>
      </c>
      <c r="D24" s="25" t="e">
        <f>IF('Crisis Indicator Data'!#REF!="No Data",1,IF(#REF!&lt;&gt;"",1,0))</f>
        <v>#REF!</v>
      </c>
      <c r="E24" s="25" t="e">
        <f>IF('Crisis Indicator Data'!#REF!="No Data",1,IF(#REF!&lt;&gt;"",1,0))</f>
        <v>#REF!</v>
      </c>
      <c r="F24" s="25" t="e">
        <f>IF('Crisis Indicator Data'!#REF!="No Data",1,IF(#REF!&lt;&gt;"",1,0))</f>
        <v>#REF!</v>
      </c>
      <c r="G24" s="25" t="e">
        <f>IF('Crisis Indicator Data'!#REF!="No Data",1,IF(#REF!&lt;&gt;"",1,0))</f>
        <v>#REF!</v>
      </c>
      <c r="H24" s="25" t="e">
        <f>IF('Crisis Indicator Data'!#REF!="No Data",1,IF(#REF!&lt;&gt;"",1,0))</f>
        <v>#REF!</v>
      </c>
      <c r="I24" s="25" t="e">
        <f>IF('Crisis Indicator Data'!#REF!="No Data",1,IF(#REF!&lt;&gt;"",1,0))</f>
        <v>#REF!</v>
      </c>
      <c r="J24" s="25" t="e">
        <f>IF('Crisis Indicator Data'!#REF!="No Data",1,IF(#REF!&lt;&gt;"",1,0))</f>
        <v>#REF!</v>
      </c>
      <c r="K24" s="25" t="e">
        <f>IF('Crisis Indicator Data'!#REF!="No Data",1,IF(#REF!&lt;&gt;"",1,0))</f>
        <v>#REF!</v>
      </c>
      <c r="L24" s="25" t="e">
        <f>IF('Crisis Indicator Data'!#REF!="No Data",1,IF(#REF!&lt;&gt;"",1,0))</f>
        <v>#REF!</v>
      </c>
      <c r="M24" s="25" t="e">
        <f>IF('Crisis Indicator Data'!#REF!="No Data",1,IF(#REF!&lt;&gt;"",1,0))</f>
        <v>#REF!</v>
      </c>
      <c r="N24" s="25" t="e">
        <f>IF('Crisis Indicator Data'!#REF!="No Data",1,IF(#REF!&lt;&gt;"",1,0))</f>
        <v>#REF!</v>
      </c>
      <c r="O24" s="25" t="e">
        <f>IF('Crisis Indicator Data'!#REF!="No Data",1,IF(#REF!&lt;&gt;"",1,0))</f>
        <v>#REF!</v>
      </c>
      <c r="P24" s="25" t="e">
        <f>IF('Crisis Indicator Data'!#REF!="No Data",1,IF(#REF!&lt;&gt;"",1,0))</f>
        <v>#REF!</v>
      </c>
      <c r="Q24" s="25" t="e">
        <f>IF('Crisis Indicator Data'!#REF!="No Data",1,IF(#REF!&lt;&gt;"",1,0))</f>
        <v>#REF!</v>
      </c>
      <c r="R24" s="25" t="e">
        <f>IF('Crisis Indicator Data'!#REF!="No Data",1,IF(#REF!&lt;&gt;"",1,0))</f>
        <v>#REF!</v>
      </c>
      <c r="S24" s="25" t="e">
        <f>IF('Crisis Indicator Data'!#REF!="No Data",1,IF(#REF!&lt;&gt;"",1,0))</f>
        <v>#REF!</v>
      </c>
      <c r="T24" s="25" t="e">
        <f>IF('Crisis Indicator Data'!#REF!="No Data",1,IF(#REF!&lt;&gt;"",1,0))</f>
        <v>#REF!</v>
      </c>
      <c r="U24" s="25" t="e">
        <f>IF('Crisis Indicator Data'!#REF!="No Data",1,IF(#REF!&lt;&gt;"",1,0))</f>
        <v>#REF!</v>
      </c>
      <c r="V24" s="25" t="e">
        <f>IF('Crisis Indicator Data'!#REF!="No Data",1,IF(#REF!&lt;&gt;"",1,0))</f>
        <v>#REF!</v>
      </c>
      <c r="W24" s="25" t="e">
        <f>IF('Crisis Indicator Data'!#REF!="No Data",1,IF(#REF!&lt;&gt;"",1,0))</f>
        <v>#REF!</v>
      </c>
      <c r="X24" s="25" t="e">
        <f>IF('Crisis Indicator Data'!#REF!="No Data",1,IF(#REF!&lt;&gt;"",1,0))</f>
        <v>#REF!</v>
      </c>
      <c r="Y24" s="25" t="e">
        <f>IF('Crisis Indicator Data'!#REF!="No Data",1,IF(#REF!&lt;&gt;"",1,0))</f>
        <v>#REF!</v>
      </c>
      <c r="Z24" s="25" t="e">
        <f>IF('Crisis Indicator Data'!#REF!="No Data",1,IF(#REF!&lt;&gt;"",1,0))</f>
        <v>#REF!</v>
      </c>
      <c r="AA24" s="25" t="e">
        <f>IF('Crisis Indicator Data'!#REF!="No Data",1,IF(#REF!&lt;&gt;"",1,0))</f>
        <v>#REF!</v>
      </c>
      <c r="AB24" s="25" t="e">
        <f>IF('Crisis Indicator Data'!#REF!="No Data",1,IF(#REF!&lt;&gt;"",1,0))</f>
        <v>#REF!</v>
      </c>
      <c r="AC24" s="25" t="e">
        <f>IF('Crisis Indicator Data'!#REF!="No Data",1,IF(#REF!&lt;&gt;"",1,0))</f>
        <v>#REF!</v>
      </c>
      <c r="AD24" s="25" t="e">
        <f>IF('Crisis Indicator Data'!#REF!="No Data",1,IF(#REF!&lt;&gt;"",1,0))</f>
        <v>#REF!</v>
      </c>
      <c r="AE24" s="25" t="e">
        <f>IF('Crisis Indicator Data'!#REF!="No Data",1,IF(#REF!&lt;&gt;"",1,0))</f>
        <v>#REF!</v>
      </c>
      <c r="AF24" s="25" t="e">
        <f>IF('Crisis Indicator Data'!#REF!="No Data",1,IF(#REF!&lt;&gt;"",1,0))</f>
        <v>#REF!</v>
      </c>
      <c r="AG24" s="25" t="e">
        <f>IF('Crisis Indicator Data'!#REF!="No Data",1,IF(#REF!&lt;&gt;"",1,0))</f>
        <v>#REF!</v>
      </c>
      <c r="AH24" s="25" t="e">
        <f>IF('Crisis Indicator Data'!#REF!="No Data",1,IF(#REF!&lt;&gt;"",1,0))</f>
        <v>#REF!</v>
      </c>
      <c r="AI24" s="25" t="e">
        <f>IF('Crisis Indicator Data'!#REF!="No Data",1,IF(#REF!&lt;&gt;"",1,0))</f>
        <v>#REF!</v>
      </c>
      <c r="AJ24" s="25" t="e">
        <f>IF('Crisis Indicator Data'!#REF!="No Data",1,IF(#REF!&lt;&gt;"",1,0))</f>
        <v>#REF!</v>
      </c>
      <c r="AK24" s="25" t="e">
        <f>IF('Crisis Indicator Data'!#REF!="No Data",1,IF(#REF!&lt;&gt;"",1,0))</f>
        <v>#REF!</v>
      </c>
      <c r="AL24" s="25" t="e">
        <f>IF('Crisis Indicator Data'!#REF!="No Data",1,IF(#REF!&lt;&gt;"",1,0))</f>
        <v>#REF!</v>
      </c>
      <c r="AM24" s="25" t="e">
        <f>IF('Crisis Indicator Data'!#REF!="No Data",1,IF(#REF!&lt;&gt;"",1,0))</f>
        <v>#REF!</v>
      </c>
      <c r="AN24" s="25" t="e">
        <f>IF('Crisis Indicator Data'!#REF!="No Data",1,IF(#REF!&lt;&gt;"",1,0))</f>
        <v>#REF!</v>
      </c>
      <c r="AO24" s="25" t="e">
        <f>IF('Crisis Indicator Data'!#REF!="No Data",1,IF(#REF!&lt;&gt;"",1,0))</f>
        <v>#REF!</v>
      </c>
      <c r="AP24" s="25" t="e">
        <f>IF('Crisis Indicator Data'!#REF!="No Data",1,IF(#REF!&lt;&gt;"",1,0))</f>
        <v>#REF!</v>
      </c>
      <c r="AQ24" s="25" t="e">
        <f>IF('Crisis Indicator Data'!#REF!="No Data",1,IF(#REF!&lt;&gt;"",1,0))</f>
        <v>#REF!</v>
      </c>
      <c r="AR24" s="25" t="e">
        <f>IF('Crisis Indicator Data'!#REF!="No Data",1,IF(#REF!&lt;&gt;"",1,0))</f>
        <v>#REF!</v>
      </c>
      <c r="AS24" s="25" t="e">
        <f>IF('Crisis Indicator Data'!#REF!="No Data",1,IF(#REF!&lt;&gt;"",1,0))</f>
        <v>#REF!</v>
      </c>
      <c r="AT24" s="25" t="e">
        <f>IF('Crisis Indicator Data'!#REF!="No Data",1,IF(#REF!&lt;&gt;"",1,0))</f>
        <v>#REF!</v>
      </c>
      <c r="AU24" s="25" t="e">
        <f>IF('Crisis Indicator Data'!#REF!="No Data",1,IF(#REF!&lt;&gt;"",1,0))</f>
        <v>#REF!</v>
      </c>
      <c r="AV24" s="25" t="e">
        <f>IF('Crisis Indicator Data'!#REF!="No Data",1,IF(#REF!&lt;&gt;"",1,0))</f>
        <v>#REF!</v>
      </c>
      <c r="AW24" s="25" t="e">
        <f>IF('Crisis Indicator Data'!#REF!="No Data",1,IF(#REF!&lt;&gt;"",1,0))</f>
        <v>#REF!</v>
      </c>
      <c r="AX24" s="25" t="e">
        <f>IF('Crisis Indicator Data'!#REF!="No Data",1,IF(#REF!&lt;&gt;"",1,0))</f>
        <v>#REF!</v>
      </c>
      <c r="AY24" s="25" t="e">
        <f>IF('Crisis Indicator Data'!#REF!="No Data",1,IF(#REF!&lt;&gt;"",1,0))</f>
        <v>#REF!</v>
      </c>
      <c r="AZ24" s="25" t="e">
        <f>IF('Crisis Indicator Data'!#REF!="No Data",1,IF(#REF!&lt;&gt;"",1,0))</f>
        <v>#REF!</v>
      </c>
      <c r="BA24" t="e">
        <f t="shared" si="0"/>
        <v>#REF!</v>
      </c>
      <c r="BB24" s="27" t="e">
        <f t="shared" si="1"/>
        <v>#REF!</v>
      </c>
    </row>
    <row r="25" spans="1:54" x14ac:dyDescent="0.25">
      <c r="A25" t="s">
        <v>9308</v>
      </c>
      <c r="B25" s="25" t="e">
        <f>IF('Crisis Indicator Data'!#REF!="No Data",1,IF(#REF!&lt;&gt;"",1,0))</f>
        <v>#REF!</v>
      </c>
      <c r="C25" s="25" t="e">
        <f>IF('Crisis Indicator Data'!#REF!="No Data",1,IF(#REF!&lt;&gt;"",1,0))</f>
        <v>#REF!</v>
      </c>
      <c r="D25" s="25" t="e">
        <f>IF('Crisis Indicator Data'!#REF!="No Data",1,IF(#REF!&lt;&gt;"",1,0))</f>
        <v>#REF!</v>
      </c>
      <c r="E25" s="25" t="e">
        <f>IF('Crisis Indicator Data'!#REF!="No Data",1,IF(#REF!&lt;&gt;"",1,0))</f>
        <v>#REF!</v>
      </c>
      <c r="F25" s="25" t="e">
        <f>IF('Crisis Indicator Data'!#REF!="No Data",1,IF(#REF!&lt;&gt;"",1,0))</f>
        <v>#REF!</v>
      </c>
      <c r="G25" s="25" t="e">
        <f>IF('Crisis Indicator Data'!#REF!="No Data",1,IF(#REF!&lt;&gt;"",1,0))</f>
        <v>#REF!</v>
      </c>
      <c r="H25" s="25" t="e">
        <f>IF('Crisis Indicator Data'!#REF!="No Data",1,IF(#REF!&lt;&gt;"",1,0))</f>
        <v>#REF!</v>
      </c>
      <c r="I25" s="25" t="e">
        <f>IF('Crisis Indicator Data'!#REF!="No Data",1,IF(#REF!&lt;&gt;"",1,0))</f>
        <v>#REF!</v>
      </c>
      <c r="J25" s="25" t="e">
        <f>IF('Crisis Indicator Data'!#REF!="No Data",1,IF(#REF!&lt;&gt;"",1,0))</f>
        <v>#REF!</v>
      </c>
      <c r="K25" s="25" t="e">
        <f>IF('Crisis Indicator Data'!#REF!="No Data",1,IF(#REF!&lt;&gt;"",1,0))</f>
        <v>#REF!</v>
      </c>
      <c r="L25" s="25" t="e">
        <f>IF('Crisis Indicator Data'!#REF!="No Data",1,IF(#REF!&lt;&gt;"",1,0))</f>
        <v>#REF!</v>
      </c>
      <c r="M25" s="25" t="e">
        <f>IF('Crisis Indicator Data'!#REF!="No Data",1,IF(#REF!&lt;&gt;"",1,0))</f>
        <v>#REF!</v>
      </c>
      <c r="N25" s="25" t="e">
        <f>IF('Crisis Indicator Data'!#REF!="No Data",1,IF(#REF!&lt;&gt;"",1,0))</f>
        <v>#REF!</v>
      </c>
      <c r="O25" s="25" t="e">
        <f>IF('Crisis Indicator Data'!#REF!="No Data",1,IF(#REF!&lt;&gt;"",1,0))</f>
        <v>#REF!</v>
      </c>
      <c r="P25" s="25" t="e">
        <f>IF('Crisis Indicator Data'!#REF!="No Data",1,IF(#REF!&lt;&gt;"",1,0))</f>
        <v>#REF!</v>
      </c>
      <c r="Q25" s="25" t="e">
        <f>IF('Crisis Indicator Data'!#REF!="No Data",1,IF(#REF!&lt;&gt;"",1,0))</f>
        <v>#REF!</v>
      </c>
      <c r="R25" s="25" t="e">
        <f>IF('Crisis Indicator Data'!#REF!="No Data",1,IF(#REF!&lt;&gt;"",1,0))</f>
        <v>#REF!</v>
      </c>
      <c r="S25" s="25" t="e">
        <f>IF('Crisis Indicator Data'!#REF!="No Data",1,IF(#REF!&lt;&gt;"",1,0))</f>
        <v>#REF!</v>
      </c>
      <c r="T25" s="25" t="e">
        <f>IF('Crisis Indicator Data'!#REF!="No Data",1,IF(#REF!&lt;&gt;"",1,0))</f>
        <v>#REF!</v>
      </c>
      <c r="U25" s="25" t="e">
        <f>IF('Crisis Indicator Data'!#REF!="No Data",1,IF(#REF!&lt;&gt;"",1,0))</f>
        <v>#REF!</v>
      </c>
      <c r="V25" s="25" t="e">
        <f>IF('Crisis Indicator Data'!#REF!="No Data",1,IF(#REF!&lt;&gt;"",1,0))</f>
        <v>#REF!</v>
      </c>
      <c r="W25" s="25" t="e">
        <f>IF('Crisis Indicator Data'!#REF!="No Data",1,IF(#REF!&lt;&gt;"",1,0))</f>
        <v>#REF!</v>
      </c>
      <c r="X25" s="25" t="e">
        <f>IF('Crisis Indicator Data'!#REF!="No Data",1,IF(#REF!&lt;&gt;"",1,0))</f>
        <v>#REF!</v>
      </c>
      <c r="Y25" s="25" t="e">
        <f>IF('Crisis Indicator Data'!#REF!="No Data",1,IF(#REF!&lt;&gt;"",1,0))</f>
        <v>#REF!</v>
      </c>
      <c r="Z25" s="25" t="e">
        <f>IF('Crisis Indicator Data'!#REF!="No Data",1,IF(#REF!&lt;&gt;"",1,0))</f>
        <v>#REF!</v>
      </c>
      <c r="AA25" s="25" t="e">
        <f>IF('Crisis Indicator Data'!#REF!="No Data",1,IF(#REF!&lt;&gt;"",1,0))</f>
        <v>#REF!</v>
      </c>
      <c r="AB25" s="25" t="e">
        <f>IF('Crisis Indicator Data'!#REF!="No Data",1,IF(#REF!&lt;&gt;"",1,0))</f>
        <v>#REF!</v>
      </c>
      <c r="AC25" s="25" t="e">
        <f>IF('Crisis Indicator Data'!#REF!="No Data",1,IF(#REF!&lt;&gt;"",1,0))</f>
        <v>#REF!</v>
      </c>
      <c r="AD25" s="25" t="e">
        <f>IF('Crisis Indicator Data'!#REF!="No Data",1,IF(#REF!&lt;&gt;"",1,0))</f>
        <v>#REF!</v>
      </c>
      <c r="AE25" s="25" t="e">
        <f>IF('Crisis Indicator Data'!#REF!="No Data",1,IF(#REF!&lt;&gt;"",1,0))</f>
        <v>#REF!</v>
      </c>
      <c r="AF25" s="25" t="e">
        <f>IF('Crisis Indicator Data'!#REF!="No Data",1,IF(#REF!&lt;&gt;"",1,0))</f>
        <v>#REF!</v>
      </c>
      <c r="AG25" s="25" t="e">
        <f>IF('Crisis Indicator Data'!#REF!="No Data",1,IF(#REF!&lt;&gt;"",1,0))</f>
        <v>#REF!</v>
      </c>
      <c r="AH25" s="25" t="e">
        <f>IF('Crisis Indicator Data'!#REF!="No Data",1,IF(#REF!&lt;&gt;"",1,0))</f>
        <v>#REF!</v>
      </c>
      <c r="AI25" s="25" t="e">
        <f>IF('Crisis Indicator Data'!#REF!="No Data",1,IF(#REF!&lt;&gt;"",1,0))</f>
        <v>#REF!</v>
      </c>
      <c r="AJ25" s="25" t="e">
        <f>IF('Crisis Indicator Data'!#REF!="No Data",1,IF(#REF!&lt;&gt;"",1,0))</f>
        <v>#REF!</v>
      </c>
      <c r="AK25" s="25" t="e">
        <f>IF('Crisis Indicator Data'!#REF!="No Data",1,IF(#REF!&lt;&gt;"",1,0))</f>
        <v>#REF!</v>
      </c>
      <c r="AL25" s="25" t="e">
        <f>IF('Crisis Indicator Data'!#REF!="No Data",1,IF(#REF!&lt;&gt;"",1,0))</f>
        <v>#REF!</v>
      </c>
      <c r="AM25" s="25" t="e">
        <f>IF('Crisis Indicator Data'!#REF!="No Data",1,IF(#REF!&lt;&gt;"",1,0))</f>
        <v>#REF!</v>
      </c>
      <c r="AN25" s="25" t="e">
        <f>IF('Crisis Indicator Data'!#REF!="No Data",1,IF(#REF!&lt;&gt;"",1,0))</f>
        <v>#REF!</v>
      </c>
      <c r="AO25" s="25" t="e">
        <f>IF('Crisis Indicator Data'!#REF!="No Data",1,IF(#REF!&lt;&gt;"",1,0))</f>
        <v>#REF!</v>
      </c>
      <c r="AP25" s="25" t="e">
        <f>IF('Crisis Indicator Data'!#REF!="No Data",1,IF(#REF!&lt;&gt;"",1,0))</f>
        <v>#REF!</v>
      </c>
      <c r="AQ25" s="25" t="e">
        <f>IF('Crisis Indicator Data'!#REF!="No Data",1,IF(#REF!&lt;&gt;"",1,0))</f>
        <v>#REF!</v>
      </c>
      <c r="AR25" s="25" t="e">
        <f>IF('Crisis Indicator Data'!#REF!="No Data",1,IF(#REF!&lt;&gt;"",1,0))</f>
        <v>#REF!</v>
      </c>
      <c r="AS25" s="25" t="e">
        <f>IF('Crisis Indicator Data'!#REF!="No Data",1,IF(#REF!&lt;&gt;"",1,0))</f>
        <v>#REF!</v>
      </c>
      <c r="AT25" s="25" t="e">
        <f>IF('Crisis Indicator Data'!#REF!="No Data",1,IF(#REF!&lt;&gt;"",1,0))</f>
        <v>#REF!</v>
      </c>
      <c r="AU25" s="25" t="e">
        <f>IF('Crisis Indicator Data'!#REF!="No Data",1,IF(#REF!&lt;&gt;"",1,0))</f>
        <v>#REF!</v>
      </c>
      <c r="AV25" s="25" t="e">
        <f>IF('Crisis Indicator Data'!#REF!="No Data",1,IF(#REF!&lt;&gt;"",1,0))</f>
        <v>#REF!</v>
      </c>
      <c r="AW25" s="25" t="e">
        <f>IF('Crisis Indicator Data'!#REF!="No Data",1,IF(#REF!&lt;&gt;"",1,0))</f>
        <v>#REF!</v>
      </c>
      <c r="AX25" s="25" t="e">
        <f>IF('Crisis Indicator Data'!#REF!="No Data",1,IF(#REF!&lt;&gt;"",1,0))</f>
        <v>#REF!</v>
      </c>
      <c r="AY25" s="25" t="e">
        <f>IF('Crisis Indicator Data'!#REF!="No Data",1,IF(#REF!&lt;&gt;"",1,0))</f>
        <v>#REF!</v>
      </c>
      <c r="AZ25" s="25" t="e">
        <f>IF('Crisis Indicator Data'!#REF!="No Data",1,IF(#REF!&lt;&gt;"",1,0))</f>
        <v>#REF!</v>
      </c>
      <c r="BA25" t="e">
        <f t="shared" si="0"/>
        <v>#REF!</v>
      </c>
      <c r="BB25" s="27" t="e">
        <f t="shared" si="1"/>
        <v>#REF!</v>
      </c>
    </row>
    <row r="26" spans="1:54" x14ac:dyDescent="0.25">
      <c r="A26" t="s">
        <v>9291</v>
      </c>
      <c r="B26" s="25" t="e">
        <f>IF('Crisis Indicator Data'!#REF!="No Data",1,IF(#REF!&lt;&gt;"",1,0))</f>
        <v>#REF!</v>
      </c>
      <c r="C26" s="25" t="e">
        <f>IF('Crisis Indicator Data'!#REF!="No Data",1,IF(#REF!&lt;&gt;"",1,0))</f>
        <v>#REF!</v>
      </c>
      <c r="D26" s="25" t="e">
        <f>IF('Crisis Indicator Data'!#REF!="No Data",1,IF(#REF!&lt;&gt;"",1,0))</f>
        <v>#REF!</v>
      </c>
      <c r="E26" s="25" t="e">
        <f>IF('Crisis Indicator Data'!#REF!="No Data",1,IF(#REF!&lt;&gt;"",1,0))</f>
        <v>#REF!</v>
      </c>
      <c r="F26" s="25" t="e">
        <f>IF('Crisis Indicator Data'!#REF!="No Data",1,IF(#REF!&lt;&gt;"",1,0))</f>
        <v>#REF!</v>
      </c>
      <c r="G26" s="25" t="e">
        <f>IF('Crisis Indicator Data'!#REF!="No Data",1,IF(#REF!&lt;&gt;"",1,0))</f>
        <v>#REF!</v>
      </c>
      <c r="H26" s="25" t="e">
        <f>IF('Crisis Indicator Data'!#REF!="No Data",1,IF(#REF!&lt;&gt;"",1,0))</f>
        <v>#REF!</v>
      </c>
      <c r="I26" s="25" t="e">
        <f>IF('Crisis Indicator Data'!#REF!="No Data",1,IF(#REF!&lt;&gt;"",1,0))</f>
        <v>#REF!</v>
      </c>
      <c r="J26" s="25" t="e">
        <f>IF('Crisis Indicator Data'!#REF!="No Data",1,IF(#REF!&lt;&gt;"",1,0))</f>
        <v>#REF!</v>
      </c>
      <c r="K26" s="25" t="e">
        <f>IF('Crisis Indicator Data'!#REF!="No Data",1,IF(#REF!&lt;&gt;"",1,0))</f>
        <v>#REF!</v>
      </c>
      <c r="L26" s="25" t="e">
        <f>IF('Crisis Indicator Data'!#REF!="No Data",1,IF(#REF!&lt;&gt;"",1,0))</f>
        <v>#REF!</v>
      </c>
      <c r="M26" s="25" t="e">
        <f>IF('Crisis Indicator Data'!#REF!="No Data",1,IF(#REF!&lt;&gt;"",1,0))</f>
        <v>#REF!</v>
      </c>
      <c r="N26" s="25" t="e">
        <f>IF('Crisis Indicator Data'!#REF!="No Data",1,IF(#REF!&lt;&gt;"",1,0))</f>
        <v>#REF!</v>
      </c>
      <c r="O26" s="25" t="e">
        <f>IF('Crisis Indicator Data'!#REF!="No Data",1,IF(#REF!&lt;&gt;"",1,0))</f>
        <v>#REF!</v>
      </c>
      <c r="P26" s="25" t="e">
        <f>IF('Crisis Indicator Data'!#REF!="No Data",1,IF(#REF!&lt;&gt;"",1,0))</f>
        <v>#REF!</v>
      </c>
      <c r="Q26" s="25" t="e">
        <f>IF('Crisis Indicator Data'!#REF!="No Data",1,IF(#REF!&lt;&gt;"",1,0))</f>
        <v>#REF!</v>
      </c>
      <c r="R26" s="25" t="e">
        <f>IF('Crisis Indicator Data'!#REF!="No Data",1,IF(#REF!&lt;&gt;"",1,0))</f>
        <v>#REF!</v>
      </c>
      <c r="S26" s="25" t="e">
        <f>IF('Crisis Indicator Data'!#REF!="No Data",1,IF(#REF!&lt;&gt;"",1,0))</f>
        <v>#REF!</v>
      </c>
      <c r="T26" s="25" t="e">
        <f>IF('Crisis Indicator Data'!#REF!="No Data",1,IF(#REF!&lt;&gt;"",1,0))</f>
        <v>#REF!</v>
      </c>
      <c r="U26" s="25" t="e">
        <f>IF('Crisis Indicator Data'!#REF!="No Data",1,IF(#REF!&lt;&gt;"",1,0))</f>
        <v>#REF!</v>
      </c>
      <c r="V26" s="25" t="e">
        <f>IF('Crisis Indicator Data'!#REF!="No Data",1,IF(#REF!&lt;&gt;"",1,0))</f>
        <v>#REF!</v>
      </c>
      <c r="W26" s="25" t="e">
        <f>IF('Crisis Indicator Data'!#REF!="No Data",1,IF(#REF!&lt;&gt;"",1,0))</f>
        <v>#REF!</v>
      </c>
      <c r="X26" s="25" t="e">
        <f>IF('Crisis Indicator Data'!#REF!="No Data",1,IF(#REF!&lt;&gt;"",1,0))</f>
        <v>#REF!</v>
      </c>
      <c r="Y26" s="25" t="e">
        <f>IF('Crisis Indicator Data'!#REF!="No Data",1,IF(#REF!&lt;&gt;"",1,0))</f>
        <v>#REF!</v>
      </c>
      <c r="Z26" s="25" t="e">
        <f>IF('Crisis Indicator Data'!#REF!="No Data",1,IF(#REF!&lt;&gt;"",1,0))</f>
        <v>#REF!</v>
      </c>
      <c r="AA26" s="25" t="e">
        <f>IF('Crisis Indicator Data'!#REF!="No Data",1,IF(#REF!&lt;&gt;"",1,0))</f>
        <v>#REF!</v>
      </c>
      <c r="AB26" s="25" t="e">
        <f>IF('Crisis Indicator Data'!#REF!="No Data",1,IF(#REF!&lt;&gt;"",1,0))</f>
        <v>#REF!</v>
      </c>
      <c r="AC26" s="25" t="e">
        <f>IF('Crisis Indicator Data'!#REF!="No Data",1,IF(#REF!&lt;&gt;"",1,0))</f>
        <v>#REF!</v>
      </c>
      <c r="AD26" s="25" t="e">
        <f>IF('Crisis Indicator Data'!#REF!="No Data",1,IF(#REF!&lt;&gt;"",1,0))</f>
        <v>#REF!</v>
      </c>
      <c r="AE26" s="25" t="e">
        <f>IF('Crisis Indicator Data'!#REF!="No Data",1,IF(#REF!&lt;&gt;"",1,0))</f>
        <v>#REF!</v>
      </c>
      <c r="AF26" s="25" t="e">
        <f>IF('Crisis Indicator Data'!#REF!="No Data",1,IF(#REF!&lt;&gt;"",1,0))</f>
        <v>#REF!</v>
      </c>
      <c r="AG26" s="25" t="e">
        <f>IF('Crisis Indicator Data'!#REF!="No Data",1,IF(#REF!&lt;&gt;"",1,0))</f>
        <v>#REF!</v>
      </c>
      <c r="AH26" s="25" t="e">
        <f>IF('Crisis Indicator Data'!#REF!="No Data",1,IF(#REF!&lt;&gt;"",1,0))</f>
        <v>#REF!</v>
      </c>
      <c r="AI26" s="25" t="e">
        <f>IF('Crisis Indicator Data'!#REF!="No Data",1,IF(#REF!&lt;&gt;"",1,0))</f>
        <v>#REF!</v>
      </c>
      <c r="AJ26" s="25" t="e">
        <f>IF('Crisis Indicator Data'!#REF!="No Data",1,IF(#REF!&lt;&gt;"",1,0))</f>
        <v>#REF!</v>
      </c>
      <c r="AK26" s="25" t="e">
        <f>IF('Crisis Indicator Data'!#REF!="No Data",1,IF(#REF!&lt;&gt;"",1,0))</f>
        <v>#REF!</v>
      </c>
      <c r="AL26" s="25" t="e">
        <f>IF('Crisis Indicator Data'!#REF!="No Data",1,IF(#REF!&lt;&gt;"",1,0))</f>
        <v>#REF!</v>
      </c>
      <c r="AM26" s="25" t="e">
        <f>IF('Crisis Indicator Data'!#REF!="No Data",1,IF(#REF!&lt;&gt;"",1,0))</f>
        <v>#REF!</v>
      </c>
      <c r="AN26" s="25" t="e">
        <f>IF('Crisis Indicator Data'!#REF!="No Data",1,IF(#REF!&lt;&gt;"",1,0))</f>
        <v>#REF!</v>
      </c>
      <c r="AO26" s="25" t="e">
        <f>IF('Crisis Indicator Data'!#REF!="No Data",1,IF(#REF!&lt;&gt;"",1,0))</f>
        <v>#REF!</v>
      </c>
      <c r="AP26" s="25" t="e">
        <f>IF('Crisis Indicator Data'!#REF!="No Data",1,IF(#REF!&lt;&gt;"",1,0))</f>
        <v>#REF!</v>
      </c>
      <c r="AQ26" s="25" t="e">
        <f>IF('Crisis Indicator Data'!#REF!="No Data",1,IF(#REF!&lt;&gt;"",1,0))</f>
        <v>#REF!</v>
      </c>
      <c r="AR26" s="25" t="e">
        <f>IF('Crisis Indicator Data'!#REF!="No Data",1,IF(#REF!&lt;&gt;"",1,0))</f>
        <v>#REF!</v>
      </c>
      <c r="AS26" s="25" t="e">
        <f>IF('Crisis Indicator Data'!#REF!="No Data",1,IF(#REF!&lt;&gt;"",1,0))</f>
        <v>#REF!</v>
      </c>
      <c r="AT26" s="25" t="e">
        <f>IF('Crisis Indicator Data'!#REF!="No Data",1,IF(#REF!&lt;&gt;"",1,0))</f>
        <v>#REF!</v>
      </c>
      <c r="AU26" s="25" t="e">
        <f>IF('Crisis Indicator Data'!#REF!="No Data",1,IF(#REF!&lt;&gt;"",1,0))</f>
        <v>#REF!</v>
      </c>
      <c r="AV26" s="25" t="e">
        <f>IF('Crisis Indicator Data'!#REF!="No Data",1,IF(#REF!&lt;&gt;"",1,0))</f>
        <v>#REF!</v>
      </c>
      <c r="AW26" s="25" t="e">
        <f>IF('Crisis Indicator Data'!#REF!="No Data",1,IF(#REF!&lt;&gt;"",1,0))</f>
        <v>#REF!</v>
      </c>
      <c r="AX26" s="25" t="e">
        <f>IF('Crisis Indicator Data'!#REF!="No Data",1,IF(#REF!&lt;&gt;"",1,0))</f>
        <v>#REF!</v>
      </c>
      <c r="AY26" s="25" t="e">
        <f>IF('Crisis Indicator Data'!#REF!="No Data",1,IF(#REF!&lt;&gt;"",1,0))</f>
        <v>#REF!</v>
      </c>
      <c r="AZ26" s="25" t="e">
        <f>IF('Crisis Indicator Data'!#REF!="No Data",1,IF(#REF!&lt;&gt;"",1,0))</f>
        <v>#REF!</v>
      </c>
      <c r="BA26" t="e">
        <f t="shared" si="0"/>
        <v>#REF!</v>
      </c>
      <c r="BB26" s="27" t="e">
        <f t="shared" si="1"/>
        <v>#REF!</v>
      </c>
    </row>
    <row r="27" spans="1:54" x14ac:dyDescent="0.25">
      <c r="A27" t="s">
        <v>9288</v>
      </c>
      <c r="B27" s="25" t="e">
        <f>IF('Crisis Indicator Data'!#REF!="No Data",1,IF(#REF!&lt;&gt;"",1,0))</f>
        <v>#REF!</v>
      </c>
      <c r="C27" s="25" t="e">
        <f>IF('Crisis Indicator Data'!#REF!="No Data",1,IF(#REF!&lt;&gt;"",1,0))</f>
        <v>#REF!</v>
      </c>
      <c r="D27" s="25" t="e">
        <f>IF('Crisis Indicator Data'!#REF!="No Data",1,IF(#REF!&lt;&gt;"",1,0))</f>
        <v>#REF!</v>
      </c>
      <c r="E27" s="25" t="e">
        <f>IF('Crisis Indicator Data'!#REF!="No Data",1,IF(#REF!&lt;&gt;"",1,0))</f>
        <v>#REF!</v>
      </c>
      <c r="F27" s="25" t="e">
        <f>IF('Crisis Indicator Data'!#REF!="No Data",1,IF(#REF!&lt;&gt;"",1,0))</f>
        <v>#REF!</v>
      </c>
      <c r="G27" s="25" t="e">
        <f>IF('Crisis Indicator Data'!#REF!="No Data",1,IF(#REF!&lt;&gt;"",1,0))</f>
        <v>#REF!</v>
      </c>
      <c r="H27" s="25" t="e">
        <f>IF('Crisis Indicator Data'!#REF!="No Data",1,IF(#REF!&lt;&gt;"",1,0))</f>
        <v>#REF!</v>
      </c>
      <c r="I27" s="25" t="e">
        <f>IF('Crisis Indicator Data'!#REF!="No Data",1,IF(#REF!&lt;&gt;"",1,0))</f>
        <v>#REF!</v>
      </c>
      <c r="J27" s="25" t="e">
        <f>IF('Crisis Indicator Data'!#REF!="No Data",1,IF(#REF!&lt;&gt;"",1,0))</f>
        <v>#REF!</v>
      </c>
      <c r="K27" s="25" t="e">
        <f>IF('Crisis Indicator Data'!#REF!="No Data",1,IF(#REF!&lt;&gt;"",1,0))</f>
        <v>#REF!</v>
      </c>
      <c r="L27" s="25" t="e">
        <f>IF('Crisis Indicator Data'!#REF!="No Data",1,IF(#REF!&lt;&gt;"",1,0))</f>
        <v>#REF!</v>
      </c>
      <c r="M27" s="25" t="e">
        <f>IF('Crisis Indicator Data'!#REF!="No Data",1,IF(#REF!&lt;&gt;"",1,0))</f>
        <v>#REF!</v>
      </c>
      <c r="N27" s="25" t="e">
        <f>IF('Crisis Indicator Data'!#REF!="No Data",1,IF(#REF!&lt;&gt;"",1,0))</f>
        <v>#REF!</v>
      </c>
      <c r="O27" s="25" t="e">
        <f>IF('Crisis Indicator Data'!#REF!="No Data",1,IF(#REF!&lt;&gt;"",1,0))</f>
        <v>#REF!</v>
      </c>
      <c r="P27" s="25" t="e">
        <f>IF('Crisis Indicator Data'!#REF!="No Data",1,IF(#REF!&lt;&gt;"",1,0))</f>
        <v>#REF!</v>
      </c>
      <c r="Q27" s="25" t="e">
        <f>IF('Crisis Indicator Data'!#REF!="No Data",1,IF(#REF!&lt;&gt;"",1,0))</f>
        <v>#REF!</v>
      </c>
      <c r="R27" s="25" t="e">
        <f>IF('Crisis Indicator Data'!#REF!="No Data",1,IF(#REF!&lt;&gt;"",1,0))</f>
        <v>#REF!</v>
      </c>
      <c r="S27" s="25" t="e">
        <f>IF('Crisis Indicator Data'!#REF!="No Data",1,IF(#REF!&lt;&gt;"",1,0))</f>
        <v>#REF!</v>
      </c>
      <c r="T27" s="25" t="e">
        <f>IF('Crisis Indicator Data'!#REF!="No Data",1,IF(#REF!&lt;&gt;"",1,0))</f>
        <v>#REF!</v>
      </c>
      <c r="U27" s="25" t="e">
        <f>IF('Crisis Indicator Data'!#REF!="No Data",1,IF(#REF!&lt;&gt;"",1,0))</f>
        <v>#REF!</v>
      </c>
      <c r="V27" s="25" t="e">
        <f>IF('Crisis Indicator Data'!#REF!="No Data",1,IF(#REF!&lt;&gt;"",1,0))</f>
        <v>#REF!</v>
      </c>
      <c r="W27" s="25" t="e">
        <f>IF('Crisis Indicator Data'!#REF!="No Data",1,IF(#REF!&lt;&gt;"",1,0))</f>
        <v>#REF!</v>
      </c>
      <c r="X27" s="25" t="e">
        <f>IF('Crisis Indicator Data'!#REF!="No Data",1,IF(#REF!&lt;&gt;"",1,0))</f>
        <v>#REF!</v>
      </c>
      <c r="Y27" s="25" t="e">
        <f>IF('Crisis Indicator Data'!#REF!="No Data",1,IF(#REF!&lt;&gt;"",1,0))</f>
        <v>#REF!</v>
      </c>
      <c r="Z27" s="25" t="e">
        <f>IF('Crisis Indicator Data'!#REF!="No Data",1,IF(#REF!&lt;&gt;"",1,0))</f>
        <v>#REF!</v>
      </c>
      <c r="AA27" s="25" t="e">
        <f>IF('Crisis Indicator Data'!#REF!="No Data",1,IF(#REF!&lt;&gt;"",1,0))</f>
        <v>#REF!</v>
      </c>
      <c r="AB27" s="25" t="e">
        <f>IF('Crisis Indicator Data'!#REF!="No Data",1,IF(#REF!&lt;&gt;"",1,0))</f>
        <v>#REF!</v>
      </c>
      <c r="AC27" s="25" t="e">
        <f>IF('Crisis Indicator Data'!#REF!="No Data",1,IF(#REF!&lt;&gt;"",1,0))</f>
        <v>#REF!</v>
      </c>
      <c r="AD27" s="25" t="e">
        <f>IF('Crisis Indicator Data'!#REF!="No Data",1,IF(#REF!&lt;&gt;"",1,0))</f>
        <v>#REF!</v>
      </c>
      <c r="AE27" s="25" t="e">
        <f>IF('Crisis Indicator Data'!#REF!="No Data",1,IF(#REF!&lt;&gt;"",1,0))</f>
        <v>#REF!</v>
      </c>
      <c r="AF27" s="25" t="e">
        <f>IF('Crisis Indicator Data'!#REF!="No Data",1,IF(#REF!&lt;&gt;"",1,0))</f>
        <v>#REF!</v>
      </c>
      <c r="AG27" s="25" t="e">
        <f>IF('Crisis Indicator Data'!#REF!="No Data",1,IF(#REF!&lt;&gt;"",1,0))</f>
        <v>#REF!</v>
      </c>
      <c r="AH27" s="25" t="e">
        <f>IF('Crisis Indicator Data'!#REF!="No Data",1,IF(#REF!&lt;&gt;"",1,0))</f>
        <v>#REF!</v>
      </c>
      <c r="AI27" s="25" t="e">
        <f>IF('Crisis Indicator Data'!#REF!="No Data",1,IF(#REF!&lt;&gt;"",1,0))</f>
        <v>#REF!</v>
      </c>
      <c r="AJ27" s="25" t="e">
        <f>IF('Crisis Indicator Data'!#REF!="No Data",1,IF(#REF!&lt;&gt;"",1,0))</f>
        <v>#REF!</v>
      </c>
      <c r="AK27" s="25" t="e">
        <f>IF('Crisis Indicator Data'!#REF!="No Data",1,IF(#REF!&lt;&gt;"",1,0))</f>
        <v>#REF!</v>
      </c>
      <c r="AL27" s="25" t="e">
        <f>IF('Crisis Indicator Data'!#REF!="No Data",1,IF(#REF!&lt;&gt;"",1,0))</f>
        <v>#REF!</v>
      </c>
      <c r="AM27" s="25" t="e">
        <f>IF('Crisis Indicator Data'!#REF!="No Data",1,IF(#REF!&lt;&gt;"",1,0))</f>
        <v>#REF!</v>
      </c>
      <c r="AN27" s="25" t="e">
        <f>IF('Crisis Indicator Data'!#REF!="No Data",1,IF(#REF!&lt;&gt;"",1,0))</f>
        <v>#REF!</v>
      </c>
      <c r="AO27" s="25" t="e">
        <f>IF('Crisis Indicator Data'!#REF!="No Data",1,IF(#REF!&lt;&gt;"",1,0))</f>
        <v>#REF!</v>
      </c>
      <c r="AP27" s="25" t="e">
        <f>IF('Crisis Indicator Data'!#REF!="No Data",1,IF(#REF!&lt;&gt;"",1,0))</f>
        <v>#REF!</v>
      </c>
      <c r="AQ27" s="25" t="e">
        <f>IF('Crisis Indicator Data'!#REF!="No Data",1,IF(#REF!&lt;&gt;"",1,0))</f>
        <v>#REF!</v>
      </c>
      <c r="AR27" s="25" t="e">
        <f>IF('Crisis Indicator Data'!#REF!="No Data",1,IF(#REF!&lt;&gt;"",1,0))</f>
        <v>#REF!</v>
      </c>
      <c r="AS27" s="25" t="e">
        <f>IF('Crisis Indicator Data'!#REF!="No Data",1,IF(#REF!&lt;&gt;"",1,0))</f>
        <v>#REF!</v>
      </c>
      <c r="AT27" s="25" t="e">
        <f>IF('Crisis Indicator Data'!#REF!="No Data",1,IF(#REF!&lt;&gt;"",1,0))</f>
        <v>#REF!</v>
      </c>
      <c r="AU27" s="25" t="e">
        <f>IF('Crisis Indicator Data'!#REF!="No Data",1,IF(#REF!&lt;&gt;"",1,0))</f>
        <v>#REF!</v>
      </c>
      <c r="AV27" s="25" t="e">
        <f>IF('Crisis Indicator Data'!#REF!="No Data",1,IF(#REF!&lt;&gt;"",1,0))</f>
        <v>#REF!</v>
      </c>
      <c r="AW27" s="25" t="e">
        <f>IF('Crisis Indicator Data'!#REF!="No Data",1,IF(#REF!&lt;&gt;"",1,0))</f>
        <v>#REF!</v>
      </c>
      <c r="AX27" s="25" t="e">
        <f>IF('Crisis Indicator Data'!#REF!="No Data",1,IF(#REF!&lt;&gt;"",1,0))</f>
        <v>#REF!</v>
      </c>
      <c r="AY27" s="25" t="e">
        <f>IF('Crisis Indicator Data'!#REF!="No Data",1,IF(#REF!&lt;&gt;"",1,0))</f>
        <v>#REF!</v>
      </c>
      <c r="AZ27" s="25" t="e">
        <f>IF('Crisis Indicator Data'!#REF!="No Data",1,IF(#REF!&lt;&gt;"",1,0))</f>
        <v>#REF!</v>
      </c>
      <c r="BA27" t="e">
        <f t="shared" si="0"/>
        <v>#REF!</v>
      </c>
      <c r="BB27" s="27" t="e">
        <f t="shared" si="1"/>
        <v>#REF!</v>
      </c>
    </row>
    <row r="28" spans="1:54" x14ac:dyDescent="0.25">
      <c r="A28" t="s">
        <v>9283</v>
      </c>
      <c r="B28" s="25" t="e">
        <f>IF('Crisis Indicator Data'!#REF!="No Data",1,IF(#REF!&lt;&gt;"",1,0))</f>
        <v>#REF!</v>
      </c>
      <c r="C28" s="25" t="e">
        <f>IF('Crisis Indicator Data'!#REF!="No Data",1,IF(#REF!&lt;&gt;"",1,0))</f>
        <v>#REF!</v>
      </c>
      <c r="D28" s="25" t="e">
        <f>IF('Crisis Indicator Data'!#REF!="No Data",1,IF(#REF!&lt;&gt;"",1,0))</f>
        <v>#REF!</v>
      </c>
      <c r="E28" s="25" t="e">
        <f>IF('Crisis Indicator Data'!#REF!="No Data",1,IF(#REF!&lt;&gt;"",1,0))</f>
        <v>#REF!</v>
      </c>
      <c r="F28" s="25" t="e">
        <f>IF('Crisis Indicator Data'!#REF!="No Data",1,IF(#REF!&lt;&gt;"",1,0))</f>
        <v>#REF!</v>
      </c>
      <c r="G28" s="25" t="e">
        <f>IF('Crisis Indicator Data'!#REF!="No Data",1,IF(#REF!&lt;&gt;"",1,0))</f>
        <v>#REF!</v>
      </c>
      <c r="H28" s="25" t="e">
        <f>IF('Crisis Indicator Data'!#REF!="No Data",1,IF(#REF!&lt;&gt;"",1,0))</f>
        <v>#REF!</v>
      </c>
      <c r="I28" s="25" t="e">
        <f>IF('Crisis Indicator Data'!#REF!="No Data",1,IF(#REF!&lt;&gt;"",1,0))</f>
        <v>#REF!</v>
      </c>
      <c r="J28" s="25" t="e">
        <f>IF('Crisis Indicator Data'!#REF!="No Data",1,IF(#REF!&lt;&gt;"",1,0))</f>
        <v>#REF!</v>
      </c>
      <c r="K28" s="25" t="e">
        <f>IF('Crisis Indicator Data'!#REF!="No Data",1,IF(#REF!&lt;&gt;"",1,0))</f>
        <v>#REF!</v>
      </c>
      <c r="L28" s="25" t="e">
        <f>IF('Crisis Indicator Data'!#REF!="No Data",1,IF(#REF!&lt;&gt;"",1,0))</f>
        <v>#REF!</v>
      </c>
      <c r="M28" s="25" t="e">
        <f>IF('Crisis Indicator Data'!#REF!="No Data",1,IF(#REF!&lt;&gt;"",1,0))</f>
        <v>#REF!</v>
      </c>
      <c r="N28" s="25" t="e">
        <f>IF('Crisis Indicator Data'!#REF!="No Data",1,IF(#REF!&lt;&gt;"",1,0))</f>
        <v>#REF!</v>
      </c>
      <c r="O28" s="25" t="e">
        <f>IF('Crisis Indicator Data'!#REF!="No Data",1,IF(#REF!&lt;&gt;"",1,0))</f>
        <v>#REF!</v>
      </c>
      <c r="P28" s="25" t="e">
        <f>IF('Crisis Indicator Data'!#REF!="No Data",1,IF(#REF!&lt;&gt;"",1,0))</f>
        <v>#REF!</v>
      </c>
      <c r="Q28" s="25" t="e">
        <f>IF('Crisis Indicator Data'!#REF!="No Data",1,IF(#REF!&lt;&gt;"",1,0))</f>
        <v>#REF!</v>
      </c>
      <c r="R28" s="25" t="e">
        <f>IF('Crisis Indicator Data'!#REF!="No Data",1,IF(#REF!&lt;&gt;"",1,0))</f>
        <v>#REF!</v>
      </c>
      <c r="S28" s="25" t="e">
        <f>IF('Crisis Indicator Data'!#REF!="No Data",1,IF(#REF!&lt;&gt;"",1,0))</f>
        <v>#REF!</v>
      </c>
      <c r="T28" s="25" t="e">
        <f>IF('Crisis Indicator Data'!#REF!="No Data",1,IF(#REF!&lt;&gt;"",1,0))</f>
        <v>#REF!</v>
      </c>
      <c r="U28" s="25" t="e">
        <f>IF('Crisis Indicator Data'!#REF!="No Data",1,IF(#REF!&lt;&gt;"",1,0))</f>
        <v>#REF!</v>
      </c>
      <c r="V28" s="25" t="e">
        <f>IF('Crisis Indicator Data'!#REF!="No Data",1,IF(#REF!&lt;&gt;"",1,0))</f>
        <v>#REF!</v>
      </c>
      <c r="W28" s="25" t="e">
        <f>IF('Crisis Indicator Data'!#REF!="No Data",1,IF(#REF!&lt;&gt;"",1,0))</f>
        <v>#REF!</v>
      </c>
      <c r="X28" s="25" t="e">
        <f>IF('Crisis Indicator Data'!#REF!="No Data",1,IF(#REF!&lt;&gt;"",1,0))</f>
        <v>#REF!</v>
      </c>
      <c r="Y28" s="25" t="e">
        <f>IF('Crisis Indicator Data'!#REF!="No Data",1,IF(#REF!&lt;&gt;"",1,0))</f>
        <v>#REF!</v>
      </c>
      <c r="Z28" s="25" t="e">
        <f>IF('Crisis Indicator Data'!#REF!="No Data",1,IF(#REF!&lt;&gt;"",1,0))</f>
        <v>#REF!</v>
      </c>
      <c r="AA28" s="25" t="e">
        <f>IF('Crisis Indicator Data'!#REF!="No Data",1,IF(#REF!&lt;&gt;"",1,0))</f>
        <v>#REF!</v>
      </c>
      <c r="AB28" s="25" t="e">
        <f>IF('Crisis Indicator Data'!#REF!="No Data",1,IF(#REF!&lt;&gt;"",1,0))</f>
        <v>#REF!</v>
      </c>
      <c r="AC28" s="25" t="e">
        <f>IF('Crisis Indicator Data'!#REF!="No Data",1,IF(#REF!&lt;&gt;"",1,0))</f>
        <v>#REF!</v>
      </c>
      <c r="AD28" s="25" t="e">
        <f>IF('Crisis Indicator Data'!#REF!="No Data",1,IF(#REF!&lt;&gt;"",1,0))</f>
        <v>#REF!</v>
      </c>
      <c r="AE28" s="25" t="e">
        <f>IF('Crisis Indicator Data'!#REF!="No Data",1,IF(#REF!&lt;&gt;"",1,0))</f>
        <v>#REF!</v>
      </c>
      <c r="AF28" s="25" t="e">
        <f>IF('Crisis Indicator Data'!#REF!="No Data",1,IF(#REF!&lt;&gt;"",1,0))</f>
        <v>#REF!</v>
      </c>
      <c r="AG28" s="25" t="e">
        <f>IF('Crisis Indicator Data'!#REF!="No Data",1,IF(#REF!&lt;&gt;"",1,0))</f>
        <v>#REF!</v>
      </c>
      <c r="AH28" s="25" t="e">
        <f>IF('Crisis Indicator Data'!#REF!="No Data",1,IF(#REF!&lt;&gt;"",1,0))</f>
        <v>#REF!</v>
      </c>
      <c r="AI28" s="25" t="e">
        <f>IF('Crisis Indicator Data'!#REF!="No Data",1,IF(#REF!&lt;&gt;"",1,0))</f>
        <v>#REF!</v>
      </c>
      <c r="AJ28" s="25" t="e">
        <f>IF('Crisis Indicator Data'!#REF!="No Data",1,IF(#REF!&lt;&gt;"",1,0))</f>
        <v>#REF!</v>
      </c>
      <c r="AK28" s="25" t="e">
        <f>IF('Crisis Indicator Data'!#REF!="No Data",1,IF(#REF!&lt;&gt;"",1,0))</f>
        <v>#REF!</v>
      </c>
      <c r="AL28" s="25" t="e">
        <f>IF('Crisis Indicator Data'!#REF!="No Data",1,IF(#REF!&lt;&gt;"",1,0))</f>
        <v>#REF!</v>
      </c>
      <c r="AM28" s="25" t="e">
        <f>IF('Crisis Indicator Data'!#REF!="No Data",1,IF(#REF!&lt;&gt;"",1,0))</f>
        <v>#REF!</v>
      </c>
      <c r="AN28" s="25" t="e">
        <f>IF('Crisis Indicator Data'!#REF!="No Data",1,IF(#REF!&lt;&gt;"",1,0))</f>
        <v>#REF!</v>
      </c>
      <c r="AO28" s="25" t="e">
        <f>IF('Crisis Indicator Data'!#REF!="No Data",1,IF(#REF!&lt;&gt;"",1,0))</f>
        <v>#REF!</v>
      </c>
      <c r="AP28" s="25" t="e">
        <f>IF('Crisis Indicator Data'!#REF!="No Data",1,IF(#REF!&lt;&gt;"",1,0))</f>
        <v>#REF!</v>
      </c>
      <c r="AQ28" s="25" t="e">
        <f>IF('Crisis Indicator Data'!#REF!="No Data",1,IF(#REF!&lt;&gt;"",1,0))</f>
        <v>#REF!</v>
      </c>
      <c r="AR28" s="25" t="e">
        <f>IF('Crisis Indicator Data'!#REF!="No Data",1,IF(#REF!&lt;&gt;"",1,0))</f>
        <v>#REF!</v>
      </c>
      <c r="AS28" s="25" t="e">
        <f>IF('Crisis Indicator Data'!#REF!="No Data",1,IF(#REF!&lt;&gt;"",1,0))</f>
        <v>#REF!</v>
      </c>
      <c r="AT28" s="25" t="e">
        <f>IF('Crisis Indicator Data'!#REF!="No Data",1,IF(#REF!&lt;&gt;"",1,0))</f>
        <v>#REF!</v>
      </c>
      <c r="AU28" s="25" t="e">
        <f>IF('Crisis Indicator Data'!#REF!="No Data",1,IF(#REF!&lt;&gt;"",1,0))</f>
        <v>#REF!</v>
      </c>
      <c r="AV28" s="25" t="e">
        <f>IF('Crisis Indicator Data'!#REF!="No Data",1,IF(#REF!&lt;&gt;"",1,0))</f>
        <v>#REF!</v>
      </c>
      <c r="AW28" s="25" t="e">
        <f>IF('Crisis Indicator Data'!#REF!="No Data",1,IF(#REF!&lt;&gt;"",1,0))</f>
        <v>#REF!</v>
      </c>
      <c r="AX28" s="25" t="e">
        <f>IF('Crisis Indicator Data'!#REF!="No Data",1,IF(#REF!&lt;&gt;"",1,0))</f>
        <v>#REF!</v>
      </c>
      <c r="AY28" s="25" t="e">
        <f>IF('Crisis Indicator Data'!#REF!="No Data",1,IF(#REF!&lt;&gt;"",1,0))</f>
        <v>#REF!</v>
      </c>
      <c r="AZ28" s="25" t="e">
        <f>IF('Crisis Indicator Data'!#REF!="No Data",1,IF(#REF!&lt;&gt;"",1,0))</f>
        <v>#REF!</v>
      </c>
      <c r="BA28" t="e">
        <f t="shared" si="0"/>
        <v>#REF!</v>
      </c>
      <c r="BB28" s="27" t="e">
        <f t="shared" si="1"/>
        <v>#REF!</v>
      </c>
    </row>
    <row r="29" spans="1:54" x14ac:dyDescent="0.25">
      <c r="A29" t="s">
        <v>9330</v>
      </c>
      <c r="B29" s="25" t="e">
        <f>IF('Crisis Indicator Data'!#REF!="No Data",1,IF(#REF!&lt;&gt;"",1,0))</f>
        <v>#REF!</v>
      </c>
      <c r="C29" s="25" t="e">
        <f>IF('Crisis Indicator Data'!#REF!="No Data",1,IF(#REF!&lt;&gt;"",1,0))</f>
        <v>#REF!</v>
      </c>
      <c r="D29" s="25" t="e">
        <f>IF('Crisis Indicator Data'!#REF!="No Data",1,IF(#REF!&lt;&gt;"",1,0))</f>
        <v>#REF!</v>
      </c>
      <c r="E29" s="25" t="e">
        <f>IF('Crisis Indicator Data'!#REF!="No Data",1,IF(#REF!&lt;&gt;"",1,0))</f>
        <v>#REF!</v>
      </c>
      <c r="F29" s="25" t="e">
        <f>IF('Crisis Indicator Data'!#REF!="No Data",1,IF(#REF!&lt;&gt;"",1,0))</f>
        <v>#REF!</v>
      </c>
      <c r="G29" s="25" t="e">
        <f>IF('Crisis Indicator Data'!#REF!="No Data",1,IF(#REF!&lt;&gt;"",1,0))</f>
        <v>#REF!</v>
      </c>
      <c r="H29" s="25" t="e">
        <f>IF('Crisis Indicator Data'!#REF!="No Data",1,IF(#REF!&lt;&gt;"",1,0))</f>
        <v>#REF!</v>
      </c>
      <c r="I29" s="25" t="e">
        <f>IF('Crisis Indicator Data'!#REF!="No Data",1,IF(#REF!&lt;&gt;"",1,0))</f>
        <v>#REF!</v>
      </c>
      <c r="J29" s="25" t="e">
        <f>IF('Crisis Indicator Data'!#REF!="No Data",1,IF(#REF!&lt;&gt;"",1,0))</f>
        <v>#REF!</v>
      </c>
      <c r="K29" s="25" t="e">
        <f>IF('Crisis Indicator Data'!#REF!="No Data",1,IF(#REF!&lt;&gt;"",1,0))</f>
        <v>#REF!</v>
      </c>
      <c r="L29" s="25" t="e">
        <f>IF('Crisis Indicator Data'!#REF!="No Data",1,IF(#REF!&lt;&gt;"",1,0))</f>
        <v>#REF!</v>
      </c>
      <c r="M29" s="25" t="e">
        <f>IF('Crisis Indicator Data'!#REF!="No Data",1,IF(#REF!&lt;&gt;"",1,0))</f>
        <v>#REF!</v>
      </c>
      <c r="N29" s="25" t="e">
        <f>IF('Crisis Indicator Data'!#REF!="No Data",1,IF(#REF!&lt;&gt;"",1,0))</f>
        <v>#REF!</v>
      </c>
      <c r="O29" s="25" t="e">
        <f>IF('Crisis Indicator Data'!#REF!="No Data",1,IF(#REF!&lt;&gt;"",1,0))</f>
        <v>#REF!</v>
      </c>
      <c r="P29" s="25" t="e">
        <f>IF('Crisis Indicator Data'!#REF!="No Data",1,IF(#REF!&lt;&gt;"",1,0))</f>
        <v>#REF!</v>
      </c>
      <c r="Q29" s="25" t="e">
        <f>IF('Crisis Indicator Data'!#REF!="No Data",1,IF(#REF!&lt;&gt;"",1,0))</f>
        <v>#REF!</v>
      </c>
      <c r="R29" s="25" t="e">
        <f>IF('Crisis Indicator Data'!#REF!="No Data",1,IF(#REF!&lt;&gt;"",1,0))</f>
        <v>#REF!</v>
      </c>
      <c r="S29" s="25" t="e">
        <f>IF('Crisis Indicator Data'!#REF!="No Data",1,IF(#REF!&lt;&gt;"",1,0))</f>
        <v>#REF!</v>
      </c>
      <c r="T29" s="25" t="e">
        <f>IF('Crisis Indicator Data'!#REF!="No Data",1,IF(#REF!&lt;&gt;"",1,0))</f>
        <v>#REF!</v>
      </c>
      <c r="U29" s="25" t="e">
        <f>IF('Crisis Indicator Data'!#REF!="No Data",1,IF(#REF!&lt;&gt;"",1,0))</f>
        <v>#REF!</v>
      </c>
      <c r="V29" s="25" t="e">
        <f>IF('Crisis Indicator Data'!#REF!="No Data",1,IF(#REF!&lt;&gt;"",1,0))</f>
        <v>#REF!</v>
      </c>
      <c r="W29" s="25" t="e">
        <f>IF('Crisis Indicator Data'!#REF!="No Data",1,IF(#REF!&lt;&gt;"",1,0))</f>
        <v>#REF!</v>
      </c>
      <c r="X29" s="25" t="e">
        <f>IF('Crisis Indicator Data'!#REF!="No Data",1,IF(#REF!&lt;&gt;"",1,0))</f>
        <v>#REF!</v>
      </c>
      <c r="Y29" s="25" t="e">
        <f>IF('Crisis Indicator Data'!#REF!="No Data",1,IF(#REF!&lt;&gt;"",1,0))</f>
        <v>#REF!</v>
      </c>
      <c r="Z29" s="25" t="e">
        <f>IF('Crisis Indicator Data'!#REF!="No Data",1,IF(#REF!&lt;&gt;"",1,0))</f>
        <v>#REF!</v>
      </c>
      <c r="AA29" s="25" t="e">
        <f>IF('Crisis Indicator Data'!#REF!="No Data",1,IF(#REF!&lt;&gt;"",1,0))</f>
        <v>#REF!</v>
      </c>
      <c r="AB29" s="25" t="e">
        <f>IF('Crisis Indicator Data'!#REF!="No Data",1,IF(#REF!&lt;&gt;"",1,0))</f>
        <v>#REF!</v>
      </c>
      <c r="AC29" s="25" t="e">
        <f>IF('Crisis Indicator Data'!#REF!="No Data",1,IF(#REF!&lt;&gt;"",1,0))</f>
        <v>#REF!</v>
      </c>
      <c r="AD29" s="25" t="e">
        <f>IF('Crisis Indicator Data'!#REF!="No Data",1,IF(#REF!&lt;&gt;"",1,0))</f>
        <v>#REF!</v>
      </c>
      <c r="AE29" s="25" t="e">
        <f>IF('Crisis Indicator Data'!#REF!="No Data",1,IF(#REF!&lt;&gt;"",1,0))</f>
        <v>#REF!</v>
      </c>
      <c r="AF29" s="25" t="e">
        <f>IF('Crisis Indicator Data'!#REF!="No Data",1,IF(#REF!&lt;&gt;"",1,0))</f>
        <v>#REF!</v>
      </c>
      <c r="AG29" s="25" t="e">
        <f>IF('Crisis Indicator Data'!#REF!="No Data",1,IF(#REF!&lt;&gt;"",1,0))</f>
        <v>#REF!</v>
      </c>
      <c r="AH29" s="25" t="e">
        <f>IF('Crisis Indicator Data'!#REF!="No Data",1,IF(#REF!&lt;&gt;"",1,0))</f>
        <v>#REF!</v>
      </c>
      <c r="AI29" s="25" t="e">
        <f>IF('Crisis Indicator Data'!#REF!="No Data",1,IF(#REF!&lt;&gt;"",1,0))</f>
        <v>#REF!</v>
      </c>
      <c r="AJ29" s="25" t="e">
        <f>IF('Crisis Indicator Data'!#REF!="No Data",1,IF(#REF!&lt;&gt;"",1,0))</f>
        <v>#REF!</v>
      </c>
      <c r="AK29" s="25" t="e">
        <f>IF('Crisis Indicator Data'!#REF!="No Data",1,IF(#REF!&lt;&gt;"",1,0))</f>
        <v>#REF!</v>
      </c>
      <c r="AL29" s="25" t="e">
        <f>IF('Crisis Indicator Data'!#REF!="No Data",1,IF(#REF!&lt;&gt;"",1,0))</f>
        <v>#REF!</v>
      </c>
      <c r="AM29" s="25" t="e">
        <f>IF('Crisis Indicator Data'!#REF!="No Data",1,IF(#REF!&lt;&gt;"",1,0))</f>
        <v>#REF!</v>
      </c>
      <c r="AN29" s="25" t="e">
        <f>IF('Crisis Indicator Data'!#REF!="No Data",1,IF(#REF!&lt;&gt;"",1,0))</f>
        <v>#REF!</v>
      </c>
      <c r="AO29" s="25" t="e">
        <f>IF('Crisis Indicator Data'!#REF!="No Data",1,IF(#REF!&lt;&gt;"",1,0))</f>
        <v>#REF!</v>
      </c>
      <c r="AP29" s="25" t="e">
        <f>IF('Crisis Indicator Data'!#REF!="No Data",1,IF(#REF!&lt;&gt;"",1,0))</f>
        <v>#REF!</v>
      </c>
      <c r="AQ29" s="25" t="e">
        <f>IF('Crisis Indicator Data'!#REF!="No Data",1,IF(#REF!&lt;&gt;"",1,0))</f>
        <v>#REF!</v>
      </c>
      <c r="AR29" s="25" t="e">
        <f>IF('Crisis Indicator Data'!#REF!="No Data",1,IF(#REF!&lt;&gt;"",1,0))</f>
        <v>#REF!</v>
      </c>
      <c r="AS29" s="25" t="e">
        <f>IF('Crisis Indicator Data'!#REF!="No Data",1,IF(#REF!&lt;&gt;"",1,0))</f>
        <v>#REF!</v>
      </c>
      <c r="AT29" s="25" t="e">
        <f>IF('Crisis Indicator Data'!#REF!="No Data",1,IF(#REF!&lt;&gt;"",1,0))</f>
        <v>#REF!</v>
      </c>
      <c r="AU29" s="25" t="e">
        <f>IF('Crisis Indicator Data'!#REF!="No Data",1,IF(#REF!&lt;&gt;"",1,0))</f>
        <v>#REF!</v>
      </c>
      <c r="AV29" s="25" t="e">
        <f>IF('Crisis Indicator Data'!#REF!="No Data",1,IF(#REF!&lt;&gt;"",1,0))</f>
        <v>#REF!</v>
      </c>
      <c r="AW29" s="25" t="e">
        <f>IF('Crisis Indicator Data'!#REF!="No Data",1,IF(#REF!&lt;&gt;"",1,0))</f>
        <v>#REF!</v>
      </c>
      <c r="AX29" s="25" t="e">
        <f>IF('Crisis Indicator Data'!#REF!="No Data",1,IF(#REF!&lt;&gt;"",1,0))</f>
        <v>#REF!</v>
      </c>
      <c r="AY29" s="25" t="e">
        <f>IF('Crisis Indicator Data'!#REF!="No Data",1,IF(#REF!&lt;&gt;"",1,0))</f>
        <v>#REF!</v>
      </c>
      <c r="AZ29" s="25" t="e">
        <f>IF('Crisis Indicator Data'!#REF!="No Data",1,IF(#REF!&lt;&gt;"",1,0))</f>
        <v>#REF!</v>
      </c>
      <c r="BA29" t="e">
        <f t="shared" si="0"/>
        <v>#REF!</v>
      </c>
      <c r="BB29" s="27" t="e">
        <f t="shared" si="1"/>
        <v>#REF!</v>
      </c>
    </row>
    <row r="30" spans="1:54" x14ac:dyDescent="0.25">
      <c r="A30" t="s">
        <v>9411</v>
      </c>
      <c r="B30" s="25" t="e">
        <f>IF('Crisis Indicator Data'!#REF!="No Data",1,IF(#REF!&lt;&gt;"",1,0))</f>
        <v>#REF!</v>
      </c>
      <c r="C30" s="25" t="e">
        <f>IF('Crisis Indicator Data'!#REF!="No Data",1,IF(#REF!&lt;&gt;"",1,0))</f>
        <v>#REF!</v>
      </c>
      <c r="D30" s="25" t="e">
        <f>IF('Crisis Indicator Data'!#REF!="No Data",1,IF(#REF!&lt;&gt;"",1,0))</f>
        <v>#REF!</v>
      </c>
      <c r="E30" s="25" t="e">
        <f>IF('Crisis Indicator Data'!#REF!="No Data",1,IF(#REF!&lt;&gt;"",1,0))</f>
        <v>#REF!</v>
      </c>
      <c r="F30" s="25" t="e">
        <f>IF('Crisis Indicator Data'!#REF!="No Data",1,IF(#REF!&lt;&gt;"",1,0))</f>
        <v>#REF!</v>
      </c>
      <c r="G30" s="25" t="e">
        <f>IF('Crisis Indicator Data'!#REF!="No Data",1,IF(#REF!&lt;&gt;"",1,0))</f>
        <v>#REF!</v>
      </c>
      <c r="H30" s="25" t="e">
        <f>IF('Crisis Indicator Data'!#REF!="No Data",1,IF(#REF!&lt;&gt;"",1,0))</f>
        <v>#REF!</v>
      </c>
      <c r="I30" s="25" t="e">
        <f>IF('Crisis Indicator Data'!#REF!="No Data",1,IF(#REF!&lt;&gt;"",1,0))</f>
        <v>#REF!</v>
      </c>
      <c r="J30" s="25" t="e">
        <f>IF('Crisis Indicator Data'!#REF!="No Data",1,IF(#REF!&lt;&gt;"",1,0))</f>
        <v>#REF!</v>
      </c>
      <c r="K30" s="25" t="e">
        <f>IF('Crisis Indicator Data'!#REF!="No Data",1,IF(#REF!&lt;&gt;"",1,0))</f>
        <v>#REF!</v>
      </c>
      <c r="L30" s="25" t="e">
        <f>IF('Crisis Indicator Data'!#REF!="No Data",1,IF(#REF!&lt;&gt;"",1,0))</f>
        <v>#REF!</v>
      </c>
      <c r="M30" s="25" t="e">
        <f>IF('Crisis Indicator Data'!#REF!="No Data",1,IF(#REF!&lt;&gt;"",1,0))</f>
        <v>#REF!</v>
      </c>
      <c r="N30" s="25" t="e">
        <f>IF('Crisis Indicator Data'!#REF!="No Data",1,IF(#REF!&lt;&gt;"",1,0))</f>
        <v>#REF!</v>
      </c>
      <c r="O30" s="25" t="e">
        <f>IF('Crisis Indicator Data'!#REF!="No Data",1,IF(#REF!&lt;&gt;"",1,0))</f>
        <v>#REF!</v>
      </c>
      <c r="P30" s="25" t="e">
        <f>IF('Crisis Indicator Data'!#REF!="No Data",1,IF(#REF!&lt;&gt;"",1,0))</f>
        <v>#REF!</v>
      </c>
      <c r="Q30" s="25" t="e">
        <f>IF('Crisis Indicator Data'!#REF!="No Data",1,IF(#REF!&lt;&gt;"",1,0))</f>
        <v>#REF!</v>
      </c>
      <c r="R30" s="25" t="e">
        <f>IF('Crisis Indicator Data'!#REF!="No Data",1,IF(#REF!&lt;&gt;"",1,0))</f>
        <v>#REF!</v>
      </c>
      <c r="S30" s="25" t="e">
        <f>IF('Crisis Indicator Data'!#REF!="No Data",1,IF(#REF!&lt;&gt;"",1,0))</f>
        <v>#REF!</v>
      </c>
      <c r="T30" s="25" t="e">
        <f>IF('Crisis Indicator Data'!#REF!="No Data",1,IF(#REF!&lt;&gt;"",1,0))</f>
        <v>#REF!</v>
      </c>
      <c r="U30" s="25" t="e">
        <f>IF('Crisis Indicator Data'!#REF!="No Data",1,IF(#REF!&lt;&gt;"",1,0))</f>
        <v>#REF!</v>
      </c>
      <c r="V30" s="25" t="e">
        <f>IF('Crisis Indicator Data'!#REF!="No Data",1,IF(#REF!&lt;&gt;"",1,0))</f>
        <v>#REF!</v>
      </c>
      <c r="W30" s="25" t="e">
        <f>IF('Crisis Indicator Data'!#REF!="No Data",1,IF(#REF!&lt;&gt;"",1,0))</f>
        <v>#REF!</v>
      </c>
      <c r="X30" s="25" t="e">
        <f>IF('Crisis Indicator Data'!#REF!="No Data",1,IF(#REF!&lt;&gt;"",1,0))</f>
        <v>#REF!</v>
      </c>
      <c r="Y30" s="25" t="e">
        <f>IF('Crisis Indicator Data'!#REF!="No Data",1,IF(#REF!&lt;&gt;"",1,0))</f>
        <v>#REF!</v>
      </c>
      <c r="Z30" s="25" t="e">
        <f>IF('Crisis Indicator Data'!#REF!="No Data",1,IF(#REF!&lt;&gt;"",1,0))</f>
        <v>#REF!</v>
      </c>
      <c r="AA30" s="25" t="e">
        <f>IF('Crisis Indicator Data'!#REF!="No Data",1,IF(#REF!&lt;&gt;"",1,0))</f>
        <v>#REF!</v>
      </c>
      <c r="AB30" s="25" t="e">
        <f>IF('Crisis Indicator Data'!#REF!="No Data",1,IF(#REF!&lt;&gt;"",1,0))</f>
        <v>#REF!</v>
      </c>
      <c r="AC30" s="25" t="e">
        <f>IF('Crisis Indicator Data'!#REF!="No Data",1,IF(#REF!&lt;&gt;"",1,0))</f>
        <v>#REF!</v>
      </c>
      <c r="AD30" s="25" t="e">
        <f>IF('Crisis Indicator Data'!#REF!="No Data",1,IF(#REF!&lt;&gt;"",1,0))</f>
        <v>#REF!</v>
      </c>
      <c r="AE30" s="25" t="e">
        <f>IF('Crisis Indicator Data'!#REF!="No Data",1,IF(#REF!&lt;&gt;"",1,0))</f>
        <v>#REF!</v>
      </c>
      <c r="AF30" s="25" t="e">
        <f>IF('Crisis Indicator Data'!#REF!="No Data",1,IF(#REF!&lt;&gt;"",1,0))</f>
        <v>#REF!</v>
      </c>
      <c r="AG30" s="25" t="e">
        <f>IF('Crisis Indicator Data'!#REF!="No Data",1,IF(#REF!&lt;&gt;"",1,0))</f>
        <v>#REF!</v>
      </c>
      <c r="AH30" s="25" t="e">
        <f>IF('Crisis Indicator Data'!#REF!="No Data",1,IF(#REF!&lt;&gt;"",1,0))</f>
        <v>#REF!</v>
      </c>
      <c r="AI30" s="25" t="e">
        <f>IF('Crisis Indicator Data'!#REF!="No Data",1,IF(#REF!&lt;&gt;"",1,0))</f>
        <v>#REF!</v>
      </c>
      <c r="AJ30" s="25" t="e">
        <f>IF('Crisis Indicator Data'!#REF!="No Data",1,IF(#REF!&lt;&gt;"",1,0))</f>
        <v>#REF!</v>
      </c>
      <c r="AK30" s="25" t="e">
        <f>IF('Crisis Indicator Data'!#REF!="No Data",1,IF(#REF!&lt;&gt;"",1,0))</f>
        <v>#REF!</v>
      </c>
      <c r="AL30" s="25" t="e">
        <f>IF('Crisis Indicator Data'!#REF!="No Data",1,IF(#REF!&lt;&gt;"",1,0))</f>
        <v>#REF!</v>
      </c>
      <c r="AM30" s="25" t="e">
        <f>IF('Crisis Indicator Data'!#REF!="No Data",1,IF(#REF!&lt;&gt;"",1,0))</f>
        <v>#REF!</v>
      </c>
      <c r="AN30" s="25" t="e">
        <f>IF('Crisis Indicator Data'!#REF!="No Data",1,IF(#REF!&lt;&gt;"",1,0))</f>
        <v>#REF!</v>
      </c>
      <c r="AO30" s="25" t="e">
        <f>IF('Crisis Indicator Data'!#REF!="No Data",1,IF(#REF!&lt;&gt;"",1,0))</f>
        <v>#REF!</v>
      </c>
      <c r="AP30" s="25" t="e">
        <f>IF('Crisis Indicator Data'!#REF!="No Data",1,IF(#REF!&lt;&gt;"",1,0))</f>
        <v>#REF!</v>
      </c>
      <c r="AQ30" s="25" t="e">
        <f>IF('Crisis Indicator Data'!#REF!="No Data",1,IF(#REF!&lt;&gt;"",1,0))</f>
        <v>#REF!</v>
      </c>
      <c r="AR30" s="25" t="e">
        <f>IF('Crisis Indicator Data'!#REF!="No Data",1,IF(#REF!&lt;&gt;"",1,0))</f>
        <v>#REF!</v>
      </c>
      <c r="AS30" s="25" t="e">
        <f>IF('Crisis Indicator Data'!#REF!="No Data",1,IF(#REF!&lt;&gt;"",1,0))</f>
        <v>#REF!</v>
      </c>
      <c r="AT30" s="25" t="e">
        <f>IF('Crisis Indicator Data'!#REF!="No Data",1,IF(#REF!&lt;&gt;"",1,0))</f>
        <v>#REF!</v>
      </c>
      <c r="AU30" s="25" t="e">
        <f>IF('Crisis Indicator Data'!#REF!="No Data",1,IF(#REF!&lt;&gt;"",1,0))</f>
        <v>#REF!</v>
      </c>
      <c r="AV30" s="25" t="e">
        <f>IF('Crisis Indicator Data'!#REF!="No Data",1,IF(#REF!&lt;&gt;"",1,0))</f>
        <v>#REF!</v>
      </c>
      <c r="AW30" s="25" t="e">
        <f>IF('Crisis Indicator Data'!#REF!="No Data",1,IF(#REF!&lt;&gt;"",1,0))</f>
        <v>#REF!</v>
      </c>
      <c r="AX30" s="25" t="e">
        <f>IF('Crisis Indicator Data'!#REF!="No Data",1,IF(#REF!&lt;&gt;"",1,0))</f>
        <v>#REF!</v>
      </c>
      <c r="AY30" s="25" t="e">
        <f>IF('Crisis Indicator Data'!#REF!="No Data",1,IF(#REF!&lt;&gt;"",1,0))</f>
        <v>#REF!</v>
      </c>
      <c r="AZ30" s="25" t="e">
        <f>IF('Crisis Indicator Data'!#REF!="No Data",1,IF(#REF!&lt;&gt;"",1,0))</f>
        <v>#REF!</v>
      </c>
      <c r="BA30" t="e">
        <f t="shared" si="0"/>
        <v>#REF!</v>
      </c>
      <c r="BB30" s="27" t="e">
        <f t="shared" si="1"/>
        <v>#REF!</v>
      </c>
    </row>
    <row r="31" spans="1:54" x14ac:dyDescent="0.25">
      <c r="A31" t="s">
        <v>9323</v>
      </c>
      <c r="B31" s="25" t="e">
        <f>IF('Crisis Indicator Data'!#REF!="No Data",1,IF(#REF!&lt;&gt;"",1,0))</f>
        <v>#REF!</v>
      </c>
      <c r="C31" s="25" t="e">
        <f>IF('Crisis Indicator Data'!#REF!="No Data",1,IF(#REF!&lt;&gt;"",1,0))</f>
        <v>#REF!</v>
      </c>
      <c r="D31" s="25" t="e">
        <f>IF('Crisis Indicator Data'!#REF!="No Data",1,IF(#REF!&lt;&gt;"",1,0))</f>
        <v>#REF!</v>
      </c>
      <c r="E31" s="25" t="e">
        <f>IF('Crisis Indicator Data'!#REF!="No Data",1,IF(#REF!&lt;&gt;"",1,0))</f>
        <v>#REF!</v>
      </c>
      <c r="F31" s="25" t="e">
        <f>IF('Crisis Indicator Data'!#REF!="No Data",1,IF(#REF!&lt;&gt;"",1,0))</f>
        <v>#REF!</v>
      </c>
      <c r="G31" s="25" t="e">
        <f>IF('Crisis Indicator Data'!#REF!="No Data",1,IF(#REF!&lt;&gt;"",1,0))</f>
        <v>#REF!</v>
      </c>
      <c r="H31" s="25" t="e">
        <f>IF('Crisis Indicator Data'!#REF!="No Data",1,IF(#REF!&lt;&gt;"",1,0))</f>
        <v>#REF!</v>
      </c>
      <c r="I31" s="25" t="e">
        <f>IF('Crisis Indicator Data'!#REF!="No Data",1,IF(#REF!&lt;&gt;"",1,0))</f>
        <v>#REF!</v>
      </c>
      <c r="J31" s="25" t="e">
        <f>IF('Crisis Indicator Data'!#REF!="No Data",1,IF(#REF!&lt;&gt;"",1,0))</f>
        <v>#REF!</v>
      </c>
      <c r="K31" s="25" t="e">
        <f>IF('Crisis Indicator Data'!#REF!="No Data",1,IF(#REF!&lt;&gt;"",1,0))</f>
        <v>#REF!</v>
      </c>
      <c r="L31" s="25" t="e">
        <f>IF('Crisis Indicator Data'!#REF!="No Data",1,IF(#REF!&lt;&gt;"",1,0))</f>
        <v>#REF!</v>
      </c>
      <c r="M31" s="25" t="e">
        <f>IF('Crisis Indicator Data'!#REF!="No Data",1,IF(#REF!&lt;&gt;"",1,0))</f>
        <v>#REF!</v>
      </c>
      <c r="N31" s="25" t="e">
        <f>IF('Crisis Indicator Data'!#REF!="No Data",1,IF(#REF!&lt;&gt;"",1,0))</f>
        <v>#REF!</v>
      </c>
      <c r="O31" s="25" t="e">
        <f>IF('Crisis Indicator Data'!#REF!="No Data",1,IF(#REF!&lt;&gt;"",1,0))</f>
        <v>#REF!</v>
      </c>
      <c r="P31" s="25" t="e">
        <f>IF('Crisis Indicator Data'!#REF!="No Data",1,IF(#REF!&lt;&gt;"",1,0))</f>
        <v>#REF!</v>
      </c>
      <c r="Q31" s="25" t="e">
        <f>IF('Crisis Indicator Data'!#REF!="No Data",1,IF(#REF!&lt;&gt;"",1,0))</f>
        <v>#REF!</v>
      </c>
      <c r="R31" s="25" t="e">
        <f>IF('Crisis Indicator Data'!#REF!="No Data",1,IF(#REF!&lt;&gt;"",1,0))</f>
        <v>#REF!</v>
      </c>
      <c r="S31" s="25" t="e">
        <f>IF('Crisis Indicator Data'!#REF!="No Data",1,IF(#REF!&lt;&gt;"",1,0))</f>
        <v>#REF!</v>
      </c>
      <c r="T31" s="25" t="e">
        <f>IF('Crisis Indicator Data'!#REF!="No Data",1,IF(#REF!&lt;&gt;"",1,0))</f>
        <v>#REF!</v>
      </c>
      <c r="U31" s="25" t="e">
        <f>IF('Crisis Indicator Data'!#REF!="No Data",1,IF(#REF!&lt;&gt;"",1,0))</f>
        <v>#REF!</v>
      </c>
      <c r="V31" s="25" t="e">
        <f>IF('Crisis Indicator Data'!#REF!="No Data",1,IF(#REF!&lt;&gt;"",1,0))</f>
        <v>#REF!</v>
      </c>
      <c r="W31" s="25" t="e">
        <f>IF('Crisis Indicator Data'!#REF!="No Data",1,IF(#REF!&lt;&gt;"",1,0))</f>
        <v>#REF!</v>
      </c>
      <c r="X31" s="25" t="e">
        <f>IF('Crisis Indicator Data'!#REF!="No Data",1,IF(#REF!&lt;&gt;"",1,0))</f>
        <v>#REF!</v>
      </c>
      <c r="Y31" s="25" t="e">
        <f>IF('Crisis Indicator Data'!#REF!="No Data",1,IF(#REF!&lt;&gt;"",1,0))</f>
        <v>#REF!</v>
      </c>
      <c r="Z31" s="25" t="e">
        <f>IF('Crisis Indicator Data'!#REF!="No Data",1,IF(#REF!&lt;&gt;"",1,0))</f>
        <v>#REF!</v>
      </c>
      <c r="AA31" s="25" t="e">
        <f>IF('Crisis Indicator Data'!#REF!="No Data",1,IF(#REF!&lt;&gt;"",1,0))</f>
        <v>#REF!</v>
      </c>
      <c r="AB31" s="25" t="e">
        <f>IF('Crisis Indicator Data'!#REF!="No Data",1,IF(#REF!&lt;&gt;"",1,0))</f>
        <v>#REF!</v>
      </c>
      <c r="AC31" s="25" t="e">
        <f>IF('Crisis Indicator Data'!#REF!="No Data",1,IF(#REF!&lt;&gt;"",1,0))</f>
        <v>#REF!</v>
      </c>
      <c r="AD31" s="25" t="e">
        <f>IF('Crisis Indicator Data'!#REF!="No Data",1,IF(#REF!&lt;&gt;"",1,0))</f>
        <v>#REF!</v>
      </c>
      <c r="AE31" s="25" t="e">
        <f>IF('Crisis Indicator Data'!#REF!="No Data",1,IF(#REF!&lt;&gt;"",1,0))</f>
        <v>#REF!</v>
      </c>
      <c r="AF31" s="25" t="e">
        <f>IF('Crisis Indicator Data'!#REF!="No Data",1,IF(#REF!&lt;&gt;"",1,0))</f>
        <v>#REF!</v>
      </c>
      <c r="AG31" s="25" t="e">
        <f>IF('Crisis Indicator Data'!#REF!="No Data",1,IF(#REF!&lt;&gt;"",1,0))</f>
        <v>#REF!</v>
      </c>
      <c r="AH31" s="25" t="e">
        <f>IF('Crisis Indicator Data'!#REF!="No Data",1,IF(#REF!&lt;&gt;"",1,0))</f>
        <v>#REF!</v>
      </c>
      <c r="AI31" s="25" t="e">
        <f>IF('Crisis Indicator Data'!#REF!="No Data",1,IF(#REF!&lt;&gt;"",1,0))</f>
        <v>#REF!</v>
      </c>
      <c r="AJ31" s="25" t="e">
        <f>IF('Crisis Indicator Data'!#REF!="No Data",1,IF(#REF!&lt;&gt;"",1,0))</f>
        <v>#REF!</v>
      </c>
      <c r="AK31" s="25" t="e">
        <f>IF('Crisis Indicator Data'!#REF!="No Data",1,IF(#REF!&lt;&gt;"",1,0))</f>
        <v>#REF!</v>
      </c>
      <c r="AL31" s="25" t="e">
        <f>IF('Crisis Indicator Data'!#REF!="No Data",1,IF(#REF!&lt;&gt;"",1,0))</f>
        <v>#REF!</v>
      </c>
      <c r="AM31" s="25" t="e">
        <f>IF('Crisis Indicator Data'!#REF!="No Data",1,IF(#REF!&lt;&gt;"",1,0))</f>
        <v>#REF!</v>
      </c>
      <c r="AN31" s="25" t="e">
        <f>IF('Crisis Indicator Data'!#REF!="No Data",1,IF(#REF!&lt;&gt;"",1,0))</f>
        <v>#REF!</v>
      </c>
      <c r="AO31" s="25" t="e">
        <f>IF('Crisis Indicator Data'!#REF!="No Data",1,IF(#REF!&lt;&gt;"",1,0))</f>
        <v>#REF!</v>
      </c>
      <c r="AP31" s="25" t="e">
        <f>IF('Crisis Indicator Data'!#REF!="No Data",1,IF(#REF!&lt;&gt;"",1,0))</f>
        <v>#REF!</v>
      </c>
      <c r="AQ31" s="25" t="e">
        <f>IF('Crisis Indicator Data'!#REF!="No Data",1,IF(#REF!&lt;&gt;"",1,0))</f>
        <v>#REF!</v>
      </c>
      <c r="AR31" s="25" t="e">
        <f>IF('Crisis Indicator Data'!#REF!="No Data",1,IF(#REF!&lt;&gt;"",1,0))</f>
        <v>#REF!</v>
      </c>
      <c r="AS31" s="25" t="e">
        <f>IF('Crisis Indicator Data'!#REF!="No Data",1,IF(#REF!&lt;&gt;"",1,0))</f>
        <v>#REF!</v>
      </c>
      <c r="AT31" s="25" t="e">
        <f>IF('Crisis Indicator Data'!#REF!="No Data",1,IF(#REF!&lt;&gt;"",1,0))</f>
        <v>#REF!</v>
      </c>
      <c r="AU31" s="25" t="e">
        <f>IF('Crisis Indicator Data'!#REF!="No Data",1,IF(#REF!&lt;&gt;"",1,0))</f>
        <v>#REF!</v>
      </c>
      <c r="AV31" s="25" t="e">
        <f>IF('Crisis Indicator Data'!#REF!="No Data",1,IF(#REF!&lt;&gt;"",1,0))</f>
        <v>#REF!</v>
      </c>
      <c r="AW31" s="25" t="e">
        <f>IF('Crisis Indicator Data'!#REF!="No Data",1,IF(#REF!&lt;&gt;"",1,0))</f>
        <v>#REF!</v>
      </c>
      <c r="AX31" s="25" t="e">
        <f>IF('Crisis Indicator Data'!#REF!="No Data",1,IF(#REF!&lt;&gt;"",1,0))</f>
        <v>#REF!</v>
      </c>
      <c r="AY31" s="25" t="e">
        <f>IF('Crisis Indicator Data'!#REF!="No Data",1,IF(#REF!&lt;&gt;"",1,0))</f>
        <v>#REF!</v>
      </c>
      <c r="AZ31" s="25" t="e">
        <f>IF('Crisis Indicator Data'!#REF!="No Data",1,IF(#REF!&lt;&gt;"",1,0))</f>
        <v>#REF!</v>
      </c>
      <c r="BA31" t="e">
        <f t="shared" si="0"/>
        <v>#REF!</v>
      </c>
      <c r="BB31" s="27" t="e">
        <f t="shared" si="1"/>
        <v>#REF!</v>
      </c>
    </row>
    <row r="32" spans="1:54" x14ac:dyDescent="0.25">
      <c r="A32" t="s">
        <v>9315</v>
      </c>
      <c r="B32" s="25" t="e">
        <f>IF('Crisis Indicator Data'!#REF!="No Data",1,IF(#REF!&lt;&gt;"",1,0))</f>
        <v>#REF!</v>
      </c>
      <c r="C32" s="25" t="e">
        <f>IF('Crisis Indicator Data'!#REF!="No Data",1,IF(#REF!&lt;&gt;"",1,0))</f>
        <v>#REF!</v>
      </c>
      <c r="D32" s="25" t="e">
        <f>IF('Crisis Indicator Data'!#REF!="No Data",1,IF(#REF!&lt;&gt;"",1,0))</f>
        <v>#REF!</v>
      </c>
      <c r="E32" s="25" t="e">
        <f>IF('Crisis Indicator Data'!#REF!="No Data",1,IF(#REF!&lt;&gt;"",1,0))</f>
        <v>#REF!</v>
      </c>
      <c r="F32" s="25" t="e">
        <f>IF('Crisis Indicator Data'!#REF!="No Data",1,IF(#REF!&lt;&gt;"",1,0))</f>
        <v>#REF!</v>
      </c>
      <c r="G32" s="25" t="e">
        <f>IF('Crisis Indicator Data'!#REF!="No Data",1,IF(#REF!&lt;&gt;"",1,0))</f>
        <v>#REF!</v>
      </c>
      <c r="H32" s="25" t="e">
        <f>IF('Crisis Indicator Data'!#REF!="No Data",1,IF(#REF!&lt;&gt;"",1,0))</f>
        <v>#REF!</v>
      </c>
      <c r="I32" s="25" t="e">
        <f>IF('Crisis Indicator Data'!#REF!="No Data",1,IF(#REF!&lt;&gt;"",1,0))</f>
        <v>#REF!</v>
      </c>
      <c r="J32" s="25" t="e">
        <f>IF('Crisis Indicator Data'!#REF!="No Data",1,IF(#REF!&lt;&gt;"",1,0))</f>
        <v>#REF!</v>
      </c>
      <c r="K32" s="25" t="e">
        <f>IF('Crisis Indicator Data'!#REF!="No Data",1,IF(#REF!&lt;&gt;"",1,0))</f>
        <v>#REF!</v>
      </c>
      <c r="L32" s="25" t="e">
        <f>IF('Crisis Indicator Data'!#REF!="No Data",1,IF(#REF!&lt;&gt;"",1,0))</f>
        <v>#REF!</v>
      </c>
      <c r="M32" s="25" t="e">
        <f>IF('Crisis Indicator Data'!#REF!="No Data",1,IF(#REF!&lt;&gt;"",1,0))</f>
        <v>#REF!</v>
      </c>
      <c r="N32" s="25" t="e">
        <f>IF('Crisis Indicator Data'!#REF!="No Data",1,IF(#REF!&lt;&gt;"",1,0))</f>
        <v>#REF!</v>
      </c>
      <c r="O32" s="25" t="e">
        <f>IF('Crisis Indicator Data'!#REF!="No Data",1,IF(#REF!&lt;&gt;"",1,0))</f>
        <v>#REF!</v>
      </c>
      <c r="P32" s="25" t="e">
        <f>IF('Crisis Indicator Data'!#REF!="No Data",1,IF(#REF!&lt;&gt;"",1,0))</f>
        <v>#REF!</v>
      </c>
      <c r="Q32" s="25" t="e">
        <f>IF('Crisis Indicator Data'!#REF!="No Data",1,IF(#REF!&lt;&gt;"",1,0))</f>
        <v>#REF!</v>
      </c>
      <c r="R32" s="25" t="e">
        <f>IF('Crisis Indicator Data'!#REF!="No Data",1,IF(#REF!&lt;&gt;"",1,0))</f>
        <v>#REF!</v>
      </c>
      <c r="S32" s="25" t="e">
        <f>IF('Crisis Indicator Data'!#REF!="No Data",1,IF(#REF!&lt;&gt;"",1,0))</f>
        <v>#REF!</v>
      </c>
      <c r="T32" s="25" t="e">
        <f>IF('Crisis Indicator Data'!#REF!="No Data",1,IF(#REF!&lt;&gt;"",1,0))</f>
        <v>#REF!</v>
      </c>
      <c r="U32" s="25" t="e">
        <f>IF('Crisis Indicator Data'!#REF!="No Data",1,IF(#REF!&lt;&gt;"",1,0))</f>
        <v>#REF!</v>
      </c>
      <c r="V32" s="25" t="e">
        <f>IF('Crisis Indicator Data'!#REF!="No Data",1,IF(#REF!&lt;&gt;"",1,0))</f>
        <v>#REF!</v>
      </c>
      <c r="W32" s="25" t="e">
        <f>IF('Crisis Indicator Data'!#REF!="No Data",1,IF(#REF!&lt;&gt;"",1,0))</f>
        <v>#REF!</v>
      </c>
      <c r="X32" s="25" t="e">
        <f>IF('Crisis Indicator Data'!#REF!="No Data",1,IF(#REF!&lt;&gt;"",1,0))</f>
        <v>#REF!</v>
      </c>
      <c r="Y32" s="25" t="e">
        <f>IF('Crisis Indicator Data'!#REF!="No Data",1,IF(#REF!&lt;&gt;"",1,0))</f>
        <v>#REF!</v>
      </c>
      <c r="Z32" s="25" t="e">
        <f>IF('Crisis Indicator Data'!#REF!="No Data",1,IF(#REF!&lt;&gt;"",1,0))</f>
        <v>#REF!</v>
      </c>
      <c r="AA32" s="25" t="e">
        <f>IF('Crisis Indicator Data'!#REF!="No Data",1,IF(#REF!&lt;&gt;"",1,0))</f>
        <v>#REF!</v>
      </c>
      <c r="AB32" s="25" t="e">
        <f>IF('Crisis Indicator Data'!#REF!="No Data",1,IF(#REF!&lt;&gt;"",1,0))</f>
        <v>#REF!</v>
      </c>
      <c r="AC32" s="25" t="e">
        <f>IF('Crisis Indicator Data'!#REF!="No Data",1,IF(#REF!&lt;&gt;"",1,0))</f>
        <v>#REF!</v>
      </c>
      <c r="AD32" s="25" t="e">
        <f>IF('Crisis Indicator Data'!#REF!="No Data",1,IF(#REF!&lt;&gt;"",1,0))</f>
        <v>#REF!</v>
      </c>
      <c r="AE32" s="25" t="e">
        <f>IF('Crisis Indicator Data'!#REF!="No Data",1,IF(#REF!&lt;&gt;"",1,0))</f>
        <v>#REF!</v>
      </c>
      <c r="AF32" s="25" t="e">
        <f>IF('Crisis Indicator Data'!#REF!="No Data",1,IF(#REF!&lt;&gt;"",1,0))</f>
        <v>#REF!</v>
      </c>
      <c r="AG32" s="25" t="e">
        <f>IF('Crisis Indicator Data'!#REF!="No Data",1,IF(#REF!&lt;&gt;"",1,0))</f>
        <v>#REF!</v>
      </c>
      <c r="AH32" s="25" t="e">
        <f>IF('Crisis Indicator Data'!#REF!="No Data",1,IF(#REF!&lt;&gt;"",1,0))</f>
        <v>#REF!</v>
      </c>
      <c r="AI32" s="25" t="e">
        <f>IF('Crisis Indicator Data'!#REF!="No Data",1,IF(#REF!&lt;&gt;"",1,0))</f>
        <v>#REF!</v>
      </c>
      <c r="AJ32" s="25" t="e">
        <f>IF('Crisis Indicator Data'!#REF!="No Data",1,IF(#REF!&lt;&gt;"",1,0))</f>
        <v>#REF!</v>
      </c>
      <c r="AK32" s="25" t="e">
        <f>IF('Crisis Indicator Data'!#REF!="No Data",1,IF(#REF!&lt;&gt;"",1,0))</f>
        <v>#REF!</v>
      </c>
      <c r="AL32" s="25" t="e">
        <f>IF('Crisis Indicator Data'!#REF!="No Data",1,IF(#REF!&lt;&gt;"",1,0))</f>
        <v>#REF!</v>
      </c>
      <c r="AM32" s="25" t="e">
        <f>IF('Crisis Indicator Data'!#REF!="No Data",1,IF(#REF!&lt;&gt;"",1,0))</f>
        <v>#REF!</v>
      </c>
      <c r="AN32" s="25" t="e">
        <f>IF('Crisis Indicator Data'!#REF!="No Data",1,IF(#REF!&lt;&gt;"",1,0))</f>
        <v>#REF!</v>
      </c>
      <c r="AO32" s="25" t="e">
        <f>IF('Crisis Indicator Data'!#REF!="No Data",1,IF(#REF!&lt;&gt;"",1,0))</f>
        <v>#REF!</v>
      </c>
      <c r="AP32" s="25" t="e">
        <f>IF('Crisis Indicator Data'!#REF!="No Data",1,IF(#REF!&lt;&gt;"",1,0))</f>
        <v>#REF!</v>
      </c>
      <c r="AQ32" s="25" t="e">
        <f>IF('Crisis Indicator Data'!#REF!="No Data",1,IF(#REF!&lt;&gt;"",1,0))</f>
        <v>#REF!</v>
      </c>
      <c r="AR32" s="25" t="e">
        <f>IF('Crisis Indicator Data'!#REF!="No Data",1,IF(#REF!&lt;&gt;"",1,0))</f>
        <v>#REF!</v>
      </c>
      <c r="AS32" s="25" t="e">
        <f>IF('Crisis Indicator Data'!#REF!="No Data",1,IF(#REF!&lt;&gt;"",1,0))</f>
        <v>#REF!</v>
      </c>
      <c r="AT32" s="25" t="e">
        <f>IF('Crisis Indicator Data'!#REF!="No Data",1,IF(#REF!&lt;&gt;"",1,0))</f>
        <v>#REF!</v>
      </c>
      <c r="AU32" s="25" t="e">
        <f>IF('Crisis Indicator Data'!#REF!="No Data",1,IF(#REF!&lt;&gt;"",1,0))</f>
        <v>#REF!</v>
      </c>
      <c r="AV32" s="25" t="e">
        <f>IF('Crisis Indicator Data'!#REF!="No Data",1,IF(#REF!&lt;&gt;"",1,0))</f>
        <v>#REF!</v>
      </c>
      <c r="AW32" s="25" t="e">
        <f>IF('Crisis Indicator Data'!#REF!="No Data",1,IF(#REF!&lt;&gt;"",1,0))</f>
        <v>#REF!</v>
      </c>
      <c r="AX32" s="25" t="e">
        <f>IF('Crisis Indicator Data'!#REF!="No Data",1,IF(#REF!&lt;&gt;"",1,0))</f>
        <v>#REF!</v>
      </c>
      <c r="AY32" s="25" t="e">
        <f>IF('Crisis Indicator Data'!#REF!="No Data",1,IF(#REF!&lt;&gt;"",1,0))</f>
        <v>#REF!</v>
      </c>
      <c r="AZ32" s="25" t="e">
        <f>IF('Crisis Indicator Data'!#REF!="No Data",1,IF(#REF!&lt;&gt;"",1,0))</f>
        <v>#REF!</v>
      </c>
      <c r="BA32" t="e">
        <f t="shared" si="0"/>
        <v>#REF!</v>
      </c>
      <c r="BB32" s="27" t="e">
        <f t="shared" si="1"/>
        <v>#REF!</v>
      </c>
    </row>
    <row r="33" spans="1:54" x14ac:dyDescent="0.25">
      <c r="A33" t="s">
        <v>9313</v>
      </c>
      <c r="B33" s="25" t="e">
        <f>IF('Crisis Indicator Data'!#REF!="No Data",1,IF(#REF!&lt;&gt;"",1,0))</f>
        <v>#REF!</v>
      </c>
      <c r="C33" s="25" t="e">
        <f>IF('Crisis Indicator Data'!#REF!="No Data",1,IF(#REF!&lt;&gt;"",1,0))</f>
        <v>#REF!</v>
      </c>
      <c r="D33" s="25" t="e">
        <f>IF('Crisis Indicator Data'!#REF!="No Data",1,IF(#REF!&lt;&gt;"",1,0))</f>
        <v>#REF!</v>
      </c>
      <c r="E33" s="25" t="e">
        <f>IF('Crisis Indicator Data'!#REF!="No Data",1,IF(#REF!&lt;&gt;"",1,0))</f>
        <v>#REF!</v>
      </c>
      <c r="F33" s="25" t="e">
        <f>IF('Crisis Indicator Data'!#REF!="No Data",1,IF(#REF!&lt;&gt;"",1,0))</f>
        <v>#REF!</v>
      </c>
      <c r="G33" s="25" t="e">
        <f>IF('Crisis Indicator Data'!#REF!="No Data",1,IF(#REF!&lt;&gt;"",1,0))</f>
        <v>#REF!</v>
      </c>
      <c r="H33" s="25" t="e">
        <f>IF('Crisis Indicator Data'!#REF!="No Data",1,IF(#REF!&lt;&gt;"",1,0))</f>
        <v>#REF!</v>
      </c>
      <c r="I33" s="25" t="e">
        <f>IF('Crisis Indicator Data'!#REF!="No Data",1,IF(#REF!&lt;&gt;"",1,0))</f>
        <v>#REF!</v>
      </c>
      <c r="J33" s="25" t="e">
        <f>IF('Crisis Indicator Data'!#REF!="No Data",1,IF(#REF!&lt;&gt;"",1,0))</f>
        <v>#REF!</v>
      </c>
      <c r="K33" s="25" t="e">
        <f>IF('Crisis Indicator Data'!#REF!="No Data",1,IF(#REF!&lt;&gt;"",1,0))</f>
        <v>#REF!</v>
      </c>
      <c r="L33" s="25" t="e">
        <f>IF('Crisis Indicator Data'!#REF!="No Data",1,IF(#REF!&lt;&gt;"",1,0))</f>
        <v>#REF!</v>
      </c>
      <c r="M33" s="25" t="e">
        <f>IF('Crisis Indicator Data'!#REF!="No Data",1,IF(#REF!&lt;&gt;"",1,0))</f>
        <v>#REF!</v>
      </c>
      <c r="N33" s="25" t="e">
        <f>IF('Crisis Indicator Data'!#REF!="No Data",1,IF(#REF!&lt;&gt;"",1,0))</f>
        <v>#REF!</v>
      </c>
      <c r="O33" s="25" t="e">
        <f>IF('Crisis Indicator Data'!#REF!="No Data",1,IF(#REF!&lt;&gt;"",1,0))</f>
        <v>#REF!</v>
      </c>
      <c r="P33" s="25" t="e">
        <f>IF('Crisis Indicator Data'!#REF!="No Data",1,IF(#REF!&lt;&gt;"",1,0))</f>
        <v>#REF!</v>
      </c>
      <c r="Q33" s="25" t="e">
        <f>IF('Crisis Indicator Data'!#REF!="No Data",1,IF(#REF!&lt;&gt;"",1,0))</f>
        <v>#REF!</v>
      </c>
      <c r="R33" s="25" t="e">
        <f>IF('Crisis Indicator Data'!#REF!="No Data",1,IF(#REF!&lt;&gt;"",1,0))</f>
        <v>#REF!</v>
      </c>
      <c r="S33" s="25" t="e">
        <f>IF('Crisis Indicator Data'!#REF!="No Data",1,IF(#REF!&lt;&gt;"",1,0))</f>
        <v>#REF!</v>
      </c>
      <c r="T33" s="25" t="e">
        <f>IF('Crisis Indicator Data'!#REF!="No Data",1,IF(#REF!&lt;&gt;"",1,0))</f>
        <v>#REF!</v>
      </c>
      <c r="U33" s="25" t="e">
        <f>IF('Crisis Indicator Data'!#REF!="No Data",1,IF(#REF!&lt;&gt;"",1,0))</f>
        <v>#REF!</v>
      </c>
      <c r="V33" s="25" t="e">
        <f>IF('Crisis Indicator Data'!#REF!="No Data",1,IF(#REF!&lt;&gt;"",1,0))</f>
        <v>#REF!</v>
      </c>
      <c r="W33" s="25" t="e">
        <f>IF('Crisis Indicator Data'!#REF!="No Data",1,IF(#REF!&lt;&gt;"",1,0))</f>
        <v>#REF!</v>
      </c>
      <c r="X33" s="25" t="e">
        <f>IF('Crisis Indicator Data'!#REF!="No Data",1,IF(#REF!&lt;&gt;"",1,0))</f>
        <v>#REF!</v>
      </c>
      <c r="Y33" s="25" t="e">
        <f>IF('Crisis Indicator Data'!#REF!="No Data",1,IF(#REF!&lt;&gt;"",1,0))</f>
        <v>#REF!</v>
      </c>
      <c r="Z33" s="25" t="e">
        <f>IF('Crisis Indicator Data'!#REF!="No Data",1,IF(#REF!&lt;&gt;"",1,0))</f>
        <v>#REF!</v>
      </c>
      <c r="AA33" s="25" t="e">
        <f>IF('Crisis Indicator Data'!#REF!="No Data",1,IF(#REF!&lt;&gt;"",1,0))</f>
        <v>#REF!</v>
      </c>
      <c r="AB33" s="25" t="e">
        <f>IF('Crisis Indicator Data'!#REF!="No Data",1,IF(#REF!&lt;&gt;"",1,0))</f>
        <v>#REF!</v>
      </c>
      <c r="AC33" s="25" t="e">
        <f>IF('Crisis Indicator Data'!#REF!="No Data",1,IF(#REF!&lt;&gt;"",1,0))</f>
        <v>#REF!</v>
      </c>
      <c r="AD33" s="25" t="e">
        <f>IF('Crisis Indicator Data'!#REF!="No Data",1,IF(#REF!&lt;&gt;"",1,0))</f>
        <v>#REF!</v>
      </c>
      <c r="AE33" s="25" t="e">
        <f>IF('Crisis Indicator Data'!#REF!="No Data",1,IF(#REF!&lt;&gt;"",1,0))</f>
        <v>#REF!</v>
      </c>
      <c r="AF33" s="25" t="e">
        <f>IF('Crisis Indicator Data'!#REF!="No Data",1,IF(#REF!&lt;&gt;"",1,0))</f>
        <v>#REF!</v>
      </c>
      <c r="AG33" s="25" t="e">
        <f>IF('Crisis Indicator Data'!#REF!="No Data",1,IF(#REF!&lt;&gt;"",1,0))</f>
        <v>#REF!</v>
      </c>
      <c r="AH33" s="25" t="e">
        <f>IF('Crisis Indicator Data'!#REF!="No Data",1,IF(#REF!&lt;&gt;"",1,0))</f>
        <v>#REF!</v>
      </c>
      <c r="AI33" s="25" t="e">
        <f>IF('Crisis Indicator Data'!#REF!="No Data",1,IF(#REF!&lt;&gt;"",1,0))</f>
        <v>#REF!</v>
      </c>
      <c r="AJ33" s="25" t="e">
        <f>IF('Crisis Indicator Data'!#REF!="No Data",1,IF(#REF!&lt;&gt;"",1,0))</f>
        <v>#REF!</v>
      </c>
      <c r="AK33" s="25" t="e">
        <f>IF('Crisis Indicator Data'!#REF!="No Data",1,IF(#REF!&lt;&gt;"",1,0))</f>
        <v>#REF!</v>
      </c>
      <c r="AL33" s="25" t="e">
        <f>IF('Crisis Indicator Data'!#REF!="No Data",1,IF(#REF!&lt;&gt;"",1,0))</f>
        <v>#REF!</v>
      </c>
      <c r="AM33" s="25" t="e">
        <f>IF('Crisis Indicator Data'!#REF!="No Data",1,IF(#REF!&lt;&gt;"",1,0))</f>
        <v>#REF!</v>
      </c>
      <c r="AN33" s="25" t="e">
        <f>IF('Crisis Indicator Data'!#REF!="No Data",1,IF(#REF!&lt;&gt;"",1,0))</f>
        <v>#REF!</v>
      </c>
      <c r="AO33" s="25" t="e">
        <f>IF('Crisis Indicator Data'!#REF!="No Data",1,IF(#REF!&lt;&gt;"",1,0))</f>
        <v>#REF!</v>
      </c>
      <c r="AP33" s="25" t="e">
        <f>IF('Crisis Indicator Data'!#REF!="No Data",1,IF(#REF!&lt;&gt;"",1,0))</f>
        <v>#REF!</v>
      </c>
      <c r="AQ33" s="25" t="e">
        <f>IF('Crisis Indicator Data'!#REF!="No Data",1,IF(#REF!&lt;&gt;"",1,0))</f>
        <v>#REF!</v>
      </c>
      <c r="AR33" s="25" t="e">
        <f>IF('Crisis Indicator Data'!#REF!="No Data",1,IF(#REF!&lt;&gt;"",1,0))</f>
        <v>#REF!</v>
      </c>
      <c r="AS33" s="25" t="e">
        <f>IF('Crisis Indicator Data'!#REF!="No Data",1,IF(#REF!&lt;&gt;"",1,0))</f>
        <v>#REF!</v>
      </c>
      <c r="AT33" s="25" t="e">
        <f>IF('Crisis Indicator Data'!#REF!="No Data",1,IF(#REF!&lt;&gt;"",1,0))</f>
        <v>#REF!</v>
      </c>
      <c r="AU33" s="25" t="e">
        <f>IF('Crisis Indicator Data'!#REF!="No Data",1,IF(#REF!&lt;&gt;"",1,0))</f>
        <v>#REF!</v>
      </c>
      <c r="AV33" s="25" t="e">
        <f>IF('Crisis Indicator Data'!#REF!="No Data",1,IF(#REF!&lt;&gt;"",1,0))</f>
        <v>#REF!</v>
      </c>
      <c r="AW33" s="25" t="e">
        <f>IF('Crisis Indicator Data'!#REF!="No Data",1,IF(#REF!&lt;&gt;"",1,0))</f>
        <v>#REF!</v>
      </c>
      <c r="AX33" s="25" t="e">
        <f>IF('Crisis Indicator Data'!#REF!="No Data",1,IF(#REF!&lt;&gt;"",1,0))</f>
        <v>#REF!</v>
      </c>
      <c r="AY33" s="25" t="e">
        <f>IF('Crisis Indicator Data'!#REF!="No Data",1,IF(#REF!&lt;&gt;"",1,0))</f>
        <v>#REF!</v>
      </c>
      <c r="AZ33" s="25" t="e">
        <f>IF('Crisis Indicator Data'!#REF!="No Data",1,IF(#REF!&lt;&gt;"",1,0))</f>
        <v>#REF!</v>
      </c>
      <c r="BA33" t="e">
        <f t="shared" si="0"/>
        <v>#REF!</v>
      </c>
      <c r="BB33" s="27" t="e">
        <f t="shared" si="1"/>
        <v>#REF!</v>
      </c>
    </row>
    <row r="34" spans="1:54" x14ac:dyDescent="0.25">
      <c r="A34" t="s">
        <v>9527</v>
      </c>
      <c r="B34" s="25" t="e">
        <f>IF('Crisis Indicator Data'!#REF!="No Data",1,IF(#REF!&lt;&gt;"",1,0))</f>
        <v>#REF!</v>
      </c>
      <c r="C34" s="25" t="e">
        <f>IF('Crisis Indicator Data'!#REF!="No Data",1,IF(#REF!&lt;&gt;"",1,0))</f>
        <v>#REF!</v>
      </c>
      <c r="D34" s="25" t="e">
        <f>IF('Crisis Indicator Data'!#REF!="No Data",1,IF(#REF!&lt;&gt;"",1,0))</f>
        <v>#REF!</v>
      </c>
      <c r="E34" s="25" t="e">
        <f>IF('Crisis Indicator Data'!#REF!="No Data",1,IF(#REF!&lt;&gt;"",1,0))</f>
        <v>#REF!</v>
      </c>
      <c r="F34" s="25" t="e">
        <f>IF('Crisis Indicator Data'!#REF!="No Data",1,IF(#REF!&lt;&gt;"",1,0))</f>
        <v>#REF!</v>
      </c>
      <c r="G34" s="25" t="e">
        <f>IF('Crisis Indicator Data'!#REF!="No Data",1,IF(#REF!&lt;&gt;"",1,0))</f>
        <v>#REF!</v>
      </c>
      <c r="H34" s="25" t="e">
        <f>IF('Crisis Indicator Data'!#REF!="No Data",1,IF(#REF!&lt;&gt;"",1,0))</f>
        <v>#REF!</v>
      </c>
      <c r="I34" s="25" t="e">
        <f>IF('Crisis Indicator Data'!#REF!="No Data",1,IF(#REF!&lt;&gt;"",1,0))</f>
        <v>#REF!</v>
      </c>
      <c r="J34" s="25" t="e">
        <f>IF('Crisis Indicator Data'!#REF!="No Data",1,IF(#REF!&lt;&gt;"",1,0))</f>
        <v>#REF!</v>
      </c>
      <c r="K34" s="25" t="e">
        <f>IF('Crisis Indicator Data'!#REF!="No Data",1,IF(#REF!&lt;&gt;"",1,0))</f>
        <v>#REF!</v>
      </c>
      <c r="L34" s="25" t="e">
        <f>IF('Crisis Indicator Data'!#REF!="No Data",1,IF(#REF!&lt;&gt;"",1,0))</f>
        <v>#REF!</v>
      </c>
      <c r="M34" s="25" t="e">
        <f>IF('Crisis Indicator Data'!#REF!="No Data",1,IF(#REF!&lt;&gt;"",1,0))</f>
        <v>#REF!</v>
      </c>
      <c r="N34" s="25" t="e">
        <f>IF('Crisis Indicator Data'!#REF!="No Data",1,IF(#REF!&lt;&gt;"",1,0))</f>
        <v>#REF!</v>
      </c>
      <c r="O34" s="25" t="e">
        <f>IF('Crisis Indicator Data'!#REF!="No Data",1,IF(#REF!&lt;&gt;"",1,0))</f>
        <v>#REF!</v>
      </c>
      <c r="P34" s="25" t="e">
        <f>IF('Crisis Indicator Data'!#REF!="No Data",1,IF(#REF!&lt;&gt;"",1,0))</f>
        <v>#REF!</v>
      </c>
      <c r="Q34" s="25" t="e">
        <f>IF('Crisis Indicator Data'!#REF!="No Data",1,IF(#REF!&lt;&gt;"",1,0))</f>
        <v>#REF!</v>
      </c>
      <c r="R34" s="25" t="e">
        <f>IF('Crisis Indicator Data'!#REF!="No Data",1,IF(#REF!&lt;&gt;"",1,0))</f>
        <v>#REF!</v>
      </c>
      <c r="S34" s="25" t="e">
        <f>IF('Crisis Indicator Data'!#REF!="No Data",1,IF(#REF!&lt;&gt;"",1,0))</f>
        <v>#REF!</v>
      </c>
      <c r="T34" s="25" t="e">
        <f>IF('Crisis Indicator Data'!#REF!="No Data",1,IF(#REF!&lt;&gt;"",1,0))</f>
        <v>#REF!</v>
      </c>
      <c r="U34" s="25" t="e">
        <f>IF('Crisis Indicator Data'!#REF!="No Data",1,IF(#REF!&lt;&gt;"",1,0))</f>
        <v>#REF!</v>
      </c>
      <c r="V34" s="25" t="e">
        <f>IF('Crisis Indicator Data'!#REF!="No Data",1,IF(#REF!&lt;&gt;"",1,0))</f>
        <v>#REF!</v>
      </c>
      <c r="W34" s="25" t="e">
        <f>IF('Crisis Indicator Data'!#REF!="No Data",1,IF(#REF!&lt;&gt;"",1,0))</f>
        <v>#REF!</v>
      </c>
      <c r="X34" s="25" t="e">
        <f>IF('Crisis Indicator Data'!#REF!="No Data",1,IF(#REF!&lt;&gt;"",1,0))</f>
        <v>#REF!</v>
      </c>
      <c r="Y34" s="25" t="e">
        <f>IF('Crisis Indicator Data'!#REF!="No Data",1,IF(#REF!&lt;&gt;"",1,0))</f>
        <v>#REF!</v>
      </c>
      <c r="Z34" s="25" t="e">
        <f>IF('Crisis Indicator Data'!#REF!="No Data",1,IF(#REF!&lt;&gt;"",1,0))</f>
        <v>#REF!</v>
      </c>
      <c r="AA34" s="25" t="e">
        <f>IF('Crisis Indicator Data'!#REF!="No Data",1,IF(#REF!&lt;&gt;"",1,0))</f>
        <v>#REF!</v>
      </c>
      <c r="AB34" s="25" t="e">
        <f>IF('Crisis Indicator Data'!#REF!="No Data",1,IF(#REF!&lt;&gt;"",1,0))</f>
        <v>#REF!</v>
      </c>
      <c r="AC34" s="25" t="e">
        <f>IF('Crisis Indicator Data'!#REF!="No Data",1,IF(#REF!&lt;&gt;"",1,0))</f>
        <v>#REF!</v>
      </c>
      <c r="AD34" s="25" t="e">
        <f>IF('Crisis Indicator Data'!#REF!="No Data",1,IF(#REF!&lt;&gt;"",1,0))</f>
        <v>#REF!</v>
      </c>
      <c r="AE34" s="25" t="e">
        <f>IF('Crisis Indicator Data'!#REF!="No Data",1,IF(#REF!&lt;&gt;"",1,0))</f>
        <v>#REF!</v>
      </c>
      <c r="AF34" s="25" t="e">
        <f>IF('Crisis Indicator Data'!#REF!="No Data",1,IF(#REF!&lt;&gt;"",1,0))</f>
        <v>#REF!</v>
      </c>
      <c r="AG34" s="25" t="e">
        <f>IF('Crisis Indicator Data'!#REF!="No Data",1,IF(#REF!&lt;&gt;"",1,0))</f>
        <v>#REF!</v>
      </c>
      <c r="AH34" s="25" t="e">
        <f>IF('Crisis Indicator Data'!#REF!="No Data",1,IF(#REF!&lt;&gt;"",1,0))</f>
        <v>#REF!</v>
      </c>
      <c r="AI34" s="25" t="e">
        <f>IF('Crisis Indicator Data'!#REF!="No Data",1,IF(#REF!&lt;&gt;"",1,0))</f>
        <v>#REF!</v>
      </c>
      <c r="AJ34" s="25" t="e">
        <f>IF('Crisis Indicator Data'!#REF!="No Data",1,IF(#REF!&lt;&gt;"",1,0))</f>
        <v>#REF!</v>
      </c>
      <c r="AK34" s="25" t="e">
        <f>IF('Crisis Indicator Data'!#REF!="No Data",1,IF(#REF!&lt;&gt;"",1,0))</f>
        <v>#REF!</v>
      </c>
      <c r="AL34" s="25" t="e">
        <f>IF('Crisis Indicator Data'!#REF!="No Data",1,IF(#REF!&lt;&gt;"",1,0))</f>
        <v>#REF!</v>
      </c>
      <c r="AM34" s="25" t="e">
        <f>IF('Crisis Indicator Data'!#REF!="No Data",1,IF(#REF!&lt;&gt;"",1,0))</f>
        <v>#REF!</v>
      </c>
      <c r="AN34" s="25" t="e">
        <f>IF('Crisis Indicator Data'!#REF!="No Data",1,IF(#REF!&lt;&gt;"",1,0))</f>
        <v>#REF!</v>
      </c>
      <c r="AO34" s="25" t="e">
        <f>IF('Crisis Indicator Data'!#REF!="No Data",1,IF(#REF!&lt;&gt;"",1,0))</f>
        <v>#REF!</v>
      </c>
      <c r="AP34" s="25" t="e">
        <f>IF('Crisis Indicator Data'!#REF!="No Data",1,IF(#REF!&lt;&gt;"",1,0))</f>
        <v>#REF!</v>
      </c>
      <c r="AQ34" s="25" t="e">
        <f>IF('Crisis Indicator Data'!#REF!="No Data",1,IF(#REF!&lt;&gt;"",1,0))</f>
        <v>#REF!</v>
      </c>
      <c r="AR34" s="25" t="e">
        <f>IF('Crisis Indicator Data'!#REF!="No Data",1,IF(#REF!&lt;&gt;"",1,0))</f>
        <v>#REF!</v>
      </c>
      <c r="AS34" s="25" t="e">
        <f>IF('Crisis Indicator Data'!#REF!="No Data",1,IF(#REF!&lt;&gt;"",1,0))</f>
        <v>#REF!</v>
      </c>
      <c r="AT34" s="25" t="e">
        <f>IF('Crisis Indicator Data'!#REF!="No Data",1,IF(#REF!&lt;&gt;"",1,0))</f>
        <v>#REF!</v>
      </c>
      <c r="AU34" s="25" t="e">
        <f>IF('Crisis Indicator Data'!#REF!="No Data",1,IF(#REF!&lt;&gt;"",1,0))</f>
        <v>#REF!</v>
      </c>
      <c r="AV34" s="25" t="e">
        <f>IF('Crisis Indicator Data'!#REF!="No Data",1,IF(#REF!&lt;&gt;"",1,0))</f>
        <v>#REF!</v>
      </c>
      <c r="AW34" s="25" t="e">
        <f>IF('Crisis Indicator Data'!#REF!="No Data",1,IF(#REF!&lt;&gt;"",1,0))</f>
        <v>#REF!</v>
      </c>
      <c r="AX34" s="25" t="e">
        <f>IF('Crisis Indicator Data'!#REF!="No Data",1,IF(#REF!&lt;&gt;"",1,0))</f>
        <v>#REF!</v>
      </c>
      <c r="AY34" s="25" t="e">
        <f>IF('Crisis Indicator Data'!#REF!="No Data",1,IF(#REF!&lt;&gt;"",1,0))</f>
        <v>#REF!</v>
      </c>
      <c r="AZ34" s="25" t="e">
        <f>IF('Crisis Indicator Data'!#REF!="No Data",1,IF(#REF!&lt;&gt;"",1,0))</f>
        <v>#REF!</v>
      </c>
      <c r="BA34" t="e">
        <f t="shared" ref="BA34:BA65" si="2">SUM(B34:AZ34)</f>
        <v>#REF!</v>
      </c>
      <c r="BB34" s="27" t="e">
        <f t="shared" ref="BB34:BB65" si="3">BA34/51</f>
        <v>#REF!</v>
      </c>
    </row>
    <row r="35" spans="1:54" x14ac:dyDescent="0.25">
      <c r="A35" t="s">
        <v>9318</v>
      </c>
      <c r="B35" s="25" t="e">
        <f>IF('Crisis Indicator Data'!#REF!="No Data",1,IF(#REF!&lt;&gt;"",1,0))</f>
        <v>#REF!</v>
      </c>
      <c r="C35" s="25" t="e">
        <f>IF('Crisis Indicator Data'!#REF!="No Data",1,IF(#REF!&lt;&gt;"",1,0))</f>
        <v>#REF!</v>
      </c>
      <c r="D35" s="25" t="e">
        <f>IF('Crisis Indicator Data'!#REF!="No Data",1,IF(#REF!&lt;&gt;"",1,0))</f>
        <v>#REF!</v>
      </c>
      <c r="E35" s="25" t="e">
        <f>IF('Crisis Indicator Data'!#REF!="No Data",1,IF(#REF!&lt;&gt;"",1,0))</f>
        <v>#REF!</v>
      </c>
      <c r="F35" s="25" t="e">
        <f>IF('Crisis Indicator Data'!#REF!="No Data",1,IF(#REF!&lt;&gt;"",1,0))</f>
        <v>#REF!</v>
      </c>
      <c r="G35" s="25" t="e">
        <f>IF('Crisis Indicator Data'!#REF!="No Data",1,IF(#REF!&lt;&gt;"",1,0))</f>
        <v>#REF!</v>
      </c>
      <c r="H35" s="25" t="e">
        <f>IF('Crisis Indicator Data'!#REF!="No Data",1,IF(#REF!&lt;&gt;"",1,0))</f>
        <v>#REF!</v>
      </c>
      <c r="I35" s="25" t="e">
        <f>IF('Crisis Indicator Data'!#REF!="No Data",1,IF(#REF!&lt;&gt;"",1,0))</f>
        <v>#REF!</v>
      </c>
      <c r="J35" s="25" t="e">
        <f>IF('Crisis Indicator Data'!#REF!="No Data",1,IF(#REF!&lt;&gt;"",1,0))</f>
        <v>#REF!</v>
      </c>
      <c r="K35" s="25" t="e">
        <f>IF('Crisis Indicator Data'!#REF!="No Data",1,IF(#REF!&lt;&gt;"",1,0))</f>
        <v>#REF!</v>
      </c>
      <c r="L35" s="25" t="e">
        <f>IF('Crisis Indicator Data'!#REF!="No Data",1,IF(#REF!&lt;&gt;"",1,0))</f>
        <v>#REF!</v>
      </c>
      <c r="M35" s="25" t="e">
        <f>IF('Crisis Indicator Data'!#REF!="No Data",1,IF(#REF!&lt;&gt;"",1,0))</f>
        <v>#REF!</v>
      </c>
      <c r="N35" s="25" t="e">
        <f>IF('Crisis Indicator Data'!#REF!="No Data",1,IF(#REF!&lt;&gt;"",1,0))</f>
        <v>#REF!</v>
      </c>
      <c r="O35" s="25" t="e">
        <f>IF('Crisis Indicator Data'!#REF!="No Data",1,IF(#REF!&lt;&gt;"",1,0))</f>
        <v>#REF!</v>
      </c>
      <c r="P35" s="25" t="e">
        <f>IF('Crisis Indicator Data'!#REF!="No Data",1,IF(#REF!&lt;&gt;"",1,0))</f>
        <v>#REF!</v>
      </c>
      <c r="Q35" s="25" t="e">
        <f>IF('Crisis Indicator Data'!#REF!="No Data",1,IF(#REF!&lt;&gt;"",1,0))</f>
        <v>#REF!</v>
      </c>
      <c r="R35" s="25" t="e">
        <f>IF('Crisis Indicator Data'!#REF!="No Data",1,IF(#REF!&lt;&gt;"",1,0))</f>
        <v>#REF!</v>
      </c>
      <c r="S35" s="25" t="e">
        <f>IF('Crisis Indicator Data'!#REF!="No Data",1,IF(#REF!&lt;&gt;"",1,0))</f>
        <v>#REF!</v>
      </c>
      <c r="T35" s="25" t="e">
        <f>IF('Crisis Indicator Data'!#REF!="No Data",1,IF(#REF!&lt;&gt;"",1,0))</f>
        <v>#REF!</v>
      </c>
      <c r="U35" s="25" t="e">
        <f>IF('Crisis Indicator Data'!#REF!="No Data",1,IF(#REF!&lt;&gt;"",1,0))</f>
        <v>#REF!</v>
      </c>
      <c r="V35" s="25" t="e">
        <f>IF('Crisis Indicator Data'!#REF!="No Data",1,IF(#REF!&lt;&gt;"",1,0))</f>
        <v>#REF!</v>
      </c>
      <c r="W35" s="25" t="e">
        <f>IF('Crisis Indicator Data'!#REF!="No Data",1,IF(#REF!&lt;&gt;"",1,0))</f>
        <v>#REF!</v>
      </c>
      <c r="X35" s="25" t="e">
        <f>IF('Crisis Indicator Data'!#REF!="No Data",1,IF(#REF!&lt;&gt;"",1,0))</f>
        <v>#REF!</v>
      </c>
      <c r="Y35" s="25" t="e">
        <f>IF('Crisis Indicator Data'!#REF!="No Data",1,IF(#REF!&lt;&gt;"",1,0))</f>
        <v>#REF!</v>
      </c>
      <c r="Z35" s="25" t="e">
        <f>IF('Crisis Indicator Data'!#REF!="No Data",1,IF(#REF!&lt;&gt;"",1,0))</f>
        <v>#REF!</v>
      </c>
      <c r="AA35" s="25" t="e">
        <f>IF('Crisis Indicator Data'!#REF!="No Data",1,IF(#REF!&lt;&gt;"",1,0))</f>
        <v>#REF!</v>
      </c>
      <c r="AB35" s="25" t="e">
        <f>IF('Crisis Indicator Data'!#REF!="No Data",1,IF(#REF!&lt;&gt;"",1,0))</f>
        <v>#REF!</v>
      </c>
      <c r="AC35" s="25" t="e">
        <f>IF('Crisis Indicator Data'!#REF!="No Data",1,IF(#REF!&lt;&gt;"",1,0))</f>
        <v>#REF!</v>
      </c>
      <c r="AD35" s="25" t="e">
        <f>IF('Crisis Indicator Data'!#REF!="No Data",1,IF(#REF!&lt;&gt;"",1,0))</f>
        <v>#REF!</v>
      </c>
      <c r="AE35" s="25" t="e">
        <f>IF('Crisis Indicator Data'!#REF!="No Data",1,IF(#REF!&lt;&gt;"",1,0))</f>
        <v>#REF!</v>
      </c>
      <c r="AF35" s="25" t="e">
        <f>IF('Crisis Indicator Data'!#REF!="No Data",1,IF(#REF!&lt;&gt;"",1,0))</f>
        <v>#REF!</v>
      </c>
      <c r="AG35" s="25" t="e">
        <f>IF('Crisis Indicator Data'!#REF!="No Data",1,IF(#REF!&lt;&gt;"",1,0))</f>
        <v>#REF!</v>
      </c>
      <c r="AH35" s="25" t="e">
        <f>IF('Crisis Indicator Data'!#REF!="No Data",1,IF(#REF!&lt;&gt;"",1,0))</f>
        <v>#REF!</v>
      </c>
      <c r="AI35" s="25" t="e">
        <f>IF('Crisis Indicator Data'!#REF!="No Data",1,IF(#REF!&lt;&gt;"",1,0))</f>
        <v>#REF!</v>
      </c>
      <c r="AJ35" s="25" t="e">
        <f>IF('Crisis Indicator Data'!#REF!="No Data",1,IF(#REF!&lt;&gt;"",1,0))</f>
        <v>#REF!</v>
      </c>
      <c r="AK35" s="25" t="e">
        <f>IF('Crisis Indicator Data'!#REF!="No Data",1,IF(#REF!&lt;&gt;"",1,0))</f>
        <v>#REF!</v>
      </c>
      <c r="AL35" s="25" t="e">
        <f>IF('Crisis Indicator Data'!#REF!="No Data",1,IF(#REF!&lt;&gt;"",1,0))</f>
        <v>#REF!</v>
      </c>
      <c r="AM35" s="25" t="e">
        <f>IF('Crisis Indicator Data'!#REF!="No Data",1,IF(#REF!&lt;&gt;"",1,0))</f>
        <v>#REF!</v>
      </c>
      <c r="AN35" s="25" t="e">
        <f>IF('Crisis Indicator Data'!#REF!="No Data",1,IF(#REF!&lt;&gt;"",1,0))</f>
        <v>#REF!</v>
      </c>
      <c r="AO35" s="25" t="e">
        <f>IF('Crisis Indicator Data'!#REF!="No Data",1,IF(#REF!&lt;&gt;"",1,0))</f>
        <v>#REF!</v>
      </c>
      <c r="AP35" s="25" t="e">
        <f>IF('Crisis Indicator Data'!#REF!="No Data",1,IF(#REF!&lt;&gt;"",1,0))</f>
        <v>#REF!</v>
      </c>
      <c r="AQ35" s="25" t="e">
        <f>IF('Crisis Indicator Data'!#REF!="No Data",1,IF(#REF!&lt;&gt;"",1,0))</f>
        <v>#REF!</v>
      </c>
      <c r="AR35" s="25" t="e">
        <f>IF('Crisis Indicator Data'!#REF!="No Data",1,IF(#REF!&lt;&gt;"",1,0))</f>
        <v>#REF!</v>
      </c>
      <c r="AS35" s="25" t="e">
        <f>IF('Crisis Indicator Data'!#REF!="No Data",1,IF(#REF!&lt;&gt;"",1,0))</f>
        <v>#REF!</v>
      </c>
      <c r="AT35" s="25" t="e">
        <f>IF('Crisis Indicator Data'!#REF!="No Data",1,IF(#REF!&lt;&gt;"",1,0))</f>
        <v>#REF!</v>
      </c>
      <c r="AU35" s="25" t="e">
        <f>IF('Crisis Indicator Data'!#REF!="No Data",1,IF(#REF!&lt;&gt;"",1,0))</f>
        <v>#REF!</v>
      </c>
      <c r="AV35" s="25" t="e">
        <f>IF('Crisis Indicator Data'!#REF!="No Data",1,IF(#REF!&lt;&gt;"",1,0))</f>
        <v>#REF!</v>
      </c>
      <c r="AW35" s="25" t="e">
        <f>IF('Crisis Indicator Data'!#REF!="No Data",1,IF(#REF!&lt;&gt;"",1,0))</f>
        <v>#REF!</v>
      </c>
      <c r="AX35" s="25" t="e">
        <f>IF('Crisis Indicator Data'!#REF!="No Data",1,IF(#REF!&lt;&gt;"",1,0))</f>
        <v>#REF!</v>
      </c>
      <c r="AY35" s="25" t="e">
        <f>IF('Crisis Indicator Data'!#REF!="No Data",1,IF(#REF!&lt;&gt;"",1,0))</f>
        <v>#REF!</v>
      </c>
      <c r="AZ35" s="25" t="e">
        <f>IF('Crisis Indicator Data'!#REF!="No Data",1,IF(#REF!&lt;&gt;"",1,0))</f>
        <v>#REF!</v>
      </c>
      <c r="BA35" t="e">
        <f t="shared" si="2"/>
        <v>#REF!</v>
      </c>
      <c r="BB35" s="27" t="e">
        <f t="shared" si="3"/>
        <v>#REF!</v>
      </c>
    </row>
    <row r="36" spans="1:54" x14ac:dyDescent="0.25">
      <c r="A36" t="s">
        <v>9320</v>
      </c>
      <c r="B36" s="25" t="e">
        <f>IF('Crisis Indicator Data'!#REF!="No Data",1,IF(#REF!&lt;&gt;"",1,0))</f>
        <v>#REF!</v>
      </c>
      <c r="C36" s="25" t="e">
        <f>IF('Crisis Indicator Data'!#REF!="No Data",1,IF(#REF!&lt;&gt;"",1,0))</f>
        <v>#REF!</v>
      </c>
      <c r="D36" s="25" t="e">
        <f>IF('Crisis Indicator Data'!#REF!="No Data",1,IF(#REF!&lt;&gt;"",1,0))</f>
        <v>#REF!</v>
      </c>
      <c r="E36" s="25" t="e">
        <f>IF('Crisis Indicator Data'!#REF!="No Data",1,IF(#REF!&lt;&gt;"",1,0))</f>
        <v>#REF!</v>
      </c>
      <c r="F36" s="25" t="e">
        <f>IF('Crisis Indicator Data'!#REF!="No Data",1,IF(#REF!&lt;&gt;"",1,0))</f>
        <v>#REF!</v>
      </c>
      <c r="G36" s="25" t="e">
        <f>IF('Crisis Indicator Data'!#REF!="No Data",1,IF(#REF!&lt;&gt;"",1,0))</f>
        <v>#REF!</v>
      </c>
      <c r="H36" s="25" t="e">
        <f>IF('Crisis Indicator Data'!#REF!="No Data",1,IF(#REF!&lt;&gt;"",1,0))</f>
        <v>#REF!</v>
      </c>
      <c r="I36" s="25" t="e">
        <f>IF('Crisis Indicator Data'!#REF!="No Data",1,IF(#REF!&lt;&gt;"",1,0))</f>
        <v>#REF!</v>
      </c>
      <c r="J36" s="25" t="e">
        <f>IF('Crisis Indicator Data'!#REF!="No Data",1,IF(#REF!&lt;&gt;"",1,0))</f>
        <v>#REF!</v>
      </c>
      <c r="K36" s="25" t="e">
        <f>IF('Crisis Indicator Data'!#REF!="No Data",1,IF(#REF!&lt;&gt;"",1,0))</f>
        <v>#REF!</v>
      </c>
      <c r="L36" s="25" t="e">
        <f>IF('Crisis Indicator Data'!#REF!="No Data",1,IF(#REF!&lt;&gt;"",1,0))</f>
        <v>#REF!</v>
      </c>
      <c r="M36" s="25" t="e">
        <f>IF('Crisis Indicator Data'!#REF!="No Data",1,IF(#REF!&lt;&gt;"",1,0))</f>
        <v>#REF!</v>
      </c>
      <c r="N36" s="25" t="e">
        <f>IF('Crisis Indicator Data'!#REF!="No Data",1,IF(#REF!&lt;&gt;"",1,0))</f>
        <v>#REF!</v>
      </c>
      <c r="O36" s="25" t="e">
        <f>IF('Crisis Indicator Data'!#REF!="No Data",1,IF(#REF!&lt;&gt;"",1,0))</f>
        <v>#REF!</v>
      </c>
      <c r="P36" s="25" t="e">
        <f>IF('Crisis Indicator Data'!#REF!="No Data",1,IF(#REF!&lt;&gt;"",1,0))</f>
        <v>#REF!</v>
      </c>
      <c r="Q36" s="25" t="e">
        <f>IF('Crisis Indicator Data'!#REF!="No Data",1,IF(#REF!&lt;&gt;"",1,0))</f>
        <v>#REF!</v>
      </c>
      <c r="R36" s="25" t="e">
        <f>IF('Crisis Indicator Data'!#REF!="No Data",1,IF(#REF!&lt;&gt;"",1,0))</f>
        <v>#REF!</v>
      </c>
      <c r="S36" s="25" t="e">
        <f>IF('Crisis Indicator Data'!#REF!="No Data",1,IF(#REF!&lt;&gt;"",1,0))</f>
        <v>#REF!</v>
      </c>
      <c r="T36" s="25" t="e">
        <f>IF('Crisis Indicator Data'!#REF!="No Data",1,IF(#REF!&lt;&gt;"",1,0))</f>
        <v>#REF!</v>
      </c>
      <c r="U36" s="25" t="e">
        <f>IF('Crisis Indicator Data'!#REF!="No Data",1,IF(#REF!&lt;&gt;"",1,0))</f>
        <v>#REF!</v>
      </c>
      <c r="V36" s="25" t="e">
        <f>IF('Crisis Indicator Data'!#REF!="No Data",1,IF(#REF!&lt;&gt;"",1,0))</f>
        <v>#REF!</v>
      </c>
      <c r="W36" s="25" t="e">
        <f>IF('Crisis Indicator Data'!#REF!="No Data",1,IF(#REF!&lt;&gt;"",1,0))</f>
        <v>#REF!</v>
      </c>
      <c r="X36" s="25" t="e">
        <f>IF('Crisis Indicator Data'!#REF!="No Data",1,IF(#REF!&lt;&gt;"",1,0))</f>
        <v>#REF!</v>
      </c>
      <c r="Y36" s="25" t="e">
        <f>IF('Crisis Indicator Data'!#REF!="No Data",1,IF(#REF!&lt;&gt;"",1,0))</f>
        <v>#REF!</v>
      </c>
      <c r="Z36" s="25" t="e">
        <f>IF('Crisis Indicator Data'!#REF!="No Data",1,IF(#REF!&lt;&gt;"",1,0))</f>
        <v>#REF!</v>
      </c>
      <c r="AA36" s="25" t="e">
        <f>IF('Crisis Indicator Data'!#REF!="No Data",1,IF(#REF!&lt;&gt;"",1,0))</f>
        <v>#REF!</v>
      </c>
      <c r="AB36" s="25" t="e">
        <f>IF('Crisis Indicator Data'!#REF!="No Data",1,IF(#REF!&lt;&gt;"",1,0))</f>
        <v>#REF!</v>
      </c>
      <c r="AC36" s="25" t="e">
        <f>IF('Crisis Indicator Data'!#REF!="No Data",1,IF(#REF!&lt;&gt;"",1,0))</f>
        <v>#REF!</v>
      </c>
      <c r="AD36" s="25" t="e">
        <f>IF('Crisis Indicator Data'!#REF!="No Data",1,IF(#REF!&lt;&gt;"",1,0))</f>
        <v>#REF!</v>
      </c>
      <c r="AE36" s="25" t="e">
        <f>IF('Crisis Indicator Data'!#REF!="No Data",1,IF(#REF!&lt;&gt;"",1,0))</f>
        <v>#REF!</v>
      </c>
      <c r="AF36" s="25" t="e">
        <f>IF('Crisis Indicator Data'!#REF!="No Data",1,IF(#REF!&lt;&gt;"",1,0))</f>
        <v>#REF!</v>
      </c>
      <c r="AG36" s="25" t="e">
        <f>IF('Crisis Indicator Data'!#REF!="No Data",1,IF(#REF!&lt;&gt;"",1,0))</f>
        <v>#REF!</v>
      </c>
      <c r="AH36" s="25" t="e">
        <f>IF('Crisis Indicator Data'!#REF!="No Data",1,IF(#REF!&lt;&gt;"",1,0))</f>
        <v>#REF!</v>
      </c>
      <c r="AI36" s="25" t="e">
        <f>IF('Crisis Indicator Data'!#REF!="No Data",1,IF(#REF!&lt;&gt;"",1,0))</f>
        <v>#REF!</v>
      </c>
      <c r="AJ36" s="25" t="e">
        <f>IF('Crisis Indicator Data'!#REF!="No Data",1,IF(#REF!&lt;&gt;"",1,0))</f>
        <v>#REF!</v>
      </c>
      <c r="AK36" s="25" t="e">
        <f>IF('Crisis Indicator Data'!#REF!="No Data",1,IF(#REF!&lt;&gt;"",1,0))</f>
        <v>#REF!</v>
      </c>
      <c r="AL36" s="25" t="e">
        <f>IF('Crisis Indicator Data'!#REF!="No Data",1,IF(#REF!&lt;&gt;"",1,0))</f>
        <v>#REF!</v>
      </c>
      <c r="AM36" s="25" t="e">
        <f>IF('Crisis Indicator Data'!#REF!="No Data",1,IF(#REF!&lt;&gt;"",1,0))</f>
        <v>#REF!</v>
      </c>
      <c r="AN36" s="25" t="e">
        <f>IF('Crisis Indicator Data'!#REF!="No Data",1,IF(#REF!&lt;&gt;"",1,0))</f>
        <v>#REF!</v>
      </c>
      <c r="AO36" s="25" t="e">
        <f>IF('Crisis Indicator Data'!#REF!="No Data",1,IF(#REF!&lt;&gt;"",1,0))</f>
        <v>#REF!</v>
      </c>
      <c r="AP36" s="25" t="e">
        <f>IF('Crisis Indicator Data'!#REF!="No Data",1,IF(#REF!&lt;&gt;"",1,0))</f>
        <v>#REF!</v>
      </c>
      <c r="AQ36" s="25" t="e">
        <f>IF('Crisis Indicator Data'!#REF!="No Data",1,IF(#REF!&lt;&gt;"",1,0))</f>
        <v>#REF!</v>
      </c>
      <c r="AR36" s="25" t="e">
        <f>IF('Crisis Indicator Data'!#REF!="No Data",1,IF(#REF!&lt;&gt;"",1,0))</f>
        <v>#REF!</v>
      </c>
      <c r="AS36" s="25" t="e">
        <f>IF('Crisis Indicator Data'!#REF!="No Data",1,IF(#REF!&lt;&gt;"",1,0))</f>
        <v>#REF!</v>
      </c>
      <c r="AT36" s="25" t="e">
        <f>IF('Crisis Indicator Data'!#REF!="No Data",1,IF(#REF!&lt;&gt;"",1,0))</f>
        <v>#REF!</v>
      </c>
      <c r="AU36" s="25" t="e">
        <f>IF('Crisis Indicator Data'!#REF!="No Data",1,IF(#REF!&lt;&gt;"",1,0))</f>
        <v>#REF!</v>
      </c>
      <c r="AV36" s="25" t="e">
        <f>IF('Crisis Indicator Data'!#REF!="No Data",1,IF(#REF!&lt;&gt;"",1,0))</f>
        <v>#REF!</v>
      </c>
      <c r="AW36" s="25" t="e">
        <f>IF('Crisis Indicator Data'!#REF!="No Data",1,IF(#REF!&lt;&gt;"",1,0))</f>
        <v>#REF!</v>
      </c>
      <c r="AX36" s="25" t="e">
        <f>IF('Crisis Indicator Data'!#REF!="No Data",1,IF(#REF!&lt;&gt;"",1,0))</f>
        <v>#REF!</v>
      </c>
      <c r="AY36" s="25" t="e">
        <f>IF('Crisis Indicator Data'!#REF!="No Data",1,IF(#REF!&lt;&gt;"",1,0))</f>
        <v>#REF!</v>
      </c>
      <c r="AZ36" s="25" t="e">
        <f>IF('Crisis Indicator Data'!#REF!="No Data",1,IF(#REF!&lt;&gt;"",1,0))</f>
        <v>#REF!</v>
      </c>
      <c r="BA36" t="e">
        <f t="shared" si="2"/>
        <v>#REF!</v>
      </c>
      <c r="BB36" s="27" t="e">
        <f t="shared" si="3"/>
        <v>#REF!</v>
      </c>
    </row>
    <row r="37" spans="1:54" x14ac:dyDescent="0.25">
      <c r="A37" t="s">
        <v>9326</v>
      </c>
      <c r="B37" s="25" t="e">
        <f>IF('Crisis Indicator Data'!#REF!="No Data",1,IF(#REF!&lt;&gt;"",1,0))</f>
        <v>#REF!</v>
      </c>
      <c r="C37" s="25" t="e">
        <f>IF('Crisis Indicator Data'!#REF!="No Data",1,IF(#REF!&lt;&gt;"",1,0))</f>
        <v>#REF!</v>
      </c>
      <c r="D37" s="25" t="e">
        <f>IF('Crisis Indicator Data'!#REF!="No Data",1,IF(#REF!&lt;&gt;"",1,0))</f>
        <v>#REF!</v>
      </c>
      <c r="E37" s="25" t="e">
        <f>IF('Crisis Indicator Data'!#REF!="No Data",1,IF(#REF!&lt;&gt;"",1,0))</f>
        <v>#REF!</v>
      </c>
      <c r="F37" s="25" t="e">
        <f>IF('Crisis Indicator Data'!#REF!="No Data",1,IF(#REF!&lt;&gt;"",1,0))</f>
        <v>#REF!</v>
      </c>
      <c r="G37" s="25" t="e">
        <f>IF('Crisis Indicator Data'!#REF!="No Data",1,IF(#REF!&lt;&gt;"",1,0))</f>
        <v>#REF!</v>
      </c>
      <c r="H37" s="25" t="e">
        <f>IF('Crisis Indicator Data'!#REF!="No Data",1,IF(#REF!&lt;&gt;"",1,0))</f>
        <v>#REF!</v>
      </c>
      <c r="I37" s="25" t="e">
        <f>IF('Crisis Indicator Data'!#REF!="No Data",1,IF(#REF!&lt;&gt;"",1,0))</f>
        <v>#REF!</v>
      </c>
      <c r="J37" s="25" t="e">
        <f>IF('Crisis Indicator Data'!#REF!="No Data",1,IF(#REF!&lt;&gt;"",1,0))</f>
        <v>#REF!</v>
      </c>
      <c r="K37" s="25" t="e">
        <f>IF('Crisis Indicator Data'!#REF!="No Data",1,IF(#REF!&lt;&gt;"",1,0))</f>
        <v>#REF!</v>
      </c>
      <c r="L37" s="25" t="e">
        <f>IF('Crisis Indicator Data'!#REF!="No Data",1,IF(#REF!&lt;&gt;"",1,0))</f>
        <v>#REF!</v>
      </c>
      <c r="M37" s="25" t="e">
        <f>IF('Crisis Indicator Data'!#REF!="No Data",1,IF(#REF!&lt;&gt;"",1,0))</f>
        <v>#REF!</v>
      </c>
      <c r="N37" s="25" t="e">
        <f>IF('Crisis Indicator Data'!#REF!="No Data",1,IF(#REF!&lt;&gt;"",1,0))</f>
        <v>#REF!</v>
      </c>
      <c r="O37" s="25" t="e">
        <f>IF('Crisis Indicator Data'!#REF!="No Data",1,IF(#REF!&lt;&gt;"",1,0))</f>
        <v>#REF!</v>
      </c>
      <c r="P37" s="25" t="e">
        <f>IF('Crisis Indicator Data'!#REF!="No Data",1,IF(#REF!&lt;&gt;"",1,0))</f>
        <v>#REF!</v>
      </c>
      <c r="Q37" s="25" t="e">
        <f>IF('Crisis Indicator Data'!#REF!="No Data",1,IF(#REF!&lt;&gt;"",1,0))</f>
        <v>#REF!</v>
      </c>
      <c r="R37" s="25" t="e">
        <f>IF('Crisis Indicator Data'!#REF!="No Data",1,IF(#REF!&lt;&gt;"",1,0))</f>
        <v>#REF!</v>
      </c>
      <c r="S37" s="25" t="e">
        <f>IF('Crisis Indicator Data'!#REF!="No Data",1,IF(#REF!&lt;&gt;"",1,0))</f>
        <v>#REF!</v>
      </c>
      <c r="T37" s="25" t="e">
        <f>IF('Crisis Indicator Data'!#REF!="No Data",1,IF(#REF!&lt;&gt;"",1,0))</f>
        <v>#REF!</v>
      </c>
      <c r="U37" s="25" t="e">
        <f>IF('Crisis Indicator Data'!#REF!="No Data",1,IF(#REF!&lt;&gt;"",1,0))</f>
        <v>#REF!</v>
      </c>
      <c r="V37" s="25" t="e">
        <f>IF('Crisis Indicator Data'!#REF!="No Data",1,IF(#REF!&lt;&gt;"",1,0))</f>
        <v>#REF!</v>
      </c>
      <c r="W37" s="25" t="e">
        <f>IF('Crisis Indicator Data'!#REF!="No Data",1,IF(#REF!&lt;&gt;"",1,0))</f>
        <v>#REF!</v>
      </c>
      <c r="X37" s="25" t="e">
        <f>IF('Crisis Indicator Data'!#REF!="No Data",1,IF(#REF!&lt;&gt;"",1,0))</f>
        <v>#REF!</v>
      </c>
      <c r="Y37" s="25" t="e">
        <f>IF('Crisis Indicator Data'!#REF!="No Data",1,IF(#REF!&lt;&gt;"",1,0))</f>
        <v>#REF!</v>
      </c>
      <c r="Z37" s="25" t="e">
        <f>IF('Crisis Indicator Data'!#REF!="No Data",1,IF(#REF!&lt;&gt;"",1,0))</f>
        <v>#REF!</v>
      </c>
      <c r="AA37" s="25" t="e">
        <f>IF('Crisis Indicator Data'!#REF!="No Data",1,IF(#REF!&lt;&gt;"",1,0))</f>
        <v>#REF!</v>
      </c>
      <c r="AB37" s="25" t="e">
        <f>IF('Crisis Indicator Data'!#REF!="No Data",1,IF(#REF!&lt;&gt;"",1,0))</f>
        <v>#REF!</v>
      </c>
      <c r="AC37" s="25" t="e">
        <f>IF('Crisis Indicator Data'!#REF!="No Data",1,IF(#REF!&lt;&gt;"",1,0))</f>
        <v>#REF!</v>
      </c>
      <c r="AD37" s="25" t="e">
        <f>IF('Crisis Indicator Data'!#REF!="No Data",1,IF(#REF!&lt;&gt;"",1,0))</f>
        <v>#REF!</v>
      </c>
      <c r="AE37" s="25" t="e">
        <f>IF('Crisis Indicator Data'!#REF!="No Data",1,IF(#REF!&lt;&gt;"",1,0))</f>
        <v>#REF!</v>
      </c>
      <c r="AF37" s="25" t="e">
        <f>IF('Crisis Indicator Data'!#REF!="No Data",1,IF(#REF!&lt;&gt;"",1,0))</f>
        <v>#REF!</v>
      </c>
      <c r="AG37" s="25" t="e">
        <f>IF('Crisis Indicator Data'!#REF!="No Data",1,IF(#REF!&lt;&gt;"",1,0))</f>
        <v>#REF!</v>
      </c>
      <c r="AH37" s="25" t="e">
        <f>IF('Crisis Indicator Data'!#REF!="No Data",1,IF(#REF!&lt;&gt;"",1,0))</f>
        <v>#REF!</v>
      </c>
      <c r="AI37" s="25" t="e">
        <f>IF('Crisis Indicator Data'!#REF!="No Data",1,IF(#REF!&lt;&gt;"",1,0))</f>
        <v>#REF!</v>
      </c>
      <c r="AJ37" s="25" t="e">
        <f>IF('Crisis Indicator Data'!#REF!="No Data",1,IF(#REF!&lt;&gt;"",1,0))</f>
        <v>#REF!</v>
      </c>
      <c r="AK37" s="25" t="e">
        <f>IF('Crisis Indicator Data'!#REF!="No Data",1,IF(#REF!&lt;&gt;"",1,0))</f>
        <v>#REF!</v>
      </c>
      <c r="AL37" s="25" t="e">
        <f>IF('Crisis Indicator Data'!#REF!="No Data",1,IF(#REF!&lt;&gt;"",1,0))</f>
        <v>#REF!</v>
      </c>
      <c r="AM37" s="25" t="e">
        <f>IF('Crisis Indicator Data'!#REF!="No Data",1,IF(#REF!&lt;&gt;"",1,0))</f>
        <v>#REF!</v>
      </c>
      <c r="AN37" s="25" t="e">
        <f>IF('Crisis Indicator Data'!#REF!="No Data",1,IF(#REF!&lt;&gt;"",1,0))</f>
        <v>#REF!</v>
      </c>
      <c r="AO37" s="25" t="e">
        <f>IF('Crisis Indicator Data'!#REF!="No Data",1,IF(#REF!&lt;&gt;"",1,0))</f>
        <v>#REF!</v>
      </c>
      <c r="AP37" s="25" t="e">
        <f>IF('Crisis Indicator Data'!#REF!="No Data",1,IF(#REF!&lt;&gt;"",1,0))</f>
        <v>#REF!</v>
      </c>
      <c r="AQ37" s="25" t="e">
        <f>IF('Crisis Indicator Data'!#REF!="No Data",1,IF(#REF!&lt;&gt;"",1,0))</f>
        <v>#REF!</v>
      </c>
      <c r="AR37" s="25" t="e">
        <f>IF('Crisis Indicator Data'!#REF!="No Data",1,IF(#REF!&lt;&gt;"",1,0))</f>
        <v>#REF!</v>
      </c>
      <c r="AS37" s="25" t="e">
        <f>IF('Crisis Indicator Data'!#REF!="No Data",1,IF(#REF!&lt;&gt;"",1,0))</f>
        <v>#REF!</v>
      </c>
      <c r="AT37" s="25" t="e">
        <f>IF('Crisis Indicator Data'!#REF!="No Data",1,IF(#REF!&lt;&gt;"",1,0))</f>
        <v>#REF!</v>
      </c>
      <c r="AU37" s="25" t="e">
        <f>IF('Crisis Indicator Data'!#REF!="No Data",1,IF(#REF!&lt;&gt;"",1,0))</f>
        <v>#REF!</v>
      </c>
      <c r="AV37" s="25" t="e">
        <f>IF('Crisis Indicator Data'!#REF!="No Data",1,IF(#REF!&lt;&gt;"",1,0))</f>
        <v>#REF!</v>
      </c>
      <c r="AW37" s="25" t="e">
        <f>IF('Crisis Indicator Data'!#REF!="No Data",1,IF(#REF!&lt;&gt;"",1,0))</f>
        <v>#REF!</v>
      </c>
      <c r="AX37" s="25" t="e">
        <f>IF('Crisis Indicator Data'!#REF!="No Data",1,IF(#REF!&lt;&gt;"",1,0))</f>
        <v>#REF!</v>
      </c>
      <c r="AY37" s="25" t="e">
        <f>IF('Crisis Indicator Data'!#REF!="No Data",1,IF(#REF!&lt;&gt;"",1,0))</f>
        <v>#REF!</v>
      </c>
      <c r="AZ37" s="25" t="e">
        <f>IF('Crisis Indicator Data'!#REF!="No Data",1,IF(#REF!&lt;&gt;"",1,0))</f>
        <v>#REF!</v>
      </c>
      <c r="BA37" t="e">
        <f t="shared" si="2"/>
        <v>#REF!</v>
      </c>
      <c r="BB37" s="27" t="e">
        <f t="shared" si="3"/>
        <v>#REF!</v>
      </c>
    </row>
    <row r="38" spans="1:54" x14ac:dyDescent="0.25">
      <c r="A38" t="s">
        <v>9328</v>
      </c>
      <c r="B38" s="25" t="e">
        <f>IF('Crisis Indicator Data'!#REF!="No Data",1,IF(#REF!&lt;&gt;"",1,0))</f>
        <v>#REF!</v>
      </c>
      <c r="C38" s="25" t="e">
        <f>IF('Crisis Indicator Data'!#REF!="No Data",1,IF(#REF!&lt;&gt;"",1,0))</f>
        <v>#REF!</v>
      </c>
      <c r="D38" s="25" t="e">
        <f>IF('Crisis Indicator Data'!#REF!="No Data",1,IF(#REF!&lt;&gt;"",1,0))</f>
        <v>#REF!</v>
      </c>
      <c r="E38" s="25" t="e">
        <f>IF('Crisis Indicator Data'!#REF!="No Data",1,IF(#REF!&lt;&gt;"",1,0))</f>
        <v>#REF!</v>
      </c>
      <c r="F38" s="25" t="e">
        <f>IF('Crisis Indicator Data'!#REF!="No Data",1,IF(#REF!&lt;&gt;"",1,0))</f>
        <v>#REF!</v>
      </c>
      <c r="G38" s="25" t="e">
        <f>IF('Crisis Indicator Data'!#REF!="No Data",1,IF(#REF!&lt;&gt;"",1,0))</f>
        <v>#REF!</v>
      </c>
      <c r="H38" s="25" t="e">
        <f>IF('Crisis Indicator Data'!#REF!="No Data",1,IF(#REF!&lt;&gt;"",1,0))</f>
        <v>#REF!</v>
      </c>
      <c r="I38" s="25" t="e">
        <f>IF('Crisis Indicator Data'!#REF!="No Data",1,IF(#REF!&lt;&gt;"",1,0))</f>
        <v>#REF!</v>
      </c>
      <c r="J38" s="25" t="e">
        <f>IF('Crisis Indicator Data'!#REF!="No Data",1,IF(#REF!&lt;&gt;"",1,0))</f>
        <v>#REF!</v>
      </c>
      <c r="K38" s="25" t="e">
        <f>IF('Crisis Indicator Data'!#REF!="No Data",1,IF(#REF!&lt;&gt;"",1,0))</f>
        <v>#REF!</v>
      </c>
      <c r="L38" s="25" t="e">
        <f>IF('Crisis Indicator Data'!#REF!="No Data",1,IF(#REF!&lt;&gt;"",1,0))</f>
        <v>#REF!</v>
      </c>
      <c r="M38" s="25" t="e">
        <f>IF('Crisis Indicator Data'!#REF!="No Data",1,IF(#REF!&lt;&gt;"",1,0))</f>
        <v>#REF!</v>
      </c>
      <c r="N38" s="25" t="e">
        <f>IF('Crisis Indicator Data'!#REF!="No Data",1,IF(#REF!&lt;&gt;"",1,0))</f>
        <v>#REF!</v>
      </c>
      <c r="O38" s="25" t="e">
        <f>IF('Crisis Indicator Data'!#REF!="No Data",1,IF(#REF!&lt;&gt;"",1,0))</f>
        <v>#REF!</v>
      </c>
      <c r="P38" s="25" t="e">
        <f>IF('Crisis Indicator Data'!#REF!="No Data",1,IF(#REF!&lt;&gt;"",1,0))</f>
        <v>#REF!</v>
      </c>
      <c r="Q38" s="25" t="e">
        <f>IF('Crisis Indicator Data'!#REF!="No Data",1,IF(#REF!&lt;&gt;"",1,0))</f>
        <v>#REF!</v>
      </c>
      <c r="R38" s="25" t="e">
        <f>IF('Crisis Indicator Data'!#REF!="No Data",1,IF(#REF!&lt;&gt;"",1,0))</f>
        <v>#REF!</v>
      </c>
      <c r="S38" s="25" t="e">
        <f>IF('Crisis Indicator Data'!#REF!="No Data",1,IF(#REF!&lt;&gt;"",1,0))</f>
        <v>#REF!</v>
      </c>
      <c r="T38" s="25" t="e">
        <f>IF('Crisis Indicator Data'!#REF!="No Data",1,IF(#REF!&lt;&gt;"",1,0))</f>
        <v>#REF!</v>
      </c>
      <c r="U38" s="25" t="e">
        <f>IF('Crisis Indicator Data'!#REF!="No Data",1,IF(#REF!&lt;&gt;"",1,0))</f>
        <v>#REF!</v>
      </c>
      <c r="V38" s="25" t="e">
        <f>IF('Crisis Indicator Data'!#REF!="No Data",1,IF(#REF!&lt;&gt;"",1,0))</f>
        <v>#REF!</v>
      </c>
      <c r="W38" s="25" t="e">
        <f>IF('Crisis Indicator Data'!#REF!="No Data",1,IF(#REF!&lt;&gt;"",1,0))</f>
        <v>#REF!</v>
      </c>
      <c r="X38" s="25" t="e">
        <f>IF('Crisis Indicator Data'!#REF!="No Data",1,IF(#REF!&lt;&gt;"",1,0))</f>
        <v>#REF!</v>
      </c>
      <c r="Y38" s="25" t="e">
        <f>IF('Crisis Indicator Data'!#REF!="No Data",1,IF(#REF!&lt;&gt;"",1,0))</f>
        <v>#REF!</v>
      </c>
      <c r="Z38" s="25" t="e">
        <f>IF('Crisis Indicator Data'!#REF!="No Data",1,IF(#REF!&lt;&gt;"",1,0))</f>
        <v>#REF!</v>
      </c>
      <c r="AA38" s="25" t="e">
        <f>IF('Crisis Indicator Data'!#REF!="No Data",1,IF(#REF!&lt;&gt;"",1,0))</f>
        <v>#REF!</v>
      </c>
      <c r="AB38" s="25" t="e">
        <f>IF('Crisis Indicator Data'!#REF!="No Data",1,IF(#REF!&lt;&gt;"",1,0))</f>
        <v>#REF!</v>
      </c>
      <c r="AC38" s="25" t="e">
        <f>IF('Crisis Indicator Data'!#REF!="No Data",1,IF(#REF!&lt;&gt;"",1,0))</f>
        <v>#REF!</v>
      </c>
      <c r="AD38" s="25" t="e">
        <f>IF('Crisis Indicator Data'!#REF!="No Data",1,IF(#REF!&lt;&gt;"",1,0))</f>
        <v>#REF!</v>
      </c>
      <c r="AE38" s="25" t="e">
        <f>IF('Crisis Indicator Data'!#REF!="No Data",1,IF(#REF!&lt;&gt;"",1,0))</f>
        <v>#REF!</v>
      </c>
      <c r="AF38" s="25" t="e">
        <f>IF('Crisis Indicator Data'!#REF!="No Data",1,IF(#REF!&lt;&gt;"",1,0))</f>
        <v>#REF!</v>
      </c>
      <c r="AG38" s="25" t="e">
        <f>IF('Crisis Indicator Data'!#REF!="No Data",1,IF(#REF!&lt;&gt;"",1,0))</f>
        <v>#REF!</v>
      </c>
      <c r="AH38" s="25" t="e">
        <f>IF('Crisis Indicator Data'!#REF!="No Data",1,IF(#REF!&lt;&gt;"",1,0))</f>
        <v>#REF!</v>
      </c>
      <c r="AI38" s="25" t="e">
        <f>IF('Crisis Indicator Data'!#REF!="No Data",1,IF(#REF!&lt;&gt;"",1,0))</f>
        <v>#REF!</v>
      </c>
      <c r="AJ38" s="25" t="e">
        <f>IF('Crisis Indicator Data'!#REF!="No Data",1,IF(#REF!&lt;&gt;"",1,0))</f>
        <v>#REF!</v>
      </c>
      <c r="AK38" s="25" t="e">
        <f>IF('Crisis Indicator Data'!#REF!="No Data",1,IF(#REF!&lt;&gt;"",1,0))</f>
        <v>#REF!</v>
      </c>
      <c r="AL38" s="25" t="e">
        <f>IF('Crisis Indicator Data'!#REF!="No Data",1,IF(#REF!&lt;&gt;"",1,0))</f>
        <v>#REF!</v>
      </c>
      <c r="AM38" s="25" t="e">
        <f>IF('Crisis Indicator Data'!#REF!="No Data",1,IF(#REF!&lt;&gt;"",1,0))</f>
        <v>#REF!</v>
      </c>
      <c r="AN38" s="25" t="e">
        <f>IF('Crisis Indicator Data'!#REF!="No Data",1,IF(#REF!&lt;&gt;"",1,0))</f>
        <v>#REF!</v>
      </c>
      <c r="AO38" s="25" t="e">
        <f>IF('Crisis Indicator Data'!#REF!="No Data",1,IF(#REF!&lt;&gt;"",1,0))</f>
        <v>#REF!</v>
      </c>
      <c r="AP38" s="25" t="e">
        <f>IF('Crisis Indicator Data'!#REF!="No Data",1,IF(#REF!&lt;&gt;"",1,0))</f>
        <v>#REF!</v>
      </c>
      <c r="AQ38" s="25" t="e">
        <f>IF('Crisis Indicator Data'!#REF!="No Data",1,IF(#REF!&lt;&gt;"",1,0))</f>
        <v>#REF!</v>
      </c>
      <c r="AR38" s="25" t="e">
        <f>IF('Crisis Indicator Data'!#REF!="No Data",1,IF(#REF!&lt;&gt;"",1,0))</f>
        <v>#REF!</v>
      </c>
      <c r="AS38" s="25" t="e">
        <f>IF('Crisis Indicator Data'!#REF!="No Data",1,IF(#REF!&lt;&gt;"",1,0))</f>
        <v>#REF!</v>
      </c>
      <c r="AT38" s="25" t="e">
        <f>IF('Crisis Indicator Data'!#REF!="No Data",1,IF(#REF!&lt;&gt;"",1,0))</f>
        <v>#REF!</v>
      </c>
      <c r="AU38" s="25" t="e">
        <f>IF('Crisis Indicator Data'!#REF!="No Data",1,IF(#REF!&lt;&gt;"",1,0))</f>
        <v>#REF!</v>
      </c>
      <c r="AV38" s="25" t="e">
        <f>IF('Crisis Indicator Data'!#REF!="No Data",1,IF(#REF!&lt;&gt;"",1,0))</f>
        <v>#REF!</v>
      </c>
      <c r="AW38" s="25" t="e">
        <f>IF('Crisis Indicator Data'!#REF!="No Data",1,IF(#REF!&lt;&gt;"",1,0))</f>
        <v>#REF!</v>
      </c>
      <c r="AX38" s="25" t="e">
        <f>IF('Crisis Indicator Data'!#REF!="No Data",1,IF(#REF!&lt;&gt;"",1,0))</f>
        <v>#REF!</v>
      </c>
      <c r="AY38" s="25" t="e">
        <f>IF('Crisis Indicator Data'!#REF!="No Data",1,IF(#REF!&lt;&gt;"",1,0))</f>
        <v>#REF!</v>
      </c>
      <c r="AZ38" s="25" t="e">
        <f>IF('Crisis Indicator Data'!#REF!="No Data",1,IF(#REF!&lt;&gt;"",1,0))</f>
        <v>#REF!</v>
      </c>
      <c r="BA38" t="e">
        <f t="shared" si="2"/>
        <v>#REF!</v>
      </c>
      <c r="BB38" s="27" t="e">
        <f t="shared" si="3"/>
        <v>#REF!</v>
      </c>
    </row>
    <row r="39" spans="1:54" x14ac:dyDescent="0.25">
      <c r="A39" t="s">
        <v>9325</v>
      </c>
      <c r="B39" s="25" t="e">
        <f>IF('Crisis Indicator Data'!#REF!="No Data",1,IF(#REF!&lt;&gt;"",1,0))</f>
        <v>#REF!</v>
      </c>
      <c r="C39" s="25" t="e">
        <f>IF('Crisis Indicator Data'!#REF!="No Data",1,IF(#REF!&lt;&gt;"",1,0))</f>
        <v>#REF!</v>
      </c>
      <c r="D39" s="25" t="e">
        <f>IF('Crisis Indicator Data'!#REF!="No Data",1,IF(#REF!&lt;&gt;"",1,0))</f>
        <v>#REF!</v>
      </c>
      <c r="E39" s="25" t="e">
        <f>IF('Crisis Indicator Data'!#REF!="No Data",1,IF(#REF!&lt;&gt;"",1,0))</f>
        <v>#REF!</v>
      </c>
      <c r="F39" s="25" t="e">
        <f>IF('Crisis Indicator Data'!#REF!="No Data",1,IF(#REF!&lt;&gt;"",1,0))</f>
        <v>#REF!</v>
      </c>
      <c r="G39" s="25" t="e">
        <f>IF('Crisis Indicator Data'!#REF!="No Data",1,IF(#REF!&lt;&gt;"",1,0))</f>
        <v>#REF!</v>
      </c>
      <c r="H39" s="25" t="e">
        <f>IF('Crisis Indicator Data'!#REF!="No Data",1,IF(#REF!&lt;&gt;"",1,0))</f>
        <v>#REF!</v>
      </c>
      <c r="I39" s="25" t="e">
        <f>IF('Crisis Indicator Data'!#REF!="No Data",1,IF(#REF!&lt;&gt;"",1,0))</f>
        <v>#REF!</v>
      </c>
      <c r="J39" s="25" t="e">
        <f>IF('Crisis Indicator Data'!#REF!="No Data",1,IF(#REF!&lt;&gt;"",1,0))</f>
        <v>#REF!</v>
      </c>
      <c r="K39" s="25" t="e">
        <f>IF('Crisis Indicator Data'!#REF!="No Data",1,IF(#REF!&lt;&gt;"",1,0))</f>
        <v>#REF!</v>
      </c>
      <c r="L39" s="25" t="e">
        <f>IF('Crisis Indicator Data'!#REF!="No Data",1,IF(#REF!&lt;&gt;"",1,0))</f>
        <v>#REF!</v>
      </c>
      <c r="M39" s="25" t="e">
        <f>IF('Crisis Indicator Data'!#REF!="No Data",1,IF(#REF!&lt;&gt;"",1,0))</f>
        <v>#REF!</v>
      </c>
      <c r="N39" s="25" t="e">
        <f>IF('Crisis Indicator Data'!#REF!="No Data",1,IF(#REF!&lt;&gt;"",1,0))</f>
        <v>#REF!</v>
      </c>
      <c r="O39" s="25" t="e">
        <f>IF('Crisis Indicator Data'!#REF!="No Data",1,IF(#REF!&lt;&gt;"",1,0))</f>
        <v>#REF!</v>
      </c>
      <c r="P39" s="25" t="e">
        <f>IF('Crisis Indicator Data'!#REF!="No Data",1,IF(#REF!&lt;&gt;"",1,0))</f>
        <v>#REF!</v>
      </c>
      <c r="Q39" s="25" t="e">
        <f>IF('Crisis Indicator Data'!#REF!="No Data",1,IF(#REF!&lt;&gt;"",1,0))</f>
        <v>#REF!</v>
      </c>
      <c r="R39" s="25" t="e">
        <f>IF('Crisis Indicator Data'!#REF!="No Data",1,IF(#REF!&lt;&gt;"",1,0))</f>
        <v>#REF!</v>
      </c>
      <c r="S39" s="25" t="e">
        <f>IF('Crisis Indicator Data'!#REF!="No Data",1,IF(#REF!&lt;&gt;"",1,0))</f>
        <v>#REF!</v>
      </c>
      <c r="T39" s="25" t="e">
        <f>IF('Crisis Indicator Data'!#REF!="No Data",1,IF(#REF!&lt;&gt;"",1,0))</f>
        <v>#REF!</v>
      </c>
      <c r="U39" s="25" t="e">
        <f>IF('Crisis Indicator Data'!#REF!="No Data",1,IF(#REF!&lt;&gt;"",1,0))</f>
        <v>#REF!</v>
      </c>
      <c r="V39" s="25" t="e">
        <f>IF('Crisis Indicator Data'!#REF!="No Data",1,IF(#REF!&lt;&gt;"",1,0))</f>
        <v>#REF!</v>
      </c>
      <c r="W39" s="25" t="e">
        <f>IF('Crisis Indicator Data'!#REF!="No Data",1,IF(#REF!&lt;&gt;"",1,0))</f>
        <v>#REF!</v>
      </c>
      <c r="X39" s="25" t="e">
        <f>IF('Crisis Indicator Data'!#REF!="No Data",1,IF(#REF!&lt;&gt;"",1,0))</f>
        <v>#REF!</v>
      </c>
      <c r="Y39" s="25" t="e">
        <f>IF('Crisis Indicator Data'!#REF!="No Data",1,IF(#REF!&lt;&gt;"",1,0))</f>
        <v>#REF!</v>
      </c>
      <c r="Z39" s="25" t="e">
        <f>IF('Crisis Indicator Data'!#REF!="No Data",1,IF(#REF!&lt;&gt;"",1,0))</f>
        <v>#REF!</v>
      </c>
      <c r="AA39" s="25" t="e">
        <f>IF('Crisis Indicator Data'!#REF!="No Data",1,IF(#REF!&lt;&gt;"",1,0))</f>
        <v>#REF!</v>
      </c>
      <c r="AB39" s="25" t="e">
        <f>IF('Crisis Indicator Data'!#REF!="No Data",1,IF(#REF!&lt;&gt;"",1,0))</f>
        <v>#REF!</v>
      </c>
      <c r="AC39" s="25" t="e">
        <f>IF('Crisis Indicator Data'!#REF!="No Data",1,IF(#REF!&lt;&gt;"",1,0))</f>
        <v>#REF!</v>
      </c>
      <c r="AD39" s="25" t="e">
        <f>IF('Crisis Indicator Data'!#REF!="No Data",1,IF(#REF!&lt;&gt;"",1,0))</f>
        <v>#REF!</v>
      </c>
      <c r="AE39" s="25" t="e">
        <f>IF('Crisis Indicator Data'!#REF!="No Data",1,IF(#REF!&lt;&gt;"",1,0))</f>
        <v>#REF!</v>
      </c>
      <c r="AF39" s="25" t="e">
        <f>IF('Crisis Indicator Data'!#REF!="No Data",1,IF(#REF!&lt;&gt;"",1,0))</f>
        <v>#REF!</v>
      </c>
      <c r="AG39" s="25" t="e">
        <f>IF('Crisis Indicator Data'!#REF!="No Data",1,IF(#REF!&lt;&gt;"",1,0))</f>
        <v>#REF!</v>
      </c>
      <c r="AH39" s="25" t="e">
        <f>IF('Crisis Indicator Data'!#REF!="No Data",1,IF(#REF!&lt;&gt;"",1,0))</f>
        <v>#REF!</v>
      </c>
      <c r="AI39" s="25" t="e">
        <f>IF('Crisis Indicator Data'!#REF!="No Data",1,IF(#REF!&lt;&gt;"",1,0))</f>
        <v>#REF!</v>
      </c>
      <c r="AJ39" s="25" t="e">
        <f>IF('Crisis Indicator Data'!#REF!="No Data",1,IF(#REF!&lt;&gt;"",1,0))</f>
        <v>#REF!</v>
      </c>
      <c r="AK39" s="25" t="e">
        <f>IF('Crisis Indicator Data'!#REF!="No Data",1,IF(#REF!&lt;&gt;"",1,0))</f>
        <v>#REF!</v>
      </c>
      <c r="AL39" s="25" t="e">
        <f>IF('Crisis Indicator Data'!#REF!="No Data",1,IF(#REF!&lt;&gt;"",1,0))</f>
        <v>#REF!</v>
      </c>
      <c r="AM39" s="25" t="e">
        <f>IF('Crisis Indicator Data'!#REF!="No Data",1,IF(#REF!&lt;&gt;"",1,0))</f>
        <v>#REF!</v>
      </c>
      <c r="AN39" s="25" t="e">
        <f>IF('Crisis Indicator Data'!#REF!="No Data",1,IF(#REF!&lt;&gt;"",1,0))</f>
        <v>#REF!</v>
      </c>
      <c r="AO39" s="25" t="e">
        <f>IF('Crisis Indicator Data'!#REF!="No Data",1,IF(#REF!&lt;&gt;"",1,0))</f>
        <v>#REF!</v>
      </c>
      <c r="AP39" s="25" t="e">
        <f>IF('Crisis Indicator Data'!#REF!="No Data",1,IF(#REF!&lt;&gt;"",1,0))</f>
        <v>#REF!</v>
      </c>
      <c r="AQ39" s="25" t="e">
        <f>IF('Crisis Indicator Data'!#REF!="No Data",1,IF(#REF!&lt;&gt;"",1,0))</f>
        <v>#REF!</v>
      </c>
      <c r="AR39" s="25" t="e">
        <f>IF('Crisis Indicator Data'!#REF!="No Data",1,IF(#REF!&lt;&gt;"",1,0))</f>
        <v>#REF!</v>
      </c>
      <c r="AS39" s="25" t="e">
        <f>IF('Crisis Indicator Data'!#REF!="No Data",1,IF(#REF!&lt;&gt;"",1,0))</f>
        <v>#REF!</v>
      </c>
      <c r="AT39" s="25" t="e">
        <f>IF('Crisis Indicator Data'!#REF!="No Data",1,IF(#REF!&lt;&gt;"",1,0))</f>
        <v>#REF!</v>
      </c>
      <c r="AU39" s="25" t="e">
        <f>IF('Crisis Indicator Data'!#REF!="No Data",1,IF(#REF!&lt;&gt;"",1,0))</f>
        <v>#REF!</v>
      </c>
      <c r="AV39" s="25" t="e">
        <f>IF('Crisis Indicator Data'!#REF!="No Data",1,IF(#REF!&lt;&gt;"",1,0))</f>
        <v>#REF!</v>
      </c>
      <c r="AW39" s="25" t="e">
        <f>IF('Crisis Indicator Data'!#REF!="No Data",1,IF(#REF!&lt;&gt;"",1,0))</f>
        <v>#REF!</v>
      </c>
      <c r="AX39" s="25" t="e">
        <f>IF('Crisis Indicator Data'!#REF!="No Data",1,IF(#REF!&lt;&gt;"",1,0))</f>
        <v>#REF!</v>
      </c>
      <c r="AY39" s="25" t="e">
        <f>IF('Crisis Indicator Data'!#REF!="No Data",1,IF(#REF!&lt;&gt;"",1,0))</f>
        <v>#REF!</v>
      </c>
      <c r="AZ39" s="25" t="e">
        <f>IF('Crisis Indicator Data'!#REF!="No Data",1,IF(#REF!&lt;&gt;"",1,0))</f>
        <v>#REF!</v>
      </c>
      <c r="BA39" t="e">
        <f t="shared" si="2"/>
        <v>#REF!</v>
      </c>
      <c r="BB39" s="27" t="e">
        <f t="shared" si="3"/>
        <v>#REF!</v>
      </c>
    </row>
    <row r="40" spans="1:54" x14ac:dyDescent="0.25">
      <c r="A40" t="s">
        <v>9324</v>
      </c>
      <c r="B40" s="25" t="e">
        <f>IF('Crisis Indicator Data'!#REF!="No Data",1,IF(#REF!&lt;&gt;"",1,0))</f>
        <v>#REF!</v>
      </c>
      <c r="C40" s="25" t="e">
        <f>IF('Crisis Indicator Data'!#REF!="No Data",1,IF(#REF!&lt;&gt;"",1,0))</f>
        <v>#REF!</v>
      </c>
      <c r="D40" s="25" t="e">
        <f>IF('Crisis Indicator Data'!#REF!="No Data",1,IF(#REF!&lt;&gt;"",1,0))</f>
        <v>#REF!</v>
      </c>
      <c r="E40" s="25" t="e">
        <f>IF('Crisis Indicator Data'!#REF!="No Data",1,IF(#REF!&lt;&gt;"",1,0))</f>
        <v>#REF!</v>
      </c>
      <c r="F40" s="25" t="e">
        <f>IF('Crisis Indicator Data'!#REF!="No Data",1,IF(#REF!&lt;&gt;"",1,0))</f>
        <v>#REF!</v>
      </c>
      <c r="G40" s="25" t="e">
        <f>IF('Crisis Indicator Data'!#REF!="No Data",1,IF(#REF!&lt;&gt;"",1,0))</f>
        <v>#REF!</v>
      </c>
      <c r="H40" s="25" t="e">
        <f>IF('Crisis Indicator Data'!#REF!="No Data",1,IF(#REF!&lt;&gt;"",1,0))</f>
        <v>#REF!</v>
      </c>
      <c r="I40" s="25" t="e">
        <f>IF('Crisis Indicator Data'!#REF!="No Data",1,IF(#REF!&lt;&gt;"",1,0))</f>
        <v>#REF!</v>
      </c>
      <c r="J40" s="25" t="e">
        <f>IF('Crisis Indicator Data'!#REF!="No Data",1,IF(#REF!&lt;&gt;"",1,0))</f>
        <v>#REF!</v>
      </c>
      <c r="K40" s="25" t="e">
        <f>IF('Crisis Indicator Data'!#REF!="No Data",1,IF(#REF!&lt;&gt;"",1,0))</f>
        <v>#REF!</v>
      </c>
      <c r="L40" s="25" t="e">
        <f>IF('Crisis Indicator Data'!#REF!="No Data",1,IF(#REF!&lt;&gt;"",1,0))</f>
        <v>#REF!</v>
      </c>
      <c r="M40" s="25" t="e">
        <f>IF('Crisis Indicator Data'!#REF!="No Data",1,IF(#REF!&lt;&gt;"",1,0))</f>
        <v>#REF!</v>
      </c>
      <c r="N40" s="25" t="e">
        <f>IF('Crisis Indicator Data'!#REF!="No Data",1,IF(#REF!&lt;&gt;"",1,0))</f>
        <v>#REF!</v>
      </c>
      <c r="O40" s="25" t="e">
        <f>IF('Crisis Indicator Data'!#REF!="No Data",1,IF(#REF!&lt;&gt;"",1,0))</f>
        <v>#REF!</v>
      </c>
      <c r="P40" s="25" t="e">
        <f>IF('Crisis Indicator Data'!#REF!="No Data",1,IF(#REF!&lt;&gt;"",1,0))</f>
        <v>#REF!</v>
      </c>
      <c r="Q40" s="25" t="e">
        <f>IF('Crisis Indicator Data'!#REF!="No Data",1,IF(#REF!&lt;&gt;"",1,0))</f>
        <v>#REF!</v>
      </c>
      <c r="R40" s="25" t="e">
        <f>IF('Crisis Indicator Data'!#REF!="No Data",1,IF(#REF!&lt;&gt;"",1,0))</f>
        <v>#REF!</v>
      </c>
      <c r="S40" s="25" t="e">
        <f>IF('Crisis Indicator Data'!#REF!="No Data",1,IF(#REF!&lt;&gt;"",1,0))</f>
        <v>#REF!</v>
      </c>
      <c r="T40" s="25" t="e">
        <f>IF('Crisis Indicator Data'!#REF!="No Data",1,IF(#REF!&lt;&gt;"",1,0))</f>
        <v>#REF!</v>
      </c>
      <c r="U40" s="25" t="e">
        <f>IF('Crisis Indicator Data'!#REF!="No Data",1,IF(#REF!&lt;&gt;"",1,0))</f>
        <v>#REF!</v>
      </c>
      <c r="V40" s="25" t="e">
        <f>IF('Crisis Indicator Data'!#REF!="No Data",1,IF(#REF!&lt;&gt;"",1,0))</f>
        <v>#REF!</v>
      </c>
      <c r="W40" s="25" t="e">
        <f>IF('Crisis Indicator Data'!#REF!="No Data",1,IF(#REF!&lt;&gt;"",1,0))</f>
        <v>#REF!</v>
      </c>
      <c r="X40" s="25" t="e">
        <f>IF('Crisis Indicator Data'!#REF!="No Data",1,IF(#REF!&lt;&gt;"",1,0))</f>
        <v>#REF!</v>
      </c>
      <c r="Y40" s="25" t="e">
        <f>IF('Crisis Indicator Data'!#REF!="No Data",1,IF(#REF!&lt;&gt;"",1,0))</f>
        <v>#REF!</v>
      </c>
      <c r="Z40" s="25" t="e">
        <f>IF('Crisis Indicator Data'!#REF!="No Data",1,IF(#REF!&lt;&gt;"",1,0))</f>
        <v>#REF!</v>
      </c>
      <c r="AA40" s="25" t="e">
        <f>IF('Crisis Indicator Data'!#REF!="No Data",1,IF(#REF!&lt;&gt;"",1,0))</f>
        <v>#REF!</v>
      </c>
      <c r="AB40" s="25" t="e">
        <f>IF('Crisis Indicator Data'!#REF!="No Data",1,IF(#REF!&lt;&gt;"",1,0))</f>
        <v>#REF!</v>
      </c>
      <c r="AC40" s="25" t="e">
        <f>IF('Crisis Indicator Data'!#REF!="No Data",1,IF(#REF!&lt;&gt;"",1,0))</f>
        <v>#REF!</v>
      </c>
      <c r="AD40" s="25" t="e">
        <f>IF('Crisis Indicator Data'!#REF!="No Data",1,IF(#REF!&lt;&gt;"",1,0))</f>
        <v>#REF!</v>
      </c>
      <c r="AE40" s="25" t="e">
        <f>IF('Crisis Indicator Data'!#REF!="No Data",1,IF(#REF!&lt;&gt;"",1,0))</f>
        <v>#REF!</v>
      </c>
      <c r="AF40" s="25" t="e">
        <f>IF('Crisis Indicator Data'!#REF!="No Data",1,IF(#REF!&lt;&gt;"",1,0))</f>
        <v>#REF!</v>
      </c>
      <c r="AG40" s="25" t="e">
        <f>IF('Crisis Indicator Data'!#REF!="No Data",1,IF(#REF!&lt;&gt;"",1,0))</f>
        <v>#REF!</v>
      </c>
      <c r="AH40" s="25" t="e">
        <f>IF('Crisis Indicator Data'!#REF!="No Data",1,IF(#REF!&lt;&gt;"",1,0))</f>
        <v>#REF!</v>
      </c>
      <c r="AI40" s="25" t="e">
        <f>IF('Crisis Indicator Data'!#REF!="No Data",1,IF(#REF!&lt;&gt;"",1,0))</f>
        <v>#REF!</v>
      </c>
      <c r="AJ40" s="25" t="e">
        <f>IF('Crisis Indicator Data'!#REF!="No Data",1,IF(#REF!&lt;&gt;"",1,0))</f>
        <v>#REF!</v>
      </c>
      <c r="AK40" s="25" t="e">
        <f>IF('Crisis Indicator Data'!#REF!="No Data",1,IF(#REF!&lt;&gt;"",1,0))</f>
        <v>#REF!</v>
      </c>
      <c r="AL40" s="25" t="e">
        <f>IF('Crisis Indicator Data'!#REF!="No Data",1,IF(#REF!&lt;&gt;"",1,0))</f>
        <v>#REF!</v>
      </c>
      <c r="AM40" s="25" t="e">
        <f>IF('Crisis Indicator Data'!#REF!="No Data",1,IF(#REF!&lt;&gt;"",1,0))</f>
        <v>#REF!</v>
      </c>
      <c r="AN40" s="25" t="e">
        <f>IF('Crisis Indicator Data'!#REF!="No Data",1,IF(#REF!&lt;&gt;"",1,0))</f>
        <v>#REF!</v>
      </c>
      <c r="AO40" s="25" t="e">
        <f>IF('Crisis Indicator Data'!#REF!="No Data",1,IF(#REF!&lt;&gt;"",1,0))</f>
        <v>#REF!</v>
      </c>
      <c r="AP40" s="25" t="e">
        <f>IF('Crisis Indicator Data'!#REF!="No Data",1,IF(#REF!&lt;&gt;"",1,0))</f>
        <v>#REF!</v>
      </c>
      <c r="AQ40" s="25" t="e">
        <f>IF('Crisis Indicator Data'!#REF!="No Data",1,IF(#REF!&lt;&gt;"",1,0))</f>
        <v>#REF!</v>
      </c>
      <c r="AR40" s="25" t="e">
        <f>IF('Crisis Indicator Data'!#REF!="No Data",1,IF(#REF!&lt;&gt;"",1,0))</f>
        <v>#REF!</v>
      </c>
      <c r="AS40" s="25" t="e">
        <f>IF('Crisis Indicator Data'!#REF!="No Data",1,IF(#REF!&lt;&gt;"",1,0))</f>
        <v>#REF!</v>
      </c>
      <c r="AT40" s="25" t="e">
        <f>IF('Crisis Indicator Data'!#REF!="No Data",1,IF(#REF!&lt;&gt;"",1,0))</f>
        <v>#REF!</v>
      </c>
      <c r="AU40" s="25" t="e">
        <f>IF('Crisis Indicator Data'!#REF!="No Data",1,IF(#REF!&lt;&gt;"",1,0))</f>
        <v>#REF!</v>
      </c>
      <c r="AV40" s="25" t="e">
        <f>IF('Crisis Indicator Data'!#REF!="No Data",1,IF(#REF!&lt;&gt;"",1,0))</f>
        <v>#REF!</v>
      </c>
      <c r="AW40" s="25" t="e">
        <f>IF('Crisis Indicator Data'!#REF!="No Data",1,IF(#REF!&lt;&gt;"",1,0))</f>
        <v>#REF!</v>
      </c>
      <c r="AX40" s="25" t="e">
        <f>IF('Crisis Indicator Data'!#REF!="No Data",1,IF(#REF!&lt;&gt;"",1,0))</f>
        <v>#REF!</v>
      </c>
      <c r="AY40" s="25" t="e">
        <f>IF('Crisis Indicator Data'!#REF!="No Data",1,IF(#REF!&lt;&gt;"",1,0))</f>
        <v>#REF!</v>
      </c>
      <c r="AZ40" s="25" t="e">
        <f>IF('Crisis Indicator Data'!#REF!="No Data",1,IF(#REF!&lt;&gt;"",1,0))</f>
        <v>#REF!</v>
      </c>
      <c r="BA40" t="e">
        <f t="shared" si="2"/>
        <v>#REF!</v>
      </c>
      <c r="BB40" s="27" t="e">
        <f t="shared" si="3"/>
        <v>#REF!</v>
      </c>
    </row>
    <row r="41" spans="1:54" x14ac:dyDescent="0.25">
      <c r="A41" t="s">
        <v>9331</v>
      </c>
      <c r="B41" s="25" t="e">
        <f>IF('Crisis Indicator Data'!#REF!="No Data",1,IF(#REF!&lt;&gt;"",1,0))</f>
        <v>#REF!</v>
      </c>
      <c r="C41" s="25" t="e">
        <f>IF('Crisis Indicator Data'!#REF!="No Data",1,IF(#REF!&lt;&gt;"",1,0))</f>
        <v>#REF!</v>
      </c>
      <c r="D41" s="25" t="e">
        <f>IF('Crisis Indicator Data'!#REF!="No Data",1,IF(#REF!&lt;&gt;"",1,0))</f>
        <v>#REF!</v>
      </c>
      <c r="E41" s="25" t="e">
        <f>IF('Crisis Indicator Data'!#REF!="No Data",1,IF(#REF!&lt;&gt;"",1,0))</f>
        <v>#REF!</v>
      </c>
      <c r="F41" s="25" t="e">
        <f>IF('Crisis Indicator Data'!#REF!="No Data",1,IF(#REF!&lt;&gt;"",1,0))</f>
        <v>#REF!</v>
      </c>
      <c r="G41" s="25" t="e">
        <f>IF('Crisis Indicator Data'!#REF!="No Data",1,IF(#REF!&lt;&gt;"",1,0))</f>
        <v>#REF!</v>
      </c>
      <c r="H41" s="25" t="e">
        <f>IF('Crisis Indicator Data'!#REF!="No Data",1,IF(#REF!&lt;&gt;"",1,0))</f>
        <v>#REF!</v>
      </c>
      <c r="I41" s="25" t="e">
        <f>IF('Crisis Indicator Data'!#REF!="No Data",1,IF(#REF!&lt;&gt;"",1,0))</f>
        <v>#REF!</v>
      </c>
      <c r="J41" s="25" t="e">
        <f>IF('Crisis Indicator Data'!#REF!="No Data",1,IF(#REF!&lt;&gt;"",1,0))</f>
        <v>#REF!</v>
      </c>
      <c r="K41" s="25" t="e">
        <f>IF('Crisis Indicator Data'!#REF!="No Data",1,IF(#REF!&lt;&gt;"",1,0))</f>
        <v>#REF!</v>
      </c>
      <c r="L41" s="25" t="e">
        <f>IF('Crisis Indicator Data'!#REF!="No Data",1,IF(#REF!&lt;&gt;"",1,0))</f>
        <v>#REF!</v>
      </c>
      <c r="M41" s="25" t="e">
        <f>IF('Crisis Indicator Data'!#REF!="No Data",1,IF(#REF!&lt;&gt;"",1,0))</f>
        <v>#REF!</v>
      </c>
      <c r="N41" s="25" t="e">
        <f>IF('Crisis Indicator Data'!#REF!="No Data",1,IF(#REF!&lt;&gt;"",1,0))</f>
        <v>#REF!</v>
      </c>
      <c r="O41" s="25" t="e">
        <f>IF('Crisis Indicator Data'!#REF!="No Data",1,IF(#REF!&lt;&gt;"",1,0))</f>
        <v>#REF!</v>
      </c>
      <c r="P41" s="25" t="e">
        <f>IF('Crisis Indicator Data'!#REF!="No Data",1,IF(#REF!&lt;&gt;"",1,0))</f>
        <v>#REF!</v>
      </c>
      <c r="Q41" s="25" t="e">
        <f>IF('Crisis Indicator Data'!#REF!="No Data",1,IF(#REF!&lt;&gt;"",1,0))</f>
        <v>#REF!</v>
      </c>
      <c r="R41" s="25" t="e">
        <f>IF('Crisis Indicator Data'!#REF!="No Data",1,IF(#REF!&lt;&gt;"",1,0))</f>
        <v>#REF!</v>
      </c>
      <c r="S41" s="25" t="e">
        <f>IF('Crisis Indicator Data'!#REF!="No Data",1,IF(#REF!&lt;&gt;"",1,0))</f>
        <v>#REF!</v>
      </c>
      <c r="T41" s="25" t="e">
        <f>IF('Crisis Indicator Data'!#REF!="No Data",1,IF(#REF!&lt;&gt;"",1,0))</f>
        <v>#REF!</v>
      </c>
      <c r="U41" s="25" t="e">
        <f>IF('Crisis Indicator Data'!#REF!="No Data",1,IF(#REF!&lt;&gt;"",1,0))</f>
        <v>#REF!</v>
      </c>
      <c r="V41" s="25" t="e">
        <f>IF('Crisis Indicator Data'!#REF!="No Data",1,IF(#REF!&lt;&gt;"",1,0))</f>
        <v>#REF!</v>
      </c>
      <c r="W41" s="25" t="e">
        <f>IF('Crisis Indicator Data'!#REF!="No Data",1,IF(#REF!&lt;&gt;"",1,0))</f>
        <v>#REF!</v>
      </c>
      <c r="X41" s="25" t="e">
        <f>IF('Crisis Indicator Data'!#REF!="No Data",1,IF(#REF!&lt;&gt;"",1,0))</f>
        <v>#REF!</v>
      </c>
      <c r="Y41" s="25" t="e">
        <f>IF('Crisis Indicator Data'!#REF!="No Data",1,IF(#REF!&lt;&gt;"",1,0))</f>
        <v>#REF!</v>
      </c>
      <c r="Z41" s="25" t="e">
        <f>IF('Crisis Indicator Data'!#REF!="No Data",1,IF(#REF!&lt;&gt;"",1,0))</f>
        <v>#REF!</v>
      </c>
      <c r="AA41" s="25" t="e">
        <f>IF('Crisis Indicator Data'!#REF!="No Data",1,IF(#REF!&lt;&gt;"",1,0))</f>
        <v>#REF!</v>
      </c>
      <c r="AB41" s="25" t="e">
        <f>IF('Crisis Indicator Data'!#REF!="No Data",1,IF(#REF!&lt;&gt;"",1,0))</f>
        <v>#REF!</v>
      </c>
      <c r="AC41" s="25" t="e">
        <f>IF('Crisis Indicator Data'!#REF!="No Data",1,IF(#REF!&lt;&gt;"",1,0))</f>
        <v>#REF!</v>
      </c>
      <c r="AD41" s="25" t="e">
        <f>IF('Crisis Indicator Data'!#REF!="No Data",1,IF(#REF!&lt;&gt;"",1,0))</f>
        <v>#REF!</v>
      </c>
      <c r="AE41" s="25" t="e">
        <f>IF('Crisis Indicator Data'!#REF!="No Data",1,IF(#REF!&lt;&gt;"",1,0))</f>
        <v>#REF!</v>
      </c>
      <c r="AF41" s="25" t="e">
        <f>IF('Crisis Indicator Data'!#REF!="No Data",1,IF(#REF!&lt;&gt;"",1,0))</f>
        <v>#REF!</v>
      </c>
      <c r="AG41" s="25" t="e">
        <f>IF('Crisis Indicator Data'!#REF!="No Data",1,IF(#REF!&lt;&gt;"",1,0))</f>
        <v>#REF!</v>
      </c>
      <c r="AH41" s="25" t="e">
        <f>IF('Crisis Indicator Data'!#REF!="No Data",1,IF(#REF!&lt;&gt;"",1,0))</f>
        <v>#REF!</v>
      </c>
      <c r="AI41" s="25" t="e">
        <f>IF('Crisis Indicator Data'!#REF!="No Data",1,IF(#REF!&lt;&gt;"",1,0))</f>
        <v>#REF!</v>
      </c>
      <c r="AJ41" s="25" t="e">
        <f>IF('Crisis Indicator Data'!#REF!="No Data",1,IF(#REF!&lt;&gt;"",1,0))</f>
        <v>#REF!</v>
      </c>
      <c r="AK41" s="25" t="e">
        <f>IF('Crisis Indicator Data'!#REF!="No Data",1,IF(#REF!&lt;&gt;"",1,0))</f>
        <v>#REF!</v>
      </c>
      <c r="AL41" s="25" t="e">
        <f>IF('Crisis Indicator Data'!#REF!="No Data",1,IF(#REF!&lt;&gt;"",1,0))</f>
        <v>#REF!</v>
      </c>
      <c r="AM41" s="25" t="e">
        <f>IF('Crisis Indicator Data'!#REF!="No Data",1,IF(#REF!&lt;&gt;"",1,0))</f>
        <v>#REF!</v>
      </c>
      <c r="AN41" s="25" t="e">
        <f>IF('Crisis Indicator Data'!#REF!="No Data",1,IF(#REF!&lt;&gt;"",1,0))</f>
        <v>#REF!</v>
      </c>
      <c r="AO41" s="25" t="e">
        <f>IF('Crisis Indicator Data'!#REF!="No Data",1,IF(#REF!&lt;&gt;"",1,0))</f>
        <v>#REF!</v>
      </c>
      <c r="AP41" s="25" t="e">
        <f>IF('Crisis Indicator Data'!#REF!="No Data",1,IF(#REF!&lt;&gt;"",1,0))</f>
        <v>#REF!</v>
      </c>
      <c r="AQ41" s="25" t="e">
        <f>IF('Crisis Indicator Data'!#REF!="No Data",1,IF(#REF!&lt;&gt;"",1,0))</f>
        <v>#REF!</v>
      </c>
      <c r="AR41" s="25" t="e">
        <f>IF('Crisis Indicator Data'!#REF!="No Data",1,IF(#REF!&lt;&gt;"",1,0))</f>
        <v>#REF!</v>
      </c>
      <c r="AS41" s="25" t="e">
        <f>IF('Crisis Indicator Data'!#REF!="No Data",1,IF(#REF!&lt;&gt;"",1,0))</f>
        <v>#REF!</v>
      </c>
      <c r="AT41" s="25" t="e">
        <f>IF('Crisis Indicator Data'!#REF!="No Data",1,IF(#REF!&lt;&gt;"",1,0))</f>
        <v>#REF!</v>
      </c>
      <c r="AU41" s="25" t="e">
        <f>IF('Crisis Indicator Data'!#REF!="No Data",1,IF(#REF!&lt;&gt;"",1,0))</f>
        <v>#REF!</v>
      </c>
      <c r="AV41" s="25" t="e">
        <f>IF('Crisis Indicator Data'!#REF!="No Data",1,IF(#REF!&lt;&gt;"",1,0))</f>
        <v>#REF!</v>
      </c>
      <c r="AW41" s="25" t="e">
        <f>IF('Crisis Indicator Data'!#REF!="No Data",1,IF(#REF!&lt;&gt;"",1,0))</f>
        <v>#REF!</v>
      </c>
      <c r="AX41" s="25" t="e">
        <f>IF('Crisis Indicator Data'!#REF!="No Data",1,IF(#REF!&lt;&gt;"",1,0))</f>
        <v>#REF!</v>
      </c>
      <c r="AY41" s="25" t="e">
        <f>IF('Crisis Indicator Data'!#REF!="No Data",1,IF(#REF!&lt;&gt;"",1,0))</f>
        <v>#REF!</v>
      </c>
      <c r="AZ41" s="25" t="e">
        <f>IF('Crisis Indicator Data'!#REF!="No Data",1,IF(#REF!&lt;&gt;"",1,0))</f>
        <v>#REF!</v>
      </c>
      <c r="BA41" t="e">
        <f t="shared" si="2"/>
        <v>#REF!</v>
      </c>
      <c r="BB41" s="27" t="e">
        <f t="shared" si="3"/>
        <v>#REF!</v>
      </c>
    </row>
    <row r="42" spans="1:54" x14ac:dyDescent="0.25">
      <c r="A42" t="s">
        <v>9322</v>
      </c>
      <c r="B42" s="25" t="e">
        <f>IF('Crisis Indicator Data'!#REF!="No Data",1,IF(#REF!&lt;&gt;"",1,0))</f>
        <v>#REF!</v>
      </c>
      <c r="C42" s="25" t="e">
        <f>IF('Crisis Indicator Data'!#REF!="No Data",1,IF(#REF!&lt;&gt;"",1,0))</f>
        <v>#REF!</v>
      </c>
      <c r="D42" s="25" t="e">
        <f>IF('Crisis Indicator Data'!#REF!="No Data",1,IF(#REF!&lt;&gt;"",1,0))</f>
        <v>#REF!</v>
      </c>
      <c r="E42" s="25" t="e">
        <f>IF('Crisis Indicator Data'!#REF!="No Data",1,IF(#REF!&lt;&gt;"",1,0))</f>
        <v>#REF!</v>
      </c>
      <c r="F42" s="25" t="e">
        <f>IF('Crisis Indicator Data'!#REF!="No Data",1,IF(#REF!&lt;&gt;"",1,0))</f>
        <v>#REF!</v>
      </c>
      <c r="G42" s="25" t="e">
        <f>IF('Crisis Indicator Data'!#REF!="No Data",1,IF(#REF!&lt;&gt;"",1,0))</f>
        <v>#REF!</v>
      </c>
      <c r="H42" s="25" t="e">
        <f>IF('Crisis Indicator Data'!#REF!="No Data",1,IF(#REF!&lt;&gt;"",1,0))</f>
        <v>#REF!</v>
      </c>
      <c r="I42" s="25" t="e">
        <f>IF('Crisis Indicator Data'!#REF!="No Data",1,IF(#REF!&lt;&gt;"",1,0))</f>
        <v>#REF!</v>
      </c>
      <c r="J42" s="25" t="e">
        <f>IF('Crisis Indicator Data'!#REF!="No Data",1,IF(#REF!&lt;&gt;"",1,0))</f>
        <v>#REF!</v>
      </c>
      <c r="K42" s="25" t="e">
        <f>IF('Crisis Indicator Data'!#REF!="No Data",1,IF(#REF!&lt;&gt;"",1,0))</f>
        <v>#REF!</v>
      </c>
      <c r="L42" s="25" t="e">
        <f>IF('Crisis Indicator Data'!#REF!="No Data",1,IF(#REF!&lt;&gt;"",1,0))</f>
        <v>#REF!</v>
      </c>
      <c r="M42" s="25" t="e">
        <f>IF('Crisis Indicator Data'!#REF!="No Data",1,IF(#REF!&lt;&gt;"",1,0))</f>
        <v>#REF!</v>
      </c>
      <c r="N42" s="25" t="e">
        <f>IF('Crisis Indicator Data'!#REF!="No Data",1,IF(#REF!&lt;&gt;"",1,0))</f>
        <v>#REF!</v>
      </c>
      <c r="O42" s="25" t="e">
        <f>IF('Crisis Indicator Data'!#REF!="No Data",1,IF(#REF!&lt;&gt;"",1,0))</f>
        <v>#REF!</v>
      </c>
      <c r="P42" s="25" t="e">
        <f>IF('Crisis Indicator Data'!#REF!="No Data",1,IF(#REF!&lt;&gt;"",1,0))</f>
        <v>#REF!</v>
      </c>
      <c r="Q42" s="25" t="e">
        <f>IF('Crisis Indicator Data'!#REF!="No Data",1,IF(#REF!&lt;&gt;"",1,0))</f>
        <v>#REF!</v>
      </c>
      <c r="R42" s="25" t="e">
        <f>IF('Crisis Indicator Data'!#REF!="No Data",1,IF(#REF!&lt;&gt;"",1,0))</f>
        <v>#REF!</v>
      </c>
      <c r="S42" s="25" t="e">
        <f>IF('Crisis Indicator Data'!#REF!="No Data",1,IF(#REF!&lt;&gt;"",1,0))</f>
        <v>#REF!</v>
      </c>
      <c r="T42" s="25" t="e">
        <f>IF('Crisis Indicator Data'!#REF!="No Data",1,IF(#REF!&lt;&gt;"",1,0))</f>
        <v>#REF!</v>
      </c>
      <c r="U42" s="25" t="e">
        <f>IF('Crisis Indicator Data'!#REF!="No Data",1,IF(#REF!&lt;&gt;"",1,0))</f>
        <v>#REF!</v>
      </c>
      <c r="V42" s="25" t="e">
        <f>IF('Crisis Indicator Data'!#REF!="No Data",1,IF(#REF!&lt;&gt;"",1,0))</f>
        <v>#REF!</v>
      </c>
      <c r="W42" s="25" t="e">
        <f>IF('Crisis Indicator Data'!#REF!="No Data",1,IF(#REF!&lt;&gt;"",1,0))</f>
        <v>#REF!</v>
      </c>
      <c r="X42" s="25" t="e">
        <f>IF('Crisis Indicator Data'!#REF!="No Data",1,IF(#REF!&lt;&gt;"",1,0))</f>
        <v>#REF!</v>
      </c>
      <c r="Y42" s="25" t="e">
        <f>IF('Crisis Indicator Data'!#REF!="No Data",1,IF(#REF!&lt;&gt;"",1,0))</f>
        <v>#REF!</v>
      </c>
      <c r="Z42" s="25" t="e">
        <f>IF('Crisis Indicator Data'!#REF!="No Data",1,IF(#REF!&lt;&gt;"",1,0))</f>
        <v>#REF!</v>
      </c>
      <c r="AA42" s="25" t="e">
        <f>IF('Crisis Indicator Data'!#REF!="No Data",1,IF(#REF!&lt;&gt;"",1,0))</f>
        <v>#REF!</v>
      </c>
      <c r="AB42" s="25" t="e">
        <f>IF('Crisis Indicator Data'!#REF!="No Data",1,IF(#REF!&lt;&gt;"",1,0))</f>
        <v>#REF!</v>
      </c>
      <c r="AC42" s="25" t="e">
        <f>IF('Crisis Indicator Data'!#REF!="No Data",1,IF(#REF!&lt;&gt;"",1,0))</f>
        <v>#REF!</v>
      </c>
      <c r="AD42" s="25" t="e">
        <f>IF('Crisis Indicator Data'!#REF!="No Data",1,IF(#REF!&lt;&gt;"",1,0))</f>
        <v>#REF!</v>
      </c>
      <c r="AE42" s="25" t="e">
        <f>IF('Crisis Indicator Data'!#REF!="No Data",1,IF(#REF!&lt;&gt;"",1,0))</f>
        <v>#REF!</v>
      </c>
      <c r="AF42" s="25" t="e">
        <f>IF('Crisis Indicator Data'!#REF!="No Data",1,IF(#REF!&lt;&gt;"",1,0))</f>
        <v>#REF!</v>
      </c>
      <c r="AG42" s="25" t="e">
        <f>IF('Crisis Indicator Data'!#REF!="No Data",1,IF(#REF!&lt;&gt;"",1,0))</f>
        <v>#REF!</v>
      </c>
      <c r="AH42" s="25" t="e">
        <f>IF('Crisis Indicator Data'!#REF!="No Data",1,IF(#REF!&lt;&gt;"",1,0))</f>
        <v>#REF!</v>
      </c>
      <c r="AI42" s="25" t="e">
        <f>IF('Crisis Indicator Data'!#REF!="No Data",1,IF(#REF!&lt;&gt;"",1,0))</f>
        <v>#REF!</v>
      </c>
      <c r="AJ42" s="25" t="e">
        <f>IF('Crisis Indicator Data'!#REF!="No Data",1,IF(#REF!&lt;&gt;"",1,0))</f>
        <v>#REF!</v>
      </c>
      <c r="AK42" s="25" t="e">
        <f>IF('Crisis Indicator Data'!#REF!="No Data",1,IF(#REF!&lt;&gt;"",1,0))</f>
        <v>#REF!</v>
      </c>
      <c r="AL42" s="25" t="e">
        <f>IF('Crisis Indicator Data'!#REF!="No Data",1,IF(#REF!&lt;&gt;"",1,0))</f>
        <v>#REF!</v>
      </c>
      <c r="AM42" s="25" t="e">
        <f>IF('Crisis Indicator Data'!#REF!="No Data",1,IF(#REF!&lt;&gt;"",1,0))</f>
        <v>#REF!</v>
      </c>
      <c r="AN42" s="25" t="e">
        <f>IF('Crisis Indicator Data'!#REF!="No Data",1,IF(#REF!&lt;&gt;"",1,0))</f>
        <v>#REF!</v>
      </c>
      <c r="AO42" s="25" t="e">
        <f>IF('Crisis Indicator Data'!#REF!="No Data",1,IF(#REF!&lt;&gt;"",1,0))</f>
        <v>#REF!</v>
      </c>
      <c r="AP42" s="25" t="e">
        <f>IF('Crisis Indicator Data'!#REF!="No Data",1,IF(#REF!&lt;&gt;"",1,0))</f>
        <v>#REF!</v>
      </c>
      <c r="AQ42" s="25" t="e">
        <f>IF('Crisis Indicator Data'!#REF!="No Data",1,IF(#REF!&lt;&gt;"",1,0))</f>
        <v>#REF!</v>
      </c>
      <c r="AR42" s="25" t="e">
        <f>IF('Crisis Indicator Data'!#REF!="No Data",1,IF(#REF!&lt;&gt;"",1,0))</f>
        <v>#REF!</v>
      </c>
      <c r="AS42" s="25" t="e">
        <f>IF('Crisis Indicator Data'!#REF!="No Data",1,IF(#REF!&lt;&gt;"",1,0))</f>
        <v>#REF!</v>
      </c>
      <c r="AT42" s="25" t="e">
        <f>IF('Crisis Indicator Data'!#REF!="No Data",1,IF(#REF!&lt;&gt;"",1,0))</f>
        <v>#REF!</v>
      </c>
      <c r="AU42" s="25" t="e">
        <f>IF('Crisis Indicator Data'!#REF!="No Data",1,IF(#REF!&lt;&gt;"",1,0))</f>
        <v>#REF!</v>
      </c>
      <c r="AV42" s="25" t="e">
        <f>IF('Crisis Indicator Data'!#REF!="No Data",1,IF(#REF!&lt;&gt;"",1,0))</f>
        <v>#REF!</v>
      </c>
      <c r="AW42" s="25" t="e">
        <f>IF('Crisis Indicator Data'!#REF!="No Data",1,IF(#REF!&lt;&gt;"",1,0))</f>
        <v>#REF!</v>
      </c>
      <c r="AX42" s="25" t="e">
        <f>IF('Crisis Indicator Data'!#REF!="No Data",1,IF(#REF!&lt;&gt;"",1,0))</f>
        <v>#REF!</v>
      </c>
      <c r="AY42" s="25" t="e">
        <f>IF('Crisis Indicator Data'!#REF!="No Data",1,IF(#REF!&lt;&gt;"",1,0))</f>
        <v>#REF!</v>
      </c>
      <c r="AZ42" s="25" t="e">
        <f>IF('Crisis Indicator Data'!#REF!="No Data",1,IF(#REF!&lt;&gt;"",1,0))</f>
        <v>#REF!</v>
      </c>
      <c r="BA42" t="e">
        <f t="shared" si="2"/>
        <v>#REF!</v>
      </c>
      <c r="BB42" s="27" t="e">
        <f t="shared" si="3"/>
        <v>#REF!</v>
      </c>
    </row>
    <row r="43" spans="1:54" x14ac:dyDescent="0.25">
      <c r="A43" t="s">
        <v>9386</v>
      </c>
      <c r="B43" s="25" t="e">
        <f>IF('Crisis Indicator Data'!#REF!="No Data",1,IF(#REF!&lt;&gt;"",1,0))</f>
        <v>#REF!</v>
      </c>
      <c r="C43" s="25" t="e">
        <f>IF('Crisis Indicator Data'!#REF!="No Data",1,IF(#REF!&lt;&gt;"",1,0))</f>
        <v>#REF!</v>
      </c>
      <c r="D43" s="25" t="e">
        <f>IF('Crisis Indicator Data'!#REF!="No Data",1,IF(#REF!&lt;&gt;"",1,0))</f>
        <v>#REF!</v>
      </c>
      <c r="E43" s="25" t="e">
        <f>IF('Crisis Indicator Data'!#REF!="No Data",1,IF(#REF!&lt;&gt;"",1,0))</f>
        <v>#REF!</v>
      </c>
      <c r="F43" s="25" t="e">
        <f>IF('Crisis Indicator Data'!#REF!="No Data",1,IF(#REF!&lt;&gt;"",1,0))</f>
        <v>#REF!</v>
      </c>
      <c r="G43" s="25" t="e">
        <f>IF('Crisis Indicator Data'!#REF!="No Data",1,IF(#REF!&lt;&gt;"",1,0))</f>
        <v>#REF!</v>
      </c>
      <c r="H43" s="25" t="e">
        <f>IF('Crisis Indicator Data'!#REF!="No Data",1,IF(#REF!&lt;&gt;"",1,0))</f>
        <v>#REF!</v>
      </c>
      <c r="I43" s="25" t="e">
        <f>IF('Crisis Indicator Data'!#REF!="No Data",1,IF(#REF!&lt;&gt;"",1,0))</f>
        <v>#REF!</v>
      </c>
      <c r="J43" s="25" t="e">
        <f>IF('Crisis Indicator Data'!#REF!="No Data",1,IF(#REF!&lt;&gt;"",1,0))</f>
        <v>#REF!</v>
      </c>
      <c r="K43" s="25" t="e">
        <f>IF('Crisis Indicator Data'!#REF!="No Data",1,IF(#REF!&lt;&gt;"",1,0))</f>
        <v>#REF!</v>
      </c>
      <c r="L43" s="25" t="e">
        <f>IF('Crisis Indicator Data'!#REF!="No Data",1,IF(#REF!&lt;&gt;"",1,0))</f>
        <v>#REF!</v>
      </c>
      <c r="M43" s="25" t="e">
        <f>IF('Crisis Indicator Data'!#REF!="No Data",1,IF(#REF!&lt;&gt;"",1,0))</f>
        <v>#REF!</v>
      </c>
      <c r="N43" s="25" t="e">
        <f>IF('Crisis Indicator Data'!#REF!="No Data",1,IF(#REF!&lt;&gt;"",1,0))</f>
        <v>#REF!</v>
      </c>
      <c r="O43" s="25" t="e">
        <f>IF('Crisis Indicator Data'!#REF!="No Data",1,IF(#REF!&lt;&gt;"",1,0))</f>
        <v>#REF!</v>
      </c>
      <c r="P43" s="25" t="e">
        <f>IF('Crisis Indicator Data'!#REF!="No Data",1,IF(#REF!&lt;&gt;"",1,0))</f>
        <v>#REF!</v>
      </c>
      <c r="Q43" s="25" t="e">
        <f>IF('Crisis Indicator Data'!#REF!="No Data",1,IF(#REF!&lt;&gt;"",1,0))</f>
        <v>#REF!</v>
      </c>
      <c r="R43" s="25" t="e">
        <f>IF('Crisis Indicator Data'!#REF!="No Data",1,IF(#REF!&lt;&gt;"",1,0))</f>
        <v>#REF!</v>
      </c>
      <c r="S43" s="25" t="e">
        <f>IF('Crisis Indicator Data'!#REF!="No Data",1,IF(#REF!&lt;&gt;"",1,0))</f>
        <v>#REF!</v>
      </c>
      <c r="T43" s="25" t="e">
        <f>IF('Crisis Indicator Data'!#REF!="No Data",1,IF(#REF!&lt;&gt;"",1,0))</f>
        <v>#REF!</v>
      </c>
      <c r="U43" s="25" t="e">
        <f>IF('Crisis Indicator Data'!#REF!="No Data",1,IF(#REF!&lt;&gt;"",1,0))</f>
        <v>#REF!</v>
      </c>
      <c r="V43" s="25" t="e">
        <f>IF('Crisis Indicator Data'!#REF!="No Data",1,IF(#REF!&lt;&gt;"",1,0))</f>
        <v>#REF!</v>
      </c>
      <c r="W43" s="25" t="e">
        <f>IF('Crisis Indicator Data'!#REF!="No Data",1,IF(#REF!&lt;&gt;"",1,0))</f>
        <v>#REF!</v>
      </c>
      <c r="X43" s="25" t="e">
        <f>IF('Crisis Indicator Data'!#REF!="No Data",1,IF(#REF!&lt;&gt;"",1,0))</f>
        <v>#REF!</v>
      </c>
      <c r="Y43" s="25" t="e">
        <f>IF('Crisis Indicator Data'!#REF!="No Data",1,IF(#REF!&lt;&gt;"",1,0))</f>
        <v>#REF!</v>
      </c>
      <c r="Z43" s="25" t="e">
        <f>IF('Crisis Indicator Data'!#REF!="No Data",1,IF(#REF!&lt;&gt;"",1,0))</f>
        <v>#REF!</v>
      </c>
      <c r="AA43" s="25" t="e">
        <f>IF('Crisis Indicator Data'!#REF!="No Data",1,IF(#REF!&lt;&gt;"",1,0))</f>
        <v>#REF!</v>
      </c>
      <c r="AB43" s="25" t="e">
        <f>IF('Crisis Indicator Data'!#REF!="No Data",1,IF(#REF!&lt;&gt;"",1,0))</f>
        <v>#REF!</v>
      </c>
      <c r="AC43" s="25" t="e">
        <f>IF('Crisis Indicator Data'!#REF!="No Data",1,IF(#REF!&lt;&gt;"",1,0))</f>
        <v>#REF!</v>
      </c>
      <c r="AD43" s="25" t="e">
        <f>IF('Crisis Indicator Data'!#REF!="No Data",1,IF(#REF!&lt;&gt;"",1,0))</f>
        <v>#REF!</v>
      </c>
      <c r="AE43" s="25" t="e">
        <f>IF('Crisis Indicator Data'!#REF!="No Data",1,IF(#REF!&lt;&gt;"",1,0))</f>
        <v>#REF!</v>
      </c>
      <c r="AF43" s="25" t="e">
        <f>IF('Crisis Indicator Data'!#REF!="No Data",1,IF(#REF!&lt;&gt;"",1,0))</f>
        <v>#REF!</v>
      </c>
      <c r="AG43" s="25" t="e">
        <f>IF('Crisis Indicator Data'!#REF!="No Data",1,IF(#REF!&lt;&gt;"",1,0))</f>
        <v>#REF!</v>
      </c>
      <c r="AH43" s="25" t="e">
        <f>IF('Crisis Indicator Data'!#REF!="No Data",1,IF(#REF!&lt;&gt;"",1,0))</f>
        <v>#REF!</v>
      </c>
      <c r="AI43" s="25" t="e">
        <f>IF('Crisis Indicator Data'!#REF!="No Data",1,IF(#REF!&lt;&gt;"",1,0))</f>
        <v>#REF!</v>
      </c>
      <c r="AJ43" s="25" t="e">
        <f>IF('Crisis Indicator Data'!#REF!="No Data",1,IF(#REF!&lt;&gt;"",1,0))</f>
        <v>#REF!</v>
      </c>
      <c r="AK43" s="25" t="e">
        <f>IF('Crisis Indicator Data'!#REF!="No Data",1,IF(#REF!&lt;&gt;"",1,0))</f>
        <v>#REF!</v>
      </c>
      <c r="AL43" s="25" t="e">
        <f>IF('Crisis Indicator Data'!#REF!="No Data",1,IF(#REF!&lt;&gt;"",1,0))</f>
        <v>#REF!</v>
      </c>
      <c r="AM43" s="25" t="e">
        <f>IF('Crisis Indicator Data'!#REF!="No Data",1,IF(#REF!&lt;&gt;"",1,0))</f>
        <v>#REF!</v>
      </c>
      <c r="AN43" s="25" t="e">
        <f>IF('Crisis Indicator Data'!#REF!="No Data",1,IF(#REF!&lt;&gt;"",1,0))</f>
        <v>#REF!</v>
      </c>
      <c r="AO43" s="25" t="e">
        <f>IF('Crisis Indicator Data'!#REF!="No Data",1,IF(#REF!&lt;&gt;"",1,0))</f>
        <v>#REF!</v>
      </c>
      <c r="AP43" s="25" t="e">
        <f>IF('Crisis Indicator Data'!#REF!="No Data",1,IF(#REF!&lt;&gt;"",1,0))</f>
        <v>#REF!</v>
      </c>
      <c r="AQ43" s="25" t="e">
        <f>IF('Crisis Indicator Data'!#REF!="No Data",1,IF(#REF!&lt;&gt;"",1,0))</f>
        <v>#REF!</v>
      </c>
      <c r="AR43" s="25" t="e">
        <f>IF('Crisis Indicator Data'!#REF!="No Data",1,IF(#REF!&lt;&gt;"",1,0))</f>
        <v>#REF!</v>
      </c>
      <c r="AS43" s="25" t="e">
        <f>IF('Crisis Indicator Data'!#REF!="No Data",1,IF(#REF!&lt;&gt;"",1,0))</f>
        <v>#REF!</v>
      </c>
      <c r="AT43" s="25" t="e">
        <f>IF('Crisis Indicator Data'!#REF!="No Data",1,IF(#REF!&lt;&gt;"",1,0))</f>
        <v>#REF!</v>
      </c>
      <c r="AU43" s="25" t="e">
        <f>IF('Crisis Indicator Data'!#REF!="No Data",1,IF(#REF!&lt;&gt;"",1,0))</f>
        <v>#REF!</v>
      </c>
      <c r="AV43" s="25" t="e">
        <f>IF('Crisis Indicator Data'!#REF!="No Data",1,IF(#REF!&lt;&gt;"",1,0))</f>
        <v>#REF!</v>
      </c>
      <c r="AW43" s="25" t="e">
        <f>IF('Crisis Indicator Data'!#REF!="No Data",1,IF(#REF!&lt;&gt;"",1,0))</f>
        <v>#REF!</v>
      </c>
      <c r="AX43" s="25" t="e">
        <f>IF('Crisis Indicator Data'!#REF!="No Data",1,IF(#REF!&lt;&gt;"",1,0))</f>
        <v>#REF!</v>
      </c>
      <c r="AY43" s="25" t="e">
        <f>IF('Crisis Indicator Data'!#REF!="No Data",1,IF(#REF!&lt;&gt;"",1,0))</f>
        <v>#REF!</v>
      </c>
      <c r="AZ43" s="25" t="e">
        <f>IF('Crisis Indicator Data'!#REF!="No Data",1,IF(#REF!&lt;&gt;"",1,0))</f>
        <v>#REF!</v>
      </c>
      <c r="BA43" t="e">
        <f t="shared" si="2"/>
        <v>#REF!</v>
      </c>
      <c r="BB43" s="27" t="e">
        <f t="shared" si="3"/>
        <v>#REF!</v>
      </c>
    </row>
    <row r="44" spans="1:54" x14ac:dyDescent="0.25">
      <c r="A44" t="s">
        <v>9333</v>
      </c>
      <c r="B44" s="25" t="e">
        <f>IF('Crisis Indicator Data'!#REF!="No Data",1,IF(#REF!&lt;&gt;"",1,0))</f>
        <v>#REF!</v>
      </c>
      <c r="C44" s="25" t="e">
        <f>IF('Crisis Indicator Data'!#REF!="No Data",1,IF(#REF!&lt;&gt;"",1,0))</f>
        <v>#REF!</v>
      </c>
      <c r="D44" s="25" t="e">
        <f>IF('Crisis Indicator Data'!#REF!="No Data",1,IF(#REF!&lt;&gt;"",1,0))</f>
        <v>#REF!</v>
      </c>
      <c r="E44" s="25" t="e">
        <f>IF('Crisis Indicator Data'!#REF!="No Data",1,IF(#REF!&lt;&gt;"",1,0))</f>
        <v>#REF!</v>
      </c>
      <c r="F44" s="25" t="e">
        <f>IF('Crisis Indicator Data'!#REF!="No Data",1,IF(#REF!&lt;&gt;"",1,0))</f>
        <v>#REF!</v>
      </c>
      <c r="G44" s="25" t="e">
        <f>IF('Crisis Indicator Data'!#REF!="No Data",1,IF(#REF!&lt;&gt;"",1,0))</f>
        <v>#REF!</v>
      </c>
      <c r="H44" s="25" t="e">
        <f>IF('Crisis Indicator Data'!#REF!="No Data",1,IF(#REF!&lt;&gt;"",1,0))</f>
        <v>#REF!</v>
      </c>
      <c r="I44" s="25" t="e">
        <f>IF('Crisis Indicator Data'!#REF!="No Data",1,IF(#REF!&lt;&gt;"",1,0))</f>
        <v>#REF!</v>
      </c>
      <c r="J44" s="25" t="e">
        <f>IF('Crisis Indicator Data'!#REF!="No Data",1,IF(#REF!&lt;&gt;"",1,0))</f>
        <v>#REF!</v>
      </c>
      <c r="K44" s="25" t="e">
        <f>IF('Crisis Indicator Data'!#REF!="No Data",1,IF(#REF!&lt;&gt;"",1,0))</f>
        <v>#REF!</v>
      </c>
      <c r="L44" s="25" t="e">
        <f>IF('Crisis Indicator Data'!#REF!="No Data",1,IF(#REF!&lt;&gt;"",1,0))</f>
        <v>#REF!</v>
      </c>
      <c r="M44" s="25" t="e">
        <f>IF('Crisis Indicator Data'!#REF!="No Data",1,IF(#REF!&lt;&gt;"",1,0))</f>
        <v>#REF!</v>
      </c>
      <c r="N44" s="25" t="e">
        <f>IF('Crisis Indicator Data'!#REF!="No Data",1,IF(#REF!&lt;&gt;"",1,0))</f>
        <v>#REF!</v>
      </c>
      <c r="O44" s="25" t="e">
        <f>IF('Crisis Indicator Data'!#REF!="No Data",1,IF(#REF!&lt;&gt;"",1,0))</f>
        <v>#REF!</v>
      </c>
      <c r="P44" s="25" t="e">
        <f>IF('Crisis Indicator Data'!#REF!="No Data",1,IF(#REF!&lt;&gt;"",1,0))</f>
        <v>#REF!</v>
      </c>
      <c r="Q44" s="25" t="e">
        <f>IF('Crisis Indicator Data'!#REF!="No Data",1,IF(#REF!&lt;&gt;"",1,0))</f>
        <v>#REF!</v>
      </c>
      <c r="R44" s="25" t="e">
        <f>IF('Crisis Indicator Data'!#REF!="No Data",1,IF(#REF!&lt;&gt;"",1,0))</f>
        <v>#REF!</v>
      </c>
      <c r="S44" s="25" t="e">
        <f>IF('Crisis Indicator Data'!#REF!="No Data",1,IF(#REF!&lt;&gt;"",1,0))</f>
        <v>#REF!</v>
      </c>
      <c r="T44" s="25" t="e">
        <f>IF('Crisis Indicator Data'!#REF!="No Data",1,IF(#REF!&lt;&gt;"",1,0))</f>
        <v>#REF!</v>
      </c>
      <c r="U44" s="25" t="e">
        <f>IF('Crisis Indicator Data'!#REF!="No Data",1,IF(#REF!&lt;&gt;"",1,0))</f>
        <v>#REF!</v>
      </c>
      <c r="V44" s="25" t="e">
        <f>IF('Crisis Indicator Data'!#REF!="No Data",1,IF(#REF!&lt;&gt;"",1,0))</f>
        <v>#REF!</v>
      </c>
      <c r="W44" s="25" t="e">
        <f>IF('Crisis Indicator Data'!#REF!="No Data",1,IF(#REF!&lt;&gt;"",1,0))</f>
        <v>#REF!</v>
      </c>
      <c r="X44" s="25" t="e">
        <f>IF('Crisis Indicator Data'!#REF!="No Data",1,IF(#REF!&lt;&gt;"",1,0))</f>
        <v>#REF!</v>
      </c>
      <c r="Y44" s="25" t="e">
        <f>IF('Crisis Indicator Data'!#REF!="No Data",1,IF(#REF!&lt;&gt;"",1,0))</f>
        <v>#REF!</v>
      </c>
      <c r="Z44" s="25" t="e">
        <f>IF('Crisis Indicator Data'!#REF!="No Data",1,IF(#REF!&lt;&gt;"",1,0))</f>
        <v>#REF!</v>
      </c>
      <c r="AA44" s="25" t="e">
        <f>IF('Crisis Indicator Data'!#REF!="No Data",1,IF(#REF!&lt;&gt;"",1,0))</f>
        <v>#REF!</v>
      </c>
      <c r="AB44" s="25" t="e">
        <f>IF('Crisis Indicator Data'!#REF!="No Data",1,IF(#REF!&lt;&gt;"",1,0))</f>
        <v>#REF!</v>
      </c>
      <c r="AC44" s="25" t="e">
        <f>IF('Crisis Indicator Data'!#REF!="No Data",1,IF(#REF!&lt;&gt;"",1,0))</f>
        <v>#REF!</v>
      </c>
      <c r="AD44" s="25" t="e">
        <f>IF('Crisis Indicator Data'!#REF!="No Data",1,IF(#REF!&lt;&gt;"",1,0))</f>
        <v>#REF!</v>
      </c>
      <c r="AE44" s="25" t="e">
        <f>IF('Crisis Indicator Data'!#REF!="No Data",1,IF(#REF!&lt;&gt;"",1,0))</f>
        <v>#REF!</v>
      </c>
      <c r="AF44" s="25" t="e">
        <f>IF('Crisis Indicator Data'!#REF!="No Data",1,IF(#REF!&lt;&gt;"",1,0))</f>
        <v>#REF!</v>
      </c>
      <c r="AG44" s="25" t="e">
        <f>IF('Crisis Indicator Data'!#REF!="No Data",1,IF(#REF!&lt;&gt;"",1,0))</f>
        <v>#REF!</v>
      </c>
      <c r="AH44" s="25" t="e">
        <f>IF('Crisis Indicator Data'!#REF!="No Data",1,IF(#REF!&lt;&gt;"",1,0))</f>
        <v>#REF!</v>
      </c>
      <c r="AI44" s="25" t="e">
        <f>IF('Crisis Indicator Data'!#REF!="No Data",1,IF(#REF!&lt;&gt;"",1,0))</f>
        <v>#REF!</v>
      </c>
      <c r="AJ44" s="25" t="e">
        <f>IF('Crisis Indicator Data'!#REF!="No Data",1,IF(#REF!&lt;&gt;"",1,0))</f>
        <v>#REF!</v>
      </c>
      <c r="AK44" s="25" t="e">
        <f>IF('Crisis Indicator Data'!#REF!="No Data",1,IF(#REF!&lt;&gt;"",1,0))</f>
        <v>#REF!</v>
      </c>
      <c r="AL44" s="25" t="e">
        <f>IF('Crisis Indicator Data'!#REF!="No Data",1,IF(#REF!&lt;&gt;"",1,0))</f>
        <v>#REF!</v>
      </c>
      <c r="AM44" s="25" t="e">
        <f>IF('Crisis Indicator Data'!#REF!="No Data",1,IF(#REF!&lt;&gt;"",1,0))</f>
        <v>#REF!</v>
      </c>
      <c r="AN44" s="25" t="e">
        <f>IF('Crisis Indicator Data'!#REF!="No Data",1,IF(#REF!&lt;&gt;"",1,0))</f>
        <v>#REF!</v>
      </c>
      <c r="AO44" s="25" t="e">
        <f>IF('Crisis Indicator Data'!#REF!="No Data",1,IF(#REF!&lt;&gt;"",1,0))</f>
        <v>#REF!</v>
      </c>
      <c r="AP44" s="25" t="e">
        <f>IF('Crisis Indicator Data'!#REF!="No Data",1,IF(#REF!&lt;&gt;"",1,0))</f>
        <v>#REF!</v>
      </c>
      <c r="AQ44" s="25" t="e">
        <f>IF('Crisis Indicator Data'!#REF!="No Data",1,IF(#REF!&lt;&gt;"",1,0))</f>
        <v>#REF!</v>
      </c>
      <c r="AR44" s="25" t="e">
        <f>IF('Crisis Indicator Data'!#REF!="No Data",1,IF(#REF!&lt;&gt;"",1,0))</f>
        <v>#REF!</v>
      </c>
      <c r="AS44" s="25" t="e">
        <f>IF('Crisis Indicator Data'!#REF!="No Data",1,IF(#REF!&lt;&gt;"",1,0))</f>
        <v>#REF!</v>
      </c>
      <c r="AT44" s="25" t="e">
        <f>IF('Crisis Indicator Data'!#REF!="No Data",1,IF(#REF!&lt;&gt;"",1,0))</f>
        <v>#REF!</v>
      </c>
      <c r="AU44" s="25" t="e">
        <f>IF('Crisis Indicator Data'!#REF!="No Data",1,IF(#REF!&lt;&gt;"",1,0))</f>
        <v>#REF!</v>
      </c>
      <c r="AV44" s="25" t="e">
        <f>IF('Crisis Indicator Data'!#REF!="No Data",1,IF(#REF!&lt;&gt;"",1,0))</f>
        <v>#REF!</v>
      </c>
      <c r="AW44" s="25" t="e">
        <f>IF('Crisis Indicator Data'!#REF!="No Data",1,IF(#REF!&lt;&gt;"",1,0))</f>
        <v>#REF!</v>
      </c>
      <c r="AX44" s="25" t="e">
        <f>IF('Crisis Indicator Data'!#REF!="No Data",1,IF(#REF!&lt;&gt;"",1,0))</f>
        <v>#REF!</v>
      </c>
      <c r="AY44" s="25" t="e">
        <f>IF('Crisis Indicator Data'!#REF!="No Data",1,IF(#REF!&lt;&gt;"",1,0))</f>
        <v>#REF!</v>
      </c>
      <c r="AZ44" s="25" t="e">
        <f>IF('Crisis Indicator Data'!#REF!="No Data",1,IF(#REF!&lt;&gt;"",1,0))</f>
        <v>#REF!</v>
      </c>
      <c r="BA44" t="e">
        <f t="shared" si="2"/>
        <v>#REF!</v>
      </c>
      <c r="BB44" s="27" t="e">
        <f t="shared" si="3"/>
        <v>#REF!</v>
      </c>
    </row>
    <row r="45" spans="1:54" x14ac:dyDescent="0.25">
      <c r="A45" t="s">
        <v>9335</v>
      </c>
      <c r="B45" s="25" t="e">
        <f>IF('Crisis Indicator Data'!#REF!="No Data",1,IF(#REF!&lt;&gt;"",1,0))</f>
        <v>#REF!</v>
      </c>
      <c r="C45" s="25" t="e">
        <f>IF('Crisis Indicator Data'!#REF!="No Data",1,IF(#REF!&lt;&gt;"",1,0))</f>
        <v>#REF!</v>
      </c>
      <c r="D45" s="25" t="e">
        <f>IF('Crisis Indicator Data'!#REF!="No Data",1,IF(#REF!&lt;&gt;"",1,0))</f>
        <v>#REF!</v>
      </c>
      <c r="E45" s="25" t="e">
        <f>IF('Crisis Indicator Data'!#REF!="No Data",1,IF(#REF!&lt;&gt;"",1,0))</f>
        <v>#REF!</v>
      </c>
      <c r="F45" s="25" t="e">
        <f>IF('Crisis Indicator Data'!#REF!="No Data",1,IF(#REF!&lt;&gt;"",1,0))</f>
        <v>#REF!</v>
      </c>
      <c r="G45" s="25" t="e">
        <f>IF('Crisis Indicator Data'!#REF!="No Data",1,IF(#REF!&lt;&gt;"",1,0))</f>
        <v>#REF!</v>
      </c>
      <c r="H45" s="25" t="e">
        <f>IF('Crisis Indicator Data'!#REF!="No Data",1,IF(#REF!&lt;&gt;"",1,0))</f>
        <v>#REF!</v>
      </c>
      <c r="I45" s="25" t="e">
        <f>IF('Crisis Indicator Data'!#REF!="No Data",1,IF(#REF!&lt;&gt;"",1,0))</f>
        <v>#REF!</v>
      </c>
      <c r="J45" s="25" t="e">
        <f>IF('Crisis Indicator Data'!#REF!="No Data",1,IF(#REF!&lt;&gt;"",1,0))</f>
        <v>#REF!</v>
      </c>
      <c r="K45" s="25" t="e">
        <f>IF('Crisis Indicator Data'!#REF!="No Data",1,IF(#REF!&lt;&gt;"",1,0))</f>
        <v>#REF!</v>
      </c>
      <c r="L45" s="25" t="e">
        <f>IF('Crisis Indicator Data'!#REF!="No Data",1,IF(#REF!&lt;&gt;"",1,0))</f>
        <v>#REF!</v>
      </c>
      <c r="M45" s="25" t="e">
        <f>IF('Crisis Indicator Data'!#REF!="No Data",1,IF(#REF!&lt;&gt;"",1,0))</f>
        <v>#REF!</v>
      </c>
      <c r="N45" s="25" t="e">
        <f>IF('Crisis Indicator Data'!#REF!="No Data",1,IF(#REF!&lt;&gt;"",1,0))</f>
        <v>#REF!</v>
      </c>
      <c r="O45" s="25" t="e">
        <f>IF('Crisis Indicator Data'!#REF!="No Data",1,IF(#REF!&lt;&gt;"",1,0))</f>
        <v>#REF!</v>
      </c>
      <c r="P45" s="25" t="e">
        <f>IF('Crisis Indicator Data'!#REF!="No Data",1,IF(#REF!&lt;&gt;"",1,0))</f>
        <v>#REF!</v>
      </c>
      <c r="Q45" s="25" t="e">
        <f>IF('Crisis Indicator Data'!#REF!="No Data",1,IF(#REF!&lt;&gt;"",1,0))</f>
        <v>#REF!</v>
      </c>
      <c r="R45" s="25" t="e">
        <f>IF('Crisis Indicator Data'!#REF!="No Data",1,IF(#REF!&lt;&gt;"",1,0))</f>
        <v>#REF!</v>
      </c>
      <c r="S45" s="25" t="e">
        <f>IF('Crisis Indicator Data'!#REF!="No Data",1,IF(#REF!&lt;&gt;"",1,0))</f>
        <v>#REF!</v>
      </c>
      <c r="T45" s="25" t="e">
        <f>IF('Crisis Indicator Data'!#REF!="No Data",1,IF(#REF!&lt;&gt;"",1,0))</f>
        <v>#REF!</v>
      </c>
      <c r="U45" s="25" t="e">
        <f>IF('Crisis Indicator Data'!#REF!="No Data",1,IF(#REF!&lt;&gt;"",1,0))</f>
        <v>#REF!</v>
      </c>
      <c r="V45" s="25" t="e">
        <f>IF('Crisis Indicator Data'!#REF!="No Data",1,IF(#REF!&lt;&gt;"",1,0))</f>
        <v>#REF!</v>
      </c>
      <c r="W45" s="25" t="e">
        <f>IF('Crisis Indicator Data'!#REF!="No Data",1,IF(#REF!&lt;&gt;"",1,0))</f>
        <v>#REF!</v>
      </c>
      <c r="X45" s="25" t="e">
        <f>IF('Crisis Indicator Data'!#REF!="No Data",1,IF(#REF!&lt;&gt;"",1,0))</f>
        <v>#REF!</v>
      </c>
      <c r="Y45" s="25" t="e">
        <f>IF('Crisis Indicator Data'!#REF!="No Data",1,IF(#REF!&lt;&gt;"",1,0))</f>
        <v>#REF!</v>
      </c>
      <c r="Z45" s="25" t="e">
        <f>IF('Crisis Indicator Data'!#REF!="No Data",1,IF(#REF!&lt;&gt;"",1,0))</f>
        <v>#REF!</v>
      </c>
      <c r="AA45" s="25" t="e">
        <f>IF('Crisis Indicator Data'!#REF!="No Data",1,IF(#REF!&lt;&gt;"",1,0))</f>
        <v>#REF!</v>
      </c>
      <c r="AB45" s="25" t="e">
        <f>IF('Crisis Indicator Data'!#REF!="No Data",1,IF(#REF!&lt;&gt;"",1,0))</f>
        <v>#REF!</v>
      </c>
      <c r="AC45" s="25" t="e">
        <f>IF('Crisis Indicator Data'!#REF!="No Data",1,IF(#REF!&lt;&gt;"",1,0))</f>
        <v>#REF!</v>
      </c>
      <c r="AD45" s="25" t="e">
        <f>IF('Crisis Indicator Data'!#REF!="No Data",1,IF(#REF!&lt;&gt;"",1,0))</f>
        <v>#REF!</v>
      </c>
      <c r="AE45" s="25" t="e">
        <f>IF('Crisis Indicator Data'!#REF!="No Data",1,IF(#REF!&lt;&gt;"",1,0))</f>
        <v>#REF!</v>
      </c>
      <c r="AF45" s="25" t="e">
        <f>IF('Crisis Indicator Data'!#REF!="No Data",1,IF(#REF!&lt;&gt;"",1,0))</f>
        <v>#REF!</v>
      </c>
      <c r="AG45" s="25" t="e">
        <f>IF('Crisis Indicator Data'!#REF!="No Data",1,IF(#REF!&lt;&gt;"",1,0))</f>
        <v>#REF!</v>
      </c>
      <c r="AH45" s="25" t="e">
        <f>IF('Crisis Indicator Data'!#REF!="No Data",1,IF(#REF!&lt;&gt;"",1,0))</f>
        <v>#REF!</v>
      </c>
      <c r="AI45" s="25" t="e">
        <f>IF('Crisis Indicator Data'!#REF!="No Data",1,IF(#REF!&lt;&gt;"",1,0))</f>
        <v>#REF!</v>
      </c>
      <c r="AJ45" s="25" t="e">
        <f>IF('Crisis Indicator Data'!#REF!="No Data",1,IF(#REF!&lt;&gt;"",1,0))</f>
        <v>#REF!</v>
      </c>
      <c r="AK45" s="25" t="e">
        <f>IF('Crisis Indicator Data'!#REF!="No Data",1,IF(#REF!&lt;&gt;"",1,0))</f>
        <v>#REF!</v>
      </c>
      <c r="AL45" s="25" t="e">
        <f>IF('Crisis Indicator Data'!#REF!="No Data",1,IF(#REF!&lt;&gt;"",1,0))</f>
        <v>#REF!</v>
      </c>
      <c r="AM45" s="25" t="e">
        <f>IF('Crisis Indicator Data'!#REF!="No Data",1,IF(#REF!&lt;&gt;"",1,0))</f>
        <v>#REF!</v>
      </c>
      <c r="AN45" s="25" t="e">
        <f>IF('Crisis Indicator Data'!#REF!="No Data",1,IF(#REF!&lt;&gt;"",1,0))</f>
        <v>#REF!</v>
      </c>
      <c r="AO45" s="25" t="e">
        <f>IF('Crisis Indicator Data'!#REF!="No Data",1,IF(#REF!&lt;&gt;"",1,0))</f>
        <v>#REF!</v>
      </c>
      <c r="AP45" s="25" t="e">
        <f>IF('Crisis Indicator Data'!#REF!="No Data",1,IF(#REF!&lt;&gt;"",1,0))</f>
        <v>#REF!</v>
      </c>
      <c r="AQ45" s="25" t="e">
        <f>IF('Crisis Indicator Data'!#REF!="No Data",1,IF(#REF!&lt;&gt;"",1,0))</f>
        <v>#REF!</v>
      </c>
      <c r="AR45" s="25" t="e">
        <f>IF('Crisis Indicator Data'!#REF!="No Data",1,IF(#REF!&lt;&gt;"",1,0))</f>
        <v>#REF!</v>
      </c>
      <c r="AS45" s="25" t="e">
        <f>IF('Crisis Indicator Data'!#REF!="No Data",1,IF(#REF!&lt;&gt;"",1,0))</f>
        <v>#REF!</v>
      </c>
      <c r="AT45" s="25" t="e">
        <f>IF('Crisis Indicator Data'!#REF!="No Data",1,IF(#REF!&lt;&gt;"",1,0))</f>
        <v>#REF!</v>
      </c>
      <c r="AU45" s="25" t="e">
        <f>IF('Crisis Indicator Data'!#REF!="No Data",1,IF(#REF!&lt;&gt;"",1,0))</f>
        <v>#REF!</v>
      </c>
      <c r="AV45" s="25" t="e">
        <f>IF('Crisis Indicator Data'!#REF!="No Data",1,IF(#REF!&lt;&gt;"",1,0))</f>
        <v>#REF!</v>
      </c>
      <c r="AW45" s="25" t="e">
        <f>IF('Crisis Indicator Data'!#REF!="No Data",1,IF(#REF!&lt;&gt;"",1,0))</f>
        <v>#REF!</v>
      </c>
      <c r="AX45" s="25" t="e">
        <f>IF('Crisis Indicator Data'!#REF!="No Data",1,IF(#REF!&lt;&gt;"",1,0))</f>
        <v>#REF!</v>
      </c>
      <c r="AY45" s="25" t="e">
        <f>IF('Crisis Indicator Data'!#REF!="No Data",1,IF(#REF!&lt;&gt;"",1,0))</f>
        <v>#REF!</v>
      </c>
      <c r="AZ45" s="25" t="e">
        <f>IF('Crisis Indicator Data'!#REF!="No Data",1,IF(#REF!&lt;&gt;"",1,0))</f>
        <v>#REF!</v>
      </c>
      <c r="BA45" t="e">
        <f t="shared" si="2"/>
        <v>#REF!</v>
      </c>
      <c r="BB45" s="27" t="e">
        <f t="shared" si="3"/>
        <v>#REF!</v>
      </c>
    </row>
    <row r="46" spans="1:54" x14ac:dyDescent="0.25">
      <c r="A46" t="s">
        <v>9337</v>
      </c>
      <c r="B46" s="25" t="e">
        <f>IF('Crisis Indicator Data'!#REF!="No Data",1,IF(#REF!&lt;&gt;"",1,0))</f>
        <v>#REF!</v>
      </c>
      <c r="C46" s="25" t="e">
        <f>IF('Crisis Indicator Data'!#REF!="No Data",1,IF(#REF!&lt;&gt;"",1,0))</f>
        <v>#REF!</v>
      </c>
      <c r="D46" s="25" t="e">
        <f>IF('Crisis Indicator Data'!#REF!="No Data",1,IF(#REF!&lt;&gt;"",1,0))</f>
        <v>#REF!</v>
      </c>
      <c r="E46" s="25" t="e">
        <f>IF('Crisis Indicator Data'!#REF!="No Data",1,IF(#REF!&lt;&gt;"",1,0))</f>
        <v>#REF!</v>
      </c>
      <c r="F46" s="25" t="e">
        <f>IF('Crisis Indicator Data'!#REF!="No Data",1,IF(#REF!&lt;&gt;"",1,0))</f>
        <v>#REF!</v>
      </c>
      <c r="G46" s="25" t="e">
        <f>IF('Crisis Indicator Data'!#REF!="No Data",1,IF(#REF!&lt;&gt;"",1,0))</f>
        <v>#REF!</v>
      </c>
      <c r="H46" s="25" t="e">
        <f>IF('Crisis Indicator Data'!#REF!="No Data",1,IF(#REF!&lt;&gt;"",1,0))</f>
        <v>#REF!</v>
      </c>
      <c r="I46" s="25" t="e">
        <f>IF('Crisis Indicator Data'!#REF!="No Data",1,IF(#REF!&lt;&gt;"",1,0))</f>
        <v>#REF!</v>
      </c>
      <c r="J46" s="25" t="e">
        <f>IF('Crisis Indicator Data'!#REF!="No Data",1,IF(#REF!&lt;&gt;"",1,0))</f>
        <v>#REF!</v>
      </c>
      <c r="K46" s="25" t="e">
        <f>IF('Crisis Indicator Data'!#REF!="No Data",1,IF(#REF!&lt;&gt;"",1,0))</f>
        <v>#REF!</v>
      </c>
      <c r="L46" s="25" t="e">
        <f>IF('Crisis Indicator Data'!#REF!="No Data",1,IF(#REF!&lt;&gt;"",1,0))</f>
        <v>#REF!</v>
      </c>
      <c r="M46" s="25" t="e">
        <f>IF('Crisis Indicator Data'!#REF!="No Data",1,IF(#REF!&lt;&gt;"",1,0))</f>
        <v>#REF!</v>
      </c>
      <c r="N46" s="25" t="e">
        <f>IF('Crisis Indicator Data'!#REF!="No Data",1,IF(#REF!&lt;&gt;"",1,0))</f>
        <v>#REF!</v>
      </c>
      <c r="O46" s="25" t="e">
        <f>IF('Crisis Indicator Data'!#REF!="No Data",1,IF(#REF!&lt;&gt;"",1,0))</f>
        <v>#REF!</v>
      </c>
      <c r="P46" s="25" t="e">
        <f>IF('Crisis Indicator Data'!#REF!="No Data",1,IF(#REF!&lt;&gt;"",1,0))</f>
        <v>#REF!</v>
      </c>
      <c r="Q46" s="25" t="e">
        <f>IF('Crisis Indicator Data'!#REF!="No Data",1,IF(#REF!&lt;&gt;"",1,0))</f>
        <v>#REF!</v>
      </c>
      <c r="R46" s="25" t="e">
        <f>IF('Crisis Indicator Data'!#REF!="No Data",1,IF(#REF!&lt;&gt;"",1,0))</f>
        <v>#REF!</v>
      </c>
      <c r="S46" s="25" t="e">
        <f>IF('Crisis Indicator Data'!#REF!="No Data",1,IF(#REF!&lt;&gt;"",1,0))</f>
        <v>#REF!</v>
      </c>
      <c r="T46" s="25" t="e">
        <f>IF('Crisis Indicator Data'!#REF!="No Data",1,IF(#REF!&lt;&gt;"",1,0))</f>
        <v>#REF!</v>
      </c>
      <c r="U46" s="25" t="e">
        <f>IF('Crisis Indicator Data'!#REF!="No Data",1,IF(#REF!&lt;&gt;"",1,0))</f>
        <v>#REF!</v>
      </c>
      <c r="V46" s="25" t="e">
        <f>IF('Crisis Indicator Data'!#REF!="No Data",1,IF(#REF!&lt;&gt;"",1,0))</f>
        <v>#REF!</v>
      </c>
      <c r="W46" s="25" t="e">
        <f>IF('Crisis Indicator Data'!#REF!="No Data",1,IF(#REF!&lt;&gt;"",1,0))</f>
        <v>#REF!</v>
      </c>
      <c r="X46" s="25" t="e">
        <f>IF('Crisis Indicator Data'!#REF!="No Data",1,IF(#REF!&lt;&gt;"",1,0))</f>
        <v>#REF!</v>
      </c>
      <c r="Y46" s="25" t="e">
        <f>IF('Crisis Indicator Data'!#REF!="No Data",1,IF(#REF!&lt;&gt;"",1,0))</f>
        <v>#REF!</v>
      </c>
      <c r="Z46" s="25" t="e">
        <f>IF('Crisis Indicator Data'!#REF!="No Data",1,IF(#REF!&lt;&gt;"",1,0))</f>
        <v>#REF!</v>
      </c>
      <c r="AA46" s="25" t="e">
        <f>IF('Crisis Indicator Data'!#REF!="No Data",1,IF(#REF!&lt;&gt;"",1,0))</f>
        <v>#REF!</v>
      </c>
      <c r="AB46" s="25" t="e">
        <f>IF('Crisis Indicator Data'!#REF!="No Data",1,IF(#REF!&lt;&gt;"",1,0))</f>
        <v>#REF!</v>
      </c>
      <c r="AC46" s="25" t="e">
        <f>IF('Crisis Indicator Data'!#REF!="No Data",1,IF(#REF!&lt;&gt;"",1,0))</f>
        <v>#REF!</v>
      </c>
      <c r="AD46" s="25" t="e">
        <f>IF('Crisis Indicator Data'!#REF!="No Data",1,IF(#REF!&lt;&gt;"",1,0))</f>
        <v>#REF!</v>
      </c>
      <c r="AE46" s="25" t="e">
        <f>IF('Crisis Indicator Data'!#REF!="No Data",1,IF(#REF!&lt;&gt;"",1,0))</f>
        <v>#REF!</v>
      </c>
      <c r="AF46" s="25" t="e">
        <f>IF('Crisis Indicator Data'!#REF!="No Data",1,IF(#REF!&lt;&gt;"",1,0))</f>
        <v>#REF!</v>
      </c>
      <c r="AG46" s="25" t="e">
        <f>IF('Crisis Indicator Data'!#REF!="No Data",1,IF(#REF!&lt;&gt;"",1,0))</f>
        <v>#REF!</v>
      </c>
      <c r="AH46" s="25" t="e">
        <f>IF('Crisis Indicator Data'!#REF!="No Data",1,IF(#REF!&lt;&gt;"",1,0))</f>
        <v>#REF!</v>
      </c>
      <c r="AI46" s="25" t="e">
        <f>IF('Crisis Indicator Data'!#REF!="No Data",1,IF(#REF!&lt;&gt;"",1,0))</f>
        <v>#REF!</v>
      </c>
      <c r="AJ46" s="25" t="e">
        <f>IF('Crisis Indicator Data'!#REF!="No Data",1,IF(#REF!&lt;&gt;"",1,0))</f>
        <v>#REF!</v>
      </c>
      <c r="AK46" s="25" t="e">
        <f>IF('Crisis Indicator Data'!#REF!="No Data",1,IF(#REF!&lt;&gt;"",1,0))</f>
        <v>#REF!</v>
      </c>
      <c r="AL46" s="25" t="e">
        <f>IF('Crisis Indicator Data'!#REF!="No Data",1,IF(#REF!&lt;&gt;"",1,0))</f>
        <v>#REF!</v>
      </c>
      <c r="AM46" s="25" t="e">
        <f>IF('Crisis Indicator Data'!#REF!="No Data",1,IF(#REF!&lt;&gt;"",1,0))</f>
        <v>#REF!</v>
      </c>
      <c r="AN46" s="25" t="e">
        <f>IF('Crisis Indicator Data'!#REF!="No Data",1,IF(#REF!&lt;&gt;"",1,0))</f>
        <v>#REF!</v>
      </c>
      <c r="AO46" s="25" t="e">
        <f>IF('Crisis Indicator Data'!#REF!="No Data",1,IF(#REF!&lt;&gt;"",1,0))</f>
        <v>#REF!</v>
      </c>
      <c r="AP46" s="25" t="e">
        <f>IF('Crisis Indicator Data'!#REF!="No Data",1,IF(#REF!&lt;&gt;"",1,0))</f>
        <v>#REF!</v>
      </c>
      <c r="AQ46" s="25" t="e">
        <f>IF('Crisis Indicator Data'!#REF!="No Data",1,IF(#REF!&lt;&gt;"",1,0))</f>
        <v>#REF!</v>
      </c>
      <c r="AR46" s="25" t="e">
        <f>IF('Crisis Indicator Data'!#REF!="No Data",1,IF(#REF!&lt;&gt;"",1,0))</f>
        <v>#REF!</v>
      </c>
      <c r="AS46" s="25" t="e">
        <f>IF('Crisis Indicator Data'!#REF!="No Data",1,IF(#REF!&lt;&gt;"",1,0))</f>
        <v>#REF!</v>
      </c>
      <c r="AT46" s="25" t="e">
        <f>IF('Crisis Indicator Data'!#REF!="No Data",1,IF(#REF!&lt;&gt;"",1,0))</f>
        <v>#REF!</v>
      </c>
      <c r="AU46" s="25" t="e">
        <f>IF('Crisis Indicator Data'!#REF!="No Data",1,IF(#REF!&lt;&gt;"",1,0))</f>
        <v>#REF!</v>
      </c>
      <c r="AV46" s="25" t="e">
        <f>IF('Crisis Indicator Data'!#REF!="No Data",1,IF(#REF!&lt;&gt;"",1,0))</f>
        <v>#REF!</v>
      </c>
      <c r="AW46" s="25" t="e">
        <f>IF('Crisis Indicator Data'!#REF!="No Data",1,IF(#REF!&lt;&gt;"",1,0))</f>
        <v>#REF!</v>
      </c>
      <c r="AX46" s="25" t="e">
        <f>IF('Crisis Indicator Data'!#REF!="No Data",1,IF(#REF!&lt;&gt;"",1,0))</f>
        <v>#REF!</v>
      </c>
      <c r="AY46" s="25" t="e">
        <f>IF('Crisis Indicator Data'!#REF!="No Data",1,IF(#REF!&lt;&gt;"",1,0))</f>
        <v>#REF!</v>
      </c>
      <c r="AZ46" s="25" t="e">
        <f>IF('Crisis Indicator Data'!#REF!="No Data",1,IF(#REF!&lt;&gt;"",1,0))</f>
        <v>#REF!</v>
      </c>
      <c r="BA46" t="e">
        <f t="shared" si="2"/>
        <v>#REF!</v>
      </c>
      <c r="BB46" s="27" t="e">
        <f t="shared" si="3"/>
        <v>#REF!</v>
      </c>
    </row>
    <row r="47" spans="1:54" x14ac:dyDescent="0.25">
      <c r="A47" t="s">
        <v>9344</v>
      </c>
      <c r="B47" s="25" t="e">
        <f>IF('Crisis Indicator Data'!#REF!="No Data",1,IF(#REF!&lt;&gt;"",1,0))</f>
        <v>#REF!</v>
      </c>
      <c r="C47" s="25" t="e">
        <f>IF('Crisis Indicator Data'!#REF!="No Data",1,IF(#REF!&lt;&gt;"",1,0))</f>
        <v>#REF!</v>
      </c>
      <c r="D47" s="25" t="e">
        <f>IF('Crisis Indicator Data'!#REF!="No Data",1,IF(#REF!&lt;&gt;"",1,0))</f>
        <v>#REF!</v>
      </c>
      <c r="E47" s="25" t="e">
        <f>IF('Crisis Indicator Data'!#REF!="No Data",1,IF(#REF!&lt;&gt;"",1,0))</f>
        <v>#REF!</v>
      </c>
      <c r="F47" s="25" t="e">
        <f>IF('Crisis Indicator Data'!#REF!="No Data",1,IF(#REF!&lt;&gt;"",1,0))</f>
        <v>#REF!</v>
      </c>
      <c r="G47" s="25" t="e">
        <f>IF('Crisis Indicator Data'!#REF!="No Data",1,IF(#REF!&lt;&gt;"",1,0))</f>
        <v>#REF!</v>
      </c>
      <c r="H47" s="25" t="e">
        <f>IF('Crisis Indicator Data'!#REF!="No Data",1,IF(#REF!&lt;&gt;"",1,0))</f>
        <v>#REF!</v>
      </c>
      <c r="I47" s="25" t="e">
        <f>IF('Crisis Indicator Data'!#REF!="No Data",1,IF(#REF!&lt;&gt;"",1,0))</f>
        <v>#REF!</v>
      </c>
      <c r="J47" s="25" t="e">
        <f>IF('Crisis Indicator Data'!#REF!="No Data",1,IF(#REF!&lt;&gt;"",1,0))</f>
        <v>#REF!</v>
      </c>
      <c r="K47" s="25" t="e">
        <f>IF('Crisis Indicator Data'!#REF!="No Data",1,IF(#REF!&lt;&gt;"",1,0))</f>
        <v>#REF!</v>
      </c>
      <c r="L47" s="25" t="e">
        <f>IF('Crisis Indicator Data'!#REF!="No Data",1,IF(#REF!&lt;&gt;"",1,0))</f>
        <v>#REF!</v>
      </c>
      <c r="M47" s="25" t="e">
        <f>IF('Crisis Indicator Data'!#REF!="No Data",1,IF(#REF!&lt;&gt;"",1,0))</f>
        <v>#REF!</v>
      </c>
      <c r="N47" s="25" t="e">
        <f>IF('Crisis Indicator Data'!#REF!="No Data",1,IF(#REF!&lt;&gt;"",1,0))</f>
        <v>#REF!</v>
      </c>
      <c r="O47" s="25" t="e">
        <f>IF('Crisis Indicator Data'!#REF!="No Data",1,IF(#REF!&lt;&gt;"",1,0))</f>
        <v>#REF!</v>
      </c>
      <c r="P47" s="25" t="e">
        <f>IF('Crisis Indicator Data'!#REF!="No Data",1,IF(#REF!&lt;&gt;"",1,0))</f>
        <v>#REF!</v>
      </c>
      <c r="Q47" s="25" t="e">
        <f>IF('Crisis Indicator Data'!#REF!="No Data",1,IF(#REF!&lt;&gt;"",1,0))</f>
        <v>#REF!</v>
      </c>
      <c r="R47" s="25" t="e">
        <f>IF('Crisis Indicator Data'!#REF!="No Data",1,IF(#REF!&lt;&gt;"",1,0))</f>
        <v>#REF!</v>
      </c>
      <c r="S47" s="25" t="e">
        <f>IF('Crisis Indicator Data'!#REF!="No Data",1,IF(#REF!&lt;&gt;"",1,0))</f>
        <v>#REF!</v>
      </c>
      <c r="T47" s="25" t="e">
        <f>IF('Crisis Indicator Data'!#REF!="No Data",1,IF(#REF!&lt;&gt;"",1,0))</f>
        <v>#REF!</v>
      </c>
      <c r="U47" s="25" t="e">
        <f>IF('Crisis Indicator Data'!#REF!="No Data",1,IF(#REF!&lt;&gt;"",1,0))</f>
        <v>#REF!</v>
      </c>
      <c r="V47" s="25" t="e">
        <f>IF('Crisis Indicator Data'!#REF!="No Data",1,IF(#REF!&lt;&gt;"",1,0))</f>
        <v>#REF!</v>
      </c>
      <c r="W47" s="25" t="e">
        <f>IF('Crisis Indicator Data'!#REF!="No Data",1,IF(#REF!&lt;&gt;"",1,0))</f>
        <v>#REF!</v>
      </c>
      <c r="X47" s="25" t="e">
        <f>IF('Crisis Indicator Data'!#REF!="No Data",1,IF(#REF!&lt;&gt;"",1,0))</f>
        <v>#REF!</v>
      </c>
      <c r="Y47" s="25" t="e">
        <f>IF('Crisis Indicator Data'!#REF!="No Data",1,IF(#REF!&lt;&gt;"",1,0))</f>
        <v>#REF!</v>
      </c>
      <c r="Z47" s="25" t="e">
        <f>IF('Crisis Indicator Data'!#REF!="No Data",1,IF(#REF!&lt;&gt;"",1,0))</f>
        <v>#REF!</v>
      </c>
      <c r="AA47" s="25" t="e">
        <f>IF('Crisis Indicator Data'!#REF!="No Data",1,IF(#REF!&lt;&gt;"",1,0))</f>
        <v>#REF!</v>
      </c>
      <c r="AB47" s="25" t="e">
        <f>IF('Crisis Indicator Data'!#REF!="No Data",1,IF(#REF!&lt;&gt;"",1,0))</f>
        <v>#REF!</v>
      </c>
      <c r="AC47" s="25" t="e">
        <f>IF('Crisis Indicator Data'!#REF!="No Data",1,IF(#REF!&lt;&gt;"",1,0))</f>
        <v>#REF!</v>
      </c>
      <c r="AD47" s="25" t="e">
        <f>IF('Crisis Indicator Data'!#REF!="No Data",1,IF(#REF!&lt;&gt;"",1,0))</f>
        <v>#REF!</v>
      </c>
      <c r="AE47" s="25" t="e">
        <f>IF('Crisis Indicator Data'!#REF!="No Data",1,IF(#REF!&lt;&gt;"",1,0))</f>
        <v>#REF!</v>
      </c>
      <c r="AF47" s="25" t="e">
        <f>IF('Crisis Indicator Data'!#REF!="No Data",1,IF(#REF!&lt;&gt;"",1,0))</f>
        <v>#REF!</v>
      </c>
      <c r="AG47" s="25" t="e">
        <f>IF('Crisis Indicator Data'!#REF!="No Data",1,IF(#REF!&lt;&gt;"",1,0))</f>
        <v>#REF!</v>
      </c>
      <c r="AH47" s="25" t="e">
        <f>IF('Crisis Indicator Data'!#REF!="No Data",1,IF(#REF!&lt;&gt;"",1,0))</f>
        <v>#REF!</v>
      </c>
      <c r="AI47" s="25" t="e">
        <f>IF('Crisis Indicator Data'!#REF!="No Data",1,IF(#REF!&lt;&gt;"",1,0))</f>
        <v>#REF!</v>
      </c>
      <c r="AJ47" s="25" t="e">
        <f>IF('Crisis Indicator Data'!#REF!="No Data",1,IF(#REF!&lt;&gt;"",1,0))</f>
        <v>#REF!</v>
      </c>
      <c r="AK47" s="25" t="e">
        <f>IF('Crisis Indicator Data'!#REF!="No Data",1,IF(#REF!&lt;&gt;"",1,0))</f>
        <v>#REF!</v>
      </c>
      <c r="AL47" s="25" t="e">
        <f>IF('Crisis Indicator Data'!#REF!="No Data",1,IF(#REF!&lt;&gt;"",1,0))</f>
        <v>#REF!</v>
      </c>
      <c r="AM47" s="25" t="e">
        <f>IF('Crisis Indicator Data'!#REF!="No Data",1,IF(#REF!&lt;&gt;"",1,0))</f>
        <v>#REF!</v>
      </c>
      <c r="AN47" s="25" t="e">
        <f>IF('Crisis Indicator Data'!#REF!="No Data",1,IF(#REF!&lt;&gt;"",1,0))</f>
        <v>#REF!</v>
      </c>
      <c r="AO47" s="25" t="e">
        <f>IF('Crisis Indicator Data'!#REF!="No Data",1,IF(#REF!&lt;&gt;"",1,0))</f>
        <v>#REF!</v>
      </c>
      <c r="AP47" s="25" t="e">
        <f>IF('Crisis Indicator Data'!#REF!="No Data",1,IF(#REF!&lt;&gt;"",1,0))</f>
        <v>#REF!</v>
      </c>
      <c r="AQ47" s="25" t="e">
        <f>IF('Crisis Indicator Data'!#REF!="No Data",1,IF(#REF!&lt;&gt;"",1,0))</f>
        <v>#REF!</v>
      </c>
      <c r="AR47" s="25" t="e">
        <f>IF('Crisis Indicator Data'!#REF!="No Data",1,IF(#REF!&lt;&gt;"",1,0))</f>
        <v>#REF!</v>
      </c>
      <c r="AS47" s="25" t="e">
        <f>IF('Crisis Indicator Data'!#REF!="No Data",1,IF(#REF!&lt;&gt;"",1,0))</f>
        <v>#REF!</v>
      </c>
      <c r="AT47" s="25" t="e">
        <f>IF('Crisis Indicator Data'!#REF!="No Data",1,IF(#REF!&lt;&gt;"",1,0))</f>
        <v>#REF!</v>
      </c>
      <c r="AU47" s="25" t="e">
        <f>IF('Crisis Indicator Data'!#REF!="No Data",1,IF(#REF!&lt;&gt;"",1,0))</f>
        <v>#REF!</v>
      </c>
      <c r="AV47" s="25" t="e">
        <f>IF('Crisis Indicator Data'!#REF!="No Data",1,IF(#REF!&lt;&gt;"",1,0))</f>
        <v>#REF!</v>
      </c>
      <c r="AW47" s="25" t="e">
        <f>IF('Crisis Indicator Data'!#REF!="No Data",1,IF(#REF!&lt;&gt;"",1,0))</f>
        <v>#REF!</v>
      </c>
      <c r="AX47" s="25" t="e">
        <f>IF('Crisis Indicator Data'!#REF!="No Data",1,IF(#REF!&lt;&gt;"",1,0))</f>
        <v>#REF!</v>
      </c>
      <c r="AY47" s="25" t="e">
        <f>IF('Crisis Indicator Data'!#REF!="No Data",1,IF(#REF!&lt;&gt;"",1,0))</f>
        <v>#REF!</v>
      </c>
      <c r="AZ47" s="25" t="e">
        <f>IF('Crisis Indicator Data'!#REF!="No Data",1,IF(#REF!&lt;&gt;"",1,0))</f>
        <v>#REF!</v>
      </c>
      <c r="BA47" t="e">
        <f t="shared" si="2"/>
        <v>#REF!</v>
      </c>
      <c r="BB47" s="27" t="e">
        <f t="shared" si="3"/>
        <v>#REF!</v>
      </c>
    </row>
    <row r="48" spans="1:54" x14ac:dyDescent="0.25">
      <c r="A48" t="s">
        <v>9340</v>
      </c>
      <c r="B48" s="25" t="e">
        <f>IF('Crisis Indicator Data'!#REF!="No Data",1,IF(#REF!&lt;&gt;"",1,0))</f>
        <v>#REF!</v>
      </c>
      <c r="C48" s="25" t="e">
        <f>IF('Crisis Indicator Data'!#REF!="No Data",1,IF(#REF!&lt;&gt;"",1,0))</f>
        <v>#REF!</v>
      </c>
      <c r="D48" s="25" t="e">
        <f>IF('Crisis Indicator Data'!#REF!="No Data",1,IF(#REF!&lt;&gt;"",1,0))</f>
        <v>#REF!</v>
      </c>
      <c r="E48" s="25" t="e">
        <f>IF('Crisis Indicator Data'!#REF!="No Data",1,IF(#REF!&lt;&gt;"",1,0))</f>
        <v>#REF!</v>
      </c>
      <c r="F48" s="25" t="e">
        <f>IF('Crisis Indicator Data'!#REF!="No Data",1,IF(#REF!&lt;&gt;"",1,0))</f>
        <v>#REF!</v>
      </c>
      <c r="G48" s="25" t="e">
        <f>IF('Crisis Indicator Data'!#REF!="No Data",1,IF(#REF!&lt;&gt;"",1,0))</f>
        <v>#REF!</v>
      </c>
      <c r="H48" s="25" t="e">
        <f>IF('Crisis Indicator Data'!#REF!="No Data",1,IF(#REF!&lt;&gt;"",1,0))</f>
        <v>#REF!</v>
      </c>
      <c r="I48" s="25" t="e">
        <f>IF('Crisis Indicator Data'!#REF!="No Data",1,IF(#REF!&lt;&gt;"",1,0))</f>
        <v>#REF!</v>
      </c>
      <c r="J48" s="25" t="e">
        <f>IF('Crisis Indicator Data'!#REF!="No Data",1,IF(#REF!&lt;&gt;"",1,0))</f>
        <v>#REF!</v>
      </c>
      <c r="K48" s="25" t="e">
        <f>IF('Crisis Indicator Data'!#REF!="No Data",1,IF(#REF!&lt;&gt;"",1,0))</f>
        <v>#REF!</v>
      </c>
      <c r="L48" s="25" t="e">
        <f>IF('Crisis Indicator Data'!#REF!="No Data",1,IF(#REF!&lt;&gt;"",1,0))</f>
        <v>#REF!</v>
      </c>
      <c r="M48" s="25" t="e">
        <f>IF('Crisis Indicator Data'!#REF!="No Data",1,IF(#REF!&lt;&gt;"",1,0))</f>
        <v>#REF!</v>
      </c>
      <c r="N48" s="25" t="e">
        <f>IF('Crisis Indicator Data'!#REF!="No Data",1,IF(#REF!&lt;&gt;"",1,0))</f>
        <v>#REF!</v>
      </c>
      <c r="O48" s="25" t="e">
        <f>IF('Crisis Indicator Data'!#REF!="No Data",1,IF(#REF!&lt;&gt;"",1,0))</f>
        <v>#REF!</v>
      </c>
      <c r="P48" s="25" t="e">
        <f>IF('Crisis Indicator Data'!#REF!="No Data",1,IF(#REF!&lt;&gt;"",1,0))</f>
        <v>#REF!</v>
      </c>
      <c r="Q48" s="25" t="e">
        <f>IF('Crisis Indicator Data'!#REF!="No Data",1,IF(#REF!&lt;&gt;"",1,0))</f>
        <v>#REF!</v>
      </c>
      <c r="R48" s="25" t="e">
        <f>IF('Crisis Indicator Data'!#REF!="No Data",1,IF(#REF!&lt;&gt;"",1,0))</f>
        <v>#REF!</v>
      </c>
      <c r="S48" s="25" t="e">
        <f>IF('Crisis Indicator Data'!#REF!="No Data",1,IF(#REF!&lt;&gt;"",1,0))</f>
        <v>#REF!</v>
      </c>
      <c r="T48" s="25" t="e">
        <f>IF('Crisis Indicator Data'!#REF!="No Data",1,IF(#REF!&lt;&gt;"",1,0))</f>
        <v>#REF!</v>
      </c>
      <c r="U48" s="25" t="e">
        <f>IF('Crisis Indicator Data'!#REF!="No Data",1,IF(#REF!&lt;&gt;"",1,0))</f>
        <v>#REF!</v>
      </c>
      <c r="V48" s="25" t="e">
        <f>IF('Crisis Indicator Data'!#REF!="No Data",1,IF(#REF!&lt;&gt;"",1,0))</f>
        <v>#REF!</v>
      </c>
      <c r="W48" s="25" t="e">
        <f>IF('Crisis Indicator Data'!#REF!="No Data",1,IF(#REF!&lt;&gt;"",1,0))</f>
        <v>#REF!</v>
      </c>
      <c r="X48" s="25" t="e">
        <f>IF('Crisis Indicator Data'!#REF!="No Data",1,IF(#REF!&lt;&gt;"",1,0))</f>
        <v>#REF!</v>
      </c>
      <c r="Y48" s="25" t="e">
        <f>IF('Crisis Indicator Data'!#REF!="No Data",1,IF(#REF!&lt;&gt;"",1,0))</f>
        <v>#REF!</v>
      </c>
      <c r="Z48" s="25" t="e">
        <f>IF('Crisis Indicator Data'!#REF!="No Data",1,IF(#REF!&lt;&gt;"",1,0))</f>
        <v>#REF!</v>
      </c>
      <c r="AA48" s="25" t="e">
        <f>IF('Crisis Indicator Data'!#REF!="No Data",1,IF(#REF!&lt;&gt;"",1,0))</f>
        <v>#REF!</v>
      </c>
      <c r="AB48" s="25" t="e">
        <f>IF('Crisis Indicator Data'!#REF!="No Data",1,IF(#REF!&lt;&gt;"",1,0))</f>
        <v>#REF!</v>
      </c>
      <c r="AC48" s="25" t="e">
        <f>IF('Crisis Indicator Data'!#REF!="No Data",1,IF(#REF!&lt;&gt;"",1,0))</f>
        <v>#REF!</v>
      </c>
      <c r="AD48" s="25" t="e">
        <f>IF('Crisis Indicator Data'!#REF!="No Data",1,IF(#REF!&lt;&gt;"",1,0))</f>
        <v>#REF!</v>
      </c>
      <c r="AE48" s="25" t="e">
        <f>IF('Crisis Indicator Data'!#REF!="No Data",1,IF(#REF!&lt;&gt;"",1,0))</f>
        <v>#REF!</v>
      </c>
      <c r="AF48" s="25" t="e">
        <f>IF('Crisis Indicator Data'!#REF!="No Data",1,IF(#REF!&lt;&gt;"",1,0))</f>
        <v>#REF!</v>
      </c>
      <c r="AG48" s="25" t="e">
        <f>IF('Crisis Indicator Data'!#REF!="No Data",1,IF(#REF!&lt;&gt;"",1,0))</f>
        <v>#REF!</v>
      </c>
      <c r="AH48" s="25" t="e">
        <f>IF('Crisis Indicator Data'!#REF!="No Data",1,IF(#REF!&lt;&gt;"",1,0))</f>
        <v>#REF!</v>
      </c>
      <c r="AI48" s="25" t="e">
        <f>IF('Crisis Indicator Data'!#REF!="No Data",1,IF(#REF!&lt;&gt;"",1,0))</f>
        <v>#REF!</v>
      </c>
      <c r="AJ48" s="25" t="e">
        <f>IF('Crisis Indicator Data'!#REF!="No Data",1,IF(#REF!&lt;&gt;"",1,0))</f>
        <v>#REF!</v>
      </c>
      <c r="AK48" s="25" t="e">
        <f>IF('Crisis Indicator Data'!#REF!="No Data",1,IF(#REF!&lt;&gt;"",1,0))</f>
        <v>#REF!</v>
      </c>
      <c r="AL48" s="25" t="e">
        <f>IF('Crisis Indicator Data'!#REF!="No Data",1,IF(#REF!&lt;&gt;"",1,0))</f>
        <v>#REF!</v>
      </c>
      <c r="AM48" s="25" t="e">
        <f>IF('Crisis Indicator Data'!#REF!="No Data",1,IF(#REF!&lt;&gt;"",1,0))</f>
        <v>#REF!</v>
      </c>
      <c r="AN48" s="25" t="e">
        <f>IF('Crisis Indicator Data'!#REF!="No Data",1,IF(#REF!&lt;&gt;"",1,0))</f>
        <v>#REF!</v>
      </c>
      <c r="AO48" s="25" t="e">
        <f>IF('Crisis Indicator Data'!#REF!="No Data",1,IF(#REF!&lt;&gt;"",1,0))</f>
        <v>#REF!</v>
      </c>
      <c r="AP48" s="25" t="e">
        <f>IF('Crisis Indicator Data'!#REF!="No Data",1,IF(#REF!&lt;&gt;"",1,0))</f>
        <v>#REF!</v>
      </c>
      <c r="AQ48" s="25" t="e">
        <f>IF('Crisis Indicator Data'!#REF!="No Data",1,IF(#REF!&lt;&gt;"",1,0))</f>
        <v>#REF!</v>
      </c>
      <c r="AR48" s="25" t="e">
        <f>IF('Crisis Indicator Data'!#REF!="No Data",1,IF(#REF!&lt;&gt;"",1,0))</f>
        <v>#REF!</v>
      </c>
      <c r="AS48" s="25" t="e">
        <f>IF('Crisis Indicator Data'!#REF!="No Data",1,IF(#REF!&lt;&gt;"",1,0))</f>
        <v>#REF!</v>
      </c>
      <c r="AT48" s="25" t="e">
        <f>IF('Crisis Indicator Data'!#REF!="No Data",1,IF(#REF!&lt;&gt;"",1,0))</f>
        <v>#REF!</v>
      </c>
      <c r="AU48" s="25" t="e">
        <f>IF('Crisis Indicator Data'!#REF!="No Data",1,IF(#REF!&lt;&gt;"",1,0))</f>
        <v>#REF!</v>
      </c>
      <c r="AV48" s="25" t="e">
        <f>IF('Crisis Indicator Data'!#REF!="No Data",1,IF(#REF!&lt;&gt;"",1,0))</f>
        <v>#REF!</v>
      </c>
      <c r="AW48" s="25" t="e">
        <f>IF('Crisis Indicator Data'!#REF!="No Data",1,IF(#REF!&lt;&gt;"",1,0))</f>
        <v>#REF!</v>
      </c>
      <c r="AX48" s="25" t="e">
        <f>IF('Crisis Indicator Data'!#REF!="No Data",1,IF(#REF!&lt;&gt;"",1,0))</f>
        <v>#REF!</v>
      </c>
      <c r="AY48" s="25" t="e">
        <f>IF('Crisis Indicator Data'!#REF!="No Data",1,IF(#REF!&lt;&gt;"",1,0))</f>
        <v>#REF!</v>
      </c>
      <c r="AZ48" s="25" t="e">
        <f>IF('Crisis Indicator Data'!#REF!="No Data",1,IF(#REF!&lt;&gt;"",1,0))</f>
        <v>#REF!</v>
      </c>
      <c r="BA48" t="e">
        <f t="shared" si="2"/>
        <v>#REF!</v>
      </c>
      <c r="BB48" s="27" t="e">
        <f t="shared" si="3"/>
        <v>#REF!</v>
      </c>
    </row>
    <row r="49" spans="1:54" x14ac:dyDescent="0.25">
      <c r="A49" t="s">
        <v>9342</v>
      </c>
      <c r="B49" s="25" t="e">
        <f>IF('Crisis Indicator Data'!#REF!="No Data",1,IF(#REF!&lt;&gt;"",1,0))</f>
        <v>#REF!</v>
      </c>
      <c r="C49" s="25" t="e">
        <f>IF('Crisis Indicator Data'!#REF!="No Data",1,IF(#REF!&lt;&gt;"",1,0))</f>
        <v>#REF!</v>
      </c>
      <c r="D49" s="25" t="e">
        <f>IF('Crisis Indicator Data'!#REF!="No Data",1,IF(#REF!&lt;&gt;"",1,0))</f>
        <v>#REF!</v>
      </c>
      <c r="E49" s="25" t="e">
        <f>IF('Crisis Indicator Data'!#REF!="No Data",1,IF(#REF!&lt;&gt;"",1,0))</f>
        <v>#REF!</v>
      </c>
      <c r="F49" s="25" t="e">
        <f>IF('Crisis Indicator Data'!#REF!="No Data",1,IF(#REF!&lt;&gt;"",1,0))</f>
        <v>#REF!</v>
      </c>
      <c r="G49" s="25" t="e">
        <f>IF('Crisis Indicator Data'!#REF!="No Data",1,IF(#REF!&lt;&gt;"",1,0))</f>
        <v>#REF!</v>
      </c>
      <c r="H49" s="25" t="e">
        <f>IF('Crisis Indicator Data'!#REF!="No Data",1,IF(#REF!&lt;&gt;"",1,0))</f>
        <v>#REF!</v>
      </c>
      <c r="I49" s="25" t="e">
        <f>IF('Crisis Indicator Data'!#REF!="No Data",1,IF(#REF!&lt;&gt;"",1,0))</f>
        <v>#REF!</v>
      </c>
      <c r="J49" s="25" t="e">
        <f>IF('Crisis Indicator Data'!#REF!="No Data",1,IF(#REF!&lt;&gt;"",1,0))</f>
        <v>#REF!</v>
      </c>
      <c r="K49" s="25" t="e">
        <f>IF('Crisis Indicator Data'!#REF!="No Data",1,IF(#REF!&lt;&gt;"",1,0))</f>
        <v>#REF!</v>
      </c>
      <c r="L49" s="25" t="e">
        <f>IF('Crisis Indicator Data'!#REF!="No Data",1,IF(#REF!&lt;&gt;"",1,0))</f>
        <v>#REF!</v>
      </c>
      <c r="M49" s="25" t="e">
        <f>IF('Crisis Indicator Data'!#REF!="No Data",1,IF(#REF!&lt;&gt;"",1,0))</f>
        <v>#REF!</v>
      </c>
      <c r="N49" s="25" t="e">
        <f>IF('Crisis Indicator Data'!#REF!="No Data",1,IF(#REF!&lt;&gt;"",1,0))</f>
        <v>#REF!</v>
      </c>
      <c r="O49" s="25" t="e">
        <f>IF('Crisis Indicator Data'!#REF!="No Data",1,IF(#REF!&lt;&gt;"",1,0))</f>
        <v>#REF!</v>
      </c>
      <c r="P49" s="25" t="e">
        <f>IF('Crisis Indicator Data'!#REF!="No Data",1,IF(#REF!&lt;&gt;"",1,0))</f>
        <v>#REF!</v>
      </c>
      <c r="Q49" s="25" t="e">
        <f>IF('Crisis Indicator Data'!#REF!="No Data",1,IF(#REF!&lt;&gt;"",1,0))</f>
        <v>#REF!</v>
      </c>
      <c r="R49" s="25" t="e">
        <f>IF('Crisis Indicator Data'!#REF!="No Data",1,IF(#REF!&lt;&gt;"",1,0))</f>
        <v>#REF!</v>
      </c>
      <c r="S49" s="25" t="e">
        <f>IF('Crisis Indicator Data'!#REF!="No Data",1,IF(#REF!&lt;&gt;"",1,0))</f>
        <v>#REF!</v>
      </c>
      <c r="T49" s="25" t="e">
        <f>IF('Crisis Indicator Data'!#REF!="No Data",1,IF(#REF!&lt;&gt;"",1,0))</f>
        <v>#REF!</v>
      </c>
      <c r="U49" s="25" t="e">
        <f>IF('Crisis Indicator Data'!#REF!="No Data",1,IF(#REF!&lt;&gt;"",1,0))</f>
        <v>#REF!</v>
      </c>
      <c r="V49" s="25" t="e">
        <f>IF('Crisis Indicator Data'!#REF!="No Data",1,IF(#REF!&lt;&gt;"",1,0))</f>
        <v>#REF!</v>
      </c>
      <c r="W49" s="25" t="e">
        <f>IF('Crisis Indicator Data'!#REF!="No Data",1,IF(#REF!&lt;&gt;"",1,0))</f>
        <v>#REF!</v>
      </c>
      <c r="X49" s="25" t="e">
        <f>IF('Crisis Indicator Data'!#REF!="No Data",1,IF(#REF!&lt;&gt;"",1,0))</f>
        <v>#REF!</v>
      </c>
      <c r="Y49" s="25" t="e">
        <f>IF('Crisis Indicator Data'!#REF!="No Data",1,IF(#REF!&lt;&gt;"",1,0))</f>
        <v>#REF!</v>
      </c>
      <c r="Z49" s="25" t="e">
        <f>IF('Crisis Indicator Data'!#REF!="No Data",1,IF(#REF!&lt;&gt;"",1,0))</f>
        <v>#REF!</v>
      </c>
      <c r="AA49" s="25" t="e">
        <f>IF('Crisis Indicator Data'!#REF!="No Data",1,IF(#REF!&lt;&gt;"",1,0))</f>
        <v>#REF!</v>
      </c>
      <c r="AB49" s="25" t="e">
        <f>IF('Crisis Indicator Data'!#REF!="No Data",1,IF(#REF!&lt;&gt;"",1,0))</f>
        <v>#REF!</v>
      </c>
      <c r="AC49" s="25" t="e">
        <f>IF('Crisis Indicator Data'!#REF!="No Data",1,IF(#REF!&lt;&gt;"",1,0))</f>
        <v>#REF!</v>
      </c>
      <c r="AD49" s="25" t="e">
        <f>IF('Crisis Indicator Data'!#REF!="No Data",1,IF(#REF!&lt;&gt;"",1,0))</f>
        <v>#REF!</v>
      </c>
      <c r="AE49" s="25" t="e">
        <f>IF('Crisis Indicator Data'!#REF!="No Data",1,IF(#REF!&lt;&gt;"",1,0))</f>
        <v>#REF!</v>
      </c>
      <c r="AF49" s="25" t="e">
        <f>IF('Crisis Indicator Data'!#REF!="No Data",1,IF(#REF!&lt;&gt;"",1,0))</f>
        <v>#REF!</v>
      </c>
      <c r="AG49" s="25" t="e">
        <f>IF('Crisis Indicator Data'!#REF!="No Data",1,IF(#REF!&lt;&gt;"",1,0))</f>
        <v>#REF!</v>
      </c>
      <c r="AH49" s="25" t="e">
        <f>IF('Crisis Indicator Data'!#REF!="No Data",1,IF(#REF!&lt;&gt;"",1,0))</f>
        <v>#REF!</v>
      </c>
      <c r="AI49" s="25" t="e">
        <f>IF('Crisis Indicator Data'!#REF!="No Data",1,IF(#REF!&lt;&gt;"",1,0))</f>
        <v>#REF!</v>
      </c>
      <c r="AJ49" s="25" t="e">
        <f>IF('Crisis Indicator Data'!#REF!="No Data",1,IF(#REF!&lt;&gt;"",1,0))</f>
        <v>#REF!</v>
      </c>
      <c r="AK49" s="25" t="e">
        <f>IF('Crisis Indicator Data'!#REF!="No Data",1,IF(#REF!&lt;&gt;"",1,0))</f>
        <v>#REF!</v>
      </c>
      <c r="AL49" s="25" t="e">
        <f>IF('Crisis Indicator Data'!#REF!="No Data",1,IF(#REF!&lt;&gt;"",1,0))</f>
        <v>#REF!</v>
      </c>
      <c r="AM49" s="25" t="e">
        <f>IF('Crisis Indicator Data'!#REF!="No Data",1,IF(#REF!&lt;&gt;"",1,0))</f>
        <v>#REF!</v>
      </c>
      <c r="AN49" s="25" t="e">
        <f>IF('Crisis Indicator Data'!#REF!="No Data",1,IF(#REF!&lt;&gt;"",1,0))</f>
        <v>#REF!</v>
      </c>
      <c r="AO49" s="25" t="e">
        <f>IF('Crisis Indicator Data'!#REF!="No Data",1,IF(#REF!&lt;&gt;"",1,0))</f>
        <v>#REF!</v>
      </c>
      <c r="AP49" s="25" t="e">
        <f>IF('Crisis Indicator Data'!#REF!="No Data",1,IF(#REF!&lt;&gt;"",1,0))</f>
        <v>#REF!</v>
      </c>
      <c r="AQ49" s="25" t="e">
        <f>IF('Crisis Indicator Data'!#REF!="No Data",1,IF(#REF!&lt;&gt;"",1,0))</f>
        <v>#REF!</v>
      </c>
      <c r="AR49" s="25" t="e">
        <f>IF('Crisis Indicator Data'!#REF!="No Data",1,IF(#REF!&lt;&gt;"",1,0))</f>
        <v>#REF!</v>
      </c>
      <c r="AS49" s="25" t="e">
        <f>IF('Crisis Indicator Data'!#REF!="No Data",1,IF(#REF!&lt;&gt;"",1,0))</f>
        <v>#REF!</v>
      </c>
      <c r="AT49" s="25" t="e">
        <f>IF('Crisis Indicator Data'!#REF!="No Data",1,IF(#REF!&lt;&gt;"",1,0))</f>
        <v>#REF!</v>
      </c>
      <c r="AU49" s="25" t="e">
        <f>IF('Crisis Indicator Data'!#REF!="No Data",1,IF(#REF!&lt;&gt;"",1,0))</f>
        <v>#REF!</v>
      </c>
      <c r="AV49" s="25" t="e">
        <f>IF('Crisis Indicator Data'!#REF!="No Data",1,IF(#REF!&lt;&gt;"",1,0))</f>
        <v>#REF!</v>
      </c>
      <c r="AW49" s="25" t="e">
        <f>IF('Crisis Indicator Data'!#REF!="No Data",1,IF(#REF!&lt;&gt;"",1,0))</f>
        <v>#REF!</v>
      </c>
      <c r="AX49" s="25" t="e">
        <f>IF('Crisis Indicator Data'!#REF!="No Data",1,IF(#REF!&lt;&gt;"",1,0))</f>
        <v>#REF!</v>
      </c>
      <c r="AY49" s="25" t="e">
        <f>IF('Crisis Indicator Data'!#REF!="No Data",1,IF(#REF!&lt;&gt;"",1,0))</f>
        <v>#REF!</v>
      </c>
      <c r="AZ49" s="25" t="e">
        <f>IF('Crisis Indicator Data'!#REF!="No Data",1,IF(#REF!&lt;&gt;"",1,0))</f>
        <v>#REF!</v>
      </c>
      <c r="BA49" t="e">
        <f t="shared" si="2"/>
        <v>#REF!</v>
      </c>
      <c r="BB49" s="27" t="e">
        <f t="shared" si="3"/>
        <v>#REF!</v>
      </c>
    </row>
    <row r="50" spans="1:54" x14ac:dyDescent="0.25">
      <c r="A50" t="s">
        <v>9345</v>
      </c>
      <c r="B50" s="25" t="e">
        <f>IF('Crisis Indicator Data'!#REF!="No Data",1,IF(#REF!&lt;&gt;"",1,0))</f>
        <v>#REF!</v>
      </c>
      <c r="C50" s="25" t="e">
        <f>IF('Crisis Indicator Data'!#REF!="No Data",1,IF(#REF!&lt;&gt;"",1,0))</f>
        <v>#REF!</v>
      </c>
      <c r="D50" s="25" t="e">
        <f>IF('Crisis Indicator Data'!#REF!="No Data",1,IF(#REF!&lt;&gt;"",1,0))</f>
        <v>#REF!</v>
      </c>
      <c r="E50" s="25" t="e">
        <f>IF('Crisis Indicator Data'!#REF!="No Data",1,IF(#REF!&lt;&gt;"",1,0))</f>
        <v>#REF!</v>
      </c>
      <c r="F50" s="25" t="e">
        <f>IF('Crisis Indicator Data'!#REF!="No Data",1,IF(#REF!&lt;&gt;"",1,0))</f>
        <v>#REF!</v>
      </c>
      <c r="G50" s="25" t="e">
        <f>IF('Crisis Indicator Data'!#REF!="No Data",1,IF(#REF!&lt;&gt;"",1,0))</f>
        <v>#REF!</v>
      </c>
      <c r="H50" s="25" t="e">
        <f>IF('Crisis Indicator Data'!#REF!="No Data",1,IF(#REF!&lt;&gt;"",1,0))</f>
        <v>#REF!</v>
      </c>
      <c r="I50" s="25" t="e">
        <f>IF('Crisis Indicator Data'!#REF!="No Data",1,IF(#REF!&lt;&gt;"",1,0))</f>
        <v>#REF!</v>
      </c>
      <c r="J50" s="25" t="e">
        <f>IF('Crisis Indicator Data'!#REF!="No Data",1,IF(#REF!&lt;&gt;"",1,0))</f>
        <v>#REF!</v>
      </c>
      <c r="K50" s="25" t="e">
        <f>IF('Crisis Indicator Data'!#REF!="No Data",1,IF(#REF!&lt;&gt;"",1,0))</f>
        <v>#REF!</v>
      </c>
      <c r="L50" s="25" t="e">
        <f>IF('Crisis Indicator Data'!#REF!="No Data",1,IF(#REF!&lt;&gt;"",1,0))</f>
        <v>#REF!</v>
      </c>
      <c r="M50" s="25" t="e">
        <f>IF('Crisis Indicator Data'!#REF!="No Data",1,IF(#REF!&lt;&gt;"",1,0))</f>
        <v>#REF!</v>
      </c>
      <c r="N50" s="25" t="e">
        <f>IF('Crisis Indicator Data'!#REF!="No Data",1,IF(#REF!&lt;&gt;"",1,0))</f>
        <v>#REF!</v>
      </c>
      <c r="O50" s="25" t="e">
        <f>IF('Crisis Indicator Data'!#REF!="No Data",1,IF(#REF!&lt;&gt;"",1,0))</f>
        <v>#REF!</v>
      </c>
      <c r="P50" s="25" t="e">
        <f>IF('Crisis Indicator Data'!#REF!="No Data",1,IF(#REF!&lt;&gt;"",1,0))</f>
        <v>#REF!</v>
      </c>
      <c r="Q50" s="25" t="e">
        <f>IF('Crisis Indicator Data'!#REF!="No Data",1,IF(#REF!&lt;&gt;"",1,0))</f>
        <v>#REF!</v>
      </c>
      <c r="R50" s="25" t="e">
        <f>IF('Crisis Indicator Data'!#REF!="No Data",1,IF(#REF!&lt;&gt;"",1,0))</f>
        <v>#REF!</v>
      </c>
      <c r="S50" s="25" t="e">
        <f>IF('Crisis Indicator Data'!#REF!="No Data",1,IF(#REF!&lt;&gt;"",1,0))</f>
        <v>#REF!</v>
      </c>
      <c r="T50" s="25" t="e">
        <f>IF('Crisis Indicator Data'!#REF!="No Data",1,IF(#REF!&lt;&gt;"",1,0))</f>
        <v>#REF!</v>
      </c>
      <c r="U50" s="25" t="e">
        <f>IF('Crisis Indicator Data'!#REF!="No Data",1,IF(#REF!&lt;&gt;"",1,0))</f>
        <v>#REF!</v>
      </c>
      <c r="V50" s="25" t="e">
        <f>IF('Crisis Indicator Data'!#REF!="No Data",1,IF(#REF!&lt;&gt;"",1,0))</f>
        <v>#REF!</v>
      </c>
      <c r="W50" s="25" t="e">
        <f>IF('Crisis Indicator Data'!#REF!="No Data",1,IF(#REF!&lt;&gt;"",1,0))</f>
        <v>#REF!</v>
      </c>
      <c r="X50" s="25" t="e">
        <f>IF('Crisis Indicator Data'!#REF!="No Data",1,IF(#REF!&lt;&gt;"",1,0))</f>
        <v>#REF!</v>
      </c>
      <c r="Y50" s="25" t="e">
        <f>IF('Crisis Indicator Data'!#REF!="No Data",1,IF(#REF!&lt;&gt;"",1,0))</f>
        <v>#REF!</v>
      </c>
      <c r="Z50" s="25" t="e">
        <f>IF('Crisis Indicator Data'!#REF!="No Data",1,IF(#REF!&lt;&gt;"",1,0))</f>
        <v>#REF!</v>
      </c>
      <c r="AA50" s="25" t="e">
        <f>IF('Crisis Indicator Data'!#REF!="No Data",1,IF(#REF!&lt;&gt;"",1,0))</f>
        <v>#REF!</v>
      </c>
      <c r="AB50" s="25" t="e">
        <f>IF('Crisis Indicator Data'!#REF!="No Data",1,IF(#REF!&lt;&gt;"",1,0))</f>
        <v>#REF!</v>
      </c>
      <c r="AC50" s="25" t="e">
        <f>IF('Crisis Indicator Data'!#REF!="No Data",1,IF(#REF!&lt;&gt;"",1,0))</f>
        <v>#REF!</v>
      </c>
      <c r="AD50" s="25" t="e">
        <f>IF('Crisis Indicator Data'!#REF!="No Data",1,IF(#REF!&lt;&gt;"",1,0))</f>
        <v>#REF!</v>
      </c>
      <c r="AE50" s="25" t="e">
        <f>IF('Crisis Indicator Data'!#REF!="No Data",1,IF(#REF!&lt;&gt;"",1,0))</f>
        <v>#REF!</v>
      </c>
      <c r="AF50" s="25" t="e">
        <f>IF('Crisis Indicator Data'!#REF!="No Data",1,IF(#REF!&lt;&gt;"",1,0))</f>
        <v>#REF!</v>
      </c>
      <c r="AG50" s="25" t="e">
        <f>IF('Crisis Indicator Data'!#REF!="No Data",1,IF(#REF!&lt;&gt;"",1,0))</f>
        <v>#REF!</v>
      </c>
      <c r="AH50" s="25" t="e">
        <f>IF('Crisis Indicator Data'!#REF!="No Data",1,IF(#REF!&lt;&gt;"",1,0))</f>
        <v>#REF!</v>
      </c>
      <c r="AI50" s="25" t="e">
        <f>IF('Crisis Indicator Data'!#REF!="No Data",1,IF(#REF!&lt;&gt;"",1,0))</f>
        <v>#REF!</v>
      </c>
      <c r="AJ50" s="25" t="e">
        <f>IF('Crisis Indicator Data'!#REF!="No Data",1,IF(#REF!&lt;&gt;"",1,0))</f>
        <v>#REF!</v>
      </c>
      <c r="AK50" s="25" t="e">
        <f>IF('Crisis Indicator Data'!#REF!="No Data",1,IF(#REF!&lt;&gt;"",1,0))</f>
        <v>#REF!</v>
      </c>
      <c r="AL50" s="25" t="e">
        <f>IF('Crisis Indicator Data'!#REF!="No Data",1,IF(#REF!&lt;&gt;"",1,0))</f>
        <v>#REF!</v>
      </c>
      <c r="AM50" s="25" t="e">
        <f>IF('Crisis Indicator Data'!#REF!="No Data",1,IF(#REF!&lt;&gt;"",1,0))</f>
        <v>#REF!</v>
      </c>
      <c r="AN50" s="25" t="e">
        <f>IF('Crisis Indicator Data'!#REF!="No Data",1,IF(#REF!&lt;&gt;"",1,0))</f>
        <v>#REF!</v>
      </c>
      <c r="AO50" s="25" t="e">
        <f>IF('Crisis Indicator Data'!#REF!="No Data",1,IF(#REF!&lt;&gt;"",1,0))</f>
        <v>#REF!</v>
      </c>
      <c r="AP50" s="25" t="e">
        <f>IF('Crisis Indicator Data'!#REF!="No Data",1,IF(#REF!&lt;&gt;"",1,0))</f>
        <v>#REF!</v>
      </c>
      <c r="AQ50" s="25" t="e">
        <f>IF('Crisis Indicator Data'!#REF!="No Data",1,IF(#REF!&lt;&gt;"",1,0))</f>
        <v>#REF!</v>
      </c>
      <c r="AR50" s="25" t="e">
        <f>IF('Crisis Indicator Data'!#REF!="No Data",1,IF(#REF!&lt;&gt;"",1,0))</f>
        <v>#REF!</v>
      </c>
      <c r="AS50" s="25" t="e">
        <f>IF('Crisis Indicator Data'!#REF!="No Data",1,IF(#REF!&lt;&gt;"",1,0))</f>
        <v>#REF!</v>
      </c>
      <c r="AT50" s="25" t="e">
        <f>IF('Crisis Indicator Data'!#REF!="No Data",1,IF(#REF!&lt;&gt;"",1,0))</f>
        <v>#REF!</v>
      </c>
      <c r="AU50" s="25" t="e">
        <f>IF('Crisis Indicator Data'!#REF!="No Data",1,IF(#REF!&lt;&gt;"",1,0))</f>
        <v>#REF!</v>
      </c>
      <c r="AV50" s="25" t="e">
        <f>IF('Crisis Indicator Data'!#REF!="No Data",1,IF(#REF!&lt;&gt;"",1,0))</f>
        <v>#REF!</v>
      </c>
      <c r="AW50" s="25" t="e">
        <f>IF('Crisis Indicator Data'!#REF!="No Data",1,IF(#REF!&lt;&gt;"",1,0))</f>
        <v>#REF!</v>
      </c>
      <c r="AX50" s="25" t="e">
        <f>IF('Crisis Indicator Data'!#REF!="No Data",1,IF(#REF!&lt;&gt;"",1,0))</f>
        <v>#REF!</v>
      </c>
      <c r="AY50" s="25" t="e">
        <f>IF('Crisis Indicator Data'!#REF!="No Data",1,IF(#REF!&lt;&gt;"",1,0))</f>
        <v>#REF!</v>
      </c>
      <c r="AZ50" s="25" t="e">
        <f>IF('Crisis Indicator Data'!#REF!="No Data",1,IF(#REF!&lt;&gt;"",1,0))</f>
        <v>#REF!</v>
      </c>
      <c r="BA50" t="e">
        <f t="shared" si="2"/>
        <v>#REF!</v>
      </c>
      <c r="BB50" s="27" t="e">
        <f t="shared" si="3"/>
        <v>#REF!</v>
      </c>
    </row>
    <row r="51" spans="1:54" x14ac:dyDescent="0.25">
      <c r="A51" t="s">
        <v>9347</v>
      </c>
      <c r="B51" s="25" t="e">
        <f>IF('Crisis Indicator Data'!#REF!="No Data",1,IF(#REF!&lt;&gt;"",1,0))</f>
        <v>#REF!</v>
      </c>
      <c r="C51" s="25" t="e">
        <f>IF('Crisis Indicator Data'!#REF!="No Data",1,IF(#REF!&lt;&gt;"",1,0))</f>
        <v>#REF!</v>
      </c>
      <c r="D51" s="25" t="e">
        <f>IF('Crisis Indicator Data'!#REF!="No Data",1,IF(#REF!&lt;&gt;"",1,0))</f>
        <v>#REF!</v>
      </c>
      <c r="E51" s="25" t="e">
        <f>IF('Crisis Indicator Data'!#REF!="No Data",1,IF(#REF!&lt;&gt;"",1,0))</f>
        <v>#REF!</v>
      </c>
      <c r="F51" s="25" t="e">
        <f>IF('Crisis Indicator Data'!#REF!="No Data",1,IF(#REF!&lt;&gt;"",1,0))</f>
        <v>#REF!</v>
      </c>
      <c r="G51" s="25" t="e">
        <f>IF('Crisis Indicator Data'!#REF!="No Data",1,IF(#REF!&lt;&gt;"",1,0))</f>
        <v>#REF!</v>
      </c>
      <c r="H51" s="25" t="e">
        <f>IF('Crisis Indicator Data'!#REF!="No Data",1,IF(#REF!&lt;&gt;"",1,0))</f>
        <v>#REF!</v>
      </c>
      <c r="I51" s="25" t="e">
        <f>IF('Crisis Indicator Data'!#REF!="No Data",1,IF(#REF!&lt;&gt;"",1,0))</f>
        <v>#REF!</v>
      </c>
      <c r="J51" s="25" t="e">
        <f>IF('Crisis Indicator Data'!#REF!="No Data",1,IF(#REF!&lt;&gt;"",1,0))</f>
        <v>#REF!</v>
      </c>
      <c r="K51" s="25" t="e">
        <f>IF('Crisis Indicator Data'!#REF!="No Data",1,IF(#REF!&lt;&gt;"",1,0))</f>
        <v>#REF!</v>
      </c>
      <c r="L51" s="25" t="e">
        <f>IF('Crisis Indicator Data'!#REF!="No Data",1,IF(#REF!&lt;&gt;"",1,0))</f>
        <v>#REF!</v>
      </c>
      <c r="M51" s="25" t="e">
        <f>IF('Crisis Indicator Data'!#REF!="No Data",1,IF(#REF!&lt;&gt;"",1,0))</f>
        <v>#REF!</v>
      </c>
      <c r="N51" s="25" t="e">
        <f>IF('Crisis Indicator Data'!#REF!="No Data",1,IF(#REF!&lt;&gt;"",1,0))</f>
        <v>#REF!</v>
      </c>
      <c r="O51" s="25" t="e">
        <f>IF('Crisis Indicator Data'!#REF!="No Data",1,IF(#REF!&lt;&gt;"",1,0))</f>
        <v>#REF!</v>
      </c>
      <c r="P51" s="25" t="e">
        <f>IF('Crisis Indicator Data'!#REF!="No Data",1,IF(#REF!&lt;&gt;"",1,0))</f>
        <v>#REF!</v>
      </c>
      <c r="Q51" s="25" t="e">
        <f>IF('Crisis Indicator Data'!#REF!="No Data",1,IF(#REF!&lt;&gt;"",1,0))</f>
        <v>#REF!</v>
      </c>
      <c r="R51" s="25" t="e">
        <f>IF('Crisis Indicator Data'!#REF!="No Data",1,IF(#REF!&lt;&gt;"",1,0))</f>
        <v>#REF!</v>
      </c>
      <c r="S51" s="25" t="e">
        <f>IF('Crisis Indicator Data'!#REF!="No Data",1,IF(#REF!&lt;&gt;"",1,0))</f>
        <v>#REF!</v>
      </c>
      <c r="T51" s="25" t="e">
        <f>IF('Crisis Indicator Data'!#REF!="No Data",1,IF(#REF!&lt;&gt;"",1,0))</f>
        <v>#REF!</v>
      </c>
      <c r="U51" s="25" t="e">
        <f>IF('Crisis Indicator Data'!#REF!="No Data",1,IF(#REF!&lt;&gt;"",1,0))</f>
        <v>#REF!</v>
      </c>
      <c r="V51" s="25" t="e">
        <f>IF('Crisis Indicator Data'!#REF!="No Data",1,IF(#REF!&lt;&gt;"",1,0))</f>
        <v>#REF!</v>
      </c>
      <c r="W51" s="25" t="e">
        <f>IF('Crisis Indicator Data'!#REF!="No Data",1,IF(#REF!&lt;&gt;"",1,0))</f>
        <v>#REF!</v>
      </c>
      <c r="X51" s="25" t="e">
        <f>IF('Crisis Indicator Data'!#REF!="No Data",1,IF(#REF!&lt;&gt;"",1,0))</f>
        <v>#REF!</v>
      </c>
      <c r="Y51" s="25" t="e">
        <f>IF('Crisis Indicator Data'!#REF!="No Data",1,IF(#REF!&lt;&gt;"",1,0))</f>
        <v>#REF!</v>
      </c>
      <c r="Z51" s="25" t="e">
        <f>IF('Crisis Indicator Data'!#REF!="No Data",1,IF(#REF!&lt;&gt;"",1,0))</f>
        <v>#REF!</v>
      </c>
      <c r="AA51" s="25" t="e">
        <f>IF('Crisis Indicator Data'!#REF!="No Data",1,IF(#REF!&lt;&gt;"",1,0))</f>
        <v>#REF!</v>
      </c>
      <c r="AB51" s="25" t="e">
        <f>IF('Crisis Indicator Data'!#REF!="No Data",1,IF(#REF!&lt;&gt;"",1,0))</f>
        <v>#REF!</v>
      </c>
      <c r="AC51" s="25" t="e">
        <f>IF('Crisis Indicator Data'!#REF!="No Data",1,IF(#REF!&lt;&gt;"",1,0))</f>
        <v>#REF!</v>
      </c>
      <c r="AD51" s="25" t="e">
        <f>IF('Crisis Indicator Data'!#REF!="No Data",1,IF(#REF!&lt;&gt;"",1,0))</f>
        <v>#REF!</v>
      </c>
      <c r="AE51" s="25" t="e">
        <f>IF('Crisis Indicator Data'!#REF!="No Data",1,IF(#REF!&lt;&gt;"",1,0))</f>
        <v>#REF!</v>
      </c>
      <c r="AF51" s="25" t="e">
        <f>IF('Crisis Indicator Data'!#REF!="No Data",1,IF(#REF!&lt;&gt;"",1,0))</f>
        <v>#REF!</v>
      </c>
      <c r="AG51" s="25" t="e">
        <f>IF('Crisis Indicator Data'!#REF!="No Data",1,IF(#REF!&lt;&gt;"",1,0))</f>
        <v>#REF!</v>
      </c>
      <c r="AH51" s="25" t="e">
        <f>IF('Crisis Indicator Data'!#REF!="No Data",1,IF(#REF!&lt;&gt;"",1,0))</f>
        <v>#REF!</v>
      </c>
      <c r="AI51" s="25" t="e">
        <f>IF('Crisis Indicator Data'!#REF!="No Data",1,IF(#REF!&lt;&gt;"",1,0))</f>
        <v>#REF!</v>
      </c>
      <c r="AJ51" s="25" t="e">
        <f>IF('Crisis Indicator Data'!#REF!="No Data",1,IF(#REF!&lt;&gt;"",1,0))</f>
        <v>#REF!</v>
      </c>
      <c r="AK51" s="25" t="e">
        <f>IF('Crisis Indicator Data'!#REF!="No Data",1,IF(#REF!&lt;&gt;"",1,0))</f>
        <v>#REF!</v>
      </c>
      <c r="AL51" s="25" t="e">
        <f>IF('Crisis Indicator Data'!#REF!="No Data",1,IF(#REF!&lt;&gt;"",1,0))</f>
        <v>#REF!</v>
      </c>
      <c r="AM51" s="25" t="e">
        <f>IF('Crisis Indicator Data'!#REF!="No Data",1,IF(#REF!&lt;&gt;"",1,0))</f>
        <v>#REF!</v>
      </c>
      <c r="AN51" s="25" t="e">
        <f>IF('Crisis Indicator Data'!#REF!="No Data",1,IF(#REF!&lt;&gt;"",1,0))</f>
        <v>#REF!</v>
      </c>
      <c r="AO51" s="25" t="e">
        <f>IF('Crisis Indicator Data'!#REF!="No Data",1,IF(#REF!&lt;&gt;"",1,0))</f>
        <v>#REF!</v>
      </c>
      <c r="AP51" s="25" t="e">
        <f>IF('Crisis Indicator Data'!#REF!="No Data",1,IF(#REF!&lt;&gt;"",1,0))</f>
        <v>#REF!</v>
      </c>
      <c r="AQ51" s="25" t="e">
        <f>IF('Crisis Indicator Data'!#REF!="No Data",1,IF(#REF!&lt;&gt;"",1,0))</f>
        <v>#REF!</v>
      </c>
      <c r="AR51" s="25" t="e">
        <f>IF('Crisis Indicator Data'!#REF!="No Data",1,IF(#REF!&lt;&gt;"",1,0))</f>
        <v>#REF!</v>
      </c>
      <c r="AS51" s="25" t="e">
        <f>IF('Crisis Indicator Data'!#REF!="No Data",1,IF(#REF!&lt;&gt;"",1,0))</f>
        <v>#REF!</v>
      </c>
      <c r="AT51" s="25" t="e">
        <f>IF('Crisis Indicator Data'!#REF!="No Data",1,IF(#REF!&lt;&gt;"",1,0))</f>
        <v>#REF!</v>
      </c>
      <c r="AU51" s="25" t="e">
        <f>IF('Crisis Indicator Data'!#REF!="No Data",1,IF(#REF!&lt;&gt;"",1,0))</f>
        <v>#REF!</v>
      </c>
      <c r="AV51" s="25" t="e">
        <f>IF('Crisis Indicator Data'!#REF!="No Data",1,IF(#REF!&lt;&gt;"",1,0))</f>
        <v>#REF!</v>
      </c>
      <c r="AW51" s="25" t="e">
        <f>IF('Crisis Indicator Data'!#REF!="No Data",1,IF(#REF!&lt;&gt;"",1,0))</f>
        <v>#REF!</v>
      </c>
      <c r="AX51" s="25" t="e">
        <f>IF('Crisis Indicator Data'!#REF!="No Data",1,IF(#REF!&lt;&gt;"",1,0))</f>
        <v>#REF!</v>
      </c>
      <c r="AY51" s="25" t="e">
        <f>IF('Crisis Indicator Data'!#REF!="No Data",1,IF(#REF!&lt;&gt;"",1,0))</f>
        <v>#REF!</v>
      </c>
      <c r="AZ51" s="25" t="e">
        <f>IF('Crisis Indicator Data'!#REF!="No Data",1,IF(#REF!&lt;&gt;"",1,0))</f>
        <v>#REF!</v>
      </c>
      <c r="BA51" t="e">
        <f t="shared" si="2"/>
        <v>#REF!</v>
      </c>
      <c r="BB51" s="27" t="e">
        <f t="shared" si="3"/>
        <v>#REF!</v>
      </c>
    </row>
    <row r="52" spans="1:54" x14ac:dyDescent="0.25">
      <c r="A52" t="s">
        <v>9348</v>
      </c>
      <c r="B52" s="25" t="e">
        <f>IF('Crisis Indicator Data'!#REF!="No Data",1,IF(#REF!&lt;&gt;"",1,0))</f>
        <v>#REF!</v>
      </c>
      <c r="C52" s="25" t="e">
        <f>IF('Crisis Indicator Data'!#REF!="No Data",1,IF(#REF!&lt;&gt;"",1,0))</f>
        <v>#REF!</v>
      </c>
      <c r="D52" s="25" t="e">
        <f>IF('Crisis Indicator Data'!#REF!="No Data",1,IF(#REF!&lt;&gt;"",1,0))</f>
        <v>#REF!</v>
      </c>
      <c r="E52" s="25" t="e">
        <f>IF('Crisis Indicator Data'!#REF!="No Data",1,IF(#REF!&lt;&gt;"",1,0))</f>
        <v>#REF!</v>
      </c>
      <c r="F52" s="25" t="e">
        <f>IF('Crisis Indicator Data'!#REF!="No Data",1,IF(#REF!&lt;&gt;"",1,0))</f>
        <v>#REF!</v>
      </c>
      <c r="G52" s="25" t="e">
        <f>IF('Crisis Indicator Data'!#REF!="No Data",1,IF(#REF!&lt;&gt;"",1,0))</f>
        <v>#REF!</v>
      </c>
      <c r="H52" s="25" t="e">
        <f>IF('Crisis Indicator Data'!#REF!="No Data",1,IF(#REF!&lt;&gt;"",1,0))</f>
        <v>#REF!</v>
      </c>
      <c r="I52" s="25" t="e">
        <f>IF('Crisis Indicator Data'!#REF!="No Data",1,IF(#REF!&lt;&gt;"",1,0))</f>
        <v>#REF!</v>
      </c>
      <c r="J52" s="25" t="e">
        <f>IF('Crisis Indicator Data'!#REF!="No Data",1,IF(#REF!&lt;&gt;"",1,0))</f>
        <v>#REF!</v>
      </c>
      <c r="K52" s="25" t="e">
        <f>IF('Crisis Indicator Data'!#REF!="No Data",1,IF(#REF!&lt;&gt;"",1,0))</f>
        <v>#REF!</v>
      </c>
      <c r="L52" s="25" t="e">
        <f>IF('Crisis Indicator Data'!#REF!="No Data",1,IF(#REF!&lt;&gt;"",1,0))</f>
        <v>#REF!</v>
      </c>
      <c r="M52" s="25" t="e">
        <f>IF('Crisis Indicator Data'!#REF!="No Data",1,IF(#REF!&lt;&gt;"",1,0))</f>
        <v>#REF!</v>
      </c>
      <c r="N52" s="25" t="e">
        <f>IF('Crisis Indicator Data'!#REF!="No Data",1,IF(#REF!&lt;&gt;"",1,0))</f>
        <v>#REF!</v>
      </c>
      <c r="O52" s="25" t="e">
        <f>IF('Crisis Indicator Data'!#REF!="No Data",1,IF(#REF!&lt;&gt;"",1,0))</f>
        <v>#REF!</v>
      </c>
      <c r="P52" s="25" t="e">
        <f>IF('Crisis Indicator Data'!#REF!="No Data",1,IF(#REF!&lt;&gt;"",1,0))</f>
        <v>#REF!</v>
      </c>
      <c r="Q52" s="25" t="e">
        <f>IF('Crisis Indicator Data'!#REF!="No Data",1,IF(#REF!&lt;&gt;"",1,0))</f>
        <v>#REF!</v>
      </c>
      <c r="R52" s="25" t="e">
        <f>IF('Crisis Indicator Data'!#REF!="No Data",1,IF(#REF!&lt;&gt;"",1,0))</f>
        <v>#REF!</v>
      </c>
      <c r="S52" s="25" t="e">
        <f>IF('Crisis Indicator Data'!#REF!="No Data",1,IF(#REF!&lt;&gt;"",1,0))</f>
        <v>#REF!</v>
      </c>
      <c r="T52" s="25" t="e">
        <f>IF('Crisis Indicator Data'!#REF!="No Data",1,IF(#REF!&lt;&gt;"",1,0))</f>
        <v>#REF!</v>
      </c>
      <c r="U52" s="25" t="e">
        <f>IF('Crisis Indicator Data'!#REF!="No Data",1,IF(#REF!&lt;&gt;"",1,0))</f>
        <v>#REF!</v>
      </c>
      <c r="V52" s="25" t="e">
        <f>IF('Crisis Indicator Data'!#REF!="No Data",1,IF(#REF!&lt;&gt;"",1,0))</f>
        <v>#REF!</v>
      </c>
      <c r="W52" s="25" t="e">
        <f>IF('Crisis Indicator Data'!#REF!="No Data",1,IF(#REF!&lt;&gt;"",1,0))</f>
        <v>#REF!</v>
      </c>
      <c r="X52" s="25" t="e">
        <f>IF('Crisis Indicator Data'!#REF!="No Data",1,IF(#REF!&lt;&gt;"",1,0))</f>
        <v>#REF!</v>
      </c>
      <c r="Y52" s="25" t="e">
        <f>IF('Crisis Indicator Data'!#REF!="No Data",1,IF(#REF!&lt;&gt;"",1,0))</f>
        <v>#REF!</v>
      </c>
      <c r="Z52" s="25" t="e">
        <f>IF('Crisis Indicator Data'!#REF!="No Data",1,IF(#REF!&lt;&gt;"",1,0))</f>
        <v>#REF!</v>
      </c>
      <c r="AA52" s="25" t="e">
        <f>IF('Crisis Indicator Data'!#REF!="No Data",1,IF(#REF!&lt;&gt;"",1,0))</f>
        <v>#REF!</v>
      </c>
      <c r="AB52" s="25" t="e">
        <f>IF('Crisis Indicator Data'!#REF!="No Data",1,IF(#REF!&lt;&gt;"",1,0))</f>
        <v>#REF!</v>
      </c>
      <c r="AC52" s="25" t="e">
        <f>IF('Crisis Indicator Data'!#REF!="No Data",1,IF(#REF!&lt;&gt;"",1,0))</f>
        <v>#REF!</v>
      </c>
      <c r="AD52" s="25" t="e">
        <f>IF('Crisis Indicator Data'!#REF!="No Data",1,IF(#REF!&lt;&gt;"",1,0))</f>
        <v>#REF!</v>
      </c>
      <c r="AE52" s="25" t="e">
        <f>IF('Crisis Indicator Data'!#REF!="No Data",1,IF(#REF!&lt;&gt;"",1,0))</f>
        <v>#REF!</v>
      </c>
      <c r="AF52" s="25" t="e">
        <f>IF('Crisis Indicator Data'!#REF!="No Data",1,IF(#REF!&lt;&gt;"",1,0))</f>
        <v>#REF!</v>
      </c>
      <c r="AG52" s="25" t="e">
        <f>IF('Crisis Indicator Data'!#REF!="No Data",1,IF(#REF!&lt;&gt;"",1,0))</f>
        <v>#REF!</v>
      </c>
      <c r="AH52" s="25" t="e">
        <f>IF('Crisis Indicator Data'!#REF!="No Data",1,IF(#REF!&lt;&gt;"",1,0))</f>
        <v>#REF!</v>
      </c>
      <c r="AI52" s="25" t="e">
        <f>IF('Crisis Indicator Data'!#REF!="No Data",1,IF(#REF!&lt;&gt;"",1,0))</f>
        <v>#REF!</v>
      </c>
      <c r="AJ52" s="25" t="e">
        <f>IF('Crisis Indicator Data'!#REF!="No Data",1,IF(#REF!&lt;&gt;"",1,0))</f>
        <v>#REF!</v>
      </c>
      <c r="AK52" s="25" t="e">
        <f>IF('Crisis Indicator Data'!#REF!="No Data",1,IF(#REF!&lt;&gt;"",1,0))</f>
        <v>#REF!</v>
      </c>
      <c r="AL52" s="25" t="e">
        <f>IF('Crisis Indicator Data'!#REF!="No Data",1,IF(#REF!&lt;&gt;"",1,0))</f>
        <v>#REF!</v>
      </c>
      <c r="AM52" s="25" t="e">
        <f>IF('Crisis Indicator Data'!#REF!="No Data",1,IF(#REF!&lt;&gt;"",1,0))</f>
        <v>#REF!</v>
      </c>
      <c r="AN52" s="25" t="e">
        <f>IF('Crisis Indicator Data'!#REF!="No Data",1,IF(#REF!&lt;&gt;"",1,0))</f>
        <v>#REF!</v>
      </c>
      <c r="AO52" s="25" t="e">
        <f>IF('Crisis Indicator Data'!#REF!="No Data",1,IF(#REF!&lt;&gt;"",1,0))</f>
        <v>#REF!</v>
      </c>
      <c r="AP52" s="25" t="e">
        <f>IF('Crisis Indicator Data'!#REF!="No Data",1,IF(#REF!&lt;&gt;"",1,0))</f>
        <v>#REF!</v>
      </c>
      <c r="AQ52" s="25" t="e">
        <f>IF('Crisis Indicator Data'!#REF!="No Data",1,IF(#REF!&lt;&gt;"",1,0))</f>
        <v>#REF!</v>
      </c>
      <c r="AR52" s="25" t="e">
        <f>IF('Crisis Indicator Data'!#REF!="No Data",1,IF(#REF!&lt;&gt;"",1,0))</f>
        <v>#REF!</v>
      </c>
      <c r="AS52" s="25" t="e">
        <f>IF('Crisis Indicator Data'!#REF!="No Data",1,IF(#REF!&lt;&gt;"",1,0))</f>
        <v>#REF!</v>
      </c>
      <c r="AT52" s="25" t="e">
        <f>IF('Crisis Indicator Data'!#REF!="No Data",1,IF(#REF!&lt;&gt;"",1,0))</f>
        <v>#REF!</v>
      </c>
      <c r="AU52" s="25" t="e">
        <f>IF('Crisis Indicator Data'!#REF!="No Data",1,IF(#REF!&lt;&gt;"",1,0))</f>
        <v>#REF!</v>
      </c>
      <c r="AV52" s="25" t="e">
        <f>IF('Crisis Indicator Data'!#REF!="No Data",1,IF(#REF!&lt;&gt;"",1,0))</f>
        <v>#REF!</v>
      </c>
      <c r="AW52" s="25" t="e">
        <f>IF('Crisis Indicator Data'!#REF!="No Data",1,IF(#REF!&lt;&gt;"",1,0))</f>
        <v>#REF!</v>
      </c>
      <c r="AX52" s="25" t="e">
        <f>IF('Crisis Indicator Data'!#REF!="No Data",1,IF(#REF!&lt;&gt;"",1,0))</f>
        <v>#REF!</v>
      </c>
      <c r="AY52" s="25" t="e">
        <f>IF('Crisis Indicator Data'!#REF!="No Data",1,IF(#REF!&lt;&gt;"",1,0))</f>
        <v>#REF!</v>
      </c>
      <c r="AZ52" s="25" t="e">
        <f>IF('Crisis Indicator Data'!#REF!="No Data",1,IF(#REF!&lt;&gt;"",1,0))</f>
        <v>#REF!</v>
      </c>
      <c r="BA52" t="e">
        <f t="shared" si="2"/>
        <v>#REF!</v>
      </c>
      <c r="BB52" s="27" t="e">
        <f t="shared" si="3"/>
        <v>#REF!</v>
      </c>
    </row>
    <row r="53" spans="1:54" x14ac:dyDescent="0.25">
      <c r="A53" t="s">
        <v>9509</v>
      </c>
      <c r="B53" s="25" t="e">
        <f>IF('Crisis Indicator Data'!#REF!="No Data",1,IF(#REF!&lt;&gt;"",1,0))</f>
        <v>#REF!</v>
      </c>
      <c r="C53" s="25" t="e">
        <f>IF('Crisis Indicator Data'!#REF!="No Data",1,IF(#REF!&lt;&gt;"",1,0))</f>
        <v>#REF!</v>
      </c>
      <c r="D53" s="25" t="e">
        <f>IF('Crisis Indicator Data'!#REF!="No Data",1,IF(#REF!&lt;&gt;"",1,0))</f>
        <v>#REF!</v>
      </c>
      <c r="E53" s="25" t="e">
        <f>IF('Crisis Indicator Data'!#REF!="No Data",1,IF(#REF!&lt;&gt;"",1,0))</f>
        <v>#REF!</v>
      </c>
      <c r="F53" s="25" t="e">
        <f>IF('Crisis Indicator Data'!#REF!="No Data",1,IF(#REF!&lt;&gt;"",1,0))</f>
        <v>#REF!</v>
      </c>
      <c r="G53" s="25" t="e">
        <f>IF('Crisis Indicator Data'!#REF!="No Data",1,IF(#REF!&lt;&gt;"",1,0))</f>
        <v>#REF!</v>
      </c>
      <c r="H53" s="25" t="e">
        <f>IF('Crisis Indicator Data'!#REF!="No Data",1,IF(#REF!&lt;&gt;"",1,0))</f>
        <v>#REF!</v>
      </c>
      <c r="I53" s="25" t="e">
        <f>IF('Crisis Indicator Data'!#REF!="No Data",1,IF(#REF!&lt;&gt;"",1,0))</f>
        <v>#REF!</v>
      </c>
      <c r="J53" s="25" t="e">
        <f>IF('Crisis Indicator Data'!#REF!="No Data",1,IF(#REF!&lt;&gt;"",1,0))</f>
        <v>#REF!</v>
      </c>
      <c r="K53" s="25" t="e">
        <f>IF('Crisis Indicator Data'!#REF!="No Data",1,IF(#REF!&lt;&gt;"",1,0))</f>
        <v>#REF!</v>
      </c>
      <c r="L53" s="25" t="e">
        <f>IF('Crisis Indicator Data'!#REF!="No Data",1,IF(#REF!&lt;&gt;"",1,0))</f>
        <v>#REF!</v>
      </c>
      <c r="M53" s="25" t="e">
        <f>IF('Crisis Indicator Data'!#REF!="No Data",1,IF(#REF!&lt;&gt;"",1,0))</f>
        <v>#REF!</v>
      </c>
      <c r="N53" s="25" t="e">
        <f>IF('Crisis Indicator Data'!#REF!="No Data",1,IF(#REF!&lt;&gt;"",1,0))</f>
        <v>#REF!</v>
      </c>
      <c r="O53" s="25" t="e">
        <f>IF('Crisis Indicator Data'!#REF!="No Data",1,IF(#REF!&lt;&gt;"",1,0))</f>
        <v>#REF!</v>
      </c>
      <c r="P53" s="25" t="e">
        <f>IF('Crisis Indicator Data'!#REF!="No Data",1,IF(#REF!&lt;&gt;"",1,0))</f>
        <v>#REF!</v>
      </c>
      <c r="Q53" s="25" t="e">
        <f>IF('Crisis Indicator Data'!#REF!="No Data",1,IF(#REF!&lt;&gt;"",1,0))</f>
        <v>#REF!</v>
      </c>
      <c r="R53" s="25" t="e">
        <f>IF('Crisis Indicator Data'!#REF!="No Data",1,IF(#REF!&lt;&gt;"",1,0))</f>
        <v>#REF!</v>
      </c>
      <c r="S53" s="25" t="e">
        <f>IF('Crisis Indicator Data'!#REF!="No Data",1,IF(#REF!&lt;&gt;"",1,0))</f>
        <v>#REF!</v>
      </c>
      <c r="T53" s="25" t="e">
        <f>IF('Crisis Indicator Data'!#REF!="No Data",1,IF(#REF!&lt;&gt;"",1,0))</f>
        <v>#REF!</v>
      </c>
      <c r="U53" s="25" t="e">
        <f>IF('Crisis Indicator Data'!#REF!="No Data",1,IF(#REF!&lt;&gt;"",1,0))</f>
        <v>#REF!</v>
      </c>
      <c r="V53" s="25" t="e">
        <f>IF('Crisis Indicator Data'!#REF!="No Data",1,IF(#REF!&lt;&gt;"",1,0))</f>
        <v>#REF!</v>
      </c>
      <c r="W53" s="25" t="e">
        <f>IF('Crisis Indicator Data'!#REF!="No Data",1,IF(#REF!&lt;&gt;"",1,0))</f>
        <v>#REF!</v>
      </c>
      <c r="X53" s="25" t="e">
        <f>IF('Crisis Indicator Data'!#REF!="No Data",1,IF(#REF!&lt;&gt;"",1,0))</f>
        <v>#REF!</v>
      </c>
      <c r="Y53" s="25" t="e">
        <f>IF('Crisis Indicator Data'!#REF!="No Data",1,IF(#REF!&lt;&gt;"",1,0))</f>
        <v>#REF!</v>
      </c>
      <c r="Z53" s="25" t="e">
        <f>IF('Crisis Indicator Data'!#REF!="No Data",1,IF(#REF!&lt;&gt;"",1,0))</f>
        <v>#REF!</v>
      </c>
      <c r="AA53" s="25" t="e">
        <f>IF('Crisis Indicator Data'!#REF!="No Data",1,IF(#REF!&lt;&gt;"",1,0))</f>
        <v>#REF!</v>
      </c>
      <c r="AB53" s="25" t="e">
        <f>IF('Crisis Indicator Data'!#REF!="No Data",1,IF(#REF!&lt;&gt;"",1,0))</f>
        <v>#REF!</v>
      </c>
      <c r="AC53" s="25" t="e">
        <f>IF('Crisis Indicator Data'!#REF!="No Data",1,IF(#REF!&lt;&gt;"",1,0))</f>
        <v>#REF!</v>
      </c>
      <c r="AD53" s="25" t="e">
        <f>IF('Crisis Indicator Data'!#REF!="No Data",1,IF(#REF!&lt;&gt;"",1,0))</f>
        <v>#REF!</v>
      </c>
      <c r="AE53" s="25" t="e">
        <f>IF('Crisis Indicator Data'!#REF!="No Data",1,IF(#REF!&lt;&gt;"",1,0))</f>
        <v>#REF!</v>
      </c>
      <c r="AF53" s="25" t="e">
        <f>IF('Crisis Indicator Data'!#REF!="No Data",1,IF(#REF!&lt;&gt;"",1,0))</f>
        <v>#REF!</v>
      </c>
      <c r="AG53" s="25" t="e">
        <f>IF('Crisis Indicator Data'!#REF!="No Data",1,IF(#REF!&lt;&gt;"",1,0))</f>
        <v>#REF!</v>
      </c>
      <c r="AH53" s="25" t="e">
        <f>IF('Crisis Indicator Data'!#REF!="No Data",1,IF(#REF!&lt;&gt;"",1,0))</f>
        <v>#REF!</v>
      </c>
      <c r="AI53" s="25" t="e">
        <f>IF('Crisis Indicator Data'!#REF!="No Data",1,IF(#REF!&lt;&gt;"",1,0))</f>
        <v>#REF!</v>
      </c>
      <c r="AJ53" s="25" t="e">
        <f>IF('Crisis Indicator Data'!#REF!="No Data",1,IF(#REF!&lt;&gt;"",1,0))</f>
        <v>#REF!</v>
      </c>
      <c r="AK53" s="25" t="e">
        <f>IF('Crisis Indicator Data'!#REF!="No Data",1,IF(#REF!&lt;&gt;"",1,0))</f>
        <v>#REF!</v>
      </c>
      <c r="AL53" s="25" t="e">
        <f>IF('Crisis Indicator Data'!#REF!="No Data",1,IF(#REF!&lt;&gt;"",1,0))</f>
        <v>#REF!</v>
      </c>
      <c r="AM53" s="25" t="e">
        <f>IF('Crisis Indicator Data'!#REF!="No Data",1,IF(#REF!&lt;&gt;"",1,0))</f>
        <v>#REF!</v>
      </c>
      <c r="AN53" s="25" t="e">
        <f>IF('Crisis Indicator Data'!#REF!="No Data",1,IF(#REF!&lt;&gt;"",1,0))</f>
        <v>#REF!</v>
      </c>
      <c r="AO53" s="25" t="e">
        <f>IF('Crisis Indicator Data'!#REF!="No Data",1,IF(#REF!&lt;&gt;"",1,0))</f>
        <v>#REF!</v>
      </c>
      <c r="AP53" s="25" t="e">
        <f>IF('Crisis Indicator Data'!#REF!="No Data",1,IF(#REF!&lt;&gt;"",1,0))</f>
        <v>#REF!</v>
      </c>
      <c r="AQ53" s="25" t="e">
        <f>IF('Crisis Indicator Data'!#REF!="No Data",1,IF(#REF!&lt;&gt;"",1,0))</f>
        <v>#REF!</v>
      </c>
      <c r="AR53" s="25" t="e">
        <f>IF('Crisis Indicator Data'!#REF!="No Data",1,IF(#REF!&lt;&gt;"",1,0))</f>
        <v>#REF!</v>
      </c>
      <c r="AS53" s="25" t="e">
        <f>IF('Crisis Indicator Data'!#REF!="No Data",1,IF(#REF!&lt;&gt;"",1,0))</f>
        <v>#REF!</v>
      </c>
      <c r="AT53" s="25" t="e">
        <f>IF('Crisis Indicator Data'!#REF!="No Data",1,IF(#REF!&lt;&gt;"",1,0))</f>
        <v>#REF!</v>
      </c>
      <c r="AU53" s="25" t="e">
        <f>IF('Crisis Indicator Data'!#REF!="No Data",1,IF(#REF!&lt;&gt;"",1,0))</f>
        <v>#REF!</v>
      </c>
      <c r="AV53" s="25" t="e">
        <f>IF('Crisis Indicator Data'!#REF!="No Data",1,IF(#REF!&lt;&gt;"",1,0))</f>
        <v>#REF!</v>
      </c>
      <c r="AW53" s="25" t="e">
        <f>IF('Crisis Indicator Data'!#REF!="No Data",1,IF(#REF!&lt;&gt;"",1,0))</f>
        <v>#REF!</v>
      </c>
      <c r="AX53" s="25" t="e">
        <f>IF('Crisis Indicator Data'!#REF!="No Data",1,IF(#REF!&lt;&gt;"",1,0))</f>
        <v>#REF!</v>
      </c>
      <c r="AY53" s="25" t="e">
        <f>IF('Crisis Indicator Data'!#REF!="No Data",1,IF(#REF!&lt;&gt;"",1,0))</f>
        <v>#REF!</v>
      </c>
      <c r="AZ53" s="25" t="e">
        <f>IF('Crisis Indicator Data'!#REF!="No Data",1,IF(#REF!&lt;&gt;"",1,0))</f>
        <v>#REF!</v>
      </c>
      <c r="BA53" t="e">
        <f t="shared" si="2"/>
        <v>#REF!</v>
      </c>
      <c r="BB53" s="27" t="e">
        <f t="shared" si="3"/>
        <v>#REF!</v>
      </c>
    </row>
    <row r="54" spans="1:54" x14ac:dyDescent="0.25">
      <c r="A54" t="s">
        <v>9377</v>
      </c>
      <c r="B54" s="25" t="e">
        <f>IF('Crisis Indicator Data'!#REF!="No Data",1,IF(#REF!&lt;&gt;"",1,0))</f>
        <v>#REF!</v>
      </c>
      <c r="C54" s="25" t="e">
        <f>IF('Crisis Indicator Data'!#REF!="No Data",1,IF(#REF!&lt;&gt;"",1,0))</f>
        <v>#REF!</v>
      </c>
      <c r="D54" s="25" t="e">
        <f>IF('Crisis Indicator Data'!#REF!="No Data",1,IF(#REF!&lt;&gt;"",1,0))</f>
        <v>#REF!</v>
      </c>
      <c r="E54" s="25" t="e">
        <f>IF('Crisis Indicator Data'!#REF!="No Data",1,IF(#REF!&lt;&gt;"",1,0))</f>
        <v>#REF!</v>
      </c>
      <c r="F54" s="25" t="e">
        <f>IF('Crisis Indicator Data'!#REF!="No Data",1,IF(#REF!&lt;&gt;"",1,0))</f>
        <v>#REF!</v>
      </c>
      <c r="G54" s="25" t="e">
        <f>IF('Crisis Indicator Data'!#REF!="No Data",1,IF(#REF!&lt;&gt;"",1,0))</f>
        <v>#REF!</v>
      </c>
      <c r="H54" s="25" t="e">
        <f>IF('Crisis Indicator Data'!#REF!="No Data",1,IF(#REF!&lt;&gt;"",1,0))</f>
        <v>#REF!</v>
      </c>
      <c r="I54" s="25" t="e">
        <f>IF('Crisis Indicator Data'!#REF!="No Data",1,IF(#REF!&lt;&gt;"",1,0))</f>
        <v>#REF!</v>
      </c>
      <c r="J54" s="25" t="e">
        <f>IF('Crisis Indicator Data'!#REF!="No Data",1,IF(#REF!&lt;&gt;"",1,0))</f>
        <v>#REF!</v>
      </c>
      <c r="K54" s="25" t="e">
        <f>IF('Crisis Indicator Data'!#REF!="No Data",1,IF(#REF!&lt;&gt;"",1,0))</f>
        <v>#REF!</v>
      </c>
      <c r="L54" s="25" t="e">
        <f>IF('Crisis Indicator Data'!#REF!="No Data",1,IF(#REF!&lt;&gt;"",1,0))</f>
        <v>#REF!</v>
      </c>
      <c r="M54" s="25" t="e">
        <f>IF('Crisis Indicator Data'!#REF!="No Data",1,IF(#REF!&lt;&gt;"",1,0))</f>
        <v>#REF!</v>
      </c>
      <c r="N54" s="25" t="e">
        <f>IF('Crisis Indicator Data'!#REF!="No Data",1,IF(#REF!&lt;&gt;"",1,0))</f>
        <v>#REF!</v>
      </c>
      <c r="O54" s="25" t="e">
        <f>IF('Crisis Indicator Data'!#REF!="No Data",1,IF(#REF!&lt;&gt;"",1,0))</f>
        <v>#REF!</v>
      </c>
      <c r="P54" s="25" t="e">
        <f>IF('Crisis Indicator Data'!#REF!="No Data",1,IF(#REF!&lt;&gt;"",1,0))</f>
        <v>#REF!</v>
      </c>
      <c r="Q54" s="25" t="e">
        <f>IF('Crisis Indicator Data'!#REF!="No Data",1,IF(#REF!&lt;&gt;"",1,0))</f>
        <v>#REF!</v>
      </c>
      <c r="R54" s="25" t="e">
        <f>IF('Crisis Indicator Data'!#REF!="No Data",1,IF(#REF!&lt;&gt;"",1,0))</f>
        <v>#REF!</v>
      </c>
      <c r="S54" s="25" t="e">
        <f>IF('Crisis Indicator Data'!#REF!="No Data",1,IF(#REF!&lt;&gt;"",1,0))</f>
        <v>#REF!</v>
      </c>
      <c r="T54" s="25" t="e">
        <f>IF('Crisis Indicator Data'!#REF!="No Data",1,IF(#REF!&lt;&gt;"",1,0))</f>
        <v>#REF!</v>
      </c>
      <c r="U54" s="25" t="e">
        <f>IF('Crisis Indicator Data'!#REF!="No Data",1,IF(#REF!&lt;&gt;"",1,0))</f>
        <v>#REF!</v>
      </c>
      <c r="V54" s="25" t="e">
        <f>IF('Crisis Indicator Data'!#REF!="No Data",1,IF(#REF!&lt;&gt;"",1,0))</f>
        <v>#REF!</v>
      </c>
      <c r="W54" s="25" t="e">
        <f>IF('Crisis Indicator Data'!#REF!="No Data",1,IF(#REF!&lt;&gt;"",1,0))</f>
        <v>#REF!</v>
      </c>
      <c r="X54" s="25" t="e">
        <f>IF('Crisis Indicator Data'!#REF!="No Data",1,IF(#REF!&lt;&gt;"",1,0))</f>
        <v>#REF!</v>
      </c>
      <c r="Y54" s="25" t="e">
        <f>IF('Crisis Indicator Data'!#REF!="No Data",1,IF(#REF!&lt;&gt;"",1,0))</f>
        <v>#REF!</v>
      </c>
      <c r="Z54" s="25" t="e">
        <f>IF('Crisis Indicator Data'!#REF!="No Data",1,IF(#REF!&lt;&gt;"",1,0))</f>
        <v>#REF!</v>
      </c>
      <c r="AA54" s="25" t="e">
        <f>IF('Crisis Indicator Data'!#REF!="No Data",1,IF(#REF!&lt;&gt;"",1,0))</f>
        <v>#REF!</v>
      </c>
      <c r="AB54" s="25" t="e">
        <f>IF('Crisis Indicator Data'!#REF!="No Data",1,IF(#REF!&lt;&gt;"",1,0))</f>
        <v>#REF!</v>
      </c>
      <c r="AC54" s="25" t="e">
        <f>IF('Crisis Indicator Data'!#REF!="No Data",1,IF(#REF!&lt;&gt;"",1,0))</f>
        <v>#REF!</v>
      </c>
      <c r="AD54" s="25" t="e">
        <f>IF('Crisis Indicator Data'!#REF!="No Data",1,IF(#REF!&lt;&gt;"",1,0))</f>
        <v>#REF!</v>
      </c>
      <c r="AE54" s="25" t="e">
        <f>IF('Crisis Indicator Data'!#REF!="No Data",1,IF(#REF!&lt;&gt;"",1,0))</f>
        <v>#REF!</v>
      </c>
      <c r="AF54" s="25" t="e">
        <f>IF('Crisis Indicator Data'!#REF!="No Data",1,IF(#REF!&lt;&gt;"",1,0))</f>
        <v>#REF!</v>
      </c>
      <c r="AG54" s="25" t="e">
        <f>IF('Crisis Indicator Data'!#REF!="No Data",1,IF(#REF!&lt;&gt;"",1,0))</f>
        <v>#REF!</v>
      </c>
      <c r="AH54" s="25" t="e">
        <f>IF('Crisis Indicator Data'!#REF!="No Data",1,IF(#REF!&lt;&gt;"",1,0))</f>
        <v>#REF!</v>
      </c>
      <c r="AI54" s="25" t="e">
        <f>IF('Crisis Indicator Data'!#REF!="No Data",1,IF(#REF!&lt;&gt;"",1,0))</f>
        <v>#REF!</v>
      </c>
      <c r="AJ54" s="25" t="e">
        <f>IF('Crisis Indicator Data'!#REF!="No Data",1,IF(#REF!&lt;&gt;"",1,0))</f>
        <v>#REF!</v>
      </c>
      <c r="AK54" s="25" t="e">
        <f>IF('Crisis Indicator Data'!#REF!="No Data",1,IF(#REF!&lt;&gt;"",1,0))</f>
        <v>#REF!</v>
      </c>
      <c r="AL54" s="25" t="e">
        <f>IF('Crisis Indicator Data'!#REF!="No Data",1,IF(#REF!&lt;&gt;"",1,0))</f>
        <v>#REF!</v>
      </c>
      <c r="AM54" s="25" t="e">
        <f>IF('Crisis Indicator Data'!#REF!="No Data",1,IF(#REF!&lt;&gt;"",1,0))</f>
        <v>#REF!</v>
      </c>
      <c r="AN54" s="25" t="e">
        <f>IF('Crisis Indicator Data'!#REF!="No Data",1,IF(#REF!&lt;&gt;"",1,0))</f>
        <v>#REF!</v>
      </c>
      <c r="AO54" s="25" t="e">
        <f>IF('Crisis Indicator Data'!#REF!="No Data",1,IF(#REF!&lt;&gt;"",1,0))</f>
        <v>#REF!</v>
      </c>
      <c r="AP54" s="25" t="e">
        <f>IF('Crisis Indicator Data'!#REF!="No Data",1,IF(#REF!&lt;&gt;"",1,0))</f>
        <v>#REF!</v>
      </c>
      <c r="AQ54" s="25" t="e">
        <f>IF('Crisis Indicator Data'!#REF!="No Data",1,IF(#REF!&lt;&gt;"",1,0))</f>
        <v>#REF!</v>
      </c>
      <c r="AR54" s="25" t="e">
        <f>IF('Crisis Indicator Data'!#REF!="No Data",1,IF(#REF!&lt;&gt;"",1,0))</f>
        <v>#REF!</v>
      </c>
      <c r="AS54" s="25" t="e">
        <f>IF('Crisis Indicator Data'!#REF!="No Data",1,IF(#REF!&lt;&gt;"",1,0))</f>
        <v>#REF!</v>
      </c>
      <c r="AT54" s="25" t="e">
        <f>IF('Crisis Indicator Data'!#REF!="No Data",1,IF(#REF!&lt;&gt;"",1,0))</f>
        <v>#REF!</v>
      </c>
      <c r="AU54" s="25" t="e">
        <f>IF('Crisis Indicator Data'!#REF!="No Data",1,IF(#REF!&lt;&gt;"",1,0))</f>
        <v>#REF!</v>
      </c>
      <c r="AV54" s="25" t="e">
        <f>IF('Crisis Indicator Data'!#REF!="No Data",1,IF(#REF!&lt;&gt;"",1,0))</f>
        <v>#REF!</v>
      </c>
      <c r="AW54" s="25" t="e">
        <f>IF('Crisis Indicator Data'!#REF!="No Data",1,IF(#REF!&lt;&gt;"",1,0))</f>
        <v>#REF!</v>
      </c>
      <c r="AX54" s="25" t="e">
        <f>IF('Crisis Indicator Data'!#REF!="No Data",1,IF(#REF!&lt;&gt;"",1,0))</f>
        <v>#REF!</v>
      </c>
      <c r="AY54" s="25" t="e">
        <f>IF('Crisis Indicator Data'!#REF!="No Data",1,IF(#REF!&lt;&gt;"",1,0))</f>
        <v>#REF!</v>
      </c>
      <c r="AZ54" s="25" t="e">
        <f>IF('Crisis Indicator Data'!#REF!="No Data",1,IF(#REF!&lt;&gt;"",1,0))</f>
        <v>#REF!</v>
      </c>
      <c r="BA54" t="e">
        <f t="shared" si="2"/>
        <v>#REF!</v>
      </c>
      <c r="BB54" s="27" t="e">
        <f t="shared" si="3"/>
        <v>#REF!</v>
      </c>
    </row>
    <row r="55" spans="1:54" x14ac:dyDescent="0.25">
      <c r="A55" t="s">
        <v>9349</v>
      </c>
      <c r="B55" s="25" t="e">
        <f>IF('Crisis Indicator Data'!#REF!="No Data",1,IF(#REF!&lt;&gt;"",1,0))</f>
        <v>#REF!</v>
      </c>
      <c r="C55" s="25" t="e">
        <f>IF('Crisis Indicator Data'!#REF!="No Data",1,IF(#REF!&lt;&gt;"",1,0))</f>
        <v>#REF!</v>
      </c>
      <c r="D55" s="25" t="e">
        <f>IF('Crisis Indicator Data'!#REF!="No Data",1,IF(#REF!&lt;&gt;"",1,0))</f>
        <v>#REF!</v>
      </c>
      <c r="E55" s="25" t="e">
        <f>IF('Crisis Indicator Data'!#REF!="No Data",1,IF(#REF!&lt;&gt;"",1,0))</f>
        <v>#REF!</v>
      </c>
      <c r="F55" s="25" t="e">
        <f>IF('Crisis Indicator Data'!#REF!="No Data",1,IF(#REF!&lt;&gt;"",1,0))</f>
        <v>#REF!</v>
      </c>
      <c r="G55" s="25" t="e">
        <f>IF('Crisis Indicator Data'!#REF!="No Data",1,IF(#REF!&lt;&gt;"",1,0))</f>
        <v>#REF!</v>
      </c>
      <c r="H55" s="25" t="e">
        <f>IF('Crisis Indicator Data'!#REF!="No Data",1,IF(#REF!&lt;&gt;"",1,0))</f>
        <v>#REF!</v>
      </c>
      <c r="I55" s="25" t="e">
        <f>IF('Crisis Indicator Data'!#REF!="No Data",1,IF(#REF!&lt;&gt;"",1,0))</f>
        <v>#REF!</v>
      </c>
      <c r="J55" s="25" t="e">
        <f>IF('Crisis Indicator Data'!#REF!="No Data",1,IF(#REF!&lt;&gt;"",1,0))</f>
        <v>#REF!</v>
      </c>
      <c r="K55" s="25" t="e">
        <f>IF('Crisis Indicator Data'!#REF!="No Data",1,IF(#REF!&lt;&gt;"",1,0))</f>
        <v>#REF!</v>
      </c>
      <c r="L55" s="25" t="e">
        <f>IF('Crisis Indicator Data'!#REF!="No Data",1,IF(#REF!&lt;&gt;"",1,0))</f>
        <v>#REF!</v>
      </c>
      <c r="M55" s="25" t="e">
        <f>IF('Crisis Indicator Data'!#REF!="No Data",1,IF(#REF!&lt;&gt;"",1,0))</f>
        <v>#REF!</v>
      </c>
      <c r="N55" s="25" t="e">
        <f>IF('Crisis Indicator Data'!#REF!="No Data",1,IF(#REF!&lt;&gt;"",1,0))</f>
        <v>#REF!</v>
      </c>
      <c r="O55" s="25" t="e">
        <f>IF('Crisis Indicator Data'!#REF!="No Data",1,IF(#REF!&lt;&gt;"",1,0))</f>
        <v>#REF!</v>
      </c>
      <c r="P55" s="25" t="e">
        <f>IF('Crisis Indicator Data'!#REF!="No Data",1,IF(#REF!&lt;&gt;"",1,0))</f>
        <v>#REF!</v>
      </c>
      <c r="Q55" s="25" t="e">
        <f>IF('Crisis Indicator Data'!#REF!="No Data",1,IF(#REF!&lt;&gt;"",1,0))</f>
        <v>#REF!</v>
      </c>
      <c r="R55" s="25" t="e">
        <f>IF('Crisis Indicator Data'!#REF!="No Data",1,IF(#REF!&lt;&gt;"",1,0))</f>
        <v>#REF!</v>
      </c>
      <c r="S55" s="25" t="e">
        <f>IF('Crisis Indicator Data'!#REF!="No Data",1,IF(#REF!&lt;&gt;"",1,0))</f>
        <v>#REF!</v>
      </c>
      <c r="T55" s="25" t="e">
        <f>IF('Crisis Indicator Data'!#REF!="No Data",1,IF(#REF!&lt;&gt;"",1,0))</f>
        <v>#REF!</v>
      </c>
      <c r="U55" s="25" t="e">
        <f>IF('Crisis Indicator Data'!#REF!="No Data",1,IF(#REF!&lt;&gt;"",1,0))</f>
        <v>#REF!</v>
      </c>
      <c r="V55" s="25" t="e">
        <f>IF('Crisis Indicator Data'!#REF!="No Data",1,IF(#REF!&lt;&gt;"",1,0))</f>
        <v>#REF!</v>
      </c>
      <c r="W55" s="25" t="e">
        <f>IF('Crisis Indicator Data'!#REF!="No Data",1,IF(#REF!&lt;&gt;"",1,0))</f>
        <v>#REF!</v>
      </c>
      <c r="X55" s="25" t="e">
        <f>IF('Crisis Indicator Data'!#REF!="No Data",1,IF(#REF!&lt;&gt;"",1,0))</f>
        <v>#REF!</v>
      </c>
      <c r="Y55" s="25" t="e">
        <f>IF('Crisis Indicator Data'!#REF!="No Data",1,IF(#REF!&lt;&gt;"",1,0))</f>
        <v>#REF!</v>
      </c>
      <c r="Z55" s="25" t="e">
        <f>IF('Crisis Indicator Data'!#REF!="No Data",1,IF(#REF!&lt;&gt;"",1,0))</f>
        <v>#REF!</v>
      </c>
      <c r="AA55" s="25" t="e">
        <f>IF('Crisis Indicator Data'!#REF!="No Data",1,IF(#REF!&lt;&gt;"",1,0))</f>
        <v>#REF!</v>
      </c>
      <c r="AB55" s="25" t="e">
        <f>IF('Crisis Indicator Data'!#REF!="No Data",1,IF(#REF!&lt;&gt;"",1,0))</f>
        <v>#REF!</v>
      </c>
      <c r="AC55" s="25" t="e">
        <f>IF('Crisis Indicator Data'!#REF!="No Data",1,IF(#REF!&lt;&gt;"",1,0))</f>
        <v>#REF!</v>
      </c>
      <c r="AD55" s="25" t="e">
        <f>IF('Crisis Indicator Data'!#REF!="No Data",1,IF(#REF!&lt;&gt;"",1,0))</f>
        <v>#REF!</v>
      </c>
      <c r="AE55" s="25" t="e">
        <f>IF('Crisis Indicator Data'!#REF!="No Data",1,IF(#REF!&lt;&gt;"",1,0))</f>
        <v>#REF!</v>
      </c>
      <c r="AF55" s="25" t="e">
        <f>IF('Crisis Indicator Data'!#REF!="No Data",1,IF(#REF!&lt;&gt;"",1,0))</f>
        <v>#REF!</v>
      </c>
      <c r="AG55" s="25" t="e">
        <f>IF('Crisis Indicator Data'!#REF!="No Data",1,IF(#REF!&lt;&gt;"",1,0))</f>
        <v>#REF!</v>
      </c>
      <c r="AH55" s="25" t="e">
        <f>IF('Crisis Indicator Data'!#REF!="No Data",1,IF(#REF!&lt;&gt;"",1,0))</f>
        <v>#REF!</v>
      </c>
      <c r="AI55" s="25" t="e">
        <f>IF('Crisis Indicator Data'!#REF!="No Data",1,IF(#REF!&lt;&gt;"",1,0))</f>
        <v>#REF!</v>
      </c>
      <c r="AJ55" s="25" t="e">
        <f>IF('Crisis Indicator Data'!#REF!="No Data",1,IF(#REF!&lt;&gt;"",1,0))</f>
        <v>#REF!</v>
      </c>
      <c r="AK55" s="25" t="e">
        <f>IF('Crisis Indicator Data'!#REF!="No Data",1,IF(#REF!&lt;&gt;"",1,0))</f>
        <v>#REF!</v>
      </c>
      <c r="AL55" s="25" t="e">
        <f>IF('Crisis Indicator Data'!#REF!="No Data",1,IF(#REF!&lt;&gt;"",1,0))</f>
        <v>#REF!</v>
      </c>
      <c r="AM55" s="25" t="e">
        <f>IF('Crisis Indicator Data'!#REF!="No Data",1,IF(#REF!&lt;&gt;"",1,0))</f>
        <v>#REF!</v>
      </c>
      <c r="AN55" s="25" t="e">
        <f>IF('Crisis Indicator Data'!#REF!="No Data",1,IF(#REF!&lt;&gt;"",1,0))</f>
        <v>#REF!</v>
      </c>
      <c r="AO55" s="25" t="e">
        <f>IF('Crisis Indicator Data'!#REF!="No Data",1,IF(#REF!&lt;&gt;"",1,0))</f>
        <v>#REF!</v>
      </c>
      <c r="AP55" s="25" t="e">
        <f>IF('Crisis Indicator Data'!#REF!="No Data",1,IF(#REF!&lt;&gt;"",1,0))</f>
        <v>#REF!</v>
      </c>
      <c r="AQ55" s="25" t="e">
        <f>IF('Crisis Indicator Data'!#REF!="No Data",1,IF(#REF!&lt;&gt;"",1,0))</f>
        <v>#REF!</v>
      </c>
      <c r="AR55" s="25" t="e">
        <f>IF('Crisis Indicator Data'!#REF!="No Data",1,IF(#REF!&lt;&gt;"",1,0))</f>
        <v>#REF!</v>
      </c>
      <c r="AS55" s="25" t="e">
        <f>IF('Crisis Indicator Data'!#REF!="No Data",1,IF(#REF!&lt;&gt;"",1,0))</f>
        <v>#REF!</v>
      </c>
      <c r="AT55" s="25" t="e">
        <f>IF('Crisis Indicator Data'!#REF!="No Data",1,IF(#REF!&lt;&gt;"",1,0))</f>
        <v>#REF!</v>
      </c>
      <c r="AU55" s="25" t="e">
        <f>IF('Crisis Indicator Data'!#REF!="No Data",1,IF(#REF!&lt;&gt;"",1,0))</f>
        <v>#REF!</v>
      </c>
      <c r="AV55" s="25" t="e">
        <f>IF('Crisis Indicator Data'!#REF!="No Data",1,IF(#REF!&lt;&gt;"",1,0))</f>
        <v>#REF!</v>
      </c>
      <c r="AW55" s="25" t="e">
        <f>IF('Crisis Indicator Data'!#REF!="No Data",1,IF(#REF!&lt;&gt;"",1,0))</f>
        <v>#REF!</v>
      </c>
      <c r="AX55" s="25" t="e">
        <f>IF('Crisis Indicator Data'!#REF!="No Data",1,IF(#REF!&lt;&gt;"",1,0))</f>
        <v>#REF!</v>
      </c>
      <c r="AY55" s="25" t="e">
        <f>IF('Crisis Indicator Data'!#REF!="No Data",1,IF(#REF!&lt;&gt;"",1,0))</f>
        <v>#REF!</v>
      </c>
      <c r="AZ55" s="25" t="e">
        <f>IF('Crisis Indicator Data'!#REF!="No Data",1,IF(#REF!&lt;&gt;"",1,0))</f>
        <v>#REF!</v>
      </c>
      <c r="BA55" t="e">
        <f t="shared" si="2"/>
        <v>#REF!</v>
      </c>
      <c r="BB55" s="27" t="e">
        <f t="shared" si="3"/>
        <v>#REF!</v>
      </c>
    </row>
    <row r="56" spans="1:54" x14ac:dyDescent="0.25">
      <c r="A56" t="s">
        <v>9352</v>
      </c>
      <c r="B56" s="25" t="e">
        <f>IF('Crisis Indicator Data'!#REF!="No Data",1,IF(#REF!&lt;&gt;"",1,0))</f>
        <v>#REF!</v>
      </c>
      <c r="C56" s="25" t="e">
        <f>IF('Crisis Indicator Data'!#REF!="No Data",1,IF(#REF!&lt;&gt;"",1,0))</f>
        <v>#REF!</v>
      </c>
      <c r="D56" s="25" t="e">
        <f>IF('Crisis Indicator Data'!#REF!="No Data",1,IF(#REF!&lt;&gt;"",1,0))</f>
        <v>#REF!</v>
      </c>
      <c r="E56" s="25" t="e">
        <f>IF('Crisis Indicator Data'!#REF!="No Data",1,IF(#REF!&lt;&gt;"",1,0))</f>
        <v>#REF!</v>
      </c>
      <c r="F56" s="25" t="e">
        <f>IF('Crisis Indicator Data'!#REF!="No Data",1,IF(#REF!&lt;&gt;"",1,0))</f>
        <v>#REF!</v>
      </c>
      <c r="G56" s="25" t="e">
        <f>IF('Crisis Indicator Data'!#REF!="No Data",1,IF(#REF!&lt;&gt;"",1,0))</f>
        <v>#REF!</v>
      </c>
      <c r="H56" s="25" t="e">
        <f>IF('Crisis Indicator Data'!#REF!="No Data",1,IF(#REF!&lt;&gt;"",1,0))</f>
        <v>#REF!</v>
      </c>
      <c r="I56" s="25" t="e">
        <f>IF('Crisis Indicator Data'!#REF!="No Data",1,IF(#REF!&lt;&gt;"",1,0))</f>
        <v>#REF!</v>
      </c>
      <c r="J56" s="25" t="e">
        <f>IF('Crisis Indicator Data'!#REF!="No Data",1,IF(#REF!&lt;&gt;"",1,0))</f>
        <v>#REF!</v>
      </c>
      <c r="K56" s="25" t="e">
        <f>IF('Crisis Indicator Data'!#REF!="No Data",1,IF(#REF!&lt;&gt;"",1,0))</f>
        <v>#REF!</v>
      </c>
      <c r="L56" s="25" t="e">
        <f>IF('Crisis Indicator Data'!#REF!="No Data",1,IF(#REF!&lt;&gt;"",1,0))</f>
        <v>#REF!</v>
      </c>
      <c r="M56" s="25" t="e">
        <f>IF('Crisis Indicator Data'!#REF!="No Data",1,IF(#REF!&lt;&gt;"",1,0))</f>
        <v>#REF!</v>
      </c>
      <c r="N56" s="25" t="e">
        <f>IF('Crisis Indicator Data'!#REF!="No Data",1,IF(#REF!&lt;&gt;"",1,0))</f>
        <v>#REF!</v>
      </c>
      <c r="O56" s="25" t="e">
        <f>IF('Crisis Indicator Data'!#REF!="No Data",1,IF(#REF!&lt;&gt;"",1,0))</f>
        <v>#REF!</v>
      </c>
      <c r="P56" s="25" t="e">
        <f>IF('Crisis Indicator Data'!#REF!="No Data",1,IF(#REF!&lt;&gt;"",1,0))</f>
        <v>#REF!</v>
      </c>
      <c r="Q56" s="25" t="e">
        <f>IF('Crisis Indicator Data'!#REF!="No Data",1,IF(#REF!&lt;&gt;"",1,0))</f>
        <v>#REF!</v>
      </c>
      <c r="R56" s="25" t="e">
        <f>IF('Crisis Indicator Data'!#REF!="No Data",1,IF(#REF!&lt;&gt;"",1,0))</f>
        <v>#REF!</v>
      </c>
      <c r="S56" s="25" t="e">
        <f>IF('Crisis Indicator Data'!#REF!="No Data",1,IF(#REF!&lt;&gt;"",1,0))</f>
        <v>#REF!</v>
      </c>
      <c r="T56" s="25" t="e">
        <f>IF('Crisis Indicator Data'!#REF!="No Data",1,IF(#REF!&lt;&gt;"",1,0))</f>
        <v>#REF!</v>
      </c>
      <c r="U56" s="25" t="e">
        <f>IF('Crisis Indicator Data'!#REF!="No Data",1,IF(#REF!&lt;&gt;"",1,0))</f>
        <v>#REF!</v>
      </c>
      <c r="V56" s="25" t="e">
        <f>IF('Crisis Indicator Data'!#REF!="No Data",1,IF(#REF!&lt;&gt;"",1,0))</f>
        <v>#REF!</v>
      </c>
      <c r="W56" s="25" t="e">
        <f>IF('Crisis Indicator Data'!#REF!="No Data",1,IF(#REF!&lt;&gt;"",1,0))</f>
        <v>#REF!</v>
      </c>
      <c r="X56" s="25" t="e">
        <f>IF('Crisis Indicator Data'!#REF!="No Data",1,IF(#REF!&lt;&gt;"",1,0))</f>
        <v>#REF!</v>
      </c>
      <c r="Y56" s="25" t="e">
        <f>IF('Crisis Indicator Data'!#REF!="No Data",1,IF(#REF!&lt;&gt;"",1,0))</f>
        <v>#REF!</v>
      </c>
      <c r="Z56" s="25" t="e">
        <f>IF('Crisis Indicator Data'!#REF!="No Data",1,IF(#REF!&lt;&gt;"",1,0))</f>
        <v>#REF!</v>
      </c>
      <c r="AA56" s="25" t="e">
        <f>IF('Crisis Indicator Data'!#REF!="No Data",1,IF(#REF!&lt;&gt;"",1,0))</f>
        <v>#REF!</v>
      </c>
      <c r="AB56" s="25" t="e">
        <f>IF('Crisis Indicator Data'!#REF!="No Data",1,IF(#REF!&lt;&gt;"",1,0))</f>
        <v>#REF!</v>
      </c>
      <c r="AC56" s="25" t="e">
        <f>IF('Crisis Indicator Data'!#REF!="No Data",1,IF(#REF!&lt;&gt;"",1,0))</f>
        <v>#REF!</v>
      </c>
      <c r="AD56" s="25" t="e">
        <f>IF('Crisis Indicator Data'!#REF!="No Data",1,IF(#REF!&lt;&gt;"",1,0))</f>
        <v>#REF!</v>
      </c>
      <c r="AE56" s="25" t="e">
        <f>IF('Crisis Indicator Data'!#REF!="No Data",1,IF(#REF!&lt;&gt;"",1,0))</f>
        <v>#REF!</v>
      </c>
      <c r="AF56" s="25" t="e">
        <f>IF('Crisis Indicator Data'!#REF!="No Data",1,IF(#REF!&lt;&gt;"",1,0))</f>
        <v>#REF!</v>
      </c>
      <c r="AG56" s="25" t="e">
        <f>IF('Crisis Indicator Data'!#REF!="No Data",1,IF(#REF!&lt;&gt;"",1,0))</f>
        <v>#REF!</v>
      </c>
      <c r="AH56" s="25" t="e">
        <f>IF('Crisis Indicator Data'!#REF!="No Data",1,IF(#REF!&lt;&gt;"",1,0))</f>
        <v>#REF!</v>
      </c>
      <c r="AI56" s="25" t="e">
        <f>IF('Crisis Indicator Data'!#REF!="No Data",1,IF(#REF!&lt;&gt;"",1,0))</f>
        <v>#REF!</v>
      </c>
      <c r="AJ56" s="25" t="e">
        <f>IF('Crisis Indicator Data'!#REF!="No Data",1,IF(#REF!&lt;&gt;"",1,0))</f>
        <v>#REF!</v>
      </c>
      <c r="AK56" s="25" t="e">
        <f>IF('Crisis Indicator Data'!#REF!="No Data",1,IF(#REF!&lt;&gt;"",1,0))</f>
        <v>#REF!</v>
      </c>
      <c r="AL56" s="25" t="e">
        <f>IF('Crisis Indicator Data'!#REF!="No Data",1,IF(#REF!&lt;&gt;"",1,0))</f>
        <v>#REF!</v>
      </c>
      <c r="AM56" s="25" t="e">
        <f>IF('Crisis Indicator Data'!#REF!="No Data",1,IF(#REF!&lt;&gt;"",1,0))</f>
        <v>#REF!</v>
      </c>
      <c r="AN56" s="25" t="e">
        <f>IF('Crisis Indicator Data'!#REF!="No Data",1,IF(#REF!&lt;&gt;"",1,0))</f>
        <v>#REF!</v>
      </c>
      <c r="AO56" s="25" t="e">
        <f>IF('Crisis Indicator Data'!#REF!="No Data",1,IF(#REF!&lt;&gt;"",1,0))</f>
        <v>#REF!</v>
      </c>
      <c r="AP56" s="25" t="e">
        <f>IF('Crisis Indicator Data'!#REF!="No Data",1,IF(#REF!&lt;&gt;"",1,0))</f>
        <v>#REF!</v>
      </c>
      <c r="AQ56" s="25" t="e">
        <f>IF('Crisis Indicator Data'!#REF!="No Data",1,IF(#REF!&lt;&gt;"",1,0))</f>
        <v>#REF!</v>
      </c>
      <c r="AR56" s="25" t="e">
        <f>IF('Crisis Indicator Data'!#REF!="No Data",1,IF(#REF!&lt;&gt;"",1,0))</f>
        <v>#REF!</v>
      </c>
      <c r="AS56" s="25" t="e">
        <f>IF('Crisis Indicator Data'!#REF!="No Data",1,IF(#REF!&lt;&gt;"",1,0))</f>
        <v>#REF!</v>
      </c>
      <c r="AT56" s="25" t="e">
        <f>IF('Crisis Indicator Data'!#REF!="No Data",1,IF(#REF!&lt;&gt;"",1,0))</f>
        <v>#REF!</v>
      </c>
      <c r="AU56" s="25" t="e">
        <f>IF('Crisis Indicator Data'!#REF!="No Data",1,IF(#REF!&lt;&gt;"",1,0))</f>
        <v>#REF!</v>
      </c>
      <c r="AV56" s="25" t="e">
        <f>IF('Crisis Indicator Data'!#REF!="No Data",1,IF(#REF!&lt;&gt;"",1,0))</f>
        <v>#REF!</v>
      </c>
      <c r="AW56" s="25" t="e">
        <f>IF('Crisis Indicator Data'!#REF!="No Data",1,IF(#REF!&lt;&gt;"",1,0))</f>
        <v>#REF!</v>
      </c>
      <c r="AX56" s="25" t="e">
        <f>IF('Crisis Indicator Data'!#REF!="No Data",1,IF(#REF!&lt;&gt;"",1,0))</f>
        <v>#REF!</v>
      </c>
      <c r="AY56" s="25" t="e">
        <f>IF('Crisis Indicator Data'!#REF!="No Data",1,IF(#REF!&lt;&gt;"",1,0))</f>
        <v>#REF!</v>
      </c>
      <c r="AZ56" s="25" t="e">
        <f>IF('Crisis Indicator Data'!#REF!="No Data",1,IF(#REF!&lt;&gt;"",1,0))</f>
        <v>#REF!</v>
      </c>
      <c r="BA56" t="e">
        <f t="shared" si="2"/>
        <v>#REF!</v>
      </c>
      <c r="BB56" s="27" t="e">
        <f t="shared" si="3"/>
        <v>#REF!</v>
      </c>
    </row>
    <row r="57" spans="1:54" x14ac:dyDescent="0.25">
      <c r="A57" t="s">
        <v>9353</v>
      </c>
      <c r="B57" s="25" t="e">
        <f>IF('Crisis Indicator Data'!#REF!="No Data",1,IF(#REF!&lt;&gt;"",1,0))</f>
        <v>#REF!</v>
      </c>
      <c r="C57" s="25" t="e">
        <f>IF('Crisis Indicator Data'!#REF!="No Data",1,IF(#REF!&lt;&gt;"",1,0))</f>
        <v>#REF!</v>
      </c>
      <c r="D57" s="25" t="e">
        <f>IF('Crisis Indicator Data'!#REF!="No Data",1,IF(#REF!&lt;&gt;"",1,0))</f>
        <v>#REF!</v>
      </c>
      <c r="E57" s="25" t="e">
        <f>IF('Crisis Indicator Data'!#REF!="No Data",1,IF(#REF!&lt;&gt;"",1,0))</f>
        <v>#REF!</v>
      </c>
      <c r="F57" s="25" t="e">
        <f>IF('Crisis Indicator Data'!#REF!="No Data",1,IF(#REF!&lt;&gt;"",1,0))</f>
        <v>#REF!</v>
      </c>
      <c r="G57" s="25" t="e">
        <f>IF('Crisis Indicator Data'!#REF!="No Data",1,IF(#REF!&lt;&gt;"",1,0))</f>
        <v>#REF!</v>
      </c>
      <c r="H57" s="25" t="e">
        <f>IF('Crisis Indicator Data'!#REF!="No Data",1,IF(#REF!&lt;&gt;"",1,0))</f>
        <v>#REF!</v>
      </c>
      <c r="I57" s="25" t="e">
        <f>IF('Crisis Indicator Data'!#REF!="No Data",1,IF(#REF!&lt;&gt;"",1,0))</f>
        <v>#REF!</v>
      </c>
      <c r="J57" s="25" t="e">
        <f>IF('Crisis Indicator Data'!#REF!="No Data",1,IF(#REF!&lt;&gt;"",1,0))</f>
        <v>#REF!</v>
      </c>
      <c r="K57" s="25" t="e">
        <f>IF('Crisis Indicator Data'!#REF!="No Data",1,IF(#REF!&lt;&gt;"",1,0))</f>
        <v>#REF!</v>
      </c>
      <c r="L57" s="25" t="e">
        <f>IF('Crisis Indicator Data'!#REF!="No Data",1,IF(#REF!&lt;&gt;"",1,0))</f>
        <v>#REF!</v>
      </c>
      <c r="M57" s="25" t="e">
        <f>IF('Crisis Indicator Data'!#REF!="No Data",1,IF(#REF!&lt;&gt;"",1,0))</f>
        <v>#REF!</v>
      </c>
      <c r="N57" s="25" t="e">
        <f>IF('Crisis Indicator Data'!#REF!="No Data",1,IF(#REF!&lt;&gt;"",1,0))</f>
        <v>#REF!</v>
      </c>
      <c r="O57" s="25" t="e">
        <f>IF('Crisis Indicator Data'!#REF!="No Data",1,IF(#REF!&lt;&gt;"",1,0))</f>
        <v>#REF!</v>
      </c>
      <c r="P57" s="25" t="e">
        <f>IF('Crisis Indicator Data'!#REF!="No Data",1,IF(#REF!&lt;&gt;"",1,0))</f>
        <v>#REF!</v>
      </c>
      <c r="Q57" s="25" t="e">
        <f>IF('Crisis Indicator Data'!#REF!="No Data",1,IF(#REF!&lt;&gt;"",1,0))</f>
        <v>#REF!</v>
      </c>
      <c r="R57" s="25" t="e">
        <f>IF('Crisis Indicator Data'!#REF!="No Data",1,IF(#REF!&lt;&gt;"",1,0))</f>
        <v>#REF!</v>
      </c>
      <c r="S57" s="25" t="e">
        <f>IF('Crisis Indicator Data'!#REF!="No Data",1,IF(#REF!&lt;&gt;"",1,0))</f>
        <v>#REF!</v>
      </c>
      <c r="T57" s="25" t="e">
        <f>IF('Crisis Indicator Data'!#REF!="No Data",1,IF(#REF!&lt;&gt;"",1,0))</f>
        <v>#REF!</v>
      </c>
      <c r="U57" s="25" t="e">
        <f>IF('Crisis Indicator Data'!#REF!="No Data",1,IF(#REF!&lt;&gt;"",1,0))</f>
        <v>#REF!</v>
      </c>
      <c r="V57" s="25" t="e">
        <f>IF('Crisis Indicator Data'!#REF!="No Data",1,IF(#REF!&lt;&gt;"",1,0))</f>
        <v>#REF!</v>
      </c>
      <c r="W57" s="25" t="e">
        <f>IF('Crisis Indicator Data'!#REF!="No Data",1,IF(#REF!&lt;&gt;"",1,0))</f>
        <v>#REF!</v>
      </c>
      <c r="X57" s="25" t="e">
        <f>IF('Crisis Indicator Data'!#REF!="No Data",1,IF(#REF!&lt;&gt;"",1,0))</f>
        <v>#REF!</v>
      </c>
      <c r="Y57" s="25" t="e">
        <f>IF('Crisis Indicator Data'!#REF!="No Data",1,IF(#REF!&lt;&gt;"",1,0))</f>
        <v>#REF!</v>
      </c>
      <c r="Z57" s="25" t="e">
        <f>IF('Crisis Indicator Data'!#REF!="No Data",1,IF(#REF!&lt;&gt;"",1,0))</f>
        <v>#REF!</v>
      </c>
      <c r="AA57" s="25" t="e">
        <f>IF('Crisis Indicator Data'!#REF!="No Data",1,IF(#REF!&lt;&gt;"",1,0))</f>
        <v>#REF!</v>
      </c>
      <c r="AB57" s="25" t="e">
        <f>IF('Crisis Indicator Data'!#REF!="No Data",1,IF(#REF!&lt;&gt;"",1,0))</f>
        <v>#REF!</v>
      </c>
      <c r="AC57" s="25" t="e">
        <f>IF('Crisis Indicator Data'!#REF!="No Data",1,IF(#REF!&lt;&gt;"",1,0))</f>
        <v>#REF!</v>
      </c>
      <c r="AD57" s="25" t="e">
        <f>IF('Crisis Indicator Data'!#REF!="No Data",1,IF(#REF!&lt;&gt;"",1,0))</f>
        <v>#REF!</v>
      </c>
      <c r="AE57" s="25" t="e">
        <f>IF('Crisis Indicator Data'!#REF!="No Data",1,IF(#REF!&lt;&gt;"",1,0))</f>
        <v>#REF!</v>
      </c>
      <c r="AF57" s="25" t="e">
        <f>IF('Crisis Indicator Data'!#REF!="No Data",1,IF(#REF!&lt;&gt;"",1,0))</f>
        <v>#REF!</v>
      </c>
      <c r="AG57" s="25" t="e">
        <f>IF('Crisis Indicator Data'!#REF!="No Data",1,IF(#REF!&lt;&gt;"",1,0))</f>
        <v>#REF!</v>
      </c>
      <c r="AH57" s="25" t="e">
        <f>IF('Crisis Indicator Data'!#REF!="No Data",1,IF(#REF!&lt;&gt;"",1,0))</f>
        <v>#REF!</v>
      </c>
      <c r="AI57" s="25" t="e">
        <f>IF('Crisis Indicator Data'!#REF!="No Data",1,IF(#REF!&lt;&gt;"",1,0))</f>
        <v>#REF!</v>
      </c>
      <c r="AJ57" s="25" t="e">
        <f>IF('Crisis Indicator Data'!#REF!="No Data",1,IF(#REF!&lt;&gt;"",1,0))</f>
        <v>#REF!</v>
      </c>
      <c r="AK57" s="25" t="e">
        <f>IF('Crisis Indicator Data'!#REF!="No Data",1,IF(#REF!&lt;&gt;"",1,0))</f>
        <v>#REF!</v>
      </c>
      <c r="AL57" s="25" t="e">
        <f>IF('Crisis Indicator Data'!#REF!="No Data",1,IF(#REF!&lt;&gt;"",1,0))</f>
        <v>#REF!</v>
      </c>
      <c r="AM57" s="25" t="e">
        <f>IF('Crisis Indicator Data'!#REF!="No Data",1,IF(#REF!&lt;&gt;"",1,0))</f>
        <v>#REF!</v>
      </c>
      <c r="AN57" s="25" t="e">
        <f>IF('Crisis Indicator Data'!#REF!="No Data",1,IF(#REF!&lt;&gt;"",1,0))</f>
        <v>#REF!</v>
      </c>
      <c r="AO57" s="25" t="e">
        <f>IF('Crisis Indicator Data'!#REF!="No Data",1,IF(#REF!&lt;&gt;"",1,0))</f>
        <v>#REF!</v>
      </c>
      <c r="AP57" s="25" t="e">
        <f>IF('Crisis Indicator Data'!#REF!="No Data",1,IF(#REF!&lt;&gt;"",1,0))</f>
        <v>#REF!</v>
      </c>
      <c r="AQ57" s="25" t="e">
        <f>IF('Crisis Indicator Data'!#REF!="No Data",1,IF(#REF!&lt;&gt;"",1,0))</f>
        <v>#REF!</v>
      </c>
      <c r="AR57" s="25" t="e">
        <f>IF('Crisis Indicator Data'!#REF!="No Data",1,IF(#REF!&lt;&gt;"",1,0))</f>
        <v>#REF!</v>
      </c>
      <c r="AS57" s="25" t="e">
        <f>IF('Crisis Indicator Data'!#REF!="No Data",1,IF(#REF!&lt;&gt;"",1,0))</f>
        <v>#REF!</v>
      </c>
      <c r="AT57" s="25" t="e">
        <f>IF('Crisis Indicator Data'!#REF!="No Data",1,IF(#REF!&lt;&gt;"",1,0))</f>
        <v>#REF!</v>
      </c>
      <c r="AU57" s="25" t="e">
        <f>IF('Crisis Indicator Data'!#REF!="No Data",1,IF(#REF!&lt;&gt;"",1,0))</f>
        <v>#REF!</v>
      </c>
      <c r="AV57" s="25" t="e">
        <f>IF('Crisis Indicator Data'!#REF!="No Data",1,IF(#REF!&lt;&gt;"",1,0))</f>
        <v>#REF!</v>
      </c>
      <c r="AW57" s="25" t="e">
        <f>IF('Crisis Indicator Data'!#REF!="No Data",1,IF(#REF!&lt;&gt;"",1,0))</f>
        <v>#REF!</v>
      </c>
      <c r="AX57" s="25" t="e">
        <f>IF('Crisis Indicator Data'!#REF!="No Data",1,IF(#REF!&lt;&gt;"",1,0))</f>
        <v>#REF!</v>
      </c>
      <c r="AY57" s="25" t="e">
        <f>IF('Crisis Indicator Data'!#REF!="No Data",1,IF(#REF!&lt;&gt;"",1,0))</f>
        <v>#REF!</v>
      </c>
      <c r="AZ57" s="25" t="e">
        <f>IF('Crisis Indicator Data'!#REF!="No Data",1,IF(#REF!&lt;&gt;"",1,0))</f>
        <v>#REF!</v>
      </c>
      <c r="BA57" t="e">
        <f t="shared" si="2"/>
        <v>#REF!</v>
      </c>
      <c r="BB57" s="27" t="e">
        <f t="shared" si="3"/>
        <v>#REF!</v>
      </c>
    </row>
    <row r="58" spans="1:54" x14ac:dyDescent="0.25">
      <c r="A58" t="s">
        <v>9357</v>
      </c>
      <c r="B58" s="25" t="e">
        <f>IF('Crisis Indicator Data'!#REF!="No Data",1,IF(#REF!&lt;&gt;"",1,0))</f>
        <v>#REF!</v>
      </c>
      <c r="C58" s="25" t="e">
        <f>IF('Crisis Indicator Data'!#REF!="No Data",1,IF(#REF!&lt;&gt;"",1,0))</f>
        <v>#REF!</v>
      </c>
      <c r="D58" s="25" t="e">
        <f>IF('Crisis Indicator Data'!#REF!="No Data",1,IF(#REF!&lt;&gt;"",1,0))</f>
        <v>#REF!</v>
      </c>
      <c r="E58" s="25" t="e">
        <f>IF('Crisis Indicator Data'!#REF!="No Data",1,IF(#REF!&lt;&gt;"",1,0))</f>
        <v>#REF!</v>
      </c>
      <c r="F58" s="25" t="e">
        <f>IF('Crisis Indicator Data'!#REF!="No Data",1,IF(#REF!&lt;&gt;"",1,0))</f>
        <v>#REF!</v>
      </c>
      <c r="G58" s="25" t="e">
        <f>IF('Crisis Indicator Data'!#REF!="No Data",1,IF(#REF!&lt;&gt;"",1,0))</f>
        <v>#REF!</v>
      </c>
      <c r="H58" s="25" t="e">
        <f>IF('Crisis Indicator Data'!#REF!="No Data",1,IF(#REF!&lt;&gt;"",1,0))</f>
        <v>#REF!</v>
      </c>
      <c r="I58" s="25" t="e">
        <f>IF('Crisis Indicator Data'!#REF!="No Data",1,IF(#REF!&lt;&gt;"",1,0))</f>
        <v>#REF!</v>
      </c>
      <c r="J58" s="25" t="e">
        <f>IF('Crisis Indicator Data'!#REF!="No Data",1,IF(#REF!&lt;&gt;"",1,0))</f>
        <v>#REF!</v>
      </c>
      <c r="K58" s="25" t="e">
        <f>IF('Crisis Indicator Data'!#REF!="No Data",1,IF(#REF!&lt;&gt;"",1,0))</f>
        <v>#REF!</v>
      </c>
      <c r="L58" s="25" t="e">
        <f>IF('Crisis Indicator Data'!#REF!="No Data",1,IF(#REF!&lt;&gt;"",1,0))</f>
        <v>#REF!</v>
      </c>
      <c r="M58" s="25" t="e">
        <f>IF('Crisis Indicator Data'!#REF!="No Data",1,IF(#REF!&lt;&gt;"",1,0))</f>
        <v>#REF!</v>
      </c>
      <c r="N58" s="25" t="e">
        <f>IF('Crisis Indicator Data'!#REF!="No Data",1,IF(#REF!&lt;&gt;"",1,0))</f>
        <v>#REF!</v>
      </c>
      <c r="O58" s="25" t="e">
        <f>IF('Crisis Indicator Data'!#REF!="No Data",1,IF(#REF!&lt;&gt;"",1,0))</f>
        <v>#REF!</v>
      </c>
      <c r="P58" s="25" t="e">
        <f>IF('Crisis Indicator Data'!#REF!="No Data",1,IF(#REF!&lt;&gt;"",1,0))</f>
        <v>#REF!</v>
      </c>
      <c r="Q58" s="25" t="e">
        <f>IF('Crisis Indicator Data'!#REF!="No Data",1,IF(#REF!&lt;&gt;"",1,0))</f>
        <v>#REF!</v>
      </c>
      <c r="R58" s="25" t="e">
        <f>IF('Crisis Indicator Data'!#REF!="No Data",1,IF(#REF!&lt;&gt;"",1,0))</f>
        <v>#REF!</v>
      </c>
      <c r="S58" s="25" t="e">
        <f>IF('Crisis Indicator Data'!#REF!="No Data",1,IF(#REF!&lt;&gt;"",1,0))</f>
        <v>#REF!</v>
      </c>
      <c r="T58" s="25" t="e">
        <f>IF('Crisis Indicator Data'!#REF!="No Data",1,IF(#REF!&lt;&gt;"",1,0))</f>
        <v>#REF!</v>
      </c>
      <c r="U58" s="25" t="e">
        <f>IF('Crisis Indicator Data'!#REF!="No Data",1,IF(#REF!&lt;&gt;"",1,0))</f>
        <v>#REF!</v>
      </c>
      <c r="V58" s="25" t="e">
        <f>IF('Crisis Indicator Data'!#REF!="No Data",1,IF(#REF!&lt;&gt;"",1,0))</f>
        <v>#REF!</v>
      </c>
      <c r="W58" s="25" t="e">
        <f>IF('Crisis Indicator Data'!#REF!="No Data",1,IF(#REF!&lt;&gt;"",1,0))</f>
        <v>#REF!</v>
      </c>
      <c r="X58" s="25" t="e">
        <f>IF('Crisis Indicator Data'!#REF!="No Data",1,IF(#REF!&lt;&gt;"",1,0))</f>
        <v>#REF!</v>
      </c>
      <c r="Y58" s="25" t="e">
        <f>IF('Crisis Indicator Data'!#REF!="No Data",1,IF(#REF!&lt;&gt;"",1,0))</f>
        <v>#REF!</v>
      </c>
      <c r="Z58" s="25" t="e">
        <f>IF('Crisis Indicator Data'!#REF!="No Data",1,IF(#REF!&lt;&gt;"",1,0))</f>
        <v>#REF!</v>
      </c>
      <c r="AA58" s="25" t="e">
        <f>IF('Crisis Indicator Data'!#REF!="No Data",1,IF(#REF!&lt;&gt;"",1,0))</f>
        <v>#REF!</v>
      </c>
      <c r="AB58" s="25" t="e">
        <f>IF('Crisis Indicator Data'!#REF!="No Data",1,IF(#REF!&lt;&gt;"",1,0))</f>
        <v>#REF!</v>
      </c>
      <c r="AC58" s="25" t="e">
        <f>IF('Crisis Indicator Data'!#REF!="No Data",1,IF(#REF!&lt;&gt;"",1,0))</f>
        <v>#REF!</v>
      </c>
      <c r="AD58" s="25" t="e">
        <f>IF('Crisis Indicator Data'!#REF!="No Data",1,IF(#REF!&lt;&gt;"",1,0))</f>
        <v>#REF!</v>
      </c>
      <c r="AE58" s="25" t="e">
        <f>IF('Crisis Indicator Data'!#REF!="No Data",1,IF(#REF!&lt;&gt;"",1,0))</f>
        <v>#REF!</v>
      </c>
      <c r="AF58" s="25" t="e">
        <f>IF('Crisis Indicator Data'!#REF!="No Data",1,IF(#REF!&lt;&gt;"",1,0))</f>
        <v>#REF!</v>
      </c>
      <c r="AG58" s="25" t="e">
        <f>IF('Crisis Indicator Data'!#REF!="No Data",1,IF(#REF!&lt;&gt;"",1,0))</f>
        <v>#REF!</v>
      </c>
      <c r="AH58" s="25" t="e">
        <f>IF('Crisis Indicator Data'!#REF!="No Data",1,IF(#REF!&lt;&gt;"",1,0))</f>
        <v>#REF!</v>
      </c>
      <c r="AI58" s="25" t="e">
        <f>IF('Crisis Indicator Data'!#REF!="No Data",1,IF(#REF!&lt;&gt;"",1,0))</f>
        <v>#REF!</v>
      </c>
      <c r="AJ58" s="25" t="e">
        <f>IF('Crisis Indicator Data'!#REF!="No Data",1,IF(#REF!&lt;&gt;"",1,0))</f>
        <v>#REF!</v>
      </c>
      <c r="AK58" s="25" t="e">
        <f>IF('Crisis Indicator Data'!#REF!="No Data",1,IF(#REF!&lt;&gt;"",1,0))</f>
        <v>#REF!</v>
      </c>
      <c r="AL58" s="25" t="e">
        <f>IF('Crisis Indicator Data'!#REF!="No Data",1,IF(#REF!&lt;&gt;"",1,0))</f>
        <v>#REF!</v>
      </c>
      <c r="AM58" s="25" t="e">
        <f>IF('Crisis Indicator Data'!#REF!="No Data",1,IF(#REF!&lt;&gt;"",1,0))</f>
        <v>#REF!</v>
      </c>
      <c r="AN58" s="25" t="e">
        <f>IF('Crisis Indicator Data'!#REF!="No Data",1,IF(#REF!&lt;&gt;"",1,0))</f>
        <v>#REF!</v>
      </c>
      <c r="AO58" s="25" t="e">
        <f>IF('Crisis Indicator Data'!#REF!="No Data",1,IF(#REF!&lt;&gt;"",1,0))</f>
        <v>#REF!</v>
      </c>
      <c r="AP58" s="25" t="e">
        <f>IF('Crisis Indicator Data'!#REF!="No Data",1,IF(#REF!&lt;&gt;"",1,0))</f>
        <v>#REF!</v>
      </c>
      <c r="AQ58" s="25" t="e">
        <f>IF('Crisis Indicator Data'!#REF!="No Data",1,IF(#REF!&lt;&gt;"",1,0))</f>
        <v>#REF!</v>
      </c>
      <c r="AR58" s="25" t="e">
        <f>IF('Crisis Indicator Data'!#REF!="No Data",1,IF(#REF!&lt;&gt;"",1,0))</f>
        <v>#REF!</v>
      </c>
      <c r="AS58" s="25" t="e">
        <f>IF('Crisis Indicator Data'!#REF!="No Data",1,IF(#REF!&lt;&gt;"",1,0))</f>
        <v>#REF!</v>
      </c>
      <c r="AT58" s="25" t="e">
        <f>IF('Crisis Indicator Data'!#REF!="No Data",1,IF(#REF!&lt;&gt;"",1,0))</f>
        <v>#REF!</v>
      </c>
      <c r="AU58" s="25" t="e">
        <f>IF('Crisis Indicator Data'!#REF!="No Data",1,IF(#REF!&lt;&gt;"",1,0))</f>
        <v>#REF!</v>
      </c>
      <c r="AV58" s="25" t="e">
        <f>IF('Crisis Indicator Data'!#REF!="No Data",1,IF(#REF!&lt;&gt;"",1,0))</f>
        <v>#REF!</v>
      </c>
      <c r="AW58" s="25" t="e">
        <f>IF('Crisis Indicator Data'!#REF!="No Data",1,IF(#REF!&lt;&gt;"",1,0))</f>
        <v>#REF!</v>
      </c>
      <c r="AX58" s="25" t="e">
        <f>IF('Crisis Indicator Data'!#REF!="No Data",1,IF(#REF!&lt;&gt;"",1,0))</f>
        <v>#REF!</v>
      </c>
      <c r="AY58" s="25" t="e">
        <f>IF('Crisis Indicator Data'!#REF!="No Data",1,IF(#REF!&lt;&gt;"",1,0))</f>
        <v>#REF!</v>
      </c>
      <c r="AZ58" s="25" t="e">
        <f>IF('Crisis Indicator Data'!#REF!="No Data",1,IF(#REF!&lt;&gt;"",1,0))</f>
        <v>#REF!</v>
      </c>
      <c r="BA58" t="e">
        <f t="shared" si="2"/>
        <v>#REF!</v>
      </c>
      <c r="BB58" s="27" t="e">
        <f t="shared" si="3"/>
        <v>#REF!</v>
      </c>
    </row>
    <row r="59" spans="1:54" x14ac:dyDescent="0.25">
      <c r="A59" t="s">
        <v>9355</v>
      </c>
      <c r="B59" s="25" t="e">
        <f>IF('Crisis Indicator Data'!#REF!="No Data",1,IF(#REF!&lt;&gt;"",1,0))</f>
        <v>#REF!</v>
      </c>
      <c r="C59" s="25" t="e">
        <f>IF('Crisis Indicator Data'!#REF!="No Data",1,IF(#REF!&lt;&gt;"",1,0))</f>
        <v>#REF!</v>
      </c>
      <c r="D59" s="25" t="e">
        <f>IF('Crisis Indicator Data'!#REF!="No Data",1,IF(#REF!&lt;&gt;"",1,0))</f>
        <v>#REF!</v>
      </c>
      <c r="E59" s="25" t="e">
        <f>IF('Crisis Indicator Data'!#REF!="No Data",1,IF(#REF!&lt;&gt;"",1,0))</f>
        <v>#REF!</v>
      </c>
      <c r="F59" s="25" t="e">
        <f>IF('Crisis Indicator Data'!#REF!="No Data",1,IF(#REF!&lt;&gt;"",1,0))</f>
        <v>#REF!</v>
      </c>
      <c r="G59" s="25" t="e">
        <f>IF('Crisis Indicator Data'!#REF!="No Data",1,IF(#REF!&lt;&gt;"",1,0))</f>
        <v>#REF!</v>
      </c>
      <c r="H59" s="25" t="e">
        <f>IF('Crisis Indicator Data'!#REF!="No Data",1,IF(#REF!&lt;&gt;"",1,0))</f>
        <v>#REF!</v>
      </c>
      <c r="I59" s="25" t="e">
        <f>IF('Crisis Indicator Data'!#REF!="No Data",1,IF(#REF!&lt;&gt;"",1,0))</f>
        <v>#REF!</v>
      </c>
      <c r="J59" s="25" t="e">
        <f>IF('Crisis Indicator Data'!#REF!="No Data",1,IF(#REF!&lt;&gt;"",1,0))</f>
        <v>#REF!</v>
      </c>
      <c r="K59" s="25" t="e">
        <f>IF('Crisis Indicator Data'!#REF!="No Data",1,IF(#REF!&lt;&gt;"",1,0))</f>
        <v>#REF!</v>
      </c>
      <c r="L59" s="25" t="e">
        <f>IF('Crisis Indicator Data'!#REF!="No Data",1,IF(#REF!&lt;&gt;"",1,0))</f>
        <v>#REF!</v>
      </c>
      <c r="M59" s="25" t="e">
        <f>IF('Crisis Indicator Data'!#REF!="No Data",1,IF(#REF!&lt;&gt;"",1,0))</f>
        <v>#REF!</v>
      </c>
      <c r="N59" s="25" t="e">
        <f>IF('Crisis Indicator Data'!#REF!="No Data",1,IF(#REF!&lt;&gt;"",1,0))</f>
        <v>#REF!</v>
      </c>
      <c r="O59" s="25" t="e">
        <f>IF('Crisis Indicator Data'!#REF!="No Data",1,IF(#REF!&lt;&gt;"",1,0))</f>
        <v>#REF!</v>
      </c>
      <c r="P59" s="25" t="e">
        <f>IF('Crisis Indicator Data'!#REF!="No Data",1,IF(#REF!&lt;&gt;"",1,0))</f>
        <v>#REF!</v>
      </c>
      <c r="Q59" s="25" t="e">
        <f>IF('Crisis Indicator Data'!#REF!="No Data",1,IF(#REF!&lt;&gt;"",1,0))</f>
        <v>#REF!</v>
      </c>
      <c r="R59" s="25" t="e">
        <f>IF('Crisis Indicator Data'!#REF!="No Data",1,IF(#REF!&lt;&gt;"",1,0))</f>
        <v>#REF!</v>
      </c>
      <c r="S59" s="25" t="e">
        <f>IF('Crisis Indicator Data'!#REF!="No Data",1,IF(#REF!&lt;&gt;"",1,0))</f>
        <v>#REF!</v>
      </c>
      <c r="T59" s="25" t="e">
        <f>IF('Crisis Indicator Data'!#REF!="No Data",1,IF(#REF!&lt;&gt;"",1,0))</f>
        <v>#REF!</v>
      </c>
      <c r="U59" s="25" t="e">
        <f>IF('Crisis Indicator Data'!#REF!="No Data",1,IF(#REF!&lt;&gt;"",1,0))</f>
        <v>#REF!</v>
      </c>
      <c r="V59" s="25" t="e">
        <f>IF('Crisis Indicator Data'!#REF!="No Data",1,IF(#REF!&lt;&gt;"",1,0))</f>
        <v>#REF!</v>
      </c>
      <c r="W59" s="25" t="e">
        <f>IF('Crisis Indicator Data'!#REF!="No Data",1,IF(#REF!&lt;&gt;"",1,0))</f>
        <v>#REF!</v>
      </c>
      <c r="X59" s="25" t="e">
        <f>IF('Crisis Indicator Data'!#REF!="No Data",1,IF(#REF!&lt;&gt;"",1,0))</f>
        <v>#REF!</v>
      </c>
      <c r="Y59" s="25" t="e">
        <f>IF('Crisis Indicator Data'!#REF!="No Data",1,IF(#REF!&lt;&gt;"",1,0))</f>
        <v>#REF!</v>
      </c>
      <c r="Z59" s="25" t="e">
        <f>IF('Crisis Indicator Data'!#REF!="No Data",1,IF(#REF!&lt;&gt;"",1,0))</f>
        <v>#REF!</v>
      </c>
      <c r="AA59" s="25" t="e">
        <f>IF('Crisis Indicator Data'!#REF!="No Data",1,IF(#REF!&lt;&gt;"",1,0))</f>
        <v>#REF!</v>
      </c>
      <c r="AB59" s="25" t="e">
        <f>IF('Crisis Indicator Data'!#REF!="No Data",1,IF(#REF!&lt;&gt;"",1,0))</f>
        <v>#REF!</v>
      </c>
      <c r="AC59" s="25" t="e">
        <f>IF('Crisis Indicator Data'!#REF!="No Data",1,IF(#REF!&lt;&gt;"",1,0))</f>
        <v>#REF!</v>
      </c>
      <c r="AD59" s="25" t="e">
        <f>IF('Crisis Indicator Data'!#REF!="No Data",1,IF(#REF!&lt;&gt;"",1,0))</f>
        <v>#REF!</v>
      </c>
      <c r="AE59" s="25" t="e">
        <f>IF('Crisis Indicator Data'!#REF!="No Data",1,IF(#REF!&lt;&gt;"",1,0))</f>
        <v>#REF!</v>
      </c>
      <c r="AF59" s="25" t="e">
        <f>IF('Crisis Indicator Data'!#REF!="No Data",1,IF(#REF!&lt;&gt;"",1,0))</f>
        <v>#REF!</v>
      </c>
      <c r="AG59" s="25" t="e">
        <f>IF('Crisis Indicator Data'!#REF!="No Data",1,IF(#REF!&lt;&gt;"",1,0))</f>
        <v>#REF!</v>
      </c>
      <c r="AH59" s="25" t="e">
        <f>IF('Crisis Indicator Data'!#REF!="No Data",1,IF(#REF!&lt;&gt;"",1,0))</f>
        <v>#REF!</v>
      </c>
      <c r="AI59" s="25" t="e">
        <f>IF('Crisis Indicator Data'!#REF!="No Data",1,IF(#REF!&lt;&gt;"",1,0))</f>
        <v>#REF!</v>
      </c>
      <c r="AJ59" s="25" t="e">
        <f>IF('Crisis Indicator Data'!#REF!="No Data",1,IF(#REF!&lt;&gt;"",1,0))</f>
        <v>#REF!</v>
      </c>
      <c r="AK59" s="25" t="e">
        <f>IF('Crisis Indicator Data'!#REF!="No Data",1,IF(#REF!&lt;&gt;"",1,0))</f>
        <v>#REF!</v>
      </c>
      <c r="AL59" s="25" t="e">
        <f>IF('Crisis Indicator Data'!#REF!="No Data",1,IF(#REF!&lt;&gt;"",1,0))</f>
        <v>#REF!</v>
      </c>
      <c r="AM59" s="25" t="e">
        <f>IF('Crisis Indicator Data'!#REF!="No Data",1,IF(#REF!&lt;&gt;"",1,0))</f>
        <v>#REF!</v>
      </c>
      <c r="AN59" s="25" t="e">
        <f>IF('Crisis Indicator Data'!#REF!="No Data",1,IF(#REF!&lt;&gt;"",1,0))</f>
        <v>#REF!</v>
      </c>
      <c r="AO59" s="25" t="e">
        <f>IF('Crisis Indicator Data'!#REF!="No Data",1,IF(#REF!&lt;&gt;"",1,0))</f>
        <v>#REF!</v>
      </c>
      <c r="AP59" s="25" t="e">
        <f>IF('Crisis Indicator Data'!#REF!="No Data",1,IF(#REF!&lt;&gt;"",1,0))</f>
        <v>#REF!</v>
      </c>
      <c r="AQ59" s="25" t="e">
        <f>IF('Crisis Indicator Data'!#REF!="No Data",1,IF(#REF!&lt;&gt;"",1,0))</f>
        <v>#REF!</v>
      </c>
      <c r="AR59" s="25" t="e">
        <f>IF('Crisis Indicator Data'!#REF!="No Data",1,IF(#REF!&lt;&gt;"",1,0))</f>
        <v>#REF!</v>
      </c>
      <c r="AS59" s="25" t="e">
        <f>IF('Crisis Indicator Data'!#REF!="No Data",1,IF(#REF!&lt;&gt;"",1,0))</f>
        <v>#REF!</v>
      </c>
      <c r="AT59" s="25" t="e">
        <f>IF('Crisis Indicator Data'!#REF!="No Data",1,IF(#REF!&lt;&gt;"",1,0))</f>
        <v>#REF!</v>
      </c>
      <c r="AU59" s="25" t="e">
        <f>IF('Crisis Indicator Data'!#REF!="No Data",1,IF(#REF!&lt;&gt;"",1,0))</f>
        <v>#REF!</v>
      </c>
      <c r="AV59" s="25" t="e">
        <f>IF('Crisis Indicator Data'!#REF!="No Data",1,IF(#REF!&lt;&gt;"",1,0))</f>
        <v>#REF!</v>
      </c>
      <c r="AW59" s="25" t="e">
        <f>IF('Crisis Indicator Data'!#REF!="No Data",1,IF(#REF!&lt;&gt;"",1,0))</f>
        <v>#REF!</v>
      </c>
      <c r="AX59" s="25" t="e">
        <f>IF('Crisis Indicator Data'!#REF!="No Data",1,IF(#REF!&lt;&gt;"",1,0))</f>
        <v>#REF!</v>
      </c>
      <c r="AY59" s="25" t="e">
        <f>IF('Crisis Indicator Data'!#REF!="No Data",1,IF(#REF!&lt;&gt;"",1,0))</f>
        <v>#REF!</v>
      </c>
      <c r="AZ59" s="25" t="e">
        <f>IF('Crisis Indicator Data'!#REF!="No Data",1,IF(#REF!&lt;&gt;"",1,0))</f>
        <v>#REF!</v>
      </c>
      <c r="BA59" t="e">
        <f t="shared" si="2"/>
        <v>#REF!</v>
      </c>
      <c r="BB59" s="27" t="e">
        <f t="shared" si="3"/>
        <v>#REF!</v>
      </c>
    </row>
    <row r="60" spans="1:54" x14ac:dyDescent="0.25">
      <c r="A60" t="s">
        <v>9359</v>
      </c>
      <c r="B60" s="25" t="e">
        <f>IF('Crisis Indicator Data'!#REF!="No Data",1,IF(#REF!&lt;&gt;"",1,0))</f>
        <v>#REF!</v>
      </c>
      <c r="C60" s="25" t="e">
        <f>IF('Crisis Indicator Data'!#REF!="No Data",1,IF(#REF!&lt;&gt;"",1,0))</f>
        <v>#REF!</v>
      </c>
      <c r="D60" s="25" t="e">
        <f>IF('Crisis Indicator Data'!#REF!="No Data",1,IF(#REF!&lt;&gt;"",1,0))</f>
        <v>#REF!</v>
      </c>
      <c r="E60" s="25" t="e">
        <f>IF('Crisis Indicator Data'!#REF!="No Data",1,IF(#REF!&lt;&gt;"",1,0))</f>
        <v>#REF!</v>
      </c>
      <c r="F60" s="25" t="e">
        <f>IF('Crisis Indicator Data'!#REF!="No Data",1,IF(#REF!&lt;&gt;"",1,0))</f>
        <v>#REF!</v>
      </c>
      <c r="G60" s="25" t="e">
        <f>IF('Crisis Indicator Data'!#REF!="No Data",1,IF(#REF!&lt;&gt;"",1,0))</f>
        <v>#REF!</v>
      </c>
      <c r="H60" s="25" t="e">
        <f>IF('Crisis Indicator Data'!#REF!="No Data",1,IF(#REF!&lt;&gt;"",1,0))</f>
        <v>#REF!</v>
      </c>
      <c r="I60" s="25" t="e">
        <f>IF('Crisis Indicator Data'!#REF!="No Data",1,IF(#REF!&lt;&gt;"",1,0))</f>
        <v>#REF!</v>
      </c>
      <c r="J60" s="25" t="e">
        <f>IF('Crisis Indicator Data'!#REF!="No Data",1,IF(#REF!&lt;&gt;"",1,0))</f>
        <v>#REF!</v>
      </c>
      <c r="K60" s="25" t="e">
        <f>IF('Crisis Indicator Data'!#REF!="No Data",1,IF(#REF!&lt;&gt;"",1,0))</f>
        <v>#REF!</v>
      </c>
      <c r="L60" s="25" t="e">
        <f>IF('Crisis Indicator Data'!#REF!="No Data",1,IF(#REF!&lt;&gt;"",1,0))</f>
        <v>#REF!</v>
      </c>
      <c r="M60" s="25" t="e">
        <f>IF('Crisis Indicator Data'!#REF!="No Data",1,IF(#REF!&lt;&gt;"",1,0))</f>
        <v>#REF!</v>
      </c>
      <c r="N60" s="25" t="e">
        <f>IF('Crisis Indicator Data'!#REF!="No Data",1,IF(#REF!&lt;&gt;"",1,0))</f>
        <v>#REF!</v>
      </c>
      <c r="O60" s="25" t="e">
        <f>IF('Crisis Indicator Data'!#REF!="No Data",1,IF(#REF!&lt;&gt;"",1,0))</f>
        <v>#REF!</v>
      </c>
      <c r="P60" s="25" t="e">
        <f>IF('Crisis Indicator Data'!#REF!="No Data",1,IF(#REF!&lt;&gt;"",1,0))</f>
        <v>#REF!</v>
      </c>
      <c r="Q60" s="25" t="e">
        <f>IF('Crisis Indicator Data'!#REF!="No Data",1,IF(#REF!&lt;&gt;"",1,0))</f>
        <v>#REF!</v>
      </c>
      <c r="R60" s="25" t="e">
        <f>IF('Crisis Indicator Data'!#REF!="No Data",1,IF(#REF!&lt;&gt;"",1,0))</f>
        <v>#REF!</v>
      </c>
      <c r="S60" s="25" t="e">
        <f>IF('Crisis Indicator Data'!#REF!="No Data",1,IF(#REF!&lt;&gt;"",1,0))</f>
        <v>#REF!</v>
      </c>
      <c r="T60" s="25" t="e">
        <f>IF('Crisis Indicator Data'!#REF!="No Data",1,IF(#REF!&lt;&gt;"",1,0))</f>
        <v>#REF!</v>
      </c>
      <c r="U60" s="25" t="e">
        <f>IF('Crisis Indicator Data'!#REF!="No Data",1,IF(#REF!&lt;&gt;"",1,0))</f>
        <v>#REF!</v>
      </c>
      <c r="V60" s="25" t="e">
        <f>IF('Crisis Indicator Data'!#REF!="No Data",1,IF(#REF!&lt;&gt;"",1,0))</f>
        <v>#REF!</v>
      </c>
      <c r="W60" s="25" t="e">
        <f>IF('Crisis Indicator Data'!#REF!="No Data",1,IF(#REF!&lt;&gt;"",1,0))</f>
        <v>#REF!</v>
      </c>
      <c r="X60" s="25" t="e">
        <f>IF('Crisis Indicator Data'!#REF!="No Data",1,IF(#REF!&lt;&gt;"",1,0))</f>
        <v>#REF!</v>
      </c>
      <c r="Y60" s="25" t="e">
        <f>IF('Crisis Indicator Data'!#REF!="No Data",1,IF(#REF!&lt;&gt;"",1,0))</f>
        <v>#REF!</v>
      </c>
      <c r="Z60" s="25" t="e">
        <f>IF('Crisis Indicator Data'!#REF!="No Data",1,IF(#REF!&lt;&gt;"",1,0))</f>
        <v>#REF!</v>
      </c>
      <c r="AA60" s="25" t="e">
        <f>IF('Crisis Indicator Data'!#REF!="No Data",1,IF(#REF!&lt;&gt;"",1,0))</f>
        <v>#REF!</v>
      </c>
      <c r="AB60" s="25" t="e">
        <f>IF('Crisis Indicator Data'!#REF!="No Data",1,IF(#REF!&lt;&gt;"",1,0))</f>
        <v>#REF!</v>
      </c>
      <c r="AC60" s="25" t="e">
        <f>IF('Crisis Indicator Data'!#REF!="No Data",1,IF(#REF!&lt;&gt;"",1,0))</f>
        <v>#REF!</v>
      </c>
      <c r="AD60" s="25" t="e">
        <f>IF('Crisis Indicator Data'!#REF!="No Data",1,IF(#REF!&lt;&gt;"",1,0))</f>
        <v>#REF!</v>
      </c>
      <c r="AE60" s="25" t="e">
        <f>IF('Crisis Indicator Data'!#REF!="No Data",1,IF(#REF!&lt;&gt;"",1,0))</f>
        <v>#REF!</v>
      </c>
      <c r="AF60" s="25" t="e">
        <f>IF('Crisis Indicator Data'!#REF!="No Data",1,IF(#REF!&lt;&gt;"",1,0))</f>
        <v>#REF!</v>
      </c>
      <c r="AG60" s="25" t="e">
        <f>IF('Crisis Indicator Data'!#REF!="No Data",1,IF(#REF!&lt;&gt;"",1,0))</f>
        <v>#REF!</v>
      </c>
      <c r="AH60" s="25" t="e">
        <f>IF('Crisis Indicator Data'!#REF!="No Data",1,IF(#REF!&lt;&gt;"",1,0))</f>
        <v>#REF!</v>
      </c>
      <c r="AI60" s="25" t="e">
        <f>IF('Crisis Indicator Data'!#REF!="No Data",1,IF(#REF!&lt;&gt;"",1,0))</f>
        <v>#REF!</v>
      </c>
      <c r="AJ60" s="25" t="e">
        <f>IF('Crisis Indicator Data'!#REF!="No Data",1,IF(#REF!&lt;&gt;"",1,0))</f>
        <v>#REF!</v>
      </c>
      <c r="AK60" s="25" t="e">
        <f>IF('Crisis Indicator Data'!#REF!="No Data",1,IF(#REF!&lt;&gt;"",1,0))</f>
        <v>#REF!</v>
      </c>
      <c r="AL60" s="25" t="e">
        <f>IF('Crisis Indicator Data'!#REF!="No Data",1,IF(#REF!&lt;&gt;"",1,0))</f>
        <v>#REF!</v>
      </c>
      <c r="AM60" s="25" t="e">
        <f>IF('Crisis Indicator Data'!#REF!="No Data",1,IF(#REF!&lt;&gt;"",1,0))</f>
        <v>#REF!</v>
      </c>
      <c r="AN60" s="25" t="e">
        <f>IF('Crisis Indicator Data'!#REF!="No Data",1,IF(#REF!&lt;&gt;"",1,0))</f>
        <v>#REF!</v>
      </c>
      <c r="AO60" s="25" t="e">
        <f>IF('Crisis Indicator Data'!#REF!="No Data",1,IF(#REF!&lt;&gt;"",1,0))</f>
        <v>#REF!</v>
      </c>
      <c r="AP60" s="25" t="e">
        <f>IF('Crisis Indicator Data'!#REF!="No Data",1,IF(#REF!&lt;&gt;"",1,0))</f>
        <v>#REF!</v>
      </c>
      <c r="AQ60" s="25" t="e">
        <f>IF('Crisis Indicator Data'!#REF!="No Data",1,IF(#REF!&lt;&gt;"",1,0))</f>
        <v>#REF!</v>
      </c>
      <c r="AR60" s="25" t="e">
        <f>IF('Crisis Indicator Data'!#REF!="No Data",1,IF(#REF!&lt;&gt;"",1,0))</f>
        <v>#REF!</v>
      </c>
      <c r="AS60" s="25" t="e">
        <f>IF('Crisis Indicator Data'!#REF!="No Data",1,IF(#REF!&lt;&gt;"",1,0))</f>
        <v>#REF!</v>
      </c>
      <c r="AT60" s="25" t="e">
        <f>IF('Crisis Indicator Data'!#REF!="No Data",1,IF(#REF!&lt;&gt;"",1,0))</f>
        <v>#REF!</v>
      </c>
      <c r="AU60" s="25" t="e">
        <f>IF('Crisis Indicator Data'!#REF!="No Data",1,IF(#REF!&lt;&gt;"",1,0))</f>
        <v>#REF!</v>
      </c>
      <c r="AV60" s="25" t="e">
        <f>IF('Crisis Indicator Data'!#REF!="No Data",1,IF(#REF!&lt;&gt;"",1,0))</f>
        <v>#REF!</v>
      </c>
      <c r="AW60" s="25" t="e">
        <f>IF('Crisis Indicator Data'!#REF!="No Data",1,IF(#REF!&lt;&gt;"",1,0))</f>
        <v>#REF!</v>
      </c>
      <c r="AX60" s="25" t="e">
        <f>IF('Crisis Indicator Data'!#REF!="No Data",1,IF(#REF!&lt;&gt;"",1,0))</f>
        <v>#REF!</v>
      </c>
      <c r="AY60" s="25" t="e">
        <f>IF('Crisis Indicator Data'!#REF!="No Data",1,IF(#REF!&lt;&gt;"",1,0))</f>
        <v>#REF!</v>
      </c>
      <c r="AZ60" s="25" t="e">
        <f>IF('Crisis Indicator Data'!#REF!="No Data",1,IF(#REF!&lt;&gt;"",1,0))</f>
        <v>#REF!</v>
      </c>
      <c r="BA60" t="e">
        <f t="shared" si="2"/>
        <v>#REF!</v>
      </c>
      <c r="BB60" s="27" t="e">
        <f t="shared" si="3"/>
        <v>#REF!</v>
      </c>
    </row>
    <row r="61" spans="1:54" x14ac:dyDescent="0.25">
      <c r="A61" t="s">
        <v>9363</v>
      </c>
      <c r="B61" s="25" t="e">
        <f>IF('Crisis Indicator Data'!#REF!="No Data",1,IF(#REF!&lt;&gt;"",1,0))</f>
        <v>#REF!</v>
      </c>
      <c r="C61" s="25" t="e">
        <f>IF('Crisis Indicator Data'!#REF!="No Data",1,IF(#REF!&lt;&gt;"",1,0))</f>
        <v>#REF!</v>
      </c>
      <c r="D61" s="25" t="e">
        <f>IF('Crisis Indicator Data'!#REF!="No Data",1,IF(#REF!&lt;&gt;"",1,0))</f>
        <v>#REF!</v>
      </c>
      <c r="E61" s="25" t="e">
        <f>IF('Crisis Indicator Data'!#REF!="No Data",1,IF(#REF!&lt;&gt;"",1,0))</f>
        <v>#REF!</v>
      </c>
      <c r="F61" s="25" t="e">
        <f>IF('Crisis Indicator Data'!#REF!="No Data",1,IF(#REF!&lt;&gt;"",1,0))</f>
        <v>#REF!</v>
      </c>
      <c r="G61" s="25" t="e">
        <f>IF('Crisis Indicator Data'!#REF!="No Data",1,IF(#REF!&lt;&gt;"",1,0))</f>
        <v>#REF!</v>
      </c>
      <c r="H61" s="25" t="e">
        <f>IF('Crisis Indicator Data'!#REF!="No Data",1,IF(#REF!&lt;&gt;"",1,0))</f>
        <v>#REF!</v>
      </c>
      <c r="I61" s="25" t="e">
        <f>IF('Crisis Indicator Data'!#REF!="No Data",1,IF(#REF!&lt;&gt;"",1,0))</f>
        <v>#REF!</v>
      </c>
      <c r="J61" s="25" t="e">
        <f>IF('Crisis Indicator Data'!#REF!="No Data",1,IF(#REF!&lt;&gt;"",1,0))</f>
        <v>#REF!</v>
      </c>
      <c r="K61" s="25" t="e">
        <f>IF('Crisis Indicator Data'!#REF!="No Data",1,IF(#REF!&lt;&gt;"",1,0))</f>
        <v>#REF!</v>
      </c>
      <c r="L61" s="25" t="e">
        <f>IF('Crisis Indicator Data'!#REF!="No Data",1,IF(#REF!&lt;&gt;"",1,0))</f>
        <v>#REF!</v>
      </c>
      <c r="M61" s="25" t="e">
        <f>IF('Crisis Indicator Data'!#REF!="No Data",1,IF(#REF!&lt;&gt;"",1,0))</f>
        <v>#REF!</v>
      </c>
      <c r="N61" s="25" t="e">
        <f>IF('Crisis Indicator Data'!#REF!="No Data",1,IF(#REF!&lt;&gt;"",1,0))</f>
        <v>#REF!</v>
      </c>
      <c r="O61" s="25" t="e">
        <f>IF('Crisis Indicator Data'!#REF!="No Data",1,IF(#REF!&lt;&gt;"",1,0))</f>
        <v>#REF!</v>
      </c>
      <c r="P61" s="25" t="e">
        <f>IF('Crisis Indicator Data'!#REF!="No Data",1,IF(#REF!&lt;&gt;"",1,0))</f>
        <v>#REF!</v>
      </c>
      <c r="Q61" s="25" t="e">
        <f>IF('Crisis Indicator Data'!#REF!="No Data",1,IF(#REF!&lt;&gt;"",1,0))</f>
        <v>#REF!</v>
      </c>
      <c r="R61" s="25" t="e">
        <f>IF('Crisis Indicator Data'!#REF!="No Data",1,IF(#REF!&lt;&gt;"",1,0))</f>
        <v>#REF!</v>
      </c>
      <c r="S61" s="25" t="e">
        <f>IF('Crisis Indicator Data'!#REF!="No Data",1,IF(#REF!&lt;&gt;"",1,0))</f>
        <v>#REF!</v>
      </c>
      <c r="T61" s="25" t="e">
        <f>IF('Crisis Indicator Data'!#REF!="No Data",1,IF(#REF!&lt;&gt;"",1,0))</f>
        <v>#REF!</v>
      </c>
      <c r="U61" s="25" t="e">
        <f>IF('Crisis Indicator Data'!#REF!="No Data",1,IF(#REF!&lt;&gt;"",1,0))</f>
        <v>#REF!</v>
      </c>
      <c r="V61" s="25" t="e">
        <f>IF('Crisis Indicator Data'!#REF!="No Data",1,IF(#REF!&lt;&gt;"",1,0))</f>
        <v>#REF!</v>
      </c>
      <c r="W61" s="25" t="e">
        <f>IF('Crisis Indicator Data'!#REF!="No Data",1,IF(#REF!&lt;&gt;"",1,0))</f>
        <v>#REF!</v>
      </c>
      <c r="X61" s="25" t="e">
        <f>IF('Crisis Indicator Data'!#REF!="No Data",1,IF(#REF!&lt;&gt;"",1,0))</f>
        <v>#REF!</v>
      </c>
      <c r="Y61" s="25" t="e">
        <f>IF('Crisis Indicator Data'!#REF!="No Data",1,IF(#REF!&lt;&gt;"",1,0))</f>
        <v>#REF!</v>
      </c>
      <c r="Z61" s="25" t="e">
        <f>IF('Crisis Indicator Data'!#REF!="No Data",1,IF(#REF!&lt;&gt;"",1,0))</f>
        <v>#REF!</v>
      </c>
      <c r="AA61" s="25" t="e">
        <f>IF('Crisis Indicator Data'!#REF!="No Data",1,IF(#REF!&lt;&gt;"",1,0))</f>
        <v>#REF!</v>
      </c>
      <c r="AB61" s="25" t="e">
        <f>IF('Crisis Indicator Data'!#REF!="No Data",1,IF(#REF!&lt;&gt;"",1,0))</f>
        <v>#REF!</v>
      </c>
      <c r="AC61" s="25" t="e">
        <f>IF('Crisis Indicator Data'!#REF!="No Data",1,IF(#REF!&lt;&gt;"",1,0))</f>
        <v>#REF!</v>
      </c>
      <c r="AD61" s="25" t="e">
        <f>IF('Crisis Indicator Data'!#REF!="No Data",1,IF(#REF!&lt;&gt;"",1,0))</f>
        <v>#REF!</v>
      </c>
      <c r="AE61" s="25" t="e">
        <f>IF('Crisis Indicator Data'!#REF!="No Data",1,IF(#REF!&lt;&gt;"",1,0))</f>
        <v>#REF!</v>
      </c>
      <c r="AF61" s="25" t="e">
        <f>IF('Crisis Indicator Data'!#REF!="No Data",1,IF(#REF!&lt;&gt;"",1,0))</f>
        <v>#REF!</v>
      </c>
      <c r="AG61" s="25" t="e">
        <f>IF('Crisis Indicator Data'!#REF!="No Data",1,IF(#REF!&lt;&gt;"",1,0))</f>
        <v>#REF!</v>
      </c>
      <c r="AH61" s="25" t="e">
        <f>IF('Crisis Indicator Data'!#REF!="No Data",1,IF(#REF!&lt;&gt;"",1,0))</f>
        <v>#REF!</v>
      </c>
      <c r="AI61" s="25" t="e">
        <f>IF('Crisis Indicator Data'!#REF!="No Data",1,IF(#REF!&lt;&gt;"",1,0))</f>
        <v>#REF!</v>
      </c>
      <c r="AJ61" s="25" t="e">
        <f>IF('Crisis Indicator Data'!#REF!="No Data",1,IF(#REF!&lt;&gt;"",1,0))</f>
        <v>#REF!</v>
      </c>
      <c r="AK61" s="25" t="e">
        <f>IF('Crisis Indicator Data'!#REF!="No Data",1,IF(#REF!&lt;&gt;"",1,0))</f>
        <v>#REF!</v>
      </c>
      <c r="AL61" s="25" t="e">
        <f>IF('Crisis Indicator Data'!#REF!="No Data",1,IF(#REF!&lt;&gt;"",1,0))</f>
        <v>#REF!</v>
      </c>
      <c r="AM61" s="25" t="e">
        <f>IF('Crisis Indicator Data'!#REF!="No Data",1,IF(#REF!&lt;&gt;"",1,0))</f>
        <v>#REF!</v>
      </c>
      <c r="AN61" s="25" t="e">
        <f>IF('Crisis Indicator Data'!#REF!="No Data",1,IF(#REF!&lt;&gt;"",1,0))</f>
        <v>#REF!</v>
      </c>
      <c r="AO61" s="25" t="e">
        <f>IF('Crisis Indicator Data'!#REF!="No Data",1,IF(#REF!&lt;&gt;"",1,0))</f>
        <v>#REF!</v>
      </c>
      <c r="AP61" s="25" t="e">
        <f>IF('Crisis Indicator Data'!#REF!="No Data",1,IF(#REF!&lt;&gt;"",1,0))</f>
        <v>#REF!</v>
      </c>
      <c r="AQ61" s="25" t="e">
        <f>IF('Crisis Indicator Data'!#REF!="No Data",1,IF(#REF!&lt;&gt;"",1,0))</f>
        <v>#REF!</v>
      </c>
      <c r="AR61" s="25" t="e">
        <f>IF('Crisis Indicator Data'!#REF!="No Data",1,IF(#REF!&lt;&gt;"",1,0))</f>
        <v>#REF!</v>
      </c>
      <c r="AS61" s="25" t="e">
        <f>IF('Crisis Indicator Data'!#REF!="No Data",1,IF(#REF!&lt;&gt;"",1,0))</f>
        <v>#REF!</v>
      </c>
      <c r="AT61" s="25" t="e">
        <f>IF('Crisis Indicator Data'!#REF!="No Data",1,IF(#REF!&lt;&gt;"",1,0))</f>
        <v>#REF!</v>
      </c>
      <c r="AU61" s="25" t="e">
        <f>IF('Crisis Indicator Data'!#REF!="No Data",1,IF(#REF!&lt;&gt;"",1,0))</f>
        <v>#REF!</v>
      </c>
      <c r="AV61" s="25" t="e">
        <f>IF('Crisis Indicator Data'!#REF!="No Data",1,IF(#REF!&lt;&gt;"",1,0))</f>
        <v>#REF!</v>
      </c>
      <c r="AW61" s="25" t="e">
        <f>IF('Crisis Indicator Data'!#REF!="No Data",1,IF(#REF!&lt;&gt;"",1,0))</f>
        <v>#REF!</v>
      </c>
      <c r="AX61" s="25" t="e">
        <f>IF('Crisis Indicator Data'!#REF!="No Data",1,IF(#REF!&lt;&gt;"",1,0))</f>
        <v>#REF!</v>
      </c>
      <c r="AY61" s="25" t="e">
        <f>IF('Crisis Indicator Data'!#REF!="No Data",1,IF(#REF!&lt;&gt;"",1,0))</f>
        <v>#REF!</v>
      </c>
      <c r="AZ61" s="25" t="e">
        <f>IF('Crisis Indicator Data'!#REF!="No Data",1,IF(#REF!&lt;&gt;"",1,0))</f>
        <v>#REF!</v>
      </c>
      <c r="BA61" t="e">
        <f t="shared" si="2"/>
        <v>#REF!</v>
      </c>
      <c r="BB61" s="27" t="e">
        <f t="shared" si="3"/>
        <v>#REF!</v>
      </c>
    </row>
    <row r="62" spans="1:54" x14ac:dyDescent="0.25">
      <c r="A62" t="s">
        <v>9373</v>
      </c>
      <c r="B62" s="25" t="e">
        <f>IF('Crisis Indicator Data'!#REF!="No Data",1,IF(#REF!&lt;&gt;"",1,0))</f>
        <v>#REF!</v>
      </c>
      <c r="C62" s="25" t="e">
        <f>IF('Crisis Indicator Data'!#REF!="No Data",1,IF(#REF!&lt;&gt;"",1,0))</f>
        <v>#REF!</v>
      </c>
      <c r="D62" s="25" t="e">
        <f>IF('Crisis Indicator Data'!#REF!="No Data",1,IF(#REF!&lt;&gt;"",1,0))</f>
        <v>#REF!</v>
      </c>
      <c r="E62" s="25" t="e">
        <f>IF('Crisis Indicator Data'!#REF!="No Data",1,IF(#REF!&lt;&gt;"",1,0))</f>
        <v>#REF!</v>
      </c>
      <c r="F62" s="25" t="e">
        <f>IF('Crisis Indicator Data'!#REF!="No Data",1,IF(#REF!&lt;&gt;"",1,0))</f>
        <v>#REF!</v>
      </c>
      <c r="G62" s="25" t="e">
        <f>IF('Crisis Indicator Data'!#REF!="No Data",1,IF(#REF!&lt;&gt;"",1,0))</f>
        <v>#REF!</v>
      </c>
      <c r="H62" s="25" t="e">
        <f>IF('Crisis Indicator Data'!#REF!="No Data",1,IF(#REF!&lt;&gt;"",1,0))</f>
        <v>#REF!</v>
      </c>
      <c r="I62" s="25" t="e">
        <f>IF('Crisis Indicator Data'!#REF!="No Data",1,IF(#REF!&lt;&gt;"",1,0))</f>
        <v>#REF!</v>
      </c>
      <c r="J62" s="25" t="e">
        <f>IF('Crisis Indicator Data'!#REF!="No Data",1,IF(#REF!&lt;&gt;"",1,0))</f>
        <v>#REF!</v>
      </c>
      <c r="K62" s="25" t="e">
        <f>IF('Crisis Indicator Data'!#REF!="No Data",1,IF(#REF!&lt;&gt;"",1,0))</f>
        <v>#REF!</v>
      </c>
      <c r="L62" s="25" t="e">
        <f>IF('Crisis Indicator Data'!#REF!="No Data",1,IF(#REF!&lt;&gt;"",1,0))</f>
        <v>#REF!</v>
      </c>
      <c r="M62" s="25" t="e">
        <f>IF('Crisis Indicator Data'!#REF!="No Data",1,IF(#REF!&lt;&gt;"",1,0))</f>
        <v>#REF!</v>
      </c>
      <c r="N62" s="25" t="e">
        <f>IF('Crisis Indicator Data'!#REF!="No Data",1,IF(#REF!&lt;&gt;"",1,0))</f>
        <v>#REF!</v>
      </c>
      <c r="O62" s="25" t="e">
        <f>IF('Crisis Indicator Data'!#REF!="No Data",1,IF(#REF!&lt;&gt;"",1,0))</f>
        <v>#REF!</v>
      </c>
      <c r="P62" s="25" t="e">
        <f>IF('Crisis Indicator Data'!#REF!="No Data",1,IF(#REF!&lt;&gt;"",1,0))</f>
        <v>#REF!</v>
      </c>
      <c r="Q62" s="25" t="e">
        <f>IF('Crisis Indicator Data'!#REF!="No Data",1,IF(#REF!&lt;&gt;"",1,0))</f>
        <v>#REF!</v>
      </c>
      <c r="R62" s="25" t="e">
        <f>IF('Crisis Indicator Data'!#REF!="No Data",1,IF(#REF!&lt;&gt;"",1,0))</f>
        <v>#REF!</v>
      </c>
      <c r="S62" s="25" t="e">
        <f>IF('Crisis Indicator Data'!#REF!="No Data",1,IF(#REF!&lt;&gt;"",1,0))</f>
        <v>#REF!</v>
      </c>
      <c r="T62" s="25" t="e">
        <f>IF('Crisis Indicator Data'!#REF!="No Data",1,IF(#REF!&lt;&gt;"",1,0))</f>
        <v>#REF!</v>
      </c>
      <c r="U62" s="25" t="e">
        <f>IF('Crisis Indicator Data'!#REF!="No Data",1,IF(#REF!&lt;&gt;"",1,0))</f>
        <v>#REF!</v>
      </c>
      <c r="V62" s="25" t="e">
        <f>IF('Crisis Indicator Data'!#REF!="No Data",1,IF(#REF!&lt;&gt;"",1,0))</f>
        <v>#REF!</v>
      </c>
      <c r="W62" s="25" t="e">
        <f>IF('Crisis Indicator Data'!#REF!="No Data",1,IF(#REF!&lt;&gt;"",1,0))</f>
        <v>#REF!</v>
      </c>
      <c r="X62" s="25" t="e">
        <f>IF('Crisis Indicator Data'!#REF!="No Data",1,IF(#REF!&lt;&gt;"",1,0))</f>
        <v>#REF!</v>
      </c>
      <c r="Y62" s="25" t="e">
        <f>IF('Crisis Indicator Data'!#REF!="No Data",1,IF(#REF!&lt;&gt;"",1,0))</f>
        <v>#REF!</v>
      </c>
      <c r="Z62" s="25" t="e">
        <f>IF('Crisis Indicator Data'!#REF!="No Data",1,IF(#REF!&lt;&gt;"",1,0))</f>
        <v>#REF!</v>
      </c>
      <c r="AA62" s="25" t="e">
        <f>IF('Crisis Indicator Data'!#REF!="No Data",1,IF(#REF!&lt;&gt;"",1,0))</f>
        <v>#REF!</v>
      </c>
      <c r="AB62" s="25" t="e">
        <f>IF('Crisis Indicator Data'!#REF!="No Data",1,IF(#REF!&lt;&gt;"",1,0))</f>
        <v>#REF!</v>
      </c>
      <c r="AC62" s="25" t="e">
        <f>IF('Crisis Indicator Data'!#REF!="No Data",1,IF(#REF!&lt;&gt;"",1,0))</f>
        <v>#REF!</v>
      </c>
      <c r="AD62" s="25" t="e">
        <f>IF('Crisis Indicator Data'!#REF!="No Data",1,IF(#REF!&lt;&gt;"",1,0))</f>
        <v>#REF!</v>
      </c>
      <c r="AE62" s="25" t="e">
        <f>IF('Crisis Indicator Data'!#REF!="No Data",1,IF(#REF!&lt;&gt;"",1,0))</f>
        <v>#REF!</v>
      </c>
      <c r="AF62" s="25" t="e">
        <f>IF('Crisis Indicator Data'!#REF!="No Data",1,IF(#REF!&lt;&gt;"",1,0))</f>
        <v>#REF!</v>
      </c>
      <c r="AG62" s="25" t="e">
        <f>IF('Crisis Indicator Data'!#REF!="No Data",1,IF(#REF!&lt;&gt;"",1,0))</f>
        <v>#REF!</v>
      </c>
      <c r="AH62" s="25" t="e">
        <f>IF('Crisis Indicator Data'!#REF!="No Data",1,IF(#REF!&lt;&gt;"",1,0))</f>
        <v>#REF!</v>
      </c>
      <c r="AI62" s="25" t="e">
        <f>IF('Crisis Indicator Data'!#REF!="No Data",1,IF(#REF!&lt;&gt;"",1,0))</f>
        <v>#REF!</v>
      </c>
      <c r="AJ62" s="25" t="e">
        <f>IF('Crisis Indicator Data'!#REF!="No Data",1,IF(#REF!&lt;&gt;"",1,0))</f>
        <v>#REF!</v>
      </c>
      <c r="AK62" s="25" t="e">
        <f>IF('Crisis Indicator Data'!#REF!="No Data",1,IF(#REF!&lt;&gt;"",1,0))</f>
        <v>#REF!</v>
      </c>
      <c r="AL62" s="25" t="e">
        <f>IF('Crisis Indicator Data'!#REF!="No Data",1,IF(#REF!&lt;&gt;"",1,0))</f>
        <v>#REF!</v>
      </c>
      <c r="AM62" s="25" t="e">
        <f>IF('Crisis Indicator Data'!#REF!="No Data",1,IF(#REF!&lt;&gt;"",1,0))</f>
        <v>#REF!</v>
      </c>
      <c r="AN62" s="25" t="e">
        <f>IF('Crisis Indicator Data'!#REF!="No Data",1,IF(#REF!&lt;&gt;"",1,0))</f>
        <v>#REF!</v>
      </c>
      <c r="AO62" s="25" t="e">
        <f>IF('Crisis Indicator Data'!#REF!="No Data",1,IF(#REF!&lt;&gt;"",1,0))</f>
        <v>#REF!</v>
      </c>
      <c r="AP62" s="25" t="e">
        <f>IF('Crisis Indicator Data'!#REF!="No Data",1,IF(#REF!&lt;&gt;"",1,0))</f>
        <v>#REF!</v>
      </c>
      <c r="AQ62" s="25" t="e">
        <f>IF('Crisis Indicator Data'!#REF!="No Data",1,IF(#REF!&lt;&gt;"",1,0))</f>
        <v>#REF!</v>
      </c>
      <c r="AR62" s="25" t="e">
        <f>IF('Crisis Indicator Data'!#REF!="No Data",1,IF(#REF!&lt;&gt;"",1,0))</f>
        <v>#REF!</v>
      </c>
      <c r="AS62" s="25" t="e">
        <f>IF('Crisis Indicator Data'!#REF!="No Data",1,IF(#REF!&lt;&gt;"",1,0))</f>
        <v>#REF!</v>
      </c>
      <c r="AT62" s="25" t="e">
        <f>IF('Crisis Indicator Data'!#REF!="No Data",1,IF(#REF!&lt;&gt;"",1,0))</f>
        <v>#REF!</v>
      </c>
      <c r="AU62" s="25" t="e">
        <f>IF('Crisis Indicator Data'!#REF!="No Data",1,IF(#REF!&lt;&gt;"",1,0))</f>
        <v>#REF!</v>
      </c>
      <c r="AV62" s="25" t="e">
        <f>IF('Crisis Indicator Data'!#REF!="No Data",1,IF(#REF!&lt;&gt;"",1,0))</f>
        <v>#REF!</v>
      </c>
      <c r="AW62" s="25" t="e">
        <f>IF('Crisis Indicator Data'!#REF!="No Data",1,IF(#REF!&lt;&gt;"",1,0))</f>
        <v>#REF!</v>
      </c>
      <c r="AX62" s="25" t="e">
        <f>IF('Crisis Indicator Data'!#REF!="No Data",1,IF(#REF!&lt;&gt;"",1,0))</f>
        <v>#REF!</v>
      </c>
      <c r="AY62" s="25" t="e">
        <f>IF('Crisis Indicator Data'!#REF!="No Data",1,IF(#REF!&lt;&gt;"",1,0))</f>
        <v>#REF!</v>
      </c>
      <c r="AZ62" s="25" t="e">
        <f>IF('Crisis Indicator Data'!#REF!="No Data",1,IF(#REF!&lt;&gt;"",1,0))</f>
        <v>#REF!</v>
      </c>
      <c r="BA62" t="e">
        <f t="shared" si="2"/>
        <v>#REF!</v>
      </c>
      <c r="BB62" s="27" t="e">
        <f t="shared" si="3"/>
        <v>#REF!</v>
      </c>
    </row>
    <row r="63" spans="1:54" x14ac:dyDescent="0.25">
      <c r="A63" t="s">
        <v>9367</v>
      </c>
      <c r="B63" s="25" t="e">
        <f>IF('Crisis Indicator Data'!#REF!="No Data",1,IF(#REF!&lt;&gt;"",1,0))</f>
        <v>#REF!</v>
      </c>
      <c r="C63" s="25" t="e">
        <f>IF('Crisis Indicator Data'!#REF!="No Data",1,IF(#REF!&lt;&gt;"",1,0))</f>
        <v>#REF!</v>
      </c>
      <c r="D63" s="25" t="e">
        <f>IF('Crisis Indicator Data'!#REF!="No Data",1,IF(#REF!&lt;&gt;"",1,0))</f>
        <v>#REF!</v>
      </c>
      <c r="E63" s="25" t="e">
        <f>IF('Crisis Indicator Data'!#REF!="No Data",1,IF(#REF!&lt;&gt;"",1,0))</f>
        <v>#REF!</v>
      </c>
      <c r="F63" s="25" t="e">
        <f>IF('Crisis Indicator Data'!#REF!="No Data",1,IF(#REF!&lt;&gt;"",1,0))</f>
        <v>#REF!</v>
      </c>
      <c r="G63" s="25" t="e">
        <f>IF('Crisis Indicator Data'!#REF!="No Data",1,IF(#REF!&lt;&gt;"",1,0))</f>
        <v>#REF!</v>
      </c>
      <c r="H63" s="25" t="e">
        <f>IF('Crisis Indicator Data'!#REF!="No Data",1,IF(#REF!&lt;&gt;"",1,0))</f>
        <v>#REF!</v>
      </c>
      <c r="I63" s="25" t="e">
        <f>IF('Crisis Indicator Data'!#REF!="No Data",1,IF(#REF!&lt;&gt;"",1,0))</f>
        <v>#REF!</v>
      </c>
      <c r="J63" s="25" t="e">
        <f>IF('Crisis Indicator Data'!#REF!="No Data",1,IF(#REF!&lt;&gt;"",1,0))</f>
        <v>#REF!</v>
      </c>
      <c r="K63" s="25" t="e">
        <f>IF('Crisis Indicator Data'!#REF!="No Data",1,IF(#REF!&lt;&gt;"",1,0))</f>
        <v>#REF!</v>
      </c>
      <c r="L63" s="25" t="e">
        <f>IF('Crisis Indicator Data'!#REF!="No Data",1,IF(#REF!&lt;&gt;"",1,0))</f>
        <v>#REF!</v>
      </c>
      <c r="M63" s="25" t="e">
        <f>IF('Crisis Indicator Data'!#REF!="No Data",1,IF(#REF!&lt;&gt;"",1,0))</f>
        <v>#REF!</v>
      </c>
      <c r="N63" s="25" t="e">
        <f>IF('Crisis Indicator Data'!#REF!="No Data",1,IF(#REF!&lt;&gt;"",1,0))</f>
        <v>#REF!</v>
      </c>
      <c r="O63" s="25" t="e">
        <f>IF('Crisis Indicator Data'!#REF!="No Data",1,IF(#REF!&lt;&gt;"",1,0))</f>
        <v>#REF!</v>
      </c>
      <c r="P63" s="25" t="e">
        <f>IF('Crisis Indicator Data'!#REF!="No Data",1,IF(#REF!&lt;&gt;"",1,0))</f>
        <v>#REF!</v>
      </c>
      <c r="Q63" s="25" t="e">
        <f>IF('Crisis Indicator Data'!#REF!="No Data",1,IF(#REF!&lt;&gt;"",1,0))</f>
        <v>#REF!</v>
      </c>
      <c r="R63" s="25" t="e">
        <f>IF('Crisis Indicator Data'!#REF!="No Data",1,IF(#REF!&lt;&gt;"",1,0))</f>
        <v>#REF!</v>
      </c>
      <c r="S63" s="25" t="e">
        <f>IF('Crisis Indicator Data'!#REF!="No Data",1,IF(#REF!&lt;&gt;"",1,0))</f>
        <v>#REF!</v>
      </c>
      <c r="T63" s="25" t="e">
        <f>IF('Crisis Indicator Data'!#REF!="No Data",1,IF(#REF!&lt;&gt;"",1,0))</f>
        <v>#REF!</v>
      </c>
      <c r="U63" s="25" t="e">
        <f>IF('Crisis Indicator Data'!#REF!="No Data",1,IF(#REF!&lt;&gt;"",1,0))</f>
        <v>#REF!</v>
      </c>
      <c r="V63" s="25" t="e">
        <f>IF('Crisis Indicator Data'!#REF!="No Data",1,IF(#REF!&lt;&gt;"",1,0))</f>
        <v>#REF!</v>
      </c>
      <c r="W63" s="25" t="e">
        <f>IF('Crisis Indicator Data'!#REF!="No Data",1,IF(#REF!&lt;&gt;"",1,0))</f>
        <v>#REF!</v>
      </c>
      <c r="X63" s="25" t="e">
        <f>IF('Crisis Indicator Data'!#REF!="No Data",1,IF(#REF!&lt;&gt;"",1,0))</f>
        <v>#REF!</v>
      </c>
      <c r="Y63" s="25" t="e">
        <f>IF('Crisis Indicator Data'!#REF!="No Data",1,IF(#REF!&lt;&gt;"",1,0))</f>
        <v>#REF!</v>
      </c>
      <c r="Z63" s="25" t="e">
        <f>IF('Crisis Indicator Data'!#REF!="No Data",1,IF(#REF!&lt;&gt;"",1,0))</f>
        <v>#REF!</v>
      </c>
      <c r="AA63" s="25" t="e">
        <f>IF('Crisis Indicator Data'!#REF!="No Data",1,IF(#REF!&lt;&gt;"",1,0))</f>
        <v>#REF!</v>
      </c>
      <c r="AB63" s="25" t="e">
        <f>IF('Crisis Indicator Data'!#REF!="No Data",1,IF(#REF!&lt;&gt;"",1,0))</f>
        <v>#REF!</v>
      </c>
      <c r="AC63" s="25" t="e">
        <f>IF('Crisis Indicator Data'!#REF!="No Data",1,IF(#REF!&lt;&gt;"",1,0))</f>
        <v>#REF!</v>
      </c>
      <c r="AD63" s="25" t="e">
        <f>IF('Crisis Indicator Data'!#REF!="No Data",1,IF(#REF!&lt;&gt;"",1,0))</f>
        <v>#REF!</v>
      </c>
      <c r="AE63" s="25" t="e">
        <f>IF('Crisis Indicator Data'!#REF!="No Data",1,IF(#REF!&lt;&gt;"",1,0))</f>
        <v>#REF!</v>
      </c>
      <c r="AF63" s="25" t="e">
        <f>IF('Crisis Indicator Data'!#REF!="No Data",1,IF(#REF!&lt;&gt;"",1,0))</f>
        <v>#REF!</v>
      </c>
      <c r="AG63" s="25" t="e">
        <f>IF('Crisis Indicator Data'!#REF!="No Data",1,IF(#REF!&lt;&gt;"",1,0))</f>
        <v>#REF!</v>
      </c>
      <c r="AH63" s="25" t="e">
        <f>IF('Crisis Indicator Data'!#REF!="No Data",1,IF(#REF!&lt;&gt;"",1,0))</f>
        <v>#REF!</v>
      </c>
      <c r="AI63" s="25" t="e">
        <f>IF('Crisis Indicator Data'!#REF!="No Data",1,IF(#REF!&lt;&gt;"",1,0))</f>
        <v>#REF!</v>
      </c>
      <c r="AJ63" s="25" t="e">
        <f>IF('Crisis Indicator Data'!#REF!="No Data",1,IF(#REF!&lt;&gt;"",1,0))</f>
        <v>#REF!</v>
      </c>
      <c r="AK63" s="25" t="e">
        <f>IF('Crisis Indicator Data'!#REF!="No Data",1,IF(#REF!&lt;&gt;"",1,0))</f>
        <v>#REF!</v>
      </c>
      <c r="AL63" s="25" t="e">
        <f>IF('Crisis Indicator Data'!#REF!="No Data",1,IF(#REF!&lt;&gt;"",1,0))</f>
        <v>#REF!</v>
      </c>
      <c r="AM63" s="25" t="e">
        <f>IF('Crisis Indicator Data'!#REF!="No Data",1,IF(#REF!&lt;&gt;"",1,0))</f>
        <v>#REF!</v>
      </c>
      <c r="AN63" s="25" t="e">
        <f>IF('Crisis Indicator Data'!#REF!="No Data",1,IF(#REF!&lt;&gt;"",1,0))</f>
        <v>#REF!</v>
      </c>
      <c r="AO63" s="25" t="e">
        <f>IF('Crisis Indicator Data'!#REF!="No Data",1,IF(#REF!&lt;&gt;"",1,0))</f>
        <v>#REF!</v>
      </c>
      <c r="AP63" s="25" t="e">
        <f>IF('Crisis Indicator Data'!#REF!="No Data",1,IF(#REF!&lt;&gt;"",1,0))</f>
        <v>#REF!</v>
      </c>
      <c r="AQ63" s="25" t="e">
        <f>IF('Crisis Indicator Data'!#REF!="No Data",1,IF(#REF!&lt;&gt;"",1,0))</f>
        <v>#REF!</v>
      </c>
      <c r="AR63" s="25" t="e">
        <f>IF('Crisis Indicator Data'!#REF!="No Data",1,IF(#REF!&lt;&gt;"",1,0))</f>
        <v>#REF!</v>
      </c>
      <c r="AS63" s="25" t="e">
        <f>IF('Crisis Indicator Data'!#REF!="No Data",1,IF(#REF!&lt;&gt;"",1,0))</f>
        <v>#REF!</v>
      </c>
      <c r="AT63" s="25" t="e">
        <f>IF('Crisis Indicator Data'!#REF!="No Data",1,IF(#REF!&lt;&gt;"",1,0))</f>
        <v>#REF!</v>
      </c>
      <c r="AU63" s="25" t="e">
        <f>IF('Crisis Indicator Data'!#REF!="No Data",1,IF(#REF!&lt;&gt;"",1,0))</f>
        <v>#REF!</v>
      </c>
      <c r="AV63" s="25" t="e">
        <f>IF('Crisis Indicator Data'!#REF!="No Data",1,IF(#REF!&lt;&gt;"",1,0))</f>
        <v>#REF!</v>
      </c>
      <c r="AW63" s="25" t="e">
        <f>IF('Crisis Indicator Data'!#REF!="No Data",1,IF(#REF!&lt;&gt;"",1,0))</f>
        <v>#REF!</v>
      </c>
      <c r="AX63" s="25" t="e">
        <f>IF('Crisis Indicator Data'!#REF!="No Data",1,IF(#REF!&lt;&gt;"",1,0))</f>
        <v>#REF!</v>
      </c>
      <c r="AY63" s="25" t="e">
        <f>IF('Crisis Indicator Data'!#REF!="No Data",1,IF(#REF!&lt;&gt;"",1,0))</f>
        <v>#REF!</v>
      </c>
      <c r="AZ63" s="25" t="e">
        <f>IF('Crisis Indicator Data'!#REF!="No Data",1,IF(#REF!&lt;&gt;"",1,0))</f>
        <v>#REF!</v>
      </c>
      <c r="BA63" t="e">
        <f t="shared" si="2"/>
        <v>#REF!</v>
      </c>
      <c r="BB63" s="27" t="e">
        <f t="shared" si="3"/>
        <v>#REF!</v>
      </c>
    </row>
    <row r="64" spans="1:54" x14ac:dyDescent="0.25">
      <c r="A64" t="s">
        <v>9339</v>
      </c>
      <c r="B64" s="25" t="e">
        <f>IF('Crisis Indicator Data'!#REF!="No Data",1,IF(#REF!&lt;&gt;"",1,0))</f>
        <v>#REF!</v>
      </c>
      <c r="C64" s="25" t="e">
        <f>IF('Crisis Indicator Data'!#REF!="No Data",1,IF(#REF!&lt;&gt;"",1,0))</f>
        <v>#REF!</v>
      </c>
      <c r="D64" s="25" t="e">
        <f>IF('Crisis Indicator Data'!#REF!="No Data",1,IF(#REF!&lt;&gt;"",1,0))</f>
        <v>#REF!</v>
      </c>
      <c r="E64" s="25" t="e">
        <f>IF('Crisis Indicator Data'!#REF!="No Data",1,IF(#REF!&lt;&gt;"",1,0))</f>
        <v>#REF!</v>
      </c>
      <c r="F64" s="25" t="e">
        <f>IF('Crisis Indicator Data'!#REF!="No Data",1,IF(#REF!&lt;&gt;"",1,0))</f>
        <v>#REF!</v>
      </c>
      <c r="G64" s="25" t="e">
        <f>IF('Crisis Indicator Data'!#REF!="No Data",1,IF(#REF!&lt;&gt;"",1,0))</f>
        <v>#REF!</v>
      </c>
      <c r="H64" s="25" t="e">
        <f>IF('Crisis Indicator Data'!#REF!="No Data",1,IF(#REF!&lt;&gt;"",1,0))</f>
        <v>#REF!</v>
      </c>
      <c r="I64" s="25" t="e">
        <f>IF('Crisis Indicator Data'!#REF!="No Data",1,IF(#REF!&lt;&gt;"",1,0))</f>
        <v>#REF!</v>
      </c>
      <c r="J64" s="25" t="e">
        <f>IF('Crisis Indicator Data'!#REF!="No Data",1,IF(#REF!&lt;&gt;"",1,0))</f>
        <v>#REF!</v>
      </c>
      <c r="K64" s="25" t="e">
        <f>IF('Crisis Indicator Data'!#REF!="No Data",1,IF(#REF!&lt;&gt;"",1,0))</f>
        <v>#REF!</v>
      </c>
      <c r="L64" s="25" t="e">
        <f>IF('Crisis Indicator Data'!#REF!="No Data",1,IF(#REF!&lt;&gt;"",1,0))</f>
        <v>#REF!</v>
      </c>
      <c r="M64" s="25" t="e">
        <f>IF('Crisis Indicator Data'!#REF!="No Data",1,IF(#REF!&lt;&gt;"",1,0))</f>
        <v>#REF!</v>
      </c>
      <c r="N64" s="25" t="e">
        <f>IF('Crisis Indicator Data'!#REF!="No Data",1,IF(#REF!&lt;&gt;"",1,0))</f>
        <v>#REF!</v>
      </c>
      <c r="O64" s="25" t="e">
        <f>IF('Crisis Indicator Data'!#REF!="No Data",1,IF(#REF!&lt;&gt;"",1,0))</f>
        <v>#REF!</v>
      </c>
      <c r="P64" s="25" t="e">
        <f>IF('Crisis Indicator Data'!#REF!="No Data",1,IF(#REF!&lt;&gt;"",1,0))</f>
        <v>#REF!</v>
      </c>
      <c r="Q64" s="25" t="e">
        <f>IF('Crisis Indicator Data'!#REF!="No Data",1,IF(#REF!&lt;&gt;"",1,0))</f>
        <v>#REF!</v>
      </c>
      <c r="R64" s="25" t="e">
        <f>IF('Crisis Indicator Data'!#REF!="No Data",1,IF(#REF!&lt;&gt;"",1,0))</f>
        <v>#REF!</v>
      </c>
      <c r="S64" s="25" t="e">
        <f>IF('Crisis Indicator Data'!#REF!="No Data",1,IF(#REF!&lt;&gt;"",1,0))</f>
        <v>#REF!</v>
      </c>
      <c r="T64" s="25" t="e">
        <f>IF('Crisis Indicator Data'!#REF!="No Data",1,IF(#REF!&lt;&gt;"",1,0))</f>
        <v>#REF!</v>
      </c>
      <c r="U64" s="25" t="e">
        <f>IF('Crisis Indicator Data'!#REF!="No Data",1,IF(#REF!&lt;&gt;"",1,0))</f>
        <v>#REF!</v>
      </c>
      <c r="V64" s="25" t="e">
        <f>IF('Crisis Indicator Data'!#REF!="No Data",1,IF(#REF!&lt;&gt;"",1,0))</f>
        <v>#REF!</v>
      </c>
      <c r="W64" s="25" t="e">
        <f>IF('Crisis Indicator Data'!#REF!="No Data",1,IF(#REF!&lt;&gt;"",1,0))</f>
        <v>#REF!</v>
      </c>
      <c r="X64" s="25" t="e">
        <f>IF('Crisis Indicator Data'!#REF!="No Data",1,IF(#REF!&lt;&gt;"",1,0))</f>
        <v>#REF!</v>
      </c>
      <c r="Y64" s="25" t="e">
        <f>IF('Crisis Indicator Data'!#REF!="No Data",1,IF(#REF!&lt;&gt;"",1,0))</f>
        <v>#REF!</v>
      </c>
      <c r="Z64" s="25" t="e">
        <f>IF('Crisis Indicator Data'!#REF!="No Data",1,IF(#REF!&lt;&gt;"",1,0))</f>
        <v>#REF!</v>
      </c>
      <c r="AA64" s="25" t="e">
        <f>IF('Crisis Indicator Data'!#REF!="No Data",1,IF(#REF!&lt;&gt;"",1,0))</f>
        <v>#REF!</v>
      </c>
      <c r="AB64" s="25" t="e">
        <f>IF('Crisis Indicator Data'!#REF!="No Data",1,IF(#REF!&lt;&gt;"",1,0))</f>
        <v>#REF!</v>
      </c>
      <c r="AC64" s="25" t="e">
        <f>IF('Crisis Indicator Data'!#REF!="No Data",1,IF(#REF!&lt;&gt;"",1,0))</f>
        <v>#REF!</v>
      </c>
      <c r="AD64" s="25" t="e">
        <f>IF('Crisis Indicator Data'!#REF!="No Data",1,IF(#REF!&lt;&gt;"",1,0))</f>
        <v>#REF!</v>
      </c>
      <c r="AE64" s="25" t="e">
        <f>IF('Crisis Indicator Data'!#REF!="No Data",1,IF(#REF!&lt;&gt;"",1,0))</f>
        <v>#REF!</v>
      </c>
      <c r="AF64" s="25" t="e">
        <f>IF('Crisis Indicator Data'!#REF!="No Data",1,IF(#REF!&lt;&gt;"",1,0))</f>
        <v>#REF!</v>
      </c>
      <c r="AG64" s="25" t="e">
        <f>IF('Crisis Indicator Data'!#REF!="No Data",1,IF(#REF!&lt;&gt;"",1,0))</f>
        <v>#REF!</v>
      </c>
      <c r="AH64" s="25" t="e">
        <f>IF('Crisis Indicator Data'!#REF!="No Data",1,IF(#REF!&lt;&gt;"",1,0))</f>
        <v>#REF!</v>
      </c>
      <c r="AI64" s="25" t="e">
        <f>IF('Crisis Indicator Data'!#REF!="No Data",1,IF(#REF!&lt;&gt;"",1,0))</f>
        <v>#REF!</v>
      </c>
      <c r="AJ64" s="25" t="e">
        <f>IF('Crisis Indicator Data'!#REF!="No Data",1,IF(#REF!&lt;&gt;"",1,0))</f>
        <v>#REF!</v>
      </c>
      <c r="AK64" s="25" t="e">
        <f>IF('Crisis Indicator Data'!#REF!="No Data",1,IF(#REF!&lt;&gt;"",1,0))</f>
        <v>#REF!</v>
      </c>
      <c r="AL64" s="25" t="e">
        <f>IF('Crisis Indicator Data'!#REF!="No Data",1,IF(#REF!&lt;&gt;"",1,0))</f>
        <v>#REF!</v>
      </c>
      <c r="AM64" s="25" t="e">
        <f>IF('Crisis Indicator Data'!#REF!="No Data",1,IF(#REF!&lt;&gt;"",1,0))</f>
        <v>#REF!</v>
      </c>
      <c r="AN64" s="25" t="e">
        <f>IF('Crisis Indicator Data'!#REF!="No Data",1,IF(#REF!&lt;&gt;"",1,0))</f>
        <v>#REF!</v>
      </c>
      <c r="AO64" s="25" t="e">
        <f>IF('Crisis Indicator Data'!#REF!="No Data",1,IF(#REF!&lt;&gt;"",1,0))</f>
        <v>#REF!</v>
      </c>
      <c r="AP64" s="25" t="e">
        <f>IF('Crisis Indicator Data'!#REF!="No Data",1,IF(#REF!&lt;&gt;"",1,0))</f>
        <v>#REF!</v>
      </c>
      <c r="AQ64" s="25" t="e">
        <f>IF('Crisis Indicator Data'!#REF!="No Data",1,IF(#REF!&lt;&gt;"",1,0))</f>
        <v>#REF!</v>
      </c>
      <c r="AR64" s="25" t="e">
        <f>IF('Crisis Indicator Data'!#REF!="No Data",1,IF(#REF!&lt;&gt;"",1,0))</f>
        <v>#REF!</v>
      </c>
      <c r="AS64" s="25" t="e">
        <f>IF('Crisis Indicator Data'!#REF!="No Data",1,IF(#REF!&lt;&gt;"",1,0))</f>
        <v>#REF!</v>
      </c>
      <c r="AT64" s="25" t="e">
        <f>IF('Crisis Indicator Data'!#REF!="No Data",1,IF(#REF!&lt;&gt;"",1,0))</f>
        <v>#REF!</v>
      </c>
      <c r="AU64" s="25" t="e">
        <f>IF('Crisis Indicator Data'!#REF!="No Data",1,IF(#REF!&lt;&gt;"",1,0))</f>
        <v>#REF!</v>
      </c>
      <c r="AV64" s="25" t="e">
        <f>IF('Crisis Indicator Data'!#REF!="No Data",1,IF(#REF!&lt;&gt;"",1,0))</f>
        <v>#REF!</v>
      </c>
      <c r="AW64" s="25" t="e">
        <f>IF('Crisis Indicator Data'!#REF!="No Data",1,IF(#REF!&lt;&gt;"",1,0))</f>
        <v>#REF!</v>
      </c>
      <c r="AX64" s="25" t="e">
        <f>IF('Crisis Indicator Data'!#REF!="No Data",1,IF(#REF!&lt;&gt;"",1,0))</f>
        <v>#REF!</v>
      </c>
      <c r="AY64" s="25" t="e">
        <f>IF('Crisis Indicator Data'!#REF!="No Data",1,IF(#REF!&lt;&gt;"",1,0))</f>
        <v>#REF!</v>
      </c>
      <c r="AZ64" s="25" t="e">
        <f>IF('Crisis Indicator Data'!#REF!="No Data",1,IF(#REF!&lt;&gt;"",1,0))</f>
        <v>#REF!</v>
      </c>
      <c r="BA64" t="e">
        <f t="shared" si="2"/>
        <v>#REF!</v>
      </c>
      <c r="BB64" s="27" t="e">
        <f t="shared" si="3"/>
        <v>#REF!</v>
      </c>
    </row>
    <row r="65" spans="1:54" x14ac:dyDescent="0.25">
      <c r="A65" t="s">
        <v>9369</v>
      </c>
      <c r="B65" s="25" t="e">
        <f>IF('Crisis Indicator Data'!#REF!="No Data",1,IF(#REF!&lt;&gt;"",1,0))</f>
        <v>#REF!</v>
      </c>
      <c r="C65" s="25" t="e">
        <f>IF('Crisis Indicator Data'!#REF!="No Data",1,IF(#REF!&lt;&gt;"",1,0))</f>
        <v>#REF!</v>
      </c>
      <c r="D65" s="25" t="e">
        <f>IF('Crisis Indicator Data'!#REF!="No Data",1,IF(#REF!&lt;&gt;"",1,0))</f>
        <v>#REF!</v>
      </c>
      <c r="E65" s="25" t="e">
        <f>IF('Crisis Indicator Data'!#REF!="No Data",1,IF(#REF!&lt;&gt;"",1,0))</f>
        <v>#REF!</v>
      </c>
      <c r="F65" s="25" t="e">
        <f>IF('Crisis Indicator Data'!#REF!="No Data",1,IF(#REF!&lt;&gt;"",1,0))</f>
        <v>#REF!</v>
      </c>
      <c r="G65" s="25" t="e">
        <f>IF('Crisis Indicator Data'!#REF!="No Data",1,IF(#REF!&lt;&gt;"",1,0))</f>
        <v>#REF!</v>
      </c>
      <c r="H65" s="25" t="e">
        <f>IF('Crisis Indicator Data'!#REF!="No Data",1,IF(#REF!&lt;&gt;"",1,0))</f>
        <v>#REF!</v>
      </c>
      <c r="I65" s="25" t="e">
        <f>IF('Crisis Indicator Data'!#REF!="No Data",1,IF(#REF!&lt;&gt;"",1,0))</f>
        <v>#REF!</v>
      </c>
      <c r="J65" s="25" t="e">
        <f>IF('Crisis Indicator Data'!#REF!="No Data",1,IF(#REF!&lt;&gt;"",1,0))</f>
        <v>#REF!</v>
      </c>
      <c r="K65" s="25" t="e">
        <f>IF('Crisis Indicator Data'!#REF!="No Data",1,IF(#REF!&lt;&gt;"",1,0))</f>
        <v>#REF!</v>
      </c>
      <c r="L65" s="25" t="e">
        <f>IF('Crisis Indicator Data'!#REF!="No Data",1,IF(#REF!&lt;&gt;"",1,0))</f>
        <v>#REF!</v>
      </c>
      <c r="M65" s="25" t="e">
        <f>IF('Crisis Indicator Data'!#REF!="No Data",1,IF(#REF!&lt;&gt;"",1,0))</f>
        <v>#REF!</v>
      </c>
      <c r="N65" s="25" t="e">
        <f>IF('Crisis Indicator Data'!#REF!="No Data",1,IF(#REF!&lt;&gt;"",1,0))</f>
        <v>#REF!</v>
      </c>
      <c r="O65" s="25" t="e">
        <f>IF('Crisis Indicator Data'!#REF!="No Data",1,IF(#REF!&lt;&gt;"",1,0))</f>
        <v>#REF!</v>
      </c>
      <c r="P65" s="25" t="e">
        <f>IF('Crisis Indicator Data'!#REF!="No Data",1,IF(#REF!&lt;&gt;"",1,0))</f>
        <v>#REF!</v>
      </c>
      <c r="Q65" s="25" t="e">
        <f>IF('Crisis Indicator Data'!#REF!="No Data",1,IF(#REF!&lt;&gt;"",1,0))</f>
        <v>#REF!</v>
      </c>
      <c r="R65" s="25" t="e">
        <f>IF('Crisis Indicator Data'!#REF!="No Data",1,IF(#REF!&lt;&gt;"",1,0))</f>
        <v>#REF!</v>
      </c>
      <c r="S65" s="25" t="e">
        <f>IF('Crisis Indicator Data'!#REF!="No Data",1,IF(#REF!&lt;&gt;"",1,0))</f>
        <v>#REF!</v>
      </c>
      <c r="T65" s="25" t="e">
        <f>IF('Crisis Indicator Data'!#REF!="No Data",1,IF(#REF!&lt;&gt;"",1,0))</f>
        <v>#REF!</v>
      </c>
      <c r="U65" s="25" t="e">
        <f>IF('Crisis Indicator Data'!#REF!="No Data",1,IF(#REF!&lt;&gt;"",1,0))</f>
        <v>#REF!</v>
      </c>
      <c r="V65" s="25" t="e">
        <f>IF('Crisis Indicator Data'!#REF!="No Data",1,IF(#REF!&lt;&gt;"",1,0))</f>
        <v>#REF!</v>
      </c>
      <c r="W65" s="25" t="e">
        <f>IF('Crisis Indicator Data'!#REF!="No Data",1,IF(#REF!&lt;&gt;"",1,0))</f>
        <v>#REF!</v>
      </c>
      <c r="X65" s="25" t="e">
        <f>IF('Crisis Indicator Data'!#REF!="No Data",1,IF(#REF!&lt;&gt;"",1,0))</f>
        <v>#REF!</v>
      </c>
      <c r="Y65" s="25" t="e">
        <f>IF('Crisis Indicator Data'!#REF!="No Data",1,IF(#REF!&lt;&gt;"",1,0))</f>
        <v>#REF!</v>
      </c>
      <c r="Z65" s="25" t="e">
        <f>IF('Crisis Indicator Data'!#REF!="No Data",1,IF(#REF!&lt;&gt;"",1,0))</f>
        <v>#REF!</v>
      </c>
      <c r="AA65" s="25" t="e">
        <f>IF('Crisis Indicator Data'!#REF!="No Data",1,IF(#REF!&lt;&gt;"",1,0))</f>
        <v>#REF!</v>
      </c>
      <c r="AB65" s="25" t="e">
        <f>IF('Crisis Indicator Data'!#REF!="No Data",1,IF(#REF!&lt;&gt;"",1,0))</f>
        <v>#REF!</v>
      </c>
      <c r="AC65" s="25" t="e">
        <f>IF('Crisis Indicator Data'!#REF!="No Data",1,IF(#REF!&lt;&gt;"",1,0))</f>
        <v>#REF!</v>
      </c>
      <c r="AD65" s="25" t="e">
        <f>IF('Crisis Indicator Data'!#REF!="No Data",1,IF(#REF!&lt;&gt;"",1,0))</f>
        <v>#REF!</v>
      </c>
      <c r="AE65" s="25" t="e">
        <f>IF('Crisis Indicator Data'!#REF!="No Data",1,IF(#REF!&lt;&gt;"",1,0))</f>
        <v>#REF!</v>
      </c>
      <c r="AF65" s="25" t="e">
        <f>IF('Crisis Indicator Data'!#REF!="No Data",1,IF(#REF!&lt;&gt;"",1,0))</f>
        <v>#REF!</v>
      </c>
      <c r="AG65" s="25" t="e">
        <f>IF('Crisis Indicator Data'!#REF!="No Data",1,IF(#REF!&lt;&gt;"",1,0))</f>
        <v>#REF!</v>
      </c>
      <c r="AH65" s="25" t="e">
        <f>IF('Crisis Indicator Data'!#REF!="No Data",1,IF(#REF!&lt;&gt;"",1,0))</f>
        <v>#REF!</v>
      </c>
      <c r="AI65" s="25" t="e">
        <f>IF('Crisis Indicator Data'!#REF!="No Data",1,IF(#REF!&lt;&gt;"",1,0))</f>
        <v>#REF!</v>
      </c>
      <c r="AJ65" s="25" t="e">
        <f>IF('Crisis Indicator Data'!#REF!="No Data",1,IF(#REF!&lt;&gt;"",1,0))</f>
        <v>#REF!</v>
      </c>
      <c r="AK65" s="25" t="e">
        <f>IF('Crisis Indicator Data'!#REF!="No Data",1,IF(#REF!&lt;&gt;"",1,0))</f>
        <v>#REF!</v>
      </c>
      <c r="AL65" s="25" t="e">
        <f>IF('Crisis Indicator Data'!#REF!="No Data",1,IF(#REF!&lt;&gt;"",1,0))</f>
        <v>#REF!</v>
      </c>
      <c r="AM65" s="25" t="e">
        <f>IF('Crisis Indicator Data'!#REF!="No Data",1,IF(#REF!&lt;&gt;"",1,0))</f>
        <v>#REF!</v>
      </c>
      <c r="AN65" s="25" t="e">
        <f>IF('Crisis Indicator Data'!#REF!="No Data",1,IF(#REF!&lt;&gt;"",1,0))</f>
        <v>#REF!</v>
      </c>
      <c r="AO65" s="25" t="e">
        <f>IF('Crisis Indicator Data'!#REF!="No Data",1,IF(#REF!&lt;&gt;"",1,0))</f>
        <v>#REF!</v>
      </c>
      <c r="AP65" s="25" t="e">
        <f>IF('Crisis Indicator Data'!#REF!="No Data",1,IF(#REF!&lt;&gt;"",1,0))</f>
        <v>#REF!</v>
      </c>
      <c r="AQ65" s="25" t="e">
        <f>IF('Crisis Indicator Data'!#REF!="No Data",1,IF(#REF!&lt;&gt;"",1,0))</f>
        <v>#REF!</v>
      </c>
      <c r="AR65" s="25" t="e">
        <f>IF('Crisis Indicator Data'!#REF!="No Data",1,IF(#REF!&lt;&gt;"",1,0))</f>
        <v>#REF!</v>
      </c>
      <c r="AS65" s="25" t="e">
        <f>IF('Crisis Indicator Data'!#REF!="No Data",1,IF(#REF!&lt;&gt;"",1,0))</f>
        <v>#REF!</v>
      </c>
      <c r="AT65" s="25" t="e">
        <f>IF('Crisis Indicator Data'!#REF!="No Data",1,IF(#REF!&lt;&gt;"",1,0))</f>
        <v>#REF!</v>
      </c>
      <c r="AU65" s="25" t="e">
        <f>IF('Crisis Indicator Data'!#REF!="No Data",1,IF(#REF!&lt;&gt;"",1,0))</f>
        <v>#REF!</v>
      </c>
      <c r="AV65" s="25" t="e">
        <f>IF('Crisis Indicator Data'!#REF!="No Data",1,IF(#REF!&lt;&gt;"",1,0))</f>
        <v>#REF!</v>
      </c>
      <c r="AW65" s="25" t="e">
        <f>IF('Crisis Indicator Data'!#REF!="No Data",1,IF(#REF!&lt;&gt;"",1,0))</f>
        <v>#REF!</v>
      </c>
      <c r="AX65" s="25" t="e">
        <f>IF('Crisis Indicator Data'!#REF!="No Data",1,IF(#REF!&lt;&gt;"",1,0))</f>
        <v>#REF!</v>
      </c>
      <c r="AY65" s="25" t="e">
        <f>IF('Crisis Indicator Data'!#REF!="No Data",1,IF(#REF!&lt;&gt;"",1,0))</f>
        <v>#REF!</v>
      </c>
      <c r="AZ65" s="25" t="e">
        <f>IF('Crisis Indicator Data'!#REF!="No Data",1,IF(#REF!&lt;&gt;"",1,0))</f>
        <v>#REF!</v>
      </c>
      <c r="BA65" t="e">
        <f t="shared" si="2"/>
        <v>#REF!</v>
      </c>
      <c r="BB65" s="27" t="e">
        <f t="shared" si="3"/>
        <v>#REF!</v>
      </c>
    </row>
    <row r="66" spans="1:54" x14ac:dyDescent="0.25">
      <c r="A66" t="s">
        <v>9378</v>
      </c>
      <c r="B66" s="25" t="e">
        <f>IF('Crisis Indicator Data'!#REF!="No Data",1,IF(#REF!&lt;&gt;"",1,0))</f>
        <v>#REF!</v>
      </c>
      <c r="C66" s="25" t="e">
        <f>IF('Crisis Indicator Data'!#REF!="No Data",1,IF(#REF!&lt;&gt;"",1,0))</f>
        <v>#REF!</v>
      </c>
      <c r="D66" s="25" t="e">
        <f>IF('Crisis Indicator Data'!#REF!="No Data",1,IF(#REF!&lt;&gt;"",1,0))</f>
        <v>#REF!</v>
      </c>
      <c r="E66" s="25" t="e">
        <f>IF('Crisis Indicator Data'!#REF!="No Data",1,IF(#REF!&lt;&gt;"",1,0))</f>
        <v>#REF!</v>
      </c>
      <c r="F66" s="25" t="e">
        <f>IF('Crisis Indicator Data'!#REF!="No Data",1,IF(#REF!&lt;&gt;"",1,0))</f>
        <v>#REF!</v>
      </c>
      <c r="G66" s="25" t="e">
        <f>IF('Crisis Indicator Data'!#REF!="No Data",1,IF(#REF!&lt;&gt;"",1,0))</f>
        <v>#REF!</v>
      </c>
      <c r="H66" s="25" t="e">
        <f>IF('Crisis Indicator Data'!#REF!="No Data",1,IF(#REF!&lt;&gt;"",1,0))</f>
        <v>#REF!</v>
      </c>
      <c r="I66" s="25" t="e">
        <f>IF('Crisis Indicator Data'!#REF!="No Data",1,IF(#REF!&lt;&gt;"",1,0))</f>
        <v>#REF!</v>
      </c>
      <c r="J66" s="25" t="e">
        <f>IF('Crisis Indicator Data'!#REF!="No Data",1,IF(#REF!&lt;&gt;"",1,0))</f>
        <v>#REF!</v>
      </c>
      <c r="K66" s="25" t="e">
        <f>IF('Crisis Indicator Data'!#REF!="No Data",1,IF(#REF!&lt;&gt;"",1,0))</f>
        <v>#REF!</v>
      </c>
      <c r="L66" s="25" t="e">
        <f>IF('Crisis Indicator Data'!#REF!="No Data",1,IF(#REF!&lt;&gt;"",1,0))</f>
        <v>#REF!</v>
      </c>
      <c r="M66" s="25" t="e">
        <f>IF('Crisis Indicator Data'!#REF!="No Data",1,IF(#REF!&lt;&gt;"",1,0))</f>
        <v>#REF!</v>
      </c>
      <c r="N66" s="25" t="e">
        <f>IF('Crisis Indicator Data'!#REF!="No Data",1,IF(#REF!&lt;&gt;"",1,0))</f>
        <v>#REF!</v>
      </c>
      <c r="O66" s="25" t="e">
        <f>IF('Crisis Indicator Data'!#REF!="No Data",1,IF(#REF!&lt;&gt;"",1,0))</f>
        <v>#REF!</v>
      </c>
      <c r="P66" s="25" t="e">
        <f>IF('Crisis Indicator Data'!#REF!="No Data",1,IF(#REF!&lt;&gt;"",1,0))</f>
        <v>#REF!</v>
      </c>
      <c r="Q66" s="25" t="e">
        <f>IF('Crisis Indicator Data'!#REF!="No Data",1,IF(#REF!&lt;&gt;"",1,0))</f>
        <v>#REF!</v>
      </c>
      <c r="R66" s="25" t="e">
        <f>IF('Crisis Indicator Data'!#REF!="No Data",1,IF(#REF!&lt;&gt;"",1,0))</f>
        <v>#REF!</v>
      </c>
      <c r="S66" s="25" t="e">
        <f>IF('Crisis Indicator Data'!#REF!="No Data",1,IF(#REF!&lt;&gt;"",1,0))</f>
        <v>#REF!</v>
      </c>
      <c r="T66" s="25" t="e">
        <f>IF('Crisis Indicator Data'!#REF!="No Data",1,IF(#REF!&lt;&gt;"",1,0))</f>
        <v>#REF!</v>
      </c>
      <c r="U66" s="25" t="e">
        <f>IF('Crisis Indicator Data'!#REF!="No Data",1,IF(#REF!&lt;&gt;"",1,0))</f>
        <v>#REF!</v>
      </c>
      <c r="V66" s="25" t="e">
        <f>IF('Crisis Indicator Data'!#REF!="No Data",1,IF(#REF!&lt;&gt;"",1,0))</f>
        <v>#REF!</v>
      </c>
      <c r="W66" s="25" t="e">
        <f>IF('Crisis Indicator Data'!#REF!="No Data",1,IF(#REF!&lt;&gt;"",1,0))</f>
        <v>#REF!</v>
      </c>
      <c r="X66" s="25" t="e">
        <f>IF('Crisis Indicator Data'!#REF!="No Data",1,IF(#REF!&lt;&gt;"",1,0))</f>
        <v>#REF!</v>
      </c>
      <c r="Y66" s="25" t="e">
        <f>IF('Crisis Indicator Data'!#REF!="No Data",1,IF(#REF!&lt;&gt;"",1,0))</f>
        <v>#REF!</v>
      </c>
      <c r="Z66" s="25" t="e">
        <f>IF('Crisis Indicator Data'!#REF!="No Data",1,IF(#REF!&lt;&gt;"",1,0))</f>
        <v>#REF!</v>
      </c>
      <c r="AA66" s="25" t="e">
        <f>IF('Crisis Indicator Data'!#REF!="No Data",1,IF(#REF!&lt;&gt;"",1,0))</f>
        <v>#REF!</v>
      </c>
      <c r="AB66" s="25" t="e">
        <f>IF('Crisis Indicator Data'!#REF!="No Data",1,IF(#REF!&lt;&gt;"",1,0))</f>
        <v>#REF!</v>
      </c>
      <c r="AC66" s="25" t="e">
        <f>IF('Crisis Indicator Data'!#REF!="No Data",1,IF(#REF!&lt;&gt;"",1,0))</f>
        <v>#REF!</v>
      </c>
      <c r="AD66" s="25" t="e">
        <f>IF('Crisis Indicator Data'!#REF!="No Data",1,IF(#REF!&lt;&gt;"",1,0))</f>
        <v>#REF!</v>
      </c>
      <c r="AE66" s="25" t="e">
        <f>IF('Crisis Indicator Data'!#REF!="No Data",1,IF(#REF!&lt;&gt;"",1,0))</f>
        <v>#REF!</v>
      </c>
      <c r="AF66" s="25" t="e">
        <f>IF('Crisis Indicator Data'!#REF!="No Data",1,IF(#REF!&lt;&gt;"",1,0))</f>
        <v>#REF!</v>
      </c>
      <c r="AG66" s="25" t="e">
        <f>IF('Crisis Indicator Data'!#REF!="No Data",1,IF(#REF!&lt;&gt;"",1,0))</f>
        <v>#REF!</v>
      </c>
      <c r="AH66" s="25" t="e">
        <f>IF('Crisis Indicator Data'!#REF!="No Data",1,IF(#REF!&lt;&gt;"",1,0))</f>
        <v>#REF!</v>
      </c>
      <c r="AI66" s="25" t="e">
        <f>IF('Crisis Indicator Data'!#REF!="No Data",1,IF(#REF!&lt;&gt;"",1,0))</f>
        <v>#REF!</v>
      </c>
      <c r="AJ66" s="25" t="e">
        <f>IF('Crisis Indicator Data'!#REF!="No Data",1,IF(#REF!&lt;&gt;"",1,0))</f>
        <v>#REF!</v>
      </c>
      <c r="AK66" s="25" t="e">
        <f>IF('Crisis Indicator Data'!#REF!="No Data",1,IF(#REF!&lt;&gt;"",1,0))</f>
        <v>#REF!</v>
      </c>
      <c r="AL66" s="25" t="e">
        <f>IF('Crisis Indicator Data'!#REF!="No Data",1,IF(#REF!&lt;&gt;"",1,0))</f>
        <v>#REF!</v>
      </c>
      <c r="AM66" s="25" t="e">
        <f>IF('Crisis Indicator Data'!#REF!="No Data",1,IF(#REF!&lt;&gt;"",1,0))</f>
        <v>#REF!</v>
      </c>
      <c r="AN66" s="25" t="e">
        <f>IF('Crisis Indicator Data'!#REF!="No Data",1,IF(#REF!&lt;&gt;"",1,0))</f>
        <v>#REF!</v>
      </c>
      <c r="AO66" s="25" t="e">
        <f>IF('Crisis Indicator Data'!#REF!="No Data",1,IF(#REF!&lt;&gt;"",1,0))</f>
        <v>#REF!</v>
      </c>
      <c r="AP66" s="25" t="e">
        <f>IF('Crisis Indicator Data'!#REF!="No Data",1,IF(#REF!&lt;&gt;"",1,0))</f>
        <v>#REF!</v>
      </c>
      <c r="AQ66" s="25" t="e">
        <f>IF('Crisis Indicator Data'!#REF!="No Data",1,IF(#REF!&lt;&gt;"",1,0))</f>
        <v>#REF!</v>
      </c>
      <c r="AR66" s="25" t="e">
        <f>IF('Crisis Indicator Data'!#REF!="No Data",1,IF(#REF!&lt;&gt;"",1,0))</f>
        <v>#REF!</v>
      </c>
      <c r="AS66" s="25" t="e">
        <f>IF('Crisis Indicator Data'!#REF!="No Data",1,IF(#REF!&lt;&gt;"",1,0))</f>
        <v>#REF!</v>
      </c>
      <c r="AT66" s="25" t="e">
        <f>IF('Crisis Indicator Data'!#REF!="No Data",1,IF(#REF!&lt;&gt;"",1,0))</f>
        <v>#REF!</v>
      </c>
      <c r="AU66" s="25" t="e">
        <f>IF('Crisis Indicator Data'!#REF!="No Data",1,IF(#REF!&lt;&gt;"",1,0))</f>
        <v>#REF!</v>
      </c>
      <c r="AV66" s="25" t="e">
        <f>IF('Crisis Indicator Data'!#REF!="No Data",1,IF(#REF!&lt;&gt;"",1,0))</f>
        <v>#REF!</v>
      </c>
      <c r="AW66" s="25" t="e">
        <f>IF('Crisis Indicator Data'!#REF!="No Data",1,IF(#REF!&lt;&gt;"",1,0))</f>
        <v>#REF!</v>
      </c>
      <c r="AX66" s="25" t="e">
        <f>IF('Crisis Indicator Data'!#REF!="No Data",1,IF(#REF!&lt;&gt;"",1,0))</f>
        <v>#REF!</v>
      </c>
      <c r="AY66" s="25" t="e">
        <f>IF('Crisis Indicator Data'!#REF!="No Data",1,IF(#REF!&lt;&gt;"",1,0))</f>
        <v>#REF!</v>
      </c>
      <c r="AZ66" s="25" t="e">
        <f>IF('Crisis Indicator Data'!#REF!="No Data",1,IF(#REF!&lt;&gt;"",1,0))</f>
        <v>#REF!</v>
      </c>
      <c r="BA66" t="e">
        <f t="shared" ref="BA66:BA97" si="4">SUM(B66:AZ66)</f>
        <v>#REF!</v>
      </c>
      <c r="BB66" s="27" t="e">
        <f t="shared" ref="BB66:BB97" si="5">BA66/51</f>
        <v>#REF!</v>
      </c>
    </row>
    <row r="67" spans="1:54" x14ac:dyDescent="0.25">
      <c r="A67" t="s">
        <v>9380</v>
      </c>
      <c r="B67" s="25" t="e">
        <f>IF('Crisis Indicator Data'!#REF!="No Data",1,IF(#REF!&lt;&gt;"",1,0))</f>
        <v>#REF!</v>
      </c>
      <c r="C67" s="25" t="e">
        <f>IF('Crisis Indicator Data'!#REF!="No Data",1,IF(#REF!&lt;&gt;"",1,0))</f>
        <v>#REF!</v>
      </c>
      <c r="D67" s="25" t="e">
        <f>IF('Crisis Indicator Data'!#REF!="No Data",1,IF(#REF!&lt;&gt;"",1,0))</f>
        <v>#REF!</v>
      </c>
      <c r="E67" s="25" t="e">
        <f>IF('Crisis Indicator Data'!#REF!="No Data",1,IF(#REF!&lt;&gt;"",1,0))</f>
        <v>#REF!</v>
      </c>
      <c r="F67" s="25" t="e">
        <f>IF('Crisis Indicator Data'!#REF!="No Data",1,IF(#REF!&lt;&gt;"",1,0))</f>
        <v>#REF!</v>
      </c>
      <c r="G67" s="25" t="e">
        <f>IF('Crisis Indicator Data'!#REF!="No Data",1,IF(#REF!&lt;&gt;"",1,0))</f>
        <v>#REF!</v>
      </c>
      <c r="H67" s="25" t="e">
        <f>IF('Crisis Indicator Data'!#REF!="No Data",1,IF(#REF!&lt;&gt;"",1,0))</f>
        <v>#REF!</v>
      </c>
      <c r="I67" s="25" t="e">
        <f>IF('Crisis Indicator Data'!#REF!="No Data",1,IF(#REF!&lt;&gt;"",1,0))</f>
        <v>#REF!</v>
      </c>
      <c r="J67" s="25" t="e">
        <f>IF('Crisis Indicator Data'!#REF!="No Data",1,IF(#REF!&lt;&gt;"",1,0))</f>
        <v>#REF!</v>
      </c>
      <c r="K67" s="25" t="e">
        <f>IF('Crisis Indicator Data'!#REF!="No Data",1,IF(#REF!&lt;&gt;"",1,0))</f>
        <v>#REF!</v>
      </c>
      <c r="L67" s="25" t="e">
        <f>IF('Crisis Indicator Data'!#REF!="No Data",1,IF(#REF!&lt;&gt;"",1,0))</f>
        <v>#REF!</v>
      </c>
      <c r="M67" s="25" t="e">
        <f>IF('Crisis Indicator Data'!#REF!="No Data",1,IF(#REF!&lt;&gt;"",1,0))</f>
        <v>#REF!</v>
      </c>
      <c r="N67" s="25" t="e">
        <f>IF('Crisis Indicator Data'!#REF!="No Data",1,IF(#REF!&lt;&gt;"",1,0))</f>
        <v>#REF!</v>
      </c>
      <c r="O67" s="25" t="e">
        <f>IF('Crisis Indicator Data'!#REF!="No Data",1,IF(#REF!&lt;&gt;"",1,0))</f>
        <v>#REF!</v>
      </c>
      <c r="P67" s="25" t="e">
        <f>IF('Crisis Indicator Data'!#REF!="No Data",1,IF(#REF!&lt;&gt;"",1,0))</f>
        <v>#REF!</v>
      </c>
      <c r="Q67" s="25" t="e">
        <f>IF('Crisis Indicator Data'!#REF!="No Data",1,IF(#REF!&lt;&gt;"",1,0))</f>
        <v>#REF!</v>
      </c>
      <c r="R67" s="25" t="e">
        <f>IF('Crisis Indicator Data'!#REF!="No Data",1,IF(#REF!&lt;&gt;"",1,0))</f>
        <v>#REF!</v>
      </c>
      <c r="S67" s="25" t="e">
        <f>IF('Crisis Indicator Data'!#REF!="No Data",1,IF(#REF!&lt;&gt;"",1,0))</f>
        <v>#REF!</v>
      </c>
      <c r="T67" s="25" t="e">
        <f>IF('Crisis Indicator Data'!#REF!="No Data",1,IF(#REF!&lt;&gt;"",1,0))</f>
        <v>#REF!</v>
      </c>
      <c r="U67" s="25" t="e">
        <f>IF('Crisis Indicator Data'!#REF!="No Data",1,IF(#REF!&lt;&gt;"",1,0))</f>
        <v>#REF!</v>
      </c>
      <c r="V67" s="25" t="e">
        <f>IF('Crisis Indicator Data'!#REF!="No Data",1,IF(#REF!&lt;&gt;"",1,0))</f>
        <v>#REF!</v>
      </c>
      <c r="W67" s="25" t="e">
        <f>IF('Crisis Indicator Data'!#REF!="No Data",1,IF(#REF!&lt;&gt;"",1,0))</f>
        <v>#REF!</v>
      </c>
      <c r="X67" s="25" t="e">
        <f>IF('Crisis Indicator Data'!#REF!="No Data",1,IF(#REF!&lt;&gt;"",1,0))</f>
        <v>#REF!</v>
      </c>
      <c r="Y67" s="25" t="e">
        <f>IF('Crisis Indicator Data'!#REF!="No Data",1,IF(#REF!&lt;&gt;"",1,0))</f>
        <v>#REF!</v>
      </c>
      <c r="Z67" s="25" t="e">
        <f>IF('Crisis Indicator Data'!#REF!="No Data",1,IF(#REF!&lt;&gt;"",1,0))</f>
        <v>#REF!</v>
      </c>
      <c r="AA67" s="25" t="e">
        <f>IF('Crisis Indicator Data'!#REF!="No Data",1,IF(#REF!&lt;&gt;"",1,0))</f>
        <v>#REF!</v>
      </c>
      <c r="AB67" s="25" t="e">
        <f>IF('Crisis Indicator Data'!#REF!="No Data",1,IF(#REF!&lt;&gt;"",1,0))</f>
        <v>#REF!</v>
      </c>
      <c r="AC67" s="25" t="e">
        <f>IF('Crisis Indicator Data'!#REF!="No Data",1,IF(#REF!&lt;&gt;"",1,0))</f>
        <v>#REF!</v>
      </c>
      <c r="AD67" s="25" t="e">
        <f>IF('Crisis Indicator Data'!#REF!="No Data",1,IF(#REF!&lt;&gt;"",1,0))</f>
        <v>#REF!</v>
      </c>
      <c r="AE67" s="25" t="e">
        <f>IF('Crisis Indicator Data'!#REF!="No Data",1,IF(#REF!&lt;&gt;"",1,0))</f>
        <v>#REF!</v>
      </c>
      <c r="AF67" s="25" t="e">
        <f>IF('Crisis Indicator Data'!#REF!="No Data",1,IF(#REF!&lt;&gt;"",1,0))</f>
        <v>#REF!</v>
      </c>
      <c r="AG67" s="25" t="e">
        <f>IF('Crisis Indicator Data'!#REF!="No Data",1,IF(#REF!&lt;&gt;"",1,0))</f>
        <v>#REF!</v>
      </c>
      <c r="AH67" s="25" t="e">
        <f>IF('Crisis Indicator Data'!#REF!="No Data",1,IF(#REF!&lt;&gt;"",1,0))</f>
        <v>#REF!</v>
      </c>
      <c r="AI67" s="25" t="e">
        <f>IF('Crisis Indicator Data'!#REF!="No Data",1,IF(#REF!&lt;&gt;"",1,0))</f>
        <v>#REF!</v>
      </c>
      <c r="AJ67" s="25" t="e">
        <f>IF('Crisis Indicator Data'!#REF!="No Data",1,IF(#REF!&lt;&gt;"",1,0))</f>
        <v>#REF!</v>
      </c>
      <c r="AK67" s="25" t="e">
        <f>IF('Crisis Indicator Data'!#REF!="No Data",1,IF(#REF!&lt;&gt;"",1,0))</f>
        <v>#REF!</v>
      </c>
      <c r="AL67" s="25" t="e">
        <f>IF('Crisis Indicator Data'!#REF!="No Data",1,IF(#REF!&lt;&gt;"",1,0))</f>
        <v>#REF!</v>
      </c>
      <c r="AM67" s="25" t="e">
        <f>IF('Crisis Indicator Data'!#REF!="No Data",1,IF(#REF!&lt;&gt;"",1,0))</f>
        <v>#REF!</v>
      </c>
      <c r="AN67" s="25" t="e">
        <f>IF('Crisis Indicator Data'!#REF!="No Data",1,IF(#REF!&lt;&gt;"",1,0))</f>
        <v>#REF!</v>
      </c>
      <c r="AO67" s="25" t="e">
        <f>IF('Crisis Indicator Data'!#REF!="No Data",1,IF(#REF!&lt;&gt;"",1,0))</f>
        <v>#REF!</v>
      </c>
      <c r="AP67" s="25" t="e">
        <f>IF('Crisis Indicator Data'!#REF!="No Data",1,IF(#REF!&lt;&gt;"",1,0))</f>
        <v>#REF!</v>
      </c>
      <c r="AQ67" s="25" t="e">
        <f>IF('Crisis Indicator Data'!#REF!="No Data",1,IF(#REF!&lt;&gt;"",1,0))</f>
        <v>#REF!</v>
      </c>
      <c r="AR67" s="25" t="e">
        <f>IF('Crisis Indicator Data'!#REF!="No Data",1,IF(#REF!&lt;&gt;"",1,0))</f>
        <v>#REF!</v>
      </c>
      <c r="AS67" s="25" t="e">
        <f>IF('Crisis Indicator Data'!#REF!="No Data",1,IF(#REF!&lt;&gt;"",1,0))</f>
        <v>#REF!</v>
      </c>
      <c r="AT67" s="25" t="e">
        <f>IF('Crisis Indicator Data'!#REF!="No Data",1,IF(#REF!&lt;&gt;"",1,0))</f>
        <v>#REF!</v>
      </c>
      <c r="AU67" s="25" t="e">
        <f>IF('Crisis Indicator Data'!#REF!="No Data",1,IF(#REF!&lt;&gt;"",1,0))</f>
        <v>#REF!</v>
      </c>
      <c r="AV67" s="25" t="e">
        <f>IF('Crisis Indicator Data'!#REF!="No Data",1,IF(#REF!&lt;&gt;"",1,0))</f>
        <v>#REF!</v>
      </c>
      <c r="AW67" s="25" t="e">
        <f>IF('Crisis Indicator Data'!#REF!="No Data",1,IF(#REF!&lt;&gt;"",1,0))</f>
        <v>#REF!</v>
      </c>
      <c r="AX67" s="25" t="e">
        <f>IF('Crisis Indicator Data'!#REF!="No Data",1,IF(#REF!&lt;&gt;"",1,0))</f>
        <v>#REF!</v>
      </c>
      <c r="AY67" s="25" t="e">
        <f>IF('Crisis Indicator Data'!#REF!="No Data",1,IF(#REF!&lt;&gt;"",1,0))</f>
        <v>#REF!</v>
      </c>
      <c r="AZ67" s="25" t="e">
        <f>IF('Crisis Indicator Data'!#REF!="No Data",1,IF(#REF!&lt;&gt;"",1,0))</f>
        <v>#REF!</v>
      </c>
      <c r="BA67" t="e">
        <f t="shared" si="4"/>
        <v>#REF!</v>
      </c>
      <c r="BB67" s="27" t="e">
        <f t="shared" si="5"/>
        <v>#REF!</v>
      </c>
    </row>
    <row r="68" spans="1:54" x14ac:dyDescent="0.25">
      <c r="A68" t="s">
        <v>9381</v>
      </c>
      <c r="B68" s="25" t="e">
        <f>IF('Crisis Indicator Data'!#REF!="No Data",1,IF(#REF!&lt;&gt;"",1,0))</f>
        <v>#REF!</v>
      </c>
      <c r="C68" s="25" t="e">
        <f>IF('Crisis Indicator Data'!#REF!="No Data",1,IF(#REF!&lt;&gt;"",1,0))</f>
        <v>#REF!</v>
      </c>
      <c r="D68" s="25" t="e">
        <f>IF('Crisis Indicator Data'!#REF!="No Data",1,IF(#REF!&lt;&gt;"",1,0))</f>
        <v>#REF!</v>
      </c>
      <c r="E68" s="25" t="e">
        <f>IF('Crisis Indicator Data'!#REF!="No Data",1,IF(#REF!&lt;&gt;"",1,0))</f>
        <v>#REF!</v>
      </c>
      <c r="F68" s="25" t="e">
        <f>IF('Crisis Indicator Data'!#REF!="No Data",1,IF(#REF!&lt;&gt;"",1,0))</f>
        <v>#REF!</v>
      </c>
      <c r="G68" s="25" t="e">
        <f>IF('Crisis Indicator Data'!#REF!="No Data",1,IF(#REF!&lt;&gt;"",1,0))</f>
        <v>#REF!</v>
      </c>
      <c r="H68" s="25" t="e">
        <f>IF('Crisis Indicator Data'!#REF!="No Data",1,IF(#REF!&lt;&gt;"",1,0))</f>
        <v>#REF!</v>
      </c>
      <c r="I68" s="25" t="e">
        <f>IF('Crisis Indicator Data'!#REF!="No Data",1,IF(#REF!&lt;&gt;"",1,0))</f>
        <v>#REF!</v>
      </c>
      <c r="J68" s="25" t="e">
        <f>IF('Crisis Indicator Data'!#REF!="No Data",1,IF(#REF!&lt;&gt;"",1,0))</f>
        <v>#REF!</v>
      </c>
      <c r="K68" s="25" t="e">
        <f>IF('Crisis Indicator Data'!#REF!="No Data",1,IF(#REF!&lt;&gt;"",1,0))</f>
        <v>#REF!</v>
      </c>
      <c r="L68" s="25" t="e">
        <f>IF('Crisis Indicator Data'!#REF!="No Data",1,IF(#REF!&lt;&gt;"",1,0))</f>
        <v>#REF!</v>
      </c>
      <c r="M68" s="25" t="e">
        <f>IF('Crisis Indicator Data'!#REF!="No Data",1,IF(#REF!&lt;&gt;"",1,0))</f>
        <v>#REF!</v>
      </c>
      <c r="N68" s="25" t="e">
        <f>IF('Crisis Indicator Data'!#REF!="No Data",1,IF(#REF!&lt;&gt;"",1,0))</f>
        <v>#REF!</v>
      </c>
      <c r="O68" s="25" t="e">
        <f>IF('Crisis Indicator Data'!#REF!="No Data",1,IF(#REF!&lt;&gt;"",1,0))</f>
        <v>#REF!</v>
      </c>
      <c r="P68" s="25" t="e">
        <f>IF('Crisis Indicator Data'!#REF!="No Data",1,IF(#REF!&lt;&gt;"",1,0))</f>
        <v>#REF!</v>
      </c>
      <c r="Q68" s="25" t="e">
        <f>IF('Crisis Indicator Data'!#REF!="No Data",1,IF(#REF!&lt;&gt;"",1,0))</f>
        <v>#REF!</v>
      </c>
      <c r="R68" s="25" t="e">
        <f>IF('Crisis Indicator Data'!#REF!="No Data",1,IF(#REF!&lt;&gt;"",1,0))</f>
        <v>#REF!</v>
      </c>
      <c r="S68" s="25" t="e">
        <f>IF('Crisis Indicator Data'!#REF!="No Data",1,IF(#REF!&lt;&gt;"",1,0))</f>
        <v>#REF!</v>
      </c>
      <c r="T68" s="25" t="e">
        <f>IF('Crisis Indicator Data'!#REF!="No Data",1,IF(#REF!&lt;&gt;"",1,0))</f>
        <v>#REF!</v>
      </c>
      <c r="U68" s="25" t="e">
        <f>IF('Crisis Indicator Data'!#REF!="No Data",1,IF(#REF!&lt;&gt;"",1,0))</f>
        <v>#REF!</v>
      </c>
      <c r="V68" s="25" t="e">
        <f>IF('Crisis Indicator Data'!#REF!="No Data",1,IF(#REF!&lt;&gt;"",1,0))</f>
        <v>#REF!</v>
      </c>
      <c r="W68" s="25" t="e">
        <f>IF('Crisis Indicator Data'!#REF!="No Data",1,IF(#REF!&lt;&gt;"",1,0))</f>
        <v>#REF!</v>
      </c>
      <c r="X68" s="25" t="e">
        <f>IF('Crisis Indicator Data'!#REF!="No Data",1,IF(#REF!&lt;&gt;"",1,0))</f>
        <v>#REF!</v>
      </c>
      <c r="Y68" s="25" t="e">
        <f>IF('Crisis Indicator Data'!#REF!="No Data",1,IF(#REF!&lt;&gt;"",1,0))</f>
        <v>#REF!</v>
      </c>
      <c r="Z68" s="25" t="e">
        <f>IF('Crisis Indicator Data'!#REF!="No Data",1,IF(#REF!&lt;&gt;"",1,0))</f>
        <v>#REF!</v>
      </c>
      <c r="AA68" s="25" t="e">
        <f>IF('Crisis Indicator Data'!#REF!="No Data",1,IF(#REF!&lt;&gt;"",1,0))</f>
        <v>#REF!</v>
      </c>
      <c r="AB68" s="25" t="e">
        <f>IF('Crisis Indicator Data'!#REF!="No Data",1,IF(#REF!&lt;&gt;"",1,0))</f>
        <v>#REF!</v>
      </c>
      <c r="AC68" s="25" t="e">
        <f>IF('Crisis Indicator Data'!#REF!="No Data",1,IF(#REF!&lt;&gt;"",1,0))</f>
        <v>#REF!</v>
      </c>
      <c r="AD68" s="25" t="e">
        <f>IF('Crisis Indicator Data'!#REF!="No Data",1,IF(#REF!&lt;&gt;"",1,0))</f>
        <v>#REF!</v>
      </c>
      <c r="AE68" s="25" t="e">
        <f>IF('Crisis Indicator Data'!#REF!="No Data",1,IF(#REF!&lt;&gt;"",1,0))</f>
        <v>#REF!</v>
      </c>
      <c r="AF68" s="25" t="e">
        <f>IF('Crisis Indicator Data'!#REF!="No Data",1,IF(#REF!&lt;&gt;"",1,0))</f>
        <v>#REF!</v>
      </c>
      <c r="AG68" s="25" t="e">
        <f>IF('Crisis Indicator Data'!#REF!="No Data",1,IF(#REF!&lt;&gt;"",1,0))</f>
        <v>#REF!</v>
      </c>
      <c r="AH68" s="25" t="e">
        <f>IF('Crisis Indicator Data'!#REF!="No Data",1,IF(#REF!&lt;&gt;"",1,0))</f>
        <v>#REF!</v>
      </c>
      <c r="AI68" s="25" t="e">
        <f>IF('Crisis Indicator Data'!#REF!="No Data",1,IF(#REF!&lt;&gt;"",1,0))</f>
        <v>#REF!</v>
      </c>
      <c r="AJ68" s="25" t="e">
        <f>IF('Crisis Indicator Data'!#REF!="No Data",1,IF(#REF!&lt;&gt;"",1,0))</f>
        <v>#REF!</v>
      </c>
      <c r="AK68" s="25" t="e">
        <f>IF('Crisis Indicator Data'!#REF!="No Data",1,IF(#REF!&lt;&gt;"",1,0))</f>
        <v>#REF!</v>
      </c>
      <c r="AL68" s="25" t="e">
        <f>IF('Crisis Indicator Data'!#REF!="No Data",1,IF(#REF!&lt;&gt;"",1,0))</f>
        <v>#REF!</v>
      </c>
      <c r="AM68" s="25" t="e">
        <f>IF('Crisis Indicator Data'!#REF!="No Data",1,IF(#REF!&lt;&gt;"",1,0))</f>
        <v>#REF!</v>
      </c>
      <c r="AN68" s="25" t="e">
        <f>IF('Crisis Indicator Data'!#REF!="No Data",1,IF(#REF!&lt;&gt;"",1,0))</f>
        <v>#REF!</v>
      </c>
      <c r="AO68" s="25" t="e">
        <f>IF('Crisis Indicator Data'!#REF!="No Data",1,IF(#REF!&lt;&gt;"",1,0))</f>
        <v>#REF!</v>
      </c>
      <c r="AP68" s="25" t="e">
        <f>IF('Crisis Indicator Data'!#REF!="No Data",1,IF(#REF!&lt;&gt;"",1,0))</f>
        <v>#REF!</v>
      </c>
      <c r="AQ68" s="25" t="e">
        <f>IF('Crisis Indicator Data'!#REF!="No Data",1,IF(#REF!&lt;&gt;"",1,0))</f>
        <v>#REF!</v>
      </c>
      <c r="AR68" s="25" t="e">
        <f>IF('Crisis Indicator Data'!#REF!="No Data",1,IF(#REF!&lt;&gt;"",1,0))</f>
        <v>#REF!</v>
      </c>
      <c r="AS68" s="25" t="e">
        <f>IF('Crisis Indicator Data'!#REF!="No Data",1,IF(#REF!&lt;&gt;"",1,0))</f>
        <v>#REF!</v>
      </c>
      <c r="AT68" s="25" t="e">
        <f>IF('Crisis Indicator Data'!#REF!="No Data",1,IF(#REF!&lt;&gt;"",1,0))</f>
        <v>#REF!</v>
      </c>
      <c r="AU68" s="25" t="e">
        <f>IF('Crisis Indicator Data'!#REF!="No Data",1,IF(#REF!&lt;&gt;"",1,0))</f>
        <v>#REF!</v>
      </c>
      <c r="AV68" s="25" t="e">
        <f>IF('Crisis Indicator Data'!#REF!="No Data",1,IF(#REF!&lt;&gt;"",1,0))</f>
        <v>#REF!</v>
      </c>
      <c r="AW68" s="25" t="e">
        <f>IF('Crisis Indicator Data'!#REF!="No Data",1,IF(#REF!&lt;&gt;"",1,0))</f>
        <v>#REF!</v>
      </c>
      <c r="AX68" s="25" t="e">
        <f>IF('Crisis Indicator Data'!#REF!="No Data",1,IF(#REF!&lt;&gt;"",1,0))</f>
        <v>#REF!</v>
      </c>
      <c r="AY68" s="25" t="e">
        <f>IF('Crisis Indicator Data'!#REF!="No Data",1,IF(#REF!&lt;&gt;"",1,0))</f>
        <v>#REF!</v>
      </c>
      <c r="AZ68" s="25" t="e">
        <f>IF('Crisis Indicator Data'!#REF!="No Data",1,IF(#REF!&lt;&gt;"",1,0))</f>
        <v>#REF!</v>
      </c>
      <c r="BA68" t="e">
        <f t="shared" si="4"/>
        <v>#REF!</v>
      </c>
      <c r="BB68" s="27" t="e">
        <f t="shared" si="5"/>
        <v>#REF!</v>
      </c>
    </row>
    <row r="69" spans="1:54" x14ac:dyDescent="0.25">
      <c r="A69" t="s">
        <v>9371</v>
      </c>
      <c r="B69" s="25" t="e">
        <f>IF('Crisis Indicator Data'!#REF!="No Data",1,IF(#REF!&lt;&gt;"",1,0))</f>
        <v>#REF!</v>
      </c>
      <c r="C69" s="25" t="e">
        <f>IF('Crisis Indicator Data'!#REF!="No Data",1,IF(#REF!&lt;&gt;"",1,0))</f>
        <v>#REF!</v>
      </c>
      <c r="D69" s="25" t="e">
        <f>IF('Crisis Indicator Data'!#REF!="No Data",1,IF(#REF!&lt;&gt;"",1,0))</f>
        <v>#REF!</v>
      </c>
      <c r="E69" s="25" t="e">
        <f>IF('Crisis Indicator Data'!#REF!="No Data",1,IF(#REF!&lt;&gt;"",1,0))</f>
        <v>#REF!</v>
      </c>
      <c r="F69" s="25" t="e">
        <f>IF('Crisis Indicator Data'!#REF!="No Data",1,IF(#REF!&lt;&gt;"",1,0))</f>
        <v>#REF!</v>
      </c>
      <c r="G69" s="25" t="e">
        <f>IF('Crisis Indicator Data'!#REF!="No Data",1,IF(#REF!&lt;&gt;"",1,0))</f>
        <v>#REF!</v>
      </c>
      <c r="H69" s="25" t="e">
        <f>IF('Crisis Indicator Data'!#REF!="No Data",1,IF(#REF!&lt;&gt;"",1,0))</f>
        <v>#REF!</v>
      </c>
      <c r="I69" s="25" t="e">
        <f>IF('Crisis Indicator Data'!#REF!="No Data",1,IF(#REF!&lt;&gt;"",1,0))</f>
        <v>#REF!</v>
      </c>
      <c r="J69" s="25" t="e">
        <f>IF('Crisis Indicator Data'!#REF!="No Data",1,IF(#REF!&lt;&gt;"",1,0))</f>
        <v>#REF!</v>
      </c>
      <c r="K69" s="25" t="e">
        <f>IF('Crisis Indicator Data'!#REF!="No Data",1,IF(#REF!&lt;&gt;"",1,0))</f>
        <v>#REF!</v>
      </c>
      <c r="L69" s="25" t="e">
        <f>IF('Crisis Indicator Data'!#REF!="No Data",1,IF(#REF!&lt;&gt;"",1,0))</f>
        <v>#REF!</v>
      </c>
      <c r="M69" s="25" t="e">
        <f>IF('Crisis Indicator Data'!#REF!="No Data",1,IF(#REF!&lt;&gt;"",1,0))</f>
        <v>#REF!</v>
      </c>
      <c r="N69" s="25" t="e">
        <f>IF('Crisis Indicator Data'!#REF!="No Data",1,IF(#REF!&lt;&gt;"",1,0))</f>
        <v>#REF!</v>
      </c>
      <c r="O69" s="25" t="e">
        <f>IF('Crisis Indicator Data'!#REF!="No Data",1,IF(#REF!&lt;&gt;"",1,0))</f>
        <v>#REF!</v>
      </c>
      <c r="P69" s="25" t="e">
        <f>IF('Crisis Indicator Data'!#REF!="No Data",1,IF(#REF!&lt;&gt;"",1,0))</f>
        <v>#REF!</v>
      </c>
      <c r="Q69" s="25" t="e">
        <f>IF('Crisis Indicator Data'!#REF!="No Data",1,IF(#REF!&lt;&gt;"",1,0))</f>
        <v>#REF!</v>
      </c>
      <c r="R69" s="25" t="e">
        <f>IF('Crisis Indicator Data'!#REF!="No Data",1,IF(#REF!&lt;&gt;"",1,0))</f>
        <v>#REF!</v>
      </c>
      <c r="S69" s="25" t="e">
        <f>IF('Crisis Indicator Data'!#REF!="No Data",1,IF(#REF!&lt;&gt;"",1,0))</f>
        <v>#REF!</v>
      </c>
      <c r="T69" s="25" t="e">
        <f>IF('Crisis Indicator Data'!#REF!="No Data",1,IF(#REF!&lt;&gt;"",1,0))</f>
        <v>#REF!</v>
      </c>
      <c r="U69" s="25" t="e">
        <f>IF('Crisis Indicator Data'!#REF!="No Data",1,IF(#REF!&lt;&gt;"",1,0))</f>
        <v>#REF!</v>
      </c>
      <c r="V69" s="25" t="e">
        <f>IF('Crisis Indicator Data'!#REF!="No Data",1,IF(#REF!&lt;&gt;"",1,0))</f>
        <v>#REF!</v>
      </c>
      <c r="W69" s="25" t="e">
        <f>IF('Crisis Indicator Data'!#REF!="No Data",1,IF(#REF!&lt;&gt;"",1,0))</f>
        <v>#REF!</v>
      </c>
      <c r="X69" s="25" t="e">
        <f>IF('Crisis Indicator Data'!#REF!="No Data",1,IF(#REF!&lt;&gt;"",1,0))</f>
        <v>#REF!</v>
      </c>
      <c r="Y69" s="25" t="e">
        <f>IF('Crisis Indicator Data'!#REF!="No Data",1,IF(#REF!&lt;&gt;"",1,0))</f>
        <v>#REF!</v>
      </c>
      <c r="Z69" s="25" t="e">
        <f>IF('Crisis Indicator Data'!#REF!="No Data",1,IF(#REF!&lt;&gt;"",1,0))</f>
        <v>#REF!</v>
      </c>
      <c r="AA69" s="25" t="e">
        <f>IF('Crisis Indicator Data'!#REF!="No Data",1,IF(#REF!&lt;&gt;"",1,0))</f>
        <v>#REF!</v>
      </c>
      <c r="AB69" s="25" t="e">
        <f>IF('Crisis Indicator Data'!#REF!="No Data",1,IF(#REF!&lt;&gt;"",1,0))</f>
        <v>#REF!</v>
      </c>
      <c r="AC69" s="25" t="e">
        <f>IF('Crisis Indicator Data'!#REF!="No Data",1,IF(#REF!&lt;&gt;"",1,0))</f>
        <v>#REF!</v>
      </c>
      <c r="AD69" s="25" t="e">
        <f>IF('Crisis Indicator Data'!#REF!="No Data",1,IF(#REF!&lt;&gt;"",1,0))</f>
        <v>#REF!</v>
      </c>
      <c r="AE69" s="25" t="e">
        <f>IF('Crisis Indicator Data'!#REF!="No Data",1,IF(#REF!&lt;&gt;"",1,0))</f>
        <v>#REF!</v>
      </c>
      <c r="AF69" s="25" t="e">
        <f>IF('Crisis Indicator Data'!#REF!="No Data",1,IF(#REF!&lt;&gt;"",1,0))</f>
        <v>#REF!</v>
      </c>
      <c r="AG69" s="25" t="e">
        <f>IF('Crisis Indicator Data'!#REF!="No Data",1,IF(#REF!&lt;&gt;"",1,0))</f>
        <v>#REF!</v>
      </c>
      <c r="AH69" s="25" t="e">
        <f>IF('Crisis Indicator Data'!#REF!="No Data",1,IF(#REF!&lt;&gt;"",1,0))</f>
        <v>#REF!</v>
      </c>
      <c r="AI69" s="25" t="e">
        <f>IF('Crisis Indicator Data'!#REF!="No Data",1,IF(#REF!&lt;&gt;"",1,0))</f>
        <v>#REF!</v>
      </c>
      <c r="AJ69" s="25" t="e">
        <f>IF('Crisis Indicator Data'!#REF!="No Data",1,IF(#REF!&lt;&gt;"",1,0))</f>
        <v>#REF!</v>
      </c>
      <c r="AK69" s="25" t="e">
        <f>IF('Crisis Indicator Data'!#REF!="No Data",1,IF(#REF!&lt;&gt;"",1,0))</f>
        <v>#REF!</v>
      </c>
      <c r="AL69" s="25" t="e">
        <f>IF('Crisis Indicator Data'!#REF!="No Data",1,IF(#REF!&lt;&gt;"",1,0))</f>
        <v>#REF!</v>
      </c>
      <c r="AM69" s="25" t="e">
        <f>IF('Crisis Indicator Data'!#REF!="No Data",1,IF(#REF!&lt;&gt;"",1,0))</f>
        <v>#REF!</v>
      </c>
      <c r="AN69" s="25" t="e">
        <f>IF('Crisis Indicator Data'!#REF!="No Data",1,IF(#REF!&lt;&gt;"",1,0))</f>
        <v>#REF!</v>
      </c>
      <c r="AO69" s="25" t="e">
        <f>IF('Crisis Indicator Data'!#REF!="No Data",1,IF(#REF!&lt;&gt;"",1,0))</f>
        <v>#REF!</v>
      </c>
      <c r="AP69" s="25" t="e">
        <f>IF('Crisis Indicator Data'!#REF!="No Data",1,IF(#REF!&lt;&gt;"",1,0))</f>
        <v>#REF!</v>
      </c>
      <c r="AQ69" s="25" t="e">
        <f>IF('Crisis Indicator Data'!#REF!="No Data",1,IF(#REF!&lt;&gt;"",1,0))</f>
        <v>#REF!</v>
      </c>
      <c r="AR69" s="25" t="e">
        <f>IF('Crisis Indicator Data'!#REF!="No Data",1,IF(#REF!&lt;&gt;"",1,0))</f>
        <v>#REF!</v>
      </c>
      <c r="AS69" s="25" t="e">
        <f>IF('Crisis Indicator Data'!#REF!="No Data",1,IF(#REF!&lt;&gt;"",1,0))</f>
        <v>#REF!</v>
      </c>
      <c r="AT69" s="25" t="e">
        <f>IF('Crisis Indicator Data'!#REF!="No Data",1,IF(#REF!&lt;&gt;"",1,0))</f>
        <v>#REF!</v>
      </c>
      <c r="AU69" s="25" t="e">
        <f>IF('Crisis Indicator Data'!#REF!="No Data",1,IF(#REF!&lt;&gt;"",1,0))</f>
        <v>#REF!</v>
      </c>
      <c r="AV69" s="25" t="e">
        <f>IF('Crisis Indicator Data'!#REF!="No Data",1,IF(#REF!&lt;&gt;"",1,0))</f>
        <v>#REF!</v>
      </c>
      <c r="AW69" s="25" t="e">
        <f>IF('Crisis Indicator Data'!#REF!="No Data",1,IF(#REF!&lt;&gt;"",1,0))</f>
        <v>#REF!</v>
      </c>
      <c r="AX69" s="25" t="e">
        <f>IF('Crisis Indicator Data'!#REF!="No Data",1,IF(#REF!&lt;&gt;"",1,0))</f>
        <v>#REF!</v>
      </c>
      <c r="AY69" s="25" t="e">
        <f>IF('Crisis Indicator Data'!#REF!="No Data",1,IF(#REF!&lt;&gt;"",1,0))</f>
        <v>#REF!</v>
      </c>
      <c r="AZ69" s="25" t="e">
        <f>IF('Crisis Indicator Data'!#REF!="No Data",1,IF(#REF!&lt;&gt;"",1,0))</f>
        <v>#REF!</v>
      </c>
      <c r="BA69" t="e">
        <f t="shared" si="4"/>
        <v>#REF!</v>
      </c>
      <c r="BB69" s="27" t="e">
        <f t="shared" si="5"/>
        <v>#REF!</v>
      </c>
    </row>
    <row r="70" spans="1:54" x14ac:dyDescent="0.25">
      <c r="A70" t="s">
        <v>9375</v>
      </c>
      <c r="B70" s="25" t="e">
        <f>IF('Crisis Indicator Data'!#REF!="No Data",1,IF(#REF!&lt;&gt;"",1,0))</f>
        <v>#REF!</v>
      </c>
      <c r="C70" s="25" t="e">
        <f>IF('Crisis Indicator Data'!#REF!="No Data",1,IF(#REF!&lt;&gt;"",1,0))</f>
        <v>#REF!</v>
      </c>
      <c r="D70" s="25" t="e">
        <f>IF('Crisis Indicator Data'!#REF!="No Data",1,IF(#REF!&lt;&gt;"",1,0))</f>
        <v>#REF!</v>
      </c>
      <c r="E70" s="25" t="e">
        <f>IF('Crisis Indicator Data'!#REF!="No Data",1,IF(#REF!&lt;&gt;"",1,0))</f>
        <v>#REF!</v>
      </c>
      <c r="F70" s="25" t="e">
        <f>IF('Crisis Indicator Data'!#REF!="No Data",1,IF(#REF!&lt;&gt;"",1,0))</f>
        <v>#REF!</v>
      </c>
      <c r="G70" s="25" t="e">
        <f>IF('Crisis Indicator Data'!#REF!="No Data",1,IF(#REF!&lt;&gt;"",1,0))</f>
        <v>#REF!</v>
      </c>
      <c r="H70" s="25" t="e">
        <f>IF('Crisis Indicator Data'!#REF!="No Data",1,IF(#REF!&lt;&gt;"",1,0))</f>
        <v>#REF!</v>
      </c>
      <c r="I70" s="25" t="e">
        <f>IF('Crisis Indicator Data'!#REF!="No Data",1,IF(#REF!&lt;&gt;"",1,0))</f>
        <v>#REF!</v>
      </c>
      <c r="J70" s="25" t="e">
        <f>IF('Crisis Indicator Data'!#REF!="No Data",1,IF(#REF!&lt;&gt;"",1,0))</f>
        <v>#REF!</v>
      </c>
      <c r="K70" s="25" t="e">
        <f>IF('Crisis Indicator Data'!#REF!="No Data",1,IF(#REF!&lt;&gt;"",1,0))</f>
        <v>#REF!</v>
      </c>
      <c r="L70" s="25" t="e">
        <f>IF('Crisis Indicator Data'!#REF!="No Data",1,IF(#REF!&lt;&gt;"",1,0))</f>
        <v>#REF!</v>
      </c>
      <c r="M70" s="25" t="e">
        <f>IF('Crisis Indicator Data'!#REF!="No Data",1,IF(#REF!&lt;&gt;"",1,0))</f>
        <v>#REF!</v>
      </c>
      <c r="N70" s="25" t="e">
        <f>IF('Crisis Indicator Data'!#REF!="No Data",1,IF(#REF!&lt;&gt;"",1,0))</f>
        <v>#REF!</v>
      </c>
      <c r="O70" s="25" t="e">
        <f>IF('Crisis Indicator Data'!#REF!="No Data",1,IF(#REF!&lt;&gt;"",1,0))</f>
        <v>#REF!</v>
      </c>
      <c r="P70" s="25" t="e">
        <f>IF('Crisis Indicator Data'!#REF!="No Data",1,IF(#REF!&lt;&gt;"",1,0))</f>
        <v>#REF!</v>
      </c>
      <c r="Q70" s="25" t="e">
        <f>IF('Crisis Indicator Data'!#REF!="No Data",1,IF(#REF!&lt;&gt;"",1,0))</f>
        <v>#REF!</v>
      </c>
      <c r="R70" s="25" t="e">
        <f>IF('Crisis Indicator Data'!#REF!="No Data",1,IF(#REF!&lt;&gt;"",1,0))</f>
        <v>#REF!</v>
      </c>
      <c r="S70" s="25" t="e">
        <f>IF('Crisis Indicator Data'!#REF!="No Data",1,IF(#REF!&lt;&gt;"",1,0))</f>
        <v>#REF!</v>
      </c>
      <c r="T70" s="25" t="e">
        <f>IF('Crisis Indicator Data'!#REF!="No Data",1,IF(#REF!&lt;&gt;"",1,0))</f>
        <v>#REF!</v>
      </c>
      <c r="U70" s="25" t="e">
        <f>IF('Crisis Indicator Data'!#REF!="No Data",1,IF(#REF!&lt;&gt;"",1,0))</f>
        <v>#REF!</v>
      </c>
      <c r="V70" s="25" t="e">
        <f>IF('Crisis Indicator Data'!#REF!="No Data",1,IF(#REF!&lt;&gt;"",1,0))</f>
        <v>#REF!</v>
      </c>
      <c r="W70" s="25" t="e">
        <f>IF('Crisis Indicator Data'!#REF!="No Data",1,IF(#REF!&lt;&gt;"",1,0))</f>
        <v>#REF!</v>
      </c>
      <c r="X70" s="25" t="e">
        <f>IF('Crisis Indicator Data'!#REF!="No Data",1,IF(#REF!&lt;&gt;"",1,0))</f>
        <v>#REF!</v>
      </c>
      <c r="Y70" s="25" t="e">
        <f>IF('Crisis Indicator Data'!#REF!="No Data",1,IF(#REF!&lt;&gt;"",1,0))</f>
        <v>#REF!</v>
      </c>
      <c r="Z70" s="25" t="e">
        <f>IF('Crisis Indicator Data'!#REF!="No Data",1,IF(#REF!&lt;&gt;"",1,0))</f>
        <v>#REF!</v>
      </c>
      <c r="AA70" s="25" t="e">
        <f>IF('Crisis Indicator Data'!#REF!="No Data",1,IF(#REF!&lt;&gt;"",1,0))</f>
        <v>#REF!</v>
      </c>
      <c r="AB70" s="25" t="e">
        <f>IF('Crisis Indicator Data'!#REF!="No Data",1,IF(#REF!&lt;&gt;"",1,0))</f>
        <v>#REF!</v>
      </c>
      <c r="AC70" s="25" t="e">
        <f>IF('Crisis Indicator Data'!#REF!="No Data",1,IF(#REF!&lt;&gt;"",1,0))</f>
        <v>#REF!</v>
      </c>
      <c r="AD70" s="25" t="e">
        <f>IF('Crisis Indicator Data'!#REF!="No Data",1,IF(#REF!&lt;&gt;"",1,0))</f>
        <v>#REF!</v>
      </c>
      <c r="AE70" s="25" t="e">
        <f>IF('Crisis Indicator Data'!#REF!="No Data",1,IF(#REF!&lt;&gt;"",1,0))</f>
        <v>#REF!</v>
      </c>
      <c r="AF70" s="25" t="e">
        <f>IF('Crisis Indicator Data'!#REF!="No Data",1,IF(#REF!&lt;&gt;"",1,0))</f>
        <v>#REF!</v>
      </c>
      <c r="AG70" s="25" t="e">
        <f>IF('Crisis Indicator Data'!#REF!="No Data",1,IF(#REF!&lt;&gt;"",1,0))</f>
        <v>#REF!</v>
      </c>
      <c r="AH70" s="25" t="e">
        <f>IF('Crisis Indicator Data'!#REF!="No Data",1,IF(#REF!&lt;&gt;"",1,0))</f>
        <v>#REF!</v>
      </c>
      <c r="AI70" s="25" t="e">
        <f>IF('Crisis Indicator Data'!#REF!="No Data",1,IF(#REF!&lt;&gt;"",1,0))</f>
        <v>#REF!</v>
      </c>
      <c r="AJ70" s="25" t="e">
        <f>IF('Crisis Indicator Data'!#REF!="No Data",1,IF(#REF!&lt;&gt;"",1,0))</f>
        <v>#REF!</v>
      </c>
      <c r="AK70" s="25" t="e">
        <f>IF('Crisis Indicator Data'!#REF!="No Data",1,IF(#REF!&lt;&gt;"",1,0))</f>
        <v>#REF!</v>
      </c>
      <c r="AL70" s="25" t="e">
        <f>IF('Crisis Indicator Data'!#REF!="No Data",1,IF(#REF!&lt;&gt;"",1,0))</f>
        <v>#REF!</v>
      </c>
      <c r="AM70" s="25" t="e">
        <f>IF('Crisis Indicator Data'!#REF!="No Data",1,IF(#REF!&lt;&gt;"",1,0))</f>
        <v>#REF!</v>
      </c>
      <c r="AN70" s="25" t="e">
        <f>IF('Crisis Indicator Data'!#REF!="No Data",1,IF(#REF!&lt;&gt;"",1,0))</f>
        <v>#REF!</v>
      </c>
      <c r="AO70" s="25" t="e">
        <f>IF('Crisis Indicator Data'!#REF!="No Data",1,IF(#REF!&lt;&gt;"",1,0))</f>
        <v>#REF!</v>
      </c>
      <c r="AP70" s="25" t="e">
        <f>IF('Crisis Indicator Data'!#REF!="No Data",1,IF(#REF!&lt;&gt;"",1,0))</f>
        <v>#REF!</v>
      </c>
      <c r="AQ70" s="25" t="e">
        <f>IF('Crisis Indicator Data'!#REF!="No Data",1,IF(#REF!&lt;&gt;"",1,0))</f>
        <v>#REF!</v>
      </c>
      <c r="AR70" s="25" t="e">
        <f>IF('Crisis Indicator Data'!#REF!="No Data",1,IF(#REF!&lt;&gt;"",1,0))</f>
        <v>#REF!</v>
      </c>
      <c r="AS70" s="25" t="e">
        <f>IF('Crisis Indicator Data'!#REF!="No Data",1,IF(#REF!&lt;&gt;"",1,0))</f>
        <v>#REF!</v>
      </c>
      <c r="AT70" s="25" t="e">
        <f>IF('Crisis Indicator Data'!#REF!="No Data",1,IF(#REF!&lt;&gt;"",1,0))</f>
        <v>#REF!</v>
      </c>
      <c r="AU70" s="25" t="e">
        <f>IF('Crisis Indicator Data'!#REF!="No Data",1,IF(#REF!&lt;&gt;"",1,0))</f>
        <v>#REF!</v>
      </c>
      <c r="AV70" s="25" t="e">
        <f>IF('Crisis Indicator Data'!#REF!="No Data",1,IF(#REF!&lt;&gt;"",1,0))</f>
        <v>#REF!</v>
      </c>
      <c r="AW70" s="25" t="e">
        <f>IF('Crisis Indicator Data'!#REF!="No Data",1,IF(#REF!&lt;&gt;"",1,0))</f>
        <v>#REF!</v>
      </c>
      <c r="AX70" s="25" t="e">
        <f>IF('Crisis Indicator Data'!#REF!="No Data",1,IF(#REF!&lt;&gt;"",1,0))</f>
        <v>#REF!</v>
      </c>
      <c r="AY70" s="25" t="e">
        <f>IF('Crisis Indicator Data'!#REF!="No Data",1,IF(#REF!&lt;&gt;"",1,0))</f>
        <v>#REF!</v>
      </c>
      <c r="AZ70" s="25" t="e">
        <f>IF('Crisis Indicator Data'!#REF!="No Data",1,IF(#REF!&lt;&gt;"",1,0))</f>
        <v>#REF!</v>
      </c>
      <c r="BA70" t="e">
        <f t="shared" si="4"/>
        <v>#REF!</v>
      </c>
      <c r="BB70" s="27" t="e">
        <f t="shared" si="5"/>
        <v>#REF!</v>
      </c>
    </row>
    <row r="71" spans="1:54" x14ac:dyDescent="0.25">
      <c r="A71" t="s">
        <v>9383</v>
      </c>
      <c r="B71" s="25" t="e">
        <f>IF('Crisis Indicator Data'!#REF!="No Data",1,IF(#REF!&lt;&gt;"",1,0))</f>
        <v>#REF!</v>
      </c>
      <c r="C71" s="25" t="e">
        <f>IF('Crisis Indicator Data'!#REF!="No Data",1,IF(#REF!&lt;&gt;"",1,0))</f>
        <v>#REF!</v>
      </c>
      <c r="D71" s="25" t="e">
        <f>IF('Crisis Indicator Data'!#REF!="No Data",1,IF(#REF!&lt;&gt;"",1,0))</f>
        <v>#REF!</v>
      </c>
      <c r="E71" s="25" t="e">
        <f>IF('Crisis Indicator Data'!#REF!="No Data",1,IF(#REF!&lt;&gt;"",1,0))</f>
        <v>#REF!</v>
      </c>
      <c r="F71" s="25" t="e">
        <f>IF('Crisis Indicator Data'!#REF!="No Data",1,IF(#REF!&lt;&gt;"",1,0))</f>
        <v>#REF!</v>
      </c>
      <c r="G71" s="25" t="e">
        <f>IF('Crisis Indicator Data'!#REF!="No Data",1,IF(#REF!&lt;&gt;"",1,0))</f>
        <v>#REF!</v>
      </c>
      <c r="H71" s="25" t="e">
        <f>IF('Crisis Indicator Data'!#REF!="No Data",1,IF(#REF!&lt;&gt;"",1,0))</f>
        <v>#REF!</v>
      </c>
      <c r="I71" s="25" t="e">
        <f>IF('Crisis Indicator Data'!#REF!="No Data",1,IF(#REF!&lt;&gt;"",1,0))</f>
        <v>#REF!</v>
      </c>
      <c r="J71" s="25" t="e">
        <f>IF('Crisis Indicator Data'!#REF!="No Data",1,IF(#REF!&lt;&gt;"",1,0))</f>
        <v>#REF!</v>
      </c>
      <c r="K71" s="25" t="e">
        <f>IF('Crisis Indicator Data'!#REF!="No Data",1,IF(#REF!&lt;&gt;"",1,0))</f>
        <v>#REF!</v>
      </c>
      <c r="L71" s="25" t="e">
        <f>IF('Crisis Indicator Data'!#REF!="No Data",1,IF(#REF!&lt;&gt;"",1,0))</f>
        <v>#REF!</v>
      </c>
      <c r="M71" s="25" t="e">
        <f>IF('Crisis Indicator Data'!#REF!="No Data",1,IF(#REF!&lt;&gt;"",1,0))</f>
        <v>#REF!</v>
      </c>
      <c r="N71" s="25" t="e">
        <f>IF('Crisis Indicator Data'!#REF!="No Data",1,IF(#REF!&lt;&gt;"",1,0))</f>
        <v>#REF!</v>
      </c>
      <c r="O71" s="25" t="e">
        <f>IF('Crisis Indicator Data'!#REF!="No Data",1,IF(#REF!&lt;&gt;"",1,0))</f>
        <v>#REF!</v>
      </c>
      <c r="P71" s="25" t="e">
        <f>IF('Crisis Indicator Data'!#REF!="No Data",1,IF(#REF!&lt;&gt;"",1,0))</f>
        <v>#REF!</v>
      </c>
      <c r="Q71" s="25" t="e">
        <f>IF('Crisis Indicator Data'!#REF!="No Data",1,IF(#REF!&lt;&gt;"",1,0))</f>
        <v>#REF!</v>
      </c>
      <c r="R71" s="25" t="e">
        <f>IF('Crisis Indicator Data'!#REF!="No Data",1,IF(#REF!&lt;&gt;"",1,0))</f>
        <v>#REF!</v>
      </c>
      <c r="S71" s="25" t="e">
        <f>IF('Crisis Indicator Data'!#REF!="No Data",1,IF(#REF!&lt;&gt;"",1,0))</f>
        <v>#REF!</v>
      </c>
      <c r="T71" s="25" t="e">
        <f>IF('Crisis Indicator Data'!#REF!="No Data",1,IF(#REF!&lt;&gt;"",1,0))</f>
        <v>#REF!</v>
      </c>
      <c r="U71" s="25" t="e">
        <f>IF('Crisis Indicator Data'!#REF!="No Data",1,IF(#REF!&lt;&gt;"",1,0))</f>
        <v>#REF!</v>
      </c>
      <c r="V71" s="25" t="e">
        <f>IF('Crisis Indicator Data'!#REF!="No Data",1,IF(#REF!&lt;&gt;"",1,0))</f>
        <v>#REF!</v>
      </c>
      <c r="W71" s="25" t="e">
        <f>IF('Crisis Indicator Data'!#REF!="No Data",1,IF(#REF!&lt;&gt;"",1,0))</f>
        <v>#REF!</v>
      </c>
      <c r="X71" s="25" t="e">
        <f>IF('Crisis Indicator Data'!#REF!="No Data",1,IF(#REF!&lt;&gt;"",1,0))</f>
        <v>#REF!</v>
      </c>
      <c r="Y71" s="25" t="e">
        <f>IF('Crisis Indicator Data'!#REF!="No Data",1,IF(#REF!&lt;&gt;"",1,0))</f>
        <v>#REF!</v>
      </c>
      <c r="Z71" s="25" t="e">
        <f>IF('Crisis Indicator Data'!#REF!="No Data",1,IF(#REF!&lt;&gt;"",1,0))</f>
        <v>#REF!</v>
      </c>
      <c r="AA71" s="25" t="e">
        <f>IF('Crisis Indicator Data'!#REF!="No Data",1,IF(#REF!&lt;&gt;"",1,0))</f>
        <v>#REF!</v>
      </c>
      <c r="AB71" s="25" t="e">
        <f>IF('Crisis Indicator Data'!#REF!="No Data",1,IF(#REF!&lt;&gt;"",1,0))</f>
        <v>#REF!</v>
      </c>
      <c r="AC71" s="25" t="e">
        <f>IF('Crisis Indicator Data'!#REF!="No Data",1,IF(#REF!&lt;&gt;"",1,0))</f>
        <v>#REF!</v>
      </c>
      <c r="AD71" s="25" t="e">
        <f>IF('Crisis Indicator Data'!#REF!="No Data",1,IF(#REF!&lt;&gt;"",1,0))</f>
        <v>#REF!</v>
      </c>
      <c r="AE71" s="25" t="e">
        <f>IF('Crisis Indicator Data'!#REF!="No Data",1,IF(#REF!&lt;&gt;"",1,0))</f>
        <v>#REF!</v>
      </c>
      <c r="AF71" s="25" t="e">
        <f>IF('Crisis Indicator Data'!#REF!="No Data",1,IF(#REF!&lt;&gt;"",1,0))</f>
        <v>#REF!</v>
      </c>
      <c r="AG71" s="25" t="e">
        <f>IF('Crisis Indicator Data'!#REF!="No Data",1,IF(#REF!&lt;&gt;"",1,0))</f>
        <v>#REF!</v>
      </c>
      <c r="AH71" s="25" t="e">
        <f>IF('Crisis Indicator Data'!#REF!="No Data",1,IF(#REF!&lt;&gt;"",1,0))</f>
        <v>#REF!</v>
      </c>
      <c r="AI71" s="25" t="e">
        <f>IF('Crisis Indicator Data'!#REF!="No Data",1,IF(#REF!&lt;&gt;"",1,0))</f>
        <v>#REF!</v>
      </c>
      <c r="AJ71" s="25" t="e">
        <f>IF('Crisis Indicator Data'!#REF!="No Data",1,IF(#REF!&lt;&gt;"",1,0))</f>
        <v>#REF!</v>
      </c>
      <c r="AK71" s="25" t="e">
        <f>IF('Crisis Indicator Data'!#REF!="No Data",1,IF(#REF!&lt;&gt;"",1,0))</f>
        <v>#REF!</v>
      </c>
      <c r="AL71" s="25" t="e">
        <f>IF('Crisis Indicator Data'!#REF!="No Data",1,IF(#REF!&lt;&gt;"",1,0))</f>
        <v>#REF!</v>
      </c>
      <c r="AM71" s="25" t="e">
        <f>IF('Crisis Indicator Data'!#REF!="No Data",1,IF(#REF!&lt;&gt;"",1,0))</f>
        <v>#REF!</v>
      </c>
      <c r="AN71" s="25" t="e">
        <f>IF('Crisis Indicator Data'!#REF!="No Data",1,IF(#REF!&lt;&gt;"",1,0))</f>
        <v>#REF!</v>
      </c>
      <c r="AO71" s="25" t="e">
        <f>IF('Crisis Indicator Data'!#REF!="No Data",1,IF(#REF!&lt;&gt;"",1,0))</f>
        <v>#REF!</v>
      </c>
      <c r="AP71" s="25" t="e">
        <f>IF('Crisis Indicator Data'!#REF!="No Data",1,IF(#REF!&lt;&gt;"",1,0))</f>
        <v>#REF!</v>
      </c>
      <c r="AQ71" s="25" t="e">
        <f>IF('Crisis Indicator Data'!#REF!="No Data",1,IF(#REF!&lt;&gt;"",1,0))</f>
        <v>#REF!</v>
      </c>
      <c r="AR71" s="25" t="e">
        <f>IF('Crisis Indicator Data'!#REF!="No Data",1,IF(#REF!&lt;&gt;"",1,0))</f>
        <v>#REF!</v>
      </c>
      <c r="AS71" s="25" t="e">
        <f>IF('Crisis Indicator Data'!#REF!="No Data",1,IF(#REF!&lt;&gt;"",1,0))</f>
        <v>#REF!</v>
      </c>
      <c r="AT71" s="25" t="e">
        <f>IF('Crisis Indicator Data'!#REF!="No Data",1,IF(#REF!&lt;&gt;"",1,0))</f>
        <v>#REF!</v>
      </c>
      <c r="AU71" s="25" t="e">
        <f>IF('Crisis Indicator Data'!#REF!="No Data",1,IF(#REF!&lt;&gt;"",1,0))</f>
        <v>#REF!</v>
      </c>
      <c r="AV71" s="25" t="e">
        <f>IF('Crisis Indicator Data'!#REF!="No Data",1,IF(#REF!&lt;&gt;"",1,0))</f>
        <v>#REF!</v>
      </c>
      <c r="AW71" s="25" t="e">
        <f>IF('Crisis Indicator Data'!#REF!="No Data",1,IF(#REF!&lt;&gt;"",1,0))</f>
        <v>#REF!</v>
      </c>
      <c r="AX71" s="25" t="e">
        <f>IF('Crisis Indicator Data'!#REF!="No Data",1,IF(#REF!&lt;&gt;"",1,0))</f>
        <v>#REF!</v>
      </c>
      <c r="AY71" s="25" t="e">
        <f>IF('Crisis Indicator Data'!#REF!="No Data",1,IF(#REF!&lt;&gt;"",1,0))</f>
        <v>#REF!</v>
      </c>
      <c r="AZ71" s="25" t="e">
        <f>IF('Crisis Indicator Data'!#REF!="No Data",1,IF(#REF!&lt;&gt;"",1,0))</f>
        <v>#REF!</v>
      </c>
      <c r="BA71" t="e">
        <f t="shared" si="4"/>
        <v>#REF!</v>
      </c>
      <c r="BB71" s="27" t="e">
        <f t="shared" si="5"/>
        <v>#REF!</v>
      </c>
    </row>
    <row r="72" spans="1:54" x14ac:dyDescent="0.25">
      <c r="A72" t="s">
        <v>9387</v>
      </c>
      <c r="B72" s="25" t="e">
        <f>IF('Crisis Indicator Data'!#REF!="No Data",1,IF(#REF!&lt;&gt;"",1,0))</f>
        <v>#REF!</v>
      </c>
      <c r="C72" s="25" t="e">
        <f>IF('Crisis Indicator Data'!#REF!="No Data",1,IF(#REF!&lt;&gt;"",1,0))</f>
        <v>#REF!</v>
      </c>
      <c r="D72" s="25" t="e">
        <f>IF('Crisis Indicator Data'!#REF!="No Data",1,IF(#REF!&lt;&gt;"",1,0))</f>
        <v>#REF!</v>
      </c>
      <c r="E72" s="25" t="e">
        <f>IF('Crisis Indicator Data'!#REF!="No Data",1,IF(#REF!&lt;&gt;"",1,0))</f>
        <v>#REF!</v>
      </c>
      <c r="F72" s="25" t="e">
        <f>IF('Crisis Indicator Data'!#REF!="No Data",1,IF(#REF!&lt;&gt;"",1,0))</f>
        <v>#REF!</v>
      </c>
      <c r="G72" s="25" t="e">
        <f>IF('Crisis Indicator Data'!#REF!="No Data",1,IF(#REF!&lt;&gt;"",1,0))</f>
        <v>#REF!</v>
      </c>
      <c r="H72" s="25" t="e">
        <f>IF('Crisis Indicator Data'!#REF!="No Data",1,IF(#REF!&lt;&gt;"",1,0))</f>
        <v>#REF!</v>
      </c>
      <c r="I72" s="25" t="e">
        <f>IF('Crisis Indicator Data'!#REF!="No Data",1,IF(#REF!&lt;&gt;"",1,0))</f>
        <v>#REF!</v>
      </c>
      <c r="J72" s="25" t="e">
        <f>IF('Crisis Indicator Data'!#REF!="No Data",1,IF(#REF!&lt;&gt;"",1,0))</f>
        <v>#REF!</v>
      </c>
      <c r="K72" s="25" t="e">
        <f>IF('Crisis Indicator Data'!#REF!="No Data",1,IF(#REF!&lt;&gt;"",1,0))</f>
        <v>#REF!</v>
      </c>
      <c r="L72" s="25" t="e">
        <f>IF('Crisis Indicator Data'!#REF!="No Data",1,IF(#REF!&lt;&gt;"",1,0))</f>
        <v>#REF!</v>
      </c>
      <c r="M72" s="25" t="e">
        <f>IF('Crisis Indicator Data'!#REF!="No Data",1,IF(#REF!&lt;&gt;"",1,0))</f>
        <v>#REF!</v>
      </c>
      <c r="N72" s="25" t="e">
        <f>IF('Crisis Indicator Data'!#REF!="No Data",1,IF(#REF!&lt;&gt;"",1,0))</f>
        <v>#REF!</v>
      </c>
      <c r="O72" s="25" t="e">
        <f>IF('Crisis Indicator Data'!#REF!="No Data",1,IF(#REF!&lt;&gt;"",1,0))</f>
        <v>#REF!</v>
      </c>
      <c r="P72" s="25" t="e">
        <f>IF('Crisis Indicator Data'!#REF!="No Data",1,IF(#REF!&lt;&gt;"",1,0))</f>
        <v>#REF!</v>
      </c>
      <c r="Q72" s="25" t="e">
        <f>IF('Crisis Indicator Data'!#REF!="No Data",1,IF(#REF!&lt;&gt;"",1,0))</f>
        <v>#REF!</v>
      </c>
      <c r="R72" s="25" t="e">
        <f>IF('Crisis Indicator Data'!#REF!="No Data",1,IF(#REF!&lt;&gt;"",1,0))</f>
        <v>#REF!</v>
      </c>
      <c r="S72" s="25" t="e">
        <f>IF('Crisis Indicator Data'!#REF!="No Data",1,IF(#REF!&lt;&gt;"",1,0))</f>
        <v>#REF!</v>
      </c>
      <c r="T72" s="25" t="e">
        <f>IF('Crisis Indicator Data'!#REF!="No Data",1,IF(#REF!&lt;&gt;"",1,0))</f>
        <v>#REF!</v>
      </c>
      <c r="U72" s="25" t="e">
        <f>IF('Crisis Indicator Data'!#REF!="No Data",1,IF(#REF!&lt;&gt;"",1,0))</f>
        <v>#REF!</v>
      </c>
      <c r="V72" s="25" t="e">
        <f>IF('Crisis Indicator Data'!#REF!="No Data",1,IF(#REF!&lt;&gt;"",1,0))</f>
        <v>#REF!</v>
      </c>
      <c r="W72" s="25" t="e">
        <f>IF('Crisis Indicator Data'!#REF!="No Data",1,IF(#REF!&lt;&gt;"",1,0))</f>
        <v>#REF!</v>
      </c>
      <c r="X72" s="25" t="e">
        <f>IF('Crisis Indicator Data'!#REF!="No Data",1,IF(#REF!&lt;&gt;"",1,0))</f>
        <v>#REF!</v>
      </c>
      <c r="Y72" s="25" t="e">
        <f>IF('Crisis Indicator Data'!#REF!="No Data",1,IF(#REF!&lt;&gt;"",1,0))</f>
        <v>#REF!</v>
      </c>
      <c r="Z72" s="25" t="e">
        <f>IF('Crisis Indicator Data'!#REF!="No Data",1,IF(#REF!&lt;&gt;"",1,0))</f>
        <v>#REF!</v>
      </c>
      <c r="AA72" s="25" t="e">
        <f>IF('Crisis Indicator Data'!#REF!="No Data",1,IF(#REF!&lt;&gt;"",1,0))</f>
        <v>#REF!</v>
      </c>
      <c r="AB72" s="25" t="e">
        <f>IF('Crisis Indicator Data'!#REF!="No Data",1,IF(#REF!&lt;&gt;"",1,0))</f>
        <v>#REF!</v>
      </c>
      <c r="AC72" s="25" t="e">
        <f>IF('Crisis Indicator Data'!#REF!="No Data",1,IF(#REF!&lt;&gt;"",1,0))</f>
        <v>#REF!</v>
      </c>
      <c r="AD72" s="25" t="e">
        <f>IF('Crisis Indicator Data'!#REF!="No Data",1,IF(#REF!&lt;&gt;"",1,0))</f>
        <v>#REF!</v>
      </c>
      <c r="AE72" s="25" t="e">
        <f>IF('Crisis Indicator Data'!#REF!="No Data",1,IF(#REF!&lt;&gt;"",1,0))</f>
        <v>#REF!</v>
      </c>
      <c r="AF72" s="25" t="e">
        <f>IF('Crisis Indicator Data'!#REF!="No Data",1,IF(#REF!&lt;&gt;"",1,0))</f>
        <v>#REF!</v>
      </c>
      <c r="AG72" s="25" t="e">
        <f>IF('Crisis Indicator Data'!#REF!="No Data",1,IF(#REF!&lt;&gt;"",1,0))</f>
        <v>#REF!</v>
      </c>
      <c r="AH72" s="25" t="e">
        <f>IF('Crisis Indicator Data'!#REF!="No Data",1,IF(#REF!&lt;&gt;"",1,0))</f>
        <v>#REF!</v>
      </c>
      <c r="AI72" s="25" t="e">
        <f>IF('Crisis Indicator Data'!#REF!="No Data",1,IF(#REF!&lt;&gt;"",1,0))</f>
        <v>#REF!</v>
      </c>
      <c r="AJ72" s="25" t="e">
        <f>IF('Crisis Indicator Data'!#REF!="No Data",1,IF(#REF!&lt;&gt;"",1,0))</f>
        <v>#REF!</v>
      </c>
      <c r="AK72" s="25" t="e">
        <f>IF('Crisis Indicator Data'!#REF!="No Data",1,IF(#REF!&lt;&gt;"",1,0))</f>
        <v>#REF!</v>
      </c>
      <c r="AL72" s="25" t="e">
        <f>IF('Crisis Indicator Data'!#REF!="No Data",1,IF(#REF!&lt;&gt;"",1,0))</f>
        <v>#REF!</v>
      </c>
      <c r="AM72" s="25" t="e">
        <f>IF('Crisis Indicator Data'!#REF!="No Data",1,IF(#REF!&lt;&gt;"",1,0))</f>
        <v>#REF!</v>
      </c>
      <c r="AN72" s="25" t="e">
        <f>IF('Crisis Indicator Data'!#REF!="No Data",1,IF(#REF!&lt;&gt;"",1,0))</f>
        <v>#REF!</v>
      </c>
      <c r="AO72" s="25" t="e">
        <f>IF('Crisis Indicator Data'!#REF!="No Data",1,IF(#REF!&lt;&gt;"",1,0))</f>
        <v>#REF!</v>
      </c>
      <c r="AP72" s="25" t="e">
        <f>IF('Crisis Indicator Data'!#REF!="No Data",1,IF(#REF!&lt;&gt;"",1,0))</f>
        <v>#REF!</v>
      </c>
      <c r="AQ72" s="25" t="e">
        <f>IF('Crisis Indicator Data'!#REF!="No Data",1,IF(#REF!&lt;&gt;"",1,0))</f>
        <v>#REF!</v>
      </c>
      <c r="AR72" s="25" t="e">
        <f>IF('Crisis Indicator Data'!#REF!="No Data",1,IF(#REF!&lt;&gt;"",1,0))</f>
        <v>#REF!</v>
      </c>
      <c r="AS72" s="25" t="e">
        <f>IF('Crisis Indicator Data'!#REF!="No Data",1,IF(#REF!&lt;&gt;"",1,0))</f>
        <v>#REF!</v>
      </c>
      <c r="AT72" s="25" t="e">
        <f>IF('Crisis Indicator Data'!#REF!="No Data",1,IF(#REF!&lt;&gt;"",1,0))</f>
        <v>#REF!</v>
      </c>
      <c r="AU72" s="25" t="e">
        <f>IF('Crisis Indicator Data'!#REF!="No Data",1,IF(#REF!&lt;&gt;"",1,0))</f>
        <v>#REF!</v>
      </c>
      <c r="AV72" s="25" t="e">
        <f>IF('Crisis Indicator Data'!#REF!="No Data",1,IF(#REF!&lt;&gt;"",1,0))</f>
        <v>#REF!</v>
      </c>
      <c r="AW72" s="25" t="e">
        <f>IF('Crisis Indicator Data'!#REF!="No Data",1,IF(#REF!&lt;&gt;"",1,0))</f>
        <v>#REF!</v>
      </c>
      <c r="AX72" s="25" t="e">
        <f>IF('Crisis Indicator Data'!#REF!="No Data",1,IF(#REF!&lt;&gt;"",1,0))</f>
        <v>#REF!</v>
      </c>
      <c r="AY72" s="25" t="e">
        <f>IF('Crisis Indicator Data'!#REF!="No Data",1,IF(#REF!&lt;&gt;"",1,0))</f>
        <v>#REF!</v>
      </c>
      <c r="AZ72" s="25" t="e">
        <f>IF('Crisis Indicator Data'!#REF!="No Data",1,IF(#REF!&lt;&gt;"",1,0))</f>
        <v>#REF!</v>
      </c>
      <c r="BA72" t="e">
        <f t="shared" si="4"/>
        <v>#REF!</v>
      </c>
      <c r="BB72" s="27" t="e">
        <f t="shared" si="5"/>
        <v>#REF!</v>
      </c>
    </row>
    <row r="73" spans="1:54" x14ac:dyDescent="0.25">
      <c r="A73" t="s">
        <v>9384</v>
      </c>
      <c r="B73" s="25" t="e">
        <f>IF('Crisis Indicator Data'!#REF!="No Data",1,IF(#REF!&lt;&gt;"",1,0))</f>
        <v>#REF!</v>
      </c>
      <c r="C73" s="25" t="e">
        <f>IF('Crisis Indicator Data'!#REF!="No Data",1,IF(#REF!&lt;&gt;"",1,0))</f>
        <v>#REF!</v>
      </c>
      <c r="D73" s="25" t="e">
        <f>IF('Crisis Indicator Data'!#REF!="No Data",1,IF(#REF!&lt;&gt;"",1,0))</f>
        <v>#REF!</v>
      </c>
      <c r="E73" s="25" t="e">
        <f>IF('Crisis Indicator Data'!#REF!="No Data",1,IF(#REF!&lt;&gt;"",1,0))</f>
        <v>#REF!</v>
      </c>
      <c r="F73" s="25" t="e">
        <f>IF('Crisis Indicator Data'!#REF!="No Data",1,IF(#REF!&lt;&gt;"",1,0))</f>
        <v>#REF!</v>
      </c>
      <c r="G73" s="25" t="e">
        <f>IF('Crisis Indicator Data'!#REF!="No Data",1,IF(#REF!&lt;&gt;"",1,0))</f>
        <v>#REF!</v>
      </c>
      <c r="H73" s="25" t="e">
        <f>IF('Crisis Indicator Data'!#REF!="No Data",1,IF(#REF!&lt;&gt;"",1,0))</f>
        <v>#REF!</v>
      </c>
      <c r="I73" s="25" t="e">
        <f>IF('Crisis Indicator Data'!#REF!="No Data",1,IF(#REF!&lt;&gt;"",1,0))</f>
        <v>#REF!</v>
      </c>
      <c r="J73" s="25" t="e">
        <f>IF('Crisis Indicator Data'!#REF!="No Data",1,IF(#REF!&lt;&gt;"",1,0))</f>
        <v>#REF!</v>
      </c>
      <c r="K73" s="25" t="e">
        <f>IF('Crisis Indicator Data'!#REF!="No Data",1,IF(#REF!&lt;&gt;"",1,0))</f>
        <v>#REF!</v>
      </c>
      <c r="L73" s="25" t="e">
        <f>IF('Crisis Indicator Data'!#REF!="No Data",1,IF(#REF!&lt;&gt;"",1,0))</f>
        <v>#REF!</v>
      </c>
      <c r="M73" s="25" t="e">
        <f>IF('Crisis Indicator Data'!#REF!="No Data",1,IF(#REF!&lt;&gt;"",1,0))</f>
        <v>#REF!</v>
      </c>
      <c r="N73" s="25" t="e">
        <f>IF('Crisis Indicator Data'!#REF!="No Data",1,IF(#REF!&lt;&gt;"",1,0))</f>
        <v>#REF!</v>
      </c>
      <c r="O73" s="25" t="e">
        <f>IF('Crisis Indicator Data'!#REF!="No Data",1,IF(#REF!&lt;&gt;"",1,0))</f>
        <v>#REF!</v>
      </c>
      <c r="P73" s="25" t="e">
        <f>IF('Crisis Indicator Data'!#REF!="No Data",1,IF(#REF!&lt;&gt;"",1,0))</f>
        <v>#REF!</v>
      </c>
      <c r="Q73" s="25" t="e">
        <f>IF('Crisis Indicator Data'!#REF!="No Data",1,IF(#REF!&lt;&gt;"",1,0))</f>
        <v>#REF!</v>
      </c>
      <c r="R73" s="25" t="e">
        <f>IF('Crisis Indicator Data'!#REF!="No Data",1,IF(#REF!&lt;&gt;"",1,0))</f>
        <v>#REF!</v>
      </c>
      <c r="S73" s="25" t="e">
        <f>IF('Crisis Indicator Data'!#REF!="No Data",1,IF(#REF!&lt;&gt;"",1,0))</f>
        <v>#REF!</v>
      </c>
      <c r="T73" s="25" t="e">
        <f>IF('Crisis Indicator Data'!#REF!="No Data",1,IF(#REF!&lt;&gt;"",1,0))</f>
        <v>#REF!</v>
      </c>
      <c r="U73" s="25" t="e">
        <f>IF('Crisis Indicator Data'!#REF!="No Data",1,IF(#REF!&lt;&gt;"",1,0))</f>
        <v>#REF!</v>
      </c>
      <c r="V73" s="25" t="e">
        <f>IF('Crisis Indicator Data'!#REF!="No Data",1,IF(#REF!&lt;&gt;"",1,0))</f>
        <v>#REF!</v>
      </c>
      <c r="W73" s="25" t="e">
        <f>IF('Crisis Indicator Data'!#REF!="No Data",1,IF(#REF!&lt;&gt;"",1,0))</f>
        <v>#REF!</v>
      </c>
      <c r="X73" s="25" t="e">
        <f>IF('Crisis Indicator Data'!#REF!="No Data",1,IF(#REF!&lt;&gt;"",1,0))</f>
        <v>#REF!</v>
      </c>
      <c r="Y73" s="25" t="e">
        <f>IF('Crisis Indicator Data'!#REF!="No Data",1,IF(#REF!&lt;&gt;"",1,0))</f>
        <v>#REF!</v>
      </c>
      <c r="Z73" s="25" t="e">
        <f>IF('Crisis Indicator Data'!#REF!="No Data",1,IF(#REF!&lt;&gt;"",1,0))</f>
        <v>#REF!</v>
      </c>
      <c r="AA73" s="25" t="e">
        <f>IF('Crisis Indicator Data'!#REF!="No Data",1,IF(#REF!&lt;&gt;"",1,0))</f>
        <v>#REF!</v>
      </c>
      <c r="AB73" s="25" t="e">
        <f>IF('Crisis Indicator Data'!#REF!="No Data",1,IF(#REF!&lt;&gt;"",1,0))</f>
        <v>#REF!</v>
      </c>
      <c r="AC73" s="25" t="e">
        <f>IF('Crisis Indicator Data'!#REF!="No Data",1,IF(#REF!&lt;&gt;"",1,0))</f>
        <v>#REF!</v>
      </c>
      <c r="AD73" s="25" t="e">
        <f>IF('Crisis Indicator Data'!#REF!="No Data",1,IF(#REF!&lt;&gt;"",1,0))</f>
        <v>#REF!</v>
      </c>
      <c r="AE73" s="25" t="e">
        <f>IF('Crisis Indicator Data'!#REF!="No Data",1,IF(#REF!&lt;&gt;"",1,0))</f>
        <v>#REF!</v>
      </c>
      <c r="AF73" s="25" t="e">
        <f>IF('Crisis Indicator Data'!#REF!="No Data",1,IF(#REF!&lt;&gt;"",1,0))</f>
        <v>#REF!</v>
      </c>
      <c r="AG73" s="25" t="e">
        <f>IF('Crisis Indicator Data'!#REF!="No Data",1,IF(#REF!&lt;&gt;"",1,0))</f>
        <v>#REF!</v>
      </c>
      <c r="AH73" s="25" t="e">
        <f>IF('Crisis Indicator Data'!#REF!="No Data",1,IF(#REF!&lt;&gt;"",1,0))</f>
        <v>#REF!</v>
      </c>
      <c r="AI73" s="25" t="e">
        <f>IF('Crisis Indicator Data'!#REF!="No Data",1,IF(#REF!&lt;&gt;"",1,0))</f>
        <v>#REF!</v>
      </c>
      <c r="AJ73" s="25" t="e">
        <f>IF('Crisis Indicator Data'!#REF!="No Data",1,IF(#REF!&lt;&gt;"",1,0))</f>
        <v>#REF!</v>
      </c>
      <c r="AK73" s="25" t="e">
        <f>IF('Crisis Indicator Data'!#REF!="No Data",1,IF(#REF!&lt;&gt;"",1,0))</f>
        <v>#REF!</v>
      </c>
      <c r="AL73" s="25" t="e">
        <f>IF('Crisis Indicator Data'!#REF!="No Data",1,IF(#REF!&lt;&gt;"",1,0))</f>
        <v>#REF!</v>
      </c>
      <c r="AM73" s="25" t="e">
        <f>IF('Crisis Indicator Data'!#REF!="No Data",1,IF(#REF!&lt;&gt;"",1,0))</f>
        <v>#REF!</v>
      </c>
      <c r="AN73" s="25" t="e">
        <f>IF('Crisis Indicator Data'!#REF!="No Data",1,IF(#REF!&lt;&gt;"",1,0))</f>
        <v>#REF!</v>
      </c>
      <c r="AO73" s="25" t="e">
        <f>IF('Crisis Indicator Data'!#REF!="No Data",1,IF(#REF!&lt;&gt;"",1,0))</f>
        <v>#REF!</v>
      </c>
      <c r="AP73" s="25" t="e">
        <f>IF('Crisis Indicator Data'!#REF!="No Data",1,IF(#REF!&lt;&gt;"",1,0))</f>
        <v>#REF!</v>
      </c>
      <c r="AQ73" s="25" t="e">
        <f>IF('Crisis Indicator Data'!#REF!="No Data",1,IF(#REF!&lt;&gt;"",1,0))</f>
        <v>#REF!</v>
      </c>
      <c r="AR73" s="25" t="e">
        <f>IF('Crisis Indicator Data'!#REF!="No Data",1,IF(#REF!&lt;&gt;"",1,0))</f>
        <v>#REF!</v>
      </c>
      <c r="AS73" s="25" t="e">
        <f>IF('Crisis Indicator Data'!#REF!="No Data",1,IF(#REF!&lt;&gt;"",1,0))</f>
        <v>#REF!</v>
      </c>
      <c r="AT73" s="25" t="e">
        <f>IF('Crisis Indicator Data'!#REF!="No Data",1,IF(#REF!&lt;&gt;"",1,0))</f>
        <v>#REF!</v>
      </c>
      <c r="AU73" s="25" t="e">
        <f>IF('Crisis Indicator Data'!#REF!="No Data",1,IF(#REF!&lt;&gt;"",1,0))</f>
        <v>#REF!</v>
      </c>
      <c r="AV73" s="25" t="e">
        <f>IF('Crisis Indicator Data'!#REF!="No Data",1,IF(#REF!&lt;&gt;"",1,0))</f>
        <v>#REF!</v>
      </c>
      <c r="AW73" s="25" t="e">
        <f>IF('Crisis Indicator Data'!#REF!="No Data",1,IF(#REF!&lt;&gt;"",1,0))</f>
        <v>#REF!</v>
      </c>
      <c r="AX73" s="25" t="e">
        <f>IF('Crisis Indicator Data'!#REF!="No Data",1,IF(#REF!&lt;&gt;"",1,0))</f>
        <v>#REF!</v>
      </c>
      <c r="AY73" s="25" t="e">
        <f>IF('Crisis Indicator Data'!#REF!="No Data",1,IF(#REF!&lt;&gt;"",1,0))</f>
        <v>#REF!</v>
      </c>
      <c r="AZ73" s="25" t="e">
        <f>IF('Crisis Indicator Data'!#REF!="No Data",1,IF(#REF!&lt;&gt;"",1,0))</f>
        <v>#REF!</v>
      </c>
      <c r="BA73" t="e">
        <f t="shared" si="4"/>
        <v>#REF!</v>
      </c>
      <c r="BB73" s="27" t="e">
        <f t="shared" si="5"/>
        <v>#REF!</v>
      </c>
    </row>
    <row r="74" spans="1:54" x14ac:dyDescent="0.25">
      <c r="A74" t="s">
        <v>9388</v>
      </c>
      <c r="B74" s="25" t="e">
        <f>IF('Crisis Indicator Data'!#REF!="No Data",1,IF(#REF!&lt;&gt;"",1,0))</f>
        <v>#REF!</v>
      </c>
      <c r="C74" s="25" t="e">
        <f>IF('Crisis Indicator Data'!#REF!="No Data",1,IF(#REF!&lt;&gt;"",1,0))</f>
        <v>#REF!</v>
      </c>
      <c r="D74" s="25" t="e">
        <f>IF('Crisis Indicator Data'!#REF!="No Data",1,IF(#REF!&lt;&gt;"",1,0))</f>
        <v>#REF!</v>
      </c>
      <c r="E74" s="25" t="e">
        <f>IF('Crisis Indicator Data'!#REF!="No Data",1,IF(#REF!&lt;&gt;"",1,0))</f>
        <v>#REF!</v>
      </c>
      <c r="F74" s="25" t="e">
        <f>IF('Crisis Indicator Data'!#REF!="No Data",1,IF(#REF!&lt;&gt;"",1,0))</f>
        <v>#REF!</v>
      </c>
      <c r="G74" s="25" t="e">
        <f>IF('Crisis Indicator Data'!#REF!="No Data",1,IF(#REF!&lt;&gt;"",1,0))</f>
        <v>#REF!</v>
      </c>
      <c r="H74" s="25" t="e">
        <f>IF('Crisis Indicator Data'!#REF!="No Data",1,IF(#REF!&lt;&gt;"",1,0))</f>
        <v>#REF!</v>
      </c>
      <c r="I74" s="25" t="e">
        <f>IF('Crisis Indicator Data'!#REF!="No Data",1,IF(#REF!&lt;&gt;"",1,0))</f>
        <v>#REF!</v>
      </c>
      <c r="J74" s="25" t="e">
        <f>IF('Crisis Indicator Data'!#REF!="No Data",1,IF(#REF!&lt;&gt;"",1,0))</f>
        <v>#REF!</v>
      </c>
      <c r="K74" s="25" t="e">
        <f>IF('Crisis Indicator Data'!#REF!="No Data",1,IF(#REF!&lt;&gt;"",1,0))</f>
        <v>#REF!</v>
      </c>
      <c r="L74" s="25" t="e">
        <f>IF('Crisis Indicator Data'!#REF!="No Data",1,IF(#REF!&lt;&gt;"",1,0))</f>
        <v>#REF!</v>
      </c>
      <c r="M74" s="25" t="e">
        <f>IF('Crisis Indicator Data'!#REF!="No Data",1,IF(#REF!&lt;&gt;"",1,0))</f>
        <v>#REF!</v>
      </c>
      <c r="N74" s="25" t="e">
        <f>IF('Crisis Indicator Data'!#REF!="No Data",1,IF(#REF!&lt;&gt;"",1,0))</f>
        <v>#REF!</v>
      </c>
      <c r="O74" s="25" t="e">
        <f>IF('Crisis Indicator Data'!#REF!="No Data",1,IF(#REF!&lt;&gt;"",1,0))</f>
        <v>#REF!</v>
      </c>
      <c r="P74" s="25" t="e">
        <f>IF('Crisis Indicator Data'!#REF!="No Data",1,IF(#REF!&lt;&gt;"",1,0))</f>
        <v>#REF!</v>
      </c>
      <c r="Q74" s="25" t="e">
        <f>IF('Crisis Indicator Data'!#REF!="No Data",1,IF(#REF!&lt;&gt;"",1,0))</f>
        <v>#REF!</v>
      </c>
      <c r="R74" s="25" t="e">
        <f>IF('Crisis Indicator Data'!#REF!="No Data",1,IF(#REF!&lt;&gt;"",1,0))</f>
        <v>#REF!</v>
      </c>
      <c r="S74" s="25" t="e">
        <f>IF('Crisis Indicator Data'!#REF!="No Data",1,IF(#REF!&lt;&gt;"",1,0))</f>
        <v>#REF!</v>
      </c>
      <c r="T74" s="25" t="e">
        <f>IF('Crisis Indicator Data'!#REF!="No Data",1,IF(#REF!&lt;&gt;"",1,0))</f>
        <v>#REF!</v>
      </c>
      <c r="U74" s="25" t="e">
        <f>IF('Crisis Indicator Data'!#REF!="No Data",1,IF(#REF!&lt;&gt;"",1,0))</f>
        <v>#REF!</v>
      </c>
      <c r="V74" s="25" t="e">
        <f>IF('Crisis Indicator Data'!#REF!="No Data",1,IF(#REF!&lt;&gt;"",1,0))</f>
        <v>#REF!</v>
      </c>
      <c r="W74" s="25" t="e">
        <f>IF('Crisis Indicator Data'!#REF!="No Data",1,IF(#REF!&lt;&gt;"",1,0))</f>
        <v>#REF!</v>
      </c>
      <c r="X74" s="25" t="e">
        <f>IF('Crisis Indicator Data'!#REF!="No Data",1,IF(#REF!&lt;&gt;"",1,0))</f>
        <v>#REF!</v>
      </c>
      <c r="Y74" s="25" t="e">
        <f>IF('Crisis Indicator Data'!#REF!="No Data",1,IF(#REF!&lt;&gt;"",1,0))</f>
        <v>#REF!</v>
      </c>
      <c r="Z74" s="25" t="e">
        <f>IF('Crisis Indicator Data'!#REF!="No Data",1,IF(#REF!&lt;&gt;"",1,0))</f>
        <v>#REF!</v>
      </c>
      <c r="AA74" s="25" t="e">
        <f>IF('Crisis Indicator Data'!#REF!="No Data",1,IF(#REF!&lt;&gt;"",1,0))</f>
        <v>#REF!</v>
      </c>
      <c r="AB74" s="25" t="e">
        <f>IF('Crisis Indicator Data'!#REF!="No Data",1,IF(#REF!&lt;&gt;"",1,0))</f>
        <v>#REF!</v>
      </c>
      <c r="AC74" s="25" t="e">
        <f>IF('Crisis Indicator Data'!#REF!="No Data",1,IF(#REF!&lt;&gt;"",1,0))</f>
        <v>#REF!</v>
      </c>
      <c r="AD74" s="25" t="e">
        <f>IF('Crisis Indicator Data'!#REF!="No Data",1,IF(#REF!&lt;&gt;"",1,0))</f>
        <v>#REF!</v>
      </c>
      <c r="AE74" s="25" t="e">
        <f>IF('Crisis Indicator Data'!#REF!="No Data",1,IF(#REF!&lt;&gt;"",1,0))</f>
        <v>#REF!</v>
      </c>
      <c r="AF74" s="25" t="e">
        <f>IF('Crisis Indicator Data'!#REF!="No Data",1,IF(#REF!&lt;&gt;"",1,0))</f>
        <v>#REF!</v>
      </c>
      <c r="AG74" s="25" t="e">
        <f>IF('Crisis Indicator Data'!#REF!="No Data",1,IF(#REF!&lt;&gt;"",1,0))</f>
        <v>#REF!</v>
      </c>
      <c r="AH74" s="25" t="e">
        <f>IF('Crisis Indicator Data'!#REF!="No Data",1,IF(#REF!&lt;&gt;"",1,0))</f>
        <v>#REF!</v>
      </c>
      <c r="AI74" s="25" t="e">
        <f>IF('Crisis Indicator Data'!#REF!="No Data",1,IF(#REF!&lt;&gt;"",1,0))</f>
        <v>#REF!</v>
      </c>
      <c r="AJ74" s="25" t="e">
        <f>IF('Crisis Indicator Data'!#REF!="No Data",1,IF(#REF!&lt;&gt;"",1,0))</f>
        <v>#REF!</v>
      </c>
      <c r="AK74" s="25" t="e">
        <f>IF('Crisis Indicator Data'!#REF!="No Data",1,IF(#REF!&lt;&gt;"",1,0))</f>
        <v>#REF!</v>
      </c>
      <c r="AL74" s="25" t="e">
        <f>IF('Crisis Indicator Data'!#REF!="No Data",1,IF(#REF!&lt;&gt;"",1,0))</f>
        <v>#REF!</v>
      </c>
      <c r="AM74" s="25" t="e">
        <f>IF('Crisis Indicator Data'!#REF!="No Data",1,IF(#REF!&lt;&gt;"",1,0))</f>
        <v>#REF!</v>
      </c>
      <c r="AN74" s="25" t="e">
        <f>IF('Crisis Indicator Data'!#REF!="No Data",1,IF(#REF!&lt;&gt;"",1,0))</f>
        <v>#REF!</v>
      </c>
      <c r="AO74" s="25" t="e">
        <f>IF('Crisis Indicator Data'!#REF!="No Data",1,IF(#REF!&lt;&gt;"",1,0))</f>
        <v>#REF!</v>
      </c>
      <c r="AP74" s="25" t="e">
        <f>IF('Crisis Indicator Data'!#REF!="No Data",1,IF(#REF!&lt;&gt;"",1,0))</f>
        <v>#REF!</v>
      </c>
      <c r="AQ74" s="25" t="e">
        <f>IF('Crisis Indicator Data'!#REF!="No Data",1,IF(#REF!&lt;&gt;"",1,0))</f>
        <v>#REF!</v>
      </c>
      <c r="AR74" s="25" t="e">
        <f>IF('Crisis Indicator Data'!#REF!="No Data",1,IF(#REF!&lt;&gt;"",1,0))</f>
        <v>#REF!</v>
      </c>
      <c r="AS74" s="25" t="e">
        <f>IF('Crisis Indicator Data'!#REF!="No Data",1,IF(#REF!&lt;&gt;"",1,0))</f>
        <v>#REF!</v>
      </c>
      <c r="AT74" s="25" t="e">
        <f>IF('Crisis Indicator Data'!#REF!="No Data",1,IF(#REF!&lt;&gt;"",1,0))</f>
        <v>#REF!</v>
      </c>
      <c r="AU74" s="25" t="e">
        <f>IF('Crisis Indicator Data'!#REF!="No Data",1,IF(#REF!&lt;&gt;"",1,0))</f>
        <v>#REF!</v>
      </c>
      <c r="AV74" s="25" t="e">
        <f>IF('Crisis Indicator Data'!#REF!="No Data",1,IF(#REF!&lt;&gt;"",1,0))</f>
        <v>#REF!</v>
      </c>
      <c r="AW74" s="25" t="e">
        <f>IF('Crisis Indicator Data'!#REF!="No Data",1,IF(#REF!&lt;&gt;"",1,0))</f>
        <v>#REF!</v>
      </c>
      <c r="AX74" s="25" t="e">
        <f>IF('Crisis Indicator Data'!#REF!="No Data",1,IF(#REF!&lt;&gt;"",1,0))</f>
        <v>#REF!</v>
      </c>
      <c r="AY74" s="25" t="e">
        <f>IF('Crisis Indicator Data'!#REF!="No Data",1,IF(#REF!&lt;&gt;"",1,0))</f>
        <v>#REF!</v>
      </c>
      <c r="AZ74" s="25" t="e">
        <f>IF('Crisis Indicator Data'!#REF!="No Data",1,IF(#REF!&lt;&gt;"",1,0))</f>
        <v>#REF!</v>
      </c>
      <c r="BA74" t="e">
        <f t="shared" si="4"/>
        <v>#REF!</v>
      </c>
      <c r="BB74" s="27" t="e">
        <f t="shared" si="5"/>
        <v>#REF!</v>
      </c>
    </row>
    <row r="75" spans="1:54" x14ac:dyDescent="0.25">
      <c r="A75" t="s">
        <v>9396</v>
      </c>
      <c r="B75" s="25" t="e">
        <f>IF('Crisis Indicator Data'!#REF!="No Data",1,IF(#REF!&lt;&gt;"",1,0))</f>
        <v>#REF!</v>
      </c>
      <c r="C75" s="25" t="e">
        <f>IF('Crisis Indicator Data'!#REF!="No Data",1,IF(#REF!&lt;&gt;"",1,0))</f>
        <v>#REF!</v>
      </c>
      <c r="D75" s="25" t="e">
        <f>IF('Crisis Indicator Data'!#REF!="No Data",1,IF(#REF!&lt;&gt;"",1,0))</f>
        <v>#REF!</v>
      </c>
      <c r="E75" s="25" t="e">
        <f>IF('Crisis Indicator Data'!#REF!="No Data",1,IF(#REF!&lt;&gt;"",1,0))</f>
        <v>#REF!</v>
      </c>
      <c r="F75" s="25" t="e">
        <f>IF('Crisis Indicator Data'!#REF!="No Data",1,IF(#REF!&lt;&gt;"",1,0))</f>
        <v>#REF!</v>
      </c>
      <c r="G75" s="25" t="e">
        <f>IF('Crisis Indicator Data'!#REF!="No Data",1,IF(#REF!&lt;&gt;"",1,0))</f>
        <v>#REF!</v>
      </c>
      <c r="H75" s="25" t="e">
        <f>IF('Crisis Indicator Data'!#REF!="No Data",1,IF(#REF!&lt;&gt;"",1,0))</f>
        <v>#REF!</v>
      </c>
      <c r="I75" s="25" t="e">
        <f>IF('Crisis Indicator Data'!#REF!="No Data",1,IF(#REF!&lt;&gt;"",1,0))</f>
        <v>#REF!</v>
      </c>
      <c r="J75" s="25" t="e">
        <f>IF('Crisis Indicator Data'!#REF!="No Data",1,IF(#REF!&lt;&gt;"",1,0))</f>
        <v>#REF!</v>
      </c>
      <c r="K75" s="25" t="e">
        <f>IF('Crisis Indicator Data'!#REF!="No Data",1,IF(#REF!&lt;&gt;"",1,0))</f>
        <v>#REF!</v>
      </c>
      <c r="L75" s="25" t="e">
        <f>IF('Crisis Indicator Data'!#REF!="No Data",1,IF(#REF!&lt;&gt;"",1,0))</f>
        <v>#REF!</v>
      </c>
      <c r="M75" s="25" t="e">
        <f>IF('Crisis Indicator Data'!#REF!="No Data",1,IF(#REF!&lt;&gt;"",1,0))</f>
        <v>#REF!</v>
      </c>
      <c r="N75" s="25" t="e">
        <f>IF('Crisis Indicator Data'!#REF!="No Data",1,IF(#REF!&lt;&gt;"",1,0))</f>
        <v>#REF!</v>
      </c>
      <c r="O75" s="25" t="e">
        <f>IF('Crisis Indicator Data'!#REF!="No Data",1,IF(#REF!&lt;&gt;"",1,0))</f>
        <v>#REF!</v>
      </c>
      <c r="P75" s="25" t="e">
        <f>IF('Crisis Indicator Data'!#REF!="No Data",1,IF(#REF!&lt;&gt;"",1,0))</f>
        <v>#REF!</v>
      </c>
      <c r="Q75" s="25" t="e">
        <f>IF('Crisis Indicator Data'!#REF!="No Data",1,IF(#REF!&lt;&gt;"",1,0))</f>
        <v>#REF!</v>
      </c>
      <c r="R75" s="25" t="e">
        <f>IF('Crisis Indicator Data'!#REF!="No Data",1,IF(#REF!&lt;&gt;"",1,0))</f>
        <v>#REF!</v>
      </c>
      <c r="S75" s="25" t="e">
        <f>IF('Crisis Indicator Data'!#REF!="No Data",1,IF(#REF!&lt;&gt;"",1,0))</f>
        <v>#REF!</v>
      </c>
      <c r="T75" s="25" t="e">
        <f>IF('Crisis Indicator Data'!#REF!="No Data",1,IF(#REF!&lt;&gt;"",1,0))</f>
        <v>#REF!</v>
      </c>
      <c r="U75" s="25" t="e">
        <f>IF('Crisis Indicator Data'!#REF!="No Data",1,IF(#REF!&lt;&gt;"",1,0))</f>
        <v>#REF!</v>
      </c>
      <c r="V75" s="25" t="e">
        <f>IF('Crisis Indicator Data'!#REF!="No Data",1,IF(#REF!&lt;&gt;"",1,0))</f>
        <v>#REF!</v>
      </c>
      <c r="W75" s="25" t="e">
        <f>IF('Crisis Indicator Data'!#REF!="No Data",1,IF(#REF!&lt;&gt;"",1,0))</f>
        <v>#REF!</v>
      </c>
      <c r="X75" s="25" t="e">
        <f>IF('Crisis Indicator Data'!#REF!="No Data",1,IF(#REF!&lt;&gt;"",1,0))</f>
        <v>#REF!</v>
      </c>
      <c r="Y75" s="25" t="e">
        <f>IF('Crisis Indicator Data'!#REF!="No Data",1,IF(#REF!&lt;&gt;"",1,0))</f>
        <v>#REF!</v>
      </c>
      <c r="Z75" s="25" t="e">
        <f>IF('Crisis Indicator Data'!#REF!="No Data",1,IF(#REF!&lt;&gt;"",1,0))</f>
        <v>#REF!</v>
      </c>
      <c r="AA75" s="25" t="e">
        <f>IF('Crisis Indicator Data'!#REF!="No Data",1,IF(#REF!&lt;&gt;"",1,0))</f>
        <v>#REF!</v>
      </c>
      <c r="AB75" s="25" t="e">
        <f>IF('Crisis Indicator Data'!#REF!="No Data",1,IF(#REF!&lt;&gt;"",1,0))</f>
        <v>#REF!</v>
      </c>
      <c r="AC75" s="25" t="e">
        <f>IF('Crisis Indicator Data'!#REF!="No Data",1,IF(#REF!&lt;&gt;"",1,0))</f>
        <v>#REF!</v>
      </c>
      <c r="AD75" s="25" t="e">
        <f>IF('Crisis Indicator Data'!#REF!="No Data",1,IF(#REF!&lt;&gt;"",1,0))</f>
        <v>#REF!</v>
      </c>
      <c r="AE75" s="25" t="e">
        <f>IF('Crisis Indicator Data'!#REF!="No Data",1,IF(#REF!&lt;&gt;"",1,0))</f>
        <v>#REF!</v>
      </c>
      <c r="AF75" s="25" t="e">
        <f>IF('Crisis Indicator Data'!#REF!="No Data",1,IF(#REF!&lt;&gt;"",1,0))</f>
        <v>#REF!</v>
      </c>
      <c r="AG75" s="25" t="e">
        <f>IF('Crisis Indicator Data'!#REF!="No Data",1,IF(#REF!&lt;&gt;"",1,0))</f>
        <v>#REF!</v>
      </c>
      <c r="AH75" s="25" t="e">
        <f>IF('Crisis Indicator Data'!#REF!="No Data",1,IF(#REF!&lt;&gt;"",1,0))</f>
        <v>#REF!</v>
      </c>
      <c r="AI75" s="25" t="e">
        <f>IF('Crisis Indicator Data'!#REF!="No Data",1,IF(#REF!&lt;&gt;"",1,0))</f>
        <v>#REF!</v>
      </c>
      <c r="AJ75" s="25" t="e">
        <f>IF('Crisis Indicator Data'!#REF!="No Data",1,IF(#REF!&lt;&gt;"",1,0))</f>
        <v>#REF!</v>
      </c>
      <c r="AK75" s="25" t="e">
        <f>IF('Crisis Indicator Data'!#REF!="No Data",1,IF(#REF!&lt;&gt;"",1,0))</f>
        <v>#REF!</v>
      </c>
      <c r="AL75" s="25" t="e">
        <f>IF('Crisis Indicator Data'!#REF!="No Data",1,IF(#REF!&lt;&gt;"",1,0))</f>
        <v>#REF!</v>
      </c>
      <c r="AM75" s="25" t="e">
        <f>IF('Crisis Indicator Data'!#REF!="No Data",1,IF(#REF!&lt;&gt;"",1,0))</f>
        <v>#REF!</v>
      </c>
      <c r="AN75" s="25" t="e">
        <f>IF('Crisis Indicator Data'!#REF!="No Data",1,IF(#REF!&lt;&gt;"",1,0))</f>
        <v>#REF!</v>
      </c>
      <c r="AO75" s="25" t="e">
        <f>IF('Crisis Indicator Data'!#REF!="No Data",1,IF(#REF!&lt;&gt;"",1,0))</f>
        <v>#REF!</v>
      </c>
      <c r="AP75" s="25" t="e">
        <f>IF('Crisis Indicator Data'!#REF!="No Data",1,IF(#REF!&lt;&gt;"",1,0))</f>
        <v>#REF!</v>
      </c>
      <c r="AQ75" s="25" t="e">
        <f>IF('Crisis Indicator Data'!#REF!="No Data",1,IF(#REF!&lt;&gt;"",1,0))</f>
        <v>#REF!</v>
      </c>
      <c r="AR75" s="25" t="e">
        <f>IF('Crisis Indicator Data'!#REF!="No Data",1,IF(#REF!&lt;&gt;"",1,0))</f>
        <v>#REF!</v>
      </c>
      <c r="AS75" s="25" t="e">
        <f>IF('Crisis Indicator Data'!#REF!="No Data",1,IF(#REF!&lt;&gt;"",1,0))</f>
        <v>#REF!</v>
      </c>
      <c r="AT75" s="25" t="e">
        <f>IF('Crisis Indicator Data'!#REF!="No Data",1,IF(#REF!&lt;&gt;"",1,0))</f>
        <v>#REF!</v>
      </c>
      <c r="AU75" s="25" t="e">
        <f>IF('Crisis Indicator Data'!#REF!="No Data",1,IF(#REF!&lt;&gt;"",1,0))</f>
        <v>#REF!</v>
      </c>
      <c r="AV75" s="25" t="e">
        <f>IF('Crisis Indicator Data'!#REF!="No Data",1,IF(#REF!&lt;&gt;"",1,0))</f>
        <v>#REF!</v>
      </c>
      <c r="AW75" s="25" t="e">
        <f>IF('Crisis Indicator Data'!#REF!="No Data",1,IF(#REF!&lt;&gt;"",1,0))</f>
        <v>#REF!</v>
      </c>
      <c r="AX75" s="25" t="e">
        <f>IF('Crisis Indicator Data'!#REF!="No Data",1,IF(#REF!&lt;&gt;"",1,0))</f>
        <v>#REF!</v>
      </c>
      <c r="AY75" s="25" t="e">
        <f>IF('Crisis Indicator Data'!#REF!="No Data",1,IF(#REF!&lt;&gt;"",1,0))</f>
        <v>#REF!</v>
      </c>
      <c r="AZ75" s="25" t="e">
        <f>IF('Crisis Indicator Data'!#REF!="No Data",1,IF(#REF!&lt;&gt;"",1,0))</f>
        <v>#REF!</v>
      </c>
      <c r="BA75" t="e">
        <f t="shared" si="4"/>
        <v>#REF!</v>
      </c>
      <c r="BB75" s="27" t="e">
        <f t="shared" si="5"/>
        <v>#REF!</v>
      </c>
    </row>
    <row r="76" spans="1:54" x14ac:dyDescent="0.25">
      <c r="A76" t="s">
        <v>9390</v>
      </c>
      <c r="B76" s="25" t="e">
        <f>IF('Crisis Indicator Data'!#REF!="No Data",1,IF(#REF!&lt;&gt;"",1,0))</f>
        <v>#REF!</v>
      </c>
      <c r="C76" s="25" t="e">
        <f>IF('Crisis Indicator Data'!#REF!="No Data",1,IF(#REF!&lt;&gt;"",1,0))</f>
        <v>#REF!</v>
      </c>
      <c r="D76" s="25" t="e">
        <f>IF('Crisis Indicator Data'!#REF!="No Data",1,IF(#REF!&lt;&gt;"",1,0))</f>
        <v>#REF!</v>
      </c>
      <c r="E76" s="25" t="e">
        <f>IF('Crisis Indicator Data'!#REF!="No Data",1,IF(#REF!&lt;&gt;"",1,0))</f>
        <v>#REF!</v>
      </c>
      <c r="F76" s="25" t="e">
        <f>IF('Crisis Indicator Data'!#REF!="No Data",1,IF(#REF!&lt;&gt;"",1,0))</f>
        <v>#REF!</v>
      </c>
      <c r="G76" s="25" t="e">
        <f>IF('Crisis Indicator Data'!#REF!="No Data",1,IF(#REF!&lt;&gt;"",1,0))</f>
        <v>#REF!</v>
      </c>
      <c r="H76" s="25" t="e">
        <f>IF('Crisis Indicator Data'!#REF!="No Data",1,IF(#REF!&lt;&gt;"",1,0))</f>
        <v>#REF!</v>
      </c>
      <c r="I76" s="25" t="e">
        <f>IF('Crisis Indicator Data'!#REF!="No Data",1,IF(#REF!&lt;&gt;"",1,0))</f>
        <v>#REF!</v>
      </c>
      <c r="J76" s="25" t="e">
        <f>IF('Crisis Indicator Data'!#REF!="No Data",1,IF(#REF!&lt;&gt;"",1,0))</f>
        <v>#REF!</v>
      </c>
      <c r="K76" s="25" t="e">
        <f>IF('Crisis Indicator Data'!#REF!="No Data",1,IF(#REF!&lt;&gt;"",1,0))</f>
        <v>#REF!</v>
      </c>
      <c r="L76" s="25" t="e">
        <f>IF('Crisis Indicator Data'!#REF!="No Data",1,IF(#REF!&lt;&gt;"",1,0))</f>
        <v>#REF!</v>
      </c>
      <c r="M76" s="25" t="e">
        <f>IF('Crisis Indicator Data'!#REF!="No Data",1,IF(#REF!&lt;&gt;"",1,0))</f>
        <v>#REF!</v>
      </c>
      <c r="N76" s="25" t="e">
        <f>IF('Crisis Indicator Data'!#REF!="No Data",1,IF(#REF!&lt;&gt;"",1,0))</f>
        <v>#REF!</v>
      </c>
      <c r="O76" s="25" t="e">
        <f>IF('Crisis Indicator Data'!#REF!="No Data",1,IF(#REF!&lt;&gt;"",1,0))</f>
        <v>#REF!</v>
      </c>
      <c r="P76" s="25" t="e">
        <f>IF('Crisis Indicator Data'!#REF!="No Data",1,IF(#REF!&lt;&gt;"",1,0))</f>
        <v>#REF!</v>
      </c>
      <c r="Q76" s="25" t="e">
        <f>IF('Crisis Indicator Data'!#REF!="No Data",1,IF(#REF!&lt;&gt;"",1,0))</f>
        <v>#REF!</v>
      </c>
      <c r="R76" s="25" t="e">
        <f>IF('Crisis Indicator Data'!#REF!="No Data",1,IF(#REF!&lt;&gt;"",1,0))</f>
        <v>#REF!</v>
      </c>
      <c r="S76" s="25" t="e">
        <f>IF('Crisis Indicator Data'!#REF!="No Data",1,IF(#REF!&lt;&gt;"",1,0))</f>
        <v>#REF!</v>
      </c>
      <c r="T76" s="25" t="e">
        <f>IF('Crisis Indicator Data'!#REF!="No Data",1,IF(#REF!&lt;&gt;"",1,0))</f>
        <v>#REF!</v>
      </c>
      <c r="U76" s="25" t="e">
        <f>IF('Crisis Indicator Data'!#REF!="No Data",1,IF(#REF!&lt;&gt;"",1,0))</f>
        <v>#REF!</v>
      </c>
      <c r="V76" s="25" t="e">
        <f>IF('Crisis Indicator Data'!#REF!="No Data",1,IF(#REF!&lt;&gt;"",1,0))</f>
        <v>#REF!</v>
      </c>
      <c r="W76" s="25" t="e">
        <f>IF('Crisis Indicator Data'!#REF!="No Data",1,IF(#REF!&lt;&gt;"",1,0))</f>
        <v>#REF!</v>
      </c>
      <c r="X76" s="25" t="e">
        <f>IF('Crisis Indicator Data'!#REF!="No Data",1,IF(#REF!&lt;&gt;"",1,0))</f>
        <v>#REF!</v>
      </c>
      <c r="Y76" s="25" t="e">
        <f>IF('Crisis Indicator Data'!#REF!="No Data",1,IF(#REF!&lt;&gt;"",1,0))</f>
        <v>#REF!</v>
      </c>
      <c r="Z76" s="25" t="e">
        <f>IF('Crisis Indicator Data'!#REF!="No Data",1,IF(#REF!&lt;&gt;"",1,0))</f>
        <v>#REF!</v>
      </c>
      <c r="AA76" s="25" t="e">
        <f>IF('Crisis Indicator Data'!#REF!="No Data",1,IF(#REF!&lt;&gt;"",1,0))</f>
        <v>#REF!</v>
      </c>
      <c r="AB76" s="25" t="e">
        <f>IF('Crisis Indicator Data'!#REF!="No Data",1,IF(#REF!&lt;&gt;"",1,0))</f>
        <v>#REF!</v>
      </c>
      <c r="AC76" s="25" t="e">
        <f>IF('Crisis Indicator Data'!#REF!="No Data",1,IF(#REF!&lt;&gt;"",1,0))</f>
        <v>#REF!</v>
      </c>
      <c r="AD76" s="25" t="e">
        <f>IF('Crisis Indicator Data'!#REF!="No Data",1,IF(#REF!&lt;&gt;"",1,0))</f>
        <v>#REF!</v>
      </c>
      <c r="AE76" s="25" t="e">
        <f>IF('Crisis Indicator Data'!#REF!="No Data",1,IF(#REF!&lt;&gt;"",1,0))</f>
        <v>#REF!</v>
      </c>
      <c r="AF76" s="25" t="e">
        <f>IF('Crisis Indicator Data'!#REF!="No Data",1,IF(#REF!&lt;&gt;"",1,0))</f>
        <v>#REF!</v>
      </c>
      <c r="AG76" s="25" t="e">
        <f>IF('Crisis Indicator Data'!#REF!="No Data",1,IF(#REF!&lt;&gt;"",1,0))</f>
        <v>#REF!</v>
      </c>
      <c r="AH76" s="25" t="e">
        <f>IF('Crisis Indicator Data'!#REF!="No Data",1,IF(#REF!&lt;&gt;"",1,0))</f>
        <v>#REF!</v>
      </c>
      <c r="AI76" s="25" t="e">
        <f>IF('Crisis Indicator Data'!#REF!="No Data",1,IF(#REF!&lt;&gt;"",1,0))</f>
        <v>#REF!</v>
      </c>
      <c r="AJ76" s="25" t="e">
        <f>IF('Crisis Indicator Data'!#REF!="No Data",1,IF(#REF!&lt;&gt;"",1,0))</f>
        <v>#REF!</v>
      </c>
      <c r="AK76" s="25" t="e">
        <f>IF('Crisis Indicator Data'!#REF!="No Data",1,IF(#REF!&lt;&gt;"",1,0))</f>
        <v>#REF!</v>
      </c>
      <c r="AL76" s="25" t="e">
        <f>IF('Crisis Indicator Data'!#REF!="No Data",1,IF(#REF!&lt;&gt;"",1,0))</f>
        <v>#REF!</v>
      </c>
      <c r="AM76" s="25" t="e">
        <f>IF('Crisis Indicator Data'!#REF!="No Data",1,IF(#REF!&lt;&gt;"",1,0))</f>
        <v>#REF!</v>
      </c>
      <c r="AN76" s="25" t="e">
        <f>IF('Crisis Indicator Data'!#REF!="No Data",1,IF(#REF!&lt;&gt;"",1,0))</f>
        <v>#REF!</v>
      </c>
      <c r="AO76" s="25" t="e">
        <f>IF('Crisis Indicator Data'!#REF!="No Data",1,IF(#REF!&lt;&gt;"",1,0))</f>
        <v>#REF!</v>
      </c>
      <c r="AP76" s="25" t="e">
        <f>IF('Crisis Indicator Data'!#REF!="No Data",1,IF(#REF!&lt;&gt;"",1,0))</f>
        <v>#REF!</v>
      </c>
      <c r="AQ76" s="25" t="e">
        <f>IF('Crisis Indicator Data'!#REF!="No Data",1,IF(#REF!&lt;&gt;"",1,0))</f>
        <v>#REF!</v>
      </c>
      <c r="AR76" s="25" t="e">
        <f>IF('Crisis Indicator Data'!#REF!="No Data",1,IF(#REF!&lt;&gt;"",1,0))</f>
        <v>#REF!</v>
      </c>
      <c r="AS76" s="25" t="e">
        <f>IF('Crisis Indicator Data'!#REF!="No Data",1,IF(#REF!&lt;&gt;"",1,0))</f>
        <v>#REF!</v>
      </c>
      <c r="AT76" s="25" t="e">
        <f>IF('Crisis Indicator Data'!#REF!="No Data",1,IF(#REF!&lt;&gt;"",1,0))</f>
        <v>#REF!</v>
      </c>
      <c r="AU76" s="25" t="e">
        <f>IF('Crisis Indicator Data'!#REF!="No Data",1,IF(#REF!&lt;&gt;"",1,0))</f>
        <v>#REF!</v>
      </c>
      <c r="AV76" s="25" t="e">
        <f>IF('Crisis Indicator Data'!#REF!="No Data",1,IF(#REF!&lt;&gt;"",1,0))</f>
        <v>#REF!</v>
      </c>
      <c r="AW76" s="25" t="e">
        <f>IF('Crisis Indicator Data'!#REF!="No Data",1,IF(#REF!&lt;&gt;"",1,0))</f>
        <v>#REF!</v>
      </c>
      <c r="AX76" s="25" t="e">
        <f>IF('Crisis Indicator Data'!#REF!="No Data",1,IF(#REF!&lt;&gt;"",1,0))</f>
        <v>#REF!</v>
      </c>
      <c r="AY76" s="25" t="e">
        <f>IF('Crisis Indicator Data'!#REF!="No Data",1,IF(#REF!&lt;&gt;"",1,0))</f>
        <v>#REF!</v>
      </c>
      <c r="AZ76" s="25" t="e">
        <f>IF('Crisis Indicator Data'!#REF!="No Data",1,IF(#REF!&lt;&gt;"",1,0))</f>
        <v>#REF!</v>
      </c>
      <c r="BA76" t="e">
        <f t="shared" si="4"/>
        <v>#REF!</v>
      </c>
      <c r="BB76" s="27" t="e">
        <f t="shared" si="5"/>
        <v>#REF!</v>
      </c>
    </row>
    <row r="77" spans="1:54" x14ac:dyDescent="0.25">
      <c r="A77" t="s">
        <v>9389</v>
      </c>
      <c r="B77" s="25" t="e">
        <f>IF('Crisis Indicator Data'!#REF!="No Data",1,IF(#REF!&lt;&gt;"",1,0))</f>
        <v>#REF!</v>
      </c>
      <c r="C77" s="25" t="e">
        <f>IF('Crisis Indicator Data'!#REF!="No Data",1,IF(#REF!&lt;&gt;"",1,0))</f>
        <v>#REF!</v>
      </c>
      <c r="D77" s="25" t="e">
        <f>IF('Crisis Indicator Data'!#REF!="No Data",1,IF(#REF!&lt;&gt;"",1,0))</f>
        <v>#REF!</v>
      </c>
      <c r="E77" s="25" t="e">
        <f>IF('Crisis Indicator Data'!#REF!="No Data",1,IF(#REF!&lt;&gt;"",1,0))</f>
        <v>#REF!</v>
      </c>
      <c r="F77" s="25" t="e">
        <f>IF('Crisis Indicator Data'!#REF!="No Data",1,IF(#REF!&lt;&gt;"",1,0))</f>
        <v>#REF!</v>
      </c>
      <c r="G77" s="25" t="e">
        <f>IF('Crisis Indicator Data'!#REF!="No Data",1,IF(#REF!&lt;&gt;"",1,0))</f>
        <v>#REF!</v>
      </c>
      <c r="H77" s="25" t="e">
        <f>IF('Crisis Indicator Data'!#REF!="No Data",1,IF(#REF!&lt;&gt;"",1,0))</f>
        <v>#REF!</v>
      </c>
      <c r="I77" s="25" t="e">
        <f>IF('Crisis Indicator Data'!#REF!="No Data",1,IF(#REF!&lt;&gt;"",1,0))</f>
        <v>#REF!</v>
      </c>
      <c r="J77" s="25" t="e">
        <f>IF('Crisis Indicator Data'!#REF!="No Data",1,IF(#REF!&lt;&gt;"",1,0))</f>
        <v>#REF!</v>
      </c>
      <c r="K77" s="25" t="e">
        <f>IF('Crisis Indicator Data'!#REF!="No Data",1,IF(#REF!&lt;&gt;"",1,0))</f>
        <v>#REF!</v>
      </c>
      <c r="L77" s="25" t="e">
        <f>IF('Crisis Indicator Data'!#REF!="No Data",1,IF(#REF!&lt;&gt;"",1,0))</f>
        <v>#REF!</v>
      </c>
      <c r="M77" s="25" t="e">
        <f>IF('Crisis Indicator Data'!#REF!="No Data",1,IF(#REF!&lt;&gt;"",1,0))</f>
        <v>#REF!</v>
      </c>
      <c r="N77" s="25" t="e">
        <f>IF('Crisis Indicator Data'!#REF!="No Data",1,IF(#REF!&lt;&gt;"",1,0))</f>
        <v>#REF!</v>
      </c>
      <c r="O77" s="25" t="e">
        <f>IF('Crisis Indicator Data'!#REF!="No Data",1,IF(#REF!&lt;&gt;"",1,0))</f>
        <v>#REF!</v>
      </c>
      <c r="P77" s="25" t="e">
        <f>IF('Crisis Indicator Data'!#REF!="No Data",1,IF(#REF!&lt;&gt;"",1,0))</f>
        <v>#REF!</v>
      </c>
      <c r="Q77" s="25" t="e">
        <f>IF('Crisis Indicator Data'!#REF!="No Data",1,IF(#REF!&lt;&gt;"",1,0))</f>
        <v>#REF!</v>
      </c>
      <c r="R77" s="25" t="e">
        <f>IF('Crisis Indicator Data'!#REF!="No Data",1,IF(#REF!&lt;&gt;"",1,0))</f>
        <v>#REF!</v>
      </c>
      <c r="S77" s="25" t="e">
        <f>IF('Crisis Indicator Data'!#REF!="No Data",1,IF(#REF!&lt;&gt;"",1,0))</f>
        <v>#REF!</v>
      </c>
      <c r="T77" s="25" t="e">
        <f>IF('Crisis Indicator Data'!#REF!="No Data",1,IF(#REF!&lt;&gt;"",1,0))</f>
        <v>#REF!</v>
      </c>
      <c r="U77" s="25" t="e">
        <f>IF('Crisis Indicator Data'!#REF!="No Data",1,IF(#REF!&lt;&gt;"",1,0))</f>
        <v>#REF!</v>
      </c>
      <c r="V77" s="25" t="e">
        <f>IF('Crisis Indicator Data'!#REF!="No Data",1,IF(#REF!&lt;&gt;"",1,0))</f>
        <v>#REF!</v>
      </c>
      <c r="W77" s="25" t="e">
        <f>IF('Crisis Indicator Data'!#REF!="No Data",1,IF(#REF!&lt;&gt;"",1,0))</f>
        <v>#REF!</v>
      </c>
      <c r="X77" s="25" t="e">
        <f>IF('Crisis Indicator Data'!#REF!="No Data",1,IF(#REF!&lt;&gt;"",1,0))</f>
        <v>#REF!</v>
      </c>
      <c r="Y77" s="25" t="e">
        <f>IF('Crisis Indicator Data'!#REF!="No Data",1,IF(#REF!&lt;&gt;"",1,0))</f>
        <v>#REF!</v>
      </c>
      <c r="Z77" s="25" t="e">
        <f>IF('Crisis Indicator Data'!#REF!="No Data",1,IF(#REF!&lt;&gt;"",1,0))</f>
        <v>#REF!</v>
      </c>
      <c r="AA77" s="25" t="e">
        <f>IF('Crisis Indicator Data'!#REF!="No Data",1,IF(#REF!&lt;&gt;"",1,0))</f>
        <v>#REF!</v>
      </c>
      <c r="AB77" s="25" t="e">
        <f>IF('Crisis Indicator Data'!#REF!="No Data",1,IF(#REF!&lt;&gt;"",1,0))</f>
        <v>#REF!</v>
      </c>
      <c r="AC77" s="25" t="e">
        <f>IF('Crisis Indicator Data'!#REF!="No Data",1,IF(#REF!&lt;&gt;"",1,0))</f>
        <v>#REF!</v>
      </c>
      <c r="AD77" s="25" t="e">
        <f>IF('Crisis Indicator Data'!#REF!="No Data",1,IF(#REF!&lt;&gt;"",1,0))</f>
        <v>#REF!</v>
      </c>
      <c r="AE77" s="25" t="e">
        <f>IF('Crisis Indicator Data'!#REF!="No Data",1,IF(#REF!&lt;&gt;"",1,0))</f>
        <v>#REF!</v>
      </c>
      <c r="AF77" s="25" t="e">
        <f>IF('Crisis Indicator Data'!#REF!="No Data",1,IF(#REF!&lt;&gt;"",1,0))</f>
        <v>#REF!</v>
      </c>
      <c r="AG77" s="25" t="e">
        <f>IF('Crisis Indicator Data'!#REF!="No Data",1,IF(#REF!&lt;&gt;"",1,0))</f>
        <v>#REF!</v>
      </c>
      <c r="AH77" s="25" t="e">
        <f>IF('Crisis Indicator Data'!#REF!="No Data",1,IF(#REF!&lt;&gt;"",1,0))</f>
        <v>#REF!</v>
      </c>
      <c r="AI77" s="25" t="e">
        <f>IF('Crisis Indicator Data'!#REF!="No Data",1,IF(#REF!&lt;&gt;"",1,0))</f>
        <v>#REF!</v>
      </c>
      <c r="AJ77" s="25" t="e">
        <f>IF('Crisis Indicator Data'!#REF!="No Data",1,IF(#REF!&lt;&gt;"",1,0))</f>
        <v>#REF!</v>
      </c>
      <c r="AK77" s="25" t="e">
        <f>IF('Crisis Indicator Data'!#REF!="No Data",1,IF(#REF!&lt;&gt;"",1,0))</f>
        <v>#REF!</v>
      </c>
      <c r="AL77" s="25" t="e">
        <f>IF('Crisis Indicator Data'!#REF!="No Data",1,IF(#REF!&lt;&gt;"",1,0))</f>
        <v>#REF!</v>
      </c>
      <c r="AM77" s="25" t="e">
        <f>IF('Crisis Indicator Data'!#REF!="No Data",1,IF(#REF!&lt;&gt;"",1,0))</f>
        <v>#REF!</v>
      </c>
      <c r="AN77" s="25" t="e">
        <f>IF('Crisis Indicator Data'!#REF!="No Data",1,IF(#REF!&lt;&gt;"",1,0))</f>
        <v>#REF!</v>
      </c>
      <c r="AO77" s="25" t="e">
        <f>IF('Crisis Indicator Data'!#REF!="No Data",1,IF(#REF!&lt;&gt;"",1,0))</f>
        <v>#REF!</v>
      </c>
      <c r="AP77" s="25" t="e">
        <f>IF('Crisis Indicator Data'!#REF!="No Data",1,IF(#REF!&lt;&gt;"",1,0))</f>
        <v>#REF!</v>
      </c>
      <c r="AQ77" s="25" t="e">
        <f>IF('Crisis Indicator Data'!#REF!="No Data",1,IF(#REF!&lt;&gt;"",1,0))</f>
        <v>#REF!</v>
      </c>
      <c r="AR77" s="25" t="e">
        <f>IF('Crisis Indicator Data'!#REF!="No Data",1,IF(#REF!&lt;&gt;"",1,0))</f>
        <v>#REF!</v>
      </c>
      <c r="AS77" s="25" t="e">
        <f>IF('Crisis Indicator Data'!#REF!="No Data",1,IF(#REF!&lt;&gt;"",1,0))</f>
        <v>#REF!</v>
      </c>
      <c r="AT77" s="25" t="e">
        <f>IF('Crisis Indicator Data'!#REF!="No Data",1,IF(#REF!&lt;&gt;"",1,0))</f>
        <v>#REF!</v>
      </c>
      <c r="AU77" s="25" t="e">
        <f>IF('Crisis Indicator Data'!#REF!="No Data",1,IF(#REF!&lt;&gt;"",1,0))</f>
        <v>#REF!</v>
      </c>
      <c r="AV77" s="25" t="e">
        <f>IF('Crisis Indicator Data'!#REF!="No Data",1,IF(#REF!&lt;&gt;"",1,0))</f>
        <v>#REF!</v>
      </c>
      <c r="AW77" s="25" t="e">
        <f>IF('Crisis Indicator Data'!#REF!="No Data",1,IF(#REF!&lt;&gt;"",1,0))</f>
        <v>#REF!</v>
      </c>
      <c r="AX77" s="25" t="e">
        <f>IF('Crisis Indicator Data'!#REF!="No Data",1,IF(#REF!&lt;&gt;"",1,0))</f>
        <v>#REF!</v>
      </c>
      <c r="AY77" s="25" t="e">
        <f>IF('Crisis Indicator Data'!#REF!="No Data",1,IF(#REF!&lt;&gt;"",1,0))</f>
        <v>#REF!</v>
      </c>
      <c r="AZ77" s="25" t="e">
        <f>IF('Crisis Indicator Data'!#REF!="No Data",1,IF(#REF!&lt;&gt;"",1,0))</f>
        <v>#REF!</v>
      </c>
      <c r="BA77" t="e">
        <f t="shared" si="4"/>
        <v>#REF!</v>
      </c>
      <c r="BB77" s="27" t="e">
        <f t="shared" si="5"/>
        <v>#REF!</v>
      </c>
    </row>
    <row r="78" spans="1:54" x14ac:dyDescent="0.25">
      <c r="A78" t="s">
        <v>9393</v>
      </c>
      <c r="B78" s="25" t="e">
        <f>IF('Crisis Indicator Data'!#REF!="No Data",1,IF(#REF!&lt;&gt;"",1,0))</f>
        <v>#REF!</v>
      </c>
      <c r="C78" s="25" t="e">
        <f>IF('Crisis Indicator Data'!#REF!="No Data",1,IF(#REF!&lt;&gt;"",1,0))</f>
        <v>#REF!</v>
      </c>
      <c r="D78" s="25" t="e">
        <f>IF('Crisis Indicator Data'!#REF!="No Data",1,IF(#REF!&lt;&gt;"",1,0))</f>
        <v>#REF!</v>
      </c>
      <c r="E78" s="25" t="e">
        <f>IF('Crisis Indicator Data'!#REF!="No Data",1,IF(#REF!&lt;&gt;"",1,0))</f>
        <v>#REF!</v>
      </c>
      <c r="F78" s="25" t="e">
        <f>IF('Crisis Indicator Data'!#REF!="No Data",1,IF(#REF!&lt;&gt;"",1,0))</f>
        <v>#REF!</v>
      </c>
      <c r="G78" s="25" t="e">
        <f>IF('Crisis Indicator Data'!#REF!="No Data",1,IF(#REF!&lt;&gt;"",1,0))</f>
        <v>#REF!</v>
      </c>
      <c r="H78" s="25" t="e">
        <f>IF('Crisis Indicator Data'!#REF!="No Data",1,IF(#REF!&lt;&gt;"",1,0))</f>
        <v>#REF!</v>
      </c>
      <c r="I78" s="25" t="e">
        <f>IF('Crisis Indicator Data'!#REF!="No Data",1,IF(#REF!&lt;&gt;"",1,0))</f>
        <v>#REF!</v>
      </c>
      <c r="J78" s="25" t="e">
        <f>IF('Crisis Indicator Data'!#REF!="No Data",1,IF(#REF!&lt;&gt;"",1,0))</f>
        <v>#REF!</v>
      </c>
      <c r="K78" s="25" t="e">
        <f>IF('Crisis Indicator Data'!#REF!="No Data",1,IF(#REF!&lt;&gt;"",1,0))</f>
        <v>#REF!</v>
      </c>
      <c r="L78" s="25" t="e">
        <f>IF('Crisis Indicator Data'!#REF!="No Data",1,IF(#REF!&lt;&gt;"",1,0))</f>
        <v>#REF!</v>
      </c>
      <c r="M78" s="25" t="e">
        <f>IF('Crisis Indicator Data'!#REF!="No Data",1,IF(#REF!&lt;&gt;"",1,0))</f>
        <v>#REF!</v>
      </c>
      <c r="N78" s="25" t="e">
        <f>IF('Crisis Indicator Data'!#REF!="No Data",1,IF(#REF!&lt;&gt;"",1,0))</f>
        <v>#REF!</v>
      </c>
      <c r="O78" s="25" t="e">
        <f>IF('Crisis Indicator Data'!#REF!="No Data",1,IF(#REF!&lt;&gt;"",1,0))</f>
        <v>#REF!</v>
      </c>
      <c r="P78" s="25" t="e">
        <f>IF('Crisis Indicator Data'!#REF!="No Data",1,IF(#REF!&lt;&gt;"",1,0))</f>
        <v>#REF!</v>
      </c>
      <c r="Q78" s="25" t="e">
        <f>IF('Crisis Indicator Data'!#REF!="No Data",1,IF(#REF!&lt;&gt;"",1,0))</f>
        <v>#REF!</v>
      </c>
      <c r="R78" s="25" t="e">
        <f>IF('Crisis Indicator Data'!#REF!="No Data",1,IF(#REF!&lt;&gt;"",1,0))</f>
        <v>#REF!</v>
      </c>
      <c r="S78" s="25" t="e">
        <f>IF('Crisis Indicator Data'!#REF!="No Data",1,IF(#REF!&lt;&gt;"",1,0))</f>
        <v>#REF!</v>
      </c>
      <c r="T78" s="25" t="e">
        <f>IF('Crisis Indicator Data'!#REF!="No Data",1,IF(#REF!&lt;&gt;"",1,0))</f>
        <v>#REF!</v>
      </c>
      <c r="U78" s="25" t="e">
        <f>IF('Crisis Indicator Data'!#REF!="No Data",1,IF(#REF!&lt;&gt;"",1,0))</f>
        <v>#REF!</v>
      </c>
      <c r="V78" s="25" t="e">
        <f>IF('Crisis Indicator Data'!#REF!="No Data",1,IF(#REF!&lt;&gt;"",1,0))</f>
        <v>#REF!</v>
      </c>
      <c r="W78" s="25" t="e">
        <f>IF('Crisis Indicator Data'!#REF!="No Data",1,IF(#REF!&lt;&gt;"",1,0))</f>
        <v>#REF!</v>
      </c>
      <c r="X78" s="25" t="e">
        <f>IF('Crisis Indicator Data'!#REF!="No Data",1,IF(#REF!&lt;&gt;"",1,0))</f>
        <v>#REF!</v>
      </c>
      <c r="Y78" s="25" t="e">
        <f>IF('Crisis Indicator Data'!#REF!="No Data",1,IF(#REF!&lt;&gt;"",1,0))</f>
        <v>#REF!</v>
      </c>
      <c r="Z78" s="25" t="e">
        <f>IF('Crisis Indicator Data'!#REF!="No Data",1,IF(#REF!&lt;&gt;"",1,0))</f>
        <v>#REF!</v>
      </c>
      <c r="AA78" s="25" t="e">
        <f>IF('Crisis Indicator Data'!#REF!="No Data",1,IF(#REF!&lt;&gt;"",1,0))</f>
        <v>#REF!</v>
      </c>
      <c r="AB78" s="25" t="e">
        <f>IF('Crisis Indicator Data'!#REF!="No Data",1,IF(#REF!&lt;&gt;"",1,0))</f>
        <v>#REF!</v>
      </c>
      <c r="AC78" s="25" t="e">
        <f>IF('Crisis Indicator Data'!#REF!="No Data",1,IF(#REF!&lt;&gt;"",1,0))</f>
        <v>#REF!</v>
      </c>
      <c r="AD78" s="25" t="e">
        <f>IF('Crisis Indicator Data'!#REF!="No Data",1,IF(#REF!&lt;&gt;"",1,0))</f>
        <v>#REF!</v>
      </c>
      <c r="AE78" s="25" t="e">
        <f>IF('Crisis Indicator Data'!#REF!="No Data",1,IF(#REF!&lt;&gt;"",1,0))</f>
        <v>#REF!</v>
      </c>
      <c r="AF78" s="25" t="e">
        <f>IF('Crisis Indicator Data'!#REF!="No Data",1,IF(#REF!&lt;&gt;"",1,0))</f>
        <v>#REF!</v>
      </c>
      <c r="AG78" s="25" t="e">
        <f>IF('Crisis Indicator Data'!#REF!="No Data",1,IF(#REF!&lt;&gt;"",1,0))</f>
        <v>#REF!</v>
      </c>
      <c r="AH78" s="25" t="e">
        <f>IF('Crisis Indicator Data'!#REF!="No Data",1,IF(#REF!&lt;&gt;"",1,0))</f>
        <v>#REF!</v>
      </c>
      <c r="AI78" s="25" t="e">
        <f>IF('Crisis Indicator Data'!#REF!="No Data",1,IF(#REF!&lt;&gt;"",1,0))</f>
        <v>#REF!</v>
      </c>
      <c r="AJ78" s="25" t="e">
        <f>IF('Crisis Indicator Data'!#REF!="No Data",1,IF(#REF!&lt;&gt;"",1,0))</f>
        <v>#REF!</v>
      </c>
      <c r="AK78" s="25" t="e">
        <f>IF('Crisis Indicator Data'!#REF!="No Data",1,IF(#REF!&lt;&gt;"",1,0))</f>
        <v>#REF!</v>
      </c>
      <c r="AL78" s="25" t="e">
        <f>IF('Crisis Indicator Data'!#REF!="No Data",1,IF(#REF!&lt;&gt;"",1,0))</f>
        <v>#REF!</v>
      </c>
      <c r="AM78" s="25" t="e">
        <f>IF('Crisis Indicator Data'!#REF!="No Data",1,IF(#REF!&lt;&gt;"",1,0))</f>
        <v>#REF!</v>
      </c>
      <c r="AN78" s="25" t="e">
        <f>IF('Crisis Indicator Data'!#REF!="No Data",1,IF(#REF!&lt;&gt;"",1,0))</f>
        <v>#REF!</v>
      </c>
      <c r="AO78" s="25" t="e">
        <f>IF('Crisis Indicator Data'!#REF!="No Data",1,IF(#REF!&lt;&gt;"",1,0))</f>
        <v>#REF!</v>
      </c>
      <c r="AP78" s="25" t="e">
        <f>IF('Crisis Indicator Data'!#REF!="No Data",1,IF(#REF!&lt;&gt;"",1,0))</f>
        <v>#REF!</v>
      </c>
      <c r="AQ78" s="25" t="e">
        <f>IF('Crisis Indicator Data'!#REF!="No Data",1,IF(#REF!&lt;&gt;"",1,0))</f>
        <v>#REF!</v>
      </c>
      <c r="AR78" s="25" t="e">
        <f>IF('Crisis Indicator Data'!#REF!="No Data",1,IF(#REF!&lt;&gt;"",1,0))</f>
        <v>#REF!</v>
      </c>
      <c r="AS78" s="25" t="e">
        <f>IF('Crisis Indicator Data'!#REF!="No Data",1,IF(#REF!&lt;&gt;"",1,0))</f>
        <v>#REF!</v>
      </c>
      <c r="AT78" s="25" t="e">
        <f>IF('Crisis Indicator Data'!#REF!="No Data",1,IF(#REF!&lt;&gt;"",1,0))</f>
        <v>#REF!</v>
      </c>
      <c r="AU78" s="25" t="e">
        <f>IF('Crisis Indicator Data'!#REF!="No Data",1,IF(#REF!&lt;&gt;"",1,0))</f>
        <v>#REF!</v>
      </c>
      <c r="AV78" s="25" t="e">
        <f>IF('Crisis Indicator Data'!#REF!="No Data",1,IF(#REF!&lt;&gt;"",1,0))</f>
        <v>#REF!</v>
      </c>
      <c r="AW78" s="25" t="e">
        <f>IF('Crisis Indicator Data'!#REF!="No Data",1,IF(#REF!&lt;&gt;"",1,0))</f>
        <v>#REF!</v>
      </c>
      <c r="AX78" s="25" t="e">
        <f>IF('Crisis Indicator Data'!#REF!="No Data",1,IF(#REF!&lt;&gt;"",1,0))</f>
        <v>#REF!</v>
      </c>
      <c r="AY78" s="25" t="e">
        <f>IF('Crisis Indicator Data'!#REF!="No Data",1,IF(#REF!&lt;&gt;"",1,0))</f>
        <v>#REF!</v>
      </c>
      <c r="AZ78" s="25" t="e">
        <f>IF('Crisis Indicator Data'!#REF!="No Data",1,IF(#REF!&lt;&gt;"",1,0))</f>
        <v>#REF!</v>
      </c>
      <c r="BA78" t="e">
        <f t="shared" si="4"/>
        <v>#REF!</v>
      </c>
      <c r="BB78" s="27" t="e">
        <f t="shared" si="5"/>
        <v>#REF!</v>
      </c>
    </row>
    <row r="79" spans="1:54" x14ac:dyDescent="0.25">
      <c r="A79" t="s">
        <v>9394</v>
      </c>
      <c r="B79" s="25" t="e">
        <f>IF('Crisis Indicator Data'!#REF!="No Data",1,IF(#REF!&lt;&gt;"",1,0))</f>
        <v>#REF!</v>
      </c>
      <c r="C79" s="25" t="e">
        <f>IF('Crisis Indicator Data'!#REF!="No Data",1,IF(#REF!&lt;&gt;"",1,0))</f>
        <v>#REF!</v>
      </c>
      <c r="D79" s="25" t="e">
        <f>IF('Crisis Indicator Data'!#REF!="No Data",1,IF(#REF!&lt;&gt;"",1,0))</f>
        <v>#REF!</v>
      </c>
      <c r="E79" s="25" t="e">
        <f>IF('Crisis Indicator Data'!#REF!="No Data",1,IF(#REF!&lt;&gt;"",1,0))</f>
        <v>#REF!</v>
      </c>
      <c r="F79" s="25" t="e">
        <f>IF('Crisis Indicator Data'!#REF!="No Data",1,IF(#REF!&lt;&gt;"",1,0))</f>
        <v>#REF!</v>
      </c>
      <c r="G79" s="25" t="e">
        <f>IF('Crisis Indicator Data'!#REF!="No Data",1,IF(#REF!&lt;&gt;"",1,0))</f>
        <v>#REF!</v>
      </c>
      <c r="H79" s="25" t="e">
        <f>IF('Crisis Indicator Data'!#REF!="No Data",1,IF(#REF!&lt;&gt;"",1,0))</f>
        <v>#REF!</v>
      </c>
      <c r="I79" s="25" t="e">
        <f>IF('Crisis Indicator Data'!#REF!="No Data",1,IF(#REF!&lt;&gt;"",1,0))</f>
        <v>#REF!</v>
      </c>
      <c r="J79" s="25" t="e">
        <f>IF('Crisis Indicator Data'!#REF!="No Data",1,IF(#REF!&lt;&gt;"",1,0))</f>
        <v>#REF!</v>
      </c>
      <c r="K79" s="25" t="e">
        <f>IF('Crisis Indicator Data'!#REF!="No Data",1,IF(#REF!&lt;&gt;"",1,0))</f>
        <v>#REF!</v>
      </c>
      <c r="L79" s="25" t="e">
        <f>IF('Crisis Indicator Data'!#REF!="No Data",1,IF(#REF!&lt;&gt;"",1,0))</f>
        <v>#REF!</v>
      </c>
      <c r="M79" s="25" t="e">
        <f>IF('Crisis Indicator Data'!#REF!="No Data",1,IF(#REF!&lt;&gt;"",1,0))</f>
        <v>#REF!</v>
      </c>
      <c r="N79" s="25" t="e">
        <f>IF('Crisis Indicator Data'!#REF!="No Data",1,IF(#REF!&lt;&gt;"",1,0))</f>
        <v>#REF!</v>
      </c>
      <c r="O79" s="25" t="e">
        <f>IF('Crisis Indicator Data'!#REF!="No Data",1,IF(#REF!&lt;&gt;"",1,0))</f>
        <v>#REF!</v>
      </c>
      <c r="P79" s="25" t="e">
        <f>IF('Crisis Indicator Data'!#REF!="No Data",1,IF(#REF!&lt;&gt;"",1,0))</f>
        <v>#REF!</v>
      </c>
      <c r="Q79" s="25" t="e">
        <f>IF('Crisis Indicator Data'!#REF!="No Data",1,IF(#REF!&lt;&gt;"",1,0))</f>
        <v>#REF!</v>
      </c>
      <c r="R79" s="25" t="e">
        <f>IF('Crisis Indicator Data'!#REF!="No Data",1,IF(#REF!&lt;&gt;"",1,0))</f>
        <v>#REF!</v>
      </c>
      <c r="S79" s="25" t="e">
        <f>IF('Crisis Indicator Data'!#REF!="No Data",1,IF(#REF!&lt;&gt;"",1,0))</f>
        <v>#REF!</v>
      </c>
      <c r="T79" s="25" t="e">
        <f>IF('Crisis Indicator Data'!#REF!="No Data",1,IF(#REF!&lt;&gt;"",1,0))</f>
        <v>#REF!</v>
      </c>
      <c r="U79" s="25" t="e">
        <f>IF('Crisis Indicator Data'!#REF!="No Data",1,IF(#REF!&lt;&gt;"",1,0))</f>
        <v>#REF!</v>
      </c>
      <c r="V79" s="25" t="e">
        <f>IF('Crisis Indicator Data'!#REF!="No Data",1,IF(#REF!&lt;&gt;"",1,0))</f>
        <v>#REF!</v>
      </c>
      <c r="W79" s="25" t="e">
        <f>IF('Crisis Indicator Data'!#REF!="No Data",1,IF(#REF!&lt;&gt;"",1,0))</f>
        <v>#REF!</v>
      </c>
      <c r="X79" s="25" t="e">
        <f>IF('Crisis Indicator Data'!#REF!="No Data",1,IF(#REF!&lt;&gt;"",1,0))</f>
        <v>#REF!</v>
      </c>
      <c r="Y79" s="25" t="e">
        <f>IF('Crisis Indicator Data'!#REF!="No Data",1,IF(#REF!&lt;&gt;"",1,0))</f>
        <v>#REF!</v>
      </c>
      <c r="Z79" s="25" t="e">
        <f>IF('Crisis Indicator Data'!#REF!="No Data",1,IF(#REF!&lt;&gt;"",1,0))</f>
        <v>#REF!</v>
      </c>
      <c r="AA79" s="25" t="e">
        <f>IF('Crisis Indicator Data'!#REF!="No Data",1,IF(#REF!&lt;&gt;"",1,0))</f>
        <v>#REF!</v>
      </c>
      <c r="AB79" s="25" t="e">
        <f>IF('Crisis Indicator Data'!#REF!="No Data",1,IF(#REF!&lt;&gt;"",1,0))</f>
        <v>#REF!</v>
      </c>
      <c r="AC79" s="25" t="e">
        <f>IF('Crisis Indicator Data'!#REF!="No Data",1,IF(#REF!&lt;&gt;"",1,0))</f>
        <v>#REF!</v>
      </c>
      <c r="AD79" s="25" t="e">
        <f>IF('Crisis Indicator Data'!#REF!="No Data",1,IF(#REF!&lt;&gt;"",1,0))</f>
        <v>#REF!</v>
      </c>
      <c r="AE79" s="25" t="e">
        <f>IF('Crisis Indicator Data'!#REF!="No Data",1,IF(#REF!&lt;&gt;"",1,0))</f>
        <v>#REF!</v>
      </c>
      <c r="AF79" s="25" t="e">
        <f>IF('Crisis Indicator Data'!#REF!="No Data",1,IF(#REF!&lt;&gt;"",1,0))</f>
        <v>#REF!</v>
      </c>
      <c r="AG79" s="25" t="e">
        <f>IF('Crisis Indicator Data'!#REF!="No Data",1,IF(#REF!&lt;&gt;"",1,0))</f>
        <v>#REF!</v>
      </c>
      <c r="AH79" s="25" t="e">
        <f>IF('Crisis Indicator Data'!#REF!="No Data",1,IF(#REF!&lt;&gt;"",1,0))</f>
        <v>#REF!</v>
      </c>
      <c r="AI79" s="25" t="e">
        <f>IF('Crisis Indicator Data'!#REF!="No Data",1,IF(#REF!&lt;&gt;"",1,0))</f>
        <v>#REF!</v>
      </c>
      <c r="AJ79" s="25" t="e">
        <f>IF('Crisis Indicator Data'!#REF!="No Data",1,IF(#REF!&lt;&gt;"",1,0))</f>
        <v>#REF!</v>
      </c>
      <c r="AK79" s="25" t="e">
        <f>IF('Crisis Indicator Data'!#REF!="No Data",1,IF(#REF!&lt;&gt;"",1,0))</f>
        <v>#REF!</v>
      </c>
      <c r="AL79" s="25" t="e">
        <f>IF('Crisis Indicator Data'!#REF!="No Data",1,IF(#REF!&lt;&gt;"",1,0))</f>
        <v>#REF!</v>
      </c>
      <c r="AM79" s="25" t="e">
        <f>IF('Crisis Indicator Data'!#REF!="No Data",1,IF(#REF!&lt;&gt;"",1,0))</f>
        <v>#REF!</v>
      </c>
      <c r="AN79" s="25" t="e">
        <f>IF('Crisis Indicator Data'!#REF!="No Data",1,IF(#REF!&lt;&gt;"",1,0))</f>
        <v>#REF!</v>
      </c>
      <c r="AO79" s="25" t="e">
        <f>IF('Crisis Indicator Data'!#REF!="No Data",1,IF(#REF!&lt;&gt;"",1,0))</f>
        <v>#REF!</v>
      </c>
      <c r="AP79" s="25" t="e">
        <f>IF('Crisis Indicator Data'!#REF!="No Data",1,IF(#REF!&lt;&gt;"",1,0))</f>
        <v>#REF!</v>
      </c>
      <c r="AQ79" s="25" t="e">
        <f>IF('Crisis Indicator Data'!#REF!="No Data",1,IF(#REF!&lt;&gt;"",1,0))</f>
        <v>#REF!</v>
      </c>
      <c r="AR79" s="25" t="e">
        <f>IF('Crisis Indicator Data'!#REF!="No Data",1,IF(#REF!&lt;&gt;"",1,0))</f>
        <v>#REF!</v>
      </c>
      <c r="AS79" s="25" t="e">
        <f>IF('Crisis Indicator Data'!#REF!="No Data",1,IF(#REF!&lt;&gt;"",1,0))</f>
        <v>#REF!</v>
      </c>
      <c r="AT79" s="25" t="e">
        <f>IF('Crisis Indicator Data'!#REF!="No Data",1,IF(#REF!&lt;&gt;"",1,0))</f>
        <v>#REF!</v>
      </c>
      <c r="AU79" s="25" t="e">
        <f>IF('Crisis Indicator Data'!#REF!="No Data",1,IF(#REF!&lt;&gt;"",1,0))</f>
        <v>#REF!</v>
      </c>
      <c r="AV79" s="25" t="e">
        <f>IF('Crisis Indicator Data'!#REF!="No Data",1,IF(#REF!&lt;&gt;"",1,0))</f>
        <v>#REF!</v>
      </c>
      <c r="AW79" s="25" t="e">
        <f>IF('Crisis Indicator Data'!#REF!="No Data",1,IF(#REF!&lt;&gt;"",1,0))</f>
        <v>#REF!</v>
      </c>
      <c r="AX79" s="25" t="e">
        <f>IF('Crisis Indicator Data'!#REF!="No Data",1,IF(#REF!&lt;&gt;"",1,0))</f>
        <v>#REF!</v>
      </c>
      <c r="AY79" s="25" t="e">
        <f>IF('Crisis Indicator Data'!#REF!="No Data",1,IF(#REF!&lt;&gt;"",1,0))</f>
        <v>#REF!</v>
      </c>
      <c r="AZ79" s="25" t="e">
        <f>IF('Crisis Indicator Data'!#REF!="No Data",1,IF(#REF!&lt;&gt;"",1,0))</f>
        <v>#REF!</v>
      </c>
      <c r="BA79" t="e">
        <f t="shared" si="4"/>
        <v>#REF!</v>
      </c>
      <c r="BB79" s="27" t="e">
        <f t="shared" si="5"/>
        <v>#REF!</v>
      </c>
    </row>
    <row r="80" spans="1:54" x14ac:dyDescent="0.25">
      <c r="A80" t="s">
        <v>9392</v>
      </c>
      <c r="B80" s="25" t="e">
        <f>IF('Crisis Indicator Data'!#REF!="No Data",1,IF(#REF!&lt;&gt;"",1,0))</f>
        <v>#REF!</v>
      </c>
      <c r="C80" s="25" t="e">
        <f>IF('Crisis Indicator Data'!#REF!="No Data",1,IF(#REF!&lt;&gt;"",1,0))</f>
        <v>#REF!</v>
      </c>
      <c r="D80" s="25" t="e">
        <f>IF('Crisis Indicator Data'!#REF!="No Data",1,IF(#REF!&lt;&gt;"",1,0))</f>
        <v>#REF!</v>
      </c>
      <c r="E80" s="25" t="e">
        <f>IF('Crisis Indicator Data'!#REF!="No Data",1,IF(#REF!&lt;&gt;"",1,0))</f>
        <v>#REF!</v>
      </c>
      <c r="F80" s="25" t="e">
        <f>IF('Crisis Indicator Data'!#REF!="No Data",1,IF(#REF!&lt;&gt;"",1,0))</f>
        <v>#REF!</v>
      </c>
      <c r="G80" s="25" t="e">
        <f>IF('Crisis Indicator Data'!#REF!="No Data",1,IF(#REF!&lt;&gt;"",1,0))</f>
        <v>#REF!</v>
      </c>
      <c r="H80" s="25" t="e">
        <f>IF('Crisis Indicator Data'!#REF!="No Data",1,IF(#REF!&lt;&gt;"",1,0))</f>
        <v>#REF!</v>
      </c>
      <c r="I80" s="25" t="e">
        <f>IF('Crisis Indicator Data'!#REF!="No Data",1,IF(#REF!&lt;&gt;"",1,0))</f>
        <v>#REF!</v>
      </c>
      <c r="J80" s="25" t="e">
        <f>IF('Crisis Indicator Data'!#REF!="No Data",1,IF(#REF!&lt;&gt;"",1,0))</f>
        <v>#REF!</v>
      </c>
      <c r="K80" s="25" t="e">
        <f>IF('Crisis Indicator Data'!#REF!="No Data",1,IF(#REF!&lt;&gt;"",1,0))</f>
        <v>#REF!</v>
      </c>
      <c r="L80" s="25" t="e">
        <f>IF('Crisis Indicator Data'!#REF!="No Data",1,IF(#REF!&lt;&gt;"",1,0))</f>
        <v>#REF!</v>
      </c>
      <c r="M80" s="25" t="e">
        <f>IF('Crisis Indicator Data'!#REF!="No Data",1,IF(#REF!&lt;&gt;"",1,0))</f>
        <v>#REF!</v>
      </c>
      <c r="N80" s="25" t="e">
        <f>IF('Crisis Indicator Data'!#REF!="No Data",1,IF(#REF!&lt;&gt;"",1,0))</f>
        <v>#REF!</v>
      </c>
      <c r="O80" s="25" t="e">
        <f>IF('Crisis Indicator Data'!#REF!="No Data",1,IF(#REF!&lt;&gt;"",1,0))</f>
        <v>#REF!</v>
      </c>
      <c r="P80" s="25" t="e">
        <f>IF('Crisis Indicator Data'!#REF!="No Data",1,IF(#REF!&lt;&gt;"",1,0))</f>
        <v>#REF!</v>
      </c>
      <c r="Q80" s="25" t="e">
        <f>IF('Crisis Indicator Data'!#REF!="No Data",1,IF(#REF!&lt;&gt;"",1,0))</f>
        <v>#REF!</v>
      </c>
      <c r="R80" s="25" t="e">
        <f>IF('Crisis Indicator Data'!#REF!="No Data",1,IF(#REF!&lt;&gt;"",1,0))</f>
        <v>#REF!</v>
      </c>
      <c r="S80" s="25" t="e">
        <f>IF('Crisis Indicator Data'!#REF!="No Data",1,IF(#REF!&lt;&gt;"",1,0))</f>
        <v>#REF!</v>
      </c>
      <c r="T80" s="25" t="e">
        <f>IF('Crisis Indicator Data'!#REF!="No Data",1,IF(#REF!&lt;&gt;"",1,0))</f>
        <v>#REF!</v>
      </c>
      <c r="U80" s="25" t="e">
        <f>IF('Crisis Indicator Data'!#REF!="No Data",1,IF(#REF!&lt;&gt;"",1,0))</f>
        <v>#REF!</v>
      </c>
      <c r="V80" s="25" t="e">
        <f>IF('Crisis Indicator Data'!#REF!="No Data",1,IF(#REF!&lt;&gt;"",1,0))</f>
        <v>#REF!</v>
      </c>
      <c r="W80" s="25" t="e">
        <f>IF('Crisis Indicator Data'!#REF!="No Data",1,IF(#REF!&lt;&gt;"",1,0))</f>
        <v>#REF!</v>
      </c>
      <c r="X80" s="25" t="e">
        <f>IF('Crisis Indicator Data'!#REF!="No Data",1,IF(#REF!&lt;&gt;"",1,0))</f>
        <v>#REF!</v>
      </c>
      <c r="Y80" s="25" t="e">
        <f>IF('Crisis Indicator Data'!#REF!="No Data",1,IF(#REF!&lt;&gt;"",1,0))</f>
        <v>#REF!</v>
      </c>
      <c r="Z80" s="25" t="e">
        <f>IF('Crisis Indicator Data'!#REF!="No Data",1,IF(#REF!&lt;&gt;"",1,0))</f>
        <v>#REF!</v>
      </c>
      <c r="AA80" s="25" t="e">
        <f>IF('Crisis Indicator Data'!#REF!="No Data",1,IF(#REF!&lt;&gt;"",1,0))</f>
        <v>#REF!</v>
      </c>
      <c r="AB80" s="25" t="e">
        <f>IF('Crisis Indicator Data'!#REF!="No Data",1,IF(#REF!&lt;&gt;"",1,0))</f>
        <v>#REF!</v>
      </c>
      <c r="AC80" s="25" t="e">
        <f>IF('Crisis Indicator Data'!#REF!="No Data",1,IF(#REF!&lt;&gt;"",1,0))</f>
        <v>#REF!</v>
      </c>
      <c r="AD80" s="25" t="e">
        <f>IF('Crisis Indicator Data'!#REF!="No Data",1,IF(#REF!&lt;&gt;"",1,0))</f>
        <v>#REF!</v>
      </c>
      <c r="AE80" s="25" t="e">
        <f>IF('Crisis Indicator Data'!#REF!="No Data",1,IF(#REF!&lt;&gt;"",1,0))</f>
        <v>#REF!</v>
      </c>
      <c r="AF80" s="25" t="e">
        <f>IF('Crisis Indicator Data'!#REF!="No Data",1,IF(#REF!&lt;&gt;"",1,0))</f>
        <v>#REF!</v>
      </c>
      <c r="AG80" s="25" t="e">
        <f>IF('Crisis Indicator Data'!#REF!="No Data",1,IF(#REF!&lt;&gt;"",1,0))</f>
        <v>#REF!</v>
      </c>
      <c r="AH80" s="25" t="e">
        <f>IF('Crisis Indicator Data'!#REF!="No Data",1,IF(#REF!&lt;&gt;"",1,0))</f>
        <v>#REF!</v>
      </c>
      <c r="AI80" s="25" t="e">
        <f>IF('Crisis Indicator Data'!#REF!="No Data",1,IF(#REF!&lt;&gt;"",1,0))</f>
        <v>#REF!</v>
      </c>
      <c r="AJ80" s="25" t="e">
        <f>IF('Crisis Indicator Data'!#REF!="No Data",1,IF(#REF!&lt;&gt;"",1,0))</f>
        <v>#REF!</v>
      </c>
      <c r="AK80" s="25" t="e">
        <f>IF('Crisis Indicator Data'!#REF!="No Data",1,IF(#REF!&lt;&gt;"",1,0))</f>
        <v>#REF!</v>
      </c>
      <c r="AL80" s="25" t="e">
        <f>IF('Crisis Indicator Data'!#REF!="No Data",1,IF(#REF!&lt;&gt;"",1,0))</f>
        <v>#REF!</v>
      </c>
      <c r="AM80" s="25" t="e">
        <f>IF('Crisis Indicator Data'!#REF!="No Data",1,IF(#REF!&lt;&gt;"",1,0))</f>
        <v>#REF!</v>
      </c>
      <c r="AN80" s="25" t="e">
        <f>IF('Crisis Indicator Data'!#REF!="No Data",1,IF(#REF!&lt;&gt;"",1,0))</f>
        <v>#REF!</v>
      </c>
      <c r="AO80" s="25" t="e">
        <f>IF('Crisis Indicator Data'!#REF!="No Data",1,IF(#REF!&lt;&gt;"",1,0))</f>
        <v>#REF!</v>
      </c>
      <c r="AP80" s="25" t="e">
        <f>IF('Crisis Indicator Data'!#REF!="No Data",1,IF(#REF!&lt;&gt;"",1,0))</f>
        <v>#REF!</v>
      </c>
      <c r="AQ80" s="25" t="e">
        <f>IF('Crisis Indicator Data'!#REF!="No Data",1,IF(#REF!&lt;&gt;"",1,0))</f>
        <v>#REF!</v>
      </c>
      <c r="AR80" s="25" t="e">
        <f>IF('Crisis Indicator Data'!#REF!="No Data",1,IF(#REF!&lt;&gt;"",1,0))</f>
        <v>#REF!</v>
      </c>
      <c r="AS80" s="25" t="e">
        <f>IF('Crisis Indicator Data'!#REF!="No Data",1,IF(#REF!&lt;&gt;"",1,0))</f>
        <v>#REF!</v>
      </c>
      <c r="AT80" s="25" t="e">
        <f>IF('Crisis Indicator Data'!#REF!="No Data",1,IF(#REF!&lt;&gt;"",1,0))</f>
        <v>#REF!</v>
      </c>
      <c r="AU80" s="25" t="e">
        <f>IF('Crisis Indicator Data'!#REF!="No Data",1,IF(#REF!&lt;&gt;"",1,0))</f>
        <v>#REF!</v>
      </c>
      <c r="AV80" s="25" t="e">
        <f>IF('Crisis Indicator Data'!#REF!="No Data",1,IF(#REF!&lt;&gt;"",1,0))</f>
        <v>#REF!</v>
      </c>
      <c r="AW80" s="25" t="e">
        <f>IF('Crisis Indicator Data'!#REF!="No Data",1,IF(#REF!&lt;&gt;"",1,0))</f>
        <v>#REF!</v>
      </c>
      <c r="AX80" s="25" t="e">
        <f>IF('Crisis Indicator Data'!#REF!="No Data",1,IF(#REF!&lt;&gt;"",1,0))</f>
        <v>#REF!</v>
      </c>
      <c r="AY80" s="25" t="e">
        <f>IF('Crisis Indicator Data'!#REF!="No Data",1,IF(#REF!&lt;&gt;"",1,0))</f>
        <v>#REF!</v>
      </c>
      <c r="AZ80" s="25" t="e">
        <f>IF('Crisis Indicator Data'!#REF!="No Data",1,IF(#REF!&lt;&gt;"",1,0))</f>
        <v>#REF!</v>
      </c>
      <c r="BA80" t="e">
        <f t="shared" si="4"/>
        <v>#REF!</v>
      </c>
      <c r="BB80" s="27" t="e">
        <f t="shared" si="5"/>
        <v>#REF!</v>
      </c>
    </row>
    <row r="81" spans="1:54" x14ac:dyDescent="0.25">
      <c r="A81" t="s">
        <v>9398</v>
      </c>
      <c r="B81" s="25" t="e">
        <f>IF('Crisis Indicator Data'!#REF!="No Data",1,IF(#REF!&lt;&gt;"",1,0))</f>
        <v>#REF!</v>
      </c>
      <c r="C81" s="25" t="e">
        <f>IF('Crisis Indicator Data'!#REF!="No Data",1,IF(#REF!&lt;&gt;"",1,0))</f>
        <v>#REF!</v>
      </c>
      <c r="D81" s="25" t="e">
        <f>IF('Crisis Indicator Data'!#REF!="No Data",1,IF(#REF!&lt;&gt;"",1,0))</f>
        <v>#REF!</v>
      </c>
      <c r="E81" s="25" t="e">
        <f>IF('Crisis Indicator Data'!#REF!="No Data",1,IF(#REF!&lt;&gt;"",1,0))</f>
        <v>#REF!</v>
      </c>
      <c r="F81" s="25" t="e">
        <f>IF('Crisis Indicator Data'!#REF!="No Data",1,IF(#REF!&lt;&gt;"",1,0))</f>
        <v>#REF!</v>
      </c>
      <c r="G81" s="25" t="e">
        <f>IF('Crisis Indicator Data'!#REF!="No Data",1,IF(#REF!&lt;&gt;"",1,0))</f>
        <v>#REF!</v>
      </c>
      <c r="H81" s="25" t="e">
        <f>IF('Crisis Indicator Data'!#REF!="No Data",1,IF(#REF!&lt;&gt;"",1,0))</f>
        <v>#REF!</v>
      </c>
      <c r="I81" s="25" t="e">
        <f>IF('Crisis Indicator Data'!#REF!="No Data",1,IF(#REF!&lt;&gt;"",1,0))</f>
        <v>#REF!</v>
      </c>
      <c r="J81" s="25" t="e">
        <f>IF('Crisis Indicator Data'!#REF!="No Data",1,IF(#REF!&lt;&gt;"",1,0))</f>
        <v>#REF!</v>
      </c>
      <c r="K81" s="25" t="e">
        <f>IF('Crisis Indicator Data'!#REF!="No Data",1,IF(#REF!&lt;&gt;"",1,0))</f>
        <v>#REF!</v>
      </c>
      <c r="L81" s="25" t="e">
        <f>IF('Crisis Indicator Data'!#REF!="No Data",1,IF(#REF!&lt;&gt;"",1,0))</f>
        <v>#REF!</v>
      </c>
      <c r="M81" s="25" t="e">
        <f>IF('Crisis Indicator Data'!#REF!="No Data",1,IF(#REF!&lt;&gt;"",1,0))</f>
        <v>#REF!</v>
      </c>
      <c r="N81" s="25" t="e">
        <f>IF('Crisis Indicator Data'!#REF!="No Data",1,IF(#REF!&lt;&gt;"",1,0))</f>
        <v>#REF!</v>
      </c>
      <c r="O81" s="25" t="e">
        <f>IF('Crisis Indicator Data'!#REF!="No Data",1,IF(#REF!&lt;&gt;"",1,0))</f>
        <v>#REF!</v>
      </c>
      <c r="P81" s="25" t="e">
        <f>IF('Crisis Indicator Data'!#REF!="No Data",1,IF(#REF!&lt;&gt;"",1,0))</f>
        <v>#REF!</v>
      </c>
      <c r="Q81" s="25" t="e">
        <f>IF('Crisis Indicator Data'!#REF!="No Data",1,IF(#REF!&lt;&gt;"",1,0))</f>
        <v>#REF!</v>
      </c>
      <c r="R81" s="25" t="e">
        <f>IF('Crisis Indicator Data'!#REF!="No Data",1,IF(#REF!&lt;&gt;"",1,0))</f>
        <v>#REF!</v>
      </c>
      <c r="S81" s="25" t="e">
        <f>IF('Crisis Indicator Data'!#REF!="No Data",1,IF(#REF!&lt;&gt;"",1,0))</f>
        <v>#REF!</v>
      </c>
      <c r="T81" s="25" t="e">
        <f>IF('Crisis Indicator Data'!#REF!="No Data",1,IF(#REF!&lt;&gt;"",1,0))</f>
        <v>#REF!</v>
      </c>
      <c r="U81" s="25" t="e">
        <f>IF('Crisis Indicator Data'!#REF!="No Data",1,IF(#REF!&lt;&gt;"",1,0))</f>
        <v>#REF!</v>
      </c>
      <c r="V81" s="25" t="e">
        <f>IF('Crisis Indicator Data'!#REF!="No Data",1,IF(#REF!&lt;&gt;"",1,0))</f>
        <v>#REF!</v>
      </c>
      <c r="W81" s="25" t="e">
        <f>IF('Crisis Indicator Data'!#REF!="No Data",1,IF(#REF!&lt;&gt;"",1,0))</f>
        <v>#REF!</v>
      </c>
      <c r="X81" s="25" t="e">
        <f>IF('Crisis Indicator Data'!#REF!="No Data",1,IF(#REF!&lt;&gt;"",1,0))</f>
        <v>#REF!</v>
      </c>
      <c r="Y81" s="25" t="e">
        <f>IF('Crisis Indicator Data'!#REF!="No Data",1,IF(#REF!&lt;&gt;"",1,0))</f>
        <v>#REF!</v>
      </c>
      <c r="Z81" s="25" t="e">
        <f>IF('Crisis Indicator Data'!#REF!="No Data",1,IF(#REF!&lt;&gt;"",1,0))</f>
        <v>#REF!</v>
      </c>
      <c r="AA81" s="25" t="e">
        <f>IF('Crisis Indicator Data'!#REF!="No Data",1,IF(#REF!&lt;&gt;"",1,0))</f>
        <v>#REF!</v>
      </c>
      <c r="AB81" s="25" t="e">
        <f>IF('Crisis Indicator Data'!#REF!="No Data",1,IF(#REF!&lt;&gt;"",1,0))</f>
        <v>#REF!</v>
      </c>
      <c r="AC81" s="25" t="e">
        <f>IF('Crisis Indicator Data'!#REF!="No Data",1,IF(#REF!&lt;&gt;"",1,0))</f>
        <v>#REF!</v>
      </c>
      <c r="AD81" s="25" t="e">
        <f>IF('Crisis Indicator Data'!#REF!="No Data",1,IF(#REF!&lt;&gt;"",1,0))</f>
        <v>#REF!</v>
      </c>
      <c r="AE81" s="25" t="e">
        <f>IF('Crisis Indicator Data'!#REF!="No Data",1,IF(#REF!&lt;&gt;"",1,0))</f>
        <v>#REF!</v>
      </c>
      <c r="AF81" s="25" t="e">
        <f>IF('Crisis Indicator Data'!#REF!="No Data",1,IF(#REF!&lt;&gt;"",1,0))</f>
        <v>#REF!</v>
      </c>
      <c r="AG81" s="25" t="e">
        <f>IF('Crisis Indicator Data'!#REF!="No Data",1,IF(#REF!&lt;&gt;"",1,0))</f>
        <v>#REF!</v>
      </c>
      <c r="AH81" s="25" t="e">
        <f>IF('Crisis Indicator Data'!#REF!="No Data",1,IF(#REF!&lt;&gt;"",1,0))</f>
        <v>#REF!</v>
      </c>
      <c r="AI81" s="25" t="e">
        <f>IF('Crisis Indicator Data'!#REF!="No Data",1,IF(#REF!&lt;&gt;"",1,0))</f>
        <v>#REF!</v>
      </c>
      <c r="AJ81" s="25" t="e">
        <f>IF('Crisis Indicator Data'!#REF!="No Data",1,IF(#REF!&lt;&gt;"",1,0))</f>
        <v>#REF!</v>
      </c>
      <c r="AK81" s="25" t="e">
        <f>IF('Crisis Indicator Data'!#REF!="No Data",1,IF(#REF!&lt;&gt;"",1,0))</f>
        <v>#REF!</v>
      </c>
      <c r="AL81" s="25" t="e">
        <f>IF('Crisis Indicator Data'!#REF!="No Data",1,IF(#REF!&lt;&gt;"",1,0))</f>
        <v>#REF!</v>
      </c>
      <c r="AM81" s="25" t="e">
        <f>IF('Crisis Indicator Data'!#REF!="No Data",1,IF(#REF!&lt;&gt;"",1,0))</f>
        <v>#REF!</v>
      </c>
      <c r="AN81" s="25" t="e">
        <f>IF('Crisis Indicator Data'!#REF!="No Data",1,IF(#REF!&lt;&gt;"",1,0))</f>
        <v>#REF!</v>
      </c>
      <c r="AO81" s="25" t="e">
        <f>IF('Crisis Indicator Data'!#REF!="No Data",1,IF(#REF!&lt;&gt;"",1,0))</f>
        <v>#REF!</v>
      </c>
      <c r="AP81" s="25" t="e">
        <f>IF('Crisis Indicator Data'!#REF!="No Data",1,IF(#REF!&lt;&gt;"",1,0))</f>
        <v>#REF!</v>
      </c>
      <c r="AQ81" s="25" t="e">
        <f>IF('Crisis Indicator Data'!#REF!="No Data",1,IF(#REF!&lt;&gt;"",1,0))</f>
        <v>#REF!</v>
      </c>
      <c r="AR81" s="25" t="e">
        <f>IF('Crisis Indicator Data'!#REF!="No Data",1,IF(#REF!&lt;&gt;"",1,0))</f>
        <v>#REF!</v>
      </c>
      <c r="AS81" s="25" t="e">
        <f>IF('Crisis Indicator Data'!#REF!="No Data",1,IF(#REF!&lt;&gt;"",1,0))</f>
        <v>#REF!</v>
      </c>
      <c r="AT81" s="25" t="e">
        <f>IF('Crisis Indicator Data'!#REF!="No Data",1,IF(#REF!&lt;&gt;"",1,0))</f>
        <v>#REF!</v>
      </c>
      <c r="AU81" s="25" t="e">
        <f>IF('Crisis Indicator Data'!#REF!="No Data",1,IF(#REF!&lt;&gt;"",1,0))</f>
        <v>#REF!</v>
      </c>
      <c r="AV81" s="25" t="e">
        <f>IF('Crisis Indicator Data'!#REF!="No Data",1,IF(#REF!&lt;&gt;"",1,0))</f>
        <v>#REF!</v>
      </c>
      <c r="AW81" s="25" t="e">
        <f>IF('Crisis Indicator Data'!#REF!="No Data",1,IF(#REF!&lt;&gt;"",1,0))</f>
        <v>#REF!</v>
      </c>
      <c r="AX81" s="25" t="e">
        <f>IF('Crisis Indicator Data'!#REF!="No Data",1,IF(#REF!&lt;&gt;"",1,0))</f>
        <v>#REF!</v>
      </c>
      <c r="AY81" s="25" t="e">
        <f>IF('Crisis Indicator Data'!#REF!="No Data",1,IF(#REF!&lt;&gt;"",1,0))</f>
        <v>#REF!</v>
      </c>
      <c r="AZ81" s="25" t="e">
        <f>IF('Crisis Indicator Data'!#REF!="No Data",1,IF(#REF!&lt;&gt;"",1,0))</f>
        <v>#REF!</v>
      </c>
      <c r="BA81" t="e">
        <f t="shared" si="4"/>
        <v>#REF!</v>
      </c>
      <c r="BB81" s="27" t="e">
        <f t="shared" si="5"/>
        <v>#REF!</v>
      </c>
    </row>
    <row r="82" spans="1:54" x14ac:dyDescent="0.25">
      <c r="A82" t="s">
        <v>9399</v>
      </c>
      <c r="B82" s="25" t="e">
        <f>IF('Crisis Indicator Data'!#REF!="No Data",1,IF(#REF!&lt;&gt;"",1,0))</f>
        <v>#REF!</v>
      </c>
      <c r="C82" s="25" t="e">
        <f>IF('Crisis Indicator Data'!#REF!="No Data",1,IF(#REF!&lt;&gt;"",1,0))</f>
        <v>#REF!</v>
      </c>
      <c r="D82" s="25" t="e">
        <f>IF('Crisis Indicator Data'!#REF!="No Data",1,IF(#REF!&lt;&gt;"",1,0))</f>
        <v>#REF!</v>
      </c>
      <c r="E82" s="25" t="e">
        <f>IF('Crisis Indicator Data'!#REF!="No Data",1,IF(#REF!&lt;&gt;"",1,0))</f>
        <v>#REF!</v>
      </c>
      <c r="F82" s="25" t="e">
        <f>IF('Crisis Indicator Data'!#REF!="No Data",1,IF(#REF!&lt;&gt;"",1,0))</f>
        <v>#REF!</v>
      </c>
      <c r="G82" s="25" t="e">
        <f>IF('Crisis Indicator Data'!#REF!="No Data",1,IF(#REF!&lt;&gt;"",1,0))</f>
        <v>#REF!</v>
      </c>
      <c r="H82" s="25" t="e">
        <f>IF('Crisis Indicator Data'!#REF!="No Data",1,IF(#REF!&lt;&gt;"",1,0))</f>
        <v>#REF!</v>
      </c>
      <c r="I82" s="25" t="e">
        <f>IF('Crisis Indicator Data'!#REF!="No Data",1,IF(#REF!&lt;&gt;"",1,0))</f>
        <v>#REF!</v>
      </c>
      <c r="J82" s="25" t="e">
        <f>IF('Crisis Indicator Data'!#REF!="No Data",1,IF(#REF!&lt;&gt;"",1,0))</f>
        <v>#REF!</v>
      </c>
      <c r="K82" s="25" t="e">
        <f>IF('Crisis Indicator Data'!#REF!="No Data",1,IF(#REF!&lt;&gt;"",1,0))</f>
        <v>#REF!</v>
      </c>
      <c r="L82" s="25" t="e">
        <f>IF('Crisis Indicator Data'!#REF!="No Data",1,IF(#REF!&lt;&gt;"",1,0))</f>
        <v>#REF!</v>
      </c>
      <c r="M82" s="25" t="e">
        <f>IF('Crisis Indicator Data'!#REF!="No Data",1,IF(#REF!&lt;&gt;"",1,0))</f>
        <v>#REF!</v>
      </c>
      <c r="N82" s="25" t="e">
        <f>IF('Crisis Indicator Data'!#REF!="No Data",1,IF(#REF!&lt;&gt;"",1,0))</f>
        <v>#REF!</v>
      </c>
      <c r="O82" s="25" t="e">
        <f>IF('Crisis Indicator Data'!#REF!="No Data",1,IF(#REF!&lt;&gt;"",1,0))</f>
        <v>#REF!</v>
      </c>
      <c r="P82" s="25" t="e">
        <f>IF('Crisis Indicator Data'!#REF!="No Data",1,IF(#REF!&lt;&gt;"",1,0))</f>
        <v>#REF!</v>
      </c>
      <c r="Q82" s="25" t="e">
        <f>IF('Crisis Indicator Data'!#REF!="No Data",1,IF(#REF!&lt;&gt;"",1,0))</f>
        <v>#REF!</v>
      </c>
      <c r="R82" s="25" t="e">
        <f>IF('Crisis Indicator Data'!#REF!="No Data",1,IF(#REF!&lt;&gt;"",1,0))</f>
        <v>#REF!</v>
      </c>
      <c r="S82" s="25" t="e">
        <f>IF('Crisis Indicator Data'!#REF!="No Data",1,IF(#REF!&lt;&gt;"",1,0))</f>
        <v>#REF!</v>
      </c>
      <c r="T82" s="25" t="e">
        <f>IF('Crisis Indicator Data'!#REF!="No Data",1,IF(#REF!&lt;&gt;"",1,0))</f>
        <v>#REF!</v>
      </c>
      <c r="U82" s="25" t="e">
        <f>IF('Crisis Indicator Data'!#REF!="No Data",1,IF(#REF!&lt;&gt;"",1,0))</f>
        <v>#REF!</v>
      </c>
      <c r="V82" s="25" t="e">
        <f>IF('Crisis Indicator Data'!#REF!="No Data",1,IF(#REF!&lt;&gt;"",1,0))</f>
        <v>#REF!</v>
      </c>
      <c r="W82" s="25" t="e">
        <f>IF('Crisis Indicator Data'!#REF!="No Data",1,IF(#REF!&lt;&gt;"",1,0))</f>
        <v>#REF!</v>
      </c>
      <c r="X82" s="25" t="e">
        <f>IF('Crisis Indicator Data'!#REF!="No Data",1,IF(#REF!&lt;&gt;"",1,0))</f>
        <v>#REF!</v>
      </c>
      <c r="Y82" s="25" t="e">
        <f>IF('Crisis Indicator Data'!#REF!="No Data",1,IF(#REF!&lt;&gt;"",1,0))</f>
        <v>#REF!</v>
      </c>
      <c r="Z82" s="25" t="e">
        <f>IF('Crisis Indicator Data'!#REF!="No Data",1,IF(#REF!&lt;&gt;"",1,0))</f>
        <v>#REF!</v>
      </c>
      <c r="AA82" s="25" t="e">
        <f>IF('Crisis Indicator Data'!#REF!="No Data",1,IF(#REF!&lt;&gt;"",1,0))</f>
        <v>#REF!</v>
      </c>
      <c r="AB82" s="25" t="e">
        <f>IF('Crisis Indicator Data'!#REF!="No Data",1,IF(#REF!&lt;&gt;"",1,0))</f>
        <v>#REF!</v>
      </c>
      <c r="AC82" s="25" t="e">
        <f>IF('Crisis Indicator Data'!#REF!="No Data",1,IF(#REF!&lt;&gt;"",1,0))</f>
        <v>#REF!</v>
      </c>
      <c r="AD82" s="25" t="e">
        <f>IF('Crisis Indicator Data'!#REF!="No Data",1,IF(#REF!&lt;&gt;"",1,0))</f>
        <v>#REF!</v>
      </c>
      <c r="AE82" s="25" t="e">
        <f>IF('Crisis Indicator Data'!#REF!="No Data",1,IF(#REF!&lt;&gt;"",1,0))</f>
        <v>#REF!</v>
      </c>
      <c r="AF82" s="25" t="e">
        <f>IF('Crisis Indicator Data'!#REF!="No Data",1,IF(#REF!&lt;&gt;"",1,0))</f>
        <v>#REF!</v>
      </c>
      <c r="AG82" s="25" t="e">
        <f>IF('Crisis Indicator Data'!#REF!="No Data",1,IF(#REF!&lt;&gt;"",1,0))</f>
        <v>#REF!</v>
      </c>
      <c r="AH82" s="25" t="e">
        <f>IF('Crisis Indicator Data'!#REF!="No Data",1,IF(#REF!&lt;&gt;"",1,0))</f>
        <v>#REF!</v>
      </c>
      <c r="AI82" s="25" t="e">
        <f>IF('Crisis Indicator Data'!#REF!="No Data",1,IF(#REF!&lt;&gt;"",1,0))</f>
        <v>#REF!</v>
      </c>
      <c r="AJ82" s="25" t="e">
        <f>IF('Crisis Indicator Data'!#REF!="No Data",1,IF(#REF!&lt;&gt;"",1,0))</f>
        <v>#REF!</v>
      </c>
      <c r="AK82" s="25" t="e">
        <f>IF('Crisis Indicator Data'!#REF!="No Data",1,IF(#REF!&lt;&gt;"",1,0))</f>
        <v>#REF!</v>
      </c>
      <c r="AL82" s="25" t="e">
        <f>IF('Crisis Indicator Data'!#REF!="No Data",1,IF(#REF!&lt;&gt;"",1,0))</f>
        <v>#REF!</v>
      </c>
      <c r="AM82" s="25" t="e">
        <f>IF('Crisis Indicator Data'!#REF!="No Data",1,IF(#REF!&lt;&gt;"",1,0))</f>
        <v>#REF!</v>
      </c>
      <c r="AN82" s="25" t="e">
        <f>IF('Crisis Indicator Data'!#REF!="No Data",1,IF(#REF!&lt;&gt;"",1,0))</f>
        <v>#REF!</v>
      </c>
      <c r="AO82" s="25" t="e">
        <f>IF('Crisis Indicator Data'!#REF!="No Data",1,IF(#REF!&lt;&gt;"",1,0))</f>
        <v>#REF!</v>
      </c>
      <c r="AP82" s="25" t="e">
        <f>IF('Crisis Indicator Data'!#REF!="No Data",1,IF(#REF!&lt;&gt;"",1,0))</f>
        <v>#REF!</v>
      </c>
      <c r="AQ82" s="25" t="e">
        <f>IF('Crisis Indicator Data'!#REF!="No Data",1,IF(#REF!&lt;&gt;"",1,0))</f>
        <v>#REF!</v>
      </c>
      <c r="AR82" s="25" t="e">
        <f>IF('Crisis Indicator Data'!#REF!="No Data",1,IF(#REF!&lt;&gt;"",1,0))</f>
        <v>#REF!</v>
      </c>
      <c r="AS82" s="25" t="e">
        <f>IF('Crisis Indicator Data'!#REF!="No Data",1,IF(#REF!&lt;&gt;"",1,0))</f>
        <v>#REF!</v>
      </c>
      <c r="AT82" s="25" t="e">
        <f>IF('Crisis Indicator Data'!#REF!="No Data",1,IF(#REF!&lt;&gt;"",1,0))</f>
        <v>#REF!</v>
      </c>
      <c r="AU82" s="25" t="e">
        <f>IF('Crisis Indicator Data'!#REF!="No Data",1,IF(#REF!&lt;&gt;"",1,0))</f>
        <v>#REF!</v>
      </c>
      <c r="AV82" s="25" t="e">
        <f>IF('Crisis Indicator Data'!#REF!="No Data",1,IF(#REF!&lt;&gt;"",1,0))</f>
        <v>#REF!</v>
      </c>
      <c r="AW82" s="25" t="e">
        <f>IF('Crisis Indicator Data'!#REF!="No Data",1,IF(#REF!&lt;&gt;"",1,0))</f>
        <v>#REF!</v>
      </c>
      <c r="AX82" s="25" t="e">
        <f>IF('Crisis Indicator Data'!#REF!="No Data",1,IF(#REF!&lt;&gt;"",1,0))</f>
        <v>#REF!</v>
      </c>
      <c r="AY82" s="25" t="e">
        <f>IF('Crisis Indicator Data'!#REF!="No Data",1,IF(#REF!&lt;&gt;"",1,0))</f>
        <v>#REF!</v>
      </c>
      <c r="AZ82" s="25" t="e">
        <f>IF('Crisis Indicator Data'!#REF!="No Data",1,IF(#REF!&lt;&gt;"",1,0))</f>
        <v>#REF!</v>
      </c>
      <c r="BA82" t="e">
        <f t="shared" si="4"/>
        <v>#REF!</v>
      </c>
      <c r="BB82" s="27" t="e">
        <f t="shared" si="5"/>
        <v>#REF!</v>
      </c>
    </row>
    <row r="83" spans="1:54" x14ac:dyDescent="0.25">
      <c r="A83" t="s">
        <v>9401</v>
      </c>
      <c r="B83" s="25" t="e">
        <f>IF('Crisis Indicator Data'!#REF!="No Data",1,IF(#REF!&lt;&gt;"",1,0))</f>
        <v>#REF!</v>
      </c>
      <c r="C83" s="25" t="e">
        <f>IF('Crisis Indicator Data'!#REF!="No Data",1,IF(#REF!&lt;&gt;"",1,0))</f>
        <v>#REF!</v>
      </c>
      <c r="D83" s="25" t="e">
        <f>IF('Crisis Indicator Data'!#REF!="No Data",1,IF(#REF!&lt;&gt;"",1,0))</f>
        <v>#REF!</v>
      </c>
      <c r="E83" s="25" t="e">
        <f>IF('Crisis Indicator Data'!#REF!="No Data",1,IF(#REF!&lt;&gt;"",1,0))</f>
        <v>#REF!</v>
      </c>
      <c r="F83" s="25" t="e">
        <f>IF('Crisis Indicator Data'!#REF!="No Data",1,IF(#REF!&lt;&gt;"",1,0))</f>
        <v>#REF!</v>
      </c>
      <c r="G83" s="25" t="e">
        <f>IF('Crisis Indicator Data'!#REF!="No Data",1,IF(#REF!&lt;&gt;"",1,0))</f>
        <v>#REF!</v>
      </c>
      <c r="H83" s="25" t="e">
        <f>IF('Crisis Indicator Data'!#REF!="No Data",1,IF(#REF!&lt;&gt;"",1,0))</f>
        <v>#REF!</v>
      </c>
      <c r="I83" s="25" t="e">
        <f>IF('Crisis Indicator Data'!#REF!="No Data",1,IF(#REF!&lt;&gt;"",1,0))</f>
        <v>#REF!</v>
      </c>
      <c r="J83" s="25" t="e">
        <f>IF('Crisis Indicator Data'!#REF!="No Data",1,IF(#REF!&lt;&gt;"",1,0))</f>
        <v>#REF!</v>
      </c>
      <c r="K83" s="25" t="e">
        <f>IF('Crisis Indicator Data'!#REF!="No Data",1,IF(#REF!&lt;&gt;"",1,0))</f>
        <v>#REF!</v>
      </c>
      <c r="L83" s="25" t="e">
        <f>IF('Crisis Indicator Data'!#REF!="No Data",1,IF(#REF!&lt;&gt;"",1,0))</f>
        <v>#REF!</v>
      </c>
      <c r="M83" s="25" t="e">
        <f>IF('Crisis Indicator Data'!#REF!="No Data",1,IF(#REF!&lt;&gt;"",1,0))</f>
        <v>#REF!</v>
      </c>
      <c r="N83" s="25" t="e">
        <f>IF('Crisis Indicator Data'!#REF!="No Data",1,IF(#REF!&lt;&gt;"",1,0))</f>
        <v>#REF!</v>
      </c>
      <c r="O83" s="25" t="e">
        <f>IF('Crisis Indicator Data'!#REF!="No Data",1,IF(#REF!&lt;&gt;"",1,0))</f>
        <v>#REF!</v>
      </c>
      <c r="P83" s="25" t="e">
        <f>IF('Crisis Indicator Data'!#REF!="No Data",1,IF(#REF!&lt;&gt;"",1,0))</f>
        <v>#REF!</v>
      </c>
      <c r="Q83" s="25" t="e">
        <f>IF('Crisis Indicator Data'!#REF!="No Data",1,IF(#REF!&lt;&gt;"",1,0))</f>
        <v>#REF!</v>
      </c>
      <c r="R83" s="25" t="e">
        <f>IF('Crisis Indicator Data'!#REF!="No Data",1,IF(#REF!&lt;&gt;"",1,0))</f>
        <v>#REF!</v>
      </c>
      <c r="S83" s="25" t="e">
        <f>IF('Crisis Indicator Data'!#REF!="No Data",1,IF(#REF!&lt;&gt;"",1,0))</f>
        <v>#REF!</v>
      </c>
      <c r="T83" s="25" t="e">
        <f>IF('Crisis Indicator Data'!#REF!="No Data",1,IF(#REF!&lt;&gt;"",1,0))</f>
        <v>#REF!</v>
      </c>
      <c r="U83" s="25" t="e">
        <f>IF('Crisis Indicator Data'!#REF!="No Data",1,IF(#REF!&lt;&gt;"",1,0))</f>
        <v>#REF!</v>
      </c>
      <c r="V83" s="25" t="e">
        <f>IF('Crisis Indicator Data'!#REF!="No Data",1,IF(#REF!&lt;&gt;"",1,0))</f>
        <v>#REF!</v>
      </c>
      <c r="W83" s="25" t="e">
        <f>IF('Crisis Indicator Data'!#REF!="No Data",1,IF(#REF!&lt;&gt;"",1,0))</f>
        <v>#REF!</v>
      </c>
      <c r="X83" s="25" t="e">
        <f>IF('Crisis Indicator Data'!#REF!="No Data",1,IF(#REF!&lt;&gt;"",1,0))</f>
        <v>#REF!</v>
      </c>
      <c r="Y83" s="25" t="e">
        <f>IF('Crisis Indicator Data'!#REF!="No Data",1,IF(#REF!&lt;&gt;"",1,0))</f>
        <v>#REF!</v>
      </c>
      <c r="Z83" s="25" t="e">
        <f>IF('Crisis Indicator Data'!#REF!="No Data",1,IF(#REF!&lt;&gt;"",1,0))</f>
        <v>#REF!</v>
      </c>
      <c r="AA83" s="25" t="e">
        <f>IF('Crisis Indicator Data'!#REF!="No Data",1,IF(#REF!&lt;&gt;"",1,0))</f>
        <v>#REF!</v>
      </c>
      <c r="AB83" s="25" t="e">
        <f>IF('Crisis Indicator Data'!#REF!="No Data",1,IF(#REF!&lt;&gt;"",1,0))</f>
        <v>#REF!</v>
      </c>
      <c r="AC83" s="25" t="e">
        <f>IF('Crisis Indicator Data'!#REF!="No Data",1,IF(#REF!&lt;&gt;"",1,0))</f>
        <v>#REF!</v>
      </c>
      <c r="AD83" s="25" t="e">
        <f>IF('Crisis Indicator Data'!#REF!="No Data",1,IF(#REF!&lt;&gt;"",1,0))</f>
        <v>#REF!</v>
      </c>
      <c r="AE83" s="25" t="e">
        <f>IF('Crisis Indicator Data'!#REF!="No Data",1,IF(#REF!&lt;&gt;"",1,0))</f>
        <v>#REF!</v>
      </c>
      <c r="AF83" s="25" t="e">
        <f>IF('Crisis Indicator Data'!#REF!="No Data",1,IF(#REF!&lt;&gt;"",1,0))</f>
        <v>#REF!</v>
      </c>
      <c r="AG83" s="25" t="e">
        <f>IF('Crisis Indicator Data'!#REF!="No Data",1,IF(#REF!&lt;&gt;"",1,0))</f>
        <v>#REF!</v>
      </c>
      <c r="AH83" s="25" t="e">
        <f>IF('Crisis Indicator Data'!#REF!="No Data",1,IF(#REF!&lt;&gt;"",1,0))</f>
        <v>#REF!</v>
      </c>
      <c r="AI83" s="25" t="e">
        <f>IF('Crisis Indicator Data'!#REF!="No Data",1,IF(#REF!&lt;&gt;"",1,0))</f>
        <v>#REF!</v>
      </c>
      <c r="AJ83" s="25" t="e">
        <f>IF('Crisis Indicator Data'!#REF!="No Data",1,IF(#REF!&lt;&gt;"",1,0))</f>
        <v>#REF!</v>
      </c>
      <c r="AK83" s="25" t="e">
        <f>IF('Crisis Indicator Data'!#REF!="No Data",1,IF(#REF!&lt;&gt;"",1,0))</f>
        <v>#REF!</v>
      </c>
      <c r="AL83" s="25" t="e">
        <f>IF('Crisis Indicator Data'!#REF!="No Data",1,IF(#REF!&lt;&gt;"",1,0))</f>
        <v>#REF!</v>
      </c>
      <c r="AM83" s="25" t="e">
        <f>IF('Crisis Indicator Data'!#REF!="No Data",1,IF(#REF!&lt;&gt;"",1,0))</f>
        <v>#REF!</v>
      </c>
      <c r="AN83" s="25" t="e">
        <f>IF('Crisis Indicator Data'!#REF!="No Data",1,IF(#REF!&lt;&gt;"",1,0))</f>
        <v>#REF!</v>
      </c>
      <c r="AO83" s="25" t="e">
        <f>IF('Crisis Indicator Data'!#REF!="No Data",1,IF(#REF!&lt;&gt;"",1,0))</f>
        <v>#REF!</v>
      </c>
      <c r="AP83" s="25" t="e">
        <f>IF('Crisis Indicator Data'!#REF!="No Data",1,IF(#REF!&lt;&gt;"",1,0))</f>
        <v>#REF!</v>
      </c>
      <c r="AQ83" s="25" t="e">
        <f>IF('Crisis Indicator Data'!#REF!="No Data",1,IF(#REF!&lt;&gt;"",1,0))</f>
        <v>#REF!</v>
      </c>
      <c r="AR83" s="25" t="e">
        <f>IF('Crisis Indicator Data'!#REF!="No Data",1,IF(#REF!&lt;&gt;"",1,0))</f>
        <v>#REF!</v>
      </c>
      <c r="AS83" s="25" t="e">
        <f>IF('Crisis Indicator Data'!#REF!="No Data",1,IF(#REF!&lt;&gt;"",1,0))</f>
        <v>#REF!</v>
      </c>
      <c r="AT83" s="25" t="e">
        <f>IF('Crisis Indicator Data'!#REF!="No Data",1,IF(#REF!&lt;&gt;"",1,0))</f>
        <v>#REF!</v>
      </c>
      <c r="AU83" s="25" t="e">
        <f>IF('Crisis Indicator Data'!#REF!="No Data",1,IF(#REF!&lt;&gt;"",1,0))</f>
        <v>#REF!</v>
      </c>
      <c r="AV83" s="25" t="e">
        <f>IF('Crisis Indicator Data'!#REF!="No Data",1,IF(#REF!&lt;&gt;"",1,0))</f>
        <v>#REF!</v>
      </c>
      <c r="AW83" s="25" t="e">
        <f>IF('Crisis Indicator Data'!#REF!="No Data",1,IF(#REF!&lt;&gt;"",1,0))</f>
        <v>#REF!</v>
      </c>
      <c r="AX83" s="25" t="e">
        <f>IF('Crisis Indicator Data'!#REF!="No Data",1,IF(#REF!&lt;&gt;"",1,0))</f>
        <v>#REF!</v>
      </c>
      <c r="AY83" s="25" t="e">
        <f>IF('Crisis Indicator Data'!#REF!="No Data",1,IF(#REF!&lt;&gt;"",1,0))</f>
        <v>#REF!</v>
      </c>
      <c r="AZ83" s="25" t="e">
        <f>IF('Crisis Indicator Data'!#REF!="No Data",1,IF(#REF!&lt;&gt;"",1,0))</f>
        <v>#REF!</v>
      </c>
      <c r="BA83" t="e">
        <f t="shared" si="4"/>
        <v>#REF!</v>
      </c>
      <c r="BB83" s="27" t="e">
        <f t="shared" si="5"/>
        <v>#REF!</v>
      </c>
    </row>
    <row r="84" spans="1:54" x14ac:dyDescent="0.25">
      <c r="A84" t="s">
        <v>9404</v>
      </c>
      <c r="B84" s="25" t="e">
        <f>IF('Crisis Indicator Data'!#REF!="No Data",1,IF(#REF!&lt;&gt;"",1,0))</f>
        <v>#REF!</v>
      </c>
      <c r="C84" s="25" t="e">
        <f>IF('Crisis Indicator Data'!#REF!="No Data",1,IF(#REF!&lt;&gt;"",1,0))</f>
        <v>#REF!</v>
      </c>
      <c r="D84" s="25" t="e">
        <f>IF('Crisis Indicator Data'!#REF!="No Data",1,IF(#REF!&lt;&gt;"",1,0))</f>
        <v>#REF!</v>
      </c>
      <c r="E84" s="25" t="e">
        <f>IF('Crisis Indicator Data'!#REF!="No Data",1,IF(#REF!&lt;&gt;"",1,0))</f>
        <v>#REF!</v>
      </c>
      <c r="F84" s="25" t="e">
        <f>IF('Crisis Indicator Data'!#REF!="No Data",1,IF(#REF!&lt;&gt;"",1,0))</f>
        <v>#REF!</v>
      </c>
      <c r="G84" s="25" t="e">
        <f>IF('Crisis Indicator Data'!#REF!="No Data",1,IF(#REF!&lt;&gt;"",1,0))</f>
        <v>#REF!</v>
      </c>
      <c r="H84" s="25" t="e">
        <f>IF('Crisis Indicator Data'!#REF!="No Data",1,IF(#REF!&lt;&gt;"",1,0))</f>
        <v>#REF!</v>
      </c>
      <c r="I84" s="25" t="e">
        <f>IF('Crisis Indicator Data'!#REF!="No Data",1,IF(#REF!&lt;&gt;"",1,0))</f>
        <v>#REF!</v>
      </c>
      <c r="J84" s="25" t="e">
        <f>IF('Crisis Indicator Data'!#REF!="No Data",1,IF(#REF!&lt;&gt;"",1,0))</f>
        <v>#REF!</v>
      </c>
      <c r="K84" s="25" t="e">
        <f>IF('Crisis Indicator Data'!#REF!="No Data",1,IF(#REF!&lt;&gt;"",1,0))</f>
        <v>#REF!</v>
      </c>
      <c r="L84" s="25" t="e">
        <f>IF('Crisis Indicator Data'!#REF!="No Data",1,IF(#REF!&lt;&gt;"",1,0))</f>
        <v>#REF!</v>
      </c>
      <c r="M84" s="25" t="e">
        <f>IF('Crisis Indicator Data'!#REF!="No Data",1,IF(#REF!&lt;&gt;"",1,0))</f>
        <v>#REF!</v>
      </c>
      <c r="N84" s="25" t="e">
        <f>IF('Crisis Indicator Data'!#REF!="No Data",1,IF(#REF!&lt;&gt;"",1,0))</f>
        <v>#REF!</v>
      </c>
      <c r="O84" s="25" t="e">
        <f>IF('Crisis Indicator Data'!#REF!="No Data",1,IF(#REF!&lt;&gt;"",1,0))</f>
        <v>#REF!</v>
      </c>
      <c r="P84" s="25" t="e">
        <f>IF('Crisis Indicator Data'!#REF!="No Data",1,IF(#REF!&lt;&gt;"",1,0))</f>
        <v>#REF!</v>
      </c>
      <c r="Q84" s="25" t="e">
        <f>IF('Crisis Indicator Data'!#REF!="No Data",1,IF(#REF!&lt;&gt;"",1,0))</f>
        <v>#REF!</v>
      </c>
      <c r="R84" s="25" t="e">
        <f>IF('Crisis Indicator Data'!#REF!="No Data",1,IF(#REF!&lt;&gt;"",1,0))</f>
        <v>#REF!</v>
      </c>
      <c r="S84" s="25" t="e">
        <f>IF('Crisis Indicator Data'!#REF!="No Data",1,IF(#REF!&lt;&gt;"",1,0))</f>
        <v>#REF!</v>
      </c>
      <c r="T84" s="25" t="e">
        <f>IF('Crisis Indicator Data'!#REF!="No Data",1,IF(#REF!&lt;&gt;"",1,0))</f>
        <v>#REF!</v>
      </c>
      <c r="U84" s="25" t="e">
        <f>IF('Crisis Indicator Data'!#REF!="No Data",1,IF(#REF!&lt;&gt;"",1,0))</f>
        <v>#REF!</v>
      </c>
      <c r="V84" s="25" t="e">
        <f>IF('Crisis Indicator Data'!#REF!="No Data",1,IF(#REF!&lt;&gt;"",1,0))</f>
        <v>#REF!</v>
      </c>
      <c r="W84" s="25" t="e">
        <f>IF('Crisis Indicator Data'!#REF!="No Data",1,IF(#REF!&lt;&gt;"",1,0))</f>
        <v>#REF!</v>
      </c>
      <c r="X84" s="25" t="e">
        <f>IF('Crisis Indicator Data'!#REF!="No Data",1,IF(#REF!&lt;&gt;"",1,0))</f>
        <v>#REF!</v>
      </c>
      <c r="Y84" s="25" t="e">
        <f>IF('Crisis Indicator Data'!#REF!="No Data",1,IF(#REF!&lt;&gt;"",1,0))</f>
        <v>#REF!</v>
      </c>
      <c r="Z84" s="25" t="e">
        <f>IF('Crisis Indicator Data'!#REF!="No Data",1,IF(#REF!&lt;&gt;"",1,0))</f>
        <v>#REF!</v>
      </c>
      <c r="AA84" s="25" t="e">
        <f>IF('Crisis Indicator Data'!#REF!="No Data",1,IF(#REF!&lt;&gt;"",1,0))</f>
        <v>#REF!</v>
      </c>
      <c r="AB84" s="25" t="e">
        <f>IF('Crisis Indicator Data'!#REF!="No Data",1,IF(#REF!&lt;&gt;"",1,0))</f>
        <v>#REF!</v>
      </c>
      <c r="AC84" s="25" t="e">
        <f>IF('Crisis Indicator Data'!#REF!="No Data",1,IF(#REF!&lt;&gt;"",1,0))</f>
        <v>#REF!</v>
      </c>
      <c r="AD84" s="25" t="e">
        <f>IF('Crisis Indicator Data'!#REF!="No Data",1,IF(#REF!&lt;&gt;"",1,0))</f>
        <v>#REF!</v>
      </c>
      <c r="AE84" s="25" t="e">
        <f>IF('Crisis Indicator Data'!#REF!="No Data",1,IF(#REF!&lt;&gt;"",1,0))</f>
        <v>#REF!</v>
      </c>
      <c r="AF84" s="25" t="e">
        <f>IF('Crisis Indicator Data'!#REF!="No Data",1,IF(#REF!&lt;&gt;"",1,0))</f>
        <v>#REF!</v>
      </c>
      <c r="AG84" s="25" t="e">
        <f>IF('Crisis Indicator Data'!#REF!="No Data",1,IF(#REF!&lt;&gt;"",1,0))</f>
        <v>#REF!</v>
      </c>
      <c r="AH84" s="25" t="e">
        <f>IF('Crisis Indicator Data'!#REF!="No Data",1,IF(#REF!&lt;&gt;"",1,0))</f>
        <v>#REF!</v>
      </c>
      <c r="AI84" s="25" t="e">
        <f>IF('Crisis Indicator Data'!#REF!="No Data",1,IF(#REF!&lt;&gt;"",1,0))</f>
        <v>#REF!</v>
      </c>
      <c r="AJ84" s="25" t="e">
        <f>IF('Crisis Indicator Data'!#REF!="No Data",1,IF(#REF!&lt;&gt;"",1,0))</f>
        <v>#REF!</v>
      </c>
      <c r="AK84" s="25" t="e">
        <f>IF('Crisis Indicator Data'!#REF!="No Data",1,IF(#REF!&lt;&gt;"",1,0))</f>
        <v>#REF!</v>
      </c>
      <c r="AL84" s="25" t="e">
        <f>IF('Crisis Indicator Data'!#REF!="No Data",1,IF(#REF!&lt;&gt;"",1,0))</f>
        <v>#REF!</v>
      </c>
      <c r="AM84" s="25" t="e">
        <f>IF('Crisis Indicator Data'!#REF!="No Data",1,IF(#REF!&lt;&gt;"",1,0))</f>
        <v>#REF!</v>
      </c>
      <c r="AN84" s="25" t="e">
        <f>IF('Crisis Indicator Data'!#REF!="No Data",1,IF(#REF!&lt;&gt;"",1,0))</f>
        <v>#REF!</v>
      </c>
      <c r="AO84" s="25" t="e">
        <f>IF('Crisis Indicator Data'!#REF!="No Data",1,IF(#REF!&lt;&gt;"",1,0))</f>
        <v>#REF!</v>
      </c>
      <c r="AP84" s="25" t="e">
        <f>IF('Crisis Indicator Data'!#REF!="No Data",1,IF(#REF!&lt;&gt;"",1,0))</f>
        <v>#REF!</v>
      </c>
      <c r="AQ84" s="25" t="e">
        <f>IF('Crisis Indicator Data'!#REF!="No Data",1,IF(#REF!&lt;&gt;"",1,0))</f>
        <v>#REF!</v>
      </c>
      <c r="AR84" s="25" t="e">
        <f>IF('Crisis Indicator Data'!#REF!="No Data",1,IF(#REF!&lt;&gt;"",1,0))</f>
        <v>#REF!</v>
      </c>
      <c r="AS84" s="25" t="e">
        <f>IF('Crisis Indicator Data'!#REF!="No Data",1,IF(#REF!&lt;&gt;"",1,0))</f>
        <v>#REF!</v>
      </c>
      <c r="AT84" s="25" t="e">
        <f>IF('Crisis Indicator Data'!#REF!="No Data",1,IF(#REF!&lt;&gt;"",1,0))</f>
        <v>#REF!</v>
      </c>
      <c r="AU84" s="25" t="e">
        <f>IF('Crisis Indicator Data'!#REF!="No Data",1,IF(#REF!&lt;&gt;"",1,0))</f>
        <v>#REF!</v>
      </c>
      <c r="AV84" s="25" t="e">
        <f>IF('Crisis Indicator Data'!#REF!="No Data",1,IF(#REF!&lt;&gt;"",1,0))</f>
        <v>#REF!</v>
      </c>
      <c r="AW84" s="25" t="e">
        <f>IF('Crisis Indicator Data'!#REF!="No Data",1,IF(#REF!&lt;&gt;"",1,0))</f>
        <v>#REF!</v>
      </c>
      <c r="AX84" s="25" t="e">
        <f>IF('Crisis Indicator Data'!#REF!="No Data",1,IF(#REF!&lt;&gt;"",1,0))</f>
        <v>#REF!</v>
      </c>
      <c r="AY84" s="25" t="e">
        <f>IF('Crisis Indicator Data'!#REF!="No Data",1,IF(#REF!&lt;&gt;"",1,0))</f>
        <v>#REF!</v>
      </c>
      <c r="AZ84" s="25" t="e">
        <f>IF('Crisis Indicator Data'!#REF!="No Data",1,IF(#REF!&lt;&gt;"",1,0))</f>
        <v>#REF!</v>
      </c>
      <c r="BA84" t="e">
        <f t="shared" si="4"/>
        <v>#REF!</v>
      </c>
      <c r="BB84" s="27" t="e">
        <f t="shared" si="5"/>
        <v>#REF!</v>
      </c>
    </row>
    <row r="85" spans="1:54" x14ac:dyDescent="0.25">
      <c r="A85" t="s">
        <v>9402</v>
      </c>
      <c r="B85" s="25" t="e">
        <f>IF('Crisis Indicator Data'!#REF!="No Data",1,IF(#REF!&lt;&gt;"",1,0))</f>
        <v>#REF!</v>
      </c>
      <c r="C85" s="25" t="e">
        <f>IF('Crisis Indicator Data'!#REF!="No Data",1,IF(#REF!&lt;&gt;"",1,0))</f>
        <v>#REF!</v>
      </c>
      <c r="D85" s="25" t="e">
        <f>IF('Crisis Indicator Data'!#REF!="No Data",1,IF(#REF!&lt;&gt;"",1,0))</f>
        <v>#REF!</v>
      </c>
      <c r="E85" s="25" t="e">
        <f>IF('Crisis Indicator Data'!#REF!="No Data",1,IF(#REF!&lt;&gt;"",1,0))</f>
        <v>#REF!</v>
      </c>
      <c r="F85" s="25" t="e">
        <f>IF('Crisis Indicator Data'!#REF!="No Data",1,IF(#REF!&lt;&gt;"",1,0))</f>
        <v>#REF!</v>
      </c>
      <c r="G85" s="25" t="e">
        <f>IF('Crisis Indicator Data'!#REF!="No Data",1,IF(#REF!&lt;&gt;"",1,0))</f>
        <v>#REF!</v>
      </c>
      <c r="H85" s="25" t="e">
        <f>IF('Crisis Indicator Data'!#REF!="No Data",1,IF(#REF!&lt;&gt;"",1,0))</f>
        <v>#REF!</v>
      </c>
      <c r="I85" s="25" t="e">
        <f>IF('Crisis Indicator Data'!#REF!="No Data",1,IF(#REF!&lt;&gt;"",1,0))</f>
        <v>#REF!</v>
      </c>
      <c r="J85" s="25" t="e">
        <f>IF('Crisis Indicator Data'!#REF!="No Data",1,IF(#REF!&lt;&gt;"",1,0))</f>
        <v>#REF!</v>
      </c>
      <c r="K85" s="25" t="e">
        <f>IF('Crisis Indicator Data'!#REF!="No Data",1,IF(#REF!&lt;&gt;"",1,0))</f>
        <v>#REF!</v>
      </c>
      <c r="L85" s="25" t="e">
        <f>IF('Crisis Indicator Data'!#REF!="No Data",1,IF(#REF!&lt;&gt;"",1,0))</f>
        <v>#REF!</v>
      </c>
      <c r="M85" s="25" t="e">
        <f>IF('Crisis Indicator Data'!#REF!="No Data",1,IF(#REF!&lt;&gt;"",1,0))</f>
        <v>#REF!</v>
      </c>
      <c r="N85" s="25" t="e">
        <f>IF('Crisis Indicator Data'!#REF!="No Data",1,IF(#REF!&lt;&gt;"",1,0))</f>
        <v>#REF!</v>
      </c>
      <c r="O85" s="25" t="e">
        <f>IF('Crisis Indicator Data'!#REF!="No Data",1,IF(#REF!&lt;&gt;"",1,0))</f>
        <v>#REF!</v>
      </c>
      <c r="P85" s="25" t="e">
        <f>IF('Crisis Indicator Data'!#REF!="No Data",1,IF(#REF!&lt;&gt;"",1,0))</f>
        <v>#REF!</v>
      </c>
      <c r="Q85" s="25" t="e">
        <f>IF('Crisis Indicator Data'!#REF!="No Data",1,IF(#REF!&lt;&gt;"",1,0))</f>
        <v>#REF!</v>
      </c>
      <c r="R85" s="25" t="e">
        <f>IF('Crisis Indicator Data'!#REF!="No Data",1,IF(#REF!&lt;&gt;"",1,0))</f>
        <v>#REF!</v>
      </c>
      <c r="S85" s="25" t="e">
        <f>IF('Crisis Indicator Data'!#REF!="No Data",1,IF(#REF!&lt;&gt;"",1,0))</f>
        <v>#REF!</v>
      </c>
      <c r="T85" s="25" t="e">
        <f>IF('Crisis Indicator Data'!#REF!="No Data",1,IF(#REF!&lt;&gt;"",1,0))</f>
        <v>#REF!</v>
      </c>
      <c r="U85" s="25" t="e">
        <f>IF('Crisis Indicator Data'!#REF!="No Data",1,IF(#REF!&lt;&gt;"",1,0))</f>
        <v>#REF!</v>
      </c>
      <c r="V85" s="25" t="e">
        <f>IF('Crisis Indicator Data'!#REF!="No Data",1,IF(#REF!&lt;&gt;"",1,0))</f>
        <v>#REF!</v>
      </c>
      <c r="W85" s="25" t="e">
        <f>IF('Crisis Indicator Data'!#REF!="No Data",1,IF(#REF!&lt;&gt;"",1,0))</f>
        <v>#REF!</v>
      </c>
      <c r="X85" s="25" t="e">
        <f>IF('Crisis Indicator Data'!#REF!="No Data",1,IF(#REF!&lt;&gt;"",1,0))</f>
        <v>#REF!</v>
      </c>
      <c r="Y85" s="25" t="e">
        <f>IF('Crisis Indicator Data'!#REF!="No Data",1,IF(#REF!&lt;&gt;"",1,0))</f>
        <v>#REF!</v>
      </c>
      <c r="Z85" s="25" t="e">
        <f>IF('Crisis Indicator Data'!#REF!="No Data",1,IF(#REF!&lt;&gt;"",1,0))</f>
        <v>#REF!</v>
      </c>
      <c r="AA85" s="25" t="e">
        <f>IF('Crisis Indicator Data'!#REF!="No Data",1,IF(#REF!&lt;&gt;"",1,0))</f>
        <v>#REF!</v>
      </c>
      <c r="AB85" s="25" t="e">
        <f>IF('Crisis Indicator Data'!#REF!="No Data",1,IF(#REF!&lt;&gt;"",1,0))</f>
        <v>#REF!</v>
      </c>
      <c r="AC85" s="25" t="e">
        <f>IF('Crisis Indicator Data'!#REF!="No Data",1,IF(#REF!&lt;&gt;"",1,0))</f>
        <v>#REF!</v>
      </c>
      <c r="AD85" s="25" t="e">
        <f>IF('Crisis Indicator Data'!#REF!="No Data",1,IF(#REF!&lt;&gt;"",1,0))</f>
        <v>#REF!</v>
      </c>
      <c r="AE85" s="25" t="e">
        <f>IF('Crisis Indicator Data'!#REF!="No Data",1,IF(#REF!&lt;&gt;"",1,0))</f>
        <v>#REF!</v>
      </c>
      <c r="AF85" s="25" t="e">
        <f>IF('Crisis Indicator Data'!#REF!="No Data",1,IF(#REF!&lt;&gt;"",1,0))</f>
        <v>#REF!</v>
      </c>
      <c r="AG85" s="25" t="e">
        <f>IF('Crisis Indicator Data'!#REF!="No Data",1,IF(#REF!&lt;&gt;"",1,0))</f>
        <v>#REF!</v>
      </c>
      <c r="AH85" s="25" t="e">
        <f>IF('Crisis Indicator Data'!#REF!="No Data",1,IF(#REF!&lt;&gt;"",1,0))</f>
        <v>#REF!</v>
      </c>
      <c r="AI85" s="25" t="e">
        <f>IF('Crisis Indicator Data'!#REF!="No Data",1,IF(#REF!&lt;&gt;"",1,0))</f>
        <v>#REF!</v>
      </c>
      <c r="AJ85" s="25" t="e">
        <f>IF('Crisis Indicator Data'!#REF!="No Data",1,IF(#REF!&lt;&gt;"",1,0))</f>
        <v>#REF!</v>
      </c>
      <c r="AK85" s="25" t="e">
        <f>IF('Crisis Indicator Data'!#REF!="No Data",1,IF(#REF!&lt;&gt;"",1,0))</f>
        <v>#REF!</v>
      </c>
      <c r="AL85" s="25" t="e">
        <f>IF('Crisis Indicator Data'!#REF!="No Data",1,IF(#REF!&lt;&gt;"",1,0))</f>
        <v>#REF!</v>
      </c>
      <c r="AM85" s="25" t="e">
        <f>IF('Crisis Indicator Data'!#REF!="No Data",1,IF(#REF!&lt;&gt;"",1,0))</f>
        <v>#REF!</v>
      </c>
      <c r="AN85" s="25" t="e">
        <f>IF('Crisis Indicator Data'!#REF!="No Data",1,IF(#REF!&lt;&gt;"",1,0))</f>
        <v>#REF!</v>
      </c>
      <c r="AO85" s="25" t="e">
        <f>IF('Crisis Indicator Data'!#REF!="No Data",1,IF(#REF!&lt;&gt;"",1,0))</f>
        <v>#REF!</v>
      </c>
      <c r="AP85" s="25" t="e">
        <f>IF('Crisis Indicator Data'!#REF!="No Data",1,IF(#REF!&lt;&gt;"",1,0))</f>
        <v>#REF!</v>
      </c>
      <c r="AQ85" s="25" t="e">
        <f>IF('Crisis Indicator Data'!#REF!="No Data",1,IF(#REF!&lt;&gt;"",1,0))</f>
        <v>#REF!</v>
      </c>
      <c r="AR85" s="25" t="e">
        <f>IF('Crisis Indicator Data'!#REF!="No Data",1,IF(#REF!&lt;&gt;"",1,0))</f>
        <v>#REF!</v>
      </c>
      <c r="AS85" s="25" t="e">
        <f>IF('Crisis Indicator Data'!#REF!="No Data",1,IF(#REF!&lt;&gt;"",1,0))</f>
        <v>#REF!</v>
      </c>
      <c r="AT85" s="25" t="e">
        <f>IF('Crisis Indicator Data'!#REF!="No Data",1,IF(#REF!&lt;&gt;"",1,0))</f>
        <v>#REF!</v>
      </c>
      <c r="AU85" s="25" t="e">
        <f>IF('Crisis Indicator Data'!#REF!="No Data",1,IF(#REF!&lt;&gt;"",1,0))</f>
        <v>#REF!</v>
      </c>
      <c r="AV85" s="25" t="e">
        <f>IF('Crisis Indicator Data'!#REF!="No Data",1,IF(#REF!&lt;&gt;"",1,0))</f>
        <v>#REF!</v>
      </c>
      <c r="AW85" s="25" t="e">
        <f>IF('Crisis Indicator Data'!#REF!="No Data",1,IF(#REF!&lt;&gt;"",1,0))</f>
        <v>#REF!</v>
      </c>
      <c r="AX85" s="25" t="e">
        <f>IF('Crisis Indicator Data'!#REF!="No Data",1,IF(#REF!&lt;&gt;"",1,0))</f>
        <v>#REF!</v>
      </c>
      <c r="AY85" s="25" t="e">
        <f>IF('Crisis Indicator Data'!#REF!="No Data",1,IF(#REF!&lt;&gt;"",1,0))</f>
        <v>#REF!</v>
      </c>
      <c r="AZ85" s="25" t="e">
        <f>IF('Crisis Indicator Data'!#REF!="No Data",1,IF(#REF!&lt;&gt;"",1,0))</f>
        <v>#REF!</v>
      </c>
      <c r="BA85" t="e">
        <f t="shared" si="4"/>
        <v>#REF!</v>
      </c>
      <c r="BB85" s="27" t="e">
        <f t="shared" si="5"/>
        <v>#REF!</v>
      </c>
    </row>
    <row r="86" spans="1:54" x14ac:dyDescent="0.25">
      <c r="A86" t="s">
        <v>9406</v>
      </c>
      <c r="B86" s="25" t="e">
        <f>IF('Crisis Indicator Data'!#REF!="No Data",1,IF(#REF!&lt;&gt;"",1,0))</f>
        <v>#REF!</v>
      </c>
      <c r="C86" s="25" t="e">
        <f>IF('Crisis Indicator Data'!#REF!="No Data",1,IF(#REF!&lt;&gt;"",1,0))</f>
        <v>#REF!</v>
      </c>
      <c r="D86" s="25" t="e">
        <f>IF('Crisis Indicator Data'!#REF!="No Data",1,IF(#REF!&lt;&gt;"",1,0))</f>
        <v>#REF!</v>
      </c>
      <c r="E86" s="25" t="e">
        <f>IF('Crisis Indicator Data'!#REF!="No Data",1,IF(#REF!&lt;&gt;"",1,0))</f>
        <v>#REF!</v>
      </c>
      <c r="F86" s="25" t="e">
        <f>IF('Crisis Indicator Data'!#REF!="No Data",1,IF(#REF!&lt;&gt;"",1,0))</f>
        <v>#REF!</v>
      </c>
      <c r="G86" s="25" t="e">
        <f>IF('Crisis Indicator Data'!#REF!="No Data",1,IF(#REF!&lt;&gt;"",1,0))</f>
        <v>#REF!</v>
      </c>
      <c r="H86" s="25" t="e">
        <f>IF('Crisis Indicator Data'!#REF!="No Data",1,IF(#REF!&lt;&gt;"",1,0))</f>
        <v>#REF!</v>
      </c>
      <c r="I86" s="25" t="e">
        <f>IF('Crisis Indicator Data'!#REF!="No Data",1,IF(#REF!&lt;&gt;"",1,0))</f>
        <v>#REF!</v>
      </c>
      <c r="J86" s="25" t="e">
        <f>IF('Crisis Indicator Data'!#REF!="No Data",1,IF(#REF!&lt;&gt;"",1,0))</f>
        <v>#REF!</v>
      </c>
      <c r="K86" s="25" t="e">
        <f>IF('Crisis Indicator Data'!#REF!="No Data",1,IF(#REF!&lt;&gt;"",1,0))</f>
        <v>#REF!</v>
      </c>
      <c r="L86" s="25" t="e">
        <f>IF('Crisis Indicator Data'!#REF!="No Data",1,IF(#REF!&lt;&gt;"",1,0))</f>
        <v>#REF!</v>
      </c>
      <c r="M86" s="25" t="e">
        <f>IF('Crisis Indicator Data'!#REF!="No Data",1,IF(#REF!&lt;&gt;"",1,0))</f>
        <v>#REF!</v>
      </c>
      <c r="N86" s="25" t="e">
        <f>IF('Crisis Indicator Data'!#REF!="No Data",1,IF(#REF!&lt;&gt;"",1,0))</f>
        <v>#REF!</v>
      </c>
      <c r="O86" s="25" t="e">
        <f>IF('Crisis Indicator Data'!#REF!="No Data",1,IF(#REF!&lt;&gt;"",1,0))</f>
        <v>#REF!</v>
      </c>
      <c r="P86" s="25" t="e">
        <f>IF('Crisis Indicator Data'!#REF!="No Data",1,IF(#REF!&lt;&gt;"",1,0))</f>
        <v>#REF!</v>
      </c>
      <c r="Q86" s="25" t="e">
        <f>IF('Crisis Indicator Data'!#REF!="No Data",1,IF(#REF!&lt;&gt;"",1,0))</f>
        <v>#REF!</v>
      </c>
      <c r="R86" s="25" t="e">
        <f>IF('Crisis Indicator Data'!#REF!="No Data",1,IF(#REF!&lt;&gt;"",1,0))</f>
        <v>#REF!</v>
      </c>
      <c r="S86" s="25" t="e">
        <f>IF('Crisis Indicator Data'!#REF!="No Data",1,IF(#REF!&lt;&gt;"",1,0))</f>
        <v>#REF!</v>
      </c>
      <c r="T86" s="25" t="e">
        <f>IF('Crisis Indicator Data'!#REF!="No Data",1,IF(#REF!&lt;&gt;"",1,0))</f>
        <v>#REF!</v>
      </c>
      <c r="U86" s="25" t="e">
        <f>IF('Crisis Indicator Data'!#REF!="No Data",1,IF(#REF!&lt;&gt;"",1,0))</f>
        <v>#REF!</v>
      </c>
      <c r="V86" s="25" t="e">
        <f>IF('Crisis Indicator Data'!#REF!="No Data",1,IF(#REF!&lt;&gt;"",1,0))</f>
        <v>#REF!</v>
      </c>
      <c r="W86" s="25" t="e">
        <f>IF('Crisis Indicator Data'!#REF!="No Data",1,IF(#REF!&lt;&gt;"",1,0))</f>
        <v>#REF!</v>
      </c>
      <c r="X86" s="25" t="e">
        <f>IF('Crisis Indicator Data'!#REF!="No Data",1,IF(#REF!&lt;&gt;"",1,0))</f>
        <v>#REF!</v>
      </c>
      <c r="Y86" s="25" t="e">
        <f>IF('Crisis Indicator Data'!#REF!="No Data",1,IF(#REF!&lt;&gt;"",1,0))</f>
        <v>#REF!</v>
      </c>
      <c r="Z86" s="25" t="e">
        <f>IF('Crisis Indicator Data'!#REF!="No Data",1,IF(#REF!&lt;&gt;"",1,0))</f>
        <v>#REF!</v>
      </c>
      <c r="AA86" s="25" t="e">
        <f>IF('Crisis Indicator Data'!#REF!="No Data",1,IF(#REF!&lt;&gt;"",1,0))</f>
        <v>#REF!</v>
      </c>
      <c r="AB86" s="25" t="e">
        <f>IF('Crisis Indicator Data'!#REF!="No Data",1,IF(#REF!&lt;&gt;"",1,0))</f>
        <v>#REF!</v>
      </c>
      <c r="AC86" s="25" t="e">
        <f>IF('Crisis Indicator Data'!#REF!="No Data",1,IF(#REF!&lt;&gt;"",1,0))</f>
        <v>#REF!</v>
      </c>
      <c r="AD86" s="25" t="e">
        <f>IF('Crisis Indicator Data'!#REF!="No Data",1,IF(#REF!&lt;&gt;"",1,0))</f>
        <v>#REF!</v>
      </c>
      <c r="AE86" s="25" t="e">
        <f>IF('Crisis Indicator Data'!#REF!="No Data",1,IF(#REF!&lt;&gt;"",1,0))</f>
        <v>#REF!</v>
      </c>
      <c r="AF86" s="25" t="e">
        <f>IF('Crisis Indicator Data'!#REF!="No Data",1,IF(#REF!&lt;&gt;"",1,0))</f>
        <v>#REF!</v>
      </c>
      <c r="AG86" s="25" t="e">
        <f>IF('Crisis Indicator Data'!#REF!="No Data",1,IF(#REF!&lt;&gt;"",1,0))</f>
        <v>#REF!</v>
      </c>
      <c r="AH86" s="25" t="e">
        <f>IF('Crisis Indicator Data'!#REF!="No Data",1,IF(#REF!&lt;&gt;"",1,0))</f>
        <v>#REF!</v>
      </c>
      <c r="AI86" s="25" t="e">
        <f>IF('Crisis Indicator Data'!#REF!="No Data",1,IF(#REF!&lt;&gt;"",1,0))</f>
        <v>#REF!</v>
      </c>
      <c r="AJ86" s="25" t="e">
        <f>IF('Crisis Indicator Data'!#REF!="No Data",1,IF(#REF!&lt;&gt;"",1,0))</f>
        <v>#REF!</v>
      </c>
      <c r="AK86" s="25" t="e">
        <f>IF('Crisis Indicator Data'!#REF!="No Data",1,IF(#REF!&lt;&gt;"",1,0))</f>
        <v>#REF!</v>
      </c>
      <c r="AL86" s="25" t="e">
        <f>IF('Crisis Indicator Data'!#REF!="No Data",1,IF(#REF!&lt;&gt;"",1,0))</f>
        <v>#REF!</v>
      </c>
      <c r="AM86" s="25" t="e">
        <f>IF('Crisis Indicator Data'!#REF!="No Data",1,IF(#REF!&lt;&gt;"",1,0))</f>
        <v>#REF!</v>
      </c>
      <c r="AN86" s="25" t="e">
        <f>IF('Crisis Indicator Data'!#REF!="No Data",1,IF(#REF!&lt;&gt;"",1,0))</f>
        <v>#REF!</v>
      </c>
      <c r="AO86" s="25" t="e">
        <f>IF('Crisis Indicator Data'!#REF!="No Data",1,IF(#REF!&lt;&gt;"",1,0))</f>
        <v>#REF!</v>
      </c>
      <c r="AP86" s="25" t="e">
        <f>IF('Crisis Indicator Data'!#REF!="No Data",1,IF(#REF!&lt;&gt;"",1,0))</f>
        <v>#REF!</v>
      </c>
      <c r="AQ86" s="25" t="e">
        <f>IF('Crisis Indicator Data'!#REF!="No Data",1,IF(#REF!&lt;&gt;"",1,0))</f>
        <v>#REF!</v>
      </c>
      <c r="AR86" s="25" t="e">
        <f>IF('Crisis Indicator Data'!#REF!="No Data",1,IF(#REF!&lt;&gt;"",1,0))</f>
        <v>#REF!</v>
      </c>
      <c r="AS86" s="25" t="e">
        <f>IF('Crisis Indicator Data'!#REF!="No Data",1,IF(#REF!&lt;&gt;"",1,0))</f>
        <v>#REF!</v>
      </c>
      <c r="AT86" s="25" t="e">
        <f>IF('Crisis Indicator Data'!#REF!="No Data",1,IF(#REF!&lt;&gt;"",1,0))</f>
        <v>#REF!</v>
      </c>
      <c r="AU86" s="25" t="e">
        <f>IF('Crisis Indicator Data'!#REF!="No Data",1,IF(#REF!&lt;&gt;"",1,0))</f>
        <v>#REF!</v>
      </c>
      <c r="AV86" s="25" t="e">
        <f>IF('Crisis Indicator Data'!#REF!="No Data",1,IF(#REF!&lt;&gt;"",1,0))</f>
        <v>#REF!</v>
      </c>
      <c r="AW86" s="25" t="e">
        <f>IF('Crisis Indicator Data'!#REF!="No Data",1,IF(#REF!&lt;&gt;"",1,0))</f>
        <v>#REF!</v>
      </c>
      <c r="AX86" s="25" t="e">
        <f>IF('Crisis Indicator Data'!#REF!="No Data",1,IF(#REF!&lt;&gt;"",1,0))</f>
        <v>#REF!</v>
      </c>
      <c r="AY86" s="25" t="e">
        <f>IF('Crisis Indicator Data'!#REF!="No Data",1,IF(#REF!&lt;&gt;"",1,0))</f>
        <v>#REF!</v>
      </c>
      <c r="AZ86" s="25" t="e">
        <f>IF('Crisis Indicator Data'!#REF!="No Data",1,IF(#REF!&lt;&gt;"",1,0))</f>
        <v>#REF!</v>
      </c>
      <c r="BA86" t="e">
        <f t="shared" si="4"/>
        <v>#REF!</v>
      </c>
      <c r="BB86" s="27" t="e">
        <f t="shared" si="5"/>
        <v>#REF!</v>
      </c>
    </row>
    <row r="87" spans="1:54" x14ac:dyDescent="0.25">
      <c r="A87" t="s">
        <v>9407</v>
      </c>
      <c r="B87" s="25" t="e">
        <f>IF('Crisis Indicator Data'!#REF!="No Data",1,IF(#REF!&lt;&gt;"",1,0))</f>
        <v>#REF!</v>
      </c>
      <c r="C87" s="25" t="e">
        <f>IF('Crisis Indicator Data'!#REF!="No Data",1,IF(#REF!&lt;&gt;"",1,0))</f>
        <v>#REF!</v>
      </c>
      <c r="D87" s="25" t="e">
        <f>IF('Crisis Indicator Data'!#REF!="No Data",1,IF(#REF!&lt;&gt;"",1,0))</f>
        <v>#REF!</v>
      </c>
      <c r="E87" s="25" t="e">
        <f>IF('Crisis Indicator Data'!#REF!="No Data",1,IF(#REF!&lt;&gt;"",1,0))</f>
        <v>#REF!</v>
      </c>
      <c r="F87" s="25" t="e">
        <f>IF('Crisis Indicator Data'!#REF!="No Data",1,IF(#REF!&lt;&gt;"",1,0))</f>
        <v>#REF!</v>
      </c>
      <c r="G87" s="25" t="e">
        <f>IF('Crisis Indicator Data'!#REF!="No Data",1,IF(#REF!&lt;&gt;"",1,0))</f>
        <v>#REF!</v>
      </c>
      <c r="H87" s="25" t="e">
        <f>IF('Crisis Indicator Data'!#REF!="No Data",1,IF(#REF!&lt;&gt;"",1,0))</f>
        <v>#REF!</v>
      </c>
      <c r="I87" s="25" t="e">
        <f>IF('Crisis Indicator Data'!#REF!="No Data",1,IF(#REF!&lt;&gt;"",1,0))</f>
        <v>#REF!</v>
      </c>
      <c r="J87" s="25" t="e">
        <f>IF('Crisis Indicator Data'!#REF!="No Data",1,IF(#REF!&lt;&gt;"",1,0))</f>
        <v>#REF!</v>
      </c>
      <c r="K87" s="25" t="e">
        <f>IF('Crisis Indicator Data'!#REF!="No Data",1,IF(#REF!&lt;&gt;"",1,0))</f>
        <v>#REF!</v>
      </c>
      <c r="L87" s="25" t="e">
        <f>IF('Crisis Indicator Data'!#REF!="No Data",1,IF(#REF!&lt;&gt;"",1,0))</f>
        <v>#REF!</v>
      </c>
      <c r="M87" s="25" t="e">
        <f>IF('Crisis Indicator Data'!#REF!="No Data",1,IF(#REF!&lt;&gt;"",1,0))</f>
        <v>#REF!</v>
      </c>
      <c r="N87" s="25" t="e">
        <f>IF('Crisis Indicator Data'!#REF!="No Data",1,IF(#REF!&lt;&gt;"",1,0))</f>
        <v>#REF!</v>
      </c>
      <c r="O87" s="25" t="e">
        <f>IF('Crisis Indicator Data'!#REF!="No Data",1,IF(#REF!&lt;&gt;"",1,0))</f>
        <v>#REF!</v>
      </c>
      <c r="P87" s="25" t="e">
        <f>IF('Crisis Indicator Data'!#REF!="No Data",1,IF(#REF!&lt;&gt;"",1,0))</f>
        <v>#REF!</v>
      </c>
      <c r="Q87" s="25" t="e">
        <f>IF('Crisis Indicator Data'!#REF!="No Data",1,IF(#REF!&lt;&gt;"",1,0))</f>
        <v>#REF!</v>
      </c>
      <c r="R87" s="25" t="e">
        <f>IF('Crisis Indicator Data'!#REF!="No Data",1,IF(#REF!&lt;&gt;"",1,0))</f>
        <v>#REF!</v>
      </c>
      <c r="S87" s="25" t="e">
        <f>IF('Crisis Indicator Data'!#REF!="No Data",1,IF(#REF!&lt;&gt;"",1,0))</f>
        <v>#REF!</v>
      </c>
      <c r="T87" s="25" t="e">
        <f>IF('Crisis Indicator Data'!#REF!="No Data",1,IF(#REF!&lt;&gt;"",1,0))</f>
        <v>#REF!</v>
      </c>
      <c r="U87" s="25" t="e">
        <f>IF('Crisis Indicator Data'!#REF!="No Data",1,IF(#REF!&lt;&gt;"",1,0))</f>
        <v>#REF!</v>
      </c>
      <c r="V87" s="25" t="e">
        <f>IF('Crisis Indicator Data'!#REF!="No Data",1,IF(#REF!&lt;&gt;"",1,0))</f>
        <v>#REF!</v>
      </c>
      <c r="W87" s="25" t="e">
        <f>IF('Crisis Indicator Data'!#REF!="No Data",1,IF(#REF!&lt;&gt;"",1,0))</f>
        <v>#REF!</v>
      </c>
      <c r="X87" s="25" t="e">
        <f>IF('Crisis Indicator Data'!#REF!="No Data",1,IF(#REF!&lt;&gt;"",1,0))</f>
        <v>#REF!</v>
      </c>
      <c r="Y87" s="25" t="e">
        <f>IF('Crisis Indicator Data'!#REF!="No Data",1,IF(#REF!&lt;&gt;"",1,0))</f>
        <v>#REF!</v>
      </c>
      <c r="Z87" s="25" t="e">
        <f>IF('Crisis Indicator Data'!#REF!="No Data",1,IF(#REF!&lt;&gt;"",1,0))</f>
        <v>#REF!</v>
      </c>
      <c r="AA87" s="25" t="e">
        <f>IF('Crisis Indicator Data'!#REF!="No Data",1,IF(#REF!&lt;&gt;"",1,0))</f>
        <v>#REF!</v>
      </c>
      <c r="AB87" s="25" t="e">
        <f>IF('Crisis Indicator Data'!#REF!="No Data",1,IF(#REF!&lt;&gt;"",1,0))</f>
        <v>#REF!</v>
      </c>
      <c r="AC87" s="25" t="e">
        <f>IF('Crisis Indicator Data'!#REF!="No Data",1,IF(#REF!&lt;&gt;"",1,0))</f>
        <v>#REF!</v>
      </c>
      <c r="AD87" s="25" t="e">
        <f>IF('Crisis Indicator Data'!#REF!="No Data",1,IF(#REF!&lt;&gt;"",1,0))</f>
        <v>#REF!</v>
      </c>
      <c r="AE87" s="25" t="e">
        <f>IF('Crisis Indicator Data'!#REF!="No Data",1,IF(#REF!&lt;&gt;"",1,0))</f>
        <v>#REF!</v>
      </c>
      <c r="AF87" s="25" t="e">
        <f>IF('Crisis Indicator Data'!#REF!="No Data",1,IF(#REF!&lt;&gt;"",1,0))</f>
        <v>#REF!</v>
      </c>
      <c r="AG87" s="25" t="e">
        <f>IF('Crisis Indicator Data'!#REF!="No Data",1,IF(#REF!&lt;&gt;"",1,0))</f>
        <v>#REF!</v>
      </c>
      <c r="AH87" s="25" t="e">
        <f>IF('Crisis Indicator Data'!#REF!="No Data",1,IF(#REF!&lt;&gt;"",1,0))</f>
        <v>#REF!</v>
      </c>
      <c r="AI87" s="25" t="e">
        <f>IF('Crisis Indicator Data'!#REF!="No Data",1,IF(#REF!&lt;&gt;"",1,0))</f>
        <v>#REF!</v>
      </c>
      <c r="AJ87" s="25" t="e">
        <f>IF('Crisis Indicator Data'!#REF!="No Data",1,IF(#REF!&lt;&gt;"",1,0))</f>
        <v>#REF!</v>
      </c>
      <c r="AK87" s="25" t="e">
        <f>IF('Crisis Indicator Data'!#REF!="No Data",1,IF(#REF!&lt;&gt;"",1,0))</f>
        <v>#REF!</v>
      </c>
      <c r="AL87" s="25" t="e">
        <f>IF('Crisis Indicator Data'!#REF!="No Data",1,IF(#REF!&lt;&gt;"",1,0))</f>
        <v>#REF!</v>
      </c>
      <c r="AM87" s="25" t="e">
        <f>IF('Crisis Indicator Data'!#REF!="No Data",1,IF(#REF!&lt;&gt;"",1,0))</f>
        <v>#REF!</v>
      </c>
      <c r="AN87" s="25" t="e">
        <f>IF('Crisis Indicator Data'!#REF!="No Data",1,IF(#REF!&lt;&gt;"",1,0))</f>
        <v>#REF!</v>
      </c>
      <c r="AO87" s="25" t="e">
        <f>IF('Crisis Indicator Data'!#REF!="No Data",1,IF(#REF!&lt;&gt;"",1,0))</f>
        <v>#REF!</v>
      </c>
      <c r="AP87" s="25" t="e">
        <f>IF('Crisis Indicator Data'!#REF!="No Data",1,IF(#REF!&lt;&gt;"",1,0))</f>
        <v>#REF!</v>
      </c>
      <c r="AQ87" s="25" t="e">
        <f>IF('Crisis Indicator Data'!#REF!="No Data",1,IF(#REF!&lt;&gt;"",1,0))</f>
        <v>#REF!</v>
      </c>
      <c r="AR87" s="25" t="e">
        <f>IF('Crisis Indicator Data'!#REF!="No Data",1,IF(#REF!&lt;&gt;"",1,0))</f>
        <v>#REF!</v>
      </c>
      <c r="AS87" s="25" t="e">
        <f>IF('Crisis Indicator Data'!#REF!="No Data",1,IF(#REF!&lt;&gt;"",1,0))</f>
        <v>#REF!</v>
      </c>
      <c r="AT87" s="25" t="e">
        <f>IF('Crisis Indicator Data'!#REF!="No Data",1,IF(#REF!&lt;&gt;"",1,0))</f>
        <v>#REF!</v>
      </c>
      <c r="AU87" s="25" t="e">
        <f>IF('Crisis Indicator Data'!#REF!="No Data",1,IF(#REF!&lt;&gt;"",1,0))</f>
        <v>#REF!</v>
      </c>
      <c r="AV87" s="25" t="e">
        <f>IF('Crisis Indicator Data'!#REF!="No Data",1,IF(#REF!&lt;&gt;"",1,0))</f>
        <v>#REF!</v>
      </c>
      <c r="AW87" s="25" t="e">
        <f>IF('Crisis Indicator Data'!#REF!="No Data",1,IF(#REF!&lt;&gt;"",1,0))</f>
        <v>#REF!</v>
      </c>
      <c r="AX87" s="25" t="e">
        <f>IF('Crisis Indicator Data'!#REF!="No Data",1,IF(#REF!&lt;&gt;"",1,0))</f>
        <v>#REF!</v>
      </c>
      <c r="AY87" s="25" t="e">
        <f>IF('Crisis Indicator Data'!#REF!="No Data",1,IF(#REF!&lt;&gt;"",1,0))</f>
        <v>#REF!</v>
      </c>
      <c r="AZ87" s="25" t="e">
        <f>IF('Crisis Indicator Data'!#REF!="No Data",1,IF(#REF!&lt;&gt;"",1,0))</f>
        <v>#REF!</v>
      </c>
      <c r="BA87" t="e">
        <f t="shared" si="4"/>
        <v>#REF!</v>
      </c>
      <c r="BB87" s="27" t="e">
        <f t="shared" si="5"/>
        <v>#REF!</v>
      </c>
    </row>
    <row r="88" spans="1:54" x14ac:dyDescent="0.25">
      <c r="A88" t="s">
        <v>9413</v>
      </c>
      <c r="B88" s="25" t="e">
        <f>IF('Crisis Indicator Data'!#REF!="No Data",1,IF(#REF!&lt;&gt;"",1,0))</f>
        <v>#REF!</v>
      </c>
      <c r="C88" s="25" t="e">
        <f>IF('Crisis Indicator Data'!#REF!="No Data",1,IF(#REF!&lt;&gt;"",1,0))</f>
        <v>#REF!</v>
      </c>
      <c r="D88" s="25" t="e">
        <f>IF('Crisis Indicator Data'!#REF!="No Data",1,IF(#REF!&lt;&gt;"",1,0))</f>
        <v>#REF!</v>
      </c>
      <c r="E88" s="25" t="e">
        <f>IF('Crisis Indicator Data'!#REF!="No Data",1,IF(#REF!&lt;&gt;"",1,0))</f>
        <v>#REF!</v>
      </c>
      <c r="F88" s="25" t="e">
        <f>IF('Crisis Indicator Data'!#REF!="No Data",1,IF(#REF!&lt;&gt;"",1,0))</f>
        <v>#REF!</v>
      </c>
      <c r="G88" s="25" t="e">
        <f>IF('Crisis Indicator Data'!#REF!="No Data",1,IF(#REF!&lt;&gt;"",1,0))</f>
        <v>#REF!</v>
      </c>
      <c r="H88" s="25" t="e">
        <f>IF('Crisis Indicator Data'!#REF!="No Data",1,IF(#REF!&lt;&gt;"",1,0))</f>
        <v>#REF!</v>
      </c>
      <c r="I88" s="25" t="e">
        <f>IF('Crisis Indicator Data'!#REF!="No Data",1,IF(#REF!&lt;&gt;"",1,0))</f>
        <v>#REF!</v>
      </c>
      <c r="J88" s="25" t="e">
        <f>IF('Crisis Indicator Data'!#REF!="No Data",1,IF(#REF!&lt;&gt;"",1,0))</f>
        <v>#REF!</v>
      </c>
      <c r="K88" s="25" t="e">
        <f>IF('Crisis Indicator Data'!#REF!="No Data",1,IF(#REF!&lt;&gt;"",1,0))</f>
        <v>#REF!</v>
      </c>
      <c r="L88" s="25" t="e">
        <f>IF('Crisis Indicator Data'!#REF!="No Data",1,IF(#REF!&lt;&gt;"",1,0))</f>
        <v>#REF!</v>
      </c>
      <c r="M88" s="25" t="e">
        <f>IF('Crisis Indicator Data'!#REF!="No Data",1,IF(#REF!&lt;&gt;"",1,0))</f>
        <v>#REF!</v>
      </c>
      <c r="N88" s="25" t="e">
        <f>IF('Crisis Indicator Data'!#REF!="No Data",1,IF(#REF!&lt;&gt;"",1,0))</f>
        <v>#REF!</v>
      </c>
      <c r="O88" s="25" t="e">
        <f>IF('Crisis Indicator Data'!#REF!="No Data",1,IF(#REF!&lt;&gt;"",1,0))</f>
        <v>#REF!</v>
      </c>
      <c r="P88" s="25" t="e">
        <f>IF('Crisis Indicator Data'!#REF!="No Data",1,IF(#REF!&lt;&gt;"",1,0))</f>
        <v>#REF!</v>
      </c>
      <c r="Q88" s="25" t="e">
        <f>IF('Crisis Indicator Data'!#REF!="No Data",1,IF(#REF!&lt;&gt;"",1,0))</f>
        <v>#REF!</v>
      </c>
      <c r="R88" s="25" t="e">
        <f>IF('Crisis Indicator Data'!#REF!="No Data",1,IF(#REF!&lt;&gt;"",1,0))</f>
        <v>#REF!</v>
      </c>
      <c r="S88" s="25" t="e">
        <f>IF('Crisis Indicator Data'!#REF!="No Data",1,IF(#REF!&lt;&gt;"",1,0))</f>
        <v>#REF!</v>
      </c>
      <c r="T88" s="25" t="e">
        <f>IF('Crisis Indicator Data'!#REF!="No Data",1,IF(#REF!&lt;&gt;"",1,0))</f>
        <v>#REF!</v>
      </c>
      <c r="U88" s="25" t="e">
        <f>IF('Crisis Indicator Data'!#REF!="No Data",1,IF(#REF!&lt;&gt;"",1,0))</f>
        <v>#REF!</v>
      </c>
      <c r="V88" s="25" t="e">
        <f>IF('Crisis Indicator Data'!#REF!="No Data",1,IF(#REF!&lt;&gt;"",1,0))</f>
        <v>#REF!</v>
      </c>
      <c r="W88" s="25" t="e">
        <f>IF('Crisis Indicator Data'!#REF!="No Data",1,IF(#REF!&lt;&gt;"",1,0))</f>
        <v>#REF!</v>
      </c>
      <c r="X88" s="25" t="e">
        <f>IF('Crisis Indicator Data'!#REF!="No Data",1,IF(#REF!&lt;&gt;"",1,0))</f>
        <v>#REF!</v>
      </c>
      <c r="Y88" s="25" t="e">
        <f>IF('Crisis Indicator Data'!#REF!="No Data",1,IF(#REF!&lt;&gt;"",1,0))</f>
        <v>#REF!</v>
      </c>
      <c r="Z88" s="25" t="e">
        <f>IF('Crisis Indicator Data'!#REF!="No Data",1,IF(#REF!&lt;&gt;"",1,0))</f>
        <v>#REF!</v>
      </c>
      <c r="AA88" s="25" t="e">
        <f>IF('Crisis Indicator Data'!#REF!="No Data",1,IF(#REF!&lt;&gt;"",1,0))</f>
        <v>#REF!</v>
      </c>
      <c r="AB88" s="25" t="e">
        <f>IF('Crisis Indicator Data'!#REF!="No Data",1,IF(#REF!&lt;&gt;"",1,0))</f>
        <v>#REF!</v>
      </c>
      <c r="AC88" s="25" t="e">
        <f>IF('Crisis Indicator Data'!#REF!="No Data",1,IF(#REF!&lt;&gt;"",1,0))</f>
        <v>#REF!</v>
      </c>
      <c r="AD88" s="25" t="e">
        <f>IF('Crisis Indicator Data'!#REF!="No Data",1,IF(#REF!&lt;&gt;"",1,0))</f>
        <v>#REF!</v>
      </c>
      <c r="AE88" s="25" t="e">
        <f>IF('Crisis Indicator Data'!#REF!="No Data",1,IF(#REF!&lt;&gt;"",1,0))</f>
        <v>#REF!</v>
      </c>
      <c r="AF88" s="25" t="e">
        <f>IF('Crisis Indicator Data'!#REF!="No Data",1,IF(#REF!&lt;&gt;"",1,0))</f>
        <v>#REF!</v>
      </c>
      <c r="AG88" s="25" t="e">
        <f>IF('Crisis Indicator Data'!#REF!="No Data",1,IF(#REF!&lt;&gt;"",1,0))</f>
        <v>#REF!</v>
      </c>
      <c r="AH88" s="25" t="e">
        <f>IF('Crisis Indicator Data'!#REF!="No Data",1,IF(#REF!&lt;&gt;"",1,0))</f>
        <v>#REF!</v>
      </c>
      <c r="AI88" s="25" t="e">
        <f>IF('Crisis Indicator Data'!#REF!="No Data",1,IF(#REF!&lt;&gt;"",1,0))</f>
        <v>#REF!</v>
      </c>
      <c r="AJ88" s="25" t="e">
        <f>IF('Crisis Indicator Data'!#REF!="No Data",1,IF(#REF!&lt;&gt;"",1,0))</f>
        <v>#REF!</v>
      </c>
      <c r="AK88" s="25" t="e">
        <f>IF('Crisis Indicator Data'!#REF!="No Data",1,IF(#REF!&lt;&gt;"",1,0))</f>
        <v>#REF!</v>
      </c>
      <c r="AL88" s="25" t="e">
        <f>IF('Crisis Indicator Data'!#REF!="No Data",1,IF(#REF!&lt;&gt;"",1,0))</f>
        <v>#REF!</v>
      </c>
      <c r="AM88" s="25" t="e">
        <f>IF('Crisis Indicator Data'!#REF!="No Data",1,IF(#REF!&lt;&gt;"",1,0))</f>
        <v>#REF!</v>
      </c>
      <c r="AN88" s="25" t="e">
        <f>IF('Crisis Indicator Data'!#REF!="No Data",1,IF(#REF!&lt;&gt;"",1,0))</f>
        <v>#REF!</v>
      </c>
      <c r="AO88" s="25" t="e">
        <f>IF('Crisis Indicator Data'!#REF!="No Data",1,IF(#REF!&lt;&gt;"",1,0))</f>
        <v>#REF!</v>
      </c>
      <c r="AP88" s="25" t="e">
        <f>IF('Crisis Indicator Data'!#REF!="No Data",1,IF(#REF!&lt;&gt;"",1,0))</f>
        <v>#REF!</v>
      </c>
      <c r="AQ88" s="25" t="e">
        <f>IF('Crisis Indicator Data'!#REF!="No Data",1,IF(#REF!&lt;&gt;"",1,0))</f>
        <v>#REF!</v>
      </c>
      <c r="AR88" s="25" t="e">
        <f>IF('Crisis Indicator Data'!#REF!="No Data",1,IF(#REF!&lt;&gt;"",1,0))</f>
        <v>#REF!</v>
      </c>
      <c r="AS88" s="25" t="e">
        <f>IF('Crisis Indicator Data'!#REF!="No Data",1,IF(#REF!&lt;&gt;"",1,0))</f>
        <v>#REF!</v>
      </c>
      <c r="AT88" s="25" t="e">
        <f>IF('Crisis Indicator Data'!#REF!="No Data",1,IF(#REF!&lt;&gt;"",1,0))</f>
        <v>#REF!</v>
      </c>
      <c r="AU88" s="25" t="e">
        <f>IF('Crisis Indicator Data'!#REF!="No Data",1,IF(#REF!&lt;&gt;"",1,0))</f>
        <v>#REF!</v>
      </c>
      <c r="AV88" s="25" t="e">
        <f>IF('Crisis Indicator Data'!#REF!="No Data",1,IF(#REF!&lt;&gt;"",1,0))</f>
        <v>#REF!</v>
      </c>
      <c r="AW88" s="25" t="e">
        <f>IF('Crisis Indicator Data'!#REF!="No Data",1,IF(#REF!&lt;&gt;"",1,0))</f>
        <v>#REF!</v>
      </c>
      <c r="AX88" s="25" t="e">
        <f>IF('Crisis Indicator Data'!#REF!="No Data",1,IF(#REF!&lt;&gt;"",1,0))</f>
        <v>#REF!</v>
      </c>
      <c r="AY88" s="25" t="e">
        <f>IF('Crisis Indicator Data'!#REF!="No Data",1,IF(#REF!&lt;&gt;"",1,0))</f>
        <v>#REF!</v>
      </c>
      <c r="AZ88" s="25" t="e">
        <f>IF('Crisis Indicator Data'!#REF!="No Data",1,IF(#REF!&lt;&gt;"",1,0))</f>
        <v>#REF!</v>
      </c>
      <c r="BA88" t="e">
        <f t="shared" si="4"/>
        <v>#REF!</v>
      </c>
      <c r="BB88" s="27" t="e">
        <f t="shared" si="5"/>
        <v>#REF!</v>
      </c>
    </row>
    <row r="89" spans="1:54" x14ac:dyDescent="0.25">
      <c r="A89" t="s">
        <v>9486</v>
      </c>
      <c r="B89" s="25" t="e">
        <f>IF('Crisis Indicator Data'!#REF!="No Data",1,IF(#REF!&lt;&gt;"",1,0))</f>
        <v>#REF!</v>
      </c>
      <c r="C89" s="25" t="e">
        <f>IF('Crisis Indicator Data'!#REF!="No Data",1,IF(#REF!&lt;&gt;"",1,0))</f>
        <v>#REF!</v>
      </c>
      <c r="D89" s="25" t="e">
        <f>IF('Crisis Indicator Data'!#REF!="No Data",1,IF(#REF!&lt;&gt;"",1,0))</f>
        <v>#REF!</v>
      </c>
      <c r="E89" s="25" t="e">
        <f>IF('Crisis Indicator Data'!#REF!="No Data",1,IF(#REF!&lt;&gt;"",1,0))</f>
        <v>#REF!</v>
      </c>
      <c r="F89" s="25" t="e">
        <f>IF('Crisis Indicator Data'!#REF!="No Data",1,IF(#REF!&lt;&gt;"",1,0))</f>
        <v>#REF!</v>
      </c>
      <c r="G89" s="25" t="e">
        <f>IF('Crisis Indicator Data'!#REF!="No Data",1,IF(#REF!&lt;&gt;"",1,0))</f>
        <v>#REF!</v>
      </c>
      <c r="H89" s="25" t="e">
        <f>IF('Crisis Indicator Data'!#REF!="No Data",1,IF(#REF!&lt;&gt;"",1,0))</f>
        <v>#REF!</v>
      </c>
      <c r="I89" s="25" t="e">
        <f>IF('Crisis Indicator Data'!#REF!="No Data",1,IF(#REF!&lt;&gt;"",1,0))</f>
        <v>#REF!</v>
      </c>
      <c r="J89" s="25" t="e">
        <f>IF('Crisis Indicator Data'!#REF!="No Data",1,IF(#REF!&lt;&gt;"",1,0))</f>
        <v>#REF!</v>
      </c>
      <c r="K89" s="25" t="e">
        <f>IF('Crisis Indicator Data'!#REF!="No Data",1,IF(#REF!&lt;&gt;"",1,0))</f>
        <v>#REF!</v>
      </c>
      <c r="L89" s="25" t="e">
        <f>IF('Crisis Indicator Data'!#REF!="No Data",1,IF(#REF!&lt;&gt;"",1,0))</f>
        <v>#REF!</v>
      </c>
      <c r="M89" s="25" t="e">
        <f>IF('Crisis Indicator Data'!#REF!="No Data",1,IF(#REF!&lt;&gt;"",1,0))</f>
        <v>#REF!</v>
      </c>
      <c r="N89" s="25" t="e">
        <f>IF('Crisis Indicator Data'!#REF!="No Data",1,IF(#REF!&lt;&gt;"",1,0))</f>
        <v>#REF!</v>
      </c>
      <c r="O89" s="25" t="e">
        <f>IF('Crisis Indicator Data'!#REF!="No Data",1,IF(#REF!&lt;&gt;"",1,0))</f>
        <v>#REF!</v>
      </c>
      <c r="P89" s="25" t="e">
        <f>IF('Crisis Indicator Data'!#REF!="No Data",1,IF(#REF!&lt;&gt;"",1,0))</f>
        <v>#REF!</v>
      </c>
      <c r="Q89" s="25" t="e">
        <f>IF('Crisis Indicator Data'!#REF!="No Data",1,IF(#REF!&lt;&gt;"",1,0))</f>
        <v>#REF!</v>
      </c>
      <c r="R89" s="25" t="e">
        <f>IF('Crisis Indicator Data'!#REF!="No Data",1,IF(#REF!&lt;&gt;"",1,0))</f>
        <v>#REF!</v>
      </c>
      <c r="S89" s="25" t="e">
        <f>IF('Crisis Indicator Data'!#REF!="No Data",1,IF(#REF!&lt;&gt;"",1,0))</f>
        <v>#REF!</v>
      </c>
      <c r="T89" s="25" t="e">
        <f>IF('Crisis Indicator Data'!#REF!="No Data",1,IF(#REF!&lt;&gt;"",1,0))</f>
        <v>#REF!</v>
      </c>
      <c r="U89" s="25" t="e">
        <f>IF('Crisis Indicator Data'!#REF!="No Data",1,IF(#REF!&lt;&gt;"",1,0))</f>
        <v>#REF!</v>
      </c>
      <c r="V89" s="25" t="e">
        <f>IF('Crisis Indicator Data'!#REF!="No Data",1,IF(#REF!&lt;&gt;"",1,0))</f>
        <v>#REF!</v>
      </c>
      <c r="W89" s="25" t="e">
        <f>IF('Crisis Indicator Data'!#REF!="No Data",1,IF(#REF!&lt;&gt;"",1,0))</f>
        <v>#REF!</v>
      </c>
      <c r="X89" s="25" t="e">
        <f>IF('Crisis Indicator Data'!#REF!="No Data",1,IF(#REF!&lt;&gt;"",1,0))</f>
        <v>#REF!</v>
      </c>
      <c r="Y89" s="25" t="e">
        <f>IF('Crisis Indicator Data'!#REF!="No Data",1,IF(#REF!&lt;&gt;"",1,0))</f>
        <v>#REF!</v>
      </c>
      <c r="Z89" s="25" t="e">
        <f>IF('Crisis Indicator Data'!#REF!="No Data",1,IF(#REF!&lt;&gt;"",1,0))</f>
        <v>#REF!</v>
      </c>
      <c r="AA89" s="25" t="e">
        <f>IF('Crisis Indicator Data'!#REF!="No Data",1,IF(#REF!&lt;&gt;"",1,0))</f>
        <v>#REF!</v>
      </c>
      <c r="AB89" s="25" t="e">
        <f>IF('Crisis Indicator Data'!#REF!="No Data",1,IF(#REF!&lt;&gt;"",1,0))</f>
        <v>#REF!</v>
      </c>
      <c r="AC89" s="25" t="e">
        <f>IF('Crisis Indicator Data'!#REF!="No Data",1,IF(#REF!&lt;&gt;"",1,0))</f>
        <v>#REF!</v>
      </c>
      <c r="AD89" s="25" t="e">
        <f>IF('Crisis Indicator Data'!#REF!="No Data",1,IF(#REF!&lt;&gt;"",1,0))</f>
        <v>#REF!</v>
      </c>
      <c r="AE89" s="25" t="e">
        <f>IF('Crisis Indicator Data'!#REF!="No Data",1,IF(#REF!&lt;&gt;"",1,0))</f>
        <v>#REF!</v>
      </c>
      <c r="AF89" s="25" t="e">
        <f>IF('Crisis Indicator Data'!#REF!="No Data",1,IF(#REF!&lt;&gt;"",1,0))</f>
        <v>#REF!</v>
      </c>
      <c r="AG89" s="25" t="e">
        <f>IF('Crisis Indicator Data'!#REF!="No Data",1,IF(#REF!&lt;&gt;"",1,0))</f>
        <v>#REF!</v>
      </c>
      <c r="AH89" s="25" t="e">
        <f>IF('Crisis Indicator Data'!#REF!="No Data",1,IF(#REF!&lt;&gt;"",1,0))</f>
        <v>#REF!</v>
      </c>
      <c r="AI89" s="25" t="e">
        <f>IF('Crisis Indicator Data'!#REF!="No Data",1,IF(#REF!&lt;&gt;"",1,0))</f>
        <v>#REF!</v>
      </c>
      <c r="AJ89" s="25" t="e">
        <f>IF('Crisis Indicator Data'!#REF!="No Data",1,IF(#REF!&lt;&gt;"",1,0))</f>
        <v>#REF!</v>
      </c>
      <c r="AK89" s="25" t="e">
        <f>IF('Crisis Indicator Data'!#REF!="No Data",1,IF(#REF!&lt;&gt;"",1,0))</f>
        <v>#REF!</v>
      </c>
      <c r="AL89" s="25" t="e">
        <f>IF('Crisis Indicator Data'!#REF!="No Data",1,IF(#REF!&lt;&gt;"",1,0))</f>
        <v>#REF!</v>
      </c>
      <c r="AM89" s="25" t="e">
        <f>IF('Crisis Indicator Data'!#REF!="No Data",1,IF(#REF!&lt;&gt;"",1,0))</f>
        <v>#REF!</v>
      </c>
      <c r="AN89" s="25" t="e">
        <f>IF('Crisis Indicator Data'!#REF!="No Data",1,IF(#REF!&lt;&gt;"",1,0))</f>
        <v>#REF!</v>
      </c>
      <c r="AO89" s="25" t="e">
        <f>IF('Crisis Indicator Data'!#REF!="No Data",1,IF(#REF!&lt;&gt;"",1,0))</f>
        <v>#REF!</v>
      </c>
      <c r="AP89" s="25" t="e">
        <f>IF('Crisis Indicator Data'!#REF!="No Data",1,IF(#REF!&lt;&gt;"",1,0))</f>
        <v>#REF!</v>
      </c>
      <c r="AQ89" s="25" t="e">
        <f>IF('Crisis Indicator Data'!#REF!="No Data",1,IF(#REF!&lt;&gt;"",1,0))</f>
        <v>#REF!</v>
      </c>
      <c r="AR89" s="25" t="e">
        <f>IF('Crisis Indicator Data'!#REF!="No Data",1,IF(#REF!&lt;&gt;"",1,0))</f>
        <v>#REF!</v>
      </c>
      <c r="AS89" s="25" t="e">
        <f>IF('Crisis Indicator Data'!#REF!="No Data",1,IF(#REF!&lt;&gt;"",1,0))</f>
        <v>#REF!</v>
      </c>
      <c r="AT89" s="25" t="e">
        <f>IF('Crisis Indicator Data'!#REF!="No Data",1,IF(#REF!&lt;&gt;"",1,0))</f>
        <v>#REF!</v>
      </c>
      <c r="AU89" s="25" t="e">
        <f>IF('Crisis Indicator Data'!#REF!="No Data",1,IF(#REF!&lt;&gt;"",1,0))</f>
        <v>#REF!</v>
      </c>
      <c r="AV89" s="25" t="e">
        <f>IF('Crisis Indicator Data'!#REF!="No Data",1,IF(#REF!&lt;&gt;"",1,0))</f>
        <v>#REF!</v>
      </c>
      <c r="AW89" s="25" t="e">
        <f>IF('Crisis Indicator Data'!#REF!="No Data",1,IF(#REF!&lt;&gt;"",1,0))</f>
        <v>#REF!</v>
      </c>
      <c r="AX89" s="25" t="e">
        <f>IF('Crisis Indicator Data'!#REF!="No Data",1,IF(#REF!&lt;&gt;"",1,0))</f>
        <v>#REF!</v>
      </c>
      <c r="AY89" s="25" t="e">
        <f>IF('Crisis Indicator Data'!#REF!="No Data",1,IF(#REF!&lt;&gt;"",1,0))</f>
        <v>#REF!</v>
      </c>
      <c r="AZ89" s="25" t="e">
        <f>IF('Crisis Indicator Data'!#REF!="No Data",1,IF(#REF!&lt;&gt;"",1,0))</f>
        <v>#REF!</v>
      </c>
      <c r="BA89" t="e">
        <f t="shared" si="4"/>
        <v>#REF!</v>
      </c>
      <c r="BB89" s="27" t="e">
        <f t="shared" si="5"/>
        <v>#REF!</v>
      </c>
    </row>
    <row r="90" spans="1:54" x14ac:dyDescent="0.25">
      <c r="A90" t="s">
        <v>9417</v>
      </c>
      <c r="B90" s="25" t="e">
        <f>IF('Crisis Indicator Data'!#REF!="No Data",1,IF(#REF!&lt;&gt;"",1,0))</f>
        <v>#REF!</v>
      </c>
      <c r="C90" s="25" t="e">
        <f>IF('Crisis Indicator Data'!#REF!="No Data",1,IF(#REF!&lt;&gt;"",1,0))</f>
        <v>#REF!</v>
      </c>
      <c r="D90" s="25" t="e">
        <f>IF('Crisis Indicator Data'!#REF!="No Data",1,IF(#REF!&lt;&gt;"",1,0))</f>
        <v>#REF!</v>
      </c>
      <c r="E90" s="25" t="e">
        <f>IF('Crisis Indicator Data'!#REF!="No Data",1,IF(#REF!&lt;&gt;"",1,0))</f>
        <v>#REF!</v>
      </c>
      <c r="F90" s="25" t="e">
        <f>IF('Crisis Indicator Data'!#REF!="No Data",1,IF(#REF!&lt;&gt;"",1,0))</f>
        <v>#REF!</v>
      </c>
      <c r="G90" s="25" t="e">
        <f>IF('Crisis Indicator Data'!#REF!="No Data",1,IF(#REF!&lt;&gt;"",1,0))</f>
        <v>#REF!</v>
      </c>
      <c r="H90" s="25" t="e">
        <f>IF('Crisis Indicator Data'!#REF!="No Data",1,IF(#REF!&lt;&gt;"",1,0))</f>
        <v>#REF!</v>
      </c>
      <c r="I90" s="25" t="e">
        <f>IF('Crisis Indicator Data'!#REF!="No Data",1,IF(#REF!&lt;&gt;"",1,0))</f>
        <v>#REF!</v>
      </c>
      <c r="J90" s="25" t="e">
        <f>IF('Crisis Indicator Data'!#REF!="No Data",1,IF(#REF!&lt;&gt;"",1,0))</f>
        <v>#REF!</v>
      </c>
      <c r="K90" s="25" t="e">
        <f>IF('Crisis Indicator Data'!#REF!="No Data",1,IF(#REF!&lt;&gt;"",1,0))</f>
        <v>#REF!</v>
      </c>
      <c r="L90" s="25" t="e">
        <f>IF('Crisis Indicator Data'!#REF!="No Data",1,IF(#REF!&lt;&gt;"",1,0))</f>
        <v>#REF!</v>
      </c>
      <c r="M90" s="25" t="e">
        <f>IF('Crisis Indicator Data'!#REF!="No Data",1,IF(#REF!&lt;&gt;"",1,0))</f>
        <v>#REF!</v>
      </c>
      <c r="N90" s="25" t="e">
        <f>IF('Crisis Indicator Data'!#REF!="No Data",1,IF(#REF!&lt;&gt;"",1,0))</f>
        <v>#REF!</v>
      </c>
      <c r="O90" s="25" t="e">
        <f>IF('Crisis Indicator Data'!#REF!="No Data",1,IF(#REF!&lt;&gt;"",1,0))</f>
        <v>#REF!</v>
      </c>
      <c r="P90" s="25" t="e">
        <f>IF('Crisis Indicator Data'!#REF!="No Data",1,IF(#REF!&lt;&gt;"",1,0))</f>
        <v>#REF!</v>
      </c>
      <c r="Q90" s="25" t="e">
        <f>IF('Crisis Indicator Data'!#REF!="No Data",1,IF(#REF!&lt;&gt;"",1,0))</f>
        <v>#REF!</v>
      </c>
      <c r="R90" s="25" t="e">
        <f>IF('Crisis Indicator Data'!#REF!="No Data",1,IF(#REF!&lt;&gt;"",1,0))</f>
        <v>#REF!</v>
      </c>
      <c r="S90" s="25" t="e">
        <f>IF('Crisis Indicator Data'!#REF!="No Data",1,IF(#REF!&lt;&gt;"",1,0))</f>
        <v>#REF!</v>
      </c>
      <c r="T90" s="25" t="e">
        <f>IF('Crisis Indicator Data'!#REF!="No Data",1,IF(#REF!&lt;&gt;"",1,0))</f>
        <v>#REF!</v>
      </c>
      <c r="U90" s="25" t="e">
        <f>IF('Crisis Indicator Data'!#REF!="No Data",1,IF(#REF!&lt;&gt;"",1,0))</f>
        <v>#REF!</v>
      </c>
      <c r="V90" s="25" t="e">
        <f>IF('Crisis Indicator Data'!#REF!="No Data",1,IF(#REF!&lt;&gt;"",1,0))</f>
        <v>#REF!</v>
      </c>
      <c r="W90" s="25" t="e">
        <f>IF('Crisis Indicator Data'!#REF!="No Data",1,IF(#REF!&lt;&gt;"",1,0))</f>
        <v>#REF!</v>
      </c>
      <c r="X90" s="25" t="e">
        <f>IF('Crisis Indicator Data'!#REF!="No Data",1,IF(#REF!&lt;&gt;"",1,0))</f>
        <v>#REF!</v>
      </c>
      <c r="Y90" s="25" t="e">
        <f>IF('Crisis Indicator Data'!#REF!="No Data",1,IF(#REF!&lt;&gt;"",1,0))</f>
        <v>#REF!</v>
      </c>
      <c r="Z90" s="25" t="e">
        <f>IF('Crisis Indicator Data'!#REF!="No Data",1,IF(#REF!&lt;&gt;"",1,0))</f>
        <v>#REF!</v>
      </c>
      <c r="AA90" s="25" t="e">
        <f>IF('Crisis Indicator Data'!#REF!="No Data",1,IF(#REF!&lt;&gt;"",1,0))</f>
        <v>#REF!</v>
      </c>
      <c r="AB90" s="25" t="e">
        <f>IF('Crisis Indicator Data'!#REF!="No Data",1,IF(#REF!&lt;&gt;"",1,0))</f>
        <v>#REF!</v>
      </c>
      <c r="AC90" s="25" t="e">
        <f>IF('Crisis Indicator Data'!#REF!="No Data",1,IF(#REF!&lt;&gt;"",1,0))</f>
        <v>#REF!</v>
      </c>
      <c r="AD90" s="25" t="e">
        <f>IF('Crisis Indicator Data'!#REF!="No Data",1,IF(#REF!&lt;&gt;"",1,0))</f>
        <v>#REF!</v>
      </c>
      <c r="AE90" s="25" t="e">
        <f>IF('Crisis Indicator Data'!#REF!="No Data",1,IF(#REF!&lt;&gt;"",1,0))</f>
        <v>#REF!</v>
      </c>
      <c r="AF90" s="25" t="e">
        <f>IF('Crisis Indicator Data'!#REF!="No Data",1,IF(#REF!&lt;&gt;"",1,0))</f>
        <v>#REF!</v>
      </c>
      <c r="AG90" s="25" t="e">
        <f>IF('Crisis Indicator Data'!#REF!="No Data",1,IF(#REF!&lt;&gt;"",1,0))</f>
        <v>#REF!</v>
      </c>
      <c r="AH90" s="25" t="e">
        <f>IF('Crisis Indicator Data'!#REF!="No Data",1,IF(#REF!&lt;&gt;"",1,0))</f>
        <v>#REF!</v>
      </c>
      <c r="AI90" s="25" t="e">
        <f>IF('Crisis Indicator Data'!#REF!="No Data",1,IF(#REF!&lt;&gt;"",1,0))</f>
        <v>#REF!</v>
      </c>
      <c r="AJ90" s="25" t="e">
        <f>IF('Crisis Indicator Data'!#REF!="No Data",1,IF(#REF!&lt;&gt;"",1,0))</f>
        <v>#REF!</v>
      </c>
      <c r="AK90" s="25" t="e">
        <f>IF('Crisis Indicator Data'!#REF!="No Data",1,IF(#REF!&lt;&gt;"",1,0))</f>
        <v>#REF!</v>
      </c>
      <c r="AL90" s="25" t="e">
        <f>IF('Crisis Indicator Data'!#REF!="No Data",1,IF(#REF!&lt;&gt;"",1,0))</f>
        <v>#REF!</v>
      </c>
      <c r="AM90" s="25" t="e">
        <f>IF('Crisis Indicator Data'!#REF!="No Data",1,IF(#REF!&lt;&gt;"",1,0))</f>
        <v>#REF!</v>
      </c>
      <c r="AN90" s="25" t="e">
        <f>IF('Crisis Indicator Data'!#REF!="No Data",1,IF(#REF!&lt;&gt;"",1,0))</f>
        <v>#REF!</v>
      </c>
      <c r="AO90" s="25" t="e">
        <f>IF('Crisis Indicator Data'!#REF!="No Data",1,IF(#REF!&lt;&gt;"",1,0))</f>
        <v>#REF!</v>
      </c>
      <c r="AP90" s="25" t="e">
        <f>IF('Crisis Indicator Data'!#REF!="No Data",1,IF(#REF!&lt;&gt;"",1,0))</f>
        <v>#REF!</v>
      </c>
      <c r="AQ90" s="25" t="e">
        <f>IF('Crisis Indicator Data'!#REF!="No Data",1,IF(#REF!&lt;&gt;"",1,0))</f>
        <v>#REF!</v>
      </c>
      <c r="AR90" s="25" t="e">
        <f>IF('Crisis Indicator Data'!#REF!="No Data",1,IF(#REF!&lt;&gt;"",1,0))</f>
        <v>#REF!</v>
      </c>
      <c r="AS90" s="25" t="e">
        <f>IF('Crisis Indicator Data'!#REF!="No Data",1,IF(#REF!&lt;&gt;"",1,0))</f>
        <v>#REF!</v>
      </c>
      <c r="AT90" s="25" t="e">
        <f>IF('Crisis Indicator Data'!#REF!="No Data",1,IF(#REF!&lt;&gt;"",1,0))</f>
        <v>#REF!</v>
      </c>
      <c r="AU90" s="25" t="e">
        <f>IF('Crisis Indicator Data'!#REF!="No Data",1,IF(#REF!&lt;&gt;"",1,0))</f>
        <v>#REF!</v>
      </c>
      <c r="AV90" s="25" t="e">
        <f>IF('Crisis Indicator Data'!#REF!="No Data",1,IF(#REF!&lt;&gt;"",1,0))</f>
        <v>#REF!</v>
      </c>
      <c r="AW90" s="25" t="e">
        <f>IF('Crisis Indicator Data'!#REF!="No Data",1,IF(#REF!&lt;&gt;"",1,0))</f>
        <v>#REF!</v>
      </c>
      <c r="AX90" s="25" t="e">
        <f>IF('Crisis Indicator Data'!#REF!="No Data",1,IF(#REF!&lt;&gt;"",1,0))</f>
        <v>#REF!</v>
      </c>
      <c r="AY90" s="25" t="e">
        <f>IF('Crisis Indicator Data'!#REF!="No Data",1,IF(#REF!&lt;&gt;"",1,0))</f>
        <v>#REF!</v>
      </c>
      <c r="AZ90" s="25" t="e">
        <f>IF('Crisis Indicator Data'!#REF!="No Data",1,IF(#REF!&lt;&gt;"",1,0))</f>
        <v>#REF!</v>
      </c>
      <c r="BA90" t="e">
        <f t="shared" si="4"/>
        <v>#REF!</v>
      </c>
      <c r="BB90" s="27" t="e">
        <f t="shared" si="5"/>
        <v>#REF!</v>
      </c>
    </row>
    <row r="91" spans="1:54" x14ac:dyDescent="0.25">
      <c r="A91" t="s">
        <v>9419</v>
      </c>
      <c r="B91" s="25" t="e">
        <f>IF('Crisis Indicator Data'!#REF!="No Data",1,IF(#REF!&lt;&gt;"",1,0))</f>
        <v>#REF!</v>
      </c>
      <c r="C91" s="25" t="e">
        <f>IF('Crisis Indicator Data'!#REF!="No Data",1,IF(#REF!&lt;&gt;"",1,0))</f>
        <v>#REF!</v>
      </c>
      <c r="D91" s="25" t="e">
        <f>IF('Crisis Indicator Data'!#REF!="No Data",1,IF(#REF!&lt;&gt;"",1,0))</f>
        <v>#REF!</v>
      </c>
      <c r="E91" s="25" t="e">
        <f>IF('Crisis Indicator Data'!#REF!="No Data",1,IF(#REF!&lt;&gt;"",1,0))</f>
        <v>#REF!</v>
      </c>
      <c r="F91" s="25" t="e">
        <f>IF('Crisis Indicator Data'!#REF!="No Data",1,IF(#REF!&lt;&gt;"",1,0))</f>
        <v>#REF!</v>
      </c>
      <c r="G91" s="25" t="e">
        <f>IF('Crisis Indicator Data'!#REF!="No Data",1,IF(#REF!&lt;&gt;"",1,0))</f>
        <v>#REF!</v>
      </c>
      <c r="H91" s="25" t="e">
        <f>IF('Crisis Indicator Data'!#REF!="No Data",1,IF(#REF!&lt;&gt;"",1,0))</f>
        <v>#REF!</v>
      </c>
      <c r="I91" s="25" t="e">
        <f>IF('Crisis Indicator Data'!#REF!="No Data",1,IF(#REF!&lt;&gt;"",1,0))</f>
        <v>#REF!</v>
      </c>
      <c r="J91" s="25" t="e">
        <f>IF('Crisis Indicator Data'!#REF!="No Data",1,IF(#REF!&lt;&gt;"",1,0))</f>
        <v>#REF!</v>
      </c>
      <c r="K91" s="25" t="e">
        <f>IF('Crisis Indicator Data'!#REF!="No Data",1,IF(#REF!&lt;&gt;"",1,0))</f>
        <v>#REF!</v>
      </c>
      <c r="L91" s="25" t="e">
        <f>IF('Crisis Indicator Data'!#REF!="No Data",1,IF(#REF!&lt;&gt;"",1,0))</f>
        <v>#REF!</v>
      </c>
      <c r="M91" s="25" t="e">
        <f>IF('Crisis Indicator Data'!#REF!="No Data",1,IF(#REF!&lt;&gt;"",1,0))</f>
        <v>#REF!</v>
      </c>
      <c r="N91" s="25" t="e">
        <f>IF('Crisis Indicator Data'!#REF!="No Data",1,IF(#REF!&lt;&gt;"",1,0))</f>
        <v>#REF!</v>
      </c>
      <c r="O91" s="25" t="e">
        <f>IF('Crisis Indicator Data'!#REF!="No Data",1,IF(#REF!&lt;&gt;"",1,0))</f>
        <v>#REF!</v>
      </c>
      <c r="P91" s="25" t="e">
        <f>IF('Crisis Indicator Data'!#REF!="No Data",1,IF(#REF!&lt;&gt;"",1,0))</f>
        <v>#REF!</v>
      </c>
      <c r="Q91" s="25" t="e">
        <f>IF('Crisis Indicator Data'!#REF!="No Data",1,IF(#REF!&lt;&gt;"",1,0))</f>
        <v>#REF!</v>
      </c>
      <c r="R91" s="25" t="e">
        <f>IF('Crisis Indicator Data'!#REF!="No Data",1,IF(#REF!&lt;&gt;"",1,0))</f>
        <v>#REF!</v>
      </c>
      <c r="S91" s="25" t="e">
        <f>IF('Crisis Indicator Data'!#REF!="No Data",1,IF(#REF!&lt;&gt;"",1,0))</f>
        <v>#REF!</v>
      </c>
      <c r="T91" s="25" t="e">
        <f>IF('Crisis Indicator Data'!#REF!="No Data",1,IF(#REF!&lt;&gt;"",1,0))</f>
        <v>#REF!</v>
      </c>
      <c r="U91" s="25" t="e">
        <f>IF('Crisis Indicator Data'!#REF!="No Data",1,IF(#REF!&lt;&gt;"",1,0))</f>
        <v>#REF!</v>
      </c>
      <c r="V91" s="25" t="e">
        <f>IF('Crisis Indicator Data'!#REF!="No Data",1,IF(#REF!&lt;&gt;"",1,0))</f>
        <v>#REF!</v>
      </c>
      <c r="W91" s="25" t="e">
        <f>IF('Crisis Indicator Data'!#REF!="No Data",1,IF(#REF!&lt;&gt;"",1,0))</f>
        <v>#REF!</v>
      </c>
      <c r="X91" s="25" t="e">
        <f>IF('Crisis Indicator Data'!#REF!="No Data",1,IF(#REF!&lt;&gt;"",1,0))</f>
        <v>#REF!</v>
      </c>
      <c r="Y91" s="25" t="e">
        <f>IF('Crisis Indicator Data'!#REF!="No Data",1,IF(#REF!&lt;&gt;"",1,0))</f>
        <v>#REF!</v>
      </c>
      <c r="Z91" s="25" t="e">
        <f>IF('Crisis Indicator Data'!#REF!="No Data",1,IF(#REF!&lt;&gt;"",1,0))</f>
        <v>#REF!</v>
      </c>
      <c r="AA91" s="25" t="e">
        <f>IF('Crisis Indicator Data'!#REF!="No Data",1,IF(#REF!&lt;&gt;"",1,0))</f>
        <v>#REF!</v>
      </c>
      <c r="AB91" s="25" t="e">
        <f>IF('Crisis Indicator Data'!#REF!="No Data",1,IF(#REF!&lt;&gt;"",1,0))</f>
        <v>#REF!</v>
      </c>
      <c r="AC91" s="25" t="e">
        <f>IF('Crisis Indicator Data'!#REF!="No Data",1,IF(#REF!&lt;&gt;"",1,0))</f>
        <v>#REF!</v>
      </c>
      <c r="AD91" s="25" t="e">
        <f>IF('Crisis Indicator Data'!#REF!="No Data",1,IF(#REF!&lt;&gt;"",1,0))</f>
        <v>#REF!</v>
      </c>
      <c r="AE91" s="25" t="e">
        <f>IF('Crisis Indicator Data'!#REF!="No Data",1,IF(#REF!&lt;&gt;"",1,0))</f>
        <v>#REF!</v>
      </c>
      <c r="AF91" s="25" t="e">
        <f>IF('Crisis Indicator Data'!#REF!="No Data",1,IF(#REF!&lt;&gt;"",1,0))</f>
        <v>#REF!</v>
      </c>
      <c r="AG91" s="25" t="e">
        <f>IF('Crisis Indicator Data'!#REF!="No Data",1,IF(#REF!&lt;&gt;"",1,0))</f>
        <v>#REF!</v>
      </c>
      <c r="AH91" s="25" t="e">
        <f>IF('Crisis Indicator Data'!#REF!="No Data",1,IF(#REF!&lt;&gt;"",1,0))</f>
        <v>#REF!</v>
      </c>
      <c r="AI91" s="25" t="e">
        <f>IF('Crisis Indicator Data'!#REF!="No Data",1,IF(#REF!&lt;&gt;"",1,0))</f>
        <v>#REF!</v>
      </c>
      <c r="AJ91" s="25" t="e">
        <f>IF('Crisis Indicator Data'!#REF!="No Data",1,IF(#REF!&lt;&gt;"",1,0))</f>
        <v>#REF!</v>
      </c>
      <c r="AK91" s="25" t="e">
        <f>IF('Crisis Indicator Data'!#REF!="No Data",1,IF(#REF!&lt;&gt;"",1,0))</f>
        <v>#REF!</v>
      </c>
      <c r="AL91" s="25" t="e">
        <f>IF('Crisis Indicator Data'!#REF!="No Data",1,IF(#REF!&lt;&gt;"",1,0))</f>
        <v>#REF!</v>
      </c>
      <c r="AM91" s="25" t="e">
        <f>IF('Crisis Indicator Data'!#REF!="No Data",1,IF(#REF!&lt;&gt;"",1,0))</f>
        <v>#REF!</v>
      </c>
      <c r="AN91" s="25" t="e">
        <f>IF('Crisis Indicator Data'!#REF!="No Data",1,IF(#REF!&lt;&gt;"",1,0))</f>
        <v>#REF!</v>
      </c>
      <c r="AO91" s="25" t="e">
        <f>IF('Crisis Indicator Data'!#REF!="No Data",1,IF(#REF!&lt;&gt;"",1,0))</f>
        <v>#REF!</v>
      </c>
      <c r="AP91" s="25" t="e">
        <f>IF('Crisis Indicator Data'!#REF!="No Data",1,IF(#REF!&lt;&gt;"",1,0))</f>
        <v>#REF!</v>
      </c>
      <c r="AQ91" s="25" t="e">
        <f>IF('Crisis Indicator Data'!#REF!="No Data",1,IF(#REF!&lt;&gt;"",1,0))</f>
        <v>#REF!</v>
      </c>
      <c r="AR91" s="25" t="e">
        <f>IF('Crisis Indicator Data'!#REF!="No Data",1,IF(#REF!&lt;&gt;"",1,0))</f>
        <v>#REF!</v>
      </c>
      <c r="AS91" s="25" t="e">
        <f>IF('Crisis Indicator Data'!#REF!="No Data",1,IF(#REF!&lt;&gt;"",1,0))</f>
        <v>#REF!</v>
      </c>
      <c r="AT91" s="25" t="e">
        <f>IF('Crisis Indicator Data'!#REF!="No Data",1,IF(#REF!&lt;&gt;"",1,0))</f>
        <v>#REF!</v>
      </c>
      <c r="AU91" s="25" t="e">
        <f>IF('Crisis Indicator Data'!#REF!="No Data",1,IF(#REF!&lt;&gt;"",1,0))</f>
        <v>#REF!</v>
      </c>
      <c r="AV91" s="25" t="e">
        <f>IF('Crisis Indicator Data'!#REF!="No Data",1,IF(#REF!&lt;&gt;"",1,0))</f>
        <v>#REF!</v>
      </c>
      <c r="AW91" s="25" t="e">
        <f>IF('Crisis Indicator Data'!#REF!="No Data",1,IF(#REF!&lt;&gt;"",1,0))</f>
        <v>#REF!</v>
      </c>
      <c r="AX91" s="25" t="e">
        <f>IF('Crisis Indicator Data'!#REF!="No Data",1,IF(#REF!&lt;&gt;"",1,0))</f>
        <v>#REF!</v>
      </c>
      <c r="AY91" s="25" t="e">
        <f>IF('Crisis Indicator Data'!#REF!="No Data",1,IF(#REF!&lt;&gt;"",1,0))</f>
        <v>#REF!</v>
      </c>
      <c r="AZ91" s="25" t="e">
        <f>IF('Crisis Indicator Data'!#REF!="No Data",1,IF(#REF!&lt;&gt;"",1,0))</f>
        <v>#REF!</v>
      </c>
      <c r="BA91" t="e">
        <f t="shared" si="4"/>
        <v>#REF!</v>
      </c>
      <c r="BB91" s="27" t="e">
        <f t="shared" si="5"/>
        <v>#REF!</v>
      </c>
    </row>
    <row r="92" spans="1:54" x14ac:dyDescent="0.25">
      <c r="A92" t="s">
        <v>9409</v>
      </c>
      <c r="B92" s="25" t="e">
        <f>IF('Crisis Indicator Data'!#REF!="No Data",1,IF(#REF!&lt;&gt;"",1,0))</f>
        <v>#REF!</v>
      </c>
      <c r="C92" s="25" t="e">
        <f>IF('Crisis Indicator Data'!#REF!="No Data",1,IF(#REF!&lt;&gt;"",1,0))</f>
        <v>#REF!</v>
      </c>
      <c r="D92" s="25" t="e">
        <f>IF('Crisis Indicator Data'!#REF!="No Data",1,IF(#REF!&lt;&gt;"",1,0))</f>
        <v>#REF!</v>
      </c>
      <c r="E92" s="25" t="e">
        <f>IF('Crisis Indicator Data'!#REF!="No Data",1,IF(#REF!&lt;&gt;"",1,0))</f>
        <v>#REF!</v>
      </c>
      <c r="F92" s="25" t="e">
        <f>IF('Crisis Indicator Data'!#REF!="No Data",1,IF(#REF!&lt;&gt;"",1,0))</f>
        <v>#REF!</v>
      </c>
      <c r="G92" s="25" t="e">
        <f>IF('Crisis Indicator Data'!#REF!="No Data",1,IF(#REF!&lt;&gt;"",1,0))</f>
        <v>#REF!</v>
      </c>
      <c r="H92" s="25" t="e">
        <f>IF('Crisis Indicator Data'!#REF!="No Data",1,IF(#REF!&lt;&gt;"",1,0))</f>
        <v>#REF!</v>
      </c>
      <c r="I92" s="25" t="e">
        <f>IF('Crisis Indicator Data'!#REF!="No Data",1,IF(#REF!&lt;&gt;"",1,0))</f>
        <v>#REF!</v>
      </c>
      <c r="J92" s="25" t="e">
        <f>IF('Crisis Indicator Data'!#REF!="No Data",1,IF(#REF!&lt;&gt;"",1,0))</f>
        <v>#REF!</v>
      </c>
      <c r="K92" s="25" t="e">
        <f>IF('Crisis Indicator Data'!#REF!="No Data",1,IF(#REF!&lt;&gt;"",1,0))</f>
        <v>#REF!</v>
      </c>
      <c r="L92" s="25" t="e">
        <f>IF('Crisis Indicator Data'!#REF!="No Data",1,IF(#REF!&lt;&gt;"",1,0))</f>
        <v>#REF!</v>
      </c>
      <c r="M92" s="25" t="e">
        <f>IF('Crisis Indicator Data'!#REF!="No Data",1,IF(#REF!&lt;&gt;"",1,0))</f>
        <v>#REF!</v>
      </c>
      <c r="N92" s="25" t="e">
        <f>IF('Crisis Indicator Data'!#REF!="No Data",1,IF(#REF!&lt;&gt;"",1,0))</f>
        <v>#REF!</v>
      </c>
      <c r="O92" s="25" t="e">
        <f>IF('Crisis Indicator Data'!#REF!="No Data",1,IF(#REF!&lt;&gt;"",1,0))</f>
        <v>#REF!</v>
      </c>
      <c r="P92" s="25" t="e">
        <f>IF('Crisis Indicator Data'!#REF!="No Data",1,IF(#REF!&lt;&gt;"",1,0))</f>
        <v>#REF!</v>
      </c>
      <c r="Q92" s="25" t="e">
        <f>IF('Crisis Indicator Data'!#REF!="No Data",1,IF(#REF!&lt;&gt;"",1,0))</f>
        <v>#REF!</v>
      </c>
      <c r="R92" s="25" t="e">
        <f>IF('Crisis Indicator Data'!#REF!="No Data",1,IF(#REF!&lt;&gt;"",1,0))</f>
        <v>#REF!</v>
      </c>
      <c r="S92" s="25" t="e">
        <f>IF('Crisis Indicator Data'!#REF!="No Data",1,IF(#REF!&lt;&gt;"",1,0))</f>
        <v>#REF!</v>
      </c>
      <c r="T92" s="25" t="e">
        <f>IF('Crisis Indicator Data'!#REF!="No Data",1,IF(#REF!&lt;&gt;"",1,0))</f>
        <v>#REF!</v>
      </c>
      <c r="U92" s="25" t="e">
        <f>IF('Crisis Indicator Data'!#REF!="No Data",1,IF(#REF!&lt;&gt;"",1,0))</f>
        <v>#REF!</v>
      </c>
      <c r="V92" s="25" t="e">
        <f>IF('Crisis Indicator Data'!#REF!="No Data",1,IF(#REF!&lt;&gt;"",1,0))</f>
        <v>#REF!</v>
      </c>
      <c r="W92" s="25" t="e">
        <f>IF('Crisis Indicator Data'!#REF!="No Data",1,IF(#REF!&lt;&gt;"",1,0))</f>
        <v>#REF!</v>
      </c>
      <c r="X92" s="25" t="e">
        <f>IF('Crisis Indicator Data'!#REF!="No Data",1,IF(#REF!&lt;&gt;"",1,0))</f>
        <v>#REF!</v>
      </c>
      <c r="Y92" s="25" t="e">
        <f>IF('Crisis Indicator Data'!#REF!="No Data",1,IF(#REF!&lt;&gt;"",1,0))</f>
        <v>#REF!</v>
      </c>
      <c r="Z92" s="25" t="e">
        <f>IF('Crisis Indicator Data'!#REF!="No Data",1,IF(#REF!&lt;&gt;"",1,0))</f>
        <v>#REF!</v>
      </c>
      <c r="AA92" s="25" t="e">
        <f>IF('Crisis Indicator Data'!#REF!="No Data",1,IF(#REF!&lt;&gt;"",1,0))</f>
        <v>#REF!</v>
      </c>
      <c r="AB92" s="25" t="e">
        <f>IF('Crisis Indicator Data'!#REF!="No Data",1,IF(#REF!&lt;&gt;"",1,0))</f>
        <v>#REF!</v>
      </c>
      <c r="AC92" s="25" t="e">
        <f>IF('Crisis Indicator Data'!#REF!="No Data",1,IF(#REF!&lt;&gt;"",1,0))</f>
        <v>#REF!</v>
      </c>
      <c r="AD92" s="25" t="e">
        <f>IF('Crisis Indicator Data'!#REF!="No Data",1,IF(#REF!&lt;&gt;"",1,0))</f>
        <v>#REF!</v>
      </c>
      <c r="AE92" s="25" t="e">
        <f>IF('Crisis Indicator Data'!#REF!="No Data",1,IF(#REF!&lt;&gt;"",1,0))</f>
        <v>#REF!</v>
      </c>
      <c r="AF92" s="25" t="e">
        <f>IF('Crisis Indicator Data'!#REF!="No Data",1,IF(#REF!&lt;&gt;"",1,0))</f>
        <v>#REF!</v>
      </c>
      <c r="AG92" s="25" t="e">
        <f>IF('Crisis Indicator Data'!#REF!="No Data",1,IF(#REF!&lt;&gt;"",1,0))</f>
        <v>#REF!</v>
      </c>
      <c r="AH92" s="25" t="e">
        <f>IF('Crisis Indicator Data'!#REF!="No Data",1,IF(#REF!&lt;&gt;"",1,0))</f>
        <v>#REF!</v>
      </c>
      <c r="AI92" s="25" t="e">
        <f>IF('Crisis Indicator Data'!#REF!="No Data",1,IF(#REF!&lt;&gt;"",1,0))</f>
        <v>#REF!</v>
      </c>
      <c r="AJ92" s="25" t="e">
        <f>IF('Crisis Indicator Data'!#REF!="No Data",1,IF(#REF!&lt;&gt;"",1,0))</f>
        <v>#REF!</v>
      </c>
      <c r="AK92" s="25" t="e">
        <f>IF('Crisis Indicator Data'!#REF!="No Data",1,IF(#REF!&lt;&gt;"",1,0))</f>
        <v>#REF!</v>
      </c>
      <c r="AL92" s="25" t="e">
        <f>IF('Crisis Indicator Data'!#REF!="No Data",1,IF(#REF!&lt;&gt;"",1,0))</f>
        <v>#REF!</v>
      </c>
      <c r="AM92" s="25" t="e">
        <f>IF('Crisis Indicator Data'!#REF!="No Data",1,IF(#REF!&lt;&gt;"",1,0))</f>
        <v>#REF!</v>
      </c>
      <c r="AN92" s="25" t="e">
        <f>IF('Crisis Indicator Data'!#REF!="No Data",1,IF(#REF!&lt;&gt;"",1,0))</f>
        <v>#REF!</v>
      </c>
      <c r="AO92" s="25" t="e">
        <f>IF('Crisis Indicator Data'!#REF!="No Data",1,IF(#REF!&lt;&gt;"",1,0))</f>
        <v>#REF!</v>
      </c>
      <c r="AP92" s="25" t="e">
        <f>IF('Crisis Indicator Data'!#REF!="No Data",1,IF(#REF!&lt;&gt;"",1,0))</f>
        <v>#REF!</v>
      </c>
      <c r="AQ92" s="25" t="e">
        <f>IF('Crisis Indicator Data'!#REF!="No Data",1,IF(#REF!&lt;&gt;"",1,0))</f>
        <v>#REF!</v>
      </c>
      <c r="AR92" s="25" t="e">
        <f>IF('Crisis Indicator Data'!#REF!="No Data",1,IF(#REF!&lt;&gt;"",1,0))</f>
        <v>#REF!</v>
      </c>
      <c r="AS92" s="25" t="e">
        <f>IF('Crisis Indicator Data'!#REF!="No Data",1,IF(#REF!&lt;&gt;"",1,0))</f>
        <v>#REF!</v>
      </c>
      <c r="AT92" s="25" t="e">
        <f>IF('Crisis Indicator Data'!#REF!="No Data",1,IF(#REF!&lt;&gt;"",1,0))</f>
        <v>#REF!</v>
      </c>
      <c r="AU92" s="25" t="e">
        <f>IF('Crisis Indicator Data'!#REF!="No Data",1,IF(#REF!&lt;&gt;"",1,0))</f>
        <v>#REF!</v>
      </c>
      <c r="AV92" s="25" t="e">
        <f>IF('Crisis Indicator Data'!#REF!="No Data",1,IF(#REF!&lt;&gt;"",1,0))</f>
        <v>#REF!</v>
      </c>
      <c r="AW92" s="25" t="e">
        <f>IF('Crisis Indicator Data'!#REF!="No Data",1,IF(#REF!&lt;&gt;"",1,0))</f>
        <v>#REF!</v>
      </c>
      <c r="AX92" s="25" t="e">
        <f>IF('Crisis Indicator Data'!#REF!="No Data",1,IF(#REF!&lt;&gt;"",1,0))</f>
        <v>#REF!</v>
      </c>
      <c r="AY92" s="25" t="e">
        <f>IF('Crisis Indicator Data'!#REF!="No Data",1,IF(#REF!&lt;&gt;"",1,0))</f>
        <v>#REF!</v>
      </c>
      <c r="AZ92" s="25" t="e">
        <f>IF('Crisis Indicator Data'!#REF!="No Data",1,IF(#REF!&lt;&gt;"",1,0))</f>
        <v>#REF!</v>
      </c>
      <c r="BA92" t="e">
        <f t="shared" si="4"/>
        <v>#REF!</v>
      </c>
      <c r="BB92" s="27" t="e">
        <f t="shared" si="5"/>
        <v>#REF!</v>
      </c>
    </row>
    <row r="93" spans="1:54" x14ac:dyDescent="0.25">
      <c r="A93" t="s">
        <v>9421</v>
      </c>
      <c r="B93" s="25" t="e">
        <f>IF('Crisis Indicator Data'!#REF!="No Data",1,IF(#REF!&lt;&gt;"",1,0))</f>
        <v>#REF!</v>
      </c>
      <c r="C93" s="25" t="e">
        <f>IF('Crisis Indicator Data'!#REF!="No Data",1,IF(#REF!&lt;&gt;"",1,0))</f>
        <v>#REF!</v>
      </c>
      <c r="D93" s="25" t="e">
        <f>IF('Crisis Indicator Data'!#REF!="No Data",1,IF(#REF!&lt;&gt;"",1,0))</f>
        <v>#REF!</v>
      </c>
      <c r="E93" s="25" t="e">
        <f>IF('Crisis Indicator Data'!#REF!="No Data",1,IF(#REF!&lt;&gt;"",1,0))</f>
        <v>#REF!</v>
      </c>
      <c r="F93" s="25" t="e">
        <f>IF('Crisis Indicator Data'!#REF!="No Data",1,IF(#REF!&lt;&gt;"",1,0))</f>
        <v>#REF!</v>
      </c>
      <c r="G93" s="25" t="e">
        <f>IF('Crisis Indicator Data'!#REF!="No Data",1,IF(#REF!&lt;&gt;"",1,0))</f>
        <v>#REF!</v>
      </c>
      <c r="H93" s="25" t="e">
        <f>IF('Crisis Indicator Data'!#REF!="No Data",1,IF(#REF!&lt;&gt;"",1,0))</f>
        <v>#REF!</v>
      </c>
      <c r="I93" s="25" t="e">
        <f>IF('Crisis Indicator Data'!#REF!="No Data",1,IF(#REF!&lt;&gt;"",1,0))</f>
        <v>#REF!</v>
      </c>
      <c r="J93" s="25" t="e">
        <f>IF('Crisis Indicator Data'!#REF!="No Data",1,IF(#REF!&lt;&gt;"",1,0))</f>
        <v>#REF!</v>
      </c>
      <c r="K93" s="25" t="e">
        <f>IF('Crisis Indicator Data'!#REF!="No Data",1,IF(#REF!&lt;&gt;"",1,0))</f>
        <v>#REF!</v>
      </c>
      <c r="L93" s="25" t="e">
        <f>IF('Crisis Indicator Data'!#REF!="No Data",1,IF(#REF!&lt;&gt;"",1,0))</f>
        <v>#REF!</v>
      </c>
      <c r="M93" s="25" t="e">
        <f>IF('Crisis Indicator Data'!#REF!="No Data",1,IF(#REF!&lt;&gt;"",1,0))</f>
        <v>#REF!</v>
      </c>
      <c r="N93" s="25" t="e">
        <f>IF('Crisis Indicator Data'!#REF!="No Data",1,IF(#REF!&lt;&gt;"",1,0))</f>
        <v>#REF!</v>
      </c>
      <c r="O93" s="25" t="e">
        <f>IF('Crisis Indicator Data'!#REF!="No Data",1,IF(#REF!&lt;&gt;"",1,0))</f>
        <v>#REF!</v>
      </c>
      <c r="P93" s="25" t="e">
        <f>IF('Crisis Indicator Data'!#REF!="No Data",1,IF(#REF!&lt;&gt;"",1,0))</f>
        <v>#REF!</v>
      </c>
      <c r="Q93" s="25" t="e">
        <f>IF('Crisis Indicator Data'!#REF!="No Data",1,IF(#REF!&lt;&gt;"",1,0))</f>
        <v>#REF!</v>
      </c>
      <c r="R93" s="25" t="e">
        <f>IF('Crisis Indicator Data'!#REF!="No Data",1,IF(#REF!&lt;&gt;"",1,0))</f>
        <v>#REF!</v>
      </c>
      <c r="S93" s="25" t="e">
        <f>IF('Crisis Indicator Data'!#REF!="No Data",1,IF(#REF!&lt;&gt;"",1,0))</f>
        <v>#REF!</v>
      </c>
      <c r="T93" s="25" t="e">
        <f>IF('Crisis Indicator Data'!#REF!="No Data",1,IF(#REF!&lt;&gt;"",1,0))</f>
        <v>#REF!</v>
      </c>
      <c r="U93" s="25" t="e">
        <f>IF('Crisis Indicator Data'!#REF!="No Data",1,IF(#REF!&lt;&gt;"",1,0))</f>
        <v>#REF!</v>
      </c>
      <c r="V93" s="25" t="e">
        <f>IF('Crisis Indicator Data'!#REF!="No Data",1,IF(#REF!&lt;&gt;"",1,0))</f>
        <v>#REF!</v>
      </c>
      <c r="W93" s="25" t="e">
        <f>IF('Crisis Indicator Data'!#REF!="No Data",1,IF(#REF!&lt;&gt;"",1,0))</f>
        <v>#REF!</v>
      </c>
      <c r="X93" s="25" t="e">
        <f>IF('Crisis Indicator Data'!#REF!="No Data",1,IF(#REF!&lt;&gt;"",1,0))</f>
        <v>#REF!</v>
      </c>
      <c r="Y93" s="25" t="e">
        <f>IF('Crisis Indicator Data'!#REF!="No Data",1,IF(#REF!&lt;&gt;"",1,0))</f>
        <v>#REF!</v>
      </c>
      <c r="Z93" s="25" t="e">
        <f>IF('Crisis Indicator Data'!#REF!="No Data",1,IF(#REF!&lt;&gt;"",1,0))</f>
        <v>#REF!</v>
      </c>
      <c r="AA93" s="25" t="e">
        <f>IF('Crisis Indicator Data'!#REF!="No Data",1,IF(#REF!&lt;&gt;"",1,0))</f>
        <v>#REF!</v>
      </c>
      <c r="AB93" s="25" t="e">
        <f>IF('Crisis Indicator Data'!#REF!="No Data",1,IF(#REF!&lt;&gt;"",1,0))</f>
        <v>#REF!</v>
      </c>
      <c r="AC93" s="25" t="e">
        <f>IF('Crisis Indicator Data'!#REF!="No Data",1,IF(#REF!&lt;&gt;"",1,0))</f>
        <v>#REF!</v>
      </c>
      <c r="AD93" s="25" t="e">
        <f>IF('Crisis Indicator Data'!#REF!="No Data",1,IF(#REF!&lt;&gt;"",1,0))</f>
        <v>#REF!</v>
      </c>
      <c r="AE93" s="25" t="e">
        <f>IF('Crisis Indicator Data'!#REF!="No Data",1,IF(#REF!&lt;&gt;"",1,0))</f>
        <v>#REF!</v>
      </c>
      <c r="AF93" s="25" t="e">
        <f>IF('Crisis Indicator Data'!#REF!="No Data",1,IF(#REF!&lt;&gt;"",1,0))</f>
        <v>#REF!</v>
      </c>
      <c r="AG93" s="25" t="e">
        <f>IF('Crisis Indicator Data'!#REF!="No Data",1,IF(#REF!&lt;&gt;"",1,0))</f>
        <v>#REF!</v>
      </c>
      <c r="AH93" s="25" t="e">
        <f>IF('Crisis Indicator Data'!#REF!="No Data",1,IF(#REF!&lt;&gt;"",1,0))</f>
        <v>#REF!</v>
      </c>
      <c r="AI93" s="25" t="e">
        <f>IF('Crisis Indicator Data'!#REF!="No Data",1,IF(#REF!&lt;&gt;"",1,0))</f>
        <v>#REF!</v>
      </c>
      <c r="AJ93" s="25" t="e">
        <f>IF('Crisis Indicator Data'!#REF!="No Data",1,IF(#REF!&lt;&gt;"",1,0))</f>
        <v>#REF!</v>
      </c>
      <c r="AK93" s="25" t="e">
        <f>IF('Crisis Indicator Data'!#REF!="No Data",1,IF(#REF!&lt;&gt;"",1,0))</f>
        <v>#REF!</v>
      </c>
      <c r="AL93" s="25" t="e">
        <f>IF('Crisis Indicator Data'!#REF!="No Data",1,IF(#REF!&lt;&gt;"",1,0))</f>
        <v>#REF!</v>
      </c>
      <c r="AM93" s="25" t="e">
        <f>IF('Crisis Indicator Data'!#REF!="No Data",1,IF(#REF!&lt;&gt;"",1,0))</f>
        <v>#REF!</v>
      </c>
      <c r="AN93" s="25" t="e">
        <f>IF('Crisis Indicator Data'!#REF!="No Data",1,IF(#REF!&lt;&gt;"",1,0))</f>
        <v>#REF!</v>
      </c>
      <c r="AO93" s="25" t="e">
        <f>IF('Crisis Indicator Data'!#REF!="No Data",1,IF(#REF!&lt;&gt;"",1,0))</f>
        <v>#REF!</v>
      </c>
      <c r="AP93" s="25" t="e">
        <f>IF('Crisis Indicator Data'!#REF!="No Data",1,IF(#REF!&lt;&gt;"",1,0))</f>
        <v>#REF!</v>
      </c>
      <c r="AQ93" s="25" t="e">
        <f>IF('Crisis Indicator Data'!#REF!="No Data",1,IF(#REF!&lt;&gt;"",1,0))</f>
        <v>#REF!</v>
      </c>
      <c r="AR93" s="25" t="e">
        <f>IF('Crisis Indicator Data'!#REF!="No Data",1,IF(#REF!&lt;&gt;"",1,0))</f>
        <v>#REF!</v>
      </c>
      <c r="AS93" s="25" t="e">
        <f>IF('Crisis Indicator Data'!#REF!="No Data",1,IF(#REF!&lt;&gt;"",1,0))</f>
        <v>#REF!</v>
      </c>
      <c r="AT93" s="25" t="e">
        <f>IF('Crisis Indicator Data'!#REF!="No Data",1,IF(#REF!&lt;&gt;"",1,0))</f>
        <v>#REF!</v>
      </c>
      <c r="AU93" s="25" t="e">
        <f>IF('Crisis Indicator Data'!#REF!="No Data",1,IF(#REF!&lt;&gt;"",1,0))</f>
        <v>#REF!</v>
      </c>
      <c r="AV93" s="25" t="e">
        <f>IF('Crisis Indicator Data'!#REF!="No Data",1,IF(#REF!&lt;&gt;"",1,0))</f>
        <v>#REF!</v>
      </c>
      <c r="AW93" s="25" t="e">
        <f>IF('Crisis Indicator Data'!#REF!="No Data",1,IF(#REF!&lt;&gt;"",1,0))</f>
        <v>#REF!</v>
      </c>
      <c r="AX93" s="25" t="e">
        <f>IF('Crisis Indicator Data'!#REF!="No Data",1,IF(#REF!&lt;&gt;"",1,0))</f>
        <v>#REF!</v>
      </c>
      <c r="AY93" s="25" t="e">
        <f>IF('Crisis Indicator Data'!#REF!="No Data",1,IF(#REF!&lt;&gt;"",1,0))</f>
        <v>#REF!</v>
      </c>
      <c r="AZ93" s="25" t="e">
        <f>IF('Crisis Indicator Data'!#REF!="No Data",1,IF(#REF!&lt;&gt;"",1,0))</f>
        <v>#REF!</v>
      </c>
      <c r="BA93" t="e">
        <f t="shared" si="4"/>
        <v>#REF!</v>
      </c>
      <c r="BB93" s="27" t="e">
        <f t="shared" si="5"/>
        <v>#REF!</v>
      </c>
    </row>
    <row r="94" spans="1:54" x14ac:dyDescent="0.25">
      <c r="A94" t="s">
        <v>9438</v>
      </c>
      <c r="B94" s="25" t="e">
        <f>IF('Crisis Indicator Data'!#REF!="No Data",1,IF(#REF!&lt;&gt;"",1,0))</f>
        <v>#REF!</v>
      </c>
      <c r="C94" s="25" t="e">
        <f>IF('Crisis Indicator Data'!#REF!="No Data",1,IF(#REF!&lt;&gt;"",1,0))</f>
        <v>#REF!</v>
      </c>
      <c r="D94" s="25" t="e">
        <f>IF('Crisis Indicator Data'!#REF!="No Data",1,IF(#REF!&lt;&gt;"",1,0))</f>
        <v>#REF!</v>
      </c>
      <c r="E94" s="25" t="e">
        <f>IF('Crisis Indicator Data'!#REF!="No Data",1,IF(#REF!&lt;&gt;"",1,0))</f>
        <v>#REF!</v>
      </c>
      <c r="F94" s="25" t="e">
        <f>IF('Crisis Indicator Data'!#REF!="No Data",1,IF(#REF!&lt;&gt;"",1,0))</f>
        <v>#REF!</v>
      </c>
      <c r="G94" s="25" t="e">
        <f>IF('Crisis Indicator Data'!#REF!="No Data",1,IF(#REF!&lt;&gt;"",1,0))</f>
        <v>#REF!</v>
      </c>
      <c r="H94" s="25" t="e">
        <f>IF('Crisis Indicator Data'!#REF!="No Data",1,IF(#REF!&lt;&gt;"",1,0))</f>
        <v>#REF!</v>
      </c>
      <c r="I94" s="25" t="e">
        <f>IF('Crisis Indicator Data'!#REF!="No Data",1,IF(#REF!&lt;&gt;"",1,0))</f>
        <v>#REF!</v>
      </c>
      <c r="J94" s="25" t="e">
        <f>IF('Crisis Indicator Data'!#REF!="No Data",1,IF(#REF!&lt;&gt;"",1,0))</f>
        <v>#REF!</v>
      </c>
      <c r="K94" s="25" t="e">
        <f>IF('Crisis Indicator Data'!#REF!="No Data",1,IF(#REF!&lt;&gt;"",1,0))</f>
        <v>#REF!</v>
      </c>
      <c r="L94" s="25" t="e">
        <f>IF('Crisis Indicator Data'!#REF!="No Data",1,IF(#REF!&lt;&gt;"",1,0))</f>
        <v>#REF!</v>
      </c>
      <c r="M94" s="25" t="e">
        <f>IF('Crisis Indicator Data'!#REF!="No Data",1,IF(#REF!&lt;&gt;"",1,0))</f>
        <v>#REF!</v>
      </c>
      <c r="N94" s="25" t="e">
        <f>IF('Crisis Indicator Data'!#REF!="No Data",1,IF(#REF!&lt;&gt;"",1,0))</f>
        <v>#REF!</v>
      </c>
      <c r="O94" s="25" t="e">
        <f>IF('Crisis Indicator Data'!#REF!="No Data",1,IF(#REF!&lt;&gt;"",1,0))</f>
        <v>#REF!</v>
      </c>
      <c r="P94" s="25" t="e">
        <f>IF('Crisis Indicator Data'!#REF!="No Data",1,IF(#REF!&lt;&gt;"",1,0))</f>
        <v>#REF!</v>
      </c>
      <c r="Q94" s="25" t="e">
        <f>IF('Crisis Indicator Data'!#REF!="No Data",1,IF(#REF!&lt;&gt;"",1,0))</f>
        <v>#REF!</v>
      </c>
      <c r="R94" s="25" t="e">
        <f>IF('Crisis Indicator Data'!#REF!="No Data",1,IF(#REF!&lt;&gt;"",1,0))</f>
        <v>#REF!</v>
      </c>
      <c r="S94" s="25" t="e">
        <f>IF('Crisis Indicator Data'!#REF!="No Data",1,IF(#REF!&lt;&gt;"",1,0))</f>
        <v>#REF!</v>
      </c>
      <c r="T94" s="25" t="e">
        <f>IF('Crisis Indicator Data'!#REF!="No Data",1,IF(#REF!&lt;&gt;"",1,0))</f>
        <v>#REF!</v>
      </c>
      <c r="U94" s="25" t="e">
        <f>IF('Crisis Indicator Data'!#REF!="No Data",1,IF(#REF!&lt;&gt;"",1,0))</f>
        <v>#REF!</v>
      </c>
      <c r="V94" s="25" t="e">
        <f>IF('Crisis Indicator Data'!#REF!="No Data",1,IF(#REF!&lt;&gt;"",1,0))</f>
        <v>#REF!</v>
      </c>
      <c r="W94" s="25" t="e">
        <f>IF('Crisis Indicator Data'!#REF!="No Data",1,IF(#REF!&lt;&gt;"",1,0))</f>
        <v>#REF!</v>
      </c>
      <c r="X94" s="25" t="e">
        <f>IF('Crisis Indicator Data'!#REF!="No Data",1,IF(#REF!&lt;&gt;"",1,0))</f>
        <v>#REF!</v>
      </c>
      <c r="Y94" s="25" t="e">
        <f>IF('Crisis Indicator Data'!#REF!="No Data",1,IF(#REF!&lt;&gt;"",1,0))</f>
        <v>#REF!</v>
      </c>
      <c r="Z94" s="25" t="e">
        <f>IF('Crisis Indicator Data'!#REF!="No Data",1,IF(#REF!&lt;&gt;"",1,0))</f>
        <v>#REF!</v>
      </c>
      <c r="AA94" s="25" t="e">
        <f>IF('Crisis Indicator Data'!#REF!="No Data",1,IF(#REF!&lt;&gt;"",1,0))</f>
        <v>#REF!</v>
      </c>
      <c r="AB94" s="25" t="e">
        <f>IF('Crisis Indicator Data'!#REF!="No Data",1,IF(#REF!&lt;&gt;"",1,0))</f>
        <v>#REF!</v>
      </c>
      <c r="AC94" s="25" t="e">
        <f>IF('Crisis Indicator Data'!#REF!="No Data",1,IF(#REF!&lt;&gt;"",1,0))</f>
        <v>#REF!</v>
      </c>
      <c r="AD94" s="25" t="e">
        <f>IF('Crisis Indicator Data'!#REF!="No Data",1,IF(#REF!&lt;&gt;"",1,0))</f>
        <v>#REF!</v>
      </c>
      <c r="AE94" s="25" t="e">
        <f>IF('Crisis Indicator Data'!#REF!="No Data",1,IF(#REF!&lt;&gt;"",1,0))</f>
        <v>#REF!</v>
      </c>
      <c r="AF94" s="25" t="e">
        <f>IF('Crisis Indicator Data'!#REF!="No Data",1,IF(#REF!&lt;&gt;"",1,0))</f>
        <v>#REF!</v>
      </c>
      <c r="AG94" s="25" t="e">
        <f>IF('Crisis Indicator Data'!#REF!="No Data",1,IF(#REF!&lt;&gt;"",1,0))</f>
        <v>#REF!</v>
      </c>
      <c r="AH94" s="25" t="e">
        <f>IF('Crisis Indicator Data'!#REF!="No Data",1,IF(#REF!&lt;&gt;"",1,0))</f>
        <v>#REF!</v>
      </c>
      <c r="AI94" s="25" t="e">
        <f>IF('Crisis Indicator Data'!#REF!="No Data",1,IF(#REF!&lt;&gt;"",1,0))</f>
        <v>#REF!</v>
      </c>
      <c r="AJ94" s="25" t="e">
        <f>IF('Crisis Indicator Data'!#REF!="No Data",1,IF(#REF!&lt;&gt;"",1,0))</f>
        <v>#REF!</v>
      </c>
      <c r="AK94" s="25" t="e">
        <f>IF('Crisis Indicator Data'!#REF!="No Data",1,IF(#REF!&lt;&gt;"",1,0))</f>
        <v>#REF!</v>
      </c>
      <c r="AL94" s="25" t="e">
        <f>IF('Crisis Indicator Data'!#REF!="No Data",1,IF(#REF!&lt;&gt;"",1,0))</f>
        <v>#REF!</v>
      </c>
      <c r="AM94" s="25" t="e">
        <f>IF('Crisis Indicator Data'!#REF!="No Data",1,IF(#REF!&lt;&gt;"",1,0))</f>
        <v>#REF!</v>
      </c>
      <c r="AN94" s="25" t="e">
        <f>IF('Crisis Indicator Data'!#REF!="No Data",1,IF(#REF!&lt;&gt;"",1,0))</f>
        <v>#REF!</v>
      </c>
      <c r="AO94" s="25" t="e">
        <f>IF('Crisis Indicator Data'!#REF!="No Data",1,IF(#REF!&lt;&gt;"",1,0))</f>
        <v>#REF!</v>
      </c>
      <c r="AP94" s="25" t="e">
        <f>IF('Crisis Indicator Data'!#REF!="No Data",1,IF(#REF!&lt;&gt;"",1,0))</f>
        <v>#REF!</v>
      </c>
      <c r="AQ94" s="25" t="e">
        <f>IF('Crisis Indicator Data'!#REF!="No Data",1,IF(#REF!&lt;&gt;"",1,0))</f>
        <v>#REF!</v>
      </c>
      <c r="AR94" s="25" t="e">
        <f>IF('Crisis Indicator Data'!#REF!="No Data",1,IF(#REF!&lt;&gt;"",1,0))</f>
        <v>#REF!</v>
      </c>
      <c r="AS94" s="25" t="e">
        <f>IF('Crisis Indicator Data'!#REF!="No Data",1,IF(#REF!&lt;&gt;"",1,0))</f>
        <v>#REF!</v>
      </c>
      <c r="AT94" s="25" t="e">
        <f>IF('Crisis Indicator Data'!#REF!="No Data",1,IF(#REF!&lt;&gt;"",1,0))</f>
        <v>#REF!</v>
      </c>
      <c r="AU94" s="25" t="e">
        <f>IF('Crisis Indicator Data'!#REF!="No Data",1,IF(#REF!&lt;&gt;"",1,0))</f>
        <v>#REF!</v>
      </c>
      <c r="AV94" s="25" t="e">
        <f>IF('Crisis Indicator Data'!#REF!="No Data",1,IF(#REF!&lt;&gt;"",1,0))</f>
        <v>#REF!</v>
      </c>
      <c r="AW94" s="25" t="e">
        <f>IF('Crisis Indicator Data'!#REF!="No Data",1,IF(#REF!&lt;&gt;"",1,0))</f>
        <v>#REF!</v>
      </c>
      <c r="AX94" s="25" t="e">
        <f>IF('Crisis Indicator Data'!#REF!="No Data",1,IF(#REF!&lt;&gt;"",1,0))</f>
        <v>#REF!</v>
      </c>
      <c r="AY94" s="25" t="e">
        <f>IF('Crisis Indicator Data'!#REF!="No Data",1,IF(#REF!&lt;&gt;"",1,0))</f>
        <v>#REF!</v>
      </c>
      <c r="AZ94" s="25" t="e">
        <f>IF('Crisis Indicator Data'!#REF!="No Data",1,IF(#REF!&lt;&gt;"",1,0))</f>
        <v>#REF!</v>
      </c>
      <c r="BA94" t="e">
        <f t="shared" si="4"/>
        <v>#REF!</v>
      </c>
      <c r="BB94" s="27" t="e">
        <f t="shared" si="5"/>
        <v>#REF!</v>
      </c>
    </row>
    <row r="95" spans="1:54" x14ac:dyDescent="0.25">
      <c r="A95" t="s">
        <v>9422</v>
      </c>
      <c r="B95" s="25" t="e">
        <f>IF('Crisis Indicator Data'!#REF!="No Data",1,IF(#REF!&lt;&gt;"",1,0))</f>
        <v>#REF!</v>
      </c>
      <c r="C95" s="25" t="e">
        <f>IF('Crisis Indicator Data'!#REF!="No Data",1,IF(#REF!&lt;&gt;"",1,0))</f>
        <v>#REF!</v>
      </c>
      <c r="D95" s="25" t="e">
        <f>IF('Crisis Indicator Data'!#REF!="No Data",1,IF(#REF!&lt;&gt;"",1,0))</f>
        <v>#REF!</v>
      </c>
      <c r="E95" s="25" t="e">
        <f>IF('Crisis Indicator Data'!#REF!="No Data",1,IF(#REF!&lt;&gt;"",1,0))</f>
        <v>#REF!</v>
      </c>
      <c r="F95" s="25" t="e">
        <f>IF('Crisis Indicator Data'!#REF!="No Data",1,IF(#REF!&lt;&gt;"",1,0))</f>
        <v>#REF!</v>
      </c>
      <c r="G95" s="25" t="e">
        <f>IF('Crisis Indicator Data'!#REF!="No Data",1,IF(#REF!&lt;&gt;"",1,0))</f>
        <v>#REF!</v>
      </c>
      <c r="H95" s="25" t="e">
        <f>IF('Crisis Indicator Data'!#REF!="No Data",1,IF(#REF!&lt;&gt;"",1,0))</f>
        <v>#REF!</v>
      </c>
      <c r="I95" s="25" t="e">
        <f>IF('Crisis Indicator Data'!#REF!="No Data",1,IF(#REF!&lt;&gt;"",1,0))</f>
        <v>#REF!</v>
      </c>
      <c r="J95" s="25" t="e">
        <f>IF('Crisis Indicator Data'!#REF!="No Data",1,IF(#REF!&lt;&gt;"",1,0))</f>
        <v>#REF!</v>
      </c>
      <c r="K95" s="25" t="e">
        <f>IF('Crisis Indicator Data'!#REF!="No Data",1,IF(#REF!&lt;&gt;"",1,0))</f>
        <v>#REF!</v>
      </c>
      <c r="L95" s="25" t="e">
        <f>IF('Crisis Indicator Data'!#REF!="No Data",1,IF(#REF!&lt;&gt;"",1,0))</f>
        <v>#REF!</v>
      </c>
      <c r="M95" s="25" t="e">
        <f>IF('Crisis Indicator Data'!#REF!="No Data",1,IF(#REF!&lt;&gt;"",1,0))</f>
        <v>#REF!</v>
      </c>
      <c r="N95" s="25" t="e">
        <f>IF('Crisis Indicator Data'!#REF!="No Data",1,IF(#REF!&lt;&gt;"",1,0))</f>
        <v>#REF!</v>
      </c>
      <c r="O95" s="25" t="e">
        <f>IF('Crisis Indicator Data'!#REF!="No Data",1,IF(#REF!&lt;&gt;"",1,0))</f>
        <v>#REF!</v>
      </c>
      <c r="P95" s="25" t="e">
        <f>IF('Crisis Indicator Data'!#REF!="No Data",1,IF(#REF!&lt;&gt;"",1,0))</f>
        <v>#REF!</v>
      </c>
      <c r="Q95" s="25" t="e">
        <f>IF('Crisis Indicator Data'!#REF!="No Data",1,IF(#REF!&lt;&gt;"",1,0))</f>
        <v>#REF!</v>
      </c>
      <c r="R95" s="25" t="e">
        <f>IF('Crisis Indicator Data'!#REF!="No Data",1,IF(#REF!&lt;&gt;"",1,0))</f>
        <v>#REF!</v>
      </c>
      <c r="S95" s="25" t="e">
        <f>IF('Crisis Indicator Data'!#REF!="No Data",1,IF(#REF!&lt;&gt;"",1,0))</f>
        <v>#REF!</v>
      </c>
      <c r="T95" s="25" t="e">
        <f>IF('Crisis Indicator Data'!#REF!="No Data",1,IF(#REF!&lt;&gt;"",1,0))</f>
        <v>#REF!</v>
      </c>
      <c r="U95" s="25" t="e">
        <f>IF('Crisis Indicator Data'!#REF!="No Data",1,IF(#REF!&lt;&gt;"",1,0))</f>
        <v>#REF!</v>
      </c>
      <c r="V95" s="25" t="e">
        <f>IF('Crisis Indicator Data'!#REF!="No Data",1,IF(#REF!&lt;&gt;"",1,0))</f>
        <v>#REF!</v>
      </c>
      <c r="W95" s="25" t="e">
        <f>IF('Crisis Indicator Data'!#REF!="No Data",1,IF(#REF!&lt;&gt;"",1,0))</f>
        <v>#REF!</v>
      </c>
      <c r="X95" s="25" t="e">
        <f>IF('Crisis Indicator Data'!#REF!="No Data",1,IF(#REF!&lt;&gt;"",1,0))</f>
        <v>#REF!</v>
      </c>
      <c r="Y95" s="25" t="e">
        <f>IF('Crisis Indicator Data'!#REF!="No Data",1,IF(#REF!&lt;&gt;"",1,0))</f>
        <v>#REF!</v>
      </c>
      <c r="Z95" s="25" t="e">
        <f>IF('Crisis Indicator Data'!#REF!="No Data",1,IF(#REF!&lt;&gt;"",1,0))</f>
        <v>#REF!</v>
      </c>
      <c r="AA95" s="25" t="e">
        <f>IF('Crisis Indicator Data'!#REF!="No Data",1,IF(#REF!&lt;&gt;"",1,0))</f>
        <v>#REF!</v>
      </c>
      <c r="AB95" s="25" t="e">
        <f>IF('Crisis Indicator Data'!#REF!="No Data",1,IF(#REF!&lt;&gt;"",1,0))</f>
        <v>#REF!</v>
      </c>
      <c r="AC95" s="25" t="e">
        <f>IF('Crisis Indicator Data'!#REF!="No Data",1,IF(#REF!&lt;&gt;"",1,0))</f>
        <v>#REF!</v>
      </c>
      <c r="AD95" s="25" t="e">
        <f>IF('Crisis Indicator Data'!#REF!="No Data",1,IF(#REF!&lt;&gt;"",1,0))</f>
        <v>#REF!</v>
      </c>
      <c r="AE95" s="25" t="e">
        <f>IF('Crisis Indicator Data'!#REF!="No Data",1,IF(#REF!&lt;&gt;"",1,0))</f>
        <v>#REF!</v>
      </c>
      <c r="AF95" s="25" t="e">
        <f>IF('Crisis Indicator Data'!#REF!="No Data",1,IF(#REF!&lt;&gt;"",1,0))</f>
        <v>#REF!</v>
      </c>
      <c r="AG95" s="25" t="e">
        <f>IF('Crisis Indicator Data'!#REF!="No Data",1,IF(#REF!&lt;&gt;"",1,0))</f>
        <v>#REF!</v>
      </c>
      <c r="AH95" s="25" t="e">
        <f>IF('Crisis Indicator Data'!#REF!="No Data",1,IF(#REF!&lt;&gt;"",1,0))</f>
        <v>#REF!</v>
      </c>
      <c r="AI95" s="25" t="e">
        <f>IF('Crisis Indicator Data'!#REF!="No Data",1,IF(#REF!&lt;&gt;"",1,0))</f>
        <v>#REF!</v>
      </c>
      <c r="AJ95" s="25" t="e">
        <f>IF('Crisis Indicator Data'!#REF!="No Data",1,IF(#REF!&lt;&gt;"",1,0))</f>
        <v>#REF!</v>
      </c>
      <c r="AK95" s="25" t="e">
        <f>IF('Crisis Indicator Data'!#REF!="No Data",1,IF(#REF!&lt;&gt;"",1,0))</f>
        <v>#REF!</v>
      </c>
      <c r="AL95" s="25" t="e">
        <f>IF('Crisis Indicator Data'!#REF!="No Data",1,IF(#REF!&lt;&gt;"",1,0))</f>
        <v>#REF!</v>
      </c>
      <c r="AM95" s="25" t="e">
        <f>IF('Crisis Indicator Data'!#REF!="No Data",1,IF(#REF!&lt;&gt;"",1,0))</f>
        <v>#REF!</v>
      </c>
      <c r="AN95" s="25" t="e">
        <f>IF('Crisis Indicator Data'!#REF!="No Data",1,IF(#REF!&lt;&gt;"",1,0))</f>
        <v>#REF!</v>
      </c>
      <c r="AO95" s="25" t="e">
        <f>IF('Crisis Indicator Data'!#REF!="No Data",1,IF(#REF!&lt;&gt;"",1,0))</f>
        <v>#REF!</v>
      </c>
      <c r="AP95" s="25" t="e">
        <f>IF('Crisis Indicator Data'!#REF!="No Data",1,IF(#REF!&lt;&gt;"",1,0))</f>
        <v>#REF!</v>
      </c>
      <c r="AQ95" s="25" t="e">
        <f>IF('Crisis Indicator Data'!#REF!="No Data",1,IF(#REF!&lt;&gt;"",1,0))</f>
        <v>#REF!</v>
      </c>
      <c r="AR95" s="25" t="e">
        <f>IF('Crisis Indicator Data'!#REF!="No Data",1,IF(#REF!&lt;&gt;"",1,0))</f>
        <v>#REF!</v>
      </c>
      <c r="AS95" s="25" t="e">
        <f>IF('Crisis Indicator Data'!#REF!="No Data",1,IF(#REF!&lt;&gt;"",1,0))</f>
        <v>#REF!</v>
      </c>
      <c r="AT95" s="25" t="e">
        <f>IF('Crisis Indicator Data'!#REF!="No Data",1,IF(#REF!&lt;&gt;"",1,0))</f>
        <v>#REF!</v>
      </c>
      <c r="AU95" s="25" t="e">
        <f>IF('Crisis Indicator Data'!#REF!="No Data",1,IF(#REF!&lt;&gt;"",1,0))</f>
        <v>#REF!</v>
      </c>
      <c r="AV95" s="25" t="e">
        <f>IF('Crisis Indicator Data'!#REF!="No Data",1,IF(#REF!&lt;&gt;"",1,0))</f>
        <v>#REF!</v>
      </c>
      <c r="AW95" s="25" t="e">
        <f>IF('Crisis Indicator Data'!#REF!="No Data",1,IF(#REF!&lt;&gt;"",1,0))</f>
        <v>#REF!</v>
      </c>
      <c r="AX95" s="25" t="e">
        <f>IF('Crisis Indicator Data'!#REF!="No Data",1,IF(#REF!&lt;&gt;"",1,0))</f>
        <v>#REF!</v>
      </c>
      <c r="AY95" s="25" t="e">
        <f>IF('Crisis Indicator Data'!#REF!="No Data",1,IF(#REF!&lt;&gt;"",1,0))</f>
        <v>#REF!</v>
      </c>
      <c r="AZ95" s="25" t="e">
        <f>IF('Crisis Indicator Data'!#REF!="No Data",1,IF(#REF!&lt;&gt;"",1,0))</f>
        <v>#REF!</v>
      </c>
      <c r="BA95" t="e">
        <f t="shared" si="4"/>
        <v>#REF!</v>
      </c>
      <c r="BB95" s="27" t="e">
        <f t="shared" si="5"/>
        <v>#REF!</v>
      </c>
    </row>
    <row r="96" spans="1:54" x14ac:dyDescent="0.25">
      <c r="A96" t="s">
        <v>9432</v>
      </c>
      <c r="B96" s="25" t="e">
        <f>IF('Crisis Indicator Data'!#REF!="No Data",1,IF(#REF!&lt;&gt;"",1,0))</f>
        <v>#REF!</v>
      </c>
      <c r="C96" s="25" t="e">
        <f>IF('Crisis Indicator Data'!#REF!="No Data",1,IF(#REF!&lt;&gt;"",1,0))</f>
        <v>#REF!</v>
      </c>
      <c r="D96" s="25" t="e">
        <f>IF('Crisis Indicator Data'!#REF!="No Data",1,IF(#REF!&lt;&gt;"",1,0))</f>
        <v>#REF!</v>
      </c>
      <c r="E96" s="25" t="e">
        <f>IF('Crisis Indicator Data'!#REF!="No Data",1,IF(#REF!&lt;&gt;"",1,0))</f>
        <v>#REF!</v>
      </c>
      <c r="F96" s="25" t="e">
        <f>IF('Crisis Indicator Data'!#REF!="No Data",1,IF(#REF!&lt;&gt;"",1,0))</f>
        <v>#REF!</v>
      </c>
      <c r="G96" s="25" t="e">
        <f>IF('Crisis Indicator Data'!#REF!="No Data",1,IF(#REF!&lt;&gt;"",1,0))</f>
        <v>#REF!</v>
      </c>
      <c r="H96" s="25" t="e">
        <f>IF('Crisis Indicator Data'!#REF!="No Data",1,IF(#REF!&lt;&gt;"",1,0))</f>
        <v>#REF!</v>
      </c>
      <c r="I96" s="25" t="e">
        <f>IF('Crisis Indicator Data'!#REF!="No Data",1,IF(#REF!&lt;&gt;"",1,0))</f>
        <v>#REF!</v>
      </c>
      <c r="J96" s="25" t="e">
        <f>IF('Crisis Indicator Data'!#REF!="No Data",1,IF(#REF!&lt;&gt;"",1,0))</f>
        <v>#REF!</v>
      </c>
      <c r="K96" s="25" t="e">
        <f>IF('Crisis Indicator Data'!#REF!="No Data",1,IF(#REF!&lt;&gt;"",1,0))</f>
        <v>#REF!</v>
      </c>
      <c r="L96" s="25" t="e">
        <f>IF('Crisis Indicator Data'!#REF!="No Data",1,IF(#REF!&lt;&gt;"",1,0))</f>
        <v>#REF!</v>
      </c>
      <c r="M96" s="25" t="e">
        <f>IF('Crisis Indicator Data'!#REF!="No Data",1,IF(#REF!&lt;&gt;"",1,0))</f>
        <v>#REF!</v>
      </c>
      <c r="N96" s="25" t="e">
        <f>IF('Crisis Indicator Data'!#REF!="No Data",1,IF(#REF!&lt;&gt;"",1,0))</f>
        <v>#REF!</v>
      </c>
      <c r="O96" s="25" t="e">
        <f>IF('Crisis Indicator Data'!#REF!="No Data",1,IF(#REF!&lt;&gt;"",1,0))</f>
        <v>#REF!</v>
      </c>
      <c r="P96" s="25" t="e">
        <f>IF('Crisis Indicator Data'!#REF!="No Data",1,IF(#REF!&lt;&gt;"",1,0))</f>
        <v>#REF!</v>
      </c>
      <c r="Q96" s="25" t="e">
        <f>IF('Crisis Indicator Data'!#REF!="No Data",1,IF(#REF!&lt;&gt;"",1,0))</f>
        <v>#REF!</v>
      </c>
      <c r="R96" s="25" t="e">
        <f>IF('Crisis Indicator Data'!#REF!="No Data",1,IF(#REF!&lt;&gt;"",1,0))</f>
        <v>#REF!</v>
      </c>
      <c r="S96" s="25" t="e">
        <f>IF('Crisis Indicator Data'!#REF!="No Data",1,IF(#REF!&lt;&gt;"",1,0))</f>
        <v>#REF!</v>
      </c>
      <c r="T96" s="25" t="e">
        <f>IF('Crisis Indicator Data'!#REF!="No Data",1,IF(#REF!&lt;&gt;"",1,0))</f>
        <v>#REF!</v>
      </c>
      <c r="U96" s="25" t="e">
        <f>IF('Crisis Indicator Data'!#REF!="No Data",1,IF(#REF!&lt;&gt;"",1,0))</f>
        <v>#REF!</v>
      </c>
      <c r="V96" s="25" t="e">
        <f>IF('Crisis Indicator Data'!#REF!="No Data",1,IF(#REF!&lt;&gt;"",1,0))</f>
        <v>#REF!</v>
      </c>
      <c r="W96" s="25" t="e">
        <f>IF('Crisis Indicator Data'!#REF!="No Data",1,IF(#REF!&lt;&gt;"",1,0))</f>
        <v>#REF!</v>
      </c>
      <c r="X96" s="25" t="e">
        <f>IF('Crisis Indicator Data'!#REF!="No Data",1,IF(#REF!&lt;&gt;"",1,0))</f>
        <v>#REF!</v>
      </c>
      <c r="Y96" s="25" t="e">
        <f>IF('Crisis Indicator Data'!#REF!="No Data",1,IF(#REF!&lt;&gt;"",1,0))</f>
        <v>#REF!</v>
      </c>
      <c r="Z96" s="25" t="e">
        <f>IF('Crisis Indicator Data'!#REF!="No Data",1,IF(#REF!&lt;&gt;"",1,0))</f>
        <v>#REF!</v>
      </c>
      <c r="AA96" s="25" t="e">
        <f>IF('Crisis Indicator Data'!#REF!="No Data",1,IF(#REF!&lt;&gt;"",1,0))</f>
        <v>#REF!</v>
      </c>
      <c r="AB96" s="25" t="e">
        <f>IF('Crisis Indicator Data'!#REF!="No Data",1,IF(#REF!&lt;&gt;"",1,0))</f>
        <v>#REF!</v>
      </c>
      <c r="AC96" s="25" t="e">
        <f>IF('Crisis Indicator Data'!#REF!="No Data",1,IF(#REF!&lt;&gt;"",1,0))</f>
        <v>#REF!</v>
      </c>
      <c r="AD96" s="25" t="e">
        <f>IF('Crisis Indicator Data'!#REF!="No Data",1,IF(#REF!&lt;&gt;"",1,0))</f>
        <v>#REF!</v>
      </c>
      <c r="AE96" s="25" t="e">
        <f>IF('Crisis Indicator Data'!#REF!="No Data",1,IF(#REF!&lt;&gt;"",1,0))</f>
        <v>#REF!</v>
      </c>
      <c r="AF96" s="25" t="e">
        <f>IF('Crisis Indicator Data'!#REF!="No Data",1,IF(#REF!&lt;&gt;"",1,0))</f>
        <v>#REF!</v>
      </c>
      <c r="AG96" s="25" t="e">
        <f>IF('Crisis Indicator Data'!#REF!="No Data",1,IF(#REF!&lt;&gt;"",1,0))</f>
        <v>#REF!</v>
      </c>
      <c r="AH96" s="25" t="e">
        <f>IF('Crisis Indicator Data'!#REF!="No Data",1,IF(#REF!&lt;&gt;"",1,0))</f>
        <v>#REF!</v>
      </c>
      <c r="AI96" s="25" t="e">
        <f>IF('Crisis Indicator Data'!#REF!="No Data",1,IF(#REF!&lt;&gt;"",1,0))</f>
        <v>#REF!</v>
      </c>
      <c r="AJ96" s="25" t="e">
        <f>IF('Crisis Indicator Data'!#REF!="No Data",1,IF(#REF!&lt;&gt;"",1,0))</f>
        <v>#REF!</v>
      </c>
      <c r="AK96" s="25" t="e">
        <f>IF('Crisis Indicator Data'!#REF!="No Data",1,IF(#REF!&lt;&gt;"",1,0))</f>
        <v>#REF!</v>
      </c>
      <c r="AL96" s="25" t="e">
        <f>IF('Crisis Indicator Data'!#REF!="No Data",1,IF(#REF!&lt;&gt;"",1,0))</f>
        <v>#REF!</v>
      </c>
      <c r="AM96" s="25" t="e">
        <f>IF('Crisis Indicator Data'!#REF!="No Data",1,IF(#REF!&lt;&gt;"",1,0))</f>
        <v>#REF!</v>
      </c>
      <c r="AN96" s="25" t="e">
        <f>IF('Crisis Indicator Data'!#REF!="No Data",1,IF(#REF!&lt;&gt;"",1,0))</f>
        <v>#REF!</v>
      </c>
      <c r="AO96" s="25" t="e">
        <f>IF('Crisis Indicator Data'!#REF!="No Data",1,IF(#REF!&lt;&gt;"",1,0))</f>
        <v>#REF!</v>
      </c>
      <c r="AP96" s="25" t="e">
        <f>IF('Crisis Indicator Data'!#REF!="No Data",1,IF(#REF!&lt;&gt;"",1,0))</f>
        <v>#REF!</v>
      </c>
      <c r="AQ96" s="25" t="e">
        <f>IF('Crisis Indicator Data'!#REF!="No Data",1,IF(#REF!&lt;&gt;"",1,0))</f>
        <v>#REF!</v>
      </c>
      <c r="AR96" s="25" t="e">
        <f>IF('Crisis Indicator Data'!#REF!="No Data",1,IF(#REF!&lt;&gt;"",1,0))</f>
        <v>#REF!</v>
      </c>
      <c r="AS96" s="25" t="e">
        <f>IF('Crisis Indicator Data'!#REF!="No Data",1,IF(#REF!&lt;&gt;"",1,0))</f>
        <v>#REF!</v>
      </c>
      <c r="AT96" s="25" t="e">
        <f>IF('Crisis Indicator Data'!#REF!="No Data",1,IF(#REF!&lt;&gt;"",1,0))</f>
        <v>#REF!</v>
      </c>
      <c r="AU96" s="25" t="e">
        <f>IF('Crisis Indicator Data'!#REF!="No Data",1,IF(#REF!&lt;&gt;"",1,0))</f>
        <v>#REF!</v>
      </c>
      <c r="AV96" s="25" t="e">
        <f>IF('Crisis Indicator Data'!#REF!="No Data",1,IF(#REF!&lt;&gt;"",1,0))</f>
        <v>#REF!</v>
      </c>
      <c r="AW96" s="25" t="e">
        <f>IF('Crisis Indicator Data'!#REF!="No Data",1,IF(#REF!&lt;&gt;"",1,0))</f>
        <v>#REF!</v>
      </c>
      <c r="AX96" s="25" t="e">
        <f>IF('Crisis Indicator Data'!#REF!="No Data",1,IF(#REF!&lt;&gt;"",1,0))</f>
        <v>#REF!</v>
      </c>
      <c r="AY96" s="25" t="e">
        <f>IF('Crisis Indicator Data'!#REF!="No Data",1,IF(#REF!&lt;&gt;"",1,0))</f>
        <v>#REF!</v>
      </c>
      <c r="AZ96" s="25" t="e">
        <f>IF('Crisis Indicator Data'!#REF!="No Data",1,IF(#REF!&lt;&gt;"",1,0))</f>
        <v>#REF!</v>
      </c>
      <c r="BA96" t="e">
        <f t="shared" si="4"/>
        <v>#REF!</v>
      </c>
      <c r="BB96" s="27" t="e">
        <f t="shared" si="5"/>
        <v>#REF!</v>
      </c>
    </row>
    <row r="97" spans="1:54" x14ac:dyDescent="0.25">
      <c r="A97" t="s">
        <v>9424</v>
      </c>
      <c r="B97" s="25" t="e">
        <f>IF('Crisis Indicator Data'!#REF!="No Data",1,IF(#REF!&lt;&gt;"",1,0))</f>
        <v>#REF!</v>
      </c>
      <c r="C97" s="25" t="e">
        <f>IF('Crisis Indicator Data'!#REF!="No Data",1,IF(#REF!&lt;&gt;"",1,0))</f>
        <v>#REF!</v>
      </c>
      <c r="D97" s="25" t="e">
        <f>IF('Crisis Indicator Data'!#REF!="No Data",1,IF(#REF!&lt;&gt;"",1,0))</f>
        <v>#REF!</v>
      </c>
      <c r="E97" s="25" t="e">
        <f>IF('Crisis Indicator Data'!#REF!="No Data",1,IF(#REF!&lt;&gt;"",1,0))</f>
        <v>#REF!</v>
      </c>
      <c r="F97" s="25" t="e">
        <f>IF('Crisis Indicator Data'!#REF!="No Data",1,IF(#REF!&lt;&gt;"",1,0))</f>
        <v>#REF!</v>
      </c>
      <c r="G97" s="25" t="e">
        <f>IF('Crisis Indicator Data'!#REF!="No Data",1,IF(#REF!&lt;&gt;"",1,0))</f>
        <v>#REF!</v>
      </c>
      <c r="H97" s="25" t="e">
        <f>IF('Crisis Indicator Data'!#REF!="No Data",1,IF(#REF!&lt;&gt;"",1,0))</f>
        <v>#REF!</v>
      </c>
      <c r="I97" s="25" t="e">
        <f>IF('Crisis Indicator Data'!#REF!="No Data",1,IF(#REF!&lt;&gt;"",1,0))</f>
        <v>#REF!</v>
      </c>
      <c r="J97" s="25" t="e">
        <f>IF('Crisis Indicator Data'!#REF!="No Data",1,IF(#REF!&lt;&gt;"",1,0))</f>
        <v>#REF!</v>
      </c>
      <c r="K97" s="25" t="e">
        <f>IF('Crisis Indicator Data'!#REF!="No Data",1,IF(#REF!&lt;&gt;"",1,0))</f>
        <v>#REF!</v>
      </c>
      <c r="L97" s="25" t="e">
        <f>IF('Crisis Indicator Data'!#REF!="No Data",1,IF(#REF!&lt;&gt;"",1,0))</f>
        <v>#REF!</v>
      </c>
      <c r="M97" s="25" t="e">
        <f>IF('Crisis Indicator Data'!#REF!="No Data",1,IF(#REF!&lt;&gt;"",1,0))</f>
        <v>#REF!</v>
      </c>
      <c r="N97" s="25" t="e">
        <f>IF('Crisis Indicator Data'!#REF!="No Data",1,IF(#REF!&lt;&gt;"",1,0))</f>
        <v>#REF!</v>
      </c>
      <c r="O97" s="25" t="e">
        <f>IF('Crisis Indicator Data'!#REF!="No Data",1,IF(#REF!&lt;&gt;"",1,0))</f>
        <v>#REF!</v>
      </c>
      <c r="P97" s="25" t="e">
        <f>IF('Crisis Indicator Data'!#REF!="No Data",1,IF(#REF!&lt;&gt;"",1,0))</f>
        <v>#REF!</v>
      </c>
      <c r="Q97" s="25" t="e">
        <f>IF('Crisis Indicator Data'!#REF!="No Data",1,IF(#REF!&lt;&gt;"",1,0))</f>
        <v>#REF!</v>
      </c>
      <c r="R97" s="25" t="e">
        <f>IF('Crisis Indicator Data'!#REF!="No Data",1,IF(#REF!&lt;&gt;"",1,0))</f>
        <v>#REF!</v>
      </c>
      <c r="S97" s="25" t="e">
        <f>IF('Crisis Indicator Data'!#REF!="No Data",1,IF(#REF!&lt;&gt;"",1,0))</f>
        <v>#REF!</v>
      </c>
      <c r="T97" s="25" t="e">
        <f>IF('Crisis Indicator Data'!#REF!="No Data",1,IF(#REF!&lt;&gt;"",1,0))</f>
        <v>#REF!</v>
      </c>
      <c r="U97" s="25" t="e">
        <f>IF('Crisis Indicator Data'!#REF!="No Data",1,IF(#REF!&lt;&gt;"",1,0))</f>
        <v>#REF!</v>
      </c>
      <c r="V97" s="25" t="e">
        <f>IF('Crisis Indicator Data'!#REF!="No Data",1,IF(#REF!&lt;&gt;"",1,0))</f>
        <v>#REF!</v>
      </c>
      <c r="W97" s="25" t="e">
        <f>IF('Crisis Indicator Data'!#REF!="No Data",1,IF(#REF!&lt;&gt;"",1,0))</f>
        <v>#REF!</v>
      </c>
      <c r="X97" s="25" t="e">
        <f>IF('Crisis Indicator Data'!#REF!="No Data",1,IF(#REF!&lt;&gt;"",1,0))</f>
        <v>#REF!</v>
      </c>
      <c r="Y97" s="25" t="e">
        <f>IF('Crisis Indicator Data'!#REF!="No Data",1,IF(#REF!&lt;&gt;"",1,0))</f>
        <v>#REF!</v>
      </c>
      <c r="Z97" s="25" t="e">
        <f>IF('Crisis Indicator Data'!#REF!="No Data",1,IF(#REF!&lt;&gt;"",1,0))</f>
        <v>#REF!</v>
      </c>
      <c r="AA97" s="25" t="e">
        <f>IF('Crisis Indicator Data'!#REF!="No Data",1,IF(#REF!&lt;&gt;"",1,0))</f>
        <v>#REF!</v>
      </c>
      <c r="AB97" s="25" t="e">
        <f>IF('Crisis Indicator Data'!#REF!="No Data",1,IF(#REF!&lt;&gt;"",1,0))</f>
        <v>#REF!</v>
      </c>
      <c r="AC97" s="25" t="e">
        <f>IF('Crisis Indicator Data'!#REF!="No Data",1,IF(#REF!&lt;&gt;"",1,0))</f>
        <v>#REF!</v>
      </c>
      <c r="AD97" s="25" t="e">
        <f>IF('Crisis Indicator Data'!#REF!="No Data",1,IF(#REF!&lt;&gt;"",1,0))</f>
        <v>#REF!</v>
      </c>
      <c r="AE97" s="25" t="e">
        <f>IF('Crisis Indicator Data'!#REF!="No Data",1,IF(#REF!&lt;&gt;"",1,0))</f>
        <v>#REF!</v>
      </c>
      <c r="AF97" s="25" t="e">
        <f>IF('Crisis Indicator Data'!#REF!="No Data",1,IF(#REF!&lt;&gt;"",1,0))</f>
        <v>#REF!</v>
      </c>
      <c r="AG97" s="25" t="e">
        <f>IF('Crisis Indicator Data'!#REF!="No Data",1,IF(#REF!&lt;&gt;"",1,0))</f>
        <v>#REF!</v>
      </c>
      <c r="AH97" s="25" t="e">
        <f>IF('Crisis Indicator Data'!#REF!="No Data",1,IF(#REF!&lt;&gt;"",1,0))</f>
        <v>#REF!</v>
      </c>
      <c r="AI97" s="25" t="e">
        <f>IF('Crisis Indicator Data'!#REF!="No Data",1,IF(#REF!&lt;&gt;"",1,0))</f>
        <v>#REF!</v>
      </c>
      <c r="AJ97" s="25" t="e">
        <f>IF('Crisis Indicator Data'!#REF!="No Data",1,IF(#REF!&lt;&gt;"",1,0))</f>
        <v>#REF!</v>
      </c>
      <c r="AK97" s="25" t="e">
        <f>IF('Crisis Indicator Data'!#REF!="No Data",1,IF(#REF!&lt;&gt;"",1,0))</f>
        <v>#REF!</v>
      </c>
      <c r="AL97" s="25" t="e">
        <f>IF('Crisis Indicator Data'!#REF!="No Data",1,IF(#REF!&lt;&gt;"",1,0))</f>
        <v>#REF!</v>
      </c>
      <c r="AM97" s="25" t="e">
        <f>IF('Crisis Indicator Data'!#REF!="No Data",1,IF(#REF!&lt;&gt;"",1,0))</f>
        <v>#REF!</v>
      </c>
      <c r="AN97" s="25" t="e">
        <f>IF('Crisis Indicator Data'!#REF!="No Data",1,IF(#REF!&lt;&gt;"",1,0))</f>
        <v>#REF!</v>
      </c>
      <c r="AO97" s="25" t="e">
        <f>IF('Crisis Indicator Data'!#REF!="No Data",1,IF(#REF!&lt;&gt;"",1,0))</f>
        <v>#REF!</v>
      </c>
      <c r="AP97" s="25" t="e">
        <f>IF('Crisis Indicator Data'!#REF!="No Data",1,IF(#REF!&lt;&gt;"",1,0))</f>
        <v>#REF!</v>
      </c>
      <c r="AQ97" s="25" t="e">
        <f>IF('Crisis Indicator Data'!#REF!="No Data",1,IF(#REF!&lt;&gt;"",1,0))</f>
        <v>#REF!</v>
      </c>
      <c r="AR97" s="25" t="e">
        <f>IF('Crisis Indicator Data'!#REF!="No Data",1,IF(#REF!&lt;&gt;"",1,0))</f>
        <v>#REF!</v>
      </c>
      <c r="AS97" s="25" t="e">
        <f>IF('Crisis Indicator Data'!#REF!="No Data",1,IF(#REF!&lt;&gt;"",1,0))</f>
        <v>#REF!</v>
      </c>
      <c r="AT97" s="25" t="e">
        <f>IF('Crisis Indicator Data'!#REF!="No Data",1,IF(#REF!&lt;&gt;"",1,0))</f>
        <v>#REF!</v>
      </c>
      <c r="AU97" s="25" t="e">
        <f>IF('Crisis Indicator Data'!#REF!="No Data",1,IF(#REF!&lt;&gt;"",1,0))</f>
        <v>#REF!</v>
      </c>
      <c r="AV97" s="25" t="e">
        <f>IF('Crisis Indicator Data'!#REF!="No Data",1,IF(#REF!&lt;&gt;"",1,0))</f>
        <v>#REF!</v>
      </c>
      <c r="AW97" s="25" t="e">
        <f>IF('Crisis Indicator Data'!#REF!="No Data",1,IF(#REF!&lt;&gt;"",1,0))</f>
        <v>#REF!</v>
      </c>
      <c r="AX97" s="25" t="e">
        <f>IF('Crisis Indicator Data'!#REF!="No Data",1,IF(#REF!&lt;&gt;"",1,0))</f>
        <v>#REF!</v>
      </c>
      <c r="AY97" s="25" t="e">
        <f>IF('Crisis Indicator Data'!#REF!="No Data",1,IF(#REF!&lt;&gt;"",1,0))</f>
        <v>#REF!</v>
      </c>
      <c r="AZ97" s="25" t="e">
        <f>IF('Crisis Indicator Data'!#REF!="No Data",1,IF(#REF!&lt;&gt;"",1,0))</f>
        <v>#REF!</v>
      </c>
      <c r="BA97" t="e">
        <f t="shared" si="4"/>
        <v>#REF!</v>
      </c>
      <c r="BB97" s="27" t="e">
        <f t="shared" si="5"/>
        <v>#REF!</v>
      </c>
    </row>
    <row r="98" spans="1:54" x14ac:dyDescent="0.25">
      <c r="A98" t="s">
        <v>9425</v>
      </c>
      <c r="B98" s="25" t="e">
        <f>IF('Crisis Indicator Data'!#REF!="No Data",1,IF(#REF!&lt;&gt;"",1,0))</f>
        <v>#REF!</v>
      </c>
      <c r="C98" s="25" t="e">
        <f>IF('Crisis Indicator Data'!#REF!="No Data",1,IF(#REF!&lt;&gt;"",1,0))</f>
        <v>#REF!</v>
      </c>
      <c r="D98" s="25" t="e">
        <f>IF('Crisis Indicator Data'!#REF!="No Data",1,IF(#REF!&lt;&gt;"",1,0))</f>
        <v>#REF!</v>
      </c>
      <c r="E98" s="25" t="e">
        <f>IF('Crisis Indicator Data'!#REF!="No Data",1,IF(#REF!&lt;&gt;"",1,0))</f>
        <v>#REF!</v>
      </c>
      <c r="F98" s="25" t="e">
        <f>IF('Crisis Indicator Data'!#REF!="No Data",1,IF(#REF!&lt;&gt;"",1,0))</f>
        <v>#REF!</v>
      </c>
      <c r="G98" s="25" t="e">
        <f>IF('Crisis Indicator Data'!#REF!="No Data",1,IF(#REF!&lt;&gt;"",1,0))</f>
        <v>#REF!</v>
      </c>
      <c r="H98" s="25" t="e">
        <f>IF('Crisis Indicator Data'!#REF!="No Data",1,IF(#REF!&lt;&gt;"",1,0))</f>
        <v>#REF!</v>
      </c>
      <c r="I98" s="25" t="e">
        <f>IF('Crisis Indicator Data'!#REF!="No Data",1,IF(#REF!&lt;&gt;"",1,0))</f>
        <v>#REF!</v>
      </c>
      <c r="J98" s="25" t="e">
        <f>IF('Crisis Indicator Data'!#REF!="No Data",1,IF(#REF!&lt;&gt;"",1,0))</f>
        <v>#REF!</v>
      </c>
      <c r="K98" s="25" t="e">
        <f>IF('Crisis Indicator Data'!#REF!="No Data",1,IF(#REF!&lt;&gt;"",1,0))</f>
        <v>#REF!</v>
      </c>
      <c r="L98" s="25" t="e">
        <f>IF('Crisis Indicator Data'!#REF!="No Data",1,IF(#REF!&lt;&gt;"",1,0))</f>
        <v>#REF!</v>
      </c>
      <c r="M98" s="25" t="e">
        <f>IF('Crisis Indicator Data'!#REF!="No Data",1,IF(#REF!&lt;&gt;"",1,0))</f>
        <v>#REF!</v>
      </c>
      <c r="N98" s="25" t="e">
        <f>IF('Crisis Indicator Data'!#REF!="No Data",1,IF(#REF!&lt;&gt;"",1,0))</f>
        <v>#REF!</v>
      </c>
      <c r="O98" s="25" t="e">
        <f>IF('Crisis Indicator Data'!#REF!="No Data",1,IF(#REF!&lt;&gt;"",1,0))</f>
        <v>#REF!</v>
      </c>
      <c r="P98" s="25" t="e">
        <f>IF('Crisis Indicator Data'!#REF!="No Data",1,IF(#REF!&lt;&gt;"",1,0))</f>
        <v>#REF!</v>
      </c>
      <c r="Q98" s="25" t="e">
        <f>IF('Crisis Indicator Data'!#REF!="No Data",1,IF(#REF!&lt;&gt;"",1,0))</f>
        <v>#REF!</v>
      </c>
      <c r="R98" s="25" t="e">
        <f>IF('Crisis Indicator Data'!#REF!="No Data",1,IF(#REF!&lt;&gt;"",1,0))</f>
        <v>#REF!</v>
      </c>
      <c r="S98" s="25" t="e">
        <f>IF('Crisis Indicator Data'!#REF!="No Data",1,IF(#REF!&lt;&gt;"",1,0))</f>
        <v>#REF!</v>
      </c>
      <c r="T98" s="25" t="e">
        <f>IF('Crisis Indicator Data'!#REF!="No Data",1,IF(#REF!&lt;&gt;"",1,0))</f>
        <v>#REF!</v>
      </c>
      <c r="U98" s="25" t="e">
        <f>IF('Crisis Indicator Data'!#REF!="No Data",1,IF(#REF!&lt;&gt;"",1,0))</f>
        <v>#REF!</v>
      </c>
      <c r="V98" s="25" t="e">
        <f>IF('Crisis Indicator Data'!#REF!="No Data",1,IF(#REF!&lt;&gt;"",1,0))</f>
        <v>#REF!</v>
      </c>
      <c r="W98" s="25" t="e">
        <f>IF('Crisis Indicator Data'!#REF!="No Data",1,IF(#REF!&lt;&gt;"",1,0))</f>
        <v>#REF!</v>
      </c>
      <c r="X98" s="25" t="e">
        <f>IF('Crisis Indicator Data'!#REF!="No Data",1,IF(#REF!&lt;&gt;"",1,0))</f>
        <v>#REF!</v>
      </c>
      <c r="Y98" s="25" t="e">
        <f>IF('Crisis Indicator Data'!#REF!="No Data",1,IF(#REF!&lt;&gt;"",1,0))</f>
        <v>#REF!</v>
      </c>
      <c r="Z98" s="25" t="e">
        <f>IF('Crisis Indicator Data'!#REF!="No Data",1,IF(#REF!&lt;&gt;"",1,0))</f>
        <v>#REF!</v>
      </c>
      <c r="AA98" s="25" t="e">
        <f>IF('Crisis Indicator Data'!#REF!="No Data",1,IF(#REF!&lt;&gt;"",1,0))</f>
        <v>#REF!</v>
      </c>
      <c r="AB98" s="25" t="e">
        <f>IF('Crisis Indicator Data'!#REF!="No Data",1,IF(#REF!&lt;&gt;"",1,0))</f>
        <v>#REF!</v>
      </c>
      <c r="AC98" s="25" t="e">
        <f>IF('Crisis Indicator Data'!#REF!="No Data",1,IF(#REF!&lt;&gt;"",1,0))</f>
        <v>#REF!</v>
      </c>
      <c r="AD98" s="25" t="e">
        <f>IF('Crisis Indicator Data'!#REF!="No Data",1,IF(#REF!&lt;&gt;"",1,0))</f>
        <v>#REF!</v>
      </c>
      <c r="AE98" s="25" t="e">
        <f>IF('Crisis Indicator Data'!#REF!="No Data",1,IF(#REF!&lt;&gt;"",1,0))</f>
        <v>#REF!</v>
      </c>
      <c r="AF98" s="25" t="e">
        <f>IF('Crisis Indicator Data'!#REF!="No Data",1,IF(#REF!&lt;&gt;"",1,0))</f>
        <v>#REF!</v>
      </c>
      <c r="AG98" s="25" t="e">
        <f>IF('Crisis Indicator Data'!#REF!="No Data",1,IF(#REF!&lt;&gt;"",1,0))</f>
        <v>#REF!</v>
      </c>
      <c r="AH98" s="25" t="e">
        <f>IF('Crisis Indicator Data'!#REF!="No Data",1,IF(#REF!&lt;&gt;"",1,0))</f>
        <v>#REF!</v>
      </c>
      <c r="AI98" s="25" t="e">
        <f>IF('Crisis Indicator Data'!#REF!="No Data",1,IF(#REF!&lt;&gt;"",1,0))</f>
        <v>#REF!</v>
      </c>
      <c r="AJ98" s="25" t="e">
        <f>IF('Crisis Indicator Data'!#REF!="No Data",1,IF(#REF!&lt;&gt;"",1,0))</f>
        <v>#REF!</v>
      </c>
      <c r="AK98" s="25" t="e">
        <f>IF('Crisis Indicator Data'!#REF!="No Data",1,IF(#REF!&lt;&gt;"",1,0))</f>
        <v>#REF!</v>
      </c>
      <c r="AL98" s="25" t="e">
        <f>IF('Crisis Indicator Data'!#REF!="No Data",1,IF(#REF!&lt;&gt;"",1,0))</f>
        <v>#REF!</v>
      </c>
      <c r="AM98" s="25" t="e">
        <f>IF('Crisis Indicator Data'!#REF!="No Data",1,IF(#REF!&lt;&gt;"",1,0))</f>
        <v>#REF!</v>
      </c>
      <c r="AN98" s="25" t="e">
        <f>IF('Crisis Indicator Data'!#REF!="No Data",1,IF(#REF!&lt;&gt;"",1,0))</f>
        <v>#REF!</v>
      </c>
      <c r="AO98" s="25" t="e">
        <f>IF('Crisis Indicator Data'!#REF!="No Data",1,IF(#REF!&lt;&gt;"",1,0))</f>
        <v>#REF!</v>
      </c>
      <c r="AP98" s="25" t="e">
        <f>IF('Crisis Indicator Data'!#REF!="No Data",1,IF(#REF!&lt;&gt;"",1,0))</f>
        <v>#REF!</v>
      </c>
      <c r="AQ98" s="25" t="e">
        <f>IF('Crisis Indicator Data'!#REF!="No Data",1,IF(#REF!&lt;&gt;"",1,0))</f>
        <v>#REF!</v>
      </c>
      <c r="AR98" s="25" t="e">
        <f>IF('Crisis Indicator Data'!#REF!="No Data",1,IF(#REF!&lt;&gt;"",1,0))</f>
        <v>#REF!</v>
      </c>
      <c r="AS98" s="25" t="e">
        <f>IF('Crisis Indicator Data'!#REF!="No Data",1,IF(#REF!&lt;&gt;"",1,0))</f>
        <v>#REF!</v>
      </c>
      <c r="AT98" s="25" t="e">
        <f>IF('Crisis Indicator Data'!#REF!="No Data",1,IF(#REF!&lt;&gt;"",1,0))</f>
        <v>#REF!</v>
      </c>
      <c r="AU98" s="25" t="e">
        <f>IF('Crisis Indicator Data'!#REF!="No Data",1,IF(#REF!&lt;&gt;"",1,0))</f>
        <v>#REF!</v>
      </c>
      <c r="AV98" s="25" t="e">
        <f>IF('Crisis Indicator Data'!#REF!="No Data",1,IF(#REF!&lt;&gt;"",1,0))</f>
        <v>#REF!</v>
      </c>
      <c r="AW98" s="25" t="e">
        <f>IF('Crisis Indicator Data'!#REF!="No Data",1,IF(#REF!&lt;&gt;"",1,0))</f>
        <v>#REF!</v>
      </c>
      <c r="AX98" s="25" t="e">
        <f>IF('Crisis Indicator Data'!#REF!="No Data",1,IF(#REF!&lt;&gt;"",1,0))</f>
        <v>#REF!</v>
      </c>
      <c r="AY98" s="25" t="e">
        <f>IF('Crisis Indicator Data'!#REF!="No Data",1,IF(#REF!&lt;&gt;"",1,0))</f>
        <v>#REF!</v>
      </c>
      <c r="AZ98" s="25" t="e">
        <f>IF('Crisis Indicator Data'!#REF!="No Data",1,IF(#REF!&lt;&gt;"",1,0))</f>
        <v>#REF!</v>
      </c>
      <c r="BA98" t="e">
        <f t="shared" ref="BA98:BA129" si="6">SUM(B98:AZ98)</f>
        <v>#REF!</v>
      </c>
      <c r="BB98" s="27" t="e">
        <f t="shared" ref="BB98:BB129" si="7">BA98/51</f>
        <v>#REF!</v>
      </c>
    </row>
    <row r="99" spans="1:54" x14ac:dyDescent="0.25">
      <c r="A99" t="s">
        <v>9429</v>
      </c>
      <c r="B99" s="25" t="e">
        <f>IF('Crisis Indicator Data'!#REF!="No Data",1,IF(#REF!&lt;&gt;"",1,0))</f>
        <v>#REF!</v>
      </c>
      <c r="C99" s="25" t="e">
        <f>IF('Crisis Indicator Data'!#REF!="No Data",1,IF(#REF!&lt;&gt;"",1,0))</f>
        <v>#REF!</v>
      </c>
      <c r="D99" s="25" t="e">
        <f>IF('Crisis Indicator Data'!#REF!="No Data",1,IF(#REF!&lt;&gt;"",1,0))</f>
        <v>#REF!</v>
      </c>
      <c r="E99" s="25" t="e">
        <f>IF('Crisis Indicator Data'!#REF!="No Data",1,IF(#REF!&lt;&gt;"",1,0))</f>
        <v>#REF!</v>
      </c>
      <c r="F99" s="25" t="e">
        <f>IF('Crisis Indicator Data'!#REF!="No Data",1,IF(#REF!&lt;&gt;"",1,0))</f>
        <v>#REF!</v>
      </c>
      <c r="G99" s="25" t="e">
        <f>IF('Crisis Indicator Data'!#REF!="No Data",1,IF(#REF!&lt;&gt;"",1,0))</f>
        <v>#REF!</v>
      </c>
      <c r="H99" s="25" t="e">
        <f>IF('Crisis Indicator Data'!#REF!="No Data",1,IF(#REF!&lt;&gt;"",1,0))</f>
        <v>#REF!</v>
      </c>
      <c r="I99" s="25" t="e">
        <f>IF('Crisis Indicator Data'!#REF!="No Data",1,IF(#REF!&lt;&gt;"",1,0))</f>
        <v>#REF!</v>
      </c>
      <c r="J99" s="25" t="e">
        <f>IF('Crisis Indicator Data'!#REF!="No Data",1,IF(#REF!&lt;&gt;"",1,0))</f>
        <v>#REF!</v>
      </c>
      <c r="K99" s="25" t="e">
        <f>IF('Crisis Indicator Data'!#REF!="No Data",1,IF(#REF!&lt;&gt;"",1,0))</f>
        <v>#REF!</v>
      </c>
      <c r="L99" s="25" t="e">
        <f>IF('Crisis Indicator Data'!#REF!="No Data",1,IF(#REF!&lt;&gt;"",1,0))</f>
        <v>#REF!</v>
      </c>
      <c r="M99" s="25" t="e">
        <f>IF('Crisis Indicator Data'!#REF!="No Data",1,IF(#REF!&lt;&gt;"",1,0))</f>
        <v>#REF!</v>
      </c>
      <c r="N99" s="25" t="e">
        <f>IF('Crisis Indicator Data'!#REF!="No Data",1,IF(#REF!&lt;&gt;"",1,0))</f>
        <v>#REF!</v>
      </c>
      <c r="O99" s="25" t="e">
        <f>IF('Crisis Indicator Data'!#REF!="No Data",1,IF(#REF!&lt;&gt;"",1,0))</f>
        <v>#REF!</v>
      </c>
      <c r="P99" s="25" t="e">
        <f>IF('Crisis Indicator Data'!#REF!="No Data",1,IF(#REF!&lt;&gt;"",1,0))</f>
        <v>#REF!</v>
      </c>
      <c r="Q99" s="25" t="e">
        <f>IF('Crisis Indicator Data'!#REF!="No Data",1,IF(#REF!&lt;&gt;"",1,0))</f>
        <v>#REF!</v>
      </c>
      <c r="R99" s="25" t="e">
        <f>IF('Crisis Indicator Data'!#REF!="No Data",1,IF(#REF!&lt;&gt;"",1,0))</f>
        <v>#REF!</v>
      </c>
      <c r="S99" s="25" t="e">
        <f>IF('Crisis Indicator Data'!#REF!="No Data",1,IF(#REF!&lt;&gt;"",1,0))</f>
        <v>#REF!</v>
      </c>
      <c r="T99" s="25" t="e">
        <f>IF('Crisis Indicator Data'!#REF!="No Data",1,IF(#REF!&lt;&gt;"",1,0))</f>
        <v>#REF!</v>
      </c>
      <c r="U99" s="25" t="e">
        <f>IF('Crisis Indicator Data'!#REF!="No Data",1,IF(#REF!&lt;&gt;"",1,0))</f>
        <v>#REF!</v>
      </c>
      <c r="V99" s="25" t="e">
        <f>IF('Crisis Indicator Data'!#REF!="No Data",1,IF(#REF!&lt;&gt;"",1,0))</f>
        <v>#REF!</v>
      </c>
      <c r="W99" s="25" t="e">
        <f>IF('Crisis Indicator Data'!#REF!="No Data",1,IF(#REF!&lt;&gt;"",1,0))</f>
        <v>#REF!</v>
      </c>
      <c r="X99" s="25" t="e">
        <f>IF('Crisis Indicator Data'!#REF!="No Data",1,IF(#REF!&lt;&gt;"",1,0))</f>
        <v>#REF!</v>
      </c>
      <c r="Y99" s="25" t="e">
        <f>IF('Crisis Indicator Data'!#REF!="No Data",1,IF(#REF!&lt;&gt;"",1,0))</f>
        <v>#REF!</v>
      </c>
      <c r="Z99" s="25" t="e">
        <f>IF('Crisis Indicator Data'!#REF!="No Data",1,IF(#REF!&lt;&gt;"",1,0))</f>
        <v>#REF!</v>
      </c>
      <c r="AA99" s="25" t="e">
        <f>IF('Crisis Indicator Data'!#REF!="No Data",1,IF(#REF!&lt;&gt;"",1,0))</f>
        <v>#REF!</v>
      </c>
      <c r="AB99" s="25" t="e">
        <f>IF('Crisis Indicator Data'!#REF!="No Data",1,IF(#REF!&lt;&gt;"",1,0))</f>
        <v>#REF!</v>
      </c>
      <c r="AC99" s="25" t="e">
        <f>IF('Crisis Indicator Data'!#REF!="No Data",1,IF(#REF!&lt;&gt;"",1,0))</f>
        <v>#REF!</v>
      </c>
      <c r="AD99" s="25" t="e">
        <f>IF('Crisis Indicator Data'!#REF!="No Data",1,IF(#REF!&lt;&gt;"",1,0))</f>
        <v>#REF!</v>
      </c>
      <c r="AE99" s="25" t="e">
        <f>IF('Crisis Indicator Data'!#REF!="No Data",1,IF(#REF!&lt;&gt;"",1,0))</f>
        <v>#REF!</v>
      </c>
      <c r="AF99" s="25" t="e">
        <f>IF('Crisis Indicator Data'!#REF!="No Data",1,IF(#REF!&lt;&gt;"",1,0))</f>
        <v>#REF!</v>
      </c>
      <c r="AG99" s="25" t="e">
        <f>IF('Crisis Indicator Data'!#REF!="No Data",1,IF(#REF!&lt;&gt;"",1,0))</f>
        <v>#REF!</v>
      </c>
      <c r="AH99" s="25" t="e">
        <f>IF('Crisis Indicator Data'!#REF!="No Data",1,IF(#REF!&lt;&gt;"",1,0))</f>
        <v>#REF!</v>
      </c>
      <c r="AI99" s="25" t="e">
        <f>IF('Crisis Indicator Data'!#REF!="No Data",1,IF(#REF!&lt;&gt;"",1,0))</f>
        <v>#REF!</v>
      </c>
      <c r="AJ99" s="25" t="e">
        <f>IF('Crisis Indicator Data'!#REF!="No Data",1,IF(#REF!&lt;&gt;"",1,0))</f>
        <v>#REF!</v>
      </c>
      <c r="AK99" s="25" t="e">
        <f>IF('Crisis Indicator Data'!#REF!="No Data",1,IF(#REF!&lt;&gt;"",1,0))</f>
        <v>#REF!</v>
      </c>
      <c r="AL99" s="25" t="e">
        <f>IF('Crisis Indicator Data'!#REF!="No Data",1,IF(#REF!&lt;&gt;"",1,0))</f>
        <v>#REF!</v>
      </c>
      <c r="AM99" s="25" t="e">
        <f>IF('Crisis Indicator Data'!#REF!="No Data",1,IF(#REF!&lt;&gt;"",1,0))</f>
        <v>#REF!</v>
      </c>
      <c r="AN99" s="25" t="e">
        <f>IF('Crisis Indicator Data'!#REF!="No Data",1,IF(#REF!&lt;&gt;"",1,0))</f>
        <v>#REF!</v>
      </c>
      <c r="AO99" s="25" t="e">
        <f>IF('Crisis Indicator Data'!#REF!="No Data",1,IF(#REF!&lt;&gt;"",1,0))</f>
        <v>#REF!</v>
      </c>
      <c r="AP99" s="25" t="e">
        <f>IF('Crisis Indicator Data'!#REF!="No Data",1,IF(#REF!&lt;&gt;"",1,0))</f>
        <v>#REF!</v>
      </c>
      <c r="AQ99" s="25" t="e">
        <f>IF('Crisis Indicator Data'!#REF!="No Data",1,IF(#REF!&lt;&gt;"",1,0))</f>
        <v>#REF!</v>
      </c>
      <c r="AR99" s="25" t="e">
        <f>IF('Crisis Indicator Data'!#REF!="No Data",1,IF(#REF!&lt;&gt;"",1,0))</f>
        <v>#REF!</v>
      </c>
      <c r="AS99" s="25" t="e">
        <f>IF('Crisis Indicator Data'!#REF!="No Data",1,IF(#REF!&lt;&gt;"",1,0))</f>
        <v>#REF!</v>
      </c>
      <c r="AT99" s="25" t="e">
        <f>IF('Crisis Indicator Data'!#REF!="No Data",1,IF(#REF!&lt;&gt;"",1,0))</f>
        <v>#REF!</v>
      </c>
      <c r="AU99" s="25" t="e">
        <f>IF('Crisis Indicator Data'!#REF!="No Data",1,IF(#REF!&lt;&gt;"",1,0))</f>
        <v>#REF!</v>
      </c>
      <c r="AV99" s="25" t="e">
        <f>IF('Crisis Indicator Data'!#REF!="No Data",1,IF(#REF!&lt;&gt;"",1,0))</f>
        <v>#REF!</v>
      </c>
      <c r="AW99" s="25" t="e">
        <f>IF('Crisis Indicator Data'!#REF!="No Data",1,IF(#REF!&lt;&gt;"",1,0))</f>
        <v>#REF!</v>
      </c>
      <c r="AX99" s="25" t="e">
        <f>IF('Crisis Indicator Data'!#REF!="No Data",1,IF(#REF!&lt;&gt;"",1,0))</f>
        <v>#REF!</v>
      </c>
      <c r="AY99" s="25" t="e">
        <f>IF('Crisis Indicator Data'!#REF!="No Data",1,IF(#REF!&lt;&gt;"",1,0))</f>
        <v>#REF!</v>
      </c>
      <c r="AZ99" s="25" t="e">
        <f>IF('Crisis Indicator Data'!#REF!="No Data",1,IF(#REF!&lt;&gt;"",1,0))</f>
        <v>#REF!</v>
      </c>
      <c r="BA99" t="e">
        <f t="shared" si="6"/>
        <v>#REF!</v>
      </c>
      <c r="BB99" s="27" t="e">
        <f t="shared" si="7"/>
        <v>#REF!</v>
      </c>
    </row>
    <row r="100" spans="1:54" x14ac:dyDescent="0.25">
      <c r="A100" t="s">
        <v>9434</v>
      </c>
      <c r="B100" s="25" t="e">
        <f>IF('Crisis Indicator Data'!#REF!="No Data",1,IF(#REF!&lt;&gt;"",1,0))</f>
        <v>#REF!</v>
      </c>
      <c r="C100" s="25" t="e">
        <f>IF('Crisis Indicator Data'!#REF!="No Data",1,IF(#REF!&lt;&gt;"",1,0))</f>
        <v>#REF!</v>
      </c>
      <c r="D100" s="25" t="e">
        <f>IF('Crisis Indicator Data'!#REF!="No Data",1,IF(#REF!&lt;&gt;"",1,0))</f>
        <v>#REF!</v>
      </c>
      <c r="E100" s="25" t="e">
        <f>IF('Crisis Indicator Data'!#REF!="No Data",1,IF(#REF!&lt;&gt;"",1,0))</f>
        <v>#REF!</v>
      </c>
      <c r="F100" s="25" t="e">
        <f>IF('Crisis Indicator Data'!#REF!="No Data",1,IF(#REF!&lt;&gt;"",1,0))</f>
        <v>#REF!</v>
      </c>
      <c r="G100" s="25" t="e">
        <f>IF('Crisis Indicator Data'!#REF!="No Data",1,IF(#REF!&lt;&gt;"",1,0))</f>
        <v>#REF!</v>
      </c>
      <c r="H100" s="25" t="e">
        <f>IF('Crisis Indicator Data'!#REF!="No Data",1,IF(#REF!&lt;&gt;"",1,0))</f>
        <v>#REF!</v>
      </c>
      <c r="I100" s="25" t="e">
        <f>IF('Crisis Indicator Data'!#REF!="No Data",1,IF(#REF!&lt;&gt;"",1,0))</f>
        <v>#REF!</v>
      </c>
      <c r="J100" s="25" t="e">
        <f>IF('Crisis Indicator Data'!#REF!="No Data",1,IF(#REF!&lt;&gt;"",1,0))</f>
        <v>#REF!</v>
      </c>
      <c r="K100" s="25" t="e">
        <f>IF('Crisis Indicator Data'!#REF!="No Data",1,IF(#REF!&lt;&gt;"",1,0))</f>
        <v>#REF!</v>
      </c>
      <c r="L100" s="25" t="e">
        <f>IF('Crisis Indicator Data'!#REF!="No Data",1,IF(#REF!&lt;&gt;"",1,0))</f>
        <v>#REF!</v>
      </c>
      <c r="M100" s="25" t="e">
        <f>IF('Crisis Indicator Data'!#REF!="No Data",1,IF(#REF!&lt;&gt;"",1,0))</f>
        <v>#REF!</v>
      </c>
      <c r="N100" s="25" t="e">
        <f>IF('Crisis Indicator Data'!#REF!="No Data",1,IF(#REF!&lt;&gt;"",1,0))</f>
        <v>#REF!</v>
      </c>
      <c r="O100" s="25" t="e">
        <f>IF('Crisis Indicator Data'!#REF!="No Data",1,IF(#REF!&lt;&gt;"",1,0))</f>
        <v>#REF!</v>
      </c>
      <c r="P100" s="25" t="e">
        <f>IF('Crisis Indicator Data'!#REF!="No Data",1,IF(#REF!&lt;&gt;"",1,0))</f>
        <v>#REF!</v>
      </c>
      <c r="Q100" s="25" t="e">
        <f>IF('Crisis Indicator Data'!#REF!="No Data",1,IF(#REF!&lt;&gt;"",1,0))</f>
        <v>#REF!</v>
      </c>
      <c r="R100" s="25" t="e">
        <f>IF('Crisis Indicator Data'!#REF!="No Data",1,IF(#REF!&lt;&gt;"",1,0))</f>
        <v>#REF!</v>
      </c>
      <c r="S100" s="25" t="e">
        <f>IF('Crisis Indicator Data'!#REF!="No Data",1,IF(#REF!&lt;&gt;"",1,0))</f>
        <v>#REF!</v>
      </c>
      <c r="T100" s="25" t="e">
        <f>IF('Crisis Indicator Data'!#REF!="No Data",1,IF(#REF!&lt;&gt;"",1,0))</f>
        <v>#REF!</v>
      </c>
      <c r="U100" s="25" t="e">
        <f>IF('Crisis Indicator Data'!#REF!="No Data",1,IF(#REF!&lt;&gt;"",1,0))</f>
        <v>#REF!</v>
      </c>
      <c r="V100" s="25" t="e">
        <f>IF('Crisis Indicator Data'!#REF!="No Data",1,IF(#REF!&lt;&gt;"",1,0))</f>
        <v>#REF!</v>
      </c>
      <c r="W100" s="25" t="e">
        <f>IF('Crisis Indicator Data'!#REF!="No Data",1,IF(#REF!&lt;&gt;"",1,0))</f>
        <v>#REF!</v>
      </c>
      <c r="X100" s="25" t="e">
        <f>IF('Crisis Indicator Data'!#REF!="No Data",1,IF(#REF!&lt;&gt;"",1,0))</f>
        <v>#REF!</v>
      </c>
      <c r="Y100" s="25" t="e">
        <f>IF('Crisis Indicator Data'!#REF!="No Data",1,IF(#REF!&lt;&gt;"",1,0))</f>
        <v>#REF!</v>
      </c>
      <c r="Z100" s="25" t="e">
        <f>IF('Crisis Indicator Data'!#REF!="No Data",1,IF(#REF!&lt;&gt;"",1,0))</f>
        <v>#REF!</v>
      </c>
      <c r="AA100" s="25" t="e">
        <f>IF('Crisis Indicator Data'!#REF!="No Data",1,IF(#REF!&lt;&gt;"",1,0))</f>
        <v>#REF!</v>
      </c>
      <c r="AB100" s="25" t="e">
        <f>IF('Crisis Indicator Data'!#REF!="No Data",1,IF(#REF!&lt;&gt;"",1,0))</f>
        <v>#REF!</v>
      </c>
      <c r="AC100" s="25" t="e">
        <f>IF('Crisis Indicator Data'!#REF!="No Data",1,IF(#REF!&lt;&gt;"",1,0))</f>
        <v>#REF!</v>
      </c>
      <c r="AD100" s="25" t="e">
        <f>IF('Crisis Indicator Data'!#REF!="No Data",1,IF(#REF!&lt;&gt;"",1,0))</f>
        <v>#REF!</v>
      </c>
      <c r="AE100" s="25" t="e">
        <f>IF('Crisis Indicator Data'!#REF!="No Data",1,IF(#REF!&lt;&gt;"",1,0))</f>
        <v>#REF!</v>
      </c>
      <c r="AF100" s="25" t="e">
        <f>IF('Crisis Indicator Data'!#REF!="No Data",1,IF(#REF!&lt;&gt;"",1,0))</f>
        <v>#REF!</v>
      </c>
      <c r="AG100" s="25" t="e">
        <f>IF('Crisis Indicator Data'!#REF!="No Data",1,IF(#REF!&lt;&gt;"",1,0))</f>
        <v>#REF!</v>
      </c>
      <c r="AH100" s="25" t="e">
        <f>IF('Crisis Indicator Data'!#REF!="No Data",1,IF(#REF!&lt;&gt;"",1,0))</f>
        <v>#REF!</v>
      </c>
      <c r="AI100" s="25" t="e">
        <f>IF('Crisis Indicator Data'!#REF!="No Data",1,IF(#REF!&lt;&gt;"",1,0))</f>
        <v>#REF!</v>
      </c>
      <c r="AJ100" s="25" t="e">
        <f>IF('Crisis Indicator Data'!#REF!="No Data",1,IF(#REF!&lt;&gt;"",1,0))</f>
        <v>#REF!</v>
      </c>
      <c r="AK100" s="25" t="e">
        <f>IF('Crisis Indicator Data'!#REF!="No Data",1,IF(#REF!&lt;&gt;"",1,0))</f>
        <v>#REF!</v>
      </c>
      <c r="AL100" s="25" t="e">
        <f>IF('Crisis Indicator Data'!#REF!="No Data",1,IF(#REF!&lt;&gt;"",1,0))</f>
        <v>#REF!</v>
      </c>
      <c r="AM100" s="25" t="e">
        <f>IF('Crisis Indicator Data'!#REF!="No Data",1,IF(#REF!&lt;&gt;"",1,0))</f>
        <v>#REF!</v>
      </c>
      <c r="AN100" s="25" t="e">
        <f>IF('Crisis Indicator Data'!#REF!="No Data",1,IF(#REF!&lt;&gt;"",1,0))</f>
        <v>#REF!</v>
      </c>
      <c r="AO100" s="25" t="e">
        <f>IF('Crisis Indicator Data'!#REF!="No Data",1,IF(#REF!&lt;&gt;"",1,0))</f>
        <v>#REF!</v>
      </c>
      <c r="AP100" s="25" t="e">
        <f>IF('Crisis Indicator Data'!#REF!="No Data",1,IF(#REF!&lt;&gt;"",1,0))</f>
        <v>#REF!</v>
      </c>
      <c r="AQ100" s="25" t="e">
        <f>IF('Crisis Indicator Data'!#REF!="No Data",1,IF(#REF!&lt;&gt;"",1,0))</f>
        <v>#REF!</v>
      </c>
      <c r="AR100" s="25" t="e">
        <f>IF('Crisis Indicator Data'!#REF!="No Data",1,IF(#REF!&lt;&gt;"",1,0))</f>
        <v>#REF!</v>
      </c>
      <c r="AS100" s="25" t="e">
        <f>IF('Crisis Indicator Data'!#REF!="No Data",1,IF(#REF!&lt;&gt;"",1,0))</f>
        <v>#REF!</v>
      </c>
      <c r="AT100" s="25" t="e">
        <f>IF('Crisis Indicator Data'!#REF!="No Data",1,IF(#REF!&lt;&gt;"",1,0))</f>
        <v>#REF!</v>
      </c>
      <c r="AU100" s="25" t="e">
        <f>IF('Crisis Indicator Data'!#REF!="No Data",1,IF(#REF!&lt;&gt;"",1,0))</f>
        <v>#REF!</v>
      </c>
      <c r="AV100" s="25" t="e">
        <f>IF('Crisis Indicator Data'!#REF!="No Data",1,IF(#REF!&lt;&gt;"",1,0))</f>
        <v>#REF!</v>
      </c>
      <c r="AW100" s="25" t="e">
        <f>IF('Crisis Indicator Data'!#REF!="No Data",1,IF(#REF!&lt;&gt;"",1,0))</f>
        <v>#REF!</v>
      </c>
      <c r="AX100" s="25" t="e">
        <f>IF('Crisis Indicator Data'!#REF!="No Data",1,IF(#REF!&lt;&gt;"",1,0))</f>
        <v>#REF!</v>
      </c>
      <c r="AY100" s="25" t="e">
        <f>IF('Crisis Indicator Data'!#REF!="No Data",1,IF(#REF!&lt;&gt;"",1,0))</f>
        <v>#REF!</v>
      </c>
      <c r="AZ100" s="25" t="e">
        <f>IF('Crisis Indicator Data'!#REF!="No Data",1,IF(#REF!&lt;&gt;"",1,0))</f>
        <v>#REF!</v>
      </c>
      <c r="BA100" t="e">
        <f t="shared" si="6"/>
        <v>#REF!</v>
      </c>
      <c r="BB100" s="27" t="e">
        <f t="shared" si="7"/>
        <v>#REF!</v>
      </c>
    </row>
    <row r="101" spans="1:54" x14ac:dyDescent="0.25">
      <c r="A101" t="s">
        <v>9436</v>
      </c>
      <c r="B101" s="25" t="e">
        <f>IF('Crisis Indicator Data'!#REF!="No Data",1,IF(#REF!&lt;&gt;"",1,0))</f>
        <v>#REF!</v>
      </c>
      <c r="C101" s="25" t="e">
        <f>IF('Crisis Indicator Data'!#REF!="No Data",1,IF(#REF!&lt;&gt;"",1,0))</f>
        <v>#REF!</v>
      </c>
      <c r="D101" s="25" t="e">
        <f>IF('Crisis Indicator Data'!#REF!="No Data",1,IF(#REF!&lt;&gt;"",1,0))</f>
        <v>#REF!</v>
      </c>
      <c r="E101" s="25" t="e">
        <f>IF('Crisis Indicator Data'!#REF!="No Data",1,IF(#REF!&lt;&gt;"",1,0))</f>
        <v>#REF!</v>
      </c>
      <c r="F101" s="25" t="e">
        <f>IF('Crisis Indicator Data'!#REF!="No Data",1,IF(#REF!&lt;&gt;"",1,0))</f>
        <v>#REF!</v>
      </c>
      <c r="G101" s="25" t="e">
        <f>IF('Crisis Indicator Data'!#REF!="No Data",1,IF(#REF!&lt;&gt;"",1,0))</f>
        <v>#REF!</v>
      </c>
      <c r="H101" s="25" t="e">
        <f>IF('Crisis Indicator Data'!#REF!="No Data",1,IF(#REF!&lt;&gt;"",1,0))</f>
        <v>#REF!</v>
      </c>
      <c r="I101" s="25" t="e">
        <f>IF('Crisis Indicator Data'!#REF!="No Data",1,IF(#REF!&lt;&gt;"",1,0))</f>
        <v>#REF!</v>
      </c>
      <c r="J101" s="25" t="e">
        <f>IF('Crisis Indicator Data'!#REF!="No Data",1,IF(#REF!&lt;&gt;"",1,0))</f>
        <v>#REF!</v>
      </c>
      <c r="K101" s="25" t="e">
        <f>IF('Crisis Indicator Data'!#REF!="No Data",1,IF(#REF!&lt;&gt;"",1,0))</f>
        <v>#REF!</v>
      </c>
      <c r="L101" s="25" t="e">
        <f>IF('Crisis Indicator Data'!#REF!="No Data",1,IF(#REF!&lt;&gt;"",1,0))</f>
        <v>#REF!</v>
      </c>
      <c r="M101" s="25" t="e">
        <f>IF('Crisis Indicator Data'!#REF!="No Data",1,IF(#REF!&lt;&gt;"",1,0))</f>
        <v>#REF!</v>
      </c>
      <c r="N101" s="25" t="e">
        <f>IF('Crisis Indicator Data'!#REF!="No Data",1,IF(#REF!&lt;&gt;"",1,0))</f>
        <v>#REF!</v>
      </c>
      <c r="O101" s="25" t="e">
        <f>IF('Crisis Indicator Data'!#REF!="No Data",1,IF(#REF!&lt;&gt;"",1,0))</f>
        <v>#REF!</v>
      </c>
      <c r="P101" s="25" t="e">
        <f>IF('Crisis Indicator Data'!#REF!="No Data",1,IF(#REF!&lt;&gt;"",1,0))</f>
        <v>#REF!</v>
      </c>
      <c r="Q101" s="25" t="e">
        <f>IF('Crisis Indicator Data'!#REF!="No Data",1,IF(#REF!&lt;&gt;"",1,0))</f>
        <v>#REF!</v>
      </c>
      <c r="R101" s="25" t="e">
        <f>IF('Crisis Indicator Data'!#REF!="No Data",1,IF(#REF!&lt;&gt;"",1,0))</f>
        <v>#REF!</v>
      </c>
      <c r="S101" s="25" t="e">
        <f>IF('Crisis Indicator Data'!#REF!="No Data",1,IF(#REF!&lt;&gt;"",1,0))</f>
        <v>#REF!</v>
      </c>
      <c r="T101" s="25" t="e">
        <f>IF('Crisis Indicator Data'!#REF!="No Data",1,IF(#REF!&lt;&gt;"",1,0))</f>
        <v>#REF!</v>
      </c>
      <c r="U101" s="25" t="e">
        <f>IF('Crisis Indicator Data'!#REF!="No Data",1,IF(#REF!&lt;&gt;"",1,0))</f>
        <v>#REF!</v>
      </c>
      <c r="V101" s="25" t="e">
        <f>IF('Crisis Indicator Data'!#REF!="No Data",1,IF(#REF!&lt;&gt;"",1,0))</f>
        <v>#REF!</v>
      </c>
      <c r="W101" s="25" t="e">
        <f>IF('Crisis Indicator Data'!#REF!="No Data",1,IF(#REF!&lt;&gt;"",1,0))</f>
        <v>#REF!</v>
      </c>
      <c r="X101" s="25" t="e">
        <f>IF('Crisis Indicator Data'!#REF!="No Data",1,IF(#REF!&lt;&gt;"",1,0))</f>
        <v>#REF!</v>
      </c>
      <c r="Y101" s="25" t="e">
        <f>IF('Crisis Indicator Data'!#REF!="No Data",1,IF(#REF!&lt;&gt;"",1,0))</f>
        <v>#REF!</v>
      </c>
      <c r="Z101" s="25" t="e">
        <f>IF('Crisis Indicator Data'!#REF!="No Data",1,IF(#REF!&lt;&gt;"",1,0))</f>
        <v>#REF!</v>
      </c>
      <c r="AA101" s="25" t="e">
        <f>IF('Crisis Indicator Data'!#REF!="No Data",1,IF(#REF!&lt;&gt;"",1,0))</f>
        <v>#REF!</v>
      </c>
      <c r="AB101" s="25" t="e">
        <f>IF('Crisis Indicator Data'!#REF!="No Data",1,IF(#REF!&lt;&gt;"",1,0))</f>
        <v>#REF!</v>
      </c>
      <c r="AC101" s="25" t="e">
        <f>IF('Crisis Indicator Data'!#REF!="No Data",1,IF(#REF!&lt;&gt;"",1,0))</f>
        <v>#REF!</v>
      </c>
      <c r="AD101" s="25" t="e">
        <f>IF('Crisis Indicator Data'!#REF!="No Data",1,IF(#REF!&lt;&gt;"",1,0))</f>
        <v>#REF!</v>
      </c>
      <c r="AE101" s="25" t="e">
        <f>IF('Crisis Indicator Data'!#REF!="No Data",1,IF(#REF!&lt;&gt;"",1,0))</f>
        <v>#REF!</v>
      </c>
      <c r="AF101" s="25" t="e">
        <f>IF('Crisis Indicator Data'!#REF!="No Data",1,IF(#REF!&lt;&gt;"",1,0))</f>
        <v>#REF!</v>
      </c>
      <c r="AG101" s="25" t="e">
        <f>IF('Crisis Indicator Data'!#REF!="No Data",1,IF(#REF!&lt;&gt;"",1,0))</f>
        <v>#REF!</v>
      </c>
      <c r="AH101" s="25" t="e">
        <f>IF('Crisis Indicator Data'!#REF!="No Data",1,IF(#REF!&lt;&gt;"",1,0))</f>
        <v>#REF!</v>
      </c>
      <c r="AI101" s="25" t="e">
        <f>IF('Crisis Indicator Data'!#REF!="No Data",1,IF(#REF!&lt;&gt;"",1,0))</f>
        <v>#REF!</v>
      </c>
      <c r="AJ101" s="25" t="e">
        <f>IF('Crisis Indicator Data'!#REF!="No Data",1,IF(#REF!&lt;&gt;"",1,0))</f>
        <v>#REF!</v>
      </c>
      <c r="AK101" s="25" t="e">
        <f>IF('Crisis Indicator Data'!#REF!="No Data",1,IF(#REF!&lt;&gt;"",1,0))</f>
        <v>#REF!</v>
      </c>
      <c r="AL101" s="25" t="e">
        <f>IF('Crisis Indicator Data'!#REF!="No Data",1,IF(#REF!&lt;&gt;"",1,0))</f>
        <v>#REF!</v>
      </c>
      <c r="AM101" s="25" t="e">
        <f>IF('Crisis Indicator Data'!#REF!="No Data",1,IF(#REF!&lt;&gt;"",1,0))</f>
        <v>#REF!</v>
      </c>
      <c r="AN101" s="25" t="e">
        <f>IF('Crisis Indicator Data'!#REF!="No Data",1,IF(#REF!&lt;&gt;"",1,0))</f>
        <v>#REF!</v>
      </c>
      <c r="AO101" s="25" t="e">
        <f>IF('Crisis Indicator Data'!#REF!="No Data",1,IF(#REF!&lt;&gt;"",1,0))</f>
        <v>#REF!</v>
      </c>
      <c r="AP101" s="25" t="e">
        <f>IF('Crisis Indicator Data'!#REF!="No Data",1,IF(#REF!&lt;&gt;"",1,0))</f>
        <v>#REF!</v>
      </c>
      <c r="AQ101" s="25" t="e">
        <f>IF('Crisis Indicator Data'!#REF!="No Data",1,IF(#REF!&lt;&gt;"",1,0))</f>
        <v>#REF!</v>
      </c>
      <c r="AR101" s="25" t="e">
        <f>IF('Crisis Indicator Data'!#REF!="No Data",1,IF(#REF!&lt;&gt;"",1,0))</f>
        <v>#REF!</v>
      </c>
      <c r="AS101" s="25" t="e">
        <f>IF('Crisis Indicator Data'!#REF!="No Data",1,IF(#REF!&lt;&gt;"",1,0))</f>
        <v>#REF!</v>
      </c>
      <c r="AT101" s="25" t="e">
        <f>IF('Crisis Indicator Data'!#REF!="No Data",1,IF(#REF!&lt;&gt;"",1,0))</f>
        <v>#REF!</v>
      </c>
      <c r="AU101" s="25" t="e">
        <f>IF('Crisis Indicator Data'!#REF!="No Data",1,IF(#REF!&lt;&gt;"",1,0))</f>
        <v>#REF!</v>
      </c>
      <c r="AV101" s="25" t="e">
        <f>IF('Crisis Indicator Data'!#REF!="No Data",1,IF(#REF!&lt;&gt;"",1,0))</f>
        <v>#REF!</v>
      </c>
      <c r="AW101" s="25" t="e">
        <f>IF('Crisis Indicator Data'!#REF!="No Data",1,IF(#REF!&lt;&gt;"",1,0))</f>
        <v>#REF!</v>
      </c>
      <c r="AX101" s="25" t="e">
        <f>IF('Crisis Indicator Data'!#REF!="No Data",1,IF(#REF!&lt;&gt;"",1,0))</f>
        <v>#REF!</v>
      </c>
      <c r="AY101" s="25" t="e">
        <f>IF('Crisis Indicator Data'!#REF!="No Data",1,IF(#REF!&lt;&gt;"",1,0))</f>
        <v>#REF!</v>
      </c>
      <c r="AZ101" s="25" t="e">
        <f>IF('Crisis Indicator Data'!#REF!="No Data",1,IF(#REF!&lt;&gt;"",1,0))</f>
        <v>#REF!</v>
      </c>
      <c r="BA101" t="e">
        <f t="shared" si="6"/>
        <v>#REF!</v>
      </c>
      <c r="BB101" s="27" t="e">
        <f t="shared" si="7"/>
        <v>#REF!</v>
      </c>
    </row>
    <row r="102" spans="1:54" x14ac:dyDescent="0.25">
      <c r="A102" t="s">
        <v>9441</v>
      </c>
      <c r="B102" s="25" t="e">
        <f>IF('Crisis Indicator Data'!#REF!="No Data",1,IF(#REF!&lt;&gt;"",1,0))</f>
        <v>#REF!</v>
      </c>
      <c r="C102" s="25" t="e">
        <f>IF('Crisis Indicator Data'!#REF!="No Data",1,IF(#REF!&lt;&gt;"",1,0))</f>
        <v>#REF!</v>
      </c>
      <c r="D102" s="25" t="e">
        <f>IF('Crisis Indicator Data'!#REF!="No Data",1,IF(#REF!&lt;&gt;"",1,0))</f>
        <v>#REF!</v>
      </c>
      <c r="E102" s="25" t="e">
        <f>IF('Crisis Indicator Data'!#REF!="No Data",1,IF(#REF!&lt;&gt;"",1,0))</f>
        <v>#REF!</v>
      </c>
      <c r="F102" s="25" t="e">
        <f>IF('Crisis Indicator Data'!#REF!="No Data",1,IF(#REF!&lt;&gt;"",1,0))</f>
        <v>#REF!</v>
      </c>
      <c r="G102" s="25" t="e">
        <f>IF('Crisis Indicator Data'!#REF!="No Data",1,IF(#REF!&lt;&gt;"",1,0))</f>
        <v>#REF!</v>
      </c>
      <c r="H102" s="25" t="e">
        <f>IF('Crisis Indicator Data'!#REF!="No Data",1,IF(#REF!&lt;&gt;"",1,0))</f>
        <v>#REF!</v>
      </c>
      <c r="I102" s="25" t="e">
        <f>IF('Crisis Indicator Data'!#REF!="No Data",1,IF(#REF!&lt;&gt;"",1,0))</f>
        <v>#REF!</v>
      </c>
      <c r="J102" s="25" t="e">
        <f>IF('Crisis Indicator Data'!#REF!="No Data",1,IF(#REF!&lt;&gt;"",1,0))</f>
        <v>#REF!</v>
      </c>
      <c r="K102" s="25" t="e">
        <f>IF('Crisis Indicator Data'!#REF!="No Data",1,IF(#REF!&lt;&gt;"",1,0))</f>
        <v>#REF!</v>
      </c>
      <c r="L102" s="25" t="e">
        <f>IF('Crisis Indicator Data'!#REF!="No Data",1,IF(#REF!&lt;&gt;"",1,0))</f>
        <v>#REF!</v>
      </c>
      <c r="M102" s="25" t="e">
        <f>IF('Crisis Indicator Data'!#REF!="No Data",1,IF(#REF!&lt;&gt;"",1,0))</f>
        <v>#REF!</v>
      </c>
      <c r="N102" s="25" t="e">
        <f>IF('Crisis Indicator Data'!#REF!="No Data",1,IF(#REF!&lt;&gt;"",1,0))</f>
        <v>#REF!</v>
      </c>
      <c r="O102" s="25" t="e">
        <f>IF('Crisis Indicator Data'!#REF!="No Data",1,IF(#REF!&lt;&gt;"",1,0))</f>
        <v>#REF!</v>
      </c>
      <c r="P102" s="25" t="e">
        <f>IF('Crisis Indicator Data'!#REF!="No Data",1,IF(#REF!&lt;&gt;"",1,0))</f>
        <v>#REF!</v>
      </c>
      <c r="Q102" s="25" t="e">
        <f>IF('Crisis Indicator Data'!#REF!="No Data",1,IF(#REF!&lt;&gt;"",1,0))</f>
        <v>#REF!</v>
      </c>
      <c r="R102" s="25" t="e">
        <f>IF('Crisis Indicator Data'!#REF!="No Data",1,IF(#REF!&lt;&gt;"",1,0))</f>
        <v>#REF!</v>
      </c>
      <c r="S102" s="25" t="e">
        <f>IF('Crisis Indicator Data'!#REF!="No Data",1,IF(#REF!&lt;&gt;"",1,0))</f>
        <v>#REF!</v>
      </c>
      <c r="T102" s="25" t="e">
        <f>IF('Crisis Indicator Data'!#REF!="No Data",1,IF(#REF!&lt;&gt;"",1,0))</f>
        <v>#REF!</v>
      </c>
      <c r="U102" s="25" t="e">
        <f>IF('Crisis Indicator Data'!#REF!="No Data",1,IF(#REF!&lt;&gt;"",1,0))</f>
        <v>#REF!</v>
      </c>
      <c r="V102" s="25" t="e">
        <f>IF('Crisis Indicator Data'!#REF!="No Data",1,IF(#REF!&lt;&gt;"",1,0))</f>
        <v>#REF!</v>
      </c>
      <c r="W102" s="25" t="e">
        <f>IF('Crisis Indicator Data'!#REF!="No Data",1,IF(#REF!&lt;&gt;"",1,0))</f>
        <v>#REF!</v>
      </c>
      <c r="X102" s="25" t="e">
        <f>IF('Crisis Indicator Data'!#REF!="No Data",1,IF(#REF!&lt;&gt;"",1,0))</f>
        <v>#REF!</v>
      </c>
      <c r="Y102" s="25" t="e">
        <f>IF('Crisis Indicator Data'!#REF!="No Data",1,IF(#REF!&lt;&gt;"",1,0))</f>
        <v>#REF!</v>
      </c>
      <c r="Z102" s="25" t="e">
        <f>IF('Crisis Indicator Data'!#REF!="No Data",1,IF(#REF!&lt;&gt;"",1,0))</f>
        <v>#REF!</v>
      </c>
      <c r="AA102" s="25" t="e">
        <f>IF('Crisis Indicator Data'!#REF!="No Data",1,IF(#REF!&lt;&gt;"",1,0))</f>
        <v>#REF!</v>
      </c>
      <c r="AB102" s="25" t="e">
        <f>IF('Crisis Indicator Data'!#REF!="No Data",1,IF(#REF!&lt;&gt;"",1,0))</f>
        <v>#REF!</v>
      </c>
      <c r="AC102" s="25" t="e">
        <f>IF('Crisis Indicator Data'!#REF!="No Data",1,IF(#REF!&lt;&gt;"",1,0))</f>
        <v>#REF!</v>
      </c>
      <c r="AD102" s="25" t="e">
        <f>IF('Crisis Indicator Data'!#REF!="No Data",1,IF(#REF!&lt;&gt;"",1,0))</f>
        <v>#REF!</v>
      </c>
      <c r="AE102" s="25" t="e">
        <f>IF('Crisis Indicator Data'!#REF!="No Data",1,IF(#REF!&lt;&gt;"",1,0))</f>
        <v>#REF!</v>
      </c>
      <c r="AF102" s="25" t="e">
        <f>IF('Crisis Indicator Data'!#REF!="No Data",1,IF(#REF!&lt;&gt;"",1,0))</f>
        <v>#REF!</v>
      </c>
      <c r="AG102" s="25" t="e">
        <f>IF('Crisis Indicator Data'!#REF!="No Data",1,IF(#REF!&lt;&gt;"",1,0))</f>
        <v>#REF!</v>
      </c>
      <c r="AH102" s="25" t="e">
        <f>IF('Crisis Indicator Data'!#REF!="No Data",1,IF(#REF!&lt;&gt;"",1,0))</f>
        <v>#REF!</v>
      </c>
      <c r="AI102" s="25" t="e">
        <f>IF('Crisis Indicator Data'!#REF!="No Data",1,IF(#REF!&lt;&gt;"",1,0))</f>
        <v>#REF!</v>
      </c>
      <c r="AJ102" s="25" t="e">
        <f>IF('Crisis Indicator Data'!#REF!="No Data",1,IF(#REF!&lt;&gt;"",1,0))</f>
        <v>#REF!</v>
      </c>
      <c r="AK102" s="25" t="e">
        <f>IF('Crisis Indicator Data'!#REF!="No Data",1,IF(#REF!&lt;&gt;"",1,0))</f>
        <v>#REF!</v>
      </c>
      <c r="AL102" s="25" t="e">
        <f>IF('Crisis Indicator Data'!#REF!="No Data",1,IF(#REF!&lt;&gt;"",1,0))</f>
        <v>#REF!</v>
      </c>
      <c r="AM102" s="25" t="e">
        <f>IF('Crisis Indicator Data'!#REF!="No Data",1,IF(#REF!&lt;&gt;"",1,0))</f>
        <v>#REF!</v>
      </c>
      <c r="AN102" s="25" t="e">
        <f>IF('Crisis Indicator Data'!#REF!="No Data",1,IF(#REF!&lt;&gt;"",1,0))</f>
        <v>#REF!</v>
      </c>
      <c r="AO102" s="25" t="e">
        <f>IF('Crisis Indicator Data'!#REF!="No Data",1,IF(#REF!&lt;&gt;"",1,0))</f>
        <v>#REF!</v>
      </c>
      <c r="AP102" s="25" t="e">
        <f>IF('Crisis Indicator Data'!#REF!="No Data",1,IF(#REF!&lt;&gt;"",1,0))</f>
        <v>#REF!</v>
      </c>
      <c r="AQ102" s="25" t="e">
        <f>IF('Crisis Indicator Data'!#REF!="No Data",1,IF(#REF!&lt;&gt;"",1,0))</f>
        <v>#REF!</v>
      </c>
      <c r="AR102" s="25" t="e">
        <f>IF('Crisis Indicator Data'!#REF!="No Data",1,IF(#REF!&lt;&gt;"",1,0))</f>
        <v>#REF!</v>
      </c>
      <c r="AS102" s="25" t="e">
        <f>IF('Crisis Indicator Data'!#REF!="No Data",1,IF(#REF!&lt;&gt;"",1,0))</f>
        <v>#REF!</v>
      </c>
      <c r="AT102" s="25" t="e">
        <f>IF('Crisis Indicator Data'!#REF!="No Data",1,IF(#REF!&lt;&gt;"",1,0))</f>
        <v>#REF!</v>
      </c>
      <c r="AU102" s="25" t="e">
        <f>IF('Crisis Indicator Data'!#REF!="No Data",1,IF(#REF!&lt;&gt;"",1,0))</f>
        <v>#REF!</v>
      </c>
      <c r="AV102" s="25" t="e">
        <f>IF('Crisis Indicator Data'!#REF!="No Data",1,IF(#REF!&lt;&gt;"",1,0))</f>
        <v>#REF!</v>
      </c>
      <c r="AW102" s="25" t="e">
        <f>IF('Crisis Indicator Data'!#REF!="No Data",1,IF(#REF!&lt;&gt;"",1,0))</f>
        <v>#REF!</v>
      </c>
      <c r="AX102" s="25" t="e">
        <f>IF('Crisis Indicator Data'!#REF!="No Data",1,IF(#REF!&lt;&gt;"",1,0))</f>
        <v>#REF!</v>
      </c>
      <c r="AY102" s="25" t="e">
        <f>IF('Crisis Indicator Data'!#REF!="No Data",1,IF(#REF!&lt;&gt;"",1,0))</f>
        <v>#REF!</v>
      </c>
      <c r="AZ102" s="25" t="e">
        <f>IF('Crisis Indicator Data'!#REF!="No Data",1,IF(#REF!&lt;&gt;"",1,0))</f>
        <v>#REF!</v>
      </c>
      <c r="BA102" t="e">
        <f t="shared" si="6"/>
        <v>#REF!</v>
      </c>
      <c r="BB102" s="27" t="e">
        <f t="shared" si="7"/>
        <v>#REF!</v>
      </c>
    </row>
    <row r="103" spans="1:54" x14ac:dyDescent="0.25">
      <c r="A103" t="s">
        <v>9460</v>
      </c>
      <c r="B103" s="25" t="e">
        <f>IF('Crisis Indicator Data'!#REF!="No Data",1,IF(#REF!&lt;&gt;"",1,0))</f>
        <v>#REF!</v>
      </c>
      <c r="C103" s="25" t="e">
        <f>IF('Crisis Indicator Data'!#REF!="No Data",1,IF(#REF!&lt;&gt;"",1,0))</f>
        <v>#REF!</v>
      </c>
      <c r="D103" s="25" t="e">
        <f>IF('Crisis Indicator Data'!#REF!="No Data",1,IF(#REF!&lt;&gt;"",1,0))</f>
        <v>#REF!</v>
      </c>
      <c r="E103" s="25" t="e">
        <f>IF('Crisis Indicator Data'!#REF!="No Data",1,IF(#REF!&lt;&gt;"",1,0))</f>
        <v>#REF!</v>
      </c>
      <c r="F103" s="25" t="e">
        <f>IF('Crisis Indicator Data'!#REF!="No Data",1,IF(#REF!&lt;&gt;"",1,0))</f>
        <v>#REF!</v>
      </c>
      <c r="G103" s="25" t="e">
        <f>IF('Crisis Indicator Data'!#REF!="No Data",1,IF(#REF!&lt;&gt;"",1,0))</f>
        <v>#REF!</v>
      </c>
      <c r="H103" s="25" t="e">
        <f>IF('Crisis Indicator Data'!#REF!="No Data",1,IF(#REF!&lt;&gt;"",1,0))</f>
        <v>#REF!</v>
      </c>
      <c r="I103" s="25" t="e">
        <f>IF('Crisis Indicator Data'!#REF!="No Data",1,IF(#REF!&lt;&gt;"",1,0))</f>
        <v>#REF!</v>
      </c>
      <c r="J103" s="25" t="e">
        <f>IF('Crisis Indicator Data'!#REF!="No Data",1,IF(#REF!&lt;&gt;"",1,0))</f>
        <v>#REF!</v>
      </c>
      <c r="K103" s="25" t="e">
        <f>IF('Crisis Indicator Data'!#REF!="No Data",1,IF(#REF!&lt;&gt;"",1,0))</f>
        <v>#REF!</v>
      </c>
      <c r="L103" s="25" t="e">
        <f>IF('Crisis Indicator Data'!#REF!="No Data",1,IF(#REF!&lt;&gt;"",1,0))</f>
        <v>#REF!</v>
      </c>
      <c r="M103" s="25" t="e">
        <f>IF('Crisis Indicator Data'!#REF!="No Data",1,IF(#REF!&lt;&gt;"",1,0))</f>
        <v>#REF!</v>
      </c>
      <c r="N103" s="25" t="e">
        <f>IF('Crisis Indicator Data'!#REF!="No Data",1,IF(#REF!&lt;&gt;"",1,0))</f>
        <v>#REF!</v>
      </c>
      <c r="O103" s="25" t="e">
        <f>IF('Crisis Indicator Data'!#REF!="No Data",1,IF(#REF!&lt;&gt;"",1,0))</f>
        <v>#REF!</v>
      </c>
      <c r="P103" s="25" t="e">
        <f>IF('Crisis Indicator Data'!#REF!="No Data",1,IF(#REF!&lt;&gt;"",1,0))</f>
        <v>#REF!</v>
      </c>
      <c r="Q103" s="25" t="e">
        <f>IF('Crisis Indicator Data'!#REF!="No Data",1,IF(#REF!&lt;&gt;"",1,0))</f>
        <v>#REF!</v>
      </c>
      <c r="R103" s="25" t="e">
        <f>IF('Crisis Indicator Data'!#REF!="No Data",1,IF(#REF!&lt;&gt;"",1,0))</f>
        <v>#REF!</v>
      </c>
      <c r="S103" s="25" t="e">
        <f>IF('Crisis Indicator Data'!#REF!="No Data",1,IF(#REF!&lt;&gt;"",1,0))</f>
        <v>#REF!</v>
      </c>
      <c r="T103" s="25" t="e">
        <f>IF('Crisis Indicator Data'!#REF!="No Data",1,IF(#REF!&lt;&gt;"",1,0))</f>
        <v>#REF!</v>
      </c>
      <c r="U103" s="25" t="e">
        <f>IF('Crisis Indicator Data'!#REF!="No Data",1,IF(#REF!&lt;&gt;"",1,0))</f>
        <v>#REF!</v>
      </c>
      <c r="V103" s="25" t="e">
        <f>IF('Crisis Indicator Data'!#REF!="No Data",1,IF(#REF!&lt;&gt;"",1,0))</f>
        <v>#REF!</v>
      </c>
      <c r="W103" s="25" t="e">
        <f>IF('Crisis Indicator Data'!#REF!="No Data",1,IF(#REF!&lt;&gt;"",1,0))</f>
        <v>#REF!</v>
      </c>
      <c r="X103" s="25" t="e">
        <f>IF('Crisis Indicator Data'!#REF!="No Data",1,IF(#REF!&lt;&gt;"",1,0))</f>
        <v>#REF!</v>
      </c>
      <c r="Y103" s="25" t="e">
        <f>IF('Crisis Indicator Data'!#REF!="No Data",1,IF(#REF!&lt;&gt;"",1,0))</f>
        <v>#REF!</v>
      </c>
      <c r="Z103" s="25" t="e">
        <f>IF('Crisis Indicator Data'!#REF!="No Data",1,IF(#REF!&lt;&gt;"",1,0))</f>
        <v>#REF!</v>
      </c>
      <c r="AA103" s="25" t="e">
        <f>IF('Crisis Indicator Data'!#REF!="No Data",1,IF(#REF!&lt;&gt;"",1,0))</f>
        <v>#REF!</v>
      </c>
      <c r="AB103" s="25" t="e">
        <f>IF('Crisis Indicator Data'!#REF!="No Data",1,IF(#REF!&lt;&gt;"",1,0))</f>
        <v>#REF!</v>
      </c>
      <c r="AC103" s="25" t="e">
        <f>IF('Crisis Indicator Data'!#REF!="No Data",1,IF(#REF!&lt;&gt;"",1,0))</f>
        <v>#REF!</v>
      </c>
      <c r="AD103" s="25" t="e">
        <f>IF('Crisis Indicator Data'!#REF!="No Data",1,IF(#REF!&lt;&gt;"",1,0))</f>
        <v>#REF!</v>
      </c>
      <c r="AE103" s="25" t="e">
        <f>IF('Crisis Indicator Data'!#REF!="No Data",1,IF(#REF!&lt;&gt;"",1,0))</f>
        <v>#REF!</v>
      </c>
      <c r="AF103" s="25" t="e">
        <f>IF('Crisis Indicator Data'!#REF!="No Data",1,IF(#REF!&lt;&gt;"",1,0))</f>
        <v>#REF!</v>
      </c>
      <c r="AG103" s="25" t="e">
        <f>IF('Crisis Indicator Data'!#REF!="No Data",1,IF(#REF!&lt;&gt;"",1,0))</f>
        <v>#REF!</v>
      </c>
      <c r="AH103" s="25" t="e">
        <f>IF('Crisis Indicator Data'!#REF!="No Data",1,IF(#REF!&lt;&gt;"",1,0))</f>
        <v>#REF!</v>
      </c>
      <c r="AI103" s="25" t="e">
        <f>IF('Crisis Indicator Data'!#REF!="No Data",1,IF(#REF!&lt;&gt;"",1,0))</f>
        <v>#REF!</v>
      </c>
      <c r="AJ103" s="25" t="e">
        <f>IF('Crisis Indicator Data'!#REF!="No Data",1,IF(#REF!&lt;&gt;"",1,0))</f>
        <v>#REF!</v>
      </c>
      <c r="AK103" s="25" t="e">
        <f>IF('Crisis Indicator Data'!#REF!="No Data",1,IF(#REF!&lt;&gt;"",1,0))</f>
        <v>#REF!</v>
      </c>
      <c r="AL103" s="25" t="e">
        <f>IF('Crisis Indicator Data'!#REF!="No Data",1,IF(#REF!&lt;&gt;"",1,0))</f>
        <v>#REF!</v>
      </c>
      <c r="AM103" s="25" t="e">
        <f>IF('Crisis Indicator Data'!#REF!="No Data",1,IF(#REF!&lt;&gt;"",1,0))</f>
        <v>#REF!</v>
      </c>
      <c r="AN103" s="25" t="e">
        <f>IF('Crisis Indicator Data'!#REF!="No Data",1,IF(#REF!&lt;&gt;"",1,0))</f>
        <v>#REF!</v>
      </c>
      <c r="AO103" s="25" t="e">
        <f>IF('Crisis Indicator Data'!#REF!="No Data",1,IF(#REF!&lt;&gt;"",1,0))</f>
        <v>#REF!</v>
      </c>
      <c r="AP103" s="25" t="e">
        <f>IF('Crisis Indicator Data'!#REF!="No Data",1,IF(#REF!&lt;&gt;"",1,0))</f>
        <v>#REF!</v>
      </c>
      <c r="AQ103" s="25" t="e">
        <f>IF('Crisis Indicator Data'!#REF!="No Data",1,IF(#REF!&lt;&gt;"",1,0))</f>
        <v>#REF!</v>
      </c>
      <c r="AR103" s="25" t="e">
        <f>IF('Crisis Indicator Data'!#REF!="No Data",1,IF(#REF!&lt;&gt;"",1,0))</f>
        <v>#REF!</v>
      </c>
      <c r="AS103" s="25" t="e">
        <f>IF('Crisis Indicator Data'!#REF!="No Data",1,IF(#REF!&lt;&gt;"",1,0))</f>
        <v>#REF!</v>
      </c>
      <c r="AT103" s="25" t="e">
        <f>IF('Crisis Indicator Data'!#REF!="No Data",1,IF(#REF!&lt;&gt;"",1,0))</f>
        <v>#REF!</v>
      </c>
      <c r="AU103" s="25" t="e">
        <f>IF('Crisis Indicator Data'!#REF!="No Data",1,IF(#REF!&lt;&gt;"",1,0))</f>
        <v>#REF!</v>
      </c>
      <c r="AV103" s="25" t="e">
        <f>IF('Crisis Indicator Data'!#REF!="No Data",1,IF(#REF!&lt;&gt;"",1,0))</f>
        <v>#REF!</v>
      </c>
      <c r="AW103" s="25" t="e">
        <f>IF('Crisis Indicator Data'!#REF!="No Data",1,IF(#REF!&lt;&gt;"",1,0))</f>
        <v>#REF!</v>
      </c>
      <c r="AX103" s="25" t="e">
        <f>IF('Crisis Indicator Data'!#REF!="No Data",1,IF(#REF!&lt;&gt;"",1,0))</f>
        <v>#REF!</v>
      </c>
      <c r="AY103" s="25" t="e">
        <f>IF('Crisis Indicator Data'!#REF!="No Data",1,IF(#REF!&lt;&gt;"",1,0))</f>
        <v>#REF!</v>
      </c>
      <c r="AZ103" s="25" t="e">
        <f>IF('Crisis Indicator Data'!#REF!="No Data",1,IF(#REF!&lt;&gt;"",1,0))</f>
        <v>#REF!</v>
      </c>
      <c r="BA103" t="e">
        <f t="shared" si="6"/>
        <v>#REF!</v>
      </c>
      <c r="BB103" s="27" t="e">
        <f t="shared" si="7"/>
        <v>#REF!</v>
      </c>
    </row>
    <row r="104" spans="1:54" x14ac:dyDescent="0.25">
      <c r="A104" t="s">
        <v>9461</v>
      </c>
      <c r="B104" s="25" t="e">
        <f>IF('Crisis Indicator Data'!#REF!="No Data",1,IF(#REF!&lt;&gt;"",1,0))</f>
        <v>#REF!</v>
      </c>
      <c r="C104" s="25" t="e">
        <f>IF('Crisis Indicator Data'!#REF!="No Data",1,IF(#REF!&lt;&gt;"",1,0))</f>
        <v>#REF!</v>
      </c>
      <c r="D104" s="25" t="e">
        <f>IF('Crisis Indicator Data'!#REF!="No Data",1,IF(#REF!&lt;&gt;"",1,0))</f>
        <v>#REF!</v>
      </c>
      <c r="E104" s="25" t="e">
        <f>IF('Crisis Indicator Data'!#REF!="No Data",1,IF(#REF!&lt;&gt;"",1,0))</f>
        <v>#REF!</v>
      </c>
      <c r="F104" s="25" t="e">
        <f>IF('Crisis Indicator Data'!#REF!="No Data",1,IF(#REF!&lt;&gt;"",1,0))</f>
        <v>#REF!</v>
      </c>
      <c r="G104" s="25" t="e">
        <f>IF('Crisis Indicator Data'!#REF!="No Data",1,IF(#REF!&lt;&gt;"",1,0))</f>
        <v>#REF!</v>
      </c>
      <c r="H104" s="25" t="e">
        <f>IF('Crisis Indicator Data'!#REF!="No Data",1,IF(#REF!&lt;&gt;"",1,0))</f>
        <v>#REF!</v>
      </c>
      <c r="I104" s="25" t="e">
        <f>IF('Crisis Indicator Data'!#REF!="No Data",1,IF(#REF!&lt;&gt;"",1,0))</f>
        <v>#REF!</v>
      </c>
      <c r="J104" s="25" t="e">
        <f>IF('Crisis Indicator Data'!#REF!="No Data",1,IF(#REF!&lt;&gt;"",1,0))</f>
        <v>#REF!</v>
      </c>
      <c r="K104" s="25" t="e">
        <f>IF('Crisis Indicator Data'!#REF!="No Data",1,IF(#REF!&lt;&gt;"",1,0))</f>
        <v>#REF!</v>
      </c>
      <c r="L104" s="25" t="e">
        <f>IF('Crisis Indicator Data'!#REF!="No Data",1,IF(#REF!&lt;&gt;"",1,0))</f>
        <v>#REF!</v>
      </c>
      <c r="M104" s="25" t="e">
        <f>IF('Crisis Indicator Data'!#REF!="No Data",1,IF(#REF!&lt;&gt;"",1,0))</f>
        <v>#REF!</v>
      </c>
      <c r="N104" s="25" t="e">
        <f>IF('Crisis Indicator Data'!#REF!="No Data",1,IF(#REF!&lt;&gt;"",1,0))</f>
        <v>#REF!</v>
      </c>
      <c r="O104" s="25" t="e">
        <f>IF('Crisis Indicator Data'!#REF!="No Data",1,IF(#REF!&lt;&gt;"",1,0))</f>
        <v>#REF!</v>
      </c>
      <c r="P104" s="25" t="e">
        <f>IF('Crisis Indicator Data'!#REF!="No Data",1,IF(#REF!&lt;&gt;"",1,0))</f>
        <v>#REF!</v>
      </c>
      <c r="Q104" s="25" t="e">
        <f>IF('Crisis Indicator Data'!#REF!="No Data",1,IF(#REF!&lt;&gt;"",1,0))</f>
        <v>#REF!</v>
      </c>
      <c r="R104" s="25" t="e">
        <f>IF('Crisis Indicator Data'!#REF!="No Data",1,IF(#REF!&lt;&gt;"",1,0))</f>
        <v>#REF!</v>
      </c>
      <c r="S104" s="25" t="e">
        <f>IF('Crisis Indicator Data'!#REF!="No Data",1,IF(#REF!&lt;&gt;"",1,0))</f>
        <v>#REF!</v>
      </c>
      <c r="T104" s="25" t="e">
        <f>IF('Crisis Indicator Data'!#REF!="No Data",1,IF(#REF!&lt;&gt;"",1,0))</f>
        <v>#REF!</v>
      </c>
      <c r="U104" s="25" t="e">
        <f>IF('Crisis Indicator Data'!#REF!="No Data",1,IF(#REF!&lt;&gt;"",1,0))</f>
        <v>#REF!</v>
      </c>
      <c r="V104" s="25" t="e">
        <f>IF('Crisis Indicator Data'!#REF!="No Data",1,IF(#REF!&lt;&gt;"",1,0))</f>
        <v>#REF!</v>
      </c>
      <c r="W104" s="25" t="e">
        <f>IF('Crisis Indicator Data'!#REF!="No Data",1,IF(#REF!&lt;&gt;"",1,0))</f>
        <v>#REF!</v>
      </c>
      <c r="X104" s="25" t="e">
        <f>IF('Crisis Indicator Data'!#REF!="No Data",1,IF(#REF!&lt;&gt;"",1,0))</f>
        <v>#REF!</v>
      </c>
      <c r="Y104" s="25" t="e">
        <f>IF('Crisis Indicator Data'!#REF!="No Data",1,IF(#REF!&lt;&gt;"",1,0))</f>
        <v>#REF!</v>
      </c>
      <c r="Z104" s="25" t="e">
        <f>IF('Crisis Indicator Data'!#REF!="No Data",1,IF(#REF!&lt;&gt;"",1,0))</f>
        <v>#REF!</v>
      </c>
      <c r="AA104" s="25" t="e">
        <f>IF('Crisis Indicator Data'!#REF!="No Data",1,IF(#REF!&lt;&gt;"",1,0))</f>
        <v>#REF!</v>
      </c>
      <c r="AB104" s="25" t="e">
        <f>IF('Crisis Indicator Data'!#REF!="No Data",1,IF(#REF!&lt;&gt;"",1,0))</f>
        <v>#REF!</v>
      </c>
      <c r="AC104" s="25" t="e">
        <f>IF('Crisis Indicator Data'!#REF!="No Data",1,IF(#REF!&lt;&gt;"",1,0))</f>
        <v>#REF!</v>
      </c>
      <c r="AD104" s="25" t="e">
        <f>IF('Crisis Indicator Data'!#REF!="No Data",1,IF(#REF!&lt;&gt;"",1,0))</f>
        <v>#REF!</v>
      </c>
      <c r="AE104" s="25" t="e">
        <f>IF('Crisis Indicator Data'!#REF!="No Data",1,IF(#REF!&lt;&gt;"",1,0))</f>
        <v>#REF!</v>
      </c>
      <c r="AF104" s="25" t="e">
        <f>IF('Crisis Indicator Data'!#REF!="No Data",1,IF(#REF!&lt;&gt;"",1,0))</f>
        <v>#REF!</v>
      </c>
      <c r="AG104" s="25" t="e">
        <f>IF('Crisis Indicator Data'!#REF!="No Data",1,IF(#REF!&lt;&gt;"",1,0))</f>
        <v>#REF!</v>
      </c>
      <c r="AH104" s="25" t="e">
        <f>IF('Crisis Indicator Data'!#REF!="No Data",1,IF(#REF!&lt;&gt;"",1,0))</f>
        <v>#REF!</v>
      </c>
      <c r="AI104" s="25" t="e">
        <f>IF('Crisis Indicator Data'!#REF!="No Data",1,IF(#REF!&lt;&gt;"",1,0))</f>
        <v>#REF!</v>
      </c>
      <c r="AJ104" s="25" t="e">
        <f>IF('Crisis Indicator Data'!#REF!="No Data",1,IF(#REF!&lt;&gt;"",1,0))</f>
        <v>#REF!</v>
      </c>
      <c r="AK104" s="25" t="e">
        <f>IF('Crisis Indicator Data'!#REF!="No Data",1,IF(#REF!&lt;&gt;"",1,0))</f>
        <v>#REF!</v>
      </c>
      <c r="AL104" s="25" t="e">
        <f>IF('Crisis Indicator Data'!#REF!="No Data",1,IF(#REF!&lt;&gt;"",1,0))</f>
        <v>#REF!</v>
      </c>
      <c r="AM104" s="25" t="e">
        <f>IF('Crisis Indicator Data'!#REF!="No Data",1,IF(#REF!&lt;&gt;"",1,0))</f>
        <v>#REF!</v>
      </c>
      <c r="AN104" s="25" t="e">
        <f>IF('Crisis Indicator Data'!#REF!="No Data",1,IF(#REF!&lt;&gt;"",1,0))</f>
        <v>#REF!</v>
      </c>
      <c r="AO104" s="25" t="e">
        <f>IF('Crisis Indicator Data'!#REF!="No Data",1,IF(#REF!&lt;&gt;"",1,0))</f>
        <v>#REF!</v>
      </c>
      <c r="AP104" s="25" t="e">
        <f>IF('Crisis Indicator Data'!#REF!="No Data",1,IF(#REF!&lt;&gt;"",1,0))</f>
        <v>#REF!</v>
      </c>
      <c r="AQ104" s="25" t="e">
        <f>IF('Crisis Indicator Data'!#REF!="No Data",1,IF(#REF!&lt;&gt;"",1,0))</f>
        <v>#REF!</v>
      </c>
      <c r="AR104" s="25" t="e">
        <f>IF('Crisis Indicator Data'!#REF!="No Data",1,IF(#REF!&lt;&gt;"",1,0))</f>
        <v>#REF!</v>
      </c>
      <c r="AS104" s="25" t="e">
        <f>IF('Crisis Indicator Data'!#REF!="No Data",1,IF(#REF!&lt;&gt;"",1,0))</f>
        <v>#REF!</v>
      </c>
      <c r="AT104" s="25" t="e">
        <f>IF('Crisis Indicator Data'!#REF!="No Data",1,IF(#REF!&lt;&gt;"",1,0))</f>
        <v>#REF!</v>
      </c>
      <c r="AU104" s="25" t="e">
        <f>IF('Crisis Indicator Data'!#REF!="No Data",1,IF(#REF!&lt;&gt;"",1,0))</f>
        <v>#REF!</v>
      </c>
      <c r="AV104" s="25" t="e">
        <f>IF('Crisis Indicator Data'!#REF!="No Data",1,IF(#REF!&lt;&gt;"",1,0))</f>
        <v>#REF!</v>
      </c>
      <c r="AW104" s="25" t="e">
        <f>IF('Crisis Indicator Data'!#REF!="No Data",1,IF(#REF!&lt;&gt;"",1,0))</f>
        <v>#REF!</v>
      </c>
      <c r="AX104" s="25" t="e">
        <f>IF('Crisis Indicator Data'!#REF!="No Data",1,IF(#REF!&lt;&gt;"",1,0))</f>
        <v>#REF!</v>
      </c>
      <c r="AY104" s="25" t="e">
        <f>IF('Crisis Indicator Data'!#REF!="No Data",1,IF(#REF!&lt;&gt;"",1,0))</f>
        <v>#REF!</v>
      </c>
      <c r="AZ104" s="25" t="e">
        <f>IF('Crisis Indicator Data'!#REF!="No Data",1,IF(#REF!&lt;&gt;"",1,0))</f>
        <v>#REF!</v>
      </c>
      <c r="BA104" t="e">
        <f t="shared" si="6"/>
        <v>#REF!</v>
      </c>
      <c r="BB104" s="27" t="e">
        <f t="shared" si="7"/>
        <v>#REF!</v>
      </c>
    </row>
    <row r="105" spans="1:54" x14ac:dyDescent="0.25">
      <c r="A105" t="s">
        <v>9443</v>
      </c>
      <c r="B105" s="25" t="e">
        <f>IF('Crisis Indicator Data'!#REF!="No Data",1,IF(#REF!&lt;&gt;"",1,0))</f>
        <v>#REF!</v>
      </c>
      <c r="C105" s="25" t="e">
        <f>IF('Crisis Indicator Data'!#REF!="No Data",1,IF(#REF!&lt;&gt;"",1,0))</f>
        <v>#REF!</v>
      </c>
      <c r="D105" s="25" t="e">
        <f>IF('Crisis Indicator Data'!#REF!="No Data",1,IF(#REF!&lt;&gt;"",1,0))</f>
        <v>#REF!</v>
      </c>
      <c r="E105" s="25" t="e">
        <f>IF('Crisis Indicator Data'!#REF!="No Data",1,IF(#REF!&lt;&gt;"",1,0))</f>
        <v>#REF!</v>
      </c>
      <c r="F105" s="25" t="e">
        <f>IF('Crisis Indicator Data'!#REF!="No Data",1,IF(#REF!&lt;&gt;"",1,0))</f>
        <v>#REF!</v>
      </c>
      <c r="G105" s="25" t="e">
        <f>IF('Crisis Indicator Data'!#REF!="No Data",1,IF(#REF!&lt;&gt;"",1,0))</f>
        <v>#REF!</v>
      </c>
      <c r="H105" s="25" t="e">
        <f>IF('Crisis Indicator Data'!#REF!="No Data",1,IF(#REF!&lt;&gt;"",1,0))</f>
        <v>#REF!</v>
      </c>
      <c r="I105" s="25" t="e">
        <f>IF('Crisis Indicator Data'!#REF!="No Data",1,IF(#REF!&lt;&gt;"",1,0))</f>
        <v>#REF!</v>
      </c>
      <c r="J105" s="25" t="e">
        <f>IF('Crisis Indicator Data'!#REF!="No Data",1,IF(#REF!&lt;&gt;"",1,0))</f>
        <v>#REF!</v>
      </c>
      <c r="K105" s="25" t="e">
        <f>IF('Crisis Indicator Data'!#REF!="No Data",1,IF(#REF!&lt;&gt;"",1,0))</f>
        <v>#REF!</v>
      </c>
      <c r="L105" s="25" t="e">
        <f>IF('Crisis Indicator Data'!#REF!="No Data",1,IF(#REF!&lt;&gt;"",1,0))</f>
        <v>#REF!</v>
      </c>
      <c r="M105" s="25" t="e">
        <f>IF('Crisis Indicator Data'!#REF!="No Data",1,IF(#REF!&lt;&gt;"",1,0))</f>
        <v>#REF!</v>
      </c>
      <c r="N105" s="25" t="e">
        <f>IF('Crisis Indicator Data'!#REF!="No Data",1,IF(#REF!&lt;&gt;"",1,0))</f>
        <v>#REF!</v>
      </c>
      <c r="O105" s="25" t="e">
        <f>IF('Crisis Indicator Data'!#REF!="No Data",1,IF(#REF!&lt;&gt;"",1,0))</f>
        <v>#REF!</v>
      </c>
      <c r="P105" s="25" t="e">
        <f>IF('Crisis Indicator Data'!#REF!="No Data",1,IF(#REF!&lt;&gt;"",1,0))</f>
        <v>#REF!</v>
      </c>
      <c r="Q105" s="25" t="e">
        <f>IF('Crisis Indicator Data'!#REF!="No Data",1,IF(#REF!&lt;&gt;"",1,0))</f>
        <v>#REF!</v>
      </c>
      <c r="R105" s="25" t="e">
        <f>IF('Crisis Indicator Data'!#REF!="No Data",1,IF(#REF!&lt;&gt;"",1,0))</f>
        <v>#REF!</v>
      </c>
      <c r="S105" s="25" t="e">
        <f>IF('Crisis Indicator Data'!#REF!="No Data",1,IF(#REF!&lt;&gt;"",1,0))</f>
        <v>#REF!</v>
      </c>
      <c r="T105" s="25" t="e">
        <f>IF('Crisis Indicator Data'!#REF!="No Data",1,IF(#REF!&lt;&gt;"",1,0))</f>
        <v>#REF!</v>
      </c>
      <c r="U105" s="25" t="e">
        <f>IF('Crisis Indicator Data'!#REF!="No Data",1,IF(#REF!&lt;&gt;"",1,0))</f>
        <v>#REF!</v>
      </c>
      <c r="V105" s="25" t="e">
        <f>IF('Crisis Indicator Data'!#REF!="No Data",1,IF(#REF!&lt;&gt;"",1,0))</f>
        <v>#REF!</v>
      </c>
      <c r="W105" s="25" t="e">
        <f>IF('Crisis Indicator Data'!#REF!="No Data",1,IF(#REF!&lt;&gt;"",1,0))</f>
        <v>#REF!</v>
      </c>
      <c r="X105" s="25" t="e">
        <f>IF('Crisis Indicator Data'!#REF!="No Data",1,IF(#REF!&lt;&gt;"",1,0))</f>
        <v>#REF!</v>
      </c>
      <c r="Y105" s="25" t="e">
        <f>IF('Crisis Indicator Data'!#REF!="No Data",1,IF(#REF!&lt;&gt;"",1,0))</f>
        <v>#REF!</v>
      </c>
      <c r="Z105" s="25" t="e">
        <f>IF('Crisis Indicator Data'!#REF!="No Data",1,IF(#REF!&lt;&gt;"",1,0))</f>
        <v>#REF!</v>
      </c>
      <c r="AA105" s="25" t="e">
        <f>IF('Crisis Indicator Data'!#REF!="No Data",1,IF(#REF!&lt;&gt;"",1,0))</f>
        <v>#REF!</v>
      </c>
      <c r="AB105" s="25" t="e">
        <f>IF('Crisis Indicator Data'!#REF!="No Data",1,IF(#REF!&lt;&gt;"",1,0))</f>
        <v>#REF!</v>
      </c>
      <c r="AC105" s="25" t="e">
        <f>IF('Crisis Indicator Data'!#REF!="No Data",1,IF(#REF!&lt;&gt;"",1,0))</f>
        <v>#REF!</v>
      </c>
      <c r="AD105" s="25" t="e">
        <f>IF('Crisis Indicator Data'!#REF!="No Data",1,IF(#REF!&lt;&gt;"",1,0))</f>
        <v>#REF!</v>
      </c>
      <c r="AE105" s="25" t="e">
        <f>IF('Crisis Indicator Data'!#REF!="No Data",1,IF(#REF!&lt;&gt;"",1,0))</f>
        <v>#REF!</v>
      </c>
      <c r="AF105" s="25" t="e">
        <f>IF('Crisis Indicator Data'!#REF!="No Data",1,IF(#REF!&lt;&gt;"",1,0))</f>
        <v>#REF!</v>
      </c>
      <c r="AG105" s="25" t="e">
        <f>IF('Crisis Indicator Data'!#REF!="No Data",1,IF(#REF!&lt;&gt;"",1,0))</f>
        <v>#REF!</v>
      </c>
      <c r="AH105" s="25" t="e">
        <f>IF('Crisis Indicator Data'!#REF!="No Data",1,IF(#REF!&lt;&gt;"",1,0))</f>
        <v>#REF!</v>
      </c>
      <c r="AI105" s="25" t="e">
        <f>IF('Crisis Indicator Data'!#REF!="No Data",1,IF(#REF!&lt;&gt;"",1,0))</f>
        <v>#REF!</v>
      </c>
      <c r="AJ105" s="25" t="e">
        <f>IF('Crisis Indicator Data'!#REF!="No Data",1,IF(#REF!&lt;&gt;"",1,0))</f>
        <v>#REF!</v>
      </c>
      <c r="AK105" s="25" t="e">
        <f>IF('Crisis Indicator Data'!#REF!="No Data",1,IF(#REF!&lt;&gt;"",1,0))</f>
        <v>#REF!</v>
      </c>
      <c r="AL105" s="25" t="e">
        <f>IF('Crisis Indicator Data'!#REF!="No Data",1,IF(#REF!&lt;&gt;"",1,0))</f>
        <v>#REF!</v>
      </c>
      <c r="AM105" s="25" t="e">
        <f>IF('Crisis Indicator Data'!#REF!="No Data",1,IF(#REF!&lt;&gt;"",1,0))</f>
        <v>#REF!</v>
      </c>
      <c r="AN105" s="25" t="e">
        <f>IF('Crisis Indicator Data'!#REF!="No Data",1,IF(#REF!&lt;&gt;"",1,0))</f>
        <v>#REF!</v>
      </c>
      <c r="AO105" s="25" t="e">
        <f>IF('Crisis Indicator Data'!#REF!="No Data",1,IF(#REF!&lt;&gt;"",1,0))</f>
        <v>#REF!</v>
      </c>
      <c r="AP105" s="25" t="e">
        <f>IF('Crisis Indicator Data'!#REF!="No Data",1,IF(#REF!&lt;&gt;"",1,0))</f>
        <v>#REF!</v>
      </c>
      <c r="AQ105" s="25" t="e">
        <f>IF('Crisis Indicator Data'!#REF!="No Data",1,IF(#REF!&lt;&gt;"",1,0))</f>
        <v>#REF!</v>
      </c>
      <c r="AR105" s="25" t="e">
        <f>IF('Crisis Indicator Data'!#REF!="No Data",1,IF(#REF!&lt;&gt;"",1,0))</f>
        <v>#REF!</v>
      </c>
      <c r="AS105" s="25" t="e">
        <f>IF('Crisis Indicator Data'!#REF!="No Data",1,IF(#REF!&lt;&gt;"",1,0))</f>
        <v>#REF!</v>
      </c>
      <c r="AT105" s="25" t="e">
        <f>IF('Crisis Indicator Data'!#REF!="No Data",1,IF(#REF!&lt;&gt;"",1,0))</f>
        <v>#REF!</v>
      </c>
      <c r="AU105" s="25" t="e">
        <f>IF('Crisis Indicator Data'!#REF!="No Data",1,IF(#REF!&lt;&gt;"",1,0))</f>
        <v>#REF!</v>
      </c>
      <c r="AV105" s="25" t="e">
        <f>IF('Crisis Indicator Data'!#REF!="No Data",1,IF(#REF!&lt;&gt;"",1,0))</f>
        <v>#REF!</v>
      </c>
      <c r="AW105" s="25" t="e">
        <f>IF('Crisis Indicator Data'!#REF!="No Data",1,IF(#REF!&lt;&gt;"",1,0))</f>
        <v>#REF!</v>
      </c>
      <c r="AX105" s="25" t="e">
        <f>IF('Crisis Indicator Data'!#REF!="No Data",1,IF(#REF!&lt;&gt;"",1,0))</f>
        <v>#REF!</v>
      </c>
      <c r="AY105" s="25" t="e">
        <f>IF('Crisis Indicator Data'!#REF!="No Data",1,IF(#REF!&lt;&gt;"",1,0))</f>
        <v>#REF!</v>
      </c>
      <c r="AZ105" s="25" t="e">
        <f>IF('Crisis Indicator Data'!#REF!="No Data",1,IF(#REF!&lt;&gt;"",1,0))</f>
        <v>#REF!</v>
      </c>
      <c r="BA105" t="e">
        <f t="shared" si="6"/>
        <v>#REF!</v>
      </c>
      <c r="BB105" s="27" t="e">
        <f t="shared" si="7"/>
        <v>#REF!</v>
      </c>
    </row>
    <row r="106" spans="1:54" x14ac:dyDescent="0.25">
      <c r="A106" t="s">
        <v>9449</v>
      </c>
      <c r="B106" s="25" t="e">
        <f>IF('Crisis Indicator Data'!#REF!="No Data",1,IF(#REF!&lt;&gt;"",1,0))</f>
        <v>#REF!</v>
      </c>
      <c r="C106" s="25" t="e">
        <f>IF('Crisis Indicator Data'!#REF!="No Data",1,IF(#REF!&lt;&gt;"",1,0))</f>
        <v>#REF!</v>
      </c>
      <c r="D106" s="25" t="e">
        <f>IF('Crisis Indicator Data'!#REF!="No Data",1,IF(#REF!&lt;&gt;"",1,0))</f>
        <v>#REF!</v>
      </c>
      <c r="E106" s="25" t="e">
        <f>IF('Crisis Indicator Data'!#REF!="No Data",1,IF(#REF!&lt;&gt;"",1,0))</f>
        <v>#REF!</v>
      </c>
      <c r="F106" s="25" t="e">
        <f>IF('Crisis Indicator Data'!#REF!="No Data",1,IF(#REF!&lt;&gt;"",1,0))</f>
        <v>#REF!</v>
      </c>
      <c r="G106" s="25" t="e">
        <f>IF('Crisis Indicator Data'!#REF!="No Data",1,IF(#REF!&lt;&gt;"",1,0))</f>
        <v>#REF!</v>
      </c>
      <c r="H106" s="25" t="e">
        <f>IF('Crisis Indicator Data'!#REF!="No Data",1,IF(#REF!&lt;&gt;"",1,0))</f>
        <v>#REF!</v>
      </c>
      <c r="I106" s="25" t="e">
        <f>IF('Crisis Indicator Data'!#REF!="No Data",1,IF(#REF!&lt;&gt;"",1,0))</f>
        <v>#REF!</v>
      </c>
      <c r="J106" s="25" t="e">
        <f>IF('Crisis Indicator Data'!#REF!="No Data",1,IF(#REF!&lt;&gt;"",1,0))</f>
        <v>#REF!</v>
      </c>
      <c r="K106" s="25" t="e">
        <f>IF('Crisis Indicator Data'!#REF!="No Data",1,IF(#REF!&lt;&gt;"",1,0))</f>
        <v>#REF!</v>
      </c>
      <c r="L106" s="25" t="e">
        <f>IF('Crisis Indicator Data'!#REF!="No Data",1,IF(#REF!&lt;&gt;"",1,0))</f>
        <v>#REF!</v>
      </c>
      <c r="M106" s="25" t="e">
        <f>IF('Crisis Indicator Data'!#REF!="No Data",1,IF(#REF!&lt;&gt;"",1,0))</f>
        <v>#REF!</v>
      </c>
      <c r="N106" s="25" t="e">
        <f>IF('Crisis Indicator Data'!#REF!="No Data",1,IF(#REF!&lt;&gt;"",1,0))</f>
        <v>#REF!</v>
      </c>
      <c r="O106" s="25" t="e">
        <f>IF('Crisis Indicator Data'!#REF!="No Data",1,IF(#REF!&lt;&gt;"",1,0))</f>
        <v>#REF!</v>
      </c>
      <c r="P106" s="25" t="e">
        <f>IF('Crisis Indicator Data'!#REF!="No Data",1,IF(#REF!&lt;&gt;"",1,0))</f>
        <v>#REF!</v>
      </c>
      <c r="Q106" s="25" t="e">
        <f>IF('Crisis Indicator Data'!#REF!="No Data",1,IF(#REF!&lt;&gt;"",1,0))</f>
        <v>#REF!</v>
      </c>
      <c r="R106" s="25" t="e">
        <f>IF('Crisis Indicator Data'!#REF!="No Data",1,IF(#REF!&lt;&gt;"",1,0))</f>
        <v>#REF!</v>
      </c>
      <c r="S106" s="25" t="e">
        <f>IF('Crisis Indicator Data'!#REF!="No Data",1,IF(#REF!&lt;&gt;"",1,0))</f>
        <v>#REF!</v>
      </c>
      <c r="T106" s="25" t="e">
        <f>IF('Crisis Indicator Data'!#REF!="No Data",1,IF(#REF!&lt;&gt;"",1,0))</f>
        <v>#REF!</v>
      </c>
      <c r="U106" s="25" t="e">
        <f>IF('Crisis Indicator Data'!#REF!="No Data",1,IF(#REF!&lt;&gt;"",1,0))</f>
        <v>#REF!</v>
      </c>
      <c r="V106" s="25" t="e">
        <f>IF('Crisis Indicator Data'!#REF!="No Data",1,IF(#REF!&lt;&gt;"",1,0))</f>
        <v>#REF!</v>
      </c>
      <c r="W106" s="25" t="e">
        <f>IF('Crisis Indicator Data'!#REF!="No Data",1,IF(#REF!&lt;&gt;"",1,0))</f>
        <v>#REF!</v>
      </c>
      <c r="X106" s="25" t="e">
        <f>IF('Crisis Indicator Data'!#REF!="No Data",1,IF(#REF!&lt;&gt;"",1,0))</f>
        <v>#REF!</v>
      </c>
      <c r="Y106" s="25" t="e">
        <f>IF('Crisis Indicator Data'!#REF!="No Data",1,IF(#REF!&lt;&gt;"",1,0))</f>
        <v>#REF!</v>
      </c>
      <c r="Z106" s="25" t="e">
        <f>IF('Crisis Indicator Data'!#REF!="No Data",1,IF(#REF!&lt;&gt;"",1,0))</f>
        <v>#REF!</v>
      </c>
      <c r="AA106" s="25" t="e">
        <f>IF('Crisis Indicator Data'!#REF!="No Data",1,IF(#REF!&lt;&gt;"",1,0))</f>
        <v>#REF!</v>
      </c>
      <c r="AB106" s="25" t="e">
        <f>IF('Crisis Indicator Data'!#REF!="No Data",1,IF(#REF!&lt;&gt;"",1,0))</f>
        <v>#REF!</v>
      </c>
      <c r="AC106" s="25" t="e">
        <f>IF('Crisis Indicator Data'!#REF!="No Data",1,IF(#REF!&lt;&gt;"",1,0))</f>
        <v>#REF!</v>
      </c>
      <c r="AD106" s="25" t="e">
        <f>IF('Crisis Indicator Data'!#REF!="No Data",1,IF(#REF!&lt;&gt;"",1,0))</f>
        <v>#REF!</v>
      </c>
      <c r="AE106" s="25" t="e">
        <f>IF('Crisis Indicator Data'!#REF!="No Data",1,IF(#REF!&lt;&gt;"",1,0))</f>
        <v>#REF!</v>
      </c>
      <c r="AF106" s="25" t="e">
        <f>IF('Crisis Indicator Data'!#REF!="No Data",1,IF(#REF!&lt;&gt;"",1,0))</f>
        <v>#REF!</v>
      </c>
      <c r="AG106" s="25" t="e">
        <f>IF('Crisis Indicator Data'!#REF!="No Data",1,IF(#REF!&lt;&gt;"",1,0))</f>
        <v>#REF!</v>
      </c>
      <c r="AH106" s="25" t="e">
        <f>IF('Crisis Indicator Data'!#REF!="No Data",1,IF(#REF!&lt;&gt;"",1,0))</f>
        <v>#REF!</v>
      </c>
      <c r="AI106" s="25" t="e">
        <f>IF('Crisis Indicator Data'!#REF!="No Data",1,IF(#REF!&lt;&gt;"",1,0))</f>
        <v>#REF!</v>
      </c>
      <c r="AJ106" s="25" t="e">
        <f>IF('Crisis Indicator Data'!#REF!="No Data",1,IF(#REF!&lt;&gt;"",1,0))</f>
        <v>#REF!</v>
      </c>
      <c r="AK106" s="25" t="e">
        <f>IF('Crisis Indicator Data'!#REF!="No Data",1,IF(#REF!&lt;&gt;"",1,0))</f>
        <v>#REF!</v>
      </c>
      <c r="AL106" s="25" t="e">
        <f>IF('Crisis Indicator Data'!#REF!="No Data",1,IF(#REF!&lt;&gt;"",1,0))</f>
        <v>#REF!</v>
      </c>
      <c r="AM106" s="25" t="e">
        <f>IF('Crisis Indicator Data'!#REF!="No Data",1,IF(#REF!&lt;&gt;"",1,0))</f>
        <v>#REF!</v>
      </c>
      <c r="AN106" s="25" t="e">
        <f>IF('Crisis Indicator Data'!#REF!="No Data",1,IF(#REF!&lt;&gt;"",1,0))</f>
        <v>#REF!</v>
      </c>
      <c r="AO106" s="25" t="e">
        <f>IF('Crisis Indicator Data'!#REF!="No Data",1,IF(#REF!&lt;&gt;"",1,0))</f>
        <v>#REF!</v>
      </c>
      <c r="AP106" s="25" t="e">
        <f>IF('Crisis Indicator Data'!#REF!="No Data",1,IF(#REF!&lt;&gt;"",1,0))</f>
        <v>#REF!</v>
      </c>
      <c r="AQ106" s="25" t="e">
        <f>IF('Crisis Indicator Data'!#REF!="No Data",1,IF(#REF!&lt;&gt;"",1,0))</f>
        <v>#REF!</v>
      </c>
      <c r="AR106" s="25" t="e">
        <f>IF('Crisis Indicator Data'!#REF!="No Data",1,IF(#REF!&lt;&gt;"",1,0))</f>
        <v>#REF!</v>
      </c>
      <c r="AS106" s="25" t="e">
        <f>IF('Crisis Indicator Data'!#REF!="No Data",1,IF(#REF!&lt;&gt;"",1,0))</f>
        <v>#REF!</v>
      </c>
      <c r="AT106" s="25" t="e">
        <f>IF('Crisis Indicator Data'!#REF!="No Data",1,IF(#REF!&lt;&gt;"",1,0))</f>
        <v>#REF!</v>
      </c>
      <c r="AU106" s="25" t="e">
        <f>IF('Crisis Indicator Data'!#REF!="No Data",1,IF(#REF!&lt;&gt;"",1,0))</f>
        <v>#REF!</v>
      </c>
      <c r="AV106" s="25" t="e">
        <f>IF('Crisis Indicator Data'!#REF!="No Data",1,IF(#REF!&lt;&gt;"",1,0))</f>
        <v>#REF!</v>
      </c>
      <c r="AW106" s="25" t="e">
        <f>IF('Crisis Indicator Data'!#REF!="No Data",1,IF(#REF!&lt;&gt;"",1,0))</f>
        <v>#REF!</v>
      </c>
      <c r="AX106" s="25" t="e">
        <f>IF('Crisis Indicator Data'!#REF!="No Data",1,IF(#REF!&lt;&gt;"",1,0))</f>
        <v>#REF!</v>
      </c>
      <c r="AY106" s="25" t="e">
        <f>IF('Crisis Indicator Data'!#REF!="No Data",1,IF(#REF!&lt;&gt;"",1,0))</f>
        <v>#REF!</v>
      </c>
      <c r="AZ106" s="25" t="e">
        <f>IF('Crisis Indicator Data'!#REF!="No Data",1,IF(#REF!&lt;&gt;"",1,0))</f>
        <v>#REF!</v>
      </c>
      <c r="BA106" t="e">
        <f t="shared" si="6"/>
        <v>#REF!</v>
      </c>
      <c r="BB106" s="27" t="e">
        <f t="shared" si="7"/>
        <v>#REF!</v>
      </c>
    </row>
    <row r="107" spans="1:54" x14ac:dyDescent="0.25">
      <c r="A107" t="s">
        <v>9451</v>
      </c>
      <c r="B107" s="25" t="e">
        <f>IF('Crisis Indicator Data'!#REF!="No Data",1,IF(#REF!&lt;&gt;"",1,0))</f>
        <v>#REF!</v>
      </c>
      <c r="C107" s="25" t="e">
        <f>IF('Crisis Indicator Data'!#REF!="No Data",1,IF(#REF!&lt;&gt;"",1,0))</f>
        <v>#REF!</v>
      </c>
      <c r="D107" s="25" t="e">
        <f>IF('Crisis Indicator Data'!#REF!="No Data",1,IF(#REF!&lt;&gt;"",1,0))</f>
        <v>#REF!</v>
      </c>
      <c r="E107" s="25" t="e">
        <f>IF('Crisis Indicator Data'!#REF!="No Data",1,IF(#REF!&lt;&gt;"",1,0))</f>
        <v>#REF!</v>
      </c>
      <c r="F107" s="25" t="e">
        <f>IF('Crisis Indicator Data'!#REF!="No Data",1,IF(#REF!&lt;&gt;"",1,0))</f>
        <v>#REF!</v>
      </c>
      <c r="G107" s="25" t="e">
        <f>IF('Crisis Indicator Data'!#REF!="No Data",1,IF(#REF!&lt;&gt;"",1,0))</f>
        <v>#REF!</v>
      </c>
      <c r="H107" s="25" t="e">
        <f>IF('Crisis Indicator Data'!#REF!="No Data",1,IF(#REF!&lt;&gt;"",1,0))</f>
        <v>#REF!</v>
      </c>
      <c r="I107" s="25" t="e">
        <f>IF('Crisis Indicator Data'!#REF!="No Data",1,IF(#REF!&lt;&gt;"",1,0))</f>
        <v>#REF!</v>
      </c>
      <c r="J107" s="25" t="e">
        <f>IF('Crisis Indicator Data'!#REF!="No Data",1,IF(#REF!&lt;&gt;"",1,0))</f>
        <v>#REF!</v>
      </c>
      <c r="K107" s="25" t="e">
        <f>IF('Crisis Indicator Data'!#REF!="No Data",1,IF(#REF!&lt;&gt;"",1,0))</f>
        <v>#REF!</v>
      </c>
      <c r="L107" s="25" t="e">
        <f>IF('Crisis Indicator Data'!#REF!="No Data",1,IF(#REF!&lt;&gt;"",1,0))</f>
        <v>#REF!</v>
      </c>
      <c r="M107" s="25" t="e">
        <f>IF('Crisis Indicator Data'!#REF!="No Data",1,IF(#REF!&lt;&gt;"",1,0))</f>
        <v>#REF!</v>
      </c>
      <c r="N107" s="25" t="e">
        <f>IF('Crisis Indicator Data'!#REF!="No Data",1,IF(#REF!&lt;&gt;"",1,0))</f>
        <v>#REF!</v>
      </c>
      <c r="O107" s="25" t="e">
        <f>IF('Crisis Indicator Data'!#REF!="No Data",1,IF(#REF!&lt;&gt;"",1,0))</f>
        <v>#REF!</v>
      </c>
      <c r="P107" s="25" t="e">
        <f>IF('Crisis Indicator Data'!#REF!="No Data",1,IF(#REF!&lt;&gt;"",1,0))</f>
        <v>#REF!</v>
      </c>
      <c r="Q107" s="25" t="e">
        <f>IF('Crisis Indicator Data'!#REF!="No Data",1,IF(#REF!&lt;&gt;"",1,0))</f>
        <v>#REF!</v>
      </c>
      <c r="R107" s="25" t="e">
        <f>IF('Crisis Indicator Data'!#REF!="No Data",1,IF(#REF!&lt;&gt;"",1,0))</f>
        <v>#REF!</v>
      </c>
      <c r="S107" s="25" t="e">
        <f>IF('Crisis Indicator Data'!#REF!="No Data",1,IF(#REF!&lt;&gt;"",1,0))</f>
        <v>#REF!</v>
      </c>
      <c r="T107" s="25" t="e">
        <f>IF('Crisis Indicator Data'!#REF!="No Data",1,IF(#REF!&lt;&gt;"",1,0))</f>
        <v>#REF!</v>
      </c>
      <c r="U107" s="25" t="e">
        <f>IF('Crisis Indicator Data'!#REF!="No Data",1,IF(#REF!&lt;&gt;"",1,0))</f>
        <v>#REF!</v>
      </c>
      <c r="V107" s="25" t="e">
        <f>IF('Crisis Indicator Data'!#REF!="No Data",1,IF(#REF!&lt;&gt;"",1,0))</f>
        <v>#REF!</v>
      </c>
      <c r="W107" s="25" t="e">
        <f>IF('Crisis Indicator Data'!#REF!="No Data",1,IF(#REF!&lt;&gt;"",1,0))</f>
        <v>#REF!</v>
      </c>
      <c r="X107" s="25" t="e">
        <f>IF('Crisis Indicator Data'!#REF!="No Data",1,IF(#REF!&lt;&gt;"",1,0))</f>
        <v>#REF!</v>
      </c>
      <c r="Y107" s="25" t="e">
        <f>IF('Crisis Indicator Data'!#REF!="No Data",1,IF(#REF!&lt;&gt;"",1,0))</f>
        <v>#REF!</v>
      </c>
      <c r="Z107" s="25" t="e">
        <f>IF('Crisis Indicator Data'!#REF!="No Data",1,IF(#REF!&lt;&gt;"",1,0))</f>
        <v>#REF!</v>
      </c>
      <c r="AA107" s="25" t="e">
        <f>IF('Crisis Indicator Data'!#REF!="No Data",1,IF(#REF!&lt;&gt;"",1,0))</f>
        <v>#REF!</v>
      </c>
      <c r="AB107" s="25" t="e">
        <f>IF('Crisis Indicator Data'!#REF!="No Data",1,IF(#REF!&lt;&gt;"",1,0))</f>
        <v>#REF!</v>
      </c>
      <c r="AC107" s="25" t="e">
        <f>IF('Crisis Indicator Data'!#REF!="No Data",1,IF(#REF!&lt;&gt;"",1,0))</f>
        <v>#REF!</v>
      </c>
      <c r="AD107" s="25" t="e">
        <f>IF('Crisis Indicator Data'!#REF!="No Data",1,IF(#REF!&lt;&gt;"",1,0))</f>
        <v>#REF!</v>
      </c>
      <c r="AE107" s="25" t="e">
        <f>IF('Crisis Indicator Data'!#REF!="No Data",1,IF(#REF!&lt;&gt;"",1,0))</f>
        <v>#REF!</v>
      </c>
      <c r="AF107" s="25" t="e">
        <f>IF('Crisis Indicator Data'!#REF!="No Data",1,IF(#REF!&lt;&gt;"",1,0))</f>
        <v>#REF!</v>
      </c>
      <c r="AG107" s="25" t="e">
        <f>IF('Crisis Indicator Data'!#REF!="No Data",1,IF(#REF!&lt;&gt;"",1,0))</f>
        <v>#REF!</v>
      </c>
      <c r="AH107" s="25" t="e">
        <f>IF('Crisis Indicator Data'!#REF!="No Data",1,IF(#REF!&lt;&gt;"",1,0))</f>
        <v>#REF!</v>
      </c>
      <c r="AI107" s="25" t="e">
        <f>IF('Crisis Indicator Data'!#REF!="No Data",1,IF(#REF!&lt;&gt;"",1,0))</f>
        <v>#REF!</v>
      </c>
      <c r="AJ107" s="25" t="e">
        <f>IF('Crisis Indicator Data'!#REF!="No Data",1,IF(#REF!&lt;&gt;"",1,0))</f>
        <v>#REF!</v>
      </c>
      <c r="AK107" s="25" t="e">
        <f>IF('Crisis Indicator Data'!#REF!="No Data",1,IF(#REF!&lt;&gt;"",1,0))</f>
        <v>#REF!</v>
      </c>
      <c r="AL107" s="25" t="e">
        <f>IF('Crisis Indicator Data'!#REF!="No Data",1,IF(#REF!&lt;&gt;"",1,0))</f>
        <v>#REF!</v>
      </c>
      <c r="AM107" s="25" t="e">
        <f>IF('Crisis Indicator Data'!#REF!="No Data",1,IF(#REF!&lt;&gt;"",1,0))</f>
        <v>#REF!</v>
      </c>
      <c r="AN107" s="25" t="e">
        <f>IF('Crisis Indicator Data'!#REF!="No Data",1,IF(#REF!&lt;&gt;"",1,0))</f>
        <v>#REF!</v>
      </c>
      <c r="AO107" s="25" t="e">
        <f>IF('Crisis Indicator Data'!#REF!="No Data",1,IF(#REF!&lt;&gt;"",1,0))</f>
        <v>#REF!</v>
      </c>
      <c r="AP107" s="25" t="e">
        <f>IF('Crisis Indicator Data'!#REF!="No Data",1,IF(#REF!&lt;&gt;"",1,0))</f>
        <v>#REF!</v>
      </c>
      <c r="AQ107" s="25" t="e">
        <f>IF('Crisis Indicator Data'!#REF!="No Data",1,IF(#REF!&lt;&gt;"",1,0))</f>
        <v>#REF!</v>
      </c>
      <c r="AR107" s="25" t="e">
        <f>IF('Crisis Indicator Data'!#REF!="No Data",1,IF(#REF!&lt;&gt;"",1,0))</f>
        <v>#REF!</v>
      </c>
      <c r="AS107" s="25" t="e">
        <f>IF('Crisis Indicator Data'!#REF!="No Data",1,IF(#REF!&lt;&gt;"",1,0))</f>
        <v>#REF!</v>
      </c>
      <c r="AT107" s="25" t="e">
        <f>IF('Crisis Indicator Data'!#REF!="No Data",1,IF(#REF!&lt;&gt;"",1,0))</f>
        <v>#REF!</v>
      </c>
      <c r="AU107" s="25" t="e">
        <f>IF('Crisis Indicator Data'!#REF!="No Data",1,IF(#REF!&lt;&gt;"",1,0))</f>
        <v>#REF!</v>
      </c>
      <c r="AV107" s="25" t="e">
        <f>IF('Crisis Indicator Data'!#REF!="No Data",1,IF(#REF!&lt;&gt;"",1,0))</f>
        <v>#REF!</v>
      </c>
      <c r="AW107" s="25" t="e">
        <f>IF('Crisis Indicator Data'!#REF!="No Data",1,IF(#REF!&lt;&gt;"",1,0))</f>
        <v>#REF!</v>
      </c>
      <c r="AX107" s="25" t="e">
        <f>IF('Crisis Indicator Data'!#REF!="No Data",1,IF(#REF!&lt;&gt;"",1,0))</f>
        <v>#REF!</v>
      </c>
      <c r="AY107" s="25" t="e">
        <f>IF('Crisis Indicator Data'!#REF!="No Data",1,IF(#REF!&lt;&gt;"",1,0))</f>
        <v>#REF!</v>
      </c>
      <c r="AZ107" s="25" t="e">
        <f>IF('Crisis Indicator Data'!#REF!="No Data",1,IF(#REF!&lt;&gt;"",1,0))</f>
        <v>#REF!</v>
      </c>
      <c r="BA107" t="e">
        <f t="shared" si="6"/>
        <v>#REF!</v>
      </c>
      <c r="BB107" s="27" t="e">
        <f t="shared" si="7"/>
        <v>#REF!</v>
      </c>
    </row>
    <row r="108" spans="1:54" x14ac:dyDescent="0.25">
      <c r="A108" t="s">
        <v>9446</v>
      </c>
      <c r="B108" s="25" t="e">
        <f>IF('Crisis Indicator Data'!#REF!="No Data",1,IF(#REF!&lt;&gt;"",1,0))</f>
        <v>#REF!</v>
      </c>
      <c r="C108" s="25" t="e">
        <f>IF('Crisis Indicator Data'!#REF!="No Data",1,IF(#REF!&lt;&gt;"",1,0))</f>
        <v>#REF!</v>
      </c>
      <c r="D108" s="25" t="e">
        <f>IF('Crisis Indicator Data'!#REF!="No Data",1,IF(#REF!&lt;&gt;"",1,0))</f>
        <v>#REF!</v>
      </c>
      <c r="E108" s="25" t="e">
        <f>IF('Crisis Indicator Data'!#REF!="No Data",1,IF(#REF!&lt;&gt;"",1,0))</f>
        <v>#REF!</v>
      </c>
      <c r="F108" s="25" t="e">
        <f>IF('Crisis Indicator Data'!#REF!="No Data",1,IF(#REF!&lt;&gt;"",1,0))</f>
        <v>#REF!</v>
      </c>
      <c r="G108" s="25" t="e">
        <f>IF('Crisis Indicator Data'!#REF!="No Data",1,IF(#REF!&lt;&gt;"",1,0))</f>
        <v>#REF!</v>
      </c>
      <c r="H108" s="25" t="e">
        <f>IF('Crisis Indicator Data'!#REF!="No Data",1,IF(#REF!&lt;&gt;"",1,0))</f>
        <v>#REF!</v>
      </c>
      <c r="I108" s="25" t="e">
        <f>IF('Crisis Indicator Data'!#REF!="No Data",1,IF(#REF!&lt;&gt;"",1,0))</f>
        <v>#REF!</v>
      </c>
      <c r="J108" s="25" t="e">
        <f>IF('Crisis Indicator Data'!#REF!="No Data",1,IF(#REF!&lt;&gt;"",1,0))</f>
        <v>#REF!</v>
      </c>
      <c r="K108" s="25" t="e">
        <f>IF('Crisis Indicator Data'!#REF!="No Data",1,IF(#REF!&lt;&gt;"",1,0))</f>
        <v>#REF!</v>
      </c>
      <c r="L108" s="25" t="e">
        <f>IF('Crisis Indicator Data'!#REF!="No Data",1,IF(#REF!&lt;&gt;"",1,0))</f>
        <v>#REF!</v>
      </c>
      <c r="M108" s="25" t="e">
        <f>IF('Crisis Indicator Data'!#REF!="No Data",1,IF(#REF!&lt;&gt;"",1,0))</f>
        <v>#REF!</v>
      </c>
      <c r="N108" s="25" t="e">
        <f>IF('Crisis Indicator Data'!#REF!="No Data",1,IF(#REF!&lt;&gt;"",1,0))</f>
        <v>#REF!</v>
      </c>
      <c r="O108" s="25" t="e">
        <f>IF('Crisis Indicator Data'!#REF!="No Data",1,IF(#REF!&lt;&gt;"",1,0))</f>
        <v>#REF!</v>
      </c>
      <c r="P108" s="25" t="e">
        <f>IF('Crisis Indicator Data'!#REF!="No Data",1,IF(#REF!&lt;&gt;"",1,0))</f>
        <v>#REF!</v>
      </c>
      <c r="Q108" s="25" t="e">
        <f>IF('Crisis Indicator Data'!#REF!="No Data",1,IF(#REF!&lt;&gt;"",1,0))</f>
        <v>#REF!</v>
      </c>
      <c r="R108" s="25" t="e">
        <f>IF('Crisis Indicator Data'!#REF!="No Data",1,IF(#REF!&lt;&gt;"",1,0))</f>
        <v>#REF!</v>
      </c>
      <c r="S108" s="25" t="e">
        <f>IF('Crisis Indicator Data'!#REF!="No Data",1,IF(#REF!&lt;&gt;"",1,0))</f>
        <v>#REF!</v>
      </c>
      <c r="T108" s="25" t="e">
        <f>IF('Crisis Indicator Data'!#REF!="No Data",1,IF(#REF!&lt;&gt;"",1,0))</f>
        <v>#REF!</v>
      </c>
      <c r="U108" s="25" t="e">
        <f>IF('Crisis Indicator Data'!#REF!="No Data",1,IF(#REF!&lt;&gt;"",1,0))</f>
        <v>#REF!</v>
      </c>
      <c r="V108" s="25" t="e">
        <f>IF('Crisis Indicator Data'!#REF!="No Data",1,IF(#REF!&lt;&gt;"",1,0))</f>
        <v>#REF!</v>
      </c>
      <c r="W108" s="25" t="e">
        <f>IF('Crisis Indicator Data'!#REF!="No Data",1,IF(#REF!&lt;&gt;"",1,0))</f>
        <v>#REF!</v>
      </c>
      <c r="X108" s="25" t="e">
        <f>IF('Crisis Indicator Data'!#REF!="No Data",1,IF(#REF!&lt;&gt;"",1,0))</f>
        <v>#REF!</v>
      </c>
      <c r="Y108" s="25" t="e">
        <f>IF('Crisis Indicator Data'!#REF!="No Data",1,IF(#REF!&lt;&gt;"",1,0))</f>
        <v>#REF!</v>
      </c>
      <c r="Z108" s="25" t="e">
        <f>IF('Crisis Indicator Data'!#REF!="No Data",1,IF(#REF!&lt;&gt;"",1,0))</f>
        <v>#REF!</v>
      </c>
      <c r="AA108" s="25" t="e">
        <f>IF('Crisis Indicator Data'!#REF!="No Data",1,IF(#REF!&lt;&gt;"",1,0))</f>
        <v>#REF!</v>
      </c>
      <c r="AB108" s="25" t="e">
        <f>IF('Crisis Indicator Data'!#REF!="No Data",1,IF(#REF!&lt;&gt;"",1,0))</f>
        <v>#REF!</v>
      </c>
      <c r="AC108" s="25" t="e">
        <f>IF('Crisis Indicator Data'!#REF!="No Data",1,IF(#REF!&lt;&gt;"",1,0))</f>
        <v>#REF!</v>
      </c>
      <c r="AD108" s="25" t="e">
        <f>IF('Crisis Indicator Data'!#REF!="No Data",1,IF(#REF!&lt;&gt;"",1,0))</f>
        <v>#REF!</v>
      </c>
      <c r="AE108" s="25" t="e">
        <f>IF('Crisis Indicator Data'!#REF!="No Data",1,IF(#REF!&lt;&gt;"",1,0))</f>
        <v>#REF!</v>
      </c>
      <c r="AF108" s="25" t="e">
        <f>IF('Crisis Indicator Data'!#REF!="No Data",1,IF(#REF!&lt;&gt;"",1,0))</f>
        <v>#REF!</v>
      </c>
      <c r="AG108" s="25" t="e">
        <f>IF('Crisis Indicator Data'!#REF!="No Data",1,IF(#REF!&lt;&gt;"",1,0))</f>
        <v>#REF!</v>
      </c>
      <c r="AH108" s="25" t="e">
        <f>IF('Crisis Indicator Data'!#REF!="No Data",1,IF(#REF!&lt;&gt;"",1,0))</f>
        <v>#REF!</v>
      </c>
      <c r="AI108" s="25" t="e">
        <f>IF('Crisis Indicator Data'!#REF!="No Data",1,IF(#REF!&lt;&gt;"",1,0))</f>
        <v>#REF!</v>
      </c>
      <c r="AJ108" s="25" t="e">
        <f>IF('Crisis Indicator Data'!#REF!="No Data",1,IF(#REF!&lt;&gt;"",1,0))</f>
        <v>#REF!</v>
      </c>
      <c r="AK108" s="25" t="e">
        <f>IF('Crisis Indicator Data'!#REF!="No Data",1,IF(#REF!&lt;&gt;"",1,0))</f>
        <v>#REF!</v>
      </c>
      <c r="AL108" s="25" t="e">
        <f>IF('Crisis Indicator Data'!#REF!="No Data",1,IF(#REF!&lt;&gt;"",1,0))</f>
        <v>#REF!</v>
      </c>
      <c r="AM108" s="25" t="e">
        <f>IF('Crisis Indicator Data'!#REF!="No Data",1,IF(#REF!&lt;&gt;"",1,0))</f>
        <v>#REF!</v>
      </c>
      <c r="AN108" s="25" t="e">
        <f>IF('Crisis Indicator Data'!#REF!="No Data",1,IF(#REF!&lt;&gt;"",1,0))</f>
        <v>#REF!</v>
      </c>
      <c r="AO108" s="25" t="e">
        <f>IF('Crisis Indicator Data'!#REF!="No Data",1,IF(#REF!&lt;&gt;"",1,0))</f>
        <v>#REF!</v>
      </c>
      <c r="AP108" s="25" t="e">
        <f>IF('Crisis Indicator Data'!#REF!="No Data",1,IF(#REF!&lt;&gt;"",1,0))</f>
        <v>#REF!</v>
      </c>
      <c r="AQ108" s="25" t="e">
        <f>IF('Crisis Indicator Data'!#REF!="No Data",1,IF(#REF!&lt;&gt;"",1,0))</f>
        <v>#REF!</v>
      </c>
      <c r="AR108" s="25" t="e">
        <f>IF('Crisis Indicator Data'!#REF!="No Data",1,IF(#REF!&lt;&gt;"",1,0))</f>
        <v>#REF!</v>
      </c>
      <c r="AS108" s="25" t="e">
        <f>IF('Crisis Indicator Data'!#REF!="No Data",1,IF(#REF!&lt;&gt;"",1,0))</f>
        <v>#REF!</v>
      </c>
      <c r="AT108" s="25" t="e">
        <f>IF('Crisis Indicator Data'!#REF!="No Data",1,IF(#REF!&lt;&gt;"",1,0))</f>
        <v>#REF!</v>
      </c>
      <c r="AU108" s="25" t="e">
        <f>IF('Crisis Indicator Data'!#REF!="No Data",1,IF(#REF!&lt;&gt;"",1,0))</f>
        <v>#REF!</v>
      </c>
      <c r="AV108" s="25" t="e">
        <f>IF('Crisis Indicator Data'!#REF!="No Data",1,IF(#REF!&lt;&gt;"",1,0))</f>
        <v>#REF!</v>
      </c>
      <c r="AW108" s="25" t="e">
        <f>IF('Crisis Indicator Data'!#REF!="No Data",1,IF(#REF!&lt;&gt;"",1,0))</f>
        <v>#REF!</v>
      </c>
      <c r="AX108" s="25" t="e">
        <f>IF('Crisis Indicator Data'!#REF!="No Data",1,IF(#REF!&lt;&gt;"",1,0))</f>
        <v>#REF!</v>
      </c>
      <c r="AY108" s="25" t="e">
        <f>IF('Crisis Indicator Data'!#REF!="No Data",1,IF(#REF!&lt;&gt;"",1,0))</f>
        <v>#REF!</v>
      </c>
      <c r="AZ108" s="25" t="e">
        <f>IF('Crisis Indicator Data'!#REF!="No Data",1,IF(#REF!&lt;&gt;"",1,0))</f>
        <v>#REF!</v>
      </c>
      <c r="BA108" t="e">
        <f t="shared" si="6"/>
        <v>#REF!</v>
      </c>
      <c r="BB108" s="27" t="e">
        <f t="shared" si="7"/>
        <v>#REF!</v>
      </c>
    </row>
    <row r="109" spans="1:54" x14ac:dyDescent="0.25">
      <c r="A109" t="s">
        <v>9457</v>
      </c>
      <c r="B109" s="25" t="e">
        <f>IF('Crisis Indicator Data'!#REF!="No Data",1,IF(#REF!&lt;&gt;"",1,0))</f>
        <v>#REF!</v>
      </c>
      <c r="C109" s="25" t="e">
        <f>IF('Crisis Indicator Data'!#REF!="No Data",1,IF(#REF!&lt;&gt;"",1,0))</f>
        <v>#REF!</v>
      </c>
      <c r="D109" s="25" t="e">
        <f>IF('Crisis Indicator Data'!#REF!="No Data",1,IF(#REF!&lt;&gt;"",1,0))</f>
        <v>#REF!</v>
      </c>
      <c r="E109" s="25" t="e">
        <f>IF('Crisis Indicator Data'!#REF!="No Data",1,IF(#REF!&lt;&gt;"",1,0))</f>
        <v>#REF!</v>
      </c>
      <c r="F109" s="25" t="e">
        <f>IF('Crisis Indicator Data'!#REF!="No Data",1,IF(#REF!&lt;&gt;"",1,0))</f>
        <v>#REF!</v>
      </c>
      <c r="G109" s="25" t="e">
        <f>IF('Crisis Indicator Data'!#REF!="No Data",1,IF(#REF!&lt;&gt;"",1,0))</f>
        <v>#REF!</v>
      </c>
      <c r="H109" s="25" t="e">
        <f>IF('Crisis Indicator Data'!#REF!="No Data",1,IF(#REF!&lt;&gt;"",1,0))</f>
        <v>#REF!</v>
      </c>
      <c r="I109" s="25" t="e">
        <f>IF('Crisis Indicator Data'!#REF!="No Data",1,IF(#REF!&lt;&gt;"",1,0))</f>
        <v>#REF!</v>
      </c>
      <c r="J109" s="25" t="e">
        <f>IF('Crisis Indicator Data'!#REF!="No Data",1,IF(#REF!&lt;&gt;"",1,0))</f>
        <v>#REF!</v>
      </c>
      <c r="K109" s="25" t="e">
        <f>IF('Crisis Indicator Data'!#REF!="No Data",1,IF(#REF!&lt;&gt;"",1,0))</f>
        <v>#REF!</v>
      </c>
      <c r="L109" s="25" t="e">
        <f>IF('Crisis Indicator Data'!#REF!="No Data",1,IF(#REF!&lt;&gt;"",1,0))</f>
        <v>#REF!</v>
      </c>
      <c r="M109" s="25" t="e">
        <f>IF('Crisis Indicator Data'!#REF!="No Data",1,IF(#REF!&lt;&gt;"",1,0))</f>
        <v>#REF!</v>
      </c>
      <c r="N109" s="25" t="e">
        <f>IF('Crisis Indicator Data'!#REF!="No Data",1,IF(#REF!&lt;&gt;"",1,0))</f>
        <v>#REF!</v>
      </c>
      <c r="O109" s="25" t="e">
        <f>IF('Crisis Indicator Data'!#REF!="No Data",1,IF(#REF!&lt;&gt;"",1,0))</f>
        <v>#REF!</v>
      </c>
      <c r="P109" s="25" t="e">
        <f>IF('Crisis Indicator Data'!#REF!="No Data",1,IF(#REF!&lt;&gt;"",1,0))</f>
        <v>#REF!</v>
      </c>
      <c r="Q109" s="25" t="e">
        <f>IF('Crisis Indicator Data'!#REF!="No Data",1,IF(#REF!&lt;&gt;"",1,0))</f>
        <v>#REF!</v>
      </c>
      <c r="R109" s="25" t="e">
        <f>IF('Crisis Indicator Data'!#REF!="No Data",1,IF(#REF!&lt;&gt;"",1,0))</f>
        <v>#REF!</v>
      </c>
      <c r="S109" s="25" t="e">
        <f>IF('Crisis Indicator Data'!#REF!="No Data",1,IF(#REF!&lt;&gt;"",1,0))</f>
        <v>#REF!</v>
      </c>
      <c r="T109" s="25" t="e">
        <f>IF('Crisis Indicator Data'!#REF!="No Data",1,IF(#REF!&lt;&gt;"",1,0))</f>
        <v>#REF!</v>
      </c>
      <c r="U109" s="25" t="e">
        <f>IF('Crisis Indicator Data'!#REF!="No Data",1,IF(#REF!&lt;&gt;"",1,0))</f>
        <v>#REF!</v>
      </c>
      <c r="V109" s="25" t="e">
        <f>IF('Crisis Indicator Data'!#REF!="No Data",1,IF(#REF!&lt;&gt;"",1,0))</f>
        <v>#REF!</v>
      </c>
      <c r="W109" s="25" t="e">
        <f>IF('Crisis Indicator Data'!#REF!="No Data",1,IF(#REF!&lt;&gt;"",1,0))</f>
        <v>#REF!</v>
      </c>
      <c r="X109" s="25" t="e">
        <f>IF('Crisis Indicator Data'!#REF!="No Data",1,IF(#REF!&lt;&gt;"",1,0))</f>
        <v>#REF!</v>
      </c>
      <c r="Y109" s="25" t="e">
        <f>IF('Crisis Indicator Data'!#REF!="No Data",1,IF(#REF!&lt;&gt;"",1,0))</f>
        <v>#REF!</v>
      </c>
      <c r="Z109" s="25" t="e">
        <f>IF('Crisis Indicator Data'!#REF!="No Data",1,IF(#REF!&lt;&gt;"",1,0))</f>
        <v>#REF!</v>
      </c>
      <c r="AA109" s="25" t="e">
        <f>IF('Crisis Indicator Data'!#REF!="No Data",1,IF(#REF!&lt;&gt;"",1,0))</f>
        <v>#REF!</v>
      </c>
      <c r="AB109" s="25" t="e">
        <f>IF('Crisis Indicator Data'!#REF!="No Data",1,IF(#REF!&lt;&gt;"",1,0))</f>
        <v>#REF!</v>
      </c>
      <c r="AC109" s="25" t="e">
        <f>IF('Crisis Indicator Data'!#REF!="No Data",1,IF(#REF!&lt;&gt;"",1,0))</f>
        <v>#REF!</v>
      </c>
      <c r="AD109" s="25" t="e">
        <f>IF('Crisis Indicator Data'!#REF!="No Data",1,IF(#REF!&lt;&gt;"",1,0))</f>
        <v>#REF!</v>
      </c>
      <c r="AE109" s="25" t="e">
        <f>IF('Crisis Indicator Data'!#REF!="No Data",1,IF(#REF!&lt;&gt;"",1,0))</f>
        <v>#REF!</v>
      </c>
      <c r="AF109" s="25" t="e">
        <f>IF('Crisis Indicator Data'!#REF!="No Data",1,IF(#REF!&lt;&gt;"",1,0))</f>
        <v>#REF!</v>
      </c>
      <c r="AG109" s="25" t="e">
        <f>IF('Crisis Indicator Data'!#REF!="No Data",1,IF(#REF!&lt;&gt;"",1,0))</f>
        <v>#REF!</v>
      </c>
      <c r="AH109" s="25" t="e">
        <f>IF('Crisis Indicator Data'!#REF!="No Data",1,IF(#REF!&lt;&gt;"",1,0))</f>
        <v>#REF!</v>
      </c>
      <c r="AI109" s="25" t="e">
        <f>IF('Crisis Indicator Data'!#REF!="No Data",1,IF(#REF!&lt;&gt;"",1,0))</f>
        <v>#REF!</v>
      </c>
      <c r="AJ109" s="25" t="e">
        <f>IF('Crisis Indicator Data'!#REF!="No Data",1,IF(#REF!&lt;&gt;"",1,0))</f>
        <v>#REF!</v>
      </c>
      <c r="AK109" s="25" t="e">
        <f>IF('Crisis Indicator Data'!#REF!="No Data",1,IF(#REF!&lt;&gt;"",1,0))</f>
        <v>#REF!</v>
      </c>
      <c r="AL109" s="25" t="e">
        <f>IF('Crisis Indicator Data'!#REF!="No Data",1,IF(#REF!&lt;&gt;"",1,0))</f>
        <v>#REF!</v>
      </c>
      <c r="AM109" s="25" t="e">
        <f>IF('Crisis Indicator Data'!#REF!="No Data",1,IF(#REF!&lt;&gt;"",1,0))</f>
        <v>#REF!</v>
      </c>
      <c r="AN109" s="25" t="e">
        <f>IF('Crisis Indicator Data'!#REF!="No Data",1,IF(#REF!&lt;&gt;"",1,0))</f>
        <v>#REF!</v>
      </c>
      <c r="AO109" s="25" t="e">
        <f>IF('Crisis Indicator Data'!#REF!="No Data",1,IF(#REF!&lt;&gt;"",1,0))</f>
        <v>#REF!</v>
      </c>
      <c r="AP109" s="25" t="e">
        <f>IF('Crisis Indicator Data'!#REF!="No Data",1,IF(#REF!&lt;&gt;"",1,0))</f>
        <v>#REF!</v>
      </c>
      <c r="AQ109" s="25" t="e">
        <f>IF('Crisis Indicator Data'!#REF!="No Data",1,IF(#REF!&lt;&gt;"",1,0))</f>
        <v>#REF!</v>
      </c>
      <c r="AR109" s="25" t="e">
        <f>IF('Crisis Indicator Data'!#REF!="No Data",1,IF(#REF!&lt;&gt;"",1,0))</f>
        <v>#REF!</v>
      </c>
      <c r="AS109" s="25" t="e">
        <f>IF('Crisis Indicator Data'!#REF!="No Data",1,IF(#REF!&lt;&gt;"",1,0))</f>
        <v>#REF!</v>
      </c>
      <c r="AT109" s="25" t="e">
        <f>IF('Crisis Indicator Data'!#REF!="No Data",1,IF(#REF!&lt;&gt;"",1,0))</f>
        <v>#REF!</v>
      </c>
      <c r="AU109" s="25" t="e">
        <f>IF('Crisis Indicator Data'!#REF!="No Data",1,IF(#REF!&lt;&gt;"",1,0))</f>
        <v>#REF!</v>
      </c>
      <c r="AV109" s="25" t="e">
        <f>IF('Crisis Indicator Data'!#REF!="No Data",1,IF(#REF!&lt;&gt;"",1,0))</f>
        <v>#REF!</v>
      </c>
      <c r="AW109" s="25" t="e">
        <f>IF('Crisis Indicator Data'!#REF!="No Data",1,IF(#REF!&lt;&gt;"",1,0))</f>
        <v>#REF!</v>
      </c>
      <c r="AX109" s="25" t="e">
        <f>IF('Crisis Indicator Data'!#REF!="No Data",1,IF(#REF!&lt;&gt;"",1,0))</f>
        <v>#REF!</v>
      </c>
      <c r="AY109" s="25" t="e">
        <f>IF('Crisis Indicator Data'!#REF!="No Data",1,IF(#REF!&lt;&gt;"",1,0))</f>
        <v>#REF!</v>
      </c>
      <c r="AZ109" s="25" t="e">
        <f>IF('Crisis Indicator Data'!#REF!="No Data",1,IF(#REF!&lt;&gt;"",1,0))</f>
        <v>#REF!</v>
      </c>
      <c r="BA109" t="e">
        <f t="shared" si="6"/>
        <v>#REF!</v>
      </c>
      <c r="BB109" s="27" t="e">
        <f t="shared" si="7"/>
        <v>#REF!</v>
      </c>
    </row>
    <row r="110" spans="1:54" x14ac:dyDescent="0.25">
      <c r="A110" t="s">
        <v>9459</v>
      </c>
      <c r="B110" s="25" t="e">
        <f>IF('Crisis Indicator Data'!#REF!="No Data",1,IF(#REF!&lt;&gt;"",1,0))</f>
        <v>#REF!</v>
      </c>
      <c r="C110" s="25" t="e">
        <f>IF('Crisis Indicator Data'!#REF!="No Data",1,IF(#REF!&lt;&gt;"",1,0))</f>
        <v>#REF!</v>
      </c>
      <c r="D110" s="25" t="e">
        <f>IF('Crisis Indicator Data'!#REF!="No Data",1,IF(#REF!&lt;&gt;"",1,0))</f>
        <v>#REF!</v>
      </c>
      <c r="E110" s="25" t="e">
        <f>IF('Crisis Indicator Data'!#REF!="No Data",1,IF(#REF!&lt;&gt;"",1,0))</f>
        <v>#REF!</v>
      </c>
      <c r="F110" s="25" t="e">
        <f>IF('Crisis Indicator Data'!#REF!="No Data",1,IF(#REF!&lt;&gt;"",1,0))</f>
        <v>#REF!</v>
      </c>
      <c r="G110" s="25" t="e">
        <f>IF('Crisis Indicator Data'!#REF!="No Data",1,IF(#REF!&lt;&gt;"",1,0))</f>
        <v>#REF!</v>
      </c>
      <c r="H110" s="25" t="e">
        <f>IF('Crisis Indicator Data'!#REF!="No Data",1,IF(#REF!&lt;&gt;"",1,0))</f>
        <v>#REF!</v>
      </c>
      <c r="I110" s="25" t="e">
        <f>IF('Crisis Indicator Data'!#REF!="No Data",1,IF(#REF!&lt;&gt;"",1,0))</f>
        <v>#REF!</v>
      </c>
      <c r="J110" s="25" t="e">
        <f>IF('Crisis Indicator Data'!#REF!="No Data",1,IF(#REF!&lt;&gt;"",1,0))</f>
        <v>#REF!</v>
      </c>
      <c r="K110" s="25" t="e">
        <f>IF('Crisis Indicator Data'!#REF!="No Data",1,IF(#REF!&lt;&gt;"",1,0))</f>
        <v>#REF!</v>
      </c>
      <c r="L110" s="25" t="e">
        <f>IF('Crisis Indicator Data'!#REF!="No Data",1,IF(#REF!&lt;&gt;"",1,0))</f>
        <v>#REF!</v>
      </c>
      <c r="M110" s="25" t="e">
        <f>IF('Crisis Indicator Data'!#REF!="No Data",1,IF(#REF!&lt;&gt;"",1,0))</f>
        <v>#REF!</v>
      </c>
      <c r="N110" s="25" t="e">
        <f>IF('Crisis Indicator Data'!#REF!="No Data",1,IF(#REF!&lt;&gt;"",1,0))</f>
        <v>#REF!</v>
      </c>
      <c r="O110" s="25" t="e">
        <f>IF('Crisis Indicator Data'!#REF!="No Data",1,IF(#REF!&lt;&gt;"",1,0))</f>
        <v>#REF!</v>
      </c>
      <c r="P110" s="25" t="e">
        <f>IF('Crisis Indicator Data'!#REF!="No Data",1,IF(#REF!&lt;&gt;"",1,0))</f>
        <v>#REF!</v>
      </c>
      <c r="Q110" s="25" t="e">
        <f>IF('Crisis Indicator Data'!#REF!="No Data",1,IF(#REF!&lt;&gt;"",1,0))</f>
        <v>#REF!</v>
      </c>
      <c r="R110" s="25" t="e">
        <f>IF('Crisis Indicator Data'!#REF!="No Data",1,IF(#REF!&lt;&gt;"",1,0))</f>
        <v>#REF!</v>
      </c>
      <c r="S110" s="25" t="e">
        <f>IF('Crisis Indicator Data'!#REF!="No Data",1,IF(#REF!&lt;&gt;"",1,0))</f>
        <v>#REF!</v>
      </c>
      <c r="T110" s="25" t="e">
        <f>IF('Crisis Indicator Data'!#REF!="No Data",1,IF(#REF!&lt;&gt;"",1,0))</f>
        <v>#REF!</v>
      </c>
      <c r="U110" s="25" t="e">
        <f>IF('Crisis Indicator Data'!#REF!="No Data",1,IF(#REF!&lt;&gt;"",1,0))</f>
        <v>#REF!</v>
      </c>
      <c r="V110" s="25" t="e">
        <f>IF('Crisis Indicator Data'!#REF!="No Data",1,IF(#REF!&lt;&gt;"",1,0))</f>
        <v>#REF!</v>
      </c>
      <c r="W110" s="25" t="e">
        <f>IF('Crisis Indicator Data'!#REF!="No Data",1,IF(#REF!&lt;&gt;"",1,0))</f>
        <v>#REF!</v>
      </c>
      <c r="X110" s="25" t="e">
        <f>IF('Crisis Indicator Data'!#REF!="No Data",1,IF(#REF!&lt;&gt;"",1,0))</f>
        <v>#REF!</v>
      </c>
      <c r="Y110" s="25" t="e">
        <f>IF('Crisis Indicator Data'!#REF!="No Data",1,IF(#REF!&lt;&gt;"",1,0))</f>
        <v>#REF!</v>
      </c>
      <c r="Z110" s="25" t="e">
        <f>IF('Crisis Indicator Data'!#REF!="No Data",1,IF(#REF!&lt;&gt;"",1,0))</f>
        <v>#REF!</v>
      </c>
      <c r="AA110" s="25" t="e">
        <f>IF('Crisis Indicator Data'!#REF!="No Data",1,IF(#REF!&lt;&gt;"",1,0))</f>
        <v>#REF!</v>
      </c>
      <c r="AB110" s="25" t="e">
        <f>IF('Crisis Indicator Data'!#REF!="No Data",1,IF(#REF!&lt;&gt;"",1,0))</f>
        <v>#REF!</v>
      </c>
      <c r="AC110" s="25" t="e">
        <f>IF('Crisis Indicator Data'!#REF!="No Data",1,IF(#REF!&lt;&gt;"",1,0))</f>
        <v>#REF!</v>
      </c>
      <c r="AD110" s="25" t="e">
        <f>IF('Crisis Indicator Data'!#REF!="No Data",1,IF(#REF!&lt;&gt;"",1,0))</f>
        <v>#REF!</v>
      </c>
      <c r="AE110" s="25" t="e">
        <f>IF('Crisis Indicator Data'!#REF!="No Data",1,IF(#REF!&lt;&gt;"",1,0))</f>
        <v>#REF!</v>
      </c>
      <c r="AF110" s="25" t="e">
        <f>IF('Crisis Indicator Data'!#REF!="No Data",1,IF(#REF!&lt;&gt;"",1,0))</f>
        <v>#REF!</v>
      </c>
      <c r="AG110" s="25" t="e">
        <f>IF('Crisis Indicator Data'!#REF!="No Data",1,IF(#REF!&lt;&gt;"",1,0))</f>
        <v>#REF!</v>
      </c>
      <c r="AH110" s="25" t="e">
        <f>IF('Crisis Indicator Data'!#REF!="No Data",1,IF(#REF!&lt;&gt;"",1,0))</f>
        <v>#REF!</v>
      </c>
      <c r="AI110" s="25" t="e">
        <f>IF('Crisis Indicator Data'!#REF!="No Data",1,IF(#REF!&lt;&gt;"",1,0))</f>
        <v>#REF!</v>
      </c>
      <c r="AJ110" s="25" t="e">
        <f>IF('Crisis Indicator Data'!#REF!="No Data",1,IF(#REF!&lt;&gt;"",1,0))</f>
        <v>#REF!</v>
      </c>
      <c r="AK110" s="25" t="e">
        <f>IF('Crisis Indicator Data'!#REF!="No Data",1,IF(#REF!&lt;&gt;"",1,0))</f>
        <v>#REF!</v>
      </c>
      <c r="AL110" s="25" t="e">
        <f>IF('Crisis Indicator Data'!#REF!="No Data",1,IF(#REF!&lt;&gt;"",1,0))</f>
        <v>#REF!</v>
      </c>
      <c r="AM110" s="25" t="e">
        <f>IF('Crisis Indicator Data'!#REF!="No Data",1,IF(#REF!&lt;&gt;"",1,0))</f>
        <v>#REF!</v>
      </c>
      <c r="AN110" s="25" t="e">
        <f>IF('Crisis Indicator Data'!#REF!="No Data",1,IF(#REF!&lt;&gt;"",1,0))</f>
        <v>#REF!</v>
      </c>
      <c r="AO110" s="25" t="e">
        <f>IF('Crisis Indicator Data'!#REF!="No Data",1,IF(#REF!&lt;&gt;"",1,0))</f>
        <v>#REF!</v>
      </c>
      <c r="AP110" s="25" t="e">
        <f>IF('Crisis Indicator Data'!#REF!="No Data",1,IF(#REF!&lt;&gt;"",1,0))</f>
        <v>#REF!</v>
      </c>
      <c r="AQ110" s="25" t="e">
        <f>IF('Crisis Indicator Data'!#REF!="No Data",1,IF(#REF!&lt;&gt;"",1,0))</f>
        <v>#REF!</v>
      </c>
      <c r="AR110" s="25" t="e">
        <f>IF('Crisis Indicator Data'!#REF!="No Data",1,IF(#REF!&lt;&gt;"",1,0))</f>
        <v>#REF!</v>
      </c>
      <c r="AS110" s="25" t="e">
        <f>IF('Crisis Indicator Data'!#REF!="No Data",1,IF(#REF!&lt;&gt;"",1,0))</f>
        <v>#REF!</v>
      </c>
      <c r="AT110" s="25" t="e">
        <f>IF('Crisis Indicator Data'!#REF!="No Data",1,IF(#REF!&lt;&gt;"",1,0))</f>
        <v>#REF!</v>
      </c>
      <c r="AU110" s="25" t="e">
        <f>IF('Crisis Indicator Data'!#REF!="No Data",1,IF(#REF!&lt;&gt;"",1,0))</f>
        <v>#REF!</v>
      </c>
      <c r="AV110" s="25" t="e">
        <f>IF('Crisis Indicator Data'!#REF!="No Data",1,IF(#REF!&lt;&gt;"",1,0))</f>
        <v>#REF!</v>
      </c>
      <c r="AW110" s="25" t="e">
        <f>IF('Crisis Indicator Data'!#REF!="No Data",1,IF(#REF!&lt;&gt;"",1,0))</f>
        <v>#REF!</v>
      </c>
      <c r="AX110" s="25" t="e">
        <f>IF('Crisis Indicator Data'!#REF!="No Data",1,IF(#REF!&lt;&gt;"",1,0))</f>
        <v>#REF!</v>
      </c>
      <c r="AY110" s="25" t="e">
        <f>IF('Crisis Indicator Data'!#REF!="No Data",1,IF(#REF!&lt;&gt;"",1,0))</f>
        <v>#REF!</v>
      </c>
      <c r="AZ110" s="25" t="e">
        <f>IF('Crisis Indicator Data'!#REF!="No Data",1,IF(#REF!&lt;&gt;"",1,0))</f>
        <v>#REF!</v>
      </c>
      <c r="BA110" t="e">
        <f t="shared" si="6"/>
        <v>#REF!</v>
      </c>
      <c r="BB110" s="27" t="e">
        <f t="shared" si="7"/>
        <v>#REF!</v>
      </c>
    </row>
    <row r="111" spans="1:54" x14ac:dyDescent="0.25">
      <c r="A111" t="s">
        <v>9444</v>
      </c>
      <c r="B111" s="25" t="e">
        <f>IF('Crisis Indicator Data'!#REF!="No Data",1,IF(#REF!&lt;&gt;"",1,0))</f>
        <v>#REF!</v>
      </c>
      <c r="C111" s="25" t="e">
        <f>IF('Crisis Indicator Data'!#REF!="No Data",1,IF(#REF!&lt;&gt;"",1,0))</f>
        <v>#REF!</v>
      </c>
      <c r="D111" s="25" t="e">
        <f>IF('Crisis Indicator Data'!#REF!="No Data",1,IF(#REF!&lt;&gt;"",1,0))</f>
        <v>#REF!</v>
      </c>
      <c r="E111" s="25" t="e">
        <f>IF('Crisis Indicator Data'!#REF!="No Data",1,IF(#REF!&lt;&gt;"",1,0))</f>
        <v>#REF!</v>
      </c>
      <c r="F111" s="25" t="e">
        <f>IF('Crisis Indicator Data'!#REF!="No Data",1,IF(#REF!&lt;&gt;"",1,0))</f>
        <v>#REF!</v>
      </c>
      <c r="G111" s="25" t="e">
        <f>IF('Crisis Indicator Data'!#REF!="No Data",1,IF(#REF!&lt;&gt;"",1,0))</f>
        <v>#REF!</v>
      </c>
      <c r="H111" s="25" t="e">
        <f>IF('Crisis Indicator Data'!#REF!="No Data",1,IF(#REF!&lt;&gt;"",1,0))</f>
        <v>#REF!</v>
      </c>
      <c r="I111" s="25" t="e">
        <f>IF('Crisis Indicator Data'!#REF!="No Data",1,IF(#REF!&lt;&gt;"",1,0))</f>
        <v>#REF!</v>
      </c>
      <c r="J111" s="25" t="e">
        <f>IF('Crisis Indicator Data'!#REF!="No Data",1,IF(#REF!&lt;&gt;"",1,0))</f>
        <v>#REF!</v>
      </c>
      <c r="K111" s="25" t="e">
        <f>IF('Crisis Indicator Data'!#REF!="No Data",1,IF(#REF!&lt;&gt;"",1,0))</f>
        <v>#REF!</v>
      </c>
      <c r="L111" s="25" t="e">
        <f>IF('Crisis Indicator Data'!#REF!="No Data",1,IF(#REF!&lt;&gt;"",1,0))</f>
        <v>#REF!</v>
      </c>
      <c r="M111" s="25" t="e">
        <f>IF('Crisis Indicator Data'!#REF!="No Data",1,IF(#REF!&lt;&gt;"",1,0))</f>
        <v>#REF!</v>
      </c>
      <c r="N111" s="25" t="e">
        <f>IF('Crisis Indicator Data'!#REF!="No Data",1,IF(#REF!&lt;&gt;"",1,0))</f>
        <v>#REF!</v>
      </c>
      <c r="O111" s="25" t="e">
        <f>IF('Crisis Indicator Data'!#REF!="No Data",1,IF(#REF!&lt;&gt;"",1,0))</f>
        <v>#REF!</v>
      </c>
      <c r="P111" s="25" t="e">
        <f>IF('Crisis Indicator Data'!#REF!="No Data",1,IF(#REF!&lt;&gt;"",1,0))</f>
        <v>#REF!</v>
      </c>
      <c r="Q111" s="25" t="e">
        <f>IF('Crisis Indicator Data'!#REF!="No Data",1,IF(#REF!&lt;&gt;"",1,0))</f>
        <v>#REF!</v>
      </c>
      <c r="R111" s="25" t="e">
        <f>IF('Crisis Indicator Data'!#REF!="No Data",1,IF(#REF!&lt;&gt;"",1,0))</f>
        <v>#REF!</v>
      </c>
      <c r="S111" s="25" t="e">
        <f>IF('Crisis Indicator Data'!#REF!="No Data",1,IF(#REF!&lt;&gt;"",1,0))</f>
        <v>#REF!</v>
      </c>
      <c r="T111" s="25" t="e">
        <f>IF('Crisis Indicator Data'!#REF!="No Data",1,IF(#REF!&lt;&gt;"",1,0))</f>
        <v>#REF!</v>
      </c>
      <c r="U111" s="25" t="e">
        <f>IF('Crisis Indicator Data'!#REF!="No Data",1,IF(#REF!&lt;&gt;"",1,0))</f>
        <v>#REF!</v>
      </c>
      <c r="V111" s="25" t="e">
        <f>IF('Crisis Indicator Data'!#REF!="No Data",1,IF(#REF!&lt;&gt;"",1,0))</f>
        <v>#REF!</v>
      </c>
      <c r="W111" s="25" t="e">
        <f>IF('Crisis Indicator Data'!#REF!="No Data",1,IF(#REF!&lt;&gt;"",1,0))</f>
        <v>#REF!</v>
      </c>
      <c r="X111" s="25" t="e">
        <f>IF('Crisis Indicator Data'!#REF!="No Data",1,IF(#REF!&lt;&gt;"",1,0))</f>
        <v>#REF!</v>
      </c>
      <c r="Y111" s="25" t="e">
        <f>IF('Crisis Indicator Data'!#REF!="No Data",1,IF(#REF!&lt;&gt;"",1,0))</f>
        <v>#REF!</v>
      </c>
      <c r="Z111" s="25" t="e">
        <f>IF('Crisis Indicator Data'!#REF!="No Data",1,IF(#REF!&lt;&gt;"",1,0))</f>
        <v>#REF!</v>
      </c>
      <c r="AA111" s="25" t="e">
        <f>IF('Crisis Indicator Data'!#REF!="No Data",1,IF(#REF!&lt;&gt;"",1,0))</f>
        <v>#REF!</v>
      </c>
      <c r="AB111" s="25" t="e">
        <f>IF('Crisis Indicator Data'!#REF!="No Data",1,IF(#REF!&lt;&gt;"",1,0))</f>
        <v>#REF!</v>
      </c>
      <c r="AC111" s="25" t="e">
        <f>IF('Crisis Indicator Data'!#REF!="No Data",1,IF(#REF!&lt;&gt;"",1,0))</f>
        <v>#REF!</v>
      </c>
      <c r="AD111" s="25" t="e">
        <f>IF('Crisis Indicator Data'!#REF!="No Data",1,IF(#REF!&lt;&gt;"",1,0))</f>
        <v>#REF!</v>
      </c>
      <c r="AE111" s="25" t="e">
        <f>IF('Crisis Indicator Data'!#REF!="No Data",1,IF(#REF!&lt;&gt;"",1,0))</f>
        <v>#REF!</v>
      </c>
      <c r="AF111" s="25" t="e">
        <f>IF('Crisis Indicator Data'!#REF!="No Data",1,IF(#REF!&lt;&gt;"",1,0))</f>
        <v>#REF!</v>
      </c>
      <c r="AG111" s="25" t="e">
        <f>IF('Crisis Indicator Data'!#REF!="No Data",1,IF(#REF!&lt;&gt;"",1,0))</f>
        <v>#REF!</v>
      </c>
      <c r="AH111" s="25" t="e">
        <f>IF('Crisis Indicator Data'!#REF!="No Data",1,IF(#REF!&lt;&gt;"",1,0))</f>
        <v>#REF!</v>
      </c>
      <c r="AI111" s="25" t="e">
        <f>IF('Crisis Indicator Data'!#REF!="No Data",1,IF(#REF!&lt;&gt;"",1,0))</f>
        <v>#REF!</v>
      </c>
      <c r="AJ111" s="25" t="e">
        <f>IF('Crisis Indicator Data'!#REF!="No Data",1,IF(#REF!&lt;&gt;"",1,0))</f>
        <v>#REF!</v>
      </c>
      <c r="AK111" s="25" t="e">
        <f>IF('Crisis Indicator Data'!#REF!="No Data",1,IF(#REF!&lt;&gt;"",1,0))</f>
        <v>#REF!</v>
      </c>
      <c r="AL111" s="25" t="e">
        <f>IF('Crisis Indicator Data'!#REF!="No Data",1,IF(#REF!&lt;&gt;"",1,0))</f>
        <v>#REF!</v>
      </c>
      <c r="AM111" s="25" t="e">
        <f>IF('Crisis Indicator Data'!#REF!="No Data",1,IF(#REF!&lt;&gt;"",1,0))</f>
        <v>#REF!</v>
      </c>
      <c r="AN111" s="25" t="e">
        <f>IF('Crisis Indicator Data'!#REF!="No Data",1,IF(#REF!&lt;&gt;"",1,0))</f>
        <v>#REF!</v>
      </c>
      <c r="AO111" s="25" t="e">
        <f>IF('Crisis Indicator Data'!#REF!="No Data",1,IF(#REF!&lt;&gt;"",1,0))</f>
        <v>#REF!</v>
      </c>
      <c r="AP111" s="25" t="e">
        <f>IF('Crisis Indicator Data'!#REF!="No Data",1,IF(#REF!&lt;&gt;"",1,0))</f>
        <v>#REF!</v>
      </c>
      <c r="AQ111" s="25" t="e">
        <f>IF('Crisis Indicator Data'!#REF!="No Data",1,IF(#REF!&lt;&gt;"",1,0))</f>
        <v>#REF!</v>
      </c>
      <c r="AR111" s="25" t="e">
        <f>IF('Crisis Indicator Data'!#REF!="No Data",1,IF(#REF!&lt;&gt;"",1,0))</f>
        <v>#REF!</v>
      </c>
      <c r="AS111" s="25" t="e">
        <f>IF('Crisis Indicator Data'!#REF!="No Data",1,IF(#REF!&lt;&gt;"",1,0))</f>
        <v>#REF!</v>
      </c>
      <c r="AT111" s="25" t="e">
        <f>IF('Crisis Indicator Data'!#REF!="No Data",1,IF(#REF!&lt;&gt;"",1,0))</f>
        <v>#REF!</v>
      </c>
      <c r="AU111" s="25" t="e">
        <f>IF('Crisis Indicator Data'!#REF!="No Data",1,IF(#REF!&lt;&gt;"",1,0))</f>
        <v>#REF!</v>
      </c>
      <c r="AV111" s="25" t="e">
        <f>IF('Crisis Indicator Data'!#REF!="No Data",1,IF(#REF!&lt;&gt;"",1,0))</f>
        <v>#REF!</v>
      </c>
      <c r="AW111" s="25" t="e">
        <f>IF('Crisis Indicator Data'!#REF!="No Data",1,IF(#REF!&lt;&gt;"",1,0))</f>
        <v>#REF!</v>
      </c>
      <c r="AX111" s="25" t="e">
        <f>IF('Crisis Indicator Data'!#REF!="No Data",1,IF(#REF!&lt;&gt;"",1,0))</f>
        <v>#REF!</v>
      </c>
      <c r="AY111" s="25" t="e">
        <f>IF('Crisis Indicator Data'!#REF!="No Data",1,IF(#REF!&lt;&gt;"",1,0))</f>
        <v>#REF!</v>
      </c>
      <c r="AZ111" s="25" t="e">
        <f>IF('Crisis Indicator Data'!#REF!="No Data",1,IF(#REF!&lt;&gt;"",1,0))</f>
        <v>#REF!</v>
      </c>
      <c r="BA111" t="e">
        <f t="shared" si="6"/>
        <v>#REF!</v>
      </c>
      <c r="BB111" s="27" t="e">
        <f t="shared" si="7"/>
        <v>#REF!</v>
      </c>
    </row>
    <row r="112" spans="1:54" x14ac:dyDescent="0.25">
      <c r="A112" t="s">
        <v>9361</v>
      </c>
      <c r="B112" s="25" t="e">
        <f>IF('Crisis Indicator Data'!#REF!="No Data",1,IF(#REF!&lt;&gt;"",1,0))</f>
        <v>#REF!</v>
      </c>
      <c r="C112" s="25" t="e">
        <f>IF('Crisis Indicator Data'!#REF!="No Data",1,IF(#REF!&lt;&gt;"",1,0))</f>
        <v>#REF!</v>
      </c>
      <c r="D112" s="25" t="e">
        <f>IF('Crisis Indicator Data'!#REF!="No Data",1,IF(#REF!&lt;&gt;"",1,0))</f>
        <v>#REF!</v>
      </c>
      <c r="E112" s="25" t="e">
        <f>IF('Crisis Indicator Data'!#REF!="No Data",1,IF(#REF!&lt;&gt;"",1,0))</f>
        <v>#REF!</v>
      </c>
      <c r="F112" s="25" t="e">
        <f>IF('Crisis Indicator Data'!#REF!="No Data",1,IF(#REF!&lt;&gt;"",1,0))</f>
        <v>#REF!</v>
      </c>
      <c r="G112" s="25" t="e">
        <f>IF('Crisis Indicator Data'!#REF!="No Data",1,IF(#REF!&lt;&gt;"",1,0))</f>
        <v>#REF!</v>
      </c>
      <c r="H112" s="25" t="e">
        <f>IF('Crisis Indicator Data'!#REF!="No Data",1,IF(#REF!&lt;&gt;"",1,0))</f>
        <v>#REF!</v>
      </c>
      <c r="I112" s="25" t="e">
        <f>IF('Crisis Indicator Data'!#REF!="No Data",1,IF(#REF!&lt;&gt;"",1,0))</f>
        <v>#REF!</v>
      </c>
      <c r="J112" s="25" t="e">
        <f>IF('Crisis Indicator Data'!#REF!="No Data",1,IF(#REF!&lt;&gt;"",1,0))</f>
        <v>#REF!</v>
      </c>
      <c r="K112" s="25" t="e">
        <f>IF('Crisis Indicator Data'!#REF!="No Data",1,IF(#REF!&lt;&gt;"",1,0))</f>
        <v>#REF!</v>
      </c>
      <c r="L112" s="25" t="e">
        <f>IF('Crisis Indicator Data'!#REF!="No Data",1,IF(#REF!&lt;&gt;"",1,0))</f>
        <v>#REF!</v>
      </c>
      <c r="M112" s="25" t="e">
        <f>IF('Crisis Indicator Data'!#REF!="No Data",1,IF(#REF!&lt;&gt;"",1,0))</f>
        <v>#REF!</v>
      </c>
      <c r="N112" s="25" t="e">
        <f>IF('Crisis Indicator Data'!#REF!="No Data",1,IF(#REF!&lt;&gt;"",1,0))</f>
        <v>#REF!</v>
      </c>
      <c r="O112" s="25" t="e">
        <f>IF('Crisis Indicator Data'!#REF!="No Data",1,IF(#REF!&lt;&gt;"",1,0))</f>
        <v>#REF!</v>
      </c>
      <c r="P112" s="25" t="e">
        <f>IF('Crisis Indicator Data'!#REF!="No Data",1,IF(#REF!&lt;&gt;"",1,0))</f>
        <v>#REF!</v>
      </c>
      <c r="Q112" s="25" t="e">
        <f>IF('Crisis Indicator Data'!#REF!="No Data",1,IF(#REF!&lt;&gt;"",1,0))</f>
        <v>#REF!</v>
      </c>
      <c r="R112" s="25" t="e">
        <f>IF('Crisis Indicator Data'!#REF!="No Data",1,IF(#REF!&lt;&gt;"",1,0))</f>
        <v>#REF!</v>
      </c>
      <c r="S112" s="25" t="e">
        <f>IF('Crisis Indicator Data'!#REF!="No Data",1,IF(#REF!&lt;&gt;"",1,0))</f>
        <v>#REF!</v>
      </c>
      <c r="T112" s="25" t="e">
        <f>IF('Crisis Indicator Data'!#REF!="No Data",1,IF(#REF!&lt;&gt;"",1,0))</f>
        <v>#REF!</v>
      </c>
      <c r="U112" s="25" t="e">
        <f>IF('Crisis Indicator Data'!#REF!="No Data",1,IF(#REF!&lt;&gt;"",1,0))</f>
        <v>#REF!</v>
      </c>
      <c r="V112" s="25" t="e">
        <f>IF('Crisis Indicator Data'!#REF!="No Data",1,IF(#REF!&lt;&gt;"",1,0))</f>
        <v>#REF!</v>
      </c>
      <c r="W112" s="25" t="e">
        <f>IF('Crisis Indicator Data'!#REF!="No Data",1,IF(#REF!&lt;&gt;"",1,0))</f>
        <v>#REF!</v>
      </c>
      <c r="X112" s="25" t="e">
        <f>IF('Crisis Indicator Data'!#REF!="No Data",1,IF(#REF!&lt;&gt;"",1,0))</f>
        <v>#REF!</v>
      </c>
      <c r="Y112" s="25" t="e">
        <f>IF('Crisis Indicator Data'!#REF!="No Data",1,IF(#REF!&lt;&gt;"",1,0))</f>
        <v>#REF!</v>
      </c>
      <c r="Z112" s="25" t="e">
        <f>IF('Crisis Indicator Data'!#REF!="No Data",1,IF(#REF!&lt;&gt;"",1,0))</f>
        <v>#REF!</v>
      </c>
      <c r="AA112" s="25" t="e">
        <f>IF('Crisis Indicator Data'!#REF!="No Data",1,IF(#REF!&lt;&gt;"",1,0))</f>
        <v>#REF!</v>
      </c>
      <c r="AB112" s="25" t="e">
        <f>IF('Crisis Indicator Data'!#REF!="No Data",1,IF(#REF!&lt;&gt;"",1,0))</f>
        <v>#REF!</v>
      </c>
      <c r="AC112" s="25" t="e">
        <f>IF('Crisis Indicator Data'!#REF!="No Data",1,IF(#REF!&lt;&gt;"",1,0))</f>
        <v>#REF!</v>
      </c>
      <c r="AD112" s="25" t="e">
        <f>IF('Crisis Indicator Data'!#REF!="No Data",1,IF(#REF!&lt;&gt;"",1,0))</f>
        <v>#REF!</v>
      </c>
      <c r="AE112" s="25" t="e">
        <f>IF('Crisis Indicator Data'!#REF!="No Data",1,IF(#REF!&lt;&gt;"",1,0))</f>
        <v>#REF!</v>
      </c>
      <c r="AF112" s="25" t="e">
        <f>IF('Crisis Indicator Data'!#REF!="No Data",1,IF(#REF!&lt;&gt;"",1,0))</f>
        <v>#REF!</v>
      </c>
      <c r="AG112" s="25" t="e">
        <f>IF('Crisis Indicator Data'!#REF!="No Data",1,IF(#REF!&lt;&gt;"",1,0))</f>
        <v>#REF!</v>
      </c>
      <c r="AH112" s="25" t="e">
        <f>IF('Crisis Indicator Data'!#REF!="No Data",1,IF(#REF!&lt;&gt;"",1,0))</f>
        <v>#REF!</v>
      </c>
      <c r="AI112" s="25" t="e">
        <f>IF('Crisis Indicator Data'!#REF!="No Data",1,IF(#REF!&lt;&gt;"",1,0))</f>
        <v>#REF!</v>
      </c>
      <c r="AJ112" s="25" t="e">
        <f>IF('Crisis Indicator Data'!#REF!="No Data",1,IF(#REF!&lt;&gt;"",1,0))</f>
        <v>#REF!</v>
      </c>
      <c r="AK112" s="25" t="e">
        <f>IF('Crisis Indicator Data'!#REF!="No Data",1,IF(#REF!&lt;&gt;"",1,0))</f>
        <v>#REF!</v>
      </c>
      <c r="AL112" s="25" t="e">
        <f>IF('Crisis Indicator Data'!#REF!="No Data",1,IF(#REF!&lt;&gt;"",1,0))</f>
        <v>#REF!</v>
      </c>
      <c r="AM112" s="25" t="e">
        <f>IF('Crisis Indicator Data'!#REF!="No Data",1,IF(#REF!&lt;&gt;"",1,0))</f>
        <v>#REF!</v>
      </c>
      <c r="AN112" s="25" t="e">
        <f>IF('Crisis Indicator Data'!#REF!="No Data",1,IF(#REF!&lt;&gt;"",1,0))</f>
        <v>#REF!</v>
      </c>
      <c r="AO112" s="25" t="e">
        <f>IF('Crisis Indicator Data'!#REF!="No Data",1,IF(#REF!&lt;&gt;"",1,0))</f>
        <v>#REF!</v>
      </c>
      <c r="AP112" s="25" t="e">
        <f>IF('Crisis Indicator Data'!#REF!="No Data",1,IF(#REF!&lt;&gt;"",1,0))</f>
        <v>#REF!</v>
      </c>
      <c r="AQ112" s="25" t="e">
        <f>IF('Crisis Indicator Data'!#REF!="No Data",1,IF(#REF!&lt;&gt;"",1,0))</f>
        <v>#REF!</v>
      </c>
      <c r="AR112" s="25" t="e">
        <f>IF('Crisis Indicator Data'!#REF!="No Data",1,IF(#REF!&lt;&gt;"",1,0))</f>
        <v>#REF!</v>
      </c>
      <c r="AS112" s="25" t="e">
        <f>IF('Crisis Indicator Data'!#REF!="No Data",1,IF(#REF!&lt;&gt;"",1,0))</f>
        <v>#REF!</v>
      </c>
      <c r="AT112" s="25" t="e">
        <f>IF('Crisis Indicator Data'!#REF!="No Data",1,IF(#REF!&lt;&gt;"",1,0))</f>
        <v>#REF!</v>
      </c>
      <c r="AU112" s="25" t="e">
        <f>IF('Crisis Indicator Data'!#REF!="No Data",1,IF(#REF!&lt;&gt;"",1,0))</f>
        <v>#REF!</v>
      </c>
      <c r="AV112" s="25" t="e">
        <f>IF('Crisis Indicator Data'!#REF!="No Data",1,IF(#REF!&lt;&gt;"",1,0))</f>
        <v>#REF!</v>
      </c>
      <c r="AW112" s="25" t="e">
        <f>IF('Crisis Indicator Data'!#REF!="No Data",1,IF(#REF!&lt;&gt;"",1,0))</f>
        <v>#REF!</v>
      </c>
      <c r="AX112" s="25" t="e">
        <f>IF('Crisis Indicator Data'!#REF!="No Data",1,IF(#REF!&lt;&gt;"",1,0))</f>
        <v>#REF!</v>
      </c>
      <c r="AY112" s="25" t="e">
        <f>IF('Crisis Indicator Data'!#REF!="No Data",1,IF(#REF!&lt;&gt;"",1,0))</f>
        <v>#REF!</v>
      </c>
      <c r="AZ112" s="25" t="e">
        <f>IF('Crisis Indicator Data'!#REF!="No Data",1,IF(#REF!&lt;&gt;"",1,0))</f>
        <v>#REF!</v>
      </c>
      <c r="BA112" t="e">
        <f t="shared" si="6"/>
        <v>#REF!</v>
      </c>
      <c r="BB112" s="27" t="e">
        <f t="shared" si="7"/>
        <v>#REF!</v>
      </c>
    </row>
    <row r="113" spans="1:54" x14ac:dyDescent="0.25">
      <c r="A113" t="s">
        <v>9440</v>
      </c>
      <c r="B113" s="25" t="e">
        <f>IF('Crisis Indicator Data'!#REF!="No Data",1,IF(#REF!&lt;&gt;"",1,0))</f>
        <v>#REF!</v>
      </c>
      <c r="C113" s="25" t="e">
        <f>IF('Crisis Indicator Data'!#REF!="No Data",1,IF(#REF!&lt;&gt;"",1,0))</f>
        <v>#REF!</v>
      </c>
      <c r="D113" s="25" t="e">
        <f>IF('Crisis Indicator Data'!#REF!="No Data",1,IF(#REF!&lt;&gt;"",1,0))</f>
        <v>#REF!</v>
      </c>
      <c r="E113" s="25" t="e">
        <f>IF('Crisis Indicator Data'!#REF!="No Data",1,IF(#REF!&lt;&gt;"",1,0))</f>
        <v>#REF!</v>
      </c>
      <c r="F113" s="25" t="e">
        <f>IF('Crisis Indicator Data'!#REF!="No Data",1,IF(#REF!&lt;&gt;"",1,0))</f>
        <v>#REF!</v>
      </c>
      <c r="G113" s="25" t="e">
        <f>IF('Crisis Indicator Data'!#REF!="No Data",1,IF(#REF!&lt;&gt;"",1,0))</f>
        <v>#REF!</v>
      </c>
      <c r="H113" s="25" t="e">
        <f>IF('Crisis Indicator Data'!#REF!="No Data",1,IF(#REF!&lt;&gt;"",1,0))</f>
        <v>#REF!</v>
      </c>
      <c r="I113" s="25" t="e">
        <f>IF('Crisis Indicator Data'!#REF!="No Data",1,IF(#REF!&lt;&gt;"",1,0))</f>
        <v>#REF!</v>
      </c>
      <c r="J113" s="25" t="e">
        <f>IF('Crisis Indicator Data'!#REF!="No Data",1,IF(#REF!&lt;&gt;"",1,0))</f>
        <v>#REF!</v>
      </c>
      <c r="K113" s="25" t="e">
        <f>IF('Crisis Indicator Data'!#REF!="No Data",1,IF(#REF!&lt;&gt;"",1,0))</f>
        <v>#REF!</v>
      </c>
      <c r="L113" s="25" t="e">
        <f>IF('Crisis Indicator Data'!#REF!="No Data",1,IF(#REF!&lt;&gt;"",1,0))</f>
        <v>#REF!</v>
      </c>
      <c r="M113" s="25" t="e">
        <f>IF('Crisis Indicator Data'!#REF!="No Data",1,IF(#REF!&lt;&gt;"",1,0))</f>
        <v>#REF!</v>
      </c>
      <c r="N113" s="25" t="e">
        <f>IF('Crisis Indicator Data'!#REF!="No Data",1,IF(#REF!&lt;&gt;"",1,0))</f>
        <v>#REF!</v>
      </c>
      <c r="O113" s="25" t="e">
        <f>IF('Crisis Indicator Data'!#REF!="No Data",1,IF(#REF!&lt;&gt;"",1,0))</f>
        <v>#REF!</v>
      </c>
      <c r="P113" s="25" t="e">
        <f>IF('Crisis Indicator Data'!#REF!="No Data",1,IF(#REF!&lt;&gt;"",1,0))</f>
        <v>#REF!</v>
      </c>
      <c r="Q113" s="25" t="e">
        <f>IF('Crisis Indicator Data'!#REF!="No Data",1,IF(#REF!&lt;&gt;"",1,0))</f>
        <v>#REF!</v>
      </c>
      <c r="R113" s="25" t="e">
        <f>IF('Crisis Indicator Data'!#REF!="No Data",1,IF(#REF!&lt;&gt;"",1,0))</f>
        <v>#REF!</v>
      </c>
      <c r="S113" s="25" t="e">
        <f>IF('Crisis Indicator Data'!#REF!="No Data",1,IF(#REF!&lt;&gt;"",1,0))</f>
        <v>#REF!</v>
      </c>
      <c r="T113" s="25" t="e">
        <f>IF('Crisis Indicator Data'!#REF!="No Data",1,IF(#REF!&lt;&gt;"",1,0))</f>
        <v>#REF!</v>
      </c>
      <c r="U113" s="25" t="e">
        <f>IF('Crisis Indicator Data'!#REF!="No Data",1,IF(#REF!&lt;&gt;"",1,0))</f>
        <v>#REF!</v>
      </c>
      <c r="V113" s="25" t="e">
        <f>IF('Crisis Indicator Data'!#REF!="No Data",1,IF(#REF!&lt;&gt;"",1,0))</f>
        <v>#REF!</v>
      </c>
      <c r="W113" s="25" t="e">
        <f>IF('Crisis Indicator Data'!#REF!="No Data",1,IF(#REF!&lt;&gt;"",1,0))</f>
        <v>#REF!</v>
      </c>
      <c r="X113" s="25" t="e">
        <f>IF('Crisis Indicator Data'!#REF!="No Data",1,IF(#REF!&lt;&gt;"",1,0))</f>
        <v>#REF!</v>
      </c>
      <c r="Y113" s="25" t="e">
        <f>IF('Crisis Indicator Data'!#REF!="No Data",1,IF(#REF!&lt;&gt;"",1,0))</f>
        <v>#REF!</v>
      </c>
      <c r="Z113" s="25" t="e">
        <f>IF('Crisis Indicator Data'!#REF!="No Data",1,IF(#REF!&lt;&gt;"",1,0))</f>
        <v>#REF!</v>
      </c>
      <c r="AA113" s="25" t="e">
        <f>IF('Crisis Indicator Data'!#REF!="No Data",1,IF(#REF!&lt;&gt;"",1,0))</f>
        <v>#REF!</v>
      </c>
      <c r="AB113" s="25" t="e">
        <f>IF('Crisis Indicator Data'!#REF!="No Data",1,IF(#REF!&lt;&gt;"",1,0))</f>
        <v>#REF!</v>
      </c>
      <c r="AC113" s="25" t="e">
        <f>IF('Crisis Indicator Data'!#REF!="No Data",1,IF(#REF!&lt;&gt;"",1,0))</f>
        <v>#REF!</v>
      </c>
      <c r="AD113" s="25" t="e">
        <f>IF('Crisis Indicator Data'!#REF!="No Data",1,IF(#REF!&lt;&gt;"",1,0))</f>
        <v>#REF!</v>
      </c>
      <c r="AE113" s="25" t="e">
        <f>IF('Crisis Indicator Data'!#REF!="No Data",1,IF(#REF!&lt;&gt;"",1,0))</f>
        <v>#REF!</v>
      </c>
      <c r="AF113" s="25" t="e">
        <f>IF('Crisis Indicator Data'!#REF!="No Data",1,IF(#REF!&lt;&gt;"",1,0))</f>
        <v>#REF!</v>
      </c>
      <c r="AG113" s="25" t="e">
        <f>IF('Crisis Indicator Data'!#REF!="No Data",1,IF(#REF!&lt;&gt;"",1,0))</f>
        <v>#REF!</v>
      </c>
      <c r="AH113" s="25" t="e">
        <f>IF('Crisis Indicator Data'!#REF!="No Data",1,IF(#REF!&lt;&gt;"",1,0))</f>
        <v>#REF!</v>
      </c>
      <c r="AI113" s="25" t="e">
        <f>IF('Crisis Indicator Data'!#REF!="No Data",1,IF(#REF!&lt;&gt;"",1,0))</f>
        <v>#REF!</v>
      </c>
      <c r="AJ113" s="25" t="e">
        <f>IF('Crisis Indicator Data'!#REF!="No Data",1,IF(#REF!&lt;&gt;"",1,0))</f>
        <v>#REF!</v>
      </c>
      <c r="AK113" s="25" t="e">
        <f>IF('Crisis Indicator Data'!#REF!="No Data",1,IF(#REF!&lt;&gt;"",1,0))</f>
        <v>#REF!</v>
      </c>
      <c r="AL113" s="25" t="e">
        <f>IF('Crisis Indicator Data'!#REF!="No Data",1,IF(#REF!&lt;&gt;"",1,0))</f>
        <v>#REF!</v>
      </c>
      <c r="AM113" s="25" t="e">
        <f>IF('Crisis Indicator Data'!#REF!="No Data",1,IF(#REF!&lt;&gt;"",1,0))</f>
        <v>#REF!</v>
      </c>
      <c r="AN113" s="25" t="e">
        <f>IF('Crisis Indicator Data'!#REF!="No Data",1,IF(#REF!&lt;&gt;"",1,0))</f>
        <v>#REF!</v>
      </c>
      <c r="AO113" s="25" t="e">
        <f>IF('Crisis Indicator Data'!#REF!="No Data",1,IF(#REF!&lt;&gt;"",1,0))</f>
        <v>#REF!</v>
      </c>
      <c r="AP113" s="25" t="e">
        <f>IF('Crisis Indicator Data'!#REF!="No Data",1,IF(#REF!&lt;&gt;"",1,0))</f>
        <v>#REF!</v>
      </c>
      <c r="AQ113" s="25" t="e">
        <f>IF('Crisis Indicator Data'!#REF!="No Data",1,IF(#REF!&lt;&gt;"",1,0))</f>
        <v>#REF!</v>
      </c>
      <c r="AR113" s="25" t="e">
        <f>IF('Crisis Indicator Data'!#REF!="No Data",1,IF(#REF!&lt;&gt;"",1,0))</f>
        <v>#REF!</v>
      </c>
      <c r="AS113" s="25" t="e">
        <f>IF('Crisis Indicator Data'!#REF!="No Data",1,IF(#REF!&lt;&gt;"",1,0))</f>
        <v>#REF!</v>
      </c>
      <c r="AT113" s="25" t="e">
        <f>IF('Crisis Indicator Data'!#REF!="No Data",1,IF(#REF!&lt;&gt;"",1,0))</f>
        <v>#REF!</v>
      </c>
      <c r="AU113" s="25" t="e">
        <f>IF('Crisis Indicator Data'!#REF!="No Data",1,IF(#REF!&lt;&gt;"",1,0))</f>
        <v>#REF!</v>
      </c>
      <c r="AV113" s="25" t="e">
        <f>IF('Crisis Indicator Data'!#REF!="No Data",1,IF(#REF!&lt;&gt;"",1,0))</f>
        <v>#REF!</v>
      </c>
      <c r="AW113" s="25" t="e">
        <f>IF('Crisis Indicator Data'!#REF!="No Data",1,IF(#REF!&lt;&gt;"",1,0))</f>
        <v>#REF!</v>
      </c>
      <c r="AX113" s="25" t="e">
        <f>IF('Crisis Indicator Data'!#REF!="No Data",1,IF(#REF!&lt;&gt;"",1,0))</f>
        <v>#REF!</v>
      </c>
      <c r="AY113" s="25" t="e">
        <f>IF('Crisis Indicator Data'!#REF!="No Data",1,IF(#REF!&lt;&gt;"",1,0))</f>
        <v>#REF!</v>
      </c>
      <c r="AZ113" s="25" t="e">
        <f>IF('Crisis Indicator Data'!#REF!="No Data",1,IF(#REF!&lt;&gt;"",1,0))</f>
        <v>#REF!</v>
      </c>
      <c r="BA113" t="e">
        <f t="shared" si="6"/>
        <v>#REF!</v>
      </c>
      <c r="BB113" s="27" t="e">
        <f t="shared" si="7"/>
        <v>#REF!</v>
      </c>
    </row>
    <row r="114" spans="1:54" x14ac:dyDescent="0.25">
      <c r="A114" t="s">
        <v>9455</v>
      </c>
      <c r="B114" s="25" t="e">
        <f>IF('Crisis Indicator Data'!#REF!="No Data",1,IF(#REF!&lt;&gt;"",1,0))</f>
        <v>#REF!</v>
      </c>
      <c r="C114" s="25" t="e">
        <f>IF('Crisis Indicator Data'!#REF!="No Data",1,IF(#REF!&lt;&gt;"",1,0))</f>
        <v>#REF!</v>
      </c>
      <c r="D114" s="25" t="e">
        <f>IF('Crisis Indicator Data'!#REF!="No Data",1,IF(#REF!&lt;&gt;"",1,0))</f>
        <v>#REF!</v>
      </c>
      <c r="E114" s="25" t="e">
        <f>IF('Crisis Indicator Data'!#REF!="No Data",1,IF(#REF!&lt;&gt;"",1,0))</f>
        <v>#REF!</v>
      </c>
      <c r="F114" s="25" t="e">
        <f>IF('Crisis Indicator Data'!#REF!="No Data",1,IF(#REF!&lt;&gt;"",1,0))</f>
        <v>#REF!</v>
      </c>
      <c r="G114" s="25" t="e">
        <f>IF('Crisis Indicator Data'!#REF!="No Data",1,IF(#REF!&lt;&gt;"",1,0))</f>
        <v>#REF!</v>
      </c>
      <c r="H114" s="25" t="e">
        <f>IF('Crisis Indicator Data'!#REF!="No Data",1,IF(#REF!&lt;&gt;"",1,0))</f>
        <v>#REF!</v>
      </c>
      <c r="I114" s="25" t="e">
        <f>IF('Crisis Indicator Data'!#REF!="No Data",1,IF(#REF!&lt;&gt;"",1,0))</f>
        <v>#REF!</v>
      </c>
      <c r="J114" s="25" t="e">
        <f>IF('Crisis Indicator Data'!#REF!="No Data",1,IF(#REF!&lt;&gt;"",1,0))</f>
        <v>#REF!</v>
      </c>
      <c r="K114" s="25" t="e">
        <f>IF('Crisis Indicator Data'!#REF!="No Data",1,IF(#REF!&lt;&gt;"",1,0))</f>
        <v>#REF!</v>
      </c>
      <c r="L114" s="25" t="e">
        <f>IF('Crisis Indicator Data'!#REF!="No Data",1,IF(#REF!&lt;&gt;"",1,0))</f>
        <v>#REF!</v>
      </c>
      <c r="M114" s="25" t="e">
        <f>IF('Crisis Indicator Data'!#REF!="No Data",1,IF(#REF!&lt;&gt;"",1,0))</f>
        <v>#REF!</v>
      </c>
      <c r="N114" s="25" t="e">
        <f>IF('Crisis Indicator Data'!#REF!="No Data",1,IF(#REF!&lt;&gt;"",1,0))</f>
        <v>#REF!</v>
      </c>
      <c r="O114" s="25" t="e">
        <f>IF('Crisis Indicator Data'!#REF!="No Data",1,IF(#REF!&lt;&gt;"",1,0))</f>
        <v>#REF!</v>
      </c>
      <c r="P114" s="25" t="e">
        <f>IF('Crisis Indicator Data'!#REF!="No Data",1,IF(#REF!&lt;&gt;"",1,0))</f>
        <v>#REF!</v>
      </c>
      <c r="Q114" s="25" t="e">
        <f>IF('Crisis Indicator Data'!#REF!="No Data",1,IF(#REF!&lt;&gt;"",1,0))</f>
        <v>#REF!</v>
      </c>
      <c r="R114" s="25" t="e">
        <f>IF('Crisis Indicator Data'!#REF!="No Data",1,IF(#REF!&lt;&gt;"",1,0))</f>
        <v>#REF!</v>
      </c>
      <c r="S114" s="25" t="e">
        <f>IF('Crisis Indicator Data'!#REF!="No Data",1,IF(#REF!&lt;&gt;"",1,0))</f>
        <v>#REF!</v>
      </c>
      <c r="T114" s="25" t="e">
        <f>IF('Crisis Indicator Data'!#REF!="No Data",1,IF(#REF!&lt;&gt;"",1,0))</f>
        <v>#REF!</v>
      </c>
      <c r="U114" s="25" t="e">
        <f>IF('Crisis Indicator Data'!#REF!="No Data",1,IF(#REF!&lt;&gt;"",1,0))</f>
        <v>#REF!</v>
      </c>
      <c r="V114" s="25" t="e">
        <f>IF('Crisis Indicator Data'!#REF!="No Data",1,IF(#REF!&lt;&gt;"",1,0))</f>
        <v>#REF!</v>
      </c>
      <c r="W114" s="25" t="e">
        <f>IF('Crisis Indicator Data'!#REF!="No Data",1,IF(#REF!&lt;&gt;"",1,0))</f>
        <v>#REF!</v>
      </c>
      <c r="X114" s="25" t="e">
        <f>IF('Crisis Indicator Data'!#REF!="No Data",1,IF(#REF!&lt;&gt;"",1,0))</f>
        <v>#REF!</v>
      </c>
      <c r="Y114" s="25" t="e">
        <f>IF('Crisis Indicator Data'!#REF!="No Data",1,IF(#REF!&lt;&gt;"",1,0))</f>
        <v>#REF!</v>
      </c>
      <c r="Z114" s="25" t="e">
        <f>IF('Crisis Indicator Data'!#REF!="No Data",1,IF(#REF!&lt;&gt;"",1,0))</f>
        <v>#REF!</v>
      </c>
      <c r="AA114" s="25" t="e">
        <f>IF('Crisis Indicator Data'!#REF!="No Data",1,IF(#REF!&lt;&gt;"",1,0))</f>
        <v>#REF!</v>
      </c>
      <c r="AB114" s="25" t="e">
        <f>IF('Crisis Indicator Data'!#REF!="No Data",1,IF(#REF!&lt;&gt;"",1,0))</f>
        <v>#REF!</v>
      </c>
      <c r="AC114" s="25" t="e">
        <f>IF('Crisis Indicator Data'!#REF!="No Data",1,IF(#REF!&lt;&gt;"",1,0))</f>
        <v>#REF!</v>
      </c>
      <c r="AD114" s="25" t="e">
        <f>IF('Crisis Indicator Data'!#REF!="No Data",1,IF(#REF!&lt;&gt;"",1,0))</f>
        <v>#REF!</v>
      </c>
      <c r="AE114" s="25" t="e">
        <f>IF('Crisis Indicator Data'!#REF!="No Data",1,IF(#REF!&lt;&gt;"",1,0))</f>
        <v>#REF!</v>
      </c>
      <c r="AF114" s="25" t="e">
        <f>IF('Crisis Indicator Data'!#REF!="No Data",1,IF(#REF!&lt;&gt;"",1,0))</f>
        <v>#REF!</v>
      </c>
      <c r="AG114" s="25" t="e">
        <f>IF('Crisis Indicator Data'!#REF!="No Data",1,IF(#REF!&lt;&gt;"",1,0))</f>
        <v>#REF!</v>
      </c>
      <c r="AH114" s="25" t="e">
        <f>IF('Crisis Indicator Data'!#REF!="No Data",1,IF(#REF!&lt;&gt;"",1,0))</f>
        <v>#REF!</v>
      </c>
      <c r="AI114" s="25" t="e">
        <f>IF('Crisis Indicator Data'!#REF!="No Data",1,IF(#REF!&lt;&gt;"",1,0))</f>
        <v>#REF!</v>
      </c>
      <c r="AJ114" s="25" t="e">
        <f>IF('Crisis Indicator Data'!#REF!="No Data",1,IF(#REF!&lt;&gt;"",1,0))</f>
        <v>#REF!</v>
      </c>
      <c r="AK114" s="25" t="e">
        <f>IF('Crisis Indicator Data'!#REF!="No Data",1,IF(#REF!&lt;&gt;"",1,0))</f>
        <v>#REF!</v>
      </c>
      <c r="AL114" s="25" t="e">
        <f>IF('Crisis Indicator Data'!#REF!="No Data",1,IF(#REF!&lt;&gt;"",1,0))</f>
        <v>#REF!</v>
      </c>
      <c r="AM114" s="25" t="e">
        <f>IF('Crisis Indicator Data'!#REF!="No Data",1,IF(#REF!&lt;&gt;"",1,0))</f>
        <v>#REF!</v>
      </c>
      <c r="AN114" s="25" t="e">
        <f>IF('Crisis Indicator Data'!#REF!="No Data",1,IF(#REF!&lt;&gt;"",1,0))</f>
        <v>#REF!</v>
      </c>
      <c r="AO114" s="25" t="e">
        <f>IF('Crisis Indicator Data'!#REF!="No Data",1,IF(#REF!&lt;&gt;"",1,0))</f>
        <v>#REF!</v>
      </c>
      <c r="AP114" s="25" t="e">
        <f>IF('Crisis Indicator Data'!#REF!="No Data",1,IF(#REF!&lt;&gt;"",1,0))</f>
        <v>#REF!</v>
      </c>
      <c r="AQ114" s="25" t="e">
        <f>IF('Crisis Indicator Data'!#REF!="No Data",1,IF(#REF!&lt;&gt;"",1,0))</f>
        <v>#REF!</v>
      </c>
      <c r="AR114" s="25" t="e">
        <f>IF('Crisis Indicator Data'!#REF!="No Data",1,IF(#REF!&lt;&gt;"",1,0))</f>
        <v>#REF!</v>
      </c>
      <c r="AS114" s="25" t="e">
        <f>IF('Crisis Indicator Data'!#REF!="No Data",1,IF(#REF!&lt;&gt;"",1,0))</f>
        <v>#REF!</v>
      </c>
      <c r="AT114" s="25" t="e">
        <f>IF('Crisis Indicator Data'!#REF!="No Data",1,IF(#REF!&lt;&gt;"",1,0))</f>
        <v>#REF!</v>
      </c>
      <c r="AU114" s="25" t="e">
        <f>IF('Crisis Indicator Data'!#REF!="No Data",1,IF(#REF!&lt;&gt;"",1,0))</f>
        <v>#REF!</v>
      </c>
      <c r="AV114" s="25" t="e">
        <f>IF('Crisis Indicator Data'!#REF!="No Data",1,IF(#REF!&lt;&gt;"",1,0))</f>
        <v>#REF!</v>
      </c>
      <c r="AW114" s="25" t="e">
        <f>IF('Crisis Indicator Data'!#REF!="No Data",1,IF(#REF!&lt;&gt;"",1,0))</f>
        <v>#REF!</v>
      </c>
      <c r="AX114" s="25" t="e">
        <f>IF('Crisis Indicator Data'!#REF!="No Data",1,IF(#REF!&lt;&gt;"",1,0))</f>
        <v>#REF!</v>
      </c>
      <c r="AY114" s="25" t="e">
        <f>IF('Crisis Indicator Data'!#REF!="No Data",1,IF(#REF!&lt;&gt;"",1,0))</f>
        <v>#REF!</v>
      </c>
      <c r="AZ114" s="25" t="e">
        <f>IF('Crisis Indicator Data'!#REF!="No Data",1,IF(#REF!&lt;&gt;"",1,0))</f>
        <v>#REF!</v>
      </c>
      <c r="BA114" t="e">
        <f t="shared" si="6"/>
        <v>#REF!</v>
      </c>
      <c r="BB114" s="27" t="e">
        <f t="shared" si="7"/>
        <v>#REF!</v>
      </c>
    </row>
    <row r="115" spans="1:54" x14ac:dyDescent="0.25">
      <c r="A115" t="s">
        <v>9454</v>
      </c>
      <c r="B115" s="25" t="e">
        <f>IF('Crisis Indicator Data'!#REF!="No Data",1,IF(#REF!&lt;&gt;"",1,0))</f>
        <v>#REF!</v>
      </c>
      <c r="C115" s="25" t="e">
        <f>IF('Crisis Indicator Data'!#REF!="No Data",1,IF(#REF!&lt;&gt;"",1,0))</f>
        <v>#REF!</v>
      </c>
      <c r="D115" s="25" t="e">
        <f>IF('Crisis Indicator Data'!#REF!="No Data",1,IF(#REF!&lt;&gt;"",1,0))</f>
        <v>#REF!</v>
      </c>
      <c r="E115" s="25" t="e">
        <f>IF('Crisis Indicator Data'!#REF!="No Data",1,IF(#REF!&lt;&gt;"",1,0))</f>
        <v>#REF!</v>
      </c>
      <c r="F115" s="25" t="e">
        <f>IF('Crisis Indicator Data'!#REF!="No Data",1,IF(#REF!&lt;&gt;"",1,0))</f>
        <v>#REF!</v>
      </c>
      <c r="G115" s="25" t="e">
        <f>IF('Crisis Indicator Data'!#REF!="No Data",1,IF(#REF!&lt;&gt;"",1,0))</f>
        <v>#REF!</v>
      </c>
      <c r="H115" s="25" t="e">
        <f>IF('Crisis Indicator Data'!#REF!="No Data",1,IF(#REF!&lt;&gt;"",1,0))</f>
        <v>#REF!</v>
      </c>
      <c r="I115" s="25" t="e">
        <f>IF('Crisis Indicator Data'!#REF!="No Data",1,IF(#REF!&lt;&gt;"",1,0))</f>
        <v>#REF!</v>
      </c>
      <c r="J115" s="25" t="e">
        <f>IF('Crisis Indicator Data'!#REF!="No Data",1,IF(#REF!&lt;&gt;"",1,0))</f>
        <v>#REF!</v>
      </c>
      <c r="K115" s="25" t="e">
        <f>IF('Crisis Indicator Data'!#REF!="No Data",1,IF(#REF!&lt;&gt;"",1,0))</f>
        <v>#REF!</v>
      </c>
      <c r="L115" s="25" t="e">
        <f>IF('Crisis Indicator Data'!#REF!="No Data",1,IF(#REF!&lt;&gt;"",1,0))</f>
        <v>#REF!</v>
      </c>
      <c r="M115" s="25" t="e">
        <f>IF('Crisis Indicator Data'!#REF!="No Data",1,IF(#REF!&lt;&gt;"",1,0))</f>
        <v>#REF!</v>
      </c>
      <c r="N115" s="25" t="e">
        <f>IF('Crisis Indicator Data'!#REF!="No Data",1,IF(#REF!&lt;&gt;"",1,0))</f>
        <v>#REF!</v>
      </c>
      <c r="O115" s="25" t="e">
        <f>IF('Crisis Indicator Data'!#REF!="No Data",1,IF(#REF!&lt;&gt;"",1,0))</f>
        <v>#REF!</v>
      </c>
      <c r="P115" s="25" t="e">
        <f>IF('Crisis Indicator Data'!#REF!="No Data",1,IF(#REF!&lt;&gt;"",1,0))</f>
        <v>#REF!</v>
      </c>
      <c r="Q115" s="25" t="e">
        <f>IF('Crisis Indicator Data'!#REF!="No Data",1,IF(#REF!&lt;&gt;"",1,0))</f>
        <v>#REF!</v>
      </c>
      <c r="R115" s="25" t="e">
        <f>IF('Crisis Indicator Data'!#REF!="No Data",1,IF(#REF!&lt;&gt;"",1,0))</f>
        <v>#REF!</v>
      </c>
      <c r="S115" s="25" t="e">
        <f>IF('Crisis Indicator Data'!#REF!="No Data",1,IF(#REF!&lt;&gt;"",1,0))</f>
        <v>#REF!</v>
      </c>
      <c r="T115" s="25" t="e">
        <f>IF('Crisis Indicator Data'!#REF!="No Data",1,IF(#REF!&lt;&gt;"",1,0))</f>
        <v>#REF!</v>
      </c>
      <c r="U115" s="25" t="e">
        <f>IF('Crisis Indicator Data'!#REF!="No Data",1,IF(#REF!&lt;&gt;"",1,0))</f>
        <v>#REF!</v>
      </c>
      <c r="V115" s="25" t="e">
        <f>IF('Crisis Indicator Data'!#REF!="No Data",1,IF(#REF!&lt;&gt;"",1,0))</f>
        <v>#REF!</v>
      </c>
      <c r="W115" s="25" t="e">
        <f>IF('Crisis Indicator Data'!#REF!="No Data",1,IF(#REF!&lt;&gt;"",1,0))</f>
        <v>#REF!</v>
      </c>
      <c r="X115" s="25" t="e">
        <f>IF('Crisis Indicator Data'!#REF!="No Data",1,IF(#REF!&lt;&gt;"",1,0))</f>
        <v>#REF!</v>
      </c>
      <c r="Y115" s="25" t="e">
        <f>IF('Crisis Indicator Data'!#REF!="No Data",1,IF(#REF!&lt;&gt;"",1,0))</f>
        <v>#REF!</v>
      </c>
      <c r="Z115" s="25" t="e">
        <f>IF('Crisis Indicator Data'!#REF!="No Data",1,IF(#REF!&lt;&gt;"",1,0))</f>
        <v>#REF!</v>
      </c>
      <c r="AA115" s="25" t="e">
        <f>IF('Crisis Indicator Data'!#REF!="No Data",1,IF(#REF!&lt;&gt;"",1,0))</f>
        <v>#REF!</v>
      </c>
      <c r="AB115" s="25" t="e">
        <f>IF('Crisis Indicator Data'!#REF!="No Data",1,IF(#REF!&lt;&gt;"",1,0))</f>
        <v>#REF!</v>
      </c>
      <c r="AC115" s="25" t="e">
        <f>IF('Crisis Indicator Data'!#REF!="No Data",1,IF(#REF!&lt;&gt;"",1,0))</f>
        <v>#REF!</v>
      </c>
      <c r="AD115" s="25" t="e">
        <f>IF('Crisis Indicator Data'!#REF!="No Data",1,IF(#REF!&lt;&gt;"",1,0))</f>
        <v>#REF!</v>
      </c>
      <c r="AE115" s="25" t="e">
        <f>IF('Crisis Indicator Data'!#REF!="No Data",1,IF(#REF!&lt;&gt;"",1,0))</f>
        <v>#REF!</v>
      </c>
      <c r="AF115" s="25" t="e">
        <f>IF('Crisis Indicator Data'!#REF!="No Data",1,IF(#REF!&lt;&gt;"",1,0))</f>
        <v>#REF!</v>
      </c>
      <c r="AG115" s="25" t="e">
        <f>IF('Crisis Indicator Data'!#REF!="No Data",1,IF(#REF!&lt;&gt;"",1,0))</f>
        <v>#REF!</v>
      </c>
      <c r="AH115" s="25" t="e">
        <f>IF('Crisis Indicator Data'!#REF!="No Data",1,IF(#REF!&lt;&gt;"",1,0))</f>
        <v>#REF!</v>
      </c>
      <c r="AI115" s="25" t="e">
        <f>IF('Crisis Indicator Data'!#REF!="No Data",1,IF(#REF!&lt;&gt;"",1,0))</f>
        <v>#REF!</v>
      </c>
      <c r="AJ115" s="25" t="e">
        <f>IF('Crisis Indicator Data'!#REF!="No Data",1,IF(#REF!&lt;&gt;"",1,0))</f>
        <v>#REF!</v>
      </c>
      <c r="AK115" s="25" t="e">
        <f>IF('Crisis Indicator Data'!#REF!="No Data",1,IF(#REF!&lt;&gt;"",1,0))</f>
        <v>#REF!</v>
      </c>
      <c r="AL115" s="25" t="e">
        <f>IF('Crisis Indicator Data'!#REF!="No Data",1,IF(#REF!&lt;&gt;"",1,0))</f>
        <v>#REF!</v>
      </c>
      <c r="AM115" s="25" t="e">
        <f>IF('Crisis Indicator Data'!#REF!="No Data",1,IF(#REF!&lt;&gt;"",1,0))</f>
        <v>#REF!</v>
      </c>
      <c r="AN115" s="25" t="e">
        <f>IF('Crisis Indicator Data'!#REF!="No Data",1,IF(#REF!&lt;&gt;"",1,0))</f>
        <v>#REF!</v>
      </c>
      <c r="AO115" s="25" t="e">
        <f>IF('Crisis Indicator Data'!#REF!="No Data",1,IF(#REF!&lt;&gt;"",1,0))</f>
        <v>#REF!</v>
      </c>
      <c r="AP115" s="25" t="e">
        <f>IF('Crisis Indicator Data'!#REF!="No Data",1,IF(#REF!&lt;&gt;"",1,0))</f>
        <v>#REF!</v>
      </c>
      <c r="AQ115" s="25" t="e">
        <f>IF('Crisis Indicator Data'!#REF!="No Data",1,IF(#REF!&lt;&gt;"",1,0))</f>
        <v>#REF!</v>
      </c>
      <c r="AR115" s="25" t="e">
        <f>IF('Crisis Indicator Data'!#REF!="No Data",1,IF(#REF!&lt;&gt;"",1,0))</f>
        <v>#REF!</v>
      </c>
      <c r="AS115" s="25" t="e">
        <f>IF('Crisis Indicator Data'!#REF!="No Data",1,IF(#REF!&lt;&gt;"",1,0))</f>
        <v>#REF!</v>
      </c>
      <c r="AT115" s="25" t="e">
        <f>IF('Crisis Indicator Data'!#REF!="No Data",1,IF(#REF!&lt;&gt;"",1,0))</f>
        <v>#REF!</v>
      </c>
      <c r="AU115" s="25" t="e">
        <f>IF('Crisis Indicator Data'!#REF!="No Data",1,IF(#REF!&lt;&gt;"",1,0))</f>
        <v>#REF!</v>
      </c>
      <c r="AV115" s="25" t="e">
        <f>IF('Crisis Indicator Data'!#REF!="No Data",1,IF(#REF!&lt;&gt;"",1,0))</f>
        <v>#REF!</v>
      </c>
      <c r="AW115" s="25" t="e">
        <f>IF('Crisis Indicator Data'!#REF!="No Data",1,IF(#REF!&lt;&gt;"",1,0))</f>
        <v>#REF!</v>
      </c>
      <c r="AX115" s="25" t="e">
        <f>IF('Crisis Indicator Data'!#REF!="No Data",1,IF(#REF!&lt;&gt;"",1,0))</f>
        <v>#REF!</v>
      </c>
      <c r="AY115" s="25" t="e">
        <f>IF('Crisis Indicator Data'!#REF!="No Data",1,IF(#REF!&lt;&gt;"",1,0))</f>
        <v>#REF!</v>
      </c>
      <c r="AZ115" s="25" t="e">
        <f>IF('Crisis Indicator Data'!#REF!="No Data",1,IF(#REF!&lt;&gt;"",1,0))</f>
        <v>#REF!</v>
      </c>
      <c r="BA115" t="e">
        <f t="shared" si="6"/>
        <v>#REF!</v>
      </c>
      <c r="BB115" s="27" t="e">
        <f t="shared" si="7"/>
        <v>#REF!</v>
      </c>
    </row>
    <row r="116" spans="1:54" x14ac:dyDescent="0.25">
      <c r="A116" t="s">
        <v>9439</v>
      </c>
      <c r="B116" s="25" t="e">
        <f>IF('Crisis Indicator Data'!#REF!="No Data",1,IF(#REF!&lt;&gt;"",1,0))</f>
        <v>#REF!</v>
      </c>
      <c r="C116" s="25" t="e">
        <f>IF('Crisis Indicator Data'!#REF!="No Data",1,IF(#REF!&lt;&gt;"",1,0))</f>
        <v>#REF!</v>
      </c>
      <c r="D116" s="25" t="e">
        <f>IF('Crisis Indicator Data'!#REF!="No Data",1,IF(#REF!&lt;&gt;"",1,0))</f>
        <v>#REF!</v>
      </c>
      <c r="E116" s="25" t="e">
        <f>IF('Crisis Indicator Data'!#REF!="No Data",1,IF(#REF!&lt;&gt;"",1,0))</f>
        <v>#REF!</v>
      </c>
      <c r="F116" s="25" t="e">
        <f>IF('Crisis Indicator Data'!#REF!="No Data",1,IF(#REF!&lt;&gt;"",1,0))</f>
        <v>#REF!</v>
      </c>
      <c r="G116" s="25" t="e">
        <f>IF('Crisis Indicator Data'!#REF!="No Data",1,IF(#REF!&lt;&gt;"",1,0))</f>
        <v>#REF!</v>
      </c>
      <c r="H116" s="25" t="e">
        <f>IF('Crisis Indicator Data'!#REF!="No Data",1,IF(#REF!&lt;&gt;"",1,0))</f>
        <v>#REF!</v>
      </c>
      <c r="I116" s="25" t="e">
        <f>IF('Crisis Indicator Data'!#REF!="No Data",1,IF(#REF!&lt;&gt;"",1,0))</f>
        <v>#REF!</v>
      </c>
      <c r="J116" s="25" t="e">
        <f>IF('Crisis Indicator Data'!#REF!="No Data",1,IF(#REF!&lt;&gt;"",1,0))</f>
        <v>#REF!</v>
      </c>
      <c r="K116" s="25" t="e">
        <f>IF('Crisis Indicator Data'!#REF!="No Data",1,IF(#REF!&lt;&gt;"",1,0))</f>
        <v>#REF!</v>
      </c>
      <c r="L116" s="25" t="e">
        <f>IF('Crisis Indicator Data'!#REF!="No Data",1,IF(#REF!&lt;&gt;"",1,0))</f>
        <v>#REF!</v>
      </c>
      <c r="M116" s="25" t="e">
        <f>IF('Crisis Indicator Data'!#REF!="No Data",1,IF(#REF!&lt;&gt;"",1,0))</f>
        <v>#REF!</v>
      </c>
      <c r="N116" s="25" t="e">
        <f>IF('Crisis Indicator Data'!#REF!="No Data",1,IF(#REF!&lt;&gt;"",1,0))</f>
        <v>#REF!</v>
      </c>
      <c r="O116" s="25" t="e">
        <f>IF('Crisis Indicator Data'!#REF!="No Data",1,IF(#REF!&lt;&gt;"",1,0))</f>
        <v>#REF!</v>
      </c>
      <c r="P116" s="25" t="e">
        <f>IF('Crisis Indicator Data'!#REF!="No Data",1,IF(#REF!&lt;&gt;"",1,0))</f>
        <v>#REF!</v>
      </c>
      <c r="Q116" s="25" t="e">
        <f>IF('Crisis Indicator Data'!#REF!="No Data",1,IF(#REF!&lt;&gt;"",1,0))</f>
        <v>#REF!</v>
      </c>
      <c r="R116" s="25" t="e">
        <f>IF('Crisis Indicator Data'!#REF!="No Data",1,IF(#REF!&lt;&gt;"",1,0))</f>
        <v>#REF!</v>
      </c>
      <c r="S116" s="25" t="e">
        <f>IF('Crisis Indicator Data'!#REF!="No Data",1,IF(#REF!&lt;&gt;"",1,0))</f>
        <v>#REF!</v>
      </c>
      <c r="T116" s="25" t="e">
        <f>IF('Crisis Indicator Data'!#REF!="No Data",1,IF(#REF!&lt;&gt;"",1,0))</f>
        <v>#REF!</v>
      </c>
      <c r="U116" s="25" t="e">
        <f>IF('Crisis Indicator Data'!#REF!="No Data",1,IF(#REF!&lt;&gt;"",1,0))</f>
        <v>#REF!</v>
      </c>
      <c r="V116" s="25" t="e">
        <f>IF('Crisis Indicator Data'!#REF!="No Data",1,IF(#REF!&lt;&gt;"",1,0))</f>
        <v>#REF!</v>
      </c>
      <c r="W116" s="25" t="e">
        <f>IF('Crisis Indicator Data'!#REF!="No Data",1,IF(#REF!&lt;&gt;"",1,0))</f>
        <v>#REF!</v>
      </c>
      <c r="X116" s="25" t="e">
        <f>IF('Crisis Indicator Data'!#REF!="No Data",1,IF(#REF!&lt;&gt;"",1,0))</f>
        <v>#REF!</v>
      </c>
      <c r="Y116" s="25" t="e">
        <f>IF('Crisis Indicator Data'!#REF!="No Data",1,IF(#REF!&lt;&gt;"",1,0))</f>
        <v>#REF!</v>
      </c>
      <c r="Z116" s="25" t="e">
        <f>IF('Crisis Indicator Data'!#REF!="No Data",1,IF(#REF!&lt;&gt;"",1,0))</f>
        <v>#REF!</v>
      </c>
      <c r="AA116" s="25" t="e">
        <f>IF('Crisis Indicator Data'!#REF!="No Data",1,IF(#REF!&lt;&gt;"",1,0))</f>
        <v>#REF!</v>
      </c>
      <c r="AB116" s="25" t="e">
        <f>IF('Crisis Indicator Data'!#REF!="No Data",1,IF(#REF!&lt;&gt;"",1,0))</f>
        <v>#REF!</v>
      </c>
      <c r="AC116" s="25" t="e">
        <f>IF('Crisis Indicator Data'!#REF!="No Data",1,IF(#REF!&lt;&gt;"",1,0))</f>
        <v>#REF!</v>
      </c>
      <c r="AD116" s="25" t="e">
        <f>IF('Crisis Indicator Data'!#REF!="No Data",1,IF(#REF!&lt;&gt;"",1,0))</f>
        <v>#REF!</v>
      </c>
      <c r="AE116" s="25" t="e">
        <f>IF('Crisis Indicator Data'!#REF!="No Data",1,IF(#REF!&lt;&gt;"",1,0))</f>
        <v>#REF!</v>
      </c>
      <c r="AF116" s="25" t="e">
        <f>IF('Crisis Indicator Data'!#REF!="No Data",1,IF(#REF!&lt;&gt;"",1,0))</f>
        <v>#REF!</v>
      </c>
      <c r="AG116" s="25" t="e">
        <f>IF('Crisis Indicator Data'!#REF!="No Data",1,IF(#REF!&lt;&gt;"",1,0))</f>
        <v>#REF!</v>
      </c>
      <c r="AH116" s="25" t="e">
        <f>IF('Crisis Indicator Data'!#REF!="No Data",1,IF(#REF!&lt;&gt;"",1,0))</f>
        <v>#REF!</v>
      </c>
      <c r="AI116" s="25" t="e">
        <f>IF('Crisis Indicator Data'!#REF!="No Data",1,IF(#REF!&lt;&gt;"",1,0))</f>
        <v>#REF!</v>
      </c>
      <c r="AJ116" s="25" t="e">
        <f>IF('Crisis Indicator Data'!#REF!="No Data",1,IF(#REF!&lt;&gt;"",1,0))</f>
        <v>#REF!</v>
      </c>
      <c r="AK116" s="25" t="e">
        <f>IF('Crisis Indicator Data'!#REF!="No Data",1,IF(#REF!&lt;&gt;"",1,0))</f>
        <v>#REF!</v>
      </c>
      <c r="AL116" s="25" t="e">
        <f>IF('Crisis Indicator Data'!#REF!="No Data",1,IF(#REF!&lt;&gt;"",1,0))</f>
        <v>#REF!</v>
      </c>
      <c r="AM116" s="25" t="e">
        <f>IF('Crisis Indicator Data'!#REF!="No Data",1,IF(#REF!&lt;&gt;"",1,0))</f>
        <v>#REF!</v>
      </c>
      <c r="AN116" s="25" t="e">
        <f>IF('Crisis Indicator Data'!#REF!="No Data",1,IF(#REF!&lt;&gt;"",1,0))</f>
        <v>#REF!</v>
      </c>
      <c r="AO116" s="25" t="e">
        <f>IF('Crisis Indicator Data'!#REF!="No Data",1,IF(#REF!&lt;&gt;"",1,0))</f>
        <v>#REF!</v>
      </c>
      <c r="AP116" s="25" t="e">
        <f>IF('Crisis Indicator Data'!#REF!="No Data",1,IF(#REF!&lt;&gt;"",1,0))</f>
        <v>#REF!</v>
      </c>
      <c r="AQ116" s="25" t="e">
        <f>IF('Crisis Indicator Data'!#REF!="No Data",1,IF(#REF!&lt;&gt;"",1,0))</f>
        <v>#REF!</v>
      </c>
      <c r="AR116" s="25" t="e">
        <f>IF('Crisis Indicator Data'!#REF!="No Data",1,IF(#REF!&lt;&gt;"",1,0))</f>
        <v>#REF!</v>
      </c>
      <c r="AS116" s="25" t="e">
        <f>IF('Crisis Indicator Data'!#REF!="No Data",1,IF(#REF!&lt;&gt;"",1,0))</f>
        <v>#REF!</v>
      </c>
      <c r="AT116" s="25" t="e">
        <f>IF('Crisis Indicator Data'!#REF!="No Data",1,IF(#REF!&lt;&gt;"",1,0))</f>
        <v>#REF!</v>
      </c>
      <c r="AU116" s="25" t="e">
        <f>IF('Crisis Indicator Data'!#REF!="No Data",1,IF(#REF!&lt;&gt;"",1,0))</f>
        <v>#REF!</v>
      </c>
      <c r="AV116" s="25" t="e">
        <f>IF('Crisis Indicator Data'!#REF!="No Data",1,IF(#REF!&lt;&gt;"",1,0))</f>
        <v>#REF!</v>
      </c>
      <c r="AW116" s="25" t="e">
        <f>IF('Crisis Indicator Data'!#REF!="No Data",1,IF(#REF!&lt;&gt;"",1,0))</f>
        <v>#REF!</v>
      </c>
      <c r="AX116" s="25" t="e">
        <f>IF('Crisis Indicator Data'!#REF!="No Data",1,IF(#REF!&lt;&gt;"",1,0))</f>
        <v>#REF!</v>
      </c>
      <c r="AY116" s="25" t="e">
        <f>IF('Crisis Indicator Data'!#REF!="No Data",1,IF(#REF!&lt;&gt;"",1,0))</f>
        <v>#REF!</v>
      </c>
      <c r="AZ116" s="25" t="e">
        <f>IF('Crisis Indicator Data'!#REF!="No Data",1,IF(#REF!&lt;&gt;"",1,0))</f>
        <v>#REF!</v>
      </c>
      <c r="BA116" t="e">
        <f t="shared" si="6"/>
        <v>#REF!</v>
      </c>
      <c r="BB116" s="27" t="e">
        <f t="shared" si="7"/>
        <v>#REF!</v>
      </c>
    </row>
    <row r="117" spans="1:54" x14ac:dyDescent="0.25">
      <c r="A117" t="s">
        <v>9456</v>
      </c>
      <c r="B117" s="25" t="e">
        <f>IF('Crisis Indicator Data'!#REF!="No Data",1,IF(#REF!&lt;&gt;"",1,0))</f>
        <v>#REF!</v>
      </c>
      <c r="C117" s="25" t="e">
        <f>IF('Crisis Indicator Data'!#REF!="No Data",1,IF(#REF!&lt;&gt;"",1,0))</f>
        <v>#REF!</v>
      </c>
      <c r="D117" s="25" t="e">
        <f>IF('Crisis Indicator Data'!#REF!="No Data",1,IF(#REF!&lt;&gt;"",1,0))</f>
        <v>#REF!</v>
      </c>
      <c r="E117" s="25" t="e">
        <f>IF('Crisis Indicator Data'!#REF!="No Data",1,IF(#REF!&lt;&gt;"",1,0))</f>
        <v>#REF!</v>
      </c>
      <c r="F117" s="25" t="e">
        <f>IF('Crisis Indicator Data'!#REF!="No Data",1,IF(#REF!&lt;&gt;"",1,0))</f>
        <v>#REF!</v>
      </c>
      <c r="G117" s="25" t="e">
        <f>IF('Crisis Indicator Data'!#REF!="No Data",1,IF(#REF!&lt;&gt;"",1,0))</f>
        <v>#REF!</v>
      </c>
      <c r="H117" s="25" t="e">
        <f>IF('Crisis Indicator Data'!#REF!="No Data",1,IF(#REF!&lt;&gt;"",1,0))</f>
        <v>#REF!</v>
      </c>
      <c r="I117" s="25" t="e">
        <f>IF('Crisis Indicator Data'!#REF!="No Data",1,IF(#REF!&lt;&gt;"",1,0))</f>
        <v>#REF!</v>
      </c>
      <c r="J117" s="25" t="e">
        <f>IF('Crisis Indicator Data'!#REF!="No Data",1,IF(#REF!&lt;&gt;"",1,0))</f>
        <v>#REF!</v>
      </c>
      <c r="K117" s="25" t="e">
        <f>IF('Crisis Indicator Data'!#REF!="No Data",1,IF(#REF!&lt;&gt;"",1,0))</f>
        <v>#REF!</v>
      </c>
      <c r="L117" s="25" t="e">
        <f>IF('Crisis Indicator Data'!#REF!="No Data",1,IF(#REF!&lt;&gt;"",1,0))</f>
        <v>#REF!</v>
      </c>
      <c r="M117" s="25" t="e">
        <f>IF('Crisis Indicator Data'!#REF!="No Data",1,IF(#REF!&lt;&gt;"",1,0))</f>
        <v>#REF!</v>
      </c>
      <c r="N117" s="25" t="e">
        <f>IF('Crisis Indicator Data'!#REF!="No Data",1,IF(#REF!&lt;&gt;"",1,0))</f>
        <v>#REF!</v>
      </c>
      <c r="O117" s="25" t="e">
        <f>IF('Crisis Indicator Data'!#REF!="No Data",1,IF(#REF!&lt;&gt;"",1,0))</f>
        <v>#REF!</v>
      </c>
      <c r="P117" s="25" t="e">
        <f>IF('Crisis Indicator Data'!#REF!="No Data",1,IF(#REF!&lt;&gt;"",1,0))</f>
        <v>#REF!</v>
      </c>
      <c r="Q117" s="25" t="e">
        <f>IF('Crisis Indicator Data'!#REF!="No Data",1,IF(#REF!&lt;&gt;"",1,0))</f>
        <v>#REF!</v>
      </c>
      <c r="R117" s="25" t="e">
        <f>IF('Crisis Indicator Data'!#REF!="No Data",1,IF(#REF!&lt;&gt;"",1,0))</f>
        <v>#REF!</v>
      </c>
      <c r="S117" s="25" t="e">
        <f>IF('Crisis Indicator Data'!#REF!="No Data",1,IF(#REF!&lt;&gt;"",1,0))</f>
        <v>#REF!</v>
      </c>
      <c r="T117" s="25" t="e">
        <f>IF('Crisis Indicator Data'!#REF!="No Data",1,IF(#REF!&lt;&gt;"",1,0))</f>
        <v>#REF!</v>
      </c>
      <c r="U117" s="25" t="e">
        <f>IF('Crisis Indicator Data'!#REF!="No Data",1,IF(#REF!&lt;&gt;"",1,0))</f>
        <v>#REF!</v>
      </c>
      <c r="V117" s="25" t="e">
        <f>IF('Crisis Indicator Data'!#REF!="No Data",1,IF(#REF!&lt;&gt;"",1,0))</f>
        <v>#REF!</v>
      </c>
      <c r="W117" s="25" t="e">
        <f>IF('Crisis Indicator Data'!#REF!="No Data",1,IF(#REF!&lt;&gt;"",1,0))</f>
        <v>#REF!</v>
      </c>
      <c r="X117" s="25" t="e">
        <f>IF('Crisis Indicator Data'!#REF!="No Data",1,IF(#REF!&lt;&gt;"",1,0))</f>
        <v>#REF!</v>
      </c>
      <c r="Y117" s="25" t="e">
        <f>IF('Crisis Indicator Data'!#REF!="No Data",1,IF(#REF!&lt;&gt;"",1,0))</f>
        <v>#REF!</v>
      </c>
      <c r="Z117" s="25" t="e">
        <f>IF('Crisis Indicator Data'!#REF!="No Data",1,IF(#REF!&lt;&gt;"",1,0))</f>
        <v>#REF!</v>
      </c>
      <c r="AA117" s="25" t="e">
        <f>IF('Crisis Indicator Data'!#REF!="No Data",1,IF(#REF!&lt;&gt;"",1,0))</f>
        <v>#REF!</v>
      </c>
      <c r="AB117" s="25" t="e">
        <f>IF('Crisis Indicator Data'!#REF!="No Data",1,IF(#REF!&lt;&gt;"",1,0))</f>
        <v>#REF!</v>
      </c>
      <c r="AC117" s="25" t="e">
        <f>IF('Crisis Indicator Data'!#REF!="No Data",1,IF(#REF!&lt;&gt;"",1,0))</f>
        <v>#REF!</v>
      </c>
      <c r="AD117" s="25" t="e">
        <f>IF('Crisis Indicator Data'!#REF!="No Data",1,IF(#REF!&lt;&gt;"",1,0))</f>
        <v>#REF!</v>
      </c>
      <c r="AE117" s="25" t="e">
        <f>IF('Crisis Indicator Data'!#REF!="No Data",1,IF(#REF!&lt;&gt;"",1,0))</f>
        <v>#REF!</v>
      </c>
      <c r="AF117" s="25" t="e">
        <f>IF('Crisis Indicator Data'!#REF!="No Data",1,IF(#REF!&lt;&gt;"",1,0))</f>
        <v>#REF!</v>
      </c>
      <c r="AG117" s="25" t="e">
        <f>IF('Crisis Indicator Data'!#REF!="No Data",1,IF(#REF!&lt;&gt;"",1,0))</f>
        <v>#REF!</v>
      </c>
      <c r="AH117" s="25" t="e">
        <f>IF('Crisis Indicator Data'!#REF!="No Data",1,IF(#REF!&lt;&gt;"",1,0))</f>
        <v>#REF!</v>
      </c>
      <c r="AI117" s="25" t="e">
        <f>IF('Crisis Indicator Data'!#REF!="No Data",1,IF(#REF!&lt;&gt;"",1,0))</f>
        <v>#REF!</v>
      </c>
      <c r="AJ117" s="25" t="e">
        <f>IF('Crisis Indicator Data'!#REF!="No Data",1,IF(#REF!&lt;&gt;"",1,0))</f>
        <v>#REF!</v>
      </c>
      <c r="AK117" s="25" t="e">
        <f>IF('Crisis Indicator Data'!#REF!="No Data",1,IF(#REF!&lt;&gt;"",1,0))</f>
        <v>#REF!</v>
      </c>
      <c r="AL117" s="25" t="e">
        <f>IF('Crisis Indicator Data'!#REF!="No Data",1,IF(#REF!&lt;&gt;"",1,0))</f>
        <v>#REF!</v>
      </c>
      <c r="AM117" s="25" t="e">
        <f>IF('Crisis Indicator Data'!#REF!="No Data",1,IF(#REF!&lt;&gt;"",1,0))</f>
        <v>#REF!</v>
      </c>
      <c r="AN117" s="25" t="e">
        <f>IF('Crisis Indicator Data'!#REF!="No Data",1,IF(#REF!&lt;&gt;"",1,0))</f>
        <v>#REF!</v>
      </c>
      <c r="AO117" s="25" t="e">
        <f>IF('Crisis Indicator Data'!#REF!="No Data",1,IF(#REF!&lt;&gt;"",1,0))</f>
        <v>#REF!</v>
      </c>
      <c r="AP117" s="25" t="e">
        <f>IF('Crisis Indicator Data'!#REF!="No Data",1,IF(#REF!&lt;&gt;"",1,0))</f>
        <v>#REF!</v>
      </c>
      <c r="AQ117" s="25" t="e">
        <f>IF('Crisis Indicator Data'!#REF!="No Data",1,IF(#REF!&lt;&gt;"",1,0))</f>
        <v>#REF!</v>
      </c>
      <c r="AR117" s="25" t="e">
        <f>IF('Crisis Indicator Data'!#REF!="No Data",1,IF(#REF!&lt;&gt;"",1,0))</f>
        <v>#REF!</v>
      </c>
      <c r="AS117" s="25" t="e">
        <f>IF('Crisis Indicator Data'!#REF!="No Data",1,IF(#REF!&lt;&gt;"",1,0))</f>
        <v>#REF!</v>
      </c>
      <c r="AT117" s="25" t="e">
        <f>IF('Crisis Indicator Data'!#REF!="No Data",1,IF(#REF!&lt;&gt;"",1,0))</f>
        <v>#REF!</v>
      </c>
      <c r="AU117" s="25" t="e">
        <f>IF('Crisis Indicator Data'!#REF!="No Data",1,IF(#REF!&lt;&gt;"",1,0))</f>
        <v>#REF!</v>
      </c>
      <c r="AV117" s="25" t="e">
        <f>IF('Crisis Indicator Data'!#REF!="No Data",1,IF(#REF!&lt;&gt;"",1,0))</f>
        <v>#REF!</v>
      </c>
      <c r="AW117" s="25" t="e">
        <f>IF('Crisis Indicator Data'!#REF!="No Data",1,IF(#REF!&lt;&gt;"",1,0))</f>
        <v>#REF!</v>
      </c>
      <c r="AX117" s="25" t="e">
        <f>IF('Crisis Indicator Data'!#REF!="No Data",1,IF(#REF!&lt;&gt;"",1,0))</f>
        <v>#REF!</v>
      </c>
      <c r="AY117" s="25" t="e">
        <f>IF('Crisis Indicator Data'!#REF!="No Data",1,IF(#REF!&lt;&gt;"",1,0))</f>
        <v>#REF!</v>
      </c>
      <c r="AZ117" s="25" t="e">
        <f>IF('Crisis Indicator Data'!#REF!="No Data",1,IF(#REF!&lt;&gt;"",1,0))</f>
        <v>#REF!</v>
      </c>
      <c r="BA117" t="e">
        <f t="shared" si="6"/>
        <v>#REF!</v>
      </c>
      <c r="BB117" s="27" t="e">
        <f t="shared" si="7"/>
        <v>#REF!</v>
      </c>
    </row>
    <row r="118" spans="1:54" x14ac:dyDescent="0.25">
      <c r="A118" t="s">
        <v>9452</v>
      </c>
      <c r="B118" s="25" t="e">
        <f>IF('Crisis Indicator Data'!#REF!="No Data",1,IF(#REF!&lt;&gt;"",1,0))</f>
        <v>#REF!</v>
      </c>
      <c r="C118" s="25" t="e">
        <f>IF('Crisis Indicator Data'!#REF!="No Data",1,IF(#REF!&lt;&gt;"",1,0))</f>
        <v>#REF!</v>
      </c>
      <c r="D118" s="25" t="e">
        <f>IF('Crisis Indicator Data'!#REF!="No Data",1,IF(#REF!&lt;&gt;"",1,0))</f>
        <v>#REF!</v>
      </c>
      <c r="E118" s="25" t="e">
        <f>IF('Crisis Indicator Data'!#REF!="No Data",1,IF(#REF!&lt;&gt;"",1,0))</f>
        <v>#REF!</v>
      </c>
      <c r="F118" s="25" t="e">
        <f>IF('Crisis Indicator Data'!#REF!="No Data",1,IF(#REF!&lt;&gt;"",1,0))</f>
        <v>#REF!</v>
      </c>
      <c r="G118" s="25" t="e">
        <f>IF('Crisis Indicator Data'!#REF!="No Data",1,IF(#REF!&lt;&gt;"",1,0))</f>
        <v>#REF!</v>
      </c>
      <c r="H118" s="25" t="e">
        <f>IF('Crisis Indicator Data'!#REF!="No Data",1,IF(#REF!&lt;&gt;"",1,0))</f>
        <v>#REF!</v>
      </c>
      <c r="I118" s="25" t="e">
        <f>IF('Crisis Indicator Data'!#REF!="No Data",1,IF(#REF!&lt;&gt;"",1,0))</f>
        <v>#REF!</v>
      </c>
      <c r="J118" s="25" t="e">
        <f>IF('Crisis Indicator Data'!#REF!="No Data",1,IF(#REF!&lt;&gt;"",1,0))</f>
        <v>#REF!</v>
      </c>
      <c r="K118" s="25" t="e">
        <f>IF('Crisis Indicator Data'!#REF!="No Data",1,IF(#REF!&lt;&gt;"",1,0))</f>
        <v>#REF!</v>
      </c>
      <c r="L118" s="25" t="e">
        <f>IF('Crisis Indicator Data'!#REF!="No Data",1,IF(#REF!&lt;&gt;"",1,0))</f>
        <v>#REF!</v>
      </c>
      <c r="M118" s="25" t="e">
        <f>IF('Crisis Indicator Data'!#REF!="No Data",1,IF(#REF!&lt;&gt;"",1,0))</f>
        <v>#REF!</v>
      </c>
      <c r="N118" s="25" t="e">
        <f>IF('Crisis Indicator Data'!#REF!="No Data",1,IF(#REF!&lt;&gt;"",1,0))</f>
        <v>#REF!</v>
      </c>
      <c r="O118" s="25" t="e">
        <f>IF('Crisis Indicator Data'!#REF!="No Data",1,IF(#REF!&lt;&gt;"",1,0))</f>
        <v>#REF!</v>
      </c>
      <c r="P118" s="25" t="e">
        <f>IF('Crisis Indicator Data'!#REF!="No Data",1,IF(#REF!&lt;&gt;"",1,0))</f>
        <v>#REF!</v>
      </c>
      <c r="Q118" s="25" t="e">
        <f>IF('Crisis Indicator Data'!#REF!="No Data",1,IF(#REF!&lt;&gt;"",1,0))</f>
        <v>#REF!</v>
      </c>
      <c r="R118" s="25" t="e">
        <f>IF('Crisis Indicator Data'!#REF!="No Data",1,IF(#REF!&lt;&gt;"",1,0))</f>
        <v>#REF!</v>
      </c>
      <c r="S118" s="25" t="e">
        <f>IF('Crisis Indicator Data'!#REF!="No Data",1,IF(#REF!&lt;&gt;"",1,0))</f>
        <v>#REF!</v>
      </c>
      <c r="T118" s="25" t="e">
        <f>IF('Crisis Indicator Data'!#REF!="No Data",1,IF(#REF!&lt;&gt;"",1,0))</f>
        <v>#REF!</v>
      </c>
      <c r="U118" s="25" t="e">
        <f>IF('Crisis Indicator Data'!#REF!="No Data",1,IF(#REF!&lt;&gt;"",1,0))</f>
        <v>#REF!</v>
      </c>
      <c r="V118" s="25" t="e">
        <f>IF('Crisis Indicator Data'!#REF!="No Data",1,IF(#REF!&lt;&gt;"",1,0))</f>
        <v>#REF!</v>
      </c>
      <c r="W118" s="25" t="e">
        <f>IF('Crisis Indicator Data'!#REF!="No Data",1,IF(#REF!&lt;&gt;"",1,0))</f>
        <v>#REF!</v>
      </c>
      <c r="X118" s="25" t="e">
        <f>IF('Crisis Indicator Data'!#REF!="No Data",1,IF(#REF!&lt;&gt;"",1,0))</f>
        <v>#REF!</v>
      </c>
      <c r="Y118" s="25" t="e">
        <f>IF('Crisis Indicator Data'!#REF!="No Data",1,IF(#REF!&lt;&gt;"",1,0))</f>
        <v>#REF!</v>
      </c>
      <c r="Z118" s="25" t="e">
        <f>IF('Crisis Indicator Data'!#REF!="No Data",1,IF(#REF!&lt;&gt;"",1,0))</f>
        <v>#REF!</v>
      </c>
      <c r="AA118" s="25" t="e">
        <f>IF('Crisis Indicator Data'!#REF!="No Data",1,IF(#REF!&lt;&gt;"",1,0))</f>
        <v>#REF!</v>
      </c>
      <c r="AB118" s="25" t="e">
        <f>IF('Crisis Indicator Data'!#REF!="No Data",1,IF(#REF!&lt;&gt;"",1,0))</f>
        <v>#REF!</v>
      </c>
      <c r="AC118" s="25" t="e">
        <f>IF('Crisis Indicator Data'!#REF!="No Data",1,IF(#REF!&lt;&gt;"",1,0))</f>
        <v>#REF!</v>
      </c>
      <c r="AD118" s="25" t="e">
        <f>IF('Crisis Indicator Data'!#REF!="No Data",1,IF(#REF!&lt;&gt;"",1,0))</f>
        <v>#REF!</v>
      </c>
      <c r="AE118" s="25" t="e">
        <f>IF('Crisis Indicator Data'!#REF!="No Data",1,IF(#REF!&lt;&gt;"",1,0))</f>
        <v>#REF!</v>
      </c>
      <c r="AF118" s="25" t="e">
        <f>IF('Crisis Indicator Data'!#REF!="No Data",1,IF(#REF!&lt;&gt;"",1,0))</f>
        <v>#REF!</v>
      </c>
      <c r="AG118" s="25" t="e">
        <f>IF('Crisis Indicator Data'!#REF!="No Data",1,IF(#REF!&lt;&gt;"",1,0))</f>
        <v>#REF!</v>
      </c>
      <c r="AH118" s="25" t="e">
        <f>IF('Crisis Indicator Data'!#REF!="No Data",1,IF(#REF!&lt;&gt;"",1,0))</f>
        <v>#REF!</v>
      </c>
      <c r="AI118" s="25" t="e">
        <f>IF('Crisis Indicator Data'!#REF!="No Data",1,IF(#REF!&lt;&gt;"",1,0))</f>
        <v>#REF!</v>
      </c>
      <c r="AJ118" s="25" t="e">
        <f>IF('Crisis Indicator Data'!#REF!="No Data",1,IF(#REF!&lt;&gt;"",1,0))</f>
        <v>#REF!</v>
      </c>
      <c r="AK118" s="25" t="e">
        <f>IF('Crisis Indicator Data'!#REF!="No Data",1,IF(#REF!&lt;&gt;"",1,0))</f>
        <v>#REF!</v>
      </c>
      <c r="AL118" s="25" t="e">
        <f>IF('Crisis Indicator Data'!#REF!="No Data",1,IF(#REF!&lt;&gt;"",1,0))</f>
        <v>#REF!</v>
      </c>
      <c r="AM118" s="25" t="e">
        <f>IF('Crisis Indicator Data'!#REF!="No Data",1,IF(#REF!&lt;&gt;"",1,0))</f>
        <v>#REF!</v>
      </c>
      <c r="AN118" s="25" t="e">
        <f>IF('Crisis Indicator Data'!#REF!="No Data",1,IF(#REF!&lt;&gt;"",1,0))</f>
        <v>#REF!</v>
      </c>
      <c r="AO118" s="25" t="e">
        <f>IF('Crisis Indicator Data'!#REF!="No Data",1,IF(#REF!&lt;&gt;"",1,0))</f>
        <v>#REF!</v>
      </c>
      <c r="AP118" s="25" t="e">
        <f>IF('Crisis Indicator Data'!#REF!="No Data",1,IF(#REF!&lt;&gt;"",1,0))</f>
        <v>#REF!</v>
      </c>
      <c r="AQ118" s="25" t="e">
        <f>IF('Crisis Indicator Data'!#REF!="No Data",1,IF(#REF!&lt;&gt;"",1,0))</f>
        <v>#REF!</v>
      </c>
      <c r="AR118" s="25" t="e">
        <f>IF('Crisis Indicator Data'!#REF!="No Data",1,IF(#REF!&lt;&gt;"",1,0))</f>
        <v>#REF!</v>
      </c>
      <c r="AS118" s="25" t="e">
        <f>IF('Crisis Indicator Data'!#REF!="No Data",1,IF(#REF!&lt;&gt;"",1,0))</f>
        <v>#REF!</v>
      </c>
      <c r="AT118" s="25" t="e">
        <f>IF('Crisis Indicator Data'!#REF!="No Data",1,IF(#REF!&lt;&gt;"",1,0))</f>
        <v>#REF!</v>
      </c>
      <c r="AU118" s="25" t="e">
        <f>IF('Crisis Indicator Data'!#REF!="No Data",1,IF(#REF!&lt;&gt;"",1,0))</f>
        <v>#REF!</v>
      </c>
      <c r="AV118" s="25" t="e">
        <f>IF('Crisis Indicator Data'!#REF!="No Data",1,IF(#REF!&lt;&gt;"",1,0))</f>
        <v>#REF!</v>
      </c>
      <c r="AW118" s="25" t="e">
        <f>IF('Crisis Indicator Data'!#REF!="No Data",1,IF(#REF!&lt;&gt;"",1,0))</f>
        <v>#REF!</v>
      </c>
      <c r="AX118" s="25" t="e">
        <f>IF('Crisis Indicator Data'!#REF!="No Data",1,IF(#REF!&lt;&gt;"",1,0))</f>
        <v>#REF!</v>
      </c>
      <c r="AY118" s="25" t="e">
        <f>IF('Crisis Indicator Data'!#REF!="No Data",1,IF(#REF!&lt;&gt;"",1,0))</f>
        <v>#REF!</v>
      </c>
      <c r="AZ118" s="25" t="e">
        <f>IF('Crisis Indicator Data'!#REF!="No Data",1,IF(#REF!&lt;&gt;"",1,0))</f>
        <v>#REF!</v>
      </c>
      <c r="BA118" t="e">
        <f t="shared" si="6"/>
        <v>#REF!</v>
      </c>
      <c r="BB118" s="27" t="e">
        <f t="shared" si="7"/>
        <v>#REF!</v>
      </c>
    </row>
    <row r="119" spans="1:54" x14ac:dyDescent="0.25">
      <c r="A119" t="s">
        <v>9462</v>
      </c>
      <c r="B119" s="25" t="e">
        <f>IF('Crisis Indicator Data'!#REF!="No Data",1,IF(#REF!&lt;&gt;"",1,0))</f>
        <v>#REF!</v>
      </c>
      <c r="C119" s="25" t="e">
        <f>IF('Crisis Indicator Data'!#REF!="No Data",1,IF(#REF!&lt;&gt;"",1,0))</f>
        <v>#REF!</v>
      </c>
      <c r="D119" s="25" t="e">
        <f>IF('Crisis Indicator Data'!#REF!="No Data",1,IF(#REF!&lt;&gt;"",1,0))</f>
        <v>#REF!</v>
      </c>
      <c r="E119" s="25" t="e">
        <f>IF('Crisis Indicator Data'!#REF!="No Data",1,IF(#REF!&lt;&gt;"",1,0))</f>
        <v>#REF!</v>
      </c>
      <c r="F119" s="25" t="e">
        <f>IF('Crisis Indicator Data'!#REF!="No Data",1,IF(#REF!&lt;&gt;"",1,0))</f>
        <v>#REF!</v>
      </c>
      <c r="G119" s="25" t="e">
        <f>IF('Crisis Indicator Data'!#REF!="No Data",1,IF(#REF!&lt;&gt;"",1,0))</f>
        <v>#REF!</v>
      </c>
      <c r="H119" s="25" t="e">
        <f>IF('Crisis Indicator Data'!#REF!="No Data",1,IF(#REF!&lt;&gt;"",1,0))</f>
        <v>#REF!</v>
      </c>
      <c r="I119" s="25" t="e">
        <f>IF('Crisis Indicator Data'!#REF!="No Data",1,IF(#REF!&lt;&gt;"",1,0))</f>
        <v>#REF!</v>
      </c>
      <c r="J119" s="25" t="e">
        <f>IF('Crisis Indicator Data'!#REF!="No Data",1,IF(#REF!&lt;&gt;"",1,0))</f>
        <v>#REF!</v>
      </c>
      <c r="K119" s="25" t="e">
        <f>IF('Crisis Indicator Data'!#REF!="No Data",1,IF(#REF!&lt;&gt;"",1,0))</f>
        <v>#REF!</v>
      </c>
      <c r="L119" s="25" t="e">
        <f>IF('Crisis Indicator Data'!#REF!="No Data",1,IF(#REF!&lt;&gt;"",1,0))</f>
        <v>#REF!</v>
      </c>
      <c r="M119" s="25" t="e">
        <f>IF('Crisis Indicator Data'!#REF!="No Data",1,IF(#REF!&lt;&gt;"",1,0))</f>
        <v>#REF!</v>
      </c>
      <c r="N119" s="25" t="e">
        <f>IF('Crisis Indicator Data'!#REF!="No Data",1,IF(#REF!&lt;&gt;"",1,0))</f>
        <v>#REF!</v>
      </c>
      <c r="O119" s="25" t="e">
        <f>IF('Crisis Indicator Data'!#REF!="No Data",1,IF(#REF!&lt;&gt;"",1,0))</f>
        <v>#REF!</v>
      </c>
      <c r="P119" s="25" t="e">
        <f>IF('Crisis Indicator Data'!#REF!="No Data",1,IF(#REF!&lt;&gt;"",1,0))</f>
        <v>#REF!</v>
      </c>
      <c r="Q119" s="25" t="e">
        <f>IF('Crisis Indicator Data'!#REF!="No Data",1,IF(#REF!&lt;&gt;"",1,0))</f>
        <v>#REF!</v>
      </c>
      <c r="R119" s="25" t="e">
        <f>IF('Crisis Indicator Data'!#REF!="No Data",1,IF(#REF!&lt;&gt;"",1,0))</f>
        <v>#REF!</v>
      </c>
      <c r="S119" s="25" t="e">
        <f>IF('Crisis Indicator Data'!#REF!="No Data",1,IF(#REF!&lt;&gt;"",1,0))</f>
        <v>#REF!</v>
      </c>
      <c r="T119" s="25" t="e">
        <f>IF('Crisis Indicator Data'!#REF!="No Data",1,IF(#REF!&lt;&gt;"",1,0))</f>
        <v>#REF!</v>
      </c>
      <c r="U119" s="25" t="e">
        <f>IF('Crisis Indicator Data'!#REF!="No Data",1,IF(#REF!&lt;&gt;"",1,0))</f>
        <v>#REF!</v>
      </c>
      <c r="V119" s="25" t="e">
        <f>IF('Crisis Indicator Data'!#REF!="No Data",1,IF(#REF!&lt;&gt;"",1,0))</f>
        <v>#REF!</v>
      </c>
      <c r="W119" s="25" t="e">
        <f>IF('Crisis Indicator Data'!#REF!="No Data",1,IF(#REF!&lt;&gt;"",1,0))</f>
        <v>#REF!</v>
      </c>
      <c r="X119" s="25" t="e">
        <f>IF('Crisis Indicator Data'!#REF!="No Data",1,IF(#REF!&lt;&gt;"",1,0))</f>
        <v>#REF!</v>
      </c>
      <c r="Y119" s="25" t="e">
        <f>IF('Crisis Indicator Data'!#REF!="No Data",1,IF(#REF!&lt;&gt;"",1,0))</f>
        <v>#REF!</v>
      </c>
      <c r="Z119" s="25" t="e">
        <f>IF('Crisis Indicator Data'!#REF!="No Data",1,IF(#REF!&lt;&gt;"",1,0))</f>
        <v>#REF!</v>
      </c>
      <c r="AA119" s="25" t="e">
        <f>IF('Crisis Indicator Data'!#REF!="No Data",1,IF(#REF!&lt;&gt;"",1,0))</f>
        <v>#REF!</v>
      </c>
      <c r="AB119" s="25" t="e">
        <f>IF('Crisis Indicator Data'!#REF!="No Data",1,IF(#REF!&lt;&gt;"",1,0))</f>
        <v>#REF!</v>
      </c>
      <c r="AC119" s="25" t="e">
        <f>IF('Crisis Indicator Data'!#REF!="No Data",1,IF(#REF!&lt;&gt;"",1,0))</f>
        <v>#REF!</v>
      </c>
      <c r="AD119" s="25" t="e">
        <f>IF('Crisis Indicator Data'!#REF!="No Data",1,IF(#REF!&lt;&gt;"",1,0))</f>
        <v>#REF!</v>
      </c>
      <c r="AE119" s="25" t="e">
        <f>IF('Crisis Indicator Data'!#REF!="No Data",1,IF(#REF!&lt;&gt;"",1,0))</f>
        <v>#REF!</v>
      </c>
      <c r="AF119" s="25" t="e">
        <f>IF('Crisis Indicator Data'!#REF!="No Data",1,IF(#REF!&lt;&gt;"",1,0))</f>
        <v>#REF!</v>
      </c>
      <c r="AG119" s="25" t="e">
        <f>IF('Crisis Indicator Data'!#REF!="No Data",1,IF(#REF!&lt;&gt;"",1,0))</f>
        <v>#REF!</v>
      </c>
      <c r="AH119" s="25" t="e">
        <f>IF('Crisis Indicator Data'!#REF!="No Data",1,IF(#REF!&lt;&gt;"",1,0))</f>
        <v>#REF!</v>
      </c>
      <c r="AI119" s="25" t="e">
        <f>IF('Crisis Indicator Data'!#REF!="No Data",1,IF(#REF!&lt;&gt;"",1,0))</f>
        <v>#REF!</v>
      </c>
      <c r="AJ119" s="25" t="e">
        <f>IF('Crisis Indicator Data'!#REF!="No Data",1,IF(#REF!&lt;&gt;"",1,0))</f>
        <v>#REF!</v>
      </c>
      <c r="AK119" s="25" t="e">
        <f>IF('Crisis Indicator Data'!#REF!="No Data",1,IF(#REF!&lt;&gt;"",1,0))</f>
        <v>#REF!</v>
      </c>
      <c r="AL119" s="25" t="e">
        <f>IF('Crisis Indicator Data'!#REF!="No Data",1,IF(#REF!&lt;&gt;"",1,0))</f>
        <v>#REF!</v>
      </c>
      <c r="AM119" s="25" t="e">
        <f>IF('Crisis Indicator Data'!#REF!="No Data",1,IF(#REF!&lt;&gt;"",1,0))</f>
        <v>#REF!</v>
      </c>
      <c r="AN119" s="25" t="e">
        <f>IF('Crisis Indicator Data'!#REF!="No Data",1,IF(#REF!&lt;&gt;"",1,0))</f>
        <v>#REF!</v>
      </c>
      <c r="AO119" s="25" t="e">
        <f>IF('Crisis Indicator Data'!#REF!="No Data",1,IF(#REF!&lt;&gt;"",1,0))</f>
        <v>#REF!</v>
      </c>
      <c r="AP119" s="25" t="e">
        <f>IF('Crisis Indicator Data'!#REF!="No Data",1,IF(#REF!&lt;&gt;"",1,0))</f>
        <v>#REF!</v>
      </c>
      <c r="AQ119" s="25" t="e">
        <f>IF('Crisis Indicator Data'!#REF!="No Data",1,IF(#REF!&lt;&gt;"",1,0))</f>
        <v>#REF!</v>
      </c>
      <c r="AR119" s="25" t="e">
        <f>IF('Crisis Indicator Data'!#REF!="No Data",1,IF(#REF!&lt;&gt;"",1,0))</f>
        <v>#REF!</v>
      </c>
      <c r="AS119" s="25" t="e">
        <f>IF('Crisis Indicator Data'!#REF!="No Data",1,IF(#REF!&lt;&gt;"",1,0))</f>
        <v>#REF!</v>
      </c>
      <c r="AT119" s="25" t="e">
        <f>IF('Crisis Indicator Data'!#REF!="No Data",1,IF(#REF!&lt;&gt;"",1,0))</f>
        <v>#REF!</v>
      </c>
      <c r="AU119" s="25" t="e">
        <f>IF('Crisis Indicator Data'!#REF!="No Data",1,IF(#REF!&lt;&gt;"",1,0))</f>
        <v>#REF!</v>
      </c>
      <c r="AV119" s="25" t="e">
        <f>IF('Crisis Indicator Data'!#REF!="No Data",1,IF(#REF!&lt;&gt;"",1,0))</f>
        <v>#REF!</v>
      </c>
      <c r="AW119" s="25" t="e">
        <f>IF('Crisis Indicator Data'!#REF!="No Data",1,IF(#REF!&lt;&gt;"",1,0))</f>
        <v>#REF!</v>
      </c>
      <c r="AX119" s="25" t="e">
        <f>IF('Crisis Indicator Data'!#REF!="No Data",1,IF(#REF!&lt;&gt;"",1,0))</f>
        <v>#REF!</v>
      </c>
      <c r="AY119" s="25" t="e">
        <f>IF('Crisis Indicator Data'!#REF!="No Data",1,IF(#REF!&lt;&gt;"",1,0))</f>
        <v>#REF!</v>
      </c>
      <c r="AZ119" s="25" t="e">
        <f>IF('Crisis Indicator Data'!#REF!="No Data",1,IF(#REF!&lt;&gt;"",1,0))</f>
        <v>#REF!</v>
      </c>
      <c r="BA119" t="e">
        <f t="shared" si="6"/>
        <v>#REF!</v>
      </c>
      <c r="BB119" s="27" t="e">
        <f t="shared" si="7"/>
        <v>#REF!</v>
      </c>
    </row>
    <row r="120" spans="1:54" x14ac:dyDescent="0.25">
      <c r="A120" t="s">
        <v>9473</v>
      </c>
      <c r="B120" s="25" t="e">
        <f>IF('Crisis Indicator Data'!#REF!="No Data",1,IF(#REF!&lt;&gt;"",1,0))</f>
        <v>#REF!</v>
      </c>
      <c r="C120" s="25" t="e">
        <f>IF('Crisis Indicator Data'!#REF!="No Data",1,IF(#REF!&lt;&gt;"",1,0))</f>
        <v>#REF!</v>
      </c>
      <c r="D120" s="25" t="e">
        <f>IF('Crisis Indicator Data'!#REF!="No Data",1,IF(#REF!&lt;&gt;"",1,0))</f>
        <v>#REF!</v>
      </c>
      <c r="E120" s="25" t="e">
        <f>IF('Crisis Indicator Data'!#REF!="No Data",1,IF(#REF!&lt;&gt;"",1,0))</f>
        <v>#REF!</v>
      </c>
      <c r="F120" s="25" t="e">
        <f>IF('Crisis Indicator Data'!#REF!="No Data",1,IF(#REF!&lt;&gt;"",1,0))</f>
        <v>#REF!</v>
      </c>
      <c r="G120" s="25" t="e">
        <f>IF('Crisis Indicator Data'!#REF!="No Data",1,IF(#REF!&lt;&gt;"",1,0))</f>
        <v>#REF!</v>
      </c>
      <c r="H120" s="25" t="e">
        <f>IF('Crisis Indicator Data'!#REF!="No Data",1,IF(#REF!&lt;&gt;"",1,0))</f>
        <v>#REF!</v>
      </c>
      <c r="I120" s="25" t="e">
        <f>IF('Crisis Indicator Data'!#REF!="No Data",1,IF(#REF!&lt;&gt;"",1,0))</f>
        <v>#REF!</v>
      </c>
      <c r="J120" s="25" t="e">
        <f>IF('Crisis Indicator Data'!#REF!="No Data",1,IF(#REF!&lt;&gt;"",1,0))</f>
        <v>#REF!</v>
      </c>
      <c r="K120" s="25" t="e">
        <f>IF('Crisis Indicator Data'!#REF!="No Data",1,IF(#REF!&lt;&gt;"",1,0))</f>
        <v>#REF!</v>
      </c>
      <c r="L120" s="25" t="e">
        <f>IF('Crisis Indicator Data'!#REF!="No Data",1,IF(#REF!&lt;&gt;"",1,0))</f>
        <v>#REF!</v>
      </c>
      <c r="M120" s="25" t="e">
        <f>IF('Crisis Indicator Data'!#REF!="No Data",1,IF(#REF!&lt;&gt;"",1,0))</f>
        <v>#REF!</v>
      </c>
      <c r="N120" s="25" t="e">
        <f>IF('Crisis Indicator Data'!#REF!="No Data",1,IF(#REF!&lt;&gt;"",1,0))</f>
        <v>#REF!</v>
      </c>
      <c r="O120" s="25" t="e">
        <f>IF('Crisis Indicator Data'!#REF!="No Data",1,IF(#REF!&lt;&gt;"",1,0))</f>
        <v>#REF!</v>
      </c>
      <c r="P120" s="25" t="e">
        <f>IF('Crisis Indicator Data'!#REF!="No Data",1,IF(#REF!&lt;&gt;"",1,0))</f>
        <v>#REF!</v>
      </c>
      <c r="Q120" s="25" t="e">
        <f>IF('Crisis Indicator Data'!#REF!="No Data",1,IF(#REF!&lt;&gt;"",1,0))</f>
        <v>#REF!</v>
      </c>
      <c r="R120" s="25" t="e">
        <f>IF('Crisis Indicator Data'!#REF!="No Data",1,IF(#REF!&lt;&gt;"",1,0))</f>
        <v>#REF!</v>
      </c>
      <c r="S120" s="25" t="e">
        <f>IF('Crisis Indicator Data'!#REF!="No Data",1,IF(#REF!&lt;&gt;"",1,0))</f>
        <v>#REF!</v>
      </c>
      <c r="T120" s="25" t="e">
        <f>IF('Crisis Indicator Data'!#REF!="No Data",1,IF(#REF!&lt;&gt;"",1,0))</f>
        <v>#REF!</v>
      </c>
      <c r="U120" s="25" t="e">
        <f>IF('Crisis Indicator Data'!#REF!="No Data",1,IF(#REF!&lt;&gt;"",1,0))</f>
        <v>#REF!</v>
      </c>
      <c r="V120" s="25" t="e">
        <f>IF('Crisis Indicator Data'!#REF!="No Data",1,IF(#REF!&lt;&gt;"",1,0))</f>
        <v>#REF!</v>
      </c>
      <c r="W120" s="25" t="e">
        <f>IF('Crisis Indicator Data'!#REF!="No Data",1,IF(#REF!&lt;&gt;"",1,0))</f>
        <v>#REF!</v>
      </c>
      <c r="X120" s="25" t="e">
        <f>IF('Crisis Indicator Data'!#REF!="No Data",1,IF(#REF!&lt;&gt;"",1,0))</f>
        <v>#REF!</v>
      </c>
      <c r="Y120" s="25" t="e">
        <f>IF('Crisis Indicator Data'!#REF!="No Data",1,IF(#REF!&lt;&gt;"",1,0))</f>
        <v>#REF!</v>
      </c>
      <c r="Z120" s="25" t="e">
        <f>IF('Crisis Indicator Data'!#REF!="No Data",1,IF(#REF!&lt;&gt;"",1,0))</f>
        <v>#REF!</v>
      </c>
      <c r="AA120" s="25" t="e">
        <f>IF('Crisis Indicator Data'!#REF!="No Data",1,IF(#REF!&lt;&gt;"",1,0))</f>
        <v>#REF!</v>
      </c>
      <c r="AB120" s="25" t="e">
        <f>IF('Crisis Indicator Data'!#REF!="No Data",1,IF(#REF!&lt;&gt;"",1,0))</f>
        <v>#REF!</v>
      </c>
      <c r="AC120" s="25" t="e">
        <f>IF('Crisis Indicator Data'!#REF!="No Data",1,IF(#REF!&lt;&gt;"",1,0))</f>
        <v>#REF!</v>
      </c>
      <c r="AD120" s="25" t="e">
        <f>IF('Crisis Indicator Data'!#REF!="No Data",1,IF(#REF!&lt;&gt;"",1,0))</f>
        <v>#REF!</v>
      </c>
      <c r="AE120" s="25" t="e">
        <f>IF('Crisis Indicator Data'!#REF!="No Data",1,IF(#REF!&lt;&gt;"",1,0))</f>
        <v>#REF!</v>
      </c>
      <c r="AF120" s="25" t="e">
        <f>IF('Crisis Indicator Data'!#REF!="No Data",1,IF(#REF!&lt;&gt;"",1,0))</f>
        <v>#REF!</v>
      </c>
      <c r="AG120" s="25" t="e">
        <f>IF('Crisis Indicator Data'!#REF!="No Data",1,IF(#REF!&lt;&gt;"",1,0))</f>
        <v>#REF!</v>
      </c>
      <c r="AH120" s="25" t="e">
        <f>IF('Crisis Indicator Data'!#REF!="No Data",1,IF(#REF!&lt;&gt;"",1,0))</f>
        <v>#REF!</v>
      </c>
      <c r="AI120" s="25" t="e">
        <f>IF('Crisis Indicator Data'!#REF!="No Data",1,IF(#REF!&lt;&gt;"",1,0))</f>
        <v>#REF!</v>
      </c>
      <c r="AJ120" s="25" t="e">
        <f>IF('Crisis Indicator Data'!#REF!="No Data",1,IF(#REF!&lt;&gt;"",1,0))</f>
        <v>#REF!</v>
      </c>
      <c r="AK120" s="25" t="e">
        <f>IF('Crisis Indicator Data'!#REF!="No Data",1,IF(#REF!&lt;&gt;"",1,0))</f>
        <v>#REF!</v>
      </c>
      <c r="AL120" s="25" t="e">
        <f>IF('Crisis Indicator Data'!#REF!="No Data",1,IF(#REF!&lt;&gt;"",1,0))</f>
        <v>#REF!</v>
      </c>
      <c r="AM120" s="25" t="e">
        <f>IF('Crisis Indicator Data'!#REF!="No Data",1,IF(#REF!&lt;&gt;"",1,0))</f>
        <v>#REF!</v>
      </c>
      <c r="AN120" s="25" t="e">
        <f>IF('Crisis Indicator Data'!#REF!="No Data",1,IF(#REF!&lt;&gt;"",1,0))</f>
        <v>#REF!</v>
      </c>
      <c r="AO120" s="25" t="e">
        <f>IF('Crisis Indicator Data'!#REF!="No Data",1,IF(#REF!&lt;&gt;"",1,0))</f>
        <v>#REF!</v>
      </c>
      <c r="AP120" s="25" t="e">
        <f>IF('Crisis Indicator Data'!#REF!="No Data",1,IF(#REF!&lt;&gt;"",1,0))</f>
        <v>#REF!</v>
      </c>
      <c r="AQ120" s="25" t="e">
        <f>IF('Crisis Indicator Data'!#REF!="No Data",1,IF(#REF!&lt;&gt;"",1,0))</f>
        <v>#REF!</v>
      </c>
      <c r="AR120" s="25" t="e">
        <f>IF('Crisis Indicator Data'!#REF!="No Data",1,IF(#REF!&lt;&gt;"",1,0))</f>
        <v>#REF!</v>
      </c>
      <c r="AS120" s="25" t="e">
        <f>IF('Crisis Indicator Data'!#REF!="No Data",1,IF(#REF!&lt;&gt;"",1,0))</f>
        <v>#REF!</v>
      </c>
      <c r="AT120" s="25" t="e">
        <f>IF('Crisis Indicator Data'!#REF!="No Data",1,IF(#REF!&lt;&gt;"",1,0))</f>
        <v>#REF!</v>
      </c>
      <c r="AU120" s="25" t="e">
        <f>IF('Crisis Indicator Data'!#REF!="No Data",1,IF(#REF!&lt;&gt;"",1,0))</f>
        <v>#REF!</v>
      </c>
      <c r="AV120" s="25" t="e">
        <f>IF('Crisis Indicator Data'!#REF!="No Data",1,IF(#REF!&lt;&gt;"",1,0))</f>
        <v>#REF!</v>
      </c>
      <c r="AW120" s="25" t="e">
        <f>IF('Crisis Indicator Data'!#REF!="No Data",1,IF(#REF!&lt;&gt;"",1,0))</f>
        <v>#REF!</v>
      </c>
      <c r="AX120" s="25" t="e">
        <f>IF('Crisis Indicator Data'!#REF!="No Data",1,IF(#REF!&lt;&gt;"",1,0))</f>
        <v>#REF!</v>
      </c>
      <c r="AY120" s="25" t="e">
        <f>IF('Crisis Indicator Data'!#REF!="No Data",1,IF(#REF!&lt;&gt;"",1,0))</f>
        <v>#REF!</v>
      </c>
      <c r="AZ120" s="25" t="e">
        <f>IF('Crisis Indicator Data'!#REF!="No Data",1,IF(#REF!&lt;&gt;"",1,0))</f>
        <v>#REF!</v>
      </c>
      <c r="BA120" t="e">
        <f t="shared" si="6"/>
        <v>#REF!</v>
      </c>
      <c r="BB120" s="27" t="e">
        <f t="shared" si="7"/>
        <v>#REF!</v>
      </c>
    </row>
    <row r="121" spans="1:54" x14ac:dyDescent="0.25">
      <c r="A121" t="s">
        <v>9471</v>
      </c>
      <c r="B121" s="25" t="e">
        <f>IF('Crisis Indicator Data'!#REF!="No Data",1,IF(#REF!&lt;&gt;"",1,0))</f>
        <v>#REF!</v>
      </c>
      <c r="C121" s="25" t="e">
        <f>IF('Crisis Indicator Data'!#REF!="No Data",1,IF(#REF!&lt;&gt;"",1,0))</f>
        <v>#REF!</v>
      </c>
      <c r="D121" s="25" t="e">
        <f>IF('Crisis Indicator Data'!#REF!="No Data",1,IF(#REF!&lt;&gt;"",1,0))</f>
        <v>#REF!</v>
      </c>
      <c r="E121" s="25" t="e">
        <f>IF('Crisis Indicator Data'!#REF!="No Data",1,IF(#REF!&lt;&gt;"",1,0))</f>
        <v>#REF!</v>
      </c>
      <c r="F121" s="25" t="e">
        <f>IF('Crisis Indicator Data'!#REF!="No Data",1,IF(#REF!&lt;&gt;"",1,0))</f>
        <v>#REF!</v>
      </c>
      <c r="G121" s="25" t="e">
        <f>IF('Crisis Indicator Data'!#REF!="No Data",1,IF(#REF!&lt;&gt;"",1,0))</f>
        <v>#REF!</v>
      </c>
      <c r="H121" s="25" t="e">
        <f>IF('Crisis Indicator Data'!#REF!="No Data",1,IF(#REF!&lt;&gt;"",1,0))</f>
        <v>#REF!</v>
      </c>
      <c r="I121" s="25" t="e">
        <f>IF('Crisis Indicator Data'!#REF!="No Data",1,IF(#REF!&lt;&gt;"",1,0))</f>
        <v>#REF!</v>
      </c>
      <c r="J121" s="25" t="e">
        <f>IF('Crisis Indicator Data'!#REF!="No Data",1,IF(#REF!&lt;&gt;"",1,0))</f>
        <v>#REF!</v>
      </c>
      <c r="K121" s="25" t="e">
        <f>IF('Crisis Indicator Data'!#REF!="No Data",1,IF(#REF!&lt;&gt;"",1,0))</f>
        <v>#REF!</v>
      </c>
      <c r="L121" s="25" t="e">
        <f>IF('Crisis Indicator Data'!#REF!="No Data",1,IF(#REF!&lt;&gt;"",1,0))</f>
        <v>#REF!</v>
      </c>
      <c r="M121" s="25" t="e">
        <f>IF('Crisis Indicator Data'!#REF!="No Data",1,IF(#REF!&lt;&gt;"",1,0))</f>
        <v>#REF!</v>
      </c>
      <c r="N121" s="25" t="e">
        <f>IF('Crisis Indicator Data'!#REF!="No Data",1,IF(#REF!&lt;&gt;"",1,0))</f>
        <v>#REF!</v>
      </c>
      <c r="O121" s="25" t="e">
        <f>IF('Crisis Indicator Data'!#REF!="No Data",1,IF(#REF!&lt;&gt;"",1,0))</f>
        <v>#REF!</v>
      </c>
      <c r="P121" s="25" t="e">
        <f>IF('Crisis Indicator Data'!#REF!="No Data",1,IF(#REF!&lt;&gt;"",1,0))</f>
        <v>#REF!</v>
      </c>
      <c r="Q121" s="25" t="e">
        <f>IF('Crisis Indicator Data'!#REF!="No Data",1,IF(#REF!&lt;&gt;"",1,0))</f>
        <v>#REF!</v>
      </c>
      <c r="R121" s="25" t="e">
        <f>IF('Crisis Indicator Data'!#REF!="No Data",1,IF(#REF!&lt;&gt;"",1,0))</f>
        <v>#REF!</v>
      </c>
      <c r="S121" s="25" t="e">
        <f>IF('Crisis Indicator Data'!#REF!="No Data",1,IF(#REF!&lt;&gt;"",1,0))</f>
        <v>#REF!</v>
      </c>
      <c r="T121" s="25" t="e">
        <f>IF('Crisis Indicator Data'!#REF!="No Data",1,IF(#REF!&lt;&gt;"",1,0))</f>
        <v>#REF!</v>
      </c>
      <c r="U121" s="25" t="e">
        <f>IF('Crisis Indicator Data'!#REF!="No Data",1,IF(#REF!&lt;&gt;"",1,0))</f>
        <v>#REF!</v>
      </c>
      <c r="V121" s="25" t="e">
        <f>IF('Crisis Indicator Data'!#REF!="No Data",1,IF(#REF!&lt;&gt;"",1,0))</f>
        <v>#REF!</v>
      </c>
      <c r="W121" s="25" t="e">
        <f>IF('Crisis Indicator Data'!#REF!="No Data",1,IF(#REF!&lt;&gt;"",1,0))</f>
        <v>#REF!</v>
      </c>
      <c r="X121" s="25" t="e">
        <f>IF('Crisis Indicator Data'!#REF!="No Data",1,IF(#REF!&lt;&gt;"",1,0))</f>
        <v>#REF!</v>
      </c>
      <c r="Y121" s="25" t="e">
        <f>IF('Crisis Indicator Data'!#REF!="No Data",1,IF(#REF!&lt;&gt;"",1,0))</f>
        <v>#REF!</v>
      </c>
      <c r="Z121" s="25" t="e">
        <f>IF('Crisis Indicator Data'!#REF!="No Data",1,IF(#REF!&lt;&gt;"",1,0))</f>
        <v>#REF!</v>
      </c>
      <c r="AA121" s="25" t="e">
        <f>IF('Crisis Indicator Data'!#REF!="No Data",1,IF(#REF!&lt;&gt;"",1,0))</f>
        <v>#REF!</v>
      </c>
      <c r="AB121" s="25" t="e">
        <f>IF('Crisis Indicator Data'!#REF!="No Data",1,IF(#REF!&lt;&gt;"",1,0))</f>
        <v>#REF!</v>
      </c>
      <c r="AC121" s="25" t="e">
        <f>IF('Crisis Indicator Data'!#REF!="No Data",1,IF(#REF!&lt;&gt;"",1,0))</f>
        <v>#REF!</v>
      </c>
      <c r="AD121" s="25" t="e">
        <f>IF('Crisis Indicator Data'!#REF!="No Data",1,IF(#REF!&lt;&gt;"",1,0))</f>
        <v>#REF!</v>
      </c>
      <c r="AE121" s="25" t="e">
        <f>IF('Crisis Indicator Data'!#REF!="No Data",1,IF(#REF!&lt;&gt;"",1,0))</f>
        <v>#REF!</v>
      </c>
      <c r="AF121" s="25" t="e">
        <f>IF('Crisis Indicator Data'!#REF!="No Data",1,IF(#REF!&lt;&gt;"",1,0))</f>
        <v>#REF!</v>
      </c>
      <c r="AG121" s="25" t="e">
        <f>IF('Crisis Indicator Data'!#REF!="No Data",1,IF(#REF!&lt;&gt;"",1,0))</f>
        <v>#REF!</v>
      </c>
      <c r="AH121" s="25" t="e">
        <f>IF('Crisis Indicator Data'!#REF!="No Data",1,IF(#REF!&lt;&gt;"",1,0))</f>
        <v>#REF!</v>
      </c>
      <c r="AI121" s="25" t="e">
        <f>IF('Crisis Indicator Data'!#REF!="No Data",1,IF(#REF!&lt;&gt;"",1,0))</f>
        <v>#REF!</v>
      </c>
      <c r="AJ121" s="25" t="e">
        <f>IF('Crisis Indicator Data'!#REF!="No Data",1,IF(#REF!&lt;&gt;"",1,0))</f>
        <v>#REF!</v>
      </c>
      <c r="AK121" s="25" t="e">
        <f>IF('Crisis Indicator Data'!#REF!="No Data",1,IF(#REF!&lt;&gt;"",1,0))</f>
        <v>#REF!</v>
      </c>
      <c r="AL121" s="25" t="e">
        <f>IF('Crisis Indicator Data'!#REF!="No Data",1,IF(#REF!&lt;&gt;"",1,0))</f>
        <v>#REF!</v>
      </c>
      <c r="AM121" s="25" t="e">
        <f>IF('Crisis Indicator Data'!#REF!="No Data",1,IF(#REF!&lt;&gt;"",1,0))</f>
        <v>#REF!</v>
      </c>
      <c r="AN121" s="25" t="e">
        <f>IF('Crisis Indicator Data'!#REF!="No Data",1,IF(#REF!&lt;&gt;"",1,0))</f>
        <v>#REF!</v>
      </c>
      <c r="AO121" s="25" t="e">
        <f>IF('Crisis Indicator Data'!#REF!="No Data",1,IF(#REF!&lt;&gt;"",1,0))</f>
        <v>#REF!</v>
      </c>
      <c r="AP121" s="25" t="e">
        <f>IF('Crisis Indicator Data'!#REF!="No Data",1,IF(#REF!&lt;&gt;"",1,0))</f>
        <v>#REF!</v>
      </c>
      <c r="AQ121" s="25" t="e">
        <f>IF('Crisis Indicator Data'!#REF!="No Data",1,IF(#REF!&lt;&gt;"",1,0))</f>
        <v>#REF!</v>
      </c>
      <c r="AR121" s="25" t="e">
        <f>IF('Crisis Indicator Data'!#REF!="No Data",1,IF(#REF!&lt;&gt;"",1,0))</f>
        <v>#REF!</v>
      </c>
      <c r="AS121" s="25" t="e">
        <f>IF('Crisis Indicator Data'!#REF!="No Data",1,IF(#REF!&lt;&gt;"",1,0))</f>
        <v>#REF!</v>
      </c>
      <c r="AT121" s="25" t="e">
        <f>IF('Crisis Indicator Data'!#REF!="No Data",1,IF(#REF!&lt;&gt;"",1,0))</f>
        <v>#REF!</v>
      </c>
      <c r="AU121" s="25" t="e">
        <f>IF('Crisis Indicator Data'!#REF!="No Data",1,IF(#REF!&lt;&gt;"",1,0))</f>
        <v>#REF!</v>
      </c>
      <c r="AV121" s="25" t="e">
        <f>IF('Crisis Indicator Data'!#REF!="No Data",1,IF(#REF!&lt;&gt;"",1,0))</f>
        <v>#REF!</v>
      </c>
      <c r="AW121" s="25" t="e">
        <f>IF('Crisis Indicator Data'!#REF!="No Data",1,IF(#REF!&lt;&gt;"",1,0))</f>
        <v>#REF!</v>
      </c>
      <c r="AX121" s="25" t="e">
        <f>IF('Crisis Indicator Data'!#REF!="No Data",1,IF(#REF!&lt;&gt;"",1,0))</f>
        <v>#REF!</v>
      </c>
      <c r="AY121" s="25" t="e">
        <f>IF('Crisis Indicator Data'!#REF!="No Data",1,IF(#REF!&lt;&gt;"",1,0))</f>
        <v>#REF!</v>
      </c>
      <c r="AZ121" s="25" t="e">
        <f>IF('Crisis Indicator Data'!#REF!="No Data",1,IF(#REF!&lt;&gt;"",1,0))</f>
        <v>#REF!</v>
      </c>
      <c r="BA121" t="e">
        <f t="shared" si="6"/>
        <v>#REF!</v>
      </c>
      <c r="BB121" s="27" t="e">
        <f t="shared" si="7"/>
        <v>#REF!</v>
      </c>
    </row>
    <row r="122" spans="1:54" x14ac:dyDescent="0.25">
      <c r="A122" t="s">
        <v>9467</v>
      </c>
      <c r="B122" s="25" t="e">
        <f>IF('Crisis Indicator Data'!#REF!="No Data",1,IF(#REF!&lt;&gt;"",1,0))</f>
        <v>#REF!</v>
      </c>
      <c r="C122" s="25" t="e">
        <f>IF('Crisis Indicator Data'!#REF!="No Data",1,IF(#REF!&lt;&gt;"",1,0))</f>
        <v>#REF!</v>
      </c>
      <c r="D122" s="25" t="e">
        <f>IF('Crisis Indicator Data'!#REF!="No Data",1,IF(#REF!&lt;&gt;"",1,0))</f>
        <v>#REF!</v>
      </c>
      <c r="E122" s="25" t="e">
        <f>IF('Crisis Indicator Data'!#REF!="No Data",1,IF(#REF!&lt;&gt;"",1,0))</f>
        <v>#REF!</v>
      </c>
      <c r="F122" s="25" t="e">
        <f>IF('Crisis Indicator Data'!#REF!="No Data",1,IF(#REF!&lt;&gt;"",1,0))</f>
        <v>#REF!</v>
      </c>
      <c r="G122" s="25" t="e">
        <f>IF('Crisis Indicator Data'!#REF!="No Data",1,IF(#REF!&lt;&gt;"",1,0))</f>
        <v>#REF!</v>
      </c>
      <c r="H122" s="25" t="e">
        <f>IF('Crisis Indicator Data'!#REF!="No Data",1,IF(#REF!&lt;&gt;"",1,0))</f>
        <v>#REF!</v>
      </c>
      <c r="I122" s="25" t="e">
        <f>IF('Crisis Indicator Data'!#REF!="No Data",1,IF(#REF!&lt;&gt;"",1,0))</f>
        <v>#REF!</v>
      </c>
      <c r="J122" s="25" t="e">
        <f>IF('Crisis Indicator Data'!#REF!="No Data",1,IF(#REF!&lt;&gt;"",1,0))</f>
        <v>#REF!</v>
      </c>
      <c r="K122" s="25" t="e">
        <f>IF('Crisis Indicator Data'!#REF!="No Data",1,IF(#REF!&lt;&gt;"",1,0))</f>
        <v>#REF!</v>
      </c>
      <c r="L122" s="25" t="e">
        <f>IF('Crisis Indicator Data'!#REF!="No Data",1,IF(#REF!&lt;&gt;"",1,0))</f>
        <v>#REF!</v>
      </c>
      <c r="M122" s="25" t="e">
        <f>IF('Crisis Indicator Data'!#REF!="No Data",1,IF(#REF!&lt;&gt;"",1,0))</f>
        <v>#REF!</v>
      </c>
      <c r="N122" s="25" t="e">
        <f>IF('Crisis Indicator Data'!#REF!="No Data",1,IF(#REF!&lt;&gt;"",1,0))</f>
        <v>#REF!</v>
      </c>
      <c r="O122" s="25" t="e">
        <f>IF('Crisis Indicator Data'!#REF!="No Data",1,IF(#REF!&lt;&gt;"",1,0))</f>
        <v>#REF!</v>
      </c>
      <c r="P122" s="25" t="e">
        <f>IF('Crisis Indicator Data'!#REF!="No Data",1,IF(#REF!&lt;&gt;"",1,0))</f>
        <v>#REF!</v>
      </c>
      <c r="Q122" s="25" t="e">
        <f>IF('Crisis Indicator Data'!#REF!="No Data",1,IF(#REF!&lt;&gt;"",1,0))</f>
        <v>#REF!</v>
      </c>
      <c r="R122" s="25" t="e">
        <f>IF('Crisis Indicator Data'!#REF!="No Data",1,IF(#REF!&lt;&gt;"",1,0))</f>
        <v>#REF!</v>
      </c>
      <c r="S122" s="25" t="e">
        <f>IF('Crisis Indicator Data'!#REF!="No Data",1,IF(#REF!&lt;&gt;"",1,0))</f>
        <v>#REF!</v>
      </c>
      <c r="T122" s="25" t="e">
        <f>IF('Crisis Indicator Data'!#REF!="No Data",1,IF(#REF!&lt;&gt;"",1,0))</f>
        <v>#REF!</v>
      </c>
      <c r="U122" s="25" t="e">
        <f>IF('Crisis Indicator Data'!#REF!="No Data",1,IF(#REF!&lt;&gt;"",1,0))</f>
        <v>#REF!</v>
      </c>
      <c r="V122" s="25" t="e">
        <f>IF('Crisis Indicator Data'!#REF!="No Data",1,IF(#REF!&lt;&gt;"",1,0))</f>
        <v>#REF!</v>
      </c>
      <c r="W122" s="25" t="e">
        <f>IF('Crisis Indicator Data'!#REF!="No Data",1,IF(#REF!&lt;&gt;"",1,0))</f>
        <v>#REF!</v>
      </c>
      <c r="X122" s="25" t="e">
        <f>IF('Crisis Indicator Data'!#REF!="No Data",1,IF(#REF!&lt;&gt;"",1,0))</f>
        <v>#REF!</v>
      </c>
      <c r="Y122" s="25" t="e">
        <f>IF('Crisis Indicator Data'!#REF!="No Data",1,IF(#REF!&lt;&gt;"",1,0))</f>
        <v>#REF!</v>
      </c>
      <c r="Z122" s="25" t="e">
        <f>IF('Crisis Indicator Data'!#REF!="No Data",1,IF(#REF!&lt;&gt;"",1,0))</f>
        <v>#REF!</v>
      </c>
      <c r="AA122" s="25" t="e">
        <f>IF('Crisis Indicator Data'!#REF!="No Data",1,IF(#REF!&lt;&gt;"",1,0))</f>
        <v>#REF!</v>
      </c>
      <c r="AB122" s="25" t="e">
        <f>IF('Crisis Indicator Data'!#REF!="No Data",1,IF(#REF!&lt;&gt;"",1,0))</f>
        <v>#REF!</v>
      </c>
      <c r="AC122" s="25" t="e">
        <f>IF('Crisis Indicator Data'!#REF!="No Data",1,IF(#REF!&lt;&gt;"",1,0))</f>
        <v>#REF!</v>
      </c>
      <c r="AD122" s="25" t="e">
        <f>IF('Crisis Indicator Data'!#REF!="No Data",1,IF(#REF!&lt;&gt;"",1,0))</f>
        <v>#REF!</v>
      </c>
      <c r="AE122" s="25" t="e">
        <f>IF('Crisis Indicator Data'!#REF!="No Data",1,IF(#REF!&lt;&gt;"",1,0))</f>
        <v>#REF!</v>
      </c>
      <c r="AF122" s="25" t="e">
        <f>IF('Crisis Indicator Data'!#REF!="No Data",1,IF(#REF!&lt;&gt;"",1,0))</f>
        <v>#REF!</v>
      </c>
      <c r="AG122" s="25" t="e">
        <f>IF('Crisis Indicator Data'!#REF!="No Data",1,IF(#REF!&lt;&gt;"",1,0))</f>
        <v>#REF!</v>
      </c>
      <c r="AH122" s="25" t="e">
        <f>IF('Crisis Indicator Data'!#REF!="No Data",1,IF(#REF!&lt;&gt;"",1,0))</f>
        <v>#REF!</v>
      </c>
      <c r="AI122" s="25" t="e">
        <f>IF('Crisis Indicator Data'!#REF!="No Data",1,IF(#REF!&lt;&gt;"",1,0))</f>
        <v>#REF!</v>
      </c>
      <c r="AJ122" s="25" t="e">
        <f>IF('Crisis Indicator Data'!#REF!="No Data",1,IF(#REF!&lt;&gt;"",1,0))</f>
        <v>#REF!</v>
      </c>
      <c r="AK122" s="25" t="e">
        <f>IF('Crisis Indicator Data'!#REF!="No Data",1,IF(#REF!&lt;&gt;"",1,0))</f>
        <v>#REF!</v>
      </c>
      <c r="AL122" s="25" t="e">
        <f>IF('Crisis Indicator Data'!#REF!="No Data",1,IF(#REF!&lt;&gt;"",1,0))</f>
        <v>#REF!</v>
      </c>
      <c r="AM122" s="25" t="e">
        <f>IF('Crisis Indicator Data'!#REF!="No Data",1,IF(#REF!&lt;&gt;"",1,0))</f>
        <v>#REF!</v>
      </c>
      <c r="AN122" s="25" t="e">
        <f>IF('Crisis Indicator Data'!#REF!="No Data",1,IF(#REF!&lt;&gt;"",1,0))</f>
        <v>#REF!</v>
      </c>
      <c r="AO122" s="25" t="e">
        <f>IF('Crisis Indicator Data'!#REF!="No Data",1,IF(#REF!&lt;&gt;"",1,0))</f>
        <v>#REF!</v>
      </c>
      <c r="AP122" s="25" t="e">
        <f>IF('Crisis Indicator Data'!#REF!="No Data",1,IF(#REF!&lt;&gt;"",1,0))</f>
        <v>#REF!</v>
      </c>
      <c r="AQ122" s="25" t="e">
        <f>IF('Crisis Indicator Data'!#REF!="No Data",1,IF(#REF!&lt;&gt;"",1,0))</f>
        <v>#REF!</v>
      </c>
      <c r="AR122" s="25" t="e">
        <f>IF('Crisis Indicator Data'!#REF!="No Data",1,IF(#REF!&lt;&gt;"",1,0))</f>
        <v>#REF!</v>
      </c>
      <c r="AS122" s="25" t="e">
        <f>IF('Crisis Indicator Data'!#REF!="No Data",1,IF(#REF!&lt;&gt;"",1,0))</f>
        <v>#REF!</v>
      </c>
      <c r="AT122" s="25" t="e">
        <f>IF('Crisis Indicator Data'!#REF!="No Data",1,IF(#REF!&lt;&gt;"",1,0))</f>
        <v>#REF!</v>
      </c>
      <c r="AU122" s="25" t="e">
        <f>IF('Crisis Indicator Data'!#REF!="No Data",1,IF(#REF!&lt;&gt;"",1,0))</f>
        <v>#REF!</v>
      </c>
      <c r="AV122" s="25" t="e">
        <f>IF('Crisis Indicator Data'!#REF!="No Data",1,IF(#REF!&lt;&gt;"",1,0))</f>
        <v>#REF!</v>
      </c>
      <c r="AW122" s="25" t="e">
        <f>IF('Crisis Indicator Data'!#REF!="No Data",1,IF(#REF!&lt;&gt;"",1,0))</f>
        <v>#REF!</v>
      </c>
      <c r="AX122" s="25" t="e">
        <f>IF('Crisis Indicator Data'!#REF!="No Data",1,IF(#REF!&lt;&gt;"",1,0))</f>
        <v>#REF!</v>
      </c>
      <c r="AY122" s="25" t="e">
        <f>IF('Crisis Indicator Data'!#REF!="No Data",1,IF(#REF!&lt;&gt;"",1,0))</f>
        <v>#REF!</v>
      </c>
      <c r="AZ122" s="25" t="e">
        <f>IF('Crisis Indicator Data'!#REF!="No Data",1,IF(#REF!&lt;&gt;"",1,0))</f>
        <v>#REF!</v>
      </c>
      <c r="BA122" t="e">
        <f t="shared" si="6"/>
        <v>#REF!</v>
      </c>
      <c r="BB122" s="27" t="e">
        <f t="shared" si="7"/>
        <v>#REF!</v>
      </c>
    </row>
    <row r="123" spans="1:54" x14ac:dyDescent="0.25">
      <c r="A123" t="s">
        <v>9475</v>
      </c>
      <c r="B123" s="25" t="e">
        <f>IF('Crisis Indicator Data'!#REF!="No Data",1,IF(#REF!&lt;&gt;"",1,0))</f>
        <v>#REF!</v>
      </c>
      <c r="C123" s="25" t="e">
        <f>IF('Crisis Indicator Data'!#REF!="No Data",1,IF(#REF!&lt;&gt;"",1,0))</f>
        <v>#REF!</v>
      </c>
      <c r="D123" s="25" t="e">
        <f>IF('Crisis Indicator Data'!#REF!="No Data",1,IF(#REF!&lt;&gt;"",1,0))</f>
        <v>#REF!</v>
      </c>
      <c r="E123" s="25" t="e">
        <f>IF('Crisis Indicator Data'!#REF!="No Data",1,IF(#REF!&lt;&gt;"",1,0))</f>
        <v>#REF!</v>
      </c>
      <c r="F123" s="25" t="e">
        <f>IF('Crisis Indicator Data'!#REF!="No Data",1,IF(#REF!&lt;&gt;"",1,0))</f>
        <v>#REF!</v>
      </c>
      <c r="G123" s="25" t="e">
        <f>IF('Crisis Indicator Data'!#REF!="No Data",1,IF(#REF!&lt;&gt;"",1,0))</f>
        <v>#REF!</v>
      </c>
      <c r="H123" s="25" t="e">
        <f>IF('Crisis Indicator Data'!#REF!="No Data",1,IF(#REF!&lt;&gt;"",1,0))</f>
        <v>#REF!</v>
      </c>
      <c r="I123" s="25" t="e">
        <f>IF('Crisis Indicator Data'!#REF!="No Data",1,IF(#REF!&lt;&gt;"",1,0))</f>
        <v>#REF!</v>
      </c>
      <c r="J123" s="25" t="e">
        <f>IF('Crisis Indicator Data'!#REF!="No Data",1,IF(#REF!&lt;&gt;"",1,0))</f>
        <v>#REF!</v>
      </c>
      <c r="K123" s="25" t="e">
        <f>IF('Crisis Indicator Data'!#REF!="No Data",1,IF(#REF!&lt;&gt;"",1,0))</f>
        <v>#REF!</v>
      </c>
      <c r="L123" s="25" t="e">
        <f>IF('Crisis Indicator Data'!#REF!="No Data",1,IF(#REF!&lt;&gt;"",1,0))</f>
        <v>#REF!</v>
      </c>
      <c r="M123" s="25" t="e">
        <f>IF('Crisis Indicator Data'!#REF!="No Data",1,IF(#REF!&lt;&gt;"",1,0))</f>
        <v>#REF!</v>
      </c>
      <c r="N123" s="25" t="e">
        <f>IF('Crisis Indicator Data'!#REF!="No Data",1,IF(#REF!&lt;&gt;"",1,0))</f>
        <v>#REF!</v>
      </c>
      <c r="O123" s="25" t="e">
        <f>IF('Crisis Indicator Data'!#REF!="No Data",1,IF(#REF!&lt;&gt;"",1,0))</f>
        <v>#REF!</v>
      </c>
      <c r="P123" s="25" t="e">
        <f>IF('Crisis Indicator Data'!#REF!="No Data",1,IF(#REF!&lt;&gt;"",1,0))</f>
        <v>#REF!</v>
      </c>
      <c r="Q123" s="25" t="e">
        <f>IF('Crisis Indicator Data'!#REF!="No Data",1,IF(#REF!&lt;&gt;"",1,0))</f>
        <v>#REF!</v>
      </c>
      <c r="R123" s="25" t="e">
        <f>IF('Crisis Indicator Data'!#REF!="No Data",1,IF(#REF!&lt;&gt;"",1,0))</f>
        <v>#REF!</v>
      </c>
      <c r="S123" s="25" t="e">
        <f>IF('Crisis Indicator Data'!#REF!="No Data",1,IF(#REF!&lt;&gt;"",1,0))</f>
        <v>#REF!</v>
      </c>
      <c r="T123" s="25" t="e">
        <f>IF('Crisis Indicator Data'!#REF!="No Data",1,IF(#REF!&lt;&gt;"",1,0))</f>
        <v>#REF!</v>
      </c>
      <c r="U123" s="25" t="e">
        <f>IF('Crisis Indicator Data'!#REF!="No Data",1,IF(#REF!&lt;&gt;"",1,0))</f>
        <v>#REF!</v>
      </c>
      <c r="V123" s="25" t="e">
        <f>IF('Crisis Indicator Data'!#REF!="No Data",1,IF(#REF!&lt;&gt;"",1,0))</f>
        <v>#REF!</v>
      </c>
      <c r="W123" s="25" t="e">
        <f>IF('Crisis Indicator Data'!#REF!="No Data",1,IF(#REF!&lt;&gt;"",1,0))</f>
        <v>#REF!</v>
      </c>
      <c r="X123" s="25" t="e">
        <f>IF('Crisis Indicator Data'!#REF!="No Data",1,IF(#REF!&lt;&gt;"",1,0))</f>
        <v>#REF!</v>
      </c>
      <c r="Y123" s="25" t="e">
        <f>IF('Crisis Indicator Data'!#REF!="No Data",1,IF(#REF!&lt;&gt;"",1,0))</f>
        <v>#REF!</v>
      </c>
      <c r="Z123" s="25" t="e">
        <f>IF('Crisis Indicator Data'!#REF!="No Data",1,IF(#REF!&lt;&gt;"",1,0))</f>
        <v>#REF!</v>
      </c>
      <c r="AA123" s="25" t="e">
        <f>IF('Crisis Indicator Data'!#REF!="No Data",1,IF(#REF!&lt;&gt;"",1,0))</f>
        <v>#REF!</v>
      </c>
      <c r="AB123" s="25" t="e">
        <f>IF('Crisis Indicator Data'!#REF!="No Data",1,IF(#REF!&lt;&gt;"",1,0))</f>
        <v>#REF!</v>
      </c>
      <c r="AC123" s="25" t="e">
        <f>IF('Crisis Indicator Data'!#REF!="No Data",1,IF(#REF!&lt;&gt;"",1,0))</f>
        <v>#REF!</v>
      </c>
      <c r="AD123" s="25" t="e">
        <f>IF('Crisis Indicator Data'!#REF!="No Data",1,IF(#REF!&lt;&gt;"",1,0))</f>
        <v>#REF!</v>
      </c>
      <c r="AE123" s="25" t="e">
        <f>IF('Crisis Indicator Data'!#REF!="No Data",1,IF(#REF!&lt;&gt;"",1,0))</f>
        <v>#REF!</v>
      </c>
      <c r="AF123" s="25" t="e">
        <f>IF('Crisis Indicator Data'!#REF!="No Data",1,IF(#REF!&lt;&gt;"",1,0))</f>
        <v>#REF!</v>
      </c>
      <c r="AG123" s="25" t="e">
        <f>IF('Crisis Indicator Data'!#REF!="No Data",1,IF(#REF!&lt;&gt;"",1,0))</f>
        <v>#REF!</v>
      </c>
      <c r="AH123" s="25" t="e">
        <f>IF('Crisis Indicator Data'!#REF!="No Data",1,IF(#REF!&lt;&gt;"",1,0))</f>
        <v>#REF!</v>
      </c>
      <c r="AI123" s="25" t="e">
        <f>IF('Crisis Indicator Data'!#REF!="No Data",1,IF(#REF!&lt;&gt;"",1,0))</f>
        <v>#REF!</v>
      </c>
      <c r="AJ123" s="25" t="e">
        <f>IF('Crisis Indicator Data'!#REF!="No Data",1,IF(#REF!&lt;&gt;"",1,0))</f>
        <v>#REF!</v>
      </c>
      <c r="AK123" s="25" t="e">
        <f>IF('Crisis Indicator Data'!#REF!="No Data",1,IF(#REF!&lt;&gt;"",1,0))</f>
        <v>#REF!</v>
      </c>
      <c r="AL123" s="25" t="e">
        <f>IF('Crisis Indicator Data'!#REF!="No Data",1,IF(#REF!&lt;&gt;"",1,0))</f>
        <v>#REF!</v>
      </c>
      <c r="AM123" s="25" t="e">
        <f>IF('Crisis Indicator Data'!#REF!="No Data",1,IF(#REF!&lt;&gt;"",1,0))</f>
        <v>#REF!</v>
      </c>
      <c r="AN123" s="25" t="e">
        <f>IF('Crisis Indicator Data'!#REF!="No Data",1,IF(#REF!&lt;&gt;"",1,0))</f>
        <v>#REF!</v>
      </c>
      <c r="AO123" s="25" t="e">
        <f>IF('Crisis Indicator Data'!#REF!="No Data",1,IF(#REF!&lt;&gt;"",1,0))</f>
        <v>#REF!</v>
      </c>
      <c r="AP123" s="25" t="e">
        <f>IF('Crisis Indicator Data'!#REF!="No Data",1,IF(#REF!&lt;&gt;"",1,0))</f>
        <v>#REF!</v>
      </c>
      <c r="AQ123" s="25" t="e">
        <f>IF('Crisis Indicator Data'!#REF!="No Data",1,IF(#REF!&lt;&gt;"",1,0))</f>
        <v>#REF!</v>
      </c>
      <c r="AR123" s="25" t="e">
        <f>IF('Crisis Indicator Data'!#REF!="No Data",1,IF(#REF!&lt;&gt;"",1,0))</f>
        <v>#REF!</v>
      </c>
      <c r="AS123" s="25" t="e">
        <f>IF('Crisis Indicator Data'!#REF!="No Data",1,IF(#REF!&lt;&gt;"",1,0))</f>
        <v>#REF!</v>
      </c>
      <c r="AT123" s="25" t="e">
        <f>IF('Crisis Indicator Data'!#REF!="No Data",1,IF(#REF!&lt;&gt;"",1,0))</f>
        <v>#REF!</v>
      </c>
      <c r="AU123" s="25" t="e">
        <f>IF('Crisis Indicator Data'!#REF!="No Data",1,IF(#REF!&lt;&gt;"",1,0))</f>
        <v>#REF!</v>
      </c>
      <c r="AV123" s="25" t="e">
        <f>IF('Crisis Indicator Data'!#REF!="No Data",1,IF(#REF!&lt;&gt;"",1,0))</f>
        <v>#REF!</v>
      </c>
      <c r="AW123" s="25" t="e">
        <f>IF('Crisis Indicator Data'!#REF!="No Data",1,IF(#REF!&lt;&gt;"",1,0))</f>
        <v>#REF!</v>
      </c>
      <c r="AX123" s="25" t="e">
        <f>IF('Crisis Indicator Data'!#REF!="No Data",1,IF(#REF!&lt;&gt;"",1,0))</f>
        <v>#REF!</v>
      </c>
      <c r="AY123" s="25" t="e">
        <f>IF('Crisis Indicator Data'!#REF!="No Data",1,IF(#REF!&lt;&gt;"",1,0))</f>
        <v>#REF!</v>
      </c>
      <c r="AZ123" s="25" t="e">
        <f>IF('Crisis Indicator Data'!#REF!="No Data",1,IF(#REF!&lt;&gt;"",1,0))</f>
        <v>#REF!</v>
      </c>
      <c r="BA123" t="e">
        <f t="shared" si="6"/>
        <v>#REF!</v>
      </c>
      <c r="BB123" s="27" t="e">
        <f t="shared" si="7"/>
        <v>#REF!</v>
      </c>
    </row>
    <row r="124" spans="1:54" x14ac:dyDescent="0.25">
      <c r="A124" t="s">
        <v>9465</v>
      </c>
      <c r="B124" s="25" t="e">
        <f>IF('Crisis Indicator Data'!#REF!="No Data",1,IF(#REF!&lt;&gt;"",1,0))</f>
        <v>#REF!</v>
      </c>
      <c r="C124" s="25" t="e">
        <f>IF('Crisis Indicator Data'!#REF!="No Data",1,IF(#REF!&lt;&gt;"",1,0))</f>
        <v>#REF!</v>
      </c>
      <c r="D124" s="25" t="e">
        <f>IF('Crisis Indicator Data'!#REF!="No Data",1,IF(#REF!&lt;&gt;"",1,0))</f>
        <v>#REF!</v>
      </c>
      <c r="E124" s="25" t="e">
        <f>IF('Crisis Indicator Data'!#REF!="No Data",1,IF(#REF!&lt;&gt;"",1,0))</f>
        <v>#REF!</v>
      </c>
      <c r="F124" s="25" t="e">
        <f>IF('Crisis Indicator Data'!#REF!="No Data",1,IF(#REF!&lt;&gt;"",1,0))</f>
        <v>#REF!</v>
      </c>
      <c r="G124" s="25" t="e">
        <f>IF('Crisis Indicator Data'!#REF!="No Data",1,IF(#REF!&lt;&gt;"",1,0))</f>
        <v>#REF!</v>
      </c>
      <c r="H124" s="25" t="e">
        <f>IF('Crisis Indicator Data'!#REF!="No Data",1,IF(#REF!&lt;&gt;"",1,0))</f>
        <v>#REF!</v>
      </c>
      <c r="I124" s="25" t="e">
        <f>IF('Crisis Indicator Data'!#REF!="No Data",1,IF(#REF!&lt;&gt;"",1,0))</f>
        <v>#REF!</v>
      </c>
      <c r="J124" s="25" t="e">
        <f>IF('Crisis Indicator Data'!#REF!="No Data",1,IF(#REF!&lt;&gt;"",1,0))</f>
        <v>#REF!</v>
      </c>
      <c r="K124" s="25" t="e">
        <f>IF('Crisis Indicator Data'!#REF!="No Data",1,IF(#REF!&lt;&gt;"",1,0))</f>
        <v>#REF!</v>
      </c>
      <c r="L124" s="25" t="e">
        <f>IF('Crisis Indicator Data'!#REF!="No Data",1,IF(#REF!&lt;&gt;"",1,0))</f>
        <v>#REF!</v>
      </c>
      <c r="M124" s="25" t="e">
        <f>IF('Crisis Indicator Data'!#REF!="No Data",1,IF(#REF!&lt;&gt;"",1,0))</f>
        <v>#REF!</v>
      </c>
      <c r="N124" s="25" t="e">
        <f>IF('Crisis Indicator Data'!#REF!="No Data",1,IF(#REF!&lt;&gt;"",1,0))</f>
        <v>#REF!</v>
      </c>
      <c r="O124" s="25" t="e">
        <f>IF('Crisis Indicator Data'!#REF!="No Data",1,IF(#REF!&lt;&gt;"",1,0))</f>
        <v>#REF!</v>
      </c>
      <c r="P124" s="25" t="e">
        <f>IF('Crisis Indicator Data'!#REF!="No Data",1,IF(#REF!&lt;&gt;"",1,0))</f>
        <v>#REF!</v>
      </c>
      <c r="Q124" s="25" t="e">
        <f>IF('Crisis Indicator Data'!#REF!="No Data",1,IF(#REF!&lt;&gt;"",1,0))</f>
        <v>#REF!</v>
      </c>
      <c r="R124" s="25" t="e">
        <f>IF('Crisis Indicator Data'!#REF!="No Data",1,IF(#REF!&lt;&gt;"",1,0))</f>
        <v>#REF!</v>
      </c>
      <c r="S124" s="25" t="e">
        <f>IF('Crisis Indicator Data'!#REF!="No Data",1,IF(#REF!&lt;&gt;"",1,0))</f>
        <v>#REF!</v>
      </c>
      <c r="T124" s="25" t="e">
        <f>IF('Crisis Indicator Data'!#REF!="No Data",1,IF(#REF!&lt;&gt;"",1,0))</f>
        <v>#REF!</v>
      </c>
      <c r="U124" s="25" t="e">
        <f>IF('Crisis Indicator Data'!#REF!="No Data",1,IF(#REF!&lt;&gt;"",1,0))</f>
        <v>#REF!</v>
      </c>
      <c r="V124" s="25" t="e">
        <f>IF('Crisis Indicator Data'!#REF!="No Data",1,IF(#REF!&lt;&gt;"",1,0))</f>
        <v>#REF!</v>
      </c>
      <c r="W124" s="25" t="e">
        <f>IF('Crisis Indicator Data'!#REF!="No Data",1,IF(#REF!&lt;&gt;"",1,0))</f>
        <v>#REF!</v>
      </c>
      <c r="X124" s="25" t="e">
        <f>IF('Crisis Indicator Data'!#REF!="No Data",1,IF(#REF!&lt;&gt;"",1,0))</f>
        <v>#REF!</v>
      </c>
      <c r="Y124" s="25" t="e">
        <f>IF('Crisis Indicator Data'!#REF!="No Data",1,IF(#REF!&lt;&gt;"",1,0))</f>
        <v>#REF!</v>
      </c>
      <c r="Z124" s="25" t="e">
        <f>IF('Crisis Indicator Data'!#REF!="No Data",1,IF(#REF!&lt;&gt;"",1,0))</f>
        <v>#REF!</v>
      </c>
      <c r="AA124" s="25" t="e">
        <f>IF('Crisis Indicator Data'!#REF!="No Data",1,IF(#REF!&lt;&gt;"",1,0))</f>
        <v>#REF!</v>
      </c>
      <c r="AB124" s="25" t="e">
        <f>IF('Crisis Indicator Data'!#REF!="No Data",1,IF(#REF!&lt;&gt;"",1,0))</f>
        <v>#REF!</v>
      </c>
      <c r="AC124" s="25" t="e">
        <f>IF('Crisis Indicator Data'!#REF!="No Data",1,IF(#REF!&lt;&gt;"",1,0))</f>
        <v>#REF!</v>
      </c>
      <c r="AD124" s="25" t="e">
        <f>IF('Crisis Indicator Data'!#REF!="No Data",1,IF(#REF!&lt;&gt;"",1,0))</f>
        <v>#REF!</v>
      </c>
      <c r="AE124" s="25" t="e">
        <f>IF('Crisis Indicator Data'!#REF!="No Data",1,IF(#REF!&lt;&gt;"",1,0))</f>
        <v>#REF!</v>
      </c>
      <c r="AF124" s="25" t="e">
        <f>IF('Crisis Indicator Data'!#REF!="No Data",1,IF(#REF!&lt;&gt;"",1,0))</f>
        <v>#REF!</v>
      </c>
      <c r="AG124" s="25" t="e">
        <f>IF('Crisis Indicator Data'!#REF!="No Data",1,IF(#REF!&lt;&gt;"",1,0))</f>
        <v>#REF!</v>
      </c>
      <c r="AH124" s="25" t="e">
        <f>IF('Crisis Indicator Data'!#REF!="No Data",1,IF(#REF!&lt;&gt;"",1,0))</f>
        <v>#REF!</v>
      </c>
      <c r="AI124" s="25" t="e">
        <f>IF('Crisis Indicator Data'!#REF!="No Data",1,IF(#REF!&lt;&gt;"",1,0))</f>
        <v>#REF!</v>
      </c>
      <c r="AJ124" s="25" t="e">
        <f>IF('Crisis Indicator Data'!#REF!="No Data",1,IF(#REF!&lt;&gt;"",1,0))</f>
        <v>#REF!</v>
      </c>
      <c r="AK124" s="25" t="e">
        <f>IF('Crisis Indicator Data'!#REF!="No Data",1,IF(#REF!&lt;&gt;"",1,0))</f>
        <v>#REF!</v>
      </c>
      <c r="AL124" s="25" t="e">
        <f>IF('Crisis Indicator Data'!#REF!="No Data",1,IF(#REF!&lt;&gt;"",1,0))</f>
        <v>#REF!</v>
      </c>
      <c r="AM124" s="25" t="e">
        <f>IF('Crisis Indicator Data'!#REF!="No Data",1,IF(#REF!&lt;&gt;"",1,0))</f>
        <v>#REF!</v>
      </c>
      <c r="AN124" s="25" t="e">
        <f>IF('Crisis Indicator Data'!#REF!="No Data",1,IF(#REF!&lt;&gt;"",1,0))</f>
        <v>#REF!</v>
      </c>
      <c r="AO124" s="25" t="e">
        <f>IF('Crisis Indicator Data'!#REF!="No Data",1,IF(#REF!&lt;&gt;"",1,0))</f>
        <v>#REF!</v>
      </c>
      <c r="AP124" s="25" t="e">
        <f>IF('Crisis Indicator Data'!#REF!="No Data",1,IF(#REF!&lt;&gt;"",1,0))</f>
        <v>#REF!</v>
      </c>
      <c r="AQ124" s="25" t="e">
        <f>IF('Crisis Indicator Data'!#REF!="No Data",1,IF(#REF!&lt;&gt;"",1,0))</f>
        <v>#REF!</v>
      </c>
      <c r="AR124" s="25" t="e">
        <f>IF('Crisis Indicator Data'!#REF!="No Data",1,IF(#REF!&lt;&gt;"",1,0))</f>
        <v>#REF!</v>
      </c>
      <c r="AS124" s="25" t="e">
        <f>IF('Crisis Indicator Data'!#REF!="No Data",1,IF(#REF!&lt;&gt;"",1,0))</f>
        <v>#REF!</v>
      </c>
      <c r="AT124" s="25" t="e">
        <f>IF('Crisis Indicator Data'!#REF!="No Data",1,IF(#REF!&lt;&gt;"",1,0))</f>
        <v>#REF!</v>
      </c>
      <c r="AU124" s="25" t="e">
        <f>IF('Crisis Indicator Data'!#REF!="No Data",1,IF(#REF!&lt;&gt;"",1,0))</f>
        <v>#REF!</v>
      </c>
      <c r="AV124" s="25" t="e">
        <f>IF('Crisis Indicator Data'!#REF!="No Data",1,IF(#REF!&lt;&gt;"",1,0))</f>
        <v>#REF!</v>
      </c>
      <c r="AW124" s="25" t="e">
        <f>IF('Crisis Indicator Data'!#REF!="No Data",1,IF(#REF!&lt;&gt;"",1,0))</f>
        <v>#REF!</v>
      </c>
      <c r="AX124" s="25" t="e">
        <f>IF('Crisis Indicator Data'!#REF!="No Data",1,IF(#REF!&lt;&gt;"",1,0))</f>
        <v>#REF!</v>
      </c>
      <c r="AY124" s="25" t="e">
        <f>IF('Crisis Indicator Data'!#REF!="No Data",1,IF(#REF!&lt;&gt;"",1,0))</f>
        <v>#REF!</v>
      </c>
      <c r="AZ124" s="25" t="e">
        <f>IF('Crisis Indicator Data'!#REF!="No Data",1,IF(#REF!&lt;&gt;"",1,0))</f>
        <v>#REF!</v>
      </c>
      <c r="BA124" t="e">
        <f t="shared" si="6"/>
        <v>#REF!</v>
      </c>
      <c r="BB124" s="27" t="e">
        <f t="shared" si="7"/>
        <v>#REF!</v>
      </c>
    </row>
    <row r="125" spans="1:54" x14ac:dyDescent="0.25">
      <c r="A125" t="s">
        <v>9463</v>
      </c>
      <c r="B125" s="25" t="e">
        <f>IF('Crisis Indicator Data'!#REF!="No Data",1,IF(#REF!&lt;&gt;"",1,0))</f>
        <v>#REF!</v>
      </c>
      <c r="C125" s="25" t="e">
        <f>IF('Crisis Indicator Data'!#REF!="No Data",1,IF(#REF!&lt;&gt;"",1,0))</f>
        <v>#REF!</v>
      </c>
      <c r="D125" s="25" t="e">
        <f>IF('Crisis Indicator Data'!#REF!="No Data",1,IF(#REF!&lt;&gt;"",1,0))</f>
        <v>#REF!</v>
      </c>
      <c r="E125" s="25" t="e">
        <f>IF('Crisis Indicator Data'!#REF!="No Data",1,IF(#REF!&lt;&gt;"",1,0))</f>
        <v>#REF!</v>
      </c>
      <c r="F125" s="25" t="e">
        <f>IF('Crisis Indicator Data'!#REF!="No Data",1,IF(#REF!&lt;&gt;"",1,0))</f>
        <v>#REF!</v>
      </c>
      <c r="G125" s="25" t="e">
        <f>IF('Crisis Indicator Data'!#REF!="No Data",1,IF(#REF!&lt;&gt;"",1,0))</f>
        <v>#REF!</v>
      </c>
      <c r="H125" s="25" t="e">
        <f>IF('Crisis Indicator Data'!#REF!="No Data",1,IF(#REF!&lt;&gt;"",1,0))</f>
        <v>#REF!</v>
      </c>
      <c r="I125" s="25" t="e">
        <f>IF('Crisis Indicator Data'!#REF!="No Data",1,IF(#REF!&lt;&gt;"",1,0))</f>
        <v>#REF!</v>
      </c>
      <c r="J125" s="25" t="e">
        <f>IF('Crisis Indicator Data'!#REF!="No Data",1,IF(#REF!&lt;&gt;"",1,0))</f>
        <v>#REF!</v>
      </c>
      <c r="K125" s="25" t="e">
        <f>IF('Crisis Indicator Data'!#REF!="No Data",1,IF(#REF!&lt;&gt;"",1,0))</f>
        <v>#REF!</v>
      </c>
      <c r="L125" s="25" t="e">
        <f>IF('Crisis Indicator Data'!#REF!="No Data",1,IF(#REF!&lt;&gt;"",1,0))</f>
        <v>#REF!</v>
      </c>
      <c r="M125" s="25" t="e">
        <f>IF('Crisis Indicator Data'!#REF!="No Data",1,IF(#REF!&lt;&gt;"",1,0))</f>
        <v>#REF!</v>
      </c>
      <c r="N125" s="25" t="e">
        <f>IF('Crisis Indicator Data'!#REF!="No Data",1,IF(#REF!&lt;&gt;"",1,0))</f>
        <v>#REF!</v>
      </c>
      <c r="O125" s="25" t="e">
        <f>IF('Crisis Indicator Data'!#REF!="No Data",1,IF(#REF!&lt;&gt;"",1,0))</f>
        <v>#REF!</v>
      </c>
      <c r="P125" s="25" t="e">
        <f>IF('Crisis Indicator Data'!#REF!="No Data",1,IF(#REF!&lt;&gt;"",1,0))</f>
        <v>#REF!</v>
      </c>
      <c r="Q125" s="25" t="e">
        <f>IF('Crisis Indicator Data'!#REF!="No Data",1,IF(#REF!&lt;&gt;"",1,0))</f>
        <v>#REF!</v>
      </c>
      <c r="R125" s="25" t="e">
        <f>IF('Crisis Indicator Data'!#REF!="No Data",1,IF(#REF!&lt;&gt;"",1,0))</f>
        <v>#REF!</v>
      </c>
      <c r="S125" s="25" t="e">
        <f>IF('Crisis Indicator Data'!#REF!="No Data",1,IF(#REF!&lt;&gt;"",1,0))</f>
        <v>#REF!</v>
      </c>
      <c r="T125" s="25" t="e">
        <f>IF('Crisis Indicator Data'!#REF!="No Data",1,IF(#REF!&lt;&gt;"",1,0))</f>
        <v>#REF!</v>
      </c>
      <c r="U125" s="25" t="e">
        <f>IF('Crisis Indicator Data'!#REF!="No Data",1,IF(#REF!&lt;&gt;"",1,0))</f>
        <v>#REF!</v>
      </c>
      <c r="V125" s="25" t="e">
        <f>IF('Crisis Indicator Data'!#REF!="No Data",1,IF(#REF!&lt;&gt;"",1,0))</f>
        <v>#REF!</v>
      </c>
      <c r="W125" s="25" t="e">
        <f>IF('Crisis Indicator Data'!#REF!="No Data",1,IF(#REF!&lt;&gt;"",1,0))</f>
        <v>#REF!</v>
      </c>
      <c r="X125" s="25" t="e">
        <f>IF('Crisis Indicator Data'!#REF!="No Data",1,IF(#REF!&lt;&gt;"",1,0))</f>
        <v>#REF!</v>
      </c>
      <c r="Y125" s="25" t="e">
        <f>IF('Crisis Indicator Data'!#REF!="No Data",1,IF(#REF!&lt;&gt;"",1,0))</f>
        <v>#REF!</v>
      </c>
      <c r="Z125" s="25" t="e">
        <f>IF('Crisis Indicator Data'!#REF!="No Data",1,IF(#REF!&lt;&gt;"",1,0))</f>
        <v>#REF!</v>
      </c>
      <c r="AA125" s="25" t="e">
        <f>IF('Crisis Indicator Data'!#REF!="No Data",1,IF(#REF!&lt;&gt;"",1,0))</f>
        <v>#REF!</v>
      </c>
      <c r="AB125" s="25" t="e">
        <f>IF('Crisis Indicator Data'!#REF!="No Data",1,IF(#REF!&lt;&gt;"",1,0))</f>
        <v>#REF!</v>
      </c>
      <c r="AC125" s="25" t="e">
        <f>IF('Crisis Indicator Data'!#REF!="No Data",1,IF(#REF!&lt;&gt;"",1,0))</f>
        <v>#REF!</v>
      </c>
      <c r="AD125" s="25" t="e">
        <f>IF('Crisis Indicator Data'!#REF!="No Data",1,IF(#REF!&lt;&gt;"",1,0))</f>
        <v>#REF!</v>
      </c>
      <c r="AE125" s="25" t="e">
        <f>IF('Crisis Indicator Data'!#REF!="No Data",1,IF(#REF!&lt;&gt;"",1,0))</f>
        <v>#REF!</v>
      </c>
      <c r="AF125" s="25" t="e">
        <f>IF('Crisis Indicator Data'!#REF!="No Data",1,IF(#REF!&lt;&gt;"",1,0))</f>
        <v>#REF!</v>
      </c>
      <c r="AG125" s="25" t="e">
        <f>IF('Crisis Indicator Data'!#REF!="No Data",1,IF(#REF!&lt;&gt;"",1,0))</f>
        <v>#REF!</v>
      </c>
      <c r="AH125" s="25" t="e">
        <f>IF('Crisis Indicator Data'!#REF!="No Data",1,IF(#REF!&lt;&gt;"",1,0))</f>
        <v>#REF!</v>
      </c>
      <c r="AI125" s="25" t="e">
        <f>IF('Crisis Indicator Data'!#REF!="No Data",1,IF(#REF!&lt;&gt;"",1,0))</f>
        <v>#REF!</v>
      </c>
      <c r="AJ125" s="25" t="e">
        <f>IF('Crisis Indicator Data'!#REF!="No Data",1,IF(#REF!&lt;&gt;"",1,0))</f>
        <v>#REF!</v>
      </c>
      <c r="AK125" s="25" t="e">
        <f>IF('Crisis Indicator Data'!#REF!="No Data",1,IF(#REF!&lt;&gt;"",1,0))</f>
        <v>#REF!</v>
      </c>
      <c r="AL125" s="25" t="e">
        <f>IF('Crisis Indicator Data'!#REF!="No Data",1,IF(#REF!&lt;&gt;"",1,0))</f>
        <v>#REF!</v>
      </c>
      <c r="AM125" s="25" t="e">
        <f>IF('Crisis Indicator Data'!#REF!="No Data",1,IF(#REF!&lt;&gt;"",1,0))</f>
        <v>#REF!</v>
      </c>
      <c r="AN125" s="25" t="e">
        <f>IF('Crisis Indicator Data'!#REF!="No Data",1,IF(#REF!&lt;&gt;"",1,0))</f>
        <v>#REF!</v>
      </c>
      <c r="AO125" s="25" t="e">
        <f>IF('Crisis Indicator Data'!#REF!="No Data",1,IF(#REF!&lt;&gt;"",1,0))</f>
        <v>#REF!</v>
      </c>
      <c r="AP125" s="25" t="e">
        <f>IF('Crisis Indicator Data'!#REF!="No Data",1,IF(#REF!&lt;&gt;"",1,0))</f>
        <v>#REF!</v>
      </c>
      <c r="AQ125" s="25" t="e">
        <f>IF('Crisis Indicator Data'!#REF!="No Data",1,IF(#REF!&lt;&gt;"",1,0))</f>
        <v>#REF!</v>
      </c>
      <c r="AR125" s="25" t="e">
        <f>IF('Crisis Indicator Data'!#REF!="No Data",1,IF(#REF!&lt;&gt;"",1,0))</f>
        <v>#REF!</v>
      </c>
      <c r="AS125" s="25" t="e">
        <f>IF('Crisis Indicator Data'!#REF!="No Data",1,IF(#REF!&lt;&gt;"",1,0))</f>
        <v>#REF!</v>
      </c>
      <c r="AT125" s="25" t="e">
        <f>IF('Crisis Indicator Data'!#REF!="No Data",1,IF(#REF!&lt;&gt;"",1,0))</f>
        <v>#REF!</v>
      </c>
      <c r="AU125" s="25" t="e">
        <f>IF('Crisis Indicator Data'!#REF!="No Data",1,IF(#REF!&lt;&gt;"",1,0))</f>
        <v>#REF!</v>
      </c>
      <c r="AV125" s="25" t="e">
        <f>IF('Crisis Indicator Data'!#REF!="No Data",1,IF(#REF!&lt;&gt;"",1,0))</f>
        <v>#REF!</v>
      </c>
      <c r="AW125" s="25" t="e">
        <f>IF('Crisis Indicator Data'!#REF!="No Data",1,IF(#REF!&lt;&gt;"",1,0))</f>
        <v>#REF!</v>
      </c>
      <c r="AX125" s="25" t="e">
        <f>IF('Crisis Indicator Data'!#REF!="No Data",1,IF(#REF!&lt;&gt;"",1,0))</f>
        <v>#REF!</v>
      </c>
      <c r="AY125" s="25" t="e">
        <f>IF('Crisis Indicator Data'!#REF!="No Data",1,IF(#REF!&lt;&gt;"",1,0))</f>
        <v>#REF!</v>
      </c>
      <c r="AZ125" s="25" t="e">
        <f>IF('Crisis Indicator Data'!#REF!="No Data",1,IF(#REF!&lt;&gt;"",1,0))</f>
        <v>#REF!</v>
      </c>
      <c r="BA125" t="e">
        <f t="shared" si="6"/>
        <v>#REF!</v>
      </c>
      <c r="BB125" s="27" t="e">
        <f t="shared" si="7"/>
        <v>#REF!</v>
      </c>
    </row>
    <row r="126" spans="1:54" x14ac:dyDescent="0.25">
      <c r="A126" t="s">
        <v>9464</v>
      </c>
      <c r="B126" s="25" t="e">
        <f>IF('Crisis Indicator Data'!#REF!="No Data",1,IF(#REF!&lt;&gt;"",1,0))</f>
        <v>#REF!</v>
      </c>
      <c r="C126" s="25" t="e">
        <f>IF('Crisis Indicator Data'!#REF!="No Data",1,IF(#REF!&lt;&gt;"",1,0))</f>
        <v>#REF!</v>
      </c>
      <c r="D126" s="25" t="e">
        <f>IF('Crisis Indicator Data'!#REF!="No Data",1,IF(#REF!&lt;&gt;"",1,0))</f>
        <v>#REF!</v>
      </c>
      <c r="E126" s="25" t="e">
        <f>IF('Crisis Indicator Data'!#REF!="No Data",1,IF(#REF!&lt;&gt;"",1,0))</f>
        <v>#REF!</v>
      </c>
      <c r="F126" s="25" t="e">
        <f>IF('Crisis Indicator Data'!#REF!="No Data",1,IF(#REF!&lt;&gt;"",1,0))</f>
        <v>#REF!</v>
      </c>
      <c r="G126" s="25" t="e">
        <f>IF('Crisis Indicator Data'!#REF!="No Data",1,IF(#REF!&lt;&gt;"",1,0))</f>
        <v>#REF!</v>
      </c>
      <c r="H126" s="25" t="e">
        <f>IF('Crisis Indicator Data'!#REF!="No Data",1,IF(#REF!&lt;&gt;"",1,0))</f>
        <v>#REF!</v>
      </c>
      <c r="I126" s="25" t="e">
        <f>IF('Crisis Indicator Data'!#REF!="No Data",1,IF(#REF!&lt;&gt;"",1,0))</f>
        <v>#REF!</v>
      </c>
      <c r="J126" s="25" t="e">
        <f>IF('Crisis Indicator Data'!#REF!="No Data",1,IF(#REF!&lt;&gt;"",1,0))</f>
        <v>#REF!</v>
      </c>
      <c r="K126" s="25" t="e">
        <f>IF('Crisis Indicator Data'!#REF!="No Data",1,IF(#REF!&lt;&gt;"",1,0))</f>
        <v>#REF!</v>
      </c>
      <c r="L126" s="25" t="e">
        <f>IF('Crisis Indicator Data'!#REF!="No Data",1,IF(#REF!&lt;&gt;"",1,0))</f>
        <v>#REF!</v>
      </c>
      <c r="M126" s="25" t="e">
        <f>IF('Crisis Indicator Data'!#REF!="No Data",1,IF(#REF!&lt;&gt;"",1,0))</f>
        <v>#REF!</v>
      </c>
      <c r="N126" s="25" t="e">
        <f>IF('Crisis Indicator Data'!#REF!="No Data",1,IF(#REF!&lt;&gt;"",1,0))</f>
        <v>#REF!</v>
      </c>
      <c r="O126" s="25" t="e">
        <f>IF('Crisis Indicator Data'!#REF!="No Data",1,IF(#REF!&lt;&gt;"",1,0))</f>
        <v>#REF!</v>
      </c>
      <c r="P126" s="25" t="e">
        <f>IF('Crisis Indicator Data'!#REF!="No Data",1,IF(#REF!&lt;&gt;"",1,0))</f>
        <v>#REF!</v>
      </c>
      <c r="Q126" s="25" t="e">
        <f>IF('Crisis Indicator Data'!#REF!="No Data",1,IF(#REF!&lt;&gt;"",1,0))</f>
        <v>#REF!</v>
      </c>
      <c r="R126" s="25" t="e">
        <f>IF('Crisis Indicator Data'!#REF!="No Data",1,IF(#REF!&lt;&gt;"",1,0))</f>
        <v>#REF!</v>
      </c>
      <c r="S126" s="25" t="e">
        <f>IF('Crisis Indicator Data'!#REF!="No Data",1,IF(#REF!&lt;&gt;"",1,0))</f>
        <v>#REF!</v>
      </c>
      <c r="T126" s="25" t="e">
        <f>IF('Crisis Indicator Data'!#REF!="No Data",1,IF(#REF!&lt;&gt;"",1,0))</f>
        <v>#REF!</v>
      </c>
      <c r="U126" s="25" t="e">
        <f>IF('Crisis Indicator Data'!#REF!="No Data",1,IF(#REF!&lt;&gt;"",1,0))</f>
        <v>#REF!</v>
      </c>
      <c r="V126" s="25" t="e">
        <f>IF('Crisis Indicator Data'!#REF!="No Data",1,IF(#REF!&lt;&gt;"",1,0))</f>
        <v>#REF!</v>
      </c>
      <c r="W126" s="25" t="e">
        <f>IF('Crisis Indicator Data'!#REF!="No Data",1,IF(#REF!&lt;&gt;"",1,0))</f>
        <v>#REF!</v>
      </c>
      <c r="X126" s="25" t="e">
        <f>IF('Crisis Indicator Data'!#REF!="No Data",1,IF(#REF!&lt;&gt;"",1,0))</f>
        <v>#REF!</v>
      </c>
      <c r="Y126" s="25" t="e">
        <f>IF('Crisis Indicator Data'!#REF!="No Data",1,IF(#REF!&lt;&gt;"",1,0))</f>
        <v>#REF!</v>
      </c>
      <c r="Z126" s="25" t="e">
        <f>IF('Crisis Indicator Data'!#REF!="No Data",1,IF(#REF!&lt;&gt;"",1,0))</f>
        <v>#REF!</v>
      </c>
      <c r="AA126" s="25" t="e">
        <f>IF('Crisis Indicator Data'!#REF!="No Data",1,IF(#REF!&lt;&gt;"",1,0))</f>
        <v>#REF!</v>
      </c>
      <c r="AB126" s="25" t="e">
        <f>IF('Crisis Indicator Data'!#REF!="No Data",1,IF(#REF!&lt;&gt;"",1,0))</f>
        <v>#REF!</v>
      </c>
      <c r="AC126" s="25" t="e">
        <f>IF('Crisis Indicator Data'!#REF!="No Data",1,IF(#REF!&lt;&gt;"",1,0))</f>
        <v>#REF!</v>
      </c>
      <c r="AD126" s="25" t="e">
        <f>IF('Crisis Indicator Data'!#REF!="No Data",1,IF(#REF!&lt;&gt;"",1,0))</f>
        <v>#REF!</v>
      </c>
      <c r="AE126" s="25" t="e">
        <f>IF('Crisis Indicator Data'!#REF!="No Data",1,IF(#REF!&lt;&gt;"",1,0))</f>
        <v>#REF!</v>
      </c>
      <c r="AF126" s="25" t="e">
        <f>IF('Crisis Indicator Data'!#REF!="No Data",1,IF(#REF!&lt;&gt;"",1,0))</f>
        <v>#REF!</v>
      </c>
      <c r="AG126" s="25" t="e">
        <f>IF('Crisis Indicator Data'!#REF!="No Data",1,IF(#REF!&lt;&gt;"",1,0))</f>
        <v>#REF!</v>
      </c>
      <c r="AH126" s="25" t="e">
        <f>IF('Crisis Indicator Data'!#REF!="No Data",1,IF(#REF!&lt;&gt;"",1,0))</f>
        <v>#REF!</v>
      </c>
      <c r="AI126" s="25" t="e">
        <f>IF('Crisis Indicator Data'!#REF!="No Data",1,IF(#REF!&lt;&gt;"",1,0))</f>
        <v>#REF!</v>
      </c>
      <c r="AJ126" s="25" t="e">
        <f>IF('Crisis Indicator Data'!#REF!="No Data",1,IF(#REF!&lt;&gt;"",1,0))</f>
        <v>#REF!</v>
      </c>
      <c r="AK126" s="25" t="e">
        <f>IF('Crisis Indicator Data'!#REF!="No Data",1,IF(#REF!&lt;&gt;"",1,0))</f>
        <v>#REF!</v>
      </c>
      <c r="AL126" s="25" t="e">
        <f>IF('Crisis Indicator Data'!#REF!="No Data",1,IF(#REF!&lt;&gt;"",1,0))</f>
        <v>#REF!</v>
      </c>
      <c r="AM126" s="25" t="e">
        <f>IF('Crisis Indicator Data'!#REF!="No Data",1,IF(#REF!&lt;&gt;"",1,0))</f>
        <v>#REF!</v>
      </c>
      <c r="AN126" s="25" t="e">
        <f>IF('Crisis Indicator Data'!#REF!="No Data",1,IF(#REF!&lt;&gt;"",1,0))</f>
        <v>#REF!</v>
      </c>
      <c r="AO126" s="25" t="e">
        <f>IF('Crisis Indicator Data'!#REF!="No Data",1,IF(#REF!&lt;&gt;"",1,0))</f>
        <v>#REF!</v>
      </c>
      <c r="AP126" s="25" t="e">
        <f>IF('Crisis Indicator Data'!#REF!="No Data",1,IF(#REF!&lt;&gt;"",1,0))</f>
        <v>#REF!</v>
      </c>
      <c r="AQ126" s="25" t="e">
        <f>IF('Crisis Indicator Data'!#REF!="No Data",1,IF(#REF!&lt;&gt;"",1,0))</f>
        <v>#REF!</v>
      </c>
      <c r="AR126" s="25" t="e">
        <f>IF('Crisis Indicator Data'!#REF!="No Data",1,IF(#REF!&lt;&gt;"",1,0))</f>
        <v>#REF!</v>
      </c>
      <c r="AS126" s="25" t="e">
        <f>IF('Crisis Indicator Data'!#REF!="No Data",1,IF(#REF!&lt;&gt;"",1,0))</f>
        <v>#REF!</v>
      </c>
      <c r="AT126" s="25" t="e">
        <f>IF('Crisis Indicator Data'!#REF!="No Data",1,IF(#REF!&lt;&gt;"",1,0))</f>
        <v>#REF!</v>
      </c>
      <c r="AU126" s="25" t="e">
        <f>IF('Crisis Indicator Data'!#REF!="No Data",1,IF(#REF!&lt;&gt;"",1,0))</f>
        <v>#REF!</v>
      </c>
      <c r="AV126" s="25" t="e">
        <f>IF('Crisis Indicator Data'!#REF!="No Data",1,IF(#REF!&lt;&gt;"",1,0))</f>
        <v>#REF!</v>
      </c>
      <c r="AW126" s="25" t="e">
        <f>IF('Crisis Indicator Data'!#REF!="No Data",1,IF(#REF!&lt;&gt;"",1,0))</f>
        <v>#REF!</v>
      </c>
      <c r="AX126" s="25" t="e">
        <f>IF('Crisis Indicator Data'!#REF!="No Data",1,IF(#REF!&lt;&gt;"",1,0))</f>
        <v>#REF!</v>
      </c>
      <c r="AY126" s="25" t="e">
        <f>IF('Crisis Indicator Data'!#REF!="No Data",1,IF(#REF!&lt;&gt;"",1,0))</f>
        <v>#REF!</v>
      </c>
      <c r="AZ126" s="25" t="e">
        <f>IF('Crisis Indicator Data'!#REF!="No Data",1,IF(#REF!&lt;&gt;"",1,0))</f>
        <v>#REF!</v>
      </c>
      <c r="BA126" t="e">
        <f t="shared" si="6"/>
        <v>#REF!</v>
      </c>
      <c r="BB126" s="27" t="e">
        <f t="shared" si="7"/>
        <v>#REF!</v>
      </c>
    </row>
    <row r="127" spans="1:54" x14ac:dyDescent="0.25">
      <c r="A127" t="s">
        <v>9469</v>
      </c>
      <c r="B127" s="25" t="e">
        <f>IF('Crisis Indicator Data'!#REF!="No Data",1,IF(#REF!&lt;&gt;"",1,0))</f>
        <v>#REF!</v>
      </c>
      <c r="C127" s="25" t="e">
        <f>IF('Crisis Indicator Data'!#REF!="No Data",1,IF(#REF!&lt;&gt;"",1,0))</f>
        <v>#REF!</v>
      </c>
      <c r="D127" s="25" t="e">
        <f>IF('Crisis Indicator Data'!#REF!="No Data",1,IF(#REF!&lt;&gt;"",1,0))</f>
        <v>#REF!</v>
      </c>
      <c r="E127" s="25" t="e">
        <f>IF('Crisis Indicator Data'!#REF!="No Data",1,IF(#REF!&lt;&gt;"",1,0))</f>
        <v>#REF!</v>
      </c>
      <c r="F127" s="25" t="e">
        <f>IF('Crisis Indicator Data'!#REF!="No Data",1,IF(#REF!&lt;&gt;"",1,0))</f>
        <v>#REF!</v>
      </c>
      <c r="G127" s="25" t="e">
        <f>IF('Crisis Indicator Data'!#REF!="No Data",1,IF(#REF!&lt;&gt;"",1,0))</f>
        <v>#REF!</v>
      </c>
      <c r="H127" s="25" t="e">
        <f>IF('Crisis Indicator Data'!#REF!="No Data",1,IF(#REF!&lt;&gt;"",1,0))</f>
        <v>#REF!</v>
      </c>
      <c r="I127" s="25" t="e">
        <f>IF('Crisis Indicator Data'!#REF!="No Data",1,IF(#REF!&lt;&gt;"",1,0))</f>
        <v>#REF!</v>
      </c>
      <c r="J127" s="25" t="e">
        <f>IF('Crisis Indicator Data'!#REF!="No Data",1,IF(#REF!&lt;&gt;"",1,0))</f>
        <v>#REF!</v>
      </c>
      <c r="K127" s="25" t="e">
        <f>IF('Crisis Indicator Data'!#REF!="No Data",1,IF(#REF!&lt;&gt;"",1,0))</f>
        <v>#REF!</v>
      </c>
      <c r="L127" s="25" t="e">
        <f>IF('Crisis Indicator Data'!#REF!="No Data",1,IF(#REF!&lt;&gt;"",1,0))</f>
        <v>#REF!</v>
      </c>
      <c r="M127" s="25" t="e">
        <f>IF('Crisis Indicator Data'!#REF!="No Data",1,IF(#REF!&lt;&gt;"",1,0))</f>
        <v>#REF!</v>
      </c>
      <c r="N127" s="25" t="e">
        <f>IF('Crisis Indicator Data'!#REF!="No Data",1,IF(#REF!&lt;&gt;"",1,0))</f>
        <v>#REF!</v>
      </c>
      <c r="O127" s="25" t="e">
        <f>IF('Crisis Indicator Data'!#REF!="No Data",1,IF(#REF!&lt;&gt;"",1,0))</f>
        <v>#REF!</v>
      </c>
      <c r="P127" s="25" t="e">
        <f>IF('Crisis Indicator Data'!#REF!="No Data",1,IF(#REF!&lt;&gt;"",1,0))</f>
        <v>#REF!</v>
      </c>
      <c r="Q127" s="25" t="e">
        <f>IF('Crisis Indicator Data'!#REF!="No Data",1,IF(#REF!&lt;&gt;"",1,0))</f>
        <v>#REF!</v>
      </c>
      <c r="R127" s="25" t="e">
        <f>IF('Crisis Indicator Data'!#REF!="No Data",1,IF(#REF!&lt;&gt;"",1,0))</f>
        <v>#REF!</v>
      </c>
      <c r="S127" s="25" t="e">
        <f>IF('Crisis Indicator Data'!#REF!="No Data",1,IF(#REF!&lt;&gt;"",1,0))</f>
        <v>#REF!</v>
      </c>
      <c r="T127" s="25" t="e">
        <f>IF('Crisis Indicator Data'!#REF!="No Data",1,IF(#REF!&lt;&gt;"",1,0))</f>
        <v>#REF!</v>
      </c>
      <c r="U127" s="25" t="e">
        <f>IF('Crisis Indicator Data'!#REF!="No Data",1,IF(#REF!&lt;&gt;"",1,0))</f>
        <v>#REF!</v>
      </c>
      <c r="V127" s="25" t="e">
        <f>IF('Crisis Indicator Data'!#REF!="No Data",1,IF(#REF!&lt;&gt;"",1,0))</f>
        <v>#REF!</v>
      </c>
      <c r="W127" s="25" t="e">
        <f>IF('Crisis Indicator Data'!#REF!="No Data",1,IF(#REF!&lt;&gt;"",1,0))</f>
        <v>#REF!</v>
      </c>
      <c r="X127" s="25" t="e">
        <f>IF('Crisis Indicator Data'!#REF!="No Data",1,IF(#REF!&lt;&gt;"",1,0))</f>
        <v>#REF!</v>
      </c>
      <c r="Y127" s="25" t="e">
        <f>IF('Crisis Indicator Data'!#REF!="No Data",1,IF(#REF!&lt;&gt;"",1,0))</f>
        <v>#REF!</v>
      </c>
      <c r="Z127" s="25" t="e">
        <f>IF('Crisis Indicator Data'!#REF!="No Data",1,IF(#REF!&lt;&gt;"",1,0))</f>
        <v>#REF!</v>
      </c>
      <c r="AA127" s="25" t="e">
        <f>IF('Crisis Indicator Data'!#REF!="No Data",1,IF(#REF!&lt;&gt;"",1,0))</f>
        <v>#REF!</v>
      </c>
      <c r="AB127" s="25" t="e">
        <f>IF('Crisis Indicator Data'!#REF!="No Data",1,IF(#REF!&lt;&gt;"",1,0))</f>
        <v>#REF!</v>
      </c>
      <c r="AC127" s="25" t="e">
        <f>IF('Crisis Indicator Data'!#REF!="No Data",1,IF(#REF!&lt;&gt;"",1,0))</f>
        <v>#REF!</v>
      </c>
      <c r="AD127" s="25" t="e">
        <f>IF('Crisis Indicator Data'!#REF!="No Data",1,IF(#REF!&lt;&gt;"",1,0))</f>
        <v>#REF!</v>
      </c>
      <c r="AE127" s="25" t="e">
        <f>IF('Crisis Indicator Data'!#REF!="No Data",1,IF(#REF!&lt;&gt;"",1,0))</f>
        <v>#REF!</v>
      </c>
      <c r="AF127" s="25" t="e">
        <f>IF('Crisis Indicator Data'!#REF!="No Data",1,IF(#REF!&lt;&gt;"",1,0))</f>
        <v>#REF!</v>
      </c>
      <c r="AG127" s="25" t="e">
        <f>IF('Crisis Indicator Data'!#REF!="No Data",1,IF(#REF!&lt;&gt;"",1,0))</f>
        <v>#REF!</v>
      </c>
      <c r="AH127" s="25" t="e">
        <f>IF('Crisis Indicator Data'!#REF!="No Data",1,IF(#REF!&lt;&gt;"",1,0))</f>
        <v>#REF!</v>
      </c>
      <c r="AI127" s="25" t="e">
        <f>IF('Crisis Indicator Data'!#REF!="No Data",1,IF(#REF!&lt;&gt;"",1,0))</f>
        <v>#REF!</v>
      </c>
      <c r="AJ127" s="25" t="e">
        <f>IF('Crisis Indicator Data'!#REF!="No Data",1,IF(#REF!&lt;&gt;"",1,0))</f>
        <v>#REF!</v>
      </c>
      <c r="AK127" s="25" t="e">
        <f>IF('Crisis Indicator Data'!#REF!="No Data",1,IF(#REF!&lt;&gt;"",1,0))</f>
        <v>#REF!</v>
      </c>
      <c r="AL127" s="25" t="e">
        <f>IF('Crisis Indicator Data'!#REF!="No Data",1,IF(#REF!&lt;&gt;"",1,0))</f>
        <v>#REF!</v>
      </c>
      <c r="AM127" s="25" t="e">
        <f>IF('Crisis Indicator Data'!#REF!="No Data",1,IF(#REF!&lt;&gt;"",1,0))</f>
        <v>#REF!</v>
      </c>
      <c r="AN127" s="25" t="e">
        <f>IF('Crisis Indicator Data'!#REF!="No Data",1,IF(#REF!&lt;&gt;"",1,0))</f>
        <v>#REF!</v>
      </c>
      <c r="AO127" s="25" t="e">
        <f>IF('Crisis Indicator Data'!#REF!="No Data",1,IF(#REF!&lt;&gt;"",1,0))</f>
        <v>#REF!</v>
      </c>
      <c r="AP127" s="25" t="e">
        <f>IF('Crisis Indicator Data'!#REF!="No Data",1,IF(#REF!&lt;&gt;"",1,0))</f>
        <v>#REF!</v>
      </c>
      <c r="AQ127" s="25" t="e">
        <f>IF('Crisis Indicator Data'!#REF!="No Data",1,IF(#REF!&lt;&gt;"",1,0))</f>
        <v>#REF!</v>
      </c>
      <c r="AR127" s="25" t="e">
        <f>IF('Crisis Indicator Data'!#REF!="No Data",1,IF(#REF!&lt;&gt;"",1,0))</f>
        <v>#REF!</v>
      </c>
      <c r="AS127" s="25" t="e">
        <f>IF('Crisis Indicator Data'!#REF!="No Data",1,IF(#REF!&lt;&gt;"",1,0))</f>
        <v>#REF!</v>
      </c>
      <c r="AT127" s="25" t="e">
        <f>IF('Crisis Indicator Data'!#REF!="No Data",1,IF(#REF!&lt;&gt;"",1,0))</f>
        <v>#REF!</v>
      </c>
      <c r="AU127" s="25" t="e">
        <f>IF('Crisis Indicator Data'!#REF!="No Data",1,IF(#REF!&lt;&gt;"",1,0))</f>
        <v>#REF!</v>
      </c>
      <c r="AV127" s="25" t="e">
        <f>IF('Crisis Indicator Data'!#REF!="No Data",1,IF(#REF!&lt;&gt;"",1,0))</f>
        <v>#REF!</v>
      </c>
      <c r="AW127" s="25" t="e">
        <f>IF('Crisis Indicator Data'!#REF!="No Data",1,IF(#REF!&lt;&gt;"",1,0))</f>
        <v>#REF!</v>
      </c>
      <c r="AX127" s="25" t="e">
        <f>IF('Crisis Indicator Data'!#REF!="No Data",1,IF(#REF!&lt;&gt;"",1,0))</f>
        <v>#REF!</v>
      </c>
      <c r="AY127" s="25" t="e">
        <f>IF('Crisis Indicator Data'!#REF!="No Data",1,IF(#REF!&lt;&gt;"",1,0))</f>
        <v>#REF!</v>
      </c>
      <c r="AZ127" s="25" t="e">
        <f>IF('Crisis Indicator Data'!#REF!="No Data",1,IF(#REF!&lt;&gt;"",1,0))</f>
        <v>#REF!</v>
      </c>
      <c r="BA127" t="e">
        <f t="shared" si="6"/>
        <v>#REF!</v>
      </c>
      <c r="BB127" s="27" t="e">
        <f t="shared" si="7"/>
        <v>#REF!</v>
      </c>
    </row>
    <row r="128" spans="1:54" x14ac:dyDescent="0.25">
      <c r="A128" t="s">
        <v>9477</v>
      </c>
      <c r="B128" s="25" t="e">
        <f>IF('Crisis Indicator Data'!#REF!="No Data",1,IF(#REF!&lt;&gt;"",1,0))</f>
        <v>#REF!</v>
      </c>
      <c r="C128" s="25" t="e">
        <f>IF('Crisis Indicator Data'!#REF!="No Data",1,IF(#REF!&lt;&gt;"",1,0))</f>
        <v>#REF!</v>
      </c>
      <c r="D128" s="25" t="e">
        <f>IF('Crisis Indicator Data'!#REF!="No Data",1,IF(#REF!&lt;&gt;"",1,0))</f>
        <v>#REF!</v>
      </c>
      <c r="E128" s="25" t="e">
        <f>IF('Crisis Indicator Data'!#REF!="No Data",1,IF(#REF!&lt;&gt;"",1,0))</f>
        <v>#REF!</v>
      </c>
      <c r="F128" s="25" t="e">
        <f>IF('Crisis Indicator Data'!#REF!="No Data",1,IF(#REF!&lt;&gt;"",1,0))</f>
        <v>#REF!</v>
      </c>
      <c r="G128" s="25" t="e">
        <f>IF('Crisis Indicator Data'!#REF!="No Data",1,IF(#REF!&lt;&gt;"",1,0))</f>
        <v>#REF!</v>
      </c>
      <c r="H128" s="25" t="e">
        <f>IF('Crisis Indicator Data'!#REF!="No Data",1,IF(#REF!&lt;&gt;"",1,0))</f>
        <v>#REF!</v>
      </c>
      <c r="I128" s="25" t="e">
        <f>IF('Crisis Indicator Data'!#REF!="No Data",1,IF(#REF!&lt;&gt;"",1,0))</f>
        <v>#REF!</v>
      </c>
      <c r="J128" s="25" t="e">
        <f>IF('Crisis Indicator Data'!#REF!="No Data",1,IF(#REF!&lt;&gt;"",1,0))</f>
        <v>#REF!</v>
      </c>
      <c r="K128" s="25" t="e">
        <f>IF('Crisis Indicator Data'!#REF!="No Data",1,IF(#REF!&lt;&gt;"",1,0))</f>
        <v>#REF!</v>
      </c>
      <c r="L128" s="25" t="e">
        <f>IF('Crisis Indicator Data'!#REF!="No Data",1,IF(#REF!&lt;&gt;"",1,0))</f>
        <v>#REF!</v>
      </c>
      <c r="M128" s="25" t="e">
        <f>IF('Crisis Indicator Data'!#REF!="No Data",1,IF(#REF!&lt;&gt;"",1,0))</f>
        <v>#REF!</v>
      </c>
      <c r="N128" s="25" t="e">
        <f>IF('Crisis Indicator Data'!#REF!="No Data",1,IF(#REF!&lt;&gt;"",1,0))</f>
        <v>#REF!</v>
      </c>
      <c r="O128" s="25" t="e">
        <f>IF('Crisis Indicator Data'!#REF!="No Data",1,IF(#REF!&lt;&gt;"",1,0))</f>
        <v>#REF!</v>
      </c>
      <c r="P128" s="25" t="e">
        <f>IF('Crisis Indicator Data'!#REF!="No Data",1,IF(#REF!&lt;&gt;"",1,0))</f>
        <v>#REF!</v>
      </c>
      <c r="Q128" s="25" t="e">
        <f>IF('Crisis Indicator Data'!#REF!="No Data",1,IF(#REF!&lt;&gt;"",1,0))</f>
        <v>#REF!</v>
      </c>
      <c r="R128" s="25" t="e">
        <f>IF('Crisis Indicator Data'!#REF!="No Data",1,IF(#REF!&lt;&gt;"",1,0))</f>
        <v>#REF!</v>
      </c>
      <c r="S128" s="25" t="e">
        <f>IF('Crisis Indicator Data'!#REF!="No Data",1,IF(#REF!&lt;&gt;"",1,0))</f>
        <v>#REF!</v>
      </c>
      <c r="T128" s="25" t="e">
        <f>IF('Crisis Indicator Data'!#REF!="No Data",1,IF(#REF!&lt;&gt;"",1,0))</f>
        <v>#REF!</v>
      </c>
      <c r="U128" s="25" t="e">
        <f>IF('Crisis Indicator Data'!#REF!="No Data",1,IF(#REF!&lt;&gt;"",1,0))</f>
        <v>#REF!</v>
      </c>
      <c r="V128" s="25" t="e">
        <f>IF('Crisis Indicator Data'!#REF!="No Data",1,IF(#REF!&lt;&gt;"",1,0))</f>
        <v>#REF!</v>
      </c>
      <c r="W128" s="25" t="e">
        <f>IF('Crisis Indicator Data'!#REF!="No Data",1,IF(#REF!&lt;&gt;"",1,0))</f>
        <v>#REF!</v>
      </c>
      <c r="X128" s="25" t="e">
        <f>IF('Crisis Indicator Data'!#REF!="No Data",1,IF(#REF!&lt;&gt;"",1,0))</f>
        <v>#REF!</v>
      </c>
      <c r="Y128" s="25" t="e">
        <f>IF('Crisis Indicator Data'!#REF!="No Data",1,IF(#REF!&lt;&gt;"",1,0))</f>
        <v>#REF!</v>
      </c>
      <c r="Z128" s="25" t="e">
        <f>IF('Crisis Indicator Data'!#REF!="No Data",1,IF(#REF!&lt;&gt;"",1,0))</f>
        <v>#REF!</v>
      </c>
      <c r="AA128" s="25" t="e">
        <f>IF('Crisis Indicator Data'!#REF!="No Data",1,IF(#REF!&lt;&gt;"",1,0))</f>
        <v>#REF!</v>
      </c>
      <c r="AB128" s="25" t="e">
        <f>IF('Crisis Indicator Data'!#REF!="No Data",1,IF(#REF!&lt;&gt;"",1,0))</f>
        <v>#REF!</v>
      </c>
      <c r="AC128" s="25" t="e">
        <f>IF('Crisis Indicator Data'!#REF!="No Data",1,IF(#REF!&lt;&gt;"",1,0))</f>
        <v>#REF!</v>
      </c>
      <c r="AD128" s="25" t="e">
        <f>IF('Crisis Indicator Data'!#REF!="No Data",1,IF(#REF!&lt;&gt;"",1,0))</f>
        <v>#REF!</v>
      </c>
      <c r="AE128" s="25" t="e">
        <f>IF('Crisis Indicator Data'!#REF!="No Data",1,IF(#REF!&lt;&gt;"",1,0))</f>
        <v>#REF!</v>
      </c>
      <c r="AF128" s="25" t="e">
        <f>IF('Crisis Indicator Data'!#REF!="No Data",1,IF(#REF!&lt;&gt;"",1,0))</f>
        <v>#REF!</v>
      </c>
      <c r="AG128" s="25" t="e">
        <f>IF('Crisis Indicator Data'!#REF!="No Data",1,IF(#REF!&lt;&gt;"",1,0))</f>
        <v>#REF!</v>
      </c>
      <c r="AH128" s="25" t="e">
        <f>IF('Crisis Indicator Data'!#REF!="No Data",1,IF(#REF!&lt;&gt;"",1,0))</f>
        <v>#REF!</v>
      </c>
      <c r="AI128" s="25" t="e">
        <f>IF('Crisis Indicator Data'!#REF!="No Data",1,IF(#REF!&lt;&gt;"",1,0))</f>
        <v>#REF!</v>
      </c>
      <c r="AJ128" s="25" t="e">
        <f>IF('Crisis Indicator Data'!#REF!="No Data",1,IF(#REF!&lt;&gt;"",1,0))</f>
        <v>#REF!</v>
      </c>
      <c r="AK128" s="25" t="e">
        <f>IF('Crisis Indicator Data'!#REF!="No Data",1,IF(#REF!&lt;&gt;"",1,0))</f>
        <v>#REF!</v>
      </c>
      <c r="AL128" s="25" t="e">
        <f>IF('Crisis Indicator Data'!#REF!="No Data",1,IF(#REF!&lt;&gt;"",1,0))</f>
        <v>#REF!</v>
      </c>
      <c r="AM128" s="25" t="e">
        <f>IF('Crisis Indicator Data'!#REF!="No Data",1,IF(#REF!&lt;&gt;"",1,0))</f>
        <v>#REF!</v>
      </c>
      <c r="AN128" s="25" t="e">
        <f>IF('Crisis Indicator Data'!#REF!="No Data",1,IF(#REF!&lt;&gt;"",1,0))</f>
        <v>#REF!</v>
      </c>
      <c r="AO128" s="25" t="e">
        <f>IF('Crisis Indicator Data'!#REF!="No Data",1,IF(#REF!&lt;&gt;"",1,0))</f>
        <v>#REF!</v>
      </c>
      <c r="AP128" s="25" t="e">
        <f>IF('Crisis Indicator Data'!#REF!="No Data",1,IF(#REF!&lt;&gt;"",1,0))</f>
        <v>#REF!</v>
      </c>
      <c r="AQ128" s="25" t="e">
        <f>IF('Crisis Indicator Data'!#REF!="No Data",1,IF(#REF!&lt;&gt;"",1,0))</f>
        <v>#REF!</v>
      </c>
      <c r="AR128" s="25" t="e">
        <f>IF('Crisis Indicator Data'!#REF!="No Data",1,IF(#REF!&lt;&gt;"",1,0))</f>
        <v>#REF!</v>
      </c>
      <c r="AS128" s="25" t="e">
        <f>IF('Crisis Indicator Data'!#REF!="No Data",1,IF(#REF!&lt;&gt;"",1,0))</f>
        <v>#REF!</v>
      </c>
      <c r="AT128" s="25" t="e">
        <f>IF('Crisis Indicator Data'!#REF!="No Data",1,IF(#REF!&lt;&gt;"",1,0))</f>
        <v>#REF!</v>
      </c>
      <c r="AU128" s="25" t="e">
        <f>IF('Crisis Indicator Data'!#REF!="No Data",1,IF(#REF!&lt;&gt;"",1,0))</f>
        <v>#REF!</v>
      </c>
      <c r="AV128" s="25" t="e">
        <f>IF('Crisis Indicator Data'!#REF!="No Data",1,IF(#REF!&lt;&gt;"",1,0))</f>
        <v>#REF!</v>
      </c>
      <c r="AW128" s="25" t="e">
        <f>IF('Crisis Indicator Data'!#REF!="No Data",1,IF(#REF!&lt;&gt;"",1,0))</f>
        <v>#REF!</v>
      </c>
      <c r="AX128" s="25" t="e">
        <f>IF('Crisis Indicator Data'!#REF!="No Data",1,IF(#REF!&lt;&gt;"",1,0))</f>
        <v>#REF!</v>
      </c>
      <c r="AY128" s="25" t="e">
        <f>IF('Crisis Indicator Data'!#REF!="No Data",1,IF(#REF!&lt;&gt;"",1,0))</f>
        <v>#REF!</v>
      </c>
      <c r="AZ128" s="25" t="e">
        <f>IF('Crisis Indicator Data'!#REF!="No Data",1,IF(#REF!&lt;&gt;"",1,0))</f>
        <v>#REF!</v>
      </c>
      <c r="BA128" t="e">
        <f t="shared" si="6"/>
        <v>#REF!</v>
      </c>
      <c r="BB128" s="27" t="e">
        <f t="shared" si="7"/>
        <v>#REF!</v>
      </c>
    </row>
    <row r="129" spans="1:54" x14ac:dyDescent="0.25">
      <c r="A129" t="s">
        <v>9478</v>
      </c>
      <c r="B129" s="25" t="e">
        <f>IF('Crisis Indicator Data'!#REF!="No Data",1,IF(#REF!&lt;&gt;"",1,0))</f>
        <v>#REF!</v>
      </c>
      <c r="C129" s="25" t="e">
        <f>IF('Crisis Indicator Data'!#REF!="No Data",1,IF(#REF!&lt;&gt;"",1,0))</f>
        <v>#REF!</v>
      </c>
      <c r="D129" s="25" t="e">
        <f>IF('Crisis Indicator Data'!#REF!="No Data",1,IF(#REF!&lt;&gt;"",1,0))</f>
        <v>#REF!</v>
      </c>
      <c r="E129" s="25" t="e">
        <f>IF('Crisis Indicator Data'!#REF!="No Data",1,IF(#REF!&lt;&gt;"",1,0))</f>
        <v>#REF!</v>
      </c>
      <c r="F129" s="25" t="e">
        <f>IF('Crisis Indicator Data'!#REF!="No Data",1,IF(#REF!&lt;&gt;"",1,0))</f>
        <v>#REF!</v>
      </c>
      <c r="G129" s="25" t="e">
        <f>IF('Crisis Indicator Data'!#REF!="No Data",1,IF(#REF!&lt;&gt;"",1,0))</f>
        <v>#REF!</v>
      </c>
      <c r="H129" s="25" t="e">
        <f>IF('Crisis Indicator Data'!#REF!="No Data",1,IF(#REF!&lt;&gt;"",1,0))</f>
        <v>#REF!</v>
      </c>
      <c r="I129" s="25" t="e">
        <f>IF('Crisis Indicator Data'!#REF!="No Data",1,IF(#REF!&lt;&gt;"",1,0))</f>
        <v>#REF!</v>
      </c>
      <c r="J129" s="25" t="e">
        <f>IF('Crisis Indicator Data'!#REF!="No Data",1,IF(#REF!&lt;&gt;"",1,0))</f>
        <v>#REF!</v>
      </c>
      <c r="K129" s="25" t="e">
        <f>IF('Crisis Indicator Data'!#REF!="No Data",1,IF(#REF!&lt;&gt;"",1,0))</f>
        <v>#REF!</v>
      </c>
      <c r="L129" s="25" t="e">
        <f>IF('Crisis Indicator Data'!#REF!="No Data",1,IF(#REF!&lt;&gt;"",1,0))</f>
        <v>#REF!</v>
      </c>
      <c r="M129" s="25" t="e">
        <f>IF('Crisis Indicator Data'!#REF!="No Data",1,IF(#REF!&lt;&gt;"",1,0))</f>
        <v>#REF!</v>
      </c>
      <c r="N129" s="25" t="e">
        <f>IF('Crisis Indicator Data'!#REF!="No Data",1,IF(#REF!&lt;&gt;"",1,0))</f>
        <v>#REF!</v>
      </c>
      <c r="O129" s="25" t="e">
        <f>IF('Crisis Indicator Data'!#REF!="No Data",1,IF(#REF!&lt;&gt;"",1,0))</f>
        <v>#REF!</v>
      </c>
      <c r="P129" s="25" t="e">
        <f>IF('Crisis Indicator Data'!#REF!="No Data",1,IF(#REF!&lt;&gt;"",1,0))</f>
        <v>#REF!</v>
      </c>
      <c r="Q129" s="25" t="e">
        <f>IF('Crisis Indicator Data'!#REF!="No Data",1,IF(#REF!&lt;&gt;"",1,0))</f>
        <v>#REF!</v>
      </c>
      <c r="R129" s="25" t="e">
        <f>IF('Crisis Indicator Data'!#REF!="No Data",1,IF(#REF!&lt;&gt;"",1,0))</f>
        <v>#REF!</v>
      </c>
      <c r="S129" s="25" t="e">
        <f>IF('Crisis Indicator Data'!#REF!="No Data",1,IF(#REF!&lt;&gt;"",1,0))</f>
        <v>#REF!</v>
      </c>
      <c r="T129" s="25" t="e">
        <f>IF('Crisis Indicator Data'!#REF!="No Data",1,IF(#REF!&lt;&gt;"",1,0))</f>
        <v>#REF!</v>
      </c>
      <c r="U129" s="25" t="e">
        <f>IF('Crisis Indicator Data'!#REF!="No Data",1,IF(#REF!&lt;&gt;"",1,0))</f>
        <v>#REF!</v>
      </c>
      <c r="V129" s="25" t="e">
        <f>IF('Crisis Indicator Data'!#REF!="No Data",1,IF(#REF!&lt;&gt;"",1,0))</f>
        <v>#REF!</v>
      </c>
      <c r="W129" s="25" t="e">
        <f>IF('Crisis Indicator Data'!#REF!="No Data",1,IF(#REF!&lt;&gt;"",1,0))</f>
        <v>#REF!</v>
      </c>
      <c r="X129" s="25" t="e">
        <f>IF('Crisis Indicator Data'!#REF!="No Data",1,IF(#REF!&lt;&gt;"",1,0))</f>
        <v>#REF!</v>
      </c>
      <c r="Y129" s="25" t="e">
        <f>IF('Crisis Indicator Data'!#REF!="No Data",1,IF(#REF!&lt;&gt;"",1,0))</f>
        <v>#REF!</v>
      </c>
      <c r="Z129" s="25" t="e">
        <f>IF('Crisis Indicator Data'!#REF!="No Data",1,IF(#REF!&lt;&gt;"",1,0))</f>
        <v>#REF!</v>
      </c>
      <c r="AA129" s="25" t="e">
        <f>IF('Crisis Indicator Data'!#REF!="No Data",1,IF(#REF!&lt;&gt;"",1,0))</f>
        <v>#REF!</v>
      </c>
      <c r="AB129" s="25" t="e">
        <f>IF('Crisis Indicator Data'!#REF!="No Data",1,IF(#REF!&lt;&gt;"",1,0))</f>
        <v>#REF!</v>
      </c>
      <c r="AC129" s="25" t="e">
        <f>IF('Crisis Indicator Data'!#REF!="No Data",1,IF(#REF!&lt;&gt;"",1,0))</f>
        <v>#REF!</v>
      </c>
      <c r="AD129" s="25" t="e">
        <f>IF('Crisis Indicator Data'!#REF!="No Data",1,IF(#REF!&lt;&gt;"",1,0))</f>
        <v>#REF!</v>
      </c>
      <c r="AE129" s="25" t="e">
        <f>IF('Crisis Indicator Data'!#REF!="No Data",1,IF(#REF!&lt;&gt;"",1,0))</f>
        <v>#REF!</v>
      </c>
      <c r="AF129" s="25" t="e">
        <f>IF('Crisis Indicator Data'!#REF!="No Data",1,IF(#REF!&lt;&gt;"",1,0))</f>
        <v>#REF!</v>
      </c>
      <c r="AG129" s="25" t="e">
        <f>IF('Crisis Indicator Data'!#REF!="No Data",1,IF(#REF!&lt;&gt;"",1,0))</f>
        <v>#REF!</v>
      </c>
      <c r="AH129" s="25" t="e">
        <f>IF('Crisis Indicator Data'!#REF!="No Data",1,IF(#REF!&lt;&gt;"",1,0))</f>
        <v>#REF!</v>
      </c>
      <c r="AI129" s="25" t="e">
        <f>IF('Crisis Indicator Data'!#REF!="No Data",1,IF(#REF!&lt;&gt;"",1,0))</f>
        <v>#REF!</v>
      </c>
      <c r="AJ129" s="25" t="e">
        <f>IF('Crisis Indicator Data'!#REF!="No Data",1,IF(#REF!&lt;&gt;"",1,0))</f>
        <v>#REF!</v>
      </c>
      <c r="AK129" s="25" t="e">
        <f>IF('Crisis Indicator Data'!#REF!="No Data",1,IF(#REF!&lt;&gt;"",1,0))</f>
        <v>#REF!</v>
      </c>
      <c r="AL129" s="25" t="e">
        <f>IF('Crisis Indicator Data'!#REF!="No Data",1,IF(#REF!&lt;&gt;"",1,0))</f>
        <v>#REF!</v>
      </c>
      <c r="AM129" s="25" t="e">
        <f>IF('Crisis Indicator Data'!#REF!="No Data",1,IF(#REF!&lt;&gt;"",1,0))</f>
        <v>#REF!</v>
      </c>
      <c r="AN129" s="25" t="e">
        <f>IF('Crisis Indicator Data'!#REF!="No Data",1,IF(#REF!&lt;&gt;"",1,0))</f>
        <v>#REF!</v>
      </c>
      <c r="AO129" s="25" t="e">
        <f>IF('Crisis Indicator Data'!#REF!="No Data",1,IF(#REF!&lt;&gt;"",1,0))</f>
        <v>#REF!</v>
      </c>
      <c r="AP129" s="25" t="e">
        <f>IF('Crisis Indicator Data'!#REF!="No Data",1,IF(#REF!&lt;&gt;"",1,0))</f>
        <v>#REF!</v>
      </c>
      <c r="AQ129" s="25" t="e">
        <f>IF('Crisis Indicator Data'!#REF!="No Data",1,IF(#REF!&lt;&gt;"",1,0))</f>
        <v>#REF!</v>
      </c>
      <c r="AR129" s="25" t="e">
        <f>IF('Crisis Indicator Data'!#REF!="No Data",1,IF(#REF!&lt;&gt;"",1,0))</f>
        <v>#REF!</v>
      </c>
      <c r="AS129" s="25" t="e">
        <f>IF('Crisis Indicator Data'!#REF!="No Data",1,IF(#REF!&lt;&gt;"",1,0))</f>
        <v>#REF!</v>
      </c>
      <c r="AT129" s="25" t="e">
        <f>IF('Crisis Indicator Data'!#REF!="No Data",1,IF(#REF!&lt;&gt;"",1,0))</f>
        <v>#REF!</v>
      </c>
      <c r="AU129" s="25" t="e">
        <f>IF('Crisis Indicator Data'!#REF!="No Data",1,IF(#REF!&lt;&gt;"",1,0))</f>
        <v>#REF!</v>
      </c>
      <c r="AV129" s="25" t="e">
        <f>IF('Crisis Indicator Data'!#REF!="No Data",1,IF(#REF!&lt;&gt;"",1,0))</f>
        <v>#REF!</v>
      </c>
      <c r="AW129" s="25" t="e">
        <f>IF('Crisis Indicator Data'!#REF!="No Data",1,IF(#REF!&lt;&gt;"",1,0))</f>
        <v>#REF!</v>
      </c>
      <c r="AX129" s="25" t="e">
        <f>IF('Crisis Indicator Data'!#REF!="No Data",1,IF(#REF!&lt;&gt;"",1,0))</f>
        <v>#REF!</v>
      </c>
      <c r="AY129" s="25" t="e">
        <f>IF('Crisis Indicator Data'!#REF!="No Data",1,IF(#REF!&lt;&gt;"",1,0))</f>
        <v>#REF!</v>
      </c>
      <c r="AZ129" s="25" t="e">
        <f>IF('Crisis Indicator Data'!#REF!="No Data",1,IF(#REF!&lt;&gt;"",1,0))</f>
        <v>#REF!</v>
      </c>
      <c r="BA129" t="e">
        <f t="shared" si="6"/>
        <v>#REF!</v>
      </c>
      <c r="BB129" s="27" t="e">
        <f t="shared" si="7"/>
        <v>#REF!</v>
      </c>
    </row>
    <row r="130" spans="1:54" x14ac:dyDescent="0.25">
      <c r="A130" t="s">
        <v>9483</v>
      </c>
      <c r="B130" s="25" t="e">
        <f>IF('Crisis Indicator Data'!#REF!="No Data",1,IF(#REF!&lt;&gt;"",1,0))</f>
        <v>#REF!</v>
      </c>
      <c r="C130" s="25" t="e">
        <f>IF('Crisis Indicator Data'!#REF!="No Data",1,IF(#REF!&lt;&gt;"",1,0))</f>
        <v>#REF!</v>
      </c>
      <c r="D130" s="25" t="e">
        <f>IF('Crisis Indicator Data'!#REF!="No Data",1,IF(#REF!&lt;&gt;"",1,0))</f>
        <v>#REF!</v>
      </c>
      <c r="E130" s="25" t="e">
        <f>IF('Crisis Indicator Data'!#REF!="No Data",1,IF(#REF!&lt;&gt;"",1,0))</f>
        <v>#REF!</v>
      </c>
      <c r="F130" s="25" t="e">
        <f>IF('Crisis Indicator Data'!#REF!="No Data",1,IF(#REF!&lt;&gt;"",1,0))</f>
        <v>#REF!</v>
      </c>
      <c r="G130" s="25" t="e">
        <f>IF('Crisis Indicator Data'!#REF!="No Data",1,IF(#REF!&lt;&gt;"",1,0))</f>
        <v>#REF!</v>
      </c>
      <c r="H130" s="25" t="e">
        <f>IF('Crisis Indicator Data'!#REF!="No Data",1,IF(#REF!&lt;&gt;"",1,0))</f>
        <v>#REF!</v>
      </c>
      <c r="I130" s="25" t="e">
        <f>IF('Crisis Indicator Data'!#REF!="No Data",1,IF(#REF!&lt;&gt;"",1,0))</f>
        <v>#REF!</v>
      </c>
      <c r="J130" s="25" t="e">
        <f>IF('Crisis Indicator Data'!#REF!="No Data",1,IF(#REF!&lt;&gt;"",1,0))</f>
        <v>#REF!</v>
      </c>
      <c r="K130" s="25" t="e">
        <f>IF('Crisis Indicator Data'!#REF!="No Data",1,IF(#REF!&lt;&gt;"",1,0))</f>
        <v>#REF!</v>
      </c>
      <c r="L130" s="25" t="e">
        <f>IF('Crisis Indicator Data'!#REF!="No Data",1,IF(#REF!&lt;&gt;"",1,0))</f>
        <v>#REF!</v>
      </c>
      <c r="M130" s="25" t="e">
        <f>IF('Crisis Indicator Data'!#REF!="No Data",1,IF(#REF!&lt;&gt;"",1,0))</f>
        <v>#REF!</v>
      </c>
      <c r="N130" s="25" t="e">
        <f>IF('Crisis Indicator Data'!#REF!="No Data",1,IF(#REF!&lt;&gt;"",1,0))</f>
        <v>#REF!</v>
      </c>
      <c r="O130" s="25" t="e">
        <f>IF('Crisis Indicator Data'!#REF!="No Data",1,IF(#REF!&lt;&gt;"",1,0))</f>
        <v>#REF!</v>
      </c>
      <c r="P130" s="25" t="e">
        <f>IF('Crisis Indicator Data'!#REF!="No Data",1,IF(#REF!&lt;&gt;"",1,0))</f>
        <v>#REF!</v>
      </c>
      <c r="Q130" s="25" t="e">
        <f>IF('Crisis Indicator Data'!#REF!="No Data",1,IF(#REF!&lt;&gt;"",1,0))</f>
        <v>#REF!</v>
      </c>
      <c r="R130" s="25" t="e">
        <f>IF('Crisis Indicator Data'!#REF!="No Data",1,IF(#REF!&lt;&gt;"",1,0))</f>
        <v>#REF!</v>
      </c>
      <c r="S130" s="25" t="e">
        <f>IF('Crisis Indicator Data'!#REF!="No Data",1,IF(#REF!&lt;&gt;"",1,0))</f>
        <v>#REF!</v>
      </c>
      <c r="T130" s="25" t="e">
        <f>IF('Crisis Indicator Data'!#REF!="No Data",1,IF(#REF!&lt;&gt;"",1,0))</f>
        <v>#REF!</v>
      </c>
      <c r="U130" s="25" t="e">
        <f>IF('Crisis Indicator Data'!#REF!="No Data",1,IF(#REF!&lt;&gt;"",1,0))</f>
        <v>#REF!</v>
      </c>
      <c r="V130" s="25" t="e">
        <f>IF('Crisis Indicator Data'!#REF!="No Data",1,IF(#REF!&lt;&gt;"",1,0))</f>
        <v>#REF!</v>
      </c>
      <c r="W130" s="25" t="e">
        <f>IF('Crisis Indicator Data'!#REF!="No Data",1,IF(#REF!&lt;&gt;"",1,0))</f>
        <v>#REF!</v>
      </c>
      <c r="X130" s="25" t="e">
        <f>IF('Crisis Indicator Data'!#REF!="No Data",1,IF(#REF!&lt;&gt;"",1,0))</f>
        <v>#REF!</v>
      </c>
      <c r="Y130" s="25" t="e">
        <f>IF('Crisis Indicator Data'!#REF!="No Data",1,IF(#REF!&lt;&gt;"",1,0))</f>
        <v>#REF!</v>
      </c>
      <c r="Z130" s="25" t="e">
        <f>IF('Crisis Indicator Data'!#REF!="No Data",1,IF(#REF!&lt;&gt;"",1,0))</f>
        <v>#REF!</v>
      </c>
      <c r="AA130" s="25" t="e">
        <f>IF('Crisis Indicator Data'!#REF!="No Data",1,IF(#REF!&lt;&gt;"",1,0))</f>
        <v>#REF!</v>
      </c>
      <c r="AB130" s="25" t="e">
        <f>IF('Crisis Indicator Data'!#REF!="No Data",1,IF(#REF!&lt;&gt;"",1,0))</f>
        <v>#REF!</v>
      </c>
      <c r="AC130" s="25" t="e">
        <f>IF('Crisis Indicator Data'!#REF!="No Data",1,IF(#REF!&lt;&gt;"",1,0))</f>
        <v>#REF!</v>
      </c>
      <c r="AD130" s="25" t="e">
        <f>IF('Crisis Indicator Data'!#REF!="No Data",1,IF(#REF!&lt;&gt;"",1,0))</f>
        <v>#REF!</v>
      </c>
      <c r="AE130" s="25" t="e">
        <f>IF('Crisis Indicator Data'!#REF!="No Data",1,IF(#REF!&lt;&gt;"",1,0))</f>
        <v>#REF!</v>
      </c>
      <c r="AF130" s="25" t="e">
        <f>IF('Crisis Indicator Data'!#REF!="No Data",1,IF(#REF!&lt;&gt;"",1,0))</f>
        <v>#REF!</v>
      </c>
      <c r="AG130" s="25" t="e">
        <f>IF('Crisis Indicator Data'!#REF!="No Data",1,IF(#REF!&lt;&gt;"",1,0))</f>
        <v>#REF!</v>
      </c>
      <c r="AH130" s="25" t="e">
        <f>IF('Crisis Indicator Data'!#REF!="No Data",1,IF(#REF!&lt;&gt;"",1,0))</f>
        <v>#REF!</v>
      </c>
      <c r="AI130" s="25" t="e">
        <f>IF('Crisis Indicator Data'!#REF!="No Data",1,IF(#REF!&lt;&gt;"",1,0))</f>
        <v>#REF!</v>
      </c>
      <c r="AJ130" s="25" t="e">
        <f>IF('Crisis Indicator Data'!#REF!="No Data",1,IF(#REF!&lt;&gt;"",1,0))</f>
        <v>#REF!</v>
      </c>
      <c r="AK130" s="25" t="e">
        <f>IF('Crisis Indicator Data'!#REF!="No Data",1,IF(#REF!&lt;&gt;"",1,0))</f>
        <v>#REF!</v>
      </c>
      <c r="AL130" s="25" t="e">
        <f>IF('Crisis Indicator Data'!#REF!="No Data",1,IF(#REF!&lt;&gt;"",1,0))</f>
        <v>#REF!</v>
      </c>
      <c r="AM130" s="25" t="e">
        <f>IF('Crisis Indicator Data'!#REF!="No Data",1,IF(#REF!&lt;&gt;"",1,0))</f>
        <v>#REF!</v>
      </c>
      <c r="AN130" s="25" t="e">
        <f>IF('Crisis Indicator Data'!#REF!="No Data",1,IF(#REF!&lt;&gt;"",1,0))</f>
        <v>#REF!</v>
      </c>
      <c r="AO130" s="25" t="e">
        <f>IF('Crisis Indicator Data'!#REF!="No Data",1,IF(#REF!&lt;&gt;"",1,0))</f>
        <v>#REF!</v>
      </c>
      <c r="AP130" s="25" t="e">
        <f>IF('Crisis Indicator Data'!#REF!="No Data",1,IF(#REF!&lt;&gt;"",1,0))</f>
        <v>#REF!</v>
      </c>
      <c r="AQ130" s="25" t="e">
        <f>IF('Crisis Indicator Data'!#REF!="No Data",1,IF(#REF!&lt;&gt;"",1,0))</f>
        <v>#REF!</v>
      </c>
      <c r="AR130" s="25" t="e">
        <f>IF('Crisis Indicator Data'!#REF!="No Data",1,IF(#REF!&lt;&gt;"",1,0))</f>
        <v>#REF!</v>
      </c>
      <c r="AS130" s="25" t="e">
        <f>IF('Crisis Indicator Data'!#REF!="No Data",1,IF(#REF!&lt;&gt;"",1,0))</f>
        <v>#REF!</v>
      </c>
      <c r="AT130" s="25" t="e">
        <f>IF('Crisis Indicator Data'!#REF!="No Data",1,IF(#REF!&lt;&gt;"",1,0))</f>
        <v>#REF!</v>
      </c>
      <c r="AU130" s="25" t="e">
        <f>IF('Crisis Indicator Data'!#REF!="No Data",1,IF(#REF!&lt;&gt;"",1,0))</f>
        <v>#REF!</v>
      </c>
      <c r="AV130" s="25" t="e">
        <f>IF('Crisis Indicator Data'!#REF!="No Data",1,IF(#REF!&lt;&gt;"",1,0))</f>
        <v>#REF!</v>
      </c>
      <c r="AW130" s="25" t="e">
        <f>IF('Crisis Indicator Data'!#REF!="No Data",1,IF(#REF!&lt;&gt;"",1,0))</f>
        <v>#REF!</v>
      </c>
      <c r="AX130" s="25" t="e">
        <f>IF('Crisis Indicator Data'!#REF!="No Data",1,IF(#REF!&lt;&gt;"",1,0))</f>
        <v>#REF!</v>
      </c>
      <c r="AY130" s="25" t="e">
        <f>IF('Crisis Indicator Data'!#REF!="No Data",1,IF(#REF!&lt;&gt;"",1,0))</f>
        <v>#REF!</v>
      </c>
      <c r="AZ130" s="25" t="e">
        <f>IF('Crisis Indicator Data'!#REF!="No Data",1,IF(#REF!&lt;&gt;"",1,0))</f>
        <v>#REF!</v>
      </c>
      <c r="BA130" t="e">
        <f t="shared" ref="BA130:BA161" si="8">SUM(B130:AZ130)</f>
        <v>#REF!</v>
      </c>
      <c r="BB130" s="27" t="e">
        <f t="shared" ref="BB130:BB161" si="9">BA130/51</f>
        <v>#REF!</v>
      </c>
    </row>
    <row r="131" spans="1:54" x14ac:dyDescent="0.25">
      <c r="A131" t="s">
        <v>9491</v>
      </c>
      <c r="B131" s="25" t="e">
        <f>IF('Crisis Indicator Data'!#REF!="No Data",1,IF(#REF!&lt;&gt;"",1,0))</f>
        <v>#REF!</v>
      </c>
      <c r="C131" s="25" t="e">
        <f>IF('Crisis Indicator Data'!#REF!="No Data",1,IF(#REF!&lt;&gt;"",1,0))</f>
        <v>#REF!</v>
      </c>
      <c r="D131" s="25" t="e">
        <f>IF('Crisis Indicator Data'!#REF!="No Data",1,IF(#REF!&lt;&gt;"",1,0))</f>
        <v>#REF!</v>
      </c>
      <c r="E131" s="25" t="e">
        <f>IF('Crisis Indicator Data'!#REF!="No Data",1,IF(#REF!&lt;&gt;"",1,0))</f>
        <v>#REF!</v>
      </c>
      <c r="F131" s="25" t="e">
        <f>IF('Crisis Indicator Data'!#REF!="No Data",1,IF(#REF!&lt;&gt;"",1,0))</f>
        <v>#REF!</v>
      </c>
      <c r="G131" s="25" t="e">
        <f>IF('Crisis Indicator Data'!#REF!="No Data",1,IF(#REF!&lt;&gt;"",1,0))</f>
        <v>#REF!</v>
      </c>
      <c r="H131" s="25" t="e">
        <f>IF('Crisis Indicator Data'!#REF!="No Data",1,IF(#REF!&lt;&gt;"",1,0))</f>
        <v>#REF!</v>
      </c>
      <c r="I131" s="25" t="e">
        <f>IF('Crisis Indicator Data'!#REF!="No Data",1,IF(#REF!&lt;&gt;"",1,0))</f>
        <v>#REF!</v>
      </c>
      <c r="J131" s="25" t="e">
        <f>IF('Crisis Indicator Data'!#REF!="No Data",1,IF(#REF!&lt;&gt;"",1,0))</f>
        <v>#REF!</v>
      </c>
      <c r="K131" s="25" t="e">
        <f>IF('Crisis Indicator Data'!#REF!="No Data",1,IF(#REF!&lt;&gt;"",1,0))</f>
        <v>#REF!</v>
      </c>
      <c r="L131" s="25" t="e">
        <f>IF('Crisis Indicator Data'!#REF!="No Data",1,IF(#REF!&lt;&gt;"",1,0))</f>
        <v>#REF!</v>
      </c>
      <c r="M131" s="25" t="e">
        <f>IF('Crisis Indicator Data'!#REF!="No Data",1,IF(#REF!&lt;&gt;"",1,0))</f>
        <v>#REF!</v>
      </c>
      <c r="N131" s="25" t="e">
        <f>IF('Crisis Indicator Data'!#REF!="No Data",1,IF(#REF!&lt;&gt;"",1,0))</f>
        <v>#REF!</v>
      </c>
      <c r="O131" s="25" t="e">
        <f>IF('Crisis Indicator Data'!#REF!="No Data",1,IF(#REF!&lt;&gt;"",1,0))</f>
        <v>#REF!</v>
      </c>
      <c r="P131" s="25" t="e">
        <f>IF('Crisis Indicator Data'!#REF!="No Data",1,IF(#REF!&lt;&gt;"",1,0))</f>
        <v>#REF!</v>
      </c>
      <c r="Q131" s="25" t="e">
        <f>IF('Crisis Indicator Data'!#REF!="No Data",1,IF(#REF!&lt;&gt;"",1,0))</f>
        <v>#REF!</v>
      </c>
      <c r="R131" s="25" t="e">
        <f>IF('Crisis Indicator Data'!#REF!="No Data",1,IF(#REF!&lt;&gt;"",1,0))</f>
        <v>#REF!</v>
      </c>
      <c r="S131" s="25" t="e">
        <f>IF('Crisis Indicator Data'!#REF!="No Data",1,IF(#REF!&lt;&gt;"",1,0))</f>
        <v>#REF!</v>
      </c>
      <c r="T131" s="25" t="e">
        <f>IF('Crisis Indicator Data'!#REF!="No Data",1,IF(#REF!&lt;&gt;"",1,0))</f>
        <v>#REF!</v>
      </c>
      <c r="U131" s="25" t="e">
        <f>IF('Crisis Indicator Data'!#REF!="No Data",1,IF(#REF!&lt;&gt;"",1,0))</f>
        <v>#REF!</v>
      </c>
      <c r="V131" s="25" t="e">
        <f>IF('Crisis Indicator Data'!#REF!="No Data",1,IF(#REF!&lt;&gt;"",1,0))</f>
        <v>#REF!</v>
      </c>
      <c r="W131" s="25" t="e">
        <f>IF('Crisis Indicator Data'!#REF!="No Data",1,IF(#REF!&lt;&gt;"",1,0))</f>
        <v>#REF!</v>
      </c>
      <c r="X131" s="25" t="e">
        <f>IF('Crisis Indicator Data'!#REF!="No Data",1,IF(#REF!&lt;&gt;"",1,0))</f>
        <v>#REF!</v>
      </c>
      <c r="Y131" s="25" t="e">
        <f>IF('Crisis Indicator Data'!#REF!="No Data",1,IF(#REF!&lt;&gt;"",1,0))</f>
        <v>#REF!</v>
      </c>
      <c r="Z131" s="25" t="e">
        <f>IF('Crisis Indicator Data'!#REF!="No Data",1,IF(#REF!&lt;&gt;"",1,0))</f>
        <v>#REF!</v>
      </c>
      <c r="AA131" s="25" t="e">
        <f>IF('Crisis Indicator Data'!#REF!="No Data",1,IF(#REF!&lt;&gt;"",1,0))</f>
        <v>#REF!</v>
      </c>
      <c r="AB131" s="25" t="e">
        <f>IF('Crisis Indicator Data'!#REF!="No Data",1,IF(#REF!&lt;&gt;"",1,0))</f>
        <v>#REF!</v>
      </c>
      <c r="AC131" s="25" t="e">
        <f>IF('Crisis Indicator Data'!#REF!="No Data",1,IF(#REF!&lt;&gt;"",1,0))</f>
        <v>#REF!</v>
      </c>
      <c r="AD131" s="25" t="e">
        <f>IF('Crisis Indicator Data'!#REF!="No Data",1,IF(#REF!&lt;&gt;"",1,0))</f>
        <v>#REF!</v>
      </c>
      <c r="AE131" s="25" t="e">
        <f>IF('Crisis Indicator Data'!#REF!="No Data",1,IF(#REF!&lt;&gt;"",1,0))</f>
        <v>#REF!</v>
      </c>
      <c r="AF131" s="25" t="e">
        <f>IF('Crisis Indicator Data'!#REF!="No Data",1,IF(#REF!&lt;&gt;"",1,0))</f>
        <v>#REF!</v>
      </c>
      <c r="AG131" s="25" t="e">
        <f>IF('Crisis Indicator Data'!#REF!="No Data",1,IF(#REF!&lt;&gt;"",1,0))</f>
        <v>#REF!</v>
      </c>
      <c r="AH131" s="25" t="e">
        <f>IF('Crisis Indicator Data'!#REF!="No Data",1,IF(#REF!&lt;&gt;"",1,0))</f>
        <v>#REF!</v>
      </c>
      <c r="AI131" s="25" t="e">
        <f>IF('Crisis Indicator Data'!#REF!="No Data",1,IF(#REF!&lt;&gt;"",1,0))</f>
        <v>#REF!</v>
      </c>
      <c r="AJ131" s="25" t="e">
        <f>IF('Crisis Indicator Data'!#REF!="No Data",1,IF(#REF!&lt;&gt;"",1,0))</f>
        <v>#REF!</v>
      </c>
      <c r="AK131" s="25" t="e">
        <f>IF('Crisis Indicator Data'!#REF!="No Data",1,IF(#REF!&lt;&gt;"",1,0))</f>
        <v>#REF!</v>
      </c>
      <c r="AL131" s="25" t="e">
        <f>IF('Crisis Indicator Data'!#REF!="No Data",1,IF(#REF!&lt;&gt;"",1,0))</f>
        <v>#REF!</v>
      </c>
      <c r="AM131" s="25" t="e">
        <f>IF('Crisis Indicator Data'!#REF!="No Data",1,IF(#REF!&lt;&gt;"",1,0))</f>
        <v>#REF!</v>
      </c>
      <c r="AN131" s="25" t="e">
        <f>IF('Crisis Indicator Data'!#REF!="No Data",1,IF(#REF!&lt;&gt;"",1,0))</f>
        <v>#REF!</v>
      </c>
      <c r="AO131" s="25" t="e">
        <f>IF('Crisis Indicator Data'!#REF!="No Data",1,IF(#REF!&lt;&gt;"",1,0))</f>
        <v>#REF!</v>
      </c>
      <c r="AP131" s="25" t="e">
        <f>IF('Crisis Indicator Data'!#REF!="No Data",1,IF(#REF!&lt;&gt;"",1,0))</f>
        <v>#REF!</v>
      </c>
      <c r="AQ131" s="25" t="e">
        <f>IF('Crisis Indicator Data'!#REF!="No Data",1,IF(#REF!&lt;&gt;"",1,0))</f>
        <v>#REF!</v>
      </c>
      <c r="AR131" s="25" t="e">
        <f>IF('Crisis Indicator Data'!#REF!="No Data",1,IF(#REF!&lt;&gt;"",1,0))</f>
        <v>#REF!</v>
      </c>
      <c r="AS131" s="25" t="e">
        <f>IF('Crisis Indicator Data'!#REF!="No Data",1,IF(#REF!&lt;&gt;"",1,0))</f>
        <v>#REF!</v>
      </c>
      <c r="AT131" s="25" t="e">
        <f>IF('Crisis Indicator Data'!#REF!="No Data",1,IF(#REF!&lt;&gt;"",1,0))</f>
        <v>#REF!</v>
      </c>
      <c r="AU131" s="25" t="e">
        <f>IF('Crisis Indicator Data'!#REF!="No Data",1,IF(#REF!&lt;&gt;"",1,0))</f>
        <v>#REF!</v>
      </c>
      <c r="AV131" s="25" t="e">
        <f>IF('Crisis Indicator Data'!#REF!="No Data",1,IF(#REF!&lt;&gt;"",1,0))</f>
        <v>#REF!</v>
      </c>
      <c r="AW131" s="25" t="e">
        <f>IF('Crisis Indicator Data'!#REF!="No Data",1,IF(#REF!&lt;&gt;"",1,0))</f>
        <v>#REF!</v>
      </c>
      <c r="AX131" s="25" t="e">
        <f>IF('Crisis Indicator Data'!#REF!="No Data",1,IF(#REF!&lt;&gt;"",1,0))</f>
        <v>#REF!</v>
      </c>
      <c r="AY131" s="25" t="e">
        <f>IF('Crisis Indicator Data'!#REF!="No Data",1,IF(#REF!&lt;&gt;"",1,0))</f>
        <v>#REF!</v>
      </c>
      <c r="AZ131" s="25" t="e">
        <f>IF('Crisis Indicator Data'!#REF!="No Data",1,IF(#REF!&lt;&gt;"",1,0))</f>
        <v>#REF!</v>
      </c>
      <c r="BA131" t="e">
        <f t="shared" si="8"/>
        <v>#REF!</v>
      </c>
      <c r="BB131" s="27" t="e">
        <f t="shared" si="9"/>
        <v>#REF!</v>
      </c>
    </row>
    <row r="132" spans="1:54" x14ac:dyDescent="0.25">
      <c r="A132" t="s">
        <v>9479</v>
      </c>
      <c r="B132" s="25" t="e">
        <f>IF('Crisis Indicator Data'!#REF!="No Data",1,IF(#REF!&lt;&gt;"",1,0))</f>
        <v>#REF!</v>
      </c>
      <c r="C132" s="25" t="e">
        <f>IF('Crisis Indicator Data'!#REF!="No Data",1,IF(#REF!&lt;&gt;"",1,0))</f>
        <v>#REF!</v>
      </c>
      <c r="D132" s="25" t="e">
        <f>IF('Crisis Indicator Data'!#REF!="No Data",1,IF(#REF!&lt;&gt;"",1,0))</f>
        <v>#REF!</v>
      </c>
      <c r="E132" s="25" t="e">
        <f>IF('Crisis Indicator Data'!#REF!="No Data",1,IF(#REF!&lt;&gt;"",1,0))</f>
        <v>#REF!</v>
      </c>
      <c r="F132" s="25" t="e">
        <f>IF('Crisis Indicator Data'!#REF!="No Data",1,IF(#REF!&lt;&gt;"",1,0))</f>
        <v>#REF!</v>
      </c>
      <c r="G132" s="25" t="e">
        <f>IF('Crisis Indicator Data'!#REF!="No Data",1,IF(#REF!&lt;&gt;"",1,0))</f>
        <v>#REF!</v>
      </c>
      <c r="H132" s="25" t="e">
        <f>IF('Crisis Indicator Data'!#REF!="No Data",1,IF(#REF!&lt;&gt;"",1,0))</f>
        <v>#REF!</v>
      </c>
      <c r="I132" s="25" t="e">
        <f>IF('Crisis Indicator Data'!#REF!="No Data",1,IF(#REF!&lt;&gt;"",1,0))</f>
        <v>#REF!</v>
      </c>
      <c r="J132" s="25" t="e">
        <f>IF('Crisis Indicator Data'!#REF!="No Data",1,IF(#REF!&lt;&gt;"",1,0))</f>
        <v>#REF!</v>
      </c>
      <c r="K132" s="25" t="e">
        <f>IF('Crisis Indicator Data'!#REF!="No Data",1,IF(#REF!&lt;&gt;"",1,0))</f>
        <v>#REF!</v>
      </c>
      <c r="L132" s="25" t="e">
        <f>IF('Crisis Indicator Data'!#REF!="No Data",1,IF(#REF!&lt;&gt;"",1,0))</f>
        <v>#REF!</v>
      </c>
      <c r="M132" s="25" t="e">
        <f>IF('Crisis Indicator Data'!#REF!="No Data",1,IF(#REF!&lt;&gt;"",1,0))</f>
        <v>#REF!</v>
      </c>
      <c r="N132" s="25" t="e">
        <f>IF('Crisis Indicator Data'!#REF!="No Data",1,IF(#REF!&lt;&gt;"",1,0))</f>
        <v>#REF!</v>
      </c>
      <c r="O132" s="25" t="e">
        <f>IF('Crisis Indicator Data'!#REF!="No Data",1,IF(#REF!&lt;&gt;"",1,0))</f>
        <v>#REF!</v>
      </c>
      <c r="P132" s="25" t="e">
        <f>IF('Crisis Indicator Data'!#REF!="No Data",1,IF(#REF!&lt;&gt;"",1,0))</f>
        <v>#REF!</v>
      </c>
      <c r="Q132" s="25" t="e">
        <f>IF('Crisis Indicator Data'!#REF!="No Data",1,IF(#REF!&lt;&gt;"",1,0))</f>
        <v>#REF!</v>
      </c>
      <c r="R132" s="25" t="e">
        <f>IF('Crisis Indicator Data'!#REF!="No Data",1,IF(#REF!&lt;&gt;"",1,0))</f>
        <v>#REF!</v>
      </c>
      <c r="S132" s="25" t="e">
        <f>IF('Crisis Indicator Data'!#REF!="No Data",1,IF(#REF!&lt;&gt;"",1,0))</f>
        <v>#REF!</v>
      </c>
      <c r="T132" s="25" t="e">
        <f>IF('Crisis Indicator Data'!#REF!="No Data",1,IF(#REF!&lt;&gt;"",1,0))</f>
        <v>#REF!</v>
      </c>
      <c r="U132" s="25" t="e">
        <f>IF('Crisis Indicator Data'!#REF!="No Data",1,IF(#REF!&lt;&gt;"",1,0))</f>
        <v>#REF!</v>
      </c>
      <c r="V132" s="25" t="e">
        <f>IF('Crisis Indicator Data'!#REF!="No Data",1,IF(#REF!&lt;&gt;"",1,0))</f>
        <v>#REF!</v>
      </c>
      <c r="W132" s="25" t="e">
        <f>IF('Crisis Indicator Data'!#REF!="No Data",1,IF(#REF!&lt;&gt;"",1,0))</f>
        <v>#REF!</v>
      </c>
      <c r="X132" s="25" t="e">
        <f>IF('Crisis Indicator Data'!#REF!="No Data",1,IF(#REF!&lt;&gt;"",1,0))</f>
        <v>#REF!</v>
      </c>
      <c r="Y132" s="25" t="e">
        <f>IF('Crisis Indicator Data'!#REF!="No Data",1,IF(#REF!&lt;&gt;"",1,0))</f>
        <v>#REF!</v>
      </c>
      <c r="Z132" s="25" t="e">
        <f>IF('Crisis Indicator Data'!#REF!="No Data",1,IF(#REF!&lt;&gt;"",1,0))</f>
        <v>#REF!</v>
      </c>
      <c r="AA132" s="25" t="e">
        <f>IF('Crisis Indicator Data'!#REF!="No Data",1,IF(#REF!&lt;&gt;"",1,0))</f>
        <v>#REF!</v>
      </c>
      <c r="AB132" s="25" t="e">
        <f>IF('Crisis Indicator Data'!#REF!="No Data",1,IF(#REF!&lt;&gt;"",1,0))</f>
        <v>#REF!</v>
      </c>
      <c r="AC132" s="25" t="e">
        <f>IF('Crisis Indicator Data'!#REF!="No Data",1,IF(#REF!&lt;&gt;"",1,0))</f>
        <v>#REF!</v>
      </c>
      <c r="AD132" s="25" t="e">
        <f>IF('Crisis Indicator Data'!#REF!="No Data",1,IF(#REF!&lt;&gt;"",1,0))</f>
        <v>#REF!</v>
      </c>
      <c r="AE132" s="25" t="e">
        <f>IF('Crisis Indicator Data'!#REF!="No Data",1,IF(#REF!&lt;&gt;"",1,0))</f>
        <v>#REF!</v>
      </c>
      <c r="AF132" s="25" t="e">
        <f>IF('Crisis Indicator Data'!#REF!="No Data",1,IF(#REF!&lt;&gt;"",1,0))</f>
        <v>#REF!</v>
      </c>
      <c r="AG132" s="25" t="e">
        <f>IF('Crisis Indicator Data'!#REF!="No Data",1,IF(#REF!&lt;&gt;"",1,0))</f>
        <v>#REF!</v>
      </c>
      <c r="AH132" s="25" t="e">
        <f>IF('Crisis Indicator Data'!#REF!="No Data",1,IF(#REF!&lt;&gt;"",1,0))</f>
        <v>#REF!</v>
      </c>
      <c r="AI132" s="25" t="e">
        <f>IF('Crisis Indicator Data'!#REF!="No Data",1,IF(#REF!&lt;&gt;"",1,0))</f>
        <v>#REF!</v>
      </c>
      <c r="AJ132" s="25" t="e">
        <f>IF('Crisis Indicator Data'!#REF!="No Data",1,IF(#REF!&lt;&gt;"",1,0))</f>
        <v>#REF!</v>
      </c>
      <c r="AK132" s="25" t="e">
        <f>IF('Crisis Indicator Data'!#REF!="No Data",1,IF(#REF!&lt;&gt;"",1,0))</f>
        <v>#REF!</v>
      </c>
      <c r="AL132" s="25" t="e">
        <f>IF('Crisis Indicator Data'!#REF!="No Data",1,IF(#REF!&lt;&gt;"",1,0))</f>
        <v>#REF!</v>
      </c>
      <c r="AM132" s="25" t="e">
        <f>IF('Crisis Indicator Data'!#REF!="No Data",1,IF(#REF!&lt;&gt;"",1,0))</f>
        <v>#REF!</v>
      </c>
      <c r="AN132" s="25" t="e">
        <f>IF('Crisis Indicator Data'!#REF!="No Data",1,IF(#REF!&lt;&gt;"",1,0))</f>
        <v>#REF!</v>
      </c>
      <c r="AO132" s="25" t="e">
        <f>IF('Crisis Indicator Data'!#REF!="No Data",1,IF(#REF!&lt;&gt;"",1,0))</f>
        <v>#REF!</v>
      </c>
      <c r="AP132" s="25" t="e">
        <f>IF('Crisis Indicator Data'!#REF!="No Data",1,IF(#REF!&lt;&gt;"",1,0))</f>
        <v>#REF!</v>
      </c>
      <c r="AQ132" s="25" t="e">
        <f>IF('Crisis Indicator Data'!#REF!="No Data",1,IF(#REF!&lt;&gt;"",1,0))</f>
        <v>#REF!</v>
      </c>
      <c r="AR132" s="25" t="e">
        <f>IF('Crisis Indicator Data'!#REF!="No Data",1,IF(#REF!&lt;&gt;"",1,0))</f>
        <v>#REF!</v>
      </c>
      <c r="AS132" s="25" t="e">
        <f>IF('Crisis Indicator Data'!#REF!="No Data",1,IF(#REF!&lt;&gt;"",1,0))</f>
        <v>#REF!</v>
      </c>
      <c r="AT132" s="25" t="e">
        <f>IF('Crisis Indicator Data'!#REF!="No Data",1,IF(#REF!&lt;&gt;"",1,0))</f>
        <v>#REF!</v>
      </c>
      <c r="AU132" s="25" t="e">
        <f>IF('Crisis Indicator Data'!#REF!="No Data",1,IF(#REF!&lt;&gt;"",1,0))</f>
        <v>#REF!</v>
      </c>
      <c r="AV132" s="25" t="e">
        <f>IF('Crisis Indicator Data'!#REF!="No Data",1,IF(#REF!&lt;&gt;"",1,0))</f>
        <v>#REF!</v>
      </c>
      <c r="AW132" s="25" t="e">
        <f>IF('Crisis Indicator Data'!#REF!="No Data",1,IF(#REF!&lt;&gt;"",1,0))</f>
        <v>#REF!</v>
      </c>
      <c r="AX132" s="25" t="e">
        <f>IF('Crisis Indicator Data'!#REF!="No Data",1,IF(#REF!&lt;&gt;"",1,0))</f>
        <v>#REF!</v>
      </c>
      <c r="AY132" s="25" t="e">
        <f>IF('Crisis Indicator Data'!#REF!="No Data",1,IF(#REF!&lt;&gt;"",1,0))</f>
        <v>#REF!</v>
      </c>
      <c r="AZ132" s="25" t="e">
        <f>IF('Crisis Indicator Data'!#REF!="No Data",1,IF(#REF!&lt;&gt;"",1,0))</f>
        <v>#REF!</v>
      </c>
      <c r="BA132" t="e">
        <f t="shared" si="8"/>
        <v>#REF!</v>
      </c>
      <c r="BB132" s="27" t="e">
        <f t="shared" si="9"/>
        <v>#REF!</v>
      </c>
    </row>
    <row r="133" spans="1:54" x14ac:dyDescent="0.25">
      <c r="A133" t="s">
        <v>9484</v>
      </c>
      <c r="B133" s="25" t="e">
        <f>IF('Crisis Indicator Data'!#REF!="No Data",1,IF(#REF!&lt;&gt;"",1,0))</f>
        <v>#REF!</v>
      </c>
      <c r="C133" s="25" t="e">
        <f>IF('Crisis Indicator Data'!#REF!="No Data",1,IF(#REF!&lt;&gt;"",1,0))</f>
        <v>#REF!</v>
      </c>
      <c r="D133" s="25" t="e">
        <f>IF('Crisis Indicator Data'!#REF!="No Data",1,IF(#REF!&lt;&gt;"",1,0))</f>
        <v>#REF!</v>
      </c>
      <c r="E133" s="25" t="e">
        <f>IF('Crisis Indicator Data'!#REF!="No Data",1,IF(#REF!&lt;&gt;"",1,0))</f>
        <v>#REF!</v>
      </c>
      <c r="F133" s="25" t="e">
        <f>IF('Crisis Indicator Data'!#REF!="No Data",1,IF(#REF!&lt;&gt;"",1,0))</f>
        <v>#REF!</v>
      </c>
      <c r="G133" s="25" t="e">
        <f>IF('Crisis Indicator Data'!#REF!="No Data",1,IF(#REF!&lt;&gt;"",1,0))</f>
        <v>#REF!</v>
      </c>
      <c r="H133" s="25" t="e">
        <f>IF('Crisis Indicator Data'!#REF!="No Data",1,IF(#REF!&lt;&gt;"",1,0))</f>
        <v>#REF!</v>
      </c>
      <c r="I133" s="25" t="e">
        <f>IF('Crisis Indicator Data'!#REF!="No Data",1,IF(#REF!&lt;&gt;"",1,0))</f>
        <v>#REF!</v>
      </c>
      <c r="J133" s="25" t="e">
        <f>IF('Crisis Indicator Data'!#REF!="No Data",1,IF(#REF!&lt;&gt;"",1,0))</f>
        <v>#REF!</v>
      </c>
      <c r="K133" s="25" t="e">
        <f>IF('Crisis Indicator Data'!#REF!="No Data",1,IF(#REF!&lt;&gt;"",1,0))</f>
        <v>#REF!</v>
      </c>
      <c r="L133" s="25" t="e">
        <f>IF('Crisis Indicator Data'!#REF!="No Data",1,IF(#REF!&lt;&gt;"",1,0))</f>
        <v>#REF!</v>
      </c>
      <c r="M133" s="25" t="e">
        <f>IF('Crisis Indicator Data'!#REF!="No Data",1,IF(#REF!&lt;&gt;"",1,0))</f>
        <v>#REF!</v>
      </c>
      <c r="N133" s="25" t="e">
        <f>IF('Crisis Indicator Data'!#REF!="No Data",1,IF(#REF!&lt;&gt;"",1,0))</f>
        <v>#REF!</v>
      </c>
      <c r="O133" s="25" t="e">
        <f>IF('Crisis Indicator Data'!#REF!="No Data",1,IF(#REF!&lt;&gt;"",1,0))</f>
        <v>#REF!</v>
      </c>
      <c r="P133" s="25" t="e">
        <f>IF('Crisis Indicator Data'!#REF!="No Data",1,IF(#REF!&lt;&gt;"",1,0))</f>
        <v>#REF!</v>
      </c>
      <c r="Q133" s="25" t="e">
        <f>IF('Crisis Indicator Data'!#REF!="No Data",1,IF(#REF!&lt;&gt;"",1,0))</f>
        <v>#REF!</v>
      </c>
      <c r="R133" s="25" t="e">
        <f>IF('Crisis Indicator Data'!#REF!="No Data",1,IF(#REF!&lt;&gt;"",1,0))</f>
        <v>#REF!</v>
      </c>
      <c r="S133" s="25" t="e">
        <f>IF('Crisis Indicator Data'!#REF!="No Data",1,IF(#REF!&lt;&gt;"",1,0))</f>
        <v>#REF!</v>
      </c>
      <c r="T133" s="25" t="e">
        <f>IF('Crisis Indicator Data'!#REF!="No Data",1,IF(#REF!&lt;&gt;"",1,0))</f>
        <v>#REF!</v>
      </c>
      <c r="U133" s="25" t="e">
        <f>IF('Crisis Indicator Data'!#REF!="No Data",1,IF(#REF!&lt;&gt;"",1,0))</f>
        <v>#REF!</v>
      </c>
      <c r="V133" s="25" t="e">
        <f>IF('Crisis Indicator Data'!#REF!="No Data",1,IF(#REF!&lt;&gt;"",1,0))</f>
        <v>#REF!</v>
      </c>
      <c r="W133" s="25" t="e">
        <f>IF('Crisis Indicator Data'!#REF!="No Data",1,IF(#REF!&lt;&gt;"",1,0))</f>
        <v>#REF!</v>
      </c>
      <c r="X133" s="25" t="e">
        <f>IF('Crisis Indicator Data'!#REF!="No Data",1,IF(#REF!&lt;&gt;"",1,0))</f>
        <v>#REF!</v>
      </c>
      <c r="Y133" s="25" t="e">
        <f>IF('Crisis Indicator Data'!#REF!="No Data",1,IF(#REF!&lt;&gt;"",1,0))</f>
        <v>#REF!</v>
      </c>
      <c r="Z133" s="25" t="e">
        <f>IF('Crisis Indicator Data'!#REF!="No Data",1,IF(#REF!&lt;&gt;"",1,0))</f>
        <v>#REF!</v>
      </c>
      <c r="AA133" s="25" t="e">
        <f>IF('Crisis Indicator Data'!#REF!="No Data",1,IF(#REF!&lt;&gt;"",1,0))</f>
        <v>#REF!</v>
      </c>
      <c r="AB133" s="25" t="e">
        <f>IF('Crisis Indicator Data'!#REF!="No Data",1,IF(#REF!&lt;&gt;"",1,0))</f>
        <v>#REF!</v>
      </c>
      <c r="AC133" s="25" t="e">
        <f>IF('Crisis Indicator Data'!#REF!="No Data",1,IF(#REF!&lt;&gt;"",1,0))</f>
        <v>#REF!</v>
      </c>
      <c r="AD133" s="25" t="e">
        <f>IF('Crisis Indicator Data'!#REF!="No Data",1,IF(#REF!&lt;&gt;"",1,0))</f>
        <v>#REF!</v>
      </c>
      <c r="AE133" s="25" t="e">
        <f>IF('Crisis Indicator Data'!#REF!="No Data",1,IF(#REF!&lt;&gt;"",1,0))</f>
        <v>#REF!</v>
      </c>
      <c r="AF133" s="25" t="e">
        <f>IF('Crisis Indicator Data'!#REF!="No Data",1,IF(#REF!&lt;&gt;"",1,0))</f>
        <v>#REF!</v>
      </c>
      <c r="AG133" s="25" t="e">
        <f>IF('Crisis Indicator Data'!#REF!="No Data",1,IF(#REF!&lt;&gt;"",1,0))</f>
        <v>#REF!</v>
      </c>
      <c r="AH133" s="25" t="e">
        <f>IF('Crisis Indicator Data'!#REF!="No Data",1,IF(#REF!&lt;&gt;"",1,0))</f>
        <v>#REF!</v>
      </c>
      <c r="AI133" s="25" t="e">
        <f>IF('Crisis Indicator Data'!#REF!="No Data",1,IF(#REF!&lt;&gt;"",1,0))</f>
        <v>#REF!</v>
      </c>
      <c r="AJ133" s="25" t="e">
        <f>IF('Crisis Indicator Data'!#REF!="No Data",1,IF(#REF!&lt;&gt;"",1,0))</f>
        <v>#REF!</v>
      </c>
      <c r="AK133" s="25" t="e">
        <f>IF('Crisis Indicator Data'!#REF!="No Data",1,IF(#REF!&lt;&gt;"",1,0))</f>
        <v>#REF!</v>
      </c>
      <c r="AL133" s="25" t="e">
        <f>IF('Crisis Indicator Data'!#REF!="No Data",1,IF(#REF!&lt;&gt;"",1,0))</f>
        <v>#REF!</v>
      </c>
      <c r="AM133" s="25" t="e">
        <f>IF('Crisis Indicator Data'!#REF!="No Data",1,IF(#REF!&lt;&gt;"",1,0))</f>
        <v>#REF!</v>
      </c>
      <c r="AN133" s="25" t="e">
        <f>IF('Crisis Indicator Data'!#REF!="No Data",1,IF(#REF!&lt;&gt;"",1,0))</f>
        <v>#REF!</v>
      </c>
      <c r="AO133" s="25" t="e">
        <f>IF('Crisis Indicator Data'!#REF!="No Data",1,IF(#REF!&lt;&gt;"",1,0))</f>
        <v>#REF!</v>
      </c>
      <c r="AP133" s="25" t="e">
        <f>IF('Crisis Indicator Data'!#REF!="No Data",1,IF(#REF!&lt;&gt;"",1,0))</f>
        <v>#REF!</v>
      </c>
      <c r="AQ133" s="25" t="e">
        <f>IF('Crisis Indicator Data'!#REF!="No Data",1,IF(#REF!&lt;&gt;"",1,0))</f>
        <v>#REF!</v>
      </c>
      <c r="AR133" s="25" t="e">
        <f>IF('Crisis Indicator Data'!#REF!="No Data",1,IF(#REF!&lt;&gt;"",1,0))</f>
        <v>#REF!</v>
      </c>
      <c r="AS133" s="25" t="e">
        <f>IF('Crisis Indicator Data'!#REF!="No Data",1,IF(#REF!&lt;&gt;"",1,0))</f>
        <v>#REF!</v>
      </c>
      <c r="AT133" s="25" t="e">
        <f>IF('Crisis Indicator Data'!#REF!="No Data",1,IF(#REF!&lt;&gt;"",1,0))</f>
        <v>#REF!</v>
      </c>
      <c r="AU133" s="25" t="e">
        <f>IF('Crisis Indicator Data'!#REF!="No Data",1,IF(#REF!&lt;&gt;"",1,0))</f>
        <v>#REF!</v>
      </c>
      <c r="AV133" s="25" t="e">
        <f>IF('Crisis Indicator Data'!#REF!="No Data",1,IF(#REF!&lt;&gt;"",1,0))</f>
        <v>#REF!</v>
      </c>
      <c r="AW133" s="25" t="e">
        <f>IF('Crisis Indicator Data'!#REF!="No Data",1,IF(#REF!&lt;&gt;"",1,0))</f>
        <v>#REF!</v>
      </c>
      <c r="AX133" s="25" t="e">
        <f>IF('Crisis Indicator Data'!#REF!="No Data",1,IF(#REF!&lt;&gt;"",1,0))</f>
        <v>#REF!</v>
      </c>
      <c r="AY133" s="25" t="e">
        <f>IF('Crisis Indicator Data'!#REF!="No Data",1,IF(#REF!&lt;&gt;"",1,0))</f>
        <v>#REF!</v>
      </c>
      <c r="AZ133" s="25" t="e">
        <f>IF('Crisis Indicator Data'!#REF!="No Data",1,IF(#REF!&lt;&gt;"",1,0))</f>
        <v>#REF!</v>
      </c>
      <c r="BA133" t="e">
        <f t="shared" si="8"/>
        <v>#REF!</v>
      </c>
      <c r="BB133" s="27" t="e">
        <f t="shared" si="9"/>
        <v>#REF!</v>
      </c>
    </row>
    <row r="134" spans="1:54" x14ac:dyDescent="0.25">
      <c r="A134" t="s">
        <v>9490</v>
      </c>
      <c r="B134" s="25" t="e">
        <f>IF('Crisis Indicator Data'!#REF!="No Data",1,IF(#REF!&lt;&gt;"",1,0))</f>
        <v>#REF!</v>
      </c>
      <c r="C134" s="25" t="e">
        <f>IF('Crisis Indicator Data'!#REF!="No Data",1,IF(#REF!&lt;&gt;"",1,0))</f>
        <v>#REF!</v>
      </c>
      <c r="D134" s="25" t="e">
        <f>IF('Crisis Indicator Data'!#REF!="No Data",1,IF(#REF!&lt;&gt;"",1,0))</f>
        <v>#REF!</v>
      </c>
      <c r="E134" s="25" t="e">
        <f>IF('Crisis Indicator Data'!#REF!="No Data",1,IF(#REF!&lt;&gt;"",1,0))</f>
        <v>#REF!</v>
      </c>
      <c r="F134" s="25" t="e">
        <f>IF('Crisis Indicator Data'!#REF!="No Data",1,IF(#REF!&lt;&gt;"",1,0))</f>
        <v>#REF!</v>
      </c>
      <c r="G134" s="25" t="e">
        <f>IF('Crisis Indicator Data'!#REF!="No Data",1,IF(#REF!&lt;&gt;"",1,0))</f>
        <v>#REF!</v>
      </c>
      <c r="H134" s="25" t="e">
        <f>IF('Crisis Indicator Data'!#REF!="No Data",1,IF(#REF!&lt;&gt;"",1,0))</f>
        <v>#REF!</v>
      </c>
      <c r="I134" s="25" t="e">
        <f>IF('Crisis Indicator Data'!#REF!="No Data",1,IF(#REF!&lt;&gt;"",1,0))</f>
        <v>#REF!</v>
      </c>
      <c r="J134" s="25" t="e">
        <f>IF('Crisis Indicator Data'!#REF!="No Data",1,IF(#REF!&lt;&gt;"",1,0))</f>
        <v>#REF!</v>
      </c>
      <c r="K134" s="25" t="e">
        <f>IF('Crisis Indicator Data'!#REF!="No Data",1,IF(#REF!&lt;&gt;"",1,0))</f>
        <v>#REF!</v>
      </c>
      <c r="L134" s="25" t="e">
        <f>IF('Crisis Indicator Data'!#REF!="No Data",1,IF(#REF!&lt;&gt;"",1,0))</f>
        <v>#REF!</v>
      </c>
      <c r="M134" s="25" t="e">
        <f>IF('Crisis Indicator Data'!#REF!="No Data",1,IF(#REF!&lt;&gt;"",1,0))</f>
        <v>#REF!</v>
      </c>
      <c r="N134" s="25" t="e">
        <f>IF('Crisis Indicator Data'!#REF!="No Data",1,IF(#REF!&lt;&gt;"",1,0))</f>
        <v>#REF!</v>
      </c>
      <c r="O134" s="25" t="e">
        <f>IF('Crisis Indicator Data'!#REF!="No Data",1,IF(#REF!&lt;&gt;"",1,0))</f>
        <v>#REF!</v>
      </c>
      <c r="P134" s="25" t="e">
        <f>IF('Crisis Indicator Data'!#REF!="No Data",1,IF(#REF!&lt;&gt;"",1,0))</f>
        <v>#REF!</v>
      </c>
      <c r="Q134" s="25" t="e">
        <f>IF('Crisis Indicator Data'!#REF!="No Data",1,IF(#REF!&lt;&gt;"",1,0))</f>
        <v>#REF!</v>
      </c>
      <c r="R134" s="25" t="e">
        <f>IF('Crisis Indicator Data'!#REF!="No Data",1,IF(#REF!&lt;&gt;"",1,0))</f>
        <v>#REF!</v>
      </c>
      <c r="S134" s="25" t="e">
        <f>IF('Crisis Indicator Data'!#REF!="No Data",1,IF(#REF!&lt;&gt;"",1,0))</f>
        <v>#REF!</v>
      </c>
      <c r="T134" s="25" t="e">
        <f>IF('Crisis Indicator Data'!#REF!="No Data",1,IF(#REF!&lt;&gt;"",1,0))</f>
        <v>#REF!</v>
      </c>
      <c r="U134" s="25" t="e">
        <f>IF('Crisis Indicator Data'!#REF!="No Data",1,IF(#REF!&lt;&gt;"",1,0))</f>
        <v>#REF!</v>
      </c>
      <c r="V134" s="25" t="e">
        <f>IF('Crisis Indicator Data'!#REF!="No Data",1,IF(#REF!&lt;&gt;"",1,0))</f>
        <v>#REF!</v>
      </c>
      <c r="W134" s="25" t="e">
        <f>IF('Crisis Indicator Data'!#REF!="No Data",1,IF(#REF!&lt;&gt;"",1,0))</f>
        <v>#REF!</v>
      </c>
      <c r="X134" s="25" t="e">
        <f>IF('Crisis Indicator Data'!#REF!="No Data",1,IF(#REF!&lt;&gt;"",1,0))</f>
        <v>#REF!</v>
      </c>
      <c r="Y134" s="25" t="e">
        <f>IF('Crisis Indicator Data'!#REF!="No Data",1,IF(#REF!&lt;&gt;"",1,0))</f>
        <v>#REF!</v>
      </c>
      <c r="Z134" s="25" t="e">
        <f>IF('Crisis Indicator Data'!#REF!="No Data",1,IF(#REF!&lt;&gt;"",1,0))</f>
        <v>#REF!</v>
      </c>
      <c r="AA134" s="25" t="e">
        <f>IF('Crisis Indicator Data'!#REF!="No Data",1,IF(#REF!&lt;&gt;"",1,0))</f>
        <v>#REF!</v>
      </c>
      <c r="AB134" s="25" t="e">
        <f>IF('Crisis Indicator Data'!#REF!="No Data",1,IF(#REF!&lt;&gt;"",1,0))</f>
        <v>#REF!</v>
      </c>
      <c r="AC134" s="25" t="e">
        <f>IF('Crisis Indicator Data'!#REF!="No Data",1,IF(#REF!&lt;&gt;"",1,0))</f>
        <v>#REF!</v>
      </c>
      <c r="AD134" s="25" t="e">
        <f>IF('Crisis Indicator Data'!#REF!="No Data",1,IF(#REF!&lt;&gt;"",1,0))</f>
        <v>#REF!</v>
      </c>
      <c r="AE134" s="25" t="e">
        <f>IF('Crisis Indicator Data'!#REF!="No Data",1,IF(#REF!&lt;&gt;"",1,0))</f>
        <v>#REF!</v>
      </c>
      <c r="AF134" s="25" t="e">
        <f>IF('Crisis Indicator Data'!#REF!="No Data",1,IF(#REF!&lt;&gt;"",1,0))</f>
        <v>#REF!</v>
      </c>
      <c r="AG134" s="25" t="e">
        <f>IF('Crisis Indicator Data'!#REF!="No Data",1,IF(#REF!&lt;&gt;"",1,0))</f>
        <v>#REF!</v>
      </c>
      <c r="AH134" s="25" t="e">
        <f>IF('Crisis Indicator Data'!#REF!="No Data",1,IF(#REF!&lt;&gt;"",1,0))</f>
        <v>#REF!</v>
      </c>
      <c r="AI134" s="25" t="e">
        <f>IF('Crisis Indicator Data'!#REF!="No Data",1,IF(#REF!&lt;&gt;"",1,0))</f>
        <v>#REF!</v>
      </c>
      <c r="AJ134" s="25" t="e">
        <f>IF('Crisis Indicator Data'!#REF!="No Data",1,IF(#REF!&lt;&gt;"",1,0))</f>
        <v>#REF!</v>
      </c>
      <c r="AK134" s="25" t="e">
        <f>IF('Crisis Indicator Data'!#REF!="No Data",1,IF(#REF!&lt;&gt;"",1,0))</f>
        <v>#REF!</v>
      </c>
      <c r="AL134" s="25" t="e">
        <f>IF('Crisis Indicator Data'!#REF!="No Data",1,IF(#REF!&lt;&gt;"",1,0))</f>
        <v>#REF!</v>
      </c>
      <c r="AM134" s="25" t="e">
        <f>IF('Crisis Indicator Data'!#REF!="No Data",1,IF(#REF!&lt;&gt;"",1,0))</f>
        <v>#REF!</v>
      </c>
      <c r="AN134" s="25" t="e">
        <f>IF('Crisis Indicator Data'!#REF!="No Data",1,IF(#REF!&lt;&gt;"",1,0))</f>
        <v>#REF!</v>
      </c>
      <c r="AO134" s="25" t="e">
        <f>IF('Crisis Indicator Data'!#REF!="No Data",1,IF(#REF!&lt;&gt;"",1,0))</f>
        <v>#REF!</v>
      </c>
      <c r="AP134" s="25" t="e">
        <f>IF('Crisis Indicator Data'!#REF!="No Data",1,IF(#REF!&lt;&gt;"",1,0))</f>
        <v>#REF!</v>
      </c>
      <c r="AQ134" s="25" t="e">
        <f>IF('Crisis Indicator Data'!#REF!="No Data",1,IF(#REF!&lt;&gt;"",1,0))</f>
        <v>#REF!</v>
      </c>
      <c r="AR134" s="25" t="e">
        <f>IF('Crisis Indicator Data'!#REF!="No Data",1,IF(#REF!&lt;&gt;"",1,0))</f>
        <v>#REF!</v>
      </c>
      <c r="AS134" s="25" t="e">
        <f>IF('Crisis Indicator Data'!#REF!="No Data",1,IF(#REF!&lt;&gt;"",1,0))</f>
        <v>#REF!</v>
      </c>
      <c r="AT134" s="25" t="e">
        <f>IF('Crisis Indicator Data'!#REF!="No Data",1,IF(#REF!&lt;&gt;"",1,0))</f>
        <v>#REF!</v>
      </c>
      <c r="AU134" s="25" t="e">
        <f>IF('Crisis Indicator Data'!#REF!="No Data",1,IF(#REF!&lt;&gt;"",1,0))</f>
        <v>#REF!</v>
      </c>
      <c r="AV134" s="25" t="e">
        <f>IF('Crisis Indicator Data'!#REF!="No Data",1,IF(#REF!&lt;&gt;"",1,0))</f>
        <v>#REF!</v>
      </c>
      <c r="AW134" s="25" t="e">
        <f>IF('Crisis Indicator Data'!#REF!="No Data",1,IF(#REF!&lt;&gt;"",1,0))</f>
        <v>#REF!</v>
      </c>
      <c r="AX134" s="25" t="e">
        <f>IF('Crisis Indicator Data'!#REF!="No Data",1,IF(#REF!&lt;&gt;"",1,0))</f>
        <v>#REF!</v>
      </c>
      <c r="AY134" s="25" t="e">
        <f>IF('Crisis Indicator Data'!#REF!="No Data",1,IF(#REF!&lt;&gt;"",1,0))</f>
        <v>#REF!</v>
      </c>
      <c r="AZ134" s="25" t="e">
        <f>IF('Crisis Indicator Data'!#REF!="No Data",1,IF(#REF!&lt;&gt;"",1,0))</f>
        <v>#REF!</v>
      </c>
      <c r="BA134" t="e">
        <f t="shared" si="8"/>
        <v>#REF!</v>
      </c>
      <c r="BB134" s="27" t="e">
        <f t="shared" si="9"/>
        <v>#REF!</v>
      </c>
    </row>
    <row r="135" spans="1:54" x14ac:dyDescent="0.25">
      <c r="A135" t="s">
        <v>9480</v>
      </c>
      <c r="B135" s="25" t="e">
        <f>IF('Crisis Indicator Data'!#REF!="No Data",1,IF(#REF!&lt;&gt;"",1,0))</f>
        <v>#REF!</v>
      </c>
      <c r="C135" s="25" t="e">
        <f>IF('Crisis Indicator Data'!#REF!="No Data",1,IF(#REF!&lt;&gt;"",1,0))</f>
        <v>#REF!</v>
      </c>
      <c r="D135" s="25" t="e">
        <f>IF('Crisis Indicator Data'!#REF!="No Data",1,IF(#REF!&lt;&gt;"",1,0))</f>
        <v>#REF!</v>
      </c>
      <c r="E135" s="25" t="e">
        <f>IF('Crisis Indicator Data'!#REF!="No Data",1,IF(#REF!&lt;&gt;"",1,0))</f>
        <v>#REF!</v>
      </c>
      <c r="F135" s="25" t="e">
        <f>IF('Crisis Indicator Data'!#REF!="No Data",1,IF(#REF!&lt;&gt;"",1,0))</f>
        <v>#REF!</v>
      </c>
      <c r="G135" s="25" t="e">
        <f>IF('Crisis Indicator Data'!#REF!="No Data",1,IF(#REF!&lt;&gt;"",1,0))</f>
        <v>#REF!</v>
      </c>
      <c r="H135" s="25" t="e">
        <f>IF('Crisis Indicator Data'!#REF!="No Data",1,IF(#REF!&lt;&gt;"",1,0))</f>
        <v>#REF!</v>
      </c>
      <c r="I135" s="25" t="e">
        <f>IF('Crisis Indicator Data'!#REF!="No Data",1,IF(#REF!&lt;&gt;"",1,0))</f>
        <v>#REF!</v>
      </c>
      <c r="J135" s="25" t="e">
        <f>IF('Crisis Indicator Data'!#REF!="No Data",1,IF(#REF!&lt;&gt;"",1,0))</f>
        <v>#REF!</v>
      </c>
      <c r="K135" s="25" t="e">
        <f>IF('Crisis Indicator Data'!#REF!="No Data",1,IF(#REF!&lt;&gt;"",1,0))</f>
        <v>#REF!</v>
      </c>
      <c r="L135" s="25" t="e">
        <f>IF('Crisis Indicator Data'!#REF!="No Data",1,IF(#REF!&lt;&gt;"",1,0))</f>
        <v>#REF!</v>
      </c>
      <c r="M135" s="25" t="e">
        <f>IF('Crisis Indicator Data'!#REF!="No Data",1,IF(#REF!&lt;&gt;"",1,0))</f>
        <v>#REF!</v>
      </c>
      <c r="N135" s="25" t="e">
        <f>IF('Crisis Indicator Data'!#REF!="No Data",1,IF(#REF!&lt;&gt;"",1,0))</f>
        <v>#REF!</v>
      </c>
      <c r="O135" s="25" t="e">
        <f>IF('Crisis Indicator Data'!#REF!="No Data",1,IF(#REF!&lt;&gt;"",1,0))</f>
        <v>#REF!</v>
      </c>
      <c r="P135" s="25" t="e">
        <f>IF('Crisis Indicator Data'!#REF!="No Data",1,IF(#REF!&lt;&gt;"",1,0))</f>
        <v>#REF!</v>
      </c>
      <c r="Q135" s="25" t="e">
        <f>IF('Crisis Indicator Data'!#REF!="No Data",1,IF(#REF!&lt;&gt;"",1,0))</f>
        <v>#REF!</v>
      </c>
      <c r="R135" s="25" t="e">
        <f>IF('Crisis Indicator Data'!#REF!="No Data",1,IF(#REF!&lt;&gt;"",1,0))</f>
        <v>#REF!</v>
      </c>
      <c r="S135" s="25" t="e">
        <f>IF('Crisis Indicator Data'!#REF!="No Data",1,IF(#REF!&lt;&gt;"",1,0))</f>
        <v>#REF!</v>
      </c>
      <c r="T135" s="25" t="e">
        <f>IF('Crisis Indicator Data'!#REF!="No Data",1,IF(#REF!&lt;&gt;"",1,0))</f>
        <v>#REF!</v>
      </c>
      <c r="U135" s="25" t="e">
        <f>IF('Crisis Indicator Data'!#REF!="No Data",1,IF(#REF!&lt;&gt;"",1,0))</f>
        <v>#REF!</v>
      </c>
      <c r="V135" s="25" t="e">
        <f>IF('Crisis Indicator Data'!#REF!="No Data",1,IF(#REF!&lt;&gt;"",1,0))</f>
        <v>#REF!</v>
      </c>
      <c r="W135" s="25" t="e">
        <f>IF('Crisis Indicator Data'!#REF!="No Data",1,IF(#REF!&lt;&gt;"",1,0))</f>
        <v>#REF!</v>
      </c>
      <c r="X135" s="25" t="e">
        <f>IF('Crisis Indicator Data'!#REF!="No Data",1,IF(#REF!&lt;&gt;"",1,0))</f>
        <v>#REF!</v>
      </c>
      <c r="Y135" s="25" t="e">
        <f>IF('Crisis Indicator Data'!#REF!="No Data",1,IF(#REF!&lt;&gt;"",1,0))</f>
        <v>#REF!</v>
      </c>
      <c r="Z135" s="25" t="e">
        <f>IF('Crisis Indicator Data'!#REF!="No Data",1,IF(#REF!&lt;&gt;"",1,0))</f>
        <v>#REF!</v>
      </c>
      <c r="AA135" s="25" t="e">
        <f>IF('Crisis Indicator Data'!#REF!="No Data",1,IF(#REF!&lt;&gt;"",1,0))</f>
        <v>#REF!</v>
      </c>
      <c r="AB135" s="25" t="e">
        <f>IF('Crisis Indicator Data'!#REF!="No Data",1,IF(#REF!&lt;&gt;"",1,0))</f>
        <v>#REF!</v>
      </c>
      <c r="AC135" s="25" t="e">
        <f>IF('Crisis Indicator Data'!#REF!="No Data",1,IF(#REF!&lt;&gt;"",1,0))</f>
        <v>#REF!</v>
      </c>
      <c r="AD135" s="25" t="e">
        <f>IF('Crisis Indicator Data'!#REF!="No Data",1,IF(#REF!&lt;&gt;"",1,0))</f>
        <v>#REF!</v>
      </c>
      <c r="AE135" s="25" t="e">
        <f>IF('Crisis Indicator Data'!#REF!="No Data",1,IF(#REF!&lt;&gt;"",1,0))</f>
        <v>#REF!</v>
      </c>
      <c r="AF135" s="25" t="e">
        <f>IF('Crisis Indicator Data'!#REF!="No Data",1,IF(#REF!&lt;&gt;"",1,0))</f>
        <v>#REF!</v>
      </c>
      <c r="AG135" s="25" t="e">
        <f>IF('Crisis Indicator Data'!#REF!="No Data",1,IF(#REF!&lt;&gt;"",1,0))</f>
        <v>#REF!</v>
      </c>
      <c r="AH135" s="25" t="e">
        <f>IF('Crisis Indicator Data'!#REF!="No Data",1,IF(#REF!&lt;&gt;"",1,0))</f>
        <v>#REF!</v>
      </c>
      <c r="AI135" s="25" t="e">
        <f>IF('Crisis Indicator Data'!#REF!="No Data",1,IF(#REF!&lt;&gt;"",1,0))</f>
        <v>#REF!</v>
      </c>
      <c r="AJ135" s="25" t="e">
        <f>IF('Crisis Indicator Data'!#REF!="No Data",1,IF(#REF!&lt;&gt;"",1,0))</f>
        <v>#REF!</v>
      </c>
      <c r="AK135" s="25" t="e">
        <f>IF('Crisis Indicator Data'!#REF!="No Data",1,IF(#REF!&lt;&gt;"",1,0))</f>
        <v>#REF!</v>
      </c>
      <c r="AL135" s="25" t="e">
        <f>IF('Crisis Indicator Data'!#REF!="No Data",1,IF(#REF!&lt;&gt;"",1,0))</f>
        <v>#REF!</v>
      </c>
      <c r="AM135" s="25" t="e">
        <f>IF('Crisis Indicator Data'!#REF!="No Data",1,IF(#REF!&lt;&gt;"",1,0))</f>
        <v>#REF!</v>
      </c>
      <c r="AN135" s="25" t="e">
        <f>IF('Crisis Indicator Data'!#REF!="No Data",1,IF(#REF!&lt;&gt;"",1,0))</f>
        <v>#REF!</v>
      </c>
      <c r="AO135" s="25" t="e">
        <f>IF('Crisis Indicator Data'!#REF!="No Data",1,IF(#REF!&lt;&gt;"",1,0))</f>
        <v>#REF!</v>
      </c>
      <c r="AP135" s="25" t="e">
        <f>IF('Crisis Indicator Data'!#REF!="No Data",1,IF(#REF!&lt;&gt;"",1,0))</f>
        <v>#REF!</v>
      </c>
      <c r="AQ135" s="25" t="e">
        <f>IF('Crisis Indicator Data'!#REF!="No Data",1,IF(#REF!&lt;&gt;"",1,0))</f>
        <v>#REF!</v>
      </c>
      <c r="AR135" s="25" t="e">
        <f>IF('Crisis Indicator Data'!#REF!="No Data",1,IF(#REF!&lt;&gt;"",1,0))</f>
        <v>#REF!</v>
      </c>
      <c r="AS135" s="25" t="e">
        <f>IF('Crisis Indicator Data'!#REF!="No Data",1,IF(#REF!&lt;&gt;"",1,0))</f>
        <v>#REF!</v>
      </c>
      <c r="AT135" s="25" t="e">
        <f>IF('Crisis Indicator Data'!#REF!="No Data",1,IF(#REF!&lt;&gt;"",1,0))</f>
        <v>#REF!</v>
      </c>
      <c r="AU135" s="25" t="e">
        <f>IF('Crisis Indicator Data'!#REF!="No Data",1,IF(#REF!&lt;&gt;"",1,0))</f>
        <v>#REF!</v>
      </c>
      <c r="AV135" s="25" t="e">
        <f>IF('Crisis Indicator Data'!#REF!="No Data",1,IF(#REF!&lt;&gt;"",1,0))</f>
        <v>#REF!</v>
      </c>
      <c r="AW135" s="25" t="e">
        <f>IF('Crisis Indicator Data'!#REF!="No Data",1,IF(#REF!&lt;&gt;"",1,0))</f>
        <v>#REF!</v>
      </c>
      <c r="AX135" s="25" t="e">
        <f>IF('Crisis Indicator Data'!#REF!="No Data",1,IF(#REF!&lt;&gt;"",1,0))</f>
        <v>#REF!</v>
      </c>
      <c r="AY135" s="25" t="e">
        <f>IF('Crisis Indicator Data'!#REF!="No Data",1,IF(#REF!&lt;&gt;"",1,0))</f>
        <v>#REF!</v>
      </c>
      <c r="AZ135" s="25" t="e">
        <f>IF('Crisis Indicator Data'!#REF!="No Data",1,IF(#REF!&lt;&gt;"",1,0))</f>
        <v>#REF!</v>
      </c>
      <c r="BA135" t="e">
        <f t="shared" si="8"/>
        <v>#REF!</v>
      </c>
      <c r="BB135" s="27" t="e">
        <f t="shared" si="9"/>
        <v>#REF!</v>
      </c>
    </row>
    <row r="136" spans="1:54" x14ac:dyDescent="0.25">
      <c r="A136" t="s">
        <v>9481</v>
      </c>
      <c r="B136" s="25" t="e">
        <f>IF('Crisis Indicator Data'!#REF!="No Data",1,IF(#REF!&lt;&gt;"",1,0))</f>
        <v>#REF!</v>
      </c>
      <c r="C136" s="25" t="e">
        <f>IF('Crisis Indicator Data'!#REF!="No Data",1,IF(#REF!&lt;&gt;"",1,0))</f>
        <v>#REF!</v>
      </c>
      <c r="D136" s="25" t="e">
        <f>IF('Crisis Indicator Data'!#REF!="No Data",1,IF(#REF!&lt;&gt;"",1,0))</f>
        <v>#REF!</v>
      </c>
      <c r="E136" s="25" t="e">
        <f>IF('Crisis Indicator Data'!#REF!="No Data",1,IF(#REF!&lt;&gt;"",1,0))</f>
        <v>#REF!</v>
      </c>
      <c r="F136" s="25" t="e">
        <f>IF('Crisis Indicator Data'!#REF!="No Data",1,IF(#REF!&lt;&gt;"",1,0))</f>
        <v>#REF!</v>
      </c>
      <c r="G136" s="25" t="e">
        <f>IF('Crisis Indicator Data'!#REF!="No Data",1,IF(#REF!&lt;&gt;"",1,0))</f>
        <v>#REF!</v>
      </c>
      <c r="H136" s="25" t="e">
        <f>IF('Crisis Indicator Data'!#REF!="No Data",1,IF(#REF!&lt;&gt;"",1,0))</f>
        <v>#REF!</v>
      </c>
      <c r="I136" s="25" t="e">
        <f>IF('Crisis Indicator Data'!#REF!="No Data",1,IF(#REF!&lt;&gt;"",1,0))</f>
        <v>#REF!</v>
      </c>
      <c r="J136" s="25" t="e">
        <f>IF('Crisis Indicator Data'!#REF!="No Data",1,IF(#REF!&lt;&gt;"",1,0))</f>
        <v>#REF!</v>
      </c>
      <c r="K136" s="25" t="e">
        <f>IF('Crisis Indicator Data'!#REF!="No Data",1,IF(#REF!&lt;&gt;"",1,0))</f>
        <v>#REF!</v>
      </c>
      <c r="L136" s="25" t="e">
        <f>IF('Crisis Indicator Data'!#REF!="No Data",1,IF(#REF!&lt;&gt;"",1,0))</f>
        <v>#REF!</v>
      </c>
      <c r="M136" s="25" t="e">
        <f>IF('Crisis Indicator Data'!#REF!="No Data",1,IF(#REF!&lt;&gt;"",1,0))</f>
        <v>#REF!</v>
      </c>
      <c r="N136" s="25" t="e">
        <f>IF('Crisis Indicator Data'!#REF!="No Data",1,IF(#REF!&lt;&gt;"",1,0))</f>
        <v>#REF!</v>
      </c>
      <c r="O136" s="25" t="e">
        <f>IF('Crisis Indicator Data'!#REF!="No Data",1,IF(#REF!&lt;&gt;"",1,0))</f>
        <v>#REF!</v>
      </c>
      <c r="P136" s="25" t="e">
        <f>IF('Crisis Indicator Data'!#REF!="No Data",1,IF(#REF!&lt;&gt;"",1,0))</f>
        <v>#REF!</v>
      </c>
      <c r="Q136" s="25" t="e">
        <f>IF('Crisis Indicator Data'!#REF!="No Data",1,IF(#REF!&lt;&gt;"",1,0))</f>
        <v>#REF!</v>
      </c>
      <c r="R136" s="25" t="e">
        <f>IF('Crisis Indicator Data'!#REF!="No Data",1,IF(#REF!&lt;&gt;"",1,0))</f>
        <v>#REF!</v>
      </c>
      <c r="S136" s="25" t="e">
        <f>IF('Crisis Indicator Data'!#REF!="No Data",1,IF(#REF!&lt;&gt;"",1,0))</f>
        <v>#REF!</v>
      </c>
      <c r="T136" s="25" t="e">
        <f>IF('Crisis Indicator Data'!#REF!="No Data",1,IF(#REF!&lt;&gt;"",1,0))</f>
        <v>#REF!</v>
      </c>
      <c r="U136" s="25" t="e">
        <f>IF('Crisis Indicator Data'!#REF!="No Data",1,IF(#REF!&lt;&gt;"",1,0))</f>
        <v>#REF!</v>
      </c>
      <c r="V136" s="25" t="e">
        <f>IF('Crisis Indicator Data'!#REF!="No Data",1,IF(#REF!&lt;&gt;"",1,0))</f>
        <v>#REF!</v>
      </c>
      <c r="W136" s="25" t="e">
        <f>IF('Crisis Indicator Data'!#REF!="No Data",1,IF(#REF!&lt;&gt;"",1,0))</f>
        <v>#REF!</v>
      </c>
      <c r="X136" s="25" t="e">
        <f>IF('Crisis Indicator Data'!#REF!="No Data",1,IF(#REF!&lt;&gt;"",1,0))</f>
        <v>#REF!</v>
      </c>
      <c r="Y136" s="25" t="e">
        <f>IF('Crisis Indicator Data'!#REF!="No Data",1,IF(#REF!&lt;&gt;"",1,0))</f>
        <v>#REF!</v>
      </c>
      <c r="Z136" s="25" t="e">
        <f>IF('Crisis Indicator Data'!#REF!="No Data",1,IF(#REF!&lt;&gt;"",1,0))</f>
        <v>#REF!</v>
      </c>
      <c r="AA136" s="25" t="e">
        <f>IF('Crisis Indicator Data'!#REF!="No Data",1,IF(#REF!&lt;&gt;"",1,0))</f>
        <v>#REF!</v>
      </c>
      <c r="AB136" s="25" t="e">
        <f>IF('Crisis Indicator Data'!#REF!="No Data",1,IF(#REF!&lt;&gt;"",1,0))</f>
        <v>#REF!</v>
      </c>
      <c r="AC136" s="25" t="e">
        <f>IF('Crisis Indicator Data'!#REF!="No Data",1,IF(#REF!&lt;&gt;"",1,0))</f>
        <v>#REF!</v>
      </c>
      <c r="AD136" s="25" t="e">
        <f>IF('Crisis Indicator Data'!#REF!="No Data",1,IF(#REF!&lt;&gt;"",1,0))</f>
        <v>#REF!</v>
      </c>
      <c r="AE136" s="25" t="e">
        <f>IF('Crisis Indicator Data'!#REF!="No Data",1,IF(#REF!&lt;&gt;"",1,0))</f>
        <v>#REF!</v>
      </c>
      <c r="AF136" s="25" t="e">
        <f>IF('Crisis Indicator Data'!#REF!="No Data",1,IF(#REF!&lt;&gt;"",1,0))</f>
        <v>#REF!</v>
      </c>
      <c r="AG136" s="25" t="e">
        <f>IF('Crisis Indicator Data'!#REF!="No Data",1,IF(#REF!&lt;&gt;"",1,0))</f>
        <v>#REF!</v>
      </c>
      <c r="AH136" s="25" t="e">
        <f>IF('Crisis Indicator Data'!#REF!="No Data",1,IF(#REF!&lt;&gt;"",1,0))</f>
        <v>#REF!</v>
      </c>
      <c r="AI136" s="25" t="e">
        <f>IF('Crisis Indicator Data'!#REF!="No Data",1,IF(#REF!&lt;&gt;"",1,0))</f>
        <v>#REF!</v>
      </c>
      <c r="AJ136" s="25" t="e">
        <f>IF('Crisis Indicator Data'!#REF!="No Data",1,IF(#REF!&lt;&gt;"",1,0))</f>
        <v>#REF!</v>
      </c>
      <c r="AK136" s="25" t="e">
        <f>IF('Crisis Indicator Data'!#REF!="No Data",1,IF(#REF!&lt;&gt;"",1,0))</f>
        <v>#REF!</v>
      </c>
      <c r="AL136" s="25" t="e">
        <f>IF('Crisis Indicator Data'!#REF!="No Data",1,IF(#REF!&lt;&gt;"",1,0))</f>
        <v>#REF!</v>
      </c>
      <c r="AM136" s="25" t="e">
        <f>IF('Crisis Indicator Data'!#REF!="No Data",1,IF(#REF!&lt;&gt;"",1,0))</f>
        <v>#REF!</v>
      </c>
      <c r="AN136" s="25" t="e">
        <f>IF('Crisis Indicator Data'!#REF!="No Data",1,IF(#REF!&lt;&gt;"",1,0))</f>
        <v>#REF!</v>
      </c>
      <c r="AO136" s="25" t="e">
        <f>IF('Crisis Indicator Data'!#REF!="No Data",1,IF(#REF!&lt;&gt;"",1,0))</f>
        <v>#REF!</v>
      </c>
      <c r="AP136" s="25" t="e">
        <f>IF('Crisis Indicator Data'!#REF!="No Data",1,IF(#REF!&lt;&gt;"",1,0))</f>
        <v>#REF!</v>
      </c>
      <c r="AQ136" s="25" t="e">
        <f>IF('Crisis Indicator Data'!#REF!="No Data",1,IF(#REF!&lt;&gt;"",1,0))</f>
        <v>#REF!</v>
      </c>
      <c r="AR136" s="25" t="e">
        <f>IF('Crisis Indicator Data'!#REF!="No Data",1,IF(#REF!&lt;&gt;"",1,0))</f>
        <v>#REF!</v>
      </c>
      <c r="AS136" s="25" t="e">
        <f>IF('Crisis Indicator Data'!#REF!="No Data",1,IF(#REF!&lt;&gt;"",1,0))</f>
        <v>#REF!</v>
      </c>
      <c r="AT136" s="25" t="e">
        <f>IF('Crisis Indicator Data'!#REF!="No Data",1,IF(#REF!&lt;&gt;"",1,0))</f>
        <v>#REF!</v>
      </c>
      <c r="AU136" s="25" t="e">
        <f>IF('Crisis Indicator Data'!#REF!="No Data",1,IF(#REF!&lt;&gt;"",1,0))</f>
        <v>#REF!</v>
      </c>
      <c r="AV136" s="25" t="e">
        <f>IF('Crisis Indicator Data'!#REF!="No Data",1,IF(#REF!&lt;&gt;"",1,0))</f>
        <v>#REF!</v>
      </c>
      <c r="AW136" s="25" t="e">
        <f>IF('Crisis Indicator Data'!#REF!="No Data",1,IF(#REF!&lt;&gt;"",1,0))</f>
        <v>#REF!</v>
      </c>
      <c r="AX136" s="25" t="e">
        <f>IF('Crisis Indicator Data'!#REF!="No Data",1,IF(#REF!&lt;&gt;"",1,0))</f>
        <v>#REF!</v>
      </c>
      <c r="AY136" s="25" t="e">
        <f>IF('Crisis Indicator Data'!#REF!="No Data",1,IF(#REF!&lt;&gt;"",1,0))</f>
        <v>#REF!</v>
      </c>
      <c r="AZ136" s="25" t="e">
        <f>IF('Crisis Indicator Data'!#REF!="No Data",1,IF(#REF!&lt;&gt;"",1,0))</f>
        <v>#REF!</v>
      </c>
      <c r="BA136" t="e">
        <f t="shared" si="8"/>
        <v>#REF!</v>
      </c>
      <c r="BB136" s="27" t="e">
        <f t="shared" si="9"/>
        <v>#REF!</v>
      </c>
    </row>
    <row r="137" spans="1:54" x14ac:dyDescent="0.25">
      <c r="A137" t="s">
        <v>9485</v>
      </c>
      <c r="B137" s="25" t="e">
        <f>IF('Crisis Indicator Data'!#REF!="No Data",1,IF(#REF!&lt;&gt;"",1,0))</f>
        <v>#REF!</v>
      </c>
      <c r="C137" s="25" t="e">
        <f>IF('Crisis Indicator Data'!#REF!="No Data",1,IF(#REF!&lt;&gt;"",1,0))</f>
        <v>#REF!</v>
      </c>
      <c r="D137" s="25" t="e">
        <f>IF('Crisis Indicator Data'!#REF!="No Data",1,IF(#REF!&lt;&gt;"",1,0))</f>
        <v>#REF!</v>
      </c>
      <c r="E137" s="25" t="e">
        <f>IF('Crisis Indicator Data'!#REF!="No Data",1,IF(#REF!&lt;&gt;"",1,0))</f>
        <v>#REF!</v>
      </c>
      <c r="F137" s="25" t="e">
        <f>IF('Crisis Indicator Data'!#REF!="No Data",1,IF(#REF!&lt;&gt;"",1,0))</f>
        <v>#REF!</v>
      </c>
      <c r="G137" s="25" t="e">
        <f>IF('Crisis Indicator Data'!#REF!="No Data",1,IF(#REF!&lt;&gt;"",1,0))</f>
        <v>#REF!</v>
      </c>
      <c r="H137" s="25" t="e">
        <f>IF('Crisis Indicator Data'!#REF!="No Data",1,IF(#REF!&lt;&gt;"",1,0))</f>
        <v>#REF!</v>
      </c>
      <c r="I137" s="25" t="e">
        <f>IF('Crisis Indicator Data'!#REF!="No Data",1,IF(#REF!&lt;&gt;"",1,0))</f>
        <v>#REF!</v>
      </c>
      <c r="J137" s="25" t="e">
        <f>IF('Crisis Indicator Data'!#REF!="No Data",1,IF(#REF!&lt;&gt;"",1,0))</f>
        <v>#REF!</v>
      </c>
      <c r="K137" s="25" t="e">
        <f>IF('Crisis Indicator Data'!#REF!="No Data",1,IF(#REF!&lt;&gt;"",1,0))</f>
        <v>#REF!</v>
      </c>
      <c r="L137" s="25" t="e">
        <f>IF('Crisis Indicator Data'!#REF!="No Data",1,IF(#REF!&lt;&gt;"",1,0))</f>
        <v>#REF!</v>
      </c>
      <c r="M137" s="25" t="e">
        <f>IF('Crisis Indicator Data'!#REF!="No Data",1,IF(#REF!&lt;&gt;"",1,0))</f>
        <v>#REF!</v>
      </c>
      <c r="N137" s="25" t="e">
        <f>IF('Crisis Indicator Data'!#REF!="No Data",1,IF(#REF!&lt;&gt;"",1,0))</f>
        <v>#REF!</v>
      </c>
      <c r="O137" s="25" t="e">
        <f>IF('Crisis Indicator Data'!#REF!="No Data",1,IF(#REF!&lt;&gt;"",1,0))</f>
        <v>#REF!</v>
      </c>
      <c r="P137" s="25" t="e">
        <f>IF('Crisis Indicator Data'!#REF!="No Data",1,IF(#REF!&lt;&gt;"",1,0))</f>
        <v>#REF!</v>
      </c>
      <c r="Q137" s="25" t="e">
        <f>IF('Crisis Indicator Data'!#REF!="No Data",1,IF(#REF!&lt;&gt;"",1,0))</f>
        <v>#REF!</v>
      </c>
      <c r="R137" s="25" t="e">
        <f>IF('Crisis Indicator Data'!#REF!="No Data",1,IF(#REF!&lt;&gt;"",1,0))</f>
        <v>#REF!</v>
      </c>
      <c r="S137" s="25" t="e">
        <f>IF('Crisis Indicator Data'!#REF!="No Data",1,IF(#REF!&lt;&gt;"",1,0))</f>
        <v>#REF!</v>
      </c>
      <c r="T137" s="25" t="e">
        <f>IF('Crisis Indicator Data'!#REF!="No Data",1,IF(#REF!&lt;&gt;"",1,0))</f>
        <v>#REF!</v>
      </c>
      <c r="U137" s="25" t="e">
        <f>IF('Crisis Indicator Data'!#REF!="No Data",1,IF(#REF!&lt;&gt;"",1,0))</f>
        <v>#REF!</v>
      </c>
      <c r="V137" s="25" t="e">
        <f>IF('Crisis Indicator Data'!#REF!="No Data",1,IF(#REF!&lt;&gt;"",1,0))</f>
        <v>#REF!</v>
      </c>
      <c r="W137" s="25" t="e">
        <f>IF('Crisis Indicator Data'!#REF!="No Data",1,IF(#REF!&lt;&gt;"",1,0))</f>
        <v>#REF!</v>
      </c>
      <c r="X137" s="25" t="e">
        <f>IF('Crisis Indicator Data'!#REF!="No Data",1,IF(#REF!&lt;&gt;"",1,0))</f>
        <v>#REF!</v>
      </c>
      <c r="Y137" s="25" t="e">
        <f>IF('Crisis Indicator Data'!#REF!="No Data",1,IF(#REF!&lt;&gt;"",1,0))</f>
        <v>#REF!</v>
      </c>
      <c r="Z137" s="25" t="e">
        <f>IF('Crisis Indicator Data'!#REF!="No Data",1,IF(#REF!&lt;&gt;"",1,0))</f>
        <v>#REF!</v>
      </c>
      <c r="AA137" s="25" t="e">
        <f>IF('Crisis Indicator Data'!#REF!="No Data",1,IF(#REF!&lt;&gt;"",1,0))</f>
        <v>#REF!</v>
      </c>
      <c r="AB137" s="25" t="e">
        <f>IF('Crisis Indicator Data'!#REF!="No Data",1,IF(#REF!&lt;&gt;"",1,0))</f>
        <v>#REF!</v>
      </c>
      <c r="AC137" s="25" t="e">
        <f>IF('Crisis Indicator Data'!#REF!="No Data",1,IF(#REF!&lt;&gt;"",1,0))</f>
        <v>#REF!</v>
      </c>
      <c r="AD137" s="25" t="e">
        <f>IF('Crisis Indicator Data'!#REF!="No Data",1,IF(#REF!&lt;&gt;"",1,0))</f>
        <v>#REF!</v>
      </c>
      <c r="AE137" s="25" t="e">
        <f>IF('Crisis Indicator Data'!#REF!="No Data",1,IF(#REF!&lt;&gt;"",1,0))</f>
        <v>#REF!</v>
      </c>
      <c r="AF137" s="25" t="e">
        <f>IF('Crisis Indicator Data'!#REF!="No Data",1,IF(#REF!&lt;&gt;"",1,0))</f>
        <v>#REF!</v>
      </c>
      <c r="AG137" s="25" t="e">
        <f>IF('Crisis Indicator Data'!#REF!="No Data",1,IF(#REF!&lt;&gt;"",1,0))</f>
        <v>#REF!</v>
      </c>
      <c r="AH137" s="25" t="e">
        <f>IF('Crisis Indicator Data'!#REF!="No Data",1,IF(#REF!&lt;&gt;"",1,0))</f>
        <v>#REF!</v>
      </c>
      <c r="AI137" s="25" t="e">
        <f>IF('Crisis Indicator Data'!#REF!="No Data",1,IF(#REF!&lt;&gt;"",1,0))</f>
        <v>#REF!</v>
      </c>
      <c r="AJ137" s="25" t="e">
        <f>IF('Crisis Indicator Data'!#REF!="No Data",1,IF(#REF!&lt;&gt;"",1,0))</f>
        <v>#REF!</v>
      </c>
      <c r="AK137" s="25" t="e">
        <f>IF('Crisis Indicator Data'!#REF!="No Data",1,IF(#REF!&lt;&gt;"",1,0))</f>
        <v>#REF!</v>
      </c>
      <c r="AL137" s="25" t="e">
        <f>IF('Crisis Indicator Data'!#REF!="No Data",1,IF(#REF!&lt;&gt;"",1,0))</f>
        <v>#REF!</v>
      </c>
      <c r="AM137" s="25" t="e">
        <f>IF('Crisis Indicator Data'!#REF!="No Data",1,IF(#REF!&lt;&gt;"",1,0))</f>
        <v>#REF!</v>
      </c>
      <c r="AN137" s="25" t="e">
        <f>IF('Crisis Indicator Data'!#REF!="No Data",1,IF(#REF!&lt;&gt;"",1,0))</f>
        <v>#REF!</v>
      </c>
      <c r="AO137" s="25" t="e">
        <f>IF('Crisis Indicator Data'!#REF!="No Data",1,IF(#REF!&lt;&gt;"",1,0))</f>
        <v>#REF!</v>
      </c>
      <c r="AP137" s="25" t="e">
        <f>IF('Crisis Indicator Data'!#REF!="No Data",1,IF(#REF!&lt;&gt;"",1,0))</f>
        <v>#REF!</v>
      </c>
      <c r="AQ137" s="25" t="e">
        <f>IF('Crisis Indicator Data'!#REF!="No Data",1,IF(#REF!&lt;&gt;"",1,0))</f>
        <v>#REF!</v>
      </c>
      <c r="AR137" s="25" t="e">
        <f>IF('Crisis Indicator Data'!#REF!="No Data",1,IF(#REF!&lt;&gt;"",1,0))</f>
        <v>#REF!</v>
      </c>
      <c r="AS137" s="25" t="e">
        <f>IF('Crisis Indicator Data'!#REF!="No Data",1,IF(#REF!&lt;&gt;"",1,0))</f>
        <v>#REF!</v>
      </c>
      <c r="AT137" s="25" t="e">
        <f>IF('Crisis Indicator Data'!#REF!="No Data",1,IF(#REF!&lt;&gt;"",1,0))</f>
        <v>#REF!</v>
      </c>
      <c r="AU137" s="25" t="e">
        <f>IF('Crisis Indicator Data'!#REF!="No Data",1,IF(#REF!&lt;&gt;"",1,0))</f>
        <v>#REF!</v>
      </c>
      <c r="AV137" s="25" t="e">
        <f>IF('Crisis Indicator Data'!#REF!="No Data",1,IF(#REF!&lt;&gt;"",1,0))</f>
        <v>#REF!</v>
      </c>
      <c r="AW137" s="25" t="e">
        <f>IF('Crisis Indicator Data'!#REF!="No Data",1,IF(#REF!&lt;&gt;"",1,0))</f>
        <v>#REF!</v>
      </c>
      <c r="AX137" s="25" t="e">
        <f>IF('Crisis Indicator Data'!#REF!="No Data",1,IF(#REF!&lt;&gt;"",1,0))</f>
        <v>#REF!</v>
      </c>
      <c r="AY137" s="25" t="e">
        <f>IF('Crisis Indicator Data'!#REF!="No Data",1,IF(#REF!&lt;&gt;"",1,0))</f>
        <v>#REF!</v>
      </c>
      <c r="AZ137" s="25" t="e">
        <f>IF('Crisis Indicator Data'!#REF!="No Data",1,IF(#REF!&lt;&gt;"",1,0))</f>
        <v>#REF!</v>
      </c>
      <c r="BA137" t="e">
        <f t="shared" si="8"/>
        <v>#REF!</v>
      </c>
      <c r="BB137" s="27" t="e">
        <f t="shared" si="9"/>
        <v>#REF!</v>
      </c>
    </row>
    <row r="138" spans="1:54" x14ac:dyDescent="0.25">
      <c r="A138" t="s">
        <v>9488</v>
      </c>
      <c r="B138" s="25" t="e">
        <f>IF('Crisis Indicator Data'!#REF!="No Data",1,IF(#REF!&lt;&gt;"",1,0))</f>
        <v>#REF!</v>
      </c>
      <c r="C138" s="25" t="e">
        <f>IF('Crisis Indicator Data'!#REF!="No Data",1,IF(#REF!&lt;&gt;"",1,0))</f>
        <v>#REF!</v>
      </c>
      <c r="D138" s="25" t="e">
        <f>IF('Crisis Indicator Data'!#REF!="No Data",1,IF(#REF!&lt;&gt;"",1,0))</f>
        <v>#REF!</v>
      </c>
      <c r="E138" s="25" t="e">
        <f>IF('Crisis Indicator Data'!#REF!="No Data",1,IF(#REF!&lt;&gt;"",1,0))</f>
        <v>#REF!</v>
      </c>
      <c r="F138" s="25" t="e">
        <f>IF('Crisis Indicator Data'!#REF!="No Data",1,IF(#REF!&lt;&gt;"",1,0))</f>
        <v>#REF!</v>
      </c>
      <c r="G138" s="25" t="e">
        <f>IF('Crisis Indicator Data'!#REF!="No Data",1,IF(#REF!&lt;&gt;"",1,0))</f>
        <v>#REF!</v>
      </c>
      <c r="H138" s="25" t="e">
        <f>IF('Crisis Indicator Data'!#REF!="No Data",1,IF(#REF!&lt;&gt;"",1,0))</f>
        <v>#REF!</v>
      </c>
      <c r="I138" s="25" t="e">
        <f>IF('Crisis Indicator Data'!#REF!="No Data",1,IF(#REF!&lt;&gt;"",1,0))</f>
        <v>#REF!</v>
      </c>
      <c r="J138" s="25" t="e">
        <f>IF('Crisis Indicator Data'!#REF!="No Data",1,IF(#REF!&lt;&gt;"",1,0))</f>
        <v>#REF!</v>
      </c>
      <c r="K138" s="25" t="e">
        <f>IF('Crisis Indicator Data'!#REF!="No Data",1,IF(#REF!&lt;&gt;"",1,0))</f>
        <v>#REF!</v>
      </c>
      <c r="L138" s="25" t="e">
        <f>IF('Crisis Indicator Data'!#REF!="No Data",1,IF(#REF!&lt;&gt;"",1,0))</f>
        <v>#REF!</v>
      </c>
      <c r="M138" s="25" t="e">
        <f>IF('Crisis Indicator Data'!#REF!="No Data",1,IF(#REF!&lt;&gt;"",1,0))</f>
        <v>#REF!</v>
      </c>
      <c r="N138" s="25" t="e">
        <f>IF('Crisis Indicator Data'!#REF!="No Data",1,IF(#REF!&lt;&gt;"",1,0))</f>
        <v>#REF!</v>
      </c>
      <c r="O138" s="25" t="e">
        <f>IF('Crisis Indicator Data'!#REF!="No Data",1,IF(#REF!&lt;&gt;"",1,0))</f>
        <v>#REF!</v>
      </c>
      <c r="P138" s="25" t="e">
        <f>IF('Crisis Indicator Data'!#REF!="No Data",1,IF(#REF!&lt;&gt;"",1,0))</f>
        <v>#REF!</v>
      </c>
      <c r="Q138" s="25" t="e">
        <f>IF('Crisis Indicator Data'!#REF!="No Data",1,IF(#REF!&lt;&gt;"",1,0))</f>
        <v>#REF!</v>
      </c>
      <c r="R138" s="25" t="e">
        <f>IF('Crisis Indicator Data'!#REF!="No Data",1,IF(#REF!&lt;&gt;"",1,0))</f>
        <v>#REF!</v>
      </c>
      <c r="S138" s="25" t="e">
        <f>IF('Crisis Indicator Data'!#REF!="No Data",1,IF(#REF!&lt;&gt;"",1,0))</f>
        <v>#REF!</v>
      </c>
      <c r="T138" s="25" t="e">
        <f>IF('Crisis Indicator Data'!#REF!="No Data",1,IF(#REF!&lt;&gt;"",1,0))</f>
        <v>#REF!</v>
      </c>
      <c r="U138" s="25" t="e">
        <f>IF('Crisis Indicator Data'!#REF!="No Data",1,IF(#REF!&lt;&gt;"",1,0))</f>
        <v>#REF!</v>
      </c>
      <c r="V138" s="25" t="e">
        <f>IF('Crisis Indicator Data'!#REF!="No Data",1,IF(#REF!&lt;&gt;"",1,0))</f>
        <v>#REF!</v>
      </c>
      <c r="W138" s="25" t="e">
        <f>IF('Crisis Indicator Data'!#REF!="No Data",1,IF(#REF!&lt;&gt;"",1,0))</f>
        <v>#REF!</v>
      </c>
      <c r="X138" s="25" t="e">
        <f>IF('Crisis Indicator Data'!#REF!="No Data",1,IF(#REF!&lt;&gt;"",1,0))</f>
        <v>#REF!</v>
      </c>
      <c r="Y138" s="25" t="e">
        <f>IF('Crisis Indicator Data'!#REF!="No Data",1,IF(#REF!&lt;&gt;"",1,0))</f>
        <v>#REF!</v>
      </c>
      <c r="Z138" s="25" t="e">
        <f>IF('Crisis Indicator Data'!#REF!="No Data",1,IF(#REF!&lt;&gt;"",1,0))</f>
        <v>#REF!</v>
      </c>
      <c r="AA138" s="25" t="e">
        <f>IF('Crisis Indicator Data'!#REF!="No Data",1,IF(#REF!&lt;&gt;"",1,0))</f>
        <v>#REF!</v>
      </c>
      <c r="AB138" s="25" t="e">
        <f>IF('Crisis Indicator Data'!#REF!="No Data",1,IF(#REF!&lt;&gt;"",1,0))</f>
        <v>#REF!</v>
      </c>
      <c r="AC138" s="25" t="e">
        <f>IF('Crisis Indicator Data'!#REF!="No Data",1,IF(#REF!&lt;&gt;"",1,0))</f>
        <v>#REF!</v>
      </c>
      <c r="AD138" s="25" t="e">
        <f>IF('Crisis Indicator Data'!#REF!="No Data",1,IF(#REF!&lt;&gt;"",1,0))</f>
        <v>#REF!</v>
      </c>
      <c r="AE138" s="25" t="e">
        <f>IF('Crisis Indicator Data'!#REF!="No Data",1,IF(#REF!&lt;&gt;"",1,0))</f>
        <v>#REF!</v>
      </c>
      <c r="AF138" s="25" t="e">
        <f>IF('Crisis Indicator Data'!#REF!="No Data",1,IF(#REF!&lt;&gt;"",1,0))</f>
        <v>#REF!</v>
      </c>
      <c r="AG138" s="25" t="e">
        <f>IF('Crisis Indicator Data'!#REF!="No Data",1,IF(#REF!&lt;&gt;"",1,0))</f>
        <v>#REF!</v>
      </c>
      <c r="AH138" s="25" t="e">
        <f>IF('Crisis Indicator Data'!#REF!="No Data",1,IF(#REF!&lt;&gt;"",1,0))</f>
        <v>#REF!</v>
      </c>
      <c r="AI138" s="25" t="e">
        <f>IF('Crisis Indicator Data'!#REF!="No Data",1,IF(#REF!&lt;&gt;"",1,0))</f>
        <v>#REF!</v>
      </c>
      <c r="AJ138" s="25" t="e">
        <f>IF('Crisis Indicator Data'!#REF!="No Data",1,IF(#REF!&lt;&gt;"",1,0))</f>
        <v>#REF!</v>
      </c>
      <c r="AK138" s="25" t="e">
        <f>IF('Crisis Indicator Data'!#REF!="No Data",1,IF(#REF!&lt;&gt;"",1,0))</f>
        <v>#REF!</v>
      </c>
      <c r="AL138" s="25" t="e">
        <f>IF('Crisis Indicator Data'!#REF!="No Data",1,IF(#REF!&lt;&gt;"",1,0))</f>
        <v>#REF!</v>
      </c>
      <c r="AM138" s="25" t="e">
        <f>IF('Crisis Indicator Data'!#REF!="No Data",1,IF(#REF!&lt;&gt;"",1,0))</f>
        <v>#REF!</v>
      </c>
      <c r="AN138" s="25" t="e">
        <f>IF('Crisis Indicator Data'!#REF!="No Data",1,IF(#REF!&lt;&gt;"",1,0))</f>
        <v>#REF!</v>
      </c>
      <c r="AO138" s="25" t="e">
        <f>IF('Crisis Indicator Data'!#REF!="No Data",1,IF(#REF!&lt;&gt;"",1,0))</f>
        <v>#REF!</v>
      </c>
      <c r="AP138" s="25" t="e">
        <f>IF('Crisis Indicator Data'!#REF!="No Data",1,IF(#REF!&lt;&gt;"",1,0))</f>
        <v>#REF!</v>
      </c>
      <c r="AQ138" s="25" t="e">
        <f>IF('Crisis Indicator Data'!#REF!="No Data",1,IF(#REF!&lt;&gt;"",1,0))</f>
        <v>#REF!</v>
      </c>
      <c r="AR138" s="25" t="e">
        <f>IF('Crisis Indicator Data'!#REF!="No Data",1,IF(#REF!&lt;&gt;"",1,0))</f>
        <v>#REF!</v>
      </c>
      <c r="AS138" s="25" t="e">
        <f>IF('Crisis Indicator Data'!#REF!="No Data",1,IF(#REF!&lt;&gt;"",1,0))</f>
        <v>#REF!</v>
      </c>
      <c r="AT138" s="25" t="e">
        <f>IF('Crisis Indicator Data'!#REF!="No Data",1,IF(#REF!&lt;&gt;"",1,0))</f>
        <v>#REF!</v>
      </c>
      <c r="AU138" s="25" t="e">
        <f>IF('Crisis Indicator Data'!#REF!="No Data",1,IF(#REF!&lt;&gt;"",1,0))</f>
        <v>#REF!</v>
      </c>
      <c r="AV138" s="25" t="e">
        <f>IF('Crisis Indicator Data'!#REF!="No Data",1,IF(#REF!&lt;&gt;"",1,0))</f>
        <v>#REF!</v>
      </c>
      <c r="AW138" s="25" t="e">
        <f>IF('Crisis Indicator Data'!#REF!="No Data",1,IF(#REF!&lt;&gt;"",1,0))</f>
        <v>#REF!</v>
      </c>
      <c r="AX138" s="25" t="e">
        <f>IF('Crisis Indicator Data'!#REF!="No Data",1,IF(#REF!&lt;&gt;"",1,0))</f>
        <v>#REF!</v>
      </c>
      <c r="AY138" s="25" t="e">
        <f>IF('Crisis Indicator Data'!#REF!="No Data",1,IF(#REF!&lt;&gt;"",1,0))</f>
        <v>#REF!</v>
      </c>
      <c r="AZ138" s="25" t="e">
        <f>IF('Crisis Indicator Data'!#REF!="No Data",1,IF(#REF!&lt;&gt;"",1,0))</f>
        <v>#REF!</v>
      </c>
      <c r="BA138" t="e">
        <f t="shared" si="8"/>
        <v>#REF!</v>
      </c>
      <c r="BB138" s="27" t="e">
        <f t="shared" si="9"/>
        <v>#REF!</v>
      </c>
    </row>
    <row r="139" spans="1:54" x14ac:dyDescent="0.25">
      <c r="A139" t="s">
        <v>9493</v>
      </c>
      <c r="B139" s="25" t="e">
        <f>IF('Crisis Indicator Data'!#REF!="No Data",1,IF(#REF!&lt;&gt;"",1,0))</f>
        <v>#REF!</v>
      </c>
      <c r="C139" s="25" t="e">
        <f>IF('Crisis Indicator Data'!#REF!="No Data",1,IF(#REF!&lt;&gt;"",1,0))</f>
        <v>#REF!</v>
      </c>
      <c r="D139" s="25" t="e">
        <f>IF('Crisis Indicator Data'!#REF!="No Data",1,IF(#REF!&lt;&gt;"",1,0))</f>
        <v>#REF!</v>
      </c>
      <c r="E139" s="25" t="e">
        <f>IF('Crisis Indicator Data'!#REF!="No Data",1,IF(#REF!&lt;&gt;"",1,0))</f>
        <v>#REF!</v>
      </c>
      <c r="F139" s="25" t="e">
        <f>IF('Crisis Indicator Data'!#REF!="No Data",1,IF(#REF!&lt;&gt;"",1,0))</f>
        <v>#REF!</v>
      </c>
      <c r="G139" s="25" t="e">
        <f>IF('Crisis Indicator Data'!#REF!="No Data",1,IF(#REF!&lt;&gt;"",1,0))</f>
        <v>#REF!</v>
      </c>
      <c r="H139" s="25" t="e">
        <f>IF('Crisis Indicator Data'!#REF!="No Data",1,IF(#REF!&lt;&gt;"",1,0))</f>
        <v>#REF!</v>
      </c>
      <c r="I139" s="25" t="e">
        <f>IF('Crisis Indicator Data'!#REF!="No Data",1,IF(#REF!&lt;&gt;"",1,0))</f>
        <v>#REF!</v>
      </c>
      <c r="J139" s="25" t="e">
        <f>IF('Crisis Indicator Data'!#REF!="No Data",1,IF(#REF!&lt;&gt;"",1,0))</f>
        <v>#REF!</v>
      </c>
      <c r="K139" s="25" t="e">
        <f>IF('Crisis Indicator Data'!#REF!="No Data",1,IF(#REF!&lt;&gt;"",1,0))</f>
        <v>#REF!</v>
      </c>
      <c r="L139" s="25" t="e">
        <f>IF('Crisis Indicator Data'!#REF!="No Data",1,IF(#REF!&lt;&gt;"",1,0))</f>
        <v>#REF!</v>
      </c>
      <c r="M139" s="25" t="e">
        <f>IF('Crisis Indicator Data'!#REF!="No Data",1,IF(#REF!&lt;&gt;"",1,0))</f>
        <v>#REF!</v>
      </c>
      <c r="N139" s="25" t="e">
        <f>IF('Crisis Indicator Data'!#REF!="No Data",1,IF(#REF!&lt;&gt;"",1,0))</f>
        <v>#REF!</v>
      </c>
      <c r="O139" s="25" t="e">
        <f>IF('Crisis Indicator Data'!#REF!="No Data",1,IF(#REF!&lt;&gt;"",1,0))</f>
        <v>#REF!</v>
      </c>
      <c r="P139" s="25" t="e">
        <f>IF('Crisis Indicator Data'!#REF!="No Data",1,IF(#REF!&lt;&gt;"",1,0))</f>
        <v>#REF!</v>
      </c>
      <c r="Q139" s="25" t="e">
        <f>IF('Crisis Indicator Data'!#REF!="No Data",1,IF(#REF!&lt;&gt;"",1,0))</f>
        <v>#REF!</v>
      </c>
      <c r="R139" s="25" t="e">
        <f>IF('Crisis Indicator Data'!#REF!="No Data",1,IF(#REF!&lt;&gt;"",1,0))</f>
        <v>#REF!</v>
      </c>
      <c r="S139" s="25" t="e">
        <f>IF('Crisis Indicator Data'!#REF!="No Data",1,IF(#REF!&lt;&gt;"",1,0))</f>
        <v>#REF!</v>
      </c>
      <c r="T139" s="25" t="e">
        <f>IF('Crisis Indicator Data'!#REF!="No Data",1,IF(#REF!&lt;&gt;"",1,0))</f>
        <v>#REF!</v>
      </c>
      <c r="U139" s="25" t="e">
        <f>IF('Crisis Indicator Data'!#REF!="No Data",1,IF(#REF!&lt;&gt;"",1,0))</f>
        <v>#REF!</v>
      </c>
      <c r="V139" s="25" t="e">
        <f>IF('Crisis Indicator Data'!#REF!="No Data",1,IF(#REF!&lt;&gt;"",1,0))</f>
        <v>#REF!</v>
      </c>
      <c r="W139" s="25" t="e">
        <f>IF('Crisis Indicator Data'!#REF!="No Data",1,IF(#REF!&lt;&gt;"",1,0))</f>
        <v>#REF!</v>
      </c>
      <c r="X139" s="25" t="e">
        <f>IF('Crisis Indicator Data'!#REF!="No Data",1,IF(#REF!&lt;&gt;"",1,0))</f>
        <v>#REF!</v>
      </c>
      <c r="Y139" s="25" t="e">
        <f>IF('Crisis Indicator Data'!#REF!="No Data",1,IF(#REF!&lt;&gt;"",1,0))</f>
        <v>#REF!</v>
      </c>
      <c r="Z139" s="25" t="e">
        <f>IF('Crisis Indicator Data'!#REF!="No Data",1,IF(#REF!&lt;&gt;"",1,0))</f>
        <v>#REF!</v>
      </c>
      <c r="AA139" s="25" t="e">
        <f>IF('Crisis Indicator Data'!#REF!="No Data",1,IF(#REF!&lt;&gt;"",1,0))</f>
        <v>#REF!</v>
      </c>
      <c r="AB139" s="25" t="e">
        <f>IF('Crisis Indicator Data'!#REF!="No Data",1,IF(#REF!&lt;&gt;"",1,0))</f>
        <v>#REF!</v>
      </c>
      <c r="AC139" s="25" t="e">
        <f>IF('Crisis Indicator Data'!#REF!="No Data",1,IF(#REF!&lt;&gt;"",1,0))</f>
        <v>#REF!</v>
      </c>
      <c r="AD139" s="25" t="e">
        <f>IF('Crisis Indicator Data'!#REF!="No Data",1,IF(#REF!&lt;&gt;"",1,0))</f>
        <v>#REF!</v>
      </c>
      <c r="AE139" s="25" t="e">
        <f>IF('Crisis Indicator Data'!#REF!="No Data",1,IF(#REF!&lt;&gt;"",1,0))</f>
        <v>#REF!</v>
      </c>
      <c r="AF139" s="25" t="e">
        <f>IF('Crisis Indicator Data'!#REF!="No Data",1,IF(#REF!&lt;&gt;"",1,0))</f>
        <v>#REF!</v>
      </c>
      <c r="AG139" s="25" t="e">
        <f>IF('Crisis Indicator Data'!#REF!="No Data",1,IF(#REF!&lt;&gt;"",1,0))</f>
        <v>#REF!</v>
      </c>
      <c r="AH139" s="25" t="e">
        <f>IF('Crisis Indicator Data'!#REF!="No Data",1,IF(#REF!&lt;&gt;"",1,0))</f>
        <v>#REF!</v>
      </c>
      <c r="AI139" s="25" t="e">
        <f>IF('Crisis Indicator Data'!#REF!="No Data",1,IF(#REF!&lt;&gt;"",1,0))</f>
        <v>#REF!</v>
      </c>
      <c r="AJ139" s="25" t="e">
        <f>IF('Crisis Indicator Data'!#REF!="No Data",1,IF(#REF!&lt;&gt;"",1,0))</f>
        <v>#REF!</v>
      </c>
      <c r="AK139" s="25" t="e">
        <f>IF('Crisis Indicator Data'!#REF!="No Data",1,IF(#REF!&lt;&gt;"",1,0))</f>
        <v>#REF!</v>
      </c>
      <c r="AL139" s="25" t="e">
        <f>IF('Crisis Indicator Data'!#REF!="No Data",1,IF(#REF!&lt;&gt;"",1,0))</f>
        <v>#REF!</v>
      </c>
      <c r="AM139" s="25" t="e">
        <f>IF('Crisis Indicator Data'!#REF!="No Data",1,IF(#REF!&lt;&gt;"",1,0))</f>
        <v>#REF!</v>
      </c>
      <c r="AN139" s="25" t="e">
        <f>IF('Crisis Indicator Data'!#REF!="No Data",1,IF(#REF!&lt;&gt;"",1,0))</f>
        <v>#REF!</v>
      </c>
      <c r="AO139" s="25" t="e">
        <f>IF('Crisis Indicator Data'!#REF!="No Data",1,IF(#REF!&lt;&gt;"",1,0))</f>
        <v>#REF!</v>
      </c>
      <c r="AP139" s="25" t="e">
        <f>IF('Crisis Indicator Data'!#REF!="No Data",1,IF(#REF!&lt;&gt;"",1,0))</f>
        <v>#REF!</v>
      </c>
      <c r="AQ139" s="25" t="e">
        <f>IF('Crisis Indicator Data'!#REF!="No Data",1,IF(#REF!&lt;&gt;"",1,0))</f>
        <v>#REF!</v>
      </c>
      <c r="AR139" s="25" t="e">
        <f>IF('Crisis Indicator Data'!#REF!="No Data",1,IF(#REF!&lt;&gt;"",1,0))</f>
        <v>#REF!</v>
      </c>
      <c r="AS139" s="25" t="e">
        <f>IF('Crisis Indicator Data'!#REF!="No Data",1,IF(#REF!&lt;&gt;"",1,0))</f>
        <v>#REF!</v>
      </c>
      <c r="AT139" s="25" t="e">
        <f>IF('Crisis Indicator Data'!#REF!="No Data",1,IF(#REF!&lt;&gt;"",1,0))</f>
        <v>#REF!</v>
      </c>
      <c r="AU139" s="25" t="e">
        <f>IF('Crisis Indicator Data'!#REF!="No Data",1,IF(#REF!&lt;&gt;"",1,0))</f>
        <v>#REF!</v>
      </c>
      <c r="AV139" s="25" t="e">
        <f>IF('Crisis Indicator Data'!#REF!="No Data",1,IF(#REF!&lt;&gt;"",1,0))</f>
        <v>#REF!</v>
      </c>
      <c r="AW139" s="25" t="e">
        <f>IF('Crisis Indicator Data'!#REF!="No Data",1,IF(#REF!&lt;&gt;"",1,0))</f>
        <v>#REF!</v>
      </c>
      <c r="AX139" s="25" t="e">
        <f>IF('Crisis Indicator Data'!#REF!="No Data",1,IF(#REF!&lt;&gt;"",1,0))</f>
        <v>#REF!</v>
      </c>
      <c r="AY139" s="25" t="e">
        <f>IF('Crisis Indicator Data'!#REF!="No Data",1,IF(#REF!&lt;&gt;"",1,0))</f>
        <v>#REF!</v>
      </c>
      <c r="AZ139" s="25" t="e">
        <f>IF('Crisis Indicator Data'!#REF!="No Data",1,IF(#REF!&lt;&gt;"",1,0))</f>
        <v>#REF!</v>
      </c>
      <c r="BA139" t="e">
        <f t="shared" si="8"/>
        <v>#REF!</v>
      </c>
      <c r="BB139" s="27" t="e">
        <f t="shared" si="9"/>
        <v>#REF!</v>
      </c>
    </row>
    <row r="140" spans="1:54" x14ac:dyDescent="0.25">
      <c r="A140" t="s">
        <v>9496</v>
      </c>
      <c r="B140" s="25" t="e">
        <f>IF('Crisis Indicator Data'!#REF!="No Data",1,IF(#REF!&lt;&gt;"",1,0))</f>
        <v>#REF!</v>
      </c>
      <c r="C140" s="25" t="e">
        <f>IF('Crisis Indicator Data'!#REF!="No Data",1,IF(#REF!&lt;&gt;"",1,0))</f>
        <v>#REF!</v>
      </c>
      <c r="D140" s="25" t="e">
        <f>IF('Crisis Indicator Data'!#REF!="No Data",1,IF(#REF!&lt;&gt;"",1,0))</f>
        <v>#REF!</v>
      </c>
      <c r="E140" s="25" t="e">
        <f>IF('Crisis Indicator Data'!#REF!="No Data",1,IF(#REF!&lt;&gt;"",1,0))</f>
        <v>#REF!</v>
      </c>
      <c r="F140" s="25" t="e">
        <f>IF('Crisis Indicator Data'!#REF!="No Data",1,IF(#REF!&lt;&gt;"",1,0))</f>
        <v>#REF!</v>
      </c>
      <c r="G140" s="25" t="e">
        <f>IF('Crisis Indicator Data'!#REF!="No Data",1,IF(#REF!&lt;&gt;"",1,0))</f>
        <v>#REF!</v>
      </c>
      <c r="H140" s="25" t="e">
        <f>IF('Crisis Indicator Data'!#REF!="No Data",1,IF(#REF!&lt;&gt;"",1,0))</f>
        <v>#REF!</v>
      </c>
      <c r="I140" s="25" t="e">
        <f>IF('Crisis Indicator Data'!#REF!="No Data",1,IF(#REF!&lt;&gt;"",1,0))</f>
        <v>#REF!</v>
      </c>
      <c r="J140" s="25" t="e">
        <f>IF('Crisis Indicator Data'!#REF!="No Data",1,IF(#REF!&lt;&gt;"",1,0))</f>
        <v>#REF!</v>
      </c>
      <c r="K140" s="25" t="e">
        <f>IF('Crisis Indicator Data'!#REF!="No Data",1,IF(#REF!&lt;&gt;"",1,0))</f>
        <v>#REF!</v>
      </c>
      <c r="L140" s="25" t="e">
        <f>IF('Crisis Indicator Data'!#REF!="No Data",1,IF(#REF!&lt;&gt;"",1,0))</f>
        <v>#REF!</v>
      </c>
      <c r="M140" s="25" t="e">
        <f>IF('Crisis Indicator Data'!#REF!="No Data",1,IF(#REF!&lt;&gt;"",1,0))</f>
        <v>#REF!</v>
      </c>
      <c r="N140" s="25" t="e">
        <f>IF('Crisis Indicator Data'!#REF!="No Data",1,IF(#REF!&lt;&gt;"",1,0))</f>
        <v>#REF!</v>
      </c>
      <c r="O140" s="25" t="e">
        <f>IF('Crisis Indicator Data'!#REF!="No Data",1,IF(#REF!&lt;&gt;"",1,0))</f>
        <v>#REF!</v>
      </c>
      <c r="P140" s="25" t="e">
        <f>IF('Crisis Indicator Data'!#REF!="No Data",1,IF(#REF!&lt;&gt;"",1,0))</f>
        <v>#REF!</v>
      </c>
      <c r="Q140" s="25" t="e">
        <f>IF('Crisis Indicator Data'!#REF!="No Data",1,IF(#REF!&lt;&gt;"",1,0))</f>
        <v>#REF!</v>
      </c>
      <c r="R140" s="25" t="e">
        <f>IF('Crisis Indicator Data'!#REF!="No Data",1,IF(#REF!&lt;&gt;"",1,0))</f>
        <v>#REF!</v>
      </c>
      <c r="S140" s="25" t="e">
        <f>IF('Crisis Indicator Data'!#REF!="No Data",1,IF(#REF!&lt;&gt;"",1,0))</f>
        <v>#REF!</v>
      </c>
      <c r="T140" s="25" t="e">
        <f>IF('Crisis Indicator Data'!#REF!="No Data",1,IF(#REF!&lt;&gt;"",1,0))</f>
        <v>#REF!</v>
      </c>
      <c r="U140" s="25" t="e">
        <f>IF('Crisis Indicator Data'!#REF!="No Data",1,IF(#REF!&lt;&gt;"",1,0))</f>
        <v>#REF!</v>
      </c>
      <c r="V140" s="25" t="e">
        <f>IF('Crisis Indicator Data'!#REF!="No Data",1,IF(#REF!&lt;&gt;"",1,0))</f>
        <v>#REF!</v>
      </c>
      <c r="W140" s="25" t="e">
        <f>IF('Crisis Indicator Data'!#REF!="No Data",1,IF(#REF!&lt;&gt;"",1,0))</f>
        <v>#REF!</v>
      </c>
      <c r="X140" s="25" t="e">
        <f>IF('Crisis Indicator Data'!#REF!="No Data",1,IF(#REF!&lt;&gt;"",1,0))</f>
        <v>#REF!</v>
      </c>
      <c r="Y140" s="25" t="e">
        <f>IF('Crisis Indicator Data'!#REF!="No Data",1,IF(#REF!&lt;&gt;"",1,0))</f>
        <v>#REF!</v>
      </c>
      <c r="Z140" s="25" t="e">
        <f>IF('Crisis Indicator Data'!#REF!="No Data",1,IF(#REF!&lt;&gt;"",1,0))</f>
        <v>#REF!</v>
      </c>
      <c r="AA140" s="25" t="e">
        <f>IF('Crisis Indicator Data'!#REF!="No Data",1,IF(#REF!&lt;&gt;"",1,0))</f>
        <v>#REF!</v>
      </c>
      <c r="AB140" s="25" t="e">
        <f>IF('Crisis Indicator Data'!#REF!="No Data",1,IF(#REF!&lt;&gt;"",1,0))</f>
        <v>#REF!</v>
      </c>
      <c r="AC140" s="25" t="e">
        <f>IF('Crisis Indicator Data'!#REF!="No Data",1,IF(#REF!&lt;&gt;"",1,0))</f>
        <v>#REF!</v>
      </c>
      <c r="AD140" s="25" t="e">
        <f>IF('Crisis Indicator Data'!#REF!="No Data",1,IF(#REF!&lt;&gt;"",1,0))</f>
        <v>#REF!</v>
      </c>
      <c r="AE140" s="25" t="e">
        <f>IF('Crisis Indicator Data'!#REF!="No Data",1,IF(#REF!&lt;&gt;"",1,0))</f>
        <v>#REF!</v>
      </c>
      <c r="AF140" s="25" t="e">
        <f>IF('Crisis Indicator Data'!#REF!="No Data",1,IF(#REF!&lt;&gt;"",1,0))</f>
        <v>#REF!</v>
      </c>
      <c r="AG140" s="25" t="e">
        <f>IF('Crisis Indicator Data'!#REF!="No Data",1,IF(#REF!&lt;&gt;"",1,0))</f>
        <v>#REF!</v>
      </c>
      <c r="AH140" s="25" t="e">
        <f>IF('Crisis Indicator Data'!#REF!="No Data",1,IF(#REF!&lt;&gt;"",1,0))</f>
        <v>#REF!</v>
      </c>
      <c r="AI140" s="25" t="e">
        <f>IF('Crisis Indicator Data'!#REF!="No Data",1,IF(#REF!&lt;&gt;"",1,0))</f>
        <v>#REF!</v>
      </c>
      <c r="AJ140" s="25" t="e">
        <f>IF('Crisis Indicator Data'!#REF!="No Data",1,IF(#REF!&lt;&gt;"",1,0))</f>
        <v>#REF!</v>
      </c>
      <c r="AK140" s="25" t="e">
        <f>IF('Crisis Indicator Data'!#REF!="No Data",1,IF(#REF!&lt;&gt;"",1,0))</f>
        <v>#REF!</v>
      </c>
      <c r="AL140" s="25" t="e">
        <f>IF('Crisis Indicator Data'!#REF!="No Data",1,IF(#REF!&lt;&gt;"",1,0))</f>
        <v>#REF!</v>
      </c>
      <c r="AM140" s="25" t="e">
        <f>IF('Crisis Indicator Data'!#REF!="No Data",1,IF(#REF!&lt;&gt;"",1,0))</f>
        <v>#REF!</v>
      </c>
      <c r="AN140" s="25" t="e">
        <f>IF('Crisis Indicator Data'!#REF!="No Data",1,IF(#REF!&lt;&gt;"",1,0))</f>
        <v>#REF!</v>
      </c>
      <c r="AO140" s="25" t="e">
        <f>IF('Crisis Indicator Data'!#REF!="No Data",1,IF(#REF!&lt;&gt;"",1,0))</f>
        <v>#REF!</v>
      </c>
      <c r="AP140" s="25" t="e">
        <f>IF('Crisis Indicator Data'!#REF!="No Data",1,IF(#REF!&lt;&gt;"",1,0))</f>
        <v>#REF!</v>
      </c>
      <c r="AQ140" s="25" t="e">
        <f>IF('Crisis Indicator Data'!#REF!="No Data",1,IF(#REF!&lt;&gt;"",1,0))</f>
        <v>#REF!</v>
      </c>
      <c r="AR140" s="25" t="e">
        <f>IF('Crisis Indicator Data'!#REF!="No Data",1,IF(#REF!&lt;&gt;"",1,0))</f>
        <v>#REF!</v>
      </c>
      <c r="AS140" s="25" t="e">
        <f>IF('Crisis Indicator Data'!#REF!="No Data",1,IF(#REF!&lt;&gt;"",1,0))</f>
        <v>#REF!</v>
      </c>
      <c r="AT140" s="25" t="e">
        <f>IF('Crisis Indicator Data'!#REF!="No Data",1,IF(#REF!&lt;&gt;"",1,0))</f>
        <v>#REF!</v>
      </c>
      <c r="AU140" s="25" t="e">
        <f>IF('Crisis Indicator Data'!#REF!="No Data",1,IF(#REF!&lt;&gt;"",1,0))</f>
        <v>#REF!</v>
      </c>
      <c r="AV140" s="25" t="e">
        <f>IF('Crisis Indicator Data'!#REF!="No Data",1,IF(#REF!&lt;&gt;"",1,0))</f>
        <v>#REF!</v>
      </c>
      <c r="AW140" s="25" t="e">
        <f>IF('Crisis Indicator Data'!#REF!="No Data",1,IF(#REF!&lt;&gt;"",1,0))</f>
        <v>#REF!</v>
      </c>
      <c r="AX140" s="25" t="e">
        <f>IF('Crisis Indicator Data'!#REF!="No Data",1,IF(#REF!&lt;&gt;"",1,0))</f>
        <v>#REF!</v>
      </c>
      <c r="AY140" s="25" t="e">
        <f>IF('Crisis Indicator Data'!#REF!="No Data",1,IF(#REF!&lt;&gt;"",1,0))</f>
        <v>#REF!</v>
      </c>
      <c r="AZ140" s="25" t="e">
        <f>IF('Crisis Indicator Data'!#REF!="No Data",1,IF(#REF!&lt;&gt;"",1,0))</f>
        <v>#REF!</v>
      </c>
      <c r="BA140" t="e">
        <f t="shared" si="8"/>
        <v>#REF!</v>
      </c>
      <c r="BB140" s="27" t="e">
        <f t="shared" si="9"/>
        <v>#REF!</v>
      </c>
    </row>
    <row r="141" spans="1:54" x14ac:dyDescent="0.25">
      <c r="A141" t="s">
        <v>9497</v>
      </c>
      <c r="B141" s="25" t="e">
        <f>IF('Crisis Indicator Data'!#REF!="No Data",1,IF(#REF!&lt;&gt;"",1,0))</f>
        <v>#REF!</v>
      </c>
      <c r="C141" s="25" t="e">
        <f>IF('Crisis Indicator Data'!#REF!="No Data",1,IF(#REF!&lt;&gt;"",1,0))</f>
        <v>#REF!</v>
      </c>
      <c r="D141" s="25" t="e">
        <f>IF('Crisis Indicator Data'!#REF!="No Data",1,IF(#REF!&lt;&gt;"",1,0))</f>
        <v>#REF!</v>
      </c>
      <c r="E141" s="25" t="e">
        <f>IF('Crisis Indicator Data'!#REF!="No Data",1,IF(#REF!&lt;&gt;"",1,0))</f>
        <v>#REF!</v>
      </c>
      <c r="F141" s="25" t="e">
        <f>IF('Crisis Indicator Data'!#REF!="No Data",1,IF(#REF!&lt;&gt;"",1,0))</f>
        <v>#REF!</v>
      </c>
      <c r="G141" s="25" t="e">
        <f>IF('Crisis Indicator Data'!#REF!="No Data",1,IF(#REF!&lt;&gt;"",1,0))</f>
        <v>#REF!</v>
      </c>
      <c r="H141" s="25" t="e">
        <f>IF('Crisis Indicator Data'!#REF!="No Data",1,IF(#REF!&lt;&gt;"",1,0))</f>
        <v>#REF!</v>
      </c>
      <c r="I141" s="25" t="e">
        <f>IF('Crisis Indicator Data'!#REF!="No Data",1,IF(#REF!&lt;&gt;"",1,0))</f>
        <v>#REF!</v>
      </c>
      <c r="J141" s="25" t="e">
        <f>IF('Crisis Indicator Data'!#REF!="No Data",1,IF(#REF!&lt;&gt;"",1,0))</f>
        <v>#REF!</v>
      </c>
      <c r="K141" s="25" t="e">
        <f>IF('Crisis Indicator Data'!#REF!="No Data",1,IF(#REF!&lt;&gt;"",1,0))</f>
        <v>#REF!</v>
      </c>
      <c r="L141" s="25" t="e">
        <f>IF('Crisis Indicator Data'!#REF!="No Data",1,IF(#REF!&lt;&gt;"",1,0))</f>
        <v>#REF!</v>
      </c>
      <c r="M141" s="25" t="e">
        <f>IF('Crisis Indicator Data'!#REF!="No Data",1,IF(#REF!&lt;&gt;"",1,0))</f>
        <v>#REF!</v>
      </c>
      <c r="N141" s="25" t="e">
        <f>IF('Crisis Indicator Data'!#REF!="No Data",1,IF(#REF!&lt;&gt;"",1,0))</f>
        <v>#REF!</v>
      </c>
      <c r="O141" s="25" t="e">
        <f>IF('Crisis Indicator Data'!#REF!="No Data",1,IF(#REF!&lt;&gt;"",1,0))</f>
        <v>#REF!</v>
      </c>
      <c r="P141" s="25" t="e">
        <f>IF('Crisis Indicator Data'!#REF!="No Data",1,IF(#REF!&lt;&gt;"",1,0))</f>
        <v>#REF!</v>
      </c>
      <c r="Q141" s="25" t="e">
        <f>IF('Crisis Indicator Data'!#REF!="No Data",1,IF(#REF!&lt;&gt;"",1,0))</f>
        <v>#REF!</v>
      </c>
      <c r="R141" s="25" t="e">
        <f>IF('Crisis Indicator Data'!#REF!="No Data",1,IF(#REF!&lt;&gt;"",1,0))</f>
        <v>#REF!</v>
      </c>
      <c r="S141" s="25" t="e">
        <f>IF('Crisis Indicator Data'!#REF!="No Data",1,IF(#REF!&lt;&gt;"",1,0))</f>
        <v>#REF!</v>
      </c>
      <c r="T141" s="25" t="e">
        <f>IF('Crisis Indicator Data'!#REF!="No Data",1,IF(#REF!&lt;&gt;"",1,0))</f>
        <v>#REF!</v>
      </c>
      <c r="U141" s="25" t="e">
        <f>IF('Crisis Indicator Data'!#REF!="No Data",1,IF(#REF!&lt;&gt;"",1,0))</f>
        <v>#REF!</v>
      </c>
      <c r="V141" s="25" t="e">
        <f>IF('Crisis Indicator Data'!#REF!="No Data",1,IF(#REF!&lt;&gt;"",1,0))</f>
        <v>#REF!</v>
      </c>
      <c r="W141" s="25" t="e">
        <f>IF('Crisis Indicator Data'!#REF!="No Data",1,IF(#REF!&lt;&gt;"",1,0))</f>
        <v>#REF!</v>
      </c>
      <c r="X141" s="25" t="e">
        <f>IF('Crisis Indicator Data'!#REF!="No Data",1,IF(#REF!&lt;&gt;"",1,0))</f>
        <v>#REF!</v>
      </c>
      <c r="Y141" s="25" t="e">
        <f>IF('Crisis Indicator Data'!#REF!="No Data",1,IF(#REF!&lt;&gt;"",1,0))</f>
        <v>#REF!</v>
      </c>
      <c r="Z141" s="25" t="e">
        <f>IF('Crisis Indicator Data'!#REF!="No Data",1,IF(#REF!&lt;&gt;"",1,0))</f>
        <v>#REF!</v>
      </c>
      <c r="AA141" s="25" t="e">
        <f>IF('Crisis Indicator Data'!#REF!="No Data",1,IF(#REF!&lt;&gt;"",1,0))</f>
        <v>#REF!</v>
      </c>
      <c r="AB141" s="25" t="e">
        <f>IF('Crisis Indicator Data'!#REF!="No Data",1,IF(#REF!&lt;&gt;"",1,0))</f>
        <v>#REF!</v>
      </c>
      <c r="AC141" s="25" t="e">
        <f>IF('Crisis Indicator Data'!#REF!="No Data",1,IF(#REF!&lt;&gt;"",1,0))</f>
        <v>#REF!</v>
      </c>
      <c r="AD141" s="25" t="e">
        <f>IF('Crisis Indicator Data'!#REF!="No Data",1,IF(#REF!&lt;&gt;"",1,0))</f>
        <v>#REF!</v>
      </c>
      <c r="AE141" s="25" t="e">
        <f>IF('Crisis Indicator Data'!#REF!="No Data",1,IF(#REF!&lt;&gt;"",1,0))</f>
        <v>#REF!</v>
      </c>
      <c r="AF141" s="25" t="e">
        <f>IF('Crisis Indicator Data'!#REF!="No Data",1,IF(#REF!&lt;&gt;"",1,0))</f>
        <v>#REF!</v>
      </c>
      <c r="AG141" s="25" t="e">
        <f>IF('Crisis Indicator Data'!#REF!="No Data",1,IF(#REF!&lt;&gt;"",1,0))</f>
        <v>#REF!</v>
      </c>
      <c r="AH141" s="25" t="e">
        <f>IF('Crisis Indicator Data'!#REF!="No Data",1,IF(#REF!&lt;&gt;"",1,0))</f>
        <v>#REF!</v>
      </c>
      <c r="AI141" s="25" t="e">
        <f>IF('Crisis Indicator Data'!#REF!="No Data",1,IF(#REF!&lt;&gt;"",1,0))</f>
        <v>#REF!</v>
      </c>
      <c r="AJ141" s="25" t="e">
        <f>IF('Crisis Indicator Data'!#REF!="No Data",1,IF(#REF!&lt;&gt;"",1,0))</f>
        <v>#REF!</v>
      </c>
      <c r="AK141" s="25" t="e">
        <f>IF('Crisis Indicator Data'!#REF!="No Data",1,IF(#REF!&lt;&gt;"",1,0))</f>
        <v>#REF!</v>
      </c>
      <c r="AL141" s="25" t="e">
        <f>IF('Crisis Indicator Data'!#REF!="No Data",1,IF(#REF!&lt;&gt;"",1,0))</f>
        <v>#REF!</v>
      </c>
      <c r="AM141" s="25" t="e">
        <f>IF('Crisis Indicator Data'!#REF!="No Data",1,IF(#REF!&lt;&gt;"",1,0))</f>
        <v>#REF!</v>
      </c>
      <c r="AN141" s="25" t="e">
        <f>IF('Crisis Indicator Data'!#REF!="No Data",1,IF(#REF!&lt;&gt;"",1,0))</f>
        <v>#REF!</v>
      </c>
      <c r="AO141" s="25" t="e">
        <f>IF('Crisis Indicator Data'!#REF!="No Data",1,IF(#REF!&lt;&gt;"",1,0))</f>
        <v>#REF!</v>
      </c>
      <c r="AP141" s="25" t="e">
        <f>IF('Crisis Indicator Data'!#REF!="No Data",1,IF(#REF!&lt;&gt;"",1,0))</f>
        <v>#REF!</v>
      </c>
      <c r="AQ141" s="25" t="e">
        <f>IF('Crisis Indicator Data'!#REF!="No Data",1,IF(#REF!&lt;&gt;"",1,0))</f>
        <v>#REF!</v>
      </c>
      <c r="AR141" s="25" t="e">
        <f>IF('Crisis Indicator Data'!#REF!="No Data",1,IF(#REF!&lt;&gt;"",1,0))</f>
        <v>#REF!</v>
      </c>
      <c r="AS141" s="25" t="e">
        <f>IF('Crisis Indicator Data'!#REF!="No Data",1,IF(#REF!&lt;&gt;"",1,0))</f>
        <v>#REF!</v>
      </c>
      <c r="AT141" s="25" t="e">
        <f>IF('Crisis Indicator Data'!#REF!="No Data",1,IF(#REF!&lt;&gt;"",1,0))</f>
        <v>#REF!</v>
      </c>
      <c r="AU141" s="25" t="e">
        <f>IF('Crisis Indicator Data'!#REF!="No Data",1,IF(#REF!&lt;&gt;"",1,0))</f>
        <v>#REF!</v>
      </c>
      <c r="AV141" s="25" t="e">
        <f>IF('Crisis Indicator Data'!#REF!="No Data",1,IF(#REF!&lt;&gt;"",1,0))</f>
        <v>#REF!</v>
      </c>
      <c r="AW141" s="25" t="e">
        <f>IF('Crisis Indicator Data'!#REF!="No Data",1,IF(#REF!&lt;&gt;"",1,0))</f>
        <v>#REF!</v>
      </c>
      <c r="AX141" s="25" t="e">
        <f>IF('Crisis Indicator Data'!#REF!="No Data",1,IF(#REF!&lt;&gt;"",1,0))</f>
        <v>#REF!</v>
      </c>
      <c r="AY141" s="25" t="e">
        <f>IF('Crisis Indicator Data'!#REF!="No Data",1,IF(#REF!&lt;&gt;"",1,0))</f>
        <v>#REF!</v>
      </c>
      <c r="AZ141" s="25" t="e">
        <f>IF('Crisis Indicator Data'!#REF!="No Data",1,IF(#REF!&lt;&gt;"",1,0))</f>
        <v>#REF!</v>
      </c>
      <c r="BA141" t="e">
        <f t="shared" si="8"/>
        <v>#REF!</v>
      </c>
      <c r="BB141" s="27" t="e">
        <f t="shared" si="9"/>
        <v>#REF!</v>
      </c>
    </row>
    <row r="142" spans="1:54" x14ac:dyDescent="0.25">
      <c r="A142" t="s">
        <v>9498</v>
      </c>
      <c r="B142" s="25" t="e">
        <f>IF('Crisis Indicator Data'!#REF!="No Data",1,IF(#REF!&lt;&gt;"",1,0))</f>
        <v>#REF!</v>
      </c>
      <c r="C142" s="25" t="e">
        <f>IF('Crisis Indicator Data'!#REF!="No Data",1,IF(#REF!&lt;&gt;"",1,0))</f>
        <v>#REF!</v>
      </c>
      <c r="D142" s="25" t="e">
        <f>IF('Crisis Indicator Data'!#REF!="No Data",1,IF(#REF!&lt;&gt;"",1,0))</f>
        <v>#REF!</v>
      </c>
      <c r="E142" s="25" t="e">
        <f>IF('Crisis Indicator Data'!#REF!="No Data",1,IF(#REF!&lt;&gt;"",1,0))</f>
        <v>#REF!</v>
      </c>
      <c r="F142" s="25" t="e">
        <f>IF('Crisis Indicator Data'!#REF!="No Data",1,IF(#REF!&lt;&gt;"",1,0))</f>
        <v>#REF!</v>
      </c>
      <c r="G142" s="25" t="e">
        <f>IF('Crisis Indicator Data'!#REF!="No Data",1,IF(#REF!&lt;&gt;"",1,0))</f>
        <v>#REF!</v>
      </c>
      <c r="H142" s="25" t="e">
        <f>IF('Crisis Indicator Data'!#REF!="No Data",1,IF(#REF!&lt;&gt;"",1,0))</f>
        <v>#REF!</v>
      </c>
      <c r="I142" s="25" t="e">
        <f>IF('Crisis Indicator Data'!#REF!="No Data",1,IF(#REF!&lt;&gt;"",1,0))</f>
        <v>#REF!</v>
      </c>
      <c r="J142" s="25" t="e">
        <f>IF('Crisis Indicator Data'!#REF!="No Data",1,IF(#REF!&lt;&gt;"",1,0))</f>
        <v>#REF!</v>
      </c>
      <c r="K142" s="25" t="e">
        <f>IF('Crisis Indicator Data'!#REF!="No Data",1,IF(#REF!&lt;&gt;"",1,0))</f>
        <v>#REF!</v>
      </c>
      <c r="L142" s="25" t="e">
        <f>IF('Crisis Indicator Data'!#REF!="No Data",1,IF(#REF!&lt;&gt;"",1,0))</f>
        <v>#REF!</v>
      </c>
      <c r="M142" s="25" t="e">
        <f>IF('Crisis Indicator Data'!#REF!="No Data",1,IF(#REF!&lt;&gt;"",1,0))</f>
        <v>#REF!</v>
      </c>
      <c r="N142" s="25" t="e">
        <f>IF('Crisis Indicator Data'!#REF!="No Data",1,IF(#REF!&lt;&gt;"",1,0))</f>
        <v>#REF!</v>
      </c>
      <c r="O142" s="25" t="e">
        <f>IF('Crisis Indicator Data'!#REF!="No Data",1,IF(#REF!&lt;&gt;"",1,0))</f>
        <v>#REF!</v>
      </c>
      <c r="P142" s="25" t="e">
        <f>IF('Crisis Indicator Data'!#REF!="No Data",1,IF(#REF!&lt;&gt;"",1,0))</f>
        <v>#REF!</v>
      </c>
      <c r="Q142" s="25" t="e">
        <f>IF('Crisis Indicator Data'!#REF!="No Data",1,IF(#REF!&lt;&gt;"",1,0))</f>
        <v>#REF!</v>
      </c>
      <c r="R142" s="25" t="e">
        <f>IF('Crisis Indicator Data'!#REF!="No Data",1,IF(#REF!&lt;&gt;"",1,0))</f>
        <v>#REF!</v>
      </c>
      <c r="S142" s="25" t="e">
        <f>IF('Crisis Indicator Data'!#REF!="No Data",1,IF(#REF!&lt;&gt;"",1,0))</f>
        <v>#REF!</v>
      </c>
      <c r="T142" s="25" t="e">
        <f>IF('Crisis Indicator Data'!#REF!="No Data",1,IF(#REF!&lt;&gt;"",1,0))</f>
        <v>#REF!</v>
      </c>
      <c r="U142" s="25" t="e">
        <f>IF('Crisis Indicator Data'!#REF!="No Data",1,IF(#REF!&lt;&gt;"",1,0))</f>
        <v>#REF!</v>
      </c>
      <c r="V142" s="25" t="e">
        <f>IF('Crisis Indicator Data'!#REF!="No Data",1,IF(#REF!&lt;&gt;"",1,0))</f>
        <v>#REF!</v>
      </c>
      <c r="W142" s="25" t="e">
        <f>IF('Crisis Indicator Data'!#REF!="No Data",1,IF(#REF!&lt;&gt;"",1,0))</f>
        <v>#REF!</v>
      </c>
      <c r="X142" s="25" t="e">
        <f>IF('Crisis Indicator Data'!#REF!="No Data",1,IF(#REF!&lt;&gt;"",1,0))</f>
        <v>#REF!</v>
      </c>
      <c r="Y142" s="25" t="e">
        <f>IF('Crisis Indicator Data'!#REF!="No Data",1,IF(#REF!&lt;&gt;"",1,0))</f>
        <v>#REF!</v>
      </c>
      <c r="Z142" s="25" t="e">
        <f>IF('Crisis Indicator Data'!#REF!="No Data",1,IF(#REF!&lt;&gt;"",1,0))</f>
        <v>#REF!</v>
      </c>
      <c r="AA142" s="25" t="e">
        <f>IF('Crisis Indicator Data'!#REF!="No Data",1,IF(#REF!&lt;&gt;"",1,0))</f>
        <v>#REF!</v>
      </c>
      <c r="AB142" s="25" t="e">
        <f>IF('Crisis Indicator Data'!#REF!="No Data",1,IF(#REF!&lt;&gt;"",1,0))</f>
        <v>#REF!</v>
      </c>
      <c r="AC142" s="25" t="e">
        <f>IF('Crisis Indicator Data'!#REF!="No Data",1,IF(#REF!&lt;&gt;"",1,0))</f>
        <v>#REF!</v>
      </c>
      <c r="AD142" s="25" t="e">
        <f>IF('Crisis Indicator Data'!#REF!="No Data",1,IF(#REF!&lt;&gt;"",1,0))</f>
        <v>#REF!</v>
      </c>
      <c r="AE142" s="25" t="e">
        <f>IF('Crisis Indicator Data'!#REF!="No Data",1,IF(#REF!&lt;&gt;"",1,0))</f>
        <v>#REF!</v>
      </c>
      <c r="AF142" s="25" t="e">
        <f>IF('Crisis Indicator Data'!#REF!="No Data",1,IF(#REF!&lt;&gt;"",1,0))</f>
        <v>#REF!</v>
      </c>
      <c r="AG142" s="25" t="e">
        <f>IF('Crisis Indicator Data'!#REF!="No Data",1,IF(#REF!&lt;&gt;"",1,0))</f>
        <v>#REF!</v>
      </c>
      <c r="AH142" s="25" t="e">
        <f>IF('Crisis Indicator Data'!#REF!="No Data",1,IF(#REF!&lt;&gt;"",1,0))</f>
        <v>#REF!</v>
      </c>
      <c r="AI142" s="25" t="e">
        <f>IF('Crisis Indicator Data'!#REF!="No Data",1,IF(#REF!&lt;&gt;"",1,0))</f>
        <v>#REF!</v>
      </c>
      <c r="AJ142" s="25" t="e">
        <f>IF('Crisis Indicator Data'!#REF!="No Data",1,IF(#REF!&lt;&gt;"",1,0))</f>
        <v>#REF!</v>
      </c>
      <c r="AK142" s="25" t="e">
        <f>IF('Crisis Indicator Data'!#REF!="No Data",1,IF(#REF!&lt;&gt;"",1,0))</f>
        <v>#REF!</v>
      </c>
      <c r="AL142" s="25" t="e">
        <f>IF('Crisis Indicator Data'!#REF!="No Data",1,IF(#REF!&lt;&gt;"",1,0))</f>
        <v>#REF!</v>
      </c>
      <c r="AM142" s="25" t="e">
        <f>IF('Crisis Indicator Data'!#REF!="No Data",1,IF(#REF!&lt;&gt;"",1,0))</f>
        <v>#REF!</v>
      </c>
      <c r="AN142" s="25" t="e">
        <f>IF('Crisis Indicator Data'!#REF!="No Data",1,IF(#REF!&lt;&gt;"",1,0))</f>
        <v>#REF!</v>
      </c>
      <c r="AO142" s="25" t="e">
        <f>IF('Crisis Indicator Data'!#REF!="No Data",1,IF(#REF!&lt;&gt;"",1,0))</f>
        <v>#REF!</v>
      </c>
      <c r="AP142" s="25" t="e">
        <f>IF('Crisis Indicator Data'!#REF!="No Data",1,IF(#REF!&lt;&gt;"",1,0))</f>
        <v>#REF!</v>
      </c>
      <c r="AQ142" s="25" t="e">
        <f>IF('Crisis Indicator Data'!#REF!="No Data",1,IF(#REF!&lt;&gt;"",1,0))</f>
        <v>#REF!</v>
      </c>
      <c r="AR142" s="25" t="e">
        <f>IF('Crisis Indicator Data'!#REF!="No Data",1,IF(#REF!&lt;&gt;"",1,0))</f>
        <v>#REF!</v>
      </c>
      <c r="AS142" s="25" t="e">
        <f>IF('Crisis Indicator Data'!#REF!="No Data",1,IF(#REF!&lt;&gt;"",1,0))</f>
        <v>#REF!</v>
      </c>
      <c r="AT142" s="25" t="e">
        <f>IF('Crisis Indicator Data'!#REF!="No Data",1,IF(#REF!&lt;&gt;"",1,0))</f>
        <v>#REF!</v>
      </c>
      <c r="AU142" s="25" t="e">
        <f>IF('Crisis Indicator Data'!#REF!="No Data",1,IF(#REF!&lt;&gt;"",1,0))</f>
        <v>#REF!</v>
      </c>
      <c r="AV142" s="25" t="e">
        <f>IF('Crisis Indicator Data'!#REF!="No Data",1,IF(#REF!&lt;&gt;"",1,0))</f>
        <v>#REF!</v>
      </c>
      <c r="AW142" s="25" t="e">
        <f>IF('Crisis Indicator Data'!#REF!="No Data",1,IF(#REF!&lt;&gt;"",1,0))</f>
        <v>#REF!</v>
      </c>
      <c r="AX142" s="25" t="e">
        <f>IF('Crisis Indicator Data'!#REF!="No Data",1,IF(#REF!&lt;&gt;"",1,0))</f>
        <v>#REF!</v>
      </c>
      <c r="AY142" s="25" t="e">
        <f>IF('Crisis Indicator Data'!#REF!="No Data",1,IF(#REF!&lt;&gt;"",1,0))</f>
        <v>#REF!</v>
      </c>
      <c r="AZ142" s="25" t="e">
        <f>IF('Crisis Indicator Data'!#REF!="No Data",1,IF(#REF!&lt;&gt;"",1,0))</f>
        <v>#REF!</v>
      </c>
      <c r="BA142" t="e">
        <f t="shared" si="8"/>
        <v>#REF!</v>
      </c>
      <c r="BB142" s="27" t="e">
        <f t="shared" si="9"/>
        <v>#REF!</v>
      </c>
    </row>
    <row r="143" spans="1:54" x14ac:dyDescent="0.25">
      <c r="A143" t="s">
        <v>9415</v>
      </c>
      <c r="B143" s="25" t="e">
        <f>IF('Crisis Indicator Data'!#REF!="No Data",1,IF(#REF!&lt;&gt;"",1,0))</f>
        <v>#REF!</v>
      </c>
      <c r="C143" s="25" t="e">
        <f>IF('Crisis Indicator Data'!#REF!="No Data",1,IF(#REF!&lt;&gt;"",1,0))</f>
        <v>#REF!</v>
      </c>
      <c r="D143" s="25" t="e">
        <f>IF('Crisis Indicator Data'!#REF!="No Data",1,IF(#REF!&lt;&gt;"",1,0))</f>
        <v>#REF!</v>
      </c>
      <c r="E143" s="25" t="e">
        <f>IF('Crisis Indicator Data'!#REF!="No Data",1,IF(#REF!&lt;&gt;"",1,0))</f>
        <v>#REF!</v>
      </c>
      <c r="F143" s="25" t="e">
        <f>IF('Crisis Indicator Data'!#REF!="No Data",1,IF(#REF!&lt;&gt;"",1,0))</f>
        <v>#REF!</v>
      </c>
      <c r="G143" s="25" t="e">
        <f>IF('Crisis Indicator Data'!#REF!="No Data",1,IF(#REF!&lt;&gt;"",1,0))</f>
        <v>#REF!</v>
      </c>
      <c r="H143" s="25" t="e">
        <f>IF('Crisis Indicator Data'!#REF!="No Data",1,IF(#REF!&lt;&gt;"",1,0))</f>
        <v>#REF!</v>
      </c>
      <c r="I143" s="25" t="e">
        <f>IF('Crisis Indicator Data'!#REF!="No Data",1,IF(#REF!&lt;&gt;"",1,0))</f>
        <v>#REF!</v>
      </c>
      <c r="J143" s="25" t="e">
        <f>IF('Crisis Indicator Data'!#REF!="No Data",1,IF(#REF!&lt;&gt;"",1,0))</f>
        <v>#REF!</v>
      </c>
      <c r="K143" s="25" t="e">
        <f>IF('Crisis Indicator Data'!#REF!="No Data",1,IF(#REF!&lt;&gt;"",1,0))</f>
        <v>#REF!</v>
      </c>
      <c r="L143" s="25" t="e">
        <f>IF('Crisis Indicator Data'!#REF!="No Data",1,IF(#REF!&lt;&gt;"",1,0))</f>
        <v>#REF!</v>
      </c>
      <c r="M143" s="25" t="e">
        <f>IF('Crisis Indicator Data'!#REF!="No Data",1,IF(#REF!&lt;&gt;"",1,0))</f>
        <v>#REF!</v>
      </c>
      <c r="N143" s="25" t="e">
        <f>IF('Crisis Indicator Data'!#REF!="No Data",1,IF(#REF!&lt;&gt;"",1,0))</f>
        <v>#REF!</v>
      </c>
      <c r="O143" s="25" t="e">
        <f>IF('Crisis Indicator Data'!#REF!="No Data",1,IF(#REF!&lt;&gt;"",1,0))</f>
        <v>#REF!</v>
      </c>
      <c r="P143" s="25" t="e">
        <f>IF('Crisis Indicator Data'!#REF!="No Data",1,IF(#REF!&lt;&gt;"",1,0))</f>
        <v>#REF!</v>
      </c>
      <c r="Q143" s="25" t="e">
        <f>IF('Crisis Indicator Data'!#REF!="No Data",1,IF(#REF!&lt;&gt;"",1,0))</f>
        <v>#REF!</v>
      </c>
      <c r="R143" s="25" t="e">
        <f>IF('Crisis Indicator Data'!#REF!="No Data",1,IF(#REF!&lt;&gt;"",1,0))</f>
        <v>#REF!</v>
      </c>
      <c r="S143" s="25" t="e">
        <f>IF('Crisis Indicator Data'!#REF!="No Data",1,IF(#REF!&lt;&gt;"",1,0))</f>
        <v>#REF!</v>
      </c>
      <c r="T143" s="25" t="e">
        <f>IF('Crisis Indicator Data'!#REF!="No Data",1,IF(#REF!&lt;&gt;"",1,0))</f>
        <v>#REF!</v>
      </c>
      <c r="U143" s="25" t="e">
        <f>IF('Crisis Indicator Data'!#REF!="No Data",1,IF(#REF!&lt;&gt;"",1,0))</f>
        <v>#REF!</v>
      </c>
      <c r="V143" s="25" t="e">
        <f>IF('Crisis Indicator Data'!#REF!="No Data",1,IF(#REF!&lt;&gt;"",1,0))</f>
        <v>#REF!</v>
      </c>
      <c r="W143" s="25" t="e">
        <f>IF('Crisis Indicator Data'!#REF!="No Data",1,IF(#REF!&lt;&gt;"",1,0))</f>
        <v>#REF!</v>
      </c>
      <c r="X143" s="25" t="e">
        <f>IF('Crisis Indicator Data'!#REF!="No Data",1,IF(#REF!&lt;&gt;"",1,0))</f>
        <v>#REF!</v>
      </c>
      <c r="Y143" s="25" t="e">
        <f>IF('Crisis Indicator Data'!#REF!="No Data",1,IF(#REF!&lt;&gt;"",1,0))</f>
        <v>#REF!</v>
      </c>
      <c r="Z143" s="25" t="e">
        <f>IF('Crisis Indicator Data'!#REF!="No Data",1,IF(#REF!&lt;&gt;"",1,0))</f>
        <v>#REF!</v>
      </c>
      <c r="AA143" s="25" t="e">
        <f>IF('Crisis Indicator Data'!#REF!="No Data",1,IF(#REF!&lt;&gt;"",1,0))</f>
        <v>#REF!</v>
      </c>
      <c r="AB143" s="25" t="e">
        <f>IF('Crisis Indicator Data'!#REF!="No Data",1,IF(#REF!&lt;&gt;"",1,0))</f>
        <v>#REF!</v>
      </c>
      <c r="AC143" s="25" t="e">
        <f>IF('Crisis Indicator Data'!#REF!="No Data",1,IF(#REF!&lt;&gt;"",1,0))</f>
        <v>#REF!</v>
      </c>
      <c r="AD143" s="25" t="e">
        <f>IF('Crisis Indicator Data'!#REF!="No Data",1,IF(#REF!&lt;&gt;"",1,0))</f>
        <v>#REF!</v>
      </c>
      <c r="AE143" s="25" t="e">
        <f>IF('Crisis Indicator Data'!#REF!="No Data",1,IF(#REF!&lt;&gt;"",1,0))</f>
        <v>#REF!</v>
      </c>
      <c r="AF143" s="25" t="e">
        <f>IF('Crisis Indicator Data'!#REF!="No Data",1,IF(#REF!&lt;&gt;"",1,0))</f>
        <v>#REF!</v>
      </c>
      <c r="AG143" s="25" t="e">
        <f>IF('Crisis Indicator Data'!#REF!="No Data",1,IF(#REF!&lt;&gt;"",1,0))</f>
        <v>#REF!</v>
      </c>
      <c r="AH143" s="25" t="e">
        <f>IF('Crisis Indicator Data'!#REF!="No Data",1,IF(#REF!&lt;&gt;"",1,0))</f>
        <v>#REF!</v>
      </c>
      <c r="AI143" s="25" t="e">
        <f>IF('Crisis Indicator Data'!#REF!="No Data",1,IF(#REF!&lt;&gt;"",1,0))</f>
        <v>#REF!</v>
      </c>
      <c r="AJ143" s="25" t="e">
        <f>IF('Crisis Indicator Data'!#REF!="No Data",1,IF(#REF!&lt;&gt;"",1,0))</f>
        <v>#REF!</v>
      </c>
      <c r="AK143" s="25" t="e">
        <f>IF('Crisis Indicator Data'!#REF!="No Data",1,IF(#REF!&lt;&gt;"",1,0))</f>
        <v>#REF!</v>
      </c>
      <c r="AL143" s="25" t="e">
        <f>IF('Crisis Indicator Data'!#REF!="No Data",1,IF(#REF!&lt;&gt;"",1,0))</f>
        <v>#REF!</v>
      </c>
      <c r="AM143" s="25" t="e">
        <f>IF('Crisis Indicator Data'!#REF!="No Data",1,IF(#REF!&lt;&gt;"",1,0))</f>
        <v>#REF!</v>
      </c>
      <c r="AN143" s="25" t="e">
        <f>IF('Crisis Indicator Data'!#REF!="No Data",1,IF(#REF!&lt;&gt;"",1,0))</f>
        <v>#REF!</v>
      </c>
      <c r="AO143" s="25" t="e">
        <f>IF('Crisis Indicator Data'!#REF!="No Data",1,IF(#REF!&lt;&gt;"",1,0))</f>
        <v>#REF!</v>
      </c>
      <c r="AP143" s="25" t="e">
        <f>IF('Crisis Indicator Data'!#REF!="No Data",1,IF(#REF!&lt;&gt;"",1,0))</f>
        <v>#REF!</v>
      </c>
      <c r="AQ143" s="25" t="e">
        <f>IF('Crisis Indicator Data'!#REF!="No Data",1,IF(#REF!&lt;&gt;"",1,0))</f>
        <v>#REF!</v>
      </c>
      <c r="AR143" s="25" t="e">
        <f>IF('Crisis Indicator Data'!#REF!="No Data",1,IF(#REF!&lt;&gt;"",1,0))</f>
        <v>#REF!</v>
      </c>
      <c r="AS143" s="25" t="e">
        <f>IF('Crisis Indicator Data'!#REF!="No Data",1,IF(#REF!&lt;&gt;"",1,0))</f>
        <v>#REF!</v>
      </c>
      <c r="AT143" s="25" t="e">
        <f>IF('Crisis Indicator Data'!#REF!="No Data",1,IF(#REF!&lt;&gt;"",1,0))</f>
        <v>#REF!</v>
      </c>
      <c r="AU143" s="25" t="e">
        <f>IF('Crisis Indicator Data'!#REF!="No Data",1,IF(#REF!&lt;&gt;"",1,0))</f>
        <v>#REF!</v>
      </c>
      <c r="AV143" s="25" t="e">
        <f>IF('Crisis Indicator Data'!#REF!="No Data",1,IF(#REF!&lt;&gt;"",1,0))</f>
        <v>#REF!</v>
      </c>
      <c r="AW143" s="25" t="e">
        <f>IF('Crisis Indicator Data'!#REF!="No Data",1,IF(#REF!&lt;&gt;"",1,0))</f>
        <v>#REF!</v>
      </c>
      <c r="AX143" s="25" t="e">
        <f>IF('Crisis Indicator Data'!#REF!="No Data",1,IF(#REF!&lt;&gt;"",1,0))</f>
        <v>#REF!</v>
      </c>
      <c r="AY143" s="25" t="e">
        <f>IF('Crisis Indicator Data'!#REF!="No Data",1,IF(#REF!&lt;&gt;"",1,0))</f>
        <v>#REF!</v>
      </c>
      <c r="AZ143" s="25" t="e">
        <f>IF('Crisis Indicator Data'!#REF!="No Data",1,IF(#REF!&lt;&gt;"",1,0))</f>
        <v>#REF!</v>
      </c>
      <c r="BA143" t="e">
        <f t="shared" si="8"/>
        <v>#REF!</v>
      </c>
      <c r="BB143" s="27" t="e">
        <f t="shared" si="9"/>
        <v>#REF!</v>
      </c>
    </row>
    <row r="144" spans="1:54" x14ac:dyDescent="0.25">
      <c r="A144" t="s">
        <v>9427</v>
      </c>
      <c r="B144" s="25" t="e">
        <f>IF('Crisis Indicator Data'!#REF!="No Data",1,IF(#REF!&lt;&gt;"",1,0))</f>
        <v>#REF!</v>
      </c>
      <c r="C144" s="25" t="e">
        <f>IF('Crisis Indicator Data'!#REF!="No Data",1,IF(#REF!&lt;&gt;"",1,0))</f>
        <v>#REF!</v>
      </c>
      <c r="D144" s="25" t="e">
        <f>IF('Crisis Indicator Data'!#REF!="No Data",1,IF(#REF!&lt;&gt;"",1,0))</f>
        <v>#REF!</v>
      </c>
      <c r="E144" s="25" t="e">
        <f>IF('Crisis Indicator Data'!#REF!="No Data",1,IF(#REF!&lt;&gt;"",1,0))</f>
        <v>#REF!</v>
      </c>
      <c r="F144" s="25" t="e">
        <f>IF('Crisis Indicator Data'!#REF!="No Data",1,IF(#REF!&lt;&gt;"",1,0))</f>
        <v>#REF!</v>
      </c>
      <c r="G144" s="25" t="e">
        <f>IF('Crisis Indicator Data'!#REF!="No Data",1,IF(#REF!&lt;&gt;"",1,0))</f>
        <v>#REF!</v>
      </c>
      <c r="H144" s="25" t="e">
        <f>IF('Crisis Indicator Data'!#REF!="No Data",1,IF(#REF!&lt;&gt;"",1,0))</f>
        <v>#REF!</v>
      </c>
      <c r="I144" s="25" t="e">
        <f>IF('Crisis Indicator Data'!#REF!="No Data",1,IF(#REF!&lt;&gt;"",1,0))</f>
        <v>#REF!</v>
      </c>
      <c r="J144" s="25" t="e">
        <f>IF('Crisis Indicator Data'!#REF!="No Data",1,IF(#REF!&lt;&gt;"",1,0))</f>
        <v>#REF!</v>
      </c>
      <c r="K144" s="25" t="e">
        <f>IF('Crisis Indicator Data'!#REF!="No Data",1,IF(#REF!&lt;&gt;"",1,0))</f>
        <v>#REF!</v>
      </c>
      <c r="L144" s="25" t="e">
        <f>IF('Crisis Indicator Data'!#REF!="No Data",1,IF(#REF!&lt;&gt;"",1,0))</f>
        <v>#REF!</v>
      </c>
      <c r="M144" s="25" t="e">
        <f>IF('Crisis Indicator Data'!#REF!="No Data",1,IF(#REF!&lt;&gt;"",1,0))</f>
        <v>#REF!</v>
      </c>
      <c r="N144" s="25" t="e">
        <f>IF('Crisis Indicator Data'!#REF!="No Data",1,IF(#REF!&lt;&gt;"",1,0))</f>
        <v>#REF!</v>
      </c>
      <c r="O144" s="25" t="e">
        <f>IF('Crisis Indicator Data'!#REF!="No Data",1,IF(#REF!&lt;&gt;"",1,0))</f>
        <v>#REF!</v>
      </c>
      <c r="P144" s="25" t="e">
        <f>IF('Crisis Indicator Data'!#REF!="No Data",1,IF(#REF!&lt;&gt;"",1,0))</f>
        <v>#REF!</v>
      </c>
      <c r="Q144" s="25" t="e">
        <f>IF('Crisis Indicator Data'!#REF!="No Data",1,IF(#REF!&lt;&gt;"",1,0))</f>
        <v>#REF!</v>
      </c>
      <c r="R144" s="25" t="e">
        <f>IF('Crisis Indicator Data'!#REF!="No Data",1,IF(#REF!&lt;&gt;"",1,0))</f>
        <v>#REF!</v>
      </c>
      <c r="S144" s="25" t="e">
        <f>IF('Crisis Indicator Data'!#REF!="No Data",1,IF(#REF!&lt;&gt;"",1,0))</f>
        <v>#REF!</v>
      </c>
      <c r="T144" s="25" t="e">
        <f>IF('Crisis Indicator Data'!#REF!="No Data",1,IF(#REF!&lt;&gt;"",1,0))</f>
        <v>#REF!</v>
      </c>
      <c r="U144" s="25" t="e">
        <f>IF('Crisis Indicator Data'!#REF!="No Data",1,IF(#REF!&lt;&gt;"",1,0))</f>
        <v>#REF!</v>
      </c>
      <c r="V144" s="25" t="e">
        <f>IF('Crisis Indicator Data'!#REF!="No Data",1,IF(#REF!&lt;&gt;"",1,0))</f>
        <v>#REF!</v>
      </c>
      <c r="W144" s="25" t="e">
        <f>IF('Crisis Indicator Data'!#REF!="No Data",1,IF(#REF!&lt;&gt;"",1,0))</f>
        <v>#REF!</v>
      </c>
      <c r="X144" s="25" t="e">
        <f>IF('Crisis Indicator Data'!#REF!="No Data",1,IF(#REF!&lt;&gt;"",1,0))</f>
        <v>#REF!</v>
      </c>
      <c r="Y144" s="25" t="e">
        <f>IF('Crisis Indicator Data'!#REF!="No Data",1,IF(#REF!&lt;&gt;"",1,0))</f>
        <v>#REF!</v>
      </c>
      <c r="Z144" s="25" t="e">
        <f>IF('Crisis Indicator Data'!#REF!="No Data",1,IF(#REF!&lt;&gt;"",1,0))</f>
        <v>#REF!</v>
      </c>
      <c r="AA144" s="25" t="e">
        <f>IF('Crisis Indicator Data'!#REF!="No Data",1,IF(#REF!&lt;&gt;"",1,0))</f>
        <v>#REF!</v>
      </c>
      <c r="AB144" s="25" t="e">
        <f>IF('Crisis Indicator Data'!#REF!="No Data",1,IF(#REF!&lt;&gt;"",1,0))</f>
        <v>#REF!</v>
      </c>
      <c r="AC144" s="25" t="e">
        <f>IF('Crisis Indicator Data'!#REF!="No Data",1,IF(#REF!&lt;&gt;"",1,0))</f>
        <v>#REF!</v>
      </c>
      <c r="AD144" s="25" t="e">
        <f>IF('Crisis Indicator Data'!#REF!="No Data",1,IF(#REF!&lt;&gt;"",1,0))</f>
        <v>#REF!</v>
      </c>
      <c r="AE144" s="25" t="e">
        <f>IF('Crisis Indicator Data'!#REF!="No Data",1,IF(#REF!&lt;&gt;"",1,0))</f>
        <v>#REF!</v>
      </c>
      <c r="AF144" s="25" t="e">
        <f>IF('Crisis Indicator Data'!#REF!="No Data",1,IF(#REF!&lt;&gt;"",1,0))</f>
        <v>#REF!</v>
      </c>
      <c r="AG144" s="25" t="e">
        <f>IF('Crisis Indicator Data'!#REF!="No Data",1,IF(#REF!&lt;&gt;"",1,0))</f>
        <v>#REF!</v>
      </c>
      <c r="AH144" s="25" t="e">
        <f>IF('Crisis Indicator Data'!#REF!="No Data",1,IF(#REF!&lt;&gt;"",1,0))</f>
        <v>#REF!</v>
      </c>
      <c r="AI144" s="25" t="e">
        <f>IF('Crisis Indicator Data'!#REF!="No Data",1,IF(#REF!&lt;&gt;"",1,0))</f>
        <v>#REF!</v>
      </c>
      <c r="AJ144" s="25" t="e">
        <f>IF('Crisis Indicator Data'!#REF!="No Data",1,IF(#REF!&lt;&gt;"",1,0))</f>
        <v>#REF!</v>
      </c>
      <c r="AK144" s="25" t="e">
        <f>IF('Crisis Indicator Data'!#REF!="No Data",1,IF(#REF!&lt;&gt;"",1,0))</f>
        <v>#REF!</v>
      </c>
      <c r="AL144" s="25" t="e">
        <f>IF('Crisis Indicator Data'!#REF!="No Data",1,IF(#REF!&lt;&gt;"",1,0))</f>
        <v>#REF!</v>
      </c>
      <c r="AM144" s="25" t="e">
        <f>IF('Crisis Indicator Data'!#REF!="No Data",1,IF(#REF!&lt;&gt;"",1,0))</f>
        <v>#REF!</v>
      </c>
      <c r="AN144" s="25" t="e">
        <f>IF('Crisis Indicator Data'!#REF!="No Data",1,IF(#REF!&lt;&gt;"",1,0))</f>
        <v>#REF!</v>
      </c>
      <c r="AO144" s="25" t="e">
        <f>IF('Crisis Indicator Data'!#REF!="No Data",1,IF(#REF!&lt;&gt;"",1,0))</f>
        <v>#REF!</v>
      </c>
      <c r="AP144" s="25" t="e">
        <f>IF('Crisis Indicator Data'!#REF!="No Data",1,IF(#REF!&lt;&gt;"",1,0))</f>
        <v>#REF!</v>
      </c>
      <c r="AQ144" s="25" t="e">
        <f>IF('Crisis Indicator Data'!#REF!="No Data",1,IF(#REF!&lt;&gt;"",1,0))</f>
        <v>#REF!</v>
      </c>
      <c r="AR144" s="25" t="e">
        <f>IF('Crisis Indicator Data'!#REF!="No Data",1,IF(#REF!&lt;&gt;"",1,0))</f>
        <v>#REF!</v>
      </c>
      <c r="AS144" s="25" t="e">
        <f>IF('Crisis Indicator Data'!#REF!="No Data",1,IF(#REF!&lt;&gt;"",1,0))</f>
        <v>#REF!</v>
      </c>
      <c r="AT144" s="25" t="e">
        <f>IF('Crisis Indicator Data'!#REF!="No Data",1,IF(#REF!&lt;&gt;"",1,0))</f>
        <v>#REF!</v>
      </c>
      <c r="AU144" s="25" t="e">
        <f>IF('Crisis Indicator Data'!#REF!="No Data",1,IF(#REF!&lt;&gt;"",1,0))</f>
        <v>#REF!</v>
      </c>
      <c r="AV144" s="25" t="e">
        <f>IF('Crisis Indicator Data'!#REF!="No Data",1,IF(#REF!&lt;&gt;"",1,0))</f>
        <v>#REF!</v>
      </c>
      <c r="AW144" s="25" t="e">
        <f>IF('Crisis Indicator Data'!#REF!="No Data",1,IF(#REF!&lt;&gt;"",1,0))</f>
        <v>#REF!</v>
      </c>
      <c r="AX144" s="25" t="e">
        <f>IF('Crisis Indicator Data'!#REF!="No Data",1,IF(#REF!&lt;&gt;"",1,0))</f>
        <v>#REF!</v>
      </c>
      <c r="AY144" s="25" t="e">
        <f>IF('Crisis Indicator Data'!#REF!="No Data",1,IF(#REF!&lt;&gt;"",1,0))</f>
        <v>#REF!</v>
      </c>
      <c r="AZ144" s="25" t="e">
        <f>IF('Crisis Indicator Data'!#REF!="No Data",1,IF(#REF!&lt;&gt;"",1,0))</f>
        <v>#REF!</v>
      </c>
      <c r="BA144" t="e">
        <f t="shared" si="8"/>
        <v>#REF!</v>
      </c>
      <c r="BB144" s="27" t="e">
        <f t="shared" si="9"/>
        <v>#REF!</v>
      </c>
    </row>
    <row r="145" spans="1:54" x14ac:dyDescent="0.25">
      <c r="A145" t="s">
        <v>9554</v>
      </c>
      <c r="B145" s="25" t="e">
        <f>IF('Crisis Indicator Data'!#REF!="No Data",1,IF(#REF!&lt;&gt;"",1,0))</f>
        <v>#REF!</v>
      </c>
      <c r="C145" s="25" t="e">
        <f>IF('Crisis Indicator Data'!#REF!="No Data",1,IF(#REF!&lt;&gt;"",1,0))</f>
        <v>#REF!</v>
      </c>
      <c r="D145" s="25" t="e">
        <f>IF('Crisis Indicator Data'!#REF!="No Data",1,IF(#REF!&lt;&gt;"",1,0))</f>
        <v>#REF!</v>
      </c>
      <c r="E145" s="25" t="e">
        <f>IF('Crisis Indicator Data'!#REF!="No Data",1,IF(#REF!&lt;&gt;"",1,0))</f>
        <v>#REF!</v>
      </c>
      <c r="F145" s="25" t="e">
        <f>IF('Crisis Indicator Data'!#REF!="No Data",1,IF(#REF!&lt;&gt;"",1,0))</f>
        <v>#REF!</v>
      </c>
      <c r="G145" s="25" t="e">
        <f>IF('Crisis Indicator Data'!#REF!="No Data",1,IF(#REF!&lt;&gt;"",1,0))</f>
        <v>#REF!</v>
      </c>
      <c r="H145" s="25" t="e">
        <f>IF('Crisis Indicator Data'!#REF!="No Data",1,IF(#REF!&lt;&gt;"",1,0))</f>
        <v>#REF!</v>
      </c>
      <c r="I145" s="25" t="e">
        <f>IF('Crisis Indicator Data'!#REF!="No Data",1,IF(#REF!&lt;&gt;"",1,0))</f>
        <v>#REF!</v>
      </c>
      <c r="J145" s="25" t="e">
        <f>IF('Crisis Indicator Data'!#REF!="No Data",1,IF(#REF!&lt;&gt;"",1,0))</f>
        <v>#REF!</v>
      </c>
      <c r="K145" s="25" t="e">
        <f>IF('Crisis Indicator Data'!#REF!="No Data",1,IF(#REF!&lt;&gt;"",1,0))</f>
        <v>#REF!</v>
      </c>
      <c r="L145" s="25" t="e">
        <f>IF('Crisis Indicator Data'!#REF!="No Data",1,IF(#REF!&lt;&gt;"",1,0))</f>
        <v>#REF!</v>
      </c>
      <c r="M145" s="25" t="e">
        <f>IF('Crisis Indicator Data'!#REF!="No Data",1,IF(#REF!&lt;&gt;"",1,0))</f>
        <v>#REF!</v>
      </c>
      <c r="N145" s="25" t="e">
        <f>IF('Crisis Indicator Data'!#REF!="No Data",1,IF(#REF!&lt;&gt;"",1,0))</f>
        <v>#REF!</v>
      </c>
      <c r="O145" s="25" t="e">
        <f>IF('Crisis Indicator Data'!#REF!="No Data",1,IF(#REF!&lt;&gt;"",1,0))</f>
        <v>#REF!</v>
      </c>
      <c r="P145" s="25" t="e">
        <f>IF('Crisis Indicator Data'!#REF!="No Data",1,IF(#REF!&lt;&gt;"",1,0))</f>
        <v>#REF!</v>
      </c>
      <c r="Q145" s="25" t="e">
        <f>IF('Crisis Indicator Data'!#REF!="No Data",1,IF(#REF!&lt;&gt;"",1,0))</f>
        <v>#REF!</v>
      </c>
      <c r="R145" s="25" t="e">
        <f>IF('Crisis Indicator Data'!#REF!="No Data",1,IF(#REF!&lt;&gt;"",1,0))</f>
        <v>#REF!</v>
      </c>
      <c r="S145" s="25" t="e">
        <f>IF('Crisis Indicator Data'!#REF!="No Data",1,IF(#REF!&lt;&gt;"",1,0))</f>
        <v>#REF!</v>
      </c>
      <c r="T145" s="25" t="e">
        <f>IF('Crisis Indicator Data'!#REF!="No Data",1,IF(#REF!&lt;&gt;"",1,0))</f>
        <v>#REF!</v>
      </c>
      <c r="U145" s="25" t="e">
        <f>IF('Crisis Indicator Data'!#REF!="No Data",1,IF(#REF!&lt;&gt;"",1,0))</f>
        <v>#REF!</v>
      </c>
      <c r="V145" s="25" t="e">
        <f>IF('Crisis Indicator Data'!#REF!="No Data",1,IF(#REF!&lt;&gt;"",1,0))</f>
        <v>#REF!</v>
      </c>
      <c r="W145" s="25" t="e">
        <f>IF('Crisis Indicator Data'!#REF!="No Data",1,IF(#REF!&lt;&gt;"",1,0))</f>
        <v>#REF!</v>
      </c>
      <c r="X145" s="25" t="e">
        <f>IF('Crisis Indicator Data'!#REF!="No Data",1,IF(#REF!&lt;&gt;"",1,0))</f>
        <v>#REF!</v>
      </c>
      <c r="Y145" s="25" t="e">
        <f>IF('Crisis Indicator Data'!#REF!="No Data",1,IF(#REF!&lt;&gt;"",1,0))</f>
        <v>#REF!</v>
      </c>
      <c r="Z145" s="25" t="e">
        <f>IF('Crisis Indicator Data'!#REF!="No Data",1,IF(#REF!&lt;&gt;"",1,0))</f>
        <v>#REF!</v>
      </c>
      <c r="AA145" s="25" t="e">
        <f>IF('Crisis Indicator Data'!#REF!="No Data",1,IF(#REF!&lt;&gt;"",1,0))</f>
        <v>#REF!</v>
      </c>
      <c r="AB145" s="25" t="e">
        <f>IF('Crisis Indicator Data'!#REF!="No Data",1,IF(#REF!&lt;&gt;"",1,0))</f>
        <v>#REF!</v>
      </c>
      <c r="AC145" s="25" t="e">
        <f>IF('Crisis Indicator Data'!#REF!="No Data",1,IF(#REF!&lt;&gt;"",1,0))</f>
        <v>#REF!</v>
      </c>
      <c r="AD145" s="25" t="e">
        <f>IF('Crisis Indicator Data'!#REF!="No Data",1,IF(#REF!&lt;&gt;"",1,0))</f>
        <v>#REF!</v>
      </c>
      <c r="AE145" s="25" t="e">
        <f>IF('Crisis Indicator Data'!#REF!="No Data",1,IF(#REF!&lt;&gt;"",1,0))</f>
        <v>#REF!</v>
      </c>
      <c r="AF145" s="25" t="e">
        <f>IF('Crisis Indicator Data'!#REF!="No Data",1,IF(#REF!&lt;&gt;"",1,0))</f>
        <v>#REF!</v>
      </c>
      <c r="AG145" s="25" t="e">
        <f>IF('Crisis Indicator Data'!#REF!="No Data",1,IF(#REF!&lt;&gt;"",1,0))</f>
        <v>#REF!</v>
      </c>
      <c r="AH145" s="25" t="e">
        <f>IF('Crisis Indicator Data'!#REF!="No Data",1,IF(#REF!&lt;&gt;"",1,0))</f>
        <v>#REF!</v>
      </c>
      <c r="AI145" s="25" t="e">
        <f>IF('Crisis Indicator Data'!#REF!="No Data",1,IF(#REF!&lt;&gt;"",1,0))</f>
        <v>#REF!</v>
      </c>
      <c r="AJ145" s="25" t="e">
        <f>IF('Crisis Indicator Data'!#REF!="No Data",1,IF(#REF!&lt;&gt;"",1,0))</f>
        <v>#REF!</v>
      </c>
      <c r="AK145" s="25" t="e">
        <f>IF('Crisis Indicator Data'!#REF!="No Data",1,IF(#REF!&lt;&gt;"",1,0))</f>
        <v>#REF!</v>
      </c>
      <c r="AL145" s="25" t="e">
        <f>IF('Crisis Indicator Data'!#REF!="No Data",1,IF(#REF!&lt;&gt;"",1,0))</f>
        <v>#REF!</v>
      </c>
      <c r="AM145" s="25" t="e">
        <f>IF('Crisis Indicator Data'!#REF!="No Data",1,IF(#REF!&lt;&gt;"",1,0))</f>
        <v>#REF!</v>
      </c>
      <c r="AN145" s="25" t="e">
        <f>IF('Crisis Indicator Data'!#REF!="No Data",1,IF(#REF!&lt;&gt;"",1,0))</f>
        <v>#REF!</v>
      </c>
      <c r="AO145" s="25" t="e">
        <f>IF('Crisis Indicator Data'!#REF!="No Data",1,IF(#REF!&lt;&gt;"",1,0))</f>
        <v>#REF!</v>
      </c>
      <c r="AP145" s="25" t="e">
        <f>IF('Crisis Indicator Data'!#REF!="No Data",1,IF(#REF!&lt;&gt;"",1,0))</f>
        <v>#REF!</v>
      </c>
      <c r="AQ145" s="25" t="e">
        <f>IF('Crisis Indicator Data'!#REF!="No Data",1,IF(#REF!&lt;&gt;"",1,0))</f>
        <v>#REF!</v>
      </c>
      <c r="AR145" s="25" t="e">
        <f>IF('Crisis Indicator Data'!#REF!="No Data",1,IF(#REF!&lt;&gt;"",1,0))</f>
        <v>#REF!</v>
      </c>
      <c r="AS145" s="25" t="e">
        <f>IF('Crisis Indicator Data'!#REF!="No Data",1,IF(#REF!&lt;&gt;"",1,0))</f>
        <v>#REF!</v>
      </c>
      <c r="AT145" s="25" t="e">
        <f>IF('Crisis Indicator Data'!#REF!="No Data",1,IF(#REF!&lt;&gt;"",1,0))</f>
        <v>#REF!</v>
      </c>
      <c r="AU145" s="25" t="e">
        <f>IF('Crisis Indicator Data'!#REF!="No Data",1,IF(#REF!&lt;&gt;"",1,0))</f>
        <v>#REF!</v>
      </c>
      <c r="AV145" s="25" t="e">
        <f>IF('Crisis Indicator Data'!#REF!="No Data",1,IF(#REF!&lt;&gt;"",1,0))</f>
        <v>#REF!</v>
      </c>
      <c r="AW145" s="25" t="e">
        <f>IF('Crisis Indicator Data'!#REF!="No Data",1,IF(#REF!&lt;&gt;"",1,0))</f>
        <v>#REF!</v>
      </c>
      <c r="AX145" s="25" t="e">
        <f>IF('Crisis Indicator Data'!#REF!="No Data",1,IF(#REF!&lt;&gt;"",1,0))</f>
        <v>#REF!</v>
      </c>
      <c r="AY145" s="25" t="e">
        <f>IF('Crisis Indicator Data'!#REF!="No Data",1,IF(#REF!&lt;&gt;"",1,0))</f>
        <v>#REF!</v>
      </c>
      <c r="AZ145" s="25" t="e">
        <f>IF('Crisis Indicator Data'!#REF!="No Data",1,IF(#REF!&lt;&gt;"",1,0))</f>
        <v>#REF!</v>
      </c>
      <c r="BA145" t="e">
        <f t="shared" si="8"/>
        <v>#REF!</v>
      </c>
      <c r="BB145" s="27" t="e">
        <f t="shared" si="9"/>
        <v>#REF!</v>
      </c>
    </row>
    <row r="146" spans="1:54" x14ac:dyDescent="0.25">
      <c r="A146" t="s">
        <v>9560</v>
      </c>
      <c r="B146" s="25" t="e">
        <f>IF('Crisis Indicator Data'!#REF!="No Data",1,IF(#REF!&lt;&gt;"",1,0))</f>
        <v>#REF!</v>
      </c>
      <c r="C146" s="25" t="e">
        <f>IF('Crisis Indicator Data'!#REF!="No Data",1,IF(#REF!&lt;&gt;"",1,0))</f>
        <v>#REF!</v>
      </c>
      <c r="D146" s="25" t="e">
        <f>IF('Crisis Indicator Data'!#REF!="No Data",1,IF(#REF!&lt;&gt;"",1,0))</f>
        <v>#REF!</v>
      </c>
      <c r="E146" s="25" t="e">
        <f>IF('Crisis Indicator Data'!#REF!="No Data",1,IF(#REF!&lt;&gt;"",1,0))</f>
        <v>#REF!</v>
      </c>
      <c r="F146" s="25" t="e">
        <f>IF('Crisis Indicator Data'!#REF!="No Data",1,IF(#REF!&lt;&gt;"",1,0))</f>
        <v>#REF!</v>
      </c>
      <c r="G146" s="25" t="e">
        <f>IF('Crisis Indicator Data'!#REF!="No Data",1,IF(#REF!&lt;&gt;"",1,0))</f>
        <v>#REF!</v>
      </c>
      <c r="H146" s="25" t="e">
        <f>IF('Crisis Indicator Data'!#REF!="No Data",1,IF(#REF!&lt;&gt;"",1,0))</f>
        <v>#REF!</v>
      </c>
      <c r="I146" s="25" t="e">
        <f>IF('Crisis Indicator Data'!#REF!="No Data",1,IF(#REF!&lt;&gt;"",1,0))</f>
        <v>#REF!</v>
      </c>
      <c r="J146" s="25" t="e">
        <f>IF('Crisis Indicator Data'!#REF!="No Data",1,IF(#REF!&lt;&gt;"",1,0))</f>
        <v>#REF!</v>
      </c>
      <c r="K146" s="25" t="e">
        <f>IF('Crisis Indicator Data'!#REF!="No Data",1,IF(#REF!&lt;&gt;"",1,0))</f>
        <v>#REF!</v>
      </c>
      <c r="L146" s="25" t="e">
        <f>IF('Crisis Indicator Data'!#REF!="No Data",1,IF(#REF!&lt;&gt;"",1,0))</f>
        <v>#REF!</v>
      </c>
      <c r="M146" s="25" t="e">
        <f>IF('Crisis Indicator Data'!#REF!="No Data",1,IF(#REF!&lt;&gt;"",1,0))</f>
        <v>#REF!</v>
      </c>
      <c r="N146" s="25" t="e">
        <f>IF('Crisis Indicator Data'!#REF!="No Data",1,IF(#REF!&lt;&gt;"",1,0))</f>
        <v>#REF!</v>
      </c>
      <c r="O146" s="25" t="e">
        <f>IF('Crisis Indicator Data'!#REF!="No Data",1,IF(#REF!&lt;&gt;"",1,0))</f>
        <v>#REF!</v>
      </c>
      <c r="P146" s="25" t="e">
        <f>IF('Crisis Indicator Data'!#REF!="No Data",1,IF(#REF!&lt;&gt;"",1,0))</f>
        <v>#REF!</v>
      </c>
      <c r="Q146" s="25" t="e">
        <f>IF('Crisis Indicator Data'!#REF!="No Data",1,IF(#REF!&lt;&gt;"",1,0))</f>
        <v>#REF!</v>
      </c>
      <c r="R146" s="25" t="e">
        <f>IF('Crisis Indicator Data'!#REF!="No Data",1,IF(#REF!&lt;&gt;"",1,0))</f>
        <v>#REF!</v>
      </c>
      <c r="S146" s="25" t="e">
        <f>IF('Crisis Indicator Data'!#REF!="No Data",1,IF(#REF!&lt;&gt;"",1,0))</f>
        <v>#REF!</v>
      </c>
      <c r="T146" s="25" t="e">
        <f>IF('Crisis Indicator Data'!#REF!="No Data",1,IF(#REF!&lt;&gt;"",1,0))</f>
        <v>#REF!</v>
      </c>
      <c r="U146" s="25" t="e">
        <f>IF('Crisis Indicator Data'!#REF!="No Data",1,IF(#REF!&lt;&gt;"",1,0))</f>
        <v>#REF!</v>
      </c>
      <c r="V146" s="25" t="e">
        <f>IF('Crisis Indicator Data'!#REF!="No Data",1,IF(#REF!&lt;&gt;"",1,0))</f>
        <v>#REF!</v>
      </c>
      <c r="W146" s="25" t="e">
        <f>IF('Crisis Indicator Data'!#REF!="No Data",1,IF(#REF!&lt;&gt;"",1,0))</f>
        <v>#REF!</v>
      </c>
      <c r="X146" s="25" t="e">
        <f>IF('Crisis Indicator Data'!#REF!="No Data",1,IF(#REF!&lt;&gt;"",1,0))</f>
        <v>#REF!</v>
      </c>
      <c r="Y146" s="25" t="e">
        <f>IF('Crisis Indicator Data'!#REF!="No Data",1,IF(#REF!&lt;&gt;"",1,0))</f>
        <v>#REF!</v>
      </c>
      <c r="Z146" s="25" t="e">
        <f>IF('Crisis Indicator Data'!#REF!="No Data",1,IF(#REF!&lt;&gt;"",1,0))</f>
        <v>#REF!</v>
      </c>
      <c r="AA146" s="25" t="e">
        <f>IF('Crisis Indicator Data'!#REF!="No Data",1,IF(#REF!&lt;&gt;"",1,0))</f>
        <v>#REF!</v>
      </c>
      <c r="AB146" s="25" t="e">
        <f>IF('Crisis Indicator Data'!#REF!="No Data",1,IF(#REF!&lt;&gt;"",1,0))</f>
        <v>#REF!</v>
      </c>
      <c r="AC146" s="25" t="e">
        <f>IF('Crisis Indicator Data'!#REF!="No Data",1,IF(#REF!&lt;&gt;"",1,0))</f>
        <v>#REF!</v>
      </c>
      <c r="AD146" s="25" t="e">
        <f>IF('Crisis Indicator Data'!#REF!="No Data",1,IF(#REF!&lt;&gt;"",1,0))</f>
        <v>#REF!</v>
      </c>
      <c r="AE146" s="25" t="e">
        <f>IF('Crisis Indicator Data'!#REF!="No Data",1,IF(#REF!&lt;&gt;"",1,0))</f>
        <v>#REF!</v>
      </c>
      <c r="AF146" s="25" t="e">
        <f>IF('Crisis Indicator Data'!#REF!="No Data",1,IF(#REF!&lt;&gt;"",1,0))</f>
        <v>#REF!</v>
      </c>
      <c r="AG146" s="25" t="e">
        <f>IF('Crisis Indicator Data'!#REF!="No Data",1,IF(#REF!&lt;&gt;"",1,0))</f>
        <v>#REF!</v>
      </c>
      <c r="AH146" s="25" t="e">
        <f>IF('Crisis Indicator Data'!#REF!="No Data",1,IF(#REF!&lt;&gt;"",1,0))</f>
        <v>#REF!</v>
      </c>
      <c r="AI146" s="25" t="e">
        <f>IF('Crisis Indicator Data'!#REF!="No Data",1,IF(#REF!&lt;&gt;"",1,0))</f>
        <v>#REF!</v>
      </c>
      <c r="AJ146" s="25" t="e">
        <f>IF('Crisis Indicator Data'!#REF!="No Data",1,IF(#REF!&lt;&gt;"",1,0))</f>
        <v>#REF!</v>
      </c>
      <c r="AK146" s="25" t="e">
        <f>IF('Crisis Indicator Data'!#REF!="No Data",1,IF(#REF!&lt;&gt;"",1,0))</f>
        <v>#REF!</v>
      </c>
      <c r="AL146" s="25" t="e">
        <f>IF('Crisis Indicator Data'!#REF!="No Data",1,IF(#REF!&lt;&gt;"",1,0))</f>
        <v>#REF!</v>
      </c>
      <c r="AM146" s="25" t="e">
        <f>IF('Crisis Indicator Data'!#REF!="No Data",1,IF(#REF!&lt;&gt;"",1,0))</f>
        <v>#REF!</v>
      </c>
      <c r="AN146" s="25" t="e">
        <f>IF('Crisis Indicator Data'!#REF!="No Data",1,IF(#REF!&lt;&gt;"",1,0))</f>
        <v>#REF!</v>
      </c>
      <c r="AO146" s="25" t="e">
        <f>IF('Crisis Indicator Data'!#REF!="No Data",1,IF(#REF!&lt;&gt;"",1,0))</f>
        <v>#REF!</v>
      </c>
      <c r="AP146" s="25" t="e">
        <f>IF('Crisis Indicator Data'!#REF!="No Data",1,IF(#REF!&lt;&gt;"",1,0))</f>
        <v>#REF!</v>
      </c>
      <c r="AQ146" s="25" t="e">
        <f>IF('Crisis Indicator Data'!#REF!="No Data",1,IF(#REF!&lt;&gt;"",1,0))</f>
        <v>#REF!</v>
      </c>
      <c r="AR146" s="25" t="e">
        <f>IF('Crisis Indicator Data'!#REF!="No Data",1,IF(#REF!&lt;&gt;"",1,0))</f>
        <v>#REF!</v>
      </c>
      <c r="AS146" s="25" t="e">
        <f>IF('Crisis Indicator Data'!#REF!="No Data",1,IF(#REF!&lt;&gt;"",1,0))</f>
        <v>#REF!</v>
      </c>
      <c r="AT146" s="25" t="e">
        <f>IF('Crisis Indicator Data'!#REF!="No Data",1,IF(#REF!&lt;&gt;"",1,0))</f>
        <v>#REF!</v>
      </c>
      <c r="AU146" s="25" t="e">
        <f>IF('Crisis Indicator Data'!#REF!="No Data",1,IF(#REF!&lt;&gt;"",1,0))</f>
        <v>#REF!</v>
      </c>
      <c r="AV146" s="25" t="e">
        <f>IF('Crisis Indicator Data'!#REF!="No Data",1,IF(#REF!&lt;&gt;"",1,0))</f>
        <v>#REF!</v>
      </c>
      <c r="AW146" s="25" t="e">
        <f>IF('Crisis Indicator Data'!#REF!="No Data",1,IF(#REF!&lt;&gt;"",1,0))</f>
        <v>#REF!</v>
      </c>
      <c r="AX146" s="25" t="e">
        <f>IF('Crisis Indicator Data'!#REF!="No Data",1,IF(#REF!&lt;&gt;"",1,0))</f>
        <v>#REF!</v>
      </c>
      <c r="AY146" s="25" t="e">
        <f>IF('Crisis Indicator Data'!#REF!="No Data",1,IF(#REF!&lt;&gt;"",1,0))</f>
        <v>#REF!</v>
      </c>
      <c r="AZ146" s="25" t="e">
        <f>IF('Crisis Indicator Data'!#REF!="No Data",1,IF(#REF!&lt;&gt;"",1,0))</f>
        <v>#REF!</v>
      </c>
      <c r="BA146" t="e">
        <f t="shared" si="8"/>
        <v>#REF!</v>
      </c>
      <c r="BB146" s="27" t="e">
        <f t="shared" si="9"/>
        <v>#REF!</v>
      </c>
    </row>
    <row r="147" spans="1:54" x14ac:dyDescent="0.25">
      <c r="A147" t="s">
        <v>9515</v>
      </c>
      <c r="B147" s="25" t="e">
        <f>IF('Crisis Indicator Data'!#REF!="No Data",1,IF(#REF!&lt;&gt;"",1,0))</f>
        <v>#REF!</v>
      </c>
      <c r="C147" s="25" t="e">
        <f>IF('Crisis Indicator Data'!#REF!="No Data",1,IF(#REF!&lt;&gt;"",1,0))</f>
        <v>#REF!</v>
      </c>
      <c r="D147" s="25" t="e">
        <f>IF('Crisis Indicator Data'!#REF!="No Data",1,IF(#REF!&lt;&gt;"",1,0))</f>
        <v>#REF!</v>
      </c>
      <c r="E147" s="25" t="e">
        <f>IF('Crisis Indicator Data'!#REF!="No Data",1,IF(#REF!&lt;&gt;"",1,0))</f>
        <v>#REF!</v>
      </c>
      <c r="F147" s="25" t="e">
        <f>IF('Crisis Indicator Data'!#REF!="No Data",1,IF(#REF!&lt;&gt;"",1,0))</f>
        <v>#REF!</v>
      </c>
      <c r="G147" s="25" t="e">
        <f>IF('Crisis Indicator Data'!#REF!="No Data",1,IF(#REF!&lt;&gt;"",1,0))</f>
        <v>#REF!</v>
      </c>
      <c r="H147" s="25" t="e">
        <f>IF('Crisis Indicator Data'!#REF!="No Data",1,IF(#REF!&lt;&gt;"",1,0))</f>
        <v>#REF!</v>
      </c>
      <c r="I147" s="25" t="e">
        <f>IF('Crisis Indicator Data'!#REF!="No Data",1,IF(#REF!&lt;&gt;"",1,0))</f>
        <v>#REF!</v>
      </c>
      <c r="J147" s="25" t="e">
        <f>IF('Crisis Indicator Data'!#REF!="No Data",1,IF(#REF!&lt;&gt;"",1,0))</f>
        <v>#REF!</v>
      </c>
      <c r="K147" s="25" t="e">
        <f>IF('Crisis Indicator Data'!#REF!="No Data",1,IF(#REF!&lt;&gt;"",1,0))</f>
        <v>#REF!</v>
      </c>
      <c r="L147" s="25" t="e">
        <f>IF('Crisis Indicator Data'!#REF!="No Data",1,IF(#REF!&lt;&gt;"",1,0))</f>
        <v>#REF!</v>
      </c>
      <c r="M147" s="25" t="e">
        <f>IF('Crisis Indicator Data'!#REF!="No Data",1,IF(#REF!&lt;&gt;"",1,0))</f>
        <v>#REF!</v>
      </c>
      <c r="N147" s="25" t="e">
        <f>IF('Crisis Indicator Data'!#REF!="No Data",1,IF(#REF!&lt;&gt;"",1,0))</f>
        <v>#REF!</v>
      </c>
      <c r="O147" s="25" t="e">
        <f>IF('Crisis Indicator Data'!#REF!="No Data",1,IF(#REF!&lt;&gt;"",1,0))</f>
        <v>#REF!</v>
      </c>
      <c r="P147" s="25" t="e">
        <f>IF('Crisis Indicator Data'!#REF!="No Data",1,IF(#REF!&lt;&gt;"",1,0))</f>
        <v>#REF!</v>
      </c>
      <c r="Q147" s="25" t="e">
        <f>IF('Crisis Indicator Data'!#REF!="No Data",1,IF(#REF!&lt;&gt;"",1,0))</f>
        <v>#REF!</v>
      </c>
      <c r="R147" s="25" t="e">
        <f>IF('Crisis Indicator Data'!#REF!="No Data",1,IF(#REF!&lt;&gt;"",1,0))</f>
        <v>#REF!</v>
      </c>
      <c r="S147" s="25" t="e">
        <f>IF('Crisis Indicator Data'!#REF!="No Data",1,IF(#REF!&lt;&gt;"",1,0))</f>
        <v>#REF!</v>
      </c>
      <c r="T147" s="25" t="e">
        <f>IF('Crisis Indicator Data'!#REF!="No Data",1,IF(#REF!&lt;&gt;"",1,0))</f>
        <v>#REF!</v>
      </c>
      <c r="U147" s="25" t="e">
        <f>IF('Crisis Indicator Data'!#REF!="No Data",1,IF(#REF!&lt;&gt;"",1,0))</f>
        <v>#REF!</v>
      </c>
      <c r="V147" s="25" t="e">
        <f>IF('Crisis Indicator Data'!#REF!="No Data",1,IF(#REF!&lt;&gt;"",1,0))</f>
        <v>#REF!</v>
      </c>
      <c r="W147" s="25" t="e">
        <f>IF('Crisis Indicator Data'!#REF!="No Data",1,IF(#REF!&lt;&gt;"",1,0))</f>
        <v>#REF!</v>
      </c>
      <c r="X147" s="25" t="e">
        <f>IF('Crisis Indicator Data'!#REF!="No Data",1,IF(#REF!&lt;&gt;"",1,0))</f>
        <v>#REF!</v>
      </c>
      <c r="Y147" s="25" t="e">
        <f>IF('Crisis Indicator Data'!#REF!="No Data",1,IF(#REF!&lt;&gt;"",1,0))</f>
        <v>#REF!</v>
      </c>
      <c r="Z147" s="25" t="e">
        <f>IF('Crisis Indicator Data'!#REF!="No Data",1,IF(#REF!&lt;&gt;"",1,0))</f>
        <v>#REF!</v>
      </c>
      <c r="AA147" s="25" t="e">
        <f>IF('Crisis Indicator Data'!#REF!="No Data",1,IF(#REF!&lt;&gt;"",1,0))</f>
        <v>#REF!</v>
      </c>
      <c r="AB147" s="25" t="e">
        <f>IF('Crisis Indicator Data'!#REF!="No Data",1,IF(#REF!&lt;&gt;"",1,0))</f>
        <v>#REF!</v>
      </c>
      <c r="AC147" s="25" t="e">
        <f>IF('Crisis Indicator Data'!#REF!="No Data",1,IF(#REF!&lt;&gt;"",1,0))</f>
        <v>#REF!</v>
      </c>
      <c r="AD147" s="25" t="e">
        <f>IF('Crisis Indicator Data'!#REF!="No Data",1,IF(#REF!&lt;&gt;"",1,0))</f>
        <v>#REF!</v>
      </c>
      <c r="AE147" s="25" t="e">
        <f>IF('Crisis Indicator Data'!#REF!="No Data",1,IF(#REF!&lt;&gt;"",1,0))</f>
        <v>#REF!</v>
      </c>
      <c r="AF147" s="25" t="e">
        <f>IF('Crisis Indicator Data'!#REF!="No Data",1,IF(#REF!&lt;&gt;"",1,0))</f>
        <v>#REF!</v>
      </c>
      <c r="AG147" s="25" t="e">
        <f>IF('Crisis Indicator Data'!#REF!="No Data",1,IF(#REF!&lt;&gt;"",1,0))</f>
        <v>#REF!</v>
      </c>
      <c r="AH147" s="25" t="e">
        <f>IF('Crisis Indicator Data'!#REF!="No Data",1,IF(#REF!&lt;&gt;"",1,0))</f>
        <v>#REF!</v>
      </c>
      <c r="AI147" s="25" t="e">
        <f>IF('Crisis Indicator Data'!#REF!="No Data",1,IF(#REF!&lt;&gt;"",1,0))</f>
        <v>#REF!</v>
      </c>
      <c r="AJ147" s="25" t="e">
        <f>IF('Crisis Indicator Data'!#REF!="No Data",1,IF(#REF!&lt;&gt;"",1,0))</f>
        <v>#REF!</v>
      </c>
      <c r="AK147" s="25" t="e">
        <f>IF('Crisis Indicator Data'!#REF!="No Data",1,IF(#REF!&lt;&gt;"",1,0))</f>
        <v>#REF!</v>
      </c>
      <c r="AL147" s="25" t="e">
        <f>IF('Crisis Indicator Data'!#REF!="No Data",1,IF(#REF!&lt;&gt;"",1,0))</f>
        <v>#REF!</v>
      </c>
      <c r="AM147" s="25" t="e">
        <f>IF('Crisis Indicator Data'!#REF!="No Data",1,IF(#REF!&lt;&gt;"",1,0))</f>
        <v>#REF!</v>
      </c>
      <c r="AN147" s="25" t="e">
        <f>IF('Crisis Indicator Data'!#REF!="No Data",1,IF(#REF!&lt;&gt;"",1,0))</f>
        <v>#REF!</v>
      </c>
      <c r="AO147" s="25" t="e">
        <f>IF('Crisis Indicator Data'!#REF!="No Data",1,IF(#REF!&lt;&gt;"",1,0))</f>
        <v>#REF!</v>
      </c>
      <c r="AP147" s="25" t="e">
        <f>IF('Crisis Indicator Data'!#REF!="No Data",1,IF(#REF!&lt;&gt;"",1,0))</f>
        <v>#REF!</v>
      </c>
      <c r="AQ147" s="25" t="e">
        <f>IF('Crisis Indicator Data'!#REF!="No Data",1,IF(#REF!&lt;&gt;"",1,0))</f>
        <v>#REF!</v>
      </c>
      <c r="AR147" s="25" t="e">
        <f>IF('Crisis Indicator Data'!#REF!="No Data",1,IF(#REF!&lt;&gt;"",1,0))</f>
        <v>#REF!</v>
      </c>
      <c r="AS147" s="25" t="e">
        <f>IF('Crisis Indicator Data'!#REF!="No Data",1,IF(#REF!&lt;&gt;"",1,0))</f>
        <v>#REF!</v>
      </c>
      <c r="AT147" s="25" t="e">
        <f>IF('Crisis Indicator Data'!#REF!="No Data",1,IF(#REF!&lt;&gt;"",1,0))</f>
        <v>#REF!</v>
      </c>
      <c r="AU147" s="25" t="e">
        <f>IF('Crisis Indicator Data'!#REF!="No Data",1,IF(#REF!&lt;&gt;"",1,0))</f>
        <v>#REF!</v>
      </c>
      <c r="AV147" s="25" t="e">
        <f>IF('Crisis Indicator Data'!#REF!="No Data",1,IF(#REF!&lt;&gt;"",1,0))</f>
        <v>#REF!</v>
      </c>
      <c r="AW147" s="25" t="e">
        <f>IF('Crisis Indicator Data'!#REF!="No Data",1,IF(#REF!&lt;&gt;"",1,0))</f>
        <v>#REF!</v>
      </c>
      <c r="AX147" s="25" t="e">
        <f>IF('Crisis Indicator Data'!#REF!="No Data",1,IF(#REF!&lt;&gt;"",1,0))</f>
        <v>#REF!</v>
      </c>
      <c r="AY147" s="25" t="e">
        <f>IF('Crisis Indicator Data'!#REF!="No Data",1,IF(#REF!&lt;&gt;"",1,0))</f>
        <v>#REF!</v>
      </c>
      <c r="AZ147" s="25" t="e">
        <f>IF('Crisis Indicator Data'!#REF!="No Data",1,IF(#REF!&lt;&gt;"",1,0))</f>
        <v>#REF!</v>
      </c>
      <c r="BA147" t="e">
        <f t="shared" si="8"/>
        <v>#REF!</v>
      </c>
      <c r="BB147" s="27" t="e">
        <f t="shared" si="9"/>
        <v>#REF!</v>
      </c>
    </row>
    <row r="148" spans="1:54" x14ac:dyDescent="0.25">
      <c r="A148" t="s">
        <v>9500</v>
      </c>
      <c r="B148" s="25" t="e">
        <f>IF('Crisis Indicator Data'!#REF!="No Data",1,IF(#REF!&lt;&gt;"",1,0))</f>
        <v>#REF!</v>
      </c>
      <c r="C148" s="25" t="e">
        <f>IF('Crisis Indicator Data'!#REF!="No Data",1,IF(#REF!&lt;&gt;"",1,0))</f>
        <v>#REF!</v>
      </c>
      <c r="D148" s="25" t="e">
        <f>IF('Crisis Indicator Data'!#REF!="No Data",1,IF(#REF!&lt;&gt;"",1,0))</f>
        <v>#REF!</v>
      </c>
      <c r="E148" s="25" t="e">
        <f>IF('Crisis Indicator Data'!#REF!="No Data",1,IF(#REF!&lt;&gt;"",1,0))</f>
        <v>#REF!</v>
      </c>
      <c r="F148" s="25" t="e">
        <f>IF('Crisis Indicator Data'!#REF!="No Data",1,IF(#REF!&lt;&gt;"",1,0))</f>
        <v>#REF!</v>
      </c>
      <c r="G148" s="25" t="e">
        <f>IF('Crisis Indicator Data'!#REF!="No Data",1,IF(#REF!&lt;&gt;"",1,0))</f>
        <v>#REF!</v>
      </c>
      <c r="H148" s="25" t="e">
        <f>IF('Crisis Indicator Data'!#REF!="No Data",1,IF(#REF!&lt;&gt;"",1,0))</f>
        <v>#REF!</v>
      </c>
      <c r="I148" s="25" t="e">
        <f>IF('Crisis Indicator Data'!#REF!="No Data",1,IF(#REF!&lt;&gt;"",1,0))</f>
        <v>#REF!</v>
      </c>
      <c r="J148" s="25" t="e">
        <f>IF('Crisis Indicator Data'!#REF!="No Data",1,IF(#REF!&lt;&gt;"",1,0))</f>
        <v>#REF!</v>
      </c>
      <c r="K148" s="25" t="e">
        <f>IF('Crisis Indicator Data'!#REF!="No Data",1,IF(#REF!&lt;&gt;"",1,0))</f>
        <v>#REF!</v>
      </c>
      <c r="L148" s="25" t="e">
        <f>IF('Crisis Indicator Data'!#REF!="No Data",1,IF(#REF!&lt;&gt;"",1,0))</f>
        <v>#REF!</v>
      </c>
      <c r="M148" s="25" t="e">
        <f>IF('Crisis Indicator Data'!#REF!="No Data",1,IF(#REF!&lt;&gt;"",1,0))</f>
        <v>#REF!</v>
      </c>
      <c r="N148" s="25" t="e">
        <f>IF('Crisis Indicator Data'!#REF!="No Data",1,IF(#REF!&lt;&gt;"",1,0))</f>
        <v>#REF!</v>
      </c>
      <c r="O148" s="25" t="e">
        <f>IF('Crisis Indicator Data'!#REF!="No Data",1,IF(#REF!&lt;&gt;"",1,0))</f>
        <v>#REF!</v>
      </c>
      <c r="P148" s="25" t="e">
        <f>IF('Crisis Indicator Data'!#REF!="No Data",1,IF(#REF!&lt;&gt;"",1,0))</f>
        <v>#REF!</v>
      </c>
      <c r="Q148" s="25" t="e">
        <f>IF('Crisis Indicator Data'!#REF!="No Data",1,IF(#REF!&lt;&gt;"",1,0))</f>
        <v>#REF!</v>
      </c>
      <c r="R148" s="25" t="e">
        <f>IF('Crisis Indicator Data'!#REF!="No Data",1,IF(#REF!&lt;&gt;"",1,0))</f>
        <v>#REF!</v>
      </c>
      <c r="S148" s="25" t="e">
        <f>IF('Crisis Indicator Data'!#REF!="No Data",1,IF(#REF!&lt;&gt;"",1,0))</f>
        <v>#REF!</v>
      </c>
      <c r="T148" s="25" t="e">
        <f>IF('Crisis Indicator Data'!#REF!="No Data",1,IF(#REF!&lt;&gt;"",1,0))</f>
        <v>#REF!</v>
      </c>
      <c r="U148" s="25" t="e">
        <f>IF('Crisis Indicator Data'!#REF!="No Data",1,IF(#REF!&lt;&gt;"",1,0))</f>
        <v>#REF!</v>
      </c>
      <c r="V148" s="25" t="e">
        <f>IF('Crisis Indicator Data'!#REF!="No Data",1,IF(#REF!&lt;&gt;"",1,0))</f>
        <v>#REF!</v>
      </c>
      <c r="W148" s="25" t="e">
        <f>IF('Crisis Indicator Data'!#REF!="No Data",1,IF(#REF!&lt;&gt;"",1,0))</f>
        <v>#REF!</v>
      </c>
      <c r="X148" s="25" t="e">
        <f>IF('Crisis Indicator Data'!#REF!="No Data",1,IF(#REF!&lt;&gt;"",1,0))</f>
        <v>#REF!</v>
      </c>
      <c r="Y148" s="25" t="e">
        <f>IF('Crisis Indicator Data'!#REF!="No Data",1,IF(#REF!&lt;&gt;"",1,0))</f>
        <v>#REF!</v>
      </c>
      <c r="Z148" s="25" t="e">
        <f>IF('Crisis Indicator Data'!#REF!="No Data",1,IF(#REF!&lt;&gt;"",1,0))</f>
        <v>#REF!</v>
      </c>
      <c r="AA148" s="25" t="e">
        <f>IF('Crisis Indicator Data'!#REF!="No Data",1,IF(#REF!&lt;&gt;"",1,0))</f>
        <v>#REF!</v>
      </c>
      <c r="AB148" s="25" t="e">
        <f>IF('Crisis Indicator Data'!#REF!="No Data",1,IF(#REF!&lt;&gt;"",1,0))</f>
        <v>#REF!</v>
      </c>
      <c r="AC148" s="25" t="e">
        <f>IF('Crisis Indicator Data'!#REF!="No Data",1,IF(#REF!&lt;&gt;"",1,0))</f>
        <v>#REF!</v>
      </c>
      <c r="AD148" s="25" t="e">
        <f>IF('Crisis Indicator Data'!#REF!="No Data",1,IF(#REF!&lt;&gt;"",1,0))</f>
        <v>#REF!</v>
      </c>
      <c r="AE148" s="25" t="e">
        <f>IF('Crisis Indicator Data'!#REF!="No Data",1,IF(#REF!&lt;&gt;"",1,0))</f>
        <v>#REF!</v>
      </c>
      <c r="AF148" s="25" t="e">
        <f>IF('Crisis Indicator Data'!#REF!="No Data",1,IF(#REF!&lt;&gt;"",1,0))</f>
        <v>#REF!</v>
      </c>
      <c r="AG148" s="25" t="e">
        <f>IF('Crisis Indicator Data'!#REF!="No Data",1,IF(#REF!&lt;&gt;"",1,0))</f>
        <v>#REF!</v>
      </c>
      <c r="AH148" s="25" t="e">
        <f>IF('Crisis Indicator Data'!#REF!="No Data",1,IF(#REF!&lt;&gt;"",1,0))</f>
        <v>#REF!</v>
      </c>
      <c r="AI148" s="25" t="e">
        <f>IF('Crisis Indicator Data'!#REF!="No Data",1,IF(#REF!&lt;&gt;"",1,0))</f>
        <v>#REF!</v>
      </c>
      <c r="AJ148" s="25" t="e">
        <f>IF('Crisis Indicator Data'!#REF!="No Data",1,IF(#REF!&lt;&gt;"",1,0))</f>
        <v>#REF!</v>
      </c>
      <c r="AK148" s="25" t="e">
        <f>IF('Crisis Indicator Data'!#REF!="No Data",1,IF(#REF!&lt;&gt;"",1,0))</f>
        <v>#REF!</v>
      </c>
      <c r="AL148" s="25" t="e">
        <f>IF('Crisis Indicator Data'!#REF!="No Data",1,IF(#REF!&lt;&gt;"",1,0))</f>
        <v>#REF!</v>
      </c>
      <c r="AM148" s="25" t="e">
        <f>IF('Crisis Indicator Data'!#REF!="No Data",1,IF(#REF!&lt;&gt;"",1,0))</f>
        <v>#REF!</v>
      </c>
      <c r="AN148" s="25" t="e">
        <f>IF('Crisis Indicator Data'!#REF!="No Data",1,IF(#REF!&lt;&gt;"",1,0))</f>
        <v>#REF!</v>
      </c>
      <c r="AO148" s="25" t="e">
        <f>IF('Crisis Indicator Data'!#REF!="No Data",1,IF(#REF!&lt;&gt;"",1,0))</f>
        <v>#REF!</v>
      </c>
      <c r="AP148" s="25" t="e">
        <f>IF('Crisis Indicator Data'!#REF!="No Data",1,IF(#REF!&lt;&gt;"",1,0))</f>
        <v>#REF!</v>
      </c>
      <c r="AQ148" s="25" t="e">
        <f>IF('Crisis Indicator Data'!#REF!="No Data",1,IF(#REF!&lt;&gt;"",1,0))</f>
        <v>#REF!</v>
      </c>
      <c r="AR148" s="25" t="e">
        <f>IF('Crisis Indicator Data'!#REF!="No Data",1,IF(#REF!&lt;&gt;"",1,0))</f>
        <v>#REF!</v>
      </c>
      <c r="AS148" s="25" t="e">
        <f>IF('Crisis Indicator Data'!#REF!="No Data",1,IF(#REF!&lt;&gt;"",1,0))</f>
        <v>#REF!</v>
      </c>
      <c r="AT148" s="25" t="e">
        <f>IF('Crisis Indicator Data'!#REF!="No Data",1,IF(#REF!&lt;&gt;"",1,0))</f>
        <v>#REF!</v>
      </c>
      <c r="AU148" s="25" t="e">
        <f>IF('Crisis Indicator Data'!#REF!="No Data",1,IF(#REF!&lt;&gt;"",1,0))</f>
        <v>#REF!</v>
      </c>
      <c r="AV148" s="25" t="e">
        <f>IF('Crisis Indicator Data'!#REF!="No Data",1,IF(#REF!&lt;&gt;"",1,0))</f>
        <v>#REF!</v>
      </c>
      <c r="AW148" s="25" t="e">
        <f>IF('Crisis Indicator Data'!#REF!="No Data",1,IF(#REF!&lt;&gt;"",1,0))</f>
        <v>#REF!</v>
      </c>
      <c r="AX148" s="25" t="e">
        <f>IF('Crisis Indicator Data'!#REF!="No Data",1,IF(#REF!&lt;&gt;"",1,0))</f>
        <v>#REF!</v>
      </c>
      <c r="AY148" s="25" t="e">
        <f>IF('Crisis Indicator Data'!#REF!="No Data",1,IF(#REF!&lt;&gt;"",1,0))</f>
        <v>#REF!</v>
      </c>
      <c r="AZ148" s="25" t="e">
        <f>IF('Crisis Indicator Data'!#REF!="No Data",1,IF(#REF!&lt;&gt;"",1,0))</f>
        <v>#REF!</v>
      </c>
      <c r="BA148" t="e">
        <f t="shared" si="8"/>
        <v>#REF!</v>
      </c>
      <c r="BB148" s="27" t="e">
        <f t="shared" si="9"/>
        <v>#REF!</v>
      </c>
    </row>
    <row r="149" spans="1:54" x14ac:dyDescent="0.25">
      <c r="A149" t="s">
        <v>9502</v>
      </c>
      <c r="B149" s="25" t="e">
        <f>IF('Crisis Indicator Data'!#REF!="No Data",1,IF(#REF!&lt;&gt;"",1,0))</f>
        <v>#REF!</v>
      </c>
      <c r="C149" s="25" t="e">
        <f>IF('Crisis Indicator Data'!#REF!="No Data",1,IF(#REF!&lt;&gt;"",1,0))</f>
        <v>#REF!</v>
      </c>
      <c r="D149" s="25" t="e">
        <f>IF('Crisis Indicator Data'!#REF!="No Data",1,IF(#REF!&lt;&gt;"",1,0))</f>
        <v>#REF!</v>
      </c>
      <c r="E149" s="25" t="e">
        <f>IF('Crisis Indicator Data'!#REF!="No Data",1,IF(#REF!&lt;&gt;"",1,0))</f>
        <v>#REF!</v>
      </c>
      <c r="F149" s="25" t="e">
        <f>IF('Crisis Indicator Data'!#REF!="No Data",1,IF(#REF!&lt;&gt;"",1,0))</f>
        <v>#REF!</v>
      </c>
      <c r="G149" s="25" t="e">
        <f>IF('Crisis Indicator Data'!#REF!="No Data",1,IF(#REF!&lt;&gt;"",1,0))</f>
        <v>#REF!</v>
      </c>
      <c r="H149" s="25" t="e">
        <f>IF('Crisis Indicator Data'!#REF!="No Data",1,IF(#REF!&lt;&gt;"",1,0))</f>
        <v>#REF!</v>
      </c>
      <c r="I149" s="25" t="e">
        <f>IF('Crisis Indicator Data'!#REF!="No Data",1,IF(#REF!&lt;&gt;"",1,0))</f>
        <v>#REF!</v>
      </c>
      <c r="J149" s="25" t="e">
        <f>IF('Crisis Indicator Data'!#REF!="No Data",1,IF(#REF!&lt;&gt;"",1,0))</f>
        <v>#REF!</v>
      </c>
      <c r="K149" s="25" t="e">
        <f>IF('Crisis Indicator Data'!#REF!="No Data",1,IF(#REF!&lt;&gt;"",1,0))</f>
        <v>#REF!</v>
      </c>
      <c r="L149" s="25" t="e">
        <f>IF('Crisis Indicator Data'!#REF!="No Data",1,IF(#REF!&lt;&gt;"",1,0))</f>
        <v>#REF!</v>
      </c>
      <c r="M149" s="25" t="e">
        <f>IF('Crisis Indicator Data'!#REF!="No Data",1,IF(#REF!&lt;&gt;"",1,0))</f>
        <v>#REF!</v>
      </c>
      <c r="N149" s="25" t="e">
        <f>IF('Crisis Indicator Data'!#REF!="No Data",1,IF(#REF!&lt;&gt;"",1,0))</f>
        <v>#REF!</v>
      </c>
      <c r="O149" s="25" t="e">
        <f>IF('Crisis Indicator Data'!#REF!="No Data",1,IF(#REF!&lt;&gt;"",1,0))</f>
        <v>#REF!</v>
      </c>
      <c r="P149" s="25" t="e">
        <f>IF('Crisis Indicator Data'!#REF!="No Data",1,IF(#REF!&lt;&gt;"",1,0))</f>
        <v>#REF!</v>
      </c>
      <c r="Q149" s="25" t="e">
        <f>IF('Crisis Indicator Data'!#REF!="No Data",1,IF(#REF!&lt;&gt;"",1,0))</f>
        <v>#REF!</v>
      </c>
      <c r="R149" s="25" t="e">
        <f>IF('Crisis Indicator Data'!#REF!="No Data",1,IF(#REF!&lt;&gt;"",1,0))</f>
        <v>#REF!</v>
      </c>
      <c r="S149" s="25" t="e">
        <f>IF('Crisis Indicator Data'!#REF!="No Data",1,IF(#REF!&lt;&gt;"",1,0))</f>
        <v>#REF!</v>
      </c>
      <c r="T149" s="25" t="e">
        <f>IF('Crisis Indicator Data'!#REF!="No Data",1,IF(#REF!&lt;&gt;"",1,0))</f>
        <v>#REF!</v>
      </c>
      <c r="U149" s="25" t="e">
        <f>IF('Crisis Indicator Data'!#REF!="No Data",1,IF(#REF!&lt;&gt;"",1,0))</f>
        <v>#REF!</v>
      </c>
      <c r="V149" s="25" t="e">
        <f>IF('Crisis Indicator Data'!#REF!="No Data",1,IF(#REF!&lt;&gt;"",1,0))</f>
        <v>#REF!</v>
      </c>
      <c r="W149" s="25" t="e">
        <f>IF('Crisis Indicator Data'!#REF!="No Data",1,IF(#REF!&lt;&gt;"",1,0))</f>
        <v>#REF!</v>
      </c>
      <c r="X149" s="25" t="e">
        <f>IF('Crisis Indicator Data'!#REF!="No Data",1,IF(#REF!&lt;&gt;"",1,0))</f>
        <v>#REF!</v>
      </c>
      <c r="Y149" s="25" t="e">
        <f>IF('Crisis Indicator Data'!#REF!="No Data",1,IF(#REF!&lt;&gt;"",1,0))</f>
        <v>#REF!</v>
      </c>
      <c r="Z149" s="25" t="e">
        <f>IF('Crisis Indicator Data'!#REF!="No Data",1,IF(#REF!&lt;&gt;"",1,0))</f>
        <v>#REF!</v>
      </c>
      <c r="AA149" s="25" t="e">
        <f>IF('Crisis Indicator Data'!#REF!="No Data",1,IF(#REF!&lt;&gt;"",1,0))</f>
        <v>#REF!</v>
      </c>
      <c r="AB149" s="25" t="e">
        <f>IF('Crisis Indicator Data'!#REF!="No Data",1,IF(#REF!&lt;&gt;"",1,0))</f>
        <v>#REF!</v>
      </c>
      <c r="AC149" s="25" t="e">
        <f>IF('Crisis Indicator Data'!#REF!="No Data",1,IF(#REF!&lt;&gt;"",1,0))</f>
        <v>#REF!</v>
      </c>
      <c r="AD149" s="25" t="e">
        <f>IF('Crisis Indicator Data'!#REF!="No Data",1,IF(#REF!&lt;&gt;"",1,0))</f>
        <v>#REF!</v>
      </c>
      <c r="AE149" s="25" t="e">
        <f>IF('Crisis Indicator Data'!#REF!="No Data",1,IF(#REF!&lt;&gt;"",1,0))</f>
        <v>#REF!</v>
      </c>
      <c r="AF149" s="25" t="e">
        <f>IF('Crisis Indicator Data'!#REF!="No Data",1,IF(#REF!&lt;&gt;"",1,0))</f>
        <v>#REF!</v>
      </c>
      <c r="AG149" s="25" t="e">
        <f>IF('Crisis Indicator Data'!#REF!="No Data",1,IF(#REF!&lt;&gt;"",1,0))</f>
        <v>#REF!</v>
      </c>
      <c r="AH149" s="25" t="e">
        <f>IF('Crisis Indicator Data'!#REF!="No Data",1,IF(#REF!&lt;&gt;"",1,0))</f>
        <v>#REF!</v>
      </c>
      <c r="AI149" s="25" t="e">
        <f>IF('Crisis Indicator Data'!#REF!="No Data",1,IF(#REF!&lt;&gt;"",1,0))</f>
        <v>#REF!</v>
      </c>
      <c r="AJ149" s="25" t="e">
        <f>IF('Crisis Indicator Data'!#REF!="No Data",1,IF(#REF!&lt;&gt;"",1,0))</f>
        <v>#REF!</v>
      </c>
      <c r="AK149" s="25" t="e">
        <f>IF('Crisis Indicator Data'!#REF!="No Data",1,IF(#REF!&lt;&gt;"",1,0))</f>
        <v>#REF!</v>
      </c>
      <c r="AL149" s="25" t="e">
        <f>IF('Crisis Indicator Data'!#REF!="No Data",1,IF(#REF!&lt;&gt;"",1,0))</f>
        <v>#REF!</v>
      </c>
      <c r="AM149" s="25" t="e">
        <f>IF('Crisis Indicator Data'!#REF!="No Data",1,IF(#REF!&lt;&gt;"",1,0))</f>
        <v>#REF!</v>
      </c>
      <c r="AN149" s="25" t="e">
        <f>IF('Crisis Indicator Data'!#REF!="No Data",1,IF(#REF!&lt;&gt;"",1,0))</f>
        <v>#REF!</v>
      </c>
      <c r="AO149" s="25" t="e">
        <f>IF('Crisis Indicator Data'!#REF!="No Data",1,IF(#REF!&lt;&gt;"",1,0))</f>
        <v>#REF!</v>
      </c>
      <c r="AP149" s="25" t="e">
        <f>IF('Crisis Indicator Data'!#REF!="No Data",1,IF(#REF!&lt;&gt;"",1,0))</f>
        <v>#REF!</v>
      </c>
      <c r="AQ149" s="25" t="e">
        <f>IF('Crisis Indicator Data'!#REF!="No Data",1,IF(#REF!&lt;&gt;"",1,0))</f>
        <v>#REF!</v>
      </c>
      <c r="AR149" s="25" t="e">
        <f>IF('Crisis Indicator Data'!#REF!="No Data",1,IF(#REF!&lt;&gt;"",1,0))</f>
        <v>#REF!</v>
      </c>
      <c r="AS149" s="25" t="e">
        <f>IF('Crisis Indicator Data'!#REF!="No Data",1,IF(#REF!&lt;&gt;"",1,0))</f>
        <v>#REF!</v>
      </c>
      <c r="AT149" s="25" t="e">
        <f>IF('Crisis Indicator Data'!#REF!="No Data",1,IF(#REF!&lt;&gt;"",1,0))</f>
        <v>#REF!</v>
      </c>
      <c r="AU149" s="25" t="e">
        <f>IF('Crisis Indicator Data'!#REF!="No Data",1,IF(#REF!&lt;&gt;"",1,0))</f>
        <v>#REF!</v>
      </c>
      <c r="AV149" s="25" t="e">
        <f>IF('Crisis Indicator Data'!#REF!="No Data",1,IF(#REF!&lt;&gt;"",1,0))</f>
        <v>#REF!</v>
      </c>
      <c r="AW149" s="25" t="e">
        <f>IF('Crisis Indicator Data'!#REF!="No Data",1,IF(#REF!&lt;&gt;"",1,0))</f>
        <v>#REF!</v>
      </c>
      <c r="AX149" s="25" t="e">
        <f>IF('Crisis Indicator Data'!#REF!="No Data",1,IF(#REF!&lt;&gt;"",1,0))</f>
        <v>#REF!</v>
      </c>
      <c r="AY149" s="25" t="e">
        <f>IF('Crisis Indicator Data'!#REF!="No Data",1,IF(#REF!&lt;&gt;"",1,0))</f>
        <v>#REF!</v>
      </c>
      <c r="AZ149" s="25" t="e">
        <f>IF('Crisis Indicator Data'!#REF!="No Data",1,IF(#REF!&lt;&gt;"",1,0))</f>
        <v>#REF!</v>
      </c>
      <c r="BA149" t="e">
        <f t="shared" si="8"/>
        <v>#REF!</v>
      </c>
      <c r="BB149" s="27" t="e">
        <f t="shared" si="9"/>
        <v>#REF!</v>
      </c>
    </row>
    <row r="150" spans="1:54" x14ac:dyDescent="0.25">
      <c r="A150" t="s">
        <v>9512</v>
      </c>
      <c r="B150" s="25" t="e">
        <f>IF('Crisis Indicator Data'!#REF!="No Data",1,IF(#REF!&lt;&gt;"",1,0))</f>
        <v>#REF!</v>
      </c>
      <c r="C150" s="25" t="e">
        <f>IF('Crisis Indicator Data'!#REF!="No Data",1,IF(#REF!&lt;&gt;"",1,0))</f>
        <v>#REF!</v>
      </c>
      <c r="D150" s="25" t="e">
        <f>IF('Crisis Indicator Data'!#REF!="No Data",1,IF(#REF!&lt;&gt;"",1,0))</f>
        <v>#REF!</v>
      </c>
      <c r="E150" s="25" t="e">
        <f>IF('Crisis Indicator Data'!#REF!="No Data",1,IF(#REF!&lt;&gt;"",1,0))</f>
        <v>#REF!</v>
      </c>
      <c r="F150" s="25" t="e">
        <f>IF('Crisis Indicator Data'!#REF!="No Data",1,IF(#REF!&lt;&gt;"",1,0))</f>
        <v>#REF!</v>
      </c>
      <c r="G150" s="25" t="e">
        <f>IF('Crisis Indicator Data'!#REF!="No Data",1,IF(#REF!&lt;&gt;"",1,0))</f>
        <v>#REF!</v>
      </c>
      <c r="H150" s="25" t="e">
        <f>IF('Crisis Indicator Data'!#REF!="No Data",1,IF(#REF!&lt;&gt;"",1,0))</f>
        <v>#REF!</v>
      </c>
      <c r="I150" s="25" t="e">
        <f>IF('Crisis Indicator Data'!#REF!="No Data",1,IF(#REF!&lt;&gt;"",1,0))</f>
        <v>#REF!</v>
      </c>
      <c r="J150" s="25" t="e">
        <f>IF('Crisis Indicator Data'!#REF!="No Data",1,IF(#REF!&lt;&gt;"",1,0))</f>
        <v>#REF!</v>
      </c>
      <c r="K150" s="25" t="e">
        <f>IF('Crisis Indicator Data'!#REF!="No Data",1,IF(#REF!&lt;&gt;"",1,0))</f>
        <v>#REF!</v>
      </c>
      <c r="L150" s="25" t="e">
        <f>IF('Crisis Indicator Data'!#REF!="No Data",1,IF(#REF!&lt;&gt;"",1,0))</f>
        <v>#REF!</v>
      </c>
      <c r="M150" s="25" t="e">
        <f>IF('Crisis Indicator Data'!#REF!="No Data",1,IF(#REF!&lt;&gt;"",1,0))</f>
        <v>#REF!</v>
      </c>
      <c r="N150" s="25" t="e">
        <f>IF('Crisis Indicator Data'!#REF!="No Data",1,IF(#REF!&lt;&gt;"",1,0))</f>
        <v>#REF!</v>
      </c>
      <c r="O150" s="25" t="e">
        <f>IF('Crisis Indicator Data'!#REF!="No Data",1,IF(#REF!&lt;&gt;"",1,0))</f>
        <v>#REF!</v>
      </c>
      <c r="P150" s="25" t="e">
        <f>IF('Crisis Indicator Data'!#REF!="No Data",1,IF(#REF!&lt;&gt;"",1,0))</f>
        <v>#REF!</v>
      </c>
      <c r="Q150" s="25" t="e">
        <f>IF('Crisis Indicator Data'!#REF!="No Data",1,IF(#REF!&lt;&gt;"",1,0))</f>
        <v>#REF!</v>
      </c>
      <c r="R150" s="25" t="e">
        <f>IF('Crisis Indicator Data'!#REF!="No Data",1,IF(#REF!&lt;&gt;"",1,0))</f>
        <v>#REF!</v>
      </c>
      <c r="S150" s="25" t="e">
        <f>IF('Crisis Indicator Data'!#REF!="No Data",1,IF(#REF!&lt;&gt;"",1,0))</f>
        <v>#REF!</v>
      </c>
      <c r="T150" s="25" t="e">
        <f>IF('Crisis Indicator Data'!#REF!="No Data",1,IF(#REF!&lt;&gt;"",1,0))</f>
        <v>#REF!</v>
      </c>
      <c r="U150" s="25" t="e">
        <f>IF('Crisis Indicator Data'!#REF!="No Data",1,IF(#REF!&lt;&gt;"",1,0))</f>
        <v>#REF!</v>
      </c>
      <c r="V150" s="25" t="e">
        <f>IF('Crisis Indicator Data'!#REF!="No Data",1,IF(#REF!&lt;&gt;"",1,0))</f>
        <v>#REF!</v>
      </c>
      <c r="W150" s="25" t="e">
        <f>IF('Crisis Indicator Data'!#REF!="No Data",1,IF(#REF!&lt;&gt;"",1,0))</f>
        <v>#REF!</v>
      </c>
      <c r="X150" s="25" t="e">
        <f>IF('Crisis Indicator Data'!#REF!="No Data",1,IF(#REF!&lt;&gt;"",1,0))</f>
        <v>#REF!</v>
      </c>
      <c r="Y150" s="25" t="e">
        <f>IF('Crisis Indicator Data'!#REF!="No Data",1,IF(#REF!&lt;&gt;"",1,0))</f>
        <v>#REF!</v>
      </c>
      <c r="Z150" s="25" t="e">
        <f>IF('Crisis Indicator Data'!#REF!="No Data",1,IF(#REF!&lt;&gt;"",1,0))</f>
        <v>#REF!</v>
      </c>
      <c r="AA150" s="25" t="e">
        <f>IF('Crisis Indicator Data'!#REF!="No Data",1,IF(#REF!&lt;&gt;"",1,0))</f>
        <v>#REF!</v>
      </c>
      <c r="AB150" s="25" t="e">
        <f>IF('Crisis Indicator Data'!#REF!="No Data",1,IF(#REF!&lt;&gt;"",1,0))</f>
        <v>#REF!</v>
      </c>
      <c r="AC150" s="25" t="e">
        <f>IF('Crisis Indicator Data'!#REF!="No Data",1,IF(#REF!&lt;&gt;"",1,0))</f>
        <v>#REF!</v>
      </c>
      <c r="AD150" s="25" t="e">
        <f>IF('Crisis Indicator Data'!#REF!="No Data",1,IF(#REF!&lt;&gt;"",1,0))</f>
        <v>#REF!</v>
      </c>
      <c r="AE150" s="25" t="e">
        <f>IF('Crisis Indicator Data'!#REF!="No Data",1,IF(#REF!&lt;&gt;"",1,0))</f>
        <v>#REF!</v>
      </c>
      <c r="AF150" s="25" t="e">
        <f>IF('Crisis Indicator Data'!#REF!="No Data",1,IF(#REF!&lt;&gt;"",1,0))</f>
        <v>#REF!</v>
      </c>
      <c r="AG150" s="25" t="e">
        <f>IF('Crisis Indicator Data'!#REF!="No Data",1,IF(#REF!&lt;&gt;"",1,0))</f>
        <v>#REF!</v>
      </c>
      <c r="AH150" s="25" t="e">
        <f>IF('Crisis Indicator Data'!#REF!="No Data",1,IF(#REF!&lt;&gt;"",1,0))</f>
        <v>#REF!</v>
      </c>
      <c r="AI150" s="25" t="e">
        <f>IF('Crisis Indicator Data'!#REF!="No Data",1,IF(#REF!&lt;&gt;"",1,0))</f>
        <v>#REF!</v>
      </c>
      <c r="AJ150" s="25" t="e">
        <f>IF('Crisis Indicator Data'!#REF!="No Data",1,IF(#REF!&lt;&gt;"",1,0))</f>
        <v>#REF!</v>
      </c>
      <c r="AK150" s="25" t="e">
        <f>IF('Crisis Indicator Data'!#REF!="No Data",1,IF(#REF!&lt;&gt;"",1,0))</f>
        <v>#REF!</v>
      </c>
      <c r="AL150" s="25" t="e">
        <f>IF('Crisis Indicator Data'!#REF!="No Data",1,IF(#REF!&lt;&gt;"",1,0))</f>
        <v>#REF!</v>
      </c>
      <c r="AM150" s="25" t="e">
        <f>IF('Crisis Indicator Data'!#REF!="No Data",1,IF(#REF!&lt;&gt;"",1,0))</f>
        <v>#REF!</v>
      </c>
      <c r="AN150" s="25" t="e">
        <f>IF('Crisis Indicator Data'!#REF!="No Data",1,IF(#REF!&lt;&gt;"",1,0))</f>
        <v>#REF!</v>
      </c>
      <c r="AO150" s="25" t="e">
        <f>IF('Crisis Indicator Data'!#REF!="No Data",1,IF(#REF!&lt;&gt;"",1,0))</f>
        <v>#REF!</v>
      </c>
      <c r="AP150" s="25" t="e">
        <f>IF('Crisis Indicator Data'!#REF!="No Data",1,IF(#REF!&lt;&gt;"",1,0))</f>
        <v>#REF!</v>
      </c>
      <c r="AQ150" s="25" t="e">
        <f>IF('Crisis Indicator Data'!#REF!="No Data",1,IF(#REF!&lt;&gt;"",1,0))</f>
        <v>#REF!</v>
      </c>
      <c r="AR150" s="25" t="e">
        <f>IF('Crisis Indicator Data'!#REF!="No Data",1,IF(#REF!&lt;&gt;"",1,0))</f>
        <v>#REF!</v>
      </c>
      <c r="AS150" s="25" t="e">
        <f>IF('Crisis Indicator Data'!#REF!="No Data",1,IF(#REF!&lt;&gt;"",1,0))</f>
        <v>#REF!</v>
      </c>
      <c r="AT150" s="25" t="e">
        <f>IF('Crisis Indicator Data'!#REF!="No Data",1,IF(#REF!&lt;&gt;"",1,0))</f>
        <v>#REF!</v>
      </c>
      <c r="AU150" s="25" t="e">
        <f>IF('Crisis Indicator Data'!#REF!="No Data",1,IF(#REF!&lt;&gt;"",1,0))</f>
        <v>#REF!</v>
      </c>
      <c r="AV150" s="25" t="e">
        <f>IF('Crisis Indicator Data'!#REF!="No Data",1,IF(#REF!&lt;&gt;"",1,0))</f>
        <v>#REF!</v>
      </c>
      <c r="AW150" s="25" t="e">
        <f>IF('Crisis Indicator Data'!#REF!="No Data",1,IF(#REF!&lt;&gt;"",1,0))</f>
        <v>#REF!</v>
      </c>
      <c r="AX150" s="25" t="e">
        <f>IF('Crisis Indicator Data'!#REF!="No Data",1,IF(#REF!&lt;&gt;"",1,0))</f>
        <v>#REF!</v>
      </c>
      <c r="AY150" s="25" t="e">
        <f>IF('Crisis Indicator Data'!#REF!="No Data",1,IF(#REF!&lt;&gt;"",1,0))</f>
        <v>#REF!</v>
      </c>
      <c r="AZ150" s="25" t="e">
        <f>IF('Crisis Indicator Data'!#REF!="No Data",1,IF(#REF!&lt;&gt;"",1,0))</f>
        <v>#REF!</v>
      </c>
      <c r="BA150" t="e">
        <f t="shared" si="8"/>
        <v>#REF!</v>
      </c>
      <c r="BB150" s="27" t="e">
        <f t="shared" si="9"/>
        <v>#REF!</v>
      </c>
    </row>
    <row r="151" spans="1:54" x14ac:dyDescent="0.25">
      <c r="A151" t="s">
        <v>9525</v>
      </c>
      <c r="B151" s="25" t="e">
        <f>IF('Crisis Indicator Data'!#REF!="No Data",1,IF(#REF!&lt;&gt;"",1,0))</f>
        <v>#REF!</v>
      </c>
      <c r="C151" s="25" t="e">
        <f>IF('Crisis Indicator Data'!#REF!="No Data",1,IF(#REF!&lt;&gt;"",1,0))</f>
        <v>#REF!</v>
      </c>
      <c r="D151" s="25" t="e">
        <f>IF('Crisis Indicator Data'!#REF!="No Data",1,IF(#REF!&lt;&gt;"",1,0))</f>
        <v>#REF!</v>
      </c>
      <c r="E151" s="25" t="e">
        <f>IF('Crisis Indicator Data'!#REF!="No Data",1,IF(#REF!&lt;&gt;"",1,0))</f>
        <v>#REF!</v>
      </c>
      <c r="F151" s="25" t="e">
        <f>IF('Crisis Indicator Data'!#REF!="No Data",1,IF(#REF!&lt;&gt;"",1,0))</f>
        <v>#REF!</v>
      </c>
      <c r="G151" s="25" t="e">
        <f>IF('Crisis Indicator Data'!#REF!="No Data",1,IF(#REF!&lt;&gt;"",1,0))</f>
        <v>#REF!</v>
      </c>
      <c r="H151" s="25" t="e">
        <f>IF('Crisis Indicator Data'!#REF!="No Data",1,IF(#REF!&lt;&gt;"",1,0))</f>
        <v>#REF!</v>
      </c>
      <c r="I151" s="25" t="e">
        <f>IF('Crisis Indicator Data'!#REF!="No Data",1,IF(#REF!&lt;&gt;"",1,0))</f>
        <v>#REF!</v>
      </c>
      <c r="J151" s="25" t="e">
        <f>IF('Crisis Indicator Data'!#REF!="No Data",1,IF(#REF!&lt;&gt;"",1,0))</f>
        <v>#REF!</v>
      </c>
      <c r="K151" s="25" t="e">
        <f>IF('Crisis Indicator Data'!#REF!="No Data",1,IF(#REF!&lt;&gt;"",1,0))</f>
        <v>#REF!</v>
      </c>
      <c r="L151" s="25" t="e">
        <f>IF('Crisis Indicator Data'!#REF!="No Data",1,IF(#REF!&lt;&gt;"",1,0))</f>
        <v>#REF!</v>
      </c>
      <c r="M151" s="25" t="e">
        <f>IF('Crisis Indicator Data'!#REF!="No Data",1,IF(#REF!&lt;&gt;"",1,0))</f>
        <v>#REF!</v>
      </c>
      <c r="N151" s="25" t="e">
        <f>IF('Crisis Indicator Data'!#REF!="No Data",1,IF(#REF!&lt;&gt;"",1,0))</f>
        <v>#REF!</v>
      </c>
      <c r="O151" s="25" t="e">
        <f>IF('Crisis Indicator Data'!#REF!="No Data",1,IF(#REF!&lt;&gt;"",1,0))</f>
        <v>#REF!</v>
      </c>
      <c r="P151" s="25" t="e">
        <f>IF('Crisis Indicator Data'!#REF!="No Data",1,IF(#REF!&lt;&gt;"",1,0))</f>
        <v>#REF!</v>
      </c>
      <c r="Q151" s="25" t="e">
        <f>IF('Crisis Indicator Data'!#REF!="No Data",1,IF(#REF!&lt;&gt;"",1,0))</f>
        <v>#REF!</v>
      </c>
      <c r="R151" s="25" t="e">
        <f>IF('Crisis Indicator Data'!#REF!="No Data",1,IF(#REF!&lt;&gt;"",1,0))</f>
        <v>#REF!</v>
      </c>
      <c r="S151" s="25" t="e">
        <f>IF('Crisis Indicator Data'!#REF!="No Data",1,IF(#REF!&lt;&gt;"",1,0))</f>
        <v>#REF!</v>
      </c>
      <c r="T151" s="25" t="e">
        <f>IF('Crisis Indicator Data'!#REF!="No Data",1,IF(#REF!&lt;&gt;"",1,0))</f>
        <v>#REF!</v>
      </c>
      <c r="U151" s="25" t="e">
        <f>IF('Crisis Indicator Data'!#REF!="No Data",1,IF(#REF!&lt;&gt;"",1,0))</f>
        <v>#REF!</v>
      </c>
      <c r="V151" s="25" t="e">
        <f>IF('Crisis Indicator Data'!#REF!="No Data",1,IF(#REF!&lt;&gt;"",1,0))</f>
        <v>#REF!</v>
      </c>
      <c r="W151" s="25" t="e">
        <f>IF('Crisis Indicator Data'!#REF!="No Data",1,IF(#REF!&lt;&gt;"",1,0))</f>
        <v>#REF!</v>
      </c>
      <c r="X151" s="25" t="e">
        <f>IF('Crisis Indicator Data'!#REF!="No Data",1,IF(#REF!&lt;&gt;"",1,0))</f>
        <v>#REF!</v>
      </c>
      <c r="Y151" s="25" t="e">
        <f>IF('Crisis Indicator Data'!#REF!="No Data",1,IF(#REF!&lt;&gt;"",1,0))</f>
        <v>#REF!</v>
      </c>
      <c r="Z151" s="25" t="e">
        <f>IF('Crisis Indicator Data'!#REF!="No Data",1,IF(#REF!&lt;&gt;"",1,0))</f>
        <v>#REF!</v>
      </c>
      <c r="AA151" s="25" t="e">
        <f>IF('Crisis Indicator Data'!#REF!="No Data",1,IF(#REF!&lt;&gt;"",1,0))</f>
        <v>#REF!</v>
      </c>
      <c r="AB151" s="25" t="e">
        <f>IF('Crisis Indicator Data'!#REF!="No Data",1,IF(#REF!&lt;&gt;"",1,0))</f>
        <v>#REF!</v>
      </c>
      <c r="AC151" s="25" t="e">
        <f>IF('Crisis Indicator Data'!#REF!="No Data",1,IF(#REF!&lt;&gt;"",1,0))</f>
        <v>#REF!</v>
      </c>
      <c r="AD151" s="25" t="e">
        <f>IF('Crisis Indicator Data'!#REF!="No Data",1,IF(#REF!&lt;&gt;"",1,0))</f>
        <v>#REF!</v>
      </c>
      <c r="AE151" s="25" t="e">
        <f>IF('Crisis Indicator Data'!#REF!="No Data",1,IF(#REF!&lt;&gt;"",1,0))</f>
        <v>#REF!</v>
      </c>
      <c r="AF151" s="25" t="e">
        <f>IF('Crisis Indicator Data'!#REF!="No Data",1,IF(#REF!&lt;&gt;"",1,0))</f>
        <v>#REF!</v>
      </c>
      <c r="AG151" s="25" t="e">
        <f>IF('Crisis Indicator Data'!#REF!="No Data",1,IF(#REF!&lt;&gt;"",1,0))</f>
        <v>#REF!</v>
      </c>
      <c r="AH151" s="25" t="e">
        <f>IF('Crisis Indicator Data'!#REF!="No Data",1,IF(#REF!&lt;&gt;"",1,0))</f>
        <v>#REF!</v>
      </c>
      <c r="AI151" s="25" t="e">
        <f>IF('Crisis Indicator Data'!#REF!="No Data",1,IF(#REF!&lt;&gt;"",1,0))</f>
        <v>#REF!</v>
      </c>
      <c r="AJ151" s="25" t="e">
        <f>IF('Crisis Indicator Data'!#REF!="No Data",1,IF(#REF!&lt;&gt;"",1,0))</f>
        <v>#REF!</v>
      </c>
      <c r="AK151" s="25" t="e">
        <f>IF('Crisis Indicator Data'!#REF!="No Data",1,IF(#REF!&lt;&gt;"",1,0))</f>
        <v>#REF!</v>
      </c>
      <c r="AL151" s="25" t="e">
        <f>IF('Crisis Indicator Data'!#REF!="No Data",1,IF(#REF!&lt;&gt;"",1,0))</f>
        <v>#REF!</v>
      </c>
      <c r="AM151" s="25" t="e">
        <f>IF('Crisis Indicator Data'!#REF!="No Data",1,IF(#REF!&lt;&gt;"",1,0))</f>
        <v>#REF!</v>
      </c>
      <c r="AN151" s="25" t="e">
        <f>IF('Crisis Indicator Data'!#REF!="No Data",1,IF(#REF!&lt;&gt;"",1,0))</f>
        <v>#REF!</v>
      </c>
      <c r="AO151" s="25" t="e">
        <f>IF('Crisis Indicator Data'!#REF!="No Data",1,IF(#REF!&lt;&gt;"",1,0))</f>
        <v>#REF!</v>
      </c>
      <c r="AP151" s="25" t="e">
        <f>IF('Crisis Indicator Data'!#REF!="No Data",1,IF(#REF!&lt;&gt;"",1,0))</f>
        <v>#REF!</v>
      </c>
      <c r="AQ151" s="25" t="e">
        <f>IF('Crisis Indicator Data'!#REF!="No Data",1,IF(#REF!&lt;&gt;"",1,0))</f>
        <v>#REF!</v>
      </c>
      <c r="AR151" s="25" t="e">
        <f>IF('Crisis Indicator Data'!#REF!="No Data",1,IF(#REF!&lt;&gt;"",1,0))</f>
        <v>#REF!</v>
      </c>
      <c r="AS151" s="25" t="e">
        <f>IF('Crisis Indicator Data'!#REF!="No Data",1,IF(#REF!&lt;&gt;"",1,0))</f>
        <v>#REF!</v>
      </c>
      <c r="AT151" s="25" t="e">
        <f>IF('Crisis Indicator Data'!#REF!="No Data",1,IF(#REF!&lt;&gt;"",1,0))</f>
        <v>#REF!</v>
      </c>
      <c r="AU151" s="25" t="e">
        <f>IF('Crisis Indicator Data'!#REF!="No Data",1,IF(#REF!&lt;&gt;"",1,0))</f>
        <v>#REF!</v>
      </c>
      <c r="AV151" s="25" t="e">
        <f>IF('Crisis Indicator Data'!#REF!="No Data",1,IF(#REF!&lt;&gt;"",1,0))</f>
        <v>#REF!</v>
      </c>
      <c r="AW151" s="25" t="e">
        <f>IF('Crisis Indicator Data'!#REF!="No Data",1,IF(#REF!&lt;&gt;"",1,0))</f>
        <v>#REF!</v>
      </c>
      <c r="AX151" s="25" t="e">
        <f>IF('Crisis Indicator Data'!#REF!="No Data",1,IF(#REF!&lt;&gt;"",1,0))</f>
        <v>#REF!</v>
      </c>
      <c r="AY151" s="25" t="e">
        <f>IF('Crisis Indicator Data'!#REF!="No Data",1,IF(#REF!&lt;&gt;"",1,0))</f>
        <v>#REF!</v>
      </c>
      <c r="AZ151" s="25" t="e">
        <f>IF('Crisis Indicator Data'!#REF!="No Data",1,IF(#REF!&lt;&gt;"",1,0))</f>
        <v>#REF!</v>
      </c>
      <c r="BA151" t="e">
        <f t="shared" si="8"/>
        <v>#REF!</v>
      </c>
      <c r="BB151" s="27" t="e">
        <f t="shared" si="9"/>
        <v>#REF!</v>
      </c>
    </row>
    <row r="152" spans="1:54" x14ac:dyDescent="0.25">
      <c r="A152" t="s">
        <v>9508</v>
      </c>
      <c r="B152" s="25" t="e">
        <f>IF('Crisis Indicator Data'!#REF!="No Data",1,IF(#REF!&lt;&gt;"",1,0))</f>
        <v>#REF!</v>
      </c>
      <c r="C152" s="25" t="e">
        <f>IF('Crisis Indicator Data'!#REF!="No Data",1,IF(#REF!&lt;&gt;"",1,0))</f>
        <v>#REF!</v>
      </c>
      <c r="D152" s="25" t="e">
        <f>IF('Crisis Indicator Data'!#REF!="No Data",1,IF(#REF!&lt;&gt;"",1,0))</f>
        <v>#REF!</v>
      </c>
      <c r="E152" s="25" t="e">
        <f>IF('Crisis Indicator Data'!#REF!="No Data",1,IF(#REF!&lt;&gt;"",1,0))</f>
        <v>#REF!</v>
      </c>
      <c r="F152" s="25" t="e">
        <f>IF('Crisis Indicator Data'!#REF!="No Data",1,IF(#REF!&lt;&gt;"",1,0))</f>
        <v>#REF!</v>
      </c>
      <c r="G152" s="25" t="e">
        <f>IF('Crisis Indicator Data'!#REF!="No Data",1,IF(#REF!&lt;&gt;"",1,0))</f>
        <v>#REF!</v>
      </c>
      <c r="H152" s="25" t="e">
        <f>IF('Crisis Indicator Data'!#REF!="No Data",1,IF(#REF!&lt;&gt;"",1,0))</f>
        <v>#REF!</v>
      </c>
      <c r="I152" s="25" t="e">
        <f>IF('Crisis Indicator Data'!#REF!="No Data",1,IF(#REF!&lt;&gt;"",1,0))</f>
        <v>#REF!</v>
      </c>
      <c r="J152" s="25" t="e">
        <f>IF('Crisis Indicator Data'!#REF!="No Data",1,IF(#REF!&lt;&gt;"",1,0))</f>
        <v>#REF!</v>
      </c>
      <c r="K152" s="25" t="e">
        <f>IF('Crisis Indicator Data'!#REF!="No Data",1,IF(#REF!&lt;&gt;"",1,0))</f>
        <v>#REF!</v>
      </c>
      <c r="L152" s="25" t="e">
        <f>IF('Crisis Indicator Data'!#REF!="No Data",1,IF(#REF!&lt;&gt;"",1,0))</f>
        <v>#REF!</v>
      </c>
      <c r="M152" s="25" t="e">
        <f>IF('Crisis Indicator Data'!#REF!="No Data",1,IF(#REF!&lt;&gt;"",1,0))</f>
        <v>#REF!</v>
      </c>
      <c r="N152" s="25" t="e">
        <f>IF('Crisis Indicator Data'!#REF!="No Data",1,IF(#REF!&lt;&gt;"",1,0))</f>
        <v>#REF!</v>
      </c>
      <c r="O152" s="25" t="e">
        <f>IF('Crisis Indicator Data'!#REF!="No Data",1,IF(#REF!&lt;&gt;"",1,0))</f>
        <v>#REF!</v>
      </c>
      <c r="P152" s="25" t="e">
        <f>IF('Crisis Indicator Data'!#REF!="No Data",1,IF(#REF!&lt;&gt;"",1,0))</f>
        <v>#REF!</v>
      </c>
      <c r="Q152" s="25" t="e">
        <f>IF('Crisis Indicator Data'!#REF!="No Data",1,IF(#REF!&lt;&gt;"",1,0))</f>
        <v>#REF!</v>
      </c>
      <c r="R152" s="25" t="e">
        <f>IF('Crisis Indicator Data'!#REF!="No Data",1,IF(#REF!&lt;&gt;"",1,0))</f>
        <v>#REF!</v>
      </c>
      <c r="S152" s="25" t="e">
        <f>IF('Crisis Indicator Data'!#REF!="No Data",1,IF(#REF!&lt;&gt;"",1,0))</f>
        <v>#REF!</v>
      </c>
      <c r="T152" s="25" t="e">
        <f>IF('Crisis Indicator Data'!#REF!="No Data",1,IF(#REF!&lt;&gt;"",1,0))</f>
        <v>#REF!</v>
      </c>
      <c r="U152" s="25" t="e">
        <f>IF('Crisis Indicator Data'!#REF!="No Data",1,IF(#REF!&lt;&gt;"",1,0))</f>
        <v>#REF!</v>
      </c>
      <c r="V152" s="25" t="e">
        <f>IF('Crisis Indicator Data'!#REF!="No Data",1,IF(#REF!&lt;&gt;"",1,0))</f>
        <v>#REF!</v>
      </c>
      <c r="W152" s="25" t="e">
        <f>IF('Crisis Indicator Data'!#REF!="No Data",1,IF(#REF!&lt;&gt;"",1,0))</f>
        <v>#REF!</v>
      </c>
      <c r="X152" s="25" t="e">
        <f>IF('Crisis Indicator Data'!#REF!="No Data",1,IF(#REF!&lt;&gt;"",1,0))</f>
        <v>#REF!</v>
      </c>
      <c r="Y152" s="25" t="e">
        <f>IF('Crisis Indicator Data'!#REF!="No Data",1,IF(#REF!&lt;&gt;"",1,0))</f>
        <v>#REF!</v>
      </c>
      <c r="Z152" s="25" t="e">
        <f>IF('Crisis Indicator Data'!#REF!="No Data",1,IF(#REF!&lt;&gt;"",1,0))</f>
        <v>#REF!</v>
      </c>
      <c r="AA152" s="25" t="e">
        <f>IF('Crisis Indicator Data'!#REF!="No Data",1,IF(#REF!&lt;&gt;"",1,0))</f>
        <v>#REF!</v>
      </c>
      <c r="AB152" s="25" t="e">
        <f>IF('Crisis Indicator Data'!#REF!="No Data",1,IF(#REF!&lt;&gt;"",1,0))</f>
        <v>#REF!</v>
      </c>
      <c r="AC152" s="25" t="e">
        <f>IF('Crisis Indicator Data'!#REF!="No Data",1,IF(#REF!&lt;&gt;"",1,0))</f>
        <v>#REF!</v>
      </c>
      <c r="AD152" s="25" t="e">
        <f>IF('Crisis Indicator Data'!#REF!="No Data",1,IF(#REF!&lt;&gt;"",1,0))</f>
        <v>#REF!</v>
      </c>
      <c r="AE152" s="25" t="e">
        <f>IF('Crisis Indicator Data'!#REF!="No Data",1,IF(#REF!&lt;&gt;"",1,0))</f>
        <v>#REF!</v>
      </c>
      <c r="AF152" s="25" t="e">
        <f>IF('Crisis Indicator Data'!#REF!="No Data",1,IF(#REF!&lt;&gt;"",1,0))</f>
        <v>#REF!</v>
      </c>
      <c r="AG152" s="25" t="e">
        <f>IF('Crisis Indicator Data'!#REF!="No Data",1,IF(#REF!&lt;&gt;"",1,0))</f>
        <v>#REF!</v>
      </c>
      <c r="AH152" s="25" t="e">
        <f>IF('Crisis Indicator Data'!#REF!="No Data",1,IF(#REF!&lt;&gt;"",1,0))</f>
        <v>#REF!</v>
      </c>
      <c r="AI152" s="25" t="e">
        <f>IF('Crisis Indicator Data'!#REF!="No Data",1,IF(#REF!&lt;&gt;"",1,0))</f>
        <v>#REF!</v>
      </c>
      <c r="AJ152" s="25" t="e">
        <f>IF('Crisis Indicator Data'!#REF!="No Data",1,IF(#REF!&lt;&gt;"",1,0))</f>
        <v>#REF!</v>
      </c>
      <c r="AK152" s="25" t="e">
        <f>IF('Crisis Indicator Data'!#REF!="No Data",1,IF(#REF!&lt;&gt;"",1,0))</f>
        <v>#REF!</v>
      </c>
      <c r="AL152" s="25" t="e">
        <f>IF('Crisis Indicator Data'!#REF!="No Data",1,IF(#REF!&lt;&gt;"",1,0))</f>
        <v>#REF!</v>
      </c>
      <c r="AM152" s="25" t="e">
        <f>IF('Crisis Indicator Data'!#REF!="No Data",1,IF(#REF!&lt;&gt;"",1,0))</f>
        <v>#REF!</v>
      </c>
      <c r="AN152" s="25" t="e">
        <f>IF('Crisis Indicator Data'!#REF!="No Data",1,IF(#REF!&lt;&gt;"",1,0))</f>
        <v>#REF!</v>
      </c>
      <c r="AO152" s="25" t="e">
        <f>IF('Crisis Indicator Data'!#REF!="No Data",1,IF(#REF!&lt;&gt;"",1,0))</f>
        <v>#REF!</v>
      </c>
      <c r="AP152" s="25" t="e">
        <f>IF('Crisis Indicator Data'!#REF!="No Data",1,IF(#REF!&lt;&gt;"",1,0))</f>
        <v>#REF!</v>
      </c>
      <c r="AQ152" s="25" t="e">
        <f>IF('Crisis Indicator Data'!#REF!="No Data",1,IF(#REF!&lt;&gt;"",1,0))</f>
        <v>#REF!</v>
      </c>
      <c r="AR152" s="25" t="e">
        <f>IF('Crisis Indicator Data'!#REF!="No Data",1,IF(#REF!&lt;&gt;"",1,0))</f>
        <v>#REF!</v>
      </c>
      <c r="AS152" s="25" t="e">
        <f>IF('Crisis Indicator Data'!#REF!="No Data",1,IF(#REF!&lt;&gt;"",1,0))</f>
        <v>#REF!</v>
      </c>
      <c r="AT152" s="25" t="e">
        <f>IF('Crisis Indicator Data'!#REF!="No Data",1,IF(#REF!&lt;&gt;"",1,0))</f>
        <v>#REF!</v>
      </c>
      <c r="AU152" s="25" t="e">
        <f>IF('Crisis Indicator Data'!#REF!="No Data",1,IF(#REF!&lt;&gt;"",1,0))</f>
        <v>#REF!</v>
      </c>
      <c r="AV152" s="25" t="e">
        <f>IF('Crisis Indicator Data'!#REF!="No Data",1,IF(#REF!&lt;&gt;"",1,0))</f>
        <v>#REF!</v>
      </c>
      <c r="AW152" s="25" t="e">
        <f>IF('Crisis Indicator Data'!#REF!="No Data",1,IF(#REF!&lt;&gt;"",1,0))</f>
        <v>#REF!</v>
      </c>
      <c r="AX152" s="25" t="e">
        <f>IF('Crisis Indicator Data'!#REF!="No Data",1,IF(#REF!&lt;&gt;"",1,0))</f>
        <v>#REF!</v>
      </c>
      <c r="AY152" s="25" t="e">
        <f>IF('Crisis Indicator Data'!#REF!="No Data",1,IF(#REF!&lt;&gt;"",1,0))</f>
        <v>#REF!</v>
      </c>
      <c r="AZ152" s="25" t="e">
        <f>IF('Crisis Indicator Data'!#REF!="No Data",1,IF(#REF!&lt;&gt;"",1,0))</f>
        <v>#REF!</v>
      </c>
      <c r="BA152" t="e">
        <f t="shared" si="8"/>
        <v>#REF!</v>
      </c>
      <c r="BB152" s="27" t="e">
        <f t="shared" si="9"/>
        <v>#REF!</v>
      </c>
    </row>
    <row r="153" spans="1:54" x14ac:dyDescent="0.25">
      <c r="A153" t="s">
        <v>9504</v>
      </c>
      <c r="B153" s="25" t="e">
        <f>IF('Crisis Indicator Data'!#REF!="No Data",1,IF(#REF!&lt;&gt;"",1,0))</f>
        <v>#REF!</v>
      </c>
      <c r="C153" s="25" t="e">
        <f>IF('Crisis Indicator Data'!#REF!="No Data",1,IF(#REF!&lt;&gt;"",1,0))</f>
        <v>#REF!</v>
      </c>
      <c r="D153" s="25" t="e">
        <f>IF('Crisis Indicator Data'!#REF!="No Data",1,IF(#REF!&lt;&gt;"",1,0))</f>
        <v>#REF!</v>
      </c>
      <c r="E153" s="25" t="e">
        <f>IF('Crisis Indicator Data'!#REF!="No Data",1,IF(#REF!&lt;&gt;"",1,0))</f>
        <v>#REF!</v>
      </c>
      <c r="F153" s="25" t="e">
        <f>IF('Crisis Indicator Data'!#REF!="No Data",1,IF(#REF!&lt;&gt;"",1,0))</f>
        <v>#REF!</v>
      </c>
      <c r="G153" s="25" t="e">
        <f>IF('Crisis Indicator Data'!#REF!="No Data",1,IF(#REF!&lt;&gt;"",1,0))</f>
        <v>#REF!</v>
      </c>
      <c r="H153" s="25" t="e">
        <f>IF('Crisis Indicator Data'!#REF!="No Data",1,IF(#REF!&lt;&gt;"",1,0))</f>
        <v>#REF!</v>
      </c>
      <c r="I153" s="25" t="e">
        <f>IF('Crisis Indicator Data'!#REF!="No Data",1,IF(#REF!&lt;&gt;"",1,0))</f>
        <v>#REF!</v>
      </c>
      <c r="J153" s="25" t="e">
        <f>IF('Crisis Indicator Data'!#REF!="No Data",1,IF(#REF!&lt;&gt;"",1,0))</f>
        <v>#REF!</v>
      </c>
      <c r="K153" s="25" t="e">
        <f>IF('Crisis Indicator Data'!#REF!="No Data",1,IF(#REF!&lt;&gt;"",1,0))</f>
        <v>#REF!</v>
      </c>
      <c r="L153" s="25" t="e">
        <f>IF('Crisis Indicator Data'!#REF!="No Data",1,IF(#REF!&lt;&gt;"",1,0))</f>
        <v>#REF!</v>
      </c>
      <c r="M153" s="25" t="e">
        <f>IF('Crisis Indicator Data'!#REF!="No Data",1,IF(#REF!&lt;&gt;"",1,0))</f>
        <v>#REF!</v>
      </c>
      <c r="N153" s="25" t="e">
        <f>IF('Crisis Indicator Data'!#REF!="No Data",1,IF(#REF!&lt;&gt;"",1,0))</f>
        <v>#REF!</v>
      </c>
      <c r="O153" s="25" t="e">
        <f>IF('Crisis Indicator Data'!#REF!="No Data",1,IF(#REF!&lt;&gt;"",1,0))</f>
        <v>#REF!</v>
      </c>
      <c r="P153" s="25" t="e">
        <f>IF('Crisis Indicator Data'!#REF!="No Data",1,IF(#REF!&lt;&gt;"",1,0))</f>
        <v>#REF!</v>
      </c>
      <c r="Q153" s="25" t="e">
        <f>IF('Crisis Indicator Data'!#REF!="No Data",1,IF(#REF!&lt;&gt;"",1,0))</f>
        <v>#REF!</v>
      </c>
      <c r="R153" s="25" t="e">
        <f>IF('Crisis Indicator Data'!#REF!="No Data",1,IF(#REF!&lt;&gt;"",1,0))</f>
        <v>#REF!</v>
      </c>
      <c r="S153" s="25" t="e">
        <f>IF('Crisis Indicator Data'!#REF!="No Data",1,IF(#REF!&lt;&gt;"",1,0))</f>
        <v>#REF!</v>
      </c>
      <c r="T153" s="25" t="e">
        <f>IF('Crisis Indicator Data'!#REF!="No Data",1,IF(#REF!&lt;&gt;"",1,0))</f>
        <v>#REF!</v>
      </c>
      <c r="U153" s="25" t="e">
        <f>IF('Crisis Indicator Data'!#REF!="No Data",1,IF(#REF!&lt;&gt;"",1,0))</f>
        <v>#REF!</v>
      </c>
      <c r="V153" s="25" t="e">
        <f>IF('Crisis Indicator Data'!#REF!="No Data",1,IF(#REF!&lt;&gt;"",1,0))</f>
        <v>#REF!</v>
      </c>
      <c r="W153" s="25" t="e">
        <f>IF('Crisis Indicator Data'!#REF!="No Data",1,IF(#REF!&lt;&gt;"",1,0))</f>
        <v>#REF!</v>
      </c>
      <c r="X153" s="25" t="e">
        <f>IF('Crisis Indicator Data'!#REF!="No Data",1,IF(#REF!&lt;&gt;"",1,0))</f>
        <v>#REF!</v>
      </c>
      <c r="Y153" s="25" t="e">
        <f>IF('Crisis Indicator Data'!#REF!="No Data",1,IF(#REF!&lt;&gt;"",1,0))</f>
        <v>#REF!</v>
      </c>
      <c r="Z153" s="25" t="e">
        <f>IF('Crisis Indicator Data'!#REF!="No Data",1,IF(#REF!&lt;&gt;"",1,0))</f>
        <v>#REF!</v>
      </c>
      <c r="AA153" s="25" t="e">
        <f>IF('Crisis Indicator Data'!#REF!="No Data",1,IF(#REF!&lt;&gt;"",1,0))</f>
        <v>#REF!</v>
      </c>
      <c r="AB153" s="25" t="e">
        <f>IF('Crisis Indicator Data'!#REF!="No Data",1,IF(#REF!&lt;&gt;"",1,0))</f>
        <v>#REF!</v>
      </c>
      <c r="AC153" s="25" t="e">
        <f>IF('Crisis Indicator Data'!#REF!="No Data",1,IF(#REF!&lt;&gt;"",1,0))</f>
        <v>#REF!</v>
      </c>
      <c r="AD153" s="25" t="e">
        <f>IF('Crisis Indicator Data'!#REF!="No Data",1,IF(#REF!&lt;&gt;"",1,0))</f>
        <v>#REF!</v>
      </c>
      <c r="AE153" s="25" t="e">
        <f>IF('Crisis Indicator Data'!#REF!="No Data",1,IF(#REF!&lt;&gt;"",1,0))</f>
        <v>#REF!</v>
      </c>
      <c r="AF153" s="25" t="e">
        <f>IF('Crisis Indicator Data'!#REF!="No Data",1,IF(#REF!&lt;&gt;"",1,0))</f>
        <v>#REF!</v>
      </c>
      <c r="AG153" s="25" t="e">
        <f>IF('Crisis Indicator Data'!#REF!="No Data",1,IF(#REF!&lt;&gt;"",1,0))</f>
        <v>#REF!</v>
      </c>
      <c r="AH153" s="25" t="e">
        <f>IF('Crisis Indicator Data'!#REF!="No Data",1,IF(#REF!&lt;&gt;"",1,0))</f>
        <v>#REF!</v>
      </c>
      <c r="AI153" s="25" t="e">
        <f>IF('Crisis Indicator Data'!#REF!="No Data",1,IF(#REF!&lt;&gt;"",1,0))</f>
        <v>#REF!</v>
      </c>
      <c r="AJ153" s="25" t="e">
        <f>IF('Crisis Indicator Data'!#REF!="No Data",1,IF(#REF!&lt;&gt;"",1,0))</f>
        <v>#REF!</v>
      </c>
      <c r="AK153" s="25" t="e">
        <f>IF('Crisis Indicator Data'!#REF!="No Data",1,IF(#REF!&lt;&gt;"",1,0))</f>
        <v>#REF!</v>
      </c>
      <c r="AL153" s="25" t="e">
        <f>IF('Crisis Indicator Data'!#REF!="No Data",1,IF(#REF!&lt;&gt;"",1,0))</f>
        <v>#REF!</v>
      </c>
      <c r="AM153" s="25" t="e">
        <f>IF('Crisis Indicator Data'!#REF!="No Data",1,IF(#REF!&lt;&gt;"",1,0))</f>
        <v>#REF!</v>
      </c>
      <c r="AN153" s="25" t="e">
        <f>IF('Crisis Indicator Data'!#REF!="No Data",1,IF(#REF!&lt;&gt;"",1,0))</f>
        <v>#REF!</v>
      </c>
      <c r="AO153" s="25" t="e">
        <f>IF('Crisis Indicator Data'!#REF!="No Data",1,IF(#REF!&lt;&gt;"",1,0))</f>
        <v>#REF!</v>
      </c>
      <c r="AP153" s="25" t="e">
        <f>IF('Crisis Indicator Data'!#REF!="No Data",1,IF(#REF!&lt;&gt;"",1,0))</f>
        <v>#REF!</v>
      </c>
      <c r="AQ153" s="25" t="e">
        <f>IF('Crisis Indicator Data'!#REF!="No Data",1,IF(#REF!&lt;&gt;"",1,0))</f>
        <v>#REF!</v>
      </c>
      <c r="AR153" s="25" t="e">
        <f>IF('Crisis Indicator Data'!#REF!="No Data",1,IF(#REF!&lt;&gt;"",1,0))</f>
        <v>#REF!</v>
      </c>
      <c r="AS153" s="25" t="e">
        <f>IF('Crisis Indicator Data'!#REF!="No Data",1,IF(#REF!&lt;&gt;"",1,0))</f>
        <v>#REF!</v>
      </c>
      <c r="AT153" s="25" t="e">
        <f>IF('Crisis Indicator Data'!#REF!="No Data",1,IF(#REF!&lt;&gt;"",1,0))</f>
        <v>#REF!</v>
      </c>
      <c r="AU153" s="25" t="e">
        <f>IF('Crisis Indicator Data'!#REF!="No Data",1,IF(#REF!&lt;&gt;"",1,0))</f>
        <v>#REF!</v>
      </c>
      <c r="AV153" s="25" t="e">
        <f>IF('Crisis Indicator Data'!#REF!="No Data",1,IF(#REF!&lt;&gt;"",1,0))</f>
        <v>#REF!</v>
      </c>
      <c r="AW153" s="25" t="e">
        <f>IF('Crisis Indicator Data'!#REF!="No Data",1,IF(#REF!&lt;&gt;"",1,0))</f>
        <v>#REF!</v>
      </c>
      <c r="AX153" s="25" t="e">
        <f>IF('Crisis Indicator Data'!#REF!="No Data",1,IF(#REF!&lt;&gt;"",1,0))</f>
        <v>#REF!</v>
      </c>
      <c r="AY153" s="25" t="e">
        <f>IF('Crisis Indicator Data'!#REF!="No Data",1,IF(#REF!&lt;&gt;"",1,0))</f>
        <v>#REF!</v>
      </c>
      <c r="AZ153" s="25" t="e">
        <f>IF('Crisis Indicator Data'!#REF!="No Data",1,IF(#REF!&lt;&gt;"",1,0))</f>
        <v>#REF!</v>
      </c>
      <c r="BA153" t="e">
        <f t="shared" si="8"/>
        <v>#REF!</v>
      </c>
      <c r="BB153" s="27" t="e">
        <f t="shared" si="9"/>
        <v>#REF!</v>
      </c>
    </row>
    <row r="154" spans="1:54" x14ac:dyDescent="0.25">
      <c r="A154" t="s">
        <v>9518</v>
      </c>
      <c r="B154" s="25" t="e">
        <f>IF('Crisis Indicator Data'!#REF!="No Data",1,IF(#REF!&lt;&gt;"",1,0))</f>
        <v>#REF!</v>
      </c>
      <c r="C154" s="25" t="e">
        <f>IF('Crisis Indicator Data'!#REF!="No Data",1,IF(#REF!&lt;&gt;"",1,0))</f>
        <v>#REF!</v>
      </c>
      <c r="D154" s="25" t="e">
        <f>IF('Crisis Indicator Data'!#REF!="No Data",1,IF(#REF!&lt;&gt;"",1,0))</f>
        <v>#REF!</v>
      </c>
      <c r="E154" s="25" t="e">
        <f>IF('Crisis Indicator Data'!#REF!="No Data",1,IF(#REF!&lt;&gt;"",1,0))</f>
        <v>#REF!</v>
      </c>
      <c r="F154" s="25" t="e">
        <f>IF('Crisis Indicator Data'!#REF!="No Data",1,IF(#REF!&lt;&gt;"",1,0))</f>
        <v>#REF!</v>
      </c>
      <c r="G154" s="25" t="e">
        <f>IF('Crisis Indicator Data'!#REF!="No Data",1,IF(#REF!&lt;&gt;"",1,0))</f>
        <v>#REF!</v>
      </c>
      <c r="H154" s="25" t="e">
        <f>IF('Crisis Indicator Data'!#REF!="No Data",1,IF(#REF!&lt;&gt;"",1,0))</f>
        <v>#REF!</v>
      </c>
      <c r="I154" s="25" t="e">
        <f>IF('Crisis Indicator Data'!#REF!="No Data",1,IF(#REF!&lt;&gt;"",1,0))</f>
        <v>#REF!</v>
      </c>
      <c r="J154" s="25" t="e">
        <f>IF('Crisis Indicator Data'!#REF!="No Data",1,IF(#REF!&lt;&gt;"",1,0))</f>
        <v>#REF!</v>
      </c>
      <c r="K154" s="25" t="e">
        <f>IF('Crisis Indicator Data'!#REF!="No Data",1,IF(#REF!&lt;&gt;"",1,0))</f>
        <v>#REF!</v>
      </c>
      <c r="L154" s="25" t="e">
        <f>IF('Crisis Indicator Data'!#REF!="No Data",1,IF(#REF!&lt;&gt;"",1,0))</f>
        <v>#REF!</v>
      </c>
      <c r="M154" s="25" t="e">
        <f>IF('Crisis Indicator Data'!#REF!="No Data",1,IF(#REF!&lt;&gt;"",1,0))</f>
        <v>#REF!</v>
      </c>
      <c r="N154" s="25" t="e">
        <f>IF('Crisis Indicator Data'!#REF!="No Data",1,IF(#REF!&lt;&gt;"",1,0))</f>
        <v>#REF!</v>
      </c>
      <c r="O154" s="25" t="e">
        <f>IF('Crisis Indicator Data'!#REF!="No Data",1,IF(#REF!&lt;&gt;"",1,0))</f>
        <v>#REF!</v>
      </c>
      <c r="P154" s="25" t="e">
        <f>IF('Crisis Indicator Data'!#REF!="No Data",1,IF(#REF!&lt;&gt;"",1,0))</f>
        <v>#REF!</v>
      </c>
      <c r="Q154" s="25" t="e">
        <f>IF('Crisis Indicator Data'!#REF!="No Data",1,IF(#REF!&lt;&gt;"",1,0))</f>
        <v>#REF!</v>
      </c>
      <c r="R154" s="25" t="e">
        <f>IF('Crisis Indicator Data'!#REF!="No Data",1,IF(#REF!&lt;&gt;"",1,0))</f>
        <v>#REF!</v>
      </c>
      <c r="S154" s="25" t="e">
        <f>IF('Crisis Indicator Data'!#REF!="No Data",1,IF(#REF!&lt;&gt;"",1,0))</f>
        <v>#REF!</v>
      </c>
      <c r="T154" s="25" t="e">
        <f>IF('Crisis Indicator Data'!#REF!="No Data",1,IF(#REF!&lt;&gt;"",1,0))</f>
        <v>#REF!</v>
      </c>
      <c r="U154" s="25" t="e">
        <f>IF('Crisis Indicator Data'!#REF!="No Data",1,IF(#REF!&lt;&gt;"",1,0))</f>
        <v>#REF!</v>
      </c>
      <c r="V154" s="25" t="e">
        <f>IF('Crisis Indicator Data'!#REF!="No Data",1,IF(#REF!&lt;&gt;"",1,0))</f>
        <v>#REF!</v>
      </c>
      <c r="W154" s="25" t="e">
        <f>IF('Crisis Indicator Data'!#REF!="No Data",1,IF(#REF!&lt;&gt;"",1,0))</f>
        <v>#REF!</v>
      </c>
      <c r="X154" s="25" t="e">
        <f>IF('Crisis Indicator Data'!#REF!="No Data",1,IF(#REF!&lt;&gt;"",1,0))</f>
        <v>#REF!</v>
      </c>
      <c r="Y154" s="25" t="e">
        <f>IF('Crisis Indicator Data'!#REF!="No Data",1,IF(#REF!&lt;&gt;"",1,0))</f>
        <v>#REF!</v>
      </c>
      <c r="Z154" s="25" t="e">
        <f>IF('Crisis Indicator Data'!#REF!="No Data",1,IF(#REF!&lt;&gt;"",1,0))</f>
        <v>#REF!</v>
      </c>
      <c r="AA154" s="25" t="e">
        <f>IF('Crisis Indicator Data'!#REF!="No Data",1,IF(#REF!&lt;&gt;"",1,0))</f>
        <v>#REF!</v>
      </c>
      <c r="AB154" s="25" t="e">
        <f>IF('Crisis Indicator Data'!#REF!="No Data",1,IF(#REF!&lt;&gt;"",1,0))</f>
        <v>#REF!</v>
      </c>
      <c r="AC154" s="25" t="e">
        <f>IF('Crisis Indicator Data'!#REF!="No Data",1,IF(#REF!&lt;&gt;"",1,0))</f>
        <v>#REF!</v>
      </c>
      <c r="AD154" s="25" t="e">
        <f>IF('Crisis Indicator Data'!#REF!="No Data",1,IF(#REF!&lt;&gt;"",1,0))</f>
        <v>#REF!</v>
      </c>
      <c r="AE154" s="25" t="e">
        <f>IF('Crisis Indicator Data'!#REF!="No Data",1,IF(#REF!&lt;&gt;"",1,0))</f>
        <v>#REF!</v>
      </c>
      <c r="AF154" s="25" t="e">
        <f>IF('Crisis Indicator Data'!#REF!="No Data",1,IF(#REF!&lt;&gt;"",1,0))</f>
        <v>#REF!</v>
      </c>
      <c r="AG154" s="25" t="e">
        <f>IF('Crisis Indicator Data'!#REF!="No Data",1,IF(#REF!&lt;&gt;"",1,0))</f>
        <v>#REF!</v>
      </c>
      <c r="AH154" s="25" t="e">
        <f>IF('Crisis Indicator Data'!#REF!="No Data",1,IF(#REF!&lt;&gt;"",1,0))</f>
        <v>#REF!</v>
      </c>
      <c r="AI154" s="25" t="e">
        <f>IF('Crisis Indicator Data'!#REF!="No Data",1,IF(#REF!&lt;&gt;"",1,0))</f>
        <v>#REF!</v>
      </c>
      <c r="AJ154" s="25" t="e">
        <f>IF('Crisis Indicator Data'!#REF!="No Data",1,IF(#REF!&lt;&gt;"",1,0))</f>
        <v>#REF!</v>
      </c>
      <c r="AK154" s="25" t="e">
        <f>IF('Crisis Indicator Data'!#REF!="No Data",1,IF(#REF!&lt;&gt;"",1,0))</f>
        <v>#REF!</v>
      </c>
      <c r="AL154" s="25" t="e">
        <f>IF('Crisis Indicator Data'!#REF!="No Data",1,IF(#REF!&lt;&gt;"",1,0))</f>
        <v>#REF!</v>
      </c>
      <c r="AM154" s="25" t="e">
        <f>IF('Crisis Indicator Data'!#REF!="No Data",1,IF(#REF!&lt;&gt;"",1,0))</f>
        <v>#REF!</v>
      </c>
      <c r="AN154" s="25" t="e">
        <f>IF('Crisis Indicator Data'!#REF!="No Data",1,IF(#REF!&lt;&gt;"",1,0))</f>
        <v>#REF!</v>
      </c>
      <c r="AO154" s="25" t="e">
        <f>IF('Crisis Indicator Data'!#REF!="No Data",1,IF(#REF!&lt;&gt;"",1,0))</f>
        <v>#REF!</v>
      </c>
      <c r="AP154" s="25" t="e">
        <f>IF('Crisis Indicator Data'!#REF!="No Data",1,IF(#REF!&lt;&gt;"",1,0))</f>
        <v>#REF!</v>
      </c>
      <c r="AQ154" s="25" t="e">
        <f>IF('Crisis Indicator Data'!#REF!="No Data",1,IF(#REF!&lt;&gt;"",1,0))</f>
        <v>#REF!</v>
      </c>
      <c r="AR154" s="25" t="e">
        <f>IF('Crisis Indicator Data'!#REF!="No Data",1,IF(#REF!&lt;&gt;"",1,0))</f>
        <v>#REF!</v>
      </c>
      <c r="AS154" s="25" t="e">
        <f>IF('Crisis Indicator Data'!#REF!="No Data",1,IF(#REF!&lt;&gt;"",1,0))</f>
        <v>#REF!</v>
      </c>
      <c r="AT154" s="25" t="e">
        <f>IF('Crisis Indicator Data'!#REF!="No Data",1,IF(#REF!&lt;&gt;"",1,0))</f>
        <v>#REF!</v>
      </c>
      <c r="AU154" s="25" t="e">
        <f>IF('Crisis Indicator Data'!#REF!="No Data",1,IF(#REF!&lt;&gt;"",1,0))</f>
        <v>#REF!</v>
      </c>
      <c r="AV154" s="25" t="e">
        <f>IF('Crisis Indicator Data'!#REF!="No Data",1,IF(#REF!&lt;&gt;"",1,0))</f>
        <v>#REF!</v>
      </c>
      <c r="AW154" s="25" t="e">
        <f>IF('Crisis Indicator Data'!#REF!="No Data",1,IF(#REF!&lt;&gt;"",1,0))</f>
        <v>#REF!</v>
      </c>
      <c r="AX154" s="25" t="e">
        <f>IF('Crisis Indicator Data'!#REF!="No Data",1,IF(#REF!&lt;&gt;"",1,0))</f>
        <v>#REF!</v>
      </c>
      <c r="AY154" s="25" t="e">
        <f>IF('Crisis Indicator Data'!#REF!="No Data",1,IF(#REF!&lt;&gt;"",1,0))</f>
        <v>#REF!</v>
      </c>
      <c r="AZ154" s="25" t="e">
        <f>IF('Crisis Indicator Data'!#REF!="No Data",1,IF(#REF!&lt;&gt;"",1,0))</f>
        <v>#REF!</v>
      </c>
      <c r="BA154" t="e">
        <f t="shared" si="8"/>
        <v>#REF!</v>
      </c>
      <c r="BB154" s="27" t="e">
        <f t="shared" si="9"/>
        <v>#REF!</v>
      </c>
    </row>
    <row r="155" spans="1:54" x14ac:dyDescent="0.25">
      <c r="A155" t="s">
        <v>9520</v>
      </c>
      <c r="B155" s="25" t="e">
        <f>IF('Crisis Indicator Data'!#REF!="No Data",1,IF(#REF!&lt;&gt;"",1,0))</f>
        <v>#REF!</v>
      </c>
      <c r="C155" s="25" t="e">
        <f>IF('Crisis Indicator Data'!#REF!="No Data",1,IF(#REF!&lt;&gt;"",1,0))</f>
        <v>#REF!</v>
      </c>
      <c r="D155" s="25" t="e">
        <f>IF('Crisis Indicator Data'!#REF!="No Data",1,IF(#REF!&lt;&gt;"",1,0))</f>
        <v>#REF!</v>
      </c>
      <c r="E155" s="25" t="e">
        <f>IF('Crisis Indicator Data'!#REF!="No Data",1,IF(#REF!&lt;&gt;"",1,0))</f>
        <v>#REF!</v>
      </c>
      <c r="F155" s="25" t="e">
        <f>IF('Crisis Indicator Data'!#REF!="No Data",1,IF(#REF!&lt;&gt;"",1,0))</f>
        <v>#REF!</v>
      </c>
      <c r="G155" s="25" t="e">
        <f>IF('Crisis Indicator Data'!#REF!="No Data",1,IF(#REF!&lt;&gt;"",1,0))</f>
        <v>#REF!</v>
      </c>
      <c r="H155" s="25" t="e">
        <f>IF('Crisis Indicator Data'!#REF!="No Data",1,IF(#REF!&lt;&gt;"",1,0))</f>
        <v>#REF!</v>
      </c>
      <c r="I155" s="25" t="e">
        <f>IF('Crisis Indicator Data'!#REF!="No Data",1,IF(#REF!&lt;&gt;"",1,0))</f>
        <v>#REF!</v>
      </c>
      <c r="J155" s="25" t="e">
        <f>IF('Crisis Indicator Data'!#REF!="No Data",1,IF(#REF!&lt;&gt;"",1,0))</f>
        <v>#REF!</v>
      </c>
      <c r="K155" s="25" t="e">
        <f>IF('Crisis Indicator Data'!#REF!="No Data",1,IF(#REF!&lt;&gt;"",1,0))</f>
        <v>#REF!</v>
      </c>
      <c r="L155" s="25" t="e">
        <f>IF('Crisis Indicator Data'!#REF!="No Data",1,IF(#REF!&lt;&gt;"",1,0))</f>
        <v>#REF!</v>
      </c>
      <c r="M155" s="25" t="e">
        <f>IF('Crisis Indicator Data'!#REF!="No Data",1,IF(#REF!&lt;&gt;"",1,0))</f>
        <v>#REF!</v>
      </c>
      <c r="N155" s="25" t="e">
        <f>IF('Crisis Indicator Data'!#REF!="No Data",1,IF(#REF!&lt;&gt;"",1,0))</f>
        <v>#REF!</v>
      </c>
      <c r="O155" s="25" t="e">
        <f>IF('Crisis Indicator Data'!#REF!="No Data",1,IF(#REF!&lt;&gt;"",1,0))</f>
        <v>#REF!</v>
      </c>
      <c r="P155" s="25" t="e">
        <f>IF('Crisis Indicator Data'!#REF!="No Data",1,IF(#REF!&lt;&gt;"",1,0))</f>
        <v>#REF!</v>
      </c>
      <c r="Q155" s="25" t="e">
        <f>IF('Crisis Indicator Data'!#REF!="No Data",1,IF(#REF!&lt;&gt;"",1,0))</f>
        <v>#REF!</v>
      </c>
      <c r="R155" s="25" t="e">
        <f>IF('Crisis Indicator Data'!#REF!="No Data",1,IF(#REF!&lt;&gt;"",1,0))</f>
        <v>#REF!</v>
      </c>
      <c r="S155" s="25" t="e">
        <f>IF('Crisis Indicator Data'!#REF!="No Data",1,IF(#REF!&lt;&gt;"",1,0))</f>
        <v>#REF!</v>
      </c>
      <c r="T155" s="25" t="e">
        <f>IF('Crisis Indicator Data'!#REF!="No Data",1,IF(#REF!&lt;&gt;"",1,0))</f>
        <v>#REF!</v>
      </c>
      <c r="U155" s="25" t="e">
        <f>IF('Crisis Indicator Data'!#REF!="No Data",1,IF(#REF!&lt;&gt;"",1,0))</f>
        <v>#REF!</v>
      </c>
      <c r="V155" s="25" t="e">
        <f>IF('Crisis Indicator Data'!#REF!="No Data",1,IF(#REF!&lt;&gt;"",1,0))</f>
        <v>#REF!</v>
      </c>
      <c r="W155" s="25" t="e">
        <f>IF('Crisis Indicator Data'!#REF!="No Data",1,IF(#REF!&lt;&gt;"",1,0))</f>
        <v>#REF!</v>
      </c>
      <c r="X155" s="25" t="e">
        <f>IF('Crisis Indicator Data'!#REF!="No Data",1,IF(#REF!&lt;&gt;"",1,0))</f>
        <v>#REF!</v>
      </c>
      <c r="Y155" s="25" t="e">
        <f>IF('Crisis Indicator Data'!#REF!="No Data",1,IF(#REF!&lt;&gt;"",1,0))</f>
        <v>#REF!</v>
      </c>
      <c r="Z155" s="25" t="e">
        <f>IF('Crisis Indicator Data'!#REF!="No Data",1,IF(#REF!&lt;&gt;"",1,0))</f>
        <v>#REF!</v>
      </c>
      <c r="AA155" s="25" t="e">
        <f>IF('Crisis Indicator Data'!#REF!="No Data",1,IF(#REF!&lt;&gt;"",1,0))</f>
        <v>#REF!</v>
      </c>
      <c r="AB155" s="25" t="e">
        <f>IF('Crisis Indicator Data'!#REF!="No Data",1,IF(#REF!&lt;&gt;"",1,0))</f>
        <v>#REF!</v>
      </c>
      <c r="AC155" s="25" t="e">
        <f>IF('Crisis Indicator Data'!#REF!="No Data",1,IF(#REF!&lt;&gt;"",1,0))</f>
        <v>#REF!</v>
      </c>
      <c r="AD155" s="25" t="e">
        <f>IF('Crisis Indicator Data'!#REF!="No Data",1,IF(#REF!&lt;&gt;"",1,0))</f>
        <v>#REF!</v>
      </c>
      <c r="AE155" s="25" t="e">
        <f>IF('Crisis Indicator Data'!#REF!="No Data",1,IF(#REF!&lt;&gt;"",1,0))</f>
        <v>#REF!</v>
      </c>
      <c r="AF155" s="25" t="e">
        <f>IF('Crisis Indicator Data'!#REF!="No Data",1,IF(#REF!&lt;&gt;"",1,0))</f>
        <v>#REF!</v>
      </c>
      <c r="AG155" s="25" t="e">
        <f>IF('Crisis Indicator Data'!#REF!="No Data",1,IF(#REF!&lt;&gt;"",1,0))</f>
        <v>#REF!</v>
      </c>
      <c r="AH155" s="25" t="e">
        <f>IF('Crisis Indicator Data'!#REF!="No Data",1,IF(#REF!&lt;&gt;"",1,0))</f>
        <v>#REF!</v>
      </c>
      <c r="AI155" s="25" t="e">
        <f>IF('Crisis Indicator Data'!#REF!="No Data",1,IF(#REF!&lt;&gt;"",1,0))</f>
        <v>#REF!</v>
      </c>
      <c r="AJ155" s="25" t="e">
        <f>IF('Crisis Indicator Data'!#REF!="No Data",1,IF(#REF!&lt;&gt;"",1,0))</f>
        <v>#REF!</v>
      </c>
      <c r="AK155" s="25" t="e">
        <f>IF('Crisis Indicator Data'!#REF!="No Data",1,IF(#REF!&lt;&gt;"",1,0))</f>
        <v>#REF!</v>
      </c>
      <c r="AL155" s="25" t="e">
        <f>IF('Crisis Indicator Data'!#REF!="No Data",1,IF(#REF!&lt;&gt;"",1,0))</f>
        <v>#REF!</v>
      </c>
      <c r="AM155" s="25" t="e">
        <f>IF('Crisis Indicator Data'!#REF!="No Data",1,IF(#REF!&lt;&gt;"",1,0))</f>
        <v>#REF!</v>
      </c>
      <c r="AN155" s="25" t="e">
        <f>IF('Crisis Indicator Data'!#REF!="No Data",1,IF(#REF!&lt;&gt;"",1,0))</f>
        <v>#REF!</v>
      </c>
      <c r="AO155" s="25" t="e">
        <f>IF('Crisis Indicator Data'!#REF!="No Data",1,IF(#REF!&lt;&gt;"",1,0))</f>
        <v>#REF!</v>
      </c>
      <c r="AP155" s="25" t="e">
        <f>IF('Crisis Indicator Data'!#REF!="No Data",1,IF(#REF!&lt;&gt;"",1,0))</f>
        <v>#REF!</v>
      </c>
      <c r="AQ155" s="25" t="e">
        <f>IF('Crisis Indicator Data'!#REF!="No Data",1,IF(#REF!&lt;&gt;"",1,0))</f>
        <v>#REF!</v>
      </c>
      <c r="AR155" s="25" t="e">
        <f>IF('Crisis Indicator Data'!#REF!="No Data",1,IF(#REF!&lt;&gt;"",1,0))</f>
        <v>#REF!</v>
      </c>
      <c r="AS155" s="25" t="e">
        <f>IF('Crisis Indicator Data'!#REF!="No Data",1,IF(#REF!&lt;&gt;"",1,0))</f>
        <v>#REF!</v>
      </c>
      <c r="AT155" s="25" t="e">
        <f>IF('Crisis Indicator Data'!#REF!="No Data",1,IF(#REF!&lt;&gt;"",1,0))</f>
        <v>#REF!</v>
      </c>
      <c r="AU155" s="25" t="e">
        <f>IF('Crisis Indicator Data'!#REF!="No Data",1,IF(#REF!&lt;&gt;"",1,0))</f>
        <v>#REF!</v>
      </c>
      <c r="AV155" s="25" t="e">
        <f>IF('Crisis Indicator Data'!#REF!="No Data",1,IF(#REF!&lt;&gt;"",1,0))</f>
        <v>#REF!</v>
      </c>
      <c r="AW155" s="25" t="e">
        <f>IF('Crisis Indicator Data'!#REF!="No Data",1,IF(#REF!&lt;&gt;"",1,0))</f>
        <v>#REF!</v>
      </c>
      <c r="AX155" s="25" t="e">
        <f>IF('Crisis Indicator Data'!#REF!="No Data",1,IF(#REF!&lt;&gt;"",1,0))</f>
        <v>#REF!</v>
      </c>
      <c r="AY155" s="25" t="e">
        <f>IF('Crisis Indicator Data'!#REF!="No Data",1,IF(#REF!&lt;&gt;"",1,0))</f>
        <v>#REF!</v>
      </c>
      <c r="AZ155" s="25" t="e">
        <f>IF('Crisis Indicator Data'!#REF!="No Data",1,IF(#REF!&lt;&gt;"",1,0))</f>
        <v>#REF!</v>
      </c>
      <c r="BA155" t="e">
        <f t="shared" si="8"/>
        <v>#REF!</v>
      </c>
      <c r="BB155" s="27" t="e">
        <f t="shared" si="9"/>
        <v>#REF!</v>
      </c>
    </row>
    <row r="156" spans="1:54" x14ac:dyDescent="0.25">
      <c r="A156" t="s">
        <v>9506</v>
      </c>
      <c r="B156" s="25" t="e">
        <f>IF('Crisis Indicator Data'!#REF!="No Data",1,IF(#REF!&lt;&gt;"",1,0))</f>
        <v>#REF!</v>
      </c>
      <c r="C156" s="25" t="e">
        <f>IF('Crisis Indicator Data'!#REF!="No Data",1,IF(#REF!&lt;&gt;"",1,0))</f>
        <v>#REF!</v>
      </c>
      <c r="D156" s="25" t="e">
        <f>IF('Crisis Indicator Data'!#REF!="No Data",1,IF(#REF!&lt;&gt;"",1,0))</f>
        <v>#REF!</v>
      </c>
      <c r="E156" s="25" t="e">
        <f>IF('Crisis Indicator Data'!#REF!="No Data",1,IF(#REF!&lt;&gt;"",1,0))</f>
        <v>#REF!</v>
      </c>
      <c r="F156" s="25" t="e">
        <f>IF('Crisis Indicator Data'!#REF!="No Data",1,IF(#REF!&lt;&gt;"",1,0))</f>
        <v>#REF!</v>
      </c>
      <c r="G156" s="25" t="e">
        <f>IF('Crisis Indicator Data'!#REF!="No Data",1,IF(#REF!&lt;&gt;"",1,0))</f>
        <v>#REF!</v>
      </c>
      <c r="H156" s="25" t="e">
        <f>IF('Crisis Indicator Data'!#REF!="No Data",1,IF(#REF!&lt;&gt;"",1,0))</f>
        <v>#REF!</v>
      </c>
      <c r="I156" s="25" t="e">
        <f>IF('Crisis Indicator Data'!#REF!="No Data",1,IF(#REF!&lt;&gt;"",1,0))</f>
        <v>#REF!</v>
      </c>
      <c r="J156" s="25" t="e">
        <f>IF('Crisis Indicator Data'!#REF!="No Data",1,IF(#REF!&lt;&gt;"",1,0))</f>
        <v>#REF!</v>
      </c>
      <c r="K156" s="25" t="e">
        <f>IF('Crisis Indicator Data'!#REF!="No Data",1,IF(#REF!&lt;&gt;"",1,0))</f>
        <v>#REF!</v>
      </c>
      <c r="L156" s="25" t="e">
        <f>IF('Crisis Indicator Data'!#REF!="No Data",1,IF(#REF!&lt;&gt;"",1,0))</f>
        <v>#REF!</v>
      </c>
      <c r="M156" s="25" t="e">
        <f>IF('Crisis Indicator Data'!#REF!="No Data",1,IF(#REF!&lt;&gt;"",1,0))</f>
        <v>#REF!</v>
      </c>
      <c r="N156" s="25" t="e">
        <f>IF('Crisis Indicator Data'!#REF!="No Data",1,IF(#REF!&lt;&gt;"",1,0))</f>
        <v>#REF!</v>
      </c>
      <c r="O156" s="25" t="e">
        <f>IF('Crisis Indicator Data'!#REF!="No Data",1,IF(#REF!&lt;&gt;"",1,0))</f>
        <v>#REF!</v>
      </c>
      <c r="P156" s="25" t="e">
        <f>IF('Crisis Indicator Data'!#REF!="No Data",1,IF(#REF!&lt;&gt;"",1,0))</f>
        <v>#REF!</v>
      </c>
      <c r="Q156" s="25" t="e">
        <f>IF('Crisis Indicator Data'!#REF!="No Data",1,IF(#REF!&lt;&gt;"",1,0))</f>
        <v>#REF!</v>
      </c>
      <c r="R156" s="25" t="e">
        <f>IF('Crisis Indicator Data'!#REF!="No Data",1,IF(#REF!&lt;&gt;"",1,0))</f>
        <v>#REF!</v>
      </c>
      <c r="S156" s="25" t="e">
        <f>IF('Crisis Indicator Data'!#REF!="No Data",1,IF(#REF!&lt;&gt;"",1,0))</f>
        <v>#REF!</v>
      </c>
      <c r="T156" s="25" t="e">
        <f>IF('Crisis Indicator Data'!#REF!="No Data",1,IF(#REF!&lt;&gt;"",1,0))</f>
        <v>#REF!</v>
      </c>
      <c r="U156" s="25" t="e">
        <f>IF('Crisis Indicator Data'!#REF!="No Data",1,IF(#REF!&lt;&gt;"",1,0))</f>
        <v>#REF!</v>
      </c>
      <c r="V156" s="25" t="e">
        <f>IF('Crisis Indicator Data'!#REF!="No Data",1,IF(#REF!&lt;&gt;"",1,0))</f>
        <v>#REF!</v>
      </c>
      <c r="W156" s="25" t="e">
        <f>IF('Crisis Indicator Data'!#REF!="No Data",1,IF(#REF!&lt;&gt;"",1,0))</f>
        <v>#REF!</v>
      </c>
      <c r="X156" s="25" t="e">
        <f>IF('Crisis Indicator Data'!#REF!="No Data",1,IF(#REF!&lt;&gt;"",1,0))</f>
        <v>#REF!</v>
      </c>
      <c r="Y156" s="25" t="e">
        <f>IF('Crisis Indicator Data'!#REF!="No Data",1,IF(#REF!&lt;&gt;"",1,0))</f>
        <v>#REF!</v>
      </c>
      <c r="Z156" s="25" t="e">
        <f>IF('Crisis Indicator Data'!#REF!="No Data",1,IF(#REF!&lt;&gt;"",1,0))</f>
        <v>#REF!</v>
      </c>
      <c r="AA156" s="25" t="e">
        <f>IF('Crisis Indicator Data'!#REF!="No Data",1,IF(#REF!&lt;&gt;"",1,0))</f>
        <v>#REF!</v>
      </c>
      <c r="AB156" s="25" t="e">
        <f>IF('Crisis Indicator Data'!#REF!="No Data",1,IF(#REF!&lt;&gt;"",1,0))</f>
        <v>#REF!</v>
      </c>
      <c r="AC156" s="25" t="e">
        <f>IF('Crisis Indicator Data'!#REF!="No Data",1,IF(#REF!&lt;&gt;"",1,0))</f>
        <v>#REF!</v>
      </c>
      <c r="AD156" s="25" t="e">
        <f>IF('Crisis Indicator Data'!#REF!="No Data",1,IF(#REF!&lt;&gt;"",1,0))</f>
        <v>#REF!</v>
      </c>
      <c r="AE156" s="25" t="e">
        <f>IF('Crisis Indicator Data'!#REF!="No Data",1,IF(#REF!&lt;&gt;"",1,0))</f>
        <v>#REF!</v>
      </c>
      <c r="AF156" s="25" t="e">
        <f>IF('Crisis Indicator Data'!#REF!="No Data",1,IF(#REF!&lt;&gt;"",1,0))</f>
        <v>#REF!</v>
      </c>
      <c r="AG156" s="25" t="e">
        <f>IF('Crisis Indicator Data'!#REF!="No Data",1,IF(#REF!&lt;&gt;"",1,0))</f>
        <v>#REF!</v>
      </c>
      <c r="AH156" s="25" t="e">
        <f>IF('Crisis Indicator Data'!#REF!="No Data",1,IF(#REF!&lt;&gt;"",1,0))</f>
        <v>#REF!</v>
      </c>
      <c r="AI156" s="25" t="e">
        <f>IF('Crisis Indicator Data'!#REF!="No Data",1,IF(#REF!&lt;&gt;"",1,0))</f>
        <v>#REF!</v>
      </c>
      <c r="AJ156" s="25" t="e">
        <f>IF('Crisis Indicator Data'!#REF!="No Data",1,IF(#REF!&lt;&gt;"",1,0))</f>
        <v>#REF!</v>
      </c>
      <c r="AK156" s="25" t="e">
        <f>IF('Crisis Indicator Data'!#REF!="No Data",1,IF(#REF!&lt;&gt;"",1,0))</f>
        <v>#REF!</v>
      </c>
      <c r="AL156" s="25" t="e">
        <f>IF('Crisis Indicator Data'!#REF!="No Data",1,IF(#REF!&lt;&gt;"",1,0))</f>
        <v>#REF!</v>
      </c>
      <c r="AM156" s="25" t="e">
        <f>IF('Crisis Indicator Data'!#REF!="No Data",1,IF(#REF!&lt;&gt;"",1,0))</f>
        <v>#REF!</v>
      </c>
      <c r="AN156" s="25" t="e">
        <f>IF('Crisis Indicator Data'!#REF!="No Data",1,IF(#REF!&lt;&gt;"",1,0))</f>
        <v>#REF!</v>
      </c>
      <c r="AO156" s="25" t="e">
        <f>IF('Crisis Indicator Data'!#REF!="No Data",1,IF(#REF!&lt;&gt;"",1,0))</f>
        <v>#REF!</v>
      </c>
      <c r="AP156" s="25" t="e">
        <f>IF('Crisis Indicator Data'!#REF!="No Data",1,IF(#REF!&lt;&gt;"",1,0))</f>
        <v>#REF!</v>
      </c>
      <c r="AQ156" s="25" t="e">
        <f>IF('Crisis Indicator Data'!#REF!="No Data",1,IF(#REF!&lt;&gt;"",1,0))</f>
        <v>#REF!</v>
      </c>
      <c r="AR156" s="25" t="e">
        <f>IF('Crisis Indicator Data'!#REF!="No Data",1,IF(#REF!&lt;&gt;"",1,0))</f>
        <v>#REF!</v>
      </c>
      <c r="AS156" s="25" t="e">
        <f>IF('Crisis Indicator Data'!#REF!="No Data",1,IF(#REF!&lt;&gt;"",1,0))</f>
        <v>#REF!</v>
      </c>
      <c r="AT156" s="25" t="e">
        <f>IF('Crisis Indicator Data'!#REF!="No Data",1,IF(#REF!&lt;&gt;"",1,0))</f>
        <v>#REF!</v>
      </c>
      <c r="AU156" s="25" t="e">
        <f>IF('Crisis Indicator Data'!#REF!="No Data",1,IF(#REF!&lt;&gt;"",1,0))</f>
        <v>#REF!</v>
      </c>
      <c r="AV156" s="25" t="e">
        <f>IF('Crisis Indicator Data'!#REF!="No Data",1,IF(#REF!&lt;&gt;"",1,0))</f>
        <v>#REF!</v>
      </c>
      <c r="AW156" s="25" t="e">
        <f>IF('Crisis Indicator Data'!#REF!="No Data",1,IF(#REF!&lt;&gt;"",1,0))</f>
        <v>#REF!</v>
      </c>
      <c r="AX156" s="25" t="e">
        <f>IF('Crisis Indicator Data'!#REF!="No Data",1,IF(#REF!&lt;&gt;"",1,0))</f>
        <v>#REF!</v>
      </c>
      <c r="AY156" s="25" t="e">
        <f>IF('Crisis Indicator Data'!#REF!="No Data",1,IF(#REF!&lt;&gt;"",1,0))</f>
        <v>#REF!</v>
      </c>
      <c r="AZ156" s="25" t="e">
        <f>IF('Crisis Indicator Data'!#REF!="No Data",1,IF(#REF!&lt;&gt;"",1,0))</f>
        <v>#REF!</v>
      </c>
      <c r="BA156" t="e">
        <f t="shared" si="8"/>
        <v>#REF!</v>
      </c>
      <c r="BB156" s="27" t="e">
        <f t="shared" si="9"/>
        <v>#REF!</v>
      </c>
    </row>
    <row r="157" spans="1:54" x14ac:dyDescent="0.25">
      <c r="A157" t="s">
        <v>9510</v>
      </c>
      <c r="B157" s="25" t="e">
        <f>IF('Crisis Indicator Data'!#REF!="No Data",1,IF(#REF!&lt;&gt;"",1,0))</f>
        <v>#REF!</v>
      </c>
      <c r="C157" s="25" t="e">
        <f>IF('Crisis Indicator Data'!#REF!="No Data",1,IF(#REF!&lt;&gt;"",1,0))</f>
        <v>#REF!</v>
      </c>
      <c r="D157" s="25" t="e">
        <f>IF('Crisis Indicator Data'!#REF!="No Data",1,IF(#REF!&lt;&gt;"",1,0))</f>
        <v>#REF!</v>
      </c>
      <c r="E157" s="25" t="e">
        <f>IF('Crisis Indicator Data'!#REF!="No Data",1,IF(#REF!&lt;&gt;"",1,0))</f>
        <v>#REF!</v>
      </c>
      <c r="F157" s="25" t="e">
        <f>IF('Crisis Indicator Data'!#REF!="No Data",1,IF(#REF!&lt;&gt;"",1,0))</f>
        <v>#REF!</v>
      </c>
      <c r="G157" s="25" t="e">
        <f>IF('Crisis Indicator Data'!#REF!="No Data",1,IF(#REF!&lt;&gt;"",1,0))</f>
        <v>#REF!</v>
      </c>
      <c r="H157" s="25" t="e">
        <f>IF('Crisis Indicator Data'!#REF!="No Data",1,IF(#REF!&lt;&gt;"",1,0))</f>
        <v>#REF!</v>
      </c>
      <c r="I157" s="25" t="e">
        <f>IF('Crisis Indicator Data'!#REF!="No Data",1,IF(#REF!&lt;&gt;"",1,0))</f>
        <v>#REF!</v>
      </c>
      <c r="J157" s="25" t="e">
        <f>IF('Crisis Indicator Data'!#REF!="No Data",1,IF(#REF!&lt;&gt;"",1,0))</f>
        <v>#REF!</v>
      </c>
      <c r="K157" s="25" t="e">
        <f>IF('Crisis Indicator Data'!#REF!="No Data",1,IF(#REF!&lt;&gt;"",1,0))</f>
        <v>#REF!</v>
      </c>
      <c r="L157" s="25" t="e">
        <f>IF('Crisis Indicator Data'!#REF!="No Data",1,IF(#REF!&lt;&gt;"",1,0))</f>
        <v>#REF!</v>
      </c>
      <c r="M157" s="25" t="e">
        <f>IF('Crisis Indicator Data'!#REF!="No Data",1,IF(#REF!&lt;&gt;"",1,0))</f>
        <v>#REF!</v>
      </c>
      <c r="N157" s="25" t="e">
        <f>IF('Crisis Indicator Data'!#REF!="No Data",1,IF(#REF!&lt;&gt;"",1,0))</f>
        <v>#REF!</v>
      </c>
      <c r="O157" s="25" t="e">
        <f>IF('Crisis Indicator Data'!#REF!="No Data",1,IF(#REF!&lt;&gt;"",1,0))</f>
        <v>#REF!</v>
      </c>
      <c r="P157" s="25" t="e">
        <f>IF('Crisis Indicator Data'!#REF!="No Data",1,IF(#REF!&lt;&gt;"",1,0))</f>
        <v>#REF!</v>
      </c>
      <c r="Q157" s="25" t="e">
        <f>IF('Crisis Indicator Data'!#REF!="No Data",1,IF(#REF!&lt;&gt;"",1,0))</f>
        <v>#REF!</v>
      </c>
      <c r="R157" s="25" t="e">
        <f>IF('Crisis Indicator Data'!#REF!="No Data",1,IF(#REF!&lt;&gt;"",1,0))</f>
        <v>#REF!</v>
      </c>
      <c r="S157" s="25" t="e">
        <f>IF('Crisis Indicator Data'!#REF!="No Data",1,IF(#REF!&lt;&gt;"",1,0))</f>
        <v>#REF!</v>
      </c>
      <c r="T157" s="25" t="e">
        <f>IF('Crisis Indicator Data'!#REF!="No Data",1,IF(#REF!&lt;&gt;"",1,0))</f>
        <v>#REF!</v>
      </c>
      <c r="U157" s="25" t="e">
        <f>IF('Crisis Indicator Data'!#REF!="No Data",1,IF(#REF!&lt;&gt;"",1,0))</f>
        <v>#REF!</v>
      </c>
      <c r="V157" s="25" t="e">
        <f>IF('Crisis Indicator Data'!#REF!="No Data",1,IF(#REF!&lt;&gt;"",1,0))</f>
        <v>#REF!</v>
      </c>
      <c r="W157" s="25" t="e">
        <f>IF('Crisis Indicator Data'!#REF!="No Data",1,IF(#REF!&lt;&gt;"",1,0))</f>
        <v>#REF!</v>
      </c>
      <c r="X157" s="25" t="e">
        <f>IF('Crisis Indicator Data'!#REF!="No Data",1,IF(#REF!&lt;&gt;"",1,0))</f>
        <v>#REF!</v>
      </c>
      <c r="Y157" s="25" t="e">
        <f>IF('Crisis Indicator Data'!#REF!="No Data",1,IF(#REF!&lt;&gt;"",1,0))</f>
        <v>#REF!</v>
      </c>
      <c r="Z157" s="25" t="e">
        <f>IF('Crisis Indicator Data'!#REF!="No Data",1,IF(#REF!&lt;&gt;"",1,0))</f>
        <v>#REF!</v>
      </c>
      <c r="AA157" s="25" t="e">
        <f>IF('Crisis Indicator Data'!#REF!="No Data",1,IF(#REF!&lt;&gt;"",1,0))</f>
        <v>#REF!</v>
      </c>
      <c r="AB157" s="25" t="e">
        <f>IF('Crisis Indicator Data'!#REF!="No Data",1,IF(#REF!&lt;&gt;"",1,0))</f>
        <v>#REF!</v>
      </c>
      <c r="AC157" s="25" t="e">
        <f>IF('Crisis Indicator Data'!#REF!="No Data",1,IF(#REF!&lt;&gt;"",1,0))</f>
        <v>#REF!</v>
      </c>
      <c r="AD157" s="25" t="e">
        <f>IF('Crisis Indicator Data'!#REF!="No Data",1,IF(#REF!&lt;&gt;"",1,0))</f>
        <v>#REF!</v>
      </c>
      <c r="AE157" s="25" t="e">
        <f>IF('Crisis Indicator Data'!#REF!="No Data",1,IF(#REF!&lt;&gt;"",1,0))</f>
        <v>#REF!</v>
      </c>
      <c r="AF157" s="25" t="e">
        <f>IF('Crisis Indicator Data'!#REF!="No Data",1,IF(#REF!&lt;&gt;"",1,0))</f>
        <v>#REF!</v>
      </c>
      <c r="AG157" s="25" t="e">
        <f>IF('Crisis Indicator Data'!#REF!="No Data",1,IF(#REF!&lt;&gt;"",1,0))</f>
        <v>#REF!</v>
      </c>
      <c r="AH157" s="25" t="e">
        <f>IF('Crisis Indicator Data'!#REF!="No Data",1,IF(#REF!&lt;&gt;"",1,0))</f>
        <v>#REF!</v>
      </c>
      <c r="AI157" s="25" t="e">
        <f>IF('Crisis Indicator Data'!#REF!="No Data",1,IF(#REF!&lt;&gt;"",1,0))</f>
        <v>#REF!</v>
      </c>
      <c r="AJ157" s="25" t="e">
        <f>IF('Crisis Indicator Data'!#REF!="No Data",1,IF(#REF!&lt;&gt;"",1,0))</f>
        <v>#REF!</v>
      </c>
      <c r="AK157" s="25" t="e">
        <f>IF('Crisis Indicator Data'!#REF!="No Data",1,IF(#REF!&lt;&gt;"",1,0))</f>
        <v>#REF!</v>
      </c>
      <c r="AL157" s="25" t="e">
        <f>IF('Crisis Indicator Data'!#REF!="No Data",1,IF(#REF!&lt;&gt;"",1,0))</f>
        <v>#REF!</v>
      </c>
      <c r="AM157" s="25" t="e">
        <f>IF('Crisis Indicator Data'!#REF!="No Data",1,IF(#REF!&lt;&gt;"",1,0))</f>
        <v>#REF!</v>
      </c>
      <c r="AN157" s="25" t="e">
        <f>IF('Crisis Indicator Data'!#REF!="No Data",1,IF(#REF!&lt;&gt;"",1,0))</f>
        <v>#REF!</v>
      </c>
      <c r="AO157" s="25" t="e">
        <f>IF('Crisis Indicator Data'!#REF!="No Data",1,IF(#REF!&lt;&gt;"",1,0))</f>
        <v>#REF!</v>
      </c>
      <c r="AP157" s="25" t="e">
        <f>IF('Crisis Indicator Data'!#REF!="No Data",1,IF(#REF!&lt;&gt;"",1,0))</f>
        <v>#REF!</v>
      </c>
      <c r="AQ157" s="25" t="e">
        <f>IF('Crisis Indicator Data'!#REF!="No Data",1,IF(#REF!&lt;&gt;"",1,0))</f>
        <v>#REF!</v>
      </c>
      <c r="AR157" s="25" t="e">
        <f>IF('Crisis Indicator Data'!#REF!="No Data",1,IF(#REF!&lt;&gt;"",1,0))</f>
        <v>#REF!</v>
      </c>
      <c r="AS157" s="25" t="e">
        <f>IF('Crisis Indicator Data'!#REF!="No Data",1,IF(#REF!&lt;&gt;"",1,0))</f>
        <v>#REF!</v>
      </c>
      <c r="AT157" s="25" t="e">
        <f>IF('Crisis Indicator Data'!#REF!="No Data",1,IF(#REF!&lt;&gt;"",1,0))</f>
        <v>#REF!</v>
      </c>
      <c r="AU157" s="25" t="e">
        <f>IF('Crisis Indicator Data'!#REF!="No Data",1,IF(#REF!&lt;&gt;"",1,0))</f>
        <v>#REF!</v>
      </c>
      <c r="AV157" s="25" t="e">
        <f>IF('Crisis Indicator Data'!#REF!="No Data",1,IF(#REF!&lt;&gt;"",1,0))</f>
        <v>#REF!</v>
      </c>
      <c r="AW157" s="25" t="e">
        <f>IF('Crisis Indicator Data'!#REF!="No Data",1,IF(#REF!&lt;&gt;"",1,0))</f>
        <v>#REF!</v>
      </c>
      <c r="AX157" s="25" t="e">
        <f>IF('Crisis Indicator Data'!#REF!="No Data",1,IF(#REF!&lt;&gt;"",1,0))</f>
        <v>#REF!</v>
      </c>
      <c r="AY157" s="25" t="e">
        <f>IF('Crisis Indicator Data'!#REF!="No Data",1,IF(#REF!&lt;&gt;"",1,0))</f>
        <v>#REF!</v>
      </c>
      <c r="AZ157" s="25" t="e">
        <f>IF('Crisis Indicator Data'!#REF!="No Data",1,IF(#REF!&lt;&gt;"",1,0))</f>
        <v>#REF!</v>
      </c>
      <c r="BA157" t="e">
        <f t="shared" si="8"/>
        <v>#REF!</v>
      </c>
      <c r="BB157" s="27" t="e">
        <f t="shared" si="9"/>
        <v>#REF!</v>
      </c>
    </row>
    <row r="158" spans="1:54" x14ac:dyDescent="0.25">
      <c r="A158" t="s">
        <v>9563</v>
      </c>
      <c r="B158" s="25" t="e">
        <f>IF('Crisis Indicator Data'!#REF!="No Data",1,IF(#REF!&lt;&gt;"",1,0))</f>
        <v>#REF!</v>
      </c>
      <c r="C158" s="25" t="e">
        <f>IF('Crisis Indicator Data'!#REF!="No Data",1,IF(#REF!&lt;&gt;"",1,0))</f>
        <v>#REF!</v>
      </c>
      <c r="D158" s="25" t="e">
        <f>IF('Crisis Indicator Data'!#REF!="No Data",1,IF(#REF!&lt;&gt;"",1,0))</f>
        <v>#REF!</v>
      </c>
      <c r="E158" s="25" t="e">
        <f>IF('Crisis Indicator Data'!#REF!="No Data",1,IF(#REF!&lt;&gt;"",1,0))</f>
        <v>#REF!</v>
      </c>
      <c r="F158" s="25" t="e">
        <f>IF('Crisis Indicator Data'!#REF!="No Data",1,IF(#REF!&lt;&gt;"",1,0))</f>
        <v>#REF!</v>
      </c>
      <c r="G158" s="25" t="e">
        <f>IF('Crisis Indicator Data'!#REF!="No Data",1,IF(#REF!&lt;&gt;"",1,0))</f>
        <v>#REF!</v>
      </c>
      <c r="H158" s="25" t="e">
        <f>IF('Crisis Indicator Data'!#REF!="No Data",1,IF(#REF!&lt;&gt;"",1,0))</f>
        <v>#REF!</v>
      </c>
      <c r="I158" s="25" t="e">
        <f>IF('Crisis Indicator Data'!#REF!="No Data",1,IF(#REF!&lt;&gt;"",1,0))</f>
        <v>#REF!</v>
      </c>
      <c r="J158" s="25" t="e">
        <f>IF('Crisis Indicator Data'!#REF!="No Data",1,IF(#REF!&lt;&gt;"",1,0))</f>
        <v>#REF!</v>
      </c>
      <c r="K158" s="25" t="e">
        <f>IF('Crisis Indicator Data'!#REF!="No Data",1,IF(#REF!&lt;&gt;"",1,0))</f>
        <v>#REF!</v>
      </c>
      <c r="L158" s="25" t="e">
        <f>IF('Crisis Indicator Data'!#REF!="No Data",1,IF(#REF!&lt;&gt;"",1,0))</f>
        <v>#REF!</v>
      </c>
      <c r="M158" s="25" t="e">
        <f>IF('Crisis Indicator Data'!#REF!="No Data",1,IF(#REF!&lt;&gt;"",1,0))</f>
        <v>#REF!</v>
      </c>
      <c r="N158" s="25" t="e">
        <f>IF('Crisis Indicator Data'!#REF!="No Data",1,IF(#REF!&lt;&gt;"",1,0))</f>
        <v>#REF!</v>
      </c>
      <c r="O158" s="25" t="e">
        <f>IF('Crisis Indicator Data'!#REF!="No Data",1,IF(#REF!&lt;&gt;"",1,0))</f>
        <v>#REF!</v>
      </c>
      <c r="P158" s="25" t="e">
        <f>IF('Crisis Indicator Data'!#REF!="No Data",1,IF(#REF!&lt;&gt;"",1,0))</f>
        <v>#REF!</v>
      </c>
      <c r="Q158" s="25" t="e">
        <f>IF('Crisis Indicator Data'!#REF!="No Data",1,IF(#REF!&lt;&gt;"",1,0))</f>
        <v>#REF!</v>
      </c>
      <c r="R158" s="25" t="e">
        <f>IF('Crisis Indicator Data'!#REF!="No Data",1,IF(#REF!&lt;&gt;"",1,0))</f>
        <v>#REF!</v>
      </c>
      <c r="S158" s="25" t="e">
        <f>IF('Crisis Indicator Data'!#REF!="No Data",1,IF(#REF!&lt;&gt;"",1,0))</f>
        <v>#REF!</v>
      </c>
      <c r="T158" s="25" t="e">
        <f>IF('Crisis Indicator Data'!#REF!="No Data",1,IF(#REF!&lt;&gt;"",1,0))</f>
        <v>#REF!</v>
      </c>
      <c r="U158" s="25" t="e">
        <f>IF('Crisis Indicator Data'!#REF!="No Data",1,IF(#REF!&lt;&gt;"",1,0))</f>
        <v>#REF!</v>
      </c>
      <c r="V158" s="25" t="e">
        <f>IF('Crisis Indicator Data'!#REF!="No Data",1,IF(#REF!&lt;&gt;"",1,0))</f>
        <v>#REF!</v>
      </c>
      <c r="W158" s="25" t="e">
        <f>IF('Crisis Indicator Data'!#REF!="No Data",1,IF(#REF!&lt;&gt;"",1,0))</f>
        <v>#REF!</v>
      </c>
      <c r="X158" s="25" t="e">
        <f>IF('Crisis Indicator Data'!#REF!="No Data",1,IF(#REF!&lt;&gt;"",1,0))</f>
        <v>#REF!</v>
      </c>
      <c r="Y158" s="25" t="e">
        <f>IF('Crisis Indicator Data'!#REF!="No Data",1,IF(#REF!&lt;&gt;"",1,0))</f>
        <v>#REF!</v>
      </c>
      <c r="Z158" s="25" t="e">
        <f>IF('Crisis Indicator Data'!#REF!="No Data",1,IF(#REF!&lt;&gt;"",1,0))</f>
        <v>#REF!</v>
      </c>
      <c r="AA158" s="25" t="e">
        <f>IF('Crisis Indicator Data'!#REF!="No Data",1,IF(#REF!&lt;&gt;"",1,0))</f>
        <v>#REF!</v>
      </c>
      <c r="AB158" s="25" t="e">
        <f>IF('Crisis Indicator Data'!#REF!="No Data",1,IF(#REF!&lt;&gt;"",1,0))</f>
        <v>#REF!</v>
      </c>
      <c r="AC158" s="25" t="e">
        <f>IF('Crisis Indicator Data'!#REF!="No Data",1,IF(#REF!&lt;&gt;"",1,0))</f>
        <v>#REF!</v>
      </c>
      <c r="AD158" s="25" t="e">
        <f>IF('Crisis Indicator Data'!#REF!="No Data",1,IF(#REF!&lt;&gt;"",1,0))</f>
        <v>#REF!</v>
      </c>
      <c r="AE158" s="25" t="e">
        <f>IF('Crisis Indicator Data'!#REF!="No Data",1,IF(#REF!&lt;&gt;"",1,0))</f>
        <v>#REF!</v>
      </c>
      <c r="AF158" s="25" t="e">
        <f>IF('Crisis Indicator Data'!#REF!="No Data",1,IF(#REF!&lt;&gt;"",1,0))</f>
        <v>#REF!</v>
      </c>
      <c r="AG158" s="25" t="e">
        <f>IF('Crisis Indicator Data'!#REF!="No Data",1,IF(#REF!&lt;&gt;"",1,0))</f>
        <v>#REF!</v>
      </c>
      <c r="AH158" s="25" t="e">
        <f>IF('Crisis Indicator Data'!#REF!="No Data",1,IF(#REF!&lt;&gt;"",1,0))</f>
        <v>#REF!</v>
      </c>
      <c r="AI158" s="25" t="e">
        <f>IF('Crisis Indicator Data'!#REF!="No Data",1,IF(#REF!&lt;&gt;"",1,0))</f>
        <v>#REF!</v>
      </c>
      <c r="AJ158" s="25" t="e">
        <f>IF('Crisis Indicator Data'!#REF!="No Data",1,IF(#REF!&lt;&gt;"",1,0))</f>
        <v>#REF!</v>
      </c>
      <c r="AK158" s="25" t="e">
        <f>IF('Crisis Indicator Data'!#REF!="No Data",1,IF(#REF!&lt;&gt;"",1,0))</f>
        <v>#REF!</v>
      </c>
      <c r="AL158" s="25" t="e">
        <f>IF('Crisis Indicator Data'!#REF!="No Data",1,IF(#REF!&lt;&gt;"",1,0))</f>
        <v>#REF!</v>
      </c>
      <c r="AM158" s="25" t="e">
        <f>IF('Crisis Indicator Data'!#REF!="No Data",1,IF(#REF!&lt;&gt;"",1,0))</f>
        <v>#REF!</v>
      </c>
      <c r="AN158" s="25" t="e">
        <f>IF('Crisis Indicator Data'!#REF!="No Data",1,IF(#REF!&lt;&gt;"",1,0))</f>
        <v>#REF!</v>
      </c>
      <c r="AO158" s="25" t="e">
        <f>IF('Crisis Indicator Data'!#REF!="No Data",1,IF(#REF!&lt;&gt;"",1,0))</f>
        <v>#REF!</v>
      </c>
      <c r="AP158" s="25" t="e">
        <f>IF('Crisis Indicator Data'!#REF!="No Data",1,IF(#REF!&lt;&gt;"",1,0))</f>
        <v>#REF!</v>
      </c>
      <c r="AQ158" s="25" t="e">
        <f>IF('Crisis Indicator Data'!#REF!="No Data",1,IF(#REF!&lt;&gt;"",1,0))</f>
        <v>#REF!</v>
      </c>
      <c r="AR158" s="25" t="e">
        <f>IF('Crisis Indicator Data'!#REF!="No Data",1,IF(#REF!&lt;&gt;"",1,0))</f>
        <v>#REF!</v>
      </c>
      <c r="AS158" s="25" t="e">
        <f>IF('Crisis Indicator Data'!#REF!="No Data",1,IF(#REF!&lt;&gt;"",1,0))</f>
        <v>#REF!</v>
      </c>
      <c r="AT158" s="25" t="e">
        <f>IF('Crisis Indicator Data'!#REF!="No Data",1,IF(#REF!&lt;&gt;"",1,0))</f>
        <v>#REF!</v>
      </c>
      <c r="AU158" s="25" t="e">
        <f>IF('Crisis Indicator Data'!#REF!="No Data",1,IF(#REF!&lt;&gt;"",1,0))</f>
        <v>#REF!</v>
      </c>
      <c r="AV158" s="25" t="e">
        <f>IF('Crisis Indicator Data'!#REF!="No Data",1,IF(#REF!&lt;&gt;"",1,0))</f>
        <v>#REF!</v>
      </c>
      <c r="AW158" s="25" t="e">
        <f>IF('Crisis Indicator Data'!#REF!="No Data",1,IF(#REF!&lt;&gt;"",1,0))</f>
        <v>#REF!</v>
      </c>
      <c r="AX158" s="25" t="e">
        <f>IF('Crisis Indicator Data'!#REF!="No Data",1,IF(#REF!&lt;&gt;"",1,0))</f>
        <v>#REF!</v>
      </c>
      <c r="AY158" s="25" t="e">
        <f>IF('Crisis Indicator Data'!#REF!="No Data",1,IF(#REF!&lt;&gt;"",1,0))</f>
        <v>#REF!</v>
      </c>
      <c r="AZ158" s="25" t="e">
        <f>IF('Crisis Indicator Data'!#REF!="No Data",1,IF(#REF!&lt;&gt;"",1,0))</f>
        <v>#REF!</v>
      </c>
      <c r="BA158" t="e">
        <f t="shared" si="8"/>
        <v>#REF!</v>
      </c>
      <c r="BB158" s="27" t="e">
        <f t="shared" si="9"/>
        <v>#REF!</v>
      </c>
    </row>
    <row r="159" spans="1:54" x14ac:dyDescent="0.25">
      <c r="A159" t="s">
        <v>9513</v>
      </c>
      <c r="B159" s="25" t="e">
        <f>IF('Crisis Indicator Data'!#REF!="No Data",1,IF(#REF!&lt;&gt;"",1,0))</f>
        <v>#REF!</v>
      </c>
      <c r="C159" s="25" t="e">
        <f>IF('Crisis Indicator Data'!#REF!="No Data",1,IF(#REF!&lt;&gt;"",1,0))</f>
        <v>#REF!</v>
      </c>
      <c r="D159" s="25" t="e">
        <f>IF('Crisis Indicator Data'!#REF!="No Data",1,IF(#REF!&lt;&gt;"",1,0))</f>
        <v>#REF!</v>
      </c>
      <c r="E159" s="25" t="e">
        <f>IF('Crisis Indicator Data'!#REF!="No Data",1,IF(#REF!&lt;&gt;"",1,0))</f>
        <v>#REF!</v>
      </c>
      <c r="F159" s="25" t="e">
        <f>IF('Crisis Indicator Data'!#REF!="No Data",1,IF(#REF!&lt;&gt;"",1,0))</f>
        <v>#REF!</v>
      </c>
      <c r="G159" s="25" t="e">
        <f>IF('Crisis Indicator Data'!#REF!="No Data",1,IF(#REF!&lt;&gt;"",1,0))</f>
        <v>#REF!</v>
      </c>
      <c r="H159" s="25" t="e">
        <f>IF('Crisis Indicator Data'!#REF!="No Data",1,IF(#REF!&lt;&gt;"",1,0))</f>
        <v>#REF!</v>
      </c>
      <c r="I159" s="25" t="e">
        <f>IF('Crisis Indicator Data'!#REF!="No Data",1,IF(#REF!&lt;&gt;"",1,0))</f>
        <v>#REF!</v>
      </c>
      <c r="J159" s="25" t="e">
        <f>IF('Crisis Indicator Data'!#REF!="No Data",1,IF(#REF!&lt;&gt;"",1,0))</f>
        <v>#REF!</v>
      </c>
      <c r="K159" s="25" t="e">
        <f>IF('Crisis Indicator Data'!#REF!="No Data",1,IF(#REF!&lt;&gt;"",1,0))</f>
        <v>#REF!</v>
      </c>
      <c r="L159" s="25" t="e">
        <f>IF('Crisis Indicator Data'!#REF!="No Data",1,IF(#REF!&lt;&gt;"",1,0))</f>
        <v>#REF!</v>
      </c>
      <c r="M159" s="25" t="e">
        <f>IF('Crisis Indicator Data'!#REF!="No Data",1,IF(#REF!&lt;&gt;"",1,0))</f>
        <v>#REF!</v>
      </c>
      <c r="N159" s="25" t="e">
        <f>IF('Crisis Indicator Data'!#REF!="No Data",1,IF(#REF!&lt;&gt;"",1,0))</f>
        <v>#REF!</v>
      </c>
      <c r="O159" s="25" t="e">
        <f>IF('Crisis Indicator Data'!#REF!="No Data",1,IF(#REF!&lt;&gt;"",1,0))</f>
        <v>#REF!</v>
      </c>
      <c r="P159" s="25" t="e">
        <f>IF('Crisis Indicator Data'!#REF!="No Data",1,IF(#REF!&lt;&gt;"",1,0))</f>
        <v>#REF!</v>
      </c>
      <c r="Q159" s="25" t="e">
        <f>IF('Crisis Indicator Data'!#REF!="No Data",1,IF(#REF!&lt;&gt;"",1,0))</f>
        <v>#REF!</v>
      </c>
      <c r="R159" s="25" t="e">
        <f>IF('Crisis Indicator Data'!#REF!="No Data",1,IF(#REF!&lt;&gt;"",1,0))</f>
        <v>#REF!</v>
      </c>
      <c r="S159" s="25" t="e">
        <f>IF('Crisis Indicator Data'!#REF!="No Data",1,IF(#REF!&lt;&gt;"",1,0))</f>
        <v>#REF!</v>
      </c>
      <c r="T159" s="25" t="e">
        <f>IF('Crisis Indicator Data'!#REF!="No Data",1,IF(#REF!&lt;&gt;"",1,0))</f>
        <v>#REF!</v>
      </c>
      <c r="U159" s="25" t="e">
        <f>IF('Crisis Indicator Data'!#REF!="No Data",1,IF(#REF!&lt;&gt;"",1,0))</f>
        <v>#REF!</v>
      </c>
      <c r="V159" s="25" t="e">
        <f>IF('Crisis Indicator Data'!#REF!="No Data",1,IF(#REF!&lt;&gt;"",1,0))</f>
        <v>#REF!</v>
      </c>
      <c r="W159" s="25" t="e">
        <f>IF('Crisis Indicator Data'!#REF!="No Data",1,IF(#REF!&lt;&gt;"",1,0))</f>
        <v>#REF!</v>
      </c>
      <c r="X159" s="25" t="e">
        <f>IF('Crisis Indicator Data'!#REF!="No Data",1,IF(#REF!&lt;&gt;"",1,0))</f>
        <v>#REF!</v>
      </c>
      <c r="Y159" s="25" t="e">
        <f>IF('Crisis Indicator Data'!#REF!="No Data",1,IF(#REF!&lt;&gt;"",1,0))</f>
        <v>#REF!</v>
      </c>
      <c r="Z159" s="25" t="e">
        <f>IF('Crisis Indicator Data'!#REF!="No Data",1,IF(#REF!&lt;&gt;"",1,0))</f>
        <v>#REF!</v>
      </c>
      <c r="AA159" s="25" t="e">
        <f>IF('Crisis Indicator Data'!#REF!="No Data",1,IF(#REF!&lt;&gt;"",1,0))</f>
        <v>#REF!</v>
      </c>
      <c r="AB159" s="25" t="e">
        <f>IF('Crisis Indicator Data'!#REF!="No Data",1,IF(#REF!&lt;&gt;"",1,0))</f>
        <v>#REF!</v>
      </c>
      <c r="AC159" s="25" t="e">
        <f>IF('Crisis Indicator Data'!#REF!="No Data",1,IF(#REF!&lt;&gt;"",1,0))</f>
        <v>#REF!</v>
      </c>
      <c r="AD159" s="25" t="e">
        <f>IF('Crisis Indicator Data'!#REF!="No Data",1,IF(#REF!&lt;&gt;"",1,0))</f>
        <v>#REF!</v>
      </c>
      <c r="AE159" s="25" t="e">
        <f>IF('Crisis Indicator Data'!#REF!="No Data",1,IF(#REF!&lt;&gt;"",1,0))</f>
        <v>#REF!</v>
      </c>
      <c r="AF159" s="25" t="e">
        <f>IF('Crisis Indicator Data'!#REF!="No Data",1,IF(#REF!&lt;&gt;"",1,0))</f>
        <v>#REF!</v>
      </c>
      <c r="AG159" s="25" t="e">
        <f>IF('Crisis Indicator Data'!#REF!="No Data",1,IF(#REF!&lt;&gt;"",1,0))</f>
        <v>#REF!</v>
      </c>
      <c r="AH159" s="25" t="e">
        <f>IF('Crisis Indicator Data'!#REF!="No Data",1,IF(#REF!&lt;&gt;"",1,0))</f>
        <v>#REF!</v>
      </c>
      <c r="AI159" s="25" t="e">
        <f>IF('Crisis Indicator Data'!#REF!="No Data",1,IF(#REF!&lt;&gt;"",1,0))</f>
        <v>#REF!</v>
      </c>
      <c r="AJ159" s="25" t="e">
        <f>IF('Crisis Indicator Data'!#REF!="No Data",1,IF(#REF!&lt;&gt;"",1,0))</f>
        <v>#REF!</v>
      </c>
      <c r="AK159" s="25" t="e">
        <f>IF('Crisis Indicator Data'!#REF!="No Data",1,IF(#REF!&lt;&gt;"",1,0))</f>
        <v>#REF!</v>
      </c>
      <c r="AL159" s="25" t="e">
        <f>IF('Crisis Indicator Data'!#REF!="No Data",1,IF(#REF!&lt;&gt;"",1,0))</f>
        <v>#REF!</v>
      </c>
      <c r="AM159" s="25" t="e">
        <f>IF('Crisis Indicator Data'!#REF!="No Data",1,IF(#REF!&lt;&gt;"",1,0))</f>
        <v>#REF!</v>
      </c>
      <c r="AN159" s="25" t="e">
        <f>IF('Crisis Indicator Data'!#REF!="No Data",1,IF(#REF!&lt;&gt;"",1,0))</f>
        <v>#REF!</v>
      </c>
      <c r="AO159" s="25" t="e">
        <f>IF('Crisis Indicator Data'!#REF!="No Data",1,IF(#REF!&lt;&gt;"",1,0))</f>
        <v>#REF!</v>
      </c>
      <c r="AP159" s="25" t="e">
        <f>IF('Crisis Indicator Data'!#REF!="No Data",1,IF(#REF!&lt;&gt;"",1,0))</f>
        <v>#REF!</v>
      </c>
      <c r="AQ159" s="25" t="e">
        <f>IF('Crisis Indicator Data'!#REF!="No Data",1,IF(#REF!&lt;&gt;"",1,0))</f>
        <v>#REF!</v>
      </c>
      <c r="AR159" s="25" t="e">
        <f>IF('Crisis Indicator Data'!#REF!="No Data",1,IF(#REF!&lt;&gt;"",1,0))</f>
        <v>#REF!</v>
      </c>
      <c r="AS159" s="25" t="e">
        <f>IF('Crisis Indicator Data'!#REF!="No Data",1,IF(#REF!&lt;&gt;"",1,0))</f>
        <v>#REF!</v>
      </c>
      <c r="AT159" s="25" t="e">
        <f>IF('Crisis Indicator Data'!#REF!="No Data",1,IF(#REF!&lt;&gt;"",1,0))</f>
        <v>#REF!</v>
      </c>
      <c r="AU159" s="25" t="e">
        <f>IF('Crisis Indicator Data'!#REF!="No Data",1,IF(#REF!&lt;&gt;"",1,0))</f>
        <v>#REF!</v>
      </c>
      <c r="AV159" s="25" t="e">
        <f>IF('Crisis Indicator Data'!#REF!="No Data",1,IF(#REF!&lt;&gt;"",1,0))</f>
        <v>#REF!</v>
      </c>
      <c r="AW159" s="25" t="e">
        <f>IF('Crisis Indicator Data'!#REF!="No Data",1,IF(#REF!&lt;&gt;"",1,0))</f>
        <v>#REF!</v>
      </c>
      <c r="AX159" s="25" t="e">
        <f>IF('Crisis Indicator Data'!#REF!="No Data",1,IF(#REF!&lt;&gt;"",1,0))</f>
        <v>#REF!</v>
      </c>
      <c r="AY159" s="25" t="e">
        <f>IF('Crisis Indicator Data'!#REF!="No Data",1,IF(#REF!&lt;&gt;"",1,0))</f>
        <v>#REF!</v>
      </c>
      <c r="AZ159" s="25" t="e">
        <f>IF('Crisis Indicator Data'!#REF!="No Data",1,IF(#REF!&lt;&gt;"",1,0))</f>
        <v>#REF!</v>
      </c>
      <c r="BA159" t="e">
        <f t="shared" si="8"/>
        <v>#REF!</v>
      </c>
      <c r="BB159" s="27" t="e">
        <f t="shared" si="9"/>
        <v>#REF!</v>
      </c>
    </row>
    <row r="160" spans="1:54" x14ac:dyDescent="0.25">
      <c r="A160" t="s">
        <v>9350</v>
      </c>
      <c r="B160" s="25" t="e">
        <f>IF('Crisis Indicator Data'!#REF!="No Data",1,IF(#REF!&lt;&gt;"",1,0))</f>
        <v>#REF!</v>
      </c>
      <c r="C160" s="25" t="e">
        <f>IF('Crisis Indicator Data'!#REF!="No Data",1,IF(#REF!&lt;&gt;"",1,0))</f>
        <v>#REF!</v>
      </c>
      <c r="D160" s="25" t="e">
        <f>IF('Crisis Indicator Data'!#REF!="No Data",1,IF(#REF!&lt;&gt;"",1,0))</f>
        <v>#REF!</v>
      </c>
      <c r="E160" s="25" t="e">
        <f>IF('Crisis Indicator Data'!#REF!="No Data",1,IF(#REF!&lt;&gt;"",1,0))</f>
        <v>#REF!</v>
      </c>
      <c r="F160" s="25" t="e">
        <f>IF('Crisis Indicator Data'!#REF!="No Data",1,IF(#REF!&lt;&gt;"",1,0))</f>
        <v>#REF!</v>
      </c>
      <c r="G160" s="25" t="e">
        <f>IF('Crisis Indicator Data'!#REF!="No Data",1,IF(#REF!&lt;&gt;"",1,0))</f>
        <v>#REF!</v>
      </c>
      <c r="H160" s="25" t="e">
        <f>IF('Crisis Indicator Data'!#REF!="No Data",1,IF(#REF!&lt;&gt;"",1,0))</f>
        <v>#REF!</v>
      </c>
      <c r="I160" s="25" t="e">
        <f>IF('Crisis Indicator Data'!#REF!="No Data",1,IF(#REF!&lt;&gt;"",1,0))</f>
        <v>#REF!</v>
      </c>
      <c r="J160" s="25" t="e">
        <f>IF('Crisis Indicator Data'!#REF!="No Data",1,IF(#REF!&lt;&gt;"",1,0))</f>
        <v>#REF!</v>
      </c>
      <c r="K160" s="25" t="e">
        <f>IF('Crisis Indicator Data'!#REF!="No Data",1,IF(#REF!&lt;&gt;"",1,0))</f>
        <v>#REF!</v>
      </c>
      <c r="L160" s="25" t="e">
        <f>IF('Crisis Indicator Data'!#REF!="No Data",1,IF(#REF!&lt;&gt;"",1,0))</f>
        <v>#REF!</v>
      </c>
      <c r="M160" s="25" t="e">
        <f>IF('Crisis Indicator Data'!#REF!="No Data",1,IF(#REF!&lt;&gt;"",1,0))</f>
        <v>#REF!</v>
      </c>
      <c r="N160" s="25" t="e">
        <f>IF('Crisis Indicator Data'!#REF!="No Data",1,IF(#REF!&lt;&gt;"",1,0))</f>
        <v>#REF!</v>
      </c>
      <c r="O160" s="25" t="e">
        <f>IF('Crisis Indicator Data'!#REF!="No Data",1,IF(#REF!&lt;&gt;"",1,0))</f>
        <v>#REF!</v>
      </c>
      <c r="P160" s="25" t="e">
        <f>IF('Crisis Indicator Data'!#REF!="No Data",1,IF(#REF!&lt;&gt;"",1,0))</f>
        <v>#REF!</v>
      </c>
      <c r="Q160" s="25" t="e">
        <f>IF('Crisis Indicator Data'!#REF!="No Data",1,IF(#REF!&lt;&gt;"",1,0))</f>
        <v>#REF!</v>
      </c>
      <c r="R160" s="25" t="e">
        <f>IF('Crisis Indicator Data'!#REF!="No Data",1,IF(#REF!&lt;&gt;"",1,0))</f>
        <v>#REF!</v>
      </c>
      <c r="S160" s="25" t="e">
        <f>IF('Crisis Indicator Data'!#REF!="No Data",1,IF(#REF!&lt;&gt;"",1,0))</f>
        <v>#REF!</v>
      </c>
      <c r="T160" s="25" t="e">
        <f>IF('Crisis Indicator Data'!#REF!="No Data",1,IF(#REF!&lt;&gt;"",1,0))</f>
        <v>#REF!</v>
      </c>
      <c r="U160" s="25" t="e">
        <f>IF('Crisis Indicator Data'!#REF!="No Data",1,IF(#REF!&lt;&gt;"",1,0))</f>
        <v>#REF!</v>
      </c>
      <c r="V160" s="25" t="e">
        <f>IF('Crisis Indicator Data'!#REF!="No Data",1,IF(#REF!&lt;&gt;"",1,0))</f>
        <v>#REF!</v>
      </c>
      <c r="W160" s="25" t="e">
        <f>IF('Crisis Indicator Data'!#REF!="No Data",1,IF(#REF!&lt;&gt;"",1,0))</f>
        <v>#REF!</v>
      </c>
      <c r="X160" s="25" t="e">
        <f>IF('Crisis Indicator Data'!#REF!="No Data",1,IF(#REF!&lt;&gt;"",1,0))</f>
        <v>#REF!</v>
      </c>
      <c r="Y160" s="25" t="e">
        <f>IF('Crisis Indicator Data'!#REF!="No Data",1,IF(#REF!&lt;&gt;"",1,0))</f>
        <v>#REF!</v>
      </c>
      <c r="Z160" s="25" t="e">
        <f>IF('Crisis Indicator Data'!#REF!="No Data",1,IF(#REF!&lt;&gt;"",1,0))</f>
        <v>#REF!</v>
      </c>
      <c r="AA160" s="25" t="e">
        <f>IF('Crisis Indicator Data'!#REF!="No Data",1,IF(#REF!&lt;&gt;"",1,0))</f>
        <v>#REF!</v>
      </c>
      <c r="AB160" s="25" t="e">
        <f>IF('Crisis Indicator Data'!#REF!="No Data",1,IF(#REF!&lt;&gt;"",1,0))</f>
        <v>#REF!</v>
      </c>
      <c r="AC160" s="25" t="e">
        <f>IF('Crisis Indicator Data'!#REF!="No Data",1,IF(#REF!&lt;&gt;"",1,0))</f>
        <v>#REF!</v>
      </c>
      <c r="AD160" s="25" t="e">
        <f>IF('Crisis Indicator Data'!#REF!="No Data",1,IF(#REF!&lt;&gt;"",1,0))</f>
        <v>#REF!</v>
      </c>
      <c r="AE160" s="25" t="e">
        <f>IF('Crisis Indicator Data'!#REF!="No Data",1,IF(#REF!&lt;&gt;"",1,0))</f>
        <v>#REF!</v>
      </c>
      <c r="AF160" s="25" t="e">
        <f>IF('Crisis Indicator Data'!#REF!="No Data",1,IF(#REF!&lt;&gt;"",1,0))</f>
        <v>#REF!</v>
      </c>
      <c r="AG160" s="25" t="e">
        <f>IF('Crisis Indicator Data'!#REF!="No Data",1,IF(#REF!&lt;&gt;"",1,0))</f>
        <v>#REF!</v>
      </c>
      <c r="AH160" s="25" t="e">
        <f>IF('Crisis Indicator Data'!#REF!="No Data",1,IF(#REF!&lt;&gt;"",1,0))</f>
        <v>#REF!</v>
      </c>
      <c r="AI160" s="25" t="e">
        <f>IF('Crisis Indicator Data'!#REF!="No Data",1,IF(#REF!&lt;&gt;"",1,0))</f>
        <v>#REF!</v>
      </c>
      <c r="AJ160" s="25" t="e">
        <f>IF('Crisis Indicator Data'!#REF!="No Data",1,IF(#REF!&lt;&gt;"",1,0))</f>
        <v>#REF!</v>
      </c>
      <c r="AK160" s="25" t="e">
        <f>IF('Crisis Indicator Data'!#REF!="No Data",1,IF(#REF!&lt;&gt;"",1,0))</f>
        <v>#REF!</v>
      </c>
      <c r="AL160" s="25" t="e">
        <f>IF('Crisis Indicator Data'!#REF!="No Data",1,IF(#REF!&lt;&gt;"",1,0))</f>
        <v>#REF!</v>
      </c>
      <c r="AM160" s="25" t="e">
        <f>IF('Crisis Indicator Data'!#REF!="No Data",1,IF(#REF!&lt;&gt;"",1,0))</f>
        <v>#REF!</v>
      </c>
      <c r="AN160" s="25" t="e">
        <f>IF('Crisis Indicator Data'!#REF!="No Data",1,IF(#REF!&lt;&gt;"",1,0))</f>
        <v>#REF!</v>
      </c>
      <c r="AO160" s="25" t="e">
        <f>IF('Crisis Indicator Data'!#REF!="No Data",1,IF(#REF!&lt;&gt;"",1,0))</f>
        <v>#REF!</v>
      </c>
      <c r="AP160" s="25" t="e">
        <f>IF('Crisis Indicator Data'!#REF!="No Data",1,IF(#REF!&lt;&gt;"",1,0))</f>
        <v>#REF!</v>
      </c>
      <c r="AQ160" s="25" t="e">
        <f>IF('Crisis Indicator Data'!#REF!="No Data",1,IF(#REF!&lt;&gt;"",1,0))</f>
        <v>#REF!</v>
      </c>
      <c r="AR160" s="25" t="e">
        <f>IF('Crisis Indicator Data'!#REF!="No Data",1,IF(#REF!&lt;&gt;"",1,0))</f>
        <v>#REF!</v>
      </c>
      <c r="AS160" s="25" t="e">
        <f>IF('Crisis Indicator Data'!#REF!="No Data",1,IF(#REF!&lt;&gt;"",1,0))</f>
        <v>#REF!</v>
      </c>
      <c r="AT160" s="25" t="e">
        <f>IF('Crisis Indicator Data'!#REF!="No Data",1,IF(#REF!&lt;&gt;"",1,0))</f>
        <v>#REF!</v>
      </c>
      <c r="AU160" s="25" t="e">
        <f>IF('Crisis Indicator Data'!#REF!="No Data",1,IF(#REF!&lt;&gt;"",1,0))</f>
        <v>#REF!</v>
      </c>
      <c r="AV160" s="25" t="e">
        <f>IF('Crisis Indicator Data'!#REF!="No Data",1,IF(#REF!&lt;&gt;"",1,0))</f>
        <v>#REF!</v>
      </c>
      <c r="AW160" s="25" t="e">
        <f>IF('Crisis Indicator Data'!#REF!="No Data",1,IF(#REF!&lt;&gt;"",1,0))</f>
        <v>#REF!</v>
      </c>
      <c r="AX160" s="25" t="e">
        <f>IF('Crisis Indicator Data'!#REF!="No Data",1,IF(#REF!&lt;&gt;"",1,0))</f>
        <v>#REF!</v>
      </c>
      <c r="AY160" s="25" t="e">
        <f>IF('Crisis Indicator Data'!#REF!="No Data",1,IF(#REF!&lt;&gt;"",1,0))</f>
        <v>#REF!</v>
      </c>
      <c r="AZ160" s="25" t="e">
        <f>IF('Crisis Indicator Data'!#REF!="No Data",1,IF(#REF!&lt;&gt;"",1,0))</f>
        <v>#REF!</v>
      </c>
      <c r="BA160" t="e">
        <f t="shared" si="8"/>
        <v>#REF!</v>
      </c>
      <c r="BB160" s="27" t="e">
        <f t="shared" si="9"/>
        <v>#REF!</v>
      </c>
    </row>
    <row r="161" spans="1:54" x14ac:dyDescent="0.25">
      <c r="A161" t="s">
        <v>9430</v>
      </c>
      <c r="B161" s="25" t="e">
        <f>IF('Crisis Indicator Data'!#REF!="No Data",1,IF(#REF!&lt;&gt;"",1,0))</f>
        <v>#REF!</v>
      </c>
      <c r="C161" s="25" t="e">
        <f>IF('Crisis Indicator Data'!#REF!="No Data",1,IF(#REF!&lt;&gt;"",1,0))</f>
        <v>#REF!</v>
      </c>
      <c r="D161" s="25" t="e">
        <f>IF('Crisis Indicator Data'!#REF!="No Data",1,IF(#REF!&lt;&gt;"",1,0))</f>
        <v>#REF!</v>
      </c>
      <c r="E161" s="25" t="e">
        <f>IF('Crisis Indicator Data'!#REF!="No Data",1,IF(#REF!&lt;&gt;"",1,0))</f>
        <v>#REF!</v>
      </c>
      <c r="F161" s="25" t="e">
        <f>IF('Crisis Indicator Data'!#REF!="No Data",1,IF(#REF!&lt;&gt;"",1,0))</f>
        <v>#REF!</v>
      </c>
      <c r="G161" s="25" t="e">
        <f>IF('Crisis Indicator Data'!#REF!="No Data",1,IF(#REF!&lt;&gt;"",1,0))</f>
        <v>#REF!</v>
      </c>
      <c r="H161" s="25" t="e">
        <f>IF('Crisis Indicator Data'!#REF!="No Data",1,IF(#REF!&lt;&gt;"",1,0))</f>
        <v>#REF!</v>
      </c>
      <c r="I161" s="25" t="e">
        <f>IF('Crisis Indicator Data'!#REF!="No Data",1,IF(#REF!&lt;&gt;"",1,0))</f>
        <v>#REF!</v>
      </c>
      <c r="J161" s="25" t="e">
        <f>IF('Crisis Indicator Data'!#REF!="No Data",1,IF(#REF!&lt;&gt;"",1,0))</f>
        <v>#REF!</v>
      </c>
      <c r="K161" s="25" t="e">
        <f>IF('Crisis Indicator Data'!#REF!="No Data",1,IF(#REF!&lt;&gt;"",1,0))</f>
        <v>#REF!</v>
      </c>
      <c r="L161" s="25" t="e">
        <f>IF('Crisis Indicator Data'!#REF!="No Data",1,IF(#REF!&lt;&gt;"",1,0))</f>
        <v>#REF!</v>
      </c>
      <c r="M161" s="25" t="e">
        <f>IF('Crisis Indicator Data'!#REF!="No Data",1,IF(#REF!&lt;&gt;"",1,0))</f>
        <v>#REF!</v>
      </c>
      <c r="N161" s="25" t="e">
        <f>IF('Crisis Indicator Data'!#REF!="No Data",1,IF(#REF!&lt;&gt;"",1,0))</f>
        <v>#REF!</v>
      </c>
      <c r="O161" s="25" t="e">
        <f>IF('Crisis Indicator Data'!#REF!="No Data",1,IF(#REF!&lt;&gt;"",1,0))</f>
        <v>#REF!</v>
      </c>
      <c r="P161" s="25" t="e">
        <f>IF('Crisis Indicator Data'!#REF!="No Data",1,IF(#REF!&lt;&gt;"",1,0))</f>
        <v>#REF!</v>
      </c>
      <c r="Q161" s="25" t="e">
        <f>IF('Crisis Indicator Data'!#REF!="No Data",1,IF(#REF!&lt;&gt;"",1,0))</f>
        <v>#REF!</v>
      </c>
      <c r="R161" s="25" t="e">
        <f>IF('Crisis Indicator Data'!#REF!="No Data",1,IF(#REF!&lt;&gt;"",1,0))</f>
        <v>#REF!</v>
      </c>
      <c r="S161" s="25" t="e">
        <f>IF('Crisis Indicator Data'!#REF!="No Data",1,IF(#REF!&lt;&gt;"",1,0))</f>
        <v>#REF!</v>
      </c>
      <c r="T161" s="25" t="e">
        <f>IF('Crisis Indicator Data'!#REF!="No Data",1,IF(#REF!&lt;&gt;"",1,0))</f>
        <v>#REF!</v>
      </c>
      <c r="U161" s="25" t="e">
        <f>IF('Crisis Indicator Data'!#REF!="No Data",1,IF(#REF!&lt;&gt;"",1,0))</f>
        <v>#REF!</v>
      </c>
      <c r="V161" s="25" t="e">
        <f>IF('Crisis Indicator Data'!#REF!="No Data",1,IF(#REF!&lt;&gt;"",1,0))</f>
        <v>#REF!</v>
      </c>
      <c r="W161" s="25" t="e">
        <f>IF('Crisis Indicator Data'!#REF!="No Data",1,IF(#REF!&lt;&gt;"",1,0))</f>
        <v>#REF!</v>
      </c>
      <c r="X161" s="25" t="e">
        <f>IF('Crisis Indicator Data'!#REF!="No Data",1,IF(#REF!&lt;&gt;"",1,0))</f>
        <v>#REF!</v>
      </c>
      <c r="Y161" s="25" t="e">
        <f>IF('Crisis Indicator Data'!#REF!="No Data",1,IF(#REF!&lt;&gt;"",1,0))</f>
        <v>#REF!</v>
      </c>
      <c r="Z161" s="25" t="e">
        <f>IF('Crisis Indicator Data'!#REF!="No Data",1,IF(#REF!&lt;&gt;"",1,0))</f>
        <v>#REF!</v>
      </c>
      <c r="AA161" s="25" t="e">
        <f>IF('Crisis Indicator Data'!#REF!="No Data",1,IF(#REF!&lt;&gt;"",1,0))</f>
        <v>#REF!</v>
      </c>
      <c r="AB161" s="25" t="e">
        <f>IF('Crisis Indicator Data'!#REF!="No Data",1,IF(#REF!&lt;&gt;"",1,0))</f>
        <v>#REF!</v>
      </c>
      <c r="AC161" s="25" t="e">
        <f>IF('Crisis Indicator Data'!#REF!="No Data",1,IF(#REF!&lt;&gt;"",1,0))</f>
        <v>#REF!</v>
      </c>
      <c r="AD161" s="25" t="e">
        <f>IF('Crisis Indicator Data'!#REF!="No Data",1,IF(#REF!&lt;&gt;"",1,0))</f>
        <v>#REF!</v>
      </c>
      <c r="AE161" s="25" t="e">
        <f>IF('Crisis Indicator Data'!#REF!="No Data",1,IF(#REF!&lt;&gt;"",1,0))</f>
        <v>#REF!</v>
      </c>
      <c r="AF161" s="25" t="e">
        <f>IF('Crisis Indicator Data'!#REF!="No Data",1,IF(#REF!&lt;&gt;"",1,0))</f>
        <v>#REF!</v>
      </c>
      <c r="AG161" s="25" t="e">
        <f>IF('Crisis Indicator Data'!#REF!="No Data",1,IF(#REF!&lt;&gt;"",1,0))</f>
        <v>#REF!</v>
      </c>
      <c r="AH161" s="25" t="e">
        <f>IF('Crisis Indicator Data'!#REF!="No Data",1,IF(#REF!&lt;&gt;"",1,0))</f>
        <v>#REF!</v>
      </c>
      <c r="AI161" s="25" t="e">
        <f>IF('Crisis Indicator Data'!#REF!="No Data",1,IF(#REF!&lt;&gt;"",1,0))</f>
        <v>#REF!</v>
      </c>
      <c r="AJ161" s="25" t="e">
        <f>IF('Crisis Indicator Data'!#REF!="No Data",1,IF(#REF!&lt;&gt;"",1,0))</f>
        <v>#REF!</v>
      </c>
      <c r="AK161" s="25" t="e">
        <f>IF('Crisis Indicator Data'!#REF!="No Data",1,IF(#REF!&lt;&gt;"",1,0))</f>
        <v>#REF!</v>
      </c>
      <c r="AL161" s="25" t="e">
        <f>IF('Crisis Indicator Data'!#REF!="No Data",1,IF(#REF!&lt;&gt;"",1,0))</f>
        <v>#REF!</v>
      </c>
      <c r="AM161" s="25" t="e">
        <f>IF('Crisis Indicator Data'!#REF!="No Data",1,IF(#REF!&lt;&gt;"",1,0))</f>
        <v>#REF!</v>
      </c>
      <c r="AN161" s="25" t="e">
        <f>IF('Crisis Indicator Data'!#REF!="No Data",1,IF(#REF!&lt;&gt;"",1,0))</f>
        <v>#REF!</v>
      </c>
      <c r="AO161" s="25" t="e">
        <f>IF('Crisis Indicator Data'!#REF!="No Data",1,IF(#REF!&lt;&gt;"",1,0))</f>
        <v>#REF!</v>
      </c>
      <c r="AP161" s="25" t="e">
        <f>IF('Crisis Indicator Data'!#REF!="No Data",1,IF(#REF!&lt;&gt;"",1,0))</f>
        <v>#REF!</v>
      </c>
      <c r="AQ161" s="25" t="e">
        <f>IF('Crisis Indicator Data'!#REF!="No Data",1,IF(#REF!&lt;&gt;"",1,0))</f>
        <v>#REF!</v>
      </c>
      <c r="AR161" s="25" t="e">
        <f>IF('Crisis Indicator Data'!#REF!="No Data",1,IF(#REF!&lt;&gt;"",1,0))</f>
        <v>#REF!</v>
      </c>
      <c r="AS161" s="25" t="e">
        <f>IF('Crisis Indicator Data'!#REF!="No Data",1,IF(#REF!&lt;&gt;"",1,0))</f>
        <v>#REF!</v>
      </c>
      <c r="AT161" s="25" t="e">
        <f>IF('Crisis Indicator Data'!#REF!="No Data",1,IF(#REF!&lt;&gt;"",1,0))</f>
        <v>#REF!</v>
      </c>
      <c r="AU161" s="25" t="e">
        <f>IF('Crisis Indicator Data'!#REF!="No Data",1,IF(#REF!&lt;&gt;"",1,0))</f>
        <v>#REF!</v>
      </c>
      <c r="AV161" s="25" t="e">
        <f>IF('Crisis Indicator Data'!#REF!="No Data",1,IF(#REF!&lt;&gt;"",1,0))</f>
        <v>#REF!</v>
      </c>
      <c r="AW161" s="25" t="e">
        <f>IF('Crisis Indicator Data'!#REF!="No Data",1,IF(#REF!&lt;&gt;"",1,0))</f>
        <v>#REF!</v>
      </c>
      <c r="AX161" s="25" t="e">
        <f>IF('Crisis Indicator Data'!#REF!="No Data",1,IF(#REF!&lt;&gt;"",1,0))</f>
        <v>#REF!</v>
      </c>
      <c r="AY161" s="25" t="e">
        <f>IF('Crisis Indicator Data'!#REF!="No Data",1,IF(#REF!&lt;&gt;"",1,0))</f>
        <v>#REF!</v>
      </c>
      <c r="AZ161" s="25" t="e">
        <f>IF('Crisis Indicator Data'!#REF!="No Data",1,IF(#REF!&lt;&gt;"",1,0))</f>
        <v>#REF!</v>
      </c>
      <c r="BA161" t="e">
        <f t="shared" si="8"/>
        <v>#REF!</v>
      </c>
      <c r="BB161" s="27" t="e">
        <f t="shared" si="9"/>
        <v>#REF!</v>
      </c>
    </row>
    <row r="162" spans="1:54" x14ac:dyDescent="0.25">
      <c r="A162" t="s">
        <v>9501</v>
      </c>
      <c r="B162" s="25" t="e">
        <f>IF('Crisis Indicator Data'!#REF!="No Data",1,IF(#REF!&lt;&gt;"",1,0))</f>
        <v>#REF!</v>
      </c>
      <c r="C162" s="25" t="e">
        <f>IF('Crisis Indicator Data'!#REF!="No Data",1,IF(#REF!&lt;&gt;"",1,0))</f>
        <v>#REF!</v>
      </c>
      <c r="D162" s="25" t="e">
        <f>IF('Crisis Indicator Data'!#REF!="No Data",1,IF(#REF!&lt;&gt;"",1,0))</f>
        <v>#REF!</v>
      </c>
      <c r="E162" s="25" t="e">
        <f>IF('Crisis Indicator Data'!#REF!="No Data",1,IF(#REF!&lt;&gt;"",1,0))</f>
        <v>#REF!</v>
      </c>
      <c r="F162" s="25" t="e">
        <f>IF('Crisis Indicator Data'!#REF!="No Data",1,IF(#REF!&lt;&gt;"",1,0))</f>
        <v>#REF!</v>
      </c>
      <c r="G162" s="25" t="e">
        <f>IF('Crisis Indicator Data'!#REF!="No Data",1,IF(#REF!&lt;&gt;"",1,0))</f>
        <v>#REF!</v>
      </c>
      <c r="H162" s="25" t="e">
        <f>IF('Crisis Indicator Data'!#REF!="No Data",1,IF(#REF!&lt;&gt;"",1,0))</f>
        <v>#REF!</v>
      </c>
      <c r="I162" s="25" t="e">
        <f>IF('Crisis Indicator Data'!#REF!="No Data",1,IF(#REF!&lt;&gt;"",1,0))</f>
        <v>#REF!</v>
      </c>
      <c r="J162" s="25" t="e">
        <f>IF('Crisis Indicator Data'!#REF!="No Data",1,IF(#REF!&lt;&gt;"",1,0))</f>
        <v>#REF!</v>
      </c>
      <c r="K162" s="25" t="e">
        <f>IF('Crisis Indicator Data'!#REF!="No Data",1,IF(#REF!&lt;&gt;"",1,0))</f>
        <v>#REF!</v>
      </c>
      <c r="L162" s="25" t="e">
        <f>IF('Crisis Indicator Data'!#REF!="No Data",1,IF(#REF!&lt;&gt;"",1,0))</f>
        <v>#REF!</v>
      </c>
      <c r="M162" s="25" t="e">
        <f>IF('Crisis Indicator Data'!#REF!="No Data",1,IF(#REF!&lt;&gt;"",1,0))</f>
        <v>#REF!</v>
      </c>
      <c r="N162" s="25" t="e">
        <f>IF('Crisis Indicator Data'!#REF!="No Data",1,IF(#REF!&lt;&gt;"",1,0))</f>
        <v>#REF!</v>
      </c>
      <c r="O162" s="25" t="e">
        <f>IF('Crisis Indicator Data'!#REF!="No Data",1,IF(#REF!&lt;&gt;"",1,0))</f>
        <v>#REF!</v>
      </c>
      <c r="P162" s="25" t="e">
        <f>IF('Crisis Indicator Data'!#REF!="No Data",1,IF(#REF!&lt;&gt;"",1,0))</f>
        <v>#REF!</v>
      </c>
      <c r="Q162" s="25" t="e">
        <f>IF('Crisis Indicator Data'!#REF!="No Data",1,IF(#REF!&lt;&gt;"",1,0))</f>
        <v>#REF!</v>
      </c>
      <c r="R162" s="25" t="e">
        <f>IF('Crisis Indicator Data'!#REF!="No Data",1,IF(#REF!&lt;&gt;"",1,0))</f>
        <v>#REF!</v>
      </c>
      <c r="S162" s="25" t="e">
        <f>IF('Crisis Indicator Data'!#REF!="No Data",1,IF(#REF!&lt;&gt;"",1,0))</f>
        <v>#REF!</v>
      </c>
      <c r="T162" s="25" t="e">
        <f>IF('Crisis Indicator Data'!#REF!="No Data",1,IF(#REF!&lt;&gt;"",1,0))</f>
        <v>#REF!</v>
      </c>
      <c r="U162" s="25" t="e">
        <f>IF('Crisis Indicator Data'!#REF!="No Data",1,IF(#REF!&lt;&gt;"",1,0))</f>
        <v>#REF!</v>
      </c>
      <c r="V162" s="25" t="e">
        <f>IF('Crisis Indicator Data'!#REF!="No Data",1,IF(#REF!&lt;&gt;"",1,0))</f>
        <v>#REF!</v>
      </c>
      <c r="W162" s="25" t="e">
        <f>IF('Crisis Indicator Data'!#REF!="No Data",1,IF(#REF!&lt;&gt;"",1,0))</f>
        <v>#REF!</v>
      </c>
      <c r="X162" s="25" t="e">
        <f>IF('Crisis Indicator Data'!#REF!="No Data",1,IF(#REF!&lt;&gt;"",1,0))</f>
        <v>#REF!</v>
      </c>
      <c r="Y162" s="25" t="e">
        <f>IF('Crisis Indicator Data'!#REF!="No Data",1,IF(#REF!&lt;&gt;"",1,0))</f>
        <v>#REF!</v>
      </c>
      <c r="Z162" s="25" t="e">
        <f>IF('Crisis Indicator Data'!#REF!="No Data",1,IF(#REF!&lt;&gt;"",1,0))</f>
        <v>#REF!</v>
      </c>
      <c r="AA162" s="25" t="e">
        <f>IF('Crisis Indicator Data'!#REF!="No Data",1,IF(#REF!&lt;&gt;"",1,0))</f>
        <v>#REF!</v>
      </c>
      <c r="AB162" s="25" t="e">
        <f>IF('Crisis Indicator Data'!#REF!="No Data",1,IF(#REF!&lt;&gt;"",1,0))</f>
        <v>#REF!</v>
      </c>
      <c r="AC162" s="25" t="e">
        <f>IF('Crisis Indicator Data'!#REF!="No Data",1,IF(#REF!&lt;&gt;"",1,0))</f>
        <v>#REF!</v>
      </c>
      <c r="AD162" s="25" t="e">
        <f>IF('Crisis Indicator Data'!#REF!="No Data",1,IF(#REF!&lt;&gt;"",1,0))</f>
        <v>#REF!</v>
      </c>
      <c r="AE162" s="25" t="e">
        <f>IF('Crisis Indicator Data'!#REF!="No Data",1,IF(#REF!&lt;&gt;"",1,0))</f>
        <v>#REF!</v>
      </c>
      <c r="AF162" s="25" t="e">
        <f>IF('Crisis Indicator Data'!#REF!="No Data",1,IF(#REF!&lt;&gt;"",1,0))</f>
        <v>#REF!</v>
      </c>
      <c r="AG162" s="25" t="e">
        <f>IF('Crisis Indicator Data'!#REF!="No Data",1,IF(#REF!&lt;&gt;"",1,0))</f>
        <v>#REF!</v>
      </c>
      <c r="AH162" s="25" t="e">
        <f>IF('Crisis Indicator Data'!#REF!="No Data",1,IF(#REF!&lt;&gt;"",1,0))</f>
        <v>#REF!</v>
      </c>
      <c r="AI162" s="25" t="e">
        <f>IF('Crisis Indicator Data'!#REF!="No Data",1,IF(#REF!&lt;&gt;"",1,0))</f>
        <v>#REF!</v>
      </c>
      <c r="AJ162" s="25" t="e">
        <f>IF('Crisis Indicator Data'!#REF!="No Data",1,IF(#REF!&lt;&gt;"",1,0))</f>
        <v>#REF!</v>
      </c>
      <c r="AK162" s="25" t="e">
        <f>IF('Crisis Indicator Data'!#REF!="No Data",1,IF(#REF!&lt;&gt;"",1,0))</f>
        <v>#REF!</v>
      </c>
      <c r="AL162" s="25" t="e">
        <f>IF('Crisis Indicator Data'!#REF!="No Data",1,IF(#REF!&lt;&gt;"",1,0))</f>
        <v>#REF!</v>
      </c>
      <c r="AM162" s="25" t="e">
        <f>IF('Crisis Indicator Data'!#REF!="No Data",1,IF(#REF!&lt;&gt;"",1,0))</f>
        <v>#REF!</v>
      </c>
      <c r="AN162" s="25" t="e">
        <f>IF('Crisis Indicator Data'!#REF!="No Data",1,IF(#REF!&lt;&gt;"",1,0))</f>
        <v>#REF!</v>
      </c>
      <c r="AO162" s="25" t="e">
        <f>IF('Crisis Indicator Data'!#REF!="No Data",1,IF(#REF!&lt;&gt;"",1,0))</f>
        <v>#REF!</v>
      </c>
      <c r="AP162" s="25" t="e">
        <f>IF('Crisis Indicator Data'!#REF!="No Data",1,IF(#REF!&lt;&gt;"",1,0))</f>
        <v>#REF!</v>
      </c>
      <c r="AQ162" s="25" t="e">
        <f>IF('Crisis Indicator Data'!#REF!="No Data",1,IF(#REF!&lt;&gt;"",1,0))</f>
        <v>#REF!</v>
      </c>
      <c r="AR162" s="25" t="e">
        <f>IF('Crisis Indicator Data'!#REF!="No Data",1,IF(#REF!&lt;&gt;"",1,0))</f>
        <v>#REF!</v>
      </c>
      <c r="AS162" s="25" t="e">
        <f>IF('Crisis Indicator Data'!#REF!="No Data",1,IF(#REF!&lt;&gt;"",1,0))</f>
        <v>#REF!</v>
      </c>
      <c r="AT162" s="25" t="e">
        <f>IF('Crisis Indicator Data'!#REF!="No Data",1,IF(#REF!&lt;&gt;"",1,0))</f>
        <v>#REF!</v>
      </c>
      <c r="AU162" s="25" t="e">
        <f>IF('Crisis Indicator Data'!#REF!="No Data",1,IF(#REF!&lt;&gt;"",1,0))</f>
        <v>#REF!</v>
      </c>
      <c r="AV162" s="25" t="e">
        <f>IF('Crisis Indicator Data'!#REF!="No Data",1,IF(#REF!&lt;&gt;"",1,0))</f>
        <v>#REF!</v>
      </c>
      <c r="AW162" s="25" t="e">
        <f>IF('Crisis Indicator Data'!#REF!="No Data",1,IF(#REF!&lt;&gt;"",1,0))</f>
        <v>#REF!</v>
      </c>
      <c r="AX162" s="25" t="e">
        <f>IF('Crisis Indicator Data'!#REF!="No Data",1,IF(#REF!&lt;&gt;"",1,0))</f>
        <v>#REF!</v>
      </c>
      <c r="AY162" s="25" t="e">
        <f>IF('Crisis Indicator Data'!#REF!="No Data",1,IF(#REF!&lt;&gt;"",1,0))</f>
        <v>#REF!</v>
      </c>
      <c r="AZ162" s="25" t="e">
        <f>IF('Crisis Indicator Data'!#REF!="No Data",1,IF(#REF!&lt;&gt;"",1,0))</f>
        <v>#REF!</v>
      </c>
      <c r="BA162" t="e">
        <f t="shared" ref="BA162:BA192" si="10">SUM(B162:AZ162)</f>
        <v>#REF!</v>
      </c>
      <c r="BB162" s="27" t="e">
        <f t="shared" ref="BB162:BB192" si="11">BA162/51</f>
        <v>#REF!</v>
      </c>
    </row>
    <row r="163" spans="1:54" x14ac:dyDescent="0.25">
      <c r="A163" t="s">
        <v>9517</v>
      </c>
      <c r="B163" s="25" t="e">
        <f>IF('Crisis Indicator Data'!#REF!="No Data",1,IF(#REF!&lt;&gt;"",1,0))</f>
        <v>#REF!</v>
      </c>
      <c r="C163" s="25" t="e">
        <f>IF('Crisis Indicator Data'!#REF!="No Data",1,IF(#REF!&lt;&gt;"",1,0))</f>
        <v>#REF!</v>
      </c>
      <c r="D163" s="25" t="e">
        <f>IF('Crisis Indicator Data'!#REF!="No Data",1,IF(#REF!&lt;&gt;"",1,0))</f>
        <v>#REF!</v>
      </c>
      <c r="E163" s="25" t="e">
        <f>IF('Crisis Indicator Data'!#REF!="No Data",1,IF(#REF!&lt;&gt;"",1,0))</f>
        <v>#REF!</v>
      </c>
      <c r="F163" s="25" t="e">
        <f>IF('Crisis Indicator Data'!#REF!="No Data",1,IF(#REF!&lt;&gt;"",1,0))</f>
        <v>#REF!</v>
      </c>
      <c r="G163" s="25" t="e">
        <f>IF('Crisis Indicator Data'!#REF!="No Data",1,IF(#REF!&lt;&gt;"",1,0))</f>
        <v>#REF!</v>
      </c>
      <c r="H163" s="25" t="e">
        <f>IF('Crisis Indicator Data'!#REF!="No Data",1,IF(#REF!&lt;&gt;"",1,0))</f>
        <v>#REF!</v>
      </c>
      <c r="I163" s="25" t="e">
        <f>IF('Crisis Indicator Data'!#REF!="No Data",1,IF(#REF!&lt;&gt;"",1,0))</f>
        <v>#REF!</v>
      </c>
      <c r="J163" s="25" t="e">
        <f>IF('Crisis Indicator Data'!#REF!="No Data",1,IF(#REF!&lt;&gt;"",1,0))</f>
        <v>#REF!</v>
      </c>
      <c r="K163" s="25" t="e">
        <f>IF('Crisis Indicator Data'!#REF!="No Data",1,IF(#REF!&lt;&gt;"",1,0))</f>
        <v>#REF!</v>
      </c>
      <c r="L163" s="25" t="e">
        <f>IF('Crisis Indicator Data'!#REF!="No Data",1,IF(#REF!&lt;&gt;"",1,0))</f>
        <v>#REF!</v>
      </c>
      <c r="M163" s="25" t="e">
        <f>IF('Crisis Indicator Data'!#REF!="No Data",1,IF(#REF!&lt;&gt;"",1,0))</f>
        <v>#REF!</v>
      </c>
      <c r="N163" s="25" t="e">
        <f>IF('Crisis Indicator Data'!#REF!="No Data",1,IF(#REF!&lt;&gt;"",1,0))</f>
        <v>#REF!</v>
      </c>
      <c r="O163" s="25" t="e">
        <f>IF('Crisis Indicator Data'!#REF!="No Data",1,IF(#REF!&lt;&gt;"",1,0))</f>
        <v>#REF!</v>
      </c>
      <c r="P163" s="25" t="e">
        <f>IF('Crisis Indicator Data'!#REF!="No Data",1,IF(#REF!&lt;&gt;"",1,0))</f>
        <v>#REF!</v>
      </c>
      <c r="Q163" s="25" t="e">
        <f>IF('Crisis Indicator Data'!#REF!="No Data",1,IF(#REF!&lt;&gt;"",1,0))</f>
        <v>#REF!</v>
      </c>
      <c r="R163" s="25" t="e">
        <f>IF('Crisis Indicator Data'!#REF!="No Data",1,IF(#REF!&lt;&gt;"",1,0))</f>
        <v>#REF!</v>
      </c>
      <c r="S163" s="25" t="e">
        <f>IF('Crisis Indicator Data'!#REF!="No Data",1,IF(#REF!&lt;&gt;"",1,0))</f>
        <v>#REF!</v>
      </c>
      <c r="T163" s="25" t="e">
        <f>IF('Crisis Indicator Data'!#REF!="No Data",1,IF(#REF!&lt;&gt;"",1,0))</f>
        <v>#REF!</v>
      </c>
      <c r="U163" s="25" t="e">
        <f>IF('Crisis Indicator Data'!#REF!="No Data",1,IF(#REF!&lt;&gt;"",1,0))</f>
        <v>#REF!</v>
      </c>
      <c r="V163" s="25" t="e">
        <f>IF('Crisis Indicator Data'!#REF!="No Data",1,IF(#REF!&lt;&gt;"",1,0))</f>
        <v>#REF!</v>
      </c>
      <c r="W163" s="25" t="e">
        <f>IF('Crisis Indicator Data'!#REF!="No Data",1,IF(#REF!&lt;&gt;"",1,0))</f>
        <v>#REF!</v>
      </c>
      <c r="X163" s="25" t="e">
        <f>IF('Crisis Indicator Data'!#REF!="No Data",1,IF(#REF!&lt;&gt;"",1,0))</f>
        <v>#REF!</v>
      </c>
      <c r="Y163" s="25" t="e">
        <f>IF('Crisis Indicator Data'!#REF!="No Data",1,IF(#REF!&lt;&gt;"",1,0))</f>
        <v>#REF!</v>
      </c>
      <c r="Z163" s="25" t="e">
        <f>IF('Crisis Indicator Data'!#REF!="No Data",1,IF(#REF!&lt;&gt;"",1,0))</f>
        <v>#REF!</v>
      </c>
      <c r="AA163" s="25" t="e">
        <f>IF('Crisis Indicator Data'!#REF!="No Data",1,IF(#REF!&lt;&gt;"",1,0))</f>
        <v>#REF!</v>
      </c>
      <c r="AB163" s="25" t="e">
        <f>IF('Crisis Indicator Data'!#REF!="No Data",1,IF(#REF!&lt;&gt;"",1,0))</f>
        <v>#REF!</v>
      </c>
      <c r="AC163" s="25" t="e">
        <f>IF('Crisis Indicator Data'!#REF!="No Data",1,IF(#REF!&lt;&gt;"",1,0))</f>
        <v>#REF!</v>
      </c>
      <c r="AD163" s="25" t="e">
        <f>IF('Crisis Indicator Data'!#REF!="No Data",1,IF(#REF!&lt;&gt;"",1,0))</f>
        <v>#REF!</v>
      </c>
      <c r="AE163" s="25" t="e">
        <f>IF('Crisis Indicator Data'!#REF!="No Data",1,IF(#REF!&lt;&gt;"",1,0))</f>
        <v>#REF!</v>
      </c>
      <c r="AF163" s="25" t="e">
        <f>IF('Crisis Indicator Data'!#REF!="No Data",1,IF(#REF!&lt;&gt;"",1,0))</f>
        <v>#REF!</v>
      </c>
      <c r="AG163" s="25" t="e">
        <f>IF('Crisis Indicator Data'!#REF!="No Data",1,IF(#REF!&lt;&gt;"",1,0))</f>
        <v>#REF!</v>
      </c>
      <c r="AH163" s="25" t="e">
        <f>IF('Crisis Indicator Data'!#REF!="No Data",1,IF(#REF!&lt;&gt;"",1,0))</f>
        <v>#REF!</v>
      </c>
      <c r="AI163" s="25" t="e">
        <f>IF('Crisis Indicator Data'!#REF!="No Data",1,IF(#REF!&lt;&gt;"",1,0))</f>
        <v>#REF!</v>
      </c>
      <c r="AJ163" s="25" t="e">
        <f>IF('Crisis Indicator Data'!#REF!="No Data",1,IF(#REF!&lt;&gt;"",1,0))</f>
        <v>#REF!</v>
      </c>
      <c r="AK163" s="25" t="e">
        <f>IF('Crisis Indicator Data'!#REF!="No Data",1,IF(#REF!&lt;&gt;"",1,0))</f>
        <v>#REF!</v>
      </c>
      <c r="AL163" s="25" t="e">
        <f>IF('Crisis Indicator Data'!#REF!="No Data",1,IF(#REF!&lt;&gt;"",1,0))</f>
        <v>#REF!</v>
      </c>
      <c r="AM163" s="25" t="e">
        <f>IF('Crisis Indicator Data'!#REF!="No Data",1,IF(#REF!&lt;&gt;"",1,0))</f>
        <v>#REF!</v>
      </c>
      <c r="AN163" s="25" t="e">
        <f>IF('Crisis Indicator Data'!#REF!="No Data",1,IF(#REF!&lt;&gt;"",1,0))</f>
        <v>#REF!</v>
      </c>
      <c r="AO163" s="25" t="e">
        <f>IF('Crisis Indicator Data'!#REF!="No Data",1,IF(#REF!&lt;&gt;"",1,0))</f>
        <v>#REF!</v>
      </c>
      <c r="AP163" s="25" t="e">
        <f>IF('Crisis Indicator Data'!#REF!="No Data",1,IF(#REF!&lt;&gt;"",1,0))</f>
        <v>#REF!</v>
      </c>
      <c r="AQ163" s="25" t="e">
        <f>IF('Crisis Indicator Data'!#REF!="No Data",1,IF(#REF!&lt;&gt;"",1,0))</f>
        <v>#REF!</v>
      </c>
      <c r="AR163" s="25" t="e">
        <f>IF('Crisis Indicator Data'!#REF!="No Data",1,IF(#REF!&lt;&gt;"",1,0))</f>
        <v>#REF!</v>
      </c>
      <c r="AS163" s="25" t="e">
        <f>IF('Crisis Indicator Data'!#REF!="No Data",1,IF(#REF!&lt;&gt;"",1,0))</f>
        <v>#REF!</v>
      </c>
      <c r="AT163" s="25" t="e">
        <f>IF('Crisis Indicator Data'!#REF!="No Data",1,IF(#REF!&lt;&gt;"",1,0))</f>
        <v>#REF!</v>
      </c>
      <c r="AU163" s="25" t="e">
        <f>IF('Crisis Indicator Data'!#REF!="No Data",1,IF(#REF!&lt;&gt;"",1,0))</f>
        <v>#REF!</v>
      </c>
      <c r="AV163" s="25" t="e">
        <f>IF('Crisis Indicator Data'!#REF!="No Data",1,IF(#REF!&lt;&gt;"",1,0))</f>
        <v>#REF!</v>
      </c>
      <c r="AW163" s="25" t="e">
        <f>IF('Crisis Indicator Data'!#REF!="No Data",1,IF(#REF!&lt;&gt;"",1,0))</f>
        <v>#REF!</v>
      </c>
      <c r="AX163" s="25" t="e">
        <f>IF('Crisis Indicator Data'!#REF!="No Data",1,IF(#REF!&lt;&gt;"",1,0))</f>
        <v>#REF!</v>
      </c>
      <c r="AY163" s="25" t="e">
        <f>IF('Crisis Indicator Data'!#REF!="No Data",1,IF(#REF!&lt;&gt;"",1,0))</f>
        <v>#REF!</v>
      </c>
      <c r="AZ163" s="25" t="e">
        <f>IF('Crisis Indicator Data'!#REF!="No Data",1,IF(#REF!&lt;&gt;"",1,0))</f>
        <v>#REF!</v>
      </c>
      <c r="BA163" t="e">
        <f t="shared" si="10"/>
        <v>#REF!</v>
      </c>
      <c r="BB163" s="27" t="e">
        <f t="shared" si="11"/>
        <v>#REF!</v>
      </c>
    </row>
    <row r="164" spans="1:54" x14ac:dyDescent="0.25">
      <c r="A164" t="s">
        <v>9523</v>
      </c>
      <c r="B164" s="25" t="e">
        <f>IF('Crisis Indicator Data'!#REF!="No Data",1,IF(#REF!&lt;&gt;"",1,0))</f>
        <v>#REF!</v>
      </c>
      <c r="C164" s="25" t="e">
        <f>IF('Crisis Indicator Data'!#REF!="No Data",1,IF(#REF!&lt;&gt;"",1,0))</f>
        <v>#REF!</v>
      </c>
      <c r="D164" s="25" t="e">
        <f>IF('Crisis Indicator Data'!#REF!="No Data",1,IF(#REF!&lt;&gt;"",1,0))</f>
        <v>#REF!</v>
      </c>
      <c r="E164" s="25" t="e">
        <f>IF('Crisis Indicator Data'!#REF!="No Data",1,IF(#REF!&lt;&gt;"",1,0))</f>
        <v>#REF!</v>
      </c>
      <c r="F164" s="25" t="e">
        <f>IF('Crisis Indicator Data'!#REF!="No Data",1,IF(#REF!&lt;&gt;"",1,0))</f>
        <v>#REF!</v>
      </c>
      <c r="G164" s="25" t="e">
        <f>IF('Crisis Indicator Data'!#REF!="No Data",1,IF(#REF!&lt;&gt;"",1,0))</f>
        <v>#REF!</v>
      </c>
      <c r="H164" s="25" t="e">
        <f>IF('Crisis Indicator Data'!#REF!="No Data",1,IF(#REF!&lt;&gt;"",1,0))</f>
        <v>#REF!</v>
      </c>
      <c r="I164" s="25" t="e">
        <f>IF('Crisis Indicator Data'!#REF!="No Data",1,IF(#REF!&lt;&gt;"",1,0))</f>
        <v>#REF!</v>
      </c>
      <c r="J164" s="25" t="e">
        <f>IF('Crisis Indicator Data'!#REF!="No Data",1,IF(#REF!&lt;&gt;"",1,0))</f>
        <v>#REF!</v>
      </c>
      <c r="K164" s="25" t="e">
        <f>IF('Crisis Indicator Data'!#REF!="No Data",1,IF(#REF!&lt;&gt;"",1,0))</f>
        <v>#REF!</v>
      </c>
      <c r="L164" s="25" t="e">
        <f>IF('Crisis Indicator Data'!#REF!="No Data",1,IF(#REF!&lt;&gt;"",1,0))</f>
        <v>#REF!</v>
      </c>
      <c r="M164" s="25" t="e">
        <f>IF('Crisis Indicator Data'!#REF!="No Data",1,IF(#REF!&lt;&gt;"",1,0))</f>
        <v>#REF!</v>
      </c>
      <c r="N164" s="25" t="e">
        <f>IF('Crisis Indicator Data'!#REF!="No Data",1,IF(#REF!&lt;&gt;"",1,0))</f>
        <v>#REF!</v>
      </c>
      <c r="O164" s="25" t="e">
        <f>IF('Crisis Indicator Data'!#REF!="No Data",1,IF(#REF!&lt;&gt;"",1,0))</f>
        <v>#REF!</v>
      </c>
      <c r="P164" s="25" t="e">
        <f>IF('Crisis Indicator Data'!#REF!="No Data",1,IF(#REF!&lt;&gt;"",1,0))</f>
        <v>#REF!</v>
      </c>
      <c r="Q164" s="25" t="e">
        <f>IF('Crisis Indicator Data'!#REF!="No Data",1,IF(#REF!&lt;&gt;"",1,0))</f>
        <v>#REF!</v>
      </c>
      <c r="R164" s="25" t="e">
        <f>IF('Crisis Indicator Data'!#REF!="No Data",1,IF(#REF!&lt;&gt;"",1,0))</f>
        <v>#REF!</v>
      </c>
      <c r="S164" s="25" t="e">
        <f>IF('Crisis Indicator Data'!#REF!="No Data",1,IF(#REF!&lt;&gt;"",1,0))</f>
        <v>#REF!</v>
      </c>
      <c r="T164" s="25" t="e">
        <f>IF('Crisis Indicator Data'!#REF!="No Data",1,IF(#REF!&lt;&gt;"",1,0))</f>
        <v>#REF!</v>
      </c>
      <c r="U164" s="25" t="e">
        <f>IF('Crisis Indicator Data'!#REF!="No Data",1,IF(#REF!&lt;&gt;"",1,0))</f>
        <v>#REF!</v>
      </c>
      <c r="V164" s="25" t="e">
        <f>IF('Crisis Indicator Data'!#REF!="No Data",1,IF(#REF!&lt;&gt;"",1,0))</f>
        <v>#REF!</v>
      </c>
      <c r="W164" s="25" t="e">
        <f>IF('Crisis Indicator Data'!#REF!="No Data",1,IF(#REF!&lt;&gt;"",1,0))</f>
        <v>#REF!</v>
      </c>
      <c r="X164" s="25" t="e">
        <f>IF('Crisis Indicator Data'!#REF!="No Data",1,IF(#REF!&lt;&gt;"",1,0))</f>
        <v>#REF!</v>
      </c>
      <c r="Y164" s="25" t="e">
        <f>IF('Crisis Indicator Data'!#REF!="No Data",1,IF(#REF!&lt;&gt;"",1,0))</f>
        <v>#REF!</v>
      </c>
      <c r="Z164" s="25" t="e">
        <f>IF('Crisis Indicator Data'!#REF!="No Data",1,IF(#REF!&lt;&gt;"",1,0))</f>
        <v>#REF!</v>
      </c>
      <c r="AA164" s="25" t="e">
        <f>IF('Crisis Indicator Data'!#REF!="No Data",1,IF(#REF!&lt;&gt;"",1,0))</f>
        <v>#REF!</v>
      </c>
      <c r="AB164" s="25" t="e">
        <f>IF('Crisis Indicator Data'!#REF!="No Data",1,IF(#REF!&lt;&gt;"",1,0))</f>
        <v>#REF!</v>
      </c>
      <c r="AC164" s="25" t="e">
        <f>IF('Crisis Indicator Data'!#REF!="No Data",1,IF(#REF!&lt;&gt;"",1,0))</f>
        <v>#REF!</v>
      </c>
      <c r="AD164" s="25" t="e">
        <f>IF('Crisis Indicator Data'!#REF!="No Data",1,IF(#REF!&lt;&gt;"",1,0))</f>
        <v>#REF!</v>
      </c>
      <c r="AE164" s="25" t="e">
        <f>IF('Crisis Indicator Data'!#REF!="No Data",1,IF(#REF!&lt;&gt;"",1,0))</f>
        <v>#REF!</v>
      </c>
      <c r="AF164" s="25" t="e">
        <f>IF('Crisis Indicator Data'!#REF!="No Data",1,IF(#REF!&lt;&gt;"",1,0))</f>
        <v>#REF!</v>
      </c>
      <c r="AG164" s="25" t="e">
        <f>IF('Crisis Indicator Data'!#REF!="No Data",1,IF(#REF!&lt;&gt;"",1,0))</f>
        <v>#REF!</v>
      </c>
      <c r="AH164" s="25" t="e">
        <f>IF('Crisis Indicator Data'!#REF!="No Data",1,IF(#REF!&lt;&gt;"",1,0))</f>
        <v>#REF!</v>
      </c>
      <c r="AI164" s="25" t="e">
        <f>IF('Crisis Indicator Data'!#REF!="No Data",1,IF(#REF!&lt;&gt;"",1,0))</f>
        <v>#REF!</v>
      </c>
      <c r="AJ164" s="25" t="e">
        <f>IF('Crisis Indicator Data'!#REF!="No Data",1,IF(#REF!&lt;&gt;"",1,0))</f>
        <v>#REF!</v>
      </c>
      <c r="AK164" s="25" t="e">
        <f>IF('Crisis Indicator Data'!#REF!="No Data",1,IF(#REF!&lt;&gt;"",1,0))</f>
        <v>#REF!</v>
      </c>
      <c r="AL164" s="25" t="e">
        <f>IF('Crisis Indicator Data'!#REF!="No Data",1,IF(#REF!&lt;&gt;"",1,0))</f>
        <v>#REF!</v>
      </c>
      <c r="AM164" s="25" t="e">
        <f>IF('Crisis Indicator Data'!#REF!="No Data",1,IF(#REF!&lt;&gt;"",1,0))</f>
        <v>#REF!</v>
      </c>
      <c r="AN164" s="25" t="e">
        <f>IF('Crisis Indicator Data'!#REF!="No Data",1,IF(#REF!&lt;&gt;"",1,0))</f>
        <v>#REF!</v>
      </c>
      <c r="AO164" s="25" t="e">
        <f>IF('Crisis Indicator Data'!#REF!="No Data",1,IF(#REF!&lt;&gt;"",1,0))</f>
        <v>#REF!</v>
      </c>
      <c r="AP164" s="25" t="e">
        <f>IF('Crisis Indicator Data'!#REF!="No Data",1,IF(#REF!&lt;&gt;"",1,0))</f>
        <v>#REF!</v>
      </c>
      <c r="AQ164" s="25" t="e">
        <f>IF('Crisis Indicator Data'!#REF!="No Data",1,IF(#REF!&lt;&gt;"",1,0))</f>
        <v>#REF!</v>
      </c>
      <c r="AR164" s="25" t="e">
        <f>IF('Crisis Indicator Data'!#REF!="No Data",1,IF(#REF!&lt;&gt;"",1,0))</f>
        <v>#REF!</v>
      </c>
      <c r="AS164" s="25" t="e">
        <f>IF('Crisis Indicator Data'!#REF!="No Data",1,IF(#REF!&lt;&gt;"",1,0))</f>
        <v>#REF!</v>
      </c>
      <c r="AT164" s="25" t="e">
        <f>IF('Crisis Indicator Data'!#REF!="No Data",1,IF(#REF!&lt;&gt;"",1,0))</f>
        <v>#REF!</v>
      </c>
      <c r="AU164" s="25" t="e">
        <f>IF('Crisis Indicator Data'!#REF!="No Data",1,IF(#REF!&lt;&gt;"",1,0))</f>
        <v>#REF!</v>
      </c>
      <c r="AV164" s="25" t="e">
        <f>IF('Crisis Indicator Data'!#REF!="No Data",1,IF(#REF!&lt;&gt;"",1,0))</f>
        <v>#REF!</v>
      </c>
      <c r="AW164" s="25" t="e">
        <f>IF('Crisis Indicator Data'!#REF!="No Data",1,IF(#REF!&lt;&gt;"",1,0))</f>
        <v>#REF!</v>
      </c>
      <c r="AX164" s="25" t="e">
        <f>IF('Crisis Indicator Data'!#REF!="No Data",1,IF(#REF!&lt;&gt;"",1,0))</f>
        <v>#REF!</v>
      </c>
      <c r="AY164" s="25" t="e">
        <f>IF('Crisis Indicator Data'!#REF!="No Data",1,IF(#REF!&lt;&gt;"",1,0))</f>
        <v>#REF!</v>
      </c>
      <c r="AZ164" s="25" t="e">
        <f>IF('Crisis Indicator Data'!#REF!="No Data",1,IF(#REF!&lt;&gt;"",1,0))</f>
        <v>#REF!</v>
      </c>
      <c r="BA164" t="e">
        <f t="shared" si="10"/>
        <v>#REF!</v>
      </c>
      <c r="BB164" s="27" t="e">
        <f t="shared" si="11"/>
        <v>#REF!</v>
      </c>
    </row>
    <row r="165" spans="1:54" x14ac:dyDescent="0.25">
      <c r="A165" t="s">
        <v>9522</v>
      </c>
      <c r="B165" s="25" t="e">
        <f>IF('Crisis Indicator Data'!#REF!="No Data",1,IF(#REF!&lt;&gt;"",1,0))</f>
        <v>#REF!</v>
      </c>
      <c r="C165" s="25" t="e">
        <f>IF('Crisis Indicator Data'!#REF!="No Data",1,IF(#REF!&lt;&gt;"",1,0))</f>
        <v>#REF!</v>
      </c>
      <c r="D165" s="25" t="e">
        <f>IF('Crisis Indicator Data'!#REF!="No Data",1,IF(#REF!&lt;&gt;"",1,0))</f>
        <v>#REF!</v>
      </c>
      <c r="E165" s="25" t="e">
        <f>IF('Crisis Indicator Data'!#REF!="No Data",1,IF(#REF!&lt;&gt;"",1,0))</f>
        <v>#REF!</v>
      </c>
      <c r="F165" s="25" t="e">
        <f>IF('Crisis Indicator Data'!#REF!="No Data",1,IF(#REF!&lt;&gt;"",1,0))</f>
        <v>#REF!</v>
      </c>
      <c r="G165" s="25" t="e">
        <f>IF('Crisis Indicator Data'!#REF!="No Data",1,IF(#REF!&lt;&gt;"",1,0))</f>
        <v>#REF!</v>
      </c>
      <c r="H165" s="25" t="e">
        <f>IF('Crisis Indicator Data'!#REF!="No Data",1,IF(#REF!&lt;&gt;"",1,0))</f>
        <v>#REF!</v>
      </c>
      <c r="I165" s="25" t="e">
        <f>IF('Crisis Indicator Data'!#REF!="No Data",1,IF(#REF!&lt;&gt;"",1,0))</f>
        <v>#REF!</v>
      </c>
      <c r="J165" s="25" t="e">
        <f>IF('Crisis Indicator Data'!#REF!="No Data",1,IF(#REF!&lt;&gt;"",1,0))</f>
        <v>#REF!</v>
      </c>
      <c r="K165" s="25" t="e">
        <f>IF('Crisis Indicator Data'!#REF!="No Data",1,IF(#REF!&lt;&gt;"",1,0))</f>
        <v>#REF!</v>
      </c>
      <c r="L165" s="25" t="e">
        <f>IF('Crisis Indicator Data'!#REF!="No Data",1,IF(#REF!&lt;&gt;"",1,0))</f>
        <v>#REF!</v>
      </c>
      <c r="M165" s="25" t="e">
        <f>IF('Crisis Indicator Data'!#REF!="No Data",1,IF(#REF!&lt;&gt;"",1,0))</f>
        <v>#REF!</v>
      </c>
      <c r="N165" s="25" t="e">
        <f>IF('Crisis Indicator Data'!#REF!="No Data",1,IF(#REF!&lt;&gt;"",1,0))</f>
        <v>#REF!</v>
      </c>
      <c r="O165" s="25" t="e">
        <f>IF('Crisis Indicator Data'!#REF!="No Data",1,IF(#REF!&lt;&gt;"",1,0))</f>
        <v>#REF!</v>
      </c>
      <c r="P165" s="25" t="e">
        <f>IF('Crisis Indicator Data'!#REF!="No Data",1,IF(#REF!&lt;&gt;"",1,0))</f>
        <v>#REF!</v>
      </c>
      <c r="Q165" s="25" t="e">
        <f>IF('Crisis Indicator Data'!#REF!="No Data",1,IF(#REF!&lt;&gt;"",1,0))</f>
        <v>#REF!</v>
      </c>
      <c r="R165" s="25" t="e">
        <f>IF('Crisis Indicator Data'!#REF!="No Data",1,IF(#REF!&lt;&gt;"",1,0))</f>
        <v>#REF!</v>
      </c>
      <c r="S165" s="25" t="e">
        <f>IF('Crisis Indicator Data'!#REF!="No Data",1,IF(#REF!&lt;&gt;"",1,0))</f>
        <v>#REF!</v>
      </c>
      <c r="T165" s="25" t="e">
        <f>IF('Crisis Indicator Data'!#REF!="No Data",1,IF(#REF!&lt;&gt;"",1,0))</f>
        <v>#REF!</v>
      </c>
      <c r="U165" s="25" t="e">
        <f>IF('Crisis Indicator Data'!#REF!="No Data",1,IF(#REF!&lt;&gt;"",1,0))</f>
        <v>#REF!</v>
      </c>
      <c r="V165" s="25" t="e">
        <f>IF('Crisis Indicator Data'!#REF!="No Data",1,IF(#REF!&lt;&gt;"",1,0))</f>
        <v>#REF!</v>
      </c>
      <c r="W165" s="25" t="e">
        <f>IF('Crisis Indicator Data'!#REF!="No Data",1,IF(#REF!&lt;&gt;"",1,0))</f>
        <v>#REF!</v>
      </c>
      <c r="X165" s="25" t="e">
        <f>IF('Crisis Indicator Data'!#REF!="No Data",1,IF(#REF!&lt;&gt;"",1,0))</f>
        <v>#REF!</v>
      </c>
      <c r="Y165" s="25" t="e">
        <f>IF('Crisis Indicator Data'!#REF!="No Data",1,IF(#REF!&lt;&gt;"",1,0))</f>
        <v>#REF!</v>
      </c>
      <c r="Z165" s="25" t="e">
        <f>IF('Crisis Indicator Data'!#REF!="No Data",1,IF(#REF!&lt;&gt;"",1,0))</f>
        <v>#REF!</v>
      </c>
      <c r="AA165" s="25" t="e">
        <f>IF('Crisis Indicator Data'!#REF!="No Data",1,IF(#REF!&lt;&gt;"",1,0))</f>
        <v>#REF!</v>
      </c>
      <c r="AB165" s="25" t="e">
        <f>IF('Crisis Indicator Data'!#REF!="No Data",1,IF(#REF!&lt;&gt;"",1,0))</f>
        <v>#REF!</v>
      </c>
      <c r="AC165" s="25" t="e">
        <f>IF('Crisis Indicator Data'!#REF!="No Data",1,IF(#REF!&lt;&gt;"",1,0))</f>
        <v>#REF!</v>
      </c>
      <c r="AD165" s="25" t="e">
        <f>IF('Crisis Indicator Data'!#REF!="No Data",1,IF(#REF!&lt;&gt;"",1,0))</f>
        <v>#REF!</v>
      </c>
      <c r="AE165" s="25" t="e">
        <f>IF('Crisis Indicator Data'!#REF!="No Data",1,IF(#REF!&lt;&gt;"",1,0))</f>
        <v>#REF!</v>
      </c>
      <c r="AF165" s="25" t="e">
        <f>IF('Crisis Indicator Data'!#REF!="No Data",1,IF(#REF!&lt;&gt;"",1,0))</f>
        <v>#REF!</v>
      </c>
      <c r="AG165" s="25" t="e">
        <f>IF('Crisis Indicator Data'!#REF!="No Data",1,IF(#REF!&lt;&gt;"",1,0))</f>
        <v>#REF!</v>
      </c>
      <c r="AH165" s="25" t="e">
        <f>IF('Crisis Indicator Data'!#REF!="No Data",1,IF(#REF!&lt;&gt;"",1,0))</f>
        <v>#REF!</v>
      </c>
      <c r="AI165" s="25" t="e">
        <f>IF('Crisis Indicator Data'!#REF!="No Data",1,IF(#REF!&lt;&gt;"",1,0))</f>
        <v>#REF!</v>
      </c>
      <c r="AJ165" s="25" t="e">
        <f>IF('Crisis Indicator Data'!#REF!="No Data",1,IF(#REF!&lt;&gt;"",1,0))</f>
        <v>#REF!</v>
      </c>
      <c r="AK165" s="25" t="e">
        <f>IF('Crisis Indicator Data'!#REF!="No Data",1,IF(#REF!&lt;&gt;"",1,0))</f>
        <v>#REF!</v>
      </c>
      <c r="AL165" s="25" t="e">
        <f>IF('Crisis Indicator Data'!#REF!="No Data",1,IF(#REF!&lt;&gt;"",1,0))</f>
        <v>#REF!</v>
      </c>
      <c r="AM165" s="25" t="e">
        <f>IF('Crisis Indicator Data'!#REF!="No Data",1,IF(#REF!&lt;&gt;"",1,0))</f>
        <v>#REF!</v>
      </c>
      <c r="AN165" s="25" t="e">
        <f>IF('Crisis Indicator Data'!#REF!="No Data",1,IF(#REF!&lt;&gt;"",1,0))</f>
        <v>#REF!</v>
      </c>
      <c r="AO165" s="25" t="e">
        <f>IF('Crisis Indicator Data'!#REF!="No Data",1,IF(#REF!&lt;&gt;"",1,0))</f>
        <v>#REF!</v>
      </c>
      <c r="AP165" s="25" t="e">
        <f>IF('Crisis Indicator Data'!#REF!="No Data",1,IF(#REF!&lt;&gt;"",1,0))</f>
        <v>#REF!</v>
      </c>
      <c r="AQ165" s="25" t="e">
        <f>IF('Crisis Indicator Data'!#REF!="No Data",1,IF(#REF!&lt;&gt;"",1,0))</f>
        <v>#REF!</v>
      </c>
      <c r="AR165" s="25" t="e">
        <f>IF('Crisis Indicator Data'!#REF!="No Data",1,IF(#REF!&lt;&gt;"",1,0))</f>
        <v>#REF!</v>
      </c>
      <c r="AS165" s="25" t="e">
        <f>IF('Crisis Indicator Data'!#REF!="No Data",1,IF(#REF!&lt;&gt;"",1,0))</f>
        <v>#REF!</v>
      </c>
      <c r="AT165" s="25" t="e">
        <f>IF('Crisis Indicator Data'!#REF!="No Data",1,IF(#REF!&lt;&gt;"",1,0))</f>
        <v>#REF!</v>
      </c>
      <c r="AU165" s="25" t="e">
        <f>IF('Crisis Indicator Data'!#REF!="No Data",1,IF(#REF!&lt;&gt;"",1,0))</f>
        <v>#REF!</v>
      </c>
      <c r="AV165" s="25" t="e">
        <f>IF('Crisis Indicator Data'!#REF!="No Data",1,IF(#REF!&lt;&gt;"",1,0))</f>
        <v>#REF!</v>
      </c>
      <c r="AW165" s="25" t="e">
        <f>IF('Crisis Indicator Data'!#REF!="No Data",1,IF(#REF!&lt;&gt;"",1,0))</f>
        <v>#REF!</v>
      </c>
      <c r="AX165" s="25" t="e">
        <f>IF('Crisis Indicator Data'!#REF!="No Data",1,IF(#REF!&lt;&gt;"",1,0))</f>
        <v>#REF!</v>
      </c>
      <c r="AY165" s="25" t="e">
        <f>IF('Crisis Indicator Data'!#REF!="No Data",1,IF(#REF!&lt;&gt;"",1,0))</f>
        <v>#REF!</v>
      </c>
      <c r="AZ165" s="25" t="e">
        <f>IF('Crisis Indicator Data'!#REF!="No Data",1,IF(#REF!&lt;&gt;"",1,0))</f>
        <v>#REF!</v>
      </c>
      <c r="BA165" t="e">
        <f t="shared" si="10"/>
        <v>#REF!</v>
      </c>
      <c r="BB165" s="27" t="e">
        <f t="shared" si="11"/>
        <v>#REF!</v>
      </c>
    </row>
    <row r="166" spans="1:54" x14ac:dyDescent="0.25">
      <c r="A166" t="s">
        <v>9317</v>
      </c>
      <c r="B166" s="25" t="e">
        <f>IF('Crisis Indicator Data'!#REF!="No Data",1,IF(#REF!&lt;&gt;"",1,0))</f>
        <v>#REF!</v>
      </c>
      <c r="C166" s="25" t="e">
        <f>IF('Crisis Indicator Data'!#REF!="No Data",1,IF(#REF!&lt;&gt;"",1,0))</f>
        <v>#REF!</v>
      </c>
      <c r="D166" s="25" t="e">
        <f>IF('Crisis Indicator Data'!#REF!="No Data",1,IF(#REF!&lt;&gt;"",1,0))</f>
        <v>#REF!</v>
      </c>
      <c r="E166" s="25" t="e">
        <f>IF('Crisis Indicator Data'!#REF!="No Data",1,IF(#REF!&lt;&gt;"",1,0))</f>
        <v>#REF!</v>
      </c>
      <c r="F166" s="25" t="e">
        <f>IF('Crisis Indicator Data'!#REF!="No Data",1,IF(#REF!&lt;&gt;"",1,0))</f>
        <v>#REF!</v>
      </c>
      <c r="G166" s="25" t="e">
        <f>IF('Crisis Indicator Data'!#REF!="No Data",1,IF(#REF!&lt;&gt;"",1,0))</f>
        <v>#REF!</v>
      </c>
      <c r="H166" s="25" t="e">
        <f>IF('Crisis Indicator Data'!#REF!="No Data",1,IF(#REF!&lt;&gt;"",1,0))</f>
        <v>#REF!</v>
      </c>
      <c r="I166" s="25" t="e">
        <f>IF('Crisis Indicator Data'!#REF!="No Data",1,IF(#REF!&lt;&gt;"",1,0))</f>
        <v>#REF!</v>
      </c>
      <c r="J166" s="25" t="e">
        <f>IF('Crisis Indicator Data'!#REF!="No Data",1,IF(#REF!&lt;&gt;"",1,0))</f>
        <v>#REF!</v>
      </c>
      <c r="K166" s="25" t="e">
        <f>IF('Crisis Indicator Data'!#REF!="No Data",1,IF(#REF!&lt;&gt;"",1,0))</f>
        <v>#REF!</v>
      </c>
      <c r="L166" s="25" t="e">
        <f>IF('Crisis Indicator Data'!#REF!="No Data",1,IF(#REF!&lt;&gt;"",1,0))</f>
        <v>#REF!</v>
      </c>
      <c r="M166" s="25" t="e">
        <f>IF('Crisis Indicator Data'!#REF!="No Data",1,IF(#REF!&lt;&gt;"",1,0))</f>
        <v>#REF!</v>
      </c>
      <c r="N166" s="25" t="e">
        <f>IF('Crisis Indicator Data'!#REF!="No Data",1,IF(#REF!&lt;&gt;"",1,0))</f>
        <v>#REF!</v>
      </c>
      <c r="O166" s="25" t="e">
        <f>IF('Crisis Indicator Data'!#REF!="No Data",1,IF(#REF!&lt;&gt;"",1,0))</f>
        <v>#REF!</v>
      </c>
      <c r="P166" s="25" t="e">
        <f>IF('Crisis Indicator Data'!#REF!="No Data",1,IF(#REF!&lt;&gt;"",1,0))</f>
        <v>#REF!</v>
      </c>
      <c r="Q166" s="25" t="e">
        <f>IF('Crisis Indicator Data'!#REF!="No Data",1,IF(#REF!&lt;&gt;"",1,0))</f>
        <v>#REF!</v>
      </c>
      <c r="R166" s="25" t="e">
        <f>IF('Crisis Indicator Data'!#REF!="No Data",1,IF(#REF!&lt;&gt;"",1,0))</f>
        <v>#REF!</v>
      </c>
      <c r="S166" s="25" t="e">
        <f>IF('Crisis Indicator Data'!#REF!="No Data",1,IF(#REF!&lt;&gt;"",1,0))</f>
        <v>#REF!</v>
      </c>
      <c r="T166" s="25" t="e">
        <f>IF('Crisis Indicator Data'!#REF!="No Data",1,IF(#REF!&lt;&gt;"",1,0))</f>
        <v>#REF!</v>
      </c>
      <c r="U166" s="25" t="e">
        <f>IF('Crisis Indicator Data'!#REF!="No Data",1,IF(#REF!&lt;&gt;"",1,0))</f>
        <v>#REF!</v>
      </c>
      <c r="V166" s="25" t="e">
        <f>IF('Crisis Indicator Data'!#REF!="No Data",1,IF(#REF!&lt;&gt;"",1,0))</f>
        <v>#REF!</v>
      </c>
      <c r="W166" s="25" t="e">
        <f>IF('Crisis Indicator Data'!#REF!="No Data",1,IF(#REF!&lt;&gt;"",1,0))</f>
        <v>#REF!</v>
      </c>
      <c r="X166" s="25" t="e">
        <f>IF('Crisis Indicator Data'!#REF!="No Data",1,IF(#REF!&lt;&gt;"",1,0))</f>
        <v>#REF!</v>
      </c>
      <c r="Y166" s="25" t="e">
        <f>IF('Crisis Indicator Data'!#REF!="No Data",1,IF(#REF!&lt;&gt;"",1,0))</f>
        <v>#REF!</v>
      </c>
      <c r="Z166" s="25" t="e">
        <f>IF('Crisis Indicator Data'!#REF!="No Data",1,IF(#REF!&lt;&gt;"",1,0))</f>
        <v>#REF!</v>
      </c>
      <c r="AA166" s="25" t="e">
        <f>IF('Crisis Indicator Data'!#REF!="No Data",1,IF(#REF!&lt;&gt;"",1,0))</f>
        <v>#REF!</v>
      </c>
      <c r="AB166" s="25" t="e">
        <f>IF('Crisis Indicator Data'!#REF!="No Data",1,IF(#REF!&lt;&gt;"",1,0))</f>
        <v>#REF!</v>
      </c>
      <c r="AC166" s="25" t="e">
        <f>IF('Crisis Indicator Data'!#REF!="No Data",1,IF(#REF!&lt;&gt;"",1,0))</f>
        <v>#REF!</v>
      </c>
      <c r="AD166" s="25" t="e">
        <f>IF('Crisis Indicator Data'!#REF!="No Data",1,IF(#REF!&lt;&gt;"",1,0))</f>
        <v>#REF!</v>
      </c>
      <c r="AE166" s="25" t="e">
        <f>IF('Crisis Indicator Data'!#REF!="No Data",1,IF(#REF!&lt;&gt;"",1,0))</f>
        <v>#REF!</v>
      </c>
      <c r="AF166" s="25" t="e">
        <f>IF('Crisis Indicator Data'!#REF!="No Data",1,IF(#REF!&lt;&gt;"",1,0))</f>
        <v>#REF!</v>
      </c>
      <c r="AG166" s="25" t="e">
        <f>IF('Crisis Indicator Data'!#REF!="No Data",1,IF(#REF!&lt;&gt;"",1,0))</f>
        <v>#REF!</v>
      </c>
      <c r="AH166" s="25" t="e">
        <f>IF('Crisis Indicator Data'!#REF!="No Data",1,IF(#REF!&lt;&gt;"",1,0))</f>
        <v>#REF!</v>
      </c>
      <c r="AI166" s="25" t="e">
        <f>IF('Crisis Indicator Data'!#REF!="No Data",1,IF(#REF!&lt;&gt;"",1,0))</f>
        <v>#REF!</v>
      </c>
      <c r="AJ166" s="25" t="e">
        <f>IF('Crisis Indicator Data'!#REF!="No Data",1,IF(#REF!&lt;&gt;"",1,0))</f>
        <v>#REF!</v>
      </c>
      <c r="AK166" s="25" t="e">
        <f>IF('Crisis Indicator Data'!#REF!="No Data",1,IF(#REF!&lt;&gt;"",1,0))</f>
        <v>#REF!</v>
      </c>
      <c r="AL166" s="25" t="e">
        <f>IF('Crisis Indicator Data'!#REF!="No Data",1,IF(#REF!&lt;&gt;"",1,0))</f>
        <v>#REF!</v>
      </c>
      <c r="AM166" s="25" t="e">
        <f>IF('Crisis Indicator Data'!#REF!="No Data",1,IF(#REF!&lt;&gt;"",1,0))</f>
        <v>#REF!</v>
      </c>
      <c r="AN166" s="25" t="e">
        <f>IF('Crisis Indicator Data'!#REF!="No Data",1,IF(#REF!&lt;&gt;"",1,0))</f>
        <v>#REF!</v>
      </c>
      <c r="AO166" s="25" t="e">
        <f>IF('Crisis Indicator Data'!#REF!="No Data",1,IF(#REF!&lt;&gt;"",1,0))</f>
        <v>#REF!</v>
      </c>
      <c r="AP166" s="25" t="e">
        <f>IF('Crisis Indicator Data'!#REF!="No Data",1,IF(#REF!&lt;&gt;"",1,0))</f>
        <v>#REF!</v>
      </c>
      <c r="AQ166" s="25" t="e">
        <f>IF('Crisis Indicator Data'!#REF!="No Data",1,IF(#REF!&lt;&gt;"",1,0))</f>
        <v>#REF!</v>
      </c>
      <c r="AR166" s="25" t="e">
        <f>IF('Crisis Indicator Data'!#REF!="No Data",1,IF(#REF!&lt;&gt;"",1,0))</f>
        <v>#REF!</v>
      </c>
      <c r="AS166" s="25" t="e">
        <f>IF('Crisis Indicator Data'!#REF!="No Data",1,IF(#REF!&lt;&gt;"",1,0))</f>
        <v>#REF!</v>
      </c>
      <c r="AT166" s="25" t="e">
        <f>IF('Crisis Indicator Data'!#REF!="No Data",1,IF(#REF!&lt;&gt;"",1,0))</f>
        <v>#REF!</v>
      </c>
      <c r="AU166" s="25" t="e">
        <f>IF('Crisis Indicator Data'!#REF!="No Data",1,IF(#REF!&lt;&gt;"",1,0))</f>
        <v>#REF!</v>
      </c>
      <c r="AV166" s="25" t="e">
        <f>IF('Crisis Indicator Data'!#REF!="No Data",1,IF(#REF!&lt;&gt;"",1,0))</f>
        <v>#REF!</v>
      </c>
      <c r="AW166" s="25" t="e">
        <f>IF('Crisis Indicator Data'!#REF!="No Data",1,IF(#REF!&lt;&gt;"",1,0))</f>
        <v>#REF!</v>
      </c>
      <c r="AX166" s="25" t="e">
        <f>IF('Crisis Indicator Data'!#REF!="No Data",1,IF(#REF!&lt;&gt;"",1,0))</f>
        <v>#REF!</v>
      </c>
      <c r="AY166" s="25" t="e">
        <f>IF('Crisis Indicator Data'!#REF!="No Data",1,IF(#REF!&lt;&gt;"",1,0))</f>
        <v>#REF!</v>
      </c>
      <c r="AZ166" s="25" t="e">
        <f>IF('Crisis Indicator Data'!#REF!="No Data",1,IF(#REF!&lt;&gt;"",1,0))</f>
        <v>#REF!</v>
      </c>
      <c r="BA166" t="e">
        <f t="shared" si="10"/>
        <v>#REF!</v>
      </c>
      <c r="BB166" s="27" t="e">
        <f t="shared" si="11"/>
        <v>#REF!</v>
      </c>
    </row>
    <row r="167" spans="1:54" x14ac:dyDescent="0.25">
      <c r="A167" t="s">
        <v>9526</v>
      </c>
      <c r="B167" s="25" t="e">
        <f>IF('Crisis Indicator Data'!#REF!="No Data",1,IF(#REF!&lt;&gt;"",1,0))</f>
        <v>#REF!</v>
      </c>
      <c r="C167" s="25" t="e">
        <f>IF('Crisis Indicator Data'!#REF!="No Data",1,IF(#REF!&lt;&gt;"",1,0))</f>
        <v>#REF!</v>
      </c>
      <c r="D167" s="25" t="e">
        <f>IF('Crisis Indicator Data'!#REF!="No Data",1,IF(#REF!&lt;&gt;"",1,0))</f>
        <v>#REF!</v>
      </c>
      <c r="E167" s="25" t="e">
        <f>IF('Crisis Indicator Data'!#REF!="No Data",1,IF(#REF!&lt;&gt;"",1,0))</f>
        <v>#REF!</v>
      </c>
      <c r="F167" s="25" t="e">
        <f>IF('Crisis Indicator Data'!#REF!="No Data",1,IF(#REF!&lt;&gt;"",1,0))</f>
        <v>#REF!</v>
      </c>
      <c r="G167" s="25" t="e">
        <f>IF('Crisis Indicator Data'!#REF!="No Data",1,IF(#REF!&lt;&gt;"",1,0))</f>
        <v>#REF!</v>
      </c>
      <c r="H167" s="25" t="e">
        <f>IF('Crisis Indicator Data'!#REF!="No Data",1,IF(#REF!&lt;&gt;"",1,0))</f>
        <v>#REF!</v>
      </c>
      <c r="I167" s="25" t="e">
        <f>IF('Crisis Indicator Data'!#REF!="No Data",1,IF(#REF!&lt;&gt;"",1,0))</f>
        <v>#REF!</v>
      </c>
      <c r="J167" s="25" t="e">
        <f>IF('Crisis Indicator Data'!#REF!="No Data",1,IF(#REF!&lt;&gt;"",1,0))</f>
        <v>#REF!</v>
      </c>
      <c r="K167" s="25" t="e">
        <f>IF('Crisis Indicator Data'!#REF!="No Data",1,IF(#REF!&lt;&gt;"",1,0))</f>
        <v>#REF!</v>
      </c>
      <c r="L167" s="25" t="e">
        <f>IF('Crisis Indicator Data'!#REF!="No Data",1,IF(#REF!&lt;&gt;"",1,0))</f>
        <v>#REF!</v>
      </c>
      <c r="M167" s="25" t="e">
        <f>IF('Crisis Indicator Data'!#REF!="No Data",1,IF(#REF!&lt;&gt;"",1,0))</f>
        <v>#REF!</v>
      </c>
      <c r="N167" s="25" t="e">
        <f>IF('Crisis Indicator Data'!#REF!="No Data",1,IF(#REF!&lt;&gt;"",1,0))</f>
        <v>#REF!</v>
      </c>
      <c r="O167" s="25" t="e">
        <f>IF('Crisis Indicator Data'!#REF!="No Data",1,IF(#REF!&lt;&gt;"",1,0))</f>
        <v>#REF!</v>
      </c>
      <c r="P167" s="25" t="e">
        <f>IF('Crisis Indicator Data'!#REF!="No Data",1,IF(#REF!&lt;&gt;"",1,0))</f>
        <v>#REF!</v>
      </c>
      <c r="Q167" s="25" t="e">
        <f>IF('Crisis Indicator Data'!#REF!="No Data",1,IF(#REF!&lt;&gt;"",1,0))</f>
        <v>#REF!</v>
      </c>
      <c r="R167" s="25" t="e">
        <f>IF('Crisis Indicator Data'!#REF!="No Data",1,IF(#REF!&lt;&gt;"",1,0))</f>
        <v>#REF!</v>
      </c>
      <c r="S167" s="25" t="e">
        <f>IF('Crisis Indicator Data'!#REF!="No Data",1,IF(#REF!&lt;&gt;"",1,0))</f>
        <v>#REF!</v>
      </c>
      <c r="T167" s="25" t="e">
        <f>IF('Crisis Indicator Data'!#REF!="No Data",1,IF(#REF!&lt;&gt;"",1,0))</f>
        <v>#REF!</v>
      </c>
      <c r="U167" s="25" t="e">
        <f>IF('Crisis Indicator Data'!#REF!="No Data",1,IF(#REF!&lt;&gt;"",1,0))</f>
        <v>#REF!</v>
      </c>
      <c r="V167" s="25" t="e">
        <f>IF('Crisis Indicator Data'!#REF!="No Data",1,IF(#REF!&lt;&gt;"",1,0))</f>
        <v>#REF!</v>
      </c>
      <c r="W167" s="25" t="e">
        <f>IF('Crisis Indicator Data'!#REF!="No Data",1,IF(#REF!&lt;&gt;"",1,0))</f>
        <v>#REF!</v>
      </c>
      <c r="X167" s="25" t="e">
        <f>IF('Crisis Indicator Data'!#REF!="No Data",1,IF(#REF!&lt;&gt;"",1,0))</f>
        <v>#REF!</v>
      </c>
      <c r="Y167" s="25" t="e">
        <f>IF('Crisis Indicator Data'!#REF!="No Data",1,IF(#REF!&lt;&gt;"",1,0))</f>
        <v>#REF!</v>
      </c>
      <c r="Z167" s="25" t="e">
        <f>IF('Crisis Indicator Data'!#REF!="No Data",1,IF(#REF!&lt;&gt;"",1,0))</f>
        <v>#REF!</v>
      </c>
      <c r="AA167" s="25" t="e">
        <f>IF('Crisis Indicator Data'!#REF!="No Data",1,IF(#REF!&lt;&gt;"",1,0))</f>
        <v>#REF!</v>
      </c>
      <c r="AB167" s="25" t="e">
        <f>IF('Crisis Indicator Data'!#REF!="No Data",1,IF(#REF!&lt;&gt;"",1,0))</f>
        <v>#REF!</v>
      </c>
      <c r="AC167" s="25" t="e">
        <f>IF('Crisis Indicator Data'!#REF!="No Data",1,IF(#REF!&lt;&gt;"",1,0))</f>
        <v>#REF!</v>
      </c>
      <c r="AD167" s="25" t="e">
        <f>IF('Crisis Indicator Data'!#REF!="No Data",1,IF(#REF!&lt;&gt;"",1,0))</f>
        <v>#REF!</v>
      </c>
      <c r="AE167" s="25" t="e">
        <f>IF('Crisis Indicator Data'!#REF!="No Data",1,IF(#REF!&lt;&gt;"",1,0))</f>
        <v>#REF!</v>
      </c>
      <c r="AF167" s="25" t="e">
        <f>IF('Crisis Indicator Data'!#REF!="No Data",1,IF(#REF!&lt;&gt;"",1,0))</f>
        <v>#REF!</v>
      </c>
      <c r="AG167" s="25" t="e">
        <f>IF('Crisis Indicator Data'!#REF!="No Data",1,IF(#REF!&lt;&gt;"",1,0))</f>
        <v>#REF!</v>
      </c>
      <c r="AH167" s="25" t="e">
        <f>IF('Crisis Indicator Data'!#REF!="No Data",1,IF(#REF!&lt;&gt;"",1,0))</f>
        <v>#REF!</v>
      </c>
      <c r="AI167" s="25" t="e">
        <f>IF('Crisis Indicator Data'!#REF!="No Data",1,IF(#REF!&lt;&gt;"",1,0))</f>
        <v>#REF!</v>
      </c>
      <c r="AJ167" s="25" t="e">
        <f>IF('Crisis Indicator Data'!#REF!="No Data",1,IF(#REF!&lt;&gt;"",1,0))</f>
        <v>#REF!</v>
      </c>
      <c r="AK167" s="25" t="e">
        <f>IF('Crisis Indicator Data'!#REF!="No Data",1,IF(#REF!&lt;&gt;"",1,0))</f>
        <v>#REF!</v>
      </c>
      <c r="AL167" s="25" t="e">
        <f>IF('Crisis Indicator Data'!#REF!="No Data",1,IF(#REF!&lt;&gt;"",1,0))</f>
        <v>#REF!</v>
      </c>
      <c r="AM167" s="25" t="e">
        <f>IF('Crisis Indicator Data'!#REF!="No Data",1,IF(#REF!&lt;&gt;"",1,0))</f>
        <v>#REF!</v>
      </c>
      <c r="AN167" s="25" t="e">
        <f>IF('Crisis Indicator Data'!#REF!="No Data",1,IF(#REF!&lt;&gt;"",1,0))</f>
        <v>#REF!</v>
      </c>
      <c r="AO167" s="25" t="e">
        <f>IF('Crisis Indicator Data'!#REF!="No Data",1,IF(#REF!&lt;&gt;"",1,0))</f>
        <v>#REF!</v>
      </c>
      <c r="AP167" s="25" t="e">
        <f>IF('Crisis Indicator Data'!#REF!="No Data",1,IF(#REF!&lt;&gt;"",1,0))</f>
        <v>#REF!</v>
      </c>
      <c r="AQ167" s="25" t="e">
        <f>IF('Crisis Indicator Data'!#REF!="No Data",1,IF(#REF!&lt;&gt;"",1,0))</f>
        <v>#REF!</v>
      </c>
      <c r="AR167" s="25" t="e">
        <f>IF('Crisis Indicator Data'!#REF!="No Data",1,IF(#REF!&lt;&gt;"",1,0))</f>
        <v>#REF!</v>
      </c>
      <c r="AS167" s="25" t="e">
        <f>IF('Crisis Indicator Data'!#REF!="No Data",1,IF(#REF!&lt;&gt;"",1,0))</f>
        <v>#REF!</v>
      </c>
      <c r="AT167" s="25" t="e">
        <f>IF('Crisis Indicator Data'!#REF!="No Data",1,IF(#REF!&lt;&gt;"",1,0))</f>
        <v>#REF!</v>
      </c>
      <c r="AU167" s="25" t="e">
        <f>IF('Crisis Indicator Data'!#REF!="No Data",1,IF(#REF!&lt;&gt;"",1,0))</f>
        <v>#REF!</v>
      </c>
      <c r="AV167" s="25" t="e">
        <f>IF('Crisis Indicator Data'!#REF!="No Data",1,IF(#REF!&lt;&gt;"",1,0))</f>
        <v>#REF!</v>
      </c>
      <c r="AW167" s="25" t="e">
        <f>IF('Crisis Indicator Data'!#REF!="No Data",1,IF(#REF!&lt;&gt;"",1,0))</f>
        <v>#REF!</v>
      </c>
      <c r="AX167" s="25" t="e">
        <f>IF('Crisis Indicator Data'!#REF!="No Data",1,IF(#REF!&lt;&gt;"",1,0))</f>
        <v>#REF!</v>
      </c>
      <c r="AY167" s="25" t="e">
        <f>IF('Crisis Indicator Data'!#REF!="No Data",1,IF(#REF!&lt;&gt;"",1,0))</f>
        <v>#REF!</v>
      </c>
      <c r="AZ167" s="25" t="e">
        <f>IF('Crisis Indicator Data'!#REF!="No Data",1,IF(#REF!&lt;&gt;"",1,0))</f>
        <v>#REF!</v>
      </c>
      <c r="BA167" t="e">
        <f t="shared" si="10"/>
        <v>#REF!</v>
      </c>
      <c r="BB167" s="27" t="e">
        <f t="shared" si="11"/>
        <v>#REF!</v>
      </c>
    </row>
    <row r="168" spans="1:54" x14ac:dyDescent="0.25">
      <c r="A168" t="s">
        <v>9532</v>
      </c>
      <c r="B168" s="25" t="e">
        <f>IF('Crisis Indicator Data'!#REF!="No Data",1,IF(#REF!&lt;&gt;"",1,0))</f>
        <v>#REF!</v>
      </c>
      <c r="C168" s="25" t="e">
        <f>IF('Crisis Indicator Data'!#REF!="No Data",1,IF(#REF!&lt;&gt;"",1,0))</f>
        <v>#REF!</v>
      </c>
      <c r="D168" s="25" t="e">
        <f>IF('Crisis Indicator Data'!#REF!="No Data",1,IF(#REF!&lt;&gt;"",1,0))</f>
        <v>#REF!</v>
      </c>
      <c r="E168" s="25" t="e">
        <f>IF('Crisis Indicator Data'!#REF!="No Data",1,IF(#REF!&lt;&gt;"",1,0))</f>
        <v>#REF!</v>
      </c>
      <c r="F168" s="25" t="e">
        <f>IF('Crisis Indicator Data'!#REF!="No Data",1,IF(#REF!&lt;&gt;"",1,0))</f>
        <v>#REF!</v>
      </c>
      <c r="G168" s="25" t="e">
        <f>IF('Crisis Indicator Data'!#REF!="No Data",1,IF(#REF!&lt;&gt;"",1,0))</f>
        <v>#REF!</v>
      </c>
      <c r="H168" s="25" t="e">
        <f>IF('Crisis Indicator Data'!#REF!="No Data",1,IF(#REF!&lt;&gt;"",1,0))</f>
        <v>#REF!</v>
      </c>
      <c r="I168" s="25" t="e">
        <f>IF('Crisis Indicator Data'!#REF!="No Data",1,IF(#REF!&lt;&gt;"",1,0))</f>
        <v>#REF!</v>
      </c>
      <c r="J168" s="25" t="e">
        <f>IF('Crisis Indicator Data'!#REF!="No Data",1,IF(#REF!&lt;&gt;"",1,0))</f>
        <v>#REF!</v>
      </c>
      <c r="K168" s="25" t="e">
        <f>IF('Crisis Indicator Data'!#REF!="No Data",1,IF(#REF!&lt;&gt;"",1,0))</f>
        <v>#REF!</v>
      </c>
      <c r="L168" s="25" t="e">
        <f>IF('Crisis Indicator Data'!#REF!="No Data",1,IF(#REF!&lt;&gt;"",1,0))</f>
        <v>#REF!</v>
      </c>
      <c r="M168" s="25" t="e">
        <f>IF('Crisis Indicator Data'!#REF!="No Data",1,IF(#REF!&lt;&gt;"",1,0))</f>
        <v>#REF!</v>
      </c>
      <c r="N168" s="25" t="e">
        <f>IF('Crisis Indicator Data'!#REF!="No Data",1,IF(#REF!&lt;&gt;"",1,0))</f>
        <v>#REF!</v>
      </c>
      <c r="O168" s="25" t="e">
        <f>IF('Crisis Indicator Data'!#REF!="No Data",1,IF(#REF!&lt;&gt;"",1,0))</f>
        <v>#REF!</v>
      </c>
      <c r="P168" s="25" t="e">
        <f>IF('Crisis Indicator Data'!#REF!="No Data",1,IF(#REF!&lt;&gt;"",1,0))</f>
        <v>#REF!</v>
      </c>
      <c r="Q168" s="25" t="e">
        <f>IF('Crisis Indicator Data'!#REF!="No Data",1,IF(#REF!&lt;&gt;"",1,0))</f>
        <v>#REF!</v>
      </c>
      <c r="R168" s="25" t="e">
        <f>IF('Crisis Indicator Data'!#REF!="No Data",1,IF(#REF!&lt;&gt;"",1,0))</f>
        <v>#REF!</v>
      </c>
      <c r="S168" s="25" t="e">
        <f>IF('Crisis Indicator Data'!#REF!="No Data",1,IF(#REF!&lt;&gt;"",1,0))</f>
        <v>#REF!</v>
      </c>
      <c r="T168" s="25" t="e">
        <f>IF('Crisis Indicator Data'!#REF!="No Data",1,IF(#REF!&lt;&gt;"",1,0))</f>
        <v>#REF!</v>
      </c>
      <c r="U168" s="25" t="e">
        <f>IF('Crisis Indicator Data'!#REF!="No Data",1,IF(#REF!&lt;&gt;"",1,0))</f>
        <v>#REF!</v>
      </c>
      <c r="V168" s="25" t="e">
        <f>IF('Crisis Indicator Data'!#REF!="No Data",1,IF(#REF!&lt;&gt;"",1,0))</f>
        <v>#REF!</v>
      </c>
      <c r="W168" s="25" t="e">
        <f>IF('Crisis Indicator Data'!#REF!="No Data",1,IF(#REF!&lt;&gt;"",1,0))</f>
        <v>#REF!</v>
      </c>
      <c r="X168" s="25" t="e">
        <f>IF('Crisis Indicator Data'!#REF!="No Data",1,IF(#REF!&lt;&gt;"",1,0))</f>
        <v>#REF!</v>
      </c>
      <c r="Y168" s="25" t="e">
        <f>IF('Crisis Indicator Data'!#REF!="No Data",1,IF(#REF!&lt;&gt;"",1,0))</f>
        <v>#REF!</v>
      </c>
      <c r="Z168" s="25" t="e">
        <f>IF('Crisis Indicator Data'!#REF!="No Data",1,IF(#REF!&lt;&gt;"",1,0))</f>
        <v>#REF!</v>
      </c>
      <c r="AA168" s="25" t="e">
        <f>IF('Crisis Indicator Data'!#REF!="No Data",1,IF(#REF!&lt;&gt;"",1,0))</f>
        <v>#REF!</v>
      </c>
      <c r="AB168" s="25" t="e">
        <f>IF('Crisis Indicator Data'!#REF!="No Data",1,IF(#REF!&lt;&gt;"",1,0))</f>
        <v>#REF!</v>
      </c>
      <c r="AC168" s="25" t="e">
        <f>IF('Crisis Indicator Data'!#REF!="No Data",1,IF(#REF!&lt;&gt;"",1,0))</f>
        <v>#REF!</v>
      </c>
      <c r="AD168" s="25" t="e">
        <f>IF('Crisis Indicator Data'!#REF!="No Data",1,IF(#REF!&lt;&gt;"",1,0))</f>
        <v>#REF!</v>
      </c>
      <c r="AE168" s="25" t="e">
        <f>IF('Crisis Indicator Data'!#REF!="No Data",1,IF(#REF!&lt;&gt;"",1,0))</f>
        <v>#REF!</v>
      </c>
      <c r="AF168" s="25" t="e">
        <f>IF('Crisis Indicator Data'!#REF!="No Data",1,IF(#REF!&lt;&gt;"",1,0))</f>
        <v>#REF!</v>
      </c>
      <c r="AG168" s="25" t="e">
        <f>IF('Crisis Indicator Data'!#REF!="No Data",1,IF(#REF!&lt;&gt;"",1,0))</f>
        <v>#REF!</v>
      </c>
      <c r="AH168" s="25" t="e">
        <f>IF('Crisis Indicator Data'!#REF!="No Data",1,IF(#REF!&lt;&gt;"",1,0))</f>
        <v>#REF!</v>
      </c>
      <c r="AI168" s="25" t="e">
        <f>IF('Crisis Indicator Data'!#REF!="No Data",1,IF(#REF!&lt;&gt;"",1,0))</f>
        <v>#REF!</v>
      </c>
      <c r="AJ168" s="25" t="e">
        <f>IF('Crisis Indicator Data'!#REF!="No Data",1,IF(#REF!&lt;&gt;"",1,0))</f>
        <v>#REF!</v>
      </c>
      <c r="AK168" s="25" t="e">
        <f>IF('Crisis Indicator Data'!#REF!="No Data",1,IF(#REF!&lt;&gt;"",1,0))</f>
        <v>#REF!</v>
      </c>
      <c r="AL168" s="25" t="e">
        <f>IF('Crisis Indicator Data'!#REF!="No Data",1,IF(#REF!&lt;&gt;"",1,0))</f>
        <v>#REF!</v>
      </c>
      <c r="AM168" s="25" t="e">
        <f>IF('Crisis Indicator Data'!#REF!="No Data",1,IF(#REF!&lt;&gt;"",1,0))</f>
        <v>#REF!</v>
      </c>
      <c r="AN168" s="25" t="e">
        <f>IF('Crisis Indicator Data'!#REF!="No Data",1,IF(#REF!&lt;&gt;"",1,0))</f>
        <v>#REF!</v>
      </c>
      <c r="AO168" s="25" t="e">
        <f>IF('Crisis Indicator Data'!#REF!="No Data",1,IF(#REF!&lt;&gt;"",1,0))</f>
        <v>#REF!</v>
      </c>
      <c r="AP168" s="25" t="e">
        <f>IF('Crisis Indicator Data'!#REF!="No Data",1,IF(#REF!&lt;&gt;"",1,0))</f>
        <v>#REF!</v>
      </c>
      <c r="AQ168" s="25" t="e">
        <f>IF('Crisis Indicator Data'!#REF!="No Data",1,IF(#REF!&lt;&gt;"",1,0))</f>
        <v>#REF!</v>
      </c>
      <c r="AR168" s="25" t="e">
        <f>IF('Crisis Indicator Data'!#REF!="No Data",1,IF(#REF!&lt;&gt;"",1,0))</f>
        <v>#REF!</v>
      </c>
      <c r="AS168" s="25" t="e">
        <f>IF('Crisis Indicator Data'!#REF!="No Data",1,IF(#REF!&lt;&gt;"",1,0))</f>
        <v>#REF!</v>
      </c>
      <c r="AT168" s="25" t="e">
        <f>IF('Crisis Indicator Data'!#REF!="No Data",1,IF(#REF!&lt;&gt;"",1,0))</f>
        <v>#REF!</v>
      </c>
      <c r="AU168" s="25" t="e">
        <f>IF('Crisis Indicator Data'!#REF!="No Data",1,IF(#REF!&lt;&gt;"",1,0))</f>
        <v>#REF!</v>
      </c>
      <c r="AV168" s="25" t="e">
        <f>IF('Crisis Indicator Data'!#REF!="No Data",1,IF(#REF!&lt;&gt;"",1,0))</f>
        <v>#REF!</v>
      </c>
      <c r="AW168" s="25" t="e">
        <f>IF('Crisis Indicator Data'!#REF!="No Data",1,IF(#REF!&lt;&gt;"",1,0))</f>
        <v>#REF!</v>
      </c>
      <c r="AX168" s="25" t="e">
        <f>IF('Crisis Indicator Data'!#REF!="No Data",1,IF(#REF!&lt;&gt;"",1,0))</f>
        <v>#REF!</v>
      </c>
      <c r="AY168" s="25" t="e">
        <f>IF('Crisis Indicator Data'!#REF!="No Data",1,IF(#REF!&lt;&gt;"",1,0))</f>
        <v>#REF!</v>
      </c>
      <c r="AZ168" s="25" t="e">
        <f>IF('Crisis Indicator Data'!#REF!="No Data",1,IF(#REF!&lt;&gt;"",1,0))</f>
        <v>#REF!</v>
      </c>
      <c r="BA168" t="e">
        <f t="shared" si="10"/>
        <v>#REF!</v>
      </c>
      <c r="BB168" s="27" t="e">
        <f t="shared" si="11"/>
        <v>#REF!</v>
      </c>
    </row>
    <row r="169" spans="1:54" x14ac:dyDescent="0.25">
      <c r="A169" t="s">
        <v>9544</v>
      </c>
      <c r="B169" s="25" t="e">
        <f>IF('Crisis Indicator Data'!#REF!="No Data",1,IF(#REF!&lt;&gt;"",1,0))</f>
        <v>#REF!</v>
      </c>
      <c r="C169" s="25" t="e">
        <f>IF('Crisis Indicator Data'!#REF!="No Data",1,IF(#REF!&lt;&gt;"",1,0))</f>
        <v>#REF!</v>
      </c>
      <c r="D169" s="25" t="e">
        <f>IF('Crisis Indicator Data'!#REF!="No Data",1,IF(#REF!&lt;&gt;"",1,0))</f>
        <v>#REF!</v>
      </c>
      <c r="E169" s="25" t="e">
        <f>IF('Crisis Indicator Data'!#REF!="No Data",1,IF(#REF!&lt;&gt;"",1,0))</f>
        <v>#REF!</v>
      </c>
      <c r="F169" s="25" t="e">
        <f>IF('Crisis Indicator Data'!#REF!="No Data",1,IF(#REF!&lt;&gt;"",1,0))</f>
        <v>#REF!</v>
      </c>
      <c r="G169" s="25" t="e">
        <f>IF('Crisis Indicator Data'!#REF!="No Data",1,IF(#REF!&lt;&gt;"",1,0))</f>
        <v>#REF!</v>
      </c>
      <c r="H169" s="25" t="e">
        <f>IF('Crisis Indicator Data'!#REF!="No Data",1,IF(#REF!&lt;&gt;"",1,0))</f>
        <v>#REF!</v>
      </c>
      <c r="I169" s="25" t="e">
        <f>IF('Crisis Indicator Data'!#REF!="No Data",1,IF(#REF!&lt;&gt;"",1,0))</f>
        <v>#REF!</v>
      </c>
      <c r="J169" s="25" t="e">
        <f>IF('Crisis Indicator Data'!#REF!="No Data",1,IF(#REF!&lt;&gt;"",1,0))</f>
        <v>#REF!</v>
      </c>
      <c r="K169" s="25" t="e">
        <f>IF('Crisis Indicator Data'!#REF!="No Data",1,IF(#REF!&lt;&gt;"",1,0))</f>
        <v>#REF!</v>
      </c>
      <c r="L169" s="25" t="e">
        <f>IF('Crisis Indicator Data'!#REF!="No Data",1,IF(#REF!&lt;&gt;"",1,0))</f>
        <v>#REF!</v>
      </c>
      <c r="M169" s="25" t="e">
        <f>IF('Crisis Indicator Data'!#REF!="No Data",1,IF(#REF!&lt;&gt;"",1,0))</f>
        <v>#REF!</v>
      </c>
      <c r="N169" s="25" t="e">
        <f>IF('Crisis Indicator Data'!#REF!="No Data",1,IF(#REF!&lt;&gt;"",1,0))</f>
        <v>#REF!</v>
      </c>
      <c r="O169" s="25" t="e">
        <f>IF('Crisis Indicator Data'!#REF!="No Data",1,IF(#REF!&lt;&gt;"",1,0))</f>
        <v>#REF!</v>
      </c>
      <c r="P169" s="25" t="e">
        <f>IF('Crisis Indicator Data'!#REF!="No Data",1,IF(#REF!&lt;&gt;"",1,0))</f>
        <v>#REF!</v>
      </c>
      <c r="Q169" s="25" t="e">
        <f>IF('Crisis Indicator Data'!#REF!="No Data",1,IF(#REF!&lt;&gt;"",1,0))</f>
        <v>#REF!</v>
      </c>
      <c r="R169" s="25" t="e">
        <f>IF('Crisis Indicator Data'!#REF!="No Data",1,IF(#REF!&lt;&gt;"",1,0))</f>
        <v>#REF!</v>
      </c>
      <c r="S169" s="25" t="e">
        <f>IF('Crisis Indicator Data'!#REF!="No Data",1,IF(#REF!&lt;&gt;"",1,0))</f>
        <v>#REF!</v>
      </c>
      <c r="T169" s="25" t="e">
        <f>IF('Crisis Indicator Data'!#REF!="No Data",1,IF(#REF!&lt;&gt;"",1,0))</f>
        <v>#REF!</v>
      </c>
      <c r="U169" s="25" t="e">
        <f>IF('Crisis Indicator Data'!#REF!="No Data",1,IF(#REF!&lt;&gt;"",1,0))</f>
        <v>#REF!</v>
      </c>
      <c r="V169" s="25" t="e">
        <f>IF('Crisis Indicator Data'!#REF!="No Data",1,IF(#REF!&lt;&gt;"",1,0))</f>
        <v>#REF!</v>
      </c>
      <c r="W169" s="25" t="e">
        <f>IF('Crisis Indicator Data'!#REF!="No Data",1,IF(#REF!&lt;&gt;"",1,0))</f>
        <v>#REF!</v>
      </c>
      <c r="X169" s="25" t="e">
        <f>IF('Crisis Indicator Data'!#REF!="No Data",1,IF(#REF!&lt;&gt;"",1,0))</f>
        <v>#REF!</v>
      </c>
      <c r="Y169" s="25" t="e">
        <f>IF('Crisis Indicator Data'!#REF!="No Data",1,IF(#REF!&lt;&gt;"",1,0))</f>
        <v>#REF!</v>
      </c>
      <c r="Z169" s="25" t="e">
        <f>IF('Crisis Indicator Data'!#REF!="No Data",1,IF(#REF!&lt;&gt;"",1,0))</f>
        <v>#REF!</v>
      </c>
      <c r="AA169" s="25" t="e">
        <f>IF('Crisis Indicator Data'!#REF!="No Data",1,IF(#REF!&lt;&gt;"",1,0))</f>
        <v>#REF!</v>
      </c>
      <c r="AB169" s="25" t="e">
        <f>IF('Crisis Indicator Data'!#REF!="No Data",1,IF(#REF!&lt;&gt;"",1,0))</f>
        <v>#REF!</v>
      </c>
      <c r="AC169" s="25" t="e">
        <f>IF('Crisis Indicator Data'!#REF!="No Data",1,IF(#REF!&lt;&gt;"",1,0))</f>
        <v>#REF!</v>
      </c>
      <c r="AD169" s="25" t="e">
        <f>IF('Crisis Indicator Data'!#REF!="No Data",1,IF(#REF!&lt;&gt;"",1,0))</f>
        <v>#REF!</v>
      </c>
      <c r="AE169" s="25" t="e">
        <f>IF('Crisis Indicator Data'!#REF!="No Data",1,IF(#REF!&lt;&gt;"",1,0))</f>
        <v>#REF!</v>
      </c>
      <c r="AF169" s="25" t="e">
        <f>IF('Crisis Indicator Data'!#REF!="No Data",1,IF(#REF!&lt;&gt;"",1,0))</f>
        <v>#REF!</v>
      </c>
      <c r="AG169" s="25" t="e">
        <f>IF('Crisis Indicator Data'!#REF!="No Data",1,IF(#REF!&lt;&gt;"",1,0))</f>
        <v>#REF!</v>
      </c>
      <c r="AH169" s="25" t="e">
        <f>IF('Crisis Indicator Data'!#REF!="No Data",1,IF(#REF!&lt;&gt;"",1,0))</f>
        <v>#REF!</v>
      </c>
      <c r="AI169" s="25" t="e">
        <f>IF('Crisis Indicator Data'!#REF!="No Data",1,IF(#REF!&lt;&gt;"",1,0))</f>
        <v>#REF!</v>
      </c>
      <c r="AJ169" s="25" t="e">
        <f>IF('Crisis Indicator Data'!#REF!="No Data",1,IF(#REF!&lt;&gt;"",1,0))</f>
        <v>#REF!</v>
      </c>
      <c r="AK169" s="25" t="e">
        <f>IF('Crisis Indicator Data'!#REF!="No Data",1,IF(#REF!&lt;&gt;"",1,0))</f>
        <v>#REF!</v>
      </c>
      <c r="AL169" s="25" t="e">
        <f>IF('Crisis Indicator Data'!#REF!="No Data",1,IF(#REF!&lt;&gt;"",1,0))</f>
        <v>#REF!</v>
      </c>
      <c r="AM169" s="25" t="e">
        <f>IF('Crisis Indicator Data'!#REF!="No Data",1,IF(#REF!&lt;&gt;"",1,0))</f>
        <v>#REF!</v>
      </c>
      <c r="AN169" s="25" t="e">
        <f>IF('Crisis Indicator Data'!#REF!="No Data",1,IF(#REF!&lt;&gt;"",1,0))</f>
        <v>#REF!</v>
      </c>
      <c r="AO169" s="25" t="e">
        <f>IF('Crisis Indicator Data'!#REF!="No Data",1,IF(#REF!&lt;&gt;"",1,0))</f>
        <v>#REF!</v>
      </c>
      <c r="AP169" s="25" t="e">
        <f>IF('Crisis Indicator Data'!#REF!="No Data",1,IF(#REF!&lt;&gt;"",1,0))</f>
        <v>#REF!</v>
      </c>
      <c r="AQ169" s="25" t="e">
        <f>IF('Crisis Indicator Data'!#REF!="No Data",1,IF(#REF!&lt;&gt;"",1,0))</f>
        <v>#REF!</v>
      </c>
      <c r="AR169" s="25" t="e">
        <f>IF('Crisis Indicator Data'!#REF!="No Data",1,IF(#REF!&lt;&gt;"",1,0))</f>
        <v>#REF!</v>
      </c>
      <c r="AS169" s="25" t="e">
        <f>IF('Crisis Indicator Data'!#REF!="No Data",1,IF(#REF!&lt;&gt;"",1,0))</f>
        <v>#REF!</v>
      </c>
      <c r="AT169" s="25" t="e">
        <f>IF('Crisis Indicator Data'!#REF!="No Data",1,IF(#REF!&lt;&gt;"",1,0))</f>
        <v>#REF!</v>
      </c>
      <c r="AU169" s="25" t="e">
        <f>IF('Crisis Indicator Data'!#REF!="No Data",1,IF(#REF!&lt;&gt;"",1,0))</f>
        <v>#REF!</v>
      </c>
      <c r="AV169" s="25" t="e">
        <f>IF('Crisis Indicator Data'!#REF!="No Data",1,IF(#REF!&lt;&gt;"",1,0))</f>
        <v>#REF!</v>
      </c>
      <c r="AW169" s="25" t="e">
        <f>IF('Crisis Indicator Data'!#REF!="No Data",1,IF(#REF!&lt;&gt;"",1,0))</f>
        <v>#REF!</v>
      </c>
      <c r="AX169" s="25" t="e">
        <f>IF('Crisis Indicator Data'!#REF!="No Data",1,IF(#REF!&lt;&gt;"",1,0))</f>
        <v>#REF!</v>
      </c>
      <c r="AY169" s="25" t="e">
        <f>IF('Crisis Indicator Data'!#REF!="No Data",1,IF(#REF!&lt;&gt;"",1,0))</f>
        <v>#REF!</v>
      </c>
      <c r="AZ169" s="25" t="e">
        <f>IF('Crisis Indicator Data'!#REF!="No Data",1,IF(#REF!&lt;&gt;"",1,0))</f>
        <v>#REF!</v>
      </c>
      <c r="BA169" t="e">
        <f t="shared" si="10"/>
        <v>#REF!</v>
      </c>
      <c r="BB169" s="27" t="e">
        <f t="shared" si="11"/>
        <v>#REF!</v>
      </c>
    </row>
    <row r="170" spans="1:54" x14ac:dyDescent="0.25">
      <c r="A170" t="s">
        <v>9530</v>
      </c>
      <c r="B170" s="25" t="e">
        <f>IF('Crisis Indicator Data'!#REF!="No Data",1,IF(#REF!&lt;&gt;"",1,0))</f>
        <v>#REF!</v>
      </c>
      <c r="C170" s="25" t="e">
        <f>IF('Crisis Indicator Data'!#REF!="No Data",1,IF(#REF!&lt;&gt;"",1,0))</f>
        <v>#REF!</v>
      </c>
      <c r="D170" s="25" t="e">
        <f>IF('Crisis Indicator Data'!#REF!="No Data",1,IF(#REF!&lt;&gt;"",1,0))</f>
        <v>#REF!</v>
      </c>
      <c r="E170" s="25" t="e">
        <f>IF('Crisis Indicator Data'!#REF!="No Data",1,IF(#REF!&lt;&gt;"",1,0))</f>
        <v>#REF!</v>
      </c>
      <c r="F170" s="25" t="e">
        <f>IF('Crisis Indicator Data'!#REF!="No Data",1,IF(#REF!&lt;&gt;"",1,0))</f>
        <v>#REF!</v>
      </c>
      <c r="G170" s="25" t="e">
        <f>IF('Crisis Indicator Data'!#REF!="No Data",1,IF(#REF!&lt;&gt;"",1,0))</f>
        <v>#REF!</v>
      </c>
      <c r="H170" s="25" t="e">
        <f>IF('Crisis Indicator Data'!#REF!="No Data",1,IF(#REF!&lt;&gt;"",1,0))</f>
        <v>#REF!</v>
      </c>
      <c r="I170" s="25" t="e">
        <f>IF('Crisis Indicator Data'!#REF!="No Data",1,IF(#REF!&lt;&gt;"",1,0))</f>
        <v>#REF!</v>
      </c>
      <c r="J170" s="25" t="e">
        <f>IF('Crisis Indicator Data'!#REF!="No Data",1,IF(#REF!&lt;&gt;"",1,0))</f>
        <v>#REF!</v>
      </c>
      <c r="K170" s="25" t="e">
        <f>IF('Crisis Indicator Data'!#REF!="No Data",1,IF(#REF!&lt;&gt;"",1,0))</f>
        <v>#REF!</v>
      </c>
      <c r="L170" s="25" t="e">
        <f>IF('Crisis Indicator Data'!#REF!="No Data",1,IF(#REF!&lt;&gt;"",1,0))</f>
        <v>#REF!</v>
      </c>
      <c r="M170" s="25" t="e">
        <f>IF('Crisis Indicator Data'!#REF!="No Data",1,IF(#REF!&lt;&gt;"",1,0))</f>
        <v>#REF!</v>
      </c>
      <c r="N170" s="25" t="e">
        <f>IF('Crisis Indicator Data'!#REF!="No Data",1,IF(#REF!&lt;&gt;"",1,0))</f>
        <v>#REF!</v>
      </c>
      <c r="O170" s="25" t="e">
        <f>IF('Crisis Indicator Data'!#REF!="No Data",1,IF(#REF!&lt;&gt;"",1,0))</f>
        <v>#REF!</v>
      </c>
      <c r="P170" s="25" t="e">
        <f>IF('Crisis Indicator Data'!#REF!="No Data",1,IF(#REF!&lt;&gt;"",1,0))</f>
        <v>#REF!</v>
      </c>
      <c r="Q170" s="25" t="e">
        <f>IF('Crisis Indicator Data'!#REF!="No Data",1,IF(#REF!&lt;&gt;"",1,0))</f>
        <v>#REF!</v>
      </c>
      <c r="R170" s="25" t="e">
        <f>IF('Crisis Indicator Data'!#REF!="No Data",1,IF(#REF!&lt;&gt;"",1,0))</f>
        <v>#REF!</v>
      </c>
      <c r="S170" s="25" t="e">
        <f>IF('Crisis Indicator Data'!#REF!="No Data",1,IF(#REF!&lt;&gt;"",1,0))</f>
        <v>#REF!</v>
      </c>
      <c r="T170" s="25" t="e">
        <f>IF('Crisis Indicator Data'!#REF!="No Data",1,IF(#REF!&lt;&gt;"",1,0))</f>
        <v>#REF!</v>
      </c>
      <c r="U170" s="25" t="e">
        <f>IF('Crisis Indicator Data'!#REF!="No Data",1,IF(#REF!&lt;&gt;"",1,0))</f>
        <v>#REF!</v>
      </c>
      <c r="V170" s="25" t="e">
        <f>IF('Crisis Indicator Data'!#REF!="No Data",1,IF(#REF!&lt;&gt;"",1,0))</f>
        <v>#REF!</v>
      </c>
      <c r="W170" s="25" t="e">
        <f>IF('Crisis Indicator Data'!#REF!="No Data",1,IF(#REF!&lt;&gt;"",1,0))</f>
        <v>#REF!</v>
      </c>
      <c r="X170" s="25" t="e">
        <f>IF('Crisis Indicator Data'!#REF!="No Data",1,IF(#REF!&lt;&gt;"",1,0))</f>
        <v>#REF!</v>
      </c>
      <c r="Y170" s="25" t="e">
        <f>IF('Crisis Indicator Data'!#REF!="No Data",1,IF(#REF!&lt;&gt;"",1,0))</f>
        <v>#REF!</v>
      </c>
      <c r="Z170" s="25" t="e">
        <f>IF('Crisis Indicator Data'!#REF!="No Data",1,IF(#REF!&lt;&gt;"",1,0))</f>
        <v>#REF!</v>
      </c>
      <c r="AA170" s="25" t="e">
        <f>IF('Crisis Indicator Data'!#REF!="No Data",1,IF(#REF!&lt;&gt;"",1,0))</f>
        <v>#REF!</v>
      </c>
      <c r="AB170" s="25" t="e">
        <f>IF('Crisis Indicator Data'!#REF!="No Data",1,IF(#REF!&lt;&gt;"",1,0))</f>
        <v>#REF!</v>
      </c>
      <c r="AC170" s="25" t="e">
        <f>IF('Crisis Indicator Data'!#REF!="No Data",1,IF(#REF!&lt;&gt;"",1,0))</f>
        <v>#REF!</v>
      </c>
      <c r="AD170" s="25" t="e">
        <f>IF('Crisis Indicator Data'!#REF!="No Data",1,IF(#REF!&lt;&gt;"",1,0))</f>
        <v>#REF!</v>
      </c>
      <c r="AE170" s="25" t="e">
        <f>IF('Crisis Indicator Data'!#REF!="No Data",1,IF(#REF!&lt;&gt;"",1,0))</f>
        <v>#REF!</v>
      </c>
      <c r="AF170" s="25" t="e">
        <f>IF('Crisis Indicator Data'!#REF!="No Data",1,IF(#REF!&lt;&gt;"",1,0))</f>
        <v>#REF!</v>
      </c>
      <c r="AG170" s="25" t="e">
        <f>IF('Crisis Indicator Data'!#REF!="No Data",1,IF(#REF!&lt;&gt;"",1,0))</f>
        <v>#REF!</v>
      </c>
      <c r="AH170" s="25" t="e">
        <f>IF('Crisis Indicator Data'!#REF!="No Data",1,IF(#REF!&lt;&gt;"",1,0))</f>
        <v>#REF!</v>
      </c>
      <c r="AI170" s="25" t="e">
        <f>IF('Crisis Indicator Data'!#REF!="No Data",1,IF(#REF!&lt;&gt;"",1,0))</f>
        <v>#REF!</v>
      </c>
      <c r="AJ170" s="25" t="e">
        <f>IF('Crisis Indicator Data'!#REF!="No Data",1,IF(#REF!&lt;&gt;"",1,0))</f>
        <v>#REF!</v>
      </c>
      <c r="AK170" s="25" t="e">
        <f>IF('Crisis Indicator Data'!#REF!="No Data",1,IF(#REF!&lt;&gt;"",1,0))</f>
        <v>#REF!</v>
      </c>
      <c r="AL170" s="25" t="e">
        <f>IF('Crisis Indicator Data'!#REF!="No Data",1,IF(#REF!&lt;&gt;"",1,0))</f>
        <v>#REF!</v>
      </c>
      <c r="AM170" s="25" t="e">
        <f>IF('Crisis Indicator Data'!#REF!="No Data",1,IF(#REF!&lt;&gt;"",1,0))</f>
        <v>#REF!</v>
      </c>
      <c r="AN170" s="25" t="e">
        <f>IF('Crisis Indicator Data'!#REF!="No Data",1,IF(#REF!&lt;&gt;"",1,0))</f>
        <v>#REF!</v>
      </c>
      <c r="AO170" s="25" t="e">
        <f>IF('Crisis Indicator Data'!#REF!="No Data",1,IF(#REF!&lt;&gt;"",1,0))</f>
        <v>#REF!</v>
      </c>
      <c r="AP170" s="25" t="e">
        <f>IF('Crisis Indicator Data'!#REF!="No Data",1,IF(#REF!&lt;&gt;"",1,0))</f>
        <v>#REF!</v>
      </c>
      <c r="AQ170" s="25" t="e">
        <f>IF('Crisis Indicator Data'!#REF!="No Data",1,IF(#REF!&lt;&gt;"",1,0))</f>
        <v>#REF!</v>
      </c>
      <c r="AR170" s="25" t="e">
        <f>IF('Crisis Indicator Data'!#REF!="No Data",1,IF(#REF!&lt;&gt;"",1,0))</f>
        <v>#REF!</v>
      </c>
      <c r="AS170" s="25" t="e">
        <f>IF('Crisis Indicator Data'!#REF!="No Data",1,IF(#REF!&lt;&gt;"",1,0))</f>
        <v>#REF!</v>
      </c>
      <c r="AT170" s="25" t="e">
        <f>IF('Crisis Indicator Data'!#REF!="No Data",1,IF(#REF!&lt;&gt;"",1,0))</f>
        <v>#REF!</v>
      </c>
      <c r="AU170" s="25" t="e">
        <f>IF('Crisis Indicator Data'!#REF!="No Data",1,IF(#REF!&lt;&gt;"",1,0))</f>
        <v>#REF!</v>
      </c>
      <c r="AV170" s="25" t="e">
        <f>IF('Crisis Indicator Data'!#REF!="No Data",1,IF(#REF!&lt;&gt;"",1,0))</f>
        <v>#REF!</v>
      </c>
      <c r="AW170" s="25" t="e">
        <f>IF('Crisis Indicator Data'!#REF!="No Data",1,IF(#REF!&lt;&gt;"",1,0))</f>
        <v>#REF!</v>
      </c>
      <c r="AX170" s="25" t="e">
        <f>IF('Crisis Indicator Data'!#REF!="No Data",1,IF(#REF!&lt;&gt;"",1,0))</f>
        <v>#REF!</v>
      </c>
      <c r="AY170" s="25" t="e">
        <f>IF('Crisis Indicator Data'!#REF!="No Data",1,IF(#REF!&lt;&gt;"",1,0))</f>
        <v>#REF!</v>
      </c>
      <c r="AZ170" s="25" t="e">
        <f>IF('Crisis Indicator Data'!#REF!="No Data",1,IF(#REF!&lt;&gt;"",1,0))</f>
        <v>#REF!</v>
      </c>
      <c r="BA170" t="e">
        <f t="shared" si="10"/>
        <v>#REF!</v>
      </c>
      <c r="BB170" s="27" t="e">
        <f t="shared" si="11"/>
        <v>#REF!</v>
      </c>
    </row>
    <row r="171" spans="1:54" x14ac:dyDescent="0.25">
      <c r="A171" t="s">
        <v>9448</v>
      </c>
      <c r="B171" s="25" t="e">
        <f>IF('Crisis Indicator Data'!#REF!="No Data",1,IF(#REF!&lt;&gt;"",1,0))</f>
        <v>#REF!</v>
      </c>
      <c r="C171" s="25" t="e">
        <f>IF('Crisis Indicator Data'!#REF!="No Data",1,IF(#REF!&lt;&gt;"",1,0))</f>
        <v>#REF!</v>
      </c>
      <c r="D171" s="25" t="e">
        <f>IF('Crisis Indicator Data'!#REF!="No Data",1,IF(#REF!&lt;&gt;"",1,0))</f>
        <v>#REF!</v>
      </c>
      <c r="E171" s="25" t="e">
        <f>IF('Crisis Indicator Data'!#REF!="No Data",1,IF(#REF!&lt;&gt;"",1,0))</f>
        <v>#REF!</v>
      </c>
      <c r="F171" s="25" t="e">
        <f>IF('Crisis Indicator Data'!#REF!="No Data",1,IF(#REF!&lt;&gt;"",1,0))</f>
        <v>#REF!</v>
      </c>
      <c r="G171" s="25" t="e">
        <f>IF('Crisis Indicator Data'!#REF!="No Data",1,IF(#REF!&lt;&gt;"",1,0))</f>
        <v>#REF!</v>
      </c>
      <c r="H171" s="25" t="e">
        <f>IF('Crisis Indicator Data'!#REF!="No Data",1,IF(#REF!&lt;&gt;"",1,0))</f>
        <v>#REF!</v>
      </c>
      <c r="I171" s="25" t="e">
        <f>IF('Crisis Indicator Data'!#REF!="No Data",1,IF(#REF!&lt;&gt;"",1,0))</f>
        <v>#REF!</v>
      </c>
      <c r="J171" s="25" t="e">
        <f>IF('Crisis Indicator Data'!#REF!="No Data",1,IF(#REF!&lt;&gt;"",1,0))</f>
        <v>#REF!</v>
      </c>
      <c r="K171" s="25" t="e">
        <f>IF('Crisis Indicator Data'!#REF!="No Data",1,IF(#REF!&lt;&gt;"",1,0))</f>
        <v>#REF!</v>
      </c>
      <c r="L171" s="25" t="e">
        <f>IF('Crisis Indicator Data'!#REF!="No Data",1,IF(#REF!&lt;&gt;"",1,0))</f>
        <v>#REF!</v>
      </c>
      <c r="M171" s="25" t="e">
        <f>IF('Crisis Indicator Data'!#REF!="No Data",1,IF(#REF!&lt;&gt;"",1,0))</f>
        <v>#REF!</v>
      </c>
      <c r="N171" s="25" t="e">
        <f>IF('Crisis Indicator Data'!#REF!="No Data",1,IF(#REF!&lt;&gt;"",1,0))</f>
        <v>#REF!</v>
      </c>
      <c r="O171" s="25" t="e">
        <f>IF('Crisis Indicator Data'!#REF!="No Data",1,IF(#REF!&lt;&gt;"",1,0))</f>
        <v>#REF!</v>
      </c>
      <c r="P171" s="25" t="e">
        <f>IF('Crisis Indicator Data'!#REF!="No Data",1,IF(#REF!&lt;&gt;"",1,0))</f>
        <v>#REF!</v>
      </c>
      <c r="Q171" s="25" t="e">
        <f>IF('Crisis Indicator Data'!#REF!="No Data",1,IF(#REF!&lt;&gt;"",1,0))</f>
        <v>#REF!</v>
      </c>
      <c r="R171" s="25" t="e">
        <f>IF('Crisis Indicator Data'!#REF!="No Data",1,IF(#REF!&lt;&gt;"",1,0))</f>
        <v>#REF!</v>
      </c>
      <c r="S171" s="25" t="e">
        <f>IF('Crisis Indicator Data'!#REF!="No Data",1,IF(#REF!&lt;&gt;"",1,0))</f>
        <v>#REF!</v>
      </c>
      <c r="T171" s="25" t="e">
        <f>IF('Crisis Indicator Data'!#REF!="No Data",1,IF(#REF!&lt;&gt;"",1,0))</f>
        <v>#REF!</v>
      </c>
      <c r="U171" s="25" t="e">
        <f>IF('Crisis Indicator Data'!#REF!="No Data",1,IF(#REF!&lt;&gt;"",1,0))</f>
        <v>#REF!</v>
      </c>
      <c r="V171" s="25" t="e">
        <f>IF('Crisis Indicator Data'!#REF!="No Data",1,IF(#REF!&lt;&gt;"",1,0))</f>
        <v>#REF!</v>
      </c>
      <c r="W171" s="25" t="e">
        <f>IF('Crisis Indicator Data'!#REF!="No Data",1,IF(#REF!&lt;&gt;"",1,0))</f>
        <v>#REF!</v>
      </c>
      <c r="X171" s="25" t="e">
        <f>IF('Crisis Indicator Data'!#REF!="No Data",1,IF(#REF!&lt;&gt;"",1,0))</f>
        <v>#REF!</v>
      </c>
      <c r="Y171" s="25" t="e">
        <f>IF('Crisis Indicator Data'!#REF!="No Data",1,IF(#REF!&lt;&gt;"",1,0))</f>
        <v>#REF!</v>
      </c>
      <c r="Z171" s="25" t="e">
        <f>IF('Crisis Indicator Data'!#REF!="No Data",1,IF(#REF!&lt;&gt;"",1,0))</f>
        <v>#REF!</v>
      </c>
      <c r="AA171" s="25" t="e">
        <f>IF('Crisis Indicator Data'!#REF!="No Data",1,IF(#REF!&lt;&gt;"",1,0))</f>
        <v>#REF!</v>
      </c>
      <c r="AB171" s="25" t="e">
        <f>IF('Crisis Indicator Data'!#REF!="No Data",1,IF(#REF!&lt;&gt;"",1,0))</f>
        <v>#REF!</v>
      </c>
      <c r="AC171" s="25" t="e">
        <f>IF('Crisis Indicator Data'!#REF!="No Data",1,IF(#REF!&lt;&gt;"",1,0))</f>
        <v>#REF!</v>
      </c>
      <c r="AD171" s="25" t="e">
        <f>IF('Crisis Indicator Data'!#REF!="No Data",1,IF(#REF!&lt;&gt;"",1,0))</f>
        <v>#REF!</v>
      </c>
      <c r="AE171" s="25" t="e">
        <f>IF('Crisis Indicator Data'!#REF!="No Data",1,IF(#REF!&lt;&gt;"",1,0))</f>
        <v>#REF!</v>
      </c>
      <c r="AF171" s="25" t="e">
        <f>IF('Crisis Indicator Data'!#REF!="No Data",1,IF(#REF!&lt;&gt;"",1,0))</f>
        <v>#REF!</v>
      </c>
      <c r="AG171" s="25" t="e">
        <f>IF('Crisis Indicator Data'!#REF!="No Data",1,IF(#REF!&lt;&gt;"",1,0))</f>
        <v>#REF!</v>
      </c>
      <c r="AH171" s="25" t="e">
        <f>IF('Crisis Indicator Data'!#REF!="No Data",1,IF(#REF!&lt;&gt;"",1,0))</f>
        <v>#REF!</v>
      </c>
      <c r="AI171" s="25" t="e">
        <f>IF('Crisis Indicator Data'!#REF!="No Data",1,IF(#REF!&lt;&gt;"",1,0))</f>
        <v>#REF!</v>
      </c>
      <c r="AJ171" s="25" t="e">
        <f>IF('Crisis Indicator Data'!#REF!="No Data",1,IF(#REF!&lt;&gt;"",1,0))</f>
        <v>#REF!</v>
      </c>
      <c r="AK171" s="25" t="e">
        <f>IF('Crisis Indicator Data'!#REF!="No Data",1,IF(#REF!&lt;&gt;"",1,0))</f>
        <v>#REF!</v>
      </c>
      <c r="AL171" s="25" t="e">
        <f>IF('Crisis Indicator Data'!#REF!="No Data",1,IF(#REF!&lt;&gt;"",1,0))</f>
        <v>#REF!</v>
      </c>
      <c r="AM171" s="25" t="e">
        <f>IF('Crisis Indicator Data'!#REF!="No Data",1,IF(#REF!&lt;&gt;"",1,0))</f>
        <v>#REF!</v>
      </c>
      <c r="AN171" s="25" t="e">
        <f>IF('Crisis Indicator Data'!#REF!="No Data",1,IF(#REF!&lt;&gt;"",1,0))</f>
        <v>#REF!</v>
      </c>
      <c r="AO171" s="25" t="e">
        <f>IF('Crisis Indicator Data'!#REF!="No Data",1,IF(#REF!&lt;&gt;"",1,0))</f>
        <v>#REF!</v>
      </c>
      <c r="AP171" s="25" t="e">
        <f>IF('Crisis Indicator Data'!#REF!="No Data",1,IF(#REF!&lt;&gt;"",1,0))</f>
        <v>#REF!</v>
      </c>
      <c r="AQ171" s="25" t="e">
        <f>IF('Crisis Indicator Data'!#REF!="No Data",1,IF(#REF!&lt;&gt;"",1,0))</f>
        <v>#REF!</v>
      </c>
      <c r="AR171" s="25" t="e">
        <f>IF('Crisis Indicator Data'!#REF!="No Data",1,IF(#REF!&lt;&gt;"",1,0))</f>
        <v>#REF!</v>
      </c>
      <c r="AS171" s="25" t="e">
        <f>IF('Crisis Indicator Data'!#REF!="No Data",1,IF(#REF!&lt;&gt;"",1,0))</f>
        <v>#REF!</v>
      </c>
      <c r="AT171" s="25" t="e">
        <f>IF('Crisis Indicator Data'!#REF!="No Data",1,IF(#REF!&lt;&gt;"",1,0))</f>
        <v>#REF!</v>
      </c>
      <c r="AU171" s="25" t="e">
        <f>IF('Crisis Indicator Data'!#REF!="No Data",1,IF(#REF!&lt;&gt;"",1,0))</f>
        <v>#REF!</v>
      </c>
      <c r="AV171" s="25" t="e">
        <f>IF('Crisis Indicator Data'!#REF!="No Data",1,IF(#REF!&lt;&gt;"",1,0))</f>
        <v>#REF!</v>
      </c>
      <c r="AW171" s="25" t="e">
        <f>IF('Crisis Indicator Data'!#REF!="No Data",1,IF(#REF!&lt;&gt;"",1,0))</f>
        <v>#REF!</v>
      </c>
      <c r="AX171" s="25" t="e">
        <f>IF('Crisis Indicator Data'!#REF!="No Data",1,IF(#REF!&lt;&gt;"",1,0))</f>
        <v>#REF!</v>
      </c>
      <c r="AY171" s="25" t="e">
        <f>IF('Crisis Indicator Data'!#REF!="No Data",1,IF(#REF!&lt;&gt;"",1,0))</f>
        <v>#REF!</v>
      </c>
      <c r="AZ171" s="25" t="e">
        <f>IF('Crisis Indicator Data'!#REF!="No Data",1,IF(#REF!&lt;&gt;"",1,0))</f>
        <v>#REF!</v>
      </c>
      <c r="BA171" t="e">
        <f t="shared" si="10"/>
        <v>#REF!</v>
      </c>
      <c r="BB171" s="27" t="e">
        <f t="shared" si="11"/>
        <v>#REF!</v>
      </c>
    </row>
    <row r="172" spans="1:54" x14ac:dyDescent="0.25">
      <c r="A172" t="s">
        <v>9536</v>
      </c>
      <c r="B172" s="25" t="e">
        <f>IF('Crisis Indicator Data'!#REF!="No Data",1,IF(#REF!&lt;&gt;"",1,0))</f>
        <v>#REF!</v>
      </c>
      <c r="C172" s="25" t="e">
        <f>IF('Crisis Indicator Data'!#REF!="No Data",1,IF(#REF!&lt;&gt;"",1,0))</f>
        <v>#REF!</v>
      </c>
      <c r="D172" s="25" t="e">
        <f>IF('Crisis Indicator Data'!#REF!="No Data",1,IF(#REF!&lt;&gt;"",1,0))</f>
        <v>#REF!</v>
      </c>
      <c r="E172" s="25" t="e">
        <f>IF('Crisis Indicator Data'!#REF!="No Data",1,IF(#REF!&lt;&gt;"",1,0))</f>
        <v>#REF!</v>
      </c>
      <c r="F172" s="25" t="e">
        <f>IF('Crisis Indicator Data'!#REF!="No Data",1,IF(#REF!&lt;&gt;"",1,0))</f>
        <v>#REF!</v>
      </c>
      <c r="G172" s="25" t="e">
        <f>IF('Crisis Indicator Data'!#REF!="No Data",1,IF(#REF!&lt;&gt;"",1,0))</f>
        <v>#REF!</v>
      </c>
      <c r="H172" s="25" t="e">
        <f>IF('Crisis Indicator Data'!#REF!="No Data",1,IF(#REF!&lt;&gt;"",1,0))</f>
        <v>#REF!</v>
      </c>
      <c r="I172" s="25" t="e">
        <f>IF('Crisis Indicator Data'!#REF!="No Data",1,IF(#REF!&lt;&gt;"",1,0))</f>
        <v>#REF!</v>
      </c>
      <c r="J172" s="25" t="e">
        <f>IF('Crisis Indicator Data'!#REF!="No Data",1,IF(#REF!&lt;&gt;"",1,0))</f>
        <v>#REF!</v>
      </c>
      <c r="K172" s="25" t="e">
        <f>IF('Crisis Indicator Data'!#REF!="No Data",1,IF(#REF!&lt;&gt;"",1,0))</f>
        <v>#REF!</v>
      </c>
      <c r="L172" s="25" t="e">
        <f>IF('Crisis Indicator Data'!#REF!="No Data",1,IF(#REF!&lt;&gt;"",1,0))</f>
        <v>#REF!</v>
      </c>
      <c r="M172" s="25" t="e">
        <f>IF('Crisis Indicator Data'!#REF!="No Data",1,IF(#REF!&lt;&gt;"",1,0))</f>
        <v>#REF!</v>
      </c>
      <c r="N172" s="25" t="e">
        <f>IF('Crisis Indicator Data'!#REF!="No Data",1,IF(#REF!&lt;&gt;"",1,0))</f>
        <v>#REF!</v>
      </c>
      <c r="O172" s="25" t="e">
        <f>IF('Crisis Indicator Data'!#REF!="No Data",1,IF(#REF!&lt;&gt;"",1,0))</f>
        <v>#REF!</v>
      </c>
      <c r="P172" s="25" t="e">
        <f>IF('Crisis Indicator Data'!#REF!="No Data",1,IF(#REF!&lt;&gt;"",1,0))</f>
        <v>#REF!</v>
      </c>
      <c r="Q172" s="25" t="e">
        <f>IF('Crisis Indicator Data'!#REF!="No Data",1,IF(#REF!&lt;&gt;"",1,0))</f>
        <v>#REF!</v>
      </c>
      <c r="R172" s="25" t="e">
        <f>IF('Crisis Indicator Data'!#REF!="No Data",1,IF(#REF!&lt;&gt;"",1,0))</f>
        <v>#REF!</v>
      </c>
      <c r="S172" s="25" t="e">
        <f>IF('Crisis Indicator Data'!#REF!="No Data",1,IF(#REF!&lt;&gt;"",1,0))</f>
        <v>#REF!</v>
      </c>
      <c r="T172" s="25" t="e">
        <f>IF('Crisis Indicator Data'!#REF!="No Data",1,IF(#REF!&lt;&gt;"",1,0))</f>
        <v>#REF!</v>
      </c>
      <c r="U172" s="25" t="e">
        <f>IF('Crisis Indicator Data'!#REF!="No Data",1,IF(#REF!&lt;&gt;"",1,0))</f>
        <v>#REF!</v>
      </c>
      <c r="V172" s="25" t="e">
        <f>IF('Crisis Indicator Data'!#REF!="No Data",1,IF(#REF!&lt;&gt;"",1,0))</f>
        <v>#REF!</v>
      </c>
      <c r="W172" s="25" t="e">
        <f>IF('Crisis Indicator Data'!#REF!="No Data",1,IF(#REF!&lt;&gt;"",1,0))</f>
        <v>#REF!</v>
      </c>
      <c r="X172" s="25" t="e">
        <f>IF('Crisis Indicator Data'!#REF!="No Data",1,IF(#REF!&lt;&gt;"",1,0))</f>
        <v>#REF!</v>
      </c>
      <c r="Y172" s="25" t="e">
        <f>IF('Crisis Indicator Data'!#REF!="No Data",1,IF(#REF!&lt;&gt;"",1,0))</f>
        <v>#REF!</v>
      </c>
      <c r="Z172" s="25" t="e">
        <f>IF('Crisis Indicator Data'!#REF!="No Data",1,IF(#REF!&lt;&gt;"",1,0))</f>
        <v>#REF!</v>
      </c>
      <c r="AA172" s="25" t="e">
        <f>IF('Crisis Indicator Data'!#REF!="No Data",1,IF(#REF!&lt;&gt;"",1,0))</f>
        <v>#REF!</v>
      </c>
      <c r="AB172" s="25" t="e">
        <f>IF('Crisis Indicator Data'!#REF!="No Data",1,IF(#REF!&lt;&gt;"",1,0))</f>
        <v>#REF!</v>
      </c>
      <c r="AC172" s="25" t="e">
        <f>IF('Crisis Indicator Data'!#REF!="No Data",1,IF(#REF!&lt;&gt;"",1,0))</f>
        <v>#REF!</v>
      </c>
      <c r="AD172" s="25" t="e">
        <f>IF('Crisis Indicator Data'!#REF!="No Data",1,IF(#REF!&lt;&gt;"",1,0))</f>
        <v>#REF!</v>
      </c>
      <c r="AE172" s="25" t="e">
        <f>IF('Crisis Indicator Data'!#REF!="No Data",1,IF(#REF!&lt;&gt;"",1,0))</f>
        <v>#REF!</v>
      </c>
      <c r="AF172" s="25" t="e">
        <f>IF('Crisis Indicator Data'!#REF!="No Data",1,IF(#REF!&lt;&gt;"",1,0))</f>
        <v>#REF!</v>
      </c>
      <c r="AG172" s="25" t="e">
        <f>IF('Crisis Indicator Data'!#REF!="No Data",1,IF(#REF!&lt;&gt;"",1,0))</f>
        <v>#REF!</v>
      </c>
      <c r="AH172" s="25" t="e">
        <f>IF('Crisis Indicator Data'!#REF!="No Data",1,IF(#REF!&lt;&gt;"",1,0))</f>
        <v>#REF!</v>
      </c>
      <c r="AI172" s="25" t="e">
        <f>IF('Crisis Indicator Data'!#REF!="No Data",1,IF(#REF!&lt;&gt;"",1,0))</f>
        <v>#REF!</v>
      </c>
      <c r="AJ172" s="25" t="e">
        <f>IF('Crisis Indicator Data'!#REF!="No Data",1,IF(#REF!&lt;&gt;"",1,0))</f>
        <v>#REF!</v>
      </c>
      <c r="AK172" s="25" t="e">
        <f>IF('Crisis Indicator Data'!#REF!="No Data",1,IF(#REF!&lt;&gt;"",1,0))</f>
        <v>#REF!</v>
      </c>
      <c r="AL172" s="25" t="e">
        <f>IF('Crisis Indicator Data'!#REF!="No Data",1,IF(#REF!&lt;&gt;"",1,0))</f>
        <v>#REF!</v>
      </c>
      <c r="AM172" s="25" t="e">
        <f>IF('Crisis Indicator Data'!#REF!="No Data",1,IF(#REF!&lt;&gt;"",1,0))</f>
        <v>#REF!</v>
      </c>
      <c r="AN172" s="25" t="e">
        <f>IF('Crisis Indicator Data'!#REF!="No Data",1,IF(#REF!&lt;&gt;"",1,0))</f>
        <v>#REF!</v>
      </c>
      <c r="AO172" s="25" t="e">
        <f>IF('Crisis Indicator Data'!#REF!="No Data",1,IF(#REF!&lt;&gt;"",1,0))</f>
        <v>#REF!</v>
      </c>
      <c r="AP172" s="25" t="e">
        <f>IF('Crisis Indicator Data'!#REF!="No Data",1,IF(#REF!&lt;&gt;"",1,0))</f>
        <v>#REF!</v>
      </c>
      <c r="AQ172" s="25" t="e">
        <f>IF('Crisis Indicator Data'!#REF!="No Data",1,IF(#REF!&lt;&gt;"",1,0))</f>
        <v>#REF!</v>
      </c>
      <c r="AR172" s="25" t="e">
        <f>IF('Crisis Indicator Data'!#REF!="No Data",1,IF(#REF!&lt;&gt;"",1,0))</f>
        <v>#REF!</v>
      </c>
      <c r="AS172" s="25" t="e">
        <f>IF('Crisis Indicator Data'!#REF!="No Data",1,IF(#REF!&lt;&gt;"",1,0))</f>
        <v>#REF!</v>
      </c>
      <c r="AT172" s="25" t="e">
        <f>IF('Crisis Indicator Data'!#REF!="No Data",1,IF(#REF!&lt;&gt;"",1,0))</f>
        <v>#REF!</v>
      </c>
      <c r="AU172" s="25" t="e">
        <f>IF('Crisis Indicator Data'!#REF!="No Data",1,IF(#REF!&lt;&gt;"",1,0))</f>
        <v>#REF!</v>
      </c>
      <c r="AV172" s="25" t="e">
        <f>IF('Crisis Indicator Data'!#REF!="No Data",1,IF(#REF!&lt;&gt;"",1,0))</f>
        <v>#REF!</v>
      </c>
      <c r="AW172" s="25" t="e">
        <f>IF('Crisis Indicator Data'!#REF!="No Data",1,IF(#REF!&lt;&gt;"",1,0))</f>
        <v>#REF!</v>
      </c>
      <c r="AX172" s="25" t="e">
        <f>IF('Crisis Indicator Data'!#REF!="No Data",1,IF(#REF!&lt;&gt;"",1,0))</f>
        <v>#REF!</v>
      </c>
      <c r="AY172" s="25" t="e">
        <f>IF('Crisis Indicator Data'!#REF!="No Data",1,IF(#REF!&lt;&gt;"",1,0))</f>
        <v>#REF!</v>
      </c>
      <c r="AZ172" s="25" t="e">
        <f>IF('Crisis Indicator Data'!#REF!="No Data",1,IF(#REF!&lt;&gt;"",1,0))</f>
        <v>#REF!</v>
      </c>
      <c r="BA172" t="e">
        <f t="shared" si="10"/>
        <v>#REF!</v>
      </c>
      <c r="BB172" s="27" t="e">
        <f t="shared" si="11"/>
        <v>#REF!</v>
      </c>
    </row>
    <row r="173" spans="1:54" x14ac:dyDescent="0.25">
      <c r="A173" t="s">
        <v>9529</v>
      </c>
      <c r="B173" s="25" t="e">
        <f>IF('Crisis Indicator Data'!#REF!="No Data",1,IF(#REF!&lt;&gt;"",1,0))</f>
        <v>#REF!</v>
      </c>
      <c r="C173" s="25" t="e">
        <f>IF('Crisis Indicator Data'!#REF!="No Data",1,IF(#REF!&lt;&gt;"",1,0))</f>
        <v>#REF!</v>
      </c>
      <c r="D173" s="25" t="e">
        <f>IF('Crisis Indicator Data'!#REF!="No Data",1,IF(#REF!&lt;&gt;"",1,0))</f>
        <v>#REF!</v>
      </c>
      <c r="E173" s="25" t="e">
        <f>IF('Crisis Indicator Data'!#REF!="No Data",1,IF(#REF!&lt;&gt;"",1,0))</f>
        <v>#REF!</v>
      </c>
      <c r="F173" s="25" t="e">
        <f>IF('Crisis Indicator Data'!#REF!="No Data",1,IF(#REF!&lt;&gt;"",1,0))</f>
        <v>#REF!</v>
      </c>
      <c r="G173" s="25" t="e">
        <f>IF('Crisis Indicator Data'!#REF!="No Data",1,IF(#REF!&lt;&gt;"",1,0))</f>
        <v>#REF!</v>
      </c>
      <c r="H173" s="25" t="e">
        <f>IF('Crisis Indicator Data'!#REF!="No Data",1,IF(#REF!&lt;&gt;"",1,0))</f>
        <v>#REF!</v>
      </c>
      <c r="I173" s="25" t="e">
        <f>IF('Crisis Indicator Data'!#REF!="No Data",1,IF(#REF!&lt;&gt;"",1,0))</f>
        <v>#REF!</v>
      </c>
      <c r="J173" s="25" t="e">
        <f>IF('Crisis Indicator Data'!#REF!="No Data",1,IF(#REF!&lt;&gt;"",1,0))</f>
        <v>#REF!</v>
      </c>
      <c r="K173" s="25" t="e">
        <f>IF('Crisis Indicator Data'!#REF!="No Data",1,IF(#REF!&lt;&gt;"",1,0))</f>
        <v>#REF!</v>
      </c>
      <c r="L173" s="25" t="e">
        <f>IF('Crisis Indicator Data'!#REF!="No Data",1,IF(#REF!&lt;&gt;"",1,0))</f>
        <v>#REF!</v>
      </c>
      <c r="M173" s="25" t="e">
        <f>IF('Crisis Indicator Data'!#REF!="No Data",1,IF(#REF!&lt;&gt;"",1,0))</f>
        <v>#REF!</v>
      </c>
      <c r="N173" s="25" t="e">
        <f>IF('Crisis Indicator Data'!#REF!="No Data",1,IF(#REF!&lt;&gt;"",1,0))</f>
        <v>#REF!</v>
      </c>
      <c r="O173" s="25" t="e">
        <f>IF('Crisis Indicator Data'!#REF!="No Data",1,IF(#REF!&lt;&gt;"",1,0))</f>
        <v>#REF!</v>
      </c>
      <c r="P173" s="25" t="e">
        <f>IF('Crisis Indicator Data'!#REF!="No Data",1,IF(#REF!&lt;&gt;"",1,0))</f>
        <v>#REF!</v>
      </c>
      <c r="Q173" s="25" t="e">
        <f>IF('Crisis Indicator Data'!#REF!="No Data",1,IF(#REF!&lt;&gt;"",1,0))</f>
        <v>#REF!</v>
      </c>
      <c r="R173" s="25" t="e">
        <f>IF('Crisis Indicator Data'!#REF!="No Data",1,IF(#REF!&lt;&gt;"",1,0))</f>
        <v>#REF!</v>
      </c>
      <c r="S173" s="25" t="e">
        <f>IF('Crisis Indicator Data'!#REF!="No Data",1,IF(#REF!&lt;&gt;"",1,0))</f>
        <v>#REF!</v>
      </c>
      <c r="T173" s="25" t="e">
        <f>IF('Crisis Indicator Data'!#REF!="No Data",1,IF(#REF!&lt;&gt;"",1,0))</f>
        <v>#REF!</v>
      </c>
      <c r="U173" s="25" t="e">
        <f>IF('Crisis Indicator Data'!#REF!="No Data",1,IF(#REF!&lt;&gt;"",1,0))</f>
        <v>#REF!</v>
      </c>
      <c r="V173" s="25" t="e">
        <f>IF('Crisis Indicator Data'!#REF!="No Data",1,IF(#REF!&lt;&gt;"",1,0))</f>
        <v>#REF!</v>
      </c>
      <c r="W173" s="25" t="e">
        <f>IF('Crisis Indicator Data'!#REF!="No Data",1,IF(#REF!&lt;&gt;"",1,0))</f>
        <v>#REF!</v>
      </c>
      <c r="X173" s="25" t="e">
        <f>IF('Crisis Indicator Data'!#REF!="No Data",1,IF(#REF!&lt;&gt;"",1,0))</f>
        <v>#REF!</v>
      </c>
      <c r="Y173" s="25" t="e">
        <f>IF('Crisis Indicator Data'!#REF!="No Data",1,IF(#REF!&lt;&gt;"",1,0))</f>
        <v>#REF!</v>
      </c>
      <c r="Z173" s="25" t="e">
        <f>IF('Crisis Indicator Data'!#REF!="No Data",1,IF(#REF!&lt;&gt;"",1,0))</f>
        <v>#REF!</v>
      </c>
      <c r="AA173" s="25" t="e">
        <f>IF('Crisis Indicator Data'!#REF!="No Data",1,IF(#REF!&lt;&gt;"",1,0))</f>
        <v>#REF!</v>
      </c>
      <c r="AB173" s="25" t="e">
        <f>IF('Crisis Indicator Data'!#REF!="No Data",1,IF(#REF!&lt;&gt;"",1,0))</f>
        <v>#REF!</v>
      </c>
      <c r="AC173" s="25" t="e">
        <f>IF('Crisis Indicator Data'!#REF!="No Data",1,IF(#REF!&lt;&gt;"",1,0))</f>
        <v>#REF!</v>
      </c>
      <c r="AD173" s="25" t="e">
        <f>IF('Crisis Indicator Data'!#REF!="No Data",1,IF(#REF!&lt;&gt;"",1,0))</f>
        <v>#REF!</v>
      </c>
      <c r="AE173" s="25" t="e">
        <f>IF('Crisis Indicator Data'!#REF!="No Data",1,IF(#REF!&lt;&gt;"",1,0))</f>
        <v>#REF!</v>
      </c>
      <c r="AF173" s="25" t="e">
        <f>IF('Crisis Indicator Data'!#REF!="No Data",1,IF(#REF!&lt;&gt;"",1,0))</f>
        <v>#REF!</v>
      </c>
      <c r="AG173" s="25" t="e">
        <f>IF('Crisis Indicator Data'!#REF!="No Data",1,IF(#REF!&lt;&gt;"",1,0))</f>
        <v>#REF!</v>
      </c>
      <c r="AH173" s="25" t="e">
        <f>IF('Crisis Indicator Data'!#REF!="No Data",1,IF(#REF!&lt;&gt;"",1,0))</f>
        <v>#REF!</v>
      </c>
      <c r="AI173" s="25" t="e">
        <f>IF('Crisis Indicator Data'!#REF!="No Data",1,IF(#REF!&lt;&gt;"",1,0))</f>
        <v>#REF!</v>
      </c>
      <c r="AJ173" s="25" t="e">
        <f>IF('Crisis Indicator Data'!#REF!="No Data",1,IF(#REF!&lt;&gt;"",1,0))</f>
        <v>#REF!</v>
      </c>
      <c r="AK173" s="25" t="e">
        <f>IF('Crisis Indicator Data'!#REF!="No Data",1,IF(#REF!&lt;&gt;"",1,0))</f>
        <v>#REF!</v>
      </c>
      <c r="AL173" s="25" t="e">
        <f>IF('Crisis Indicator Data'!#REF!="No Data",1,IF(#REF!&lt;&gt;"",1,0))</f>
        <v>#REF!</v>
      </c>
      <c r="AM173" s="25" t="e">
        <f>IF('Crisis Indicator Data'!#REF!="No Data",1,IF(#REF!&lt;&gt;"",1,0))</f>
        <v>#REF!</v>
      </c>
      <c r="AN173" s="25" t="e">
        <f>IF('Crisis Indicator Data'!#REF!="No Data",1,IF(#REF!&lt;&gt;"",1,0))</f>
        <v>#REF!</v>
      </c>
      <c r="AO173" s="25" t="e">
        <f>IF('Crisis Indicator Data'!#REF!="No Data",1,IF(#REF!&lt;&gt;"",1,0))</f>
        <v>#REF!</v>
      </c>
      <c r="AP173" s="25" t="e">
        <f>IF('Crisis Indicator Data'!#REF!="No Data",1,IF(#REF!&lt;&gt;"",1,0))</f>
        <v>#REF!</v>
      </c>
      <c r="AQ173" s="25" t="e">
        <f>IF('Crisis Indicator Data'!#REF!="No Data",1,IF(#REF!&lt;&gt;"",1,0))</f>
        <v>#REF!</v>
      </c>
      <c r="AR173" s="25" t="e">
        <f>IF('Crisis Indicator Data'!#REF!="No Data",1,IF(#REF!&lt;&gt;"",1,0))</f>
        <v>#REF!</v>
      </c>
      <c r="AS173" s="25" t="e">
        <f>IF('Crisis Indicator Data'!#REF!="No Data",1,IF(#REF!&lt;&gt;"",1,0))</f>
        <v>#REF!</v>
      </c>
      <c r="AT173" s="25" t="e">
        <f>IF('Crisis Indicator Data'!#REF!="No Data",1,IF(#REF!&lt;&gt;"",1,0))</f>
        <v>#REF!</v>
      </c>
      <c r="AU173" s="25" t="e">
        <f>IF('Crisis Indicator Data'!#REF!="No Data",1,IF(#REF!&lt;&gt;"",1,0))</f>
        <v>#REF!</v>
      </c>
      <c r="AV173" s="25" t="e">
        <f>IF('Crisis Indicator Data'!#REF!="No Data",1,IF(#REF!&lt;&gt;"",1,0))</f>
        <v>#REF!</v>
      </c>
      <c r="AW173" s="25" t="e">
        <f>IF('Crisis Indicator Data'!#REF!="No Data",1,IF(#REF!&lt;&gt;"",1,0))</f>
        <v>#REF!</v>
      </c>
      <c r="AX173" s="25" t="e">
        <f>IF('Crisis Indicator Data'!#REF!="No Data",1,IF(#REF!&lt;&gt;"",1,0))</f>
        <v>#REF!</v>
      </c>
      <c r="AY173" s="25" t="e">
        <f>IF('Crisis Indicator Data'!#REF!="No Data",1,IF(#REF!&lt;&gt;"",1,0))</f>
        <v>#REF!</v>
      </c>
      <c r="AZ173" s="25" t="e">
        <f>IF('Crisis Indicator Data'!#REF!="No Data",1,IF(#REF!&lt;&gt;"",1,0))</f>
        <v>#REF!</v>
      </c>
      <c r="BA173" t="e">
        <f t="shared" si="10"/>
        <v>#REF!</v>
      </c>
      <c r="BB173" s="27" t="e">
        <f t="shared" si="11"/>
        <v>#REF!</v>
      </c>
    </row>
    <row r="174" spans="1:54" x14ac:dyDescent="0.25">
      <c r="A174" t="s">
        <v>9538</v>
      </c>
      <c r="B174" s="25" t="e">
        <f>IF('Crisis Indicator Data'!#REF!="No Data",1,IF(#REF!&lt;&gt;"",1,0))</f>
        <v>#REF!</v>
      </c>
      <c r="C174" s="25" t="e">
        <f>IF('Crisis Indicator Data'!#REF!="No Data",1,IF(#REF!&lt;&gt;"",1,0))</f>
        <v>#REF!</v>
      </c>
      <c r="D174" s="25" t="e">
        <f>IF('Crisis Indicator Data'!#REF!="No Data",1,IF(#REF!&lt;&gt;"",1,0))</f>
        <v>#REF!</v>
      </c>
      <c r="E174" s="25" t="e">
        <f>IF('Crisis Indicator Data'!#REF!="No Data",1,IF(#REF!&lt;&gt;"",1,0))</f>
        <v>#REF!</v>
      </c>
      <c r="F174" s="25" t="e">
        <f>IF('Crisis Indicator Data'!#REF!="No Data",1,IF(#REF!&lt;&gt;"",1,0))</f>
        <v>#REF!</v>
      </c>
      <c r="G174" s="25" t="e">
        <f>IF('Crisis Indicator Data'!#REF!="No Data",1,IF(#REF!&lt;&gt;"",1,0))</f>
        <v>#REF!</v>
      </c>
      <c r="H174" s="25" t="e">
        <f>IF('Crisis Indicator Data'!#REF!="No Data",1,IF(#REF!&lt;&gt;"",1,0))</f>
        <v>#REF!</v>
      </c>
      <c r="I174" s="25" t="e">
        <f>IF('Crisis Indicator Data'!#REF!="No Data",1,IF(#REF!&lt;&gt;"",1,0))</f>
        <v>#REF!</v>
      </c>
      <c r="J174" s="25" t="e">
        <f>IF('Crisis Indicator Data'!#REF!="No Data",1,IF(#REF!&lt;&gt;"",1,0))</f>
        <v>#REF!</v>
      </c>
      <c r="K174" s="25" t="e">
        <f>IF('Crisis Indicator Data'!#REF!="No Data",1,IF(#REF!&lt;&gt;"",1,0))</f>
        <v>#REF!</v>
      </c>
      <c r="L174" s="25" t="e">
        <f>IF('Crisis Indicator Data'!#REF!="No Data",1,IF(#REF!&lt;&gt;"",1,0))</f>
        <v>#REF!</v>
      </c>
      <c r="M174" s="25" t="e">
        <f>IF('Crisis Indicator Data'!#REF!="No Data",1,IF(#REF!&lt;&gt;"",1,0))</f>
        <v>#REF!</v>
      </c>
      <c r="N174" s="25" t="e">
        <f>IF('Crisis Indicator Data'!#REF!="No Data",1,IF(#REF!&lt;&gt;"",1,0))</f>
        <v>#REF!</v>
      </c>
      <c r="O174" s="25" t="e">
        <f>IF('Crisis Indicator Data'!#REF!="No Data",1,IF(#REF!&lt;&gt;"",1,0))</f>
        <v>#REF!</v>
      </c>
      <c r="P174" s="25" t="e">
        <f>IF('Crisis Indicator Data'!#REF!="No Data",1,IF(#REF!&lt;&gt;"",1,0))</f>
        <v>#REF!</v>
      </c>
      <c r="Q174" s="25" t="e">
        <f>IF('Crisis Indicator Data'!#REF!="No Data",1,IF(#REF!&lt;&gt;"",1,0))</f>
        <v>#REF!</v>
      </c>
      <c r="R174" s="25" t="e">
        <f>IF('Crisis Indicator Data'!#REF!="No Data",1,IF(#REF!&lt;&gt;"",1,0))</f>
        <v>#REF!</v>
      </c>
      <c r="S174" s="25" t="e">
        <f>IF('Crisis Indicator Data'!#REF!="No Data",1,IF(#REF!&lt;&gt;"",1,0))</f>
        <v>#REF!</v>
      </c>
      <c r="T174" s="25" t="e">
        <f>IF('Crisis Indicator Data'!#REF!="No Data",1,IF(#REF!&lt;&gt;"",1,0))</f>
        <v>#REF!</v>
      </c>
      <c r="U174" s="25" t="e">
        <f>IF('Crisis Indicator Data'!#REF!="No Data",1,IF(#REF!&lt;&gt;"",1,0))</f>
        <v>#REF!</v>
      </c>
      <c r="V174" s="25" t="e">
        <f>IF('Crisis Indicator Data'!#REF!="No Data",1,IF(#REF!&lt;&gt;"",1,0))</f>
        <v>#REF!</v>
      </c>
      <c r="W174" s="25" t="e">
        <f>IF('Crisis Indicator Data'!#REF!="No Data",1,IF(#REF!&lt;&gt;"",1,0))</f>
        <v>#REF!</v>
      </c>
      <c r="X174" s="25" t="e">
        <f>IF('Crisis Indicator Data'!#REF!="No Data",1,IF(#REF!&lt;&gt;"",1,0))</f>
        <v>#REF!</v>
      </c>
      <c r="Y174" s="25" t="e">
        <f>IF('Crisis Indicator Data'!#REF!="No Data",1,IF(#REF!&lt;&gt;"",1,0))</f>
        <v>#REF!</v>
      </c>
      <c r="Z174" s="25" t="e">
        <f>IF('Crisis Indicator Data'!#REF!="No Data",1,IF(#REF!&lt;&gt;"",1,0))</f>
        <v>#REF!</v>
      </c>
      <c r="AA174" s="25" t="e">
        <f>IF('Crisis Indicator Data'!#REF!="No Data",1,IF(#REF!&lt;&gt;"",1,0))</f>
        <v>#REF!</v>
      </c>
      <c r="AB174" s="25" t="e">
        <f>IF('Crisis Indicator Data'!#REF!="No Data",1,IF(#REF!&lt;&gt;"",1,0))</f>
        <v>#REF!</v>
      </c>
      <c r="AC174" s="25" t="e">
        <f>IF('Crisis Indicator Data'!#REF!="No Data",1,IF(#REF!&lt;&gt;"",1,0))</f>
        <v>#REF!</v>
      </c>
      <c r="AD174" s="25" t="e">
        <f>IF('Crisis Indicator Data'!#REF!="No Data",1,IF(#REF!&lt;&gt;"",1,0))</f>
        <v>#REF!</v>
      </c>
      <c r="AE174" s="25" t="e">
        <f>IF('Crisis Indicator Data'!#REF!="No Data",1,IF(#REF!&lt;&gt;"",1,0))</f>
        <v>#REF!</v>
      </c>
      <c r="AF174" s="25" t="e">
        <f>IF('Crisis Indicator Data'!#REF!="No Data",1,IF(#REF!&lt;&gt;"",1,0))</f>
        <v>#REF!</v>
      </c>
      <c r="AG174" s="25" t="e">
        <f>IF('Crisis Indicator Data'!#REF!="No Data",1,IF(#REF!&lt;&gt;"",1,0))</f>
        <v>#REF!</v>
      </c>
      <c r="AH174" s="25" t="e">
        <f>IF('Crisis Indicator Data'!#REF!="No Data",1,IF(#REF!&lt;&gt;"",1,0))</f>
        <v>#REF!</v>
      </c>
      <c r="AI174" s="25" t="e">
        <f>IF('Crisis Indicator Data'!#REF!="No Data",1,IF(#REF!&lt;&gt;"",1,0))</f>
        <v>#REF!</v>
      </c>
      <c r="AJ174" s="25" t="e">
        <f>IF('Crisis Indicator Data'!#REF!="No Data",1,IF(#REF!&lt;&gt;"",1,0))</f>
        <v>#REF!</v>
      </c>
      <c r="AK174" s="25" t="e">
        <f>IF('Crisis Indicator Data'!#REF!="No Data",1,IF(#REF!&lt;&gt;"",1,0))</f>
        <v>#REF!</v>
      </c>
      <c r="AL174" s="25" t="e">
        <f>IF('Crisis Indicator Data'!#REF!="No Data",1,IF(#REF!&lt;&gt;"",1,0))</f>
        <v>#REF!</v>
      </c>
      <c r="AM174" s="25" t="e">
        <f>IF('Crisis Indicator Data'!#REF!="No Data",1,IF(#REF!&lt;&gt;"",1,0))</f>
        <v>#REF!</v>
      </c>
      <c r="AN174" s="25" t="e">
        <f>IF('Crisis Indicator Data'!#REF!="No Data",1,IF(#REF!&lt;&gt;"",1,0))</f>
        <v>#REF!</v>
      </c>
      <c r="AO174" s="25" t="e">
        <f>IF('Crisis Indicator Data'!#REF!="No Data",1,IF(#REF!&lt;&gt;"",1,0))</f>
        <v>#REF!</v>
      </c>
      <c r="AP174" s="25" t="e">
        <f>IF('Crisis Indicator Data'!#REF!="No Data",1,IF(#REF!&lt;&gt;"",1,0))</f>
        <v>#REF!</v>
      </c>
      <c r="AQ174" s="25" t="e">
        <f>IF('Crisis Indicator Data'!#REF!="No Data",1,IF(#REF!&lt;&gt;"",1,0))</f>
        <v>#REF!</v>
      </c>
      <c r="AR174" s="25" t="e">
        <f>IF('Crisis Indicator Data'!#REF!="No Data",1,IF(#REF!&lt;&gt;"",1,0))</f>
        <v>#REF!</v>
      </c>
      <c r="AS174" s="25" t="e">
        <f>IF('Crisis Indicator Data'!#REF!="No Data",1,IF(#REF!&lt;&gt;"",1,0))</f>
        <v>#REF!</v>
      </c>
      <c r="AT174" s="25" t="e">
        <f>IF('Crisis Indicator Data'!#REF!="No Data",1,IF(#REF!&lt;&gt;"",1,0))</f>
        <v>#REF!</v>
      </c>
      <c r="AU174" s="25" t="e">
        <f>IF('Crisis Indicator Data'!#REF!="No Data",1,IF(#REF!&lt;&gt;"",1,0))</f>
        <v>#REF!</v>
      </c>
      <c r="AV174" s="25" t="e">
        <f>IF('Crisis Indicator Data'!#REF!="No Data",1,IF(#REF!&lt;&gt;"",1,0))</f>
        <v>#REF!</v>
      </c>
      <c r="AW174" s="25" t="e">
        <f>IF('Crisis Indicator Data'!#REF!="No Data",1,IF(#REF!&lt;&gt;"",1,0))</f>
        <v>#REF!</v>
      </c>
      <c r="AX174" s="25" t="e">
        <f>IF('Crisis Indicator Data'!#REF!="No Data",1,IF(#REF!&lt;&gt;"",1,0))</f>
        <v>#REF!</v>
      </c>
      <c r="AY174" s="25" t="e">
        <f>IF('Crisis Indicator Data'!#REF!="No Data",1,IF(#REF!&lt;&gt;"",1,0))</f>
        <v>#REF!</v>
      </c>
      <c r="AZ174" s="25" t="e">
        <f>IF('Crisis Indicator Data'!#REF!="No Data",1,IF(#REF!&lt;&gt;"",1,0))</f>
        <v>#REF!</v>
      </c>
      <c r="BA174" t="e">
        <f t="shared" si="10"/>
        <v>#REF!</v>
      </c>
      <c r="BB174" s="27" t="e">
        <f t="shared" si="11"/>
        <v>#REF!</v>
      </c>
    </row>
    <row r="175" spans="1:54" x14ac:dyDescent="0.25">
      <c r="A175" t="s">
        <v>9539</v>
      </c>
      <c r="B175" s="25" t="e">
        <f>IF('Crisis Indicator Data'!#REF!="No Data",1,IF(#REF!&lt;&gt;"",1,0))</f>
        <v>#REF!</v>
      </c>
      <c r="C175" s="25" t="e">
        <f>IF('Crisis Indicator Data'!#REF!="No Data",1,IF(#REF!&lt;&gt;"",1,0))</f>
        <v>#REF!</v>
      </c>
      <c r="D175" s="25" t="e">
        <f>IF('Crisis Indicator Data'!#REF!="No Data",1,IF(#REF!&lt;&gt;"",1,0))</f>
        <v>#REF!</v>
      </c>
      <c r="E175" s="25" t="e">
        <f>IF('Crisis Indicator Data'!#REF!="No Data",1,IF(#REF!&lt;&gt;"",1,0))</f>
        <v>#REF!</v>
      </c>
      <c r="F175" s="25" t="e">
        <f>IF('Crisis Indicator Data'!#REF!="No Data",1,IF(#REF!&lt;&gt;"",1,0))</f>
        <v>#REF!</v>
      </c>
      <c r="G175" s="25" t="e">
        <f>IF('Crisis Indicator Data'!#REF!="No Data",1,IF(#REF!&lt;&gt;"",1,0))</f>
        <v>#REF!</v>
      </c>
      <c r="H175" s="25" t="e">
        <f>IF('Crisis Indicator Data'!#REF!="No Data",1,IF(#REF!&lt;&gt;"",1,0))</f>
        <v>#REF!</v>
      </c>
      <c r="I175" s="25" t="e">
        <f>IF('Crisis Indicator Data'!#REF!="No Data",1,IF(#REF!&lt;&gt;"",1,0))</f>
        <v>#REF!</v>
      </c>
      <c r="J175" s="25" t="e">
        <f>IF('Crisis Indicator Data'!#REF!="No Data",1,IF(#REF!&lt;&gt;"",1,0))</f>
        <v>#REF!</v>
      </c>
      <c r="K175" s="25" t="e">
        <f>IF('Crisis Indicator Data'!#REF!="No Data",1,IF(#REF!&lt;&gt;"",1,0))</f>
        <v>#REF!</v>
      </c>
      <c r="L175" s="25" t="e">
        <f>IF('Crisis Indicator Data'!#REF!="No Data",1,IF(#REF!&lt;&gt;"",1,0))</f>
        <v>#REF!</v>
      </c>
      <c r="M175" s="25" t="e">
        <f>IF('Crisis Indicator Data'!#REF!="No Data",1,IF(#REF!&lt;&gt;"",1,0))</f>
        <v>#REF!</v>
      </c>
      <c r="N175" s="25" t="e">
        <f>IF('Crisis Indicator Data'!#REF!="No Data",1,IF(#REF!&lt;&gt;"",1,0))</f>
        <v>#REF!</v>
      </c>
      <c r="O175" s="25" t="e">
        <f>IF('Crisis Indicator Data'!#REF!="No Data",1,IF(#REF!&lt;&gt;"",1,0))</f>
        <v>#REF!</v>
      </c>
      <c r="P175" s="25" t="e">
        <f>IF('Crisis Indicator Data'!#REF!="No Data",1,IF(#REF!&lt;&gt;"",1,0))</f>
        <v>#REF!</v>
      </c>
      <c r="Q175" s="25" t="e">
        <f>IF('Crisis Indicator Data'!#REF!="No Data",1,IF(#REF!&lt;&gt;"",1,0))</f>
        <v>#REF!</v>
      </c>
      <c r="R175" s="25" t="e">
        <f>IF('Crisis Indicator Data'!#REF!="No Data",1,IF(#REF!&lt;&gt;"",1,0))</f>
        <v>#REF!</v>
      </c>
      <c r="S175" s="25" t="e">
        <f>IF('Crisis Indicator Data'!#REF!="No Data",1,IF(#REF!&lt;&gt;"",1,0))</f>
        <v>#REF!</v>
      </c>
      <c r="T175" s="25" t="e">
        <f>IF('Crisis Indicator Data'!#REF!="No Data",1,IF(#REF!&lt;&gt;"",1,0))</f>
        <v>#REF!</v>
      </c>
      <c r="U175" s="25" t="e">
        <f>IF('Crisis Indicator Data'!#REF!="No Data",1,IF(#REF!&lt;&gt;"",1,0))</f>
        <v>#REF!</v>
      </c>
      <c r="V175" s="25" t="e">
        <f>IF('Crisis Indicator Data'!#REF!="No Data",1,IF(#REF!&lt;&gt;"",1,0))</f>
        <v>#REF!</v>
      </c>
      <c r="W175" s="25" t="e">
        <f>IF('Crisis Indicator Data'!#REF!="No Data",1,IF(#REF!&lt;&gt;"",1,0))</f>
        <v>#REF!</v>
      </c>
      <c r="X175" s="25" t="e">
        <f>IF('Crisis Indicator Data'!#REF!="No Data",1,IF(#REF!&lt;&gt;"",1,0))</f>
        <v>#REF!</v>
      </c>
      <c r="Y175" s="25" t="e">
        <f>IF('Crisis Indicator Data'!#REF!="No Data",1,IF(#REF!&lt;&gt;"",1,0))</f>
        <v>#REF!</v>
      </c>
      <c r="Z175" s="25" t="e">
        <f>IF('Crisis Indicator Data'!#REF!="No Data",1,IF(#REF!&lt;&gt;"",1,0))</f>
        <v>#REF!</v>
      </c>
      <c r="AA175" s="25" t="e">
        <f>IF('Crisis Indicator Data'!#REF!="No Data",1,IF(#REF!&lt;&gt;"",1,0))</f>
        <v>#REF!</v>
      </c>
      <c r="AB175" s="25" t="e">
        <f>IF('Crisis Indicator Data'!#REF!="No Data",1,IF(#REF!&lt;&gt;"",1,0))</f>
        <v>#REF!</v>
      </c>
      <c r="AC175" s="25" t="e">
        <f>IF('Crisis Indicator Data'!#REF!="No Data",1,IF(#REF!&lt;&gt;"",1,0))</f>
        <v>#REF!</v>
      </c>
      <c r="AD175" s="25" t="e">
        <f>IF('Crisis Indicator Data'!#REF!="No Data",1,IF(#REF!&lt;&gt;"",1,0))</f>
        <v>#REF!</v>
      </c>
      <c r="AE175" s="25" t="e">
        <f>IF('Crisis Indicator Data'!#REF!="No Data",1,IF(#REF!&lt;&gt;"",1,0))</f>
        <v>#REF!</v>
      </c>
      <c r="AF175" s="25" t="e">
        <f>IF('Crisis Indicator Data'!#REF!="No Data",1,IF(#REF!&lt;&gt;"",1,0))</f>
        <v>#REF!</v>
      </c>
      <c r="AG175" s="25" t="e">
        <f>IF('Crisis Indicator Data'!#REF!="No Data",1,IF(#REF!&lt;&gt;"",1,0))</f>
        <v>#REF!</v>
      </c>
      <c r="AH175" s="25" t="e">
        <f>IF('Crisis Indicator Data'!#REF!="No Data",1,IF(#REF!&lt;&gt;"",1,0))</f>
        <v>#REF!</v>
      </c>
      <c r="AI175" s="25" t="e">
        <f>IF('Crisis Indicator Data'!#REF!="No Data",1,IF(#REF!&lt;&gt;"",1,0))</f>
        <v>#REF!</v>
      </c>
      <c r="AJ175" s="25" t="e">
        <f>IF('Crisis Indicator Data'!#REF!="No Data",1,IF(#REF!&lt;&gt;"",1,0))</f>
        <v>#REF!</v>
      </c>
      <c r="AK175" s="25" t="e">
        <f>IF('Crisis Indicator Data'!#REF!="No Data",1,IF(#REF!&lt;&gt;"",1,0))</f>
        <v>#REF!</v>
      </c>
      <c r="AL175" s="25" t="e">
        <f>IF('Crisis Indicator Data'!#REF!="No Data",1,IF(#REF!&lt;&gt;"",1,0))</f>
        <v>#REF!</v>
      </c>
      <c r="AM175" s="25" t="e">
        <f>IF('Crisis Indicator Data'!#REF!="No Data",1,IF(#REF!&lt;&gt;"",1,0))</f>
        <v>#REF!</v>
      </c>
      <c r="AN175" s="25" t="e">
        <f>IF('Crisis Indicator Data'!#REF!="No Data",1,IF(#REF!&lt;&gt;"",1,0))</f>
        <v>#REF!</v>
      </c>
      <c r="AO175" s="25" t="e">
        <f>IF('Crisis Indicator Data'!#REF!="No Data",1,IF(#REF!&lt;&gt;"",1,0))</f>
        <v>#REF!</v>
      </c>
      <c r="AP175" s="25" t="e">
        <f>IF('Crisis Indicator Data'!#REF!="No Data",1,IF(#REF!&lt;&gt;"",1,0))</f>
        <v>#REF!</v>
      </c>
      <c r="AQ175" s="25" t="e">
        <f>IF('Crisis Indicator Data'!#REF!="No Data",1,IF(#REF!&lt;&gt;"",1,0))</f>
        <v>#REF!</v>
      </c>
      <c r="AR175" s="25" t="e">
        <f>IF('Crisis Indicator Data'!#REF!="No Data",1,IF(#REF!&lt;&gt;"",1,0))</f>
        <v>#REF!</v>
      </c>
      <c r="AS175" s="25" t="e">
        <f>IF('Crisis Indicator Data'!#REF!="No Data",1,IF(#REF!&lt;&gt;"",1,0))</f>
        <v>#REF!</v>
      </c>
      <c r="AT175" s="25" t="e">
        <f>IF('Crisis Indicator Data'!#REF!="No Data",1,IF(#REF!&lt;&gt;"",1,0))</f>
        <v>#REF!</v>
      </c>
      <c r="AU175" s="25" t="e">
        <f>IF('Crisis Indicator Data'!#REF!="No Data",1,IF(#REF!&lt;&gt;"",1,0))</f>
        <v>#REF!</v>
      </c>
      <c r="AV175" s="25" t="e">
        <f>IF('Crisis Indicator Data'!#REF!="No Data",1,IF(#REF!&lt;&gt;"",1,0))</f>
        <v>#REF!</v>
      </c>
      <c r="AW175" s="25" t="e">
        <f>IF('Crisis Indicator Data'!#REF!="No Data",1,IF(#REF!&lt;&gt;"",1,0))</f>
        <v>#REF!</v>
      </c>
      <c r="AX175" s="25" t="e">
        <f>IF('Crisis Indicator Data'!#REF!="No Data",1,IF(#REF!&lt;&gt;"",1,0))</f>
        <v>#REF!</v>
      </c>
      <c r="AY175" s="25" t="e">
        <f>IF('Crisis Indicator Data'!#REF!="No Data",1,IF(#REF!&lt;&gt;"",1,0))</f>
        <v>#REF!</v>
      </c>
      <c r="AZ175" s="25" t="e">
        <f>IF('Crisis Indicator Data'!#REF!="No Data",1,IF(#REF!&lt;&gt;"",1,0))</f>
        <v>#REF!</v>
      </c>
      <c r="BA175" t="e">
        <f t="shared" si="10"/>
        <v>#REF!</v>
      </c>
      <c r="BB175" s="27" t="e">
        <f t="shared" si="11"/>
        <v>#REF!</v>
      </c>
    </row>
    <row r="176" spans="1:54" x14ac:dyDescent="0.25">
      <c r="A176" t="s">
        <v>9540</v>
      </c>
      <c r="B176" s="25" t="e">
        <f>IF('Crisis Indicator Data'!#REF!="No Data",1,IF(#REF!&lt;&gt;"",1,0))</f>
        <v>#REF!</v>
      </c>
      <c r="C176" s="25" t="e">
        <f>IF('Crisis Indicator Data'!#REF!="No Data",1,IF(#REF!&lt;&gt;"",1,0))</f>
        <v>#REF!</v>
      </c>
      <c r="D176" s="25" t="e">
        <f>IF('Crisis Indicator Data'!#REF!="No Data",1,IF(#REF!&lt;&gt;"",1,0))</f>
        <v>#REF!</v>
      </c>
      <c r="E176" s="25" t="e">
        <f>IF('Crisis Indicator Data'!#REF!="No Data",1,IF(#REF!&lt;&gt;"",1,0))</f>
        <v>#REF!</v>
      </c>
      <c r="F176" s="25" t="e">
        <f>IF('Crisis Indicator Data'!#REF!="No Data",1,IF(#REF!&lt;&gt;"",1,0))</f>
        <v>#REF!</v>
      </c>
      <c r="G176" s="25" t="e">
        <f>IF('Crisis Indicator Data'!#REF!="No Data",1,IF(#REF!&lt;&gt;"",1,0))</f>
        <v>#REF!</v>
      </c>
      <c r="H176" s="25" t="e">
        <f>IF('Crisis Indicator Data'!#REF!="No Data",1,IF(#REF!&lt;&gt;"",1,0))</f>
        <v>#REF!</v>
      </c>
      <c r="I176" s="25" t="e">
        <f>IF('Crisis Indicator Data'!#REF!="No Data",1,IF(#REF!&lt;&gt;"",1,0))</f>
        <v>#REF!</v>
      </c>
      <c r="J176" s="25" t="e">
        <f>IF('Crisis Indicator Data'!#REF!="No Data",1,IF(#REF!&lt;&gt;"",1,0))</f>
        <v>#REF!</v>
      </c>
      <c r="K176" s="25" t="e">
        <f>IF('Crisis Indicator Data'!#REF!="No Data",1,IF(#REF!&lt;&gt;"",1,0))</f>
        <v>#REF!</v>
      </c>
      <c r="L176" s="25" t="e">
        <f>IF('Crisis Indicator Data'!#REF!="No Data",1,IF(#REF!&lt;&gt;"",1,0))</f>
        <v>#REF!</v>
      </c>
      <c r="M176" s="25" t="e">
        <f>IF('Crisis Indicator Data'!#REF!="No Data",1,IF(#REF!&lt;&gt;"",1,0))</f>
        <v>#REF!</v>
      </c>
      <c r="N176" s="25" t="e">
        <f>IF('Crisis Indicator Data'!#REF!="No Data",1,IF(#REF!&lt;&gt;"",1,0))</f>
        <v>#REF!</v>
      </c>
      <c r="O176" s="25" t="e">
        <f>IF('Crisis Indicator Data'!#REF!="No Data",1,IF(#REF!&lt;&gt;"",1,0))</f>
        <v>#REF!</v>
      </c>
      <c r="P176" s="25" t="e">
        <f>IF('Crisis Indicator Data'!#REF!="No Data",1,IF(#REF!&lt;&gt;"",1,0))</f>
        <v>#REF!</v>
      </c>
      <c r="Q176" s="25" t="e">
        <f>IF('Crisis Indicator Data'!#REF!="No Data",1,IF(#REF!&lt;&gt;"",1,0))</f>
        <v>#REF!</v>
      </c>
      <c r="R176" s="25" t="e">
        <f>IF('Crisis Indicator Data'!#REF!="No Data",1,IF(#REF!&lt;&gt;"",1,0))</f>
        <v>#REF!</v>
      </c>
      <c r="S176" s="25" t="e">
        <f>IF('Crisis Indicator Data'!#REF!="No Data",1,IF(#REF!&lt;&gt;"",1,0))</f>
        <v>#REF!</v>
      </c>
      <c r="T176" s="25" t="e">
        <f>IF('Crisis Indicator Data'!#REF!="No Data",1,IF(#REF!&lt;&gt;"",1,0))</f>
        <v>#REF!</v>
      </c>
      <c r="U176" s="25" t="e">
        <f>IF('Crisis Indicator Data'!#REF!="No Data",1,IF(#REF!&lt;&gt;"",1,0))</f>
        <v>#REF!</v>
      </c>
      <c r="V176" s="25" t="e">
        <f>IF('Crisis Indicator Data'!#REF!="No Data",1,IF(#REF!&lt;&gt;"",1,0))</f>
        <v>#REF!</v>
      </c>
      <c r="W176" s="25" t="e">
        <f>IF('Crisis Indicator Data'!#REF!="No Data",1,IF(#REF!&lt;&gt;"",1,0))</f>
        <v>#REF!</v>
      </c>
      <c r="X176" s="25" t="e">
        <f>IF('Crisis Indicator Data'!#REF!="No Data",1,IF(#REF!&lt;&gt;"",1,0))</f>
        <v>#REF!</v>
      </c>
      <c r="Y176" s="25" t="e">
        <f>IF('Crisis Indicator Data'!#REF!="No Data",1,IF(#REF!&lt;&gt;"",1,0))</f>
        <v>#REF!</v>
      </c>
      <c r="Z176" s="25" t="e">
        <f>IF('Crisis Indicator Data'!#REF!="No Data",1,IF(#REF!&lt;&gt;"",1,0))</f>
        <v>#REF!</v>
      </c>
      <c r="AA176" s="25" t="e">
        <f>IF('Crisis Indicator Data'!#REF!="No Data",1,IF(#REF!&lt;&gt;"",1,0))</f>
        <v>#REF!</v>
      </c>
      <c r="AB176" s="25" t="e">
        <f>IF('Crisis Indicator Data'!#REF!="No Data",1,IF(#REF!&lt;&gt;"",1,0))</f>
        <v>#REF!</v>
      </c>
      <c r="AC176" s="25" t="e">
        <f>IF('Crisis Indicator Data'!#REF!="No Data",1,IF(#REF!&lt;&gt;"",1,0))</f>
        <v>#REF!</v>
      </c>
      <c r="AD176" s="25" t="e">
        <f>IF('Crisis Indicator Data'!#REF!="No Data",1,IF(#REF!&lt;&gt;"",1,0))</f>
        <v>#REF!</v>
      </c>
      <c r="AE176" s="25" t="e">
        <f>IF('Crisis Indicator Data'!#REF!="No Data",1,IF(#REF!&lt;&gt;"",1,0))</f>
        <v>#REF!</v>
      </c>
      <c r="AF176" s="25" t="e">
        <f>IF('Crisis Indicator Data'!#REF!="No Data",1,IF(#REF!&lt;&gt;"",1,0))</f>
        <v>#REF!</v>
      </c>
      <c r="AG176" s="25" t="e">
        <f>IF('Crisis Indicator Data'!#REF!="No Data",1,IF(#REF!&lt;&gt;"",1,0))</f>
        <v>#REF!</v>
      </c>
      <c r="AH176" s="25" t="e">
        <f>IF('Crisis Indicator Data'!#REF!="No Data",1,IF(#REF!&lt;&gt;"",1,0))</f>
        <v>#REF!</v>
      </c>
      <c r="AI176" s="25" t="e">
        <f>IF('Crisis Indicator Data'!#REF!="No Data",1,IF(#REF!&lt;&gt;"",1,0))</f>
        <v>#REF!</v>
      </c>
      <c r="AJ176" s="25" t="e">
        <f>IF('Crisis Indicator Data'!#REF!="No Data",1,IF(#REF!&lt;&gt;"",1,0))</f>
        <v>#REF!</v>
      </c>
      <c r="AK176" s="25" t="e">
        <f>IF('Crisis Indicator Data'!#REF!="No Data",1,IF(#REF!&lt;&gt;"",1,0))</f>
        <v>#REF!</v>
      </c>
      <c r="AL176" s="25" t="e">
        <f>IF('Crisis Indicator Data'!#REF!="No Data",1,IF(#REF!&lt;&gt;"",1,0))</f>
        <v>#REF!</v>
      </c>
      <c r="AM176" s="25" t="e">
        <f>IF('Crisis Indicator Data'!#REF!="No Data",1,IF(#REF!&lt;&gt;"",1,0))</f>
        <v>#REF!</v>
      </c>
      <c r="AN176" s="25" t="e">
        <f>IF('Crisis Indicator Data'!#REF!="No Data",1,IF(#REF!&lt;&gt;"",1,0))</f>
        <v>#REF!</v>
      </c>
      <c r="AO176" s="25" t="e">
        <f>IF('Crisis Indicator Data'!#REF!="No Data",1,IF(#REF!&lt;&gt;"",1,0))</f>
        <v>#REF!</v>
      </c>
      <c r="AP176" s="25" t="e">
        <f>IF('Crisis Indicator Data'!#REF!="No Data",1,IF(#REF!&lt;&gt;"",1,0))</f>
        <v>#REF!</v>
      </c>
      <c r="AQ176" s="25" t="e">
        <f>IF('Crisis Indicator Data'!#REF!="No Data",1,IF(#REF!&lt;&gt;"",1,0))</f>
        <v>#REF!</v>
      </c>
      <c r="AR176" s="25" t="e">
        <f>IF('Crisis Indicator Data'!#REF!="No Data",1,IF(#REF!&lt;&gt;"",1,0))</f>
        <v>#REF!</v>
      </c>
      <c r="AS176" s="25" t="e">
        <f>IF('Crisis Indicator Data'!#REF!="No Data",1,IF(#REF!&lt;&gt;"",1,0))</f>
        <v>#REF!</v>
      </c>
      <c r="AT176" s="25" t="e">
        <f>IF('Crisis Indicator Data'!#REF!="No Data",1,IF(#REF!&lt;&gt;"",1,0))</f>
        <v>#REF!</v>
      </c>
      <c r="AU176" s="25" t="e">
        <f>IF('Crisis Indicator Data'!#REF!="No Data",1,IF(#REF!&lt;&gt;"",1,0))</f>
        <v>#REF!</v>
      </c>
      <c r="AV176" s="25" t="e">
        <f>IF('Crisis Indicator Data'!#REF!="No Data",1,IF(#REF!&lt;&gt;"",1,0))</f>
        <v>#REF!</v>
      </c>
      <c r="AW176" s="25" t="e">
        <f>IF('Crisis Indicator Data'!#REF!="No Data",1,IF(#REF!&lt;&gt;"",1,0))</f>
        <v>#REF!</v>
      </c>
      <c r="AX176" s="25" t="e">
        <f>IF('Crisis Indicator Data'!#REF!="No Data",1,IF(#REF!&lt;&gt;"",1,0))</f>
        <v>#REF!</v>
      </c>
      <c r="AY176" s="25" t="e">
        <f>IF('Crisis Indicator Data'!#REF!="No Data",1,IF(#REF!&lt;&gt;"",1,0))</f>
        <v>#REF!</v>
      </c>
      <c r="AZ176" s="25" t="e">
        <f>IF('Crisis Indicator Data'!#REF!="No Data",1,IF(#REF!&lt;&gt;"",1,0))</f>
        <v>#REF!</v>
      </c>
      <c r="BA176" t="e">
        <f t="shared" si="10"/>
        <v>#REF!</v>
      </c>
      <c r="BB176" s="27" t="e">
        <f t="shared" si="11"/>
        <v>#REF!</v>
      </c>
    </row>
    <row r="177" spans="1:54" x14ac:dyDescent="0.25">
      <c r="A177" t="s">
        <v>9541</v>
      </c>
      <c r="B177" s="25" t="e">
        <f>IF('Crisis Indicator Data'!#REF!="No Data",1,IF(#REF!&lt;&gt;"",1,0))</f>
        <v>#REF!</v>
      </c>
      <c r="C177" s="25" t="e">
        <f>IF('Crisis Indicator Data'!#REF!="No Data",1,IF(#REF!&lt;&gt;"",1,0))</f>
        <v>#REF!</v>
      </c>
      <c r="D177" s="25" t="e">
        <f>IF('Crisis Indicator Data'!#REF!="No Data",1,IF(#REF!&lt;&gt;"",1,0))</f>
        <v>#REF!</v>
      </c>
      <c r="E177" s="25" t="e">
        <f>IF('Crisis Indicator Data'!#REF!="No Data",1,IF(#REF!&lt;&gt;"",1,0))</f>
        <v>#REF!</v>
      </c>
      <c r="F177" s="25" t="e">
        <f>IF('Crisis Indicator Data'!#REF!="No Data",1,IF(#REF!&lt;&gt;"",1,0))</f>
        <v>#REF!</v>
      </c>
      <c r="G177" s="25" t="e">
        <f>IF('Crisis Indicator Data'!#REF!="No Data",1,IF(#REF!&lt;&gt;"",1,0))</f>
        <v>#REF!</v>
      </c>
      <c r="H177" s="25" t="e">
        <f>IF('Crisis Indicator Data'!#REF!="No Data",1,IF(#REF!&lt;&gt;"",1,0))</f>
        <v>#REF!</v>
      </c>
      <c r="I177" s="25" t="e">
        <f>IF('Crisis Indicator Data'!#REF!="No Data",1,IF(#REF!&lt;&gt;"",1,0))</f>
        <v>#REF!</v>
      </c>
      <c r="J177" s="25" t="e">
        <f>IF('Crisis Indicator Data'!#REF!="No Data",1,IF(#REF!&lt;&gt;"",1,0))</f>
        <v>#REF!</v>
      </c>
      <c r="K177" s="25" t="e">
        <f>IF('Crisis Indicator Data'!#REF!="No Data",1,IF(#REF!&lt;&gt;"",1,0))</f>
        <v>#REF!</v>
      </c>
      <c r="L177" s="25" t="e">
        <f>IF('Crisis Indicator Data'!#REF!="No Data",1,IF(#REF!&lt;&gt;"",1,0))</f>
        <v>#REF!</v>
      </c>
      <c r="M177" s="25" t="e">
        <f>IF('Crisis Indicator Data'!#REF!="No Data",1,IF(#REF!&lt;&gt;"",1,0))</f>
        <v>#REF!</v>
      </c>
      <c r="N177" s="25" t="e">
        <f>IF('Crisis Indicator Data'!#REF!="No Data",1,IF(#REF!&lt;&gt;"",1,0))</f>
        <v>#REF!</v>
      </c>
      <c r="O177" s="25" t="e">
        <f>IF('Crisis Indicator Data'!#REF!="No Data",1,IF(#REF!&lt;&gt;"",1,0))</f>
        <v>#REF!</v>
      </c>
      <c r="P177" s="25" t="e">
        <f>IF('Crisis Indicator Data'!#REF!="No Data",1,IF(#REF!&lt;&gt;"",1,0))</f>
        <v>#REF!</v>
      </c>
      <c r="Q177" s="25" t="e">
        <f>IF('Crisis Indicator Data'!#REF!="No Data",1,IF(#REF!&lt;&gt;"",1,0))</f>
        <v>#REF!</v>
      </c>
      <c r="R177" s="25" t="e">
        <f>IF('Crisis Indicator Data'!#REF!="No Data",1,IF(#REF!&lt;&gt;"",1,0))</f>
        <v>#REF!</v>
      </c>
      <c r="S177" s="25" t="e">
        <f>IF('Crisis Indicator Data'!#REF!="No Data",1,IF(#REF!&lt;&gt;"",1,0))</f>
        <v>#REF!</v>
      </c>
      <c r="T177" s="25" t="e">
        <f>IF('Crisis Indicator Data'!#REF!="No Data",1,IF(#REF!&lt;&gt;"",1,0))</f>
        <v>#REF!</v>
      </c>
      <c r="U177" s="25" t="e">
        <f>IF('Crisis Indicator Data'!#REF!="No Data",1,IF(#REF!&lt;&gt;"",1,0))</f>
        <v>#REF!</v>
      </c>
      <c r="V177" s="25" t="e">
        <f>IF('Crisis Indicator Data'!#REF!="No Data",1,IF(#REF!&lt;&gt;"",1,0))</f>
        <v>#REF!</v>
      </c>
      <c r="W177" s="25" t="e">
        <f>IF('Crisis Indicator Data'!#REF!="No Data",1,IF(#REF!&lt;&gt;"",1,0))</f>
        <v>#REF!</v>
      </c>
      <c r="X177" s="25" t="e">
        <f>IF('Crisis Indicator Data'!#REF!="No Data",1,IF(#REF!&lt;&gt;"",1,0))</f>
        <v>#REF!</v>
      </c>
      <c r="Y177" s="25" t="e">
        <f>IF('Crisis Indicator Data'!#REF!="No Data",1,IF(#REF!&lt;&gt;"",1,0))</f>
        <v>#REF!</v>
      </c>
      <c r="Z177" s="25" t="e">
        <f>IF('Crisis Indicator Data'!#REF!="No Data",1,IF(#REF!&lt;&gt;"",1,0))</f>
        <v>#REF!</v>
      </c>
      <c r="AA177" s="25" t="e">
        <f>IF('Crisis Indicator Data'!#REF!="No Data",1,IF(#REF!&lt;&gt;"",1,0))</f>
        <v>#REF!</v>
      </c>
      <c r="AB177" s="25" t="e">
        <f>IF('Crisis Indicator Data'!#REF!="No Data",1,IF(#REF!&lt;&gt;"",1,0))</f>
        <v>#REF!</v>
      </c>
      <c r="AC177" s="25" t="e">
        <f>IF('Crisis Indicator Data'!#REF!="No Data",1,IF(#REF!&lt;&gt;"",1,0))</f>
        <v>#REF!</v>
      </c>
      <c r="AD177" s="25" t="e">
        <f>IF('Crisis Indicator Data'!#REF!="No Data",1,IF(#REF!&lt;&gt;"",1,0))</f>
        <v>#REF!</v>
      </c>
      <c r="AE177" s="25" t="e">
        <f>IF('Crisis Indicator Data'!#REF!="No Data",1,IF(#REF!&lt;&gt;"",1,0))</f>
        <v>#REF!</v>
      </c>
      <c r="AF177" s="25" t="e">
        <f>IF('Crisis Indicator Data'!#REF!="No Data",1,IF(#REF!&lt;&gt;"",1,0))</f>
        <v>#REF!</v>
      </c>
      <c r="AG177" s="25" t="e">
        <f>IF('Crisis Indicator Data'!#REF!="No Data",1,IF(#REF!&lt;&gt;"",1,0))</f>
        <v>#REF!</v>
      </c>
      <c r="AH177" s="25" t="e">
        <f>IF('Crisis Indicator Data'!#REF!="No Data",1,IF(#REF!&lt;&gt;"",1,0))</f>
        <v>#REF!</v>
      </c>
      <c r="AI177" s="25" t="e">
        <f>IF('Crisis Indicator Data'!#REF!="No Data",1,IF(#REF!&lt;&gt;"",1,0))</f>
        <v>#REF!</v>
      </c>
      <c r="AJ177" s="25" t="e">
        <f>IF('Crisis Indicator Data'!#REF!="No Data",1,IF(#REF!&lt;&gt;"",1,0))</f>
        <v>#REF!</v>
      </c>
      <c r="AK177" s="25" t="e">
        <f>IF('Crisis Indicator Data'!#REF!="No Data",1,IF(#REF!&lt;&gt;"",1,0))</f>
        <v>#REF!</v>
      </c>
      <c r="AL177" s="25" t="e">
        <f>IF('Crisis Indicator Data'!#REF!="No Data",1,IF(#REF!&lt;&gt;"",1,0))</f>
        <v>#REF!</v>
      </c>
      <c r="AM177" s="25" t="e">
        <f>IF('Crisis Indicator Data'!#REF!="No Data",1,IF(#REF!&lt;&gt;"",1,0))</f>
        <v>#REF!</v>
      </c>
      <c r="AN177" s="25" t="e">
        <f>IF('Crisis Indicator Data'!#REF!="No Data",1,IF(#REF!&lt;&gt;"",1,0))</f>
        <v>#REF!</v>
      </c>
      <c r="AO177" s="25" t="e">
        <f>IF('Crisis Indicator Data'!#REF!="No Data",1,IF(#REF!&lt;&gt;"",1,0))</f>
        <v>#REF!</v>
      </c>
      <c r="AP177" s="25" t="e">
        <f>IF('Crisis Indicator Data'!#REF!="No Data",1,IF(#REF!&lt;&gt;"",1,0))</f>
        <v>#REF!</v>
      </c>
      <c r="AQ177" s="25" t="e">
        <f>IF('Crisis Indicator Data'!#REF!="No Data",1,IF(#REF!&lt;&gt;"",1,0))</f>
        <v>#REF!</v>
      </c>
      <c r="AR177" s="25" t="e">
        <f>IF('Crisis Indicator Data'!#REF!="No Data",1,IF(#REF!&lt;&gt;"",1,0))</f>
        <v>#REF!</v>
      </c>
      <c r="AS177" s="25" t="e">
        <f>IF('Crisis Indicator Data'!#REF!="No Data",1,IF(#REF!&lt;&gt;"",1,0))</f>
        <v>#REF!</v>
      </c>
      <c r="AT177" s="25" t="e">
        <f>IF('Crisis Indicator Data'!#REF!="No Data",1,IF(#REF!&lt;&gt;"",1,0))</f>
        <v>#REF!</v>
      </c>
      <c r="AU177" s="25" t="e">
        <f>IF('Crisis Indicator Data'!#REF!="No Data",1,IF(#REF!&lt;&gt;"",1,0))</f>
        <v>#REF!</v>
      </c>
      <c r="AV177" s="25" t="e">
        <f>IF('Crisis Indicator Data'!#REF!="No Data",1,IF(#REF!&lt;&gt;"",1,0))</f>
        <v>#REF!</v>
      </c>
      <c r="AW177" s="25" t="e">
        <f>IF('Crisis Indicator Data'!#REF!="No Data",1,IF(#REF!&lt;&gt;"",1,0))</f>
        <v>#REF!</v>
      </c>
      <c r="AX177" s="25" t="e">
        <f>IF('Crisis Indicator Data'!#REF!="No Data",1,IF(#REF!&lt;&gt;"",1,0))</f>
        <v>#REF!</v>
      </c>
      <c r="AY177" s="25" t="e">
        <f>IF('Crisis Indicator Data'!#REF!="No Data",1,IF(#REF!&lt;&gt;"",1,0))</f>
        <v>#REF!</v>
      </c>
      <c r="AZ177" s="25" t="e">
        <f>IF('Crisis Indicator Data'!#REF!="No Data",1,IF(#REF!&lt;&gt;"",1,0))</f>
        <v>#REF!</v>
      </c>
      <c r="BA177" t="e">
        <f t="shared" si="10"/>
        <v>#REF!</v>
      </c>
      <c r="BB177" s="27" t="e">
        <f t="shared" si="11"/>
        <v>#REF!</v>
      </c>
    </row>
    <row r="178" spans="1:54" x14ac:dyDescent="0.25">
      <c r="A178" t="s">
        <v>9534</v>
      </c>
      <c r="B178" s="25" t="e">
        <f>IF('Crisis Indicator Data'!#REF!="No Data",1,IF(#REF!&lt;&gt;"",1,0))</f>
        <v>#REF!</v>
      </c>
      <c r="C178" s="25" t="e">
        <f>IF('Crisis Indicator Data'!#REF!="No Data",1,IF(#REF!&lt;&gt;"",1,0))</f>
        <v>#REF!</v>
      </c>
      <c r="D178" s="25" t="e">
        <f>IF('Crisis Indicator Data'!#REF!="No Data",1,IF(#REF!&lt;&gt;"",1,0))</f>
        <v>#REF!</v>
      </c>
      <c r="E178" s="25" t="e">
        <f>IF('Crisis Indicator Data'!#REF!="No Data",1,IF(#REF!&lt;&gt;"",1,0))</f>
        <v>#REF!</v>
      </c>
      <c r="F178" s="25" t="e">
        <f>IF('Crisis Indicator Data'!#REF!="No Data",1,IF(#REF!&lt;&gt;"",1,0))</f>
        <v>#REF!</v>
      </c>
      <c r="G178" s="25" t="e">
        <f>IF('Crisis Indicator Data'!#REF!="No Data",1,IF(#REF!&lt;&gt;"",1,0))</f>
        <v>#REF!</v>
      </c>
      <c r="H178" s="25" t="e">
        <f>IF('Crisis Indicator Data'!#REF!="No Data",1,IF(#REF!&lt;&gt;"",1,0))</f>
        <v>#REF!</v>
      </c>
      <c r="I178" s="25" t="e">
        <f>IF('Crisis Indicator Data'!#REF!="No Data",1,IF(#REF!&lt;&gt;"",1,0))</f>
        <v>#REF!</v>
      </c>
      <c r="J178" s="25" t="e">
        <f>IF('Crisis Indicator Data'!#REF!="No Data",1,IF(#REF!&lt;&gt;"",1,0))</f>
        <v>#REF!</v>
      </c>
      <c r="K178" s="25" t="e">
        <f>IF('Crisis Indicator Data'!#REF!="No Data",1,IF(#REF!&lt;&gt;"",1,0))</f>
        <v>#REF!</v>
      </c>
      <c r="L178" s="25" t="e">
        <f>IF('Crisis Indicator Data'!#REF!="No Data",1,IF(#REF!&lt;&gt;"",1,0))</f>
        <v>#REF!</v>
      </c>
      <c r="M178" s="25" t="e">
        <f>IF('Crisis Indicator Data'!#REF!="No Data",1,IF(#REF!&lt;&gt;"",1,0))</f>
        <v>#REF!</v>
      </c>
      <c r="N178" s="25" t="e">
        <f>IF('Crisis Indicator Data'!#REF!="No Data",1,IF(#REF!&lt;&gt;"",1,0))</f>
        <v>#REF!</v>
      </c>
      <c r="O178" s="25" t="e">
        <f>IF('Crisis Indicator Data'!#REF!="No Data",1,IF(#REF!&lt;&gt;"",1,0))</f>
        <v>#REF!</v>
      </c>
      <c r="P178" s="25" t="e">
        <f>IF('Crisis Indicator Data'!#REF!="No Data",1,IF(#REF!&lt;&gt;"",1,0))</f>
        <v>#REF!</v>
      </c>
      <c r="Q178" s="25" t="e">
        <f>IF('Crisis Indicator Data'!#REF!="No Data",1,IF(#REF!&lt;&gt;"",1,0))</f>
        <v>#REF!</v>
      </c>
      <c r="R178" s="25" t="e">
        <f>IF('Crisis Indicator Data'!#REF!="No Data",1,IF(#REF!&lt;&gt;"",1,0))</f>
        <v>#REF!</v>
      </c>
      <c r="S178" s="25" t="e">
        <f>IF('Crisis Indicator Data'!#REF!="No Data",1,IF(#REF!&lt;&gt;"",1,0))</f>
        <v>#REF!</v>
      </c>
      <c r="T178" s="25" t="e">
        <f>IF('Crisis Indicator Data'!#REF!="No Data",1,IF(#REF!&lt;&gt;"",1,0))</f>
        <v>#REF!</v>
      </c>
      <c r="U178" s="25" t="e">
        <f>IF('Crisis Indicator Data'!#REF!="No Data",1,IF(#REF!&lt;&gt;"",1,0))</f>
        <v>#REF!</v>
      </c>
      <c r="V178" s="25" t="e">
        <f>IF('Crisis Indicator Data'!#REF!="No Data",1,IF(#REF!&lt;&gt;"",1,0))</f>
        <v>#REF!</v>
      </c>
      <c r="W178" s="25" t="e">
        <f>IF('Crisis Indicator Data'!#REF!="No Data",1,IF(#REF!&lt;&gt;"",1,0))</f>
        <v>#REF!</v>
      </c>
      <c r="X178" s="25" t="e">
        <f>IF('Crisis Indicator Data'!#REF!="No Data",1,IF(#REF!&lt;&gt;"",1,0))</f>
        <v>#REF!</v>
      </c>
      <c r="Y178" s="25" t="e">
        <f>IF('Crisis Indicator Data'!#REF!="No Data",1,IF(#REF!&lt;&gt;"",1,0))</f>
        <v>#REF!</v>
      </c>
      <c r="Z178" s="25" t="e">
        <f>IF('Crisis Indicator Data'!#REF!="No Data",1,IF(#REF!&lt;&gt;"",1,0))</f>
        <v>#REF!</v>
      </c>
      <c r="AA178" s="25" t="e">
        <f>IF('Crisis Indicator Data'!#REF!="No Data",1,IF(#REF!&lt;&gt;"",1,0))</f>
        <v>#REF!</v>
      </c>
      <c r="AB178" s="25" t="e">
        <f>IF('Crisis Indicator Data'!#REF!="No Data",1,IF(#REF!&lt;&gt;"",1,0))</f>
        <v>#REF!</v>
      </c>
      <c r="AC178" s="25" t="e">
        <f>IF('Crisis Indicator Data'!#REF!="No Data",1,IF(#REF!&lt;&gt;"",1,0))</f>
        <v>#REF!</v>
      </c>
      <c r="AD178" s="25" t="e">
        <f>IF('Crisis Indicator Data'!#REF!="No Data",1,IF(#REF!&lt;&gt;"",1,0))</f>
        <v>#REF!</v>
      </c>
      <c r="AE178" s="25" t="e">
        <f>IF('Crisis Indicator Data'!#REF!="No Data",1,IF(#REF!&lt;&gt;"",1,0))</f>
        <v>#REF!</v>
      </c>
      <c r="AF178" s="25" t="e">
        <f>IF('Crisis Indicator Data'!#REF!="No Data",1,IF(#REF!&lt;&gt;"",1,0))</f>
        <v>#REF!</v>
      </c>
      <c r="AG178" s="25" t="e">
        <f>IF('Crisis Indicator Data'!#REF!="No Data",1,IF(#REF!&lt;&gt;"",1,0))</f>
        <v>#REF!</v>
      </c>
      <c r="AH178" s="25" t="e">
        <f>IF('Crisis Indicator Data'!#REF!="No Data",1,IF(#REF!&lt;&gt;"",1,0))</f>
        <v>#REF!</v>
      </c>
      <c r="AI178" s="25" t="e">
        <f>IF('Crisis Indicator Data'!#REF!="No Data",1,IF(#REF!&lt;&gt;"",1,0))</f>
        <v>#REF!</v>
      </c>
      <c r="AJ178" s="25" t="e">
        <f>IF('Crisis Indicator Data'!#REF!="No Data",1,IF(#REF!&lt;&gt;"",1,0))</f>
        <v>#REF!</v>
      </c>
      <c r="AK178" s="25" t="e">
        <f>IF('Crisis Indicator Data'!#REF!="No Data",1,IF(#REF!&lt;&gt;"",1,0))</f>
        <v>#REF!</v>
      </c>
      <c r="AL178" s="25" t="e">
        <f>IF('Crisis Indicator Data'!#REF!="No Data",1,IF(#REF!&lt;&gt;"",1,0))</f>
        <v>#REF!</v>
      </c>
      <c r="AM178" s="25" t="e">
        <f>IF('Crisis Indicator Data'!#REF!="No Data",1,IF(#REF!&lt;&gt;"",1,0))</f>
        <v>#REF!</v>
      </c>
      <c r="AN178" s="25" t="e">
        <f>IF('Crisis Indicator Data'!#REF!="No Data",1,IF(#REF!&lt;&gt;"",1,0))</f>
        <v>#REF!</v>
      </c>
      <c r="AO178" s="25" t="e">
        <f>IF('Crisis Indicator Data'!#REF!="No Data",1,IF(#REF!&lt;&gt;"",1,0))</f>
        <v>#REF!</v>
      </c>
      <c r="AP178" s="25" t="e">
        <f>IF('Crisis Indicator Data'!#REF!="No Data",1,IF(#REF!&lt;&gt;"",1,0))</f>
        <v>#REF!</v>
      </c>
      <c r="AQ178" s="25" t="e">
        <f>IF('Crisis Indicator Data'!#REF!="No Data",1,IF(#REF!&lt;&gt;"",1,0))</f>
        <v>#REF!</v>
      </c>
      <c r="AR178" s="25" t="e">
        <f>IF('Crisis Indicator Data'!#REF!="No Data",1,IF(#REF!&lt;&gt;"",1,0))</f>
        <v>#REF!</v>
      </c>
      <c r="AS178" s="25" t="e">
        <f>IF('Crisis Indicator Data'!#REF!="No Data",1,IF(#REF!&lt;&gt;"",1,0))</f>
        <v>#REF!</v>
      </c>
      <c r="AT178" s="25" t="e">
        <f>IF('Crisis Indicator Data'!#REF!="No Data",1,IF(#REF!&lt;&gt;"",1,0))</f>
        <v>#REF!</v>
      </c>
      <c r="AU178" s="25" t="e">
        <f>IF('Crisis Indicator Data'!#REF!="No Data",1,IF(#REF!&lt;&gt;"",1,0))</f>
        <v>#REF!</v>
      </c>
      <c r="AV178" s="25" t="e">
        <f>IF('Crisis Indicator Data'!#REF!="No Data",1,IF(#REF!&lt;&gt;"",1,0))</f>
        <v>#REF!</v>
      </c>
      <c r="AW178" s="25" t="e">
        <f>IF('Crisis Indicator Data'!#REF!="No Data",1,IF(#REF!&lt;&gt;"",1,0))</f>
        <v>#REF!</v>
      </c>
      <c r="AX178" s="25" t="e">
        <f>IF('Crisis Indicator Data'!#REF!="No Data",1,IF(#REF!&lt;&gt;"",1,0))</f>
        <v>#REF!</v>
      </c>
      <c r="AY178" s="25" t="e">
        <f>IF('Crisis Indicator Data'!#REF!="No Data",1,IF(#REF!&lt;&gt;"",1,0))</f>
        <v>#REF!</v>
      </c>
      <c r="AZ178" s="25" t="e">
        <f>IF('Crisis Indicator Data'!#REF!="No Data",1,IF(#REF!&lt;&gt;"",1,0))</f>
        <v>#REF!</v>
      </c>
      <c r="BA178" t="e">
        <f t="shared" si="10"/>
        <v>#REF!</v>
      </c>
      <c r="BB178" s="27" t="e">
        <f t="shared" si="11"/>
        <v>#REF!</v>
      </c>
    </row>
    <row r="179" spans="1:54" x14ac:dyDescent="0.25">
      <c r="A179" t="s">
        <v>9543</v>
      </c>
      <c r="B179" s="25" t="e">
        <f>IF('Crisis Indicator Data'!#REF!="No Data",1,IF(#REF!&lt;&gt;"",1,0))</f>
        <v>#REF!</v>
      </c>
      <c r="C179" s="25" t="e">
        <f>IF('Crisis Indicator Data'!#REF!="No Data",1,IF(#REF!&lt;&gt;"",1,0))</f>
        <v>#REF!</v>
      </c>
      <c r="D179" s="25" t="e">
        <f>IF('Crisis Indicator Data'!#REF!="No Data",1,IF(#REF!&lt;&gt;"",1,0))</f>
        <v>#REF!</v>
      </c>
      <c r="E179" s="25" t="e">
        <f>IF('Crisis Indicator Data'!#REF!="No Data",1,IF(#REF!&lt;&gt;"",1,0))</f>
        <v>#REF!</v>
      </c>
      <c r="F179" s="25" t="e">
        <f>IF('Crisis Indicator Data'!#REF!="No Data",1,IF(#REF!&lt;&gt;"",1,0))</f>
        <v>#REF!</v>
      </c>
      <c r="G179" s="25" t="e">
        <f>IF('Crisis Indicator Data'!#REF!="No Data",1,IF(#REF!&lt;&gt;"",1,0))</f>
        <v>#REF!</v>
      </c>
      <c r="H179" s="25" t="e">
        <f>IF('Crisis Indicator Data'!#REF!="No Data",1,IF(#REF!&lt;&gt;"",1,0))</f>
        <v>#REF!</v>
      </c>
      <c r="I179" s="25" t="e">
        <f>IF('Crisis Indicator Data'!#REF!="No Data",1,IF(#REF!&lt;&gt;"",1,0))</f>
        <v>#REF!</v>
      </c>
      <c r="J179" s="25" t="e">
        <f>IF('Crisis Indicator Data'!#REF!="No Data",1,IF(#REF!&lt;&gt;"",1,0))</f>
        <v>#REF!</v>
      </c>
      <c r="K179" s="25" t="e">
        <f>IF('Crisis Indicator Data'!#REF!="No Data",1,IF(#REF!&lt;&gt;"",1,0))</f>
        <v>#REF!</v>
      </c>
      <c r="L179" s="25" t="e">
        <f>IF('Crisis Indicator Data'!#REF!="No Data",1,IF(#REF!&lt;&gt;"",1,0))</f>
        <v>#REF!</v>
      </c>
      <c r="M179" s="25" t="e">
        <f>IF('Crisis Indicator Data'!#REF!="No Data",1,IF(#REF!&lt;&gt;"",1,0))</f>
        <v>#REF!</v>
      </c>
      <c r="N179" s="25" t="e">
        <f>IF('Crisis Indicator Data'!#REF!="No Data",1,IF(#REF!&lt;&gt;"",1,0))</f>
        <v>#REF!</v>
      </c>
      <c r="O179" s="25" t="e">
        <f>IF('Crisis Indicator Data'!#REF!="No Data",1,IF(#REF!&lt;&gt;"",1,0))</f>
        <v>#REF!</v>
      </c>
      <c r="P179" s="25" t="e">
        <f>IF('Crisis Indicator Data'!#REF!="No Data",1,IF(#REF!&lt;&gt;"",1,0))</f>
        <v>#REF!</v>
      </c>
      <c r="Q179" s="25" t="e">
        <f>IF('Crisis Indicator Data'!#REF!="No Data",1,IF(#REF!&lt;&gt;"",1,0))</f>
        <v>#REF!</v>
      </c>
      <c r="R179" s="25" t="e">
        <f>IF('Crisis Indicator Data'!#REF!="No Data",1,IF(#REF!&lt;&gt;"",1,0))</f>
        <v>#REF!</v>
      </c>
      <c r="S179" s="25" t="e">
        <f>IF('Crisis Indicator Data'!#REF!="No Data",1,IF(#REF!&lt;&gt;"",1,0))</f>
        <v>#REF!</v>
      </c>
      <c r="T179" s="25" t="e">
        <f>IF('Crisis Indicator Data'!#REF!="No Data",1,IF(#REF!&lt;&gt;"",1,0))</f>
        <v>#REF!</v>
      </c>
      <c r="U179" s="25" t="e">
        <f>IF('Crisis Indicator Data'!#REF!="No Data",1,IF(#REF!&lt;&gt;"",1,0))</f>
        <v>#REF!</v>
      </c>
      <c r="V179" s="25" t="e">
        <f>IF('Crisis Indicator Data'!#REF!="No Data",1,IF(#REF!&lt;&gt;"",1,0))</f>
        <v>#REF!</v>
      </c>
      <c r="W179" s="25" t="e">
        <f>IF('Crisis Indicator Data'!#REF!="No Data",1,IF(#REF!&lt;&gt;"",1,0))</f>
        <v>#REF!</v>
      </c>
      <c r="X179" s="25" t="e">
        <f>IF('Crisis Indicator Data'!#REF!="No Data",1,IF(#REF!&lt;&gt;"",1,0))</f>
        <v>#REF!</v>
      </c>
      <c r="Y179" s="25" t="e">
        <f>IF('Crisis Indicator Data'!#REF!="No Data",1,IF(#REF!&lt;&gt;"",1,0))</f>
        <v>#REF!</v>
      </c>
      <c r="Z179" s="25" t="e">
        <f>IF('Crisis Indicator Data'!#REF!="No Data",1,IF(#REF!&lt;&gt;"",1,0))</f>
        <v>#REF!</v>
      </c>
      <c r="AA179" s="25" t="e">
        <f>IF('Crisis Indicator Data'!#REF!="No Data",1,IF(#REF!&lt;&gt;"",1,0))</f>
        <v>#REF!</v>
      </c>
      <c r="AB179" s="25" t="e">
        <f>IF('Crisis Indicator Data'!#REF!="No Data",1,IF(#REF!&lt;&gt;"",1,0))</f>
        <v>#REF!</v>
      </c>
      <c r="AC179" s="25" t="e">
        <f>IF('Crisis Indicator Data'!#REF!="No Data",1,IF(#REF!&lt;&gt;"",1,0))</f>
        <v>#REF!</v>
      </c>
      <c r="AD179" s="25" t="e">
        <f>IF('Crisis Indicator Data'!#REF!="No Data",1,IF(#REF!&lt;&gt;"",1,0))</f>
        <v>#REF!</v>
      </c>
      <c r="AE179" s="25" t="e">
        <f>IF('Crisis Indicator Data'!#REF!="No Data",1,IF(#REF!&lt;&gt;"",1,0))</f>
        <v>#REF!</v>
      </c>
      <c r="AF179" s="25" t="e">
        <f>IF('Crisis Indicator Data'!#REF!="No Data",1,IF(#REF!&lt;&gt;"",1,0))</f>
        <v>#REF!</v>
      </c>
      <c r="AG179" s="25" t="e">
        <f>IF('Crisis Indicator Data'!#REF!="No Data",1,IF(#REF!&lt;&gt;"",1,0))</f>
        <v>#REF!</v>
      </c>
      <c r="AH179" s="25" t="e">
        <f>IF('Crisis Indicator Data'!#REF!="No Data",1,IF(#REF!&lt;&gt;"",1,0))</f>
        <v>#REF!</v>
      </c>
      <c r="AI179" s="25" t="e">
        <f>IF('Crisis Indicator Data'!#REF!="No Data",1,IF(#REF!&lt;&gt;"",1,0))</f>
        <v>#REF!</v>
      </c>
      <c r="AJ179" s="25" t="e">
        <f>IF('Crisis Indicator Data'!#REF!="No Data",1,IF(#REF!&lt;&gt;"",1,0))</f>
        <v>#REF!</v>
      </c>
      <c r="AK179" s="25" t="e">
        <f>IF('Crisis Indicator Data'!#REF!="No Data",1,IF(#REF!&lt;&gt;"",1,0))</f>
        <v>#REF!</v>
      </c>
      <c r="AL179" s="25" t="e">
        <f>IF('Crisis Indicator Data'!#REF!="No Data",1,IF(#REF!&lt;&gt;"",1,0))</f>
        <v>#REF!</v>
      </c>
      <c r="AM179" s="25" t="e">
        <f>IF('Crisis Indicator Data'!#REF!="No Data",1,IF(#REF!&lt;&gt;"",1,0))</f>
        <v>#REF!</v>
      </c>
      <c r="AN179" s="25" t="e">
        <f>IF('Crisis Indicator Data'!#REF!="No Data",1,IF(#REF!&lt;&gt;"",1,0))</f>
        <v>#REF!</v>
      </c>
      <c r="AO179" s="25" t="e">
        <f>IF('Crisis Indicator Data'!#REF!="No Data",1,IF(#REF!&lt;&gt;"",1,0))</f>
        <v>#REF!</v>
      </c>
      <c r="AP179" s="25" t="e">
        <f>IF('Crisis Indicator Data'!#REF!="No Data",1,IF(#REF!&lt;&gt;"",1,0))</f>
        <v>#REF!</v>
      </c>
      <c r="AQ179" s="25" t="e">
        <f>IF('Crisis Indicator Data'!#REF!="No Data",1,IF(#REF!&lt;&gt;"",1,0))</f>
        <v>#REF!</v>
      </c>
      <c r="AR179" s="25" t="e">
        <f>IF('Crisis Indicator Data'!#REF!="No Data",1,IF(#REF!&lt;&gt;"",1,0))</f>
        <v>#REF!</v>
      </c>
      <c r="AS179" s="25" t="e">
        <f>IF('Crisis Indicator Data'!#REF!="No Data",1,IF(#REF!&lt;&gt;"",1,0))</f>
        <v>#REF!</v>
      </c>
      <c r="AT179" s="25" t="e">
        <f>IF('Crisis Indicator Data'!#REF!="No Data",1,IF(#REF!&lt;&gt;"",1,0))</f>
        <v>#REF!</v>
      </c>
      <c r="AU179" s="25" t="e">
        <f>IF('Crisis Indicator Data'!#REF!="No Data",1,IF(#REF!&lt;&gt;"",1,0))</f>
        <v>#REF!</v>
      </c>
      <c r="AV179" s="25" t="e">
        <f>IF('Crisis Indicator Data'!#REF!="No Data",1,IF(#REF!&lt;&gt;"",1,0))</f>
        <v>#REF!</v>
      </c>
      <c r="AW179" s="25" t="e">
        <f>IF('Crisis Indicator Data'!#REF!="No Data",1,IF(#REF!&lt;&gt;"",1,0))</f>
        <v>#REF!</v>
      </c>
      <c r="AX179" s="25" t="e">
        <f>IF('Crisis Indicator Data'!#REF!="No Data",1,IF(#REF!&lt;&gt;"",1,0))</f>
        <v>#REF!</v>
      </c>
      <c r="AY179" s="25" t="e">
        <f>IF('Crisis Indicator Data'!#REF!="No Data",1,IF(#REF!&lt;&gt;"",1,0))</f>
        <v>#REF!</v>
      </c>
      <c r="AZ179" s="25" t="e">
        <f>IF('Crisis Indicator Data'!#REF!="No Data",1,IF(#REF!&lt;&gt;"",1,0))</f>
        <v>#REF!</v>
      </c>
      <c r="BA179" t="e">
        <f t="shared" si="10"/>
        <v>#REF!</v>
      </c>
      <c r="BB179" s="27" t="e">
        <f t="shared" si="11"/>
        <v>#REF!</v>
      </c>
    </row>
    <row r="180" spans="1:54" x14ac:dyDescent="0.25">
      <c r="A180" t="s">
        <v>9545</v>
      </c>
      <c r="B180" s="25" t="e">
        <f>IF('Crisis Indicator Data'!#REF!="No Data",1,IF(#REF!&lt;&gt;"",1,0))</f>
        <v>#REF!</v>
      </c>
      <c r="C180" s="25" t="e">
        <f>IF('Crisis Indicator Data'!#REF!="No Data",1,IF(#REF!&lt;&gt;"",1,0))</f>
        <v>#REF!</v>
      </c>
      <c r="D180" s="25" t="e">
        <f>IF('Crisis Indicator Data'!#REF!="No Data",1,IF(#REF!&lt;&gt;"",1,0))</f>
        <v>#REF!</v>
      </c>
      <c r="E180" s="25" t="e">
        <f>IF('Crisis Indicator Data'!#REF!="No Data",1,IF(#REF!&lt;&gt;"",1,0))</f>
        <v>#REF!</v>
      </c>
      <c r="F180" s="25" t="e">
        <f>IF('Crisis Indicator Data'!#REF!="No Data",1,IF(#REF!&lt;&gt;"",1,0))</f>
        <v>#REF!</v>
      </c>
      <c r="G180" s="25" t="e">
        <f>IF('Crisis Indicator Data'!#REF!="No Data",1,IF(#REF!&lt;&gt;"",1,0))</f>
        <v>#REF!</v>
      </c>
      <c r="H180" s="25" t="e">
        <f>IF('Crisis Indicator Data'!#REF!="No Data",1,IF(#REF!&lt;&gt;"",1,0))</f>
        <v>#REF!</v>
      </c>
      <c r="I180" s="25" t="e">
        <f>IF('Crisis Indicator Data'!#REF!="No Data",1,IF(#REF!&lt;&gt;"",1,0))</f>
        <v>#REF!</v>
      </c>
      <c r="J180" s="25" t="e">
        <f>IF('Crisis Indicator Data'!#REF!="No Data",1,IF(#REF!&lt;&gt;"",1,0))</f>
        <v>#REF!</v>
      </c>
      <c r="K180" s="25" t="e">
        <f>IF('Crisis Indicator Data'!#REF!="No Data",1,IF(#REF!&lt;&gt;"",1,0))</f>
        <v>#REF!</v>
      </c>
      <c r="L180" s="25" t="e">
        <f>IF('Crisis Indicator Data'!#REF!="No Data",1,IF(#REF!&lt;&gt;"",1,0))</f>
        <v>#REF!</v>
      </c>
      <c r="M180" s="25" t="e">
        <f>IF('Crisis Indicator Data'!#REF!="No Data",1,IF(#REF!&lt;&gt;"",1,0))</f>
        <v>#REF!</v>
      </c>
      <c r="N180" s="25" t="e">
        <f>IF('Crisis Indicator Data'!#REF!="No Data",1,IF(#REF!&lt;&gt;"",1,0))</f>
        <v>#REF!</v>
      </c>
      <c r="O180" s="25" t="e">
        <f>IF('Crisis Indicator Data'!#REF!="No Data",1,IF(#REF!&lt;&gt;"",1,0))</f>
        <v>#REF!</v>
      </c>
      <c r="P180" s="25" t="e">
        <f>IF('Crisis Indicator Data'!#REF!="No Data",1,IF(#REF!&lt;&gt;"",1,0))</f>
        <v>#REF!</v>
      </c>
      <c r="Q180" s="25" t="e">
        <f>IF('Crisis Indicator Data'!#REF!="No Data",1,IF(#REF!&lt;&gt;"",1,0))</f>
        <v>#REF!</v>
      </c>
      <c r="R180" s="25" t="e">
        <f>IF('Crisis Indicator Data'!#REF!="No Data",1,IF(#REF!&lt;&gt;"",1,0))</f>
        <v>#REF!</v>
      </c>
      <c r="S180" s="25" t="e">
        <f>IF('Crisis Indicator Data'!#REF!="No Data",1,IF(#REF!&lt;&gt;"",1,0))</f>
        <v>#REF!</v>
      </c>
      <c r="T180" s="25" t="e">
        <f>IF('Crisis Indicator Data'!#REF!="No Data",1,IF(#REF!&lt;&gt;"",1,0))</f>
        <v>#REF!</v>
      </c>
      <c r="U180" s="25" t="e">
        <f>IF('Crisis Indicator Data'!#REF!="No Data",1,IF(#REF!&lt;&gt;"",1,0))</f>
        <v>#REF!</v>
      </c>
      <c r="V180" s="25" t="e">
        <f>IF('Crisis Indicator Data'!#REF!="No Data",1,IF(#REF!&lt;&gt;"",1,0))</f>
        <v>#REF!</v>
      </c>
      <c r="W180" s="25" t="e">
        <f>IF('Crisis Indicator Data'!#REF!="No Data",1,IF(#REF!&lt;&gt;"",1,0))</f>
        <v>#REF!</v>
      </c>
      <c r="X180" s="25" t="e">
        <f>IF('Crisis Indicator Data'!#REF!="No Data",1,IF(#REF!&lt;&gt;"",1,0))</f>
        <v>#REF!</v>
      </c>
      <c r="Y180" s="25" t="e">
        <f>IF('Crisis Indicator Data'!#REF!="No Data",1,IF(#REF!&lt;&gt;"",1,0))</f>
        <v>#REF!</v>
      </c>
      <c r="Z180" s="25" t="e">
        <f>IF('Crisis Indicator Data'!#REF!="No Data",1,IF(#REF!&lt;&gt;"",1,0))</f>
        <v>#REF!</v>
      </c>
      <c r="AA180" s="25" t="e">
        <f>IF('Crisis Indicator Data'!#REF!="No Data",1,IF(#REF!&lt;&gt;"",1,0))</f>
        <v>#REF!</v>
      </c>
      <c r="AB180" s="25" t="e">
        <f>IF('Crisis Indicator Data'!#REF!="No Data",1,IF(#REF!&lt;&gt;"",1,0))</f>
        <v>#REF!</v>
      </c>
      <c r="AC180" s="25" t="e">
        <f>IF('Crisis Indicator Data'!#REF!="No Data",1,IF(#REF!&lt;&gt;"",1,0))</f>
        <v>#REF!</v>
      </c>
      <c r="AD180" s="25" t="e">
        <f>IF('Crisis Indicator Data'!#REF!="No Data",1,IF(#REF!&lt;&gt;"",1,0))</f>
        <v>#REF!</v>
      </c>
      <c r="AE180" s="25" t="e">
        <f>IF('Crisis Indicator Data'!#REF!="No Data",1,IF(#REF!&lt;&gt;"",1,0))</f>
        <v>#REF!</v>
      </c>
      <c r="AF180" s="25" t="e">
        <f>IF('Crisis Indicator Data'!#REF!="No Data",1,IF(#REF!&lt;&gt;"",1,0))</f>
        <v>#REF!</v>
      </c>
      <c r="AG180" s="25" t="e">
        <f>IF('Crisis Indicator Data'!#REF!="No Data",1,IF(#REF!&lt;&gt;"",1,0))</f>
        <v>#REF!</v>
      </c>
      <c r="AH180" s="25" t="e">
        <f>IF('Crisis Indicator Data'!#REF!="No Data",1,IF(#REF!&lt;&gt;"",1,0))</f>
        <v>#REF!</v>
      </c>
      <c r="AI180" s="25" t="e">
        <f>IF('Crisis Indicator Data'!#REF!="No Data",1,IF(#REF!&lt;&gt;"",1,0))</f>
        <v>#REF!</v>
      </c>
      <c r="AJ180" s="25" t="e">
        <f>IF('Crisis Indicator Data'!#REF!="No Data",1,IF(#REF!&lt;&gt;"",1,0))</f>
        <v>#REF!</v>
      </c>
      <c r="AK180" s="25" t="e">
        <f>IF('Crisis Indicator Data'!#REF!="No Data",1,IF(#REF!&lt;&gt;"",1,0))</f>
        <v>#REF!</v>
      </c>
      <c r="AL180" s="25" t="e">
        <f>IF('Crisis Indicator Data'!#REF!="No Data",1,IF(#REF!&lt;&gt;"",1,0))</f>
        <v>#REF!</v>
      </c>
      <c r="AM180" s="25" t="e">
        <f>IF('Crisis Indicator Data'!#REF!="No Data",1,IF(#REF!&lt;&gt;"",1,0))</f>
        <v>#REF!</v>
      </c>
      <c r="AN180" s="25" t="e">
        <f>IF('Crisis Indicator Data'!#REF!="No Data",1,IF(#REF!&lt;&gt;"",1,0))</f>
        <v>#REF!</v>
      </c>
      <c r="AO180" s="25" t="e">
        <f>IF('Crisis Indicator Data'!#REF!="No Data",1,IF(#REF!&lt;&gt;"",1,0))</f>
        <v>#REF!</v>
      </c>
      <c r="AP180" s="25" t="e">
        <f>IF('Crisis Indicator Data'!#REF!="No Data",1,IF(#REF!&lt;&gt;"",1,0))</f>
        <v>#REF!</v>
      </c>
      <c r="AQ180" s="25" t="e">
        <f>IF('Crisis Indicator Data'!#REF!="No Data",1,IF(#REF!&lt;&gt;"",1,0))</f>
        <v>#REF!</v>
      </c>
      <c r="AR180" s="25" t="e">
        <f>IF('Crisis Indicator Data'!#REF!="No Data",1,IF(#REF!&lt;&gt;"",1,0))</f>
        <v>#REF!</v>
      </c>
      <c r="AS180" s="25" t="e">
        <f>IF('Crisis Indicator Data'!#REF!="No Data",1,IF(#REF!&lt;&gt;"",1,0))</f>
        <v>#REF!</v>
      </c>
      <c r="AT180" s="25" t="e">
        <f>IF('Crisis Indicator Data'!#REF!="No Data",1,IF(#REF!&lt;&gt;"",1,0))</f>
        <v>#REF!</v>
      </c>
      <c r="AU180" s="25" t="e">
        <f>IF('Crisis Indicator Data'!#REF!="No Data",1,IF(#REF!&lt;&gt;"",1,0))</f>
        <v>#REF!</v>
      </c>
      <c r="AV180" s="25" t="e">
        <f>IF('Crisis Indicator Data'!#REF!="No Data",1,IF(#REF!&lt;&gt;"",1,0))</f>
        <v>#REF!</v>
      </c>
      <c r="AW180" s="25" t="e">
        <f>IF('Crisis Indicator Data'!#REF!="No Data",1,IF(#REF!&lt;&gt;"",1,0))</f>
        <v>#REF!</v>
      </c>
      <c r="AX180" s="25" t="e">
        <f>IF('Crisis Indicator Data'!#REF!="No Data",1,IF(#REF!&lt;&gt;"",1,0))</f>
        <v>#REF!</v>
      </c>
      <c r="AY180" s="25" t="e">
        <f>IF('Crisis Indicator Data'!#REF!="No Data",1,IF(#REF!&lt;&gt;"",1,0))</f>
        <v>#REF!</v>
      </c>
      <c r="AZ180" s="25" t="e">
        <f>IF('Crisis Indicator Data'!#REF!="No Data",1,IF(#REF!&lt;&gt;"",1,0))</f>
        <v>#REF!</v>
      </c>
      <c r="BA180" t="e">
        <f t="shared" si="10"/>
        <v>#REF!</v>
      </c>
      <c r="BB180" s="27" t="e">
        <f t="shared" si="11"/>
        <v>#REF!</v>
      </c>
    </row>
    <row r="181" spans="1:54" x14ac:dyDescent="0.25">
      <c r="A181" t="s">
        <v>9546</v>
      </c>
      <c r="B181" s="25" t="e">
        <f>IF('Crisis Indicator Data'!#REF!="No Data",1,IF(#REF!&lt;&gt;"",1,0))</f>
        <v>#REF!</v>
      </c>
      <c r="C181" s="25" t="e">
        <f>IF('Crisis Indicator Data'!#REF!="No Data",1,IF(#REF!&lt;&gt;"",1,0))</f>
        <v>#REF!</v>
      </c>
      <c r="D181" s="25" t="e">
        <f>IF('Crisis Indicator Data'!#REF!="No Data",1,IF(#REF!&lt;&gt;"",1,0))</f>
        <v>#REF!</v>
      </c>
      <c r="E181" s="25" t="e">
        <f>IF('Crisis Indicator Data'!#REF!="No Data",1,IF(#REF!&lt;&gt;"",1,0))</f>
        <v>#REF!</v>
      </c>
      <c r="F181" s="25" t="e">
        <f>IF('Crisis Indicator Data'!#REF!="No Data",1,IF(#REF!&lt;&gt;"",1,0))</f>
        <v>#REF!</v>
      </c>
      <c r="G181" s="25" t="e">
        <f>IF('Crisis Indicator Data'!#REF!="No Data",1,IF(#REF!&lt;&gt;"",1,0))</f>
        <v>#REF!</v>
      </c>
      <c r="H181" s="25" t="e">
        <f>IF('Crisis Indicator Data'!#REF!="No Data",1,IF(#REF!&lt;&gt;"",1,0))</f>
        <v>#REF!</v>
      </c>
      <c r="I181" s="25" t="e">
        <f>IF('Crisis Indicator Data'!#REF!="No Data",1,IF(#REF!&lt;&gt;"",1,0))</f>
        <v>#REF!</v>
      </c>
      <c r="J181" s="25" t="e">
        <f>IF('Crisis Indicator Data'!#REF!="No Data",1,IF(#REF!&lt;&gt;"",1,0))</f>
        <v>#REF!</v>
      </c>
      <c r="K181" s="25" t="e">
        <f>IF('Crisis Indicator Data'!#REF!="No Data",1,IF(#REF!&lt;&gt;"",1,0))</f>
        <v>#REF!</v>
      </c>
      <c r="L181" s="25" t="e">
        <f>IF('Crisis Indicator Data'!#REF!="No Data",1,IF(#REF!&lt;&gt;"",1,0))</f>
        <v>#REF!</v>
      </c>
      <c r="M181" s="25" t="e">
        <f>IF('Crisis Indicator Data'!#REF!="No Data",1,IF(#REF!&lt;&gt;"",1,0))</f>
        <v>#REF!</v>
      </c>
      <c r="N181" s="25" t="e">
        <f>IF('Crisis Indicator Data'!#REF!="No Data",1,IF(#REF!&lt;&gt;"",1,0))</f>
        <v>#REF!</v>
      </c>
      <c r="O181" s="25" t="e">
        <f>IF('Crisis Indicator Data'!#REF!="No Data",1,IF(#REF!&lt;&gt;"",1,0))</f>
        <v>#REF!</v>
      </c>
      <c r="P181" s="25" t="e">
        <f>IF('Crisis Indicator Data'!#REF!="No Data",1,IF(#REF!&lt;&gt;"",1,0))</f>
        <v>#REF!</v>
      </c>
      <c r="Q181" s="25" t="e">
        <f>IF('Crisis Indicator Data'!#REF!="No Data",1,IF(#REF!&lt;&gt;"",1,0))</f>
        <v>#REF!</v>
      </c>
      <c r="R181" s="25" t="e">
        <f>IF('Crisis Indicator Data'!#REF!="No Data",1,IF(#REF!&lt;&gt;"",1,0))</f>
        <v>#REF!</v>
      </c>
      <c r="S181" s="25" t="e">
        <f>IF('Crisis Indicator Data'!#REF!="No Data",1,IF(#REF!&lt;&gt;"",1,0))</f>
        <v>#REF!</v>
      </c>
      <c r="T181" s="25" t="e">
        <f>IF('Crisis Indicator Data'!#REF!="No Data",1,IF(#REF!&lt;&gt;"",1,0))</f>
        <v>#REF!</v>
      </c>
      <c r="U181" s="25" t="e">
        <f>IF('Crisis Indicator Data'!#REF!="No Data",1,IF(#REF!&lt;&gt;"",1,0))</f>
        <v>#REF!</v>
      </c>
      <c r="V181" s="25" t="e">
        <f>IF('Crisis Indicator Data'!#REF!="No Data",1,IF(#REF!&lt;&gt;"",1,0))</f>
        <v>#REF!</v>
      </c>
      <c r="W181" s="25" t="e">
        <f>IF('Crisis Indicator Data'!#REF!="No Data",1,IF(#REF!&lt;&gt;"",1,0))</f>
        <v>#REF!</v>
      </c>
      <c r="X181" s="25" t="e">
        <f>IF('Crisis Indicator Data'!#REF!="No Data",1,IF(#REF!&lt;&gt;"",1,0))</f>
        <v>#REF!</v>
      </c>
      <c r="Y181" s="25" t="e">
        <f>IF('Crisis Indicator Data'!#REF!="No Data",1,IF(#REF!&lt;&gt;"",1,0))</f>
        <v>#REF!</v>
      </c>
      <c r="Z181" s="25" t="e">
        <f>IF('Crisis Indicator Data'!#REF!="No Data",1,IF(#REF!&lt;&gt;"",1,0))</f>
        <v>#REF!</v>
      </c>
      <c r="AA181" s="25" t="e">
        <f>IF('Crisis Indicator Data'!#REF!="No Data",1,IF(#REF!&lt;&gt;"",1,0))</f>
        <v>#REF!</v>
      </c>
      <c r="AB181" s="25" t="e">
        <f>IF('Crisis Indicator Data'!#REF!="No Data",1,IF(#REF!&lt;&gt;"",1,0))</f>
        <v>#REF!</v>
      </c>
      <c r="AC181" s="25" t="e">
        <f>IF('Crisis Indicator Data'!#REF!="No Data",1,IF(#REF!&lt;&gt;"",1,0))</f>
        <v>#REF!</v>
      </c>
      <c r="AD181" s="25" t="e">
        <f>IF('Crisis Indicator Data'!#REF!="No Data",1,IF(#REF!&lt;&gt;"",1,0))</f>
        <v>#REF!</v>
      </c>
      <c r="AE181" s="25" t="e">
        <f>IF('Crisis Indicator Data'!#REF!="No Data",1,IF(#REF!&lt;&gt;"",1,0))</f>
        <v>#REF!</v>
      </c>
      <c r="AF181" s="25" t="e">
        <f>IF('Crisis Indicator Data'!#REF!="No Data",1,IF(#REF!&lt;&gt;"",1,0))</f>
        <v>#REF!</v>
      </c>
      <c r="AG181" s="25" t="e">
        <f>IF('Crisis Indicator Data'!#REF!="No Data",1,IF(#REF!&lt;&gt;"",1,0))</f>
        <v>#REF!</v>
      </c>
      <c r="AH181" s="25" t="e">
        <f>IF('Crisis Indicator Data'!#REF!="No Data",1,IF(#REF!&lt;&gt;"",1,0))</f>
        <v>#REF!</v>
      </c>
      <c r="AI181" s="25" t="e">
        <f>IF('Crisis Indicator Data'!#REF!="No Data",1,IF(#REF!&lt;&gt;"",1,0))</f>
        <v>#REF!</v>
      </c>
      <c r="AJ181" s="25" t="e">
        <f>IF('Crisis Indicator Data'!#REF!="No Data",1,IF(#REF!&lt;&gt;"",1,0))</f>
        <v>#REF!</v>
      </c>
      <c r="AK181" s="25" t="e">
        <f>IF('Crisis Indicator Data'!#REF!="No Data",1,IF(#REF!&lt;&gt;"",1,0))</f>
        <v>#REF!</v>
      </c>
      <c r="AL181" s="25" t="e">
        <f>IF('Crisis Indicator Data'!#REF!="No Data",1,IF(#REF!&lt;&gt;"",1,0))</f>
        <v>#REF!</v>
      </c>
      <c r="AM181" s="25" t="e">
        <f>IF('Crisis Indicator Data'!#REF!="No Data",1,IF(#REF!&lt;&gt;"",1,0))</f>
        <v>#REF!</v>
      </c>
      <c r="AN181" s="25" t="e">
        <f>IF('Crisis Indicator Data'!#REF!="No Data",1,IF(#REF!&lt;&gt;"",1,0))</f>
        <v>#REF!</v>
      </c>
      <c r="AO181" s="25" t="e">
        <f>IF('Crisis Indicator Data'!#REF!="No Data",1,IF(#REF!&lt;&gt;"",1,0))</f>
        <v>#REF!</v>
      </c>
      <c r="AP181" s="25" t="e">
        <f>IF('Crisis Indicator Data'!#REF!="No Data",1,IF(#REF!&lt;&gt;"",1,0))</f>
        <v>#REF!</v>
      </c>
      <c r="AQ181" s="25" t="e">
        <f>IF('Crisis Indicator Data'!#REF!="No Data",1,IF(#REF!&lt;&gt;"",1,0))</f>
        <v>#REF!</v>
      </c>
      <c r="AR181" s="25" t="e">
        <f>IF('Crisis Indicator Data'!#REF!="No Data",1,IF(#REF!&lt;&gt;"",1,0))</f>
        <v>#REF!</v>
      </c>
      <c r="AS181" s="25" t="e">
        <f>IF('Crisis Indicator Data'!#REF!="No Data",1,IF(#REF!&lt;&gt;"",1,0))</f>
        <v>#REF!</v>
      </c>
      <c r="AT181" s="25" t="e">
        <f>IF('Crisis Indicator Data'!#REF!="No Data",1,IF(#REF!&lt;&gt;"",1,0))</f>
        <v>#REF!</v>
      </c>
      <c r="AU181" s="25" t="e">
        <f>IF('Crisis Indicator Data'!#REF!="No Data",1,IF(#REF!&lt;&gt;"",1,0))</f>
        <v>#REF!</v>
      </c>
      <c r="AV181" s="25" t="e">
        <f>IF('Crisis Indicator Data'!#REF!="No Data",1,IF(#REF!&lt;&gt;"",1,0))</f>
        <v>#REF!</v>
      </c>
      <c r="AW181" s="25" t="e">
        <f>IF('Crisis Indicator Data'!#REF!="No Data",1,IF(#REF!&lt;&gt;"",1,0))</f>
        <v>#REF!</v>
      </c>
      <c r="AX181" s="25" t="e">
        <f>IF('Crisis Indicator Data'!#REF!="No Data",1,IF(#REF!&lt;&gt;"",1,0))</f>
        <v>#REF!</v>
      </c>
      <c r="AY181" s="25" t="e">
        <f>IF('Crisis Indicator Data'!#REF!="No Data",1,IF(#REF!&lt;&gt;"",1,0))</f>
        <v>#REF!</v>
      </c>
      <c r="AZ181" s="25" t="e">
        <f>IF('Crisis Indicator Data'!#REF!="No Data",1,IF(#REF!&lt;&gt;"",1,0))</f>
        <v>#REF!</v>
      </c>
      <c r="BA181" t="e">
        <f t="shared" si="10"/>
        <v>#REF!</v>
      </c>
      <c r="BB181" s="27" t="e">
        <f t="shared" si="11"/>
        <v>#REF!</v>
      </c>
    </row>
    <row r="182" spans="1:54" x14ac:dyDescent="0.25">
      <c r="A182" t="s">
        <v>9272</v>
      </c>
      <c r="B182" s="25" t="e">
        <f>IF('Crisis Indicator Data'!#REF!="No Data",1,IF(#REF!&lt;&gt;"",1,0))</f>
        <v>#REF!</v>
      </c>
      <c r="C182" s="25" t="e">
        <f>IF('Crisis Indicator Data'!#REF!="No Data",1,IF(#REF!&lt;&gt;"",1,0))</f>
        <v>#REF!</v>
      </c>
      <c r="D182" s="25" t="e">
        <f>IF('Crisis Indicator Data'!#REF!="No Data",1,IF(#REF!&lt;&gt;"",1,0))</f>
        <v>#REF!</v>
      </c>
      <c r="E182" s="25" t="e">
        <f>IF('Crisis Indicator Data'!#REF!="No Data",1,IF(#REF!&lt;&gt;"",1,0))</f>
        <v>#REF!</v>
      </c>
      <c r="F182" s="25" t="e">
        <f>IF('Crisis Indicator Data'!#REF!="No Data",1,IF(#REF!&lt;&gt;"",1,0))</f>
        <v>#REF!</v>
      </c>
      <c r="G182" s="25" t="e">
        <f>IF('Crisis Indicator Data'!#REF!="No Data",1,IF(#REF!&lt;&gt;"",1,0))</f>
        <v>#REF!</v>
      </c>
      <c r="H182" s="25" t="e">
        <f>IF('Crisis Indicator Data'!#REF!="No Data",1,IF(#REF!&lt;&gt;"",1,0))</f>
        <v>#REF!</v>
      </c>
      <c r="I182" s="25" t="e">
        <f>IF('Crisis Indicator Data'!#REF!="No Data",1,IF(#REF!&lt;&gt;"",1,0))</f>
        <v>#REF!</v>
      </c>
      <c r="J182" s="25" t="e">
        <f>IF('Crisis Indicator Data'!#REF!="No Data",1,IF(#REF!&lt;&gt;"",1,0))</f>
        <v>#REF!</v>
      </c>
      <c r="K182" s="25" t="e">
        <f>IF('Crisis Indicator Data'!#REF!="No Data",1,IF(#REF!&lt;&gt;"",1,0))</f>
        <v>#REF!</v>
      </c>
      <c r="L182" s="25" t="e">
        <f>IF('Crisis Indicator Data'!#REF!="No Data",1,IF(#REF!&lt;&gt;"",1,0))</f>
        <v>#REF!</v>
      </c>
      <c r="M182" s="25" t="e">
        <f>IF('Crisis Indicator Data'!#REF!="No Data",1,IF(#REF!&lt;&gt;"",1,0))</f>
        <v>#REF!</v>
      </c>
      <c r="N182" s="25" t="e">
        <f>IF('Crisis Indicator Data'!#REF!="No Data",1,IF(#REF!&lt;&gt;"",1,0))</f>
        <v>#REF!</v>
      </c>
      <c r="O182" s="25" t="e">
        <f>IF('Crisis Indicator Data'!#REF!="No Data",1,IF(#REF!&lt;&gt;"",1,0))</f>
        <v>#REF!</v>
      </c>
      <c r="P182" s="25" t="e">
        <f>IF('Crisis Indicator Data'!#REF!="No Data",1,IF(#REF!&lt;&gt;"",1,0))</f>
        <v>#REF!</v>
      </c>
      <c r="Q182" s="25" t="e">
        <f>IF('Crisis Indicator Data'!#REF!="No Data",1,IF(#REF!&lt;&gt;"",1,0))</f>
        <v>#REF!</v>
      </c>
      <c r="R182" s="25" t="e">
        <f>IF('Crisis Indicator Data'!#REF!="No Data",1,IF(#REF!&lt;&gt;"",1,0))</f>
        <v>#REF!</v>
      </c>
      <c r="S182" s="25" t="e">
        <f>IF('Crisis Indicator Data'!#REF!="No Data",1,IF(#REF!&lt;&gt;"",1,0))</f>
        <v>#REF!</v>
      </c>
      <c r="T182" s="25" t="e">
        <f>IF('Crisis Indicator Data'!#REF!="No Data",1,IF(#REF!&lt;&gt;"",1,0))</f>
        <v>#REF!</v>
      </c>
      <c r="U182" s="25" t="e">
        <f>IF('Crisis Indicator Data'!#REF!="No Data",1,IF(#REF!&lt;&gt;"",1,0))</f>
        <v>#REF!</v>
      </c>
      <c r="V182" s="25" t="e">
        <f>IF('Crisis Indicator Data'!#REF!="No Data",1,IF(#REF!&lt;&gt;"",1,0))</f>
        <v>#REF!</v>
      </c>
      <c r="W182" s="25" t="e">
        <f>IF('Crisis Indicator Data'!#REF!="No Data",1,IF(#REF!&lt;&gt;"",1,0))</f>
        <v>#REF!</v>
      </c>
      <c r="X182" s="25" t="e">
        <f>IF('Crisis Indicator Data'!#REF!="No Data",1,IF(#REF!&lt;&gt;"",1,0))</f>
        <v>#REF!</v>
      </c>
      <c r="Y182" s="25" t="e">
        <f>IF('Crisis Indicator Data'!#REF!="No Data",1,IF(#REF!&lt;&gt;"",1,0))</f>
        <v>#REF!</v>
      </c>
      <c r="Z182" s="25" t="e">
        <f>IF('Crisis Indicator Data'!#REF!="No Data",1,IF(#REF!&lt;&gt;"",1,0))</f>
        <v>#REF!</v>
      </c>
      <c r="AA182" s="25" t="e">
        <f>IF('Crisis Indicator Data'!#REF!="No Data",1,IF(#REF!&lt;&gt;"",1,0))</f>
        <v>#REF!</v>
      </c>
      <c r="AB182" s="25" t="e">
        <f>IF('Crisis Indicator Data'!#REF!="No Data",1,IF(#REF!&lt;&gt;"",1,0))</f>
        <v>#REF!</v>
      </c>
      <c r="AC182" s="25" t="e">
        <f>IF('Crisis Indicator Data'!#REF!="No Data",1,IF(#REF!&lt;&gt;"",1,0))</f>
        <v>#REF!</v>
      </c>
      <c r="AD182" s="25" t="e">
        <f>IF('Crisis Indicator Data'!#REF!="No Data",1,IF(#REF!&lt;&gt;"",1,0))</f>
        <v>#REF!</v>
      </c>
      <c r="AE182" s="25" t="e">
        <f>IF('Crisis Indicator Data'!#REF!="No Data",1,IF(#REF!&lt;&gt;"",1,0))</f>
        <v>#REF!</v>
      </c>
      <c r="AF182" s="25" t="e">
        <f>IF('Crisis Indicator Data'!#REF!="No Data",1,IF(#REF!&lt;&gt;"",1,0))</f>
        <v>#REF!</v>
      </c>
      <c r="AG182" s="25" t="e">
        <f>IF('Crisis Indicator Data'!#REF!="No Data",1,IF(#REF!&lt;&gt;"",1,0))</f>
        <v>#REF!</v>
      </c>
      <c r="AH182" s="25" t="e">
        <f>IF('Crisis Indicator Data'!#REF!="No Data",1,IF(#REF!&lt;&gt;"",1,0))</f>
        <v>#REF!</v>
      </c>
      <c r="AI182" s="25" t="e">
        <f>IF('Crisis Indicator Data'!#REF!="No Data",1,IF(#REF!&lt;&gt;"",1,0))</f>
        <v>#REF!</v>
      </c>
      <c r="AJ182" s="25" t="e">
        <f>IF('Crisis Indicator Data'!#REF!="No Data",1,IF(#REF!&lt;&gt;"",1,0))</f>
        <v>#REF!</v>
      </c>
      <c r="AK182" s="25" t="e">
        <f>IF('Crisis Indicator Data'!#REF!="No Data",1,IF(#REF!&lt;&gt;"",1,0))</f>
        <v>#REF!</v>
      </c>
      <c r="AL182" s="25" t="e">
        <f>IF('Crisis Indicator Data'!#REF!="No Data",1,IF(#REF!&lt;&gt;"",1,0))</f>
        <v>#REF!</v>
      </c>
      <c r="AM182" s="25" t="e">
        <f>IF('Crisis Indicator Data'!#REF!="No Data",1,IF(#REF!&lt;&gt;"",1,0))</f>
        <v>#REF!</v>
      </c>
      <c r="AN182" s="25" t="e">
        <f>IF('Crisis Indicator Data'!#REF!="No Data",1,IF(#REF!&lt;&gt;"",1,0))</f>
        <v>#REF!</v>
      </c>
      <c r="AO182" s="25" t="e">
        <f>IF('Crisis Indicator Data'!#REF!="No Data",1,IF(#REF!&lt;&gt;"",1,0))</f>
        <v>#REF!</v>
      </c>
      <c r="AP182" s="25" t="e">
        <f>IF('Crisis Indicator Data'!#REF!="No Data",1,IF(#REF!&lt;&gt;"",1,0))</f>
        <v>#REF!</v>
      </c>
      <c r="AQ182" s="25" t="e">
        <f>IF('Crisis Indicator Data'!#REF!="No Data",1,IF(#REF!&lt;&gt;"",1,0))</f>
        <v>#REF!</v>
      </c>
      <c r="AR182" s="25" t="e">
        <f>IF('Crisis Indicator Data'!#REF!="No Data",1,IF(#REF!&lt;&gt;"",1,0))</f>
        <v>#REF!</v>
      </c>
      <c r="AS182" s="25" t="e">
        <f>IF('Crisis Indicator Data'!#REF!="No Data",1,IF(#REF!&lt;&gt;"",1,0))</f>
        <v>#REF!</v>
      </c>
      <c r="AT182" s="25" t="e">
        <f>IF('Crisis Indicator Data'!#REF!="No Data",1,IF(#REF!&lt;&gt;"",1,0))</f>
        <v>#REF!</v>
      </c>
      <c r="AU182" s="25" t="e">
        <f>IF('Crisis Indicator Data'!#REF!="No Data",1,IF(#REF!&lt;&gt;"",1,0))</f>
        <v>#REF!</v>
      </c>
      <c r="AV182" s="25" t="e">
        <f>IF('Crisis Indicator Data'!#REF!="No Data",1,IF(#REF!&lt;&gt;"",1,0))</f>
        <v>#REF!</v>
      </c>
      <c r="AW182" s="25" t="e">
        <f>IF('Crisis Indicator Data'!#REF!="No Data",1,IF(#REF!&lt;&gt;"",1,0))</f>
        <v>#REF!</v>
      </c>
      <c r="AX182" s="25" t="e">
        <f>IF('Crisis Indicator Data'!#REF!="No Data",1,IF(#REF!&lt;&gt;"",1,0))</f>
        <v>#REF!</v>
      </c>
      <c r="AY182" s="25" t="e">
        <f>IF('Crisis Indicator Data'!#REF!="No Data",1,IF(#REF!&lt;&gt;"",1,0))</f>
        <v>#REF!</v>
      </c>
      <c r="AZ182" s="25" t="e">
        <f>IF('Crisis Indicator Data'!#REF!="No Data",1,IF(#REF!&lt;&gt;"",1,0))</f>
        <v>#REF!</v>
      </c>
      <c r="BA182" t="e">
        <f t="shared" si="10"/>
        <v>#REF!</v>
      </c>
      <c r="BB182" s="27" t="e">
        <f t="shared" si="11"/>
        <v>#REF!</v>
      </c>
    </row>
    <row r="183" spans="1:54" x14ac:dyDescent="0.25">
      <c r="A183" t="s">
        <v>9365</v>
      </c>
      <c r="B183" s="25" t="e">
        <f>IF('Crisis Indicator Data'!#REF!="No Data",1,IF(#REF!&lt;&gt;"",1,0))</f>
        <v>#REF!</v>
      </c>
      <c r="C183" s="25" t="e">
        <f>IF('Crisis Indicator Data'!#REF!="No Data",1,IF(#REF!&lt;&gt;"",1,0))</f>
        <v>#REF!</v>
      </c>
      <c r="D183" s="25" t="e">
        <f>IF('Crisis Indicator Data'!#REF!="No Data",1,IF(#REF!&lt;&gt;"",1,0))</f>
        <v>#REF!</v>
      </c>
      <c r="E183" s="25" t="e">
        <f>IF('Crisis Indicator Data'!#REF!="No Data",1,IF(#REF!&lt;&gt;"",1,0))</f>
        <v>#REF!</v>
      </c>
      <c r="F183" s="25" t="e">
        <f>IF('Crisis Indicator Data'!#REF!="No Data",1,IF(#REF!&lt;&gt;"",1,0))</f>
        <v>#REF!</v>
      </c>
      <c r="G183" s="25" t="e">
        <f>IF('Crisis Indicator Data'!#REF!="No Data",1,IF(#REF!&lt;&gt;"",1,0))</f>
        <v>#REF!</v>
      </c>
      <c r="H183" s="25" t="e">
        <f>IF('Crisis Indicator Data'!#REF!="No Data",1,IF(#REF!&lt;&gt;"",1,0))</f>
        <v>#REF!</v>
      </c>
      <c r="I183" s="25" t="e">
        <f>IF('Crisis Indicator Data'!#REF!="No Data",1,IF(#REF!&lt;&gt;"",1,0))</f>
        <v>#REF!</v>
      </c>
      <c r="J183" s="25" t="e">
        <f>IF('Crisis Indicator Data'!#REF!="No Data",1,IF(#REF!&lt;&gt;"",1,0))</f>
        <v>#REF!</v>
      </c>
      <c r="K183" s="25" t="e">
        <f>IF('Crisis Indicator Data'!#REF!="No Data",1,IF(#REF!&lt;&gt;"",1,0))</f>
        <v>#REF!</v>
      </c>
      <c r="L183" s="25" t="e">
        <f>IF('Crisis Indicator Data'!#REF!="No Data",1,IF(#REF!&lt;&gt;"",1,0))</f>
        <v>#REF!</v>
      </c>
      <c r="M183" s="25" t="e">
        <f>IF('Crisis Indicator Data'!#REF!="No Data",1,IF(#REF!&lt;&gt;"",1,0))</f>
        <v>#REF!</v>
      </c>
      <c r="N183" s="25" t="e">
        <f>IF('Crisis Indicator Data'!#REF!="No Data",1,IF(#REF!&lt;&gt;"",1,0))</f>
        <v>#REF!</v>
      </c>
      <c r="O183" s="25" t="e">
        <f>IF('Crisis Indicator Data'!#REF!="No Data",1,IF(#REF!&lt;&gt;"",1,0))</f>
        <v>#REF!</v>
      </c>
      <c r="P183" s="25" t="e">
        <f>IF('Crisis Indicator Data'!#REF!="No Data",1,IF(#REF!&lt;&gt;"",1,0))</f>
        <v>#REF!</v>
      </c>
      <c r="Q183" s="25" t="e">
        <f>IF('Crisis Indicator Data'!#REF!="No Data",1,IF(#REF!&lt;&gt;"",1,0))</f>
        <v>#REF!</v>
      </c>
      <c r="R183" s="25" t="e">
        <f>IF('Crisis Indicator Data'!#REF!="No Data",1,IF(#REF!&lt;&gt;"",1,0))</f>
        <v>#REF!</v>
      </c>
      <c r="S183" s="25" t="e">
        <f>IF('Crisis Indicator Data'!#REF!="No Data",1,IF(#REF!&lt;&gt;"",1,0))</f>
        <v>#REF!</v>
      </c>
      <c r="T183" s="25" t="e">
        <f>IF('Crisis Indicator Data'!#REF!="No Data",1,IF(#REF!&lt;&gt;"",1,0))</f>
        <v>#REF!</v>
      </c>
      <c r="U183" s="25" t="e">
        <f>IF('Crisis Indicator Data'!#REF!="No Data",1,IF(#REF!&lt;&gt;"",1,0))</f>
        <v>#REF!</v>
      </c>
      <c r="V183" s="25" t="e">
        <f>IF('Crisis Indicator Data'!#REF!="No Data",1,IF(#REF!&lt;&gt;"",1,0))</f>
        <v>#REF!</v>
      </c>
      <c r="W183" s="25" t="e">
        <f>IF('Crisis Indicator Data'!#REF!="No Data",1,IF(#REF!&lt;&gt;"",1,0))</f>
        <v>#REF!</v>
      </c>
      <c r="X183" s="25" t="e">
        <f>IF('Crisis Indicator Data'!#REF!="No Data",1,IF(#REF!&lt;&gt;"",1,0))</f>
        <v>#REF!</v>
      </c>
      <c r="Y183" s="25" t="e">
        <f>IF('Crisis Indicator Data'!#REF!="No Data",1,IF(#REF!&lt;&gt;"",1,0))</f>
        <v>#REF!</v>
      </c>
      <c r="Z183" s="25" t="e">
        <f>IF('Crisis Indicator Data'!#REF!="No Data",1,IF(#REF!&lt;&gt;"",1,0))</f>
        <v>#REF!</v>
      </c>
      <c r="AA183" s="25" t="e">
        <f>IF('Crisis Indicator Data'!#REF!="No Data",1,IF(#REF!&lt;&gt;"",1,0))</f>
        <v>#REF!</v>
      </c>
      <c r="AB183" s="25" t="e">
        <f>IF('Crisis Indicator Data'!#REF!="No Data",1,IF(#REF!&lt;&gt;"",1,0))</f>
        <v>#REF!</v>
      </c>
      <c r="AC183" s="25" t="e">
        <f>IF('Crisis Indicator Data'!#REF!="No Data",1,IF(#REF!&lt;&gt;"",1,0))</f>
        <v>#REF!</v>
      </c>
      <c r="AD183" s="25" t="e">
        <f>IF('Crisis Indicator Data'!#REF!="No Data",1,IF(#REF!&lt;&gt;"",1,0))</f>
        <v>#REF!</v>
      </c>
      <c r="AE183" s="25" t="e">
        <f>IF('Crisis Indicator Data'!#REF!="No Data",1,IF(#REF!&lt;&gt;"",1,0))</f>
        <v>#REF!</v>
      </c>
      <c r="AF183" s="25" t="e">
        <f>IF('Crisis Indicator Data'!#REF!="No Data",1,IF(#REF!&lt;&gt;"",1,0))</f>
        <v>#REF!</v>
      </c>
      <c r="AG183" s="25" t="e">
        <f>IF('Crisis Indicator Data'!#REF!="No Data",1,IF(#REF!&lt;&gt;"",1,0))</f>
        <v>#REF!</v>
      </c>
      <c r="AH183" s="25" t="e">
        <f>IF('Crisis Indicator Data'!#REF!="No Data",1,IF(#REF!&lt;&gt;"",1,0))</f>
        <v>#REF!</v>
      </c>
      <c r="AI183" s="25" t="e">
        <f>IF('Crisis Indicator Data'!#REF!="No Data",1,IF(#REF!&lt;&gt;"",1,0))</f>
        <v>#REF!</v>
      </c>
      <c r="AJ183" s="25" t="e">
        <f>IF('Crisis Indicator Data'!#REF!="No Data",1,IF(#REF!&lt;&gt;"",1,0))</f>
        <v>#REF!</v>
      </c>
      <c r="AK183" s="25" t="e">
        <f>IF('Crisis Indicator Data'!#REF!="No Data",1,IF(#REF!&lt;&gt;"",1,0))</f>
        <v>#REF!</v>
      </c>
      <c r="AL183" s="25" t="e">
        <f>IF('Crisis Indicator Data'!#REF!="No Data",1,IF(#REF!&lt;&gt;"",1,0))</f>
        <v>#REF!</v>
      </c>
      <c r="AM183" s="25" t="e">
        <f>IF('Crisis Indicator Data'!#REF!="No Data",1,IF(#REF!&lt;&gt;"",1,0))</f>
        <v>#REF!</v>
      </c>
      <c r="AN183" s="25" t="e">
        <f>IF('Crisis Indicator Data'!#REF!="No Data",1,IF(#REF!&lt;&gt;"",1,0))</f>
        <v>#REF!</v>
      </c>
      <c r="AO183" s="25" t="e">
        <f>IF('Crisis Indicator Data'!#REF!="No Data",1,IF(#REF!&lt;&gt;"",1,0))</f>
        <v>#REF!</v>
      </c>
      <c r="AP183" s="25" t="e">
        <f>IF('Crisis Indicator Data'!#REF!="No Data",1,IF(#REF!&lt;&gt;"",1,0))</f>
        <v>#REF!</v>
      </c>
      <c r="AQ183" s="25" t="e">
        <f>IF('Crisis Indicator Data'!#REF!="No Data",1,IF(#REF!&lt;&gt;"",1,0))</f>
        <v>#REF!</v>
      </c>
      <c r="AR183" s="25" t="e">
        <f>IF('Crisis Indicator Data'!#REF!="No Data",1,IF(#REF!&lt;&gt;"",1,0))</f>
        <v>#REF!</v>
      </c>
      <c r="AS183" s="25" t="e">
        <f>IF('Crisis Indicator Data'!#REF!="No Data",1,IF(#REF!&lt;&gt;"",1,0))</f>
        <v>#REF!</v>
      </c>
      <c r="AT183" s="25" t="e">
        <f>IF('Crisis Indicator Data'!#REF!="No Data",1,IF(#REF!&lt;&gt;"",1,0))</f>
        <v>#REF!</v>
      </c>
      <c r="AU183" s="25" t="e">
        <f>IF('Crisis Indicator Data'!#REF!="No Data",1,IF(#REF!&lt;&gt;"",1,0))</f>
        <v>#REF!</v>
      </c>
      <c r="AV183" s="25" t="e">
        <f>IF('Crisis Indicator Data'!#REF!="No Data",1,IF(#REF!&lt;&gt;"",1,0))</f>
        <v>#REF!</v>
      </c>
      <c r="AW183" s="25" t="e">
        <f>IF('Crisis Indicator Data'!#REF!="No Data",1,IF(#REF!&lt;&gt;"",1,0))</f>
        <v>#REF!</v>
      </c>
      <c r="AX183" s="25" t="e">
        <f>IF('Crisis Indicator Data'!#REF!="No Data",1,IF(#REF!&lt;&gt;"",1,0))</f>
        <v>#REF!</v>
      </c>
      <c r="AY183" s="25" t="e">
        <f>IF('Crisis Indicator Data'!#REF!="No Data",1,IF(#REF!&lt;&gt;"",1,0))</f>
        <v>#REF!</v>
      </c>
      <c r="AZ183" s="25" t="e">
        <f>IF('Crisis Indicator Data'!#REF!="No Data",1,IF(#REF!&lt;&gt;"",1,0))</f>
        <v>#REF!</v>
      </c>
      <c r="BA183" t="e">
        <f t="shared" si="10"/>
        <v>#REF!</v>
      </c>
      <c r="BB183" s="27" t="e">
        <f t="shared" si="11"/>
        <v>#REF!</v>
      </c>
    </row>
    <row r="184" spans="1:54" x14ac:dyDescent="0.25">
      <c r="A184" t="s">
        <v>9550</v>
      </c>
      <c r="B184" s="25" t="e">
        <f>IF('Crisis Indicator Data'!#REF!="No Data",1,IF(#REF!&lt;&gt;"",1,0))</f>
        <v>#REF!</v>
      </c>
      <c r="C184" s="25" t="e">
        <f>IF('Crisis Indicator Data'!#REF!="No Data",1,IF(#REF!&lt;&gt;"",1,0))</f>
        <v>#REF!</v>
      </c>
      <c r="D184" s="25" t="e">
        <f>IF('Crisis Indicator Data'!#REF!="No Data",1,IF(#REF!&lt;&gt;"",1,0))</f>
        <v>#REF!</v>
      </c>
      <c r="E184" s="25" t="e">
        <f>IF('Crisis Indicator Data'!#REF!="No Data",1,IF(#REF!&lt;&gt;"",1,0))</f>
        <v>#REF!</v>
      </c>
      <c r="F184" s="25" t="e">
        <f>IF('Crisis Indicator Data'!#REF!="No Data",1,IF(#REF!&lt;&gt;"",1,0))</f>
        <v>#REF!</v>
      </c>
      <c r="G184" s="25" t="e">
        <f>IF('Crisis Indicator Data'!#REF!="No Data",1,IF(#REF!&lt;&gt;"",1,0))</f>
        <v>#REF!</v>
      </c>
      <c r="H184" s="25" t="e">
        <f>IF('Crisis Indicator Data'!#REF!="No Data",1,IF(#REF!&lt;&gt;"",1,0))</f>
        <v>#REF!</v>
      </c>
      <c r="I184" s="25" t="e">
        <f>IF('Crisis Indicator Data'!#REF!="No Data",1,IF(#REF!&lt;&gt;"",1,0))</f>
        <v>#REF!</v>
      </c>
      <c r="J184" s="25" t="e">
        <f>IF('Crisis Indicator Data'!#REF!="No Data",1,IF(#REF!&lt;&gt;"",1,0))</f>
        <v>#REF!</v>
      </c>
      <c r="K184" s="25" t="e">
        <f>IF('Crisis Indicator Data'!#REF!="No Data",1,IF(#REF!&lt;&gt;"",1,0))</f>
        <v>#REF!</v>
      </c>
      <c r="L184" s="25" t="e">
        <f>IF('Crisis Indicator Data'!#REF!="No Data",1,IF(#REF!&lt;&gt;"",1,0))</f>
        <v>#REF!</v>
      </c>
      <c r="M184" s="25" t="e">
        <f>IF('Crisis Indicator Data'!#REF!="No Data",1,IF(#REF!&lt;&gt;"",1,0))</f>
        <v>#REF!</v>
      </c>
      <c r="N184" s="25" t="e">
        <f>IF('Crisis Indicator Data'!#REF!="No Data",1,IF(#REF!&lt;&gt;"",1,0))</f>
        <v>#REF!</v>
      </c>
      <c r="O184" s="25" t="e">
        <f>IF('Crisis Indicator Data'!#REF!="No Data",1,IF(#REF!&lt;&gt;"",1,0))</f>
        <v>#REF!</v>
      </c>
      <c r="P184" s="25" t="e">
        <f>IF('Crisis Indicator Data'!#REF!="No Data",1,IF(#REF!&lt;&gt;"",1,0))</f>
        <v>#REF!</v>
      </c>
      <c r="Q184" s="25" t="e">
        <f>IF('Crisis Indicator Data'!#REF!="No Data",1,IF(#REF!&lt;&gt;"",1,0))</f>
        <v>#REF!</v>
      </c>
      <c r="R184" s="25" t="e">
        <f>IF('Crisis Indicator Data'!#REF!="No Data",1,IF(#REF!&lt;&gt;"",1,0))</f>
        <v>#REF!</v>
      </c>
      <c r="S184" s="25" t="e">
        <f>IF('Crisis Indicator Data'!#REF!="No Data",1,IF(#REF!&lt;&gt;"",1,0))</f>
        <v>#REF!</v>
      </c>
      <c r="T184" s="25" t="e">
        <f>IF('Crisis Indicator Data'!#REF!="No Data",1,IF(#REF!&lt;&gt;"",1,0))</f>
        <v>#REF!</v>
      </c>
      <c r="U184" s="25" t="e">
        <f>IF('Crisis Indicator Data'!#REF!="No Data",1,IF(#REF!&lt;&gt;"",1,0))</f>
        <v>#REF!</v>
      </c>
      <c r="V184" s="25" t="e">
        <f>IF('Crisis Indicator Data'!#REF!="No Data",1,IF(#REF!&lt;&gt;"",1,0))</f>
        <v>#REF!</v>
      </c>
      <c r="W184" s="25" t="e">
        <f>IF('Crisis Indicator Data'!#REF!="No Data",1,IF(#REF!&lt;&gt;"",1,0))</f>
        <v>#REF!</v>
      </c>
      <c r="X184" s="25" t="e">
        <f>IF('Crisis Indicator Data'!#REF!="No Data",1,IF(#REF!&lt;&gt;"",1,0))</f>
        <v>#REF!</v>
      </c>
      <c r="Y184" s="25" t="e">
        <f>IF('Crisis Indicator Data'!#REF!="No Data",1,IF(#REF!&lt;&gt;"",1,0))</f>
        <v>#REF!</v>
      </c>
      <c r="Z184" s="25" t="e">
        <f>IF('Crisis Indicator Data'!#REF!="No Data",1,IF(#REF!&lt;&gt;"",1,0))</f>
        <v>#REF!</v>
      </c>
      <c r="AA184" s="25" t="e">
        <f>IF('Crisis Indicator Data'!#REF!="No Data",1,IF(#REF!&lt;&gt;"",1,0))</f>
        <v>#REF!</v>
      </c>
      <c r="AB184" s="25" t="e">
        <f>IF('Crisis Indicator Data'!#REF!="No Data",1,IF(#REF!&lt;&gt;"",1,0))</f>
        <v>#REF!</v>
      </c>
      <c r="AC184" s="25" t="e">
        <f>IF('Crisis Indicator Data'!#REF!="No Data",1,IF(#REF!&lt;&gt;"",1,0))</f>
        <v>#REF!</v>
      </c>
      <c r="AD184" s="25" t="e">
        <f>IF('Crisis Indicator Data'!#REF!="No Data",1,IF(#REF!&lt;&gt;"",1,0))</f>
        <v>#REF!</v>
      </c>
      <c r="AE184" s="25" t="e">
        <f>IF('Crisis Indicator Data'!#REF!="No Data",1,IF(#REF!&lt;&gt;"",1,0))</f>
        <v>#REF!</v>
      </c>
      <c r="AF184" s="25" t="e">
        <f>IF('Crisis Indicator Data'!#REF!="No Data",1,IF(#REF!&lt;&gt;"",1,0))</f>
        <v>#REF!</v>
      </c>
      <c r="AG184" s="25" t="e">
        <f>IF('Crisis Indicator Data'!#REF!="No Data",1,IF(#REF!&lt;&gt;"",1,0))</f>
        <v>#REF!</v>
      </c>
      <c r="AH184" s="25" t="e">
        <f>IF('Crisis Indicator Data'!#REF!="No Data",1,IF(#REF!&lt;&gt;"",1,0))</f>
        <v>#REF!</v>
      </c>
      <c r="AI184" s="25" t="e">
        <f>IF('Crisis Indicator Data'!#REF!="No Data",1,IF(#REF!&lt;&gt;"",1,0))</f>
        <v>#REF!</v>
      </c>
      <c r="AJ184" s="25" t="e">
        <f>IF('Crisis Indicator Data'!#REF!="No Data",1,IF(#REF!&lt;&gt;"",1,0))</f>
        <v>#REF!</v>
      </c>
      <c r="AK184" s="25" t="e">
        <f>IF('Crisis Indicator Data'!#REF!="No Data",1,IF(#REF!&lt;&gt;"",1,0))</f>
        <v>#REF!</v>
      </c>
      <c r="AL184" s="25" t="e">
        <f>IF('Crisis Indicator Data'!#REF!="No Data",1,IF(#REF!&lt;&gt;"",1,0))</f>
        <v>#REF!</v>
      </c>
      <c r="AM184" s="25" t="e">
        <f>IF('Crisis Indicator Data'!#REF!="No Data",1,IF(#REF!&lt;&gt;"",1,0))</f>
        <v>#REF!</v>
      </c>
      <c r="AN184" s="25" t="e">
        <f>IF('Crisis Indicator Data'!#REF!="No Data",1,IF(#REF!&lt;&gt;"",1,0))</f>
        <v>#REF!</v>
      </c>
      <c r="AO184" s="25" t="e">
        <f>IF('Crisis Indicator Data'!#REF!="No Data",1,IF(#REF!&lt;&gt;"",1,0))</f>
        <v>#REF!</v>
      </c>
      <c r="AP184" s="25" t="e">
        <f>IF('Crisis Indicator Data'!#REF!="No Data",1,IF(#REF!&lt;&gt;"",1,0))</f>
        <v>#REF!</v>
      </c>
      <c r="AQ184" s="25" t="e">
        <f>IF('Crisis Indicator Data'!#REF!="No Data",1,IF(#REF!&lt;&gt;"",1,0))</f>
        <v>#REF!</v>
      </c>
      <c r="AR184" s="25" t="e">
        <f>IF('Crisis Indicator Data'!#REF!="No Data",1,IF(#REF!&lt;&gt;"",1,0))</f>
        <v>#REF!</v>
      </c>
      <c r="AS184" s="25" t="e">
        <f>IF('Crisis Indicator Data'!#REF!="No Data",1,IF(#REF!&lt;&gt;"",1,0))</f>
        <v>#REF!</v>
      </c>
      <c r="AT184" s="25" t="e">
        <f>IF('Crisis Indicator Data'!#REF!="No Data",1,IF(#REF!&lt;&gt;"",1,0))</f>
        <v>#REF!</v>
      </c>
      <c r="AU184" s="25" t="e">
        <f>IF('Crisis Indicator Data'!#REF!="No Data",1,IF(#REF!&lt;&gt;"",1,0))</f>
        <v>#REF!</v>
      </c>
      <c r="AV184" s="25" t="e">
        <f>IF('Crisis Indicator Data'!#REF!="No Data",1,IF(#REF!&lt;&gt;"",1,0))</f>
        <v>#REF!</v>
      </c>
      <c r="AW184" s="25" t="e">
        <f>IF('Crisis Indicator Data'!#REF!="No Data",1,IF(#REF!&lt;&gt;"",1,0))</f>
        <v>#REF!</v>
      </c>
      <c r="AX184" s="25" t="e">
        <f>IF('Crisis Indicator Data'!#REF!="No Data",1,IF(#REF!&lt;&gt;"",1,0))</f>
        <v>#REF!</v>
      </c>
      <c r="AY184" s="25" t="e">
        <f>IF('Crisis Indicator Data'!#REF!="No Data",1,IF(#REF!&lt;&gt;"",1,0))</f>
        <v>#REF!</v>
      </c>
      <c r="AZ184" s="25" t="e">
        <f>IF('Crisis Indicator Data'!#REF!="No Data",1,IF(#REF!&lt;&gt;"",1,0))</f>
        <v>#REF!</v>
      </c>
      <c r="BA184" t="e">
        <f t="shared" si="10"/>
        <v>#REF!</v>
      </c>
      <c r="BB184" s="27" t="e">
        <f t="shared" si="11"/>
        <v>#REF!</v>
      </c>
    </row>
    <row r="185" spans="1:54" x14ac:dyDescent="0.25">
      <c r="A185" t="s">
        <v>9548</v>
      </c>
      <c r="B185" s="25" t="e">
        <f>IF('Crisis Indicator Data'!#REF!="No Data",1,IF(#REF!&lt;&gt;"",1,0))</f>
        <v>#REF!</v>
      </c>
      <c r="C185" s="25" t="e">
        <f>IF('Crisis Indicator Data'!#REF!="No Data",1,IF(#REF!&lt;&gt;"",1,0))</f>
        <v>#REF!</v>
      </c>
      <c r="D185" s="25" t="e">
        <f>IF('Crisis Indicator Data'!#REF!="No Data",1,IF(#REF!&lt;&gt;"",1,0))</f>
        <v>#REF!</v>
      </c>
      <c r="E185" s="25" t="e">
        <f>IF('Crisis Indicator Data'!#REF!="No Data",1,IF(#REF!&lt;&gt;"",1,0))</f>
        <v>#REF!</v>
      </c>
      <c r="F185" s="25" t="e">
        <f>IF('Crisis Indicator Data'!#REF!="No Data",1,IF(#REF!&lt;&gt;"",1,0))</f>
        <v>#REF!</v>
      </c>
      <c r="G185" s="25" t="e">
        <f>IF('Crisis Indicator Data'!#REF!="No Data",1,IF(#REF!&lt;&gt;"",1,0))</f>
        <v>#REF!</v>
      </c>
      <c r="H185" s="25" t="e">
        <f>IF('Crisis Indicator Data'!#REF!="No Data",1,IF(#REF!&lt;&gt;"",1,0))</f>
        <v>#REF!</v>
      </c>
      <c r="I185" s="25" t="e">
        <f>IF('Crisis Indicator Data'!#REF!="No Data",1,IF(#REF!&lt;&gt;"",1,0))</f>
        <v>#REF!</v>
      </c>
      <c r="J185" s="25" t="e">
        <f>IF('Crisis Indicator Data'!#REF!="No Data",1,IF(#REF!&lt;&gt;"",1,0))</f>
        <v>#REF!</v>
      </c>
      <c r="K185" s="25" t="e">
        <f>IF('Crisis Indicator Data'!#REF!="No Data",1,IF(#REF!&lt;&gt;"",1,0))</f>
        <v>#REF!</v>
      </c>
      <c r="L185" s="25" t="e">
        <f>IF('Crisis Indicator Data'!#REF!="No Data",1,IF(#REF!&lt;&gt;"",1,0))</f>
        <v>#REF!</v>
      </c>
      <c r="M185" s="25" t="e">
        <f>IF('Crisis Indicator Data'!#REF!="No Data",1,IF(#REF!&lt;&gt;"",1,0))</f>
        <v>#REF!</v>
      </c>
      <c r="N185" s="25" t="e">
        <f>IF('Crisis Indicator Data'!#REF!="No Data",1,IF(#REF!&lt;&gt;"",1,0))</f>
        <v>#REF!</v>
      </c>
      <c r="O185" s="25" t="e">
        <f>IF('Crisis Indicator Data'!#REF!="No Data",1,IF(#REF!&lt;&gt;"",1,0))</f>
        <v>#REF!</v>
      </c>
      <c r="P185" s="25" t="e">
        <f>IF('Crisis Indicator Data'!#REF!="No Data",1,IF(#REF!&lt;&gt;"",1,0))</f>
        <v>#REF!</v>
      </c>
      <c r="Q185" s="25" t="e">
        <f>IF('Crisis Indicator Data'!#REF!="No Data",1,IF(#REF!&lt;&gt;"",1,0))</f>
        <v>#REF!</v>
      </c>
      <c r="R185" s="25" t="e">
        <f>IF('Crisis Indicator Data'!#REF!="No Data",1,IF(#REF!&lt;&gt;"",1,0))</f>
        <v>#REF!</v>
      </c>
      <c r="S185" s="25" t="e">
        <f>IF('Crisis Indicator Data'!#REF!="No Data",1,IF(#REF!&lt;&gt;"",1,0))</f>
        <v>#REF!</v>
      </c>
      <c r="T185" s="25" t="e">
        <f>IF('Crisis Indicator Data'!#REF!="No Data",1,IF(#REF!&lt;&gt;"",1,0))</f>
        <v>#REF!</v>
      </c>
      <c r="U185" s="25" t="e">
        <f>IF('Crisis Indicator Data'!#REF!="No Data",1,IF(#REF!&lt;&gt;"",1,0))</f>
        <v>#REF!</v>
      </c>
      <c r="V185" s="25" t="e">
        <f>IF('Crisis Indicator Data'!#REF!="No Data",1,IF(#REF!&lt;&gt;"",1,0))</f>
        <v>#REF!</v>
      </c>
      <c r="W185" s="25" t="e">
        <f>IF('Crisis Indicator Data'!#REF!="No Data",1,IF(#REF!&lt;&gt;"",1,0))</f>
        <v>#REF!</v>
      </c>
      <c r="X185" s="25" t="e">
        <f>IF('Crisis Indicator Data'!#REF!="No Data",1,IF(#REF!&lt;&gt;"",1,0))</f>
        <v>#REF!</v>
      </c>
      <c r="Y185" s="25" t="e">
        <f>IF('Crisis Indicator Data'!#REF!="No Data",1,IF(#REF!&lt;&gt;"",1,0))</f>
        <v>#REF!</v>
      </c>
      <c r="Z185" s="25" t="e">
        <f>IF('Crisis Indicator Data'!#REF!="No Data",1,IF(#REF!&lt;&gt;"",1,0))</f>
        <v>#REF!</v>
      </c>
      <c r="AA185" s="25" t="e">
        <f>IF('Crisis Indicator Data'!#REF!="No Data",1,IF(#REF!&lt;&gt;"",1,0))</f>
        <v>#REF!</v>
      </c>
      <c r="AB185" s="25" t="e">
        <f>IF('Crisis Indicator Data'!#REF!="No Data",1,IF(#REF!&lt;&gt;"",1,0))</f>
        <v>#REF!</v>
      </c>
      <c r="AC185" s="25" t="e">
        <f>IF('Crisis Indicator Data'!#REF!="No Data",1,IF(#REF!&lt;&gt;"",1,0))</f>
        <v>#REF!</v>
      </c>
      <c r="AD185" s="25" t="e">
        <f>IF('Crisis Indicator Data'!#REF!="No Data",1,IF(#REF!&lt;&gt;"",1,0))</f>
        <v>#REF!</v>
      </c>
      <c r="AE185" s="25" t="e">
        <f>IF('Crisis Indicator Data'!#REF!="No Data",1,IF(#REF!&lt;&gt;"",1,0))</f>
        <v>#REF!</v>
      </c>
      <c r="AF185" s="25" t="e">
        <f>IF('Crisis Indicator Data'!#REF!="No Data",1,IF(#REF!&lt;&gt;"",1,0))</f>
        <v>#REF!</v>
      </c>
      <c r="AG185" s="25" t="e">
        <f>IF('Crisis Indicator Data'!#REF!="No Data",1,IF(#REF!&lt;&gt;"",1,0))</f>
        <v>#REF!</v>
      </c>
      <c r="AH185" s="25" t="e">
        <f>IF('Crisis Indicator Data'!#REF!="No Data",1,IF(#REF!&lt;&gt;"",1,0))</f>
        <v>#REF!</v>
      </c>
      <c r="AI185" s="25" t="e">
        <f>IF('Crisis Indicator Data'!#REF!="No Data",1,IF(#REF!&lt;&gt;"",1,0))</f>
        <v>#REF!</v>
      </c>
      <c r="AJ185" s="25" t="e">
        <f>IF('Crisis Indicator Data'!#REF!="No Data",1,IF(#REF!&lt;&gt;"",1,0))</f>
        <v>#REF!</v>
      </c>
      <c r="AK185" s="25" t="e">
        <f>IF('Crisis Indicator Data'!#REF!="No Data",1,IF(#REF!&lt;&gt;"",1,0))</f>
        <v>#REF!</v>
      </c>
      <c r="AL185" s="25" t="e">
        <f>IF('Crisis Indicator Data'!#REF!="No Data",1,IF(#REF!&lt;&gt;"",1,0))</f>
        <v>#REF!</v>
      </c>
      <c r="AM185" s="25" t="e">
        <f>IF('Crisis Indicator Data'!#REF!="No Data",1,IF(#REF!&lt;&gt;"",1,0))</f>
        <v>#REF!</v>
      </c>
      <c r="AN185" s="25" t="e">
        <f>IF('Crisis Indicator Data'!#REF!="No Data",1,IF(#REF!&lt;&gt;"",1,0))</f>
        <v>#REF!</v>
      </c>
      <c r="AO185" s="25" t="e">
        <f>IF('Crisis Indicator Data'!#REF!="No Data",1,IF(#REF!&lt;&gt;"",1,0))</f>
        <v>#REF!</v>
      </c>
      <c r="AP185" s="25" t="e">
        <f>IF('Crisis Indicator Data'!#REF!="No Data",1,IF(#REF!&lt;&gt;"",1,0))</f>
        <v>#REF!</v>
      </c>
      <c r="AQ185" s="25" t="e">
        <f>IF('Crisis Indicator Data'!#REF!="No Data",1,IF(#REF!&lt;&gt;"",1,0))</f>
        <v>#REF!</v>
      </c>
      <c r="AR185" s="25" t="e">
        <f>IF('Crisis Indicator Data'!#REF!="No Data",1,IF(#REF!&lt;&gt;"",1,0))</f>
        <v>#REF!</v>
      </c>
      <c r="AS185" s="25" t="e">
        <f>IF('Crisis Indicator Data'!#REF!="No Data",1,IF(#REF!&lt;&gt;"",1,0))</f>
        <v>#REF!</v>
      </c>
      <c r="AT185" s="25" t="e">
        <f>IF('Crisis Indicator Data'!#REF!="No Data",1,IF(#REF!&lt;&gt;"",1,0))</f>
        <v>#REF!</v>
      </c>
      <c r="AU185" s="25" t="e">
        <f>IF('Crisis Indicator Data'!#REF!="No Data",1,IF(#REF!&lt;&gt;"",1,0))</f>
        <v>#REF!</v>
      </c>
      <c r="AV185" s="25" t="e">
        <f>IF('Crisis Indicator Data'!#REF!="No Data",1,IF(#REF!&lt;&gt;"",1,0))</f>
        <v>#REF!</v>
      </c>
      <c r="AW185" s="25" t="e">
        <f>IF('Crisis Indicator Data'!#REF!="No Data",1,IF(#REF!&lt;&gt;"",1,0))</f>
        <v>#REF!</v>
      </c>
      <c r="AX185" s="25" t="e">
        <f>IF('Crisis Indicator Data'!#REF!="No Data",1,IF(#REF!&lt;&gt;"",1,0))</f>
        <v>#REF!</v>
      </c>
      <c r="AY185" s="25" t="e">
        <f>IF('Crisis Indicator Data'!#REF!="No Data",1,IF(#REF!&lt;&gt;"",1,0))</f>
        <v>#REF!</v>
      </c>
      <c r="AZ185" s="25" t="e">
        <f>IF('Crisis Indicator Data'!#REF!="No Data",1,IF(#REF!&lt;&gt;"",1,0))</f>
        <v>#REF!</v>
      </c>
      <c r="BA185" t="e">
        <f t="shared" si="10"/>
        <v>#REF!</v>
      </c>
      <c r="BB185" s="27" t="e">
        <f t="shared" si="11"/>
        <v>#REF!</v>
      </c>
    </row>
    <row r="186" spans="1:54" x14ac:dyDescent="0.25">
      <c r="A186" t="s">
        <v>9552</v>
      </c>
      <c r="B186" s="25" t="e">
        <f>IF('Crisis Indicator Data'!#REF!="No Data",1,IF(#REF!&lt;&gt;"",1,0))</f>
        <v>#REF!</v>
      </c>
      <c r="C186" s="25" t="e">
        <f>IF('Crisis Indicator Data'!#REF!="No Data",1,IF(#REF!&lt;&gt;"",1,0))</f>
        <v>#REF!</v>
      </c>
      <c r="D186" s="25" t="e">
        <f>IF('Crisis Indicator Data'!#REF!="No Data",1,IF(#REF!&lt;&gt;"",1,0))</f>
        <v>#REF!</v>
      </c>
      <c r="E186" s="25" t="e">
        <f>IF('Crisis Indicator Data'!#REF!="No Data",1,IF(#REF!&lt;&gt;"",1,0))</f>
        <v>#REF!</v>
      </c>
      <c r="F186" s="25" t="e">
        <f>IF('Crisis Indicator Data'!#REF!="No Data",1,IF(#REF!&lt;&gt;"",1,0))</f>
        <v>#REF!</v>
      </c>
      <c r="G186" s="25" t="e">
        <f>IF('Crisis Indicator Data'!#REF!="No Data",1,IF(#REF!&lt;&gt;"",1,0))</f>
        <v>#REF!</v>
      </c>
      <c r="H186" s="25" t="e">
        <f>IF('Crisis Indicator Data'!#REF!="No Data",1,IF(#REF!&lt;&gt;"",1,0))</f>
        <v>#REF!</v>
      </c>
      <c r="I186" s="25" t="e">
        <f>IF('Crisis Indicator Data'!#REF!="No Data",1,IF(#REF!&lt;&gt;"",1,0))</f>
        <v>#REF!</v>
      </c>
      <c r="J186" s="25" t="e">
        <f>IF('Crisis Indicator Data'!#REF!="No Data",1,IF(#REF!&lt;&gt;"",1,0))</f>
        <v>#REF!</v>
      </c>
      <c r="K186" s="25" t="e">
        <f>IF('Crisis Indicator Data'!#REF!="No Data",1,IF(#REF!&lt;&gt;"",1,0))</f>
        <v>#REF!</v>
      </c>
      <c r="L186" s="25" t="e">
        <f>IF('Crisis Indicator Data'!#REF!="No Data",1,IF(#REF!&lt;&gt;"",1,0))</f>
        <v>#REF!</v>
      </c>
      <c r="M186" s="25" t="e">
        <f>IF('Crisis Indicator Data'!#REF!="No Data",1,IF(#REF!&lt;&gt;"",1,0))</f>
        <v>#REF!</v>
      </c>
      <c r="N186" s="25" t="e">
        <f>IF('Crisis Indicator Data'!#REF!="No Data",1,IF(#REF!&lt;&gt;"",1,0))</f>
        <v>#REF!</v>
      </c>
      <c r="O186" s="25" t="e">
        <f>IF('Crisis Indicator Data'!#REF!="No Data",1,IF(#REF!&lt;&gt;"",1,0))</f>
        <v>#REF!</v>
      </c>
      <c r="P186" s="25" t="e">
        <f>IF('Crisis Indicator Data'!#REF!="No Data",1,IF(#REF!&lt;&gt;"",1,0))</f>
        <v>#REF!</v>
      </c>
      <c r="Q186" s="25" t="e">
        <f>IF('Crisis Indicator Data'!#REF!="No Data",1,IF(#REF!&lt;&gt;"",1,0))</f>
        <v>#REF!</v>
      </c>
      <c r="R186" s="25" t="e">
        <f>IF('Crisis Indicator Data'!#REF!="No Data",1,IF(#REF!&lt;&gt;"",1,0))</f>
        <v>#REF!</v>
      </c>
      <c r="S186" s="25" t="e">
        <f>IF('Crisis Indicator Data'!#REF!="No Data",1,IF(#REF!&lt;&gt;"",1,0))</f>
        <v>#REF!</v>
      </c>
      <c r="T186" s="25" t="e">
        <f>IF('Crisis Indicator Data'!#REF!="No Data",1,IF(#REF!&lt;&gt;"",1,0))</f>
        <v>#REF!</v>
      </c>
      <c r="U186" s="25" t="e">
        <f>IF('Crisis Indicator Data'!#REF!="No Data",1,IF(#REF!&lt;&gt;"",1,0))</f>
        <v>#REF!</v>
      </c>
      <c r="V186" s="25" t="e">
        <f>IF('Crisis Indicator Data'!#REF!="No Data",1,IF(#REF!&lt;&gt;"",1,0))</f>
        <v>#REF!</v>
      </c>
      <c r="W186" s="25" t="e">
        <f>IF('Crisis Indicator Data'!#REF!="No Data",1,IF(#REF!&lt;&gt;"",1,0))</f>
        <v>#REF!</v>
      </c>
      <c r="X186" s="25" t="e">
        <f>IF('Crisis Indicator Data'!#REF!="No Data",1,IF(#REF!&lt;&gt;"",1,0))</f>
        <v>#REF!</v>
      </c>
      <c r="Y186" s="25" t="e">
        <f>IF('Crisis Indicator Data'!#REF!="No Data",1,IF(#REF!&lt;&gt;"",1,0))</f>
        <v>#REF!</v>
      </c>
      <c r="Z186" s="25" t="e">
        <f>IF('Crisis Indicator Data'!#REF!="No Data",1,IF(#REF!&lt;&gt;"",1,0))</f>
        <v>#REF!</v>
      </c>
      <c r="AA186" s="25" t="e">
        <f>IF('Crisis Indicator Data'!#REF!="No Data",1,IF(#REF!&lt;&gt;"",1,0))</f>
        <v>#REF!</v>
      </c>
      <c r="AB186" s="25" t="e">
        <f>IF('Crisis Indicator Data'!#REF!="No Data",1,IF(#REF!&lt;&gt;"",1,0))</f>
        <v>#REF!</v>
      </c>
      <c r="AC186" s="25" t="e">
        <f>IF('Crisis Indicator Data'!#REF!="No Data",1,IF(#REF!&lt;&gt;"",1,0))</f>
        <v>#REF!</v>
      </c>
      <c r="AD186" s="25" t="e">
        <f>IF('Crisis Indicator Data'!#REF!="No Data",1,IF(#REF!&lt;&gt;"",1,0))</f>
        <v>#REF!</v>
      </c>
      <c r="AE186" s="25" t="e">
        <f>IF('Crisis Indicator Data'!#REF!="No Data",1,IF(#REF!&lt;&gt;"",1,0))</f>
        <v>#REF!</v>
      </c>
      <c r="AF186" s="25" t="e">
        <f>IF('Crisis Indicator Data'!#REF!="No Data",1,IF(#REF!&lt;&gt;"",1,0))</f>
        <v>#REF!</v>
      </c>
      <c r="AG186" s="25" t="e">
        <f>IF('Crisis Indicator Data'!#REF!="No Data",1,IF(#REF!&lt;&gt;"",1,0))</f>
        <v>#REF!</v>
      </c>
      <c r="AH186" s="25" t="e">
        <f>IF('Crisis Indicator Data'!#REF!="No Data",1,IF(#REF!&lt;&gt;"",1,0))</f>
        <v>#REF!</v>
      </c>
      <c r="AI186" s="25" t="e">
        <f>IF('Crisis Indicator Data'!#REF!="No Data",1,IF(#REF!&lt;&gt;"",1,0))</f>
        <v>#REF!</v>
      </c>
      <c r="AJ186" s="25" t="e">
        <f>IF('Crisis Indicator Data'!#REF!="No Data",1,IF(#REF!&lt;&gt;"",1,0))</f>
        <v>#REF!</v>
      </c>
      <c r="AK186" s="25" t="e">
        <f>IF('Crisis Indicator Data'!#REF!="No Data",1,IF(#REF!&lt;&gt;"",1,0))</f>
        <v>#REF!</v>
      </c>
      <c r="AL186" s="25" t="e">
        <f>IF('Crisis Indicator Data'!#REF!="No Data",1,IF(#REF!&lt;&gt;"",1,0))</f>
        <v>#REF!</v>
      </c>
      <c r="AM186" s="25" t="e">
        <f>IF('Crisis Indicator Data'!#REF!="No Data",1,IF(#REF!&lt;&gt;"",1,0))</f>
        <v>#REF!</v>
      </c>
      <c r="AN186" s="25" t="e">
        <f>IF('Crisis Indicator Data'!#REF!="No Data",1,IF(#REF!&lt;&gt;"",1,0))</f>
        <v>#REF!</v>
      </c>
      <c r="AO186" s="25" t="e">
        <f>IF('Crisis Indicator Data'!#REF!="No Data",1,IF(#REF!&lt;&gt;"",1,0))</f>
        <v>#REF!</v>
      </c>
      <c r="AP186" s="25" t="e">
        <f>IF('Crisis Indicator Data'!#REF!="No Data",1,IF(#REF!&lt;&gt;"",1,0))</f>
        <v>#REF!</v>
      </c>
      <c r="AQ186" s="25" t="e">
        <f>IF('Crisis Indicator Data'!#REF!="No Data",1,IF(#REF!&lt;&gt;"",1,0))</f>
        <v>#REF!</v>
      </c>
      <c r="AR186" s="25" t="e">
        <f>IF('Crisis Indicator Data'!#REF!="No Data",1,IF(#REF!&lt;&gt;"",1,0))</f>
        <v>#REF!</v>
      </c>
      <c r="AS186" s="25" t="e">
        <f>IF('Crisis Indicator Data'!#REF!="No Data",1,IF(#REF!&lt;&gt;"",1,0))</f>
        <v>#REF!</v>
      </c>
      <c r="AT186" s="25" t="e">
        <f>IF('Crisis Indicator Data'!#REF!="No Data",1,IF(#REF!&lt;&gt;"",1,0))</f>
        <v>#REF!</v>
      </c>
      <c r="AU186" s="25" t="e">
        <f>IF('Crisis Indicator Data'!#REF!="No Data",1,IF(#REF!&lt;&gt;"",1,0))</f>
        <v>#REF!</v>
      </c>
      <c r="AV186" s="25" t="e">
        <f>IF('Crisis Indicator Data'!#REF!="No Data",1,IF(#REF!&lt;&gt;"",1,0))</f>
        <v>#REF!</v>
      </c>
      <c r="AW186" s="25" t="e">
        <f>IF('Crisis Indicator Data'!#REF!="No Data",1,IF(#REF!&lt;&gt;"",1,0))</f>
        <v>#REF!</v>
      </c>
      <c r="AX186" s="25" t="e">
        <f>IF('Crisis Indicator Data'!#REF!="No Data",1,IF(#REF!&lt;&gt;"",1,0))</f>
        <v>#REF!</v>
      </c>
      <c r="AY186" s="25" t="e">
        <f>IF('Crisis Indicator Data'!#REF!="No Data",1,IF(#REF!&lt;&gt;"",1,0))</f>
        <v>#REF!</v>
      </c>
      <c r="AZ186" s="25" t="e">
        <f>IF('Crisis Indicator Data'!#REF!="No Data",1,IF(#REF!&lt;&gt;"",1,0))</f>
        <v>#REF!</v>
      </c>
      <c r="BA186" t="e">
        <f t="shared" si="10"/>
        <v>#REF!</v>
      </c>
      <c r="BB186" s="27" t="e">
        <f t="shared" si="11"/>
        <v>#REF!</v>
      </c>
    </row>
    <row r="187" spans="1:54" x14ac:dyDescent="0.25">
      <c r="A187" t="s">
        <v>9558</v>
      </c>
      <c r="B187" s="25" t="e">
        <f>IF('Crisis Indicator Data'!#REF!="No Data",1,IF(#REF!&lt;&gt;"",1,0))</f>
        <v>#REF!</v>
      </c>
      <c r="C187" s="25" t="e">
        <f>IF('Crisis Indicator Data'!#REF!="No Data",1,IF(#REF!&lt;&gt;"",1,0))</f>
        <v>#REF!</v>
      </c>
      <c r="D187" s="25" t="e">
        <f>IF('Crisis Indicator Data'!#REF!="No Data",1,IF(#REF!&lt;&gt;"",1,0))</f>
        <v>#REF!</v>
      </c>
      <c r="E187" s="25" t="e">
        <f>IF('Crisis Indicator Data'!#REF!="No Data",1,IF(#REF!&lt;&gt;"",1,0))</f>
        <v>#REF!</v>
      </c>
      <c r="F187" s="25" t="e">
        <f>IF('Crisis Indicator Data'!#REF!="No Data",1,IF(#REF!&lt;&gt;"",1,0))</f>
        <v>#REF!</v>
      </c>
      <c r="G187" s="25" t="e">
        <f>IF('Crisis Indicator Data'!#REF!="No Data",1,IF(#REF!&lt;&gt;"",1,0))</f>
        <v>#REF!</v>
      </c>
      <c r="H187" s="25" t="e">
        <f>IF('Crisis Indicator Data'!#REF!="No Data",1,IF(#REF!&lt;&gt;"",1,0))</f>
        <v>#REF!</v>
      </c>
      <c r="I187" s="25" t="e">
        <f>IF('Crisis Indicator Data'!#REF!="No Data",1,IF(#REF!&lt;&gt;"",1,0))</f>
        <v>#REF!</v>
      </c>
      <c r="J187" s="25" t="e">
        <f>IF('Crisis Indicator Data'!#REF!="No Data",1,IF(#REF!&lt;&gt;"",1,0))</f>
        <v>#REF!</v>
      </c>
      <c r="K187" s="25" t="e">
        <f>IF('Crisis Indicator Data'!#REF!="No Data",1,IF(#REF!&lt;&gt;"",1,0))</f>
        <v>#REF!</v>
      </c>
      <c r="L187" s="25" t="e">
        <f>IF('Crisis Indicator Data'!#REF!="No Data",1,IF(#REF!&lt;&gt;"",1,0))</f>
        <v>#REF!</v>
      </c>
      <c r="M187" s="25" t="e">
        <f>IF('Crisis Indicator Data'!#REF!="No Data",1,IF(#REF!&lt;&gt;"",1,0))</f>
        <v>#REF!</v>
      </c>
      <c r="N187" s="25" t="e">
        <f>IF('Crisis Indicator Data'!#REF!="No Data",1,IF(#REF!&lt;&gt;"",1,0))</f>
        <v>#REF!</v>
      </c>
      <c r="O187" s="25" t="e">
        <f>IF('Crisis Indicator Data'!#REF!="No Data",1,IF(#REF!&lt;&gt;"",1,0))</f>
        <v>#REF!</v>
      </c>
      <c r="P187" s="25" t="e">
        <f>IF('Crisis Indicator Data'!#REF!="No Data",1,IF(#REF!&lt;&gt;"",1,0))</f>
        <v>#REF!</v>
      </c>
      <c r="Q187" s="25" t="e">
        <f>IF('Crisis Indicator Data'!#REF!="No Data",1,IF(#REF!&lt;&gt;"",1,0))</f>
        <v>#REF!</v>
      </c>
      <c r="R187" s="25" t="e">
        <f>IF('Crisis Indicator Data'!#REF!="No Data",1,IF(#REF!&lt;&gt;"",1,0))</f>
        <v>#REF!</v>
      </c>
      <c r="S187" s="25" t="e">
        <f>IF('Crisis Indicator Data'!#REF!="No Data",1,IF(#REF!&lt;&gt;"",1,0))</f>
        <v>#REF!</v>
      </c>
      <c r="T187" s="25" t="e">
        <f>IF('Crisis Indicator Data'!#REF!="No Data",1,IF(#REF!&lt;&gt;"",1,0))</f>
        <v>#REF!</v>
      </c>
      <c r="U187" s="25" t="e">
        <f>IF('Crisis Indicator Data'!#REF!="No Data",1,IF(#REF!&lt;&gt;"",1,0))</f>
        <v>#REF!</v>
      </c>
      <c r="V187" s="25" t="e">
        <f>IF('Crisis Indicator Data'!#REF!="No Data",1,IF(#REF!&lt;&gt;"",1,0))</f>
        <v>#REF!</v>
      </c>
      <c r="W187" s="25" t="e">
        <f>IF('Crisis Indicator Data'!#REF!="No Data",1,IF(#REF!&lt;&gt;"",1,0))</f>
        <v>#REF!</v>
      </c>
      <c r="X187" s="25" t="e">
        <f>IF('Crisis Indicator Data'!#REF!="No Data",1,IF(#REF!&lt;&gt;"",1,0))</f>
        <v>#REF!</v>
      </c>
      <c r="Y187" s="25" t="e">
        <f>IF('Crisis Indicator Data'!#REF!="No Data",1,IF(#REF!&lt;&gt;"",1,0))</f>
        <v>#REF!</v>
      </c>
      <c r="Z187" s="25" t="e">
        <f>IF('Crisis Indicator Data'!#REF!="No Data",1,IF(#REF!&lt;&gt;"",1,0))</f>
        <v>#REF!</v>
      </c>
      <c r="AA187" s="25" t="e">
        <f>IF('Crisis Indicator Data'!#REF!="No Data",1,IF(#REF!&lt;&gt;"",1,0))</f>
        <v>#REF!</v>
      </c>
      <c r="AB187" s="25" t="e">
        <f>IF('Crisis Indicator Data'!#REF!="No Data",1,IF(#REF!&lt;&gt;"",1,0))</f>
        <v>#REF!</v>
      </c>
      <c r="AC187" s="25" t="e">
        <f>IF('Crisis Indicator Data'!#REF!="No Data",1,IF(#REF!&lt;&gt;"",1,0))</f>
        <v>#REF!</v>
      </c>
      <c r="AD187" s="25" t="e">
        <f>IF('Crisis Indicator Data'!#REF!="No Data",1,IF(#REF!&lt;&gt;"",1,0))</f>
        <v>#REF!</v>
      </c>
      <c r="AE187" s="25" t="e">
        <f>IF('Crisis Indicator Data'!#REF!="No Data",1,IF(#REF!&lt;&gt;"",1,0))</f>
        <v>#REF!</v>
      </c>
      <c r="AF187" s="25" t="e">
        <f>IF('Crisis Indicator Data'!#REF!="No Data",1,IF(#REF!&lt;&gt;"",1,0))</f>
        <v>#REF!</v>
      </c>
      <c r="AG187" s="25" t="e">
        <f>IF('Crisis Indicator Data'!#REF!="No Data",1,IF(#REF!&lt;&gt;"",1,0))</f>
        <v>#REF!</v>
      </c>
      <c r="AH187" s="25" t="e">
        <f>IF('Crisis Indicator Data'!#REF!="No Data",1,IF(#REF!&lt;&gt;"",1,0))</f>
        <v>#REF!</v>
      </c>
      <c r="AI187" s="25" t="e">
        <f>IF('Crisis Indicator Data'!#REF!="No Data",1,IF(#REF!&lt;&gt;"",1,0))</f>
        <v>#REF!</v>
      </c>
      <c r="AJ187" s="25" t="e">
        <f>IF('Crisis Indicator Data'!#REF!="No Data",1,IF(#REF!&lt;&gt;"",1,0))</f>
        <v>#REF!</v>
      </c>
      <c r="AK187" s="25" t="e">
        <f>IF('Crisis Indicator Data'!#REF!="No Data",1,IF(#REF!&lt;&gt;"",1,0))</f>
        <v>#REF!</v>
      </c>
      <c r="AL187" s="25" t="e">
        <f>IF('Crisis Indicator Data'!#REF!="No Data",1,IF(#REF!&lt;&gt;"",1,0))</f>
        <v>#REF!</v>
      </c>
      <c r="AM187" s="25" t="e">
        <f>IF('Crisis Indicator Data'!#REF!="No Data",1,IF(#REF!&lt;&gt;"",1,0))</f>
        <v>#REF!</v>
      </c>
      <c r="AN187" s="25" t="e">
        <f>IF('Crisis Indicator Data'!#REF!="No Data",1,IF(#REF!&lt;&gt;"",1,0))</f>
        <v>#REF!</v>
      </c>
      <c r="AO187" s="25" t="e">
        <f>IF('Crisis Indicator Data'!#REF!="No Data",1,IF(#REF!&lt;&gt;"",1,0))</f>
        <v>#REF!</v>
      </c>
      <c r="AP187" s="25" t="e">
        <f>IF('Crisis Indicator Data'!#REF!="No Data",1,IF(#REF!&lt;&gt;"",1,0))</f>
        <v>#REF!</v>
      </c>
      <c r="AQ187" s="25" t="e">
        <f>IF('Crisis Indicator Data'!#REF!="No Data",1,IF(#REF!&lt;&gt;"",1,0))</f>
        <v>#REF!</v>
      </c>
      <c r="AR187" s="25" t="e">
        <f>IF('Crisis Indicator Data'!#REF!="No Data",1,IF(#REF!&lt;&gt;"",1,0))</f>
        <v>#REF!</v>
      </c>
      <c r="AS187" s="25" t="e">
        <f>IF('Crisis Indicator Data'!#REF!="No Data",1,IF(#REF!&lt;&gt;"",1,0))</f>
        <v>#REF!</v>
      </c>
      <c r="AT187" s="25" t="e">
        <f>IF('Crisis Indicator Data'!#REF!="No Data",1,IF(#REF!&lt;&gt;"",1,0))</f>
        <v>#REF!</v>
      </c>
      <c r="AU187" s="25" t="e">
        <f>IF('Crisis Indicator Data'!#REF!="No Data",1,IF(#REF!&lt;&gt;"",1,0))</f>
        <v>#REF!</v>
      </c>
      <c r="AV187" s="25" t="e">
        <f>IF('Crisis Indicator Data'!#REF!="No Data",1,IF(#REF!&lt;&gt;"",1,0))</f>
        <v>#REF!</v>
      </c>
      <c r="AW187" s="25" t="e">
        <f>IF('Crisis Indicator Data'!#REF!="No Data",1,IF(#REF!&lt;&gt;"",1,0))</f>
        <v>#REF!</v>
      </c>
      <c r="AX187" s="25" t="e">
        <f>IF('Crisis Indicator Data'!#REF!="No Data",1,IF(#REF!&lt;&gt;"",1,0))</f>
        <v>#REF!</v>
      </c>
      <c r="AY187" s="25" t="e">
        <f>IF('Crisis Indicator Data'!#REF!="No Data",1,IF(#REF!&lt;&gt;"",1,0))</f>
        <v>#REF!</v>
      </c>
      <c r="AZ187" s="25" t="e">
        <f>IF('Crisis Indicator Data'!#REF!="No Data",1,IF(#REF!&lt;&gt;"",1,0))</f>
        <v>#REF!</v>
      </c>
      <c r="BA187" t="e">
        <f t="shared" si="10"/>
        <v>#REF!</v>
      </c>
      <c r="BB187" s="27" t="e">
        <f t="shared" si="11"/>
        <v>#REF!</v>
      </c>
    </row>
    <row r="188" spans="1:54" x14ac:dyDescent="0.25">
      <c r="A188" t="s">
        <v>9555</v>
      </c>
      <c r="B188" s="25" t="e">
        <f>IF('Crisis Indicator Data'!#REF!="No Data",1,IF(#REF!&lt;&gt;"",1,0))</f>
        <v>#REF!</v>
      </c>
      <c r="C188" s="25" t="e">
        <f>IF('Crisis Indicator Data'!#REF!="No Data",1,IF(#REF!&lt;&gt;"",1,0))</f>
        <v>#REF!</v>
      </c>
      <c r="D188" s="25" t="e">
        <f>IF('Crisis Indicator Data'!#REF!="No Data",1,IF(#REF!&lt;&gt;"",1,0))</f>
        <v>#REF!</v>
      </c>
      <c r="E188" s="25" t="e">
        <f>IF('Crisis Indicator Data'!#REF!="No Data",1,IF(#REF!&lt;&gt;"",1,0))</f>
        <v>#REF!</v>
      </c>
      <c r="F188" s="25" t="e">
        <f>IF('Crisis Indicator Data'!#REF!="No Data",1,IF(#REF!&lt;&gt;"",1,0))</f>
        <v>#REF!</v>
      </c>
      <c r="G188" s="25" t="e">
        <f>IF('Crisis Indicator Data'!#REF!="No Data",1,IF(#REF!&lt;&gt;"",1,0))</f>
        <v>#REF!</v>
      </c>
      <c r="H188" s="25" t="e">
        <f>IF('Crisis Indicator Data'!#REF!="No Data",1,IF(#REF!&lt;&gt;"",1,0))</f>
        <v>#REF!</v>
      </c>
      <c r="I188" s="25" t="e">
        <f>IF('Crisis Indicator Data'!#REF!="No Data",1,IF(#REF!&lt;&gt;"",1,0))</f>
        <v>#REF!</v>
      </c>
      <c r="J188" s="25" t="e">
        <f>IF('Crisis Indicator Data'!#REF!="No Data",1,IF(#REF!&lt;&gt;"",1,0))</f>
        <v>#REF!</v>
      </c>
      <c r="K188" s="25" t="e">
        <f>IF('Crisis Indicator Data'!#REF!="No Data",1,IF(#REF!&lt;&gt;"",1,0))</f>
        <v>#REF!</v>
      </c>
      <c r="L188" s="25" t="e">
        <f>IF('Crisis Indicator Data'!#REF!="No Data",1,IF(#REF!&lt;&gt;"",1,0))</f>
        <v>#REF!</v>
      </c>
      <c r="M188" s="25" t="e">
        <f>IF('Crisis Indicator Data'!#REF!="No Data",1,IF(#REF!&lt;&gt;"",1,0))</f>
        <v>#REF!</v>
      </c>
      <c r="N188" s="25" t="e">
        <f>IF('Crisis Indicator Data'!#REF!="No Data",1,IF(#REF!&lt;&gt;"",1,0))</f>
        <v>#REF!</v>
      </c>
      <c r="O188" s="25" t="e">
        <f>IF('Crisis Indicator Data'!#REF!="No Data",1,IF(#REF!&lt;&gt;"",1,0))</f>
        <v>#REF!</v>
      </c>
      <c r="P188" s="25" t="e">
        <f>IF('Crisis Indicator Data'!#REF!="No Data",1,IF(#REF!&lt;&gt;"",1,0))</f>
        <v>#REF!</v>
      </c>
      <c r="Q188" s="25" t="e">
        <f>IF('Crisis Indicator Data'!#REF!="No Data",1,IF(#REF!&lt;&gt;"",1,0))</f>
        <v>#REF!</v>
      </c>
      <c r="R188" s="25" t="e">
        <f>IF('Crisis Indicator Data'!#REF!="No Data",1,IF(#REF!&lt;&gt;"",1,0))</f>
        <v>#REF!</v>
      </c>
      <c r="S188" s="25" t="e">
        <f>IF('Crisis Indicator Data'!#REF!="No Data",1,IF(#REF!&lt;&gt;"",1,0))</f>
        <v>#REF!</v>
      </c>
      <c r="T188" s="25" t="e">
        <f>IF('Crisis Indicator Data'!#REF!="No Data",1,IF(#REF!&lt;&gt;"",1,0))</f>
        <v>#REF!</v>
      </c>
      <c r="U188" s="25" t="e">
        <f>IF('Crisis Indicator Data'!#REF!="No Data",1,IF(#REF!&lt;&gt;"",1,0))</f>
        <v>#REF!</v>
      </c>
      <c r="V188" s="25" t="e">
        <f>IF('Crisis Indicator Data'!#REF!="No Data",1,IF(#REF!&lt;&gt;"",1,0))</f>
        <v>#REF!</v>
      </c>
      <c r="W188" s="25" t="e">
        <f>IF('Crisis Indicator Data'!#REF!="No Data",1,IF(#REF!&lt;&gt;"",1,0))</f>
        <v>#REF!</v>
      </c>
      <c r="X188" s="25" t="e">
        <f>IF('Crisis Indicator Data'!#REF!="No Data",1,IF(#REF!&lt;&gt;"",1,0))</f>
        <v>#REF!</v>
      </c>
      <c r="Y188" s="25" t="e">
        <f>IF('Crisis Indicator Data'!#REF!="No Data",1,IF(#REF!&lt;&gt;"",1,0))</f>
        <v>#REF!</v>
      </c>
      <c r="Z188" s="25" t="e">
        <f>IF('Crisis Indicator Data'!#REF!="No Data",1,IF(#REF!&lt;&gt;"",1,0))</f>
        <v>#REF!</v>
      </c>
      <c r="AA188" s="25" t="e">
        <f>IF('Crisis Indicator Data'!#REF!="No Data",1,IF(#REF!&lt;&gt;"",1,0))</f>
        <v>#REF!</v>
      </c>
      <c r="AB188" s="25" t="e">
        <f>IF('Crisis Indicator Data'!#REF!="No Data",1,IF(#REF!&lt;&gt;"",1,0))</f>
        <v>#REF!</v>
      </c>
      <c r="AC188" s="25" t="e">
        <f>IF('Crisis Indicator Data'!#REF!="No Data",1,IF(#REF!&lt;&gt;"",1,0))</f>
        <v>#REF!</v>
      </c>
      <c r="AD188" s="25" t="e">
        <f>IF('Crisis Indicator Data'!#REF!="No Data",1,IF(#REF!&lt;&gt;"",1,0))</f>
        <v>#REF!</v>
      </c>
      <c r="AE188" s="25" t="e">
        <f>IF('Crisis Indicator Data'!#REF!="No Data",1,IF(#REF!&lt;&gt;"",1,0))</f>
        <v>#REF!</v>
      </c>
      <c r="AF188" s="25" t="e">
        <f>IF('Crisis Indicator Data'!#REF!="No Data",1,IF(#REF!&lt;&gt;"",1,0))</f>
        <v>#REF!</v>
      </c>
      <c r="AG188" s="25" t="e">
        <f>IF('Crisis Indicator Data'!#REF!="No Data",1,IF(#REF!&lt;&gt;"",1,0))</f>
        <v>#REF!</v>
      </c>
      <c r="AH188" s="25" t="e">
        <f>IF('Crisis Indicator Data'!#REF!="No Data",1,IF(#REF!&lt;&gt;"",1,0))</f>
        <v>#REF!</v>
      </c>
      <c r="AI188" s="25" t="e">
        <f>IF('Crisis Indicator Data'!#REF!="No Data",1,IF(#REF!&lt;&gt;"",1,0))</f>
        <v>#REF!</v>
      </c>
      <c r="AJ188" s="25" t="e">
        <f>IF('Crisis Indicator Data'!#REF!="No Data",1,IF(#REF!&lt;&gt;"",1,0))</f>
        <v>#REF!</v>
      </c>
      <c r="AK188" s="25" t="e">
        <f>IF('Crisis Indicator Data'!#REF!="No Data",1,IF(#REF!&lt;&gt;"",1,0))</f>
        <v>#REF!</v>
      </c>
      <c r="AL188" s="25" t="e">
        <f>IF('Crisis Indicator Data'!#REF!="No Data",1,IF(#REF!&lt;&gt;"",1,0))</f>
        <v>#REF!</v>
      </c>
      <c r="AM188" s="25" t="e">
        <f>IF('Crisis Indicator Data'!#REF!="No Data",1,IF(#REF!&lt;&gt;"",1,0))</f>
        <v>#REF!</v>
      </c>
      <c r="AN188" s="25" t="e">
        <f>IF('Crisis Indicator Data'!#REF!="No Data",1,IF(#REF!&lt;&gt;"",1,0))</f>
        <v>#REF!</v>
      </c>
      <c r="AO188" s="25" t="e">
        <f>IF('Crisis Indicator Data'!#REF!="No Data",1,IF(#REF!&lt;&gt;"",1,0))</f>
        <v>#REF!</v>
      </c>
      <c r="AP188" s="25" t="e">
        <f>IF('Crisis Indicator Data'!#REF!="No Data",1,IF(#REF!&lt;&gt;"",1,0))</f>
        <v>#REF!</v>
      </c>
      <c r="AQ188" s="25" t="e">
        <f>IF('Crisis Indicator Data'!#REF!="No Data",1,IF(#REF!&lt;&gt;"",1,0))</f>
        <v>#REF!</v>
      </c>
      <c r="AR188" s="25" t="e">
        <f>IF('Crisis Indicator Data'!#REF!="No Data",1,IF(#REF!&lt;&gt;"",1,0))</f>
        <v>#REF!</v>
      </c>
      <c r="AS188" s="25" t="e">
        <f>IF('Crisis Indicator Data'!#REF!="No Data",1,IF(#REF!&lt;&gt;"",1,0))</f>
        <v>#REF!</v>
      </c>
      <c r="AT188" s="25" t="e">
        <f>IF('Crisis Indicator Data'!#REF!="No Data",1,IF(#REF!&lt;&gt;"",1,0))</f>
        <v>#REF!</v>
      </c>
      <c r="AU188" s="25" t="e">
        <f>IF('Crisis Indicator Data'!#REF!="No Data",1,IF(#REF!&lt;&gt;"",1,0))</f>
        <v>#REF!</v>
      </c>
      <c r="AV188" s="25" t="e">
        <f>IF('Crisis Indicator Data'!#REF!="No Data",1,IF(#REF!&lt;&gt;"",1,0))</f>
        <v>#REF!</v>
      </c>
      <c r="AW188" s="25" t="e">
        <f>IF('Crisis Indicator Data'!#REF!="No Data",1,IF(#REF!&lt;&gt;"",1,0))</f>
        <v>#REF!</v>
      </c>
      <c r="AX188" s="25" t="e">
        <f>IF('Crisis Indicator Data'!#REF!="No Data",1,IF(#REF!&lt;&gt;"",1,0))</f>
        <v>#REF!</v>
      </c>
      <c r="AY188" s="25" t="e">
        <f>IF('Crisis Indicator Data'!#REF!="No Data",1,IF(#REF!&lt;&gt;"",1,0))</f>
        <v>#REF!</v>
      </c>
      <c r="AZ188" s="25" t="e">
        <f>IF('Crisis Indicator Data'!#REF!="No Data",1,IF(#REF!&lt;&gt;"",1,0))</f>
        <v>#REF!</v>
      </c>
      <c r="BA188" t="e">
        <f t="shared" si="10"/>
        <v>#REF!</v>
      </c>
      <c r="BB188" s="27" t="e">
        <f t="shared" si="11"/>
        <v>#REF!</v>
      </c>
    </row>
    <row r="189" spans="1:54" x14ac:dyDescent="0.25">
      <c r="A189" t="s">
        <v>9557</v>
      </c>
      <c r="B189" s="25" t="e">
        <f>IF('Crisis Indicator Data'!#REF!="No Data",1,IF(#REF!&lt;&gt;"",1,0))</f>
        <v>#REF!</v>
      </c>
      <c r="C189" s="25" t="e">
        <f>IF('Crisis Indicator Data'!#REF!="No Data",1,IF(#REF!&lt;&gt;"",1,0))</f>
        <v>#REF!</v>
      </c>
      <c r="D189" s="25" t="e">
        <f>IF('Crisis Indicator Data'!#REF!="No Data",1,IF(#REF!&lt;&gt;"",1,0))</f>
        <v>#REF!</v>
      </c>
      <c r="E189" s="25" t="e">
        <f>IF('Crisis Indicator Data'!#REF!="No Data",1,IF(#REF!&lt;&gt;"",1,0))</f>
        <v>#REF!</v>
      </c>
      <c r="F189" s="25" t="e">
        <f>IF('Crisis Indicator Data'!#REF!="No Data",1,IF(#REF!&lt;&gt;"",1,0))</f>
        <v>#REF!</v>
      </c>
      <c r="G189" s="25" t="e">
        <f>IF('Crisis Indicator Data'!#REF!="No Data",1,IF(#REF!&lt;&gt;"",1,0))</f>
        <v>#REF!</v>
      </c>
      <c r="H189" s="25" t="e">
        <f>IF('Crisis Indicator Data'!#REF!="No Data",1,IF(#REF!&lt;&gt;"",1,0))</f>
        <v>#REF!</v>
      </c>
      <c r="I189" s="25" t="e">
        <f>IF('Crisis Indicator Data'!#REF!="No Data",1,IF(#REF!&lt;&gt;"",1,0))</f>
        <v>#REF!</v>
      </c>
      <c r="J189" s="25" t="e">
        <f>IF('Crisis Indicator Data'!#REF!="No Data",1,IF(#REF!&lt;&gt;"",1,0))</f>
        <v>#REF!</v>
      </c>
      <c r="K189" s="25" t="e">
        <f>IF('Crisis Indicator Data'!#REF!="No Data",1,IF(#REF!&lt;&gt;"",1,0))</f>
        <v>#REF!</v>
      </c>
      <c r="L189" s="25" t="e">
        <f>IF('Crisis Indicator Data'!#REF!="No Data",1,IF(#REF!&lt;&gt;"",1,0))</f>
        <v>#REF!</v>
      </c>
      <c r="M189" s="25" t="e">
        <f>IF('Crisis Indicator Data'!#REF!="No Data",1,IF(#REF!&lt;&gt;"",1,0))</f>
        <v>#REF!</v>
      </c>
      <c r="N189" s="25" t="e">
        <f>IF('Crisis Indicator Data'!#REF!="No Data",1,IF(#REF!&lt;&gt;"",1,0))</f>
        <v>#REF!</v>
      </c>
      <c r="O189" s="25" t="e">
        <f>IF('Crisis Indicator Data'!#REF!="No Data",1,IF(#REF!&lt;&gt;"",1,0))</f>
        <v>#REF!</v>
      </c>
      <c r="P189" s="25" t="e">
        <f>IF('Crisis Indicator Data'!#REF!="No Data",1,IF(#REF!&lt;&gt;"",1,0))</f>
        <v>#REF!</v>
      </c>
      <c r="Q189" s="25" t="e">
        <f>IF('Crisis Indicator Data'!#REF!="No Data",1,IF(#REF!&lt;&gt;"",1,0))</f>
        <v>#REF!</v>
      </c>
      <c r="R189" s="25" t="e">
        <f>IF('Crisis Indicator Data'!#REF!="No Data",1,IF(#REF!&lt;&gt;"",1,0))</f>
        <v>#REF!</v>
      </c>
      <c r="S189" s="25" t="e">
        <f>IF('Crisis Indicator Data'!#REF!="No Data",1,IF(#REF!&lt;&gt;"",1,0))</f>
        <v>#REF!</v>
      </c>
      <c r="T189" s="25" t="e">
        <f>IF('Crisis Indicator Data'!#REF!="No Data",1,IF(#REF!&lt;&gt;"",1,0))</f>
        <v>#REF!</v>
      </c>
      <c r="U189" s="25" t="e">
        <f>IF('Crisis Indicator Data'!#REF!="No Data",1,IF(#REF!&lt;&gt;"",1,0))</f>
        <v>#REF!</v>
      </c>
      <c r="V189" s="25" t="e">
        <f>IF('Crisis Indicator Data'!#REF!="No Data",1,IF(#REF!&lt;&gt;"",1,0))</f>
        <v>#REF!</v>
      </c>
      <c r="W189" s="25" t="e">
        <f>IF('Crisis Indicator Data'!#REF!="No Data",1,IF(#REF!&lt;&gt;"",1,0))</f>
        <v>#REF!</v>
      </c>
      <c r="X189" s="25" t="e">
        <f>IF('Crisis Indicator Data'!#REF!="No Data",1,IF(#REF!&lt;&gt;"",1,0))</f>
        <v>#REF!</v>
      </c>
      <c r="Y189" s="25" t="e">
        <f>IF('Crisis Indicator Data'!#REF!="No Data",1,IF(#REF!&lt;&gt;"",1,0))</f>
        <v>#REF!</v>
      </c>
      <c r="Z189" s="25" t="e">
        <f>IF('Crisis Indicator Data'!#REF!="No Data",1,IF(#REF!&lt;&gt;"",1,0))</f>
        <v>#REF!</v>
      </c>
      <c r="AA189" s="25" t="e">
        <f>IF('Crisis Indicator Data'!#REF!="No Data",1,IF(#REF!&lt;&gt;"",1,0))</f>
        <v>#REF!</v>
      </c>
      <c r="AB189" s="25" t="e">
        <f>IF('Crisis Indicator Data'!#REF!="No Data",1,IF(#REF!&lt;&gt;"",1,0))</f>
        <v>#REF!</v>
      </c>
      <c r="AC189" s="25" t="e">
        <f>IF('Crisis Indicator Data'!#REF!="No Data",1,IF(#REF!&lt;&gt;"",1,0))</f>
        <v>#REF!</v>
      </c>
      <c r="AD189" s="25" t="e">
        <f>IF('Crisis Indicator Data'!#REF!="No Data",1,IF(#REF!&lt;&gt;"",1,0))</f>
        <v>#REF!</v>
      </c>
      <c r="AE189" s="25" t="e">
        <f>IF('Crisis Indicator Data'!#REF!="No Data",1,IF(#REF!&lt;&gt;"",1,0))</f>
        <v>#REF!</v>
      </c>
      <c r="AF189" s="25" t="e">
        <f>IF('Crisis Indicator Data'!#REF!="No Data",1,IF(#REF!&lt;&gt;"",1,0))</f>
        <v>#REF!</v>
      </c>
      <c r="AG189" s="25" t="e">
        <f>IF('Crisis Indicator Data'!#REF!="No Data",1,IF(#REF!&lt;&gt;"",1,0))</f>
        <v>#REF!</v>
      </c>
      <c r="AH189" s="25" t="e">
        <f>IF('Crisis Indicator Data'!#REF!="No Data",1,IF(#REF!&lt;&gt;"",1,0))</f>
        <v>#REF!</v>
      </c>
      <c r="AI189" s="25" t="e">
        <f>IF('Crisis Indicator Data'!#REF!="No Data",1,IF(#REF!&lt;&gt;"",1,0))</f>
        <v>#REF!</v>
      </c>
      <c r="AJ189" s="25" t="e">
        <f>IF('Crisis Indicator Data'!#REF!="No Data",1,IF(#REF!&lt;&gt;"",1,0))</f>
        <v>#REF!</v>
      </c>
      <c r="AK189" s="25" t="e">
        <f>IF('Crisis Indicator Data'!#REF!="No Data",1,IF(#REF!&lt;&gt;"",1,0))</f>
        <v>#REF!</v>
      </c>
      <c r="AL189" s="25" t="e">
        <f>IF('Crisis Indicator Data'!#REF!="No Data",1,IF(#REF!&lt;&gt;"",1,0))</f>
        <v>#REF!</v>
      </c>
      <c r="AM189" s="25" t="e">
        <f>IF('Crisis Indicator Data'!#REF!="No Data",1,IF(#REF!&lt;&gt;"",1,0))</f>
        <v>#REF!</v>
      </c>
      <c r="AN189" s="25" t="e">
        <f>IF('Crisis Indicator Data'!#REF!="No Data",1,IF(#REF!&lt;&gt;"",1,0))</f>
        <v>#REF!</v>
      </c>
      <c r="AO189" s="25" t="e">
        <f>IF('Crisis Indicator Data'!#REF!="No Data",1,IF(#REF!&lt;&gt;"",1,0))</f>
        <v>#REF!</v>
      </c>
      <c r="AP189" s="25" t="e">
        <f>IF('Crisis Indicator Data'!#REF!="No Data",1,IF(#REF!&lt;&gt;"",1,0))</f>
        <v>#REF!</v>
      </c>
      <c r="AQ189" s="25" t="e">
        <f>IF('Crisis Indicator Data'!#REF!="No Data",1,IF(#REF!&lt;&gt;"",1,0))</f>
        <v>#REF!</v>
      </c>
      <c r="AR189" s="25" t="e">
        <f>IF('Crisis Indicator Data'!#REF!="No Data",1,IF(#REF!&lt;&gt;"",1,0))</f>
        <v>#REF!</v>
      </c>
      <c r="AS189" s="25" t="e">
        <f>IF('Crisis Indicator Data'!#REF!="No Data",1,IF(#REF!&lt;&gt;"",1,0))</f>
        <v>#REF!</v>
      </c>
      <c r="AT189" s="25" t="e">
        <f>IF('Crisis Indicator Data'!#REF!="No Data",1,IF(#REF!&lt;&gt;"",1,0))</f>
        <v>#REF!</v>
      </c>
      <c r="AU189" s="25" t="e">
        <f>IF('Crisis Indicator Data'!#REF!="No Data",1,IF(#REF!&lt;&gt;"",1,0))</f>
        <v>#REF!</v>
      </c>
      <c r="AV189" s="25" t="e">
        <f>IF('Crisis Indicator Data'!#REF!="No Data",1,IF(#REF!&lt;&gt;"",1,0))</f>
        <v>#REF!</v>
      </c>
      <c r="AW189" s="25" t="e">
        <f>IF('Crisis Indicator Data'!#REF!="No Data",1,IF(#REF!&lt;&gt;"",1,0))</f>
        <v>#REF!</v>
      </c>
      <c r="AX189" s="25" t="e">
        <f>IF('Crisis Indicator Data'!#REF!="No Data",1,IF(#REF!&lt;&gt;"",1,0))</f>
        <v>#REF!</v>
      </c>
      <c r="AY189" s="25" t="e">
        <f>IF('Crisis Indicator Data'!#REF!="No Data",1,IF(#REF!&lt;&gt;"",1,0))</f>
        <v>#REF!</v>
      </c>
      <c r="AZ189" s="25" t="e">
        <f>IF('Crisis Indicator Data'!#REF!="No Data",1,IF(#REF!&lt;&gt;"",1,0))</f>
        <v>#REF!</v>
      </c>
      <c r="BA189" t="e">
        <f t="shared" si="10"/>
        <v>#REF!</v>
      </c>
      <c r="BB189" s="27" t="e">
        <f t="shared" si="11"/>
        <v>#REF!</v>
      </c>
    </row>
    <row r="190" spans="1:54" x14ac:dyDescent="0.25">
      <c r="A190" t="s">
        <v>9561</v>
      </c>
      <c r="B190" s="25" t="e">
        <f>IF('Crisis Indicator Data'!#REF!="No Data",1,IF(#REF!&lt;&gt;"",1,0))</f>
        <v>#REF!</v>
      </c>
      <c r="C190" s="25" t="e">
        <f>IF('Crisis Indicator Data'!#REF!="No Data",1,IF(#REF!&lt;&gt;"",1,0))</f>
        <v>#REF!</v>
      </c>
      <c r="D190" s="25" t="e">
        <f>IF('Crisis Indicator Data'!#REF!="No Data",1,IF(#REF!&lt;&gt;"",1,0))</f>
        <v>#REF!</v>
      </c>
      <c r="E190" s="25" t="e">
        <f>IF('Crisis Indicator Data'!#REF!="No Data",1,IF(#REF!&lt;&gt;"",1,0))</f>
        <v>#REF!</v>
      </c>
      <c r="F190" s="25" t="e">
        <f>IF('Crisis Indicator Data'!#REF!="No Data",1,IF(#REF!&lt;&gt;"",1,0))</f>
        <v>#REF!</v>
      </c>
      <c r="G190" s="25" t="e">
        <f>IF('Crisis Indicator Data'!#REF!="No Data",1,IF(#REF!&lt;&gt;"",1,0))</f>
        <v>#REF!</v>
      </c>
      <c r="H190" s="25" t="e">
        <f>IF('Crisis Indicator Data'!#REF!="No Data",1,IF(#REF!&lt;&gt;"",1,0))</f>
        <v>#REF!</v>
      </c>
      <c r="I190" s="25" t="e">
        <f>IF('Crisis Indicator Data'!#REF!="No Data",1,IF(#REF!&lt;&gt;"",1,0))</f>
        <v>#REF!</v>
      </c>
      <c r="J190" s="25" t="e">
        <f>IF('Crisis Indicator Data'!#REF!="No Data",1,IF(#REF!&lt;&gt;"",1,0))</f>
        <v>#REF!</v>
      </c>
      <c r="K190" s="25" t="e">
        <f>IF('Crisis Indicator Data'!#REF!="No Data",1,IF(#REF!&lt;&gt;"",1,0))</f>
        <v>#REF!</v>
      </c>
      <c r="L190" s="25" t="e">
        <f>IF('Crisis Indicator Data'!#REF!="No Data",1,IF(#REF!&lt;&gt;"",1,0))</f>
        <v>#REF!</v>
      </c>
      <c r="M190" s="25" t="e">
        <f>IF('Crisis Indicator Data'!#REF!="No Data",1,IF(#REF!&lt;&gt;"",1,0))</f>
        <v>#REF!</v>
      </c>
      <c r="N190" s="25" t="e">
        <f>IF('Crisis Indicator Data'!#REF!="No Data",1,IF(#REF!&lt;&gt;"",1,0))</f>
        <v>#REF!</v>
      </c>
      <c r="O190" s="25" t="e">
        <f>IF('Crisis Indicator Data'!#REF!="No Data",1,IF(#REF!&lt;&gt;"",1,0))</f>
        <v>#REF!</v>
      </c>
      <c r="P190" s="25" t="e">
        <f>IF('Crisis Indicator Data'!#REF!="No Data",1,IF(#REF!&lt;&gt;"",1,0))</f>
        <v>#REF!</v>
      </c>
      <c r="Q190" s="25" t="e">
        <f>IF('Crisis Indicator Data'!#REF!="No Data",1,IF(#REF!&lt;&gt;"",1,0))</f>
        <v>#REF!</v>
      </c>
      <c r="R190" s="25" t="e">
        <f>IF('Crisis Indicator Data'!#REF!="No Data",1,IF(#REF!&lt;&gt;"",1,0))</f>
        <v>#REF!</v>
      </c>
      <c r="S190" s="25" t="e">
        <f>IF('Crisis Indicator Data'!#REF!="No Data",1,IF(#REF!&lt;&gt;"",1,0))</f>
        <v>#REF!</v>
      </c>
      <c r="T190" s="25" t="e">
        <f>IF('Crisis Indicator Data'!#REF!="No Data",1,IF(#REF!&lt;&gt;"",1,0))</f>
        <v>#REF!</v>
      </c>
      <c r="U190" s="25" t="e">
        <f>IF('Crisis Indicator Data'!#REF!="No Data",1,IF(#REF!&lt;&gt;"",1,0))</f>
        <v>#REF!</v>
      </c>
      <c r="V190" s="25" t="e">
        <f>IF('Crisis Indicator Data'!#REF!="No Data",1,IF(#REF!&lt;&gt;"",1,0))</f>
        <v>#REF!</v>
      </c>
      <c r="W190" s="25" t="e">
        <f>IF('Crisis Indicator Data'!#REF!="No Data",1,IF(#REF!&lt;&gt;"",1,0))</f>
        <v>#REF!</v>
      </c>
      <c r="X190" s="25" t="e">
        <f>IF('Crisis Indicator Data'!#REF!="No Data",1,IF(#REF!&lt;&gt;"",1,0))</f>
        <v>#REF!</v>
      </c>
      <c r="Y190" s="25" t="e">
        <f>IF('Crisis Indicator Data'!#REF!="No Data",1,IF(#REF!&lt;&gt;"",1,0))</f>
        <v>#REF!</v>
      </c>
      <c r="Z190" s="25" t="e">
        <f>IF('Crisis Indicator Data'!#REF!="No Data",1,IF(#REF!&lt;&gt;"",1,0))</f>
        <v>#REF!</v>
      </c>
      <c r="AA190" s="25" t="e">
        <f>IF('Crisis Indicator Data'!#REF!="No Data",1,IF(#REF!&lt;&gt;"",1,0))</f>
        <v>#REF!</v>
      </c>
      <c r="AB190" s="25" t="e">
        <f>IF('Crisis Indicator Data'!#REF!="No Data",1,IF(#REF!&lt;&gt;"",1,0))</f>
        <v>#REF!</v>
      </c>
      <c r="AC190" s="25" t="e">
        <f>IF('Crisis Indicator Data'!#REF!="No Data",1,IF(#REF!&lt;&gt;"",1,0))</f>
        <v>#REF!</v>
      </c>
      <c r="AD190" s="25" t="e">
        <f>IF('Crisis Indicator Data'!#REF!="No Data",1,IF(#REF!&lt;&gt;"",1,0))</f>
        <v>#REF!</v>
      </c>
      <c r="AE190" s="25" t="e">
        <f>IF('Crisis Indicator Data'!#REF!="No Data",1,IF(#REF!&lt;&gt;"",1,0))</f>
        <v>#REF!</v>
      </c>
      <c r="AF190" s="25" t="e">
        <f>IF('Crisis Indicator Data'!#REF!="No Data",1,IF(#REF!&lt;&gt;"",1,0))</f>
        <v>#REF!</v>
      </c>
      <c r="AG190" s="25" t="e">
        <f>IF('Crisis Indicator Data'!#REF!="No Data",1,IF(#REF!&lt;&gt;"",1,0))</f>
        <v>#REF!</v>
      </c>
      <c r="AH190" s="25" t="e">
        <f>IF('Crisis Indicator Data'!#REF!="No Data",1,IF(#REF!&lt;&gt;"",1,0))</f>
        <v>#REF!</v>
      </c>
      <c r="AI190" s="25" t="e">
        <f>IF('Crisis Indicator Data'!#REF!="No Data",1,IF(#REF!&lt;&gt;"",1,0))</f>
        <v>#REF!</v>
      </c>
      <c r="AJ190" s="25" t="e">
        <f>IF('Crisis Indicator Data'!#REF!="No Data",1,IF(#REF!&lt;&gt;"",1,0))</f>
        <v>#REF!</v>
      </c>
      <c r="AK190" s="25" t="e">
        <f>IF('Crisis Indicator Data'!#REF!="No Data",1,IF(#REF!&lt;&gt;"",1,0))</f>
        <v>#REF!</v>
      </c>
      <c r="AL190" s="25" t="e">
        <f>IF('Crisis Indicator Data'!#REF!="No Data",1,IF(#REF!&lt;&gt;"",1,0))</f>
        <v>#REF!</v>
      </c>
      <c r="AM190" s="25" t="e">
        <f>IF('Crisis Indicator Data'!#REF!="No Data",1,IF(#REF!&lt;&gt;"",1,0))</f>
        <v>#REF!</v>
      </c>
      <c r="AN190" s="25" t="e">
        <f>IF('Crisis Indicator Data'!#REF!="No Data",1,IF(#REF!&lt;&gt;"",1,0))</f>
        <v>#REF!</v>
      </c>
      <c r="AO190" s="25" t="e">
        <f>IF('Crisis Indicator Data'!#REF!="No Data",1,IF(#REF!&lt;&gt;"",1,0))</f>
        <v>#REF!</v>
      </c>
      <c r="AP190" s="25" t="e">
        <f>IF('Crisis Indicator Data'!#REF!="No Data",1,IF(#REF!&lt;&gt;"",1,0))</f>
        <v>#REF!</v>
      </c>
      <c r="AQ190" s="25" t="e">
        <f>IF('Crisis Indicator Data'!#REF!="No Data",1,IF(#REF!&lt;&gt;"",1,0))</f>
        <v>#REF!</v>
      </c>
      <c r="AR190" s="25" t="e">
        <f>IF('Crisis Indicator Data'!#REF!="No Data",1,IF(#REF!&lt;&gt;"",1,0))</f>
        <v>#REF!</v>
      </c>
      <c r="AS190" s="25" t="e">
        <f>IF('Crisis Indicator Data'!#REF!="No Data",1,IF(#REF!&lt;&gt;"",1,0))</f>
        <v>#REF!</v>
      </c>
      <c r="AT190" s="25" t="e">
        <f>IF('Crisis Indicator Data'!#REF!="No Data",1,IF(#REF!&lt;&gt;"",1,0))</f>
        <v>#REF!</v>
      </c>
      <c r="AU190" s="25" t="e">
        <f>IF('Crisis Indicator Data'!#REF!="No Data",1,IF(#REF!&lt;&gt;"",1,0))</f>
        <v>#REF!</v>
      </c>
      <c r="AV190" s="25" t="e">
        <f>IF('Crisis Indicator Data'!#REF!="No Data",1,IF(#REF!&lt;&gt;"",1,0))</f>
        <v>#REF!</v>
      </c>
      <c r="AW190" s="25" t="e">
        <f>IF('Crisis Indicator Data'!#REF!="No Data",1,IF(#REF!&lt;&gt;"",1,0))</f>
        <v>#REF!</v>
      </c>
      <c r="AX190" s="25" t="e">
        <f>IF('Crisis Indicator Data'!#REF!="No Data",1,IF(#REF!&lt;&gt;"",1,0))</f>
        <v>#REF!</v>
      </c>
      <c r="AY190" s="25" t="e">
        <f>IF('Crisis Indicator Data'!#REF!="No Data",1,IF(#REF!&lt;&gt;"",1,0))</f>
        <v>#REF!</v>
      </c>
      <c r="AZ190" s="25" t="e">
        <f>IF('Crisis Indicator Data'!#REF!="No Data",1,IF(#REF!&lt;&gt;"",1,0))</f>
        <v>#REF!</v>
      </c>
      <c r="BA190" t="e">
        <f t="shared" si="10"/>
        <v>#REF!</v>
      </c>
      <c r="BB190" s="27" t="e">
        <f t="shared" si="11"/>
        <v>#REF!</v>
      </c>
    </row>
    <row r="191" spans="1:54" x14ac:dyDescent="0.25">
      <c r="A191" t="s">
        <v>9564</v>
      </c>
      <c r="B191" s="25" t="e">
        <f>IF('Crisis Indicator Data'!#REF!="No Data",1,IF(#REF!&lt;&gt;"",1,0))</f>
        <v>#REF!</v>
      </c>
      <c r="C191" s="25" t="e">
        <f>IF('Crisis Indicator Data'!#REF!="No Data",1,IF(#REF!&lt;&gt;"",1,0))</f>
        <v>#REF!</v>
      </c>
      <c r="D191" s="25" t="e">
        <f>IF('Crisis Indicator Data'!#REF!="No Data",1,IF(#REF!&lt;&gt;"",1,0))</f>
        <v>#REF!</v>
      </c>
      <c r="E191" s="25" t="e">
        <f>IF('Crisis Indicator Data'!#REF!="No Data",1,IF(#REF!&lt;&gt;"",1,0))</f>
        <v>#REF!</v>
      </c>
      <c r="F191" s="25" t="e">
        <f>IF('Crisis Indicator Data'!#REF!="No Data",1,IF(#REF!&lt;&gt;"",1,0))</f>
        <v>#REF!</v>
      </c>
      <c r="G191" s="25" t="e">
        <f>IF('Crisis Indicator Data'!#REF!="No Data",1,IF(#REF!&lt;&gt;"",1,0))</f>
        <v>#REF!</v>
      </c>
      <c r="H191" s="25" t="e">
        <f>IF('Crisis Indicator Data'!#REF!="No Data",1,IF(#REF!&lt;&gt;"",1,0))</f>
        <v>#REF!</v>
      </c>
      <c r="I191" s="25" t="e">
        <f>IF('Crisis Indicator Data'!#REF!="No Data",1,IF(#REF!&lt;&gt;"",1,0))</f>
        <v>#REF!</v>
      </c>
      <c r="J191" s="25" t="e">
        <f>IF('Crisis Indicator Data'!#REF!="No Data",1,IF(#REF!&lt;&gt;"",1,0))</f>
        <v>#REF!</v>
      </c>
      <c r="K191" s="25" t="e">
        <f>IF('Crisis Indicator Data'!#REF!="No Data",1,IF(#REF!&lt;&gt;"",1,0))</f>
        <v>#REF!</v>
      </c>
      <c r="L191" s="25" t="e">
        <f>IF('Crisis Indicator Data'!#REF!="No Data",1,IF(#REF!&lt;&gt;"",1,0))</f>
        <v>#REF!</v>
      </c>
      <c r="M191" s="25" t="e">
        <f>IF('Crisis Indicator Data'!#REF!="No Data",1,IF(#REF!&lt;&gt;"",1,0))</f>
        <v>#REF!</v>
      </c>
      <c r="N191" s="25" t="e">
        <f>IF('Crisis Indicator Data'!#REF!="No Data",1,IF(#REF!&lt;&gt;"",1,0))</f>
        <v>#REF!</v>
      </c>
      <c r="O191" s="25" t="e">
        <f>IF('Crisis Indicator Data'!#REF!="No Data",1,IF(#REF!&lt;&gt;"",1,0))</f>
        <v>#REF!</v>
      </c>
      <c r="P191" s="25" t="e">
        <f>IF('Crisis Indicator Data'!#REF!="No Data",1,IF(#REF!&lt;&gt;"",1,0))</f>
        <v>#REF!</v>
      </c>
      <c r="Q191" s="25" t="e">
        <f>IF('Crisis Indicator Data'!#REF!="No Data",1,IF(#REF!&lt;&gt;"",1,0))</f>
        <v>#REF!</v>
      </c>
      <c r="R191" s="25" t="e">
        <f>IF('Crisis Indicator Data'!#REF!="No Data",1,IF(#REF!&lt;&gt;"",1,0))</f>
        <v>#REF!</v>
      </c>
      <c r="S191" s="25" t="e">
        <f>IF('Crisis Indicator Data'!#REF!="No Data",1,IF(#REF!&lt;&gt;"",1,0))</f>
        <v>#REF!</v>
      </c>
      <c r="T191" s="25" t="e">
        <f>IF('Crisis Indicator Data'!#REF!="No Data",1,IF(#REF!&lt;&gt;"",1,0))</f>
        <v>#REF!</v>
      </c>
      <c r="U191" s="25" t="e">
        <f>IF('Crisis Indicator Data'!#REF!="No Data",1,IF(#REF!&lt;&gt;"",1,0))</f>
        <v>#REF!</v>
      </c>
      <c r="V191" s="25" t="e">
        <f>IF('Crisis Indicator Data'!#REF!="No Data",1,IF(#REF!&lt;&gt;"",1,0))</f>
        <v>#REF!</v>
      </c>
      <c r="W191" s="25" t="e">
        <f>IF('Crisis Indicator Data'!#REF!="No Data",1,IF(#REF!&lt;&gt;"",1,0))</f>
        <v>#REF!</v>
      </c>
      <c r="X191" s="25" t="e">
        <f>IF('Crisis Indicator Data'!#REF!="No Data",1,IF(#REF!&lt;&gt;"",1,0))</f>
        <v>#REF!</v>
      </c>
      <c r="Y191" s="25" t="e">
        <f>IF('Crisis Indicator Data'!#REF!="No Data",1,IF(#REF!&lt;&gt;"",1,0))</f>
        <v>#REF!</v>
      </c>
      <c r="Z191" s="25" t="e">
        <f>IF('Crisis Indicator Data'!#REF!="No Data",1,IF(#REF!&lt;&gt;"",1,0))</f>
        <v>#REF!</v>
      </c>
      <c r="AA191" s="25" t="e">
        <f>IF('Crisis Indicator Data'!#REF!="No Data",1,IF(#REF!&lt;&gt;"",1,0))</f>
        <v>#REF!</v>
      </c>
      <c r="AB191" s="25" t="e">
        <f>IF('Crisis Indicator Data'!#REF!="No Data",1,IF(#REF!&lt;&gt;"",1,0))</f>
        <v>#REF!</v>
      </c>
      <c r="AC191" s="25" t="e">
        <f>IF('Crisis Indicator Data'!#REF!="No Data",1,IF(#REF!&lt;&gt;"",1,0))</f>
        <v>#REF!</v>
      </c>
      <c r="AD191" s="25" t="e">
        <f>IF('Crisis Indicator Data'!#REF!="No Data",1,IF(#REF!&lt;&gt;"",1,0))</f>
        <v>#REF!</v>
      </c>
      <c r="AE191" s="25" t="e">
        <f>IF('Crisis Indicator Data'!#REF!="No Data",1,IF(#REF!&lt;&gt;"",1,0))</f>
        <v>#REF!</v>
      </c>
      <c r="AF191" s="25" t="e">
        <f>IF('Crisis Indicator Data'!#REF!="No Data",1,IF(#REF!&lt;&gt;"",1,0))</f>
        <v>#REF!</v>
      </c>
      <c r="AG191" s="25" t="e">
        <f>IF('Crisis Indicator Data'!#REF!="No Data",1,IF(#REF!&lt;&gt;"",1,0))</f>
        <v>#REF!</v>
      </c>
      <c r="AH191" s="25" t="e">
        <f>IF('Crisis Indicator Data'!#REF!="No Data",1,IF(#REF!&lt;&gt;"",1,0))</f>
        <v>#REF!</v>
      </c>
      <c r="AI191" s="25" t="e">
        <f>IF('Crisis Indicator Data'!#REF!="No Data",1,IF(#REF!&lt;&gt;"",1,0))</f>
        <v>#REF!</v>
      </c>
      <c r="AJ191" s="25" t="e">
        <f>IF('Crisis Indicator Data'!#REF!="No Data",1,IF(#REF!&lt;&gt;"",1,0))</f>
        <v>#REF!</v>
      </c>
      <c r="AK191" s="25" t="e">
        <f>IF('Crisis Indicator Data'!#REF!="No Data",1,IF(#REF!&lt;&gt;"",1,0))</f>
        <v>#REF!</v>
      </c>
      <c r="AL191" s="25" t="e">
        <f>IF('Crisis Indicator Data'!#REF!="No Data",1,IF(#REF!&lt;&gt;"",1,0))</f>
        <v>#REF!</v>
      </c>
      <c r="AM191" s="25" t="e">
        <f>IF('Crisis Indicator Data'!#REF!="No Data",1,IF(#REF!&lt;&gt;"",1,0))</f>
        <v>#REF!</v>
      </c>
      <c r="AN191" s="25" t="e">
        <f>IF('Crisis Indicator Data'!#REF!="No Data",1,IF(#REF!&lt;&gt;"",1,0))</f>
        <v>#REF!</v>
      </c>
      <c r="AO191" s="25" t="e">
        <f>IF('Crisis Indicator Data'!#REF!="No Data",1,IF(#REF!&lt;&gt;"",1,0))</f>
        <v>#REF!</v>
      </c>
      <c r="AP191" s="25" t="e">
        <f>IF('Crisis Indicator Data'!#REF!="No Data",1,IF(#REF!&lt;&gt;"",1,0))</f>
        <v>#REF!</v>
      </c>
      <c r="AQ191" s="25" t="e">
        <f>IF('Crisis Indicator Data'!#REF!="No Data",1,IF(#REF!&lt;&gt;"",1,0))</f>
        <v>#REF!</v>
      </c>
      <c r="AR191" s="25" t="e">
        <f>IF('Crisis Indicator Data'!#REF!="No Data",1,IF(#REF!&lt;&gt;"",1,0))</f>
        <v>#REF!</v>
      </c>
      <c r="AS191" s="25" t="e">
        <f>IF('Crisis Indicator Data'!#REF!="No Data",1,IF(#REF!&lt;&gt;"",1,0))</f>
        <v>#REF!</v>
      </c>
      <c r="AT191" s="25" t="e">
        <f>IF('Crisis Indicator Data'!#REF!="No Data",1,IF(#REF!&lt;&gt;"",1,0))</f>
        <v>#REF!</v>
      </c>
      <c r="AU191" s="25" t="e">
        <f>IF('Crisis Indicator Data'!#REF!="No Data",1,IF(#REF!&lt;&gt;"",1,0))</f>
        <v>#REF!</v>
      </c>
      <c r="AV191" s="25" t="e">
        <f>IF('Crisis Indicator Data'!#REF!="No Data",1,IF(#REF!&lt;&gt;"",1,0))</f>
        <v>#REF!</v>
      </c>
      <c r="AW191" s="25" t="e">
        <f>IF('Crisis Indicator Data'!#REF!="No Data",1,IF(#REF!&lt;&gt;"",1,0))</f>
        <v>#REF!</v>
      </c>
      <c r="AX191" s="25" t="e">
        <f>IF('Crisis Indicator Data'!#REF!="No Data",1,IF(#REF!&lt;&gt;"",1,0))</f>
        <v>#REF!</v>
      </c>
      <c r="AY191" s="25" t="e">
        <f>IF('Crisis Indicator Data'!#REF!="No Data",1,IF(#REF!&lt;&gt;"",1,0))</f>
        <v>#REF!</v>
      </c>
      <c r="AZ191" s="25" t="e">
        <f>IF('Crisis Indicator Data'!#REF!="No Data",1,IF(#REF!&lt;&gt;"",1,0))</f>
        <v>#REF!</v>
      </c>
      <c r="BA191" t="e">
        <f t="shared" si="10"/>
        <v>#REF!</v>
      </c>
      <c r="BB191" s="27" t="e">
        <f t="shared" si="11"/>
        <v>#REF!</v>
      </c>
    </row>
    <row r="192" spans="1:54" x14ac:dyDescent="0.25">
      <c r="A192" t="s">
        <v>9565</v>
      </c>
      <c r="B192" s="25" t="e">
        <f>IF('Crisis Indicator Data'!#REF!="No Data",1,IF(#REF!&lt;&gt;"",1,0))</f>
        <v>#REF!</v>
      </c>
      <c r="C192" s="25" t="e">
        <f>IF('Crisis Indicator Data'!#REF!="No Data",1,IF(#REF!&lt;&gt;"",1,0))</f>
        <v>#REF!</v>
      </c>
      <c r="D192" s="25" t="e">
        <f>IF('Crisis Indicator Data'!#REF!="No Data",1,IF(#REF!&lt;&gt;"",1,0))</f>
        <v>#REF!</v>
      </c>
      <c r="E192" s="25" t="e">
        <f>IF('Crisis Indicator Data'!#REF!="No Data",1,IF(#REF!&lt;&gt;"",1,0))</f>
        <v>#REF!</v>
      </c>
      <c r="F192" s="25" t="e">
        <f>IF('Crisis Indicator Data'!#REF!="No Data",1,IF(#REF!&lt;&gt;"",1,0))</f>
        <v>#REF!</v>
      </c>
      <c r="G192" s="25" t="e">
        <f>IF('Crisis Indicator Data'!#REF!="No Data",1,IF(#REF!&lt;&gt;"",1,0))</f>
        <v>#REF!</v>
      </c>
      <c r="H192" s="25" t="e">
        <f>IF('Crisis Indicator Data'!#REF!="No Data",1,IF(#REF!&lt;&gt;"",1,0))</f>
        <v>#REF!</v>
      </c>
      <c r="I192" s="25" t="e">
        <f>IF('Crisis Indicator Data'!#REF!="No Data",1,IF(#REF!&lt;&gt;"",1,0))</f>
        <v>#REF!</v>
      </c>
      <c r="J192" s="25" t="e">
        <f>IF('Crisis Indicator Data'!#REF!="No Data",1,IF(#REF!&lt;&gt;"",1,0))</f>
        <v>#REF!</v>
      </c>
      <c r="K192" s="25" t="e">
        <f>IF('Crisis Indicator Data'!#REF!="No Data",1,IF(#REF!&lt;&gt;"",1,0))</f>
        <v>#REF!</v>
      </c>
      <c r="L192" s="25" t="e">
        <f>IF('Crisis Indicator Data'!#REF!="No Data",1,IF(#REF!&lt;&gt;"",1,0))</f>
        <v>#REF!</v>
      </c>
      <c r="M192" s="25" t="e">
        <f>IF('Crisis Indicator Data'!#REF!="No Data",1,IF(#REF!&lt;&gt;"",1,0))</f>
        <v>#REF!</v>
      </c>
      <c r="N192" s="25" t="e">
        <f>IF('Crisis Indicator Data'!#REF!="No Data",1,IF(#REF!&lt;&gt;"",1,0))</f>
        <v>#REF!</v>
      </c>
      <c r="O192" s="25" t="e">
        <f>IF('Crisis Indicator Data'!#REF!="No Data",1,IF(#REF!&lt;&gt;"",1,0))</f>
        <v>#REF!</v>
      </c>
      <c r="P192" s="25" t="e">
        <f>IF('Crisis Indicator Data'!#REF!="No Data",1,IF(#REF!&lt;&gt;"",1,0))</f>
        <v>#REF!</v>
      </c>
      <c r="Q192" s="25" t="e">
        <f>IF('Crisis Indicator Data'!#REF!="No Data",1,IF(#REF!&lt;&gt;"",1,0))</f>
        <v>#REF!</v>
      </c>
      <c r="R192" s="25" t="e">
        <f>IF('Crisis Indicator Data'!#REF!="No Data",1,IF(#REF!&lt;&gt;"",1,0))</f>
        <v>#REF!</v>
      </c>
      <c r="S192" s="25" t="e">
        <f>IF('Crisis Indicator Data'!#REF!="No Data",1,IF(#REF!&lt;&gt;"",1,0))</f>
        <v>#REF!</v>
      </c>
      <c r="T192" s="25" t="e">
        <f>IF('Crisis Indicator Data'!#REF!="No Data",1,IF(#REF!&lt;&gt;"",1,0))</f>
        <v>#REF!</v>
      </c>
      <c r="U192" s="25" t="e">
        <f>IF('Crisis Indicator Data'!#REF!="No Data",1,IF(#REF!&lt;&gt;"",1,0))</f>
        <v>#REF!</v>
      </c>
      <c r="V192" s="25" t="e">
        <f>IF('Crisis Indicator Data'!#REF!="No Data",1,IF(#REF!&lt;&gt;"",1,0))</f>
        <v>#REF!</v>
      </c>
      <c r="W192" s="25" t="e">
        <f>IF('Crisis Indicator Data'!#REF!="No Data",1,IF(#REF!&lt;&gt;"",1,0))</f>
        <v>#REF!</v>
      </c>
      <c r="X192" s="25" t="e">
        <f>IF('Crisis Indicator Data'!#REF!="No Data",1,IF(#REF!&lt;&gt;"",1,0))</f>
        <v>#REF!</v>
      </c>
      <c r="Y192" s="25" t="e">
        <f>IF('Crisis Indicator Data'!#REF!="No Data",1,IF(#REF!&lt;&gt;"",1,0))</f>
        <v>#REF!</v>
      </c>
      <c r="Z192" s="25" t="e">
        <f>IF('Crisis Indicator Data'!#REF!="No Data",1,IF(#REF!&lt;&gt;"",1,0))</f>
        <v>#REF!</v>
      </c>
      <c r="AA192" s="25" t="e">
        <f>IF('Crisis Indicator Data'!#REF!="No Data",1,IF(#REF!&lt;&gt;"",1,0))</f>
        <v>#REF!</v>
      </c>
      <c r="AB192" s="25" t="e">
        <f>IF('Crisis Indicator Data'!#REF!="No Data",1,IF(#REF!&lt;&gt;"",1,0))</f>
        <v>#REF!</v>
      </c>
      <c r="AC192" s="25" t="e">
        <f>IF('Crisis Indicator Data'!#REF!="No Data",1,IF(#REF!&lt;&gt;"",1,0))</f>
        <v>#REF!</v>
      </c>
      <c r="AD192" s="25" t="e">
        <f>IF('Crisis Indicator Data'!#REF!="No Data",1,IF(#REF!&lt;&gt;"",1,0))</f>
        <v>#REF!</v>
      </c>
      <c r="AE192" s="25" t="e">
        <f>IF('Crisis Indicator Data'!#REF!="No Data",1,IF(#REF!&lt;&gt;"",1,0))</f>
        <v>#REF!</v>
      </c>
      <c r="AF192" s="25" t="e">
        <f>IF('Crisis Indicator Data'!#REF!="No Data",1,IF(#REF!&lt;&gt;"",1,0))</f>
        <v>#REF!</v>
      </c>
      <c r="AG192" s="25" t="e">
        <f>IF('Crisis Indicator Data'!#REF!="No Data",1,IF(#REF!&lt;&gt;"",1,0))</f>
        <v>#REF!</v>
      </c>
      <c r="AH192" s="25" t="e">
        <f>IF('Crisis Indicator Data'!#REF!="No Data",1,IF(#REF!&lt;&gt;"",1,0))</f>
        <v>#REF!</v>
      </c>
      <c r="AI192" s="25" t="e">
        <f>IF('Crisis Indicator Data'!#REF!="No Data",1,IF(#REF!&lt;&gt;"",1,0))</f>
        <v>#REF!</v>
      </c>
      <c r="AJ192" s="25" t="e">
        <f>IF('Crisis Indicator Data'!#REF!="No Data",1,IF(#REF!&lt;&gt;"",1,0))</f>
        <v>#REF!</v>
      </c>
      <c r="AK192" s="25" t="e">
        <f>IF('Crisis Indicator Data'!#REF!="No Data",1,IF(#REF!&lt;&gt;"",1,0))</f>
        <v>#REF!</v>
      </c>
      <c r="AL192" s="25" t="e">
        <f>IF('Crisis Indicator Data'!#REF!="No Data",1,IF(#REF!&lt;&gt;"",1,0))</f>
        <v>#REF!</v>
      </c>
      <c r="AM192" s="25" t="e">
        <f>IF('Crisis Indicator Data'!#REF!="No Data",1,IF(#REF!&lt;&gt;"",1,0))</f>
        <v>#REF!</v>
      </c>
      <c r="AN192" s="25" t="e">
        <f>IF('Crisis Indicator Data'!#REF!="No Data",1,IF(#REF!&lt;&gt;"",1,0))</f>
        <v>#REF!</v>
      </c>
      <c r="AO192" s="25" t="e">
        <f>IF('Crisis Indicator Data'!#REF!="No Data",1,IF(#REF!&lt;&gt;"",1,0))</f>
        <v>#REF!</v>
      </c>
      <c r="AP192" s="25" t="e">
        <f>IF('Crisis Indicator Data'!#REF!="No Data",1,IF(#REF!&lt;&gt;"",1,0))</f>
        <v>#REF!</v>
      </c>
      <c r="AQ192" s="25" t="e">
        <f>IF('Crisis Indicator Data'!#REF!="No Data",1,IF(#REF!&lt;&gt;"",1,0))</f>
        <v>#REF!</v>
      </c>
      <c r="AR192" s="25" t="e">
        <f>IF('Crisis Indicator Data'!#REF!="No Data",1,IF(#REF!&lt;&gt;"",1,0))</f>
        <v>#REF!</v>
      </c>
      <c r="AS192" s="25" t="e">
        <f>IF('Crisis Indicator Data'!#REF!="No Data",1,IF(#REF!&lt;&gt;"",1,0))</f>
        <v>#REF!</v>
      </c>
      <c r="AT192" s="25" t="e">
        <f>IF('Crisis Indicator Data'!#REF!="No Data",1,IF(#REF!&lt;&gt;"",1,0))</f>
        <v>#REF!</v>
      </c>
      <c r="AU192" s="25" t="e">
        <f>IF('Crisis Indicator Data'!#REF!="No Data",1,IF(#REF!&lt;&gt;"",1,0))</f>
        <v>#REF!</v>
      </c>
      <c r="AV192" s="25" t="e">
        <f>IF('Crisis Indicator Data'!#REF!="No Data",1,IF(#REF!&lt;&gt;"",1,0))</f>
        <v>#REF!</v>
      </c>
      <c r="AW192" s="25" t="e">
        <f>IF('Crisis Indicator Data'!#REF!="No Data",1,IF(#REF!&lt;&gt;"",1,0))</f>
        <v>#REF!</v>
      </c>
      <c r="AX192" s="25" t="e">
        <f>IF('Crisis Indicator Data'!#REF!="No Data",1,IF(#REF!&lt;&gt;"",1,0))</f>
        <v>#REF!</v>
      </c>
      <c r="AY192" s="25" t="e">
        <f>IF('Crisis Indicator Data'!#REF!="No Data",1,IF(#REF!&lt;&gt;"",1,0))</f>
        <v>#REF!</v>
      </c>
      <c r="AZ192" s="25" t="e">
        <f>IF('Crisis Indicator Data'!#REF!="No Data",1,IF(#REF!&lt;&gt;"",1,0))</f>
        <v>#REF!</v>
      </c>
      <c r="BA192" t="e">
        <f t="shared" si="10"/>
        <v>#REF!</v>
      </c>
      <c r="BB192" s="27"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A2B54"/>
    <pageSetUpPr fitToPage="1"/>
  </sheetPr>
  <dimension ref="A1:U148"/>
  <sheetViews>
    <sheetView workbookViewId="0"/>
  </sheetViews>
  <sheetFormatPr defaultColWidth="8.5703125" defaultRowHeight="15" x14ac:dyDescent="0.25"/>
  <cols>
    <col min="1" max="1" width="43.5703125" bestFit="1" customWidth="1"/>
    <col min="2" max="2" width="10" customWidth="1"/>
    <col min="3" max="3" width="17.5703125" customWidth="1"/>
    <col min="5" max="5" width="27.42578125" bestFit="1" customWidth="1"/>
    <col min="8" max="8" width="9.5703125" customWidth="1"/>
    <col min="9" max="9" width="13.5703125" customWidth="1"/>
    <col min="10" max="10" width="10.42578125" customWidth="1"/>
    <col min="21" max="21" width="11.42578125" bestFit="1" customWidth="1"/>
  </cols>
  <sheetData>
    <row r="1" spans="1:21" ht="23.25" customHeight="1" x14ac:dyDescent="0.35">
      <c r="A1" s="142" t="s">
        <v>10706</v>
      </c>
      <c r="B1" s="58"/>
      <c r="C1" s="58"/>
      <c r="D1" s="58"/>
      <c r="E1" s="58"/>
      <c r="F1" s="58"/>
      <c r="G1" s="58"/>
      <c r="H1" s="58"/>
      <c r="I1" s="58"/>
      <c r="J1" s="58"/>
      <c r="K1" s="58"/>
      <c r="L1" s="58"/>
      <c r="M1" s="58"/>
      <c r="N1" s="58"/>
      <c r="O1" s="58"/>
      <c r="P1" s="58"/>
      <c r="Q1" s="58"/>
      <c r="R1" s="58"/>
      <c r="S1" s="58"/>
      <c r="T1" s="58"/>
      <c r="U1" s="58"/>
    </row>
    <row r="2" spans="1:21" ht="98.25" customHeight="1" thickBot="1" x14ac:dyDescent="0.3">
      <c r="A2" s="13" t="s">
        <v>9099</v>
      </c>
      <c r="B2" s="13" t="s">
        <v>9101</v>
      </c>
      <c r="C2" s="13" t="s">
        <v>9102</v>
      </c>
      <c r="D2" s="6" t="s">
        <v>9103</v>
      </c>
      <c r="E2" s="13" t="s">
        <v>9104</v>
      </c>
      <c r="F2" s="85" t="s">
        <v>9105</v>
      </c>
      <c r="G2" s="86" t="s">
        <v>9106</v>
      </c>
      <c r="H2" s="85" t="s">
        <v>9106</v>
      </c>
      <c r="I2" s="87" t="s">
        <v>9107</v>
      </c>
      <c r="J2" s="87" t="s">
        <v>6</v>
      </c>
      <c r="K2" s="89" t="s">
        <v>9108</v>
      </c>
      <c r="L2" s="88" t="s">
        <v>9124</v>
      </c>
      <c r="M2" s="88" t="s">
        <v>9125</v>
      </c>
      <c r="N2" s="59" t="s">
        <v>9111</v>
      </c>
      <c r="O2" s="90" t="s">
        <v>9112</v>
      </c>
      <c r="P2" s="90" t="s">
        <v>9113</v>
      </c>
      <c r="Q2" s="91" t="s">
        <v>9114</v>
      </c>
      <c r="R2" s="92" t="s">
        <v>9115</v>
      </c>
      <c r="S2" s="92" t="s">
        <v>9116</v>
      </c>
      <c r="T2" s="63" t="s">
        <v>9117</v>
      </c>
      <c r="U2" s="141" t="s">
        <v>9118</v>
      </c>
    </row>
    <row r="3" spans="1:21" ht="18" hidden="1" customHeight="1" thickTop="1" x14ac:dyDescent="0.3">
      <c r="A3" s="56" t="s">
        <v>9119</v>
      </c>
      <c r="B3" s="56"/>
      <c r="C3" s="56"/>
      <c r="D3" s="56"/>
      <c r="E3" s="56"/>
      <c r="F3" s="48"/>
      <c r="G3" s="48"/>
      <c r="H3" s="48"/>
      <c r="I3" s="82"/>
      <c r="J3" s="48"/>
      <c r="K3" s="47"/>
      <c r="L3" s="46"/>
      <c r="M3" s="46"/>
      <c r="N3" s="47"/>
      <c r="O3" s="48"/>
      <c r="P3" s="48"/>
      <c r="Q3" s="47"/>
      <c r="R3" s="46"/>
      <c r="S3" s="46"/>
      <c r="T3" s="2"/>
      <c r="U3" s="124"/>
    </row>
    <row r="4" spans="1:21" ht="18" customHeight="1" thickTop="1" x14ac:dyDescent="0.3">
      <c r="A4" s="14" t="s">
        <v>9120</v>
      </c>
      <c r="B4" s="14"/>
      <c r="C4" s="14"/>
      <c r="D4" s="7" t="s">
        <v>9120</v>
      </c>
      <c r="E4" s="14"/>
      <c r="F4" s="40" t="s">
        <v>9121</v>
      </c>
      <c r="G4" s="40" t="s">
        <v>9121</v>
      </c>
      <c r="H4" s="40" t="s">
        <v>9122</v>
      </c>
      <c r="I4" s="40" t="s">
        <v>9123</v>
      </c>
      <c r="J4" s="40" t="s">
        <v>9122</v>
      </c>
      <c r="K4" s="40" t="s">
        <v>9121</v>
      </c>
      <c r="L4" s="40" t="s">
        <v>9121</v>
      </c>
      <c r="M4" s="40" t="s">
        <v>9121</v>
      </c>
      <c r="N4" s="40" t="s">
        <v>9121</v>
      </c>
      <c r="O4" s="40" t="s">
        <v>9121</v>
      </c>
      <c r="P4" s="40" t="s">
        <v>9121</v>
      </c>
      <c r="Q4" s="40" t="s">
        <v>9121</v>
      </c>
      <c r="R4" s="40" t="s">
        <v>9121</v>
      </c>
      <c r="S4" s="40" t="s">
        <v>9121</v>
      </c>
      <c r="T4" s="2"/>
      <c r="U4" s="124"/>
    </row>
    <row r="5" spans="1:21" x14ac:dyDescent="0.25">
      <c r="A5" s="148" t="str">
        <f t="array" ref="A5">IFERROR(INDEX(Lists!$B$2:$B$200,SMALL(IF(Lists!$I$2:$I$200="Individual",ROW(Lists!$B$2:$B$200)),ROW(1:1))-1,1),"")</f>
        <v>Complex crisis in Afghanistan</v>
      </c>
      <c r="B5" s="149" t="str">
        <f>VLOOKUP(A5,Lists!$B$2:$G$200,2,FALSE)</f>
        <v>AFG001</v>
      </c>
      <c r="C5" s="149" t="str">
        <f>VLOOKUP(B5,'INFORM Severity - hidden'!$C$5:$D$200,2,FALSE)</f>
        <v>Afghanistan</v>
      </c>
      <c r="D5" s="149" t="str">
        <f>VLOOKUP(A5,Lists!$B$2:$G$200,3,FALSE)</f>
        <v>AFG</v>
      </c>
      <c r="E5" s="150" t="str">
        <f>VLOOKUP(A5,Lists!$B$2:$G$200,5,FALSE)</f>
        <v>Conflict,Violence,Displacement,Drought,Earthquake,Socio-political</v>
      </c>
      <c r="F5" s="144">
        <f t="shared" ref="F5:F36" si="0">IF(OR(N5="x",K5="x"),"x",ROUND((5-GEOMEAN(((5-K5)/5*4+1),((5-N5)/5*4+1),((5-N5)/5*4+1)))/4*3.5+Q5*0.3,1))</f>
        <v>4.5</v>
      </c>
      <c r="G5" s="145">
        <f t="shared" ref="G5:G36" si="1">IF(F5="x","x",ROUNDUP(F5,0))</f>
        <v>5</v>
      </c>
      <c r="H5" s="145" t="str">
        <f t="shared" ref="H5:H36" si="2">IF(N5="x","x",IF(K5="x","x",(IF(G5=5,"Very High",IF(G5=4,"High",IF(G5=3,"Medium",IF(G5=2,"Low","Very Low")))))))</f>
        <v>Very High</v>
      </c>
      <c r="I5" s="146" t="str">
        <f>INDEX(Trends!$D$3:$D$404,MATCH(B5,Trends!$C$3:$C$404,0))</f>
        <v>Increasing</v>
      </c>
      <c r="J5" s="145" t="str">
        <f>VLOOKUP($B5,Reliability!$A$3:$I$170,9,FALSE)</f>
        <v>Very High</v>
      </c>
      <c r="K5" s="147">
        <f t="shared" ref="K5:K36" si="3">IF(OR(M5="x",L5="x"),"x",ROUND((5-GEOMEAN(((5-L5)/5*4+1),((5-M5)/5*4+1),((5-M5)/5*4+1)))/4*5,1))</f>
        <v>4.7</v>
      </c>
      <c r="L5" s="147">
        <f>VLOOKUP($B5,'Impact of the crisis'!$C$6:$N$170,12,FALSE)</f>
        <v>4.9000000000000004</v>
      </c>
      <c r="M5" s="147">
        <f>VLOOKUP($B5,'Impact of the crisis'!$C$6:$AB$170,26,FALSE)</f>
        <v>4.5999999999999996</v>
      </c>
      <c r="N5" s="147">
        <f>VLOOKUP($B5,'Conditions of people affected'!$C$6:$R$170,16,FALSE)</f>
        <v>4.5</v>
      </c>
      <c r="O5" s="147">
        <f>VLOOKUP($B5,'Conditions of people affected'!$C$6:$R$170,9,FALSE)</f>
        <v>5</v>
      </c>
      <c r="P5" s="147">
        <f>VLOOKUP($B5,'Conditions of people affected'!$C$6:$R$170,15,FALSE)</f>
        <v>4</v>
      </c>
      <c r="Q5" s="147">
        <f t="shared" ref="Q5:Q36" si="4">IF(OR(S5="x",R5="x"),R5,ROUND((5-GEOMEAN(((5-R5)/5*4+1),((5-S5)/5*4+1)))/4*5,1))</f>
        <v>4.2</v>
      </c>
      <c r="R5" s="147">
        <f>VLOOKUP($B5,'Complexity of the crisis'!$C$6:$AN$170,22,FALSE)</f>
        <v>3.8</v>
      </c>
      <c r="S5" s="147">
        <f>VLOOKUP($B5,'Complexity of the crisis'!$C$6:$AN$170,38,FALSE)</f>
        <v>4.5</v>
      </c>
      <c r="T5" s="151" t="str">
        <f>VLOOKUP(B5,Lists!$C$3:$E$163,3,FALSE)</f>
        <v>Asia</v>
      </c>
      <c r="U5" s="152">
        <f>VLOOKUP(B5,'INFORM Severity - hidden'!$C$5:$V$200,20,FALSE)</f>
        <v>45138</v>
      </c>
    </row>
    <row r="6" spans="1:21" x14ac:dyDescent="0.25">
      <c r="A6" s="148" t="str">
        <f t="array" ref="A6">IFERROR(INDEX(Lists!$B$2:$B$200,SMALL(IF(Lists!$I$2:$I$200="Individual",ROW(Lists!$B$2:$B$200)),ROW(2:2))-1,1),"")</f>
        <v>Drought in South-West Angola</v>
      </c>
      <c r="B6" s="149" t="str">
        <f>VLOOKUP(A6,Lists!$B$2:$G$200,2,FALSE)</f>
        <v>AGO002</v>
      </c>
      <c r="C6" s="149" t="str">
        <f>VLOOKUP(B6,'INFORM Severity - hidden'!$C$5:$D$200,2,FALSE)</f>
        <v>Angola</v>
      </c>
      <c r="D6" s="149" t="str">
        <f>VLOOKUP(A6,Lists!$B$2:$G$200,3,FALSE)</f>
        <v>AGO</v>
      </c>
      <c r="E6" s="150" t="str">
        <f>VLOOKUP(A6,Lists!$B$2:$G$200,5,FALSE)</f>
        <v>Drought</v>
      </c>
      <c r="F6" s="144">
        <f t="shared" si="0"/>
        <v>3.1</v>
      </c>
      <c r="G6" s="145">
        <f t="shared" si="1"/>
        <v>4</v>
      </c>
      <c r="H6" s="145" t="str">
        <f t="shared" si="2"/>
        <v>High</v>
      </c>
      <c r="I6" s="146" t="str">
        <f>INDEX(Trends!$D$3:$D$404,MATCH(B6,Trends!$C$3:$C$404,0))</f>
        <v>Stable</v>
      </c>
      <c r="J6" s="145" t="str">
        <f>VLOOKUP($B6,Reliability!$A$3:$I$170,9,FALSE)</f>
        <v>Medium</v>
      </c>
      <c r="K6" s="147">
        <f t="shared" si="3"/>
        <v>2.8</v>
      </c>
      <c r="L6" s="147">
        <f>VLOOKUP($B6,'Impact of the crisis'!$C$6:$N$170,12,FALSE)</f>
        <v>3.7</v>
      </c>
      <c r="M6" s="147">
        <f>VLOOKUP($B6,'Impact of the crisis'!$C$6:$AB$170,26,FALSE)</f>
        <v>2.2000000000000002</v>
      </c>
      <c r="N6" s="147">
        <f>VLOOKUP($B6,'Conditions of people affected'!$C$6:$R$170,16,FALSE)</f>
        <v>3.85</v>
      </c>
      <c r="O6" s="147">
        <f>VLOOKUP($B6,'Conditions of people affected'!$C$6:$R$170,9,FALSE)</f>
        <v>3.7</v>
      </c>
      <c r="P6" s="147">
        <f>VLOOKUP($B6,'Conditions of people affected'!$C$6:$R$170,15,FALSE)</f>
        <v>4</v>
      </c>
      <c r="Q6" s="147">
        <f t="shared" si="4"/>
        <v>2.2000000000000002</v>
      </c>
      <c r="R6" s="147">
        <f>VLOOKUP($B6,'Complexity of the crisis'!$C$6:$AN$170,22,FALSE)</f>
        <v>3.1</v>
      </c>
      <c r="S6" s="147">
        <f>VLOOKUP($B6,'Complexity of the crisis'!$C$6:$AN$170,38,FALSE)</f>
        <v>1</v>
      </c>
      <c r="T6" s="151" t="str">
        <f>VLOOKUP(B6,Lists!$C$3:$E$163,3,FALSE)</f>
        <v>Africa</v>
      </c>
      <c r="U6" s="152">
        <f>VLOOKUP(B6,'INFORM Severity - hidden'!$C$5:$V$200,20,FALSE)</f>
        <v>45133</v>
      </c>
    </row>
    <row r="7" spans="1:21" x14ac:dyDescent="0.25">
      <c r="A7" s="148" t="str">
        <f t="array" ref="A7">IFERROR(INDEX(Lists!$B$2:$B$200,SMALL(IF(Lists!$I$2:$I$200="Individual",ROW(Lists!$B$2:$B$200)),ROW(3:3))-1,1),"")</f>
        <v>Nagorno-Karabakh Conflict in Armenia</v>
      </c>
      <c r="B7" s="149" t="str">
        <f>VLOOKUP(A7,Lists!$B$2:$G$200,2,FALSE)</f>
        <v>ARM002</v>
      </c>
      <c r="C7" s="149" t="str">
        <f>VLOOKUP(B7,'INFORM Severity - hidden'!$C$5:$D$200,2,FALSE)</f>
        <v>Armenia</v>
      </c>
      <c r="D7" s="149" t="str">
        <f>VLOOKUP(A7,Lists!$B$2:$G$200,3,FALSE)</f>
        <v>ARM</v>
      </c>
      <c r="E7" s="150" t="str">
        <f>VLOOKUP(A7,Lists!$B$2:$G$200,5,FALSE)</f>
        <v>Conflict,Displacement</v>
      </c>
      <c r="F7" s="144">
        <f t="shared" si="0"/>
        <v>1.9</v>
      </c>
      <c r="G7" s="145">
        <f t="shared" si="1"/>
        <v>2</v>
      </c>
      <c r="H7" s="145" t="str">
        <f t="shared" si="2"/>
        <v>Low</v>
      </c>
      <c r="I7" s="146" t="str">
        <f>INDEX(Trends!$D$3:$D$404,MATCH(B7,Trends!$C$3:$C$404,0))</f>
        <v>Increasing</v>
      </c>
      <c r="J7" s="145" t="str">
        <f>VLOOKUP($B7,Reliability!$A$3:$I$170,9,FALSE)</f>
        <v>Very High</v>
      </c>
      <c r="K7" s="147">
        <f t="shared" si="3"/>
        <v>1.7</v>
      </c>
      <c r="L7" s="147">
        <f>VLOOKUP($B7,'Impact of the crisis'!$C$6:$N$170,12,FALSE)</f>
        <v>1.2</v>
      </c>
      <c r="M7" s="147">
        <f>VLOOKUP($B7,'Impact of the crisis'!$C$6:$AB$170,26,FALSE)</f>
        <v>2</v>
      </c>
      <c r="N7" s="147">
        <f>VLOOKUP($B7,'Conditions of people affected'!$C$6:$R$170,16,FALSE)</f>
        <v>1.95</v>
      </c>
      <c r="O7" s="147">
        <f>VLOOKUP($B7,'Conditions of people affected'!$C$6:$R$170,9,FALSE)</f>
        <v>0.9</v>
      </c>
      <c r="P7" s="147">
        <f>VLOOKUP($B7,'Conditions of people affected'!$C$6:$R$170,15,FALSE)</f>
        <v>3</v>
      </c>
      <c r="Q7" s="147">
        <f t="shared" si="4"/>
        <v>1.9</v>
      </c>
      <c r="R7" s="147">
        <f>VLOOKUP($B7,'Complexity of the crisis'!$C$6:$AN$170,22,FALSE)</f>
        <v>1.8</v>
      </c>
      <c r="S7" s="147">
        <f>VLOOKUP($B7,'Complexity of the crisis'!$C$6:$AN$170,38,FALSE)</f>
        <v>2</v>
      </c>
      <c r="T7" s="151" t="str">
        <f>VLOOKUP(B7,Lists!$C$3:$E$163,3,FALSE)</f>
        <v>Middle east</v>
      </c>
      <c r="U7" s="152">
        <f>VLOOKUP(B7,'INFORM Severity - hidden'!$C$5:$V$200,20,FALSE)</f>
        <v>45126</v>
      </c>
    </row>
    <row r="8" spans="1:21" x14ac:dyDescent="0.25">
      <c r="A8" s="148" t="str">
        <f t="array" ref="A8">IFERROR(INDEX(Lists!$B$2:$B$200,SMALL(IF(Lists!$I$2:$I$200="Individual",ROW(Lists!$B$2:$B$200)),ROW(4:4))-1,1),"")</f>
        <v>Nagorno-Karabakh conflict in Azerbaijan</v>
      </c>
      <c r="B8" s="149" t="str">
        <f>VLOOKUP(A8,Lists!$B$2:$G$200,2,FALSE)</f>
        <v>AZE002</v>
      </c>
      <c r="C8" s="149" t="str">
        <f>VLOOKUP(B8,'INFORM Severity - hidden'!$C$5:$D$200,2,FALSE)</f>
        <v>Azerbaijan</v>
      </c>
      <c r="D8" s="149" t="str">
        <f>VLOOKUP(A8,Lists!$B$2:$G$200,3,FALSE)</f>
        <v>AZE</v>
      </c>
      <c r="E8" s="150" t="str">
        <f>VLOOKUP(A8,Lists!$B$2:$G$200,5,FALSE)</f>
        <v>Conflict,Displacement</v>
      </c>
      <c r="F8" s="144">
        <f t="shared" si="0"/>
        <v>2.2000000000000002</v>
      </c>
      <c r="G8" s="145">
        <f t="shared" si="1"/>
        <v>3</v>
      </c>
      <c r="H8" s="145" t="str">
        <f t="shared" si="2"/>
        <v>Medium</v>
      </c>
      <c r="I8" s="146" t="str">
        <f>INDEX(Trends!$D$3:$D$404,MATCH(B8,Trends!$C$3:$C$404,0))</f>
        <v>Increasing</v>
      </c>
      <c r="J8" s="145" t="str">
        <f>VLOOKUP($B8,Reliability!$A$3:$I$170,9,FALSE)</f>
        <v>Medium</v>
      </c>
      <c r="K8" s="147">
        <f t="shared" si="3"/>
        <v>1.7</v>
      </c>
      <c r="L8" s="147">
        <f>VLOOKUP($B8,'Impact of the crisis'!$C$6:$N$170,12,FALSE)</f>
        <v>0.9</v>
      </c>
      <c r="M8" s="147">
        <f>VLOOKUP($B8,'Impact of the crisis'!$C$6:$AB$170,26,FALSE)</f>
        <v>2.1</v>
      </c>
      <c r="N8" s="147">
        <f>VLOOKUP($B8,'Conditions of people affected'!$C$6:$R$170,16,FALSE)</f>
        <v>2.15</v>
      </c>
      <c r="O8" s="147">
        <f>VLOOKUP($B8,'Conditions of people affected'!$C$6:$R$170,9,FALSE)</f>
        <v>1.3</v>
      </c>
      <c r="P8" s="147">
        <f>VLOOKUP($B8,'Conditions of people affected'!$C$6:$R$170,15,FALSE)</f>
        <v>3</v>
      </c>
      <c r="Q8" s="147">
        <f t="shared" si="4"/>
        <v>2.8</v>
      </c>
      <c r="R8" s="147">
        <f>VLOOKUP($B8,'Complexity of the crisis'!$C$6:$AN$170,22,FALSE)</f>
        <v>2.5</v>
      </c>
      <c r="S8" s="147">
        <f>VLOOKUP($B8,'Complexity of the crisis'!$C$6:$AN$170,38,FALSE)</f>
        <v>3</v>
      </c>
      <c r="T8" s="151" t="str">
        <f>VLOOKUP(B8,Lists!$C$3:$E$163,3,FALSE)</f>
        <v>Middle east</v>
      </c>
      <c r="U8" s="152">
        <f>VLOOKUP(B8,'INFORM Severity - hidden'!$C$5:$V$200,20,FALSE)</f>
        <v>45127</v>
      </c>
    </row>
    <row r="9" spans="1:21" x14ac:dyDescent="0.25">
      <c r="A9" s="148" t="str">
        <f t="array" ref="A9">IFERROR(INDEX(Lists!$B$2:$B$200,SMALL(IF(Lists!$I$2:$I$200="Individual",ROW(Lists!$B$2:$B$200)),ROW(5:5))-1,1),"")</f>
        <v>Complex in Burundi</v>
      </c>
      <c r="B9" s="149" t="str">
        <f>VLOOKUP(A9,Lists!$B$2:$G$200,2,FALSE)</f>
        <v>BDI001</v>
      </c>
      <c r="C9" s="149" t="str">
        <f>VLOOKUP(B9,'INFORM Severity - hidden'!$C$5:$D$200,2,FALSE)</f>
        <v>Burundi</v>
      </c>
      <c r="D9" s="149" t="str">
        <f>VLOOKUP(A9,Lists!$B$2:$G$200,3,FALSE)</f>
        <v>BDI</v>
      </c>
      <c r="E9" s="150" t="str">
        <f>VLOOKUP(A9,Lists!$B$2:$G$200,5,FALSE)</f>
        <v>Violence,Displacement,Floods</v>
      </c>
      <c r="F9" s="144">
        <f t="shared" si="0"/>
        <v>3.3</v>
      </c>
      <c r="G9" s="145">
        <f t="shared" si="1"/>
        <v>4</v>
      </c>
      <c r="H9" s="145" t="str">
        <f t="shared" si="2"/>
        <v>High</v>
      </c>
      <c r="I9" s="146" t="str">
        <f>INDEX(Trends!$D$3:$D$404,MATCH(B9,Trends!$C$3:$C$404,0))</f>
        <v>Decreasing</v>
      </c>
      <c r="J9" s="145" t="str">
        <f>VLOOKUP($B9,Reliability!$A$3:$I$170,9,FALSE)</f>
        <v>Very High</v>
      </c>
      <c r="K9" s="147">
        <f t="shared" si="3"/>
        <v>3.4</v>
      </c>
      <c r="L9" s="147">
        <f>VLOOKUP($B9,'Impact of the crisis'!$C$6:$N$170,12,FALSE)</f>
        <v>4</v>
      </c>
      <c r="M9" s="147">
        <f>VLOOKUP($B9,'Impact of the crisis'!$C$6:$AB$170,26,FALSE)</f>
        <v>3</v>
      </c>
      <c r="N9" s="147">
        <f>VLOOKUP($B9,'Conditions of people affected'!$C$6:$R$170,16,FALSE)</f>
        <v>3.2</v>
      </c>
      <c r="O9" s="147">
        <f>VLOOKUP($B9,'Conditions of people affected'!$C$6:$R$170,9,FALSE)</f>
        <v>3.4</v>
      </c>
      <c r="P9" s="147">
        <f>VLOOKUP($B9,'Conditions of people affected'!$C$6:$R$170,15,FALSE)</f>
        <v>3</v>
      </c>
      <c r="Q9" s="147">
        <f t="shared" si="4"/>
        <v>3.3</v>
      </c>
      <c r="R9" s="147">
        <f>VLOOKUP($B9,'Complexity of the crisis'!$C$6:$AN$170,22,FALSE)</f>
        <v>3</v>
      </c>
      <c r="S9" s="147">
        <f>VLOOKUP($B9,'Complexity of the crisis'!$C$6:$AN$170,38,FALSE)</f>
        <v>3.5</v>
      </c>
      <c r="T9" s="151" t="str">
        <f>VLOOKUP(B9,Lists!$C$3:$E$163,3,FALSE)</f>
        <v>Africa</v>
      </c>
      <c r="U9" s="152">
        <f>VLOOKUP(B9,'INFORM Severity - hidden'!$C$5:$V$200,20,FALSE)</f>
        <v>45126</v>
      </c>
    </row>
    <row r="10" spans="1:21" x14ac:dyDescent="0.25">
      <c r="A10" s="148" t="str">
        <f t="array" ref="A10">IFERROR(INDEX(Lists!$B$2:$B$200,SMALL(IF(Lists!$I$2:$I$200="Individual",ROW(Lists!$B$2:$B$200)),ROW(6:6))-1,1),"")</f>
        <v>Conflict in Burkina Faso</v>
      </c>
      <c r="B10" s="149" t="str">
        <f>VLOOKUP(A10,Lists!$B$2:$G$200,2,FALSE)</f>
        <v>BFA002</v>
      </c>
      <c r="C10" s="149" t="str">
        <f>VLOOKUP(B10,'INFORM Severity - hidden'!$C$5:$D$200,2,FALSE)</f>
        <v>Burkina Faso</v>
      </c>
      <c r="D10" s="149" t="str">
        <f>VLOOKUP(A10,Lists!$B$2:$G$200,3,FALSE)</f>
        <v>BFA</v>
      </c>
      <c r="E10" s="150" t="str">
        <f>VLOOKUP(A10,Lists!$B$2:$G$200,5,FALSE)</f>
        <v>Conflict,Displacement,Violence</v>
      </c>
      <c r="F10" s="144">
        <f t="shared" si="0"/>
        <v>3.9</v>
      </c>
      <c r="G10" s="145">
        <f t="shared" si="1"/>
        <v>4</v>
      </c>
      <c r="H10" s="145" t="str">
        <f t="shared" si="2"/>
        <v>High</v>
      </c>
      <c r="I10" s="146" t="str">
        <f>INDEX(Trends!$D$3:$D$404,MATCH(B10,Trends!$C$3:$C$404,0))</f>
        <v>Decreasing</v>
      </c>
      <c r="J10" s="145" t="str">
        <f>VLOOKUP($B10,Reliability!$A$3:$I$170,9,FALSE)</f>
        <v>Very High</v>
      </c>
      <c r="K10" s="147">
        <f t="shared" si="3"/>
        <v>4</v>
      </c>
      <c r="L10" s="147">
        <f>VLOOKUP($B10,'Impact of the crisis'!$C$6:$N$170,12,FALSE)</f>
        <v>4.0999999999999996</v>
      </c>
      <c r="M10" s="147">
        <f>VLOOKUP($B10,'Impact of the crisis'!$C$6:$AB$170,26,FALSE)</f>
        <v>4</v>
      </c>
      <c r="N10" s="147">
        <f>VLOOKUP($B10,'Conditions of people affected'!$C$6:$R$170,16,FALSE)</f>
        <v>4.2</v>
      </c>
      <c r="O10" s="147">
        <f>VLOOKUP($B10,'Conditions of people affected'!$C$6:$R$170,9,FALSE)</f>
        <v>4.4000000000000004</v>
      </c>
      <c r="P10" s="147">
        <f>VLOOKUP($B10,'Conditions of people affected'!$C$6:$R$170,15,FALSE)</f>
        <v>4</v>
      </c>
      <c r="Q10" s="147">
        <f t="shared" si="4"/>
        <v>3.4</v>
      </c>
      <c r="R10" s="147">
        <f>VLOOKUP($B10,'Complexity of the crisis'!$C$6:$AN$170,22,FALSE)</f>
        <v>3.2</v>
      </c>
      <c r="S10" s="147">
        <f>VLOOKUP($B10,'Complexity of the crisis'!$C$6:$AN$170,38,FALSE)</f>
        <v>3.5</v>
      </c>
      <c r="T10" s="151" t="str">
        <f>VLOOKUP(B10,Lists!$C$3:$E$163,3,FALSE)</f>
        <v>Africa</v>
      </c>
      <c r="U10" s="152">
        <f>VLOOKUP(B10,'INFORM Severity - hidden'!$C$5:$V$200,20,FALSE)</f>
        <v>45133</v>
      </c>
    </row>
    <row r="11" spans="1:21" x14ac:dyDescent="0.25">
      <c r="A11" s="148" t="str">
        <f t="array" ref="A11">IFERROR(INDEX(Lists!$B$2:$B$200,SMALL(IF(Lists!$I$2:$I$200="Individual",ROW(Lists!$B$2:$B$200)),ROW(7:7))-1,1),"")</f>
        <v>Rohingya refugee crisis</v>
      </c>
      <c r="B11" s="149" t="str">
        <f>VLOOKUP(A11,Lists!$B$2:$G$200,2,FALSE)</f>
        <v>BGD002</v>
      </c>
      <c r="C11" s="149" t="str">
        <f>VLOOKUP(B11,'INFORM Severity - hidden'!$C$5:$D$200,2,FALSE)</f>
        <v>Bangladesh</v>
      </c>
      <c r="D11" s="149" t="str">
        <f>VLOOKUP(A11,Lists!$B$2:$G$200,3,FALSE)</f>
        <v>BGD</v>
      </c>
      <c r="E11" s="150" t="str">
        <f>VLOOKUP(A11,Lists!$B$2:$G$200,5,FALSE)</f>
        <v>Conflict,Violence,Displacement</v>
      </c>
      <c r="F11" s="144">
        <f t="shared" si="0"/>
        <v>3.3</v>
      </c>
      <c r="G11" s="145">
        <f t="shared" si="1"/>
        <v>4</v>
      </c>
      <c r="H11" s="145" t="str">
        <f t="shared" si="2"/>
        <v>High</v>
      </c>
      <c r="I11" s="146" t="str">
        <f>INDEX(Trends!$D$3:$D$404,MATCH(B11,Trends!$C$3:$C$404,0))</f>
        <v>Increasing</v>
      </c>
      <c r="J11" s="145" t="str">
        <f>VLOOKUP($B11,Reliability!$A$3:$I$170,9,FALSE)</f>
        <v>Very High</v>
      </c>
      <c r="K11" s="147">
        <f t="shared" si="3"/>
        <v>2.9</v>
      </c>
      <c r="L11" s="147">
        <f>VLOOKUP($B11,'Impact of the crisis'!$C$6:$N$170,12,FALSE)</f>
        <v>0.2</v>
      </c>
      <c r="M11" s="147">
        <f>VLOOKUP($B11,'Impact of the crisis'!$C$6:$AB$170,26,FALSE)</f>
        <v>3.8</v>
      </c>
      <c r="N11" s="147">
        <f>VLOOKUP($B11,'Conditions of people affected'!$C$6:$R$170,16,FALSE)</f>
        <v>3.8</v>
      </c>
      <c r="O11" s="147">
        <f>VLOOKUP($B11,'Conditions of people affected'!$C$6:$R$170,9,FALSE)</f>
        <v>3.6</v>
      </c>
      <c r="P11" s="147">
        <f>VLOOKUP($B11,'Conditions of people affected'!$C$6:$R$170,15,FALSE)</f>
        <v>4</v>
      </c>
      <c r="Q11" s="147">
        <f t="shared" si="4"/>
        <v>2.6</v>
      </c>
      <c r="R11" s="147">
        <f>VLOOKUP($B11,'Complexity of the crisis'!$C$6:$AN$170,22,FALSE)</f>
        <v>2.6</v>
      </c>
      <c r="S11" s="147">
        <f>VLOOKUP($B11,'Complexity of the crisis'!$C$6:$AN$170,38,FALSE)</f>
        <v>2.5</v>
      </c>
      <c r="T11" s="151" t="str">
        <f>VLOOKUP(B11,Lists!$C$3:$E$163,3,FALSE)</f>
        <v>Asia</v>
      </c>
      <c r="U11" s="152">
        <f>VLOOKUP(B11,'INFORM Severity - hidden'!$C$5:$V$200,20,FALSE)</f>
        <v>45126</v>
      </c>
    </row>
    <row r="12" spans="1:21" x14ac:dyDescent="0.25">
      <c r="A12" s="148" t="str">
        <f t="array" ref="A12">IFERROR(INDEX(Lists!$B$2:$B$200,SMALL(IF(Lists!$I$2:$I$200="Individual",ROW(Lists!$B$2:$B$200)),ROW(8:8))-1,1),"")</f>
        <v>Venezuela displacement in Brazil</v>
      </c>
      <c r="B12" s="149" t="str">
        <f>VLOOKUP(A12,Lists!$B$2:$G$200,2,FALSE)</f>
        <v>BRA002</v>
      </c>
      <c r="C12" s="149" t="str">
        <f>VLOOKUP(B12,'INFORM Severity - hidden'!$C$5:$D$200,2,FALSE)</f>
        <v>Brazil</v>
      </c>
      <c r="D12" s="149" t="str">
        <f>VLOOKUP(A12,Lists!$B$2:$G$200,3,FALSE)</f>
        <v>BRA</v>
      </c>
      <c r="E12" s="150" t="str">
        <f>VLOOKUP(A12,Lists!$B$2:$G$200,5,FALSE)</f>
        <v>Displacement</v>
      </c>
      <c r="F12" s="144">
        <f t="shared" si="0"/>
        <v>2.4</v>
      </c>
      <c r="G12" s="145">
        <f t="shared" si="1"/>
        <v>3</v>
      </c>
      <c r="H12" s="145" t="str">
        <f t="shared" si="2"/>
        <v>Medium</v>
      </c>
      <c r="I12" s="146" t="str">
        <f>INDEX(Trends!$D$3:$D$404,MATCH(B12,Trends!$C$3:$C$404,0))</f>
        <v>Decreasing</v>
      </c>
      <c r="J12" s="145" t="str">
        <f>VLOOKUP($B12,Reliability!$A$3:$I$170,9,FALSE)</f>
        <v>Very High</v>
      </c>
      <c r="K12" s="147">
        <f t="shared" si="3"/>
        <v>2.7</v>
      </c>
      <c r="L12" s="147">
        <f>VLOOKUP($B12,'Impact of the crisis'!$C$6:$N$170,12,FALSE)</f>
        <v>3.6</v>
      </c>
      <c r="M12" s="147">
        <f>VLOOKUP($B12,'Impact of the crisis'!$C$6:$AB$170,26,FALSE)</f>
        <v>2.1</v>
      </c>
      <c r="N12" s="147">
        <f>VLOOKUP($B12,'Conditions of people affected'!$C$6:$R$170,16,FALSE)</f>
        <v>1.8</v>
      </c>
      <c r="O12" s="147">
        <f>VLOOKUP($B12,'Conditions of people affected'!$C$6:$R$170,9,FALSE)</f>
        <v>2.6</v>
      </c>
      <c r="P12" s="147">
        <f>VLOOKUP($B12,'Conditions of people affected'!$C$6:$R$170,15,FALSE)</f>
        <v>1</v>
      </c>
      <c r="Q12" s="147">
        <f t="shared" si="4"/>
        <v>3</v>
      </c>
      <c r="R12" s="147">
        <f>VLOOKUP($B12,'Complexity of the crisis'!$C$6:$AN$170,22,FALSE)</f>
        <v>2.9</v>
      </c>
      <c r="S12" s="147">
        <f>VLOOKUP($B12,'Complexity of the crisis'!$C$6:$AN$170,38,FALSE)</f>
        <v>3</v>
      </c>
      <c r="T12" s="151" t="str">
        <f>VLOOKUP(B12,Lists!$C$3:$E$163,3,FALSE)</f>
        <v>Americas</v>
      </c>
      <c r="U12" s="152">
        <f>VLOOKUP(B12,'INFORM Severity - hidden'!$C$5:$V$200,20,FALSE)</f>
        <v>45138</v>
      </c>
    </row>
    <row r="13" spans="1:21" x14ac:dyDescent="0.25">
      <c r="A13" s="148" t="str">
        <f t="array" ref="A13">IFERROR(INDEX(Lists!$B$2:$B$200,SMALL(IF(Lists!$I$2:$I$200="Individual",ROW(Lists!$B$2:$B$200)),ROW(9:9))-1,1),"")</f>
        <v>Floods in rainy season 2022</v>
      </c>
      <c r="B13" s="149" t="str">
        <f>VLOOKUP(A13,Lists!$B$2:$G$200,2,FALSE)</f>
        <v>BRA003</v>
      </c>
      <c r="C13" s="149" t="str">
        <f>VLOOKUP(B13,'INFORM Severity - hidden'!$C$5:$D$200,2,FALSE)</f>
        <v>Brazil</v>
      </c>
      <c r="D13" s="149" t="str">
        <f>VLOOKUP(A13,Lists!$B$2:$G$200,3,FALSE)</f>
        <v>BRA</v>
      </c>
      <c r="E13" s="150" t="str">
        <f>VLOOKUP(A13,Lists!$B$2:$G$200,5,FALSE)</f>
        <v>Floods</v>
      </c>
      <c r="F13" s="144">
        <f t="shared" si="0"/>
        <v>1.3</v>
      </c>
      <c r="G13" s="145">
        <f t="shared" si="1"/>
        <v>2</v>
      </c>
      <c r="H13" s="145" t="str">
        <f t="shared" si="2"/>
        <v>Low</v>
      </c>
      <c r="I13" s="146" t="str">
        <f>INDEX(Trends!$D$3:$D$404,MATCH(B13,Trends!$C$3:$C$404,0))</f>
        <v>Decreasing</v>
      </c>
      <c r="J13" s="145" t="str">
        <f>VLOOKUP($B13,Reliability!$A$3:$I$170,9,FALSE)</f>
        <v>High</v>
      </c>
      <c r="K13" s="147">
        <f t="shared" si="3"/>
        <v>1.5</v>
      </c>
      <c r="L13" s="147">
        <f>VLOOKUP($B13,'Impact of the crisis'!$C$6:$N$170,12,FALSE)</f>
        <v>2.2999999999999998</v>
      </c>
      <c r="M13" s="147">
        <f>VLOOKUP($B13,'Impact of the crisis'!$C$6:$AB$170,26,FALSE)</f>
        <v>1.1000000000000001</v>
      </c>
      <c r="N13" s="147">
        <f>VLOOKUP($B13,'Conditions of people affected'!$C$6:$R$170,16,FALSE)</f>
        <v>0.5</v>
      </c>
      <c r="O13" s="147">
        <f>VLOOKUP($B13,'Conditions of people affected'!$C$6:$R$170,9,FALSE)</f>
        <v>0</v>
      </c>
      <c r="P13" s="147">
        <f>VLOOKUP($B13,'Conditions of people affected'!$C$6:$R$170,15,FALSE)</f>
        <v>1</v>
      </c>
      <c r="Q13" s="147">
        <f t="shared" si="4"/>
        <v>2.2999999999999998</v>
      </c>
      <c r="R13" s="147">
        <f>VLOOKUP($B13,'Complexity of the crisis'!$C$6:$AN$170,22,FALSE)</f>
        <v>2.9</v>
      </c>
      <c r="S13" s="147">
        <f>VLOOKUP($B13,'Complexity of the crisis'!$C$6:$AN$170,38,FALSE)</f>
        <v>1.5</v>
      </c>
      <c r="T13" s="151" t="str">
        <f>VLOOKUP(B13,Lists!$C$3:$E$163,3,FALSE)</f>
        <v>Americas</v>
      </c>
      <c r="U13" s="152">
        <f>VLOOKUP(B13,'INFORM Severity - hidden'!$C$5:$V$200,20,FALSE)</f>
        <v>45138</v>
      </c>
    </row>
    <row r="14" spans="1:21" x14ac:dyDescent="0.25">
      <c r="A14" s="148" t="str">
        <f t="array" ref="A14">IFERROR(INDEX(Lists!$B$2:$B$200,SMALL(IF(Lists!$I$2:$I$200="Individual",ROW(Lists!$B$2:$B$200)),ROW(10:10))-1,1),"")</f>
        <v>Complex crisis in CAR</v>
      </c>
      <c r="B14" s="149" t="str">
        <f>VLOOKUP(A14,Lists!$B$2:$G$200,2,FALSE)</f>
        <v>CAF001</v>
      </c>
      <c r="C14" s="149" t="str">
        <f>VLOOKUP(B14,'INFORM Severity - hidden'!$C$5:$D$200,2,FALSE)</f>
        <v>CAR</v>
      </c>
      <c r="D14" s="149" t="str">
        <f>VLOOKUP(A14,Lists!$B$2:$G$200,3,FALSE)</f>
        <v>CAF</v>
      </c>
      <c r="E14" s="150" t="str">
        <f>VLOOKUP(A14,Lists!$B$2:$G$200,5,FALSE)</f>
        <v>Conflict,Displacement</v>
      </c>
      <c r="F14" s="144">
        <f t="shared" si="0"/>
        <v>4.2</v>
      </c>
      <c r="G14" s="145">
        <f t="shared" si="1"/>
        <v>5</v>
      </c>
      <c r="H14" s="145" t="str">
        <f t="shared" si="2"/>
        <v>Very High</v>
      </c>
      <c r="I14" s="146" t="str">
        <f>INDEX(Trends!$D$3:$D$404,MATCH(B14,Trends!$C$3:$C$404,0))</f>
        <v>Increasing</v>
      </c>
      <c r="J14" s="145" t="str">
        <f>VLOOKUP($B14,Reliability!$A$3:$I$170,9,FALSE)</f>
        <v>High</v>
      </c>
      <c r="K14" s="147">
        <f t="shared" si="3"/>
        <v>4.3</v>
      </c>
      <c r="L14" s="147">
        <f>VLOOKUP($B14,'Impact of the crisis'!$C$6:$N$170,12,FALSE)</f>
        <v>4.4000000000000004</v>
      </c>
      <c r="M14" s="147">
        <f>VLOOKUP($B14,'Impact of the crisis'!$C$6:$AB$170,26,FALSE)</f>
        <v>4.2</v>
      </c>
      <c r="N14" s="147">
        <f>VLOOKUP($B14,'Conditions of people affected'!$C$6:$R$170,16,FALSE)</f>
        <v>4.0999999999999996</v>
      </c>
      <c r="O14" s="147">
        <f>VLOOKUP($B14,'Conditions of people affected'!$C$6:$R$170,9,FALSE)</f>
        <v>4.2</v>
      </c>
      <c r="P14" s="147">
        <f>VLOOKUP($B14,'Conditions of people affected'!$C$6:$R$170,15,FALSE)</f>
        <v>4</v>
      </c>
      <c r="Q14" s="147">
        <f t="shared" si="4"/>
        <v>4.2</v>
      </c>
      <c r="R14" s="147">
        <f>VLOOKUP($B14,'Complexity of the crisis'!$C$6:$AN$170,22,FALSE)</f>
        <v>3.9</v>
      </c>
      <c r="S14" s="147">
        <f>VLOOKUP($B14,'Complexity of the crisis'!$C$6:$AN$170,38,FALSE)</f>
        <v>4.5</v>
      </c>
      <c r="T14" s="151" t="str">
        <f>VLOOKUP(B14,Lists!$C$3:$E$163,3,FALSE)</f>
        <v>Africa</v>
      </c>
      <c r="U14" s="152">
        <f>VLOOKUP(B14,'INFORM Severity - hidden'!$C$5:$V$200,20,FALSE)</f>
        <v>45133</v>
      </c>
    </row>
    <row r="15" spans="1:21" x14ac:dyDescent="0.25">
      <c r="A15" s="148" t="str">
        <f t="array" ref="A15">IFERROR(INDEX(Lists!$B$2:$B$200,SMALL(IF(Lists!$I$2:$I$200="Individual",ROW(Lists!$B$2:$B$200)),ROW(11:11))-1,1),"")</f>
        <v>Venezuela displacement in Chile</v>
      </c>
      <c r="B15" s="149" t="str">
        <f>VLOOKUP(A15,Lists!$B$2:$G$200,2,FALSE)</f>
        <v>CHL002</v>
      </c>
      <c r="C15" s="149" t="str">
        <f>VLOOKUP(B15,'INFORM Severity - hidden'!$C$5:$D$200,2,FALSE)</f>
        <v>Chile</v>
      </c>
      <c r="D15" s="149" t="str">
        <f>VLOOKUP(A15,Lists!$B$2:$G$200,3,FALSE)</f>
        <v>CHL</v>
      </c>
      <c r="E15" s="150" t="str">
        <f>VLOOKUP(A15,Lists!$B$2:$G$200,5,FALSE)</f>
        <v>Displacement</v>
      </c>
      <c r="F15" s="144">
        <f t="shared" si="0"/>
        <v>2.6</v>
      </c>
      <c r="G15" s="145">
        <f t="shared" si="1"/>
        <v>3</v>
      </c>
      <c r="H15" s="145" t="str">
        <f t="shared" si="2"/>
        <v>Medium</v>
      </c>
      <c r="I15" s="146" t="str">
        <f>INDEX(Trends!$D$3:$D$404,MATCH(B15,Trends!$C$3:$C$404,0))</f>
        <v>Increasing</v>
      </c>
      <c r="J15" s="145" t="str">
        <f>VLOOKUP($B15,Reliability!$A$3:$I$170,9,FALSE)</f>
        <v>Very High</v>
      </c>
      <c r="K15" s="147">
        <f t="shared" si="3"/>
        <v>3.8</v>
      </c>
      <c r="L15" s="147">
        <f>VLOOKUP($B15,'Impact of the crisis'!$C$6:$N$170,12,FALSE)</f>
        <v>4.8</v>
      </c>
      <c r="M15" s="147">
        <f>VLOOKUP($B15,'Impact of the crisis'!$C$6:$AB$170,26,FALSE)</f>
        <v>3</v>
      </c>
      <c r="N15" s="147">
        <f>VLOOKUP($B15,'Conditions of people affected'!$C$6:$R$170,16,FALSE)</f>
        <v>2.25</v>
      </c>
      <c r="O15" s="147">
        <f>VLOOKUP($B15,'Conditions of people affected'!$C$6:$R$170,9,FALSE)</f>
        <v>2.5</v>
      </c>
      <c r="P15" s="147">
        <f>VLOOKUP($B15,'Conditions of people affected'!$C$6:$R$170,15,FALSE)</f>
        <v>2</v>
      </c>
      <c r="Q15" s="147">
        <f t="shared" si="4"/>
        <v>2.1</v>
      </c>
      <c r="R15" s="147">
        <f>VLOOKUP($B15,'Complexity of the crisis'!$C$6:$AN$170,22,FALSE)</f>
        <v>1.6</v>
      </c>
      <c r="S15" s="147">
        <f>VLOOKUP($B15,'Complexity of the crisis'!$C$6:$AN$170,38,FALSE)</f>
        <v>2.5</v>
      </c>
      <c r="T15" s="151" t="str">
        <f>VLOOKUP(B15,Lists!$C$3:$E$163,3,FALSE)</f>
        <v>Americas</v>
      </c>
      <c r="U15" s="152">
        <f>VLOOKUP(B15,'INFORM Severity - hidden'!$C$5:$V$200,20,FALSE)</f>
        <v>45138</v>
      </c>
    </row>
    <row r="16" spans="1:21" x14ac:dyDescent="0.25">
      <c r="A16" s="148" t="str">
        <f t="array" ref="A16">IFERROR(INDEX(Lists!$B$2:$B$200,SMALL(IF(Lists!$I$2:$I$200="Individual",ROW(Lists!$B$2:$B$200)),ROW(12:12))-1,1),"")</f>
        <v>Lake Chad basin crisis in Cameroon</v>
      </c>
      <c r="B16" s="149" t="str">
        <f>VLOOKUP(A16,Lists!$B$2:$G$200,2,FALSE)</f>
        <v>CMR002</v>
      </c>
      <c r="C16" s="149" t="str">
        <f>VLOOKUP(B16,'INFORM Severity - hidden'!$C$5:$D$200,2,FALSE)</f>
        <v>Cameroon</v>
      </c>
      <c r="D16" s="149" t="str">
        <f>VLOOKUP(A16,Lists!$B$2:$G$200,3,FALSE)</f>
        <v>CMR</v>
      </c>
      <c r="E16" s="150" t="str">
        <f>VLOOKUP(A16,Lists!$B$2:$G$200,5,FALSE)</f>
        <v>Conflict</v>
      </c>
      <c r="F16" s="144">
        <f t="shared" si="0"/>
        <v>3.5</v>
      </c>
      <c r="G16" s="145">
        <f t="shared" si="1"/>
        <v>4</v>
      </c>
      <c r="H16" s="145" t="str">
        <f t="shared" si="2"/>
        <v>High</v>
      </c>
      <c r="I16" s="146" t="str">
        <f>INDEX(Trends!$D$3:$D$404,MATCH(B16,Trends!$C$3:$C$404,0))</f>
        <v>Increasing</v>
      </c>
      <c r="J16" s="145" t="str">
        <f>VLOOKUP($B16,Reliability!$A$3:$I$170,9,FALSE)</f>
        <v>Very High</v>
      </c>
      <c r="K16" s="147">
        <f t="shared" si="3"/>
        <v>2.9</v>
      </c>
      <c r="L16" s="147">
        <f>VLOOKUP($B16,'Impact of the crisis'!$C$6:$N$170,12,FALSE)</f>
        <v>1.6</v>
      </c>
      <c r="M16" s="147">
        <f>VLOOKUP($B16,'Impact of the crisis'!$C$6:$AB$170,26,FALSE)</f>
        <v>3.4</v>
      </c>
      <c r="N16" s="147">
        <f>VLOOKUP($B16,'Conditions of people affected'!$C$6:$R$170,16,FALSE)</f>
        <v>3.85</v>
      </c>
      <c r="O16" s="147">
        <f>VLOOKUP($B16,'Conditions of people affected'!$C$6:$R$170,9,FALSE)</f>
        <v>3.7</v>
      </c>
      <c r="P16" s="147">
        <f>VLOOKUP($B16,'Conditions of people affected'!$C$6:$R$170,15,FALSE)</f>
        <v>4</v>
      </c>
      <c r="Q16" s="147">
        <f t="shared" si="4"/>
        <v>3.3</v>
      </c>
      <c r="R16" s="147">
        <f>VLOOKUP($B16,'Complexity of the crisis'!$C$6:$AN$170,22,FALSE)</f>
        <v>3.6</v>
      </c>
      <c r="S16" s="147">
        <f>VLOOKUP($B16,'Complexity of the crisis'!$C$6:$AN$170,38,FALSE)</f>
        <v>3</v>
      </c>
      <c r="T16" s="151" t="str">
        <f>VLOOKUP(B16,Lists!$C$3:$E$163,3,FALSE)</f>
        <v>Africa</v>
      </c>
      <c r="U16" s="152">
        <f>VLOOKUP(B16,'INFORM Severity - hidden'!$C$5:$V$200,20,FALSE)</f>
        <v>45133</v>
      </c>
    </row>
    <row r="17" spans="1:21" x14ac:dyDescent="0.25">
      <c r="A17" s="148" t="str">
        <f t="array" ref="A17">IFERROR(INDEX(Lists!$B$2:$B$200,SMALL(IF(Lists!$I$2:$I$200="Individual",ROW(Lists!$B$2:$B$200)),ROW(13:13))-1,1),"")</f>
        <v>Anglophone Crisis in Cameroon</v>
      </c>
      <c r="B17" s="149" t="str">
        <f>VLOOKUP(A17,Lists!$B$2:$G$200,2,FALSE)</f>
        <v>CMR003</v>
      </c>
      <c r="C17" s="149" t="str">
        <f>VLOOKUP(B17,'INFORM Severity - hidden'!$C$5:$D$200,2,FALSE)</f>
        <v>Cameroon</v>
      </c>
      <c r="D17" s="149" t="str">
        <f>VLOOKUP(A17,Lists!$B$2:$G$200,3,FALSE)</f>
        <v>CMR</v>
      </c>
      <c r="E17" s="150" t="str">
        <f>VLOOKUP(A17,Lists!$B$2:$G$200,5,FALSE)</f>
        <v>Conflict</v>
      </c>
      <c r="F17" s="144">
        <f t="shared" si="0"/>
        <v>3.5</v>
      </c>
      <c r="G17" s="145">
        <f t="shared" si="1"/>
        <v>4</v>
      </c>
      <c r="H17" s="145" t="str">
        <f t="shared" si="2"/>
        <v>High</v>
      </c>
      <c r="I17" s="146" t="str">
        <f>INDEX(Trends!$D$3:$D$404,MATCH(B17,Trends!$C$3:$C$404,0))</f>
        <v>Increasing</v>
      </c>
      <c r="J17" s="145" t="str">
        <f>VLOOKUP($B17,Reliability!$A$3:$I$170,9,FALSE)</f>
        <v>Very High</v>
      </c>
      <c r="K17" s="147">
        <f t="shared" si="3"/>
        <v>3.2</v>
      </c>
      <c r="L17" s="147">
        <f>VLOOKUP($B17,'Impact of the crisis'!$C$6:$N$170,12,FALSE)</f>
        <v>2.7</v>
      </c>
      <c r="M17" s="147">
        <f>VLOOKUP($B17,'Impact of the crisis'!$C$6:$AB$170,26,FALSE)</f>
        <v>3.4</v>
      </c>
      <c r="N17" s="147">
        <f>VLOOKUP($B17,'Conditions of people affected'!$C$6:$R$170,16,FALSE)</f>
        <v>3.35</v>
      </c>
      <c r="O17" s="147">
        <f>VLOOKUP($B17,'Conditions of people affected'!$C$6:$R$170,9,FALSE)</f>
        <v>3.7</v>
      </c>
      <c r="P17" s="147">
        <f>VLOOKUP($B17,'Conditions of people affected'!$C$6:$R$170,15,FALSE)</f>
        <v>3</v>
      </c>
      <c r="Q17" s="147">
        <f t="shared" si="4"/>
        <v>3.8</v>
      </c>
      <c r="R17" s="147">
        <f>VLOOKUP($B17,'Complexity of the crisis'!$C$6:$AN$170,22,FALSE)</f>
        <v>3.6</v>
      </c>
      <c r="S17" s="147">
        <f>VLOOKUP($B17,'Complexity of the crisis'!$C$6:$AN$170,38,FALSE)</f>
        <v>4</v>
      </c>
      <c r="T17" s="151" t="str">
        <f>VLOOKUP(B17,Lists!$C$3:$E$163,3,FALSE)</f>
        <v>Africa</v>
      </c>
      <c r="U17" s="152">
        <f>VLOOKUP(B17,'INFORM Severity - hidden'!$C$5:$V$200,20,FALSE)</f>
        <v>45133</v>
      </c>
    </row>
    <row r="18" spans="1:21" x14ac:dyDescent="0.25">
      <c r="A18" s="148" t="str">
        <f t="array" ref="A18">IFERROR(INDEX(Lists!$B$2:$B$200,SMALL(IF(Lists!$I$2:$I$200="Individual",ROW(Lists!$B$2:$B$200)),ROW(14:14))-1,1),"")</f>
        <v>CAR refugees in Cameroon</v>
      </c>
      <c r="B18" s="149" t="str">
        <f>VLOOKUP(A18,Lists!$B$2:$G$200,2,FALSE)</f>
        <v>CMR004</v>
      </c>
      <c r="C18" s="149" t="str">
        <f>VLOOKUP(B18,'INFORM Severity - hidden'!$C$5:$D$200,2,FALSE)</f>
        <v>Cameroon</v>
      </c>
      <c r="D18" s="149" t="str">
        <f>VLOOKUP(A18,Lists!$B$2:$G$200,3,FALSE)</f>
        <v>CMR</v>
      </c>
      <c r="E18" s="150" t="str">
        <f>VLOOKUP(A18,Lists!$B$2:$G$200,5,FALSE)</f>
        <v>Conflict,Displacement</v>
      </c>
      <c r="F18" s="144">
        <f t="shared" si="0"/>
        <v>2.8</v>
      </c>
      <c r="G18" s="145">
        <f t="shared" si="1"/>
        <v>3</v>
      </c>
      <c r="H18" s="145" t="str">
        <f t="shared" si="2"/>
        <v>Medium</v>
      </c>
      <c r="I18" s="146" t="str">
        <f>INDEX(Trends!$D$3:$D$404,MATCH(B18,Trends!$C$3:$C$404,0))</f>
        <v>Decreasing</v>
      </c>
      <c r="J18" s="145" t="str">
        <f>VLOOKUP($B18,Reliability!$A$3:$I$170,9,FALSE)</f>
        <v>Very High</v>
      </c>
      <c r="K18" s="147">
        <f t="shared" si="3"/>
        <v>2.4</v>
      </c>
      <c r="L18" s="147">
        <f>VLOOKUP($B18,'Impact of the crisis'!$C$6:$N$170,12,FALSE)</f>
        <v>2.5</v>
      </c>
      <c r="M18" s="147">
        <f>VLOOKUP($B18,'Impact of the crisis'!$C$6:$AB$170,26,FALSE)</f>
        <v>2.2999999999999998</v>
      </c>
      <c r="N18" s="147">
        <f>VLOOKUP($B18,'Conditions of people affected'!$C$6:$R$170,16,FALSE)</f>
        <v>3</v>
      </c>
      <c r="O18" s="147">
        <f>VLOOKUP($B18,'Conditions of people affected'!$C$6:$R$170,9,FALSE)</f>
        <v>3</v>
      </c>
      <c r="P18" s="147">
        <f>VLOOKUP($B18,'Conditions of people affected'!$C$6:$R$170,15,FALSE)</f>
        <v>3</v>
      </c>
      <c r="Q18" s="147">
        <f t="shared" si="4"/>
        <v>2.7</v>
      </c>
      <c r="R18" s="147">
        <f>VLOOKUP($B18,'Complexity of the crisis'!$C$6:$AN$170,22,FALSE)</f>
        <v>3.6</v>
      </c>
      <c r="S18" s="147">
        <f>VLOOKUP($B18,'Complexity of the crisis'!$C$6:$AN$170,38,FALSE)</f>
        <v>1.5</v>
      </c>
      <c r="T18" s="151" t="str">
        <f>VLOOKUP(B18,Lists!$C$3:$E$163,3,FALSE)</f>
        <v>Africa</v>
      </c>
      <c r="U18" s="152">
        <f>VLOOKUP(B18,'INFORM Severity - hidden'!$C$5:$V$200,20,FALSE)</f>
        <v>45133</v>
      </c>
    </row>
    <row r="19" spans="1:21" x14ac:dyDescent="0.25">
      <c r="A19" s="148" t="str">
        <f t="array" ref="A19">IFERROR(INDEX(Lists!$B$2:$B$200,SMALL(IF(Lists!$I$2:$I$200="Individual",ROW(Lists!$B$2:$B$200)),ROW(15:15))-1,1),"")</f>
        <v>Complex crisis in DRC</v>
      </c>
      <c r="B19" s="149" t="str">
        <f>VLOOKUP(A19,Lists!$B$2:$G$200,2,FALSE)</f>
        <v>COD001</v>
      </c>
      <c r="C19" s="149" t="str">
        <f>VLOOKUP(B19,'INFORM Severity - hidden'!$C$5:$D$200,2,FALSE)</f>
        <v>DRC</v>
      </c>
      <c r="D19" s="149" t="str">
        <f>VLOOKUP(A19,Lists!$B$2:$G$200,3,FALSE)</f>
        <v>COD</v>
      </c>
      <c r="E19" s="150" t="str">
        <f>VLOOKUP(A19,Lists!$B$2:$G$200,5,FALSE)</f>
        <v>Conflict,Displacement,Socio-political</v>
      </c>
      <c r="F19" s="144">
        <f t="shared" si="0"/>
        <v>4.4000000000000004</v>
      </c>
      <c r="G19" s="145">
        <f t="shared" si="1"/>
        <v>5</v>
      </c>
      <c r="H19" s="145" t="str">
        <f t="shared" si="2"/>
        <v>Very High</v>
      </c>
      <c r="I19" s="146" t="str">
        <f>INDEX(Trends!$D$3:$D$404,MATCH(B19,Trends!$C$3:$C$404,0))</f>
        <v>Decreasing</v>
      </c>
      <c r="J19" s="145" t="str">
        <f>VLOOKUP($B19,Reliability!$A$3:$I$170,9,FALSE)</f>
        <v>Very High</v>
      </c>
      <c r="K19" s="147">
        <f t="shared" si="3"/>
        <v>4.4000000000000004</v>
      </c>
      <c r="L19" s="147">
        <f>VLOOKUP($B19,'Impact of the crisis'!$C$6:$N$170,12,FALSE)</f>
        <v>5</v>
      </c>
      <c r="M19" s="147">
        <f>VLOOKUP($B19,'Impact of the crisis'!$C$6:$AB$170,26,FALSE)</f>
        <v>4</v>
      </c>
      <c r="N19" s="147">
        <f>VLOOKUP($B19,'Conditions of people affected'!$C$6:$R$170,16,FALSE)</f>
        <v>4.5</v>
      </c>
      <c r="O19" s="147">
        <f>VLOOKUP($B19,'Conditions of people affected'!$C$6:$R$170,9,FALSE)</f>
        <v>5</v>
      </c>
      <c r="P19" s="147">
        <f>VLOOKUP($B19,'Conditions of people affected'!$C$6:$R$170,15,FALSE)</f>
        <v>4</v>
      </c>
      <c r="Q19" s="147">
        <f t="shared" si="4"/>
        <v>4.4000000000000004</v>
      </c>
      <c r="R19" s="147">
        <f>VLOOKUP($B19,'Complexity of the crisis'!$C$6:$AN$170,22,FALSE)</f>
        <v>4.3</v>
      </c>
      <c r="S19" s="147">
        <f>VLOOKUP($B19,'Complexity of the crisis'!$C$6:$AN$170,38,FALSE)</f>
        <v>4.5</v>
      </c>
      <c r="T19" s="151" t="str">
        <f>VLOOKUP(B19,Lists!$C$3:$E$163,3,FALSE)</f>
        <v>Africa</v>
      </c>
      <c r="U19" s="152">
        <f>VLOOKUP(B19,'INFORM Severity - hidden'!$C$5:$V$200,20,FALSE)</f>
        <v>45163</v>
      </c>
    </row>
    <row r="20" spans="1:21" x14ac:dyDescent="0.25">
      <c r="A20" s="148" t="str">
        <f t="array" ref="A20">IFERROR(INDEX(Lists!$B$2:$B$200,SMALL(IF(Lists!$I$2:$I$200="Individual",ROW(Lists!$B$2:$B$200)),ROW(16:16))-1,1),"")</f>
        <v>Complex crisis in Congo</v>
      </c>
      <c r="B20" s="149" t="str">
        <f>VLOOKUP(A20,Lists!$B$2:$G$200,2,FALSE)</f>
        <v>COG001</v>
      </c>
      <c r="C20" s="149" t="str">
        <f>VLOOKUP(B20,'INFORM Severity - hidden'!$C$5:$D$200,2,FALSE)</f>
        <v>Congo</v>
      </c>
      <c r="D20" s="149" t="str">
        <f>VLOOKUP(A20,Lists!$B$2:$G$200,3,FALSE)</f>
        <v>COG</v>
      </c>
      <c r="E20" s="150" t="str">
        <f>VLOOKUP(A20,Lists!$B$2:$G$200,5,FALSE)</f>
        <v>Conflict</v>
      </c>
      <c r="F20" s="144">
        <f t="shared" si="0"/>
        <v>2.2999999999999998</v>
      </c>
      <c r="G20" s="145">
        <f t="shared" si="1"/>
        <v>3</v>
      </c>
      <c r="H20" s="145" t="str">
        <f t="shared" si="2"/>
        <v>Medium</v>
      </c>
      <c r="I20" s="146" t="str">
        <f>INDEX(Trends!$D$3:$D$404,MATCH(B20,Trends!$C$3:$C$404,0))</f>
        <v>Increasing</v>
      </c>
      <c r="J20" s="145" t="str">
        <f>VLOOKUP($B20,Reliability!$A$3:$I$170,9,FALSE)</f>
        <v>High</v>
      </c>
      <c r="K20" s="147">
        <f t="shared" si="3"/>
        <v>2.9</v>
      </c>
      <c r="L20" s="147">
        <f>VLOOKUP($B20,'Impact of the crisis'!$C$6:$N$170,12,FALSE)</f>
        <v>4.2</v>
      </c>
      <c r="M20" s="147">
        <f>VLOOKUP($B20,'Impact of the crisis'!$C$6:$AB$170,26,FALSE)</f>
        <v>2</v>
      </c>
      <c r="N20" s="147">
        <f>VLOOKUP($B20,'Conditions of people affected'!$C$6:$R$170,16,FALSE)</f>
        <v>1.95</v>
      </c>
      <c r="O20" s="147">
        <f>VLOOKUP($B20,'Conditions of people affected'!$C$6:$R$170,9,FALSE)</f>
        <v>1.9</v>
      </c>
      <c r="P20" s="147">
        <f>VLOOKUP($B20,'Conditions of people affected'!$C$6:$R$170,15,FALSE)</f>
        <v>2</v>
      </c>
      <c r="Q20" s="147">
        <f t="shared" si="4"/>
        <v>2.2000000000000002</v>
      </c>
      <c r="R20" s="147">
        <f>VLOOKUP($B20,'Complexity of the crisis'!$C$6:$AN$170,22,FALSE)</f>
        <v>2.8</v>
      </c>
      <c r="S20" s="147">
        <f>VLOOKUP($B20,'Complexity of the crisis'!$C$6:$AN$170,38,FALSE)</f>
        <v>1.5</v>
      </c>
      <c r="T20" s="151" t="str">
        <f>VLOOKUP(B20,Lists!$C$3:$E$163,3,FALSE)</f>
        <v>Africa</v>
      </c>
      <c r="U20" s="152">
        <f>VLOOKUP(B20,'INFORM Severity - hidden'!$C$5:$V$200,20,FALSE)</f>
        <v>45133</v>
      </c>
    </row>
    <row r="21" spans="1:21" x14ac:dyDescent="0.25">
      <c r="A21" s="148" t="str">
        <f t="array" ref="A21">IFERROR(INDEX(Lists!$B$2:$B$200,SMALL(IF(Lists!$I$2:$I$200="Individual",ROW(Lists!$B$2:$B$200)),ROW(17:17))-1,1),"")</f>
        <v>Complex crisis in Colombia</v>
      </c>
      <c r="B21" s="149" t="str">
        <f>VLOOKUP(A21,Lists!$B$2:$G$200,2,FALSE)</f>
        <v>COL001</v>
      </c>
      <c r="C21" s="149" t="str">
        <f>VLOOKUP(B21,'INFORM Severity - hidden'!$C$5:$D$200,2,FALSE)</f>
        <v>Colombia</v>
      </c>
      <c r="D21" s="149" t="str">
        <f>VLOOKUP(A21,Lists!$B$2:$G$200,3,FALSE)</f>
        <v>COL</v>
      </c>
      <c r="E21" s="150" t="str">
        <f>VLOOKUP(A21,Lists!$B$2:$G$200,5,FALSE)</f>
        <v>Socio-political,Conflict,Violence,Floods,Displacement</v>
      </c>
      <c r="F21" s="144">
        <f t="shared" si="0"/>
        <v>4</v>
      </c>
      <c r="G21" s="145">
        <f t="shared" si="1"/>
        <v>4</v>
      </c>
      <c r="H21" s="145" t="str">
        <f t="shared" si="2"/>
        <v>High</v>
      </c>
      <c r="I21" s="146" t="str">
        <f>INDEX(Trends!$D$3:$D$404,MATCH(B21,Trends!$C$3:$C$404,0))</f>
        <v>Decreasing</v>
      </c>
      <c r="J21" s="145" t="str">
        <f>VLOOKUP($B21,Reliability!$A$3:$I$170,9,FALSE)</f>
        <v>Very High</v>
      </c>
      <c r="K21" s="147">
        <f t="shared" si="3"/>
        <v>4.5</v>
      </c>
      <c r="L21" s="147">
        <f>VLOOKUP($B21,'Impact of the crisis'!$C$6:$N$170,12,FALSE)</f>
        <v>5</v>
      </c>
      <c r="M21" s="147">
        <f>VLOOKUP($B21,'Impact of the crisis'!$C$6:$AB$170,26,FALSE)</f>
        <v>4.0999999999999996</v>
      </c>
      <c r="N21" s="147">
        <f>VLOOKUP($B21,'Conditions of people affected'!$C$6:$R$170,16,FALSE)</f>
        <v>4.4000000000000004</v>
      </c>
      <c r="O21" s="147">
        <f>VLOOKUP($B21,'Conditions of people affected'!$C$6:$R$170,9,FALSE)</f>
        <v>4.8</v>
      </c>
      <c r="P21" s="147">
        <f>VLOOKUP($B21,'Conditions of people affected'!$C$6:$R$170,15,FALSE)</f>
        <v>4</v>
      </c>
      <c r="Q21" s="147">
        <f t="shared" si="4"/>
        <v>3.1</v>
      </c>
      <c r="R21" s="147">
        <f>VLOOKUP($B21,'Complexity of the crisis'!$C$6:$AN$170,22,FALSE)</f>
        <v>3.1</v>
      </c>
      <c r="S21" s="147">
        <f>VLOOKUP($B21,'Complexity of the crisis'!$C$6:$AN$170,38,FALSE)</f>
        <v>3</v>
      </c>
      <c r="T21" s="151" t="str">
        <f>VLOOKUP(B21,Lists!$C$3:$E$163,3,FALSE)</f>
        <v>Americas</v>
      </c>
      <c r="U21" s="152">
        <f>VLOOKUP(B21,'INFORM Severity - hidden'!$C$5:$V$200,20,FALSE)</f>
        <v>45138</v>
      </c>
    </row>
    <row r="22" spans="1:21" x14ac:dyDescent="0.25">
      <c r="A22" s="148" t="str">
        <f t="array" ref="A22">IFERROR(INDEX(Lists!$B$2:$B$200,SMALL(IF(Lists!$I$2:$I$200="Individual",ROW(Lists!$B$2:$B$200)),ROW(18:18))-1,1),"")</f>
        <v>Venezuela displacement in Colombia</v>
      </c>
      <c r="B22" s="149" t="str">
        <f>VLOOKUP(A22,Lists!$B$2:$G$200,2,FALSE)</f>
        <v>COL002</v>
      </c>
      <c r="C22" s="149" t="str">
        <f>VLOOKUP(B22,'INFORM Severity - hidden'!$C$5:$D$200,2,FALSE)</f>
        <v>Colombia</v>
      </c>
      <c r="D22" s="149" t="str">
        <f>VLOOKUP(A22,Lists!$B$2:$G$200,3,FALSE)</f>
        <v>COL</v>
      </c>
      <c r="E22" s="150" t="str">
        <f>VLOOKUP(A22,Lists!$B$2:$G$200,5,FALSE)</f>
        <v>Displacement</v>
      </c>
      <c r="F22" s="144">
        <f t="shared" si="0"/>
        <v>3.6</v>
      </c>
      <c r="G22" s="145">
        <f t="shared" si="1"/>
        <v>4</v>
      </c>
      <c r="H22" s="145" t="str">
        <f t="shared" si="2"/>
        <v>High</v>
      </c>
      <c r="I22" s="146" t="str">
        <f>INDEX(Trends!$D$3:$D$404,MATCH(B22,Trends!$C$3:$C$404,0))</f>
        <v>Stable</v>
      </c>
      <c r="J22" s="145" t="str">
        <f>VLOOKUP($B22,Reliability!$A$3:$I$170,9,FALSE)</f>
        <v>Very High</v>
      </c>
      <c r="K22" s="147">
        <f t="shared" si="3"/>
        <v>3.8</v>
      </c>
      <c r="L22" s="147">
        <f>VLOOKUP($B22,'Impact of the crisis'!$C$6:$N$170,12,FALSE)</f>
        <v>4.7</v>
      </c>
      <c r="M22" s="147">
        <f>VLOOKUP($B22,'Impact of the crisis'!$C$6:$AB$170,26,FALSE)</f>
        <v>3.2</v>
      </c>
      <c r="N22" s="147">
        <f>VLOOKUP($B22,'Conditions of people affected'!$C$6:$R$170,16,FALSE)</f>
        <v>3.8</v>
      </c>
      <c r="O22" s="147">
        <f>VLOOKUP($B22,'Conditions of people affected'!$C$6:$R$170,9,FALSE)</f>
        <v>4.5999999999999996</v>
      </c>
      <c r="P22" s="147">
        <f>VLOOKUP($B22,'Conditions of people affected'!$C$6:$R$170,15,FALSE)</f>
        <v>3</v>
      </c>
      <c r="Q22" s="147">
        <f t="shared" si="4"/>
        <v>3.1</v>
      </c>
      <c r="R22" s="147">
        <f>VLOOKUP($B22,'Complexity of the crisis'!$C$6:$AN$170,22,FALSE)</f>
        <v>3.1</v>
      </c>
      <c r="S22" s="147">
        <f>VLOOKUP($B22,'Complexity of the crisis'!$C$6:$AN$170,38,FALSE)</f>
        <v>3</v>
      </c>
      <c r="T22" s="151" t="str">
        <f>VLOOKUP(B22,Lists!$C$3:$E$163,3,FALSE)</f>
        <v>Americas</v>
      </c>
      <c r="U22" s="152">
        <f>VLOOKUP(B22,'INFORM Severity - hidden'!$C$5:$V$200,20,FALSE)</f>
        <v>45138</v>
      </c>
    </row>
    <row r="23" spans="1:21" x14ac:dyDescent="0.25">
      <c r="A23" s="148" t="str">
        <f t="array" ref="A23">IFERROR(INDEX(Lists!$B$2:$B$200,SMALL(IF(Lists!$I$2:$I$200="Individual",ROW(Lists!$B$2:$B$200)),ROW(19:19))-1,1),"")</f>
        <v>Nicaraguan refugees in Costa Rica</v>
      </c>
      <c r="B23" s="149" t="str">
        <f>VLOOKUP(A23,Lists!$B$2:$G$200,2,FALSE)</f>
        <v>CRI002</v>
      </c>
      <c r="C23" s="149" t="str">
        <f>VLOOKUP(B23,'INFORM Severity - hidden'!$C$5:$D$200,2,FALSE)</f>
        <v>Costa Rica</v>
      </c>
      <c r="D23" s="149" t="str">
        <f>VLOOKUP(A23,Lists!$B$2:$G$200,3,FALSE)</f>
        <v>CRI</v>
      </c>
      <c r="E23" s="150" t="str">
        <f>VLOOKUP(A23,Lists!$B$2:$G$200,5,FALSE)</f>
        <v>Displacement</v>
      </c>
      <c r="F23" s="144">
        <f t="shared" si="0"/>
        <v>2.1</v>
      </c>
      <c r="G23" s="145">
        <f t="shared" si="1"/>
        <v>3</v>
      </c>
      <c r="H23" s="145" t="str">
        <f t="shared" si="2"/>
        <v>Medium</v>
      </c>
      <c r="I23" s="146" t="str">
        <f>INDEX(Trends!$D$3:$D$404,MATCH(B23,Trends!$C$3:$C$404,0))</f>
        <v>Stable</v>
      </c>
      <c r="J23" s="145" t="str">
        <f>VLOOKUP($B23,Reliability!$A$3:$I$170,9,FALSE)</f>
        <v>Medium</v>
      </c>
      <c r="K23" s="147">
        <f t="shared" si="3"/>
        <v>2.4</v>
      </c>
      <c r="L23" s="147">
        <f>VLOOKUP($B23,'Impact of the crisis'!$C$6:$N$170,12,FALSE)</f>
        <v>0.7</v>
      </c>
      <c r="M23" s="147">
        <f>VLOOKUP($B23,'Impact of the crisis'!$C$6:$AB$170,26,FALSE)</f>
        <v>3.1</v>
      </c>
      <c r="N23" s="147">
        <f>VLOOKUP($B23,'Conditions of people affected'!$C$6:$R$170,16,FALSE)</f>
        <v>2.6</v>
      </c>
      <c r="O23" s="147">
        <f>VLOOKUP($B23,'Conditions of people affected'!$C$6:$R$170,9,FALSE)</f>
        <v>2.2000000000000002</v>
      </c>
      <c r="P23" s="147">
        <f>VLOOKUP($B23,'Conditions of people affected'!$C$6:$R$170,15,FALSE)</f>
        <v>3</v>
      </c>
      <c r="Q23" s="147">
        <f t="shared" si="4"/>
        <v>1</v>
      </c>
      <c r="R23" s="147">
        <f>VLOOKUP($B23,'Complexity of the crisis'!$C$6:$AN$170,22,FALSE)</f>
        <v>0.9</v>
      </c>
      <c r="S23" s="147">
        <f>VLOOKUP($B23,'Complexity of the crisis'!$C$6:$AN$170,38,FALSE)</f>
        <v>1</v>
      </c>
      <c r="T23" s="151" t="str">
        <f>VLOOKUP(B23,Lists!$C$3:$E$163,3,FALSE)</f>
        <v>Americas</v>
      </c>
      <c r="U23" s="152">
        <f>VLOOKUP(B23,'INFORM Severity - hidden'!$C$5:$V$200,20,FALSE)</f>
        <v>45138</v>
      </c>
    </row>
    <row r="24" spans="1:21" x14ac:dyDescent="0.25">
      <c r="A24" s="148" t="str">
        <f t="array" ref="A24">IFERROR(INDEX(Lists!$B$2:$B$200,SMALL(IF(Lists!$I$2:$I$200="Individual",ROW(Lists!$B$2:$B$200)),ROW(20:20))-1,1),"")</f>
        <v>Mixed migration in Djibouti</v>
      </c>
      <c r="B24" s="149" t="str">
        <f>VLOOKUP(A24,Lists!$B$2:$G$200,2,FALSE)</f>
        <v>DJI002</v>
      </c>
      <c r="C24" s="149" t="str">
        <f>VLOOKUP(B24,'INFORM Severity - hidden'!$C$5:$D$200,2,FALSE)</f>
        <v>Djibouti</v>
      </c>
      <c r="D24" s="149" t="str">
        <f>VLOOKUP(A24,Lists!$B$2:$G$200,3,FALSE)</f>
        <v>DJI</v>
      </c>
      <c r="E24" s="150" t="str">
        <f>VLOOKUP(A24,Lists!$B$2:$G$200,5,FALSE)</f>
        <v>Displacement</v>
      </c>
      <c r="F24" s="144">
        <f t="shared" si="0"/>
        <v>1.4</v>
      </c>
      <c r="G24" s="145">
        <f t="shared" si="1"/>
        <v>2</v>
      </c>
      <c r="H24" s="145" t="str">
        <f t="shared" si="2"/>
        <v>Low</v>
      </c>
      <c r="I24" s="146" t="str">
        <f>INDEX(Trends!$D$3:$D$404,MATCH(B24,Trends!$C$3:$C$404,0))</f>
        <v>Decreasing</v>
      </c>
      <c r="J24" s="145" t="str">
        <f>VLOOKUP($B24,Reliability!$A$3:$I$170,9,FALSE)</f>
        <v>Very High</v>
      </c>
      <c r="K24" s="147">
        <f t="shared" si="3"/>
        <v>1.9</v>
      </c>
      <c r="L24" s="147">
        <f>VLOOKUP($B24,'Impact of the crisis'!$C$6:$N$170,12,FALSE)</f>
        <v>1.4</v>
      </c>
      <c r="M24" s="147">
        <f>VLOOKUP($B24,'Impact of the crisis'!$C$6:$AB$170,26,FALSE)</f>
        <v>2.1</v>
      </c>
      <c r="N24" s="147">
        <f>VLOOKUP($B24,'Conditions of people affected'!$C$6:$R$170,16,FALSE)</f>
        <v>0.9</v>
      </c>
      <c r="O24" s="147">
        <f>VLOOKUP($B24,'Conditions of people affected'!$C$6:$R$170,9,FALSE)</f>
        <v>0.8</v>
      </c>
      <c r="P24" s="147">
        <f>VLOOKUP($B24,'Conditions of people affected'!$C$6:$R$170,15,FALSE)</f>
        <v>1</v>
      </c>
      <c r="Q24" s="147">
        <f t="shared" si="4"/>
        <v>1.7</v>
      </c>
      <c r="R24" s="147">
        <f>VLOOKUP($B24,'Complexity of the crisis'!$C$6:$AN$170,22,FALSE)</f>
        <v>2.6</v>
      </c>
      <c r="S24" s="147">
        <f>VLOOKUP($B24,'Complexity of the crisis'!$C$6:$AN$170,38,FALSE)</f>
        <v>0.5</v>
      </c>
      <c r="T24" s="151" t="str">
        <f>VLOOKUP(B24,Lists!$C$3:$E$163,3,FALSE)</f>
        <v>Africa</v>
      </c>
      <c r="U24" s="152">
        <f>VLOOKUP(B24,'INFORM Severity - hidden'!$C$5:$V$200,20,FALSE)</f>
        <v>45138</v>
      </c>
    </row>
    <row r="25" spans="1:21" x14ac:dyDescent="0.25">
      <c r="A25" s="148" t="str">
        <f t="array" ref="A25">IFERROR(INDEX(Lists!$B$2:$B$200,SMALL(IF(Lists!$I$2:$I$200="Individual",ROW(Lists!$B$2:$B$200)),ROW(21:21))-1,1),"")</f>
        <v>Drought in Djibouti</v>
      </c>
      <c r="B25" s="149" t="str">
        <f>VLOOKUP(A25,Lists!$B$2:$G$200,2,FALSE)</f>
        <v>DJI003</v>
      </c>
      <c r="C25" s="149" t="str">
        <f>VLOOKUP(B25,'INFORM Severity - hidden'!$C$5:$D$200,2,FALSE)</f>
        <v>Djibouti</v>
      </c>
      <c r="D25" s="149" t="str">
        <f>VLOOKUP(A25,Lists!$B$2:$G$200,3,FALSE)</f>
        <v>DJI</v>
      </c>
      <c r="E25" s="150" t="str">
        <f>VLOOKUP(A25,Lists!$B$2:$G$200,5,FALSE)</f>
        <v>Drought</v>
      </c>
      <c r="F25" s="144">
        <f t="shared" si="0"/>
        <v>2.8</v>
      </c>
      <c r="G25" s="145">
        <f t="shared" si="1"/>
        <v>3</v>
      </c>
      <c r="H25" s="145" t="str">
        <f t="shared" si="2"/>
        <v>Medium</v>
      </c>
      <c r="I25" s="146" t="str">
        <f>INDEX(Trends!$D$3:$D$404,MATCH(B25,Trends!$C$3:$C$404,0))</f>
        <v>Increasing</v>
      </c>
      <c r="J25" s="145" t="str">
        <f>VLOOKUP($B25,Reliability!$A$3:$I$170,9,FALSE)</f>
        <v>Very High</v>
      </c>
      <c r="K25" s="147">
        <f t="shared" si="3"/>
        <v>2.2000000000000002</v>
      </c>
      <c r="L25" s="147">
        <f>VLOOKUP($B25,'Impact of the crisis'!$C$6:$N$170,12,FALSE)</f>
        <v>3.2</v>
      </c>
      <c r="M25" s="147">
        <f>VLOOKUP($B25,'Impact of the crisis'!$C$6:$AB$170,26,FALSE)</f>
        <v>1.6</v>
      </c>
      <c r="N25" s="147">
        <f>VLOOKUP($B25,'Conditions of people affected'!$C$6:$R$170,16,FALSE)</f>
        <v>3.2</v>
      </c>
      <c r="O25" s="147">
        <f>VLOOKUP($B25,'Conditions of people affected'!$C$6:$R$170,9,FALSE)</f>
        <v>2.4</v>
      </c>
      <c r="P25" s="147">
        <f>VLOOKUP($B25,'Conditions of people affected'!$C$6:$R$170,15,FALSE)</f>
        <v>4</v>
      </c>
      <c r="Q25" s="147">
        <f t="shared" si="4"/>
        <v>2.6</v>
      </c>
      <c r="R25" s="147">
        <f>VLOOKUP($B25,'Complexity of the crisis'!$C$6:$AN$170,22,FALSE)</f>
        <v>2.6</v>
      </c>
      <c r="S25" s="147">
        <f>VLOOKUP($B25,'Complexity of the crisis'!$C$6:$AN$170,38,FALSE)</f>
        <v>2.5</v>
      </c>
      <c r="T25" s="151" t="str">
        <f>VLOOKUP(B25,Lists!$C$3:$E$163,3,FALSE)</f>
        <v>Africa</v>
      </c>
      <c r="U25" s="152">
        <f>VLOOKUP(B25,'INFORM Severity - hidden'!$C$5:$V$200,20,FALSE)</f>
        <v>45138</v>
      </c>
    </row>
    <row r="26" spans="1:21" x14ac:dyDescent="0.25">
      <c r="A26" s="148" t="str">
        <f t="array" ref="A26">IFERROR(INDEX(Lists!$B$2:$B$200,SMALL(IF(Lists!$I$2:$I$200="Individual",ROW(Lists!$B$2:$B$200)),ROW(22:22))-1,1),"")</f>
        <v>Venezuela displacement in Dominican Republic</v>
      </c>
      <c r="B26" s="149" t="str">
        <f>VLOOKUP(A26,Lists!$B$2:$G$200,2,FALSE)</f>
        <v>DOM002</v>
      </c>
      <c r="C26" s="149" t="str">
        <f>VLOOKUP(B26,'INFORM Severity - hidden'!$C$5:$D$200,2,FALSE)</f>
        <v>Dominican Republic</v>
      </c>
      <c r="D26" s="149" t="str">
        <f>VLOOKUP(A26,Lists!$B$2:$G$200,3,FALSE)</f>
        <v>DOM</v>
      </c>
      <c r="E26" s="150" t="str">
        <f>VLOOKUP(A26,Lists!$B$2:$G$200,5,FALSE)</f>
        <v>Displacement</v>
      </c>
      <c r="F26" s="144">
        <f t="shared" si="0"/>
        <v>1.8</v>
      </c>
      <c r="G26" s="145">
        <f t="shared" si="1"/>
        <v>2</v>
      </c>
      <c r="H26" s="145" t="str">
        <f t="shared" si="2"/>
        <v>Low</v>
      </c>
      <c r="I26" s="146" t="str">
        <f>INDEX(Trends!$D$3:$D$404,MATCH(B26,Trends!$C$3:$C$404,0))</f>
        <v>Decreasing</v>
      </c>
      <c r="J26" s="145" t="str">
        <f>VLOOKUP($B26,Reliability!$A$3:$I$170,9,FALSE)</f>
        <v>Medium</v>
      </c>
      <c r="K26" s="147">
        <f t="shared" si="3"/>
        <v>3.2</v>
      </c>
      <c r="L26" s="147">
        <f>VLOOKUP($B26,'Impact of the crisis'!$C$6:$N$170,12,FALSE)</f>
        <v>4.0999999999999996</v>
      </c>
      <c r="M26" s="147">
        <f>VLOOKUP($B26,'Impact of the crisis'!$C$6:$AB$170,26,FALSE)</f>
        <v>2.6</v>
      </c>
      <c r="N26" s="147">
        <f>VLOOKUP($B26,'Conditions of people affected'!$C$6:$R$170,16,FALSE)</f>
        <v>1.35</v>
      </c>
      <c r="O26" s="147">
        <f>VLOOKUP($B26,'Conditions of people affected'!$C$6:$R$170,9,FALSE)</f>
        <v>1.7</v>
      </c>
      <c r="P26" s="147">
        <f>VLOOKUP($B26,'Conditions of people affected'!$C$6:$R$170,15,FALSE)</f>
        <v>1</v>
      </c>
      <c r="Q26" s="147">
        <f t="shared" si="4"/>
        <v>1.2</v>
      </c>
      <c r="R26" s="147">
        <f>VLOOKUP($B26,'Complexity of the crisis'!$C$6:$AN$170,22,FALSE)</f>
        <v>1.4</v>
      </c>
      <c r="S26" s="147">
        <f>VLOOKUP($B26,'Complexity of the crisis'!$C$6:$AN$170,38,FALSE)</f>
        <v>1</v>
      </c>
      <c r="T26" s="151" t="str">
        <f>VLOOKUP(B26,Lists!$C$3:$E$163,3,FALSE)</f>
        <v>Americas</v>
      </c>
      <c r="U26" s="152">
        <f>VLOOKUP(B26,'INFORM Severity - hidden'!$C$5:$V$200,20,FALSE)</f>
        <v>45138</v>
      </c>
    </row>
    <row r="27" spans="1:21" x14ac:dyDescent="0.25">
      <c r="A27" s="148" t="str">
        <f t="array" ref="A27">IFERROR(INDEX(Lists!$B$2:$B$200,SMALL(IF(Lists!$I$2:$I$200="Individual",ROW(Lists!$B$2:$B$200)),ROW(23:23))-1,1),"")</f>
        <v>Mixed migration flows in Algeria</v>
      </c>
      <c r="B27" s="149" t="str">
        <f>VLOOKUP(A27,Lists!$B$2:$G$200,2,FALSE)</f>
        <v>DZA002</v>
      </c>
      <c r="C27" s="149" t="str">
        <f>VLOOKUP(B27,'INFORM Severity - hidden'!$C$5:$D$200,2,FALSE)</f>
        <v>Algeria</v>
      </c>
      <c r="D27" s="149" t="str">
        <f>VLOOKUP(A27,Lists!$B$2:$G$200,3,FALSE)</f>
        <v>DZA</v>
      </c>
      <c r="E27" s="150" t="str">
        <f>VLOOKUP(A27,Lists!$B$2:$G$200,5,FALSE)</f>
        <v>Displacement</v>
      </c>
      <c r="F27" s="144">
        <f t="shared" si="0"/>
        <v>2.6</v>
      </c>
      <c r="G27" s="145">
        <f t="shared" si="1"/>
        <v>3</v>
      </c>
      <c r="H27" s="145" t="str">
        <f t="shared" si="2"/>
        <v>Medium</v>
      </c>
      <c r="I27" s="146" t="str">
        <f>INDEX(Trends!$D$3:$D$404,MATCH(B27,Trends!$C$3:$C$404,0))</f>
        <v>Stable</v>
      </c>
      <c r="J27" s="145" t="str">
        <f>VLOOKUP($B27,Reliability!$A$3:$I$170,9,FALSE)</f>
        <v>High</v>
      </c>
      <c r="K27" s="147">
        <f t="shared" si="3"/>
        <v>3.7</v>
      </c>
      <c r="L27" s="147">
        <f>VLOOKUP($B27,'Impact of the crisis'!$C$6:$N$170,12,FALSE)</f>
        <v>5</v>
      </c>
      <c r="M27" s="147">
        <f>VLOOKUP($B27,'Impact of the crisis'!$C$6:$AB$170,26,FALSE)</f>
        <v>2.7</v>
      </c>
      <c r="N27" s="147">
        <f>VLOOKUP($B27,'Conditions of people affected'!$C$6:$R$170,16,FALSE)</f>
        <v>1.7</v>
      </c>
      <c r="O27" s="147">
        <f>VLOOKUP($B27,'Conditions of people affected'!$C$6:$R$170,9,FALSE)</f>
        <v>2.4</v>
      </c>
      <c r="P27" s="147">
        <f>VLOOKUP($B27,'Conditions of people affected'!$C$6:$R$170,15,FALSE)</f>
        <v>1</v>
      </c>
      <c r="Q27" s="147">
        <f t="shared" si="4"/>
        <v>2.7</v>
      </c>
      <c r="R27" s="147">
        <f>VLOOKUP($B27,'Complexity of the crisis'!$C$6:$AN$170,22,FALSE)</f>
        <v>2.8</v>
      </c>
      <c r="S27" s="147">
        <f>VLOOKUP($B27,'Complexity of the crisis'!$C$6:$AN$170,38,FALSE)</f>
        <v>2.5</v>
      </c>
      <c r="T27" s="151" t="str">
        <f>VLOOKUP(B27,Lists!$C$3:$E$163,3,FALSE)</f>
        <v>Africa</v>
      </c>
      <c r="U27" s="152">
        <f>VLOOKUP(B27,'INFORM Severity - hidden'!$C$5:$V$200,20,FALSE)</f>
        <v>45129</v>
      </c>
    </row>
    <row r="28" spans="1:21" x14ac:dyDescent="0.25">
      <c r="A28" s="148" t="str">
        <f t="array" ref="A28">IFERROR(INDEX(Lists!$B$2:$B$200,SMALL(IF(Lists!$I$2:$I$200="Individual",ROW(Lists!$B$2:$B$200)),ROW(24:24))-1,1),"")</f>
        <v>Sahrawi refugees in Algeria</v>
      </c>
      <c r="B28" s="149" t="str">
        <f>VLOOKUP(A28,Lists!$B$2:$G$200,2,FALSE)</f>
        <v>DZA003</v>
      </c>
      <c r="C28" s="149" t="str">
        <f>VLOOKUP(B28,'INFORM Severity - hidden'!$C$5:$D$200,2,FALSE)</f>
        <v>Algeria</v>
      </c>
      <c r="D28" s="149" t="str">
        <f>VLOOKUP(A28,Lists!$B$2:$G$200,3,FALSE)</f>
        <v>DZA</v>
      </c>
      <c r="E28" s="150" t="str">
        <f>VLOOKUP(A28,Lists!$B$2:$G$200,5,FALSE)</f>
        <v>Displacement</v>
      </c>
      <c r="F28" s="144">
        <f t="shared" si="0"/>
        <v>2.1</v>
      </c>
      <c r="G28" s="145">
        <f t="shared" si="1"/>
        <v>3</v>
      </c>
      <c r="H28" s="145" t="str">
        <f t="shared" si="2"/>
        <v>Medium</v>
      </c>
      <c r="I28" s="146" t="str">
        <f>INDEX(Trends!$D$3:$D$404,MATCH(B28,Trends!$C$3:$C$404,0))</f>
        <v>Decreasing</v>
      </c>
      <c r="J28" s="145" t="str">
        <f>VLOOKUP($B28,Reliability!$A$3:$I$170,9,FALSE)</f>
        <v>Medium</v>
      </c>
      <c r="K28" s="147">
        <f t="shared" si="3"/>
        <v>1.4</v>
      </c>
      <c r="L28" s="147">
        <f>VLOOKUP($B28,'Impact of the crisis'!$C$6:$N$170,12,FALSE)</f>
        <v>1.1000000000000001</v>
      </c>
      <c r="M28" s="147">
        <f>VLOOKUP($B28,'Impact of the crisis'!$C$6:$AB$170,26,FALSE)</f>
        <v>1.6</v>
      </c>
      <c r="N28" s="147">
        <f>VLOOKUP($B28,'Conditions of people affected'!$C$6:$R$170,16,FALSE)</f>
        <v>2.2999999999999998</v>
      </c>
      <c r="O28" s="147">
        <f>VLOOKUP($B28,'Conditions of people affected'!$C$6:$R$170,9,FALSE)</f>
        <v>1.6</v>
      </c>
      <c r="P28" s="147">
        <f>VLOOKUP($B28,'Conditions of people affected'!$C$6:$R$170,15,FALSE)</f>
        <v>3</v>
      </c>
      <c r="Q28" s="147">
        <f t="shared" si="4"/>
        <v>2.4</v>
      </c>
      <c r="R28" s="147">
        <f>VLOOKUP($B28,'Complexity of the crisis'!$C$6:$AN$170,22,FALSE)</f>
        <v>2.8</v>
      </c>
      <c r="S28" s="147">
        <f>VLOOKUP($B28,'Complexity of the crisis'!$C$6:$AN$170,38,FALSE)</f>
        <v>2</v>
      </c>
      <c r="T28" s="151" t="str">
        <f>VLOOKUP(B28,Lists!$C$3:$E$163,3,FALSE)</f>
        <v>Africa</v>
      </c>
      <c r="U28" s="152">
        <f>VLOOKUP(B28,'INFORM Severity - hidden'!$C$5:$V$200,20,FALSE)</f>
        <v>45129</v>
      </c>
    </row>
    <row r="29" spans="1:21" x14ac:dyDescent="0.25">
      <c r="A29" s="148" t="str">
        <f t="array" ref="A29">IFERROR(INDEX(Lists!$B$2:$B$200,SMALL(IF(Lists!$I$2:$I$200="Individual",ROW(Lists!$B$2:$B$200)),ROW(25:25))-1,1),"")</f>
        <v>Venezuela displacement in Ecuador</v>
      </c>
      <c r="B29" s="149" t="str">
        <f>VLOOKUP(A29,Lists!$B$2:$G$200,2,FALSE)</f>
        <v>ECU002</v>
      </c>
      <c r="C29" s="149" t="str">
        <f>VLOOKUP(B29,'INFORM Severity - hidden'!$C$5:$D$200,2,FALSE)</f>
        <v>Ecuador</v>
      </c>
      <c r="D29" s="149" t="str">
        <f>VLOOKUP(A29,Lists!$B$2:$G$200,3,FALSE)</f>
        <v>ECU</v>
      </c>
      <c r="E29" s="150" t="str">
        <f>VLOOKUP(A29,Lists!$B$2:$G$200,5,FALSE)</f>
        <v>Displacement</v>
      </c>
      <c r="F29" s="144">
        <f t="shared" si="0"/>
        <v>2.7</v>
      </c>
      <c r="G29" s="145">
        <f t="shared" si="1"/>
        <v>3</v>
      </c>
      <c r="H29" s="145" t="str">
        <f t="shared" si="2"/>
        <v>Medium</v>
      </c>
      <c r="I29" s="146" t="str">
        <f>INDEX(Trends!$D$3:$D$404,MATCH(B29,Trends!$C$3:$C$404,0))</f>
        <v>Decreasing</v>
      </c>
      <c r="J29" s="145" t="str">
        <f>VLOOKUP($B29,Reliability!$A$3:$I$170,9,FALSE)</f>
        <v>Very High</v>
      </c>
      <c r="K29" s="147">
        <f t="shared" si="3"/>
        <v>3.5</v>
      </c>
      <c r="L29" s="147">
        <f>VLOOKUP($B29,'Impact of the crisis'!$C$6:$N$170,12,FALSE)</f>
        <v>4.5999999999999996</v>
      </c>
      <c r="M29" s="147">
        <f>VLOOKUP($B29,'Impact of the crisis'!$C$6:$AB$170,26,FALSE)</f>
        <v>2.7</v>
      </c>
      <c r="N29" s="147">
        <f>VLOOKUP($B29,'Conditions of people affected'!$C$6:$R$170,16,FALSE)</f>
        <v>2.35</v>
      </c>
      <c r="O29" s="147">
        <f>VLOOKUP($B29,'Conditions of people affected'!$C$6:$R$170,9,FALSE)</f>
        <v>2.7</v>
      </c>
      <c r="P29" s="147">
        <f>VLOOKUP($B29,'Conditions of people affected'!$C$6:$R$170,15,FALSE)</f>
        <v>2</v>
      </c>
      <c r="Q29" s="147">
        <f t="shared" si="4"/>
        <v>2.5</v>
      </c>
      <c r="R29" s="147">
        <f>VLOOKUP($B29,'Complexity of the crisis'!$C$6:$AN$170,22,FALSE)</f>
        <v>2.5</v>
      </c>
      <c r="S29" s="147">
        <f>VLOOKUP($B29,'Complexity of the crisis'!$C$6:$AN$170,38,FALSE)</f>
        <v>2.5</v>
      </c>
      <c r="T29" s="151" t="str">
        <f>VLOOKUP(B29,Lists!$C$3:$E$163,3,FALSE)</f>
        <v>Americas</v>
      </c>
      <c r="U29" s="152">
        <f>VLOOKUP(B29,'INFORM Severity - hidden'!$C$5:$V$200,20,FALSE)</f>
        <v>45138</v>
      </c>
    </row>
    <row r="30" spans="1:21" x14ac:dyDescent="0.25">
      <c r="A30" s="148" t="str">
        <f t="array" ref="A30">IFERROR(INDEX(Lists!$B$2:$B$200,SMALL(IF(Lists!$I$2:$I$200="Individual",ROW(Lists!$B$2:$B$200)),ROW(26:26))-1,1),"")</f>
        <v>Refugees in Egypt</v>
      </c>
      <c r="B30" s="149" t="str">
        <f>VLOOKUP(A30,Lists!$B$2:$G$200,2,FALSE)</f>
        <v>EGY004</v>
      </c>
      <c r="C30" s="149" t="str">
        <f>VLOOKUP(B30,'INFORM Severity - hidden'!$C$5:$D$200,2,FALSE)</f>
        <v>Egypt</v>
      </c>
      <c r="D30" s="149" t="str">
        <f>VLOOKUP(A30,Lists!$B$2:$G$200,3,FALSE)</f>
        <v>EGY</v>
      </c>
      <c r="E30" s="150" t="str">
        <f>VLOOKUP(A30,Lists!$B$2:$G$200,5,FALSE)</f>
        <v>Displacement,Conflict</v>
      </c>
      <c r="F30" s="144">
        <f t="shared" si="0"/>
        <v>1.9</v>
      </c>
      <c r="G30" s="145">
        <f t="shared" si="1"/>
        <v>2</v>
      </c>
      <c r="H30" s="145" t="str">
        <f t="shared" si="2"/>
        <v>Low</v>
      </c>
      <c r="I30" s="146" t="str">
        <f>INDEX(Trends!$D$3:$D$404,MATCH(B30,Trends!$C$3:$C$404,0))</f>
        <v>-</v>
      </c>
      <c r="J30" s="145" t="str">
        <f>VLOOKUP($B30,Reliability!$A$3:$I$170,9,FALSE)</f>
        <v>Very High</v>
      </c>
      <c r="K30" s="147">
        <f t="shared" si="3"/>
        <v>1.9</v>
      </c>
      <c r="L30" s="147">
        <f>VLOOKUP($B30,'Impact of the crisis'!$C$6:$N$170,12,FALSE)</f>
        <v>2</v>
      </c>
      <c r="M30" s="147">
        <f>VLOOKUP($B30,'Impact of the crisis'!$C$6:$AB$170,26,FALSE)</f>
        <v>1.9</v>
      </c>
      <c r="N30" s="147">
        <f>VLOOKUP($B30,'Conditions of people affected'!$C$6:$R$170,16,FALSE)</f>
        <v>1.75</v>
      </c>
      <c r="O30" s="147">
        <f>VLOOKUP($B30,'Conditions of people affected'!$C$6:$R$170,9,FALSE)</f>
        <v>2.5</v>
      </c>
      <c r="P30" s="147">
        <f>VLOOKUP($B30,'Conditions of people affected'!$C$6:$R$170,15,FALSE)</f>
        <v>1</v>
      </c>
      <c r="Q30" s="147">
        <f t="shared" si="4"/>
        <v>2.2000000000000002</v>
      </c>
      <c r="R30" s="147">
        <f>VLOOKUP($B30,'Complexity of the crisis'!$C$6:$AN$170,22,FALSE)</f>
        <v>2.2999999999999998</v>
      </c>
      <c r="S30" s="147">
        <f>VLOOKUP($B30,'Complexity of the crisis'!$C$6:$AN$170,38,FALSE)</f>
        <v>2</v>
      </c>
      <c r="T30" s="151" t="str">
        <f>VLOOKUP(B30,Lists!$C$3:$E$163,3,FALSE)</f>
        <v>Africa</v>
      </c>
      <c r="U30" s="152">
        <f>VLOOKUP(B30,'INFORM Severity - hidden'!$C$5:$V$200,20,FALSE)</f>
        <v>45133</v>
      </c>
    </row>
    <row r="31" spans="1:21" x14ac:dyDescent="0.25">
      <c r="A31" s="148" t="str">
        <f t="array" ref="A31">IFERROR(INDEX(Lists!$B$2:$B$200,SMALL(IF(Lists!$I$2:$I$200="Individual",ROW(Lists!$B$2:$B$200)),ROW(27:27))-1,1),"")</f>
        <v>Complex crisis in Eritrea</v>
      </c>
      <c r="B31" s="149" t="str">
        <f>VLOOKUP(A31,Lists!$B$2:$G$200,2,FALSE)</f>
        <v>ERI001</v>
      </c>
      <c r="C31" s="149" t="str">
        <f>VLOOKUP(B31,'INFORM Severity - hidden'!$C$5:$D$200,2,FALSE)</f>
        <v>Eritrea</v>
      </c>
      <c r="D31" s="149" t="str">
        <f>VLOOKUP(A31,Lists!$B$2:$G$200,3,FALSE)</f>
        <v>ERI</v>
      </c>
      <c r="E31" s="150" t="str">
        <f>VLOOKUP(A31,Lists!$B$2:$G$200,5,FALSE)</f>
        <v>Socio-political,Displacement</v>
      </c>
      <c r="F31" s="144">
        <f t="shared" si="0"/>
        <v>3.5</v>
      </c>
      <c r="G31" s="145">
        <f t="shared" si="1"/>
        <v>4</v>
      </c>
      <c r="H31" s="145" t="str">
        <f t="shared" si="2"/>
        <v>High</v>
      </c>
      <c r="I31" s="146" t="str">
        <f>INDEX(Trends!$D$3:$D$404,MATCH(B31,Trends!$C$3:$C$404,0))</f>
        <v>Stable</v>
      </c>
      <c r="J31" s="145" t="str">
        <f>VLOOKUP($B31,Reliability!$A$3:$I$170,9,FALSE)</f>
        <v>High</v>
      </c>
      <c r="K31" s="147">
        <f t="shared" si="3"/>
        <v>2.9</v>
      </c>
      <c r="L31" s="147">
        <f>VLOOKUP($B31,'Impact of the crisis'!$C$6:$N$170,12,FALSE)</f>
        <v>3.8</v>
      </c>
      <c r="M31" s="147">
        <f>VLOOKUP($B31,'Impact of the crisis'!$C$6:$AB$170,26,FALSE)</f>
        <v>2.4</v>
      </c>
      <c r="N31" s="147">
        <f>VLOOKUP($B31,'Conditions of people affected'!$C$6:$R$170,16,FALSE)</f>
        <v>3.2</v>
      </c>
      <c r="O31" s="147">
        <f>VLOOKUP($B31,'Conditions of people affected'!$C$6:$R$170,9,FALSE)</f>
        <v>3.4</v>
      </c>
      <c r="P31" s="147">
        <f>VLOOKUP($B31,'Conditions of people affected'!$C$6:$R$170,15,FALSE)</f>
        <v>3</v>
      </c>
      <c r="Q31" s="147">
        <f t="shared" si="4"/>
        <v>4.3</v>
      </c>
      <c r="R31" s="147">
        <f>VLOOKUP($B31,'Complexity of the crisis'!$C$6:$AN$170,22,FALSE)</f>
        <v>3.3</v>
      </c>
      <c r="S31" s="147">
        <f>VLOOKUP($B31,'Complexity of the crisis'!$C$6:$AN$170,38,FALSE)</f>
        <v>5</v>
      </c>
      <c r="T31" s="151" t="str">
        <f>VLOOKUP(B31,Lists!$C$3:$E$163,3,FALSE)</f>
        <v>Africa</v>
      </c>
      <c r="U31" s="152">
        <f>VLOOKUP(B31,'INFORM Severity - hidden'!$C$5:$V$200,20,FALSE)</f>
        <v>45126</v>
      </c>
    </row>
    <row r="32" spans="1:21" x14ac:dyDescent="0.25">
      <c r="A32" s="148" t="str">
        <f t="array" ref="A32">IFERROR(INDEX(Lists!$B$2:$B$200,SMALL(IF(Lists!$I$2:$I$200="Individual",ROW(Lists!$B$2:$B$200)),ROW(28:28))-1,1),"")</f>
        <v>Mixed migration flows in Spain</v>
      </c>
      <c r="B32" s="149" t="str">
        <f>VLOOKUP(A32,Lists!$B$2:$G$200,2,FALSE)</f>
        <v>ESP002</v>
      </c>
      <c r="C32" s="149" t="str">
        <f>VLOOKUP(B32,'INFORM Severity - hidden'!$C$5:$D$200,2,FALSE)</f>
        <v>Spain</v>
      </c>
      <c r="D32" s="149" t="str">
        <f>VLOOKUP(A32,Lists!$B$2:$G$200,3,FALSE)</f>
        <v>ESP</v>
      </c>
      <c r="E32" s="150" t="str">
        <f>VLOOKUP(A32,Lists!$B$2:$G$200,5,FALSE)</f>
        <v>Displacement</v>
      </c>
      <c r="F32" s="144">
        <f t="shared" si="0"/>
        <v>1.8</v>
      </c>
      <c r="G32" s="145">
        <f t="shared" si="1"/>
        <v>2</v>
      </c>
      <c r="H32" s="145" t="str">
        <f t="shared" si="2"/>
        <v>Low</v>
      </c>
      <c r="I32" s="146" t="str">
        <f>INDEX(Trends!$D$3:$D$404,MATCH(B32,Trends!$C$3:$C$404,0))</f>
        <v>Stable</v>
      </c>
      <c r="J32" s="145" t="str">
        <f>VLOOKUP($B32,Reliability!$A$3:$I$170,9,FALSE)</f>
        <v>High</v>
      </c>
      <c r="K32" s="147">
        <f t="shared" si="3"/>
        <v>2.6</v>
      </c>
      <c r="L32" s="147">
        <f>VLOOKUP($B32,'Impact of the crisis'!$C$6:$N$170,12,FALSE)</f>
        <v>2.2999999999999998</v>
      </c>
      <c r="M32" s="147">
        <f>VLOOKUP($B32,'Impact of the crisis'!$C$6:$AB$170,26,FALSE)</f>
        <v>2.8</v>
      </c>
      <c r="N32" s="147">
        <f>VLOOKUP($B32,'Conditions of people affected'!$C$6:$R$170,16,FALSE)</f>
        <v>1.5</v>
      </c>
      <c r="O32" s="147">
        <f>VLOOKUP($B32,'Conditions of people affected'!$C$6:$R$170,9,FALSE)</f>
        <v>2</v>
      </c>
      <c r="P32" s="147">
        <f>VLOOKUP($B32,'Conditions of people affected'!$C$6:$R$170,15,FALSE)</f>
        <v>1</v>
      </c>
      <c r="Q32" s="147">
        <f t="shared" si="4"/>
        <v>1.6</v>
      </c>
      <c r="R32" s="147">
        <f>VLOOKUP($B32,'Complexity of the crisis'!$C$6:$AN$170,22,FALSE)</f>
        <v>1.6</v>
      </c>
      <c r="S32" s="147">
        <f>VLOOKUP($B32,'Complexity of the crisis'!$C$6:$AN$170,38,FALSE)</f>
        <v>1.5</v>
      </c>
      <c r="T32" s="151" t="str">
        <f>VLOOKUP(B32,Lists!$C$3:$E$163,3,FALSE)</f>
        <v>Europe</v>
      </c>
      <c r="U32" s="152">
        <f>VLOOKUP(B32,'INFORM Severity - hidden'!$C$5:$V$200,20,FALSE)</f>
        <v>45129</v>
      </c>
    </row>
    <row r="33" spans="1:21" x14ac:dyDescent="0.25">
      <c r="A33" s="148" t="str">
        <f t="array" ref="A33">IFERROR(INDEX(Lists!$B$2:$B$200,SMALL(IF(Lists!$I$2:$I$200="Individual",ROW(Lists!$B$2:$B$200)),ROW(29:29))-1,1),"")</f>
        <v>Complex crisis in Ethiopia</v>
      </c>
      <c r="B33" s="149" t="str">
        <f>VLOOKUP(A33,Lists!$B$2:$G$200,2,FALSE)</f>
        <v>ETH001</v>
      </c>
      <c r="C33" s="149" t="str">
        <f>VLOOKUP(B33,'INFORM Severity - hidden'!$C$5:$D$200,2,FALSE)</f>
        <v>Ethiopia</v>
      </c>
      <c r="D33" s="149" t="str">
        <f>VLOOKUP(A33,Lists!$B$2:$G$200,3,FALSE)</f>
        <v>ETH</v>
      </c>
      <c r="E33" s="150" t="str">
        <f>VLOOKUP(A33,Lists!$B$2:$G$200,5,FALSE)</f>
        <v>Displacement,Floods,Conflict</v>
      </c>
      <c r="F33" s="144">
        <f t="shared" si="0"/>
        <v>4.3</v>
      </c>
      <c r="G33" s="145">
        <f t="shared" si="1"/>
        <v>5</v>
      </c>
      <c r="H33" s="145" t="str">
        <f t="shared" si="2"/>
        <v>Very High</v>
      </c>
      <c r="I33" s="146" t="str">
        <f>INDEX(Trends!$D$3:$D$404,MATCH(B33,Trends!$C$3:$C$404,0))</f>
        <v>Decreasing</v>
      </c>
      <c r="J33" s="145" t="str">
        <f>VLOOKUP($B33,Reliability!$A$3:$I$170,9,FALSE)</f>
        <v>Very High</v>
      </c>
      <c r="K33" s="147">
        <f t="shared" si="3"/>
        <v>4.2</v>
      </c>
      <c r="L33" s="147">
        <f>VLOOKUP($B33,'Impact of the crisis'!$C$6:$N$170,12,FALSE)</f>
        <v>5</v>
      </c>
      <c r="M33" s="147">
        <f>VLOOKUP($B33,'Impact of the crisis'!$C$6:$AB$170,26,FALSE)</f>
        <v>3.6</v>
      </c>
      <c r="N33" s="147">
        <f>VLOOKUP($B33,'Conditions of people affected'!$C$6:$R$170,16,FALSE)</f>
        <v>4.5</v>
      </c>
      <c r="O33" s="147">
        <f>VLOOKUP($B33,'Conditions of people affected'!$C$6:$R$170,9,FALSE)</f>
        <v>5</v>
      </c>
      <c r="P33" s="147">
        <f>VLOOKUP($B33,'Conditions of people affected'!$C$6:$R$170,15,FALSE)</f>
        <v>4</v>
      </c>
      <c r="Q33" s="147">
        <f t="shared" si="4"/>
        <v>3.9</v>
      </c>
      <c r="R33" s="147">
        <f>VLOOKUP($B33,'Complexity of the crisis'!$C$6:$AN$170,22,FALSE)</f>
        <v>3.8</v>
      </c>
      <c r="S33" s="147">
        <f>VLOOKUP($B33,'Complexity of the crisis'!$C$6:$AN$170,38,FALSE)</f>
        <v>4</v>
      </c>
      <c r="T33" s="151" t="str">
        <f>VLOOKUP(B33,Lists!$C$3:$E$163,3,FALSE)</f>
        <v>Africa</v>
      </c>
      <c r="U33" s="152">
        <f>VLOOKUP(B33,'INFORM Severity - hidden'!$C$5:$V$200,20,FALSE)</f>
        <v>45163</v>
      </c>
    </row>
    <row r="34" spans="1:21" x14ac:dyDescent="0.25">
      <c r="A34" s="148" t="str">
        <f t="array" ref="A34">IFERROR(INDEX(Lists!$B$2:$B$200,SMALL(IF(Lists!$I$2:$I$200="Individual",ROW(Lists!$B$2:$B$200)),ROW(30:30))-1,1),"")</f>
        <v>International Displacement</v>
      </c>
      <c r="B34" s="149" t="str">
        <f>VLOOKUP(A34,Lists!$B$2:$G$200,2,FALSE)</f>
        <v>ETH003</v>
      </c>
      <c r="C34" s="149" t="str">
        <f>VLOOKUP(B34,'INFORM Severity - hidden'!$C$5:$D$200,2,FALSE)</f>
        <v>Ethiopia</v>
      </c>
      <c r="D34" s="149" t="str">
        <f>VLOOKUP(A34,Lists!$B$2:$G$200,3,FALSE)</f>
        <v>ETH</v>
      </c>
      <c r="E34" s="150" t="str">
        <f>VLOOKUP(A34,Lists!$B$2:$G$200,5,FALSE)</f>
        <v>Displacement</v>
      </c>
      <c r="F34" s="144">
        <f t="shared" si="0"/>
        <v>3.2</v>
      </c>
      <c r="G34" s="145">
        <f t="shared" si="1"/>
        <v>4</v>
      </c>
      <c r="H34" s="145" t="str">
        <f t="shared" si="2"/>
        <v>High</v>
      </c>
      <c r="I34" s="146" t="str">
        <f>INDEX(Trends!$D$3:$D$404,MATCH(B34,Trends!$C$3:$C$404,0))</f>
        <v>Stable</v>
      </c>
      <c r="J34" s="145" t="str">
        <f>VLOOKUP($B34,Reliability!$A$3:$I$170,9,FALSE)</f>
        <v>High</v>
      </c>
      <c r="K34" s="147">
        <f t="shared" si="3"/>
        <v>3.8</v>
      </c>
      <c r="L34" s="147">
        <f>VLOOKUP($B34,'Impact of the crisis'!$C$6:$N$170,12,FALSE)</f>
        <v>5</v>
      </c>
      <c r="M34" s="147">
        <f>VLOOKUP($B34,'Impact of the crisis'!$C$6:$AB$170,26,FALSE)</f>
        <v>2.9</v>
      </c>
      <c r="N34" s="147">
        <f>VLOOKUP($B34,'Conditions of people affected'!$C$6:$R$170,16,FALSE)</f>
        <v>2.65</v>
      </c>
      <c r="O34" s="147">
        <f>VLOOKUP($B34,'Conditions of people affected'!$C$6:$R$170,9,FALSE)</f>
        <v>3.3</v>
      </c>
      <c r="P34" s="147">
        <f>VLOOKUP($B34,'Conditions of people affected'!$C$6:$R$170,15,FALSE)</f>
        <v>2</v>
      </c>
      <c r="Q34" s="147">
        <f t="shared" si="4"/>
        <v>3.4</v>
      </c>
      <c r="R34" s="147">
        <f>VLOOKUP($B34,'Complexity of the crisis'!$C$6:$AN$170,22,FALSE)</f>
        <v>3.8</v>
      </c>
      <c r="S34" s="147">
        <f>VLOOKUP($B34,'Complexity of the crisis'!$C$6:$AN$170,38,FALSE)</f>
        <v>3</v>
      </c>
      <c r="T34" s="151" t="str">
        <f>VLOOKUP(B34,Lists!$C$3:$E$163,3,FALSE)</f>
        <v>Africa</v>
      </c>
      <c r="U34" s="152">
        <f>VLOOKUP(B34,'INFORM Severity - hidden'!$C$5:$V$200,20,FALSE)</f>
        <v>45138</v>
      </c>
    </row>
    <row r="35" spans="1:21" x14ac:dyDescent="0.25">
      <c r="A35" s="148" t="str">
        <f t="array" ref="A35">IFERROR(INDEX(Lists!$B$2:$B$200,SMALL(IF(Lists!$I$2:$I$200="Individual",ROW(Lists!$B$2:$B$200)),ROW(31:31))-1,1),"")</f>
        <v>Northern Ethiopia Conflict</v>
      </c>
      <c r="B35" s="149" t="str">
        <f>VLOOKUP(A35,Lists!$B$2:$G$200,2,FALSE)</f>
        <v>ETH004</v>
      </c>
      <c r="C35" s="149" t="str">
        <f>VLOOKUP(B35,'INFORM Severity - hidden'!$C$5:$D$200,2,FALSE)</f>
        <v>Ethiopia</v>
      </c>
      <c r="D35" s="149" t="str">
        <f>VLOOKUP(A35,Lists!$B$2:$G$200,3,FALSE)</f>
        <v>ETH</v>
      </c>
      <c r="E35" s="150" t="str">
        <f>VLOOKUP(A35,Lists!$B$2:$G$200,5,FALSE)</f>
        <v>Conflict,Displacement</v>
      </c>
      <c r="F35" s="144">
        <f t="shared" si="0"/>
        <v>3.9</v>
      </c>
      <c r="G35" s="145">
        <f t="shared" si="1"/>
        <v>4</v>
      </c>
      <c r="H35" s="145" t="str">
        <f t="shared" si="2"/>
        <v>High</v>
      </c>
      <c r="I35" s="146" t="str">
        <f>INDEX(Trends!$D$3:$D$404,MATCH(B35,Trends!$C$3:$C$404,0))</f>
        <v>Decreasing</v>
      </c>
      <c r="J35" s="145" t="str">
        <f>VLOOKUP($B35,Reliability!$A$3:$I$170,9,FALSE)</f>
        <v>High</v>
      </c>
      <c r="K35" s="147">
        <f t="shared" si="3"/>
        <v>4</v>
      </c>
      <c r="L35" s="147">
        <f>VLOOKUP($B35,'Impact of the crisis'!$C$6:$N$170,12,FALSE)</f>
        <v>2.9</v>
      </c>
      <c r="M35" s="147">
        <f>VLOOKUP($B35,'Impact of the crisis'!$C$6:$AB$170,26,FALSE)</f>
        <v>4.4000000000000004</v>
      </c>
      <c r="N35" s="147">
        <f>VLOOKUP($B35,'Conditions of people affected'!$C$6:$R$170,16,FALSE)</f>
        <v>3.95</v>
      </c>
      <c r="O35" s="147">
        <f>VLOOKUP($B35,'Conditions of people affected'!$C$6:$R$170,9,FALSE)</f>
        <v>4.9000000000000004</v>
      </c>
      <c r="P35" s="147">
        <f>VLOOKUP($B35,'Conditions of people affected'!$C$6:$R$170,15,FALSE)</f>
        <v>3</v>
      </c>
      <c r="Q35" s="147">
        <f t="shared" si="4"/>
        <v>3.7</v>
      </c>
      <c r="R35" s="147">
        <f>VLOOKUP($B35,'Complexity of the crisis'!$C$6:$AN$170,22,FALSE)</f>
        <v>3.8</v>
      </c>
      <c r="S35" s="147">
        <f>VLOOKUP($B35,'Complexity of the crisis'!$C$6:$AN$170,38,FALSE)</f>
        <v>3.5</v>
      </c>
      <c r="T35" s="151" t="str">
        <f>VLOOKUP(B35,Lists!$C$3:$E$163,3,FALSE)</f>
        <v>Africa</v>
      </c>
      <c r="U35" s="152">
        <f>VLOOKUP(B35,'INFORM Severity - hidden'!$C$5:$V$200,20,FALSE)</f>
        <v>45138</v>
      </c>
    </row>
    <row r="36" spans="1:21" x14ac:dyDescent="0.25">
      <c r="A36" s="148" t="str">
        <f t="array" ref="A36">IFERROR(INDEX(Lists!$B$2:$B$200,SMALL(IF(Lists!$I$2:$I$200="Individual",ROW(Lists!$B$2:$B$200)),ROW(32:32))-1,1),"")</f>
        <v>Drought in Ethiopia</v>
      </c>
      <c r="B36" s="149" t="str">
        <f>VLOOKUP(A36,Lists!$B$2:$G$200,2,FALSE)</f>
        <v>ETH005</v>
      </c>
      <c r="C36" s="149" t="str">
        <f>VLOOKUP(B36,'INFORM Severity - hidden'!$C$5:$D$200,2,FALSE)</f>
        <v>Ethiopia</v>
      </c>
      <c r="D36" s="149" t="str">
        <f>VLOOKUP(A36,Lists!$B$2:$G$200,3,FALSE)</f>
        <v>ETH</v>
      </c>
      <c r="E36" s="150" t="str">
        <f>VLOOKUP(A36,Lists!$B$2:$G$200,5,FALSE)</f>
        <v>Drought</v>
      </c>
      <c r="F36" s="144">
        <f t="shared" si="0"/>
        <v>3.6</v>
      </c>
      <c r="G36" s="145">
        <f t="shared" si="1"/>
        <v>4</v>
      </c>
      <c r="H36" s="145" t="str">
        <f t="shared" si="2"/>
        <v>High</v>
      </c>
      <c r="I36" s="146" t="str">
        <f>INDEX(Trends!$D$3:$D$404,MATCH(B36,Trends!$C$3:$C$404,0))</f>
        <v>Decreasing</v>
      </c>
      <c r="J36" s="145" t="str">
        <f>VLOOKUP($B36,Reliability!$A$3:$I$170,9,FALSE)</f>
        <v>High</v>
      </c>
      <c r="K36" s="147">
        <f t="shared" si="3"/>
        <v>3.1</v>
      </c>
      <c r="L36" s="147">
        <f>VLOOKUP($B36,'Impact of the crisis'!$C$6:$N$170,12,FALSE)</f>
        <v>4</v>
      </c>
      <c r="M36" s="147">
        <f>VLOOKUP($B36,'Impact of the crisis'!$C$6:$AB$170,26,FALSE)</f>
        <v>2.6</v>
      </c>
      <c r="N36" s="147">
        <f>VLOOKUP($B36,'Conditions of people affected'!$C$6:$R$170,16,FALSE)</f>
        <v>4</v>
      </c>
      <c r="O36" s="147">
        <f>VLOOKUP($B36,'Conditions of people affected'!$C$6:$R$170,9,FALSE)</f>
        <v>5</v>
      </c>
      <c r="P36" s="147">
        <f>VLOOKUP($B36,'Conditions of people affected'!$C$6:$R$170,15,FALSE)</f>
        <v>3</v>
      </c>
      <c r="Q36" s="147">
        <f t="shared" si="4"/>
        <v>3.4</v>
      </c>
      <c r="R36" s="147">
        <f>VLOOKUP($B36,'Complexity of the crisis'!$C$6:$AN$170,22,FALSE)</f>
        <v>3.8</v>
      </c>
      <c r="S36" s="147">
        <f>VLOOKUP($B36,'Complexity of the crisis'!$C$6:$AN$170,38,FALSE)</f>
        <v>3</v>
      </c>
      <c r="T36" s="151" t="str">
        <f>VLOOKUP(B36,Lists!$C$3:$E$163,3,FALSE)</f>
        <v>Africa</v>
      </c>
      <c r="U36" s="152">
        <f>VLOOKUP(B36,'INFORM Severity - hidden'!$C$5:$V$200,20,FALSE)</f>
        <v>45138</v>
      </c>
    </row>
    <row r="37" spans="1:21" x14ac:dyDescent="0.25">
      <c r="A37" s="148" t="str">
        <f t="array" ref="A37">IFERROR(INDEX(Lists!$B$2:$B$200,SMALL(IF(Lists!$I$2:$I$200="Individual",ROW(Lists!$B$2:$B$200)),ROW(33:33))-1,1),"")</f>
        <v>Mixed migration flows in Greece</v>
      </c>
      <c r="B37" s="149" t="str">
        <f>VLOOKUP(A37,Lists!$B$2:$G$200,2,FALSE)</f>
        <v>GRC002</v>
      </c>
      <c r="C37" s="149" t="str">
        <f>VLOOKUP(B37,'INFORM Severity - hidden'!$C$5:$D$200,2,FALSE)</f>
        <v>Greece</v>
      </c>
      <c r="D37" s="149" t="str">
        <f>VLOOKUP(A37,Lists!$B$2:$G$200,3,FALSE)</f>
        <v>GRC</v>
      </c>
      <c r="E37" s="150" t="str">
        <f>VLOOKUP(A37,Lists!$B$2:$G$200,5,FALSE)</f>
        <v>Displacement</v>
      </c>
      <c r="F37" s="144">
        <f t="shared" ref="F37:F68" si="5">IF(OR(N37="x",K37="x"),"x",ROUND((5-GEOMEAN(((5-K37)/5*4+1),((5-N37)/5*4+1),((5-N37)/5*4+1)))/4*3.5+Q37*0.3,1))</f>
        <v>1.9</v>
      </c>
      <c r="G37" s="145">
        <f t="shared" ref="G37:G68" si="6">IF(F37="x","x",ROUNDUP(F37,0))</f>
        <v>2</v>
      </c>
      <c r="H37" s="145" t="str">
        <f t="shared" ref="H37:H68" si="7">IF(N37="x","x",IF(K37="x","x",(IF(G37=5,"Very High",IF(G37=4,"High",IF(G37=3,"Medium",IF(G37=2,"Low","Very Low")))))))</f>
        <v>Low</v>
      </c>
      <c r="I37" s="146" t="str">
        <f>INDEX(Trends!$D$3:$D$404,MATCH(B37,Trends!$C$3:$C$404,0))</f>
        <v>Increasing</v>
      </c>
      <c r="J37" s="145" t="str">
        <f>VLOOKUP($B37,Reliability!$A$3:$I$170,9,FALSE)</f>
        <v>Medium</v>
      </c>
      <c r="K37" s="147">
        <f t="shared" ref="K37:K68" si="8">IF(OR(M37="x",L37="x"),"x",ROUND((5-GEOMEAN(((5-L37)/5*4+1),((5-M37)/5*4+1),((5-M37)/5*4+1)))/4*5,1))</f>
        <v>2.4</v>
      </c>
      <c r="L37" s="147">
        <f>VLOOKUP($B37,'Impact of the crisis'!$C$6:$N$170,12,FALSE)</f>
        <v>0.3</v>
      </c>
      <c r="M37" s="147">
        <f>VLOOKUP($B37,'Impact of the crisis'!$C$6:$AB$170,26,FALSE)</f>
        <v>3.1</v>
      </c>
      <c r="N37" s="147">
        <f>VLOOKUP($B37,'Conditions of people affected'!$C$6:$R$170,16,FALSE)</f>
        <v>1.75</v>
      </c>
      <c r="O37" s="147">
        <f>VLOOKUP($B37,'Conditions of people affected'!$C$6:$R$170,9,FALSE)</f>
        <v>0.5</v>
      </c>
      <c r="P37" s="147">
        <f>VLOOKUP($B37,'Conditions of people affected'!$C$6:$R$170,15,FALSE)</f>
        <v>3</v>
      </c>
      <c r="Q37" s="147">
        <f t="shared" ref="Q37:Q68" si="9">IF(OR(S37="x",R37="x"),R37,ROUND((5-GEOMEAN(((5-R37)/5*4+1),((5-S37)/5*4+1)))/4*5,1))</f>
        <v>1.7</v>
      </c>
      <c r="R37" s="147">
        <f>VLOOKUP($B37,'Complexity of the crisis'!$C$6:$AN$170,22,FALSE)</f>
        <v>1.9</v>
      </c>
      <c r="S37" s="147">
        <f>VLOOKUP($B37,'Complexity of the crisis'!$C$6:$AN$170,38,FALSE)</f>
        <v>1.5</v>
      </c>
      <c r="T37" s="151" t="str">
        <f>VLOOKUP(B37,Lists!$C$3:$E$163,3,FALSE)</f>
        <v>Europe</v>
      </c>
      <c r="U37" s="152">
        <f>VLOOKUP(B37,'INFORM Severity - hidden'!$C$5:$V$200,20,FALSE)</f>
        <v>45126</v>
      </c>
    </row>
    <row r="38" spans="1:21" x14ac:dyDescent="0.25">
      <c r="A38" s="148" t="str">
        <f t="array" ref="A38">IFERROR(INDEX(Lists!$B$2:$B$200,SMALL(IF(Lists!$I$2:$I$200="Individual",ROW(Lists!$B$2:$B$200)),ROW(34:34))-1,1),"")</f>
        <v>Complex crisis in Guatemala</v>
      </c>
      <c r="B38" s="149" t="str">
        <f>VLOOKUP(A38,Lists!$B$2:$G$200,2,FALSE)</f>
        <v>GTM001</v>
      </c>
      <c r="C38" s="149" t="str">
        <f>VLOOKUP(B38,'INFORM Severity - hidden'!$C$5:$D$200,2,FALSE)</f>
        <v>Guatemala</v>
      </c>
      <c r="D38" s="149" t="str">
        <f>VLOOKUP(A38,Lists!$B$2:$G$200,3,FALSE)</f>
        <v>GTM</v>
      </c>
      <c r="E38" s="150" t="str">
        <f>VLOOKUP(A38,Lists!$B$2:$G$200,5,FALSE)</f>
        <v>Violence,Socio-political,Other seasonal event</v>
      </c>
      <c r="F38" s="144">
        <f t="shared" si="5"/>
        <v>3.4</v>
      </c>
      <c r="G38" s="145">
        <f t="shared" si="6"/>
        <v>4</v>
      </c>
      <c r="H38" s="145" t="str">
        <f t="shared" si="7"/>
        <v>High</v>
      </c>
      <c r="I38" s="146" t="str">
        <f>INDEX(Trends!$D$3:$D$404,MATCH(B38,Trends!$C$3:$C$404,0))</f>
        <v>Decreasing</v>
      </c>
      <c r="J38" s="145" t="str">
        <f>VLOOKUP($B38,Reliability!$A$3:$I$170,9,FALSE)</f>
        <v>High</v>
      </c>
      <c r="K38" s="147">
        <f t="shared" si="8"/>
        <v>3.3</v>
      </c>
      <c r="L38" s="147">
        <f>VLOOKUP($B38,'Impact of the crisis'!$C$6:$N$170,12,FALSE)</f>
        <v>4.4000000000000004</v>
      </c>
      <c r="M38" s="147">
        <f>VLOOKUP($B38,'Impact of the crisis'!$C$6:$AB$170,26,FALSE)</f>
        <v>2.5</v>
      </c>
      <c r="N38" s="147">
        <f>VLOOKUP($B38,'Conditions of people affected'!$C$6:$R$170,16,FALSE)</f>
        <v>3.75</v>
      </c>
      <c r="O38" s="147">
        <f>VLOOKUP($B38,'Conditions of people affected'!$C$6:$R$170,9,FALSE)</f>
        <v>4.5</v>
      </c>
      <c r="P38" s="147">
        <f>VLOOKUP($B38,'Conditions of people affected'!$C$6:$R$170,15,FALSE)</f>
        <v>3</v>
      </c>
      <c r="Q38" s="147">
        <f t="shared" si="9"/>
        <v>3</v>
      </c>
      <c r="R38" s="147">
        <f>VLOOKUP($B38,'Complexity of the crisis'!$C$6:$AN$170,22,FALSE)</f>
        <v>3</v>
      </c>
      <c r="S38" s="147">
        <f>VLOOKUP($B38,'Complexity of the crisis'!$C$6:$AN$170,38,FALSE)</f>
        <v>3</v>
      </c>
      <c r="T38" s="151" t="str">
        <f>VLOOKUP(B38,Lists!$C$3:$E$163,3,FALSE)</f>
        <v>Americas</v>
      </c>
      <c r="U38" s="152">
        <f>VLOOKUP(B38,'INFORM Severity - hidden'!$C$5:$V$200,20,FALSE)</f>
        <v>45126</v>
      </c>
    </row>
    <row r="39" spans="1:21" x14ac:dyDescent="0.25">
      <c r="A39" s="148" t="str">
        <f t="array" ref="A39">IFERROR(INDEX(Lists!$B$2:$B$200,SMALL(IF(Lists!$I$2:$I$200="Individual",ROW(Lists!$B$2:$B$200)),ROW(35:35))-1,1),"")</f>
        <v>Complex crisis in Honduras</v>
      </c>
      <c r="B39" s="149" t="str">
        <f>VLOOKUP(A39,Lists!$B$2:$G$200,2,FALSE)</f>
        <v>HND001</v>
      </c>
      <c r="C39" s="149" t="str">
        <f>VLOOKUP(B39,'INFORM Severity - hidden'!$C$5:$D$200,2,FALSE)</f>
        <v>Honduras</v>
      </c>
      <c r="D39" s="149" t="str">
        <f>VLOOKUP(A39,Lists!$B$2:$G$200,3,FALSE)</f>
        <v>HND</v>
      </c>
      <c r="E39" s="150" t="str">
        <f>VLOOKUP(A39,Lists!$B$2:$G$200,5,FALSE)</f>
        <v>Violence,Socio-political,Other seasonal event</v>
      </c>
      <c r="F39" s="144">
        <f t="shared" si="5"/>
        <v>3.6</v>
      </c>
      <c r="G39" s="145">
        <f t="shared" si="6"/>
        <v>4</v>
      </c>
      <c r="H39" s="145" t="str">
        <f t="shared" si="7"/>
        <v>High</v>
      </c>
      <c r="I39" s="146" t="str">
        <f>INDEX(Trends!$D$3:$D$404,MATCH(B39,Trends!$C$3:$C$404,0))</f>
        <v>Increasing</v>
      </c>
      <c r="J39" s="145" t="str">
        <f>VLOOKUP($B39,Reliability!$A$3:$I$170,9,FALSE)</f>
        <v>Very High</v>
      </c>
      <c r="K39" s="147">
        <f t="shared" si="8"/>
        <v>3.6</v>
      </c>
      <c r="L39" s="147">
        <f>VLOOKUP($B39,'Impact of the crisis'!$C$6:$N$170,12,FALSE)</f>
        <v>4.2</v>
      </c>
      <c r="M39" s="147">
        <f>VLOOKUP($B39,'Impact of the crisis'!$C$6:$AB$170,26,FALSE)</f>
        <v>3.3</v>
      </c>
      <c r="N39" s="147">
        <f>VLOOKUP($B39,'Conditions of people affected'!$C$6:$R$170,16,FALSE)</f>
        <v>4.0999999999999996</v>
      </c>
      <c r="O39" s="147">
        <f>VLOOKUP($B39,'Conditions of people affected'!$C$6:$R$170,9,FALSE)</f>
        <v>4.2</v>
      </c>
      <c r="P39" s="147">
        <f>VLOOKUP($B39,'Conditions of people affected'!$C$6:$R$170,15,FALSE)</f>
        <v>4</v>
      </c>
      <c r="Q39" s="147">
        <f t="shared" si="9"/>
        <v>2.8</v>
      </c>
      <c r="R39" s="147">
        <f>VLOOKUP($B39,'Complexity of the crisis'!$C$6:$AN$170,22,FALSE)</f>
        <v>3</v>
      </c>
      <c r="S39" s="147">
        <f>VLOOKUP($B39,'Complexity of the crisis'!$C$6:$AN$170,38,FALSE)</f>
        <v>2.5</v>
      </c>
      <c r="T39" s="151" t="str">
        <f>VLOOKUP(B39,Lists!$C$3:$E$163,3,FALSE)</f>
        <v>Americas</v>
      </c>
      <c r="U39" s="152">
        <f>VLOOKUP(B39,'INFORM Severity - hidden'!$C$5:$V$200,20,FALSE)</f>
        <v>45126</v>
      </c>
    </row>
    <row r="40" spans="1:21" x14ac:dyDescent="0.25">
      <c r="A40" s="148" t="str">
        <f t="array" ref="A40">IFERROR(INDEX(Lists!$B$2:$B$200,SMALL(IF(Lists!$I$2:$I$200="Individual",ROW(Lists!$B$2:$B$200)),ROW(36:36))-1,1),"")</f>
        <v>Complex crisis in Haiti</v>
      </c>
      <c r="B40" s="149" t="str">
        <f>VLOOKUP(A40,Lists!$B$2:$G$200,2,FALSE)</f>
        <v>HTI001</v>
      </c>
      <c r="C40" s="149" t="str">
        <f>VLOOKUP(B40,'INFORM Severity - hidden'!$C$5:$D$200,2,FALSE)</f>
        <v>Haiti</v>
      </c>
      <c r="D40" s="149" t="str">
        <f>VLOOKUP(A40,Lists!$B$2:$G$200,3,FALSE)</f>
        <v>HTI</v>
      </c>
      <c r="E40" s="150" t="str">
        <f>VLOOKUP(A40,Lists!$B$2:$G$200,5,FALSE)</f>
        <v>Earthquake,Violence,Socio-political,Other seasonal event</v>
      </c>
      <c r="F40" s="144">
        <f t="shared" si="5"/>
        <v>4.2</v>
      </c>
      <c r="G40" s="145">
        <f t="shared" si="6"/>
        <v>5</v>
      </c>
      <c r="H40" s="145" t="str">
        <f t="shared" si="7"/>
        <v>Very High</v>
      </c>
      <c r="I40" s="146" t="str">
        <f>INDEX(Trends!$D$3:$D$404,MATCH(B40,Trends!$C$3:$C$404,0))</f>
        <v>Stable</v>
      </c>
      <c r="J40" s="145" t="str">
        <f>VLOOKUP($B40,Reliability!$A$3:$I$170,9,FALSE)</f>
        <v>Very High</v>
      </c>
      <c r="K40" s="147">
        <f t="shared" si="8"/>
        <v>3.8</v>
      </c>
      <c r="L40" s="147">
        <f>VLOOKUP($B40,'Impact of the crisis'!$C$6:$N$170,12,FALSE)</f>
        <v>4</v>
      </c>
      <c r="M40" s="147">
        <f>VLOOKUP($B40,'Impact of the crisis'!$C$6:$AB$170,26,FALSE)</f>
        <v>3.7</v>
      </c>
      <c r="N40" s="147">
        <f>VLOOKUP($B40,'Conditions of people affected'!$C$6:$R$170,16,FALSE)</f>
        <v>4.75</v>
      </c>
      <c r="O40" s="147">
        <f>VLOOKUP($B40,'Conditions of people affected'!$C$6:$R$170,9,FALSE)</f>
        <v>4.5</v>
      </c>
      <c r="P40" s="147">
        <f>VLOOKUP($B40,'Conditions of people affected'!$C$6:$R$170,15,FALSE)</f>
        <v>5</v>
      </c>
      <c r="Q40" s="147">
        <f t="shared" si="9"/>
        <v>3.6</v>
      </c>
      <c r="R40" s="147">
        <f>VLOOKUP($B40,'Complexity of the crisis'!$C$6:$AN$170,22,FALSE)</f>
        <v>3.2</v>
      </c>
      <c r="S40" s="147">
        <f>VLOOKUP($B40,'Complexity of the crisis'!$C$6:$AN$170,38,FALSE)</f>
        <v>4</v>
      </c>
      <c r="T40" s="151" t="str">
        <f>VLOOKUP(B40,Lists!$C$3:$E$163,3,FALSE)</f>
        <v>Americas</v>
      </c>
      <c r="U40" s="152">
        <f>VLOOKUP(B40,'INFORM Severity - hidden'!$C$5:$V$200,20,FALSE)</f>
        <v>45126</v>
      </c>
    </row>
    <row r="41" spans="1:21" x14ac:dyDescent="0.25">
      <c r="A41" s="148" t="str">
        <f t="array" ref="A41">IFERROR(INDEX(Lists!$B$2:$B$200,SMALL(IF(Lists!$I$2:$I$200="Individual",ROW(Lists!$B$2:$B$200)),ROW(37:37))-1,1),"")</f>
        <v xml:space="preserve">Nippes Earthquake </v>
      </c>
      <c r="B41" s="149" t="str">
        <f>VLOOKUP(A41,Lists!$B$2:$G$200,2,FALSE)</f>
        <v>HTI002</v>
      </c>
      <c r="C41" s="149" t="str">
        <f>VLOOKUP(B41,'INFORM Severity - hidden'!$C$5:$D$200,2,FALSE)</f>
        <v>Haiti</v>
      </c>
      <c r="D41" s="149" t="str">
        <f>VLOOKUP(A41,Lists!$B$2:$G$200,3,FALSE)</f>
        <v>HTI</v>
      </c>
      <c r="E41" s="150" t="str">
        <f>VLOOKUP(A41,Lists!$B$2:$G$200,5,FALSE)</f>
        <v>Earthquake</v>
      </c>
      <c r="F41" s="144">
        <f t="shared" si="5"/>
        <v>2.9</v>
      </c>
      <c r="G41" s="145">
        <f t="shared" si="6"/>
        <v>3</v>
      </c>
      <c r="H41" s="145" t="str">
        <f t="shared" si="7"/>
        <v>Medium</v>
      </c>
      <c r="I41" s="146" t="str">
        <f>INDEX(Trends!$D$3:$D$404,MATCH(B41,Trends!$C$3:$C$404,0))</f>
        <v>Stable</v>
      </c>
      <c r="J41" s="145" t="str">
        <f>VLOOKUP($B41,Reliability!$A$3:$I$170,9,FALSE)</f>
        <v>High</v>
      </c>
      <c r="K41" s="147">
        <f t="shared" si="8"/>
        <v>2.6</v>
      </c>
      <c r="L41" s="147">
        <f>VLOOKUP($B41,'Impact of the crisis'!$C$6:$N$170,12,FALSE)</f>
        <v>2.4</v>
      </c>
      <c r="M41" s="147">
        <f>VLOOKUP($B41,'Impact of the crisis'!$C$6:$AB$170,26,FALSE)</f>
        <v>2.7</v>
      </c>
      <c r="N41" s="147">
        <f>VLOOKUP($B41,'Conditions of people affected'!$C$6:$R$170,16,FALSE)</f>
        <v>3</v>
      </c>
      <c r="O41" s="147">
        <f>VLOOKUP($B41,'Conditions of people affected'!$C$6:$R$170,9,FALSE)</f>
        <v>3</v>
      </c>
      <c r="P41" s="147">
        <f>VLOOKUP($B41,'Conditions of people affected'!$C$6:$R$170,15,FALSE)</f>
        <v>3</v>
      </c>
      <c r="Q41" s="147">
        <f t="shared" si="9"/>
        <v>3.1</v>
      </c>
      <c r="R41" s="147">
        <f>VLOOKUP($B41,'Complexity of the crisis'!$C$6:$AN$170,22,FALSE)</f>
        <v>3.2</v>
      </c>
      <c r="S41" s="147">
        <f>VLOOKUP($B41,'Complexity of the crisis'!$C$6:$AN$170,38,FALSE)</f>
        <v>3</v>
      </c>
      <c r="T41" s="151" t="str">
        <f>VLOOKUP(B41,Lists!$C$3:$E$163,3,FALSE)</f>
        <v>Americas</v>
      </c>
      <c r="U41" s="152">
        <f>VLOOKUP(B41,'INFORM Severity - hidden'!$C$5:$V$200,20,FALSE)</f>
        <v>45063</v>
      </c>
    </row>
    <row r="42" spans="1:21" x14ac:dyDescent="0.25">
      <c r="A42" s="148" t="str">
        <f t="array" ref="A42">IFERROR(INDEX(Lists!$B$2:$B$200,SMALL(IF(Lists!$I$2:$I$200="Individual",ROW(Lists!$B$2:$B$200)),ROW(38:38))-1,1),"")</f>
        <v>Displacement from Ukraine conflict in Hungary</v>
      </c>
      <c r="B42" s="149" t="str">
        <f>VLOOKUP(A42,Lists!$B$2:$G$200,2,FALSE)</f>
        <v>HUN002</v>
      </c>
      <c r="C42" s="149" t="str">
        <f>VLOOKUP(B42,'INFORM Severity - hidden'!$C$5:$D$200,2,FALSE)</f>
        <v>Hungary</v>
      </c>
      <c r="D42" s="149" t="str">
        <f>VLOOKUP(A42,Lists!$B$2:$G$200,3,FALSE)</f>
        <v>HUN</v>
      </c>
      <c r="E42" s="150" t="str">
        <f>VLOOKUP(A42,Lists!$B$2:$G$200,5,FALSE)</f>
        <v>Conflict,Displacement</v>
      </c>
      <c r="F42" s="144">
        <f t="shared" si="5"/>
        <v>1.6</v>
      </c>
      <c r="G42" s="145">
        <f t="shared" si="6"/>
        <v>2</v>
      </c>
      <c r="H42" s="145" t="str">
        <f t="shared" si="7"/>
        <v>Low</v>
      </c>
      <c r="I42" s="146" t="str">
        <f>INDEX(Trends!$D$3:$D$404,MATCH(B42,Trends!$C$3:$C$404,0))</f>
        <v>Increasing</v>
      </c>
      <c r="J42" s="145" t="str">
        <f>VLOOKUP($B42,Reliability!$A$3:$I$170,9,FALSE)</f>
        <v>High</v>
      </c>
      <c r="K42" s="147">
        <f t="shared" si="8"/>
        <v>1.1000000000000001</v>
      </c>
      <c r="L42" s="147">
        <f>VLOOKUP($B42,'Impact of the crisis'!$C$6:$N$170,12,FALSE)</f>
        <v>0.5</v>
      </c>
      <c r="M42" s="147">
        <f>VLOOKUP($B42,'Impact of the crisis'!$C$6:$AB$170,26,FALSE)</f>
        <v>1.4</v>
      </c>
      <c r="N42" s="147">
        <f>VLOOKUP($B42,'Conditions of people affected'!$C$6:$R$170,16,FALSE)</f>
        <v>2.1</v>
      </c>
      <c r="O42" s="147">
        <f>VLOOKUP($B42,'Conditions of people affected'!$C$6:$R$170,9,FALSE)</f>
        <v>1.2</v>
      </c>
      <c r="P42" s="147">
        <f>VLOOKUP($B42,'Conditions of people affected'!$C$6:$R$170,15,FALSE)</f>
        <v>3</v>
      </c>
      <c r="Q42" s="147">
        <f t="shared" si="9"/>
        <v>1.2</v>
      </c>
      <c r="R42" s="147">
        <f>VLOOKUP($B42,'Complexity of the crisis'!$C$6:$AN$170,22,FALSE)</f>
        <v>1.4</v>
      </c>
      <c r="S42" s="147">
        <f>VLOOKUP($B42,'Complexity of the crisis'!$C$6:$AN$170,38,FALSE)</f>
        <v>1</v>
      </c>
      <c r="T42" s="151" t="str">
        <f>VLOOKUP(B42,Lists!$C$3:$E$163,3,FALSE)</f>
        <v>Europe</v>
      </c>
      <c r="U42" s="152">
        <f>VLOOKUP(B42,'INFORM Severity - hidden'!$C$5:$V$200,20,FALSE)</f>
        <v>45129</v>
      </c>
    </row>
    <row r="43" spans="1:21" x14ac:dyDescent="0.25">
      <c r="A43" s="148" t="str">
        <f t="array" ref="A43">IFERROR(INDEX(Lists!$B$2:$B$200,SMALL(IF(Lists!$I$2:$I$200="Individual",ROW(Lists!$B$2:$B$200)),ROW(39:39))-1,1),"")</f>
        <v>Papua Conflict</v>
      </c>
      <c r="B43" s="149" t="str">
        <f>VLOOKUP(A43,Lists!$B$2:$G$200,2,FALSE)</f>
        <v>IDN002</v>
      </c>
      <c r="C43" s="149" t="str">
        <f>VLOOKUP(B43,'INFORM Severity - hidden'!$C$5:$D$200,2,FALSE)</f>
        <v>Indonesia</v>
      </c>
      <c r="D43" s="149" t="str">
        <f>VLOOKUP(A43,Lists!$B$2:$G$200,3,FALSE)</f>
        <v>IDN</v>
      </c>
      <c r="E43" s="150" t="str">
        <f>VLOOKUP(A43,Lists!$B$2:$G$200,5,FALSE)</f>
        <v>Socio-political,Violence</v>
      </c>
      <c r="F43" s="144">
        <f t="shared" si="5"/>
        <v>2.5</v>
      </c>
      <c r="G43" s="145">
        <f t="shared" si="6"/>
        <v>3</v>
      </c>
      <c r="H43" s="145" t="str">
        <f t="shared" si="7"/>
        <v>Medium</v>
      </c>
      <c r="I43" s="146" t="str">
        <f>INDEX(Trends!$D$3:$D$404,MATCH(B43,Trends!$C$3:$C$404,0))</f>
        <v>Stable</v>
      </c>
      <c r="J43" s="145" t="str">
        <f>VLOOKUP($B43,Reliability!$A$3:$I$170,9,FALSE)</f>
        <v>High</v>
      </c>
      <c r="K43" s="147">
        <f t="shared" si="8"/>
        <v>2.9</v>
      </c>
      <c r="L43" s="147">
        <f>VLOOKUP($B43,'Impact of the crisis'!$C$6:$N$170,12,FALSE)</f>
        <v>2.1</v>
      </c>
      <c r="M43" s="147">
        <f>VLOOKUP($B43,'Impact of the crisis'!$C$6:$AB$170,26,FALSE)</f>
        <v>3.3</v>
      </c>
      <c r="N43" s="147">
        <f>VLOOKUP($B43,'Conditions of people affected'!$C$6:$R$170,16,FALSE)</f>
        <v>1.85</v>
      </c>
      <c r="O43" s="147">
        <f>VLOOKUP($B43,'Conditions of people affected'!$C$6:$R$170,9,FALSE)</f>
        <v>1.7</v>
      </c>
      <c r="P43" s="147">
        <f>VLOOKUP($B43,'Conditions of people affected'!$C$6:$R$170,15,FALSE)</f>
        <v>2</v>
      </c>
      <c r="Q43" s="147">
        <f t="shared" si="9"/>
        <v>3.1</v>
      </c>
      <c r="R43" s="147">
        <f>VLOOKUP($B43,'Complexity of the crisis'!$C$6:$AN$170,22,FALSE)</f>
        <v>2.6</v>
      </c>
      <c r="S43" s="147">
        <f>VLOOKUP($B43,'Complexity of the crisis'!$C$6:$AN$170,38,FALSE)</f>
        <v>3.5</v>
      </c>
      <c r="T43" s="151" t="str">
        <f>VLOOKUP(B43,Lists!$C$3:$E$163,3,FALSE)</f>
        <v>Asia</v>
      </c>
      <c r="U43" s="152">
        <f>VLOOKUP(B43,'INFORM Severity - hidden'!$C$5:$V$200,20,FALSE)</f>
        <v>45126</v>
      </c>
    </row>
    <row r="44" spans="1:21" x14ac:dyDescent="0.25">
      <c r="A44" s="148" t="str">
        <f t="array" ref="A44">IFERROR(INDEX(Lists!$B$2:$B$200,SMALL(IF(Lists!$I$2:$I$200="Individual",ROW(Lists!$B$2:$B$200)),ROW(40:40))-1,1),"")</f>
        <v>Earthquake in West Java province</v>
      </c>
      <c r="B44" s="149" t="str">
        <f>VLOOKUP(A44,Lists!$B$2:$G$200,2,FALSE)</f>
        <v>IDN008</v>
      </c>
      <c r="C44" s="149" t="str">
        <f>VLOOKUP(B44,'INFORM Severity - hidden'!$C$5:$D$200,2,FALSE)</f>
        <v>Indonesia</v>
      </c>
      <c r="D44" s="149" t="str">
        <f>VLOOKUP(A44,Lists!$B$2:$G$200,3,FALSE)</f>
        <v>IDN</v>
      </c>
      <c r="E44" s="150" t="str">
        <f>VLOOKUP(A44,Lists!$B$2:$G$200,5,FALSE)</f>
        <v>Earthquake</v>
      </c>
      <c r="F44" s="144">
        <f t="shared" si="5"/>
        <v>2</v>
      </c>
      <c r="G44" s="145">
        <f t="shared" si="6"/>
        <v>2</v>
      </c>
      <c r="H44" s="145" t="str">
        <f t="shared" si="7"/>
        <v>Low</v>
      </c>
      <c r="I44" s="146" t="str">
        <f>INDEX(Trends!$D$3:$D$404,MATCH(B44,Trends!$C$3:$C$404,0))</f>
        <v>Decreasing</v>
      </c>
      <c r="J44" s="145" t="str">
        <f>VLOOKUP($B44,Reliability!$A$3:$I$170,9,FALSE)</f>
        <v>Very High</v>
      </c>
      <c r="K44" s="147">
        <f t="shared" si="8"/>
        <v>1.6</v>
      </c>
      <c r="L44" s="147">
        <f>VLOOKUP($B44,'Impact of the crisis'!$C$6:$N$170,12,FALSE)</f>
        <v>1.6</v>
      </c>
      <c r="M44" s="147">
        <f>VLOOKUP($B44,'Impact of the crisis'!$C$6:$AB$170,26,FALSE)</f>
        <v>1.6</v>
      </c>
      <c r="N44" s="147">
        <f>VLOOKUP($B44,'Conditions of people affected'!$C$6:$R$170,16,FALSE)</f>
        <v>1.9</v>
      </c>
      <c r="O44" s="147">
        <f>VLOOKUP($B44,'Conditions of people affected'!$C$6:$R$170,9,FALSE)</f>
        <v>1.8</v>
      </c>
      <c r="P44" s="147">
        <f>VLOOKUP($B44,'Conditions of people affected'!$C$6:$R$170,15,FALSE)</f>
        <v>2</v>
      </c>
      <c r="Q44" s="147">
        <f t="shared" si="9"/>
        <v>2.6</v>
      </c>
      <c r="R44" s="147">
        <f>VLOOKUP($B44,'Complexity of the crisis'!$C$6:$AN$170,22,FALSE)</f>
        <v>2.6</v>
      </c>
      <c r="S44" s="147">
        <f>VLOOKUP($B44,'Complexity of the crisis'!$C$6:$AN$170,38,FALSE)</f>
        <v>2.5</v>
      </c>
      <c r="T44" s="151" t="str">
        <f>VLOOKUP(B44,Lists!$C$3:$E$163,3,FALSE)</f>
        <v>Asia</v>
      </c>
      <c r="U44" s="152">
        <f>VLOOKUP(B44,'INFORM Severity - hidden'!$C$5:$V$200,20,FALSE)</f>
        <v>45126</v>
      </c>
    </row>
    <row r="45" spans="1:21" x14ac:dyDescent="0.25">
      <c r="A45" s="148" t="str">
        <f t="array" ref="A45">IFERROR(INDEX(Lists!$B$2:$B$200,SMALL(IF(Lists!$I$2:$I$200="Individual",ROW(Lists!$B$2:$B$200)),ROW(41:41))-1,1),"")</f>
        <v>Conflict in Jammu and Kashmir</v>
      </c>
      <c r="B45" s="149" t="str">
        <f>VLOOKUP(A45,Lists!$B$2:$G$200,2,FALSE)</f>
        <v>IND002</v>
      </c>
      <c r="C45" s="149" t="str">
        <f>VLOOKUP(B45,'INFORM Severity - hidden'!$C$5:$D$200,2,FALSE)</f>
        <v>India</v>
      </c>
      <c r="D45" s="149" t="str">
        <f>VLOOKUP(A45,Lists!$B$2:$G$200,3,FALSE)</f>
        <v>IND</v>
      </c>
      <c r="E45" s="150" t="str">
        <f>VLOOKUP(A45,Lists!$B$2:$G$200,5,FALSE)</f>
        <v>Socio-political</v>
      </c>
      <c r="F45" s="144" t="str">
        <f t="shared" si="5"/>
        <v>x</v>
      </c>
      <c r="G45" s="145" t="str">
        <f t="shared" si="6"/>
        <v>x</v>
      </c>
      <c r="H45" s="145" t="str">
        <f t="shared" si="7"/>
        <v>x</v>
      </c>
      <c r="I45" s="146" t="str">
        <f>INDEX(Trends!$D$3:$D$404,MATCH(B45,Trends!$C$3:$C$404,0))</f>
        <v>-</v>
      </c>
      <c r="J45" s="145" t="str">
        <f>VLOOKUP($B45,Reliability!$A$3:$I$170,9,FALSE)</f>
        <v>Low</v>
      </c>
      <c r="K45" s="147">
        <f t="shared" si="8"/>
        <v>2.8</v>
      </c>
      <c r="L45" s="147">
        <f>VLOOKUP($B45,'Impact of the crisis'!$C$6:$N$170,12,FALSE)</f>
        <v>2</v>
      </c>
      <c r="M45" s="147">
        <f>VLOOKUP($B45,'Impact of the crisis'!$C$6:$AB$170,26,FALSE)</f>
        <v>3.1</v>
      </c>
      <c r="N45" s="147" t="str">
        <f>VLOOKUP($B45,'Conditions of people affected'!$C$6:$R$170,16,FALSE)</f>
        <v>x</v>
      </c>
      <c r="O45" s="147" t="str">
        <f>VLOOKUP($B45,'Conditions of people affected'!$C$6:$R$170,9,FALSE)</f>
        <v>x</v>
      </c>
      <c r="P45" s="147" t="str">
        <f>VLOOKUP($B45,'Conditions of people affected'!$C$6:$R$170,15,FALSE)</f>
        <v>x</v>
      </c>
      <c r="Q45" s="147">
        <f t="shared" si="9"/>
        <v>2.2000000000000002</v>
      </c>
      <c r="R45" s="147">
        <f>VLOOKUP($B45,'Complexity of the crisis'!$C$6:$AN$170,22,FALSE)</f>
        <v>2.4</v>
      </c>
      <c r="S45" s="147">
        <f>VLOOKUP($B45,'Complexity of the crisis'!$C$6:$AN$170,38,FALSE)</f>
        <v>2</v>
      </c>
      <c r="T45" s="151" t="str">
        <f>VLOOKUP(B45,Lists!$C$3:$E$163,3,FALSE)</f>
        <v>Asia</v>
      </c>
      <c r="U45" s="152">
        <f>VLOOKUP(B45,'INFORM Severity - hidden'!$C$5:$V$200,20,FALSE)</f>
        <v>45137</v>
      </c>
    </row>
    <row r="46" spans="1:21" x14ac:dyDescent="0.25">
      <c r="A46" s="148" t="str">
        <f t="array" ref="A46">IFERROR(INDEX(Lists!$B$2:$B$200,SMALL(IF(Lists!$I$2:$I$200="Individual",ROW(Lists!$B$2:$B$200)),ROW(42:42))-1,1),"")</f>
        <v>Afghan Refugees in Iran</v>
      </c>
      <c r="B46" s="149" t="str">
        <f>VLOOKUP(A46,Lists!$B$2:$G$200,2,FALSE)</f>
        <v>IRN004</v>
      </c>
      <c r="C46" s="149" t="str">
        <f>VLOOKUP(B46,'INFORM Severity - hidden'!$C$5:$D$200,2,FALSE)</f>
        <v>Iran</v>
      </c>
      <c r="D46" s="149" t="str">
        <f>VLOOKUP(A46,Lists!$B$2:$G$200,3,FALSE)</f>
        <v>IRN</v>
      </c>
      <c r="E46" s="150" t="str">
        <f>VLOOKUP(A46,Lists!$B$2:$G$200,5,FALSE)</f>
        <v>Displacement</v>
      </c>
      <c r="F46" s="144">
        <f t="shared" si="5"/>
        <v>3.6</v>
      </c>
      <c r="G46" s="145">
        <f t="shared" si="6"/>
        <v>4</v>
      </c>
      <c r="H46" s="145" t="str">
        <f t="shared" si="7"/>
        <v>High</v>
      </c>
      <c r="I46" s="146" t="str">
        <f>INDEX(Trends!$D$3:$D$404,MATCH(B46,Trends!$C$3:$C$404,0))</f>
        <v>Stable</v>
      </c>
      <c r="J46" s="145" t="str">
        <f>VLOOKUP($B46,Reliability!$A$3:$I$170,9,FALSE)</f>
        <v>Low</v>
      </c>
      <c r="K46" s="147">
        <f t="shared" si="8"/>
        <v>3.6</v>
      </c>
      <c r="L46" s="147">
        <f>VLOOKUP($B46,'Impact of the crisis'!$C$6:$N$170,12,FALSE)</f>
        <v>2.7</v>
      </c>
      <c r="M46" s="147">
        <f>VLOOKUP($B46,'Impact of the crisis'!$C$6:$AB$170,26,FALSE)</f>
        <v>4</v>
      </c>
      <c r="N46" s="147">
        <f>VLOOKUP($B46,'Conditions of people affected'!$C$6:$R$170,16,FALSE)</f>
        <v>4.2</v>
      </c>
      <c r="O46" s="147">
        <f>VLOOKUP($B46,'Conditions of people affected'!$C$6:$R$170,9,FALSE)</f>
        <v>4.4000000000000004</v>
      </c>
      <c r="P46" s="147">
        <f>VLOOKUP($B46,'Conditions of people affected'!$C$6:$R$170,15,FALSE)</f>
        <v>4</v>
      </c>
      <c r="Q46" s="147">
        <f t="shared" si="9"/>
        <v>2.7</v>
      </c>
      <c r="R46" s="147">
        <f>VLOOKUP($B46,'Complexity of the crisis'!$C$6:$AN$170,22,FALSE)</f>
        <v>3.3</v>
      </c>
      <c r="S46" s="147">
        <f>VLOOKUP($B46,'Complexity of the crisis'!$C$6:$AN$170,38,FALSE)</f>
        <v>2</v>
      </c>
      <c r="T46" s="151" t="str">
        <f>VLOOKUP(B46,Lists!$C$3:$E$163,3,FALSE)</f>
        <v>Middle east</v>
      </c>
      <c r="U46" s="152">
        <f>VLOOKUP(B46,'INFORM Severity - hidden'!$C$5:$V$200,20,FALSE)</f>
        <v>45063</v>
      </c>
    </row>
    <row r="47" spans="1:21" x14ac:dyDescent="0.25">
      <c r="A47" s="148" t="str">
        <f t="array" ref="A47">IFERROR(INDEX(Lists!$B$2:$B$200,SMALL(IF(Lists!$I$2:$I$200="Individual",ROW(Lists!$B$2:$B$200)),ROW(43:43))-1,1),"")</f>
        <v>Conflict  in Iraq</v>
      </c>
      <c r="B47" s="149" t="str">
        <f>VLOOKUP(A47,Lists!$B$2:$G$200,2,FALSE)</f>
        <v>IRQ002</v>
      </c>
      <c r="C47" s="149" t="str">
        <f>VLOOKUP(B47,'INFORM Severity - hidden'!$C$5:$D$200,2,FALSE)</f>
        <v>Iraq</v>
      </c>
      <c r="D47" s="149" t="str">
        <f>VLOOKUP(A47,Lists!$B$2:$G$200,3,FALSE)</f>
        <v>IRQ</v>
      </c>
      <c r="E47" s="150" t="str">
        <f>VLOOKUP(A47,Lists!$B$2:$G$200,5,FALSE)</f>
        <v>Conflict,Socio-political,Violence</v>
      </c>
      <c r="F47" s="144">
        <f t="shared" si="5"/>
        <v>3.8</v>
      </c>
      <c r="G47" s="145">
        <f t="shared" si="6"/>
        <v>4</v>
      </c>
      <c r="H47" s="145" t="str">
        <f t="shared" si="7"/>
        <v>High</v>
      </c>
      <c r="I47" s="146" t="str">
        <f>INDEX(Trends!$D$3:$D$404,MATCH(B47,Trends!$C$3:$C$404,0))</f>
        <v>Decreasing</v>
      </c>
      <c r="J47" s="145" t="str">
        <f>VLOOKUP($B47,Reliability!$A$3:$I$170,9,FALSE)</f>
        <v>High</v>
      </c>
      <c r="K47" s="147">
        <f t="shared" si="8"/>
        <v>4.0999999999999996</v>
      </c>
      <c r="L47" s="147">
        <f>VLOOKUP($B47,'Impact of the crisis'!$C$6:$N$170,12,FALSE)</f>
        <v>4.7</v>
      </c>
      <c r="M47" s="147">
        <f>VLOOKUP($B47,'Impact of the crisis'!$C$6:$AB$170,26,FALSE)</f>
        <v>3.8</v>
      </c>
      <c r="N47" s="147">
        <f>VLOOKUP($B47,'Conditions of people affected'!$C$6:$R$170,16,FALSE)</f>
        <v>3.5</v>
      </c>
      <c r="O47" s="147">
        <f>VLOOKUP($B47,'Conditions of people affected'!$C$6:$R$170,9,FALSE)</f>
        <v>4</v>
      </c>
      <c r="P47" s="147">
        <f>VLOOKUP($B47,'Conditions of people affected'!$C$6:$R$170,15,FALSE)</f>
        <v>3</v>
      </c>
      <c r="Q47" s="147">
        <f t="shared" si="9"/>
        <v>4.0999999999999996</v>
      </c>
      <c r="R47" s="147">
        <f>VLOOKUP($B47,'Complexity of the crisis'!$C$6:$AN$170,22,FALSE)</f>
        <v>3.6</v>
      </c>
      <c r="S47" s="147">
        <f>VLOOKUP($B47,'Complexity of the crisis'!$C$6:$AN$170,38,FALSE)</f>
        <v>4.5</v>
      </c>
      <c r="T47" s="151" t="str">
        <f>VLOOKUP(B47,Lists!$C$3:$E$163,3,FALSE)</f>
        <v>Middle east</v>
      </c>
      <c r="U47" s="152">
        <f>VLOOKUP(B47,'INFORM Severity - hidden'!$C$5:$V$200,20,FALSE)</f>
        <v>45138</v>
      </c>
    </row>
    <row r="48" spans="1:21" x14ac:dyDescent="0.25">
      <c r="A48" s="148" t="str">
        <f t="array" ref="A48">IFERROR(INDEX(Lists!$B$2:$B$200,SMALL(IF(Lists!$I$2:$I$200="Individual",ROW(Lists!$B$2:$B$200)),ROW(44:44))-1,1),"")</f>
        <v>Syrian and Palestinian refugees in iraq</v>
      </c>
      <c r="B48" s="149" t="str">
        <f>VLOOKUP(A48,Lists!$B$2:$G$200,2,FALSE)</f>
        <v>IRQ003</v>
      </c>
      <c r="C48" s="149" t="str">
        <f>VLOOKUP(B48,'INFORM Severity - hidden'!$C$5:$D$200,2,FALSE)</f>
        <v>Iraq</v>
      </c>
      <c r="D48" s="149" t="str">
        <f>VLOOKUP(A48,Lists!$B$2:$G$200,3,FALSE)</f>
        <v>IRQ</v>
      </c>
      <c r="E48" s="150" t="str">
        <f>VLOOKUP(A48,Lists!$B$2:$G$200,5,FALSE)</f>
        <v>Displacement</v>
      </c>
      <c r="F48" s="144">
        <f t="shared" si="5"/>
        <v>2.6</v>
      </c>
      <c r="G48" s="145">
        <f t="shared" si="6"/>
        <v>3</v>
      </c>
      <c r="H48" s="145" t="str">
        <f t="shared" si="7"/>
        <v>Medium</v>
      </c>
      <c r="I48" s="146" t="str">
        <f>INDEX(Trends!$D$3:$D$404,MATCH(B48,Trends!$C$3:$C$404,0))</f>
        <v>Decreasing</v>
      </c>
      <c r="J48" s="145" t="str">
        <f>VLOOKUP($B48,Reliability!$A$3:$I$170,9,FALSE)</f>
        <v>High</v>
      </c>
      <c r="K48" s="147">
        <f t="shared" si="8"/>
        <v>1.9</v>
      </c>
      <c r="L48" s="147">
        <f>VLOOKUP($B48,'Impact of the crisis'!$C$6:$N$170,12,FALSE)</f>
        <v>1.5</v>
      </c>
      <c r="M48" s="147">
        <f>VLOOKUP($B48,'Impact of the crisis'!$C$6:$AB$170,26,FALSE)</f>
        <v>2.1</v>
      </c>
      <c r="N48" s="147">
        <f>VLOOKUP($B48,'Conditions of people affected'!$C$6:$R$170,16,FALSE)</f>
        <v>2.2000000000000002</v>
      </c>
      <c r="O48" s="147">
        <f>VLOOKUP($B48,'Conditions of people affected'!$C$6:$R$170,9,FALSE)</f>
        <v>2.4</v>
      </c>
      <c r="P48" s="147">
        <f>VLOOKUP($B48,'Conditions of people affected'!$C$6:$R$170,15,FALSE)</f>
        <v>2</v>
      </c>
      <c r="Q48" s="147">
        <f t="shared" si="9"/>
        <v>3.6</v>
      </c>
      <c r="R48" s="147">
        <f>VLOOKUP($B48,'Complexity of the crisis'!$C$6:$AN$170,22,FALSE)</f>
        <v>3.6</v>
      </c>
      <c r="S48" s="147">
        <f>VLOOKUP($B48,'Complexity of the crisis'!$C$6:$AN$170,38,FALSE)</f>
        <v>3.5</v>
      </c>
      <c r="T48" s="151" t="str">
        <f>VLOOKUP(B48,Lists!$C$3:$E$163,3,FALSE)</f>
        <v>Middle east</v>
      </c>
      <c r="U48" s="152">
        <f>VLOOKUP(B48,'INFORM Severity - hidden'!$C$5:$V$200,20,FALSE)</f>
        <v>45138</v>
      </c>
    </row>
    <row r="49" spans="1:21" x14ac:dyDescent="0.25">
      <c r="A49" s="148" t="str">
        <f t="array" ref="A49">IFERROR(INDEX(Lists!$B$2:$B$200,SMALL(IF(Lists!$I$2:$I$200="Individual",ROW(Lists!$B$2:$B$200)),ROW(45:45))-1,1),"")</f>
        <v>Mixed migration flows in Italy</v>
      </c>
      <c r="B49" s="149" t="str">
        <f>VLOOKUP(A49,Lists!$B$2:$G$200,2,FALSE)</f>
        <v>ITA002</v>
      </c>
      <c r="C49" s="149" t="str">
        <f>VLOOKUP(B49,'INFORM Severity - hidden'!$C$5:$D$200,2,FALSE)</f>
        <v>Italy</v>
      </c>
      <c r="D49" s="149" t="str">
        <f>VLOOKUP(A49,Lists!$B$2:$G$200,3,FALSE)</f>
        <v>ITA</v>
      </c>
      <c r="E49" s="150" t="str">
        <f>VLOOKUP(A49,Lists!$B$2:$G$200,5,FALSE)</f>
        <v>Displacement</v>
      </c>
      <c r="F49" s="144">
        <f t="shared" si="5"/>
        <v>2.1</v>
      </c>
      <c r="G49" s="145">
        <f t="shared" si="6"/>
        <v>3</v>
      </c>
      <c r="H49" s="145" t="str">
        <f t="shared" si="7"/>
        <v>Medium</v>
      </c>
      <c r="I49" s="146" t="str">
        <f>INDEX(Trends!$D$3:$D$404,MATCH(B49,Trends!$C$3:$C$404,0))</f>
        <v>Increasing</v>
      </c>
      <c r="J49" s="145" t="str">
        <f>VLOOKUP($B49,Reliability!$A$3:$I$170,9,FALSE)</f>
        <v>High</v>
      </c>
      <c r="K49" s="147">
        <f t="shared" si="8"/>
        <v>2.8</v>
      </c>
      <c r="L49" s="147">
        <f>VLOOKUP($B49,'Impact of the crisis'!$C$6:$N$170,12,FALSE)</f>
        <v>1.7</v>
      </c>
      <c r="M49" s="147">
        <f>VLOOKUP($B49,'Impact of the crisis'!$C$6:$AB$170,26,FALSE)</f>
        <v>3.3</v>
      </c>
      <c r="N49" s="147">
        <f>VLOOKUP($B49,'Conditions of people affected'!$C$6:$R$170,16,FALSE)</f>
        <v>1.75</v>
      </c>
      <c r="O49" s="147">
        <f>VLOOKUP($B49,'Conditions of people affected'!$C$6:$R$170,9,FALSE)</f>
        <v>2.5</v>
      </c>
      <c r="P49" s="147">
        <f>VLOOKUP($B49,'Conditions of people affected'!$C$6:$R$170,15,FALSE)</f>
        <v>1</v>
      </c>
      <c r="Q49" s="147">
        <f t="shared" si="9"/>
        <v>2.1</v>
      </c>
      <c r="R49" s="147">
        <f>VLOOKUP($B49,'Complexity of the crisis'!$C$6:$AN$170,22,FALSE)</f>
        <v>1.6</v>
      </c>
      <c r="S49" s="147">
        <f>VLOOKUP($B49,'Complexity of the crisis'!$C$6:$AN$170,38,FALSE)</f>
        <v>2.5</v>
      </c>
      <c r="T49" s="151" t="str">
        <f>VLOOKUP(B49,Lists!$C$3:$E$163,3,FALSE)</f>
        <v>Europe</v>
      </c>
      <c r="U49" s="152">
        <f>VLOOKUP(B49,'INFORM Severity - hidden'!$C$5:$V$200,20,FALSE)</f>
        <v>45129</v>
      </c>
    </row>
    <row r="50" spans="1:21" x14ac:dyDescent="0.25">
      <c r="A50" s="148" t="str">
        <f t="array" ref="A50">IFERROR(INDEX(Lists!$B$2:$B$200,SMALL(IF(Lists!$I$2:$I$200="Individual",ROW(Lists!$B$2:$B$200)),ROW(46:46))-1,1),"")</f>
        <v>Syrian refugees in Jordan</v>
      </c>
      <c r="B50" s="149" t="str">
        <f>VLOOKUP(A50,Lists!$B$2:$G$200,2,FALSE)</f>
        <v>JOR002</v>
      </c>
      <c r="C50" s="149" t="str">
        <f>VLOOKUP(B50,'INFORM Severity - hidden'!$C$5:$D$200,2,FALSE)</f>
        <v>Jordan</v>
      </c>
      <c r="D50" s="149" t="str">
        <f>VLOOKUP(A50,Lists!$B$2:$G$200,3,FALSE)</f>
        <v>JOR</v>
      </c>
      <c r="E50" s="150" t="str">
        <f>VLOOKUP(A50,Lists!$B$2:$G$200,5,FALSE)</f>
        <v>Displacement</v>
      </c>
      <c r="F50" s="144">
        <f t="shared" si="5"/>
        <v>2.9</v>
      </c>
      <c r="G50" s="145">
        <f t="shared" si="6"/>
        <v>3</v>
      </c>
      <c r="H50" s="145" t="str">
        <f t="shared" si="7"/>
        <v>Medium</v>
      </c>
      <c r="I50" s="146" t="str">
        <f>INDEX(Trends!$D$3:$D$404,MATCH(B50,Trends!$C$3:$C$404,0))</f>
        <v>Increasing</v>
      </c>
      <c r="J50" s="145" t="str">
        <f>VLOOKUP($B50,Reliability!$A$3:$I$170,9,FALSE)</f>
        <v>High</v>
      </c>
      <c r="K50" s="147">
        <f t="shared" si="8"/>
        <v>2.7</v>
      </c>
      <c r="L50" s="147">
        <f>VLOOKUP($B50,'Impact of the crisis'!$C$6:$N$170,12,FALSE)</f>
        <v>3</v>
      </c>
      <c r="M50" s="147">
        <f>VLOOKUP($B50,'Impact of the crisis'!$C$6:$AB$170,26,FALSE)</f>
        <v>2.6</v>
      </c>
      <c r="N50" s="147">
        <f>VLOOKUP($B50,'Conditions of people affected'!$C$6:$R$170,16,FALSE)</f>
        <v>3.4</v>
      </c>
      <c r="O50" s="147">
        <f>VLOOKUP($B50,'Conditions of people affected'!$C$6:$R$170,9,FALSE)</f>
        <v>3.8</v>
      </c>
      <c r="P50" s="147">
        <f>VLOOKUP($B50,'Conditions of people affected'!$C$6:$R$170,15,FALSE)</f>
        <v>3</v>
      </c>
      <c r="Q50" s="147">
        <f t="shared" si="9"/>
        <v>2.2999999999999998</v>
      </c>
      <c r="R50" s="147">
        <f>VLOOKUP($B50,'Complexity of the crisis'!$C$6:$AN$170,22,FALSE)</f>
        <v>2.5</v>
      </c>
      <c r="S50" s="147">
        <f>VLOOKUP($B50,'Complexity of the crisis'!$C$6:$AN$170,38,FALSE)</f>
        <v>2</v>
      </c>
      <c r="T50" s="151" t="str">
        <f>VLOOKUP(B50,Lists!$C$3:$E$163,3,FALSE)</f>
        <v>Middle east</v>
      </c>
      <c r="U50" s="152">
        <f>VLOOKUP(B50,'INFORM Severity - hidden'!$C$5:$V$200,20,FALSE)</f>
        <v>45127</v>
      </c>
    </row>
    <row r="51" spans="1:21" x14ac:dyDescent="0.25">
      <c r="A51" s="148" t="str">
        <f t="array" ref="A51">IFERROR(INDEX(Lists!$B$2:$B$200,SMALL(IF(Lists!$I$2:$I$200="Individual",ROW(Lists!$B$2:$B$200)),ROW(47:47))-1,1),"")</f>
        <v>Refugee situation in Kenya</v>
      </c>
      <c r="B51" s="149" t="str">
        <f>VLOOKUP(A51,Lists!$B$2:$G$200,2,FALSE)</f>
        <v>KEN002</v>
      </c>
      <c r="C51" s="149" t="str">
        <f>VLOOKUP(B51,'INFORM Severity - hidden'!$C$5:$D$200,2,FALSE)</f>
        <v>Kenya</v>
      </c>
      <c r="D51" s="149" t="str">
        <f>VLOOKUP(A51,Lists!$B$2:$G$200,3,FALSE)</f>
        <v>KEN</v>
      </c>
      <c r="E51" s="150" t="str">
        <f>VLOOKUP(A51,Lists!$B$2:$G$200,5,FALSE)</f>
        <v>Displacement</v>
      </c>
      <c r="F51" s="144">
        <f t="shared" si="5"/>
        <v>3</v>
      </c>
      <c r="G51" s="145">
        <f t="shared" si="6"/>
        <v>3</v>
      </c>
      <c r="H51" s="145" t="str">
        <f t="shared" si="7"/>
        <v>Medium</v>
      </c>
      <c r="I51" s="146" t="str">
        <f>INDEX(Trends!$D$3:$D$404,MATCH(B51,Trends!$C$3:$C$404,0))</f>
        <v>Stable</v>
      </c>
      <c r="J51" s="145" t="str">
        <f>VLOOKUP($B51,Reliability!$A$3:$I$170,9,FALSE)</f>
        <v>Medium</v>
      </c>
      <c r="K51" s="147">
        <f t="shared" si="8"/>
        <v>2.9</v>
      </c>
      <c r="L51" s="147">
        <f>VLOOKUP($B51,'Impact of the crisis'!$C$6:$N$170,12,FALSE)</f>
        <v>0.8</v>
      </c>
      <c r="M51" s="147">
        <f>VLOOKUP($B51,'Impact of the crisis'!$C$6:$AB$170,26,FALSE)</f>
        <v>3.6</v>
      </c>
      <c r="N51" s="147">
        <f>VLOOKUP($B51,'Conditions of people affected'!$C$6:$R$170,16,FALSE)</f>
        <v>3</v>
      </c>
      <c r="O51" s="147">
        <f>VLOOKUP($B51,'Conditions of people affected'!$C$6:$R$170,9,FALSE)</f>
        <v>3</v>
      </c>
      <c r="P51" s="147">
        <f>VLOOKUP($B51,'Conditions of people affected'!$C$6:$R$170,15,FALSE)</f>
        <v>3</v>
      </c>
      <c r="Q51" s="147">
        <f t="shared" si="9"/>
        <v>3.1</v>
      </c>
      <c r="R51" s="147">
        <f>VLOOKUP($B51,'Complexity of the crisis'!$C$6:$AN$170,22,FALSE)</f>
        <v>3.6</v>
      </c>
      <c r="S51" s="147">
        <f>VLOOKUP($B51,'Complexity of the crisis'!$C$6:$AN$170,38,FALSE)</f>
        <v>2.5</v>
      </c>
      <c r="T51" s="151" t="str">
        <f>VLOOKUP(B51,Lists!$C$3:$E$163,3,FALSE)</f>
        <v>Africa</v>
      </c>
      <c r="U51" s="152">
        <f>VLOOKUP(B51,'INFORM Severity - hidden'!$C$5:$V$200,20,FALSE)</f>
        <v>45127</v>
      </c>
    </row>
    <row r="52" spans="1:21" x14ac:dyDescent="0.25">
      <c r="A52" s="148" t="str">
        <f t="array" ref="A52">IFERROR(INDEX(Lists!$B$2:$B$200,SMALL(IF(Lists!$I$2:$I$200="Individual",ROW(Lists!$B$2:$B$200)),ROW(48:48))-1,1),"")</f>
        <v>Drought in Kenya</v>
      </c>
      <c r="B52" s="149" t="str">
        <f>VLOOKUP(A52,Lists!$B$2:$G$200,2,FALSE)</f>
        <v>KEN003</v>
      </c>
      <c r="C52" s="149" t="str">
        <f>VLOOKUP(B52,'INFORM Severity - hidden'!$C$5:$D$200,2,FALSE)</f>
        <v>Kenya</v>
      </c>
      <c r="D52" s="149" t="str">
        <f>VLOOKUP(A52,Lists!$B$2:$G$200,3,FALSE)</f>
        <v>KEN</v>
      </c>
      <c r="E52" s="150" t="str">
        <f>VLOOKUP(A52,Lists!$B$2:$G$200,5,FALSE)</f>
        <v>Drought</v>
      </c>
      <c r="F52" s="144">
        <f t="shared" si="5"/>
        <v>3.9</v>
      </c>
      <c r="G52" s="145">
        <f t="shared" si="6"/>
        <v>4</v>
      </c>
      <c r="H52" s="145" t="str">
        <f t="shared" si="7"/>
        <v>High</v>
      </c>
      <c r="I52" s="146" t="str">
        <f>INDEX(Trends!$D$3:$D$404,MATCH(B52,Trends!$C$3:$C$404,0))</f>
        <v>Increasing</v>
      </c>
      <c r="J52" s="145" t="str">
        <f>VLOOKUP($B52,Reliability!$A$3:$I$170,9,FALSE)</f>
        <v>Medium</v>
      </c>
      <c r="K52" s="147">
        <f t="shared" si="8"/>
        <v>4.8</v>
      </c>
      <c r="L52" s="147">
        <f>VLOOKUP($B52,'Impact of the crisis'!$C$6:$N$170,12,FALSE)</f>
        <v>4.3</v>
      </c>
      <c r="M52" s="147">
        <f>VLOOKUP($B52,'Impact of the crisis'!$C$6:$AB$170,26,FALSE)</f>
        <v>4.95</v>
      </c>
      <c r="N52" s="147">
        <f>VLOOKUP($B52,'Conditions of people affected'!$C$6:$R$170,16,FALSE)</f>
        <v>3.8</v>
      </c>
      <c r="O52" s="147">
        <f>VLOOKUP($B52,'Conditions of people affected'!$C$6:$R$170,9,FALSE)</f>
        <v>4.5999999999999996</v>
      </c>
      <c r="P52" s="147">
        <f>VLOOKUP($B52,'Conditions of people affected'!$C$6:$R$170,15,FALSE)</f>
        <v>3</v>
      </c>
      <c r="Q52" s="147">
        <f t="shared" si="9"/>
        <v>3.1</v>
      </c>
      <c r="R52" s="147">
        <f>VLOOKUP($B52,'Complexity of the crisis'!$C$6:$AN$170,22,FALSE)</f>
        <v>3.6</v>
      </c>
      <c r="S52" s="147">
        <f>VLOOKUP($B52,'Complexity of the crisis'!$C$6:$AN$170,38,FALSE)</f>
        <v>2.5</v>
      </c>
      <c r="T52" s="151" t="str">
        <f>VLOOKUP(B52,Lists!$C$3:$E$163,3,FALSE)</f>
        <v>Africa</v>
      </c>
      <c r="U52" s="152">
        <f>VLOOKUP(B52,'INFORM Severity - hidden'!$C$5:$V$200,20,FALSE)</f>
        <v>45127</v>
      </c>
    </row>
    <row r="53" spans="1:21" x14ac:dyDescent="0.25">
      <c r="A53" s="148" t="str">
        <f t="array" ref="A53">IFERROR(INDEX(Lists!$B$2:$B$200,SMALL(IF(Lists!$I$2:$I$200="Individual",ROW(Lists!$B$2:$B$200)),ROW(49:49))-1,1),"")</f>
        <v>Syrian refugees in Lebanon</v>
      </c>
      <c r="B53" s="149" t="str">
        <f>VLOOKUP(A53,Lists!$B$2:$G$200,2,FALSE)</f>
        <v>LBN002</v>
      </c>
      <c r="C53" s="149" t="str">
        <f>VLOOKUP(B53,'INFORM Severity - hidden'!$C$5:$D$200,2,FALSE)</f>
        <v>Lebanon</v>
      </c>
      <c r="D53" s="149" t="str">
        <f>VLOOKUP(A53,Lists!$B$2:$G$200,3,FALSE)</f>
        <v>LBN</v>
      </c>
      <c r="E53" s="150" t="str">
        <f>VLOOKUP(A53,Lists!$B$2:$G$200,5,FALSE)</f>
        <v>Displacement</v>
      </c>
      <c r="F53" s="144">
        <f t="shared" si="5"/>
        <v>3.4</v>
      </c>
      <c r="G53" s="145">
        <f t="shared" si="6"/>
        <v>4</v>
      </c>
      <c r="H53" s="145" t="str">
        <f t="shared" si="7"/>
        <v>High</v>
      </c>
      <c r="I53" s="146" t="str">
        <f>INDEX(Trends!$D$3:$D$404,MATCH(B53,Trends!$C$3:$C$404,0))</f>
        <v>Stable</v>
      </c>
      <c r="J53" s="145" t="str">
        <f>VLOOKUP($B53,Reliability!$A$3:$I$170,9,FALSE)</f>
        <v>High</v>
      </c>
      <c r="K53" s="147">
        <f t="shared" si="8"/>
        <v>3.8</v>
      </c>
      <c r="L53" s="147">
        <f>VLOOKUP($B53,'Impact of the crisis'!$C$6:$N$170,12,FALSE)</f>
        <v>3.6</v>
      </c>
      <c r="M53" s="147">
        <f>VLOOKUP($B53,'Impact of the crisis'!$C$6:$AB$170,26,FALSE)</f>
        <v>3.9</v>
      </c>
      <c r="N53" s="147">
        <f>VLOOKUP($B53,'Conditions of people affected'!$C$6:$R$170,16,FALSE)</f>
        <v>3.8</v>
      </c>
      <c r="O53" s="147">
        <f>VLOOKUP($B53,'Conditions of people affected'!$C$6:$R$170,9,FALSE)</f>
        <v>3.6</v>
      </c>
      <c r="P53" s="147">
        <f>VLOOKUP($B53,'Conditions of people affected'!$C$6:$R$170,15,FALSE)</f>
        <v>4</v>
      </c>
      <c r="Q53" s="147">
        <f t="shared" si="9"/>
        <v>2.5</v>
      </c>
      <c r="R53" s="147">
        <f>VLOOKUP($B53,'Complexity of the crisis'!$C$6:$AN$170,22,FALSE)</f>
        <v>2.5</v>
      </c>
      <c r="S53" s="147">
        <f>VLOOKUP($B53,'Complexity of the crisis'!$C$6:$AN$170,38,FALSE)</f>
        <v>2.5</v>
      </c>
      <c r="T53" s="151" t="str">
        <f>VLOOKUP(B53,Lists!$C$3:$E$163,3,FALSE)</f>
        <v>Middle east</v>
      </c>
      <c r="U53" s="152">
        <f>VLOOKUP(B53,'INFORM Severity - hidden'!$C$5:$V$200,20,FALSE)</f>
        <v>45112</v>
      </c>
    </row>
    <row r="54" spans="1:21" x14ac:dyDescent="0.25">
      <c r="A54" s="148" t="str">
        <f t="array" ref="A54">IFERROR(INDEX(Lists!$B$2:$B$200,SMALL(IF(Lists!$I$2:$I$200="Individual",ROW(Lists!$B$2:$B$200)),ROW(50:50))-1,1),"")</f>
        <v>Socioeconomic crisis in Lebanon</v>
      </c>
      <c r="B54" s="149" t="str">
        <f>VLOOKUP(A54,Lists!$B$2:$G$200,2,FALSE)</f>
        <v>LBN004</v>
      </c>
      <c r="C54" s="149" t="str">
        <f>VLOOKUP(B54,'INFORM Severity - hidden'!$C$5:$D$200,2,FALSE)</f>
        <v>Lebanon</v>
      </c>
      <c r="D54" s="149" t="str">
        <f>VLOOKUP(A54,Lists!$B$2:$G$200,3,FALSE)</f>
        <v>LBN</v>
      </c>
      <c r="E54" s="150" t="str">
        <f>VLOOKUP(A54,Lists!$B$2:$G$200,5,FALSE)</f>
        <v>Socio-political,Violence,Tecnological Disaster</v>
      </c>
      <c r="F54" s="144">
        <f t="shared" si="5"/>
        <v>3.7</v>
      </c>
      <c r="G54" s="145">
        <f t="shared" si="6"/>
        <v>4</v>
      </c>
      <c r="H54" s="145" t="str">
        <f t="shared" si="7"/>
        <v>High</v>
      </c>
      <c r="I54" s="146" t="str">
        <f>INDEX(Trends!$D$3:$D$404,MATCH(B54,Trends!$C$3:$C$404,0))</f>
        <v>Increasing</v>
      </c>
      <c r="J54" s="145" t="str">
        <f>VLOOKUP($B54,Reliability!$A$3:$I$170,9,FALSE)</f>
        <v>High</v>
      </c>
      <c r="K54" s="147">
        <f t="shared" si="8"/>
        <v>3.9</v>
      </c>
      <c r="L54" s="147">
        <f>VLOOKUP($B54,'Impact of the crisis'!$C$6:$N$170,12,FALSE)</f>
        <v>3.6</v>
      </c>
      <c r="M54" s="147">
        <f>VLOOKUP($B54,'Impact of the crisis'!$C$6:$AB$170,26,FALSE)</f>
        <v>4</v>
      </c>
      <c r="N54" s="147">
        <f>VLOOKUP($B54,'Conditions of people affected'!$C$6:$R$170,16,FALSE)</f>
        <v>4.1500000000000004</v>
      </c>
      <c r="O54" s="147">
        <f>VLOOKUP($B54,'Conditions of people affected'!$C$6:$R$170,9,FALSE)</f>
        <v>4.3</v>
      </c>
      <c r="P54" s="147">
        <f>VLOOKUP($B54,'Conditions of people affected'!$C$6:$R$170,15,FALSE)</f>
        <v>4</v>
      </c>
      <c r="Q54" s="147">
        <f t="shared" si="9"/>
        <v>2.8</v>
      </c>
      <c r="R54" s="147">
        <f>VLOOKUP($B54,'Complexity of the crisis'!$C$6:$AN$170,22,FALSE)</f>
        <v>2.5</v>
      </c>
      <c r="S54" s="147">
        <f>VLOOKUP($B54,'Complexity of the crisis'!$C$6:$AN$170,38,FALSE)</f>
        <v>3</v>
      </c>
      <c r="T54" s="151" t="str">
        <f>VLOOKUP(B54,Lists!$C$3:$E$163,3,FALSE)</f>
        <v>Middle east</v>
      </c>
      <c r="U54" s="152">
        <f>VLOOKUP(B54,'INFORM Severity - hidden'!$C$5:$V$200,20,FALSE)</f>
        <v>45112</v>
      </c>
    </row>
    <row r="55" spans="1:21" x14ac:dyDescent="0.25">
      <c r="A55" s="148" t="str">
        <f t="array" ref="A55">IFERROR(INDEX(Lists!$B$2:$B$200,SMALL(IF(Lists!$I$2:$I$200="Individual",ROW(Lists!$B$2:$B$200)),ROW(51:51))-1,1),"")</f>
        <v>Complex crisis in Libya</v>
      </c>
      <c r="B55" s="149" t="str">
        <f>VLOOKUP(A55,Lists!$B$2:$G$200,2,FALSE)</f>
        <v>LBY001</v>
      </c>
      <c r="C55" s="149" t="str">
        <f>VLOOKUP(B55,'INFORM Severity - hidden'!$C$5:$D$200,2,FALSE)</f>
        <v>Libya</v>
      </c>
      <c r="D55" s="149" t="str">
        <f>VLOOKUP(A55,Lists!$B$2:$G$200,3,FALSE)</f>
        <v>LBY</v>
      </c>
      <c r="E55" s="150" t="str">
        <f>VLOOKUP(A55,Lists!$B$2:$G$200,5,FALSE)</f>
        <v>Conflict,Displacement,Socio-political</v>
      </c>
      <c r="F55" s="144">
        <f t="shared" si="5"/>
        <v>3.4</v>
      </c>
      <c r="G55" s="145">
        <f t="shared" si="6"/>
        <v>4</v>
      </c>
      <c r="H55" s="145" t="str">
        <f t="shared" si="7"/>
        <v>High</v>
      </c>
      <c r="I55" s="146" t="str">
        <f>INDEX(Trends!$D$3:$D$404,MATCH(B55,Trends!$C$3:$C$404,0))</f>
        <v>Decreasing</v>
      </c>
      <c r="J55" s="145" t="str">
        <f>VLOOKUP($B55,Reliability!$A$3:$I$170,9,FALSE)</f>
        <v>Very High</v>
      </c>
      <c r="K55" s="147">
        <f t="shared" si="8"/>
        <v>4.5999999999999996</v>
      </c>
      <c r="L55" s="147">
        <f>VLOOKUP($B55,'Impact of the crisis'!$C$6:$N$170,12,FALSE)</f>
        <v>4.5</v>
      </c>
      <c r="M55" s="147">
        <f>VLOOKUP($B55,'Impact of the crisis'!$C$6:$AB$170,26,FALSE)</f>
        <v>4.7</v>
      </c>
      <c r="N55" s="147">
        <f>VLOOKUP($B55,'Conditions of people affected'!$C$6:$R$170,16,FALSE)</f>
        <v>2.25</v>
      </c>
      <c r="O55" s="147">
        <f>VLOOKUP($B55,'Conditions of people affected'!$C$6:$R$170,9,FALSE)</f>
        <v>2.5</v>
      </c>
      <c r="P55" s="147">
        <f>VLOOKUP($B55,'Conditions of people affected'!$C$6:$R$170,15,FALSE)</f>
        <v>2</v>
      </c>
      <c r="Q55" s="147">
        <f t="shared" si="9"/>
        <v>3.7</v>
      </c>
      <c r="R55" s="147">
        <f>VLOOKUP($B55,'Complexity of the crisis'!$C$6:$AN$170,22,FALSE)</f>
        <v>3.4</v>
      </c>
      <c r="S55" s="147">
        <f>VLOOKUP($B55,'Complexity of the crisis'!$C$6:$AN$170,38,FALSE)</f>
        <v>4</v>
      </c>
      <c r="T55" s="151" t="str">
        <f>VLOOKUP(B55,Lists!$C$3:$E$163,3,FALSE)</f>
        <v>Africa</v>
      </c>
      <c r="U55" s="152">
        <f>VLOOKUP(B55,'INFORM Severity - hidden'!$C$5:$V$200,20,FALSE)</f>
        <v>45129</v>
      </c>
    </row>
    <row r="56" spans="1:21" x14ac:dyDescent="0.25">
      <c r="A56" s="148" t="str">
        <f t="array" ref="A56">IFERROR(INDEX(Lists!$B$2:$B$200,SMALL(IF(Lists!$I$2:$I$200="Individual",ROW(Lists!$B$2:$B$200)),ROW(52:52))-1,1),"")</f>
        <v>Mixed migration flows in Libya</v>
      </c>
      <c r="B56" s="149" t="str">
        <f>VLOOKUP(A56,Lists!$B$2:$G$200,2,FALSE)</f>
        <v>LBY002</v>
      </c>
      <c r="C56" s="149" t="str">
        <f>VLOOKUP(B56,'INFORM Severity - hidden'!$C$5:$D$200,2,FALSE)</f>
        <v>Libya</v>
      </c>
      <c r="D56" s="149" t="str">
        <f>VLOOKUP(A56,Lists!$B$2:$G$200,3,FALSE)</f>
        <v>LBY</v>
      </c>
      <c r="E56" s="150" t="str">
        <f>VLOOKUP(A56,Lists!$B$2:$G$200,5,FALSE)</f>
        <v>Displacement</v>
      </c>
      <c r="F56" s="144">
        <f t="shared" si="5"/>
        <v>3</v>
      </c>
      <c r="G56" s="145">
        <f t="shared" si="6"/>
        <v>3</v>
      </c>
      <c r="H56" s="145" t="str">
        <f t="shared" si="7"/>
        <v>Medium</v>
      </c>
      <c r="I56" s="146" t="str">
        <f>INDEX(Trends!$D$3:$D$404,MATCH(B56,Trends!$C$3:$C$404,0))</f>
        <v>Decreasing</v>
      </c>
      <c r="J56" s="145" t="str">
        <f>VLOOKUP($B56,Reliability!$A$3:$I$170,9,FALSE)</f>
        <v>Very High</v>
      </c>
      <c r="K56" s="147">
        <f t="shared" si="8"/>
        <v>3.9</v>
      </c>
      <c r="L56" s="147">
        <f>VLOOKUP($B56,'Impact of the crisis'!$C$6:$N$170,12,FALSE)</f>
        <v>4.5</v>
      </c>
      <c r="M56" s="147">
        <f>VLOOKUP($B56,'Impact of the crisis'!$C$6:$AB$170,26,FALSE)</f>
        <v>3.6</v>
      </c>
      <c r="N56" s="147">
        <f>VLOOKUP($B56,'Conditions of people affected'!$C$6:$R$170,16,FALSE)</f>
        <v>2.0499999999999998</v>
      </c>
      <c r="O56" s="147">
        <f>VLOOKUP($B56,'Conditions of people affected'!$C$6:$R$170,9,FALSE)</f>
        <v>2.1</v>
      </c>
      <c r="P56" s="147">
        <f>VLOOKUP($B56,'Conditions of people affected'!$C$6:$R$170,15,FALSE)</f>
        <v>2</v>
      </c>
      <c r="Q56" s="147">
        <f t="shared" si="9"/>
        <v>3.5</v>
      </c>
      <c r="R56" s="147">
        <f>VLOOKUP($B56,'Complexity of the crisis'!$C$6:$AN$170,22,FALSE)</f>
        <v>3.4</v>
      </c>
      <c r="S56" s="147">
        <f>VLOOKUP($B56,'Complexity of the crisis'!$C$6:$AN$170,38,FALSE)</f>
        <v>3.5</v>
      </c>
      <c r="T56" s="151" t="str">
        <f>VLOOKUP(B56,Lists!$C$3:$E$163,3,FALSE)</f>
        <v>Africa</v>
      </c>
      <c r="U56" s="152">
        <f>VLOOKUP(B56,'INFORM Severity - hidden'!$C$5:$V$200,20,FALSE)</f>
        <v>45129</v>
      </c>
    </row>
    <row r="57" spans="1:21" x14ac:dyDescent="0.25">
      <c r="A57" s="148" t="str">
        <f t="array" ref="A57">IFERROR(INDEX(Lists!$B$2:$B$200,SMALL(IF(Lists!$I$2:$I$200="Individual",ROW(Lists!$B$2:$B$200)),ROW(53:53))-1,1),"")</f>
        <v>Socio-economic crisis in Sri Lanka</v>
      </c>
      <c r="B57" s="149" t="str">
        <f>VLOOKUP(A57,Lists!$B$2:$G$200,2,FALSE)</f>
        <v>LKA002</v>
      </c>
      <c r="C57" s="149" t="str">
        <f>VLOOKUP(B57,'INFORM Severity - hidden'!$C$5:$D$200,2,FALSE)</f>
        <v>Sri Lanka</v>
      </c>
      <c r="D57" s="149" t="str">
        <f>VLOOKUP(A57,Lists!$B$2:$G$200,3,FALSE)</f>
        <v>LKA</v>
      </c>
      <c r="E57" s="150" t="str">
        <f>VLOOKUP(A57,Lists!$B$2:$G$200,5,FALSE)</f>
        <v>Socio-political,Food Security</v>
      </c>
      <c r="F57" s="144">
        <f t="shared" si="5"/>
        <v>3.4</v>
      </c>
      <c r="G57" s="145">
        <f t="shared" si="6"/>
        <v>4</v>
      </c>
      <c r="H57" s="145" t="str">
        <f t="shared" si="7"/>
        <v>High</v>
      </c>
      <c r="I57" s="146" t="str">
        <f>INDEX(Trends!$D$3:$D$404,MATCH(B57,Trends!$C$3:$C$404,0))</f>
        <v>Stable</v>
      </c>
      <c r="J57" s="145" t="str">
        <f>VLOOKUP($B57,Reliability!$A$3:$I$170,9,FALSE)</f>
        <v>High</v>
      </c>
      <c r="K57" s="147">
        <f t="shared" si="8"/>
        <v>3.7</v>
      </c>
      <c r="L57" s="147">
        <f>VLOOKUP($B57,'Impact of the crisis'!$C$6:$N$170,12,FALSE)</f>
        <v>4.4000000000000004</v>
      </c>
      <c r="M57" s="147">
        <f>VLOOKUP($B57,'Impact of the crisis'!$C$6:$AB$170,26,FALSE)</f>
        <v>3.3</v>
      </c>
      <c r="N57" s="147">
        <f>VLOOKUP($B57,'Conditions of people affected'!$C$6:$R$170,16,FALSE)</f>
        <v>4.3499999999999996</v>
      </c>
      <c r="O57" s="147">
        <f>VLOOKUP($B57,'Conditions of people affected'!$C$6:$R$170,9,FALSE)</f>
        <v>4.7</v>
      </c>
      <c r="P57" s="147">
        <f>VLOOKUP($B57,'Conditions of people affected'!$C$6:$R$170,15,FALSE)</f>
        <v>4</v>
      </c>
      <c r="Q57" s="147">
        <f t="shared" si="9"/>
        <v>1.5</v>
      </c>
      <c r="R57" s="147">
        <f>VLOOKUP($B57,'Complexity of the crisis'!$C$6:$AN$170,22,FALSE)</f>
        <v>2</v>
      </c>
      <c r="S57" s="147">
        <f>VLOOKUP($B57,'Complexity of the crisis'!$C$6:$AN$170,38,FALSE)</f>
        <v>1</v>
      </c>
      <c r="T57" s="151" t="str">
        <f>VLOOKUP(B57,Lists!$C$3:$E$163,3,FALSE)</f>
        <v>Asia</v>
      </c>
      <c r="U57" s="152">
        <f>VLOOKUP(B57,'INFORM Severity - hidden'!$C$5:$V$200,20,FALSE)</f>
        <v>45126</v>
      </c>
    </row>
    <row r="58" spans="1:21" x14ac:dyDescent="0.25">
      <c r="A58" s="148" t="str">
        <f t="array" ref="A58">IFERROR(INDEX(Lists!$B$2:$B$200,SMALL(IF(Lists!$I$2:$I$200="Individual",ROW(Lists!$B$2:$B$200)),ROW(54:54))-1,1),"")</f>
        <v>Mixed migration flows in Morocco</v>
      </c>
      <c r="B58" s="149" t="str">
        <f>VLOOKUP(A58,Lists!$B$2:$G$200,2,FALSE)</f>
        <v>MAR002</v>
      </c>
      <c r="C58" s="149" t="str">
        <f>VLOOKUP(B58,'INFORM Severity - hidden'!$C$5:$D$200,2,FALSE)</f>
        <v>Morocco</v>
      </c>
      <c r="D58" s="149" t="str">
        <f>VLOOKUP(A58,Lists!$B$2:$G$200,3,FALSE)</f>
        <v>MAR</v>
      </c>
      <c r="E58" s="150" t="str">
        <f>VLOOKUP(A58,Lists!$B$2:$G$200,5,FALSE)</f>
        <v>Displacement</v>
      </c>
      <c r="F58" s="144">
        <f t="shared" si="5"/>
        <v>2.2000000000000002</v>
      </c>
      <c r="G58" s="145">
        <f t="shared" si="6"/>
        <v>3</v>
      </c>
      <c r="H58" s="145" t="str">
        <f t="shared" si="7"/>
        <v>Medium</v>
      </c>
      <c r="I58" s="146" t="str">
        <f>INDEX(Trends!$D$3:$D$404,MATCH(B58,Trends!$C$3:$C$404,0))</f>
        <v>Stable</v>
      </c>
      <c r="J58" s="145" t="str">
        <f>VLOOKUP($B58,Reliability!$A$3:$I$170,9,FALSE)</f>
        <v>High</v>
      </c>
      <c r="K58" s="147">
        <f t="shared" si="8"/>
        <v>3.5</v>
      </c>
      <c r="L58" s="147">
        <f>VLOOKUP($B58,'Impact of the crisis'!$C$6:$N$170,12,FALSE)</f>
        <v>4.9000000000000004</v>
      </c>
      <c r="M58" s="147">
        <f>VLOOKUP($B58,'Impact of the crisis'!$C$6:$AB$170,26,FALSE)</f>
        <v>2.2999999999999998</v>
      </c>
      <c r="N58" s="147">
        <f>VLOOKUP($B58,'Conditions of people affected'!$C$6:$R$170,16,FALSE)</f>
        <v>0.75</v>
      </c>
      <c r="O58" s="147">
        <f>VLOOKUP($B58,'Conditions of people affected'!$C$6:$R$170,9,FALSE)</f>
        <v>0.5</v>
      </c>
      <c r="P58" s="147">
        <f>VLOOKUP($B58,'Conditions of people affected'!$C$6:$R$170,15,FALSE)</f>
        <v>1</v>
      </c>
      <c r="Q58" s="147">
        <f t="shared" si="9"/>
        <v>2.8</v>
      </c>
      <c r="R58" s="147">
        <f>VLOOKUP($B58,'Complexity of the crisis'!$C$6:$AN$170,22,FALSE)</f>
        <v>3</v>
      </c>
      <c r="S58" s="147">
        <f>VLOOKUP($B58,'Complexity of the crisis'!$C$6:$AN$170,38,FALSE)</f>
        <v>2.5</v>
      </c>
      <c r="T58" s="151" t="str">
        <f>VLOOKUP(B58,Lists!$C$3:$E$163,3,FALSE)</f>
        <v>Africa</v>
      </c>
      <c r="U58" s="152">
        <f>VLOOKUP(B58,'INFORM Severity - hidden'!$C$5:$V$200,20,FALSE)</f>
        <v>45129</v>
      </c>
    </row>
    <row r="59" spans="1:21" x14ac:dyDescent="0.25">
      <c r="A59" s="148" t="str">
        <f t="array" ref="A59">IFERROR(INDEX(Lists!$B$2:$B$200,SMALL(IF(Lists!$I$2:$I$200="Individual",ROW(Lists!$B$2:$B$200)),ROW(55:55))-1,1),"")</f>
        <v>DIsplacement from Ukraine conflict in Moldova</v>
      </c>
      <c r="B59" s="149" t="str">
        <f>VLOOKUP(A59,Lists!$B$2:$G$200,2,FALSE)</f>
        <v>MDA002</v>
      </c>
      <c r="C59" s="149" t="str">
        <f>VLOOKUP(B59,'INFORM Severity - hidden'!$C$5:$D$200,2,FALSE)</f>
        <v>Moldova</v>
      </c>
      <c r="D59" s="149" t="str">
        <f>VLOOKUP(A59,Lists!$B$2:$G$200,3,FALSE)</f>
        <v>MDA</v>
      </c>
      <c r="E59" s="150" t="str">
        <f>VLOOKUP(A59,Lists!$B$2:$G$200,5,FALSE)</f>
        <v>Displacement,Conflict</v>
      </c>
      <c r="F59" s="144">
        <f t="shared" si="5"/>
        <v>1.9</v>
      </c>
      <c r="G59" s="145">
        <f t="shared" si="6"/>
        <v>2</v>
      </c>
      <c r="H59" s="145" t="str">
        <f t="shared" si="7"/>
        <v>Low</v>
      </c>
      <c r="I59" s="146" t="str">
        <f>INDEX(Trends!$D$3:$D$404,MATCH(B59,Trends!$C$3:$C$404,0))</f>
        <v>Stable</v>
      </c>
      <c r="J59" s="145" t="str">
        <f>VLOOKUP($B59,Reliability!$A$3:$I$170,9,FALSE)</f>
        <v>High</v>
      </c>
      <c r="K59" s="147">
        <f t="shared" si="8"/>
        <v>1.5</v>
      </c>
      <c r="L59" s="147">
        <f>VLOOKUP($B59,'Impact of the crisis'!$C$6:$N$170,12,FALSE)</f>
        <v>0.2</v>
      </c>
      <c r="M59" s="147">
        <f>VLOOKUP($B59,'Impact of the crisis'!$C$6:$AB$170,26,FALSE)</f>
        <v>2.1</v>
      </c>
      <c r="N59" s="147">
        <f>VLOOKUP($B59,'Conditions of people affected'!$C$6:$R$170,16,FALSE)</f>
        <v>2.35</v>
      </c>
      <c r="O59" s="147">
        <f>VLOOKUP($B59,'Conditions of people affected'!$C$6:$R$170,9,FALSE)</f>
        <v>1.7</v>
      </c>
      <c r="P59" s="147">
        <f>VLOOKUP($B59,'Conditions of people affected'!$C$6:$R$170,15,FALSE)</f>
        <v>3</v>
      </c>
      <c r="Q59" s="147">
        <f t="shared" si="9"/>
        <v>1.4</v>
      </c>
      <c r="R59" s="147">
        <f>VLOOKUP($B59,'Complexity of the crisis'!$C$6:$AN$170,22,FALSE)</f>
        <v>1.8</v>
      </c>
      <c r="S59" s="147">
        <f>VLOOKUP($B59,'Complexity of the crisis'!$C$6:$AN$170,38,FALSE)</f>
        <v>1</v>
      </c>
      <c r="T59" s="151" t="str">
        <f>VLOOKUP(B59,Lists!$C$3:$E$163,3,FALSE)</f>
        <v>Europe</v>
      </c>
      <c r="U59" s="152">
        <f>VLOOKUP(B59,'INFORM Severity - hidden'!$C$5:$V$200,20,FALSE)</f>
        <v>45129</v>
      </c>
    </row>
    <row r="60" spans="1:21" x14ac:dyDescent="0.25">
      <c r="A60" s="148" t="str">
        <f t="array" ref="A60">IFERROR(INDEX(Lists!$B$2:$B$200,SMALL(IF(Lists!$I$2:$I$200="Individual",ROW(Lists!$B$2:$B$200)),ROW(56:56))-1,1),"")</f>
        <v>Drought in Madagascar</v>
      </c>
      <c r="B60" s="149" t="str">
        <f>VLOOKUP(A60,Lists!$B$2:$G$200,2,FALSE)</f>
        <v>MDG002</v>
      </c>
      <c r="C60" s="149" t="str">
        <f>VLOOKUP(B60,'INFORM Severity - hidden'!$C$5:$D$200,2,FALSE)</f>
        <v>Madagascar</v>
      </c>
      <c r="D60" s="149" t="str">
        <f>VLOOKUP(A60,Lists!$B$2:$G$200,3,FALSE)</f>
        <v>MDG</v>
      </c>
      <c r="E60" s="150" t="str">
        <f>VLOOKUP(A60,Lists!$B$2:$G$200,5,FALSE)</f>
        <v>Drought</v>
      </c>
      <c r="F60" s="144">
        <f t="shared" si="5"/>
        <v>2.5</v>
      </c>
      <c r="G60" s="145">
        <f t="shared" si="6"/>
        <v>3</v>
      </c>
      <c r="H60" s="145" t="str">
        <f t="shared" si="7"/>
        <v>Medium</v>
      </c>
      <c r="I60" s="146" t="str">
        <f>INDEX(Trends!$D$3:$D$404,MATCH(B60,Trends!$C$3:$C$404,0))</f>
        <v>Decreasing</v>
      </c>
      <c r="J60" s="145" t="str">
        <f>VLOOKUP($B60,Reliability!$A$3:$I$170,9,FALSE)</f>
        <v>High</v>
      </c>
      <c r="K60" s="147">
        <f t="shared" si="8"/>
        <v>2.2000000000000002</v>
      </c>
      <c r="L60" s="147">
        <f>VLOOKUP($B60,'Impact of the crisis'!$C$6:$N$170,12,FALSE)</f>
        <v>2.1</v>
      </c>
      <c r="M60" s="147">
        <f>VLOOKUP($B60,'Impact of the crisis'!$C$6:$AB$170,26,FALSE)</f>
        <v>2.2999999999999998</v>
      </c>
      <c r="N60" s="147">
        <f>VLOOKUP($B60,'Conditions of people affected'!$C$6:$R$170,16,FALSE)</f>
        <v>3.3</v>
      </c>
      <c r="O60" s="147">
        <f>VLOOKUP($B60,'Conditions of people affected'!$C$6:$R$170,9,FALSE)</f>
        <v>3.6</v>
      </c>
      <c r="P60" s="147">
        <f>VLOOKUP($B60,'Conditions of people affected'!$C$6:$R$170,15,FALSE)</f>
        <v>3</v>
      </c>
      <c r="Q60" s="147">
        <f t="shared" si="9"/>
        <v>1.5</v>
      </c>
      <c r="R60" s="147">
        <f>VLOOKUP($B60,'Complexity of the crisis'!$C$6:$AN$170,22,FALSE)</f>
        <v>2</v>
      </c>
      <c r="S60" s="147">
        <f>VLOOKUP($B60,'Complexity of the crisis'!$C$6:$AN$170,38,FALSE)</f>
        <v>1</v>
      </c>
      <c r="T60" s="151" t="str">
        <f>VLOOKUP(B60,Lists!$C$3:$E$163,3,FALSE)</f>
        <v>Africa</v>
      </c>
      <c r="U60" s="152">
        <f>VLOOKUP(B60,'INFORM Severity - hidden'!$C$5:$V$200,20,FALSE)</f>
        <v>45138</v>
      </c>
    </row>
    <row r="61" spans="1:21" x14ac:dyDescent="0.25">
      <c r="A61" s="148" t="str">
        <f t="array" ref="A61">IFERROR(INDEX(Lists!$B$2:$B$200,SMALL(IF(Lists!$I$2:$I$200="Individual",ROW(Lists!$B$2:$B$200)),ROW(57:57))-1,1),"")</f>
        <v>Tropical cyclone Freddy in Madagascar</v>
      </c>
      <c r="B61" s="149" t="str">
        <f>VLOOKUP(A61,Lists!$B$2:$G$200,2,FALSE)</f>
        <v>MDG008</v>
      </c>
      <c r="C61" s="149" t="str">
        <f>VLOOKUP(B61,'INFORM Severity - hidden'!$C$5:$D$200,2,FALSE)</f>
        <v>Madagascar</v>
      </c>
      <c r="D61" s="149" t="str">
        <f>VLOOKUP(A61,Lists!$B$2:$G$200,3,FALSE)</f>
        <v>MDG</v>
      </c>
      <c r="E61" s="150" t="str">
        <f>VLOOKUP(A61,Lists!$B$2:$G$200,5,FALSE)</f>
        <v>Cyclone</v>
      </c>
      <c r="F61" s="144">
        <f t="shared" si="5"/>
        <v>2.8</v>
      </c>
      <c r="G61" s="145">
        <f t="shared" si="6"/>
        <v>3</v>
      </c>
      <c r="H61" s="145" t="str">
        <f t="shared" si="7"/>
        <v>Medium</v>
      </c>
      <c r="I61" s="146" t="str">
        <f>INDEX(Trends!$D$3:$D$404,MATCH(B61,Trends!$C$3:$C$404,0))</f>
        <v>Increasing</v>
      </c>
      <c r="J61" s="145" t="str">
        <f>VLOOKUP($B61,Reliability!$A$3:$I$170,9,FALSE)</f>
        <v>High</v>
      </c>
      <c r="K61" s="147">
        <f t="shared" si="8"/>
        <v>3.1</v>
      </c>
      <c r="L61" s="147">
        <f>VLOOKUP($B61,'Impact of the crisis'!$C$6:$N$170,12,FALSE)</f>
        <v>2.6</v>
      </c>
      <c r="M61" s="147">
        <f>VLOOKUP($B61,'Impact of the crisis'!$C$6:$AB$170,26,FALSE)</f>
        <v>3.3</v>
      </c>
      <c r="N61" s="147">
        <f>VLOOKUP($B61,'Conditions of people affected'!$C$6:$R$170,16,FALSE)</f>
        <v>3.5</v>
      </c>
      <c r="O61" s="147">
        <f>VLOOKUP($B61,'Conditions of people affected'!$C$6:$R$170,9,FALSE)</f>
        <v>4</v>
      </c>
      <c r="P61" s="147">
        <f>VLOOKUP($B61,'Conditions of people affected'!$C$6:$R$170,15,FALSE)</f>
        <v>3</v>
      </c>
      <c r="Q61" s="147">
        <f t="shared" si="9"/>
        <v>1.5</v>
      </c>
      <c r="R61" s="147">
        <f>VLOOKUP($B61,'Complexity of the crisis'!$C$6:$AN$170,22,FALSE)</f>
        <v>2</v>
      </c>
      <c r="S61" s="147">
        <f>VLOOKUP($B61,'Complexity of the crisis'!$C$6:$AN$170,38,FALSE)</f>
        <v>1</v>
      </c>
      <c r="T61" s="151" t="str">
        <f>VLOOKUP(B61,Lists!$C$3:$E$163,3,FALSE)</f>
        <v>Africa</v>
      </c>
      <c r="U61" s="152">
        <f>VLOOKUP(B61,'INFORM Severity - hidden'!$C$5:$V$200,20,FALSE)</f>
        <v>45138</v>
      </c>
    </row>
    <row r="62" spans="1:21" x14ac:dyDescent="0.25">
      <c r="A62" s="148" t="str">
        <f t="array" ref="A62">IFERROR(INDEX(Lists!$B$2:$B$200,SMALL(IF(Lists!$I$2:$I$200="Individual",ROW(Lists!$B$2:$B$200)),ROW(58:58))-1,1),"")</f>
        <v>Criminal Violence in Mexico</v>
      </c>
      <c r="B62" s="149" t="str">
        <f>VLOOKUP(A62,Lists!$B$2:$G$200,2,FALSE)</f>
        <v>MEX002</v>
      </c>
      <c r="C62" s="149" t="str">
        <f>VLOOKUP(B62,'INFORM Severity - hidden'!$C$5:$D$200,2,FALSE)</f>
        <v>Mexico</v>
      </c>
      <c r="D62" s="149" t="str">
        <f>VLOOKUP(A62,Lists!$B$2:$G$200,3,FALSE)</f>
        <v>MEX</v>
      </c>
      <c r="E62" s="150" t="str">
        <f>VLOOKUP(A62,Lists!$B$2:$G$200,5,FALSE)</f>
        <v>Violence,Displacement</v>
      </c>
      <c r="F62" s="144" t="str">
        <f t="shared" si="5"/>
        <v>x</v>
      </c>
      <c r="G62" s="145" t="str">
        <f t="shared" si="6"/>
        <v>x</v>
      </c>
      <c r="H62" s="145" t="str">
        <f t="shared" si="7"/>
        <v>x</v>
      </c>
      <c r="I62" s="146" t="str">
        <f>INDEX(Trends!$D$3:$D$404,MATCH(B62,Trends!$C$3:$C$404,0))</f>
        <v>-</v>
      </c>
      <c r="J62" s="145" t="str">
        <f>VLOOKUP($B62,Reliability!$A$3:$I$170,9,FALSE)</f>
        <v>High</v>
      </c>
      <c r="K62" s="147">
        <f t="shared" si="8"/>
        <v>4.0999999999999996</v>
      </c>
      <c r="L62" s="147">
        <f>VLOOKUP($B62,'Impact of the crisis'!$C$6:$N$170,12,FALSE)</f>
        <v>5</v>
      </c>
      <c r="M62" s="147">
        <f>VLOOKUP($B62,'Impact of the crisis'!$C$6:$AB$170,26,FALSE)</f>
        <v>3.4</v>
      </c>
      <c r="N62" s="147" t="str">
        <f>VLOOKUP($B62,'Conditions of people affected'!$C$6:$R$170,16,FALSE)</f>
        <v>x</v>
      </c>
      <c r="O62" s="147" t="str">
        <f>VLOOKUP($B62,'Conditions of people affected'!$C$6:$R$170,9,FALSE)</f>
        <v>x</v>
      </c>
      <c r="P62" s="147" t="str">
        <f>VLOOKUP($B62,'Conditions of people affected'!$C$6:$R$170,15,FALSE)</f>
        <v>x</v>
      </c>
      <c r="Q62" s="147">
        <f t="shared" si="9"/>
        <v>3.3</v>
      </c>
      <c r="R62" s="147">
        <f>VLOOKUP($B62,'Complexity of the crisis'!$C$6:$AN$170,22,FALSE)</f>
        <v>3</v>
      </c>
      <c r="S62" s="147">
        <f>VLOOKUP($B62,'Complexity of the crisis'!$C$6:$AN$170,38,FALSE)</f>
        <v>3.5</v>
      </c>
      <c r="T62" s="151" t="str">
        <f>VLOOKUP(B62,Lists!$C$3:$E$163,3,FALSE)</f>
        <v>Americas</v>
      </c>
      <c r="U62" s="152">
        <f>VLOOKUP(B62,'INFORM Severity - hidden'!$C$5:$V$200,20,FALSE)</f>
        <v>45126</v>
      </c>
    </row>
    <row r="63" spans="1:21" x14ac:dyDescent="0.25">
      <c r="A63" s="148" t="str">
        <f t="array" ref="A63">IFERROR(INDEX(Lists!$B$2:$B$200,SMALL(IF(Lists!$I$2:$I$200="Individual",ROW(Lists!$B$2:$B$200)),ROW(59:59))-1,1),"")</f>
        <v>Mixed Migration in Mexico</v>
      </c>
      <c r="B63" s="149" t="str">
        <f>VLOOKUP(A63,Lists!$B$2:$G$200,2,FALSE)</f>
        <v>MEX003</v>
      </c>
      <c r="C63" s="149" t="str">
        <f>VLOOKUP(B63,'INFORM Severity - hidden'!$C$5:$D$200,2,FALSE)</f>
        <v>Mexico</v>
      </c>
      <c r="D63" s="149" t="str">
        <f>VLOOKUP(A63,Lists!$B$2:$G$200,3,FALSE)</f>
        <v>MEX</v>
      </c>
      <c r="E63" s="150" t="str">
        <f>VLOOKUP(A63,Lists!$B$2:$G$200,5,FALSE)</f>
        <v>Displacement</v>
      </c>
      <c r="F63" s="144">
        <f t="shared" si="5"/>
        <v>2.6</v>
      </c>
      <c r="G63" s="145">
        <f t="shared" si="6"/>
        <v>3</v>
      </c>
      <c r="H63" s="145" t="str">
        <f t="shared" si="7"/>
        <v>Medium</v>
      </c>
      <c r="I63" s="146" t="str">
        <f>INDEX(Trends!$D$3:$D$404,MATCH(B63,Trends!$C$3:$C$404,0))</f>
        <v>Stable</v>
      </c>
      <c r="J63" s="145" t="str">
        <f>VLOOKUP($B63,Reliability!$A$3:$I$170,9,FALSE)</f>
        <v>High</v>
      </c>
      <c r="K63" s="147">
        <f t="shared" si="8"/>
        <v>3.8</v>
      </c>
      <c r="L63" s="147">
        <f>VLOOKUP($B63,'Impact of the crisis'!$C$6:$N$170,12,FALSE)</f>
        <v>4.8</v>
      </c>
      <c r="M63" s="147">
        <f>VLOOKUP($B63,'Impact of the crisis'!$C$6:$AB$170,26,FALSE)</f>
        <v>3</v>
      </c>
      <c r="N63" s="147">
        <f>VLOOKUP($B63,'Conditions of people affected'!$C$6:$R$170,16,FALSE)</f>
        <v>1.35</v>
      </c>
      <c r="O63" s="147">
        <f>VLOOKUP($B63,'Conditions of people affected'!$C$6:$R$170,9,FALSE)</f>
        <v>1.7</v>
      </c>
      <c r="P63" s="147">
        <f>VLOOKUP($B63,'Conditions of people affected'!$C$6:$R$170,15,FALSE)</f>
        <v>1</v>
      </c>
      <c r="Q63" s="147">
        <f t="shared" si="9"/>
        <v>3</v>
      </c>
      <c r="R63" s="147">
        <f>VLOOKUP($B63,'Complexity of the crisis'!$C$6:$AN$170,22,FALSE)</f>
        <v>3</v>
      </c>
      <c r="S63" s="147">
        <f>VLOOKUP($B63,'Complexity of the crisis'!$C$6:$AN$170,38,FALSE)</f>
        <v>3</v>
      </c>
      <c r="T63" s="151" t="str">
        <f>VLOOKUP(B63,Lists!$C$3:$E$163,3,FALSE)</f>
        <v>Americas</v>
      </c>
      <c r="U63" s="152">
        <f>VLOOKUP(B63,'INFORM Severity - hidden'!$C$5:$V$200,20,FALSE)</f>
        <v>45126</v>
      </c>
    </row>
    <row r="64" spans="1:21" x14ac:dyDescent="0.25">
      <c r="A64" s="148" t="str">
        <f t="array" ref="A64">IFERROR(INDEX(Lists!$B$2:$B$200,SMALL(IF(Lists!$I$2:$I$200="Individual",ROW(Lists!$B$2:$B$200)),ROW(60:60))-1,1),"")</f>
        <v>Complex crisis in Mali</v>
      </c>
      <c r="B64" s="149" t="str">
        <f>VLOOKUP(A64,Lists!$B$2:$G$200,2,FALSE)</f>
        <v>MLI001</v>
      </c>
      <c r="C64" s="149" t="str">
        <f>VLOOKUP(B64,'INFORM Severity - hidden'!$C$5:$D$200,2,FALSE)</f>
        <v>Mali</v>
      </c>
      <c r="D64" s="149" t="str">
        <f>VLOOKUP(A64,Lists!$B$2:$G$200,3,FALSE)</f>
        <v>MLI</v>
      </c>
      <c r="E64" s="150" t="str">
        <f>VLOOKUP(A64,Lists!$B$2:$G$200,5,FALSE)</f>
        <v>Conflict</v>
      </c>
      <c r="F64" s="144">
        <f t="shared" si="5"/>
        <v>4.3</v>
      </c>
      <c r="G64" s="145">
        <f t="shared" si="6"/>
        <v>5</v>
      </c>
      <c r="H64" s="145" t="str">
        <f t="shared" si="7"/>
        <v>Very High</v>
      </c>
      <c r="I64" s="146" t="str">
        <f>INDEX(Trends!$D$3:$D$404,MATCH(B64,Trends!$C$3:$C$404,0))</f>
        <v>Stable</v>
      </c>
      <c r="J64" s="145" t="str">
        <f>VLOOKUP($B64,Reliability!$A$3:$I$170,9,FALSE)</f>
        <v>Very High</v>
      </c>
      <c r="K64" s="147">
        <f t="shared" si="8"/>
        <v>4.4000000000000004</v>
      </c>
      <c r="L64" s="147">
        <f>VLOOKUP($B64,'Impact of the crisis'!$C$6:$N$170,12,FALSE)</f>
        <v>4.9000000000000004</v>
      </c>
      <c r="M64" s="147">
        <f>VLOOKUP($B64,'Impact of the crisis'!$C$6:$AB$170,26,FALSE)</f>
        <v>4.0999999999999996</v>
      </c>
      <c r="N64" s="147">
        <f>VLOOKUP($B64,'Conditions of people affected'!$C$6:$R$170,16,FALSE)</f>
        <v>4.45</v>
      </c>
      <c r="O64" s="147">
        <f>VLOOKUP($B64,'Conditions of people affected'!$C$6:$R$170,9,FALSE)</f>
        <v>4.9000000000000004</v>
      </c>
      <c r="P64" s="147">
        <f>VLOOKUP($B64,'Conditions of people affected'!$C$6:$R$170,15,FALSE)</f>
        <v>4</v>
      </c>
      <c r="Q64" s="147">
        <f t="shared" si="9"/>
        <v>3.9</v>
      </c>
      <c r="R64" s="147">
        <f>VLOOKUP($B64,'Complexity of the crisis'!$C$6:$AN$170,22,FALSE)</f>
        <v>3.2</v>
      </c>
      <c r="S64" s="147">
        <f>VLOOKUP($B64,'Complexity of the crisis'!$C$6:$AN$170,38,FALSE)</f>
        <v>4.5</v>
      </c>
      <c r="T64" s="151" t="str">
        <f>VLOOKUP(B64,Lists!$C$3:$E$163,3,FALSE)</f>
        <v>Africa</v>
      </c>
      <c r="U64" s="152">
        <f>VLOOKUP(B64,'INFORM Severity - hidden'!$C$5:$V$200,20,FALSE)</f>
        <v>45133</v>
      </c>
    </row>
    <row r="65" spans="1:21" x14ac:dyDescent="0.25">
      <c r="A65" s="148" t="str">
        <f t="array" ref="A65">IFERROR(INDEX(Lists!$B$2:$B$200,SMALL(IF(Lists!$I$2:$I$200="Individual",ROW(Lists!$B$2:$B$200)),ROW(61:61))-1,1),"")</f>
        <v>Rakhine Conflict</v>
      </c>
      <c r="B65" s="149" t="str">
        <f>VLOOKUP(A65,Lists!$B$2:$G$200,2,FALSE)</f>
        <v>MMR002</v>
      </c>
      <c r="C65" s="149" t="str">
        <f>VLOOKUP(B65,'INFORM Severity - hidden'!$C$5:$D$200,2,FALSE)</f>
        <v>Myanmar</v>
      </c>
      <c r="D65" s="149" t="str">
        <f>VLOOKUP(A65,Lists!$B$2:$G$200,3,FALSE)</f>
        <v>MMR</v>
      </c>
      <c r="E65" s="150" t="str">
        <f>VLOOKUP(A65,Lists!$B$2:$G$200,5,FALSE)</f>
        <v>Conflict</v>
      </c>
      <c r="F65" s="144">
        <f t="shared" si="5"/>
        <v>3.7</v>
      </c>
      <c r="G65" s="145">
        <f t="shared" si="6"/>
        <v>4</v>
      </c>
      <c r="H65" s="145" t="str">
        <f t="shared" si="7"/>
        <v>High</v>
      </c>
      <c r="I65" s="146" t="str">
        <f>INDEX(Trends!$D$3:$D$404,MATCH(B65,Trends!$C$3:$C$404,0))</f>
        <v>Decreasing</v>
      </c>
      <c r="J65" s="145" t="str">
        <f>VLOOKUP($B65,Reliability!$A$3:$I$170,9,FALSE)</f>
        <v>Very High</v>
      </c>
      <c r="K65" s="147">
        <f t="shared" si="8"/>
        <v>3.1</v>
      </c>
      <c r="L65" s="147">
        <f>VLOOKUP($B65,'Impact of the crisis'!$C$6:$N$170,12,FALSE)</f>
        <v>1.2</v>
      </c>
      <c r="M65" s="147">
        <f>VLOOKUP($B65,'Impact of the crisis'!$C$6:$AB$170,26,FALSE)</f>
        <v>3.8</v>
      </c>
      <c r="N65" s="147">
        <f>VLOOKUP($B65,'Conditions of people affected'!$C$6:$R$170,16,FALSE)</f>
        <v>3.85</v>
      </c>
      <c r="O65" s="147">
        <f>VLOOKUP($B65,'Conditions of people affected'!$C$6:$R$170,9,FALSE)</f>
        <v>3.7</v>
      </c>
      <c r="P65" s="147">
        <f>VLOOKUP($B65,'Conditions of people affected'!$C$6:$R$170,15,FALSE)</f>
        <v>4</v>
      </c>
      <c r="Q65" s="147">
        <f t="shared" si="9"/>
        <v>4</v>
      </c>
      <c r="R65" s="147">
        <f>VLOOKUP($B65,'Complexity of the crisis'!$C$6:$AN$170,22,FALSE)</f>
        <v>3.9</v>
      </c>
      <c r="S65" s="147">
        <f>VLOOKUP($B65,'Complexity of the crisis'!$C$6:$AN$170,38,FALSE)</f>
        <v>4</v>
      </c>
      <c r="T65" s="151" t="str">
        <f>VLOOKUP(B65,Lists!$C$3:$E$163,3,FALSE)</f>
        <v>Asia</v>
      </c>
      <c r="U65" s="152">
        <f>VLOOKUP(B65,'INFORM Severity - hidden'!$C$5:$V$200,20,FALSE)</f>
        <v>45126</v>
      </c>
    </row>
    <row r="66" spans="1:21" x14ac:dyDescent="0.25">
      <c r="A66" s="148" t="str">
        <f t="array" ref="A66">IFERROR(INDEX(Lists!$B$2:$B$200,SMALL(IF(Lists!$I$2:$I$200="Individual",ROW(Lists!$B$2:$B$200)),ROW(62:62))-1,1),"")</f>
        <v>Kachin and Shan Conflict</v>
      </c>
      <c r="B66" s="149" t="str">
        <f>VLOOKUP(A66,Lists!$B$2:$G$200,2,FALSE)</f>
        <v>MMR003</v>
      </c>
      <c r="C66" s="149" t="str">
        <f>VLOOKUP(B66,'INFORM Severity - hidden'!$C$5:$D$200,2,FALSE)</f>
        <v>Myanmar</v>
      </c>
      <c r="D66" s="149" t="str">
        <f>VLOOKUP(A66,Lists!$B$2:$G$200,3,FALSE)</f>
        <v>MMR</v>
      </c>
      <c r="E66" s="150" t="str">
        <f>VLOOKUP(A66,Lists!$B$2:$G$200,5,FALSE)</f>
        <v>Conflict</v>
      </c>
      <c r="F66" s="144">
        <f t="shared" si="5"/>
        <v>3.6</v>
      </c>
      <c r="G66" s="145">
        <f t="shared" si="6"/>
        <v>4</v>
      </c>
      <c r="H66" s="145" t="str">
        <f t="shared" si="7"/>
        <v>High</v>
      </c>
      <c r="I66" s="146" t="str">
        <f>INDEX(Trends!$D$3:$D$404,MATCH(B66,Trends!$C$3:$C$404,0))</f>
        <v>Decreasing</v>
      </c>
      <c r="J66" s="145" t="str">
        <f>VLOOKUP($B66,Reliability!$A$3:$I$170,9,FALSE)</f>
        <v>Very High</v>
      </c>
      <c r="K66" s="147">
        <f t="shared" si="8"/>
        <v>3.2</v>
      </c>
      <c r="L66" s="147">
        <f>VLOOKUP($B66,'Impact of the crisis'!$C$6:$N$170,12,FALSE)</f>
        <v>1.9</v>
      </c>
      <c r="M66" s="147">
        <f>VLOOKUP($B66,'Impact of the crisis'!$C$6:$AB$170,26,FALSE)</f>
        <v>3.7</v>
      </c>
      <c r="N66" s="147">
        <f>VLOOKUP($B66,'Conditions of people affected'!$C$6:$R$170,16,FALSE)</f>
        <v>3.8</v>
      </c>
      <c r="O66" s="147">
        <f>VLOOKUP($B66,'Conditions of people affected'!$C$6:$R$170,9,FALSE)</f>
        <v>3.6</v>
      </c>
      <c r="P66" s="147">
        <f>VLOOKUP($B66,'Conditions of people affected'!$C$6:$R$170,15,FALSE)</f>
        <v>4</v>
      </c>
      <c r="Q66" s="147">
        <f t="shared" si="9"/>
        <v>3.7</v>
      </c>
      <c r="R66" s="147">
        <f>VLOOKUP($B66,'Complexity of the crisis'!$C$6:$AN$170,22,FALSE)</f>
        <v>3.9</v>
      </c>
      <c r="S66" s="147">
        <f>VLOOKUP($B66,'Complexity of the crisis'!$C$6:$AN$170,38,FALSE)</f>
        <v>3.5</v>
      </c>
      <c r="T66" s="151" t="str">
        <f>VLOOKUP(B66,Lists!$C$3:$E$163,3,FALSE)</f>
        <v>Asia</v>
      </c>
      <c r="U66" s="152">
        <f>VLOOKUP(B66,'INFORM Severity - hidden'!$C$5:$V$200,20,FALSE)</f>
        <v>45126</v>
      </c>
    </row>
    <row r="67" spans="1:21" x14ac:dyDescent="0.25">
      <c r="A67" s="148" t="str">
        <f t="array" ref="A67">IFERROR(INDEX(Lists!$B$2:$B$200,SMALL(IF(Lists!$I$2:$I$200="Individual",ROW(Lists!$B$2:$B$200)),ROW(63:63))-1,1),"")</f>
        <v>Post-coup conflict in Myanmar</v>
      </c>
      <c r="B67" s="149" t="str">
        <f>VLOOKUP(A67,Lists!$B$2:$G$200,2,FALSE)</f>
        <v>MMR004</v>
      </c>
      <c r="C67" s="149" t="str">
        <f>VLOOKUP(B67,'INFORM Severity - hidden'!$C$5:$D$200,2,FALSE)</f>
        <v>Myanmar</v>
      </c>
      <c r="D67" s="149" t="str">
        <f>VLOOKUP(A67,Lists!$B$2:$G$200,3,FALSE)</f>
        <v>MMR</v>
      </c>
      <c r="E67" s="150" t="str">
        <f>VLOOKUP(A67,Lists!$B$2:$G$200,5,FALSE)</f>
        <v>Violence,Socio-political,Conflict</v>
      </c>
      <c r="F67" s="144">
        <f t="shared" si="5"/>
        <v>4.4000000000000004</v>
      </c>
      <c r="G67" s="145">
        <f t="shared" si="6"/>
        <v>5</v>
      </c>
      <c r="H67" s="145" t="str">
        <f t="shared" si="7"/>
        <v>Very High</v>
      </c>
      <c r="I67" s="146" t="str">
        <f>INDEX(Trends!$D$3:$D$404,MATCH(B67,Trends!$C$3:$C$404,0))</f>
        <v>Stable</v>
      </c>
      <c r="J67" s="145" t="str">
        <f>VLOOKUP($B67,Reliability!$A$3:$I$170,9,FALSE)</f>
        <v>Very High</v>
      </c>
      <c r="K67" s="147">
        <f t="shared" si="8"/>
        <v>4.5</v>
      </c>
      <c r="L67" s="147">
        <f>VLOOKUP($B67,'Impact of the crisis'!$C$6:$N$170,12,FALSE)</f>
        <v>4.4000000000000004</v>
      </c>
      <c r="M67" s="147">
        <f>VLOOKUP($B67,'Impact of the crisis'!$C$6:$AB$170,26,FALSE)</f>
        <v>4.5999999999999996</v>
      </c>
      <c r="N67" s="147">
        <f>VLOOKUP($B67,'Conditions of people affected'!$C$6:$R$170,16,FALSE)</f>
        <v>4.5</v>
      </c>
      <c r="O67" s="147">
        <f>VLOOKUP($B67,'Conditions of people affected'!$C$6:$R$170,9,FALSE)</f>
        <v>5</v>
      </c>
      <c r="P67" s="147">
        <f>VLOOKUP($B67,'Conditions of people affected'!$C$6:$R$170,15,FALSE)</f>
        <v>4</v>
      </c>
      <c r="Q67" s="147">
        <f t="shared" si="9"/>
        <v>4</v>
      </c>
      <c r="R67" s="147">
        <f>VLOOKUP($B67,'Complexity of the crisis'!$C$6:$AN$170,22,FALSE)</f>
        <v>3.9</v>
      </c>
      <c r="S67" s="147">
        <f>VLOOKUP($B67,'Complexity of the crisis'!$C$6:$AN$170,38,FALSE)</f>
        <v>4</v>
      </c>
      <c r="T67" s="151" t="str">
        <f>VLOOKUP(B67,Lists!$C$3:$E$163,3,FALSE)</f>
        <v>Asia</v>
      </c>
      <c r="U67" s="152">
        <f>VLOOKUP(B67,'INFORM Severity - hidden'!$C$5:$V$200,20,FALSE)</f>
        <v>45126</v>
      </c>
    </row>
    <row r="68" spans="1:21" x14ac:dyDescent="0.25">
      <c r="A68" s="148" t="str">
        <f t="array" ref="A68">IFERROR(INDEX(Lists!$B$2:$B$200,SMALL(IF(Lists!$I$2:$I$200="Individual",ROW(Lists!$B$2:$B$200)),ROW(64:64))-1,1),"")</f>
        <v>Cyclone Mocha in Myanmar</v>
      </c>
      <c r="B68" s="149" t="str">
        <f>VLOOKUP(A68,Lists!$B$2:$G$200,2,FALSE)</f>
        <v>MMR005</v>
      </c>
      <c r="C68" s="149" t="str">
        <f>VLOOKUP(B68,'INFORM Severity - hidden'!$C$5:$D$200,2,FALSE)</f>
        <v>Myanmar</v>
      </c>
      <c r="D68" s="149" t="str">
        <f>VLOOKUP(A68,Lists!$B$2:$G$200,3,FALSE)</f>
        <v>MMR</v>
      </c>
      <c r="E68" s="150" t="str">
        <f>VLOOKUP(A68,Lists!$B$2:$G$200,5,FALSE)</f>
        <v>Cyclone,Floods</v>
      </c>
      <c r="F68" s="144">
        <f t="shared" si="5"/>
        <v>2.8</v>
      </c>
      <c r="G68" s="145">
        <f t="shared" si="6"/>
        <v>3</v>
      </c>
      <c r="H68" s="145" t="str">
        <f t="shared" si="7"/>
        <v>Medium</v>
      </c>
      <c r="I68" s="146" t="str">
        <f>INDEX(Trends!$D$3:$D$404,MATCH(B68,Trends!$C$3:$C$404,0))</f>
        <v>Stable</v>
      </c>
      <c r="J68" s="145" t="str">
        <f>VLOOKUP($B68,Reliability!$A$3:$I$170,9,FALSE)</f>
        <v>High</v>
      </c>
      <c r="K68" s="147">
        <f t="shared" si="8"/>
        <v>2.7</v>
      </c>
      <c r="L68" s="147">
        <f>VLOOKUP($B68,'Impact of the crisis'!$C$6:$N$170,12,FALSE)</f>
        <v>2.4</v>
      </c>
      <c r="M68" s="147">
        <f>VLOOKUP($B68,'Impact of the crisis'!$C$6:$AB$170,26,FALSE)</f>
        <v>2.9</v>
      </c>
      <c r="N68" s="147">
        <f>VLOOKUP($B68,'Conditions of people affected'!$C$6:$R$170,16,FALSE)</f>
        <v>1.9</v>
      </c>
      <c r="O68" s="147">
        <f>VLOOKUP($B68,'Conditions of people affected'!$C$6:$R$170,9,FALSE)</f>
        <v>2.8</v>
      </c>
      <c r="P68" s="147">
        <f>VLOOKUP($B68,'Conditions of people affected'!$C$6:$R$170,15,FALSE)</f>
        <v>1</v>
      </c>
      <c r="Q68" s="147">
        <f t="shared" si="9"/>
        <v>4.2</v>
      </c>
      <c r="R68" s="147">
        <f>VLOOKUP($B68,'Complexity of the crisis'!$C$6:$AN$170,22,FALSE)</f>
        <v>3.9</v>
      </c>
      <c r="S68" s="147">
        <f>VLOOKUP($B68,'Complexity of the crisis'!$C$6:$AN$170,38,FALSE)</f>
        <v>4.5</v>
      </c>
      <c r="T68" s="151" t="str">
        <f>VLOOKUP(B68,Lists!$C$3:$E$163,3,FALSE)</f>
        <v>Asia</v>
      </c>
      <c r="U68" s="152">
        <f>VLOOKUP(B68,'INFORM Severity - hidden'!$C$5:$V$200,20,FALSE)</f>
        <v>45126</v>
      </c>
    </row>
    <row r="69" spans="1:21" x14ac:dyDescent="0.25">
      <c r="A69" s="148" t="str">
        <f t="array" ref="A69">IFERROR(INDEX(Lists!$B$2:$B$200,SMALL(IF(Lists!$I$2:$I$200="Individual",ROW(Lists!$B$2:$B$200)),ROW(65:65))-1,1),"")</f>
        <v>Dzud in Mongolia</v>
      </c>
      <c r="B69" s="149" t="str">
        <f>VLOOKUP(A69,Lists!$B$2:$G$200,2,FALSE)</f>
        <v>MNG002</v>
      </c>
      <c r="C69" s="149" t="str">
        <f>VLOOKUP(B69,'INFORM Severity - hidden'!$C$5:$D$200,2,FALSE)</f>
        <v>Mongolia</v>
      </c>
      <c r="D69" s="149" t="str">
        <f>VLOOKUP(A69,Lists!$B$2:$G$200,3,FALSE)</f>
        <v>MNG</v>
      </c>
      <c r="E69" s="150" t="str">
        <f>VLOOKUP(A69,Lists!$B$2:$G$200,5,FALSE)</f>
        <v>Other seasonal event</v>
      </c>
      <c r="F69" s="144">
        <f t="shared" ref="F69:F100" si="10">IF(OR(N69="x",K69="x"),"x",ROUND((5-GEOMEAN(((5-K69)/5*4+1),((5-N69)/5*4+1),((5-N69)/5*4+1)))/4*3.5+Q69*0.3,1))</f>
        <v>2.4</v>
      </c>
      <c r="G69" s="145">
        <f t="shared" ref="G69:G100" si="11">IF(F69="x","x",ROUNDUP(F69,0))</f>
        <v>3</v>
      </c>
      <c r="H69" s="145" t="str">
        <f t="shared" ref="H69:H100" si="12">IF(N69="x","x",IF(K69="x","x",(IF(G69=5,"Very High",IF(G69=4,"High",IF(G69=3,"Medium",IF(G69=2,"Low","Very Low")))))))</f>
        <v>Medium</v>
      </c>
      <c r="I69" s="146" t="str">
        <f>INDEX(Trends!$D$3:$D$404,MATCH(B69,Trends!$C$3:$C$404,0))</f>
        <v>Decreasing</v>
      </c>
      <c r="J69" s="145" t="str">
        <f>VLOOKUP($B69,Reliability!$A$3:$I$170,9,FALSE)</f>
        <v>High</v>
      </c>
      <c r="K69" s="147">
        <f t="shared" ref="K69:K100" si="13">IF(OR(M69="x",L69="x"),"x",ROUND((5-GEOMEAN(((5-L69)/5*4+1),((5-M69)/5*4+1),((5-M69)/5*4+1)))/4*5,1))</f>
        <v>2.2999999999999998</v>
      </c>
      <c r="L69" s="147">
        <f>VLOOKUP($B69,'Impact of the crisis'!$C$6:$N$170,12,FALSE)</f>
        <v>3.1</v>
      </c>
      <c r="M69" s="147">
        <f>VLOOKUP($B69,'Impact of the crisis'!$C$6:$AB$170,26,FALSE)</f>
        <v>1.8</v>
      </c>
      <c r="N69" s="147">
        <f>VLOOKUP($B69,'Conditions of people affected'!$C$6:$R$170,16,FALSE)</f>
        <v>3.1</v>
      </c>
      <c r="O69" s="147">
        <f>VLOOKUP($B69,'Conditions of people affected'!$C$6:$R$170,9,FALSE)</f>
        <v>2.2000000000000002</v>
      </c>
      <c r="P69" s="147">
        <f>VLOOKUP($B69,'Conditions of people affected'!$C$6:$R$170,15,FALSE)</f>
        <v>4</v>
      </c>
      <c r="Q69" s="147">
        <f t="shared" ref="Q69:Q100" si="14">IF(OR(S69="x",R69="x"),R69,ROUND((5-GEOMEAN(((5-R69)/5*4+1),((5-S69)/5*4+1)))/4*5,1))</f>
        <v>1.3</v>
      </c>
      <c r="R69" s="147">
        <f>VLOOKUP($B69,'Complexity of the crisis'!$C$6:$AN$170,22,FALSE)</f>
        <v>1.1000000000000001</v>
      </c>
      <c r="S69" s="147">
        <f>VLOOKUP($B69,'Complexity of the crisis'!$C$6:$AN$170,38,FALSE)</f>
        <v>1.5</v>
      </c>
      <c r="T69" s="151" t="str">
        <f>VLOOKUP(B69,Lists!$C$3:$E$163,3,FALSE)</f>
        <v>Asia</v>
      </c>
      <c r="U69" s="152">
        <f>VLOOKUP(B69,'INFORM Severity - hidden'!$C$5:$V$200,20,FALSE)</f>
        <v>45138</v>
      </c>
    </row>
    <row r="70" spans="1:21" x14ac:dyDescent="0.25">
      <c r="A70" s="148" t="str">
        <f t="array" ref="A70">IFERROR(INDEX(Lists!$B$2:$B$200,SMALL(IF(Lists!$I$2:$I$200="Individual",ROW(Lists!$B$2:$B$200)),ROW(66:66))-1,1),"")</f>
        <v>Floods in Ulaanbaatar</v>
      </c>
      <c r="B70" s="149" t="str">
        <f>VLOOKUP(A70,Lists!$B$2:$G$200,2,FALSE)</f>
        <v>MNG003</v>
      </c>
      <c r="C70" s="149" t="str">
        <f>VLOOKUP(B70,'INFORM Severity - hidden'!$C$5:$D$200,2,FALSE)</f>
        <v>Mongolia</v>
      </c>
      <c r="D70" s="149" t="str">
        <f>VLOOKUP(A70,Lists!$B$2:$G$200,3,FALSE)</f>
        <v>MNG</v>
      </c>
      <c r="E70" s="150" t="str">
        <f>VLOOKUP(A70,Lists!$B$2:$G$200,5,FALSE)</f>
        <v>Floods</v>
      </c>
      <c r="F70" s="144">
        <f t="shared" si="10"/>
        <v>1.1000000000000001</v>
      </c>
      <c r="G70" s="145">
        <f t="shared" si="11"/>
        <v>2</v>
      </c>
      <c r="H70" s="145" t="str">
        <f t="shared" si="12"/>
        <v>Low</v>
      </c>
      <c r="I70" s="146" t="str">
        <f>INDEX(Trends!$D$3:$D$404,MATCH(B70,Trends!$C$3:$C$404,0))</f>
        <v>-</v>
      </c>
      <c r="J70" s="145" t="str">
        <f>VLOOKUP($B70,Reliability!$A$3:$I$170,9,FALSE)</f>
        <v>Very High</v>
      </c>
      <c r="K70" s="147">
        <f t="shared" si="13"/>
        <v>1.3</v>
      </c>
      <c r="L70" s="147">
        <f>VLOOKUP($B70,'Impact of the crisis'!$C$6:$N$170,12,FALSE)</f>
        <v>1</v>
      </c>
      <c r="M70" s="147">
        <f>VLOOKUP($B70,'Impact of the crisis'!$C$6:$AB$170,26,FALSE)</f>
        <v>1.5</v>
      </c>
      <c r="N70" s="147">
        <f>VLOOKUP($B70,'Conditions of people affected'!$C$6:$R$170,16,FALSE)</f>
        <v>1.05</v>
      </c>
      <c r="O70" s="147">
        <f>VLOOKUP($B70,'Conditions of people affected'!$C$6:$R$170,9,FALSE)</f>
        <v>0.1</v>
      </c>
      <c r="P70" s="147">
        <f>VLOOKUP($B70,'Conditions of people affected'!$C$6:$R$170,15,FALSE)</f>
        <v>2</v>
      </c>
      <c r="Q70" s="147">
        <f t="shared" si="14"/>
        <v>1.1000000000000001</v>
      </c>
      <c r="R70" s="147">
        <f>VLOOKUP($B70,'Complexity of the crisis'!$C$6:$AN$170,22,FALSE)</f>
        <v>1.1000000000000001</v>
      </c>
      <c r="S70" s="147">
        <f>VLOOKUP($B70,'Complexity of the crisis'!$C$6:$AN$170,38,FALSE)</f>
        <v>1</v>
      </c>
      <c r="T70" s="151" t="str">
        <f>VLOOKUP(B70,Lists!$C$3:$E$163,3,FALSE)</f>
        <v>Asia</v>
      </c>
      <c r="U70" s="152">
        <f>VLOOKUP(B70,'INFORM Severity - hidden'!$C$5:$V$200,20,FALSE)</f>
        <v>45134</v>
      </c>
    </row>
    <row r="71" spans="1:21" x14ac:dyDescent="0.25">
      <c r="A71" s="148" t="str">
        <f t="array" ref="A71">IFERROR(INDEX(Lists!$B$2:$B$200,SMALL(IF(Lists!$I$2:$I$200="Individual",ROW(Lists!$B$2:$B$200)),ROW(67:67))-1,1),"")</f>
        <v>Cabo Delgado Islamist Insurgency</v>
      </c>
      <c r="B71" s="149" t="str">
        <f>VLOOKUP(A71,Lists!$B$2:$G$200,2,FALSE)</f>
        <v>MOZ004</v>
      </c>
      <c r="C71" s="149" t="str">
        <f>VLOOKUP(B71,'INFORM Severity - hidden'!$C$5:$D$200,2,FALSE)</f>
        <v>Mozambique</v>
      </c>
      <c r="D71" s="149" t="str">
        <f>VLOOKUP(A71,Lists!$B$2:$G$200,3,FALSE)</f>
        <v>MOZ</v>
      </c>
      <c r="E71" s="150" t="str">
        <f>VLOOKUP(A71,Lists!$B$2:$G$200,5,FALSE)</f>
        <v>Conflict,Displacement</v>
      </c>
      <c r="F71" s="144">
        <f t="shared" si="10"/>
        <v>3.4</v>
      </c>
      <c r="G71" s="145">
        <f t="shared" si="11"/>
        <v>4</v>
      </c>
      <c r="H71" s="145" t="str">
        <f t="shared" si="12"/>
        <v>High</v>
      </c>
      <c r="I71" s="146" t="str">
        <f>INDEX(Trends!$D$3:$D$404,MATCH(B71,Trends!$C$3:$C$404,0))</f>
        <v>Decreasing</v>
      </c>
      <c r="J71" s="145" t="str">
        <f>VLOOKUP($B71,Reliability!$A$3:$I$170,9,FALSE)</f>
        <v>High</v>
      </c>
      <c r="K71" s="147">
        <f t="shared" si="13"/>
        <v>3.6</v>
      </c>
      <c r="L71" s="147">
        <f>VLOOKUP($B71,'Impact of the crisis'!$C$6:$N$170,12,FALSE)</f>
        <v>2.8</v>
      </c>
      <c r="M71" s="147">
        <f>VLOOKUP($B71,'Impact of the crisis'!$C$6:$AB$170,26,FALSE)</f>
        <v>3.9</v>
      </c>
      <c r="N71" s="147">
        <f>VLOOKUP($B71,'Conditions of people affected'!$C$6:$R$170,16,FALSE)</f>
        <v>3.4</v>
      </c>
      <c r="O71" s="147">
        <f>VLOOKUP($B71,'Conditions of people affected'!$C$6:$R$170,9,FALSE)</f>
        <v>3.8</v>
      </c>
      <c r="P71" s="147">
        <f>VLOOKUP($B71,'Conditions of people affected'!$C$6:$R$170,15,FALSE)</f>
        <v>3</v>
      </c>
      <c r="Q71" s="147">
        <f t="shared" si="14"/>
        <v>3.3</v>
      </c>
      <c r="R71" s="147">
        <f>VLOOKUP($B71,'Complexity of the crisis'!$C$6:$AN$170,22,FALSE)</f>
        <v>3.6</v>
      </c>
      <c r="S71" s="147">
        <f>VLOOKUP($B71,'Complexity of the crisis'!$C$6:$AN$170,38,FALSE)</f>
        <v>3</v>
      </c>
      <c r="T71" s="151" t="str">
        <f>VLOOKUP(B71,Lists!$C$3:$E$163,3,FALSE)</f>
        <v>Africa</v>
      </c>
      <c r="U71" s="152">
        <f>VLOOKUP(B71,'INFORM Severity - hidden'!$C$5:$V$200,20,FALSE)</f>
        <v>45138</v>
      </c>
    </row>
    <row r="72" spans="1:21" x14ac:dyDescent="0.25">
      <c r="A72" s="148" t="str">
        <f t="array" ref="A72">IFERROR(INDEX(Lists!$B$2:$B$200,SMALL(IF(Lists!$I$2:$I$200="Individual",ROW(Lists!$B$2:$B$200)),ROW(68:68))-1,1),"")</f>
        <v>Floods in Maputo province in Mozambique</v>
      </c>
      <c r="B72" s="149" t="str">
        <f>VLOOKUP(A72,Lists!$B$2:$G$200,2,FALSE)</f>
        <v>MOZ009</v>
      </c>
      <c r="C72" s="149" t="str">
        <f>VLOOKUP(B72,'INFORM Severity - hidden'!$C$5:$D$200,2,FALSE)</f>
        <v>Mozambique</v>
      </c>
      <c r="D72" s="149" t="str">
        <f>VLOOKUP(A72,Lists!$B$2:$G$200,3,FALSE)</f>
        <v>MOZ</v>
      </c>
      <c r="E72" s="150" t="str">
        <f>VLOOKUP(A72,Lists!$B$2:$G$200,5,FALSE)</f>
        <v>Floods</v>
      </c>
      <c r="F72" s="144">
        <f t="shared" si="10"/>
        <v>1.5</v>
      </c>
      <c r="G72" s="145">
        <f t="shared" si="11"/>
        <v>2</v>
      </c>
      <c r="H72" s="145" t="str">
        <f t="shared" si="12"/>
        <v>Low</v>
      </c>
      <c r="I72" s="146" t="str">
        <f>INDEX(Trends!$D$3:$D$404,MATCH(B72,Trends!$C$3:$C$404,0))</f>
        <v>Stable</v>
      </c>
      <c r="J72" s="145" t="str">
        <f>VLOOKUP($B72,Reliability!$A$3:$I$170,9,FALSE)</f>
        <v>High</v>
      </c>
      <c r="K72" s="147">
        <f t="shared" si="13"/>
        <v>1.7</v>
      </c>
      <c r="L72" s="147">
        <f>VLOOKUP($B72,'Impact of the crisis'!$C$6:$N$170,12,FALSE)</f>
        <v>1.1000000000000001</v>
      </c>
      <c r="M72" s="147">
        <f>VLOOKUP($B72,'Impact of the crisis'!$C$6:$AB$170,26,FALSE)</f>
        <v>2</v>
      </c>
      <c r="N72" s="147">
        <f>VLOOKUP($B72,'Conditions of people affected'!$C$6:$R$170,16,FALSE)</f>
        <v>0.7</v>
      </c>
      <c r="O72" s="147">
        <f>VLOOKUP($B72,'Conditions of people affected'!$C$6:$R$170,9,FALSE)</f>
        <v>0.4</v>
      </c>
      <c r="P72" s="147">
        <f>VLOOKUP($B72,'Conditions of people affected'!$C$6:$R$170,15,FALSE)</f>
        <v>1</v>
      </c>
      <c r="Q72" s="147">
        <f t="shared" si="14"/>
        <v>2.5</v>
      </c>
      <c r="R72" s="147">
        <f>VLOOKUP($B72,'Complexity of the crisis'!$C$6:$AN$170,22,FALSE)</f>
        <v>3.6</v>
      </c>
      <c r="S72" s="147">
        <f>VLOOKUP($B72,'Complexity of the crisis'!$C$6:$AN$170,38,FALSE)</f>
        <v>1</v>
      </c>
      <c r="T72" s="151" t="str">
        <f>VLOOKUP(B72,Lists!$C$3:$E$163,3,FALSE)</f>
        <v>Africa</v>
      </c>
      <c r="U72" s="152">
        <f>VLOOKUP(B72,'INFORM Severity - hidden'!$C$5:$V$200,20,FALSE)</f>
        <v>45107</v>
      </c>
    </row>
    <row r="73" spans="1:21" x14ac:dyDescent="0.25">
      <c r="A73" s="148" t="str">
        <f t="array" ref="A73">IFERROR(INDEX(Lists!$B$2:$B$200,SMALL(IF(Lists!$I$2:$I$200="Individual",ROW(Lists!$B$2:$B$200)),ROW(69:69))-1,1),"")</f>
        <v>Tropical Cyclone Freddy in Mozambique</v>
      </c>
      <c r="B73" s="149" t="str">
        <f>VLOOKUP(A73,Lists!$B$2:$G$200,2,FALSE)</f>
        <v>MOZ010</v>
      </c>
      <c r="C73" s="149" t="str">
        <f>VLOOKUP(B73,'INFORM Severity - hidden'!$C$5:$D$200,2,FALSE)</f>
        <v>Mozambique</v>
      </c>
      <c r="D73" s="149" t="str">
        <f>VLOOKUP(A73,Lists!$B$2:$G$200,3,FALSE)</f>
        <v>MOZ</v>
      </c>
      <c r="E73" s="150" t="str">
        <f>VLOOKUP(A73,Lists!$B$2:$G$200,5,FALSE)</f>
        <v>Cyclone</v>
      </c>
      <c r="F73" s="144">
        <f t="shared" si="10"/>
        <v>2.2999999999999998</v>
      </c>
      <c r="G73" s="145">
        <f t="shared" si="11"/>
        <v>3</v>
      </c>
      <c r="H73" s="145" t="str">
        <f t="shared" si="12"/>
        <v>Medium</v>
      </c>
      <c r="I73" s="146" t="str">
        <f>INDEX(Trends!$D$3:$D$404,MATCH(B73,Trends!$C$3:$C$404,0))</f>
        <v>Stable</v>
      </c>
      <c r="J73" s="145" t="str">
        <f>VLOOKUP($B73,Reliability!$A$3:$I$170,9,FALSE)</f>
        <v>High</v>
      </c>
      <c r="K73" s="147">
        <f t="shared" si="13"/>
        <v>2.9</v>
      </c>
      <c r="L73" s="147">
        <f>VLOOKUP($B73,'Impact of the crisis'!$C$6:$N$170,12,FALSE)</f>
        <v>3.8</v>
      </c>
      <c r="M73" s="147">
        <f>VLOOKUP($B73,'Impact of the crisis'!$C$6:$AB$170,26,FALSE)</f>
        <v>2.4</v>
      </c>
      <c r="N73" s="147">
        <f>VLOOKUP($B73,'Conditions of people affected'!$C$6:$R$170,16,FALSE)</f>
        <v>1.75</v>
      </c>
      <c r="O73" s="147">
        <f>VLOOKUP($B73,'Conditions of people affected'!$C$6:$R$170,9,FALSE)</f>
        <v>1.5</v>
      </c>
      <c r="P73" s="147">
        <f>VLOOKUP($B73,'Conditions of people affected'!$C$6:$R$170,15,FALSE)</f>
        <v>2</v>
      </c>
      <c r="Q73" s="147">
        <f t="shared" si="14"/>
        <v>2.7</v>
      </c>
      <c r="R73" s="147">
        <f>VLOOKUP($B73,'Complexity of the crisis'!$C$6:$AN$170,22,FALSE)</f>
        <v>3.6</v>
      </c>
      <c r="S73" s="147">
        <f>VLOOKUP($B73,'Complexity of the crisis'!$C$6:$AN$170,38,FALSE)</f>
        <v>1.5</v>
      </c>
      <c r="T73" s="151" t="str">
        <f>VLOOKUP(B73,Lists!$C$3:$E$163,3,FALSE)</f>
        <v>Africa</v>
      </c>
      <c r="U73" s="152">
        <f>VLOOKUP(B73,'INFORM Severity - hidden'!$C$5:$V$200,20,FALSE)</f>
        <v>45138</v>
      </c>
    </row>
    <row r="74" spans="1:21" x14ac:dyDescent="0.25">
      <c r="A74" s="148" t="str">
        <f t="array" ref="A74">IFERROR(INDEX(Lists!$B$2:$B$200,SMALL(IF(Lists!$I$2:$I$200="Individual",ROW(Lists!$B$2:$B$200)),ROW(70:70))-1,1),"")</f>
        <v>Refugees from Mali in Mauritania</v>
      </c>
      <c r="B74" s="149" t="str">
        <f>VLOOKUP(A74,Lists!$B$2:$G$200,2,FALSE)</f>
        <v>MRT002</v>
      </c>
      <c r="C74" s="149" t="str">
        <f>VLOOKUP(B74,'INFORM Severity - hidden'!$C$5:$D$200,2,FALSE)</f>
        <v>Mauritania</v>
      </c>
      <c r="D74" s="149" t="str">
        <f>VLOOKUP(A74,Lists!$B$2:$G$200,3,FALSE)</f>
        <v>MRT</v>
      </c>
      <c r="E74" s="150" t="str">
        <f>VLOOKUP(A74,Lists!$B$2:$G$200,5,FALSE)</f>
        <v>Displacement</v>
      </c>
      <c r="F74" s="144">
        <f t="shared" si="10"/>
        <v>2.1</v>
      </c>
      <c r="G74" s="145">
        <f t="shared" si="11"/>
        <v>3</v>
      </c>
      <c r="H74" s="145" t="str">
        <f t="shared" si="12"/>
        <v>Medium</v>
      </c>
      <c r="I74" s="146" t="str">
        <f>INDEX(Trends!$D$3:$D$404,MATCH(B74,Trends!$C$3:$C$404,0))</f>
        <v>Stable</v>
      </c>
      <c r="J74" s="145" t="str">
        <f>VLOOKUP($B74,Reliability!$A$3:$I$170,9,FALSE)</f>
        <v>Very High</v>
      </c>
      <c r="K74" s="147">
        <f t="shared" si="13"/>
        <v>2.6</v>
      </c>
      <c r="L74" s="147">
        <f>VLOOKUP($B74,'Impact of the crisis'!$C$6:$N$170,12,FALSE)</f>
        <v>2</v>
      </c>
      <c r="M74" s="147">
        <f>VLOOKUP($B74,'Impact of the crisis'!$C$6:$AB$170,26,FALSE)</f>
        <v>2.9</v>
      </c>
      <c r="N74" s="147">
        <f>VLOOKUP($B74,'Conditions of people affected'!$C$6:$R$170,16,FALSE)</f>
        <v>1.85</v>
      </c>
      <c r="O74" s="147">
        <f>VLOOKUP($B74,'Conditions of people affected'!$C$6:$R$170,9,FALSE)</f>
        <v>1.7</v>
      </c>
      <c r="P74" s="147">
        <f>VLOOKUP($B74,'Conditions of people affected'!$C$6:$R$170,15,FALSE)</f>
        <v>2</v>
      </c>
      <c r="Q74" s="147">
        <f t="shared" si="14"/>
        <v>2</v>
      </c>
      <c r="R74" s="147">
        <f>VLOOKUP($B74,'Complexity of the crisis'!$C$6:$AN$170,22,FALSE)</f>
        <v>2.5</v>
      </c>
      <c r="S74" s="147">
        <f>VLOOKUP($B74,'Complexity of the crisis'!$C$6:$AN$170,38,FALSE)</f>
        <v>1.5</v>
      </c>
      <c r="T74" s="151" t="str">
        <f>VLOOKUP(B74,Lists!$C$3:$E$163,3,FALSE)</f>
        <v>Africa</v>
      </c>
      <c r="U74" s="152">
        <f>VLOOKUP(B74,'INFORM Severity - hidden'!$C$5:$V$200,20,FALSE)</f>
        <v>45129</v>
      </c>
    </row>
    <row r="75" spans="1:21" x14ac:dyDescent="0.25">
      <c r="A75" s="148" t="str">
        <f t="array" ref="A75">IFERROR(INDEX(Lists!$B$2:$B$200,SMALL(IF(Lists!$I$2:$I$200="Individual",ROW(Lists!$B$2:$B$200)),ROW(71:71))-1,1),"")</f>
        <v>Food Security in Mauritania</v>
      </c>
      <c r="B75" s="149" t="str">
        <f>VLOOKUP(A75,Lists!$B$2:$G$200,2,FALSE)</f>
        <v>MRT003</v>
      </c>
      <c r="C75" s="149" t="str">
        <f>VLOOKUP(B75,'INFORM Severity - hidden'!$C$5:$D$200,2,FALSE)</f>
        <v>Mauritania</v>
      </c>
      <c r="D75" s="149" t="str">
        <f>VLOOKUP(A75,Lists!$B$2:$G$200,3,FALSE)</f>
        <v>MRT</v>
      </c>
      <c r="E75" s="150" t="str">
        <f>VLOOKUP(A75,Lists!$B$2:$G$200,5,FALSE)</f>
        <v>Drought,Floods</v>
      </c>
      <c r="F75" s="144">
        <f t="shared" si="10"/>
        <v>2.6</v>
      </c>
      <c r="G75" s="145">
        <f t="shared" si="11"/>
        <v>3</v>
      </c>
      <c r="H75" s="145" t="str">
        <f t="shared" si="12"/>
        <v>Medium</v>
      </c>
      <c r="I75" s="146" t="str">
        <f>INDEX(Trends!$D$3:$D$404,MATCH(B75,Trends!$C$3:$C$404,0))</f>
        <v>Decreasing</v>
      </c>
      <c r="J75" s="145" t="str">
        <f>VLOOKUP($B75,Reliability!$A$3:$I$170,9,FALSE)</f>
        <v>High</v>
      </c>
      <c r="K75" s="147">
        <f t="shared" si="13"/>
        <v>2.5</v>
      </c>
      <c r="L75" s="147">
        <f>VLOOKUP($B75,'Impact of the crisis'!$C$6:$N$170,12,FALSE)</f>
        <v>4.0999999999999996</v>
      </c>
      <c r="M75" s="147">
        <f>VLOOKUP($B75,'Impact of the crisis'!$C$6:$AB$170,26,FALSE)</f>
        <v>1.3</v>
      </c>
      <c r="N75" s="147">
        <f>VLOOKUP($B75,'Conditions of people affected'!$C$6:$R$170,16,FALSE)</f>
        <v>2.9</v>
      </c>
      <c r="O75" s="147">
        <f>VLOOKUP($B75,'Conditions of people affected'!$C$6:$R$170,9,FALSE)</f>
        <v>2.8</v>
      </c>
      <c r="P75" s="147">
        <f>VLOOKUP($B75,'Conditions of people affected'!$C$6:$R$170,15,FALSE)</f>
        <v>3</v>
      </c>
      <c r="Q75" s="147">
        <f t="shared" si="14"/>
        <v>2.2999999999999998</v>
      </c>
      <c r="R75" s="147">
        <f>VLOOKUP($B75,'Complexity of the crisis'!$C$6:$AN$170,22,FALSE)</f>
        <v>2.5</v>
      </c>
      <c r="S75" s="147">
        <f>VLOOKUP($B75,'Complexity of the crisis'!$C$6:$AN$170,38,FALSE)</f>
        <v>2</v>
      </c>
      <c r="T75" s="151" t="str">
        <f>VLOOKUP(B75,Lists!$C$3:$E$163,3,FALSE)</f>
        <v>Africa</v>
      </c>
      <c r="U75" s="152">
        <f>VLOOKUP(B75,'INFORM Severity - hidden'!$C$5:$V$200,20,FALSE)</f>
        <v>45129</v>
      </c>
    </row>
    <row r="76" spans="1:21" x14ac:dyDescent="0.25">
      <c r="A76" s="148" t="str">
        <f t="array" ref="A76">IFERROR(INDEX(Lists!$B$2:$B$200,SMALL(IF(Lists!$I$2:$I$200="Individual",ROW(Lists!$B$2:$B$200)),ROW(72:72))-1,1),"")</f>
        <v>Complex crisis in Malawi</v>
      </c>
      <c r="B76" s="149" t="str">
        <f>VLOOKUP(A76,Lists!$B$2:$G$200,2,FALSE)</f>
        <v>MWI002</v>
      </c>
      <c r="C76" s="149" t="str">
        <f>VLOOKUP(B76,'INFORM Severity - hidden'!$C$5:$D$200,2,FALSE)</f>
        <v>Malawi</v>
      </c>
      <c r="D76" s="149" t="str">
        <f>VLOOKUP(A76,Lists!$B$2:$G$200,3,FALSE)</f>
        <v>MWI</v>
      </c>
      <c r="E76" s="150" t="str">
        <f>VLOOKUP(A76,Lists!$B$2:$G$200,5,FALSE)</f>
        <v>Drought,Socio-political,Cyclone</v>
      </c>
      <c r="F76" s="144">
        <f t="shared" si="10"/>
        <v>3.5</v>
      </c>
      <c r="G76" s="145">
        <f t="shared" si="11"/>
        <v>4</v>
      </c>
      <c r="H76" s="145" t="str">
        <f t="shared" si="12"/>
        <v>High</v>
      </c>
      <c r="I76" s="146" t="str">
        <f>INDEX(Trends!$D$3:$D$404,MATCH(B76,Trends!$C$3:$C$404,0))</f>
        <v>Increasing</v>
      </c>
      <c r="J76" s="145" t="str">
        <f>VLOOKUP($B76,Reliability!$A$3:$I$170,9,FALSE)</f>
        <v>Very High</v>
      </c>
      <c r="K76" s="147">
        <f t="shared" si="13"/>
        <v>4</v>
      </c>
      <c r="L76" s="147">
        <f>VLOOKUP($B76,'Impact of the crisis'!$C$6:$N$170,12,FALSE)</f>
        <v>4.4000000000000004</v>
      </c>
      <c r="M76" s="147">
        <f>VLOOKUP($B76,'Impact of the crisis'!$C$6:$AB$170,26,FALSE)</f>
        <v>3.7</v>
      </c>
      <c r="N76" s="147">
        <f>VLOOKUP($B76,'Conditions of people affected'!$C$6:$R$170,16,FALSE)</f>
        <v>3.8</v>
      </c>
      <c r="O76" s="147">
        <f>VLOOKUP($B76,'Conditions of people affected'!$C$6:$R$170,9,FALSE)</f>
        <v>4.5999999999999996</v>
      </c>
      <c r="P76" s="147">
        <f>VLOOKUP($B76,'Conditions of people affected'!$C$6:$R$170,15,FALSE)</f>
        <v>3</v>
      </c>
      <c r="Q76" s="147">
        <f t="shared" si="14"/>
        <v>2.5</v>
      </c>
      <c r="R76" s="147">
        <f>VLOOKUP($B76,'Complexity of the crisis'!$C$6:$AN$170,22,FALSE)</f>
        <v>2.4</v>
      </c>
      <c r="S76" s="147">
        <f>VLOOKUP($B76,'Complexity of the crisis'!$C$6:$AN$170,38,FALSE)</f>
        <v>2.5</v>
      </c>
      <c r="T76" s="151" t="str">
        <f>VLOOKUP(B76,Lists!$C$3:$E$163,3,FALSE)</f>
        <v>Africa</v>
      </c>
      <c r="U76" s="152">
        <f>VLOOKUP(B76,'INFORM Severity - hidden'!$C$5:$V$200,20,FALSE)</f>
        <v>45138</v>
      </c>
    </row>
    <row r="77" spans="1:21" x14ac:dyDescent="0.25">
      <c r="A77" s="148" t="str">
        <f t="array" ref="A77">IFERROR(INDEX(Lists!$B$2:$B$200,SMALL(IF(Lists!$I$2:$I$200="Individual",ROW(Lists!$B$2:$B$200)),ROW(73:73))-1,1),"")</f>
        <v>Tropical Cyclone Freddy in Malawi</v>
      </c>
      <c r="B77" s="149" t="str">
        <f>VLOOKUP(A77,Lists!$B$2:$G$200,2,FALSE)</f>
        <v>MWI005</v>
      </c>
      <c r="C77" s="149" t="str">
        <f>VLOOKUP(B77,'INFORM Severity - hidden'!$C$5:$D$200,2,FALSE)</f>
        <v>Malawi</v>
      </c>
      <c r="D77" s="149" t="str">
        <f>VLOOKUP(A77,Lists!$B$2:$G$200,3,FALSE)</f>
        <v>MWI</v>
      </c>
      <c r="E77" s="150" t="str">
        <f>VLOOKUP(A77,Lists!$B$2:$G$200,5,FALSE)</f>
        <v>Cyclone</v>
      </c>
      <c r="F77" s="144">
        <f t="shared" si="10"/>
        <v>2.9</v>
      </c>
      <c r="G77" s="145">
        <f t="shared" si="11"/>
        <v>3</v>
      </c>
      <c r="H77" s="145" t="str">
        <f t="shared" si="12"/>
        <v>Medium</v>
      </c>
      <c r="I77" s="146" t="str">
        <f>INDEX(Trends!$D$3:$D$404,MATCH(B77,Trends!$C$3:$C$404,0))</f>
        <v>Increasing</v>
      </c>
      <c r="J77" s="145" t="str">
        <f>VLOOKUP($B77,Reliability!$A$3:$I$170,9,FALSE)</f>
        <v>Very High</v>
      </c>
      <c r="K77" s="147">
        <f t="shared" si="13"/>
        <v>2.7</v>
      </c>
      <c r="L77" s="147">
        <f>VLOOKUP($B77,'Impact of the crisis'!$C$6:$N$170,12,FALSE)</f>
        <v>2.2000000000000002</v>
      </c>
      <c r="M77" s="147">
        <f>VLOOKUP($B77,'Impact of the crisis'!$C$6:$AB$170,26,FALSE)</f>
        <v>2.9</v>
      </c>
      <c r="N77" s="147">
        <f>VLOOKUP($B77,'Conditions of people affected'!$C$6:$R$170,16,FALSE)</f>
        <v>3.35</v>
      </c>
      <c r="O77" s="147">
        <f>VLOOKUP($B77,'Conditions of people affected'!$C$6:$R$170,9,FALSE)</f>
        <v>3.7</v>
      </c>
      <c r="P77" s="147">
        <f>VLOOKUP($B77,'Conditions of people affected'!$C$6:$R$170,15,FALSE)</f>
        <v>3</v>
      </c>
      <c r="Q77" s="147">
        <f t="shared" si="14"/>
        <v>2.2000000000000002</v>
      </c>
      <c r="R77" s="147">
        <f>VLOOKUP($B77,'Complexity of the crisis'!$C$6:$AN$170,22,FALSE)</f>
        <v>2.4</v>
      </c>
      <c r="S77" s="147">
        <f>VLOOKUP($B77,'Complexity of the crisis'!$C$6:$AN$170,38,FALSE)</f>
        <v>2</v>
      </c>
      <c r="T77" s="151" t="str">
        <f>VLOOKUP(B77,Lists!$C$3:$E$163,3,FALSE)</f>
        <v>Africa</v>
      </c>
      <c r="U77" s="152">
        <f>VLOOKUP(B77,'INFORM Severity - hidden'!$C$5:$V$200,20,FALSE)</f>
        <v>45138</v>
      </c>
    </row>
    <row r="78" spans="1:21" x14ac:dyDescent="0.25">
      <c r="A78" s="148" t="str">
        <f t="array" ref="A78">IFERROR(INDEX(Lists!$B$2:$B$200,SMALL(IF(Lists!$I$2:$I$200="Individual",ROW(Lists!$B$2:$B$200)),ROW(74:74))-1,1),"")</f>
        <v>International Refugees in Malaysia</v>
      </c>
      <c r="B78" s="149" t="str">
        <f>VLOOKUP(A78,Lists!$B$2:$G$200,2,FALSE)</f>
        <v>MYS001</v>
      </c>
      <c r="C78" s="149" t="str">
        <f>VLOOKUP(B78,'INFORM Severity - hidden'!$C$5:$D$200,2,FALSE)</f>
        <v>Malaysia</v>
      </c>
      <c r="D78" s="149" t="str">
        <f>VLOOKUP(A78,Lists!$B$2:$G$200,3,FALSE)</f>
        <v>MYS</v>
      </c>
      <c r="E78" s="150" t="str">
        <f>VLOOKUP(A78,Lists!$B$2:$G$200,5,FALSE)</f>
        <v>Displacement</v>
      </c>
      <c r="F78" s="144">
        <f t="shared" si="10"/>
        <v>2.2999999999999998</v>
      </c>
      <c r="G78" s="145">
        <f t="shared" si="11"/>
        <v>3</v>
      </c>
      <c r="H78" s="145" t="str">
        <f t="shared" si="12"/>
        <v>Medium</v>
      </c>
      <c r="I78" s="146" t="str">
        <f>INDEX(Trends!$D$3:$D$404,MATCH(B78,Trends!$C$3:$C$404,0))</f>
        <v>Stable</v>
      </c>
      <c r="J78" s="145" t="str">
        <f>VLOOKUP($B78,Reliability!$A$3:$I$170,9,FALSE)</f>
        <v>High</v>
      </c>
      <c r="K78" s="147">
        <f t="shared" si="13"/>
        <v>2.8</v>
      </c>
      <c r="L78" s="147">
        <f>VLOOKUP($B78,'Impact of the crisis'!$C$6:$N$170,12,FALSE)</f>
        <v>1.7</v>
      </c>
      <c r="M78" s="147">
        <f>VLOOKUP($B78,'Impact of the crisis'!$C$6:$AB$170,26,FALSE)</f>
        <v>3.3</v>
      </c>
      <c r="N78" s="147">
        <f>VLOOKUP($B78,'Conditions of people affected'!$C$6:$R$170,16,FALSE)</f>
        <v>2.0499999999999998</v>
      </c>
      <c r="O78" s="147">
        <f>VLOOKUP($B78,'Conditions of people affected'!$C$6:$R$170,9,FALSE)</f>
        <v>2.1</v>
      </c>
      <c r="P78" s="147">
        <f>VLOOKUP($B78,'Conditions of people affected'!$C$6:$R$170,15,FALSE)</f>
        <v>2</v>
      </c>
      <c r="Q78" s="147">
        <f t="shared" si="14"/>
        <v>2.1</v>
      </c>
      <c r="R78" s="147">
        <f>VLOOKUP($B78,'Complexity of the crisis'!$C$6:$AN$170,22,FALSE)</f>
        <v>1.7</v>
      </c>
      <c r="S78" s="147">
        <f>VLOOKUP($B78,'Complexity of the crisis'!$C$6:$AN$170,38,FALSE)</f>
        <v>2.5</v>
      </c>
      <c r="T78" s="151" t="str">
        <f>VLOOKUP(B78,Lists!$C$3:$E$163,3,FALSE)</f>
        <v>Asia</v>
      </c>
      <c r="U78" s="152">
        <f>VLOOKUP(B78,'INFORM Severity - hidden'!$C$5:$V$200,20,FALSE)</f>
        <v>45126</v>
      </c>
    </row>
    <row r="79" spans="1:21" x14ac:dyDescent="0.25">
      <c r="A79" s="148" t="str">
        <f t="array" ref="A79">IFERROR(INDEX(Lists!$B$2:$B$200,SMALL(IF(Lists!$I$2:$I$200="Individual",ROW(Lists!$B$2:$B$200)),ROW(75:75))-1,1),"")</f>
        <v>Food Security Crisis in Namibia</v>
      </c>
      <c r="B79" s="149" t="str">
        <f>VLOOKUP(A79,Lists!$B$2:$G$200,2,FALSE)</f>
        <v>NAM002</v>
      </c>
      <c r="C79" s="149" t="str">
        <f>VLOOKUP(B79,'INFORM Severity - hidden'!$C$5:$D$200,2,FALSE)</f>
        <v>Namibia</v>
      </c>
      <c r="D79" s="149" t="str">
        <f>VLOOKUP(A79,Lists!$B$2:$G$200,3,FALSE)</f>
        <v>NAM</v>
      </c>
      <c r="E79" s="150" t="str">
        <f>VLOOKUP(A79,Lists!$B$2:$G$200,5,FALSE)</f>
        <v>Drought</v>
      </c>
      <c r="F79" s="144">
        <f t="shared" si="10"/>
        <v>2.2999999999999998</v>
      </c>
      <c r="G79" s="145">
        <f t="shared" si="11"/>
        <v>3</v>
      </c>
      <c r="H79" s="145" t="str">
        <f t="shared" si="12"/>
        <v>Medium</v>
      </c>
      <c r="I79" s="146" t="str">
        <f>INDEX(Trends!$D$3:$D$404,MATCH(B79,Trends!$C$3:$C$404,0))</f>
        <v>Stable</v>
      </c>
      <c r="J79" s="145" t="str">
        <f>VLOOKUP($B79,Reliability!$A$3:$I$170,9,FALSE)</f>
        <v>Medium</v>
      </c>
      <c r="K79" s="147">
        <f t="shared" si="13"/>
        <v>2.6</v>
      </c>
      <c r="L79" s="147">
        <f>VLOOKUP($B79,'Impact of the crisis'!$C$6:$N$170,12,FALSE)</f>
        <v>4.3</v>
      </c>
      <c r="M79" s="147">
        <f>VLOOKUP($B79,'Impact of the crisis'!$C$6:$AB$170,26,FALSE)</f>
        <v>1.3</v>
      </c>
      <c r="N79" s="147">
        <f>VLOOKUP($B79,'Conditions of people affected'!$C$6:$R$170,16,FALSE)</f>
        <v>2.65</v>
      </c>
      <c r="O79" s="147">
        <f>VLOOKUP($B79,'Conditions of people affected'!$C$6:$R$170,9,FALSE)</f>
        <v>2.2999999999999998</v>
      </c>
      <c r="P79" s="147">
        <f>VLOOKUP($B79,'Conditions of people affected'!$C$6:$R$170,15,FALSE)</f>
        <v>3</v>
      </c>
      <c r="Q79" s="147">
        <f t="shared" si="14"/>
        <v>1.5</v>
      </c>
      <c r="R79" s="147">
        <f>VLOOKUP($B79,'Complexity of the crisis'!$C$6:$AN$170,22,FALSE)</f>
        <v>1.5</v>
      </c>
      <c r="S79" s="147">
        <f>VLOOKUP($B79,'Complexity of the crisis'!$C$6:$AN$170,38,FALSE)</f>
        <v>1.5</v>
      </c>
      <c r="T79" s="151" t="str">
        <f>VLOOKUP(B79,Lists!$C$3:$E$163,3,FALSE)</f>
        <v>Africa</v>
      </c>
      <c r="U79" s="152">
        <f>VLOOKUP(B79,'INFORM Severity - hidden'!$C$5:$V$200,20,FALSE)</f>
        <v>45138</v>
      </c>
    </row>
    <row r="80" spans="1:21" x14ac:dyDescent="0.25">
      <c r="A80" s="148" t="str">
        <f t="array" ref="A80">IFERROR(INDEX(Lists!$B$2:$B$200,SMALL(IF(Lists!$I$2:$I$200="Individual",ROW(Lists!$B$2:$B$200)),ROW(76:76))-1,1),"")</f>
        <v>Lake Chad basin crisis in Niger</v>
      </c>
      <c r="B80" s="149" t="str">
        <f>VLOOKUP(A80,Lists!$B$2:$G$200,2,FALSE)</f>
        <v>NER002</v>
      </c>
      <c r="C80" s="149" t="str">
        <f>VLOOKUP(B80,'INFORM Severity - hidden'!$C$5:$D$200,2,FALSE)</f>
        <v>Niger</v>
      </c>
      <c r="D80" s="149" t="str">
        <f>VLOOKUP(A80,Lists!$B$2:$G$200,3,FALSE)</f>
        <v>NER</v>
      </c>
      <c r="E80" s="150" t="str">
        <f>VLOOKUP(A80,Lists!$B$2:$G$200,5,FALSE)</f>
        <v>Conflict</v>
      </c>
      <c r="F80" s="144">
        <f t="shared" si="10"/>
        <v>3.2</v>
      </c>
      <c r="G80" s="145">
        <f t="shared" si="11"/>
        <v>4</v>
      </c>
      <c r="H80" s="145" t="str">
        <f t="shared" si="12"/>
        <v>High</v>
      </c>
      <c r="I80" s="146" t="str">
        <f>INDEX(Trends!$D$3:$D$404,MATCH(B80,Trends!$C$3:$C$404,0))</f>
        <v>Increasing</v>
      </c>
      <c r="J80" s="145" t="str">
        <f>VLOOKUP($B80,Reliability!$A$3:$I$170,9,FALSE)</f>
        <v>Very High</v>
      </c>
      <c r="K80" s="147">
        <f t="shared" si="13"/>
        <v>2.6</v>
      </c>
      <c r="L80" s="147">
        <f>VLOOKUP($B80,'Impact of the crisis'!$C$6:$N$170,12,FALSE)</f>
        <v>1.2</v>
      </c>
      <c r="M80" s="147">
        <f>VLOOKUP($B80,'Impact of the crisis'!$C$6:$AB$170,26,FALSE)</f>
        <v>3.2</v>
      </c>
      <c r="N80" s="147">
        <f>VLOOKUP($B80,'Conditions of people affected'!$C$6:$R$170,16,FALSE)</f>
        <v>3.45</v>
      </c>
      <c r="O80" s="147">
        <f>VLOOKUP($B80,'Conditions of people affected'!$C$6:$R$170,9,FALSE)</f>
        <v>2.9</v>
      </c>
      <c r="P80" s="147">
        <f>VLOOKUP($B80,'Conditions of people affected'!$C$6:$R$170,15,FALSE)</f>
        <v>4</v>
      </c>
      <c r="Q80" s="147">
        <f t="shared" si="14"/>
        <v>3.2</v>
      </c>
      <c r="R80" s="147">
        <f>VLOOKUP($B80,'Complexity of the crisis'!$C$6:$AN$170,22,FALSE)</f>
        <v>2.8</v>
      </c>
      <c r="S80" s="147">
        <f>VLOOKUP($B80,'Complexity of the crisis'!$C$6:$AN$170,38,FALSE)</f>
        <v>3.5</v>
      </c>
      <c r="T80" s="151" t="str">
        <f>VLOOKUP(B80,Lists!$C$3:$E$163,3,FALSE)</f>
        <v>Africa</v>
      </c>
      <c r="U80" s="152">
        <f>VLOOKUP(B80,'INFORM Severity - hidden'!$C$5:$V$200,20,FALSE)</f>
        <v>45133</v>
      </c>
    </row>
    <row r="81" spans="1:21" x14ac:dyDescent="0.25">
      <c r="A81" s="148" t="str">
        <f t="array" ref="A81">IFERROR(INDEX(Lists!$B$2:$B$200,SMALL(IF(Lists!$I$2:$I$200="Individual",ROW(Lists!$B$2:$B$200)),ROW(77:77))-1,1),"")</f>
        <v>Mali/Burkina Faso conflict</v>
      </c>
      <c r="B81" s="149" t="str">
        <f>VLOOKUP(A81,Lists!$B$2:$G$200,2,FALSE)</f>
        <v>NER003</v>
      </c>
      <c r="C81" s="149" t="str">
        <f>VLOOKUP(B81,'INFORM Severity - hidden'!$C$5:$D$200,2,FALSE)</f>
        <v>Niger</v>
      </c>
      <c r="D81" s="149" t="str">
        <f>VLOOKUP(A81,Lists!$B$2:$G$200,3,FALSE)</f>
        <v>NER</v>
      </c>
      <c r="E81" s="150" t="str">
        <f>VLOOKUP(A81,Lists!$B$2:$G$200,5,FALSE)</f>
        <v>Conflict</v>
      </c>
      <c r="F81" s="144">
        <f t="shared" si="10"/>
        <v>3.5</v>
      </c>
      <c r="G81" s="145">
        <f t="shared" si="11"/>
        <v>4</v>
      </c>
      <c r="H81" s="145" t="str">
        <f t="shared" si="12"/>
        <v>High</v>
      </c>
      <c r="I81" s="146" t="str">
        <f>INDEX(Trends!$D$3:$D$404,MATCH(B81,Trends!$C$3:$C$404,0))</f>
        <v>Decreasing</v>
      </c>
      <c r="J81" s="145" t="str">
        <f>VLOOKUP($B81,Reliability!$A$3:$I$170,9,FALSE)</f>
        <v>Very High</v>
      </c>
      <c r="K81" s="147">
        <f t="shared" si="13"/>
        <v>3.1</v>
      </c>
      <c r="L81" s="147">
        <f>VLOOKUP($B81,'Impact of the crisis'!$C$6:$N$170,12,FALSE)</f>
        <v>2.6</v>
      </c>
      <c r="M81" s="147">
        <f>VLOOKUP($B81,'Impact of the crisis'!$C$6:$AB$170,26,FALSE)</f>
        <v>3.3</v>
      </c>
      <c r="N81" s="147">
        <f>VLOOKUP($B81,'Conditions of people affected'!$C$6:$R$170,16,FALSE)</f>
        <v>3.85</v>
      </c>
      <c r="O81" s="147">
        <f>VLOOKUP($B81,'Conditions of people affected'!$C$6:$R$170,9,FALSE)</f>
        <v>3.7</v>
      </c>
      <c r="P81" s="147">
        <f>VLOOKUP($B81,'Conditions of people affected'!$C$6:$R$170,15,FALSE)</f>
        <v>4</v>
      </c>
      <c r="Q81" s="147">
        <f t="shared" si="14"/>
        <v>3.2</v>
      </c>
      <c r="R81" s="147">
        <f>VLOOKUP($B81,'Complexity of the crisis'!$C$6:$AN$170,22,FALSE)</f>
        <v>2.8</v>
      </c>
      <c r="S81" s="147">
        <f>VLOOKUP($B81,'Complexity of the crisis'!$C$6:$AN$170,38,FALSE)</f>
        <v>3.5</v>
      </c>
      <c r="T81" s="151" t="str">
        <f>VLOOKUP(B81,Lists!$C$3:$E$163,3,FALSE)</f>
        <v>Africa</v>
      </c>
      <c r="U81" s="152">
        <f>VLOOKUP(B81,'INFORM Severity - hidden'!$C$5:$V$200,20,FALSE)</f>
        <v>45133</v>
      </c>
    </row>
    <row r="82" spans="1:21" x14ac:dyDescent="0.25">
      <c r="A82" s="148" t="str">
        <f t="array" ref="A82">IFERROR(INDEX(Lists!$B$2:$B$200,SMALL(IF(Lists!$I$2:$I$200="Individual",ROW(Lists!$B$2:$B$200)),ROW(78:78))-1,1),"")</f>
        <v>Nigerian Refugees</v>
      </c>
      <c r="B82" s="149" t="str">
        <f>VLOOKUP(A82,Lists!$B$2:$G$200,2,FALSE)</f>
        <v>NER004</v>
      </c>
      <c r="C82" s="149" t="str">
        <f>VLOOKUP(B82,'INFORM Severity - hidden'!$C$5:$D$200,2,FALSE)</f>
        <v>Niger</v>
      </c>
      <c r="D82" s="149" t="str">
        <f>VLOOKUP(A82,Lists!$B$2:$G$200,3,FALSE)</f>
        <v>NER</v>
      </c>
      <c r="E82" s="150" t="str">
        <f>VLOOKUP(A82,Lists!$B$2:$G$200,5,FALSE)</f>
        <v>Displacement</v>
      </c>
      <c r="F82" s="144">
        <f t="shared" si="10"/>
        <v>2.6</v>
      </c>
      <c r="G82" s="145">
        <f t="shared" si="11"/>
        <v>3</v>
      </c>
      <c r="H82" s="145" t="str">
        <f t="shared" si="12"/>
        <v>Medium</v>
      </c>
      <c r="I82" s="146" t="str">
        <f>INDEX(Trends!$D$3:$D$404,MATCH(B82,Trends!$C$3:$C$404,0))</f>
        <v>Stable</v>
      </c>
      <c r="J82" s="145" t="str">
        <f>VLOOKUP($B82,Reliability!$A$3:$I$170,9,FALSE)</f>
        <v>Very High</v>
      </c>
      <c r="K82" s="147">
        <f t="shared" si="13"/>
        <v>1.7</v>
      </c>
      <c r="L82" s="147">
        <f>VLOOKUP($B82,'Impact of the crisis'!$C$6:$N$170,12,FALSE)</f>
        <v>1.6</v>
      </c>
      <c r="M82" s="147">
        <f>VLOOKUP($B82,'Impact of the crisis'!$C$6:$AB$170,26,FALSE)</f>
        <v>1.8</v>
      </c>
      <c r="N82" s="147">
        <f>VLOOKUP($B82,'Conditions of people affected'!$C$6:$R$170,16,FALSE)</f>
        <v>3.1</v>
      </c>
      <c r="O82" s="147">
        <f>VLOOKUP($B82,'Conditions of people affected'!$C$6:$R$170,9,FALSE)</f>
        <v>3.2</v>
      </c>
      <c r="P82" s="147">
        <f>VLOOKUP($B82,'Conditions of people affected'!$C$6:$R$170,15,FALSE)</f>
        <v>3</v>
      </c>
      <c r="Q82" s="147">
        <f t="shared" si="14"/>
        <v>2.4</v>
      </c>
      <c r="R82" s="147">
        <f>VLOOKUP($B82,'Complexity of the crisis'!$C$6:$AN$170,22,FALSE)</f>
        <v>2.8</v>
      </c>
      <c r="S82" s="147">
        <f>VLOOKUP($B82,'Complexity of the crisis'!$C$6:$AN$170,38,FALSE)</f>
        <v>2</v>
      </c>
      <c r="T82" s="151" t="str">
        <f>VLOOKUP(B82,Lists!$C$3:$E$163,3,FALSE)</f>
        <v>Africa</v>
      </c>
      <c r="U82" s="152">
        <f>VLOOKUP(B82,'INFORM Severity - hidden'!$C$5:$V$200,20,FALSE)</f>
        <v>45133</v>
      </c>
    </row>
    <row r="83" spans="1:21" x14ac:dyDescent="0.25">
      <c r="A83" s="148" t="str">
        <f t="array" ref="A83">IFERROR(INDEX(Lists!$B$2:$B$200,SMALL(IF(Lists!$I$2:$I$200="Individual",ROW(Lists!$B$2:$B$200)),ROW(79:79))-1,1),"")</f>
        <v>Complex crisis in Nigeria</v>
      </c>
      <c r="B83" s="149" t="str">
        <f>VLOOKUP(A83,Lists!$B$2:$G$200,2,FALSE)</f>
        <v>NGA001</v>
      </c>
      <c r="C83" s="149" t="str">
        <f>VLOOKUP(B83,'INFORM Severity - hidden'!$C$5:$D$200,2,FALSE)</f>
        <v>Nigeria</v>
      </c>
      <c r="D83" s="149" t="str">
        <f>VLOOKUP(A83,Lists!$B$2:$G$200,3,FALSE)</f>
        <v>NGA</v>
      </c>
      <c r="E83" s="150" t="str">
        <f>VLOOKUP(A83,Lists!$B$2:$G$200,5,FALSE)</f>
        <v>Conflict,Displacement,Violence</v>
      </c>
      <c r="F83" s="144">
        <f t="shared" si="10"/>
        <v>4.2</v>
      </c>
      <c r="G83" s="145">
        <f t="shared" si="11"/>
        <v>5</v>
      </c>
      <c r="H83" s="145" t="str">
        <f t="shared" si="12"/>
        <v>Very High</v>
      </c>
      <c r="I83" s="146" t="str">
        <f>INDEX(Trends!$D$3:$D$404,MATCH(B83,Trends!$C$3:$C$404,0))</f>
        <v>Increasing</v>
      </c>
      <c r="J83" s="145" t="str">
        <f>VLOOKUP($B83,Reliability!$A$3:$I$170,9,FALSE)</f>
        <v>Medium</v>
      </c>
      <c r="K83" s="147">
        <f t="shared" si="13"/>
        <v>4.4000000000000004</v>
      </c>
      <c r="L83" s="147">
        <f>VLOOKUP($B83,'Impact of the crisis'!$C$6:$N$170,12,FALSE)</f>
        <v>5</v>
      </c>
      <c r="M83" s="147">
        <f>VLOOKUP($B83,'Impact of the crisis'!$C$6:$AB$170,26,FALSE)</f>
        <v>4</v>
      </c>
      <c r="N83" s="147">
        <f>VLOOKUP($B83,'Conditions of people affected'!$C$6:$R$170,16,FALSE)</f>
        <v>4</v>
      </c>
      <c r="O83" s="147">
        <f>VLOOKUP($B83,'Conditions of people affected'!$C$6:$R$170,9,FALSE)</f>
        <v>5</v>
      </c>
      <c r="P83" s="147">
        <f>VLOOKUP($B83,'Conditions of people affected'!$C$6:$R$170,15,FALSE)</f>
        <v>3</v>
      </c>
      <c r="Q83" s="147">
        <f t="shared" si="14"/>
        <v>4.4000000000000004</v>
      </c>
      <c r="R83" s="147">
        <f>VLOOKUP($B83,'Complexity of the crisis'!$C$6:$AN$170,22,FALSE)</f>
        <v>3.4</v>
      </c>
      <c r="S83" s="147">
        <f>VLOOKUP($B83,'Complexity of the crisis'!$C$6:$AN$170,38,FALSE)</f>
        <v>5</v>
      </c>
      <c r="T83" s="151" t="str">
        <f>VLOOKUP(B83,Lists!$C$3:$E$163,3,FALSE)</f>
        <v>Africa</v>
      </c>
      <c r="U83" s="152">
        <f>VLOOKUP(B83,'INFORM Severity - hidden'!$C$5:$V$200,20,FALSE)</f>
        <v>45127</v>
      </c>
    </row>
    <row r="84" spans="1:21" x14ac:dyDescent="0.25">
      <c r="A84" s="148" t="str">
        <f t="array" ref="A84">IFERROR(INDEX(Lists!$B$2:$B$200,SMALL(IF(Lists!$I$2:$I$200="Individual",ROW(Lists!$B$2:$B$200)),ROW(80:80))-1,1),"")</f>
        <v>Middle belt conflict</v>
      </c>
      <c r="B84" s="149" t="str">
        <f>VLOOKUP(A84,Lists!$B$2:$G$200,2,FALSE)</f>
        <v>NGA003</v>
      </c>
      <c r="C84" s="149" t="str">
        <f>VLOOKUP(B84,'INFORM Severity - hidden'!$C$5:$D$200,2,FALSE)</f>
        <v>Nigeria</v>
      </c>
      <c r="D84" s="149" t="str">
        <f>VLOOKUP(A84,Lists!$B$2:$G$200,3,FALSE)</f>
        <v>NGA</v>
      </c>
      <c r="E84" s="150" t="str">
        <f>VLOOKUP(A84,Lists!$B$2:$G$200,5,FALSE)</f>
        <v>Violence</v>
      </c>
      <c r="F84" s="144">
        <f t="shared" si="10"/>
        <v>3.4</v>
      </c>
      <c r="G84" s="145">
        <f t="shared" si="11"/>
        <v>4</v>
      </c>
      <c r="H84" s="145" t="str">
        <f t="shared" si="12"/>
        <v>High</v>
      </c>
      <c r="I84" s="146" t="str">
        <f>INDEX(Trends!$D$3:$D$404,MATCH(B84,Trends!$C$3:$C$404,0))</f>
        <v>Stable</v>
      </c>
      <c r="J84" s="145" t="str">
        <f>VLOOKUP($B84,Reliability!$A$3:$I$170,9,FALSE)</f>
        <v>Medium</v>
      </c>
      <c r="K84" s="147">
        <f t="shared" si="13"/>
        <v>3.1</v>
      </c>
      <c r="L84" s="147">
        <f>VLOOKUP($B84,'Impact of the crisis'!$C$6:$N$170,12,FALSE)</f>
        <v>2.2000000000000002</v>
      </c>
      <c r="M84" s="147">
        <f>VLOOKUP($B84,'Impact of the crisis'!$C$6:$AB$170,26,FALSE)</f>
        <v>3.5</v>
      </c>
      <c r="N84" s="147">
        <f>VLOOKUP($B84,'Conditions of people affected'!$C$6:$R$170,16,FALSE)</f>
        <v>3.5</v>
      </c>
      <c r="O84" s="147">
        <f>VLOOKUP($B84,'Conditions of people affected'!$C$6:$R$170,9,FALSE)</f>
        <v>4</v>
      </c>
      <c r="P84" s="147">
        <f>VLOOKUP($B84,'Conditions of people affected'!$C$6:$R$170,15,FALSE)</f>
        <v>3</v>
      </c>
      <c r="Q84" s="147">
        <f t="shared" si="14"/>
        <v>3.5</v>
      </c>
      <c r="R84" s="147">
        <f>VLOOKUP($B84,'Complexity of the crisis'!$C$6:$AN$170,22,FALSE)</f>
        <v>3.4</v>
      </c>
      <c r="S84" s="147">
        <f>VLOOKUP($B84,'Complexity of the crisis'!$C$6:$AN$170,38,FALSE)</f>
        <v>3.5</v>
      </c>
      <c r="T84" s="151" t="str">
        <f>VLOOKUP(B84,Lists!$C$3:$E$163,3,FALSE)</f>
        <v>Africa</v>
      </c>
      <c r="U84" s="152">
        <f>VLOOKUP(B84,'INFORM Severity - hidden'!$C$5:$V$200,20,FALSE)</f>
        <v>45127</v>
      </c>
    </row>
    <row r="85" spans="1:21" x14ac:dyDescent="0.25">
      <c r="A85" s="148" t="str">
        <f t="array" ref="A85">IFERROR(INDEX(Lists!$B$2:$B$200,SMALL(IF(Lists!$I$2:$I$200="Individual",ROW(Lists!$B$2:$B$200)),ROW(81:81))-1,1),"")</f>
        <v>Lake Chad basin crisis in Nigeria</v>
      </c>
      <c r="B85" s="149" t="str">
        <f>VLOOKUP(A85,Lists!$B$2:$G$200,2,FALSE)</f>
        <v>NGA004</v>
      </c>
      <c r="C85" s="149" t="str">
        <f>VLOOKUP(B85,'INFORM Severity - hidden'!$C$5:$D$200,2,FALSE)</f>
        <v>Nigeria</v>
      </c>
      <c r="D85" s="149" t="str">
        <f>VLOOKUP(A85,Lists!$B$2:$G$200,3,FALSE)</f>
        <v>NGA</v>
      </c>
      <c r="E85" s="150" t="str">
        <f>VLOOKUP(A85,Lists!$B$2:$G$200,5,FALSE)</f>
        <v>Conflict,Displacement</v>
      </c>
      <c r="F85" s="144">
        <f t="shared" si="10"/>
        <v>4.3</v>
      </c>
      <c r="G85" s="145">
        <f t="shared" si="11"/>
        <v>5</v>
      </c>
      <c r="H85" s="145" t="str">
        <f t="shared" si="12"/>
        <v>Very High</v>
      </c>
      <c r="I85" s="146" t="str">
        <f>INDEX(Trends!$D$3:$D$404,MATCH(B85,Trends!$C$3:$C$404,0))</f>
        <v>Increasing</v>
      </c>
      <c r="J85" s="145" t="str">
        <f>VLOOKUP($B85,Reliability!$A$3:$I$170,9,FALSE)</f>
        <v>Medium</v>
      </c>
      <c r="K85" s="147">
        <f t="shared" si="13"/>
        <v>4.2</v>
      </c>
      <c r="L85" s="147">
        <f>VLOOKUP($B85,'Impact of the crisis'!$C$6:$N$170,12,FALSE)</f>
        <v>2.2000000000000002</v>
      </c>
      <c r="M85" s="147">
        <f>VLOOKUP($B85,'Impact of the crisis'!$C$6:$AB$170,26,FALSE)</f>
        <v>4.8</v>
      </c>
      <c r="N85" s="147">
        <f>VLOOKUP($B85,'Conditions of people affected'!$C$6:$R$170,16,FALSE)</f>
        <v>4.45</v>
      </c>
      <c r="O85" s="147">
        <f>VLOOKUP($B85,'Conditions of people affected'!$C$6:$R$170,9,FALSE)</f>
        <v>4.9000000000000004</v>
      </c>
      <c r="P85" s="147">
        <f>VLOOKUP($B85,'Conditions of people affected'!$C$6:$R$170,15,FALSE)</f>
        <v>4</v>
      </c>
      <c r="Q85" s="147">
        <f t="shared" si="14"/>
        <v>4</v>
      </c>
      <c r="R85" s="147">
        <f>VLOOKUP($B85,'Complexity of the crisis'!$C$6:$AN$170,22,FALSE)</f>
        <v>3.4</v>
      </c>
      <c r="S85" s="147">
        <f>VLOOKUP($B85,'Complexity of the crisis'!$C$6:$AN$170,38,FALSE)</f>
        <v>4.5</v>
      </c>
      <c r="T85" s="151" t="str">
        <f>VLOOKUP(B85,Lists!$C$3:$E$163,3,FALSE)</f>
        <v>Africa</v>
      </c>
      <c r="U85" s="152">
        <f>VLOOKUP(B85,'INFORM Severity - hidden'!$C$5:$V$200,20,FALSE)</f>
        <v>45127</v>
      </c>
    </row>
    <row r="86" spans="1:21" x14ac:dyDescent="0.25">
      <c r="A86" s="148" t="str">
        <f t="array" ref="A86">IFERROR(INDEX(Lists!$B$2:$B$200,SMALL(IF(Lists!$I$2:$I$200="Individual",ROW(Lists!$B$2:$B$200)),ROW(82:82))-1,1),"")</f>
        <v>Northwest Banditry</v>
      </c>
      <c r="B86" s="149" t="str">
        <f>VLOOKUP(A86,Lists!$B$2:$G$200,2,FALSE)</f>
        <v>NGA007</v>
      </c>
      <c r="C86" s="149" t="str">
        <f>VLOOKUP(B86,'INFORM Severity - hidden'!$C$5:$D$200,2,FALSE)</f>
        <v>Nigeria</v>
      </c>
      <c r="D86" s="149" t="str">
        <f>VLOOKUP(A86,Lists!$B$2:$G$200,3,FALSE)</f>
        <v>NGA</v>
      </c>
      <c r="E86" s="150" t="str">
        <f>VLOOKUP(A86,Lists!$B$2:$G$200,5,FALSE)</f>
        <v>Violence,Displacement</v>
      </c>
      <c r="F86" s="144">
        <f t="shared" si="10"/>
        <v>3.7</v>
      </c>
      <c r="G86" s="145">
        <f t="shared" si="11"/>
        <v>4</v>
      </c>
      <c r="H86" s="145" t="str">
        <f t="shared" si="12"/>
        <v>High</v>
      </c>
      <c r="I86" s="146" t="str">
        <f>INDEX(Trends!$D$3:$D$404,MATCH(B86,Trends!$C$3:$C$404,0))</f>
        <v>Stable</v>
      </c>
      <c r="J86" s="145" t="str">
        <f>VLOOKUP($B86,Reliability!$A$3:$I$170,9,FALSE)</f>
        <v>High</v>
      </c>
      <c r="K86" s="147">
        <f t="shared" si="13"/>
        <v>3.3</v>
      </c>
      <c r="L86" s="147">
        <f>VLOOKUP($B86,'Impact of the crisis'!$C$6:$N$170,12,FALSE)</f>
        <v>2.8</v>
      </c>
      <c r="M86" s="147">
        <f>VLOOKUP($B86,'Impact of the crisis'!$C$6:$AB$170,26,FALSE)</f>
        <v>3.5</v>
      </c>
      <c r="N86" s="147">
        <f>VLOOKUP($B86,'Conditions of people affected'!$C$6:$R$170,16,FALSE)</f>
        <v>3.9</v>
      </c>
      <c r="O86" s="147">
        <f>VLOOKUP($B86,'Conditions of people affected'!$C$6:$R$170,9,FALSE)</f>
        <v>4.8</v>
      </c>
      <c r="P86" s="147">
        <f>VLOOKUP($B86,'Conditions of people affected'!$C$6:$R$170,15,FALSE)</f>
        <v>3</v>
      </c>
      <c r="Q86" s="147">
        <f t="shared" si="14"/>
        <v>3.7</v>
      </c>
      <c r="R86" s="147">
        <f>VLOOKUP($B86,'Complexity of the crisis'!$C$6:$AN$170,22,FALSE)</f>
        <v>3.4</v>
      </c>
      <c r="S86" s="147">
        <f>VLOOKUP($B86,'Complexity of the crisis'!$C$6:$AN$170,38,FALSE)</f>
        <v>4</v>
      </c>
      <c r="T86" s="151" t="str">
        <f>VLOOKUP(B86,Lists!$C$3:$E$163,3,FALSE)</f>
        <v>Africa</v>
      </c>
      <c r="U86" s="152">
        <f>VLOOKUP(B86,'INFORM Severity - hidden'!$C$5:$V$200,20,FALSE)</f>
        <v>45127</v>
      </c>
    </row>
    <row r="87" spans="1:21" x14ac:dyDescent="0.25">
      <c r="A87" s="148" t="str">
        <f t="array" ref="A87">IFERROR(INDEX(Lists!$B$2:$B$200,SMALL(IF(Lists!$I$2:$I$200="Individual",ROW(Lists!$B$2:$B$200)),ROW(83:83))-1,1),"")</f>
        <v>Cameroonian Refugees in Nigeria</v>
      </c>
      <c r="B87" s="149" t="str">
        <f>VLOOKUP(A87,Lists!$B$2:$G$200,2,FALSE)</f>
        <v>NGA008</v>
      </c>
      <c r="C87" s="149" t="str">
        <f>VLOOKUP(B87,'INFORM Severity - hidden'!$C$5:$D$200,2,FALSE)</f>
        <v>Nigeria</v>
      </c>
      <c r="D87" s="149" t="str">
        <f>VLOOKUP(A87,Lists!$B$2:$G$200,3,FALSE)</f>
        <v>NGA</v>
      </c>
      <c r="E87" s="150" t="str">
        <f>VLOOKUP(A87,Lists!$B$2:$G$200,5,FALSE)</f>
        <v>Displacement</v>
      </c>
      <c r="F87" s="144">
        <f t="shared" si="10"/>
        <v>2.2999999999999998</v>
      </c>
      <c r="G87" s="145">
        <f t="shared" si="11"/>
        <v>3</v>
      </c>
      <c r="H87" s="145" t="str">
        <f t="shared" si="12"/>
        <v>Medium</v>
      </c>
      <c r="I87" s="146" t="str">
        <f>INDEX(Trends!$D$3:$D$404,MATCH(B87,Trends!$C$3:$C$404,0))</f>
        <v>Stable</v>
      </c>
      <c r="J87" s="145" t="str">
        <f>VLOOKUP($B87,Reliability!$A$3:$I$170,9,FALSE)</f>
        <v>Medium</v>
      </c>
      <c r="K87" s="147">
        <f t="shared" si="13"/>
        <v>2.4</v>
      </c>
      <c r="L87" s="147">
        <f>VLOOKUP($B87,'Impact of the crisis'!$C$6:$N$170,12,FALSE)</f>
        <v>2</v>
      </c>
      <c r="M87" s="147">
        <f>VLOOKUP($B87,'Impact of the crisis'!$C$6:$AB$170,26,FALSE)</f>
        <v>2.6</v>
      </c>
      <c r="N87" s="147">
        <f>VLOOKUP($B87,'Conditions of people affected'!$C$6:$R$170,16,FALSE)</f>
        <v>1.35</v>
      </c>
      <c r="O87" s="147">
        <f>VLOOKUP($B87,'Conditions of people affected'!$C$6:$R$170,9,FALSE)</f>
        <v>1.7</v>
      </c>
      <c r="P87" s="147">
        <f>VLOOKUP($B87,'Conditions of people affected'!$C$6:$R$170,15,FALSE)</f>
        <v>1</v>
      </c>
      <c r="Q87" s="147">
        <f t="shared" si="14"/>
        <v>3.5</v>
      </c>
      <c r="R87" s="147">
        <f>VLOOKUP($B87,'Complexity of the crisis'!$C$6:$AN$170,22,FALSE)</f>
        <v>3.4</v>
      </c>
      <c r="S87" s="147">
        <f>VLOOKUP($B87,'Complexity of the crisis'!$C$6:$AN$170,38,FALSE)</f>
        <v>3.5</v>
      </c>
      <c r="T87" s="151" t="str">
        <f>VLOOKUP(B87,Lists!$C$3:$E$163,3,FALSE)</f>
        <v>Africa</v>
      </c>
      <c r="U87" s="152">
        <f>VLOOKUP(B87,'INFORM Severity - hidden'!$C$5:$V$200,20,FALSE)</f>
        <v>45127</v>
      </c>
    </row>
    <row r="88" spans="1:21" x14ac:dyDescent="0.25">
      <c r="A88" s="148" t="str">
        <f t="array" ref="A88">IFERROR(INDEX(Lists!$B$2:$B$200,SMALL(IF(Lists!$I$2:$I$200="Individual",ROW(Lists!$B$2:$B$200)),ROW(84:84))-1,1),"")</f>
        <v>Socioeconomic crisis in Nicaragua</v>
      </c>
      <c r="B88" s="149" t="str">
        <f>VLOOKUP(A88,Lists!$B$2:$G$200,2,FALSE)</f>
        <v>NIC001</v>
      </c>
      <c r="C88" s="149" t="str">
        <f>VLOOKUP(B88,'INFORM Severity - hidden'!$C$5:$D$200,2,FALSE)</f>
        <v>Nicaragua</v>
      </c>
      <c r="D88" s="149" t="str">
        <f>VLOOKUP(A88,Lists!$B$2:$G$200,3,FALSE)</f>
        <v>NIC</v>
      </c>
      <c r="E88" s="150" t="str">
        <f>VLOOKUP(A88,Lists!$B$2:$G$200,5,FALSE)</f>
        <v>Socio-political</v>
      </c>
      <c r="F88" s="144" t="str">
        <f t="shared" si="10"/>
        <v>x</v>
      </c>
      <c r="G88" s="145" t="str">
        <f t="shared" si="11"/>
        <v>x</v>
      </c>
      <c r="H88" s="145" t="str">
        <f t="shared" si="12"/>
        <v>x</v>
      </c>
      <c r="I88" s="146" t="str">
        <f>INDEX(Trends!$D$3:$D$404,MATCH(B88,Trends!$C$3:$C$404,0))</f>
        <v>-</v>
      </c>
      <c r="J88" s="145" t="str">
        <f>VLOOKUP($B88,Reliability!$A$3:$I$170,9,FALSE)</f>
        <v>High</v>
      </c>
      <c r="K88" s="147">
        <f t="shared" si="13"/>
        <v>3</v>
      </c>
      <c r="L88" s="147">
        <f>VLOOKUP($B88,'Impact of the crisis'!$C$6:$N$170,12,FALSE)</f>
        <v>4</v>
      </c>
      <c r="M88" s="147">
        <f>VLOOKUP($B88,'Impact of the crisis'!$C$6:$AB$170,26,FALSE)</f>
        <v>2.2999999999999998</v>
      </c>
      <c r="N88" s="147" t="str">
        <f>VLOOKUP($B88,'Conditions of people affected'!$C$6:$R$170,16,FALSE)</f>
        <v>x</v>
      </c>
      <c r="O88" s="147" t="str">
        <f>VLOOKUP($B88,'Conditions of people affected'!$C$6:$R$170,9,FALSE)</f>
        <v>x</v>
      </c>
      <c r="P88" s="147" t="str">
        <f>VLOOKUP($B88,'Conditions of people affected'!$C$6:$R$170,15,FALSE)</f>
        <v>x</v>
      </c>
      <c r="Q88" s="147">
        <f t="shared" si="14"/>
        <v>2.9</v>
      </c>
      <c r="R88" s="147">
        <f>VLOOKUP($B88,'Complexity of the crisis'!$C$6:$AN$170,22,FALSE)</f>
        <v>2.8</v>
      </c>
      <c r="S88" s="147">
        <f>VLOOKUP($B88,'Complexity of the crisis'!$C$6:$AN$170,38,FALSE)</f>
        <v>3</v>
      </c>
      <c r="T88" s="151" t="str">
        <f>VLOOKUP(B88,Lists!$C$3:$E$163,3,FALSE)</f>
        <v>Americas</v>
      </c>
      <c r="U88" s="152">
        <f>VLOOKUP(B88,'INFORM Severity - hidden'!$C$5:$V$200,20,FALSE)</f>
        <v>45126</v>
      </c>
    </row>
    <row r="89" spans="1:21" x14ac:dyDescent="0.25">
      <c r="A89" s="148" t="str">
        <f t="array" ref="A89">IFERROR(INDEX(Lists!$B$2:$B$200,SMALL(IF(Lists!$I$2:$I$200="Individual",ROW(Lists!$B$2:$B$200)),ROW(85:85))-1,1),"")</f>
        <v>Complex crisis in Pakistan</v>
      </c>
      <c r="B89" s="149" t="str">
        <f>VLOOKUP(A89,Lists!$B$2:$G$200,2,FALSE)</f>
        <v>PAK001</v>
      </c>
      <c r="C89" s="149" t="str">
        <f>VLOOKUP(B89,'INFORM Severity - hidden'!$C$5:$D$200,2,FALSE)</f>
        <v>Pakistan</v>
      </c>
      <c r="D89" s="149" t="str">
        <f>VLOOKUP(A89,Lists!$B$2:$G$200,3,FALSE)</f>
        <v>PAK</v>
      </c>
      <c r="E89" s="150" t="str">
        <f>VLOOKUP(A89,Lists!$B$2:$G$200,5,FALSE)</f>
        <v>Displacement,Conflict</v>
      </c>
      <c r="F89" s="144">
        <f t="shared" si="10"/>
        <v>3.9</v>
      </c>
      <c r="G89" s="145">
        <f t="shared" si="11"/>
        <v>4</v>
      </c>
      <c r="H89" s="145" t="str">
        <f t="shared" si="12"/>
        <v>High</v>
      </c>
      <c r="I89" s="146" t="str">
        <f>INDEX(Trends!$D$3:$D$404,MATCH(B89,Trends!$C$3:$C$404,0))</f>
        <v>Increasing</v>
      </c>
      <c r="J89" s="145" t="str">
        <f>VLOOKUP($B89,Reliability!$A$3:$I$170,9,FALSE)</f>
        <v>High</v>
      </c>
      <c r="K89" s="147">
        <f t="shared" si="13"/>
        <v>3.9</v>
      </c>
      <c r="L89" s="147">
        <f>VLOOKUP($B89,'Impact of the crisis'!$C$6:$N$170,12,FALSE)</f>
        <v>5</v>
      </c>
      <c r="M89" s="147">
        <f>VLOOKUP($B89,'Impact of the crisis'!$C$6:$AB$170,26,FALSE)</f>
        <v>3.1</v>
      </c>
      <c r="N89" s="147">
        <f>VLOOKUP($B89,'Conditions of people affected'!$C$6:$R$170,16,FALSE)</f>
        <v>4</v>
      </c>
      <c r="O89" s="147">
        <f>VLOOKUP($B89,'Conditions of people affected'!$C$6:$R$170,9,FALSE)</f>
        <v>5</v>
      </c>
      <c r="P89" s="147">
        <f>VLOOKUP($B89,'Conditions of people affected'!$C$6:$R$170,15,FALSE)</f>
        <v>3</v>
      </c>
      <c r="Q89" s="147">
        <f t="shared" si="14"/>
        <v>3.6</v>
      </c>
      <c r="R89" s="147">
        <f>VLOOKUP($B89,'Complexity of the crisis'!$C$6:$AN$170,22,FALSE)</f>
        <v>3.2</v>
      </c>
      <c r="S89" s="147">
        <f>VLOOKUP($B89,'Complexity of the crisis'!$C$6:$AN$170,38,FALSE)</f>
        <v>4</v>
      </c>
      <c r="T89" s="151" t="str">
        <f>VLOOKUP(B89,Lists!$C$3:$E$163,3,FALSE)</f>
        <v>Asia</v>
      </c>
      <c r="U89" s="152">
        <f>VLOOKUP(B89,'INFORM Severity - hidden'!$C$5:$V$200,20,FALSE)</f>
        <v>45137</v>
      </c>
    </row>
    <row r="90" spans="1:21" x14ac:dyDescent="0.25">
      <c r="A90" s="148" t="str">
        <f t="array" ref="A90">IFERROR(INDEX(Lists!$B$2:$B$200,SMALL(IF(Lists!$I$2:$I$200="Individual",ROW(Lists!$B$2:$B$200)),ROW(86:86))-1,1),"")</f>
        <v>Kashmir conflict in Pakistan</v>
      </c>
      <c r="B90" s="149" t="str">
        <f>VLOOKUP(A90,Lists!$B$2:$G$200,2,FALSE)</f>
        <v>PAK004</v>
      </c>
      <c r="C90" s="149" t="str">
        <f>VLOOKUP(B90,'INFORM Severity - hidden'!$C$5:$D$200,2,FALSE)</f>
        <v>Pakistan</v>
      </c>
      <c r="D90" s="149" t="str">
        <f>VLOOKUP(A90,Lists!$B$2:$G$200,3,FALSE)</f>
        <v>PAK</v>
      </c>
      <c r="E90" s="150" t="str">
        <f>VLOOKUP(A90,Lists!$B$2:$G$200,5,FALSE)</f>
        <v>Conflict</v>
      </c>
      <c r="F90" s="144" t="str">
        <f t="shared" si="10"/>
        <v>x</v>
      </c>
      <c r="G90" s="145" t="str">
        <f t="shared" si="11"/>
        <v>x</v>
      </c>
      <c r="H90" s="145" t="str">
        <f t="shared" si="12"/>
        <v>x</v>
      </c>
      <c r="I90" s="146" t="str">
        <f>INDEX(Trends!$D$3:$D$404,MATCH(B90,Trends!$C$3:$C$404,0))</f>
        <v>-</v>
      </c>
      <c r="J90" s="145" t="str">
        <f>VLOOKUP($B90,Reliability!$A$3:$I$170,9,FALSE)</f>
        <v>Low</v>
      </c>
      <c r="K90" s="147">
        <f t="shared" si="13"/>
        <v>0.8</v>
      </c>
      <c r="L90" s="147">
        <f>VLOOKUP($B90,'Impact of the crisis'!$C$6:$N$170,12,FALSE)</f>
        <v>1</v>
      </c>
      <c r="M90" s="147">
        <f>VLOOKUP($B90,'Impact of the crisis'!$C$6:$AB$170,26,FALSE)</f>
        <v>0.7</v>
      </c>
      <c r="N90" s="147" t="str">
        <f>VLOOKUP($B90,'Conditions of people affected'!$C$6:$R$170,16,FALSE)</f>
        <v>x</v>
      </c>
      <c r="O90" s="147" t="str">
        <f>VLOOKUP($B90,'Conditions of people affected'!$C$6:$R$170,9,FALSE)</f>
        <v>x</v>
      </c>
      <c r="P90" s="147" t="str">
        <f>VLOOKUP($B90,'Conditions of people affected'!$C$6:$R$170,15,FALSE)</f>
        <v>x</v>
      </c>
      <c r="Q90" s="147">
        <f t="shared" si="14"/>
        <v>3.1</v>
      </c>
      <c r="R90" s="147">
        <f>VLOOKUP($B90,'Complexity of the crisis'!$C$6:$AN$170,22,FALSE)</f>
        <v>3.2</v>
      </c>
      <c r="S90" s="147">
        <f>VLOOKUP($B90,'Complexity of the crisis'!$C$6:$AN$170,38,FALSE)</f>
        <v>3</v>
      </c>
      <c r="T90" s="151" t="str">
        <f>VLOOKUP(B90,Lists!$C$3:$E$163,3,FALSE)</f>
        <v>Asia</v>
      </c>
      <c r="U90" s="152">
        <f>VLOOKUP(B90,'INFORM Severity - hidden'!$C$5:$V$200,20,FALSE)</f>
        <v>45137</v>
      </c>
    </row>
    <row r="91" spans="1:21" x14ac:dyDescent="0.25">
      <c r="A91" s="148" t="str">
        <f t="array" ref="A91">IFERROR(INDEX(Lists!$B$2:$B$200,SMALL(IF(Lists!$I$2:$I$200="Individual",ROW(Lists!$B$2:$B$200)),ROW(87:87))-1,1),"")</f>
        <v xml:space="preserve">Floods in Pakistan </v>
      </c>
      <c r="B91" s="149" t="str">
        <f>VLOOKUP(A91,Lists!$B$2:$G$200,2,FALSE)</f>
        <v>PAK005</v>
      </c>
      <c r="C91" s="149" t="str">
        <f>VLOOKUP(B91,'INFORM Severity - hidden'!$C$5:$D$200,2,FALSE)</f>
        <v>Pakistan</v>
      </c>
      <c r="D91" s="149" t="str">
        <f>VLOOKUP(A91,Lists!$B$2:$G$200,3,FALSE)</f>
        <v>PAK</v>
      </c>
      <c r="E91" s="150" t="str">
        <f>VLOOKUP(A91,Lists!$B$2:$G$200,5,FALSE)</f>
        <v>Other seasonal event</v>
      </c>
      <c r="F91" s="144">
        <f t="shared" si="10"/>
        <v>3.6</v>
      </c>
      <c r="G91" s="145">
        <f t="shared" si="11"/>
        <v>4</v>
      </c>
      <c r="H91" s="145" t="str">
        <f t="shared" si="12"/>
        <v>High</v>
      </c>
      <c r="I91" s="146" t="str">
        <f>INDEX(Trends!$D$3:$D$404,MATCH(B91,Trends!$C$3:$C$404,0))</f>
        <v>Stable</v>
      </c>
      <c r="J91" s="145" t="str">
        <f>VLOOKUP($B91,Reliability!$A$3:$I$170,9,FALSE)</f>
        <v>High</v>
      </c>
      <c r="K91" s="147">
        <f t="shared" si="13"/>
        <v>3.9</v>
      </c>
      <c r="L91" s="147">
        <f>VLOOKUP($B91,'Impact of the crisis'!$C$6:$N$170,12,FALSE)</f>
        <v>3.8</v>
      </c>
      <c r="M91" s="147">
        <f>VLOOKUP($B91,'Impact of the crisis'!$C$6:$AB$170,26,FALSE)</f>
        <v>4</v>
      </c>
      <c r="N91" s="147">
        <f>VLOOKUP($B91,'Conditions of people affected'!$C$6:$R$170,16,FALSE)</f>
        <v>4</v>
      </c>
      <c r="O91" s="147">
        <f>VLOOKUP($B91,'Conditions of people affected'!$C$6:$R$170,9,FALSE)</f>
        <v>5</v>
      </c>
      <c r="P91" s="147">
        <f>VLOOKUP($B91,'Conditions of people affected'!$C$6:$R$170,15,FALSE)</f>
        <v>3</v>
      </c>
      <c r="Q91" s="147">
        <f t="shared" si="14"/>
        <v>2.6</v>
      </c>
      <c r="R91" s="147">
        <f>VLOOKUP($B91,'Complexity of the crisis'!$C$6:$AN$170,22,FALSE)</f>
        <v>3.2</v>
      </c>
      <c r="S91" s="147">
        <f>VLOOKUP($B91,'Complexity of the crisis'!$C$6:$AN$170,38,FALSE)</f>
        <v>2</v>
      </c>
      <c r="T91" s="151" t="str">
        <f>VLOOKUP(B91,Lists!$C$3:$E$163,3,FALSE)</f>
        <v>Asia</v>
      </c>
      <c r="U91" s="152">
        <f>VLOOKUP(B91,'INFORM Severity - hidden'!$C$5:$V$200,20,FALSE)</f>
        <v>45137</v>
      </c>
    </row>
    <row r="92" spans="1:21" x14ac:dyDescent="0.25">
      <c r="A92" s="148" t="str">
        <f t="array" ref="A92">IFERROR(INDEX(Lists!$B$2:$B$200,SMALL(IF(Lists!$I$2:$I$200="Individual",ROW(Lists!$B$2:$B$200)),ROW(88:88))-1,1),"")</f>
        <v>Venezuela displacement in Panama</v>
      </c>
      <c r="B92" s="149" t="str">
        <f>VLOOKUP(A92,Lists!$B$2:$G$200,2,FALSE)</f>
        <v>PAN002</v>
      </c>
      <c r="C92" s="149" t="str">
        <f>VLOOKUP(B92,'INFORM Severity - hidden'!$C$5:$D$200,2,FALSE)</f>
        <v>Panama</v>
      </c>
      <c r="D92" s="149" t="str">
        <f>VLOOKUP(A92,Lists!$B$2:$G$200,3,FALSE)</f>
        <v>PAN</v>
      </c>
      <c r="E92" s="150" t="str">
        <f>VLOOKUP(A92,Lists!$B$2:$G$200,5,FALSE)</f>
        <v>Displacement</v>
      </c>
      <c r="F92" s="144">
        <f t="shared" si="10"/>
        <v>2.2999999999999998</v>
      </c>
      <c r="G92" s="145">
        <f t="shared" si="11"/>
        <v>3</v>
      </c>
      <c r="H92" s="145" t="str">
        <f t="shared" si="12"/>
        <v>Medium</v>
      </c>
      <c r="I92" s="146" t="str">
        <f>INDEX(Trends!$D$3:$D$404,MATCH(B92,Trends!$C$3:$C$404,0))</f>
        <v>Stable</v>
      </c>
      <c r="J92" s="145" t="str">
        <f>VLOOKUP($B92,Reliability!$A$3:$I$170,9,FALSE)</f>
        <v>High</v>
      </c>
      <c r="K92" s="147">
        <f t="shared" si="13"/>
        <v>2.9</v>
      </c>
      <c r="L92" s="147">
        <f>VLOOKUP($B92,'Impact of the crisis'!$C$6:$N$170,12,FALSE)</f>
        <v>2.6</v>
      </c>
      <c r="M92" s="147">
        <f>VLOOKUP($B92,'Impact of the crisis'!$C$6:$AB$170,26,FALSE)</f>
        <v>3.1</v>
      </c>
      <c r="N92" s="147">
        <f>VLOOKUP($B92,'Conditions of people affected'!$C$6:$R$170,16,FALSE)</f>
        <v>2.2000000000000002</v>
      </c>
      <c r="O92" s="147">
        <f>VLOOKUP($B92,'Conditions of people affected'!$C$6:$R$170,9,FALSE)</f>
        <v>1.4</v>
      </c>
      <c r="P92" s="147">
        <f>VLOOKUP($B92,'Conditions of people affected'!$C$6:$R$170,15,FALSE)</f>
        <v>3</v>
      </c>
      <c r="Q92" s="147">
        <f t="shared" si="14"/>
        <v>2</v>
      </c>
      <c r="R92" s="147">
        <f>VLOOKUP($B92,'Complexity of the crisis'!$C$6:$AN$170,22,FALSE)</f>
        <v>1.9</v>
      </c>
      <c r="S92" s="147">
        <f>VLOOKUP($B92,'Complexity of the crisis'!$C$6:$AN$170,38,FALSE)</f>
        <v>2</v>
      </c>
      <c r="T92" s="151" t="str">
        <f>VLOOKUP(B92,Lists!$C$3:$E$163,3,FALSE)</f>
        <v>Americas</v>
      </c>
      <c r="U92" s="152">
        <f>VLOOKUP(B92,'INFORM Severity - hidden'!$C$5:$V$200,20,FALSE)</f>
        <v>45076</v>
      </c>
    </row>
    <row r="93" spans="1:21" x14ac:dyDescent="0.25">
      <c r="A93" s="148" t="str">
        <f t="array" ref="A93">IFERROR(INDEX(Lists!$B$2:$B$200,SMALL(IF(Lists!$I$2:$I$200="Individual",ROW(Lists!$B$2:$B$200)),ROW(89:89))-1,1),"")</f>
        <v>Venezuela displacement in Peru</v>
      </c>
      <c r="B93" s="149" t="str">
        <f>VLOOKUP(A93,Lists!$B$2:$G$200,2,FALSE)</f>
        <v>PER002</v>
      </c>
      <c r="C93" s="149" t="str">
        <f>VLOOKUP(B93,'INFORM Severity - hidden'!$C$5:$D$200,2,FALSE)</f>
        <v>Peru</v>
      </c>
      <c r="D93" s="149" t="str">
        <f>VLOOKUP(A93,Lists!$B$2:$G$200,3,FALSE)</f>
        <v>PER</v>
      </c>
      <c r="E93" s="150" t="str">
        <f>VLOOKUP(A93,Lists!$B$2:$G$200,5,FALSE)</f>
        <v>Displacement</v>
      </c>
      <c r="F93" s="144">
        <f t="shared" si="10"/>
        <v>3</v>
      </c>
      <c r="G93" s="145">
        <f t="shared" si="11"/>
        <v>3</v>
      </c>
      <c r="H93" s="145" t="str">
        <f t="shared" si="12"/>
        <v>Medium</v>
      </c>
      <c r="I93" s="146" t="str">
        <f>INDEX(Trends!$D$3:$D$404,MATCH(B93,Trends!$C$3:$C$404,0))</f>
        <v>Decreasing</v>
      </c>
      <c r="J93" s="145" t="str">
        <f>VLOOKUP($B93,Reliability!$A$3:$I$170,9,FALSE)</f>
        <v>Very High</v>
      </c>
      <c r="K93" s="147">
        <f t="shared" si="13"/>
        <v>3.9</v>
      </c>
      <c r="L93" s="147">
        <f>VLOOKUP($B93,'Impact of the crisis'!$C$6:$N$170,12,FALSE)</f>
        <v>5</v>
      </c>
      <c r="M93" s="147">
        <f>VLOOKUP($B93,'Impact of the crisis'!$C$6:$AB$170,26,FALSE)</f>
        <v>3.1</v>
      </c>
      <c r="N93" s="147">
        <f>VLOOKUP($B93,'Conditions of people affected'!$C$6:$R$170,16,FALSE)</f>
        <v>2.7</v>
      </c>
      <c r="O93" s="147">
        <f>VLOOKUP($B93,'Conditions of people affected'!$C$6:$R$170,9,FALSE)</f>
        <v>3.4</v>
      </c>
      <c r="P93" s="147">
        <f>VLOOKUP($B93,'Conditions of people affected'!$C$6:$R$170,15,FALSE)</f>
        <v>2</v>
      </c>
      <c r="Q93" s="147">
        <f t="shared" si="14"/>
        <v>2.8</v>
      </c>
      <c r="R93" s="147">
        <f>VLOOKUP($B93,'Complexity of the crisis'!$C$6:$AN$170,22,FALSE)</f>
        <v>2.6</v>
      </c>
      <c r="S93" s="147">
        <f>VLOOKUP($B93,'Complexity of the crisis'!$C$6:$AN$170,38,FALSE)</f>
        <v>3</v>
      </c>
      <c r="T93" s="151" t="str">
        <f>VLOOKUP(B93,Lists!$C$3:$E$163,3,FALSE)</f>
        <v>Americas</v>
      </c>
      <c r="U93" s="152">
        <f>VLOOKUP(B93,'INFORM Severity - hidden'!$C$5:$V$200,20,FALSE)</f>
        <v>45138</v>
      </c>
    </row>
    <row r="94" spans="1:21" x14ac:dyDescent="0.25">
      <c r="A94" s="148" t="str">
        <f t="array" ref="A94">IFERROR(INDEX(Lists!$B$2:$B$200,SMALL(IF(Lists!$I$2:$I$200="Individual",ROW(Lists!$B$2:$B$200)),ROW(90:90))-1,1),"")</f>
        <v>Mindanao conflict</v>
      </c>
      <c r="B94" s="149" t="str">
        <f>VLOOKUP(A94,Lists!$B$2:$G$200,2,FALSE)</f>
        <v>PHL003</v>
      </c>
      <c r="C94" s="149" t="str">
        <f>VLOOKUP(B94,'INFORM Severity - hidden'!$C$5:$D$200,2,FALSE)</f>
        <v>Philippines</v>
      </c>
      <c r="D94" s="149" t="str">
        <f>VLOOKUP(A94,Lists!$B$2:$G$200,3,FALSE)</f>
        <v>PHL</v>
      </c>
      <c r="E94" s="150" t="str">
        <f>VLOOKUP(A94,Lists!$B$2:$G$200,5,FALSE)</f>
        <v>Conflict,Violence</v>
      </c>
      <c r="F94" s="144">
        <f t="shared" si="10"/>
        <v>2.1</v>
      </c>
      <c r="G94" s="145">
        <f t="shared" si="11"/>
        <v>3</v>
      </c>
      <c r="H94" s="145" t="str">
        <f t="shared" si="12"/>
        <v>Medium</v>
      </c>
      <c r="I94" s="146" t="str">
        <f>INDEX(Trends!$D$3:$D$404,MATCH(B94,Trends!$C$3:$C$404,0))</f>
        <v>Decreasing</v>
      </c>
      <c r="J94" s="145" t="str">
        <f>VLOOKUP($B94,Reliability!$A$3:$I$170,9,FALSE)</f>
        <v>Medium</v>
      </c>
      <c r="K94" s="147">
        <f t="shared" si="13"/>
        <v>2.8</v>
      </c>
      <c r="L94" s="147">
        <f>VLOOKUP($B94,'Impact of the crisis'!$C$6:$N$170,12,FALSE)</f>
        <v>3</v>
      </c>
      <c r="M94" s="147">
        <f>VLOOKUP($B94,'Impact of the crisis'!$C$6:$AB$170,26,FALSE)</f>
        <v>2.7</v>
      </c>
      <c r="N94" s="147">
        <f>VLOOKUP($B94,'Conditions of people affected'!$C$6:$R$170,16,FALSE)</f>
        <v>1.35</v>
      </c>
      <c r="O94" s="147">
        <f>VLOOKUP($B94,'Conditions of people affected'!$C$6:$R$170,9,FALSE)</f>
        <v>1.7</v>
      </c>
      <c r="P94" s="147">
        <f>VLOOKUP($B94,'Conditions of people affected'!$C$6:$R$170,15,FALSE)</f>
        <v>1</v>
      </c>
      <c r="Q94" s="147">
        <f t="shared" si="14"/>
        <v>2.7</v>
      </c>
      <c r="R94" s="147">
        <f>VLOOKUP($B94,'Complexity of the crisis'!$C$6:$AN$170,22,FALSE)</f>
        <v>2.8</v>
      </c>
      <c r="S94" s="147">
        <f>VLOOKUP($B94,'Complexity of the crisis'!$C$6:$AN$170,38,FALSE)</f>
        <v>2.5</v>
      </c>
      <c r="T94" s="151" t="str">
        <f>VLOOKUP(B94,Lists!$C$3:$E$163,3,FALSE)</f>
        <v>Asia</v>
      </c>
      <c r="U94" s="152">
        <f>VLOOKUP(B94,'INFORM Severity - hidden'!$C$5:$V$200,20,FALSE)</f>
        <v>45126</v>
      </c>
    </row>
    <row r="95" spans="1:21" x14ac:dyDescent="0.25">
      <c r="A95" s="148" t="str">
        <f t="array" ref="A95">IFERROR(INDEX(Lists!$B$2:$B$200,SMALL(IF(Lists!$I$2:$I$200="Individual",ROW(Lists!$B$2:$B$200)),ROW(91:91))-1,1),"")</f>
        <v>Typhoon Nalgae</v>
      </c>
      <c r="B95" s="149" t="str">
        <f>VLOOKUP(A95,Lists!$B$2:$G$200,2,FALSE)</f>
        <v>PHL012</v>
      </c>
      <c r="C95" s="149" t="str">
        <f>VLOOKUP(B95,'INFORM Severity - hidden'!$C$5:$D$200,2,FALSE)</f>
        <v>Philippines</v>
      </c>
      <c r="D95" s="149" t="str">
        <f>VLOOKUP(A95,Lists!$B$2:$G$200,3,FALSE)</f>
        <v>PHL</v>
      </c>
      <c r="E95" s="150" t="str">
        <f>VLOOKUP(A95,Lists!$B$2:$G$200,5,FALSE)</f>
        <v>Cyclone</v>
      </c>
      <c r="F95" s="144">
        <f t="shared" si="10"/>
        <v>1.9</v>
      </c>
      <c r="G95" s="145">
        <f t="shared" si="11"/>
        <v>2</v>
      </c>
      <c r="H95" s="145" t="str">
        <f t="shared" si="12"/>
        <v>Low</v>
      </c>
      <c r="I95" s="146" t="str">
        <f>INDEX(Trends!$D$3:$D$404,MATCH(B95,Trends!$C$3:$C$404,0))</f>
        <v>Decreasing</v>
      </c>
      <c r="J95" s="145" t="str">
        <f>VLOOKUP($B95,Reliability!$A$3:$I$170,9,FALSE)</f>
        <v>Very High</v>
      </c>
      <c r="K95" s="147">
        <f t="shared" si="13"/>
        <v>2.7</v>
      </c>
      <c r="L95" s="147">
        <f>VLOOKUP($B95,'Impact of the crisis'!$C$6:$N$170,12,FALSE)</f>
        <v>4.4000000000000004</v>
      </c>
      <c r="M95" s="147">
        <f>VLOOKUP($B95,'Impact of the crisis'!$C$6:$AB$170,26,FALSE)</f>
        <v>1.3</v>
      </c>
      <c r="N95" s="147">
        <f>VLOOKUP($B95,'Conditions of people affected'!$C$6:$R$170,16,FALSE)</f>
        <v>1</v>
      </c>
      <c r="O95" s="147">
        <f>VLOOKUP($B95,'Conditions of people affected'!$C$6:$R$170,9,FALSE)</f>
        <v>0</v>
      </c>
      <c r="P95" s="147">
        <f>VLOOKUP($B95,'Conditions of people affected'!$C$6:$R$170,15,FALSE)</f>
        <v>2</v>
      </c>
      <c r="Q95" s="147">
        <f t="shared" si="14"/>
        <v>2.4</v>
      </c>
      <c r="R95" s="147">
        <f>VLOOKUP($B95,'Complexity of the crisis'!$C$6:$AN$170,22,FALSE)</f>
        <v>2.8</v>
      </c>
      <c r="S95" s="147">
        <f>VLOOKUP($B95,'Complexity of the crisis'!$C$6:$AN$170,38,FALSE)</f>
        <v>2</v>
      </c>
      <c r="T95" s="151" t="str">
        <f>VLOOKUP(B95,Lists!$C$3:$E$163,3,FALSE)</f>
        <v>Asia</v>
      </c>
      <c r="U95" s="152">
        <f>VLOOKUP(B95,'INFORM Severity - hidden'!$C$5:$V$200,20,FALSE)</f>
        <v>45126</v>
      </c>
    </row>
    <row r="96" spans="1:21" x14ac:dyDescent="0.25">
      <c r="A96" s="148" t="str">
        <f t="array" ref="A96">IFERROR(INDEX(Lists!$B$2:$B$200,SMALL(IF(Lists!$I$2:$I$200="Individual",ROW(Lists!$B$2:$B$200)),ROW(92:92))-1,1),"")</f>
        <v>Highlands Violence</v>
      </c>
      <c r="B96" s="149" t="str">
        <f>VLOOKUP(A96,Lists!$B$2:$G$200,2,FALSE)</f>
        <v>PNG003</v>
      </c>
      <c r="C96" s="149" t="str">
        <f>VLOOKUP(B96,'INFORM Severity - hidden'!$C$5:$D$200,2,FALSE)</f>
        <v>Papua New Guinea</v>
      </c>
      <c r="D96" s="149" t="str">
        <f>VLOOKUP(A96,Lists!$B$2:$G$200,3,FALSE)</f>
        <v>PNG</v>
      </c>
      <c r="E96" s="150" t="str">
        <f>VLOOKUP(A96,Lists!$B$2:$G$200,5,FALSE)</f>
        <v>Earthquake</v>
      </c>
      <c r="F96" s="144">
        <f t="shared" si="10"/>
        <v>2.5</v>
      </c>
      <c r="G96" s="145">
        <f t="shared" si="11"/>
        <v>3</v>
      </c>
      <c r="H96" s="145" t="str">
        <f t="shared" si="12"/>
        <v>Medium</v>
      </c>
      <c r="I96" s="146" t="str">
        <f>INDEX(Trends!$D$3:$D$404,MATCH(B96,Trends!$C$3:$C$404,0))</f>
        <v>Decreasing</v>
      </c>
      <c r="J96" s="145" t="str">
        <f>VLOOKUP($B96,Reliability!$A$3:$I$170,9,FALSE)</f>
        <v>High</v>
      </c>
      <c r="K96" s="147">
        <f t="shared" si="13"/>
        <v>2.2000000000000002</v>
      </c>
      <c r="L96" s="147">
        <f>VLOOKUP($B96,'Impact of the crisis'!$C$6:$N$170,12,FALSE)</f>
        <v>1.8</v>
      </c>
      <c r="M96" s="147">
        <f>VLOOKUP($B96,'Impact of the crisis'!$C$6:$AB$170,26,FALSE)</f>
        <v>2.4</v>
      </c>
      <c r="N96" s="147">
        <f>VLOOKUP($B96,'Conditions of people affected'!$C$6:$R$170,16,FALSE)</f>
        <v>2.7</v>
      </c>
      <c r="O96" s="147">
        <f>VLOOKUP($B96,'Conditions of people affected'!$C$6:$R$170,9,FALSE)</f>
        <v>2.4</v>
      </c>
      <c r="P96" s="147">
        <f>VLOOKUP($B96,'Conditions of people affected'!$C$6:$R$170,15,FALSE)</f>
        <v>3</v>
      </c>
      <c r="Q96" s="147">
        <f t="shared" si="14"/>
        <v>2.5</v>
      </c>
      <c r="R96" s="147">
        <f>VLOOKUP($B96,'Complexity of the crisis'!$C$6:$AN$170,22,FALSE)</f>
        <v>2.4</v>
      </c>
      <c r="S96" s="147">
        <f>VLOOKUP($B96,'Complexity of the crisis'!$C$6:$AN$170,38,FALSE)</f>
        <v>2.5</v>
      </c>
      <c r="T96" s="151" t="str">
        <f>VLOOKUP(B96,Lists!$C$3:$E$163,3,FALSE)</f>
        <v>Pacific</v>
      </c>
      <c r="U96" s="152">
        <f>VLOOKUP(B96,'INFORM Severity - hidden'!$C$5:$V$200,20,FALSE)</f>
        <v>45126</v>
      </c>
    </row>
    <row r="97" spans="1:21" x14ac:dyDescent="0.25">
      <c r="A97" s="148" t="str">
        <f t="array" ref="A97">IFERROR(INDEX(Lists!$B$2:$B$200,SMALL(IF(Lists!$I$2:$I$200="Individual",ROW(Lists!$B$2:$B$200)),ROW(93:93))-1,1),"")</f>
        <v>Displacement from Ukraine conflict in Poland</v>
      </c>
      <c r="B97" s="149" t="str">
        <f>VLOOKUP(A97,Lists!$B$2:$G$200,2,FALSE)</f>
        <v>POL002</v>
      </c>
      <c r="C97" s="149" t="str">
        <f>VLOOKUP(B97,'INFORM Severity - hidden'!$C$5:$D$200,2,FALSE)</f>
        <v>Poland</v>
      </c>
      <c r="D97" s="149" t="str">
        <f>VLOOKUP(A97,Lists!$B$2:$G$200,3,FALSE)</f>
        <v>POL</v>
      </c>
      <c r="E97" s="150" t="str">
        <f>VLOOKUP(A97,Lists!$B$2:$G$200,5,FALSE)</f>
        <v>Displacement,Conflict</v>
      </c>
      <c r="F97" s="144">
        <f t="shared" si="10"/>
        <v>2.4</v>
      </c>
      <c r="G97" s="145">
        <f t="shared" si="11"/>
        <v>3</v>
      </c>
      <c r="H97" s="145" t="str">
        <f t="shared" si="12"/>
        <v>Medium</v>
      </c>
      <c r="I97" s="146" t="str">
        <f>INDEX(Trends!$D$3:$D$404,MATCH(B97,Trends!$C$3:$C$404,0))</f>
        <v>Decreasing</v>
      </c>
      <c r="J97" s="145" t="str">
        <f>VLOOKUP($B97,Reliability!$A$3:$I$170,9,FALSE)</f>
        <v>Very High</v>
      </c>
      <c r="K97" s="147">
        <f t="shared" si="13"/>
        <v>2.7</v>
      </c>
      <c r="L97" s="147">
        <f>VLOOKUP($B97,'Impact of the crisis'!$C$6:$N$170,12,FALSE)</f>
        <v>1.8</v>
      </c>
      <c r="M97" s="147">
        <f>VLOOKUP($B97,'Impact of the crisis'!$C$6:$AB$170,26,FALSE)</f>
        <v>3.1</v>
      </c>
      <c r="N97" s="147">
        <f>VLOOKUP($B97,'Conditions of people affected'!$C$6:$R$170,16,FALSE)</f>
        <v>3.15</v>
      </c>
      <c r="O97" s="147">
        <f>VLOOKUP($B97,'Conditions of people affected'!$C$6:$R$170,9,FALSE)</f>
        <v>3.3</v>
      </c>
      <c r="P97" s="147">
        <f>VLOOKUP($B97,'Conditions of people affected'!$C$6:$R$170,15,FALSE)</f>
        <v>3</v>
      </c>
      <c r="Q97" s="147">
        <f t="shared" si="14"/>
        <v>1.1000000000000001</v>
      </c>
      <c r="R97" s="147">
        <f>VLOOKUP($B97,'Complexity of the crisis'!$C$6:$AN$170,22,FALSE)</f>
        <v>0.7</v>
      </c>
      <c r="S97" s="147">
        <f>VLOOKUP($B97,'Complexity of the crisis'!$C$6:$AN$170,38,FALSE)</f>
        <v>1.5</v>
      </c>
      <c r="T97" s="151" t="str">
        <f>VLOOKUP(B97,Lists!$C$3:$E$163,3,FALSE)</f>
        <v>Europe</v>
      </c>
      <c r="U97" s="152">
        <f>VLOOKUP(B97,'INFORM Severity - hidden'!$C$5:$V$200,20,FALSE)</f>
        <v>45129</v>
      </c>
    </row>
    <row r="98" spans="1:21" x14ac:dyDescent="0.25">
      <c r="A98" s="148" t="str">
        <f t="array" ref="A98">IFERROR(INDEX(Lists!$B$2:$B$200,SMALL(IF(Lists!$I$2:$I$200="Individual",ROW(Lists!$B$2:$B$200)),ROW(94:94))-1,1),"")</f>
        <v>Complex crisis in DPRK</v>
      </c>
      <c r="B98" s="149" t="str">
        <f>VLOOKUP(A98,Lists!$B$2:$G$200,2,FALSE)</f>
        <v>PRK001</v>
      </c>
      <c r="C98" s="149" t="str">
        <f>VLOOKUP(B98,'INFORM Severity - hidden'!$C$5:$D$200,2,FALSE)</f>
        <v>DPRK</v>
      </c>
      <c r="D98" s="149" t="str">
        <f>VLOOKUP(A98,Lists!$B$2:$G$200,3,FALSE)</f>
        <v>PRK</v>
      </c>
      <c r="E98" s="150" t="str">
        <f>VLOOKUP(A98,Lists!$B$2:$G$200,5,FALSE)</f>
        <v>Socio-political,Floods,Other seasonal event,Food Security</v>
      </c>
      <c r="F98" s="144">
        <f t="shared" si="10"/>
        <v>3.7</v>
      </c>
      <c r="G98" s="145">
        <f t="shared" si="11"/>
        <v>4</v>
      </c>
      <c r="H98" s="145" t="str">
        <f t="shared" si="12"/>
        <v>High</v>
      </c>
      <c r="I98" s="146" t="str">
        <f>INDEX(Trends!$D$3:$D$404,MATCH(B98,Trends!$C$3:$C$404,0))</f>
        <v>Stable</v>
      </c>
      <c r="J98" s="145" t="str">
        <f>VLOOKUP($B98,Reliability!$A$3:$I$170,9,FALSE)</f>
        <v>Medium</v>
      </c>
      <c r="K98" s="147">
        <f t="shared" si="13"/>
        <v>4</v>
      </c>
      <c r="L98" s="147">
        <f>VLOOKUP($B98,'Impact of the crisis'!$C$6:$N$170,12,FALSE)</f>
        <v>4.5999999999999996</v>
      </c>
      <c r="M98" s="147">
        <f>VLOOKUP($B98,'Impact of the crisis'!$C$6:$AB$170,26,FALSE)</f>
        <v>3.6</v>
      </c>
      <c r="N98" s="147">
        <f>VLOOKUP($B98,'Conditions of people affected'!$C$6:$R$170,16,FALSE)</f>
        <v>4.5</v>
      </c>
      <c r="O98" s="147">
        <f>VLOOKUP($B98,'Conditions of people affected'!$C$6:$R$170,9,FALSE)</f>
        <v>5</v>
      </c>
      <c r="P98" s="147">
        <f>VLOOKUP($B98,'Conditions of people affected'!$C$6:$R$170,15,FALSE)</f>
        <v>4</v>
      </c>
      <c r="Q98" s="147">
        <f t="shared" si="14"/>
        <v>2.2999999999999998</v>
      </c>
      <c r="R98" s="147">
        <f>VLOOKUP($B98,'Complexity of the crisis'!$C$6:$AN$170,22,FALSE)</f>
        <v>2.6</v>
      </c>
      <c r="S98" s="147">
        <f>VLOOKUP($B98,'Complexity of the crisis'!$C$6:$AN$170,38,FALSE)</f>
        <v>2</v>
      </c>
      <c r="T98" s="151" t="str">
        <f>VLOOKUP(B98,Lists!$C$3:$E$163,3,FALSE)</f>
        <v>Asia</v>
      </c>
      <c r="U98" s="152">
        <f>VLOOKUP(B98,'INFORM Severity - hidden'!$C$5:$V$200,20,FALSE)</f>
        <v>45137</v>
      </c>
    </row>
    <row r="99" spans="1:21" x14ac:dyDescent="0.25">
      <c r="A99" s="148" t="str">
        <f t="array" ref="A99">IFERROR(INDEX(Lists!$B$2:$B$200,SMALL(IF(Lists!$I$2:$I$200="Individual",ROW(Lists!$B$2:$B$200)),ROW(95:95))-1,1),"")</f>
        <v>Conflict in Palestine</v>
      </c>
      <c r="B99" s="149" t="str">
        <f>VLOOKUP(A99,Lists!$B$2:$G$200,2,FALSE)</f>
        <v>PSE002</v>
      </c>
      <c r="C99" s="149" t="str">
        <f>VLOOKUP(B99,'INFORM Severity - hidden'!$C$5:$D$200,2,FALSE)</f>
        <v>Palestine</v>
      </c>
      <c r="D99" s="149" t="str">
        <f>VLOOKUP(A99,Lists!$B$2:$G$200,3,FALSE)</f>
        <v>PSE</v>
      </c>
      <c r="E99" s="150" t="str">
        <f>VLOOKUP(A99,Lists!$B$2:$G$200,5,FALSE)</f>
        <v>Conflict,Socio-political,Violence</v>
      </c>
      <c r="F99" s="144">
        <f t="shared" si="10"/>
        <v>3.7</v>
      </c>
      <c r="G99" s="145">
        <f t="shared" si="11"/>
        <v>4</v>
      </c>
      <c r="H99" s="145" t="str">
        <f t="shared" si="12"/>
        <v>High</v>
      </c>
      <c r="I99" s="146" t="str">
        <f>INDEX(Trends!$D$3:$D$404,MATCH(B99,Trends!$C$3:$C$404,0))</f>
        <v>Stable</v>
      </c>
      <c r="J99" s="145" t="str">
        <f>VLOOKUP($B99,Reliability!$A$3:$I$170,9,FALSE)</f>
        <v>High</v>
      </c>
      <c r="K99" s="147">
        <f t="shared" si="13"/>
        <v>3.7</v>
      </c>
      <c r="L99" s="147">
        <f>VLOOKUP($B99,'Impact of the crisis'!$C$6:$N$170,12,FALSE)</f>
        <v>2.5</v>
      </c>
      <c r="M99" s="147">
        <f>VLOOKUP($B99,'Impact of the crisis'!$C$6:$AB$170,26,FALSE)</f>
        <v>4.2</v>
      </c>
      <c r="N99" s="147">
        <f>VLOOKUP($B99,'Conditions of people affected'!$C$6:$R$170,16,FALSE)</f>
        <v>3.95</v>
      </c>
      <c r="O99" s="147">
        <f>VLOOKUP($B99,'Conditions of people affected'!$C$6:$R$170,9,FALSE)</f>
        <v>3.9</v>
      </c>
      <c r="P99" s="147">
        <f>VLOOKUP($B99,'Conditions of people affected'!$C$6:$R$170,15,FALSE)</f>
        <v>4</v>
      </c>
      <c r="Q99" s="147">
        <f t="shared" si="14"/>
        <v>3.3</v>
      </c>
      <c r="R99" s="147">
        <f>VLOOKUP($B99,'Complexity of the crisis'!$C$6:$AN$170,22,FALSE)</f>
        <v>2.2999999999999998</v>
      </c>
      <c r="S99" s="147">
        <f>VLOOKUP($B99,'Complexity of the crisis'!$C$6:$AN$170,38,FALSE)</f>
        <v>4</v>
      </c>
      <c r="T99" s="151" t="str">
        <f>VLOOKUP(B99,Lists!$C$3:$E$163,3,FALSE)</f>
        <v>Middle east</v>
      </c>
      <c r="U99" s="152">
        <f>VLOOKUP(B99,'INFORM Severity - hidden'!$C$5:$V$200,20,FALSE)</f>
        <v>45126</v>
      </c>
    </row>
    <row r="100" spans="1:21" x14ac:dyDescent="0.25">
      <c r="A100" s="148" t="str">
        <f t="array" ref="A100">IFERROR(INDEX(Lists!$B$2:$B$200,SMALL(IF(Lists!$I$2:$I$200="Individual",ROW(Lists!$B$2:$B$200)),ROW(96:96))-1,1),"")</f>
        <v>Lake Chad basin regional crisis</v>
      </c>
      <c r="B100" s="149" t="str">
        <f>VLOOKUP(A100,Lists!$B$2:$G$200,2,FALSE)</f>
        <v>REG001</v>
      </c>
      <c r="C100" s="149" t="str">
        <f>VLOOKUP(B100,'INFORM Severity - hidden'!$C$5:$D$200,2,FALSE)</f>
        <v>Nigeria,Niger,Chad,Cameroon</v>
      </c>
      <c r="D100" s="149" t="str">
        <f>VLOOKUP(A100,Lists!$B$2:$G$200,3,FALSE)</f>
        <v>NGA,NER,TCD,CMR</v>
      </c>
      <c r="E100" s="150">
        <f>VLOOKUP(A100,Lists!$B$2:$G$200,5,FALSE)</f>
        <v>0</v>
      </c>
      <c r="F100" s="144">
        <f t="shared" si="10"/>
        <v>4.4000000000000004</v>
      </c>
      <c r="G100" s="145">
        <f t="shared" si="11"/>
        <v>5</v>
      </c>
      <c r="H100" s="145" t="str">
        <f t="shared" si="12"/>
        <v>Very High</v>
      </c>
      <c r="I100" s="146" t="str">
        <f>INDEX(Trends!$D$3:$D$404,MATCH(B100,Trends!$C$3:$C$404,0))</f>
        <v>Stable</v>
      </c>
      <c r="J100" s="145" t="str">
        <f>VLOOKUP($B100,Reliability!$A$3:$I$170,9,FALSE)</f>
        <v>Very High</v>
      </c>
      <c r="K100" s="147">
        <f t="shared" si="13"/>
        <v>4.0999999999999996</v>
      </c>
      <c r="L100" s="147">
        <f>VLOOKUP($B100,'Impact of the crisis'!$C$6:$N$170,12,FALSE)</f>
        <v>3.8</v>
      </c>
      <c r="M100" s="147">
        <f>VLOOKUP($B100,'Impact of the crisis'!$C$6:$AB$170,26,FALSE)</f>
        <v>4.3</v>
      </c>
      <c r="N100" s="147">
        <f>VLOOKUP($B100,'Conditions of people affected'!$C$6:$R$170,16,FALSE)</f>
        <v>4.5</v>
      </c>
      <c r="O100" s="147">
        <f>VLOOKUP($B100,'Conditions of people affected'!$C$6:$R$170,9,FALSE)</f>
        <v>5</v>
      </c>
      <c r="P100" s="147">
        <f>VLOOKUP($B100,'Conditions of people affected'!$C$6:$R$170,15,FALSE)</f>
        <v>4</v>
      </c>
      <c r="Q100" s="147">
        <f t="shared" si="14"/>
        <v>4.4000000000000004</v>
      </c>
      <c r="R100" s="147">
        <f>VLOOKUP($B100,'Complexity of the crisis'!$C$6:$AN$170,22,FALSE)</f>
        <v>3.6</v>
      </c>
      <c r="S100" s="147">
        <f>VLOOKUP($B100,'Complexity of the crisis'!$C$6:$AN$170,38,FALSE)</f>
        <v>5</v>
      </c>
      <c r="T100" s="151" t="str">
        <f>VLOOKUP(B100,Lists!$C$3:$E$163,3,FALSE)</f>
        <v>Africa,Africa,Africa,Africa</v>
      </c>
      <c r="U100" s="152">
        <f>VLOOKUP(B100,'INFORM Severity - hidden'!$C$5:$V$200,20,FALSE)</f>
        <v>45133</v>
      </c>
    </row>
    <row r="101" spans="1:21" x14ac:dyDescent="0.25">
      <c r="A101" s="148" t="str">
        <f t="array" ref="A101">IFERROR(INDEX(Lists!$B$2:$B$200,SMALL(IF(Lists!$I$2:$I$200="Individual",ROW(Lists!$B$2:$B$200)),ROW(97:97))-1,1),"")</f>
        <v>Venezuela Regional Crisis</v>
      </c>
      <c r="B101" s="149" t="str">
        <f>VLOOKUP(A101,Lists!$B$2:$G$200,2,FALSE)</f>
        <v>REG002</v>
      </c>
      <c r="C101" s="149" t="str">
        <f>VLOOKUP(B101,'INFORM Severity - hidden'!$C$5:$D$200,2,FALSE)</f>
        <v>Venezuela,Brazil,Colombia,Ecuador,Peru,Trinidad and Tobago,Chile,Dominican Republic,Panama</v>
      </c>
      <c r="D101" s="149" t="str">
        <f>VLOOKUP(A101,Lists!$B$2:$G$200,3,FALSE)</f>
        <v>VEN,BRA,COL,ECU,PER,TTO,CHL,DOM,PAN</v>
      </c>
      <c r="E101" s="150">
        <f>VLOOKUP(A101,Lists!$B$2:$G$200,5,FALSE)</f>
        <v>0</v>
      </c>
      <c r="F101" s="144">
        <f t="shared" ref="F101:F132" si="15">IF(OR(N101="x",K101="x"),"x",ROUND((5-GEOMEAN(((5-K101)/5*4+1),((5-N101)/5*4+1),((5-N101)/5*4+1)))/4*3.5+Q101*0.3,1))</f>
        <v>3.9</v>
      </c>
      <c r="G101" s="145">
        <f t="shared" ref="G101:G132" si="16">IF(F101="x","x",ROUNDUP(F101,0))</f>
        <v>4</v>
      </c>
      <c r="H101" s="145" t="str">
        <f t="shared" ref="H101:H132" si="17">IF(N101="x","x",IF(K101="x","x",(IF(G101=5,"Very High",IF(G101=4,"High",IF(G101=3,"Medium",IF(G101=2,"Low","Very Low")))))))</f>
        <v>High</v>
      </c>
      <c r="I101" s="146" t="str">
        <f>INDEX(Trends!$D$3:$D$404,MATCH(B101,Trends!$C$3:$C$404,0))</f>
        <v>Stable</v>
      </c>
      <c r="J101" s="145" t="str">
        <f>VLOOKUP($B101,Reliability!$A$3:$I$170,9,FALSE)</f>
        <v>Medium</v>
      </c>
      <c r="K101" s="147">
        <f t="shared" ref="K101:K132" si="18">IF(OR(M101="x",L101="x"),"x",ROUND((5-GEOMEAN(((5-L101)/5*4+1),((5-M101)/5*4+1),((5-M101)/5*4+1)))/4*5,1))</f>
        <v>3.6</v>
      </c>
      <c r="L101" s="147">
        <f>VLOOKUP($B101,'Impact of the crisis'!$C$6:$N$170,12,FALSE)</f>
        <v>3.4</v>
      </c>
      <c r="M101" s="147">
        <f>VLOOKUP($B101,'Impact of the crisis'!$C$6:$AB$170,26,FALSE)</f>
        <v>3.7</v>
      </c>
      <c r="N101" s="147">
        <f>VLOOKUP($B101,'Conditions of people affected'!$C$6:$R$170,16,FALSE)</f>
        <v>4</v>
      </c>
      <c r="O101" s="147">
        <f>VLOOKUP($B101,'Conditions of people affected'!$C$6:$R$170,9,FALSE)</f>
        <v>5</v>
      </c>
      <c r="P101" s="147">
        <f>VLOOKUP($B101,'Conditions of people affected'!$C$6:$R$170,15,FALSE)</f>
        <v>3</v>
      </c>
      <c r="Q101" s="147">
        <f t="shared" ref="Q101:Q132" si="19">IF(OR(S101="x",R101="x"),R101,ROUND((5-GEOMEAN(((5-R101)/5*4+1),((5-S101)/5*4+1)))/4*5,1))</f>
        <v>3.8</v>
      </c>
      <c r="R101" s="147">
        <f>VLOOKUP($B101,'Complexity of the crisis'!$C$6:$AN$170,22,FALSE)</f>
        <v>2.7</v>
      </c>
      <c r="S101" s="147">
        <f>VLOOKUP($B101,'Complexity of the crisis'!$C$6:$AN$170,38,FALSE)</f>
        <v>4.5</v>
      </c>
      <c r="T101" s="151" t="str">
        <f>VLOOKUP(B101,Lists!$C$3:$E$163,3,FALSE)</f>
        <v>Americas,Americas,Americas,Americas,Americas,Americas,Americas,Americas,Americas</v>
      </c>
      <c r="U101" s="152">
        <f>VLOOKUP(B101,'INFORM Severity - hidden'!$C$5:$V$200,20,FALSE)</f>
        <v>45063</v>
      </c>
    </row>
    <row r="102" spans="1:21" x14ac:dyDescent="0.25">
      <c r="A102" s="148" t="str">
        <f t="array" ref="A102">IFERROR(INDEX(Lists!$B$2:$B$200,SMALL(IF(Lists!$I$2:$I$200="Individual",ROW(Lists!$B$2:$B$200)),ROW(98:98))-1,1),"")</f>
        <v>Regional Kashmir conflict</v>
      </c>
      <c r="B102" s="149" t="str">
        <f>VLOOKUP(A102,Lists!$B$2:$G$200,2,FALSE)</f>
        <v>REG003</v>
      </c>
      <c r="C102" s="149" t="str">
        <f>VLOOKUP(B102,'INFORM Severity - hidden'!$C$5:$D$200,2,FALSE)</f>
        <v>India,Pakistan</v>
      </c>
      <c r="D102" s="149" t="str">
        <f>VLOOKUP(A102,Lists!$B$2:$G$200,3,FALSE)</f>
        <v>IND,PAK</v>
      </c>
      <c r="E102" s="150">
        <f>VLOOKUP(A102,Lists!$B$2:$G$200,5,FALSE)</f>
        <v>0</v>
      </c>
      <c r="F102" s="144" t="str">
        <f t="shared" si="15"/>
        <v>x</v>
      </c>
      <c r="G102" s="145" t="str">
        <f t="shared" si="16"/>
        <v>x</v>
      </c>
      <c r="H102" s="145" t="str">
        <f t="shared" si="17"/>
        <v>x</v>
      </c>
      <c r="I102" s="146" t="str">
        <f>INDEX(Trends!$D$3:$D$404,MATCH(B102,Trends!$C$3:$C$404,0))</f>
        <v>-</v>
      </c>
      <c r="J102" s="145" t="str">
        <f>VLOOKUP($B102,Reliability!$A$3:$I$170,9,FALSE)</f>
        <v>Medium</v>
      </c>
      <c r="K102" s="147">
        <f t="shared" si="18"/>
        <v>3.1</v>
      </c>
      <c r="L102" s="147">
        <f>VLOOKUP($B102,'Impact of the crisis'!$C$6:$N$170,12,FALSE)</f>
        <v>2.1</v>
      </c>
      <c r="M102" s="147">
        <f>VLOOKUP($B102,'Impact of the crisis'!$C$6:$AB$170,26,FALSE)</f>
        <v>3.5</v>
      </c>
      <c r="N102" s="147" t="str">
        <f>VLOOKUP($B102,'Conditions of people affected'!$C$6:$R$170,16,FALSE)</f>
        <v>x</v>
      </c>
      <c r="O102" s="147" t="str">
        <f>VLOOKUP($B102,'Conditions of people affected'!$C$6:$R$170,9,FALSE)</f>
        <v>x</v>
      </c>
      <c r="P102" s="147" t="str">
        <f>VLOOKUP($B102,'Conditions of people affected'!$C$6:$R$170,15,FALSE)</f>
        <v>x</v>
      </c>
      <c r="Q102" s="147">
        <f t="shared" si="19"/>
        <v>3</v>
      </c>
      <c r="R102" s="147">
        <f>VLOOKUP($B102,'Complexity of the crisis'!$C$6:$AN$170,22,FALSE)</f>
        <v>3</v>
      </c>
      <c r="S102" s="147">
        <f>VLOOKUP($B102,'Complexity of the crisis'!$C$6:$AN$170,38,FALSE)</f>
        <v>3</v>
      </c>
      <c r="T102" s="151" t="str">
        <f>VLOOKUP(B102,Lists!$C$3:$E$163,3,FALSE)</f>
        <v>Asia,Asia</v>
      </c>
      <c r="U102" s="152">
        <f>VLOOKUP(B102,'INFORM Severity - hidden'!$C$5:$V$200,20,FALSE)</f>
        <v>45138</v>
      </c>
    </row>
    <row r="103" spans="1:21" x14ac:dyDescent="0.25">
      <c r="A103" s="148" t="str">
        <f t="array" ref="A103">IFERROR(INDEX(Lists!$B$2:$B$200,SMALL(IF(Lists!$I$2:$I$200="Individual",ROW(Lists!$B$2:$B$200)),ROW(99:99))-1,1),"")</f>
        <v>Syrian Regional Crisis</v>
      </c>
      <c r="B103" s="149" t="str">
        <f>VLOOKUP(A103,Lists!$B$2:$G$200,2,FALSE)</f>
        <v>REG004</v>
      </c>
      <c r="C103" s="149" t="str">
        <f>VLOOKUP(B103,'INFORM Severity - hidden'!$C$5:$D$200,2,FALSE)</f>
        <v>Syria,Türkiye,Iraq,Egypt,Jordan,Lebanon</v>
      </c>
      <c r="D103" s="149" t="str">
        <f>VLOOKUP(A103,Lists!$B$2:$G$200,3,FALSE)</f>
        <v>SYR,TUR,IRQ,EGY,JOR,LBN</v>
      </c>
      <c r="E103" s="150">
        <f>VLOOKUP(A103,Lists!$B$2:$G$200,5,FALSE)</f>
        <v>0</v>
      </c>
      <c r="F103" s="144">
        <f t="shared" si="15"/>
        <v>4.2</v>
      </c>
      <c r="G103" s="145">
        <f t="shared" si="16"/>
        <v>5</v>
      </c>
      <c r="H103" s="145" t="str">
        <f t="shared" si="17"/>
        <v>Very High</v>
      </c>
      <c r="I103" s="146" t="str">
        <f>INDEX(Trends!$D$3:$D$404,MATCH(B103,Trends!$C$3:$C$404,0))</f>
        <v>Decreasing</v>
      </c>
      <c r="J103" s="145" t="str">
        <f>VLOOKUP($B103,Reliability!$A$3:$I$170,9,FALSE)</f>
        <v>High</v>
      </c>
      <c r="K103" s="147">
        <f t="shared" si="18"/>
        <v>3.8</v>
      </c>
      <c r="L103" s="147">
        <f>VLOOKUP($B103,'Impact of the crisis'!$C$6:$N$170,12,FALSE)</f>
        <v>3.1</v>
      </c>
      <c r="M103" s="147">
        <f>VLOOKUP($B103,'Impact of the crisis'!$C$6:$AB$170,26,FALSE)</f>
        <v>4.0999999999999996</v>
      </c>
      <c r="N103" s="147">
        <f>VLOOKUP($B103,'Conditions of people affected'!$C$6:$R$170,16,FALSE)</f>
        <v>4.5</v>
      </c>
      <c r="O103" s="147">
        <f>VLOOKUP($B103,'Conditions of people affected'!$C$6:$R$170,9,FALSE)</f>
        <v>5</v>
      </c>
      <c r="P103" s="147">
        <f>VLOOKUP($B103,'Conditions of people affected'!$C$6:$R$170,15,FALSE)</f>
        <v>4</v>
      </c>
      <c r="Q103" s="147">
        <f t="shared" si="19"/>
        <v>4.0999999999999996</v>
      </c>
      <c r="R103" s="147">
        <f>VLOOKUP($B103,'Complexity of the crisis'!$C$6:$AN$170,22,FALSE)</f>
        <v>3.6</v>
      </c>
      <c r="S103" s="147">
        <f>VLOOKUP($B103,'Complexity of the crisis'!$C$6:$AN$170,38,FALSE)</f>
        <v>4.5</v>
      </c>
      <c r="T103" s="151" t="str">
        <f>VLOOKUP(B103,Lists!$C$3:$E$163,3,FALSE)</f>
        <v>Middle east,Middle east,Middle east,Africa,Middle east,Middle east</v>
      </c>
      <c r="U103" s="152">
        <f>VLOOKUP(B103,'INFORM Severity - hidden'!$C$5:$V$200,20,FALSE)</f>
        <v>45105</v>
      </c>
    </row>
    <row r="104" spans="1:21" x14ac:dyDescent="0.25">
      <c r="A104" s="148" t="str">
        <f t="array" ref="A104">IFERROR(INDEX(Lists!$B$2:$B$200,SMALL(IF(Lists!$I$2:$I$200="Individual",ROW(Lists!$B$2:$B$200)),ROW(100:100))-1,1),"")</f>
        <v xml:space="preserve">Eastern Mediterranean Route </v>
      </c>
      <c r="B104" s="149" t="str">
        <f>VLOOKUP(A104,Lists!$B$2:$G$200,2,FALSE)</f>
        <v>REG006</v>
      </c>
      <c r="C104" s="149" t="str">
        <f>VLOOKUP(B104,'INFORM Severity - hidden'!$C$5:$D$200,2,FALSE)</f>
        <v>Türkiye,Greece</v>
      </c>
      <c r="D104" s="149" t="str">
        <f>VLOOKUP(A104,Lists!$B$2:$G$200,3,FALSE)</f>
        <v>TUR,GRC</v>
      </c>
      <c r="E104" s="150">
        <f>VLOOKUP(A104,Lists!$B$2:$G$200,5,FALSE)</f>
        <v>0</v>
      </c>
      <c r="F104" s="144">
        <f t="shared" si="15"/>
        <v>2.2999999999999998</v>
      </c>
      <c r="G104" s="145">
        <f t="shared" si="16"/>
        <v>3</v>
      </c>
      <c r="H104" s="145" t="str">
        <f t="shared" si="17"/>
        <v>Medium</v>
      </c>
      <c r="I104" s="146" t="str">
        <f>INDEX(Trends!$D$3:$D$404,MATCH(B104,Trends!$C$3:$C$404,0))</f>
        <v>Stable</v>
      </c>
      <c r="J104" s="145" t="str">
        <f>VLOOKUP($B104,Reliability!$A$3:$I$170,9,FALSE)</f>
        <v>Medium</v>
      </c>
      <c r="K104" s="147">
        <f t="shared" si="18"/>
        <v>2.9</v>
      </c>
      <c r="L104" s="147">
        <f>VLOOKUP($B104,'Impact of the crisis'!$C$6:$N$170,12,FALSE)</f>
        <v>2.2999999999999998</v>
      </c>
      <c r="M104" s="147">
        <f>VLOOKUP($B104,'Impact of the crisis'!$C$6:$AB$170,26,FALSE)</f>
        <v>3.1</v>
      </c>
      <c r="N104" s="147">
        <f>VLOOKUP($B104,'Conditions of people affected'!$C$6:$R$170,16,FALSE)</f>
        <v>1.75</v>
      </c>
      <c r="O104" s="147">
        <f>VLOOKUP($B104,'Conditions of people affected'!$C$6:$R$170,9,FALSE)</f>
        <v>2.5</v>
      </c>
      <c r="P104" s="147">
        <f>VLOOKUP($B104,'Conditions of people affected'!$C$6:$R$170,15,FALSE)</f>
        <v>1</v>
      </c>
      <c r="Q104" s="147">
        <f t="shared" si="19"/>
        <v>2.5</v>
      </c>
      <c r="R104" s="147">
        <f>VLOOKUP($B104,'Complexity of the crisis'!$C$6:$AN$170,22,FALSE)</f>
        <v>2.9</v>
      </c>
      <c r="S104" s="147">
        <f>VLOOKUP($B104,'Complexity of the crisis'!$C$6:$AN$170,38,FALSE)</f>
        <v>2</v>
      </c>
      <c r="T104" s="151" t="str">
        <f>VLOOKUP(B104,Lists!$C$3:$E$163,3,FALSE)</f>
        <v>Middle east,Europe</v>
      </c>
      <c r="U104" s="152">
        <f>VLOOKUP(B104,'INFORM Severity - hidden'!$C$5:$V$200,20,FALSE)</f>
        <v>45138</v>
      </c>
    </row>
    <row r="105" spans="1:21" x14ac:dyDescent="0.25">
      <c r="A105" s="148" t="str">
        <f t="array" ref="A105">IFERROR(INDEX(Lists!$B$2:$B$200,SMALL(IF(Lists!$I$2:$I$200="Individual",ROW(Lists!$B$2:$B$200)),ROW(101:101))-1,1),"")</f>
        <v>Central Mediterranean Route</v>
      </c>
      <c r="B105" s="149" t="str">
        <f>VLOOKUP(A105,Lists!$B$2:$G$200,2,FALSE)</f>
        <v>REG007</v>
      </c>
      <c r="C105" s="149" t="str">
        <f>VLOOKUP(B105,'INFORM Severity - hidden'!$C$5:$D$200,2,FALSE)</f>
        <v>Algeria,Tunisia,Libya,Italy</v>
      </c>
      <c r="D105" s="149" t="str">
        <f>VLOOKUP(A105,Lists!$B$2:$G$200,3,FALSE)</f>
        <v>DZA,TUN,LBY,ITA</v>
      </c>
      <c r="E105" s="150">
        <f>VLOOKUP(A105,Lists!$B$2:$G$200,5,FALSE)</f>
        <v>0</v>
      </c>
      <c r="F105" s="144">
        <f t="shared" si="15"/>
        <v>2.9</v>
      </c>
      <c r="G105" s="145">
        <f t="shared" si="16"/>
        <v>3</v>
      </c>
      <c r="H105" s="145" t="str">
        <f t="shared" si="17"/>
        <v>Medium</v>
      </c>
      <c r="I105" s="146" t="str">
        <f>INDEX(Trends!$D$3:$D$404,MATCH(B105,Trends!$C$3:$C$404,0))</f>
        <v>Decreasing</v>
      </c>
      <c r="J105" s="145" t="str">
        <f>VLOOKUP($B105,Reliability!$A$3:$I$170,9,FALSE)</f>
        <v>High</v>
      </c>
      <c r="K105" s="147">
        <f t="shared" si="18"/>
        <v>4</v>
      </c>
      <c r="L105" s="147">
        <f>VLOOKUP($B105,'Impact of the crisis'!$C$6:$N$170,12,FALSE)</f>
        <v>4.4000000000000004</v>
      </c>
      <c r="M105" s="147">
        <f>VLOOKUP($B105,'Impact of the crisis'!$C$6:$AB$170,26,FALSE)</f>
        <v>3.7</v>
      </c>
      <c r="N105" s="147">
        <f>VLOOKUP($B105,'Conditions of people affected'!$C$6:$R$170,16,FALSE)</f>
        <v>2.1</v>
      </c>
      <c r="O105" s="147">
        <f>VLOOKUP($B105,'Conditions of people affected'!$C$6:$R$170,9,FALSE)</f>
        <v>3.2</v>
      </c>
      <c r="P105" s="147">
        <f>VLOOKUP($B105,'Conditions of people affected'!$C$6:$R$170,15,FALSE)</f>
        <v>1</v>
      </c>
      <c r="Q105" s="147">
        <f t="shared" si="19"/>
        <v>2.9</v>
      </c>
      <c r="R105" s="147">
        <f>VLOOKUP($B105,'Complexity of the crisis'!$C$6:$AN$170,22,FALSE)</f>
        <v>2.7</v>
      </c>
      <c r="S105" s="147">
        <f>VLOOKUP($B105,'Complexity of the crisis'!$C$6:$AN$170,38,FALSE)</f>
        <v>3</v>
      </c>
      <c r="T105" s="151" t="str">
        <f>VLOOKUP(B105,Lists!$C$3:$E$163,3,FALSE)</f>
        <v>Africa,Africa,Africa,Europe</v>
      </c>
      <c r="U105" s="152">
        <f>VLOOKUP(B105,'INFORM Severity - hidden'!$C$5:$V$200,20,FALSE)</f>
        <v>45129</v>
      </c>
    </row>
    <row r="106" spans="1:21" x14ac:dyDescent="0.25">
      <c r="A106" s="148" t="str">
        <f t="array" ref="A106">IFERROR(INDEX(Lists!$B$2:$B$200,SMALL(IF(Lists!$I$2:$I$200="Individual",ROW(Lists!$B$2:$B$200)),ROW(102:102))-1,1),"")</f>
        <v>Western Mediterranean Route</v>
      </c>
      <c r="B106" s="149" t="str">
        <f>VLOOKUP(A106,Lists!$B$2:$G$200,2,FALSE)</f>
        <v>REG008</v>
      </c>
      <c r="C106" s="149" t="str">
        <f>VLOOKUP(B106,'INFORM Severity - hidden'!$C$5:$D$200,2,FALSE)</f>
        <v>Algeria,Morocco,Spain</v>
      </c>
      <c r="D106" s="149" t="str">
        <f>VLOOKUP(A106,Lists!$B$2:$G$200,3,FALSE)</f>
        <v>DZA,MAR,ESP</v>
      </c>
      <c r="E106" s="150">
        <f>VLOOKUP(A106,Lists!$B$2:$G$200,5,FALSE)</f>
        <v>0</v>
      </c>
      <c r="F106" s="144">
        <f t="shared" si="15"/>
        <v>2.5</v>
      </c>
      <c r="G106" s="145">
        <f t="shared" si="16"/>
        <v>3</v>
      </c>
      <c r="H106" s="145" t="str">
        <f t="shared" si="17"/>
        <v>Medium</v>
      </c>
      <c r="I106" s="146" t="str">
        <f>INDEX(Trends!$D$3:$D$404,MATCH(B106,Trends!$C$3:$C$404,0))</f>
        <v>Decreasing</v>
      </c>
      <c r="J106" s="145" t="str">
        <f>VLOOKUP($B106,Reliability!$A$3:$I$170,9,FALSE)</f>
        <v>High</v>
      </c>
      <c r="K106" s="147">
        <f t="shared" si="18"/>
        <v>3.6</v>
      </c>
      <c r="L106" s="147">
        <f>VLOOKUP($B106,'Impact of the crisis'!$C$6:$N$170,12,FALSE)</f>
        <v>4.5</v>
      </c>
      <c r="M106" s="147">
        <f>VLOOKUP($B106,'Impact of the crisis'!$C$6:$AB$170,26,FALSE)</f>
        <v>3</v>
      </c>
      <c r="N106" s="147">
        <f>VLOOKUP($B106,'Conditions of people affected'!$C$6:$R$170,16,FALSE)</f>
        <v>1.85</v>
      </c>
      <c r="O106" s="147">
        <f>VLOOKUP($B106,'Conditions of people affected'!$C$6:$R$170,9,FALSE)</f>
        <v>2.7</v>
      </c>
      <c r="P106" s="147">
        <f>VLOOKUP($B106,'Conditions of people affected'!$C$6:$R$170,15,FALSE)</f>
        <v>1</v>
      </c>
      <c r="Q106" s="147">
        <f t="shared" si="19"/>
        <v>2.2999999999999998</v>
      </c>
      <c r="R106" s="147">
        <f>VLOOKUP($B106,'Complexity of the crisis'!$C$6:$AN$170,22,FALSE)</f>
        <v>2.6</v>
      </c>
      <c r="S106" s="147">
        <f>VLOOKUP($B106,'Complexity of the crisis'!$C$6:$AN$170,38,FALSE)</f>
        <v>2</v>
      </c>
      <c r="T106" s="151" t="str">
        <f>VLOOKUP(B106,Lists!$C$3:$E$163,3,FALSE)</f>
        <v>Africa,Africa,Europe</v>
      </c>
      <c r="U106" s="152">
        <f>VLOOKUP(B106,'INFORM Severity - hidden'!$C$5:$V$200,20,FALSE)</f>
        <v>45129</v>
      </c>
    </row>
    <row r="107" spans="1:21" x14ac:dyDescent="0.25">
      <c r="A107" s="148" t="str">
        <f t="array" ref="A107">IFERROR(INDEX(Lists!$B$2:$B$200,SMALL(IF(Lists!$I$2:$I$200="Individual",ROW(Lists!$B$2:$B$200)),ROW(103:103))-1,1),"")</f>
        <v>Rohingya Regional Crisis</v>
      </c>
      <c r="B107" s="149" t="str">
        <f>VLOOKUP(A107,Lists!$B$2:$G$200,2,FALSE)</f>
        <v>REG011</v>
      </c>
      <c r="C107" s="149" t="str">
        <f>VLOOKUP(B107,'INFORM Severity - hidden'!$C$5:$D$200,2,FALSE)</f>
        <v>Bangladesh,Myanmar</v>
      </c>
      <c r="D107" s="149" t="str">
        <f>VLOOKUP(A107,Lists!$B$2:$G$200,3,FALSE)</f>
        <v>BGD,MMR</v>
      </c>
      <c r="E107" s="150">
        <f>VLOOKUP(A107,Lists!$B$2:$G$200,5,FALSE)</f>
        <v>0</v>
      </c>
      <c r="F107" s="144">
        <f t="shared" si="15"/>
        <v>3.8</v>
      </c>
      <c r="G107" s="145">
        <f t="shared" si="16"/>
        <v>4</v>
      </c>
      <c r="H107" s="145" t="str">
        <f t="shared" si="17"/>
        <v>High</v>
      </c>
      <c r="I107" s="146" t="str">
        <f>INDEX(Trends!$D$3:$D$404,MATCH(B107,Trends!$C$3:$C$404,0))</f>
        <v>Decreasing</v>
      </c>
      <c r="J107" s="145" t="str">
        <f>VLOOKUP($B107,Reliability!$A$3:$I$170,9,FALSE)</f>
        <v>Very High</v>
      </c>
      <c r="K107" s="147">
        <f t="shared" si="18"/>
        <v>3.3</v>
      </c>
      <c r="L107" s="147">
        <f>VLOOKUP($B107,'Impact of the crisis'!$C$6:$N$170,12,FALSE)</f>
        <v>1.3</v>
      </c>
      <c r="M107" s="147">
        <f>VLOOKUP($B107,'Impact of the crisis'!$C$6:$AB$170,26,FALSE)</f>
        <v>4</v>
      </c>
      <c r="N107" s="147">
        <f>VLOOKUP($B107,'Conditions of people affected'!$C$6:$R$170,16,FALSE)</f>
        <v>4.0999999999999996</v>
      </c>
      <c r="O107" s="147">
        <f>VLOOKUP($B107,'Conditions of people affected'!$C$6:$R$170,9,FALSE)</f>
        <v>4.2</v>
      </c>
      <c r="P107" s="147">
        <f>VLOOKUP($B107,'Conditions of people affected'!$C$6:$R$170,15,FALSE)</f>
        <v>4</v>
      </c>
      <c r="Q107" s="147">
        <f t="shared" si="19"/>
        <v>3.8</v>
      </c>
      <c r="R107" s="147">
        <f>VLOOKUP($B107,'Complexity of the crisis'!$C$6:$AN$170,22,FALSE)</f>
        <v>3.5</v>
      </c>
      <c r="S107" s="147">
        <f>VLOOKUP($B107,'Complexity of the crisis'!$C$6:$AN$170,38,FALSE)</f>
        <v>4</v>
      </c>
      <c r="T107" s="151" t="str">
        <f>VLOOKUP(B107,Lists!$C$3:$E$163,3,FALSE)</f>
        <v>Asia,Asia</v>
      </c>
      <c r="U107" s="152">
        <f>VLOOKUP(B107,'INFORM Severity - hidden'!$C$5:$V$200,20,FALSE)</f>
        <v>45126</v>
      </c>
    </row>
    <row r="108" spans="1:21" x14ac:dyDescent="0.25">
      <c r="A108" s="148" t="str">
        <f t="array" ref="A108">IFERROR(INDEX(Lists!$B$2:$B$200,SMALL(IF(Lists!$I$2:$I$200="Individual",ROW(Lists!$B$2:$B$200)),ROW(104:104))-1,1),"")</f>
        <v>Southern Africa Regional Food Security Crisis</v>
      </c>
      <c r="B108" s="149" t="str">
        <f>VLOOKUP(A108,Lists!$B$2:$G$200,2,FALSE)</f>
        <v>REG012</v>
      </c>
      <c r="C108" s="149" t="str">
        <f>VLOOKUP(B108,'INFORM Severity - hidden'!$C$5:$D$200,2,FALSE)</f>
        <v>Lesotho,Madagascar,Malawi,Namibia,Eswatini,Zambia,Zimbabwe,Tanzania</v>
      </c>
      <c r="D108" s="149" t="str">
        <f>VLOOKUP(A108,Lists!$B$2:$G$200,3,FALSE)</f>
        <v>LSO,MDG,MWI,NAM,SWZ,ZMB,ZWE,TZA</v>
      </c>
      <c r="E108" s="150">
        <f>VLOOKUP(A108,Lists!$B$2:$G$200,5,FALSE)</f>
        <v>0</v>
      </c>
      <c r="F108" s="144">
        <f t="shared" si="15"/>
        <v>3.7</v>
      </c>
      <c r="G108" s="145">
        <f t="shared" si="16"/>
        <v>4</v>
      </c>
      <c r="H108" s="145" t="str">
        <f t="shared" si="17"/>
        <v>High</v>
      </c>
      <c r="I108" s="146" t="str">
        <f>INDEX(Trends!$D$3:$D$404,MATCH(B108,Trends!$C$3:$C$404,0))</f>
        <v>Increasing</v>
      </c>
      <c r="J108" s="145" t="str">
        <f>VLOOKUP($B108,Reliability!$A$3:$I$170,9,FALSE)</f>
        <v>Very High</v>
      </c>
      <c r="K108" s="147">
        <f t="shared" si="18"/>
        <v>3.9</v>
      </c>
      <c r="L108" s="147">
        <f>VLOOKUP($B108,'Impact of the crisis'!$C$6:$N$170,12,FALSE)</f>
        <v>4.2</v>
      </c>
      <c r="M108" s="147">
        <f>VLOOKUP($B108,'Impact of the crisis'!$C$6:$AB$170,26,FALSE)</f>
        <v>3.7</v>
      </c>
      <c r="N108" s="147">
        <f>VLOOKUP($B108,'Conditions of people affected'!$C$6:$R$170,16,FALSE)</f>
        <v>4</v>
      </c>
      <c r="O108" s="147">
        <f>VLOOKUP($B108,'Conditions of people affected'!$C$6:$R$170,9,FALSE)</f>
        <v>5</v>
      </c>
      <c r="P108" s="147">
        <f>VLOOKUP($B108,'Conditions of people affected'!$C$6:$R$170,15,FALSE)</f>
        <v>3</v>
      </c>
      <c r="Q108" s="147">
        <f t="shared" si="19"/>
        <v>3.1</v>
      </c>
      <c r="R108" s="147">
        <f>VLOOKUP($B108,'Complexity of the crisis'!$C$6:$AN$170,22,FALSE)</f>
        <v>2.7</v>
      </c>
      <c r="S108" s="147">
        <f>VLOOKUP($B108,'Complexity of the crisis'!$C$6:$AN$170,38,FALSE)</f>
        <v>3.5</v>
      </c>
      <c r="T108" s="151" t="str">
        <f>VLOOKUP(B108,Lists!$C$3:$E$163,3,FALSE)</f>
        <v>Africa,Africa,Africa,Africa,Africa,Africa,Africa,Africa</v>
      </c>
      <c r="U108" s="152">
        <f>VLOOKUP(B108,'INFORM Severity - hidden'!$C$5:$V$200,20,FALSE)</f>
        <v>45138</v>
      </c>
    </row>
    <row r="109" spans="1:21" x14ac:dyDescent="0.25">
      <c r="A109" s="148" t="str">
        <f t="array" ref="A109">IFERROR(INDEX(Lists!$B$2:$B$200,SMALL(IF(Lists!$I$2:$I$200="Individual",ROW(Lists!$B$2:$B$200)),ROW(105:105))-1,1),"")</f>
        <v>Nagorno-Karabakh Conflict</v>
      </c>
      <c r="B109" s="149" t="str">
        <f>VLOOKUP(A109,Lists!$B$2:$G$200,2,FALSE)</f>
        <v>REG013</v>
      </c>
      <c r="C109" s="149" t="str">
        <f>VLOOKUP(B109,'INFORM Severity - hidden'!$C$5:$D$200,2,FALSE)</f>
        <v>Armenia,Azerbaijan</v>
      </c>
      <c r="D109" s="149" t="str">
        <f>VLOOKUP(A109,Lists!$B$2:$G$200,3,FALSE)</f>
        <v>ARM,AZE</v>
      </c>
      <c r="E109" s="150">
        <f>VLOOKUP(A109,Lists!$B$2:$G$200,5,FALSE)</f>
        <v>0</v>
      </c>
      <c r="F109" s="144">
        <f t="shared" si="15"/>
        <v>2.4</v>
      </c>
      <c r="G109" s="145">
        <f t="shared" si="16"/>
        <v>3</v>
      </c>
      <c r="H109" s="145" t="str">
        <f t="shared" si="17"/>
        <v>Medium</v>
      </c>
      <c r="I109" s="146" t="str">
        <f>INDEX(Trends!$D$3:$D$404,MATCH(B109,Trends!$C$3:$C$404,0))</f>
        <v>Increasing</v>
      </c>
      <c r="J109" s="145" t="str">
        <f>VLOOKUP($B109,Reliability!$A$3:$I$170,9,FALSE)</f>
        <v>High</v>
      </c>
      <c r="K109" s="147">
        <f t="shared" si="18"/>
        <v>2</v>
      </c>
      <c r="L109" s="147">
        <f>VLOOKUP($B109,'Impact of the crisis'!$C$6:$N$170,12,FALSE)</f>
        <v>1.2</v>
      </c>
      <c r="M109" s="147">
        <f>VLOOKUP($B109,'Impact of the crisis'!$C$6:$AB$170,26,FALSE)</f>
        <v>2.2999999999999998</v>
      </c>
      <c r="N109" s="147">
        <f>VLOOKUP($B109,'Conditions of people affected'!$C$6:$R$170,16,FALSE)</f>
        <v>2.35</v>
      </c>
      <c r="O109" s="147">
        <f>VLOOKUP($B109,'Conditions of people affected'!$C$6:$R$170,9,FALSE)</f>
        <v>1.7</v>
      </c>
      <c r="P109" s="147">
        <f>VLOOKUP($B109,'Conditions of people affected'!$C$6:$R$170,15,FALSE)</f>
        <v>3</v>
      </c>
      <c r="Q109" s="147">
        <f t="shared" si="19"/>
        <v>2.7</v>
      </c>
      <c r="R109" s="147">
        <f>VLOOKUP($B109,'Complexity of the crisis'!$C$6:$AN$170,22,FALSE)</f>
        <v>2.2999999999999998</v>
      </c>
      <c r="S109" s="147">
        <f>VLOOKUP($B109,'Complexity of the crisis'!$C$6:$AN$170,38,FALSE)</f>
        <v>3</v>
      </c>
      <c r="T109" s="151" t="str">
        <f>VLOOKUP(B109,Lists!$C$3:$E$163,3,FALSE)</f>
        <v>Middle east,Middle east</v>
      </c>
      <c r="U109" s="152">
        <f>VLOOKUP(B109,'INFORM Severity - hidden'!$C$5:$V$200,20,FALSE)</f>
        <v>45135</v>
      </c>
    </row>
    <row r="110" spans="1:21" x14ac:dyDescent="0.25">
      <c r="A110" s="148" t="str">
        <f t="array" ref="A110">IFERROR(INDEX(Lists!$B$2:$B$200,SMALL(IF(Lists!$I$2:$I$200="Individual",ROW(Lists!$B$2:$B$200)),ROW(106:106))-1,1),"")</f>
        <v>Eastern Africa Regional Drought Crisis</v>
      </c>
      <c r="B110" s="149" t="str">
        <f>VLOOKUP(A110,Lists!$B$2:$G$200,2,FALSE)</f>
        <v>REG014</v>
      </c>
      <c r="C110" s="149" t="str">
        <f>VLOOKUP(B110,'INFORM Severity - hidden'!$C$5:$D$200,2,FALSE)</f>
        <v>Ethiopia,Somalia,Kenya</v>
      </c>
      <c r="D110" s="149" t="str">
        <f>VLOOKUP(A110,Lists!$B$2:$G$200,3,FALSE)</f>
        <v>ETH,SOM,KEN</v>
      </c>
      <c r="E110" s="150" t="str">
        <f>VLOOKUP(A110,Lists!$B$2:$G$200,5,FALSE)</f>
        <v>Drought</v>
      </c>
      <c r="F110" s="144">
        <f t="shared" si="15"/>
        <v>4.2</v>
      </c>
      <c r="G110" s="145">
        <f t="shared" si="16"/>
        <v>5</v>
      </c>
      <c r="H110" s="145" t="str">
        <f t="shared" si="17"/>
        <v>Very High</v>
      </c>
      <c r="I110" s="146" t="str">
        <f>INDEX(Trends!$D$3:$D$404,MATCH(B110,Trends!$C$3:$C$404,0))</f>
        <v>Decreasing</v>
      </c>
      <c r="J110" s="145" t="str">
        <f>VLOOKUP($B110,Reliability!$A$3:$I$170,9,FALSE)</f>
        <v>High</v>
      </c>
      <c r="K110" s="147">
        <f t="shared" si="18"/>
        <v>4.2</v>
      </c>
      <c r="L110" s="147">
        <f>VLOOKUP($B110,'Impact of the crisis'!$C$6:$N$170,12,FALSE)</f>
        <v>4.3</v>
      </c>
      <c r="M110" s="147">
        <f>VLOOKUP($B110,'Impact of the crisis'!$C$6:$AB$170,26,FALSE)</f>
        <v>4.0999999999999996</v>
      </c>
      <c r="N110" s="147">
        <f>VLOOKUP($B110,'Conditions of people affected'!$C$6:$R$170,16,FALSE)</f>
        <v>4</v>
      </c>
      <c r="O110" s="147">
        <f>VLOOKUP($B110,'Conditions of people affected'!$C$6:$R$170,9,FALSE)</f>
        <v>5</v>
      </c>
      <c r="P110" s="147">
        <f>VLOOKUP($B110,'Conditions of people affected'!$C$6:$R$170,15,FALSE)</f>
        <v>3</v>
      </c>
      <c r="Q110" s="147">
        <f t="shared" si="19"/>
        <v>4.5</v>
      </c>
      <c r="R110" s="147">
        <f>VLOOKUP($B110,'Complexity of the crisis'!$C$6:$AN$170,22,FALSE)</f>
        <v>3.8</v>
      </c>
      <c r="S110" s="147">
        <f>VLOOKUP($B110,'Complexity of the crisis'!$C$6:$AN$170,38,FALSE)</f>
        <v>5</v>
      </c>
      <c r="T110" s="151" t="str">
        <f>VLOOKUP(B110,Lists!$C$3:$E$163,3,FALSE)</f>
        <v>Africa,Africa,Africa</v>
      </c>
      <c r="U110" s="152">
        <f>VLOOKUP(B110,'INFORM Severity - hidden'!$C$5:$V$200,20,FALSE)</f>
        <v>45127</v>
      </c>
    </row>
    <row r="111" spans="1:21" x14ac:dyDescent="0.25">
      <c r="A111" s="148" t="str">
        <f t="array" ref="A111">IFERROR(INDEX(Lists!$B$2:$B$200,SMALL(IF(Lists!$I$2:$I$200="Individual",ROW(Lists!$B$2:$B$200)),ROW(107:107))-1,1),"")</f>
        <v>Turkiye / Syria earthquake</v>
      </c>
      <c r="B111" s="149" t="str">
        <f>VLOOKUP(A111,Lists!$B$2:$G$200,2,FALSE)</f>
        <v>REG015</v>
      </c>
      <c r="C111" s="149" t="str">
        <f>VLOOKUP(B111,'INFORM Severity - hidden'!$C$5:$D$200,2,FALSE)</f>
        <v>Türkiye,Syria</v>
      </c>
      <c r="D111" s="149" t="str">
        <f>VLOOKUP(A111,Lists!$B$2:$G$200,3,FALSE)</f>
        <v>TUR,SYR</v>
      </c>
      <c r="E111" s="150" t="str">
        <f>VLOOKUP(A111,Lists!$B$2:$G$200,5,FALSE)</f>
        <v>Earthquake</v>
      </c>
      <c r="F111" s="144">
        <f t="shared" si="15"/>
        <v>4</v>
      </c>
      <c r="G111" s="145">
        <f t="shared" si="16"/>
        <v>4</v>
      </c>
      <c r="H111" s="145" t="str">
        <f t="shared" si="17"/>
        <v>High</v>
      </c>
      <c r="I111" s="146" t="str">
        <f>INDEX(Trends!$D$3:$D$404,MATCH(B111,Trends!$C$3:$C$404,0))</f>
        <v>Increasing</v>
      </c>
      <c r="J111" s="145" t="str">
        <f>VLOOKUP($B111,Reliability!$A$3:$I$170,9,FALSE)</f>
        <v>High</v>
      </c>
      <c r="K111" s="147">
        <f t="shared" si="18"/>
        <v>4.0999999999999996</v>
      </c>
      <c r="L111" s="147">
        <f>VLOOKUP($B111,'Impact of the crisis'!$C$6:$N$170,12,FALSE)</f>
        <v>2.6</v>
      </c>
      <c r="M111" s="147">
        <f>VLOOKUP($B111,'Impact of the crisis'!$C$6:$AB$170,26,FALSE)</f>
        <v>4.5999999999999996</v>
      </c>
      <c r="N111" s="147">
        <f>VLOOKUP($B111,'Conditions of people affected'!$C$6:$R$170,16,FALSE)</f>
        <v>3.6</v>
      </c>
      <c r="O111" s="147">
        <f>VLOOKUP($B111,'Conditions of people affected'!$C$6:$R$170,9,FALSE)</f>
        <v>4.2</v>
      </c>
      <c r="P111" s="147">
        <f>VLOOKUP($B111,'Conditions of people affected'!$C$6:$R$170,15,FALSE)</f>
        <v>3</v>
      </c>
      <c r="Q111" s="147">
        <f t="shared" si="19"/>
        <v>4.5</v>
      </c>
      <c r="R111" s="147">
        <f>VLOOKUP($B111,'Complexity of the crisis'!$C$6:$AN$170,22,FALSE)</f>
        <v>3.9</v>
      </c>
      <c r="S111" s="147">
        <f>VLOOKUP($B111,'Complexity of the crisis'!$C$6:$AN$170,38,FALSE)</f>
        <v>5</v>
      </c>
      <c r="T111" s="151" t="str">
        <f>VLOOKUP(B111,Lists!$C$3:$E$163,3,FALSE)</f>
        <v>Middle east,Middle east</v>
      </c>
      <c r="U111" s="152">
        <f>VLOOKUP(B111,'INFORM Severity - hidden'!$C$5:$V$200,20,FALSE)</f>
        <v>45105</v>
      </c>
    </row>
    <row r="112" spans="1:21" x14ac:dyDescent="0.25">
      <c r="A112" s="148" t="str">
        <f t="array" ref="A112">IFERROR(INDEX(Lists!$B$2:$B$200,SMALL(IF(Lists!$I$2:$I$200="Individual",ROW(Lists!$B$2:$B$200)),ROW(108:108))-1,1),"")</f>
        <v>Displacement from Ukraine conflict in Romania</v>
      </c>
      <c r="B112" s="149" t="str">
        <f>VLOOKUP(A112,Lists!$B$2:$G$200,2,FALSE)</f>
        <v>ROU002</v>
      </c>
      <c r="C112" s="149" t="str">
        <f>VLOOKUP(B112,'INFORM Severity - hidden'!$C$5:$D$200,2,FALSE)</f>
        <v>Romania</v>
      </c>
      <c r="D112" s="149" t="str">
        <f>VLOOKUP(A112,Lists!$B$2:$G$200,3,FALSE)</f>
        <v>ROU</v>
      </c>
      <c r="E112" s="150" t="str">
        <f>VLOOKUP(A112,Lists!$B$2:$G$200,5,FALSE)</f>
        <v>Conflict,Displacement</v>
      </c>
      <c r="F112" s="144">
        <f t="shared" si="15"/>
        <v>1.5</v>
      </c>
      <c r="G112" s="145">
        <f t="shared" si="16"/>
        <v>2</v>
      </c>
      <c r="H112" s="145" t="str">
        <f t="shared" si="17"/>
        <v>Low</v>
      </c>
      <c r="I112" s="146" t="str">
        <f>INDEX(Trends!$D$3:$D$404,MATCH(B112,Trends!$C$3:$C$404,0))</f>
        <v>Increasing</v>
      </c>
      <c r="J112" s="145" t="str">
        <f>VLOOKUP($B112,Reliability!$A$3:$I$170,9,FALSE)</f>
        <v>High</v>
      </c>
      <c r="K112" s="147">
        <f t="shared" si="18"/>
        <v>1.8</v>
      </c>
      <c r="L112" s="147">
        <f>VLOOKUP($B112,'Impact of the crisis'!$C$6:$N$170,12,FALSE)</f>
        <v>2</v>
      </c>
      <c r="M112" s="147">
        <f>VLOOKUP($B112,'Impact of the crisis'!$C$6:$AB$170,26,FALSE)</f>
        <v>1.7</v>
      </c>
      <c r="N112" s="147">
        <f>VLOOKUP($B112,'Conditions of people affected'!$C$6:$R$170,16,FALSE)</f>
        <v>1.45</v>
      </c>
      <c r="O112" s="147">
        <f>VLOOKUP($B112,'Conditions of people affected'!$C$6:$R$170,9,FALSE)</f>
        <v>1.9</v>
      </c>
      <c r="P112" s="147">
        <f>VLOOKUP($B112,'Conditions of people affected'!$C$6:$R$170,15,FALSE)</f>
        <v>1</v>
      </c>
      <c r="Q112" s="147">
        <f t="shared" si="19"/>
        <v>1.2</v>
      </c>
      <c r="R112" s="147">
        <f>VLOOKUP($B112,'Complexity of the crisis'!$C$6:$AN$170,22,FALSE)</f>
        <v>1.3</v>
      </c>
      <c r="S112" s="147">
        <f>VLOOKUP($B112,'Complexity of the crisis'!$C$6:$AN$170,38,FALSE)</f>
        <v>1</v>
      </c>
      <c r="T112" s="151" t="str">
        <f>VLOOKUP(B112,Lists!$C$3:$E$163,3,FALSE)</f>
        <v>Europe</v>
      </c>
      <c r="U112" s="152">
        <f>VLOOKUP(B112,'INFORM Severity - hidden'!$C$5:$V$200,20,FALSE)</f>
        <v>45129</v>
      </c>
    </row>
    <row r="113" spans="1:21" x14ac:dyDescent="0.25">
      <c r="A113" s="148" t="str">
        <f t="array" ref="A113">IFERROR(INDEX(Lists!$B$2:$B$200,SMALL(IF(Lists!$I$2:$I$200="Individual",ROW(Lists!$B$2:$B$200)),ROW(109:109))-1,1),"")</f>
        <v>Displacement from Ukraine conflict in Russia</v>
      </c>
      <c r="B113" s="149" t="str">
        <f>VLOOKUP(A113,Lists!$B$2:$G$200,2,FALSE)</f>
        <v>RUS002</v>
      </c>
      <c r="C113" s="149" t="str">
        <f>VLOOKUP(B113,'INFORM Severity - hidden'!$C$5:$D$200,2,FALSE)</f>
        <v>Russia</v>
      </c>
      <c r="D113" s="149" t="str">
        <f>VLOOKUP(A113,Lists!$B$2:$G$200,3,FALSE)</f>
        <v>RUS</v>
      </c>
      <c r="E113" s="150" t="str">
        <f>VLOOKUP(A113,Lists!$B$2:$G$200,5,FALSE)</f>
        <v>Conflict,Displacement</v>
      </c>
      <c r="F113" s="144">
        <f t="shared" si="15"/>
        <v>3.2</v>
      </c>
      <c r="G113" s="145">
        <f t="shared" si="16"/>
        <v>4</v>
      </c>
      <c r="H113" s="145" t="str">
        <f t="shared" si="17"/>
        <v>High</v>
      </c>
      <c r="I113" s="146" t="str">
        <f>INDEX(Trends!$D$3:$D$404,MATCH(B113,Trends!$C$3:$C$404,0))</f>
        <v>-</v>
      </c>
      <c r="J113" s="145" t="str">
        <f>VLOOKUP($B113,Reliability!$A$3:$I$170,9,FALSE)</f>
        <v>Very High</v>
      </c>
      <c r="K113" s="147">
        <f t="shared" si="18"/>
        <v>3.9</v>
      </c>
      <c r="L113" s="147">
        <f>VLOOKUP($B113,'Impact of the crisis'!$C$6:$N$170,12,FALSE)</f>
        <v>3.5</v>
      </c>
      <c r="M113" s="147">
        <f>VLOOKUP($B113,'Impact of the crisis'!$C$6:$AB$170,26,FALSE)</f>
        <v>4.0999999999999996</v>
      </c>
      <c r="N113" s="147">
        <f>VLOOKUP($B113,'Conditions of people affected'!$C$6:$R$170,16,FALSE)</f>
        <v>3.25</v>
      </c>
      <c r="O113" s="147">
        <f>VLOOKUP($B113,'Conditions of people affected'!$C$6:$R$170,9,FALSE)</f>
        <v>3.5</v>
      </c>
      <c r="P113" s="147">
        <f>VLOOKUP($B113,'Conditions of people affected'!$C$6:$R$170,15,FALSE)</f>
        <v>3</v>
      </c>
      <c r="Q113" s="147">
        <f t="shared" si="19"/>
        <v>2.5</v>
      </c>
      <c r="R113" s="147">
        <f>VLOOKUP($B113,'Complexity of the crisis'!$C$6:$AN$170,22,FALSE)</f>
        <v>2.9</v>
      </c>
      <c r="S113" s="147">
        <f>VLOOKUP($B113,'Complexity of the crisis'!$C$6:$AN$170,38,FALSE)</f>
        <v>2</v>
      </c>
      <c r="T113" s="151" t="str">
        <f>VLOOKUP(B113,Lists!$C$3:$E$163,3,FALSE)</f>
        <v>Europe</v>
      </c>
      <c r="U113" s="152">
        <f>VLOOKUP(B113,'INFORM Severity - hidden'!$C$5:$V$200,20,FALSE)</f>
        <v>45156</v>
      </c>
    </row>
    <row r="114" spans="1:21" x14ac:dyDescent="0.25">
      <c r="A114" s="148" t="str">
        <f t="array" ref="A114">IFERROR(INDEX(Lists!$B$2:$B$200,SMALL(IF(Lists!$I$2:$I$200="Individual",ROW(Lists!$B$2:$B$200)),ROW(110:110))-1,1),"")</f>
        <v>Burundi and DRC refugees in Rwanda</v>
      </c>
      <c r="B114" s="149" t="str">
        <f>VLOOKUP(A114,Lists!$B$2:$G$200,2,FALSE)</f>
        <v>RWA002</v>
      </c>
      <c r="C114" s="149" t="str">
        <f>VLOOKUP(B114,'INFORM Severity - hidden'!$C$5:$D$200,2,FALSE)</f>
        <v>Rwanda</v>
      </c>
      <c r="D114" s="149" t="str">
        <f>VLOOKUP(A114,Lists!$B$2:$G$200,3,FALSE)</f>
        <v>RWA</v>
      </c>
      <c r="E114" s="150" t="str">
        <f>VLOOKUP(A114,Lists!$B$2:$G$200,5,FALSE)</f>
        <v>Displacement</v>
      </c>
      <c r="F114" s="144">
        <f t="shared" si="15"/>
        <v>2.4</v>
      </c>
      <c r="G114" s="145">
        <f t="shared" si="16"/>
        <v>3</v>
      </c>
      <c r="H114" s="145" t="str">
        <f t="shared" si="17"/>
        <v>Medium</v>
      </c>
      <c r="I114" s="146" t="str">
        <f>INDEX(Trends!$D$3:$D$404,MATCH(B114,Trends!$C$3:$C$404,0))</f>
        <v>Stable</v>
      </c>
      <c r="J114" s="145" t="str">
        <f>VLOOKUP($B114,Reliability!$A$3:$I$170,9,FALSE)</f>
        <v>Medium</v>
      </c>
      <c r="K114" s="147">
        <f t="shared" si="18"/>
        <v>2.5</v>
      </c>
      <c r="L114" s="147">
        <f>VLOOKUP($B114,'Impact of the crisis'!$C$6:$N$170,12,FALSE)</f>
        <v>2.2000000000000002</v>
      </c>
      <c r="M114" s="147">
        <f>VLOOKUP($B114,'Impact of the crisis'!$C$6:$AB$170,26,FALSE)</f>
        <v>2.7</v>
      </c>
      <c r="N114" s="147">
        <f>VLOOKUP($B114,'Conditions of people affected'!$C$6:$R$170,16,FALSE)</f>
        <v>2.4500000000000002</v>
      </c>
      <c r="O114" s="147">
        <f>VLOOKUP($B114,'Conditions of people affected'!$C$6:$R$170,9,FALSE)</f>
        <v>1.9</v>
      </c>
      <c r="P114" s="147">
        <f>VLOOKUP($B114,'Conditions of people affected'!$C$6:$R$170,15,FALSE)</f>
        <v>3</v>
      </c>
      <c r="Q114" s="147">
        <f t="shared" si="19"/>
        <v>2.2999999999999998</v>
      </c>
      <c r="R114" s="147">
        <f>VLOOKUP($B114,'Complexity of the crisis'!$C$6:$AN$170,22,FALSE)</f>
        <v>3</v>
      </c>
      <c r="S114" s="147">
        <f>VLOOKUP($B114,'Complexity of the crisis'!$C$6:$AN$170,38,FALSE)</f>
        <v>1.5</v>
      </c>
      <c r="T114" s="151" t="str">
        <f>VLOOKUP(B114,Lists!$C$3:$E$163,3,FALSE)</f>
        <v>Africa</v>
      </c>
      <c r="U114" s="152">
        <f>VLOOKUP(B114,'INFORM Severity - hidden'!$C$5:$V$200,20,FALSE)</f>
        <v>45126</v>
      </c>
    </row>
    <row r="115" spans="1:21" x14ac:dyDescent="0.25">
      <c r="A115" s="148" t="str">
        <f t="array" ref="A115">IFERROR(INDEX(Lists!$B$2:$B$200,SMALL(IF(Lists!$I$2:$I$200="Individual",ROW(Lists!$B$2:$B$200)),ROW(111:111))-1,1),"")</f>
        <v>Complex crisis in Sudan</v>
      </c>
      <c r="B115" s="149" t="str">
        <f>VLOOKUP(A115,Lists!$B$2:$G$200,2,FALSE)</f>
        <v>SDN001</v>
      </c>
      <c r="C115" s="149" t="str">
        <f>VLOOKUP(B115,'INFORM Severity - hidden'!$C$5:$D$200,2,FALSE)</f>
        <v>Sudan</v>
      </c>
      <c r="D115" s="149" t="str">
        <f>VLOOKUP(A115,Lists!$B$2:$G$200,3,FALSE)</f>
        <v>SDN</v>
      </c>
      <c r="E115" s="150" t="str">
        <f>VLOOKUP(A115,Lists!$B$2:$G$200,5,FALSE)</f>
        <v>Displacement,Violence,Floods</v>
      </c>
      <c r="F115" s="144">
        <f t="shared" si="15"/>
        <v>4.5999999999999996</v>
      </c>
      <c r="G115" s="145">
        <f t="shared" si="16"/>
        <v>5</v>
      </c>
      <c r="H115" s="145" t="str">
        <f t="shared" si="17"/>
        <v>Very High</v>
      </c>
      <c r="I115" s="146" t="str">
        <f>INDEX(Trends!$D$3:$D$404,MATCH(B115,Trends!$C$3:$C$404,0))</f>
        <v>Increasing</v>
      </c>
      <c r="J115" s="145" t="str">
        <f>VLOOKUP($B115,Reliability!$A$3:$I$170,9,FALSE)</f>
        <v>Very High</v>
      </c>
      <c r="K115" s="147">
        <f t="shared" si="18"/>
        <v>4.7</v>
      </c>
      <c r="L115" s="147">
        <f>VLOOKUP($B115,'Impact of the crisis'!$C$6:$N$170,12,FALSE)</f>
        <v>4.8</v>
      </c>
      <c r="M115" s="147">
        <f>VLOOKUP($B115,'Impact of the crisis'!$C$6:$AB$170,26,FALSE)</f>
        <v>4.7</v>
      </c>
      <c r="N115" s="147">
        <f>VLOOKUP($B115,'Conditions of people affected'!$C$6:$R$170,16,FALSE)</f>
        <v>4.5</v>
      </c>
      <c r="O115" s="147">
        <f>VLOOKUP($B115,'Conditions of people affected'!$C$6:$R$170,9,FALSE)</f>
        <v>5</v>
      </c>
      <c r="P115" s="147">
        <f>VLOOKUP($B115,'Conditions of people affected'!$C$6:$R$170,15,FALSE)</f>
        <v>4</v>
      </c>
      <c r="Q115" s="147">
        <f t="shared" si="19"/>
        <v>4.7</v>
      </c>
      <c r="R115" s="147">
        <f>VLOOKUP($B115,'Complexity of the crisis'!$C$6:$AN$170,22,FALSE)</f>
        <v>4.3</v>
      </c>
      <c r="S115" s="147">
        <f>VLOOKUP($B115,'Complexity of the crisis'!$C$6:$AN$170,38,FALSE)</f>
        <v>5</v>
      </c>
      <c r="T115" s="151" t="str">
        <f>VLOOKUP(B115,Lists!$C$3:$E$163,3,FALSE)</f>
        <v>Africa</v>
      </c>
      <c r="U115" s="152">
        <f>VLOOKUP(B115,'INFORM Severity - hidden'!$C$5:$V$200,20,FALSE)</f>
        <v>45129</v>
      </c>
    </row>
    <row r="116" spans="1:21" x14ac:dyDescent="0.25">
      <c r="A116" s="148" t="str">
        <f t="array" ref="A116">IFERROR(INDEX(Lists!$B$2:$B$200,SMALL(IF(Lists!$I$2:$I$200="Individual",ROW(Lists!$B$2:$B$200)),ROW(112:112))-1,1),"")</f>
        <v>Refugees in Sudan</v>
      </c>
      <c r="B116" s="149" t="str">
        <f>VLOOKUP(A116,Lists!$B$2:$G$200,2,FALSE)</f>
        <v>SDN005</v>
      </c>
      <c r="C116" s="149" t="str">
        <f>VLOOKUP(B116,'INFORM Severity - hidden'!$C$5:$D$200,2,FALSE)</f>
        <v>Sudan</v>
      </c>
      <c r="D116" s="149" t="str">
        <f>VLOOKUP(A116,Lists!$B$2:$G$200,3,FALSE)</f>
        <v>SDN</v>
      </c>
      <c r="E116" s="150" t="str">
        <f>VLOOKUP(A116,Lists!$B$2:$G$200,5,FALSE)</f>
        <v>Displacement</v>
      </c>
      <c r="F116" s="144">
        <f t="shared" si="15"/>
        <v>3.4</v>
      </c>
      <c r="G116" s="145">
        <f t="shared" si="16"/>
        <v>4</v>
      </c>
      <c r="H116" s="145" t="str">
        <f t="shared" si="17"/>
        <v>High</v>
      </c>
      <c r="I116" s="146" t="str">
        <f>INDEX(Trends!$D$3:$D$404,MATCH(B116,Trends!$C$3:$C$404,0))</f>
        <v>Increasing</v>
      </c>
      <c r="J116" s="145" t="str">
        <f>VLOOKUP($B116,Reliability!$A$3:$I$170,9,FALSE)</f>
        <v>High</v>
      </c>
      <c r="K116" s="147">
        <f t="shared" si="18"/>
        <v>3.5</v>
      </c>
      <c r="L116" s="147">
        <f>VLOOKUP($B116,'Impact of the crisis'!$C$6:$N$170,12,FALSE)</f>
        <v>2.2000000000000002</v>
      </c>
      <c r="M116" s="147">
        <f>VLOOKUP($B116,'Impact of the crisis'!$C$6:$AB$170,26,FALSE)</f>
        <v>4</v>
      </c>
      <c r="N116" s="147">
        <f>VLOOKUP($B116,'Conditions of people affected'!$C$6:$R$170,16,FALSE)</f>
        <v>3.2</v>
      </c>
      <c r="O116" s="147">
        <f>VLOOKUP($B116,'Conditions of people affected'!$C$6:$R$170,9,FALSE)</f>
        <v>3.4</v>
      </c>
      <c r="P116" s="147">
        <f>VLOOKUP($B116,'Conditions of people affected'!$C$6:$R$170,15,FALSE)</f>
        <v>3</v>
      </c>
      <c r="Q116" s="147">
        <f t="shared" si="19"/>
        <v>3.7</v>
      </c>
      <c r="R116" s="147">
        <f>VLOOKUP($B116,'Complexity of the crisis'!$C$6:$AN$170,22,FALSE)</f>
        <v>4.3</v>
      </c>
      <c r="S116" s="147">
        <f>VLOOKUP($B116,'Complexity of the crisis'!$C$6:$AN$170,38,FALSE)</f>
        <v>3</v>
      </c>
      <c r="T116" s="151" t="str">
        <f>VLOOKUP(B116,Lists!$C$3:$E$163,3,FALSE)</f>
        <v>Africa</v>
      </c>
      <c r="U116" s="152">
        <f>VLOOKUP(B116,'INFORM Severity - hidden'!$C$5:$V$200,20,FALSE)</f>
        <v>45129</v>
      </c>
    </row>
    <row r="117" spans="1:21" x14ac:dyDescent="0.25">
      <c r="A117" s="148" t="str">
        <f t="array" ref="A117">IFERROR(INDEX(Lists!$B$2:$B$200,SMALL(IF(Lists!$I$2:$I$200="Individual",ROW(Lists!$B$2:$B$200)),ROW(113:113))-1,1),"")</f>
        <v>Violence in Darfur and Kordofan regions</v>
      </c>
      <c r="B117" s="149" t="str">
        <f>VLOOKUP(A117,Lists!$B$2:$G$200,2,FALSE)</f>
        <v>SDN008</v>
      </c>
      <c r="C117" s="149" t="str">
        <f>VLOOKUP(B117,'INFORM Severity - hidden'!$C$5:$D$200,2,FALSE)</f>
        <v>Sudan</v>
      </c>
      <c r="D117" s="149" t="str">
        <f>VLOOKUP(A117,Lists!$B$2:$G$200,3,FALSE)</f>
        <v>SDN</v>
      </c>
      <c r="E117" s="150" t="str">
        <f>VLOOKUP(A117,Lists!$B$2:$G$200,5,FALSE)</f>
        <v>Violence</v>
      </c>
      <c r="F117" s="144">
        <f t="shared" si="15"/>
        <v>4</v>
      </c>
      <c r="G117" s="145">
        <f t="shared" si="16"/>
        <v>4</v>
      </c>
      <c r="H117" s="145" t="str">
        <f t="shared" si="17"/>
        <v>High</v>
      </c>
      <c r="I117" s="146" t="str">
        <f>INDEX(Trends!$D$3:$D$404,MATCH(B117,Trends!$C$3:$C$404,0))</f>
        <v>Stable</v>
      </c>
      <c r="J117" s="145" t="str">
        <f>VLOOKUP($B117,Reliability!$A$3:$I$170,9,FALSE)</f>
        <v>High</v>
      </c>
      <c r="K117" s="147">
        <f t="shared" si="18"/>
        <v>4.0999999999999996</v>
      </c>
      <c r="L117" s="147">
        <f>VLOOKUP($B117,'Impact of the crisis'!$C$6:$N$170,12,FALSE)</f>
        <v>3.2</v>
      </c>
      <c r="M117" s="147">
        <f>VLOOKUP($B117,'Impact of the crisis'!$C$6:$AB$170,26,FALSE)</f>
        <v>4.5</v>
      </c>
      <c r="N117" s="147">
        <f>VLOOKUP($B117,'Conditions of people affected'!$C$6:$R$170,16,FALSE)</f>
        <v>4</v>
      </c>
      <c r="O117" s="147">
        <f>VLOOKUP($B117,'Conditions of people affected'!$C$6:$R$170,9,FALSE)</f>
        <v>5</v>
      </c>
      <c r="P117" s="147">
        <f>VLOOKUP($B117,'Conditions of people affected'!$C$6:$R$170,15,FALSE)</f>
        <v>3</v>
      </c>
      <c r="Q117" s="147">
        <f t="shared" si="19"/>
        <v>3.9</v>
      </c>
      <c r="R117" s="147">
        <f>VLOOKUP($B117,'Complexity of the crisis'!$C$6:$AN$170,22,FALSE)</f>
        <v>4.3</v>
      </c>
      <c r="S117" s="147">
        <f>VLOOKUP($B117,'Complexity of the crisis'!$C$6:$AN$170,38,FALSE)</f>
        <v>3.5</v>
      </c>
      <c r="T117" s="151" t="str">
        <f>VLOOKUP(B117,Lists!$C$3:$E$163,3,FALSE)</f>
        <v>Africa</v>
      </c>
      <c r="U117" s="152">
        <f>VLOOKUP(B117,'INFORM Severity - hidden'!$C$5:$V$200,20,FALSE)</f>
        <v>45129</v>
      </c>
    </row>
    <row r="118" spans="1:21" x14ac:dyDescent="0.25">
      <c r="A118" s="148" t="str">
        <f t="array" ref="A118">IFERROR(INDEX(Lists!$B$2:$B$200,SMALL(IF(Lists!$I$2:$I$200="Individual",ROW(Lists!$B$2:$B$200)),ROW(114:114))-1,1),"")</f>
        <v>Drought in Senegal</v>
      </c>
      <c r="B118" s="149" t="str">
        <f>VLOOKUP(A118,Lists!$B$2:$G$200,2,FALSE)</f>
        <v>SEN002</v>
      </c>
      <c r="C118" s="149" t="str">
        <f>VLOOKUP(B118,'INFORM Severity - hidden'!$C$5:$D$200,2,FALSE)</f>
        <v>Senegal</v>
      </c>
      <c r="D118" s="149" t="str">
        <f>VLOOKUP(A118,Lists!$B$2:$G$200,3,FALSE)</f>
        <v>SEN</v>
      </c>
      <c r="E118" s="150" t="str">
        <f>VLOOKUP(A118,Lists!$B$2:$G$200,5,FALSE)</f>
        <v>Drought</v>
      </c>
      <c r="F118" s="144">
        <f t="shared" si="15"/>
        <v>2.7</v>
      </c>
      <c r="G118" s="145">
        <f t="shared" si="16"/>
        <v>3</v>
      </c>
      <c r="H118" s="145" t="str">
        <f t="shared" si="17"/>
        <v>Medium</v>
      </c>
      <c r="I118" s="146" t="str">
        <f>INDEX(Trends!$D$3:$D$404,MATCH(B118,Trends!$C$3:$C$404,0))</f>
        <v>Increasing</v>
      </c>
      <c r="J118" s="145" t="str">
        <f>VLOOKUP($B118,Reliability!$A$3:$I$170,9,FALSE)</f>
        <v>Very High</v>
      </c>
      <c r="K118" s="147">
        <f t="shared" si="18"/>
        <v>3</v>
      </c>
      <c r="L118" s="147">
        <f>VLOOKUP($B118,'Impact of the crisis'!$C$6:$N$170,12,FALSE)</f>
        <v>4.5</v>
      </c>
      <c r="M118" s="147">
        <f>VLOOKUP($B118,'Impact of the crisis'!$C$6:$AB$170,26,FALSE)</f>
        <v>1.8</v>
      </c>
      <c r="N118" s="147">
        <f>VLOOKUP($B118,'Conditions of people affected'!$C$6:$R$170,16,FALSE)</f>
        <v>3.25</v>
      </c>
      <c r="O118" s="147">
        <f>VLOOKUP($B118,'Conditions of people affected'!$C$6:$R$170,9,FALSE)</f>
        <v>3.5</v>
      </c>
      <c r="P118" s="147">
        <f>VLOOKUP($B118,'Conditions of people affected'!$C$6:$R$170,15,FALSE)</f>
        <v>3</v>
      </c>
      <c r="Q118" s="147">
        <f t="shared" si="19"/>
        <v>1.6</v>
      </c>
      <c r="R118" s="147">
        <f>VLOOKUP($B118,'Complexity of the crisis'!$C$6:$AN$170,22,FALSE)</f>
        <v>2.2000000000000002</v>
      </c>
      <c r="S118" s="147">
        <f>VLOOKUP($B118,'Complexity of the crisis'!$C$6:$AN$170,38,FALSE)</f>
        <v>1</v>
      </c>
      <c r="T118" s="151" t="str">
        <f>VLOOKUP(B118,Lists!$C$3:$E$163,3,FALSE)</f>
        <v>Africa</v>
      </c>
      <c r="U118" s="152">
        <f>VLOOKUP(B118,'INFORM Severity - hidden'!$C$5:$V$200,20,FALSE)</f>
        <v>45133</v>
      </c>
    </row>
    <row r="119" spans="1:21" x14ac:dyDescent="0.25">
      <c r="A119" s="148" t="str">
        <f t="array" ref="A119">IFERROR(INDEX(Lists!$B$2:$B$200,SMALL(IF(Lists!$I$2:$I$200="Individual",ROW(Lists!$B$2:$B$200)),ROW(115:115))-1,1),"")</f>
        <v>Complex crisis in El Salvador</v>
      </c>
      <c r="B119" s="149" t="str">
        <f>VLOOKUP(A119,Lists!$B$2:$G$200,2,FALSE)</f>
        <v>SLV001</v>
      </c>
      <c r="C119" s="149" t="str">
        <f>VLOOKUP(B119,'INFORM Severity - hidden'!$C$5:$D$200,2,FALSE)</f>
        <v>El Salvador</v>
      </c>
      <c r="D119" s="149" t="str">
        <f>VLOOKUP(A119,Lists!$B$2:$G$200,3,FALSE)</f>
        <v>SLV</v>
      </c>
      <c r="E119" s="150" t="str">
        <f>VLOOKUP(A119,Lists!$B$2:$G$200,5,FALSE)</f>
        <v>Displacement,Violence,Floods,Drought</v>
      </c>
      <c r="F119" s="144">
        <f t="shared" si="15"/>
        <v>3.2</v>
      </c>
      <c r="G119" s="145">
        <f t="shared" si="16"/>
        <v>4</v>
      </c>
      <c r="H119" s="145" t="str">
        <f t="shared" si="17"/>
        <v>High</v>
      </c>
      <c r="I119" s="146" t="str">
        <f>INDEX(Trends!$D$3:$D$404,MATCH(B119,Trends!$C$3:$C$404,0))</f>
        <v>Increasing</v>
      </c>
      <c r="J119" s="145" t="str">
        <f>VLOOKUP($B119,Reliability!$A$3:$I$170,9,FALSE)</f>
        <v>High</v>
      </c>
      <c r="K119" s="147">
        <f t="shared" si="18"/>
        <v>2.9</v>
      </c>
      <c r="L119" s="147">
        <f>VLOOKUP($B119,'Impact of the crisis'!$C$6:$N$170,12,FALSE)</f>
        <v>3.7</v>
      </c>
      <c r="M119" s="147">
        <f>VLOOKUP($B119,'Impact of the crisis'!$C$6:$AB$170,26,FALSE)</f>
        <v>2.4</v>
      </c>
      <c r="N119" s="147">
        <f>VLOOKUP($B119,'Conditions of people affected'!$C$6:$R$170,16,FALSE)</f>
        <v>3.7</v>
      </c>
      <c r="O119" s="147">
        <f>VLOOKUP($B119,'Conditions of people affected'!$C$6:$R$170,9,FALSE)</f>
        <v>3.4</v>
      </c>
      <c r="P119" s="147">
        <f>VLOOKUP($B119,'Conditions of people affected'!$C$6:$R$170,15,FALSE)</f>
        <v>4</v>
      </c>
      <c r="Q119" s="147">
        <f t="shared" si="19"/>
        <v>2.6</v>
      </c>
      <c r="R119" s="147">
        <f>VLOOKUP($B119,'Complexity of the crisis'!$C$6:$AN$170,22,FALSE)</f>
        <v>2.2000000000000002</v>
      </c>
      <c r="S119" s="147">
        <f>VLOOKUP($B119,'Complexity of the crisis'!$C$6:$AN$170,38,FALSE)</f>
        <v>3</v>
      </c>
      <c r="T119" s="151" t="str">
        <f>VLOOKUP(B119,Lists!$C$3:$E$163,3,FALSE)</f>
        <v>Americas</v>
      </c>
      <c r="U119" s="152">
        <f>VLOOKUP(B119,'INFORM Severity - hidden'!$C$5:$V$200,20,FALSE)</f>
        <v>45126</v>
      </c>
    </row>
    <row r="120" spans="1:21" x14ac:dyDescent="0.25">
      <c r="A120" s="148" t="str">
        <f t="array" ref="A120">IFERROR(INDEX(Lists!$B$2:$B$200,SMALL(IF(Lists!$I$2:$I$200="Individual",ROW(Lists!$B$2:$B$200)),ROW(116:116))-1,1),"")</f>
        <v>Complex crisis in Somalia</v>
      </c>
      <c r="B120" s="149" t="str">
        <f>VLOOKUP(A120,Lists!$B$2:$G$200,2,FALSE)</f>
        <v>SOM001</v>
      </c>
      <c r="C120" s="149" t="str">
        <f>VLOOKUP(B120,'INFORM Severity - hidden'!$C$5:$D$200,2,FALSE)</f>
        <v>Somalia</v>
      </c>
      <c r="D120" s="149" t="str">
        <f>VLOOKUP(A120,Lists!$B$2:$G$200,3,FALSE)</f>
        <v>SOM</v>
      </c>
      <c r="E120" s="150" t="str">
        <f>VLOOKUP(A120,Lists!$B$2:$G$200,5,FALSE)</f>
        <v>Conflict,Displacement,Floods,Drought</v>
      </c>
      <c r="F120" s="144">
        <f t="shared" si="15"/>
        <v>4.7</v>
      </c>
      <c r="G120" s="145">
        <f t="shared" si="16"/>
        <v>5</v>
      </c>
      <c r="H120" s="145" t="str">
        <f t="shared" si="17"/>
        <v>Very High</v>
      </c>
      <c r="I120" s="146" t="str">
        <f>INDEX(Trends!$D$3:$D$404,MATCH(B120,Trends!$C$3:$C$404,0))</f>
        <v>Stable</v>
      </c>
      <c r="J120" s="145" t="str">
        <f>VLOOKUP($B120,Reliability!$A$3:$I$170,9,FALSE)</f>
        <v>Very High</v>
      </c>
      <c r="K120" s="147">
        <f t="shared" si="18"/>
        <v>4.8</v>
      </c>
      <c r="L120" s="147">
        <f>VLOOKUP($B120,'Impact of the crisis'!$C$6:$N$170,12,FALSE)</f>
        <v>4.7</v>
      </c>
      <c r="M120" s="147">
        <f>VLOOKUP($B120,'Impact of the crisis'!$C$6:$AB$170,26,FALSE)</f>
        <v>4.9000000000000004</v>
      </c>
      <c r="N120" s="147">
        <f>VLOOKUP($B120,'Conditions of people affected'!$C$6:$R$170,16,FALSE)</f>
        <v>4.9000000000000004</v>
      </c>
      <c r="O120" s="147">
        <f>VLOOKUP($B120,'Conditions of people affected'!$C$6:$R$170,9,FALSE)</f>
        <v>4.8</v>
      </c>
      <c r="P120" s="147">
        <f>VLOOKUP($B120,'Conditions of people affected'!$C$6:$R$170,15,FALSE)</f>
        <v>5</v>
      </c>
      <c r="Q120" s="147">
        <f t="shared" si="19"/>
        <v>4.2</v>
      </c>
      <c r="R120" s="147">
        <f>VLOOKUP($B120,'Complexity of the crisis'!$C$6:$AN$170,22,FALSE)</f>
        <v>3.9</v>
      </c>
      <c r="S120" s="147">
        <f>VLOOKUP($B120,'Complexity of the crisis'!$C$6:$AN$170,38,FALSE)</f>
        <v>4.5</v>
      </c>
      <c r="T120" s="151" t="str">
        <f>VLOOKUP(B120,Lists!$C$3:$E$163,3,FALSE)</f>
        <v>Africa</v>
      </c>
      <c r="U120" s="152">
        <f>VLOOKUP(B120,'INFORM Severity - hidden'!$C$5:$V$200,20,FALSE)</f>
        <v>45127</v>
      </c>
    </row>
    <row r="121" spans="1:21" x14ac:dyDescent="0.25">
      <c r="A121" s="148" t="str">
        <f t="array" ref="A121">IFERROR(INDEX(Lists!$B$2:$B$200,SMALL(IF(Lists!$I$2:$I$200="Individual",ROW(Lists!$B$2:$B$200)),ROW(117:117))-1,1),"")</f>
        <v>Mixed Migration Flows in Somalia</v>
      </c>
      <c r="B121" s="149" t="str">
        <f>VLOOKUP(A121,Lists!$B$2:$G$200,2,FALSE)</f>
        <v>SOM002</v>
      </c>
      <c r="C121" s="149" t="str">
        <f>VLOOKUP(B121,'INFORM Severity - hidden'!$C$5:$D$200,2,FALSE)</f>
        <v>Somalia</v>
      </c>
      <c r="D121" s="149" t="str">
        <f>VLOOKUP(A121,Lists!$B$2:$G$200,3,FALSE)</f>
        <v>SOM</v>
      </c>
      <c r="E121" s="150" t="str">
        <f>VLOOKUP(A121,Lists!$B$2:$G$200,5,FALSE)</f>
        <v>Displacement</v>
      </c>
      <c r="F121" s="144">
        <f t="shared" si="15"/>
        <v>1.9</v>
      </c>
      <c r="G121" s="145">
        <f t="shared" si="16"/>
        <v>2</v>
      </c>
      <c r="H121" s="145" t="str">
        <f t="shared" si="17"/>
        <v>Low</v>
      </c>
      <c r="I121" s="146" t="str">
        <f>INDEX(Trends!$D$3:$D$404,MATCH(B121,Trends!$C$3:$C$404,0))</f>
        <v>Increasing</v>
      </c>
      <c r="J121" s="145" t="str">
        <f>VLOOKUP($B121,Reliability!$A$3:$I$170,9,FALSE)</f>
        <v>High</v>
      </c>
      <c r="K121" s="147">
        <f t="shared" si="18"/>
        <v>1.9</v>
      </c>
      <c r="L121" s="147">
        <f>VLOOKUP($B121,'Impact of the crisis'!$C$6:$N$170,12,FALSE)</f>
        <v>1.6</v>
      </c>
      <c r="M121" s="147">
        <f>VLOOKUP($B121,'Impact of the crisis'!$C$6:$AB$170,26,FALSE)</f>
        <v>2</v>
      </c>
      <c r="N121" s="147">
        <f>VLOOKUP($B121,'Conditions of people affected'!$C$6:$R$170,16,FALSE)</f>
        <v>0.95</v>
      </c>
      <c r="O121" s="147">
        <f>VLOOKUP($B121,'Conditions of people affected'!$C$6:$R$170,9,FALSE)</f>
        <v>0.9</v>
      </c>
      <c r="P121" s="147">
        <f>VLOOKUP($B121,'Conditions of people affected'!$C$6:$R$170,15,FALSE)</f>
        <v>1</v>
      </c>
      <c r="Q121" s="147">
        <f t="shared" si="19"/>
        <v>3.3</v>
      </c>
      <c r="R121" s="147">
        <f>VLOOKUP($B121,'Complexity of the crisis'!$C$6:$AN$170,22,FALSE)</f>
        <v>3.9</v>
      </c>
      <c r="S121" s="147">
        <f>VLOOKUP($B121,'Complexity of the crisis'!$C$6:$AN$170,38,FALSE)</f>
        <v>2.5</v>
      </c>
      <c r="T121" s="151" t="str">
        <f>VLOOKUP(B121,Lists!$C$3:$E$163,3,FALSE)</f>
        <v>Africa</v>
      </c>
      <c r="U121" s="152">
        <f>VLOOKUP(B121,'INFORM Severity - hidden'!$C$5:$V$200,20,FALSE)</f>
        <v>45127</v>
      </c>
    </row>
    <row r="122" spans="1:21" x14ac:dyDescent="0.25">
      <c r="A122" s="148" t="str">
        <f t="array" ref="A122">IFERROR(INDEX(Lists!$B$2:$B$200,SMALL(IF(Lists!$I$2:$I$200="Individual",ROW(Lists!$B$2:$B$200)),ROW(118:118))-1,1),"")</f>
        <v>Complex crisis in South Sudan</v>
      </c>
      <c r="B122" s="149" t="str">
        <f>VLOOKUP(A122,Lists!$B$2:$G$200,2,FALSE)</f>
        <v>SSD001</v>
      </c>
      <c r="C122" s="149" t="str">
        <f>VLOOKUP(B122,'INFORM Severity - hidden'!$C$5:$D$200,2,FALSE)</f>
        <v>South Sudan</v>
      </c>
      <c r="D122" s="149" t="str">
        <f>VLOOKUP(A122,Lists!$B$2:$G$200,3,FALSE)</f>
        <v>SSD</v>
      </c>
      <c r="E122" s="150" t="str">
        <f>VLOOKUP(A122,Lists!$B$2:$G$200,5,FALSE)</f>
        <v>Conflict,Floods,Displacement</v>
      </c>
      <c r="F122" s="144">
        <f t="shared" si="15"/>
        <v>4.4000000000000004</v>
      </c>
      <c r="G122" s="145">
        <f t="shared" si="16"/>
        <v>5</v>
      </c>
      <c r="H122" s="145" t="str">
        <f t="shared" si="17"/>
        <v>Very High</v>
      </c>
      <c r="I122" s="146" t="str">
        <f>INDEX(Trends!$D$3:$D$404,MATCH(B122,Trends!$C$3:$C$404,0))</f>
        <v>Stable</v>
      </c>
      <c r="J122" s="145" t="str">
        <f>VLOOKUP($B122,Reliability!$A$3:$I$170,9,FALSE)</f>
        <v>Very High</v>
      </c>
      <c r="K122" s="147">
        <f t="shared" si="18"/>
        <v>4.5999999999999996</v>
      </c>
      <c r="L122" s="147">
        <f>VLOOKUP($B122,'Impact of the crisis'!$C$6:$N$170,12,FALSE)</f>
        <v>4.5999999999999996</v>
      </c>
      <c r="M122" s="147">
        <f>VLOOKUP($B122,'Impact of the crisis'!$C$6:$AB$170,26,FALSE)</f>
        <v>4.5999999999999996</v>
      </c>
      <c r="N122" s="147">
        <f>VLOOKUP($B122,'Conditions of people affected'!$C$6:$R$170,16,FALSE)</f>
        <v>4.5</v>
      </c>
      <c r="O122" s="147">
        <f>VLOOKUP($B122,'Conditions of people affected'!$C$6:$R$170,9,FALSE)</f>
        <v>5</v>
      </c>
      <c r="P122" s="147">
        <f>VLOOKUP($B122,'Conditions of people affected'!$C$6:$R$170,15,FALSE)</f>
        <v>4</v>
      </c>
      <c r="Q122" s="147">
        <f t="shared" si="19"/>
        <v>4.2</v>
      </c>
      <c r="R122" s="147">
        <f>VLOOKUP($B122,'Complexity of the crisis'!$C$6:$AN$170,22,FALSE)</f>
        <v>3.8</v>
      </c>
      <c r="S122" s="147">
        <f>VLOOKUP($B122,'Complexity of the crisis'!$C$6:$AN$170,38,FALSE)</f>
        <v>4.5</v>
      </c>
      <c r="T122" s="151" t="str">
        <f>VLOOKUP(B122,Lists!$C$3:$E$163,3,FALSE)</f>
        <v>Africa</v>
      </c>
      <c r="U122" s="152">
        <f>VLOOKUP(B122,'INFORM Severity - hidden'!$C$5:$V$200,20,FALSE)</f>
        <v>45124</v>
      </c>
    </row>
    <row r="123" spans="1:21" x14ac:dyDescent="0.25">
      <c r="A123" s="148" t="str">
        <f t="array" ref="A123">IFERROR(INDEX(Lists!$B$2:$B$200,SMALL(IF(Lists!$I$2:$I$200="Individual",ROW(Lists!$B$2:$B$200)),ROW(119:119))-1,1),"")</f>
        <v>Displacement from Ukraine conflict in Slovakia</v>
      </c>
      <c r="B123" s="149" t="str">
        <f>VLOOKUP(A123,Lists!$B$2:$G$200,2,FALSE)</f>
        <v>SVK002</v>
      </c>
      <c r="C123" s="149" t="str">
        <f>VLOOKUP(B123,'INFORM Severity - hidden'!$C$5:$D$200,2,FALSE)</f>
        <v>Slovakia</v>
      </c>
      <c r="D123" s="149" t="str">
        <f>VLOOKUP(A123,Lists!$B$2:$G$200,3,FALSE)</f>
        <v>SVK</v>
      </c>
      <c r="E123" s="150" t="str">
        <f>VLOOKUP(A123,Lists!$B$2:$G$200,5,FALSE)</f>
        <v>Displacement,Conflict</v>
      </c>
      <c r="F123" s="144">
        <f t="shared" si="15"/>
        <v>1.8</v>
      </c>
      <c r="G123" s="145">
        <f t="shared" si="16"/>
        <v>2</v>
      </c>
      <c r="H123" s="145" t="str">
        <f t="shared" si="17"/>
        <v>Low</v>
      </c>
      <c r="I123" s="146" t="str">
        <f>INDEX(Trends!$D$3:$D$404,MATCH(B123,Trends!$C$3:$C$404,0))</f>
        <v>Stable</v>
      </c>
      <c r="J123" s="145" t="str">
        <f>VLOOKUP($B123,Reliability!$A$3:$I$170,9,FALSE)</f>
        <v>High</v>
      </c>
      <c r="K123" s="147">
        <f t="shared" si="18"/>
        <v>1.5</v>
      </c>
      <c r="L123" s="147">
        <f>VLOOKUP($B123,'Impact of the crisis'!$C$6:$N$170,12,FALSE)</f>
        <v>1.4</v>
      </c>
      <c r="M123" s="147">
        <f>VLOOKUP($B123,'Impact of the crisis'!$C$6:$AB$170,26,FALSE)</f>
        <v>1.6</v>
      </c>
      <c r="N123" s="147">
        <f>VLOOKUP($B123,'Conditions of people affected'!$C$6:$R$170,16,FALSE)</f>
        <v>2.35</v>
      </c>
      <c r="O123" s="147">
        <f>VLOOKUP($B123,'Conditions of people affected'!$C$6:$R$170,9,FALSE)</f>
        <v>1.7</v>
      </c>
      <c r="P123" s="147">
        <f>VLOOKUP($B123,'Conditions of people affected'!$C$6:$R$170,15,FALSE)</f>
        <v>3</v>
      </c>
      <c r="Q123" s="147">
        <f t="shared" si="19"/>
        <v>1.1000000000000001</v>
      </c>
      <c r="R123" s="147">
        <f>VLOOKUP($B123,'Complexity of the crisis'!$C$6:$AN$170,22,FALSE)</f>
        <v>1.1000000000000001</v>
      </c>
      <c r="S123" s="147">
        <f>VLOOKUP($B123,'Complexity of the crisis'!$C$6:$AN$170,38,FALSE)</f>
        <v>1</v>
      </c>
      <c r="T123" s="151" t="str">
        <f>VLOOKUP(B123,Lists!$C$3:$E$163,3,FALSE)</f>
        <v>Europe</v>
      </c>
      <c r="U123" s="152">
        <f>VLOOKUP(B123,'INFORM Severity - hidden'!$C$5:$V$200,20,FALSE)</f>
        <v>45129</v>
      </c>
    </row>
    <row r="124" spans="1:21" x14ac:dyDescent="0.25">
      <c r="A124" s="148" t="str">
        <f t="array" ref="A124">IFERROR(INDEX(Lists!$B$2:$B$200,SMALL(IF(Lists!$I$2:$I$200="Individual",ROW(Lists!$B$2:$B$200)),ROW(120:120))-1,1),"")</f>
        <v>Food Security Crisis in Eswatini</v>
      </c>
      <c r="B124" s="149" t="str">
        <f>VLOOKUP(A124,Lists!$B$2:$G$200,2,FALSE)</f>
        <v>SWZ001</v>
      </c>
      <c r="C124" s="149" t="str">
        <f>VLOOKUP(B124,'INFORM Severity - hidden'!$C$5:$D$200,2,FALSE)</f>
        <v>Eswatini</v>
      </c>
      <c r="D124" s="149" t="str">
        <f>VLOOKUP(A124,Lists!$B$2:$G$200,3,FALSE)</f>
        <v>SWZ</v>
      </c>
      <c r="E124" s="150" t="str">
        <f>VLOOKUP(A124,Lists!$B$2:$G$200,5,FALSE)</f>
        <v>Drought</v>
      </c>
      <c r="F124" s="144">
        <f t="shared" si="15"/>
        <v>2.2999999999999998</v>
      </c>
      <c r="G124" s="145">
        <f t="shared" si="16"/>
        <v>3</v>
      </c>
      <c r="H124" s="145" t="str">
        <f t="shared" si="17"/>
        <v>Medium</v>
      </c>
      <c r="I124" s="146" t="str">
        <f>INDEX(Trends!$D$3:$D$404,MATCH(B124,Trends!$C$3:$C$404,0))</f>
        <v>Stable</v>
      </c>
      <c r="J124" s="145" t="str">
        <f>VLOOKUP($B124,Reliability!$A$3:$I$170,9,FALSE)</f>
        <v>Medium</v>
      </c>
      <c r="K124" s="147">
        <f t="shared" si="18"/>
        <v>2</v>
      </c>
      <c r="L124" s="147">
        <f>VLOOKUP($B124,'Impact of the crisis'!$C$6:$N$170,12,FALSE)</f>
        <v>3.1</v>
      </c>
      <c r="M124" s="147">
        <f>VLOOKUP($B124,'Impact of the crisis'!$C$6:$AB$170,26,FALSE)</f>
        <v>1.4</v>
      </c>
      <c r="N124" s="147">
        <f>VLOOKUP($B124,'Conditions of people affected'!$C$6:$R$170,16,FALSE)</f>
        <v>2.7</v>
      </c>
      <c r="O124" s="147">
        <f>VLOOKUP($B124,'Conditions of people affected'!$C$6:$R$170,9,FALSE)</f>
        <v>2.4</v>
      </c>
      <c r="P124" s="147">
        <f>VLOOKUP($B124,'Conditions of people affected'!$C$6:$R$170,15,FALSE)</f>
        <v>3</v>
      </c>
      <c r="Q124" s="147">
        <f t="shared" si="19"/>
        <v>1.8</v>
      </c>
      <c r="R124" s="147">
        <f>VLOOKUP($B124,'Complexity of the crisis'!$C$6:$AN$170,22,FALSE)</f>
        <v>2.5</v>
      </c>
      <c r="S124" s="147">
        <f>VLOOKUP($B124,'Complexity of the crisis'!$C$6:$AN$170,38,FALSE)</f>
        <v>1</v>
      </c>
      <c r="T124" s="151" t="str">
        <f>VLOOKUP(B124,Lists!$C$3:$E$163,3,FALSE)</f>
        <v>Africa</v>
      </c>
      <c r="U124" s="152">
        <f>VLOOKUP(B124,'INFORM Severity - hidden'!$C$5:$V$200,20,FALSE)</f>
        <v>45062</v>
      </c>
    </row>
    <row r="125" spans="1:21" x14ac:dyDescent="0.25">
      <c r="A125" s="148" t="str">
        <f t="array" ref="A125">IFERROR(INDEX(Lists!$B$2:$B$200,SMALL(IF(Lists!$I$2:$I$200="Individual",ROW(Lists!$B$2:$B$200)),ROW(121:121))-1,1),"")</f>
        <v>Syrian conflict</v>
      </c>
      <c r="B125" s="149" t="str">
        <f>VLOOKUP(A125,Lists!$B$2:$G$200,2,FALSE)</f>
        <v>SYR001</v>
      </c>
      <c r="C125" s="149" t="str">
        <f>VLOOKUP(B125,'INFORM Severity - hidden'!$C$5:$D$200,2,FALSE)</f>
        <v>Syria</v>
      </c>
      <c r="D125" s="149" t="str">
        <f>VLOOKUP(A125,Lists!$B$2:$G$200,3,FALSE)</f>
        <v>SYR</v>
      </c>
      <c r="E125" s="150" t="str">
        <f>VLOOKUP(A125,Lists!$B$2:$G$200,5,FALSE)</f>
        <v>Conflict,Displacement,Violence</v>
      </c>
      <c r="F125" s="144">
        <f t="shared" si="15"/>
        <v>4.5999999999999996</v>
      </c>
      <c r="G125" s="145">
        <f t="shared" si="16"/>
        <v>5</v>
      </c>
      <c r="H125" s="145" t="str">
        <f t="shared" si="17"/>
        <v>Very High</v>
      </c>
      <c r="I125" s="146" t="str">
        <f>INDEX(Trends!$D$3:$D$404,MATCH(B125,Trends!$C$3:$C$404,0))</f>
        <v>Stable</v>
      </c>
      <c r="J125" s="145" t="str">
        <f>VLOOKUP($B125,Reliability!$A$3:$I$170,9,FALSE)</f>
        <v>High</v>
      </c>
      <c r="K125" s="147">
        <f t="shared" si="18"/>
        <v>4.7</v>
      </c>
      <c r="L125" s="147">
        <f>VLOOKUP($B125,'Impact of the crisis'!$C$6:$N$170,12,FALSE)</f>
        <v>4.5999999999999996</v>
      </c>
      <c r="M125" s="147">
        <f>VLOOKUP($B125,'Impact of the crisis'!$C$6:$AB$170,26,FALSE)</f>
        <v>4.7</v>
      </c>
      <c r="N125" s="147">
        <f>VLOOKUP($B125,'Conditions of people affected'!$C$6:$R$170,16,FALSE)</f>
        <v>4.5</v>
      </c>
      <c r="O125" s="147">
        <f>VLOOKUP($B125,'Conditions of people affected'!$C$6:$R$170,9,FALSE)</f>
        <v>5</v>
      </c>
      <c r="P125" s="147">
        <f>VLOOKUP($B125,'Conditions of people affected'!$C$6:$R$170,15,FALSE)</f>
        <v>4</v>
      </c>
      <c r="Q125" s="147">
        <f t="shared" si="19"/>
        <v>4.7</v>
      </c>
      <c r="R125" s="147">
        <f>VLOOKUP($B125,'Complexity of the crisis'!$C$6:$AN$170,22,FALSE)</f>
        <v>4.4000000000000004</v>
      </c>
      <c r="S125" s="147">
        <f>VLOOKUP($B125,'Complexity of the crisis'!$C$6:$AN$170,38,FALSE)</f>
        <v>5</v>
      </c>
      <c r="T125" s="151" t="str">
        <f>VLOOKUP(B125,Lists!$C$3:$E$163,3,FALSE)</f>
        <v>Middle east</v>
      </c>
      <c r="U125" s="152">
        <f>VLOOKUP(B125,'INFORM Severity - hidden'!$C$5:$V$200,20,FALSE)</f>
        <v>45138</v>
      </c>
    </row>
    <row r="126" spans="1:21" x14ac:dyDescent="0.25">
      <c r="A126" s="148" t="str">
        <f t="array" ref="A126">IFERROR(INDEX(Lists!$B$2:$B$200,SMALL(IF(Lists!$I$2:$I$200="Individual",ROW(Lists!$B$2:$B$200)),ROW(122:122))-1,1),"")</f>
        <v>Türkiye / Syria earthquake in Syria</v>
      </c>
      <c r="B126" s="149" t="str">
        <f>VLOOKUP(A126,Lists!$B$2:$G$200,2,FALSE)</f>
        <v>SYR002</v>
      </c>
      <c r="C126" s="149" t="str">
        <f>VLOOKUP(B126,'INFORM Severity - hidden'!$C$5:$D$200,2,FALSE)</f>
        <v>Syria</v>
      </c>
      <c r="D126" s="149" t="str">
        <f>VLOOKUP(A126,Lists!$B$2:$G$200,3,FALSE)</f>
        <v>SYR</v>
      </c>
      <c r="E126" s="150" t="str">
        <f>VLOOKUP(A126,Lists!$B$2:$G$200,5,FALSE)</f>
        <v>Earthquake</v>
      </c>
      <c r="F126" s="144">
        <f t="shared" si="15"/>
        <v>3.4</v>
      </c>
      <c r="G126" s="145">
        <f t="shared" si="16"/>
        <v>4</v>
      </c>
      <c r="H126" s="145" t="str">
        <f t="shared" si="17"/>
        <v>High</v>
      </c>
      <c r="I126" s="146" t="str">
        <f>INDEX(Trends!$D$3:$D$404,MATCH(B126,Trends!$C$3:$C$404,0))</f>
        <v>Stable</v>
      </c>
      <c r="J126" s="145" t="str">
        <f>VLOOKUP($B126,Reliability!$A$3:$I$170,9,FALSE)</f>
        <v>High</v>
      </c>
      <c r="K126" s="147">
        <f t="shared" si="18"/>
        <v>3.5</v>
      </c>
      <c r="L126" s="147">
        <f>VLOOKUP($B126,'Impact of the crisis'!$C$6:$N$170,12,FALSE)</f>
        <v>2.9</v>
      </c>
      <c r="M126" s="147">
        <f>VLOOKUP($B126,'Impact of the crisis'!$C$6:$AB$170,26,FALSE)</f>
        <v>3.8</v>
      </c>
      <c r="N126" s="147">
        <f>VLOOKUP($B126,'Conditions of people affected'!$C$6:$R$170,16,FALSE)</f>
        <v>2.4500000000000002</v>
      </c>
      <c r="O126" s="147">
        <f>VLOOKUP($B126,'Conditions of people affected'!$C$6:$R$170,9,FALSE)</f>
        <v>2.9</v>
      </c>
      <c r="P126" s="147">
        <f>VLOOKUP($B126,'Conditions of people affected'!$C$6:$R$170,15,FALSE)</f>
        <v>2</v>
      </c>
      <c r="Q126" s="147">
        <f t="shared" si="19"/>
        <v>4.7</v>
      </c>
      <c r="R126" s="147">
        <f>VLOOKUP($B126,'Complexity of the crisis'!$C$6:$AN$170,22,FALSE)</f>
        <v>4.4000000000000004</v>
      </c>
      <c r="S126" s="147">
        <f>VLOOKUP($B126,'Complexity of the crisis'!$C$6:$AN$170,38,FALSE)</f>
        <v>5</v>
      </c>
      <c r="T126" s="151" t="str">
        <f>VLOOKUP(B126,Lists!$C$3:$E$163,3,FALSE)</f>
        <v>Middle east</v>
      </c>
      <c r="U126" s="152">
        <f>VLOOKUP(B126,'INFORM Severity - hidden'!$C$5:$V$200,20,FALSE)</f>
        <v>45138</v>
      </c>
    </row>
    <row r="127" spans="1:21" x14ac:dyDescent="0.25">
      <c r="A127" s="148" t="str">
        <f t="array" ref="A127">IFERROR(INDEX(Lists!$B$2:$B$200,SMALL(IF(Lists!$I$2:$I$200="Individual",ROW(Lists!$B$2:$B$200)),ROW(123:123))-1,1),"")</f>
        <v>Complex crisis in Chad</v>
      </c>
      <c r="B127" s="149" t="str">
        <f>VLOOKUP(A127,Lists!$B$2:$G$200,2,FALSE)</f>
        <v>TCD001</v>
      </c>
      <c r="C127" s="149" t="str">
        <f>VLOOKUP(B127,'INFORM Severity - hidden'!$C$5:$D$200,2,FALSE)</f>
        <v>Chad</v>
      </c>
      <c r="D127" s="149" t="str">
        <f>VLOOKUP(A127,Lists!$B$2:$G$200,3,FALSE)</f>
        <v>TCD</v>
      </c>
      <c r="E127" s="150" t="str">
        <f>VLOOKUP(A127,Lists!$B$2:$G$200,5,FALSE)</f>
        <v>Conflict,Displacement</v>
      </c>
      <c r="F127" s="144">
        <f t="shared" si="15"/>
        <v>4.4000000000000004</v>
      </c>
      <c r="G127" s="145">
        <f t="shared" si="16"/>
        <v>5</v>
      </c>
      <c r="H127" s="145" t="str">
        <f t="shared" si="17"/>
        <v>Very High</v>
      </c>
      <c r="I127" s="146" t="str">
        <f>INDEX(Trends!$D$3:$D$404,MATCH(B127,Trends!$C$3:$C$404,0))</f>
        <v>Stable</v>
      </c>
      <c r="J127" s="145" t="str">
        <f>VLOOKUP($B127,Reliability!$A$3:$I$170,9,FALSE)</f>
        <v>Very High</v>
      </c>
      <c r="K127" s="147">
        <f t="shared" si="18"/>
        <v>3.9</v>
      </c>
      <c r="L127" s="147">
        <f>VLOOKUP($B127,'Impact of the crisis'!$C$6:$N$170,12,FALSE)</f>
        <v>4.8</v>
      </c>
      <c r="M127" s="147">
        <f>VLOOKUP($B127,'Impact of the crisis'!$C$6:$AB$170,26,FALSE)</f>
        <v>3.3</v>
      </c>
      <c r="N127" s="147">
        <f>VLOOKUP($B127,'Conditions of people affected'!$C$6:$R$170,16,FALSE)</f>
        <v>4.8</v>
      </c>
      <c r="O127" s="147">
        <f>VLOOKUP($B127,'Conditions of people affected'!$C$6:$R$170,9,FALSE)</f>
        <v>4.5999999999999996</v>
      </c>
      <c r="P127" s="147">
        <f>VLOOKUP($B127,'Conditions of people affected'!$C$6:$R$170,15,FALSE)</f>
        <v>5</v>
      </c>
      <c r="Q127" s="147">
        <f t="shared" si="19"/>
        <v>3.9</v>
      </c>
      <c r="R127" s="147">
        <f>VLOOKUP($B127,'Complexity of the crisis'!$C$6:$AN$170,22,FALSE)</f>
        <v>3.7</v>
      </c>
      <c r="S127" s="147">
        <f>VLOOKUP($B127,'Complexity of the crisis'!$C$6:$AN$170,38,FALSE)</f>
        <v>4</v>
      </c>
      <c r="T127" s="151" t="str">
        <f>VLOOKUP(B127,Lists!$C$3:$E$163,3,FALSE)</f>
        <v>Africa</v>
      </c>
      <c r="U127" s="152">
        <f>VLOOKUP(B127,'INFORM Severity - hidden'!$C$5:$V$200,20,FALSE)</f>
        <v>45163</v>
      </c>
    </row>
    <row r="128" spans="1:21" x14ac:dyDescent="0.25">
      <c r="A128" s="148" t="str">
        <f t="array" ref="A128">IFERROR(INDEX(Lists!$B$2:$B$200,SMALL(IF(Lists!$I$2:$I$200="Individual",ROW(Lists!$B$2:$B$200)),ROW(124:124))-1,1),"")</f>
        <v>Lake Chad basin crisis</v>
      </c>
      <c r="B128" s="149" t="str">
        <f>VLOOKUP(A128,Lists!$B$2:$G$200,2,FALSE)</f>
        <v>TCD003</v>
      </c>
      <c r="C128" s="149" t="str">
        <f>VLOOKUP(B128,'INFORM Severity - hidden'!$C$5:$D$200,2,FALSE)</f>
        <v>Chad</v>
      </c>
      <c r="D128" s="149" t="str">
        <f>VLOOKUP(A128,Lists!$B$2:$G$200,3,FALSE)</f>
        <v>TCD</v>
      </c>
      <c r="E128" s="150" t="str">
        <f>VLOOKUP(A128,Lists!$B$2:$G$200,5,FALSE)</f>
        <v>Conflict</v>
      </c>
      <c r="F128" s="144">
        <f t="shared" si="15"/>
        <v>3.6</v>
      </c>
      <c r="G128" s="145">
        <f t="shared" si="16"/>
        <v>4</v>
      </c>
      <c r="H128" s="145" t="str">
        <f t="shared" si="17"/>
        <v>High</v>
      </c>
      <c r="I128" s="146" t="str">
        <f>INDEX(Trends!$D$3:$D$404,MATCH(B128,Trends!$C$3:$C$404,0))</f>
        <v>Decreasing</v>
      </c>
      <c r="J128" s="145" t="str">
        <f>VLOOKUP($B128,Reliability!$A$3:$I$170,9,FALSE)</f>
        <v>Very High</v>
      </c>
      <c r="K128" s="147">
        <f t="shared" si="18"/>
        <v>2.5</v>
      </c>
      <c r="L128" s="147">
        <f>VLOOKUP($B128,'Impact of the crisis'!$C$6:$N$170,12,FALSE)</f>
        <v>0.6</v>
      </c>
      <c r="M128" s="147">
        <f>VLOOKUP($B128,'Impact of the crisis'!$C$6:$AB$170,26,FALSE)</f>
        <v>3.2</v>
      </c>
      <c r="N128" s="147">
        <f>VLOOKUP($B128,'Conditions of people affected'!$C$6:$R$170,16,FALSE)</f>
        <v>4.05</v>
      </c>
      <c r="O128" s="147">
        <f>VLOOKUP($B128,'Conditions of people affected'!$C$6:$R$170,9,FALSE)</f>
        <v>3.1</v>
      </c>
      <c r="P128" s="147">
        <f>VLOOKUP($B128,'Conditions of people affected'!$C$6:$R$170,15,FALSE)</f>
        <v>5</v>
      </c>
      <c r="Q128" s="147">
        <f t="shared" si="19"/>
        <v>3.6</v>
      </c>
      <c r="R128" s="147">
        <f>VLOOKUP($B128,'Complexity of the crisis'!$C$6:$AN$170,22,FALSE)</f>
        <v>3.7</v>
      </c>
      <c r="S128" s="147">
        <f>VLOOKUP($B128,'Complexity of the crisis'!$C$6:$AN$170,38,FALSE)</f>
        <v>3.5</v>
      </c>
      <c r="T128" s="151" t="str">
        <f>VLOOKUP(B128,Lists!$C$3:$E$163,3,FALSE)</f>
        <v>Africa</v>
      </c>
      <c r="U128" s="152">
        <f>VLOOKUP(B128,'INFORM Severity - hidden'!$C$5:$V$200,20,FALSE)</f>
        <v>45133</v>
      </c>
    </row>
    <row r="129" spans="1:21" x14ac:dyDescent="0.25">
      <c r="A129" s="148" t="str">
        <f t="array" ref="A129">IFERROR(INDEX(Lists!$B$2:$B$200,SMALL(IF(Lists!$I$2:$I$200="Individual",ROW(Lists!$B$2:$B$200)),ROW(125:125))-1,1),"")</f>
        <v>CAR refugees in Chad</v>
      </c>
      <c r="B129" s="149" t="str">
        <f>VLOOKUP(A129,Lists!$B$2:$G$200,2,FALSE)</f>
        <v>TCD004</v>
      </c>
      <c r="C129" s="149" t="str">
        <f>VLOOKUP(B129,'INFORM Severity - hidden'!$C$5:$D$200,2,FALSE)</f>
        <v>Chad</v>
      </c>
      <c r="D129" s="149" t="str">
        <f>VLOOKUP(A129,Lists!$B$2:$G$200,3,FALSE)</f>
        <v>TCD</v>
      </c>
      <c r="E129" s="150" t="str">
        <f>VLOOKUP(A129,Lists!$B$2:$G$200,5,FALSE)</f>
        <v>Displacement</v>
      </c>
      <c r="F129" s="144">
        <f t="shared" si="15"/>
        <v>3.7</v>
      </c>
      <c r="G129" s="145">
        <f t="shared" si="16"/>
        <v>4</v>
      </c>
      <c r="H129" s="145" t="str">
        <f t="shared" si="17"/>
        <v>High</v>
      </c>
      <c r="I129" s="146" t="str">
        <f>INDEX(Trends!$D$3:$D$404,MATCH(B129,Trends!$C$3:$C$404,0))</f>
        <v>Stable</v>
      </c>
      <c r="J129" s="145" t="str">
        <f>VLOOKUP($B129,Reliability!$A$3:$I$170,9,FALSE)</f>
        <v>Very High</v>
      </c>
      <c r="K129" s="147">
        <f t="shared" si="18"/>
        <v>2.4</v>
      </c>
      <c r="L129" s="147">
        <f>VLOOKUP($B129,'Impact of the crisis'!$C$6:$N$170,12,FALSE)</f>
        <v>1.7</v>
      </c>
      <c r="M129" s="147">
        <f>VLOOKUP($B129,'Impact of the crisis'!$C$6:$AB$170,26,FALSE)</f>
        <v>2.7</v>
      </c>
      <c r="N129" s="147">
        <f>VLOOKUP($B129,'Conditions of people affected'!$C$6:$R$170,16,FALSE)</f>
        <v>4.25</v>
      </c>
      <c r="O129" s="147">
        <f>VLOOKUP($B129,'Conditions of people affected'!$C$6:$R$170,9,FALSE)</f>
        <v>3.5</v>
      </c>
      <c r="P129" s="147">
        <f>VLOOKUP($B129,'Conditions of people affected'!$C$6:$R$170,15,FALSE)</f>
        <v>5</v>
      </c>
      <c r="Q129" s="147">
        <f t="shared" si="19"/>
        <v>3.4</v>
      </c>
      <c r="R129" s="147">
        <f>VLOOKUP($B129,'Complexity of the crisis'!$C$6:$AN$170,22,FALSE)</f>
        <v>3.7</v>
      </c>
      <c r="S129" s="147">
        <f>VLOOKUP($B129,'Complexity of the crisis'!$C$6:$AN$170,38,FALSE)</f>
        <v>3</v>
      </c>
      <c r="T129" s="151" t="str">
        <f>VLOOKUP(B129,Lists!$C$3:$E$163,3,FALSE)</f>
        <v>Africa</v>
      </c>
      <c r="U129" s="152">
        <f>VLOOKUP(B129,'INFORM Severity - hidden'!$C$5:$V$200,20,FALSE)</f>
        <v>45133</v>
      </c>
    </row>
    <row r="130" spans="1:21" x14ac:dyDescent="0.25">
      <c r="A130" s="148" t="str">
        <f t="array" ref="A130">IFERROR(INDEX(Lists!$B$2:$B$200,SMALL(IF(Lists!$I$2:$I$200="Individual",ROW(Lists!$B$2:$B$200)),ROW(126:126))-1,1),"")</f>
        <v>Darfur refugees in Chad</v>
      </c>
      <c r="B130" s="149" t="str">
        <f>VLOOKUP(A130,Lists!$B$2:$G$200,2,FALSE)</f>
        <v>TCD005</v>
      </c>
      <c r="C130" s="149" t="str">
        <f>VLOOKUP(B130,'INFORM Severity - hidden'!$C$5:$D$200,2,FALSE)</f>
        <v>Chad</v>
      </c>
      <c r="D130" s="149" t="str">
        <f>VLOOKUP(A130,Lists!$B$2:$G$200,3,FALSE)</f>
        <v>TCD</v>
      </c>
      <c r="E130" s="150" t="str">
        <f>VLOOKUP(A130,Lists!$B$2:$G$200,5,FALSE)</f>
        <v>Displacement</v>
      </c>
      <c r="F130" s="144">
        <f t="shared" si="15"/>
        <v>3.7</v>
      </c>
      <c r="G130" s="145">
        <f t="shared" si="16"/>
        <v>4</v>
      </c>
      <c r="H130" s="145" t="str">
        <f t="shared" si="17"/>
        <v>High</v>
      </c>
      <c r="I130" s="146" t="str">
        <f>INDEX(Trends!$D$3:$D$404,MATCH(B130,Trends!$C$3:$C$404,0))</f>
        <v>Decreasing</v>
      </c>
      <c r="J130" s="145" t="str">
        <f>VLOOKUP($B130,Reliability!$A$3:$I$170,9,FALSE)</f>
        <v>Very High</v>
      </c>
      <c r="K130" s="147">
        <f t="shared" si="18"/>
        <v>2.7</v>
      </c>
      <c r="L130" s="147">
        <f>VLOOKUP($B130,'Impact of the crisis'!$C$6:$N$170,12,FALSE)</f>
        <v>2</v>
      </c>
      <c r="M130" s="147">
        <f>VLOOKUP($B130,'Impact of the crisis'!$C$6:$AB$170,26,FALSE)</f>
        <v>3</v>
      </c>
      <c r="N130" s="147">
        <f>VLOOKUP($B130,'Conditions of people affected'!$C$6:$R$170,16,FALSE)</f>
        <v>4.3</v>
      </c>
      <c r="O130" s="147">
        <f>VLOOKUP($B130,'Conditions of people affected'!$C$6:$R$170,9,FALSE)</f>
        <v>3.6</v>
      </c>
      <c r="P130" s="147">
        <f>VLOOKUP($B130,'Conditions of people affected'!$C$6:$R$170,15,FALSE)</f>
        <v>5</v>
      </c>
      <c r="Q130" s="147">
        <f t="shared" si="19"/>
        <v>3.4</v>
      </c>
      <c r="R130" s="147">
        <f>VLOOKUP($B130,'Complexity of the crisis'!$C$6:$AN$170,22,FALSE)</f>
        <v>3.7</v>
      </c>
      <c r="S130" s="147">
        <f>VLOOKUP($B130,'Complexity of the crisis'!$C$6:$AN$170,38,FALSE)</f>
        <v>3</v>
      </c>
      <c r="T130" s="151" t="str">
        <f>VLOOKUP(B130,Lists!$C$3:$E$163,3,FALSE)</f>
        <v>Africa</v>
      </c>
      <c r="U130" s="152">
        <f>VLOOKUP(B130,'INFORM Severity - hidden'!$C$5:$V$200,20,FALSE)</f>
        <v>45133</v>
      </c>
    </row>
    <row r="131" spans="1:21" x14ac:dyDescent="0.25">
      <c r="A131" s="148" t="str">
        <f t="array" ref="A131">IFERROR(INDEX(Lists!$B$2:$B$200,SMALL(IF(Lists!$I$2:$I$200="Individual",ROW(Lists!$B$2:$B$200)),ROW(127:127))-1,1),"")</f>
        <v xml:space="preserve">Conflict in southern Thailand </v>
      </c>
      <c r="B131" s="149" t="str">
        <f>VLOOKUP(A131,Lists!$B$2:$G$200,2,FALSE)</f>
        <v>THA002</v>
      </c>
      <c r="C131" s="149" t="str">
        <f>VLOOKUP(B131,'INFORM Severity - hidden'!$C$5:$D$200,2,FALSE)</f>
        <v>Thailand</v>
      </c>
      <c r="D131" s="149" t="str">
        <f>VLOOKUP(A131,Lists!$B$2:$G$200,3,FALSE)</f>
        <v>THA</v>
      </c>
      <c r="E131" s="150" t="str">
        <f>VLOOKUP(A131,Lists!$B$2:$G$200,5,FALSE)</f>
        <v>Conflict</v>
      </c>
      <c r="F131" s="144" t="str">
        <f t="shared" si="15"/>
        <v>x</v>
      </c>
      <c r="G131" s="145" t="str">
        <f t="shared" si="16"/>
        <v>x</v>
      </c>
      <c r="H131" s="145" t="str">
        <f t="shared" si="17"/>
        <v>x</v>
      </c>
      <c r="I131" s="146" t="str">
        <f>INDEX(Trends!$D$3:$D$404,MATCH(B131,Trends!$C$3:$C$404,0))</f>
        <v>-</v>
      </c>
      <c r="J131" s="145" t="str">
        <f>VLOOKUP($B131,Reliability!$A$3:$I$170,9,FALSE)</f>
        <v>Medium</v>
      </c>
      <c r="K131" s="147">
        <f t="shared" si="18"/>
        <v>1.6</v>
      </c>
      <c r="L131" s="147">
        <f>VLOOKUP($B131,'Impact of the crisis'!$C$6:$N$170,12,FALSE)</f>
        <v>1.1000000000000001</v>
      </c>
      <c r="M131" s="147">
        <f>VLOOKUP($B131,'Impact of the crisis'!$C$6:$AB$170,26,FALSE)</f>
        <v>1.9</v>
      </c>
      <c r="N131" s="147" t="str">
        <f>VLOOKUP($B131,'Conditions of people affected'!$C$6:$R$170,16,FALSE)</f>
        <v>x</v>
      </c>
      <c r="O131" s="147" t="str">
        <f>VLOOKUP($B131,'Conditions of people affected'!$C$6:$R$170,9,FALSE)</f>
        <v>x</v>
      </c>
      <c r="P131" s="147" t="str">
        <f>VLOOKUP($B131,'Conditions of people affected'!$C$6:$R$170,15,FALSE)</f>
        <v>x</v>
      </c>
      <c r="Q131" s="147">
        <f t="shared" si="19"/>
        <v>2</v>
      </c>
      <c r="R131" s="147">
        <f>VLOOKUP($B131,'Complexity of the crisis'!$C$6:$AN$170,22,FALSE)</f>
        <v>2.5</v>
      </c>
      <c r="S131" s="147">
        <f>VLOOKUP($B131,'Complexity of the crisis'!$C$6:$AN$170,38,FALSE)</f>
        <v>1.5</v>
      </c>
      <c r="T131" s="151" t="str">
        <f>VLOOKUP(B131,Lists!$C$3:$E$163,3,FALSE)</f>
        <v>Asia</v>
      </c>
      <c r="U131" s="152">
        <f>VLOOKUP(B131,'INFORM Severity - hidden'!$C$5:$V$200,20,FALSE)</f>
        <v>45126</v>
      </c>
    </row>
    <row r="132" spans="1:21" x14ac:dyDescent="0.25">
      <c r="A132" s="148" t="str">
        <f t="array" ref="A132">IFERROR(INDEX(Lists!$B$2:$B$200,SMALL(IF(Lists!$I$2:$I$200="Individual",ROW(Lists!$B$2:$B$200)),ROW(128:128))-1,1),"")</f>
        <v>Myanmar refugees in Thailand</v>
      </c>
      <c r="B132" s="149" t="str">
        <f>VLOOKUP(A132,Lists!$B$2:$G$200,2,FALSE)</f>
        <v>THA003</v>
      </c>
      <c r="C132" s="149" t="str">
        <f>VLOOKUP(B132,'INFORM Severity - hidden'!$C$5:$D$200,2,FALSE)</f>
        <v>Thailand</v>
      </c>
      <c r="D132" s="149" t="str">
        <f>VLOOKUP(A132,Lists!$B$2:$G$200,3,FALSE)</f>
        <v>THA</v>
      </c>
      <c r="E132" s="150" t="str">
        <f>VLOOKUP(A132,Lists!$B$2:$G$200,5,FALSE)</f>
        <v>Conflict</v>
      </c>
      <c r="F132" s="144">
        <f t="shared" si="15"/>
        <v>2</v>
      </c>
      <c r="G132" s="145">
        <f t="shared" si="16"/>
        <v>2</v>
      </c>
      <c r="H132" s="145" t="str">
        <f t="shared" si="17"/>
        <v>Low</v>
      </c>
      <c r="I132" s="146" t="str">
        <f>INDEX(Trends!$D$3:$D$404,MATCH(B132,Trends!$C$3:$C$404,0))</f>
        <v>Decreasing</v>
      </c>
      <c r="J132" s="145" t="str">
        <f>VLOOKUP($B132,Reliability!$A$3:$I$170,9,FALSE)</f>
        <v>High</v>
      </c>
      <c r="K132" s="147">
        <f t="shared" si="18"/>
        <v>1.4</v>
      </c>
      <c r="L132" s="147">
        <f>VLOOKUP($B132,'Impact of the crisis'!$C$6:$N$170,12,FALSE)</f>
        <v>0.5</v>
      </c>
      <c r="M132" s="147">
        <f>VLOOKUP($B132,'Impact of the crisis'!$C$6:$AB$170,26,FALSE)</f>
        <v>1.8</v>
      </c>
      <c r="N132" s="147">
        <f>VLOOKUP($B132,'Conditions of people affected'!$C$6:$R$170,16,FALSE)</f>
        <v>2.2999999999999998</v>
      </c>
      <c r="O132" s="147">
        <f>VLOOKUP($B132,'Conditions of people affected'!$C$6:$R$170,9,FALSE)</f>
        <v>1.6</v>
      </c>
      <c r="P132" s="147">
        <f>VLOOKUP($B132,'Conditions of people affected'!$C$6:$R$170,15,FALSE)</f>
        <v>3</v>
      </c>
      <c r="Q132" s="147">
        <f t="shared" si="19"/>
        <v>2</v>
      </c>
      <c r="R132" s="147">
        <f>VLOOKUP($B132,'Complexity of the crisis'!$C$6:$AN$170,22,FALSE)</f>
        <v>2.5</v>
      </c>
      <c r="S132" s="147">
        <f>VLOOKUP($B132,'Complexity of the crisis'!$C$6:$AN$170,38,FALSE)</f>
        <v>1.5</v>
      </c>
      <c r="T132" s="151" t="str">
        <f>VLOOKUP(B132,Lists!$C$3:$E$163,3,FALSE)</f>
        <v>Asia</v>
      </c>
      <c r="U132" s="152">
        <f>VLOOKUP(B132,'INFORM Severity - hidden'!$C$5:$V$200,20,FALSE)</f>
        <v>45126</v>
      </c>
    </row>
    <row r="133" spans="1:21" x14ac:dyDescent="0.25">
      <c r="A133" s="148" t="str">
        <f t="array" ref="A133">IFERROR(INDEX(Lists!$B$2:$B$200,SMALL(IF(Lists!$I$2:$I$200="Individual",ROW(Lists!$B$2:$B$200)),ROW(129:129))-1,1),"")</f>
        <v>Venezuelan refugees in Trinidad and Tobago</v>
      </c>
      <c r="B133" s="149" t="str">
        <f>VLOOKUP(A133,Lists!$B$2:$G$200,2,FALSE)</f>
        <v>TTO002</v>
      </c>
      <c r="C133" s="149" t="str">
        <f>VLOOKUP(B133,'INFORM Severity - hidden'!$C$5:$D$200,2,FALSE)</f>
        <v>Trinidad and Tobago</v>
      </c>
      <c r="D133" s="149" t="str">
        <f>VLOOKUP(A133,Lists!$B$2:$G$200,3,FALSE)</f>
        <v>TTO</v>
      </c>
      <c r="E133" s="150" t="str">
        <f>VLOOKUP(A133,Lists!$B$2:$G$200,5,FALSE)</f>
        <v>Displacement</v>
      </c>
      <c r="F133" s="144">
        <f t="shared" ref="F133:F148" si="20">IF(OR(N133="x",K133="x"),"x",ROUND((5-GEOMEAN(((5-K133)/5*4+1),((5-N133)/5*4+1),((5-N133)/5*4+1)))/4*3.5+Q133*0.3,1))</f>
        <v>2.1</v>
      </c>
      <c r="G133" s="145">
        <f t="shared" ref="G133:G148" si="21">IF(F133="x","x",ROUNDUP(F133,0))</f>
        <v>3</v>
      </c>
      <c r="H133" s="145" t="str">
        <f t="shared" ref="H133:H148" si="22">IF(N133="x","x",IF(K133="x","x",(IF(G133=5,"Very High",IF(G133=4,"High",IF(G133=3,"Medium",IF(G133=2,"Low","Very Low")))))))</f>
        <v>Medium</v>
      </c>
      <c r="I133" s="146" t="str">
        <f>INDEX(Trends!$D$3:$D$404,MATCH(B133,Trends!$C$3:$C$404,0))</f>
        <v>Increasing</v>
      </c>
      <c r="J133" s="145" t="str">
        <f>VLOOKUP($B133,Reliability!$A$3:$I$170,9,FALSE)</f>
        <v>Very High</v>
      </c>
      <c r="K133" s="147">
        <f t="shared" ref="K133:K148" si="23">IF(OR(M133="x",L133="x"),"x",ROUND((5-GEOMEAN(((5-L133)/5*4+1),((5-M133)/5*4+1),((5-M133)/5*4+1)))/4*5,1))</f>
        <v>2.9</v>
      </c>
      <c r="L133" s="147">
        <f>VLOOKUP($B133,'Impact of the crisis'!$C$6:$N$170,12,FALSE)</f>
        <v>3</v>
      </c>
      <c r="M133" s="147">
        <f>VLOOKUP($B133,'Impact of the crisis'!$C$6:$AB$170,26,FALSE)</f>
        <v>2.8</v>
      </c>
      <c r="N133" s="147">
        <f>VLOOKUP($B133,'Conditions of people affected'!$C$6:$R$170,16,FALSE)</f>
        <v>1.5</v>
      </c>
      <c r="O133" s="147">
        <f>VLOOKUP($B133,'Conditions of people affected'!$C$6:$R$170,9,FALSE)</f>
        <v>1</v>
      </c>
      <c r="P133" s="147">
        <f>VLOOKUP($B133,'Conditions of people affected'!$C$6:$R$170,15,FALSE)</f>
        <v>2</v>
      </c>
      <c r="Q133" s="147">
        <f t="shared" ref="Q133:Q148" si="24">IF(OR(S133="x",R133="x"),R133,ROUND((5-GEOMEAN(((5-R133)/5*4+1),((5-S133)/5*4+1)))/4*5,1))</f>
        <v>2.2999999999999998</v>
      </c>
      <c r="R133" s="147">
        <f>VLOOKUP($B133,'Complexity of the crisis'!$C$6:$AN$170,22,FALSE)</f>
        <v>2</v>
      </c>
      <c r="S133" s="147">
        <f>VLOOKUP($B133,'Complexity of the crisis'!$C$6:$AN$170,38,FALSE)</f>
        <v>2.5</v>
      </c>
      <c r="T133" s="151" t="str">
        <f>VLOOKUP(B133,Lists!$C$3:$E$163,3,FALSE)</f>
        <v>Americas</v>
      </c>
      <c r="U133" s="152">
        <f>VLOOKUP(B133,'INFORM Severity - hidden'!$C$5:$V$200,20,FALSE)</f>
        <v>45138</v>
      </c>
    </row>
    <row r="134" spans="1:21" x14ac:dyDescent="0.25">
      <c r="A134" s="148" t="str">
        <f t="array" ref="A134">IFERROR(INDEX(Lists!$B$2:$B$200,SMALL(IF(Lists!$I$2:$I$200="Individual",ROW(Lists!$B$2:$B$200)),ROW(130:130))-1,1),"")</f>
        <v>Mixed migration flows in Tunisia</v>
      </c>
      <c r="B134" s="149" t="str">
        <f>VLOOKUP(A134,Lists!$B$2:$G$200,2,FALSE)</f>
        <v>TUN002</v>
      </c>
      <c r="C134" s="149" t="str">
        <f>VLOOKUP(B134,'INFORM Severity - hidden'!$C$5:$D$200,2,FALSE)</f>
        <v>Tunisia</v>
      </c>
      <c r="D134" s="149" t="str">
        <f>VLOOKUP(A134,Lists!$B$2:$G$200,3,FALSE)</f>
        <v>TUN</v>
      </c>
      <c r="E134" s="150" t="str">
        <f>VLOOKUP(A134,Lists!$B$2:$G$200,5,FALSE)</f>
        <v>Displacement</v>
      </c>
      <c r="F134" s="144">
        <f t="shared" si="20"/>
        <v>2</v>
      </c>
      <c r="G134" s="145">
        <f t="shared" si="21"/>
        <v>2</v>
      </c>
      <c r="H134" s="145" t="str">
        <f t="shared" si="22"/>
        <v>Low</v>
      </c>
      <c r="I134" s="146" t="str">
        <f>INDEX(Trends!$D$3:$D$404,MATCH(B134,Trends!$C$3:$C$404,0))</f>
        <v>Increasing</v>
      </c>
      <c r="J134" s="145" t="str">
        <f>VLOOKUP($B134,Reliability!$A$3:$I$170,9,FALSE)</f>
        <v>High</v>
      </c>
      <c r="K134" s="147">
        <f t="shared" si="23"/>
        <v>3.4</v>
      </c>
      <c r="L134" s="147">
        <f>VLOOKUP($B134,'Impact of the crisis'!$C$6:$N$170,12,FALSE)</f>
        <v>4.4000000000000004</v>
      </c>
      <c r="M134" s="147">
        <f>VLOOKUP($B134,'Impact of the crisis'!$C$6:$AB$170,26,FALSE)</f>
        <v>2.7</v>
      </c>
      <c r="N134" s="147">
        <f>VLOOKUP($B134,'Conditions of people affected'!$C$6:$R$170,16,FALSE)</f>
        <v>0.55000000000000004</v>
      </c>
      <c r="O134" s="147">
        <f>VLOOKUP($B134,'Conditions of people affected'!$C$6:$R$170,9,FALSE)</f>
        <v>0.1</v>
      </c>
      <c r="P134" s="147">
        <f>VLOOKUP($B134,'Conditions of people affected'!$C$6:$R$170,15,FALSE)</f>
        <v>1</v>
      </c>
      <c r="Q134" s="147">
        <f t="shared" si="24"/>
        <v>2.5</v>
      </c>
      <c r="R134" s="147">
        <f>VLOOKUP($B134,'Complexity of the crisis'!$C$6:$AN$170,22,FALSE)</f>
        <v>2.5</v>
      </c>
      <c r="S134" s="147">
        <f>VLOOKUP($B134,'Complexity of the crisis'!$C$6:$AN$170,38,FALSE)</f>
        <v>2.5</v>
      </c>
      <c r="T134" s="151" t="str">
        <f>VLOOKUP(B134,Lists!$C$3:$E$163,3,FALSE)</f>
        <v>Africa</v>
      </c>
      <c r="U134" s="152">
        <f>VLOOKUP(B134,'INFORM Severity - hidden'!$C$5:$V$200,20,FALSE)</f>
        <v>45129</v>
      </c>
    </row>
    <row r="135" spans="1:21" x14ac:dyDescent="0.25">
      <c r="A135" s="148" t="str">
        <f t="array" ref="A135">IFERROR(INDEX(Lists!$B$2:$B$200,SMALL(IF(Lists!$I$2:$I$200="Individual",ROW(Lists!$B$2:$B$200)),ROW(131:131))-1,1),"")</f>
        <v>Syrian Refugees in Türkiye</v>
      </c>
      <c r="B135" s="149" t="str">
        <f>VLOOKUP(A135,Lists!$B$2:$G$200,2,FALSE)</f>
        <v>TUR002</v>
      </c>
      <c r="C135" s="149" t="str">
        <f>VLOOKUP(B135,'INFORM Severity - hidden'!$C$5:$D$200,2,FALSE)</f>
        <v>Türkiye</v>
      </c>
      <c r="D135" s="149" t="str">
        <f>VLOOKUP(A135,Lists!$B$2:$G$200,3,FALSE)</f>
        <v>TUR</v>
      </c>
      <c r="E135" s="150" t="str">
        <f>VLOOKUP(A135,Lists!$B$2:$G$200,5,FALSE)</f>
        <v>Displacement</v>
      </c>
      <c r="F135" s="144">
        <f t="shared" si="20"/>
        <v>3.3</v>
      </c>
      <c r="G135" s="145">
        <f t="shared" si="21"/>
        <v>4</v>
      </c>
      <c r="H135" s="145" t="str">
        <f t="shared" si="22"/>
        <v>High</v>
      </c>
      <c r="I135" s="146" t="str">
        <f>INDEX(Trends!$D$3:$D$404,MATCH(B135,Trends!$C$3:$C$404,0))</f>
        <v>Increasing</v>
      </c>
      <c r="J135" s="145" t="str">
        <f>VLOOKUP($B135,Reliability!$A$3:$I$170,9,FALSE)</f>
        <v>Medium</v>
      </c>
      <c r="K135" s="147">
        <f t="shared" si="23"/>
        <v>3.8</v>
      </c>
      <c r="L135" s="147">
        <f>VLOOKUP($B135,'Impact of the crisis'!$C$6:$N$170,12,FALSE)</f>
        <v>3.2</v>
      </c>
      <c r="M135" s="147">
        <f>VLOOKUP($B135,'Impact of the crisis'!$C$6:$AB$170,26,FALSE)</f>
        <v>4</v>
      </c>
      <c r="N135" s="147">
        <f>VLOOKUP($B135,'Conditions of people affected'!$C$6:$R$170,16,FALSE)</f>
        <v>3.45</v>
      </c>
      <c r="O135" s="147">
        <f>VLOOKUP($B135,'Conditions of people affected'!$C$6:$R$170,9,FALSE)</f>
        <v>3.9</v>
      </c>
      <c r="P135" s="147">
        <f>VLOOKUP($B135,'Conditions of people affected'!$C$6:$R$170,15,FALSE)</f>
        <v>3</v>
      </c>
      <c r="Q135" s="147">
        <f t="shared" si="24"/>
        <v>2.8</v>
      </c>
      <c r="R135" s="147">
        <f>VLOOKUP($B135,'Complexity of the crisis'!$C$6:$AN$170,22,FALSE)</f>
        <v>3.4</v>
      </c>
      <c r="S135" s="147">
        <f>VLOOKUP($B135,'Complexity of the crisis'!$C$6:$AN$170,38,FALSE)</f>
        <v>2</v>
      </c>
      <c r="T135" s="151" t="str">
        <f>VLOOKUP(B135,Lists!$C$3:$E$163,3,FALSE)</f>
        <v>Middle east</v>
      </c>
      <c r="U135" s="152">
        <f>VLOOKUP(B135,'INFORM Severity - hidden'!$C$5:$V$200,20,FALSE)</f>
        <v>45138</v>
      </c>
    </row>
    <row r="136" spans="1:21" x14ac:dyDescent="0.25">
      <c r="A136" s="148" t="str">
        <f t="array" ref="A136">IFERROR(INDEX(Lists!$B$2:$B$200,SMALL(IF(Lists!$I$2:$I$200="Individual",ROW(Lists!$B$2:$B$200)),ROW(132:132))-1,1),"")</f>
        <v>Mixed Migration Flows in Türkiye</v>
      </c>
      <c r="B136" s="149" t="str">
        <f>VLOOKUP(A136,Lists!$B$2:$G$200,2,FALSE)</f>
        <v>TUR003</v>
      </c>
      <c r="C136" s="149" t="str">
        <f>VLOOKUP(B136,'INFORM Severity - hidden'!$C$5:$D$200,2,FALSE)</f>
        <v>Türkiye</v>
      </c>
      <c r="D136" s="149" t="str">
        <f>VLOOKUP(A136,Lists!$B$2:$G$200,3,FALSE)</f>
        <v>TUR</v>
      </c>
      <c r="E136" s="150" t="str">
        <f>VLOOKUP(A136,Lists!$B$2:$G$200,5,FALSE)</f>
        <v>Displacement</v>
      </c>
      <c r="F136" s="144">
        <f t="shared" si="20"/>
        <v>2.2999999999999998</v>
      </c>
      <c r="G136" s="145">
        <f t="shared" si="21"/>
        <v>3</v>
      </c>
      <c r="H136" s="145" t="str">
        <f t="shared" si="22"/>
        <v>Medium</v>
      </c>
      <c r="I136" s="146" t="str">
        <f>INDEX(Trends!$D$3:$D$404,MATCH(B136,Trends!$C$3:$C$404,0))</f>
        <v>Decreasing</v>
      </c>
      <c r="J136" s="145" t="str">
        <f>VLOOKUP($B136,Reliability!$A$3:$I$170,9,FALSE)</f>
        <v>High</v>
      </c>
      <c r="K136" s="147">
        <f t="shared" si="23"/>
        <v>2.8</v>
      </c>
      <c r="L136" s="147">
        <f>VLOOKUP($B136,'Impact of the crisis'!$C$6:$N$170,12,FALSE)</f>
        <v>2.2999999999999998</v>
      </c>
      <c r="M136" s="147">
        <f>VLOOKUP($B136,'Impact of the crisis'!$C$6:$AB$170,26,FALSE)</f>
        <v>3</v>
      </c>
      <c r="N136" s="147">
        <f>VLOOKUP($B136,'Conditions of people affected'!$C$6:$R$170,16,FALSE)</f>
        <v>1.7</v>
      </c>
      <c r="O136" s="147">
        <f>VLOOKUP($B136,'Conditions of people affected'!$C$6:$R$170,9,FALSE)</f>
        <v>2.4</v>
      </c>
      <c r="P136" s="147">
        <f>VLOOKUP($B136,'Conditions of people affected'!$C$6:$R$170,15,FALSE)</f>
        <v>1</v>
      </c>
      <c r="Q136" s="147">
        <f t="shared" si="24"/>
        <v>2.8</v>
      </c>
      <c r="R136" s="147">
        <f>VLOOKUP($B136,'Complexity of the crisis'!$C$6:$AN$170,22,FALSE)</f>
        <v>3.4</v>
      </c>
      <c r="S136" s="147">
        <f>VLOOKUP($B136,'Complexity of the crisis'!$C$6:$AN$170,38,FALSE)</f>
        <v>2</v>
      </c>
      <c r="T136" s="151" t="str">
        <f>VLOOKUP(B136,Lists!$C$3:$E$163,3,FALSE)</f>
        <v>Middle east</v>
      </c>
      <c r="U136" s="152">
        <f>VLOOKUP(B136,'INFORM Severity - hidden'!$C$5:$V$200,20,FALSE)</f>
        <v>45138</v>
      </c>
    </row>
    <row r="137" spans="1:21" x14ac:dyDescent="0.25">
      <c r="A137" s="148" t="str">
        <f t="array" ref="A137">IFERROR(INDEX(Lists!$B$2:$B$200,SMALL(IF(Lists!$I$2:$I$200="Individual",ROW(Lists!$B$2:$B$200)),ROW(133:133))-1,1),"")</f>
        <v>Kurdish Conflict</v>
      </c>
      <c r="B137" s="149" t="str">
        <f>VLOOKUP(A137,Lists!$B$2:$G$200,2,FALSE)</f>
        <v>TUR004</v>
      </c>
      <c r="C137" s="149" t="str">
        <f>VLOOKUP(B137,'INFORM Severity - hidden'!$C$5:$D$200,2,FALSE)</f>
        <v>Türkiye</v>
      </c>
      <c r="D137" s="149" t="str">
        <f>VLOOKUP(A137,Lists!$B$2:$G$200,3,FALSE)</f>
        <v>TUR</v>
      </c>
      <c r="E137" s="150" t="str">
        <f>VLOOKUP(A137,Lists!$B$2:$G$200,5,FALSE)</f>
        <v>Conflict</v>
      </c>
      <c r="F137" s="144" t="str">
        <f t="shared" si="20"/>
        <v>x</v>
      </c>
      <c r="G137" s="145" t="str">
        <f t="shared" si="21"/>
        <v>x</v>
      </c>
      <c r="H137" s="145" t="str">
        <f t="shared" si="22"/>
        <v>x</v>
      </c>
      <c r="I137" s="146" t="str">
        <f>INDEX(Trends!$D$3:$D$404,MATCH(B137,Trends!$C$3:$C$404,0))</f>
        <v>-</v>
      </c>
      <c r="J137" s="145" t="str">
        <f>VLOOKUP($B137,Reliability!$A$3:$I$170,9,FALSE)</f>
        <v>Medium</v>
      </c>
      <c r="K137" s="147">
        <f t="shared" si="23"/>
        <v>2.6</v>
      </c>
      <c r="L137" s="147">
        <f>VLOOKUP($B137,'Impact of the crisis'!$C$6:$N$170,12,FALSE)</f>
        <v>1.6</v>
      </c>
      <c r="M137" s="147">
        <f>VLOOKUP($B137,'Impact of the crisis'!$C$6:$AB$170,26,FALSE)</f>
        <v>3</v>
      </c>
      <c r="N137" s="147" t="str">
        <f>VLOOKUP($B137,'Conditions of people affected'!$C$6:$R$170,16,FALSE)</f>
        <v>x</v>
      </c>
      <c r="O137" s="147" t="str">
        <f>VLOOKUP($B137,'Conditions of people affected'!$C$6:$R$170,9,FALSE)</f>
        <v>x</v>
      </c>
      <c r="P137" s="147" t="str">
        <f>VLOOKUP($B137,'Conditions of people affected'!$C$6:$R$170,15,FALSE)</f>
        <v>x</v>
      </c>
      <c r="Q137" s="147">
        <f t="shared" si="24"/>
        <v>2.8</v>
      </c>
      <c r="R137" s="147">
        <f>VLOOKUP($B137,'Complexity of the crisis'!$C$6:$AN$170,22,FALSE)</f>
        <v>3.4</v>
      </c>
      <c r="S137" s="147">
        <f>VLOOKUP($B137,'Complexity of the crisis'!$C$6:$AN$170,38,FALSE)</f>
        <v>2</v>
      </c>
      <c r="T137" s="151" t="str">
        <f>VLOOKUP(B137,Lists!$C$3:$E$163,3,FALSE)</f>
        <v>Middle east</v>
      </c>
      <c r="U137" s="152">
        <f>VLOOKUP(B137,'INFORM Severity - hidden'!$C$5:$V$200,20,FALSE)</f>
        <v>45138</v>
      </c>
    </row>
    <row r="138" spans="1:21" x14ac:dyDescent="0.25">
      <c r="A138" s="148" t="str">
        <f t="array" ref="A138">IFERROR(INDEX(Lists!$B$2:$B$200,SMALL(IF(Lists!$I$2:$I$200="Individual",ROW(Lists!$B$2:$B$200)),ROW(134:134))-1,1),"")</f>
        <v>Türkiye / Syria earthquake in Türkiye</v>
      </c>
      <c r="B138" s="149" t="str">
        <f>VLOOKUP(A138,Lists!$B$2:$G$200,2,FALSE)</f>
        <v>TUR005</v>
      </c>
      <c r="C138" s="149" t="str">
        <f>VLOOKUP(B138,'INFORM Severity - hidden'!$C$5:$D$200,2,FALSE)</f>
        <v>Türkiye</v>
      </c>
      <c r="D138" s="149" t="str">
        <f>VLOOKUP(A138,Lists!$B$2:$G$200,3,FALSE)</f>
        <v>TUR</v>
      </c>
      <c r="E138" s="150" t="str">
        <f>VLOOKUP(A138,Lists!$B$2:$G$200,5,FALSE)</f>
        <v>Earthquake</v>
      </c>
      <c r="F138" s="144">
        <f t="shared" si="20"/>
        <v>3.5</v>
      </c>
      <c r="G138" s="145">
        <f t="shared" si="21"/>
        <v>4</v>
      </c>
      <c r="H138" s="145" t="str">
        <f t="shared" si="22"/>
        <v>High</v>
      </c>
      <c r="I138" s="146" t="str">
        <f>INDEX(Trends!$D$3:$D$404,MATCH(B138,Trends!$C$3:$C$404,0))</f>
        <v>Increasing</v>
      </c>
      <c r="J138" s="145" t="str">
        <f>VLOOKUP($B138,Reliability!$A$3:$I$170,9,FALSE)</f>
        <v>High</v>
      </c>
      <c r="K138" s="147">
        <f t="shared" si="23"/>
        <v>3.9</v>
      </c>
      <c r="L138" s="147">
        <f>VLOOKUP($B138,'Impact of the crisis'!$C$6:$N$170,12,FALSE)</f>
        <v>2.1</v>
      </c>
      <c r="M138" s="147">
        <f>VLOOKUP($B138,'Impact of the crisis'!$C$6:$AB$170,26,FALSE)</f>
        <v>4.5</v>
      </c>
      <c r="N138" s="147">
        <f>VLOOKUP($B138,'Conditions of people affected'!$C$6:$R$170,16,FALSE)</f>
        <v>3.5</v>
      </c>
      <c r="O138" s="147">
        <f>VLOOKUP($B138,'Conditions of people affected'!$C$6:$R$170,9,FALSE)</f>
        <v>4</v>
      </c>
      <c r="P138" s="147">
        <f>VLOOKUP($B138,'Conditions of people affected'!$C$6:$R$170,15,FALSE)</f>
        <v>3</v>
      </c>
      <c r="Q138" s="147">
        <f t="shared" si="24"/>
        <v>3.2</v>
      </c>
      <c r="R138" s="147">
        <f>VLOOKUP($B138,'Complexity of the crisis'!$C$6:$AN$170,22,FALSE)</f>
        <v>3.4</v>
      </c>
      <c r="S138" s="147">
        <f>VLOOKUP($B138,'Complexity of the crisis'!$C$6:$AN$170,38,FALSE)</f>
        <v>3</v>
      </c>
      <c r="T138" s="151" t="str">
        <f>VLOOKUP(B138,Lists!$C$3:$E$163,3,FALSE)</f>
        <v>Middle east</v>
      </c>
      <c r="U138" s="152">
        <f>VLOOKUP(B138,'INFORM Severity - hidden'!$C$5:$V$200,20,FALSE)</f>
        <v>45138</v>
      </c>
    </row>
    <row r="139" spans="1:21" x14ac:dyDescent="0.25">
      <c r="A139" s="148" t="str">
        <f t="array" ref="A139">IFERROR(INDEX(Lists!$B$2:$B$200,SMALL(IF(Lists!$I$2:$I$200="Individual",ROW(Lists!$B$2:$B$200)),ROW(135:135))-1,1),"")</f>
        <v>International Displacement in Tanzania</v>
      </c>
      <c r="B139" s="149" t="str">
        <f>VLOOKUP(A139,Lists!$B$2:$G$200,2,FALSE)</f>
        <v>TZA002</v>
      </c>
      <c r="C139" s="149" t="str">
        <f>VLOOKUP(B139,'INFORM Severity - hidden'!$C$5:$D$200,2,FALSE)</f>
        <v>Tanzania</v>
      </c>
      <c r="D139" s="149" t="str">
        <f>VLOOKUP(A139,Lists!$B$2:$G$200,3,FALSE)</f>
        <v>TZA</v>
      </c>
      <c r="E139" s="150" t="str">
        <f>VLOOKUP(A139,Lists!$B$2:$G$200,5,FALSE)</f>
        <v>Displacement</v>
      </c>
      <c r="F139" s="144">
        <f t="shared" si="20"/>
        <v>2.4</v>
      </c>
      <c r="G139" s="145">
        <f t="shared" si="21"/>
        <v>3</v>
      </c>
      <c r="H139" s="145" t="str">
        <f t="shared" si="22"/>
        <v>Medium</v>
      </c>
      <c r="I139" s="146" t="str">
        <f>INDEX(Trends!$D$3:$D$404,MATCH(B139,Trends!$C$3:$C$404,0))</f>
        <v>Increasing</v>
      </c>
      <c r="J139" s="145" t="str">
        <f>VLOOKUP($B139,Reliability!$A$3:$I$170,9,FALSE)</f>
        <v>Very High</v>
      </c>
      <c r="K139" s="147">
        <f t="shared" si="23"/>
        <v>3.2</v>
      </c>
      <c r="L139" s="147">
        <f>VLOOKUP($B139,'Impact of the crisis'!$C$6:$N$170,12,FALSE)</f>
        <v>2.5</v>
      </c>
      <c r="M139" s="147">
        <f>VLOOKUP($B139,'Impact of the crisis'!$C$6:$AB$170,26,FALSE)</f>
        <v>3.5</v>
      </c>
      <c r="N139" s="147">
        <f>VLOOKUP($B139,'Conditions of people affected'!$C$6:$R$170,16,FALSE)</f>
        <v>2.15</v>
      </c>
      <c r="O139" s="147">
        <f>VLOOKUP($B139,'Conditions of people affected'!$C$6:$R$170,9,FALSE)</f>
        <v>2.2999999999999998</v>
      </c>
      <c r="P139" s="147">
        <f>VLOOKUP($B139,'Conditions of people affected'!$C$6:$R$170,15,FALSE)</f>
        <v>2</v>
      </c>
      <c r="Q139" s="147">
        <f t="shared" si="24"/>
        <v>2.1</v>
      </c>
      <c r="R139" s="147">
        <f>VLOOKUP($B139,'Complexity of the crisis'!$C$6:$AN$170,22,FALSE)</f>
        <v>2.1</v>
      </c>
      <c r="S139" s="147">
        <f>VLOOKUP($B139,'Complexity of the crisis'!$C$6:$AN$170,38,FALSE)</f>
        <v>2</v>
      </c>
      <c r="T139" s="151" t="str">
        <f>VLOOKUP(B139,Lists!$C$3:$E$163,3,FALSE)</f>
        <v>Africa</v>
      </c>
      <c r="U139" s="152">
        <f>VLOOKUP(B139,'INFORM Severity - hidden'!$C$5:$V$200,20,FALSE)</f>
        <v>45138</v>
      </c>
    </row>
    <row r="140" spans="1:21" x14ac:dyDescent="0.25">
      <c r="A140" s="148" t="str">
        <f t="array" ref="A140">IFERROR(INDEX(Lists!$B$2:$B$200,SMALL(IF(Lists!$I$2:$I$200="Individual",ROW(Lists!$B$2:$B$200)),ROW(136:136))-1,1),"")</f>
        <v>Food Security Crisis in North-East Tanzania</v>
      </c>
      <c r="B140" s="149" t="str">
        <f>VLOOKUP(A140,Lists!$B$2:$G$200,2,FALSE)</f>
        <v>TZA003</v>
      </c>
      <c r="C140" s="149" t="str">
        <f>VLOOKUP(B140,'INFORM Severity - hidden'!$C$5:$D$200,2,FALSE)</f>
        <v>Tanzania</v>
      </c>
      <c r="D140" s="149" t="str">
        <f>VLOOKUP(A140,Lists!$B$2:$G$200,3,FALSE)</f>
        <v>TZA</v>
      </c>
      <c r="E140" s="150" t="str">
        <f>VLOOKUP(A140,Lists!$B$2:$G$200,5,FALSE)</f>
        <v>Drought</v>
      </c>
      <c r="F140" s="144">
        <f t="shared" si="20"/>
        <v>2.6</v>
      </c>
      <c r="G140" s="145">
        <f t="shared" si="21"/>
        <v>3</v>
      </c>
      <c r="H140" s="145" t="str">
        <f t="shared" si="22"/>
        <v>Medium</v>
      </c>
      <c r="I140" s="146" t="str">
        <f>INDEX(Trends!$D$3:$D$404,MATCH(B140,Trends!$C$3:$C$404,0))</f>
        <v>Increasing</v>
      </c>
      <c r="J140" s="145" t="str">
        <f>VLOOKUP($B140,Reliability!$A$3:$I$170,9,FALSE)</f>
        <v>High</v>
      </c>
      <c r="K140" s="147">
        <f t="shared" si="23"/>
        <v>2.2000000000000002</v>
      </c>
      <c r="L140" s="147">
        <f>VLOOKUP($B140,'Impact of the crisis'!$C$6:$N$170,12,FALSE)</f>
        <v>2.7</v>
      </c>
      <c r="M140" s="147">
        <f>VLOOKUP($B140,'Impact of the crisis'!$C$6:$AB$170,26,FALSE)</f>
        <v>1.9</v>
      </c>
      <c r="N140" s="147">
        <f>VLOOKUP($B140,'Conditions of people affected'!$C$6:$R$170,16,FALSE)</f>
        <v>3.15</v>
      </c>
      <c r="O140" s="147">
        <f>VLOOKUP($B140,'Conditions of people affected'!$C$6:$R$170,9,FALSE)</f>
        <v>3.3</v>
      </c>
      <c r="P140" s="147">
        <f>VLOOKUP($B140,'Conditions of people affected'!$C$6:$R$170,15,FALSE)</f>
        <v>3</v>
      </c>
      <c r="Q140" s="147">
        <f t="shared" si="24"/>
        <v>2.1</v>
      </c>
      <c r="R140" s="147">
        <f>VLOOKUP($B140,'Complexity of the crisis'!$C$6:$AN$170,22,FALSE)</f>
        <v>2.1</v>
      </c>
      <c r="S140" s="147">
        <f>VLOOKUP($B140,'Complexity of the crisis'!$C$6:$AN$170,38,FALSE)</f>
        <v>2</v>
      </c>
      <c r="T140" s="151" t="str">
        <f>VLOOKUP(B140,Lists!$C$3:$E$163,3,FALSE)</f>
        <v>Africa</v>
      </c>
      <c r="U140" s="152">
        <f>VLOOKUP(B140,'INFORM Severity - hidden'!$C$5:$V$200,20,FALSE)</f>
        <v>45138</v>
      </c>
    </row>
    <row r="141" spans="1:21" x14ac:dyDescent="0.25">
      <c r="A141" s="148" t="str">
        <f t="array" ref="A141">IFERROR(INDEX(Lists!$B$2:$B$200,SMALL(IF(Lists!$I$2:$I$200="Individual",ROW(Lists!$B$2:$B$200)),ROW(137:137))-1,1),"")</f>
        <v>International Displacement in Uganda</v>
      </c>
      <c r="B141" s="149" t="str">
        <f>VLOOKUP(A141,Lists!$B$2:$G$200,2,FALSE)</f>
        <v>UGA005</v>
      </c>
      <c r="C141" s="149" t="str">
        <f>VLOOKUP(B141,'INFORM Severity - hidden'!$C$5:$D$200,2,FALSE)</f>
        <v>Uganda</v>
      </c>
      <c r="D141" s="149" t="str">
        <f>VLOOKUP(A141,Lists!$B$2:$G$200,3,FALSE)</f>
        <v>UGA</v>
      </c>
      <c r="E141" s="150" t="str">
        <f>VLOOKUP(A141,Lists!$B$2:$G$200,5,FALSE)</f>
        <v>Displacement</v>
      </c>
      <c r="F141" s="144">
        <f t="shared" si="20"/>
        <v>3.2</v>
      </c>
      <c r="G141" s="145">
        <f t="shared" si="21"/>
        <v>4</v>
      </c>
      <c r="H141" s="145" t="str">
        <f t="shared" si="22"/>
        <v>High</v>
      </c>
      <c r="I141" s="146" t="str">
        <f>INDEX(Trends!$D$3:$D$404,MATCH(B141,Trends!$C$3:$C$404,0))</f>
        <v>Stable</v>
      </c>
      <c r="J141" s="145" t="str">
        <f>VLOOKUP($B141,Reliability!$A$3:$I$170,9,FALSE)</f>
        <v>Medium</v>
      </c>
      <c r="K141" s="147">
        <f t="shared" si="23"/>
        <v>3.2</v>
      </c>
      <c r="L141" s="147">
        <f>VLOOKUP($B141,'Impact of the crisis'!$C$6:$N$170,12,FALSE)</f>
        <v>1.7</v>
      </c>
      <c r="M141" s="147">
        <f>VLOOKUP($B141,'Impact of the crisis'!$C$6:$AB$170,26,FALSE)</f>
        <v>3.7</v>
      </c>
      <c r="N141" s="147">
        <f>VLOOKUP($B141,'Conditions of people affected'!$C$6:$R$170,16,FALSE)</f>
        <v>3.35</v>
      </c>
      <c r="O141" s="147">
        <f>VLOOKUP($B141,'Conditions of people affected'!$C$6:$R$170,9,FALSE)</f>
        <v>3.7</v>
      </c>
      <c r="P141" s="147">
        <f>VLOOKUP($B141,'Conditions of people affected'!$C$6:$R$170,15,FALSE)</f>
        <v>3</v>
      </c>
      <c r="Q141" s="147">
        <f t="shared" si="24"/>
        <v>2.9</v>
      </c>
      <c r="R141" s="147">
        <f>VLOOKUP($B141,'Complexity of the crisis'!$C$6:$AN$170,22,FALSE)</f>
        <v>3.6</v>
      </c>
      <c r="S141" s="147">
        <f>VLOOKUP($B141,'Complexity of the crisis'!$C$6:$AN$170,38,FALSE)</f>
        <v>2</v>
      </c>
      <c r="T141" s="151" t="str">
        <f>VLOOKUP(B141,Lists!$C$3:$E$163,3,FALSE)</f>
        <v>Africa</v>
      </c>
      <c r="U141" s="152">
        <f>VLOOKUP(B141,'INFORM Severity - hidden'!$C$5:$V$200,20,FALSE)</f>
        <v>45124</v>
      </c>
    </row>
    <row r="142" spans="1:21" x14ac:dyDescent="0.25">
      <c r="A142" s="148" t="str">
        <f t="array" ref="A142">IFERROR(INDEX(Lists!$B$2:$B$200,SMALL(IF(Lists!$I$2:$I$200="Individual",ROW(Lists!$B$2:$B$200)),ROW(138:138))-1,1),"")</f>
        <v>Conflict in Ukraine</v>
      </c>
      <c r="B142" s="149" t="str">
        <f>VLOOKUP(A142,Lists!$B$2:$G$200,2,FALSE)</f>
        <v>UKR002</v>
      </c>
      <c r="C142" s="149" t="str">
        <f>VLOOKUP(B142,'INFORM Severity - hidden'!$C$5:$D$200,2,FALSE)</f>
        <v>Ukraine</v>
      </c>
      <c r="D142" s="149" t="str">
        <f>VLOOKUP(A142,Lists!$B$2:$G$200,3,FALSE)</f>
        <v>UKR</v>
      </c>
      <c r="E142" s="150" t="str">
        <f>VLOOKUP(A142,Lists!$B$2:$G$200,5,FALSE)</f>
        <v>Conflict,Displacement</v>
      </c>
      <c r="F142" s="144">
        <f t="shared" si="20"/>
        <v>4.3</v>
      </c>
      <c r="G142" s="145">
        <f t="shared" si="21"/>
        <v>5</v>
      </c>
      <c r="H142" s="145" t="str">
        <f t="shared" si="22"/>
        <v>Very High</v>
      </c>
      <c r="I142" s="146" t="str">
        <f>INDEX(Trends!$D$3:$D$404,MATCH(B142,Trends!$C$3:$C$404,0))</f>
        <v>Increasing</v>
      </c>
      <c r="J142" s="145" t="str">
        <f>VLOOKUP($B142,Reliability!$A$3:$I$170,9,FALSE)</f>
        <v>Very High</v>
      </c>
      <c r="K142" s="147">
        <f t="shared" si="23"/>
        <v>4.5999999999999996</v>
      </c>
      <c r="L142" s="147">
        <f>VLOOKUP($B142,'Impact of the crisis'!$C$6:$N$170,12,FALSE)</f>
        <v>4.9000000000000004</v>
      </c>
      <c r="M142" s="147">
        <f>VLOOKUP($B142,'Impact of the crisis'!$C$6:$AB$170,26,FALSE)</f>
        <v>4.4000000000000004</v>
      </c>
      <c r="N142" s="147">
        <f>VLOOKUP($B142,'Conditions of people affected'!$C$6:$R$170,16,FALSE)</f>
        <v>5</v>
      </c>
      <c r="O142" s="147">
        <f>VLOOKUP($B142,'Conditions of people affected'!$C$6:$R$170,9,FALSE)</f>
        <v>5</v>
      </c>
      <c r="P142" s="147">
        <f>VLOOKUP($B142,'Conditions of people affected'!$C$6:$R$170,15,FALSE)</f>
        <v>5</v>
      </c>
      <c r="Q142" s="147">
        <f t="shared" si="24"/>
        <v>3.1</v>
      </c>
      <c r="R142" s="147">
        <f>VLOOKUP($B142,'Complexity of the crisis'!$C$6:$AN$170,22,FALSE)</f>
        <v>2.6</v>
      </c>
      <c r="S142" s="147">
        <f>VLOOKUP($B142,'Complexity of the crisis'!$C$6:$AN$170,38,FALSE)</f>
        <v>3.5</v>
      </c>
      <c r="T142" s="151" t="str">
        <f>VLOOKUP(B142,Lists!$C$3:$E$163,3,FALSE)</f>
        <v>Europe</v>
      </c>
      <c r="U142" s="152">
        <f>VLOOKUP(B142,'INFORM Severity - hidden'!$C$5:$V$200,20,FALSE)</f>
        <v>45133</v>
      </c>
    </row>
    <row r="143" spans="1:21" x14ac:dyDescent="0.25">
      <c r="A143" s="148" t="str">
        <f t="array" ref="A143">IFERROR(INDEX(Lists!$B$2:$B$200,SMALL(IF(Lists!$I$2:$I$200="Individual",ROW(Lists!$B$2:$B$200)),ROW(139:139))-1,1),"")</f>
        <v>Complex crisis in Venezuela</v>
      </c>
      <c r="B143" s="149" t="str">
        <f>VLOOKUP(A143,Lists!$B$2:$G$200,2,FALSE)</f>
        <v>VEN001</v>
      </c>
      <c r="C143" s="149" t="str">
        <f>VLOOKUP(B143,'INFORM Severity - hidden'!$C$5:$D$200,2,FALSE)</f>
        <v>Venezuela</v>
      </c>
      <c r="D143" s="149" t="str">
        <f>VLOOKUP(A143,Lists!$B$2:$G$200,3,FALSE)</f>
        <v>VEN</v>
      </c>
      <c r="E143" s="150" t="str">
        <f>VLOOKUP(A143,Lists!$B$2:$G$200,5,FALSE)</f>
        <v>Socio-political,Violence,Floods</v>
      </c>
      <c r="F143" s="144">
        <f t="shared" si="20"/>
        <v>4.0999999999999996</v>
      </c>
      <c r="G143" s="145">
        <f t="shared" si="21"/>
        <v>5</v>
      </c>
      <c r="H143" s="145" t="str">
        <f t="shared" si="22"/>
        <v>Very High</v>
      </c>
      <c r="I143" s="146" t="str">
        <f>INDEX(Trends!$D$3:$D$404,MATCH(B143,Trends!$C$3:$C$404,0))</f>
        <v>Increasing</v>
      </c>
      <c r="J143" s="145" t="str">
        <f>VLOOKUP($B143,Reliability!$A$3:$I$170,9,FALSE)</f>
        <v>Very High</v>
      </c>
      <c r="K143" s="147">
        <f t="shared" si="23"/>
        <v>3.8</v>
      </c>
      <c r="L143" s="147">
        <f>VLOOKUP($B143,'Impact of the crisis'!$C$6:$N$170,12,FALSE)</f>
        <v>4.9000000000000004</v>
      </c>
      <c r="M143" s="147">
        <f>VLOOKUP($B143,'Impact of the crisis'!$C$6:$AB$170,26,FALSE)</f>
        <v>3</v>
      </c>
      <c r="N143" s="147">
        <f>VLOOKUP($B143,'Conditions of people affected'!$C$6:$R$170,16,FALSE)</f>
        <v>4.4000000000000004</v>
      </c>
      <c r="O143" s="147">
        <f>VLOOKUP($B143,'Conditions of people affected'!$C$6:$R$170,9,FALSE)</f>
        <v>4.8</v>
      </c>
      <c r="P143" s="147">
        <f>VLOOKUP($B143,'Conditions of people affected'!$C$6:$R$170,15,FALSE)</f>
        <v>4</v>
      </c>
      <c r="Q143" s="147">
        <f t="shared" si="24"/>
        <v>3.8</v>
      </c>
      <c r="R143" s="147">
        <f>VLOOKUP($B143,'Complexity of the crisis'!$C$6:$AN$170,22,FALSE)</f>
        <v>3.6</v>
      </c>
      <c r="S143" s="147">
        <f>VLOOKUP($B143,'Complexity of the crisis'!$C$6:$AN$170,38,FALSE)</f>
        <v>4</v>
      </c>
      <c r="T143" s="151" t="str">
        <f>VLOOKUP(B143,Lists!$C$3:$E$163,3,FALSE)</f>
        <v>Americas</v>
      </c>
      <c r="U143" s="152">
        <f>VLOOKUP(B143,'INFORM Severity - hidden'!$C$5:$V$200,20,FALSE)</f>
        <v>45138</v>
      </c>
    </row>
    <row r="144" spans="1:21" x14ac:dyDescent="0.25">
      <c r="A144" s="148" t="str">
        <f t="array" ref="A144">IFERROR(INDEX(Lists!$B$2:$B$200,SMALL(IF(Lists!$I$2:$I$200="Individual",ROW(Lists!$B$2:$B$200)),ROW(140:140))-1,1),"")</f>
        <v>Cyclone Judy and cyclone Kevin in Vanuatu</v>
      </c>
      <c r="B144" s="149" t="str">
        <f>VLOOKUP(A144,Lists!$B$2:$G$200,2,FALSE)</f>
        <v>VUT003</v>
      </c>
      <c r="C144" s="149" t="str">
        <f>VLOOKUP(B144,'INFORM Severity - hidden'!$C$5:$D$200,2,FALSE)</f>
        <v>Vanuatu</v>
      </c>
      <c r="D144" s="149" t="str">
        <f>VLOOKUP(A144,Lists!$B$2:$G$200,3,FALSE)</f>
        <v>VUT</v>
      </c>
      <c r="E144" s="150" t="str">
        <f>VLOOKUP(A144,Lists!$B$2:$G$200,5,FALSE)</f>
        <v>Cyclone</v>
      </c>
      <c r="F144" s="144">
        <f t="shared" si="20"/>
        <v>2.2999999999999998</v>
      </c>
      <c r="G144" s="145">
        <f t="shared" si="21"/>
        <v>3</v>
      </c>
      <c r="H144" s="145" t="str">
        <f t="shared" si="22"/>
        <v>Medium</v>
      </c>
      <c r="I144" s="146" t="str">
        <f>INDEX(Trends!$D$3:$D$404,MATCH(B144,Trends!$C$3:$C$404,0))</f>
        <v>Increasing</v>
      </c>
      <c r="J144" s="145" t="str">
        <f>VLOOKUP($B144,Reliability!$A$3:$I$170,9,FALSE)</f>
        <v>Medium</v>
      </c>
      <c r="K144" s="147">
        <f t="shared" si="23"/>
        <v>2.2000000000000002</v>
      </c>
      <c r="L144" s="147">
        <f>VLOOKUP($B144,'Impact of the crisis'!$C$6:$N$170,12,FALSE)</f>
        <v>3</v>
      </c>
      <c r="M144" s="147">
        <f>VLOOKUP($B144,'Impact of the crisis'!$C$6:$AB$170,26,FALSE)</f>
        <v>1.8</v>
      </c>
      <c r="N144" s="147">
        <f>VLOOKUP($B144,'Conditions of people affected'!$C$6:$R$170,16,FALSE)</f>
        <v>3</v>
      </c>
      <c r="O144" s="147">
        <f>VLOOKUP($B144,'Conditions of people affected'!$C$6:$R$170,9,FALSE)</f>
        <v>2</v>
      </c>
      <c r="P144" s="147">
        <f>VLOOKUP($B144,'Conditions of people affected'!$C$6:$R$170,15,FALSE)</f>
        <v>4</v>
      </c>
      <c r="Q144" s="147">
        <f t="shared" si="24"/>
        <v>1.2</v>
      </c>
      <c r="R144" s="147">
        <f>VLOOKUP($B144,'Complexity of the crisis'!$C$6:$AN$170,22,FALSE)</f>
        <v>0.9</v>
      </c>
      <c r="S144" s="147">
        <f>VLOOKUP($B144,'Complexity of the crisis'!$C$6:$AN$170,38,FALSE)</f>
        <v>1.5</v>
      </c>
      <c r="T144" s="151" t="str">
        <f>VLOOKUP(B144,Lists!$C$3:$E$163,3,FALSE)</f>
        <v>Pacific</v>
      </c>
      <c r="U144" s="152">
        <f>VLOOKUP(B144,'INFORM Severity - hidden'!$C$5:$V$200,20,FALSE)</f>
        <v>45137</v>
      </c>
    </row>
    <row r="145" spans="1:21" x14ac:dyDescent="0.25">
      <c r="A145" s="148" t="str">
        <f t="array" ref="A145">IFERROR(INDEX(Lists!$B$2:$B$200,SMALL(IF(Lists!$I$2:$I$200="Individual",ROW(Lists!$B$2:$B$200)),ROW(141:141))-1,1),"")</f>
        <v>Conflict in Yemen</v>
      </c>
      <c r="B145" s="149" t="str">
        <f>VLOOKUP(A145,Lists!$B$2:$G$200,2,FALSE)</f>
        <v>YEM001</v>
      </c>
      <c r="C145" s="149" t="str">
        <f>VLOOKUP(B145,'INFORM Severity - hidden'!$C$5:$D$200,2,FALSE)</f>
        <v>Yemen</v>
      </c>
      <c r="D145" s="149" t="str">
        <f>VLOOKUP(A145,Lists!$B$2:$G$200,3,FALSE)</f>
        <v>YEM</v>
      </c>
      <c r="E145" s="150" t="str">
        <f>VLOOKUP(A145,Lists!$B$2:$G$200,5,FALSE)</f>
        <v>Conflict</v>
      </c>
      <c r="F145" s="144">
        <f t="shared" si="20"/>
        <v>4.7</v>
      </c>
      <c r="G145" s="145">
        <f t="shared" si="21"/>
        <v>5</v>
      </c>
      <c r="H145" s="145" t="str">
        <f t="shared" si="22"/>
        <v>Very High</v>
      </c>
      <c r="I145" s="146" t="str">
        <f>INDEX(Trends!$D$3:$D$404,MATCH(B145,Trends!$C$3:$C$404,0))</f>
        <v>Stable</v>
      </c>
      <c r="J145" s="145" t="str">
        <f>VLOOKUP($B145,Reliability!$A$3:$I$170,9,FALSE)</f>
        <v>Very High</v>
      </c>
      <c r="K145" s="147">
        <f t="shared" si="23"/>
        <v>4.7</v>
      </c>
      <c r="L145" s="147">
        <f>VLOOKUP($B145,'Impact of the crisis'!$C$6:$N$170,12,FALSE)</f>
        <v>4.9000000000000004</v>
      </c>
      <c r="M145" s="147">
        <f>VLOOKUP($B145,'Impact of the crisis'!$C$6:$AB$170,26,FALSE)</f>
        <v>4.5999999999999996</v>
      </c>
      <c r="N145" s="147">
        <f>VLOOKUP($B145,'Conditions of people affected'!$C$6:$R$170,16,FALSE)</f>
        <v>5</v>
      </c>
      <c r="O145" s="147">
        <f>VLOOKUP($B145,'Conditions of people affected'!$C$6:$R$170,9,FALSE)</f>
        <v>5</v>
      </c>
      <c r="P145" s="147">
        <f>VLOOKUP($B145,'Conditions of people affected'!$C$6:$R$170,15,FALSE)</f>
        <v>5</v>
      </c>
      <c r="Q145" s="147">
        <f t="shared" si="24"/>
        <v>4.3</v>
      </c>
      <c r="R145" s="147">
        <f>VLOOKUP($B145,'Complexity of the crisis'!$C$6:$AN$170,22,FALSE)</f>
        <v>4.0999999999999996</v>
      </c>
      <c r="S145" s="147">
        <f>VLOOKUP($B145,'Complexity of the crisis'!$C$6:$AN$170,38,FALSE)</f>
        <v>4.5</v>
      </c>
      <c r="T145" s="151" t="str">
        <f>VLOOKUP(B145,Lists!$C$3:$E$163,3,FALSE)</f>
        <v>Middle east</v>
      </c>
      <c r="U145" s="152">
        <f>VLOOKUP(B145,'INFORM Severity - hidden'!$C$5:$V$200,20,FALSE)</f>
        <v>45138</v>
      </c>
    </row>
    <row r="146" spans="1:21" x14ac:dyDescent="0.25">
      <c r="A146" s="148" t="str">
        <f t="array" ref="A146">IFERROR(INDEX(Lists!$B$2:$B$200,SMALL(IF(Lists!$I$2:$I$200="Individual",ROW(Lists!$B$2:$B$200)),ROW(142:142))-1,1),"")</f>
        <v>Mixed migration flows in Yemen</v>
      </c>
      <c r="B146" s="149" t="str">
        <f>VLOOKUP(A146,Lists!$B$2:$G$200,2,FALSE)</f>
        <v>YEM002</v>
      </c>
      <c r="C146" s="149" t="str">
        <f>VLOOKUP(B146,'INFORM Severity - hidden'!$C$5:$D$200,2,FALSE)</f>
        <v>Yemen</v>
      </c>
      <c r="D146" s="149" t="str">
        <f>VLOOKUP(A146,Lists!$B$2:$G$200,3,FALSE)</f>
        <v>YEM</v>
      </c>
      <c r="E146" s="150" t="str">
        <f>VLOOKUP(A146,Lists!$B$2:$G$200,5,FALSE)</f>
        <v>Displacement</v>
      </c>
      <c r="F146" s="144">
        <f t="shared" si="20"/>
        <v>2.5</v>
      </c>
      <c r="G146" s="145">
        <f t="shared" si="21"/>
        <v>3</v>
      </c>
      <c r="H146" s="145" t="str">
        <f t="shared" si="22"/>
        <v>Medium</v>
      </c>
      <c r="I146" s="146" t="str">
        <f>INDEX(Trends!$D$3:$D$404,MATCH(B146,Trends!$C$3:$C$404,0))</f>
        <v>Increasing</v>
      </c>
      <c r="J146" s="145" t="str">
        <f>VLOOKUP($B146,Reliability!$A$3:$I$170,9,FALSE)</f>
        <v>Very High</v>
      </c>
      <c r="K146" s="147">
        <f t="shared" si="23"/>
        <v>2.5</v>
      </c>
      <c r="L146" s="147">
        <f>VLOOKUP($B146,'Impact of the crisis'!$C$6:$N$170,12,FALSE)</f>
        <v>1.6</v>
      </c>
      <c r="M146" s="147">
        <f>VLOOKUP($B146,'Impact of the crisis'!$C$6:$AB$170,26,FALSE)</f>
        <v>2.9</v>
      </c>
      <c r="N146" s="147">
        <f>VLOOKUP($B146,'Conditions of people affected'!$C$6:$R$170,16,FALSE)</f>
        <v>1.7</v>
      </c>
      <c r="O146" s="147">
        <f>VLOOKUP($B146,'Conditions of people affected'!$C$6:$R$170,9,FALSE)</f>
        <v>2.4</v>
      </c>
      <c r="P146" s="147">
        <f>VLOOKUP($B146,'Conditions of people affected'!$C$6:$R$170,15,FALSE)</f>
        <v>1</v>
      </c>
      <c r="Q146" s="147">
        <f t="shared" si="24"/>
        <v>3.8</v>
      </c>
      <c r="R146" s="147">
        <f>VLOOKUP($B146,'Complexity of the crisis'!$C$6:$AN$170,22,FALSE)</f>
        <v>4.0999999999999996</v>
      </c>
      <c r="S146" s="147">
        <f>VLOOKUP($B146,'Complexity of the crisis'!$C$6:$AN$170,38,FALSE)</f>
        <v>3.5</v>
      </c>
      <c r="T146" s="151" t="str">
        <f>VLOOKUP(B146,Lists!$C$3:$E$163,3,FALSE)</f>
        <v>Middle east</v>
      </c>
      <c r="U146" s="152">
        <f>VLOOKUP(B146,'INFORM Severity - hidden'!$C$5:$V$200,20,FALSE)</f>
        <v>45138</v>
      </c>
    </row>
    <row r="147" spans="1:21" x14ac:dyDescent="0.25">
      <c r="A147" s="148" t="str">
        <f t="array" ref="A147">IFERROR(INDEX(Lists!$B$2:$B$200,SMALL(IF(Lists!$I$2:$I$200="Individual",ROW(Lists!$B$2:$B$200)),ROW(143:143))-1,1),"")</f>
        <v>Drought in Zambia</v>
      </c>
      <c r="B147" s="149" t="str">
        <f>VLOOKUP(A147,Lists!$B$2:$G$200,2,FALSE)</f>
        <v>ZMB002</v>
      </c>
      <c r="C147" s="149" t="str">
        <f>VLOOKUP(B147,'INFORM Severity - hidden'!$C$5:$D$200,2,FALSE)</f>
        <v>Zambia</v>
      </c>
      <c r="D147" s="149" t="str">
        <f>VLOOKUP(A147,Lists!$B$2:$G$200,3,FALSE)</f>
        <v>ZMB</v>
      </c>
      <c r="E147" s="150" t="str">
        <f>VLOOKUP(A147,Lists!$B$2:$G$200,5,FALSE)</f>
        <v>Drought</v>
      </c>
      <c r="F147" s="144">
        <f t="shared" si="20"/>
        <v>3</v>
      </c>
      <c r="G147" s="145">
        <f t="shared" si="21"/>
        <v>3</v>
      </c>
      <c r="H147" s="145" t="str">
        <f t="shared" si="22"/>
        <v>Medium</v>
      </c>
      <c r="I147" s="146" t="str">
        <f>INDEX(Trends!$D$3:$D$404,MATCH(B147,Trends!$C$3:$C$404,0))</f>
        <v>Increasing</v>
      </c>
      <c r="J147" s="145" t="str">
        <f>VLOOKUP($B147,Reliability!$A$3:$I$170,9,FALSE)</f>
        <v>High</v>
      </c>
      <c r="K147" s="147">
        <f t="shared" si="23"/>
        <v>3.2</v>
      </c>
      <c r="L147" s="147">
        <f>VLOOKUP($B147,'Impact of the crisis'!$C$6:$N$170,12,FALSE)</f>
        <v>4.3</v>
      </c>
      <c r="M147" s="147">
        <f>VLOOKUP($B147,'Impact of the crisis'!$C$6:$AB$170,26,FALSE)</f>
        <v>2.4</v>
      </c>
      <c r="N147" s="147">
        <f>VLOOKUP($B147,'Conditions of people affected'!$C$6:$R$170,16,FALSE)</f>
        <v>3.4</v>
      </c>
      <c r="O147" s="147">
        <f>VLOOKUP($B147,'Conditions of people affected'!$C$6:$R$170,9,FALSE)</f>
        <v>3.8</v>
      </c>
      <c r="P147" s="147">
        <f>VLOOKUP($B147,'Conditions of people affected'!$C$6:$R$170,15,FALSE)</f>
        <v>3</v>
      </c>
      <c r="Q147" s="147">
        <f t="shared" si="24"/>
        <v>2.2999999999999998</v>
      </c>
      <c r="R147" s="147">
        <f>VLOOKUP($B147,'Complexity of the crisis'!$C$6:$AN$170,22,FALSE)</f>
        <v>2.1</v>
      </c>
      <c r="S147" s="147">
        <f>VLOOKUP($B147,'Complexity of the crisis'!$C$6:$AN$170,38,FALSE)</f>
        <v>2.5</v>
      </c>
      <c r="T147" s="151" t="str">
        <f>VLOOKUP(B147,Lists!$C$3:$E$163,3,FALSE)</f>
        <v>Africa</v>
      </c>
      <c r="U147" s="152">
        <f>VLOOKUP(B147,'INFORM Severity - hidden'!$C$5:$V$200,20,FALSE)</f>
        <v>45138</v>
      </c>
    </row>
    <row r="148" spans="1:21" x14ac:dyDescent="0.25">
      <c r="A148" s="148" t="str">
        <f t="array" ref="A148">IFERROR(INDEX(Lists!$B$2:$B$200,SMALL(IF(Lists!$I$2:$I$200="Individual",ROW(Lists!$B$2:$B$200)),ROW(144:144))-1,1),"")</f>
        <v>Complex crisis in Zimbabwe</v>
      </c>
      <c r="B148" s="149" t="str">
        <f>VLOOKUP(A148,Lists!$B$2:$G$200,2,FALSE)</f>
        <v>ZWE001</v>
      </c>
      <c r="C148" s="149" t="str">
        <f>VLOOKUP(B148,'INFORM Severity - hidden'!$C$5:$D$200,2,FALSE)</f>
        <v>Zimbabwe</v>
      </c>
      <c r="D148" s="149" t="str">
        <f>VLOOKUP(A148,Lists!$B$2:$G$200,3,FALSE)</f>
        <v>ZWE</v>
      </c>
      <c r="E148" s="150" t="str">
        <f>VLOOKUP(A148,Lists!$B$2:$G$200,5,FALSE)</f>
        <v>Socio-political,Drought</v>
      </c>
      <c r="F148" s="144">
        <f t="shared" si="20"/>
        <v>3.5</v>
      </c>
      <c r="G148" s="145">
        <f t="shared" si="21"/>
        <v>4</v>
      </c>
      <c r="H148" s="145" t="str">
        <f t="shared" si="22"/>
        <v>High</v>
      </c>
      <c r="I148" s="146" t="str">
        <f>INDEX(Trends!$D$3:$D$404,MATCH(B148,Trends!$C$3:$C$404,0))</f>
        <v>Stable</v>
      </c>
      <c r="J148" s="145" t="str">
        <f>VLOOKUP($B148,Reliability!$A$3:$I$170,9,FALSE)</f>
        <v>Very High</v>
      </c>
      <c r="K148" s="147">
        <f t="shared" si="23"/>
        <v>3.9</v>
      </c>
      <c r="L148" s="147">
        <f>VLOOKUP($B148,'Impact of the crisis'!$C$6:$N$170,12,FALSE)</f>
        <v>4.5999999999999996</v>
      </c>
      <c r="M148" s="147">
        <f>VLOOKUP($B148,'Impact of the crisis'!$C$6:$AB$170,26,FALSE)</f>
        <v>3.5</v>
      </c>
      <c r="N148" s="147">
        <f>VLOOKUP($B148,'Conditions of people affected'!$C$6:$R$170,16,FALSE)</f>
        <v>3.55</v>
      </c>
      <c r="O148" s="147">
        <f>VLOOKUP($B148,'Conditions of people affected'!$C$6:$R$170,9,FALSE)</f>
        <v>4.0999999999999996</v>
      </c>
      <c r="P148" s="147">
        <f>VLOOKUP($B148,'Conditions of people affected'!$C$6:$R$170,15,FALSE)</f>
        <v>3</v>
      </c>
      <c r="Q148" s="147">
        <f t="shared" si="24"/>
        <v>3.1</v>
      </c>
      <c r="R148" s="147">
        <f>VLOOKUP($B148,'Complexity of the crisis'!$C$6:$AN$170,22,FALSE)</f>
        <v>3.1</v>
      </c>
      <c r="S148" s="147">
        <f>VLOOKUP($B148,'Complexity of the crisis'!$C$6:$AN$170,38,FALSE)</f>
        <v>3</v>
      </c>
      <c r="T148" s="151" t="str">
        <f>VLOOKUP(B148,Lists!$C$3:$E$163,3,FALSE)</f>
        <v>Africa</v>
      </c>
      <c r="U148" s="152">
        <f>VLOOKUP(B148,'INFORM Severity - hidden'!$C$5:$V$200,20,FALSE)</f>
        <v>45138</v>
      </c>
    </row>
  </sheetData>
  <autoFilter ref="A4:T143">
    <sortState ref="A5:T143">
      <sortCondition ref="G4:G143"/>
    </sortState>
  </autoFilter>
  <conditionalFormatting sqref="A1:U300">
    <cfRule type="containsBlanks" priority="1" stopIfTrue="1">
      <formula>LEN(TRIM(A1))=0</formula>
    </cfRule>
  </conditionalFormatting>
  <conditionalFormatting sqref="G5:G300">
    <cfRule type="cellIs" dxfId="170" priority="17" stopIfTrue="1" operator="equal">
      <formula>5</formula>
    </cfRule>
    <cfRule type="cellIs" dxfId="169" priority="18" stopIfTrue="1" operator="equal">
      <formula>4</formula>
    </cfRule>
    <cfRule type="cellIs" dxfId="168" priority="19" stopIfTrue="1" operator="equal">
      <formula>3</formula>
    </cfRule>
    <cfRule type="cellIs" dxfId="167" priority="20" stopIfTrue="1" operator="equal">
      <formula>2</formula>
    </cfRule>
    <cfRule type="cellIs" dxfId="166" priority="21" stopIfTrue="1" operator="equal">
      <formula>1</formula>
    </cfRule>
  </conditionalFormatting>
  <conditionalFormatting sqref="H5:H300">
    <cfRule type="cellIs" dxfId="165" priority="13" stopIfTrue="1" operator="equal">
      <formula>"High"</formula>
    </cfRule>
    <cfRule type="cellIs" dxfId="164" priority="12" stopIfTrue="1" operator="equal">
      <formula>"Very High"</formula>
    </cfRule>
    <cfRule type="cellIs" dxfId="163" priority="14" stopIfTrue="1" operator="equal">
      <formula>"Medium"</formula>
    </cfRule>
    <cfRule type="cellIs" dxfId="162" priority="15" stopIfTrue="1" operator="equal">
      <formula>"Low"</formula>
    </cfRule>
    <cfRule type="cellIs" dxfId="161" priority="16" stopIfTrue="1" operator="equal">
      <formula>"Very Low"</formula>
    </cfRule>
  </conditionalFormatting>
  <conditionalFormatting sqref="I5:I300">
    <cfRule type="cellIs" dxfId="160" priority="27" operator="equal">
      <formula>"Increasing"</formula>
    </cfRule>
    <cfRule type="cellIs" dxfId="159" priority="28" operator="equal">
      <formula>"Stable"</formula>
    </cfRule>
    <cfRule type="cellIs" dxfId="158" priority="29" operator="equal">
      <formula>"Decreasing"</formula>
    </cfRule>
  </conditionalFormatting>
  <conditionalFormatting sqref="J5:J300">
    <cfRule type="cellIs" dxfId="157" priority="2" stopIfTrue="1" operator="equal">
      <formula>"Very Low"</formula>
    </cfRule>
    <cfRule type="cellIs" dxfId="156" priority="3" stopIfTrue="1" operator="equal">
      <formula>"Low"</formula>
    </cfRule>
    <cfRule type="cellIs" dxfId="155" priority="4" stopIfTrue="1" operator="equal">
      <formula>"Medium"</formula>
    </cfRule>
    <cfRule type="cellIs" dxfId="154" priority="5" stopIfTrue="1" operator="equal">
      <formula>"High"</formula>
    </cfRule>
    <cfRule type="cellIs" dxfId="153" priority="6" stopIfTrue="1" operator="equal">
      <formula>"Very High"</formula>
    </cfRule>
  </conditionalFormatting>
  <conditionalFormatting sqref="K5:K300">
    <cfRule type="cellIs" dxfId="152" priority="73" stopIfTrue="1" operator="between">
      <formula>1</formula>
      <formula>2</formula>
    </cfRule>
    <cfRule type="cellIs" dxfId="151" priority="72" stopIfTrue="1" operator="between">
      <formula>2</formula>
      <formula>3</formula>
    </cfRule>
    <cfRule type="cellIs" dxfId="150" priority="71" stopIfTrue="1" operator="between">
      <formula>3</formula>
      <formula>4</formula>
    </cfRule>
    <cfRule type="cellIs" dxfId="149" priority="65" stopIfTrue="1" operator="between">
      <formula>4</formula>
      <formula>5</formula>
    </cfRule>
    <cfRule type="cellIs" dxfId="148" priority="74" stopIfTrue="1" operator="between">
      <formula>0</formula>
      <formula>1</formula>
    </cfRule>
  </conditionalFormatting>
  <conditionalFormatting sqref="L5:M300">
    <cfRule type="cellIs" dxfId="147" priority="68" stopIfTrue="1" operator="between">
      <formula>2</formula>
      <formula>3</formula>
    </cfRule>
    <cfRule type="cellIs" dxfId="146" priority="66" stopIfTrue="1" operator="between">
      <formula>4</formula>
      <formula>5</formula>
    </cfRule>
    <cfRule type="cellIs" dxfId="145" priority="67" stopIfTrue="1" operator="between">
      <formula>3</formula>
      <formula>4</formula>
    </cfRule>
    <cfRule type="cellIs" dxfId="144" priority="69" stopIfTrue="1" operator="between">
      <formula>1</formula>
      <formula>2</formula>
    </cfRule>
    <cfRule type="cellIs" dxfId="143" priority="70" stopIfTrue="1" operator="between">
      <formula>0</formula>
      <formula>1</formula>
    </cfRule>
  </conditionalFormatting>
  <conditionalFormatting sqref="N5:P300">
    <cfRule type="cellIs" dxfId="142" priority="7" stopIfTrue="1" operator="between">
      <formula>5</formula>
      <formula>5.9</formula>
    </cfRule>
    <cfRule type="cellIs" dxfId="141" priority="11" stopIfTrue="1" operator="between">
      <formula>0</formula>
      <formula>1.9</formula>
    </cfRule>
    <cfRule type="cellIs" dxfId="140" priority="10" stopIfTrue="1" operator="between">
      <formula>2</formula>
      <formula>2.9</formula>
    </cfRule>
    <cfRule type="cellIs" dxfId="139" priority="9" stopIfTrue="1" operator="between">
      <formula>3</formula>
      <formula>3.9</formula>
    </cfRule>
    <cfRule type="cellIs" dxfId="138" priority="8" stopIfTrue="1" operator="between">
      <formula>4</formula>
      <formula>4.9</formula>
    </cfRule>
  </conditionalFormatting>
  <conditionalFormatting sqref="Q5:Q300">
    <cfRule type="cellIs" dxfId="137" priority="36" stopIfTrue="1" operator="between">
      <formula>3</formula>
      <formula>4</formula>
    </cfRule>
    <cfRule type="cellIs" dxfId="136" priority="37" stopIfTrue="1" operator="between">
      <formula>2</formula>
      <formula>3</formula>
    </cfRule>
    <cfRule type="cellIs" dxfId="135" priority="35" stopIfTrue="1" operator="between">
      <formula>4</formula>
      <formula>5</formula>
    </cfRule>
    <cfRule type="cellIs" dxfId="134" priority="38" stopIfTrue="1" operator="between">
      <formula>1</formula>
      <formula>2</formula>
    </cfRule>
    <cfRule type="cellIs" dxfId="133" priority="39" stopIfTrue="1" operator="between">
      <formula>0</formula>
      <formula>1</formula>
    </cfRule>
  </conditionalFormatting>
  <conditionalFormatting sqref="R5:S300">
    <cfRule type="cellIs" dxfId="132" priority="45" stopIfTrue="1" operator="between">
      <formula>4</formula>
      <formula>5</formula>
    </cfRule>
    <cfRule type="cellIs" dxfId="131" priority="46" stopIfTrue="1" operator="between">
      <formula>3</formula>
      <formula>4</formula>
    </cfRule>
    <cfRule type="cellIs" dxfId="130" priority="47" stopIfTrue="1" operator="between">
      <formula>2</formula>
      <formula>3</formula>
    </cfRule>
    <cfRule type="cellIs" dxfId="129" priority="48" stopIfTrue="1" operator="between">
      <formula>1</formula>
      <formula>2</formula>
    </cfRule>
    <cfRule type="cellIs" dxfId="128" priority="49" stopIfTrue="1" operator="between">
      <formula>0</formula>
      <formula>1</formula>
    </cfRule>
  </conditionalFormatting>
  <conditionalFormatting sqref="S5:S300">
    <cfRule type="cellIs" dxfId="127" priority="50" stopIfTrue="1" operator="between">
      <formula>4</formula>
      <formula>5</formula>
    </cfRule>
    <cfRule type="cellIs" dxfId="126" priority="51" stopIfTrue="1" operator="between">
      <formula>3</formula>
      <formula>4</formula>
    </cfRule>
    <cfRule type="cellIs" dxfId="125" priority="53" stopIfTrue="1" operator="between">
      <formula>1</formula>
      <formula>2</formula>
    </cfRule>
    <cfRule type="cellIs" dxfId="124" priority="54" stopIfTrue="1" operator="between">
      <formula>0</formula>
      <formula>1</formula>
    </cfRule>
    <cfRule type="cellIs" dxfId="123" priority="52" stopIfTrue="1" operator="between">
      <formula>2</formula>
      <formula>3</formula>
    </cfRule>
  </conditionalFormatting>
  <pageMargins left="0.25" right="0.25" top="0.75" bottom="0.75" header="0.3" footer="0.3"/>
  <pageSetup paperSize="9" scale="55" fitToHeight="0" orientation="landscape" horizontalDpi="1200" verticalDpi="1200" r:id="rId1"/>
  <drawing r:id="rId2"/>
  <picture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A2B54"/>
    <pageSetUpPr fitToPage="1"/>
  </sheetPr>
  <dimension ref="A1:U89"/>
  <sheetViews>
    <sheetView workbookViewId="0"/>
  </sheetViews>
  <sheetFormatPr defaultColWidth="8.5703125" defaultRowHeight="15" x14ac:dyDescent="0.25"/>
  <cols>
    <col min="1" max="1" width="43.5703125" bestFit="1" customWidth="1"/>
    <col min="2" max="2" width="9.42578125" customWidth="1"/>
    <col min="3" max="3" width="17.5703125" customWidth="1"/>
    <col min="4" max="4" width="9.42578125" customWidth="1"/>
    <col min="5" max="5" width="27.42578125" bestFit="1" customWidth="1"/>
    <col min="6" max="7" width="9.42578125" customWidth="1"/>
    <col min="8" max="8" width="9.5703125" customWidth="1"/>
    <col min="9" max="9" width="13.5703125" customWidth="1"/>
    <col min="10" max="10" width="9.5703125" customWidth="1"/>
    <col min="11" max="20" width="9.42578125" customWidth="1"/>
    <col min="21" max="21" width="11.42578125" bestFit="1" customWidth="1"/>
  </cols>
  <sheetData>
    <row r="1" spans="1:21" ht="23.25" customHeight="1" x14ac:dyDescent="0.35">
      <c r="A1" s="142" t="str">
        <f>"INFORM Severity Index - all countries. Release: "&amp;About!$A$5&amp;""</f>
        <v>INFORM Severity Index - all countries. Release: August 2023</v>
      </c>
      <c r="B1" s="58"/>
      <c r="C1" s="58"/>
      <c r="D1" s="58"/>
      <c r="E1" s="58"/>
      <c r="F1" s="58"/>
      <c r="G1" s="58"/>
      <c r="H1" s="58"/>
      <c r="I1" s="58"/>
      <c r="J1" s="58"/>
      <c r="K1" s="58"/>
      <c r="L1" s="58"/>
      <c r="M1" s="58"/>
      <c r="N1" s="58"/>
      <c r="O1" s="58"/>
      <c r="P1" s="58"/>
      <c r="Q1" s="58"/>
      <c r="R1" s="58"/>
      <c r="S1" s="58"/>
      <c r="T1" s="58"/>
      <c r="U1" s="58"/>
    </row>
    <row r="2" spans="1:21" ht="98.25" customHeight="1" thickBot="1" x14ac:dyDescent="0.3">
      <c r="A2" s="13" t="s">
        <v>9099</v>
      </c>
      <c r="B2" s="13" t="s">
        <v>9101</v>
      </c>
      <c r="C2" s="13" t="s">
        <v>9102</v>
      </c>
      <c r="D2" s="6" t="s">
        <v>9103</v>
      </c>
      <c r="E2" s="13" t="s">
        <v>9104</v>
      </c>
      <c r="F2" s="85" t="s">
        <v>9105</v>
      </c>
      <c r="G2" s="86" t="s">
        <v>9106</v>
      </c>
      <c r="H2" s="85" t="s">
        <v>9106</v>
      </c>
      <c r="I2" s="87" t="s">
        <v>9107</v>
      </c>
      <c r="J2" s="87" t="s">
        <v>6</v>
      </c>
      <c r="K2" s="89" t="s">
        <v>9108</v>
      </c>
      <c r="L2" s="88" t="s">
        <v>9124</v>
      </c>
      <c r="M2" s="88" t="s">
        <v>9125</v>
      </c>
      <c r="N2" s="59" t="s">
        <v>9111</v>
      </c>
      <c r="O2" s="90" t="s">
        <v>9112</v>
      </c>
      <c r="P2" s="90" t="s">
        <v>9113</v>
      </c>
      <c r="Q2" s="91" t="s">
        <v>9114</v>
      </c>
      <c r="R2" s="92" t="s">
        <v>9115</v>
      </c>
      <c r="S2" s="92" t="s">
        <v>9116</v>
      </c>
      <c r="T2" s="63" t="s">
        <v>9117</v>
      </c>
      <c r="U2" s="141" t="s">
        <v>9118</v>
      </c>
    </row>
    <row r="3" spans="1:21" ht="18" hidden="1" customHeight="1" thickTop="1" x14ac:dyDescent="0.3">
      <c r="A3" s="56" t="s">
        <v>9119</v>
      </c>
      <c r="B3" s="56"/>
      <c r="C3" s="56"/>
      <c r="D3" s="56"/>
      <c r="E3" s="56"/>
      <c r="F3" s="48"/>
      <c r="G3" s="48"/>
      <c r="H3" s="48"/>
      <c r="I3" s="82"/>
      <c r="J3" s="48"/>
      <c r="K3" s="47"/>
      <c r="L3" s="46"/>
      <c r="M3" s="46"/>
      <c r="N3" s="47"/>
      <c r="O3" s="48"/>
      <c r="P3" s="48"/>
      <c r="Q3" s="47"/>
      <c r="R3" s="46"/>
      <c r="S3" s="46"/>
      <c r="T3" s="2"/>
      <c r="U3" s="124"/>
    </row>
    <row r="4" spans="1:21" ht="18" customHeight="1" thickTop="1" x14ac:dyDescent="0.3">
      <c r="A4" s="14" t="s">
        <v>9120</v>
      </c>
      <c r="B4" s="14"/>
      <c r="C4" s="14"/>
      <c r="D4" s="7" t="s">
        <v>9120</v>
      </c>
      <c r="E4" s="14"/>
      <c r="F4" s="40" t="s">
        <v>9121</v>
      </c>
      <c r="G4" s="40" t="s">
        <v>9121</v>
      </c>
      <c r="H4" s="40" t="s">
        <v>9122</v>
      </c>
      <c r="I4" s="40" t="s">
        <v>9123</v>
      </c>
      <c r="J4" s="40" t="s">
        <v>9122</v>
      </c>
      <c r="K4" s="40" t="s">
        <v>9121</v>
      </c>
      <c r="L4" s="40" t="s">
        <v>9121</v>
      </c>
      <c r="M4" s="40" t="s">
        <v>9121</v>
      </c>
      <c r="N4" s="40" t="s">
        <v>9121</v>
      </c>
      <c r="O4" s="40" t="s">
        <v>9121</v>
      </c>
      <c r="P4" s="40" t="s">
        <v>9121</v>
      </c>
      <c r="Q4" s="40" t="s">
        <v>9121</v>
      </c>
      <c r="R4" s="40" t="s">
        <v>9121</v>
      </c>
      <c r="S4" s="40" t="s">
        <v>9121</v>
      </c>
      <c r="T4" s="2"/>
      <c r="U4" s="124"/>
    </row>
    <row r="5" spans="1:21" x14ac:dyDescent="0.25">
      <c r="A5" s="153" t="str" cm="1">
        <f t="array" ref="A5">IFERROR(INDEX(Lists!$B$2:$B$200,SMALL(IF(Lists!$H$2:$H$200="Yes",ROW(Lists!$B$2:$B$200)),ROW(1:1))-1,1),"")</f>
        <v>Complex crisis in Afghanistan</v>
      </c>
      <c r="B5" s="154" t="str">
        <f>VLOOKUP(A5,Lists!$B$2:$G$200,2,FALSE)</f>
        <v>AFG001</v>
      </c>
      <c r="C5" s="154" t="str">
        <f>VLOOKUP(B5,'INFORM Severity - hidden'!$C$5:$D$200,2,FALSE)</f>
        <v>Afghanistan</v>
      </c>
      <c r="D5" s="154" t="str">
        <f>VLOOKUP(A5,Lists!$B$2:$G$200,3,FALSE)</f>
        <v>AFG</v>
      </c>
      <c r="E5" s="154" t="str">
        <f>VLOOKUP(A5,Lists!$B$2:$G$200,5,FALSE)</f>
        <v>Conflict,Violence,Displacement,Drought,Earthquake,Socio-political</v>
      </c>
      <c r="F5" s="161">
        <f t="shared" ref="F5:F36" si="0">IF(OR(N5="x",K5="x"),"x",ROUND((5-GEOMEAN(((5-K5)/5*4+1),((5-N5)/5*4+1),((5-N5)/5*4+1)))/4*3.5+Q5*0.3,1))</f>
        <v>4.5</v>
      </c>
      <c r="G5" s="162">
        <f t="shared" ref="G5:G36" si="1">IF(F5="x","x",ROUNDUP(F5,0))</f>
        <v>5</v>
      </c>
      <c r="H5" s="162" t="str">
        <f t="shared" ref="H5:H36" si="2">IF(N5="x","x",IF(K5="x","x",(IF(G5=5,"Very High",IF(G5=4,"High",IF(G5=3,"Medium",IF(G5=2,"Low","Very Low")))))))</f>
        <v>Very High</v>
      </c>
      <c r="I5" s="160" t="str">
        <f>INDEX(Trends!$D$3:$D$404,MATCH(B5,Trends!$C$3:$C$404,0))</f>
        <v>Increasing</v>
      </c>
      <c r="J5" s="162" t="str">
        <f>VLOOKUP($B5,Reliability!$A$3:$I$170,9,FALSE)</f>
        <v>Very High</v>
      </c>
      <c r="K5" s="163">
        <f t="shared" ref="K5:K36" si="3">IF(OR(M5="x",L5="x"),"x",ROUND((5-GEOMEAN(((5-L5)/5*4+1),((5-M5)/5*4+1),((5-M5)/5*4+1)))/4*5,1))</f>
        <v>4.7</v>
      </c>
      <c r="L5" s="163">
        <f>VLOOKUP($B5,'Impact of the crisis'!$C$6:$N$170,12,FALSE)</f>
        <v>4.9000000000000004</v>
      </c>
      <c r="M5" s="163">
        <f>VLOOKUP($B5,'Impact of the crisis'!$C$6:$AB$170,26,FALSE)</f>
        <v>4.5999999999999996</v>
      </c>
      <c r="N5" s="163">
        <f>VLOOKUP($B5,'Conditions of people affected'!$C$6:$R$170,16,FALSE)</f>
        <v>4.5</v>
      </c>
      <c r="O5" s="163">
        <f>VLOOKUP($B5,'Conditions of people affected'!$C$6:$R$170,9,FALSE)</f>
        <v>5</v>
      </c>
      <c r="P5" s="163">
        <f>VLOOKUP($B5,'Conditions of people affected'!$C$6:$R$170,15,FALSE)</f>
        <v>4</v>
      </c>
      <c r="Q5" s="163">
        <f t="shared" ref="Q5:Q36" si="4">IF(OR(S5="x",R5="x"),R5,ROUND((5-GEOMEAN(((5-R5)/5*4+1),((5-S5)/5*4+1)))/4*5,1))</f>
        <v>4.2</v>
      </c>
      <c r="R5" s="163">
        <f>VLOOKUP($B5,'Complexity of the crisis'!$C$6:$AN$170,22,FALSE)</f>
        <v>3.8</v>
      </c>
      <c r="S5" s="164">
        <f>VLOOKUP($B5,'Complexity of the crisis'!$C$6:$AN$170,38,FALSE)</f>
        <v>4.5</v>
      </c>
      <c r="T5" s="159" t="str">
        <f>VLOOKUP(B5,Lists!$C$3:$E$163,3,FALSE)</f>
        <v>Asia</v>
      </c>
      <c r="U5" s="178">
        <f>VLOOKUP(B5,'INFORM Severity - hidden'!$C$5:$V$200,20,FALSE)</f>
        <v>45138</v>
      </c>
    </row>
    <row r="6" spans="1:21" x14ac:dyDescent="0.25">
      <c r="A6" s="155" t="str">
        <f t="array" ref="A6">IFERROR(INDEX(Lists!$B$2:$B$200,SMALL(IF(Lists!$H$2:$H$200="Yes",ROW(Lists!$B$2:$B$200)),ROW(2:2))-1,1),"")</f>
        <v>Drought in South-West Angola</v>
      </c>
      <c r="B6" s="156" t="str">
        <f>VLOOKUP(A6,Lists!$B$2:$G$200,2,FALSE)</f>
        <v>AGO002</v>
      </c>
      <c r="C6" s="156" t="str">
        <f>VLOOKUP(B6,'INFORM Severity - hidden'!$C$5:$D$200,2,FALSE)</f>
        <v>Angola</v>
      </c>
      <c r="D6" s="156" t="str">
        <f>VLOOKUP(A6,Lists!$B$2:$G$200,3,FALSE)</f>
        <v>AGO</v>
      </c>
      <c r="E6" s="156" t="str">
        <f>VLOOKUP(A6,Lists!$B$2:$G$200,5,FALSE)</f>
        <v>Drought</v>
      </c>
      <c r="F6" s="161">
        <f t="shared" si="0"/>
        <v>3.1</v>
      </c>
      <c r="G6" s="162">
        <f t="shared" si="1"/>
        <v>4</v>
      </c>
      <c r="H6" s="162" t="str">
        <f t="shared" si="2"/>
        <v>High</v>
      </c>
      <c r="I6" s="160" t="str">
        <f>INDEX(Trends!$D$3:$D$404,MATCH(B6,Trends!$C$3:$C$404,0))</f>
        <v>Stable</v>
      </c>
      <c r="J6" s="162" t="str">
        <f>VLOOKUP($B6,Reliability!$A$3:$I$170,9,FALSE)</f>
        <v>Medium</v>
      </c>
      <c r="K6" s="163">
        <f t="shared" si="3"/>
        <v>2.8</v>
      </c>
      <c r="L6" s="163">
        <f>VLOOKUP($B6,'Impact of the crisis'!$C$6:$N$170,12,FALSE)</f>
        <v>3.7</v>
      </c>
      <c r="M6" s="163">
        <f>VLOOKUP($B6,'Impact of the crisis'!$C$6:$AB$170,26,FALSE)</f>
        <v>2.2000000000000002</v>
      </c>
      <c r="N6" s="163">
        <f>VLOOKUP($B6,'Conditions of people affected'!$C$6:$R$170,16,FALSE)</f>
        <v>3.85</v>
      </c>
      <c r="O6" s="163">
        <f>VLOOKUP($B6,'Conditions of people affected'!$C$6:$R$170,9,FALSE)</f>
        <v>3.7</v>
      </c>
      <c r="P6" s="163">
        <f>VLOOKUP($B6,'Conditions of people affected'!$C$6:$R$170,15,FALSE)</f>
        <v>4</v>
      </c>
      <c r="Q6" s="163">
        <f t="shared" si="4"/>
        <v>2.2000000000000002</v>
      </c>
      <c r="R6" s="163">
        <f>VLOOKUP($B6,'Complexity of the crisis'!$C$6:$AN$170,22,FALSE)</f>
        <v>3.1</v>
      </c>
      <c r="S6" s="164">
        <f>VLOOKUP($B6,'Complexity of the crisis'!$C$6:$AN$170,38,FALSE)</f>
        <v>1</v>
      </c>
      <c r="T6" s="159" t="str">
        <f>VLOOKUP(B6,Lists!$C$3:$E$163,3,FALSE)</f>
        <v>Africa</v>
      </c>
      <c r="U6" s="178">
        <f>VLOOKUP(B6,'INFORM Severity - hidden'!$C$5:$V$200,20,FALSE)</f>
        <v>45133</v>
      </c>
    </row>
    <row r="7" spans="1:21" x14ac:dyDescent="0.25">
      <c r="A7" s="155" t="str">
        <f t="array" ref="A7">IFERROR(INDEX(Lists!$B$2:$B$200,SMALL(IF(Lists!$H$2:$H$200="Yes",ROW(Lists!$B$2:$B$200)),ROW(3:3))-1,1),"")</f>
        <v>Nagorno-Karabakh Conflict in Armenia</v>
      </c>
      <c r="B7" s="156" t="str">
        <f>VLOOKUP(A7,Lists!$B$2:$G$200,2,FALSE)</f>
        <v>ARM002</v>
      </c>
      <c r="C7" s="156" t="str">
        <f>VLOOKUP(B7,'INFORM Severity - hidden'!$C$5:$D$200,2,FALSE)</f>
        <v>Armenia</v>
      </c>
      <c r="D7" s="156" t="str">
        <f>VLOOKUP(A7,Lists!$B$2:$G$200,3,FALSE)</f>
        <v>ARM</v>
      </c>
      <c r="E7" s="156" t="str">
        <f>VLOOKUP(A7,Lists!$B$2:$G$200,5,FALSE)</f>
        <v>Conflict,Displacement</v>
      </c>
      <c r="F7" s="161">
        <f t="shared" si="0"/>
        <v>1.9</v>
      </c>
      <c r="G7" s="162">
        <f t="shared" si="1"/>
        <v>2</v>
      </c>
      <c r="H7" s="162" t="str">
        <f t="shared" si="2"/>
        <v>Low</v>
      </c>
      <c r="I7" s="160" t="str">
        <f>INDEX(Trends!$D$3:$D$404,MATCH(B7,Trends!$C$3:$C$404,0))</f>
        <v>Increasing</v>
      </c>
      <c r="J7" s="162" t="str">
        <f>VLOOKUP($B7,Reliability!$A$3:$I$170,9,FALSE)</f>
        <v>Very High</v>
      </c>
      <c r="K7" s="163">
        <f t="shared" si="3"/>
        <v>1.7</v>
      </c>
      <c r="L7" s="163">
        <f>VLOOKUP($B7,'Impact of the crisis'!$C$6:$N$170,12,FALSE)</f>
        <v>1.2</v>
      </c>
      <c r="M7" s="163">
        <f>VLOOKUP($B7,'Impact of the crisis'!$C$6:$AB$170,26,FALSE)</f>
        <v>2</v>
      </c>
      <c r="N7" s="163">
        <f>VLOOKUP($B7,'Conditions of people affected'!$C$6:$R$170,16,FALSE)</f>
        <v>1.95</v>
      </c>
      <c r="O7" s="163">
        <f>VLOOKUP($B7,'Conditions of people affected'!$C$6:$R$170,9,FALSE)</f>
        <v>0.9</v>
      </c>
      <c r="P7" s="163">
        <f>VLOOKUP($B7,'Conditions of people affected'!$C$6:$R$170,15,FALSE)</f>
        <v>3</v>
      </c>
      <c r="Q7" s="163">
        <f t="shared" si="4"/>
        <v>1.9</v>
      </c>
      <c r="R7" s="163">
        <f>VLOOKUP($B7,'Complexity of the crisis'!$C$6:$AN$170,22,FALSE)</f>
        <v>1.8</v>
      </c>
      <c r="S7" s="164">
        <f>VLOOKUP($B7,'Complexity of the crisis'!$C$6:$AN$170,38,FALSE)</f>
        <v>2</v>
      </c>
      <c r="T7" s="159" t="str">
        <f>VLOOKUP(B7,Lists!$C$3:$E$163,3,FALSE)</f>
        <v>Middle east</v>
      </c>
      <c r="U7" s="178">
        <f>VLOOKUP(B7,'INFORM Severity - hidden'!$C$5:$V$200,20,FALSE)</f>
        <v>45126</v>
      </c>
    </row>
    <row r="8" spans="1:21" x14ac:dyDescent="0.25">
      <c r="A8" s="155" t="str">
        <f t="array" ref="A8">IFERROR(INDEX(Lists!$B$2:$B$200,SMALL(IF(Lists!$H$2:$H$200="Yes",ROW(Lists!$B$2:$B$200)),ROW(4:4))-1,1),"")</f>
        <v>Nagorno-Karabakh conflict in Azerbaijan</v>
      </c>
      <c r="B8" s="156" t="str">
        <f>VLOOKUP(A8,Lists!$B$2:$G$200,2,FALSE)</f>
        <v>AZE002</v>
      </c>
      <c r="C8" s="156" t="str">
        <f>VLOOKUP(B8,'INFORM Severity - hidden'!$C$5:$D$200,2,FALSE)</f>
        <v>Azerbaijan</v>
      </c>
      <c r="D8" s="156" t="str">
        <f>VLOOKUP(A8,Lists!$B$2:$G$200,3,FALSE)</f>
        <v>AZE</v>
      </c>
      <c r="E8" s="156" t="str">
        <f>VLOOKUP(A8,Lists!$B$2:$G$200,5,FALSE)</f>
        <v>Conflict,Displacement</v>
      </c>
      <c r="F8" s="161">
        <f t="shared" si="0"/>
        <v>2.2000000000000002</v>
      </c>
      <c r="G8" s="162">
        <f t="shared" si="1"/>
        <v>3</v>
      </c>
      <c r="H8" s="162" t="str">
        <f t="shared" si="2"/>
        <v>Medium</v>
      </c>
      <c r="I8" s="160" t="str">
        <f>INDEX(Trends!$D$3:$D$404,MATCH(B8,Trends!$C$3:$C$404,0))</f>
        <v>Increasing</v>
      </c>
      <c r="J8" s="162" t="str">
        <f>VLOOKUP($B8,Reliability!$A$3:$I$170,9,FALSE)</f>
        <v>Medium</v>
      </c>
      <c r="K8" s="163">
        <f t="shared" si="3"/>
        <v>1.7</v>
      </c>
      <c r="L8" s="163">
        <f>VLOOKUP($B8,'Impact of the crisis'!$C$6:$N$170,12,FALSE)</f>
        <v>0.9</v>
      </c>
      <c r="M8" s="163">
        <f>VLOOKUP($B8,'Impact of the crisis'!$C$6:$AB$170,26,FALSE)</f>
        <v>2.1</v>
      </c>
      <c r="N8" s="163">
        <f>VLOOKUP($B8,'Conditions of people affected'!$C$6:$R$170,16,FALSE)</f>
        <v>2.15</v>
      </c>
      <c r="O8" s="163">
        <f>VLOOKUP($B8,'Conditions of people affected'!$C$6:$R$170,9,FALSE)</f>
        <v>1.3</v>
      </c>
      <c r="P8" s="163">
        <f>VLOOKUP($B8,'Conditions of people affected'!$C$6:$R$170,15,FALSE)</f>
        <v>3</v>
      </c>
      <c r="Q8" s="163">
        <f t="shared" si="4"/>
        <v>2.8</v>
      </c>
      <c r="R8" s="163">
        <f>VLOOKUP($B8,'Complexity of the crisis'!$C$6:$AN$170,22,FALSE)</f>
        <v>2.5</v>
      </c>
      <c r="S8" s="164">
        <f>VLOOKUP($B8,'Complexity of the crisis'!$C$6:$AN$170,38,FALSE)</f>
        <v>3</v>
      </c>
      <c r="T8" s="159" t="str">
        <f>VLOOKUP(B8,Lists!$C$3:$E$163,3,FALSE)</f>
        <v>Middle east</v>
      </c>
      <c r="U8" s="178">
        <f>VLOOKUP(B8,'INFORM Severity - hidden'!$C$5:$V$200,20,FALSE)</f>
        <v>45127</v>
      </c>
    </row>
    <row r="9" spans="1:21" x14ac:dyDescent="0.25">
      <c r="A9" s="155" t="str">
        <f t="array" ref="A9">IFERROR(INDEX(Lists!$B$2:$B$200,SMALL(IF(Lists!$H$2:$H$200="Yes",ROW(Lists!$B$2:$B$200)),ROW(5:5))-1,1),"")</f>
        <v>Complex in Burundi</v>
      </c>
      <c r="B9" s="156" t="str">
        <f>VLOOKUP(A9,Lists!$B$2:$G$200,2,FALSE)</f>
        <v>BDI001</v>
      </c>
      <c r="C9" s="156" t="str">
        <f>VLOOKUP(B9,'INFORM Severity - hidden'!$C$5:$D$200,2,FALSE)</f>
        <v>Burundi</v>
      </c>
      <c r="D9" s="156" t="str">
        <f>VLOOKUP(A9,Lists!$B$2:$G$200,3,FALSE)</f>
        <v>BDI</v>
      </c>
      <c r="E9" s="156" t="str">
        <f>VLOOKUP(A9,Lists!$B$2:$G$200,5,FALSE)</f>
        <v>Violence,Displacement,Floods</v>
      </c>
      <c r="F9" s="161">
        <f t="shared" si="0"/>
        <v>3.3</v>
      </c>
      <c r="G9" s="162">
        <f t="shared" si="1"/>
        <v>4</v>
      </c>
      <c r="H9" s="162" t="str">
        <f t="shared" si="2"/>
        <v>High</v>
      </c>
      <c r="I9" s="160" t="str">
        <f>INDEX(Trends!$D$3:$D$404,MATCH(B9,Trends!$C$3:$C$404,0))</f>
        <v>Decreasing</v>
      </c>
      <c r="J9" s="162" t="str">
        <f>VLOOKUP($B9,Reliability!$A$3:$I$170,9,FALSE)</f>
        <v>Very High</v>
      </c>
      <c r="K9" s="163">
        <f t="shared" si="3"/>
        <v>3.4</v>
      </c>
      <c r="L9" s="163">
        <f>VLOOKUP($B9,'Impact of the crisis'!$C$6:$N$170,12,FALSE)</f>
        <v>4</v>
      </c>
      <c r="M9" s="163">
        <f>VLOOKUP($B9,'Impact of the crisis'!$C$6:$AB$170,26,FALSE)</f>
        <v>3</v>
      </c>
      <c r="N9" s="163">
        <f>VLOOKUP($B9,'Conditions of people affected'!$C$6:$R$170,16,FALSE)</f>
        <v>3.2</v>
      </c>
      <c r="O9" s="163">
        <f>VLOOKUP($B9,'Conditions of people affected'!$C$6:$R$170,9,FALSE)</f>
        <v>3.4</v>
      </c>
      <c r="P9" s="163">
        <f>VLOOKUP($B9,'Conditions of people affected'!$C$6:$R$170,15,FALSE)</f>
        <v>3</v>
      </c>
      <c r="Q9" s="163">
        <f t="shared" si="4"/>
        <v>3.3</v>
      </c>
      <c r="R9" s="163">
        <f>VLOOKUP($B9,'Complexity of the crisis'!$C$6:$AN$170,22,FALSE)</f>
        <v>3</v>
      </c>
      <c r="S9" s="164">
        <f>VLOOKUP($B9,'Complexity of the crisis'!$C$6:$AN$170,38,FALSE)</f>
        <v>3.5</v>
      </c>
      <c r="T9" s="159" t="str">
        <f>VLOOKUP(B9,Lists!$C$3:$E$163,3,FALSE)</f>
        <v>Africa</v>
      </c>
      <c r="U9" s="178">
        <f>VLOOKUP(B9,'INFORM Severity - hidden'!$C$5:$V$200,20,FALSE)</f>
        <v>45126</v>
      </c>
    </row>
    <row r="10" spans="1:21" x14ac:dyDescent="0.25">
      <c r="A10" s="155" t="str">
        <f t="array" ref="A10">IFERROR(INDEX(Lists!$B$2:$B$200,SMALL(IF(Lists!$H$2:$H$200="Yes",ROW(Lists!$B$2:$B$200)),ROW(6:6))-1,1),"")</f>
        <v>Conflict in Burkina Faso</v>
      </c>
      <c r="B10" s="156" t="str">
        <f>VLOOKUP(A10,Lists!$B$2:$G$200,2,FALSE)</f>
        <v>BFA002</v>
      </c>
      <c r="C10" s="156" t="str">
        <f>VLOOKUP(B10,'INFORM Severity - hidden'!$C$5:$D$200,2,FALSE)</f>
        <v>Burkina Faso</v>
      </c>
      <c r="D10" s="156" t="str">
        <f>VLOOKUP(A10,Lists!$B$2:$G$200,3,FALSE)</f>
        <v>BFA</v>
      </c>
      <c r="E10" s="156" t="str">
        <f>VLOOKUP(A10,Lists!$B$2:$G$200,5,FALSE)</f>
        <v>Conflict,Displacement,Violence</v>
      </c>
      <c r="F10" s="161">
        <f t="shared" si="0"/>
        <v>3.9</v>
      </c>
      <c r="G10" s="162">
        <f t="shared" si="1"/>
        <v>4</v>
      </c>
      <c r="H10" s="162" t="str">
        <f t="shared" si="2"/>
        <v>High</v>
      </c>
      <c r="I10" s="160" t="str">
        <f>INDEX(Trends!$D$3:$D$404,MATCH(B10,Trends!$C$3:$C$404,0))</f>
        <v>Decreasing</v>
      </c>
      <c r="J10" s="162" t="str">
        <f>VLOOKUP($B10,Reliability!$A$3:$I$170,9,FALSE)</f>
        <v>Very High</v>
      </c>
      <c r="K10" s="163">
        <f t="shared" si="3"/>
        <v>4</v>
      </c>
      <c r="L10" s="163">
        <f>VLOOKUP($B10,'Impact of the crisis'!$C$6:$N$170,12,FALSE)</f>
        <v>4.0999999999999996</v>
      </c>
      <c r="M10" s="163">
        <f>VLOOKUP($B10,'Impact of the crisis'!$C$6:$AB$170,26,FALSE)</f>
        <v>4</v>
      </c>
      <c r="N10" s="163">
        <f>VLOOKUP($B10,'Conditions of people affected'!$C$6:$R$170,16,FALSE)</f>
        <v>4.2</v>
      </c>
      <c r="O10" s="163">
        <f>VLOOKUP($B10,'Conditions of people affected'!$C$6:$R$170,9,FALSE)</f>
        <v>4.4000000000000004</v>
      </c>
      <c r="P10" s="163">
        <f>VLOOKUP($B10,'Conditions of people affected'!$C$6:$R$170,15,FALSE)</f>
        <v>4</v>
      </c>
      <c r="Q10" s="163">
        <f t="shared" si="4"/>
        <v>3.4</v>
      </c>
      <c r="R10" s="163">
        <f>VLOOKUP($B10,'Complexity of the crisis'!$C$6:$AN$170,22,FALSE)</f>
        <v>3.2</v>
      </c>
      <c r="S10" s="164">
        <f>VLOOKUP($B10,'Complexity of the crisis'!$C$6:$AN$170,38,FALSE)</f>
        <v>3.5</v>
      </c>
      <c r="T10" s="159" t="str">
        <f>VLOOKUP(B10,Lists!$C$3:$E$163,3,FALSE)</f>
        <v>Africa</v>
      </c>
      <c r="U10" s="178">
        <f>VLOOKUP(B10,'INFORM Severity - hidden'!$C$5:$V$200,20,FALSE)</f>
        <v>45133</v>
      </c>
    </row>
    <row r="11" spans="1:21" x14ac:dyDescent="0.25">
      <c r="A11" s="155" t="str">
        <f t="array" ref="A11">IFERROR(INDEX(Lists!$B$2:$B$200,SMALL(IF(Lists!$H$2:$H$200="Yes",ROW(Lists!$B$2:$B$200)),ROW(7:7))-1,1),"")</f>
        <v>Rohingya refugee crisis</v>
      </c>
      <c r="B11" s="156" t="str">
        <f>VLOOKUP(A11,Lists!$B$2:$G$200,2,FALSE)</f>
        <v>BGD002</v>
      </c>
      <c r="C11" s="156" t="str">
        <f>VLOOKUP(B11,'INFORM Severity - hidden'!$C$5:$D$200,2,FALSE)</f>
        <v>Bangladesh</v>
      </c>
      <c r="D11" s="156" t="str">
        <f>VLOOKUP(A11,Lists!$B$2:$G$200,3,FALSE)</f>
        <v>BGD</v>
      </c>
      <c r="E11" s="156" t="str">
        <f>VLOOKUP(A11,Lists!$B$2:$G$200,5,FALSE)</f>
        <v>Conflict,Violence,Displacement</v>
      </c>
      <c r="F11" s="161">
        <f t="shared" si="0"/>
        <v>3.3</v>
      </c>
      <c r="G11" s="162">
        <f t="shared" si="1"/>
        <v>4</v>
      </c>
      <c r="H11" s="162" t="str">
        <f t="shared" si="2"/>
        <v>High</v>
      </c>
      <c r="I11" s="160" t="str">
        <f>INDEX(Trends!$D$3:$D$404,MATCH(B11,Trends!$C$3:$C$404,0))</f>
        <v>Increasing</v>
      </c>
      <c r="J11" s="162" t="str">
        <f>VLOOKUP($B11,Reliability!$A$3:$I$170,9,FALSE)</f>
        <v>Very High</v>
      </c>
      <c r="K11" s="163">
        <f t="shared" si="3"/>
        <v>2.9</v>
      </c>
      <c r="L11" s="163">
        <f>VLOOKUP($B11,'Impact of the crisis'!$C$6:$N$170,12,FALSE)</f>
        <v>0.2</v>
      </c>
      <c r="M11" s="163">
        <f>VLOOKUP($B11,'Impact of the crisis'!$C$6:$AB$170,26,FALSE)</f>
        <v>3.8</v>
      </c>
      <c r="N11" s="163">
        <f>VLOOKUP($B11,'Conditions of people affected'!$C$6:$R$170,16,FALSE)</f>
        <v>3.8</v>
      </c>
      <c r="O11" s="163">
        <f>VLOOKUP($B11,'Conditions of people affected'!$C$6:$R$170,9,FALSE)</f>
        <v>3.6</v>
      </c>
      <c r="P11" s="163">
        <f>VLOOKUP($B11,'Conditions of people affected'!$C$6:$R$170,15,FALSE)</f>
        <v>4</v>
      </c>
      <c r="Q11" s="163">
        <f t="shared" si="4"/>
        <v>2.6</v>
      </c>
      <c r="R11" s="163">
        <f>VLOOKUP($B11,'Complexity of the crisis'!$C$6:$AN$170,22,FALSE)</f>
        <v>2.6</v>
      </c>
      <c r="S11" s="164">
        <f>VLOOKUP($B11,'Complexity of the crisis'!$C$6:$AN$170,38,FALSE)</f>
        <v>2.5</v>
      </c>
      <c r="T11" s="159" t="str">
        <f>VLOOKUP(B11,Lists!$C$3:$E$163,3,FALSE)</f>
        <v>Asia</v>
      </c>
      <c r="U11" s="178">
        <f>VLOOKUP(B11,'INFORM Severity - hidden'!$C$5:$V$200,20,FALSE)</f>
        <v>45126</v>
      </c>
    </row>
    <row r="12" spans="1:21" x14ac:dyDescent="0.25">
      <c r="A12" s="155" t="str">
        <f t="array" ref="A12">IFERROR(INDEX(Lists!$B$2:$B$200,SMALL(IF(Lists!$H$2:$H$200="Yes",ROW(Lists!$B$2:$B$200)),ROW(8:8))-1,1),"")</f>
        <v>Country level Brazil</v>
      </c>
      <c r="B12" s="156" t="str">
        <f>VLOOKUP(A12,Lists!$B$2:$G$200,2,FALSE)</f>
        <v>BRA001</v>
      </c>
      <c r="C12" s="156" t="str">
        <f>VLOOKUP(B12,'INFORM Severity - hidden'!$C$5:$D$200,2,FALSE)</f>
        <v>Brazil</v>
      </c>
      <c r="D12" s="156" t="str">
        <f>VLOOKUP(A12,Lists!$B$2:$G$200,3,FALSE)</f>
        <v>BRA</v>
      </c>
      <c r="E12" s="156" t="str">
        <f>VLOOKUP(A12,Lists!$B$2:$G$200,5,FALSE)</f>
        <v>Displacement,Floods</v>
      </c>
      <c r="F12" s="161">
        <f t="shared" si="0"/>
        <v>2.8</v>
      </c>
      <c r="G12" s="162">
        <f t="shared" si="1"/>
        <v>3</v>
      </c>
      <c r="H12" s="162" t="str">
        <f t="shared" si="2"/>
        <v>Medium</v>
      </c>
      <c r="I12" s="160" t="str">
        <f>INDEX(Trends!$D$3:$D$404,MATCH(B12,Trends!$C$3:$C$404,0))</f>
        <v>Increasing</v>
      </c>
      <c r="J12" s="162" t="str">
        <f>VLOOKUP($B12,Reliability!$A$3:$I$170,9,FALSE)</f>
        <v>Very High</v>
      </c>
      <c r="K12" s="163">
        <f t="shared" si="3"/>
        <v>3.8</v>
      </c>
      <c r="L12" s="163">
        <f>VLOOKUP($B12,'Impact of the crisis'!$C$6:$N$170,12,FALSE)</f>
        <v>4.4000000000000004</v>
      </c>
      <c r="M12" s="163">
        <f>VLOOKUP($B12,'Impact of the crisis'!$C$6:$AB$170,26,FALSE)</f>
        <v>3.5</v>
      </c>
      <c r="N12" s="163">
        <f>VLOOKUP($B12,'Conditions of people affected'!$C$6:$R$170,16,FALSE)</f>
        <v>1.8</v>
      </c>
      <c r="O12" s="163">
        <f>VLOOKUP($B12,'Conditions of people affected'!$C$6:$R$170,9,FALSE)</f>
        <v>2.6</v>
      </c>
      <c r="P12" s="163">
        <f>VLOOKUP($B12,'Conditions of people affected'!$C$6:$R$170,15,FALSE)</f>
        <v>1</v>
      </c>
      <c r="Q12" s="163">
        <f t="shared" si="4"/>
        <v>3.2</v>
      </c>
      <c r="R12" s="163">
        <f>VLOOKUP($B12,'Complexity of the crisis'!$C$6:$AN$170,22,FALSE)</f>
        <v>2.9</v>
      </c>
      <c r="S12" s="164">
        <f>VLOOKUP($B12,'Complexity of the crisis'!$C$6:$AN$170,38,FALSE)</f>
        <v>3.5</v>
      </c>
      <c r="T12" s="159" t="str">
        <f>VLOOKUP(B12,Lists!$C$3:$E$163,3,FALSE)</f>
        <v>Americas</v>
      </c>
      <c r="U12" s="178">
        <f>VLOOKUP(B12,'INFORM Severity - hidden'!$C$5:$V$200,20,FALSE)</f>
        <v>45138</v>
      </c>
    </row>
    <row r="13" spans="1:21" x14ac:dyDescent="0.25">
      <c r="A13" s="155" t="str">
        <f t="array" ref="A13">IFERROR(INDEX(Lists!$B$2:$B$200,SMALL(IF(Lists!$H$2:$H$200="Yes",ROW(Lists!$B$2:$B$200)),ROW(9:9))-1,1),"")</f>
        <v>Complex crisis in CAR</v>
      </c>
      <c r="B13" s="156" t="str">
        <f>VLOOKUP(A13,Lists!$B$2:$G$200,2,FALSE)</f>
        <v>CAF001</v>
      </c>
      <c r="C13" s="156" t="str">
        <f>VLOOKUP(B13,'INFORM Severity - hidden'!$C$5:$D$200,2,FALSE)</f>
        <v>CAR</v>
      </c>
      <c r="D13" s="156" t="str">
        <f>VLOOKUP(A13,Lists!$B$2:$G$200,3,FALSE)</f>
        <v>CAF</v>
      </c>
      <c r="E13" s="156" t="str">
        <f>VLOOKUP(A13,Lists!$B$2:$G$200,5,FALSE)</f>
        <v>Conflict,Displacement</v>
      </c>
      <c r="F13" s="161">
        <f t="shared" si="0"/>
        <v>4.2</v>
      </c>
      <c r="G13" s="162">
        <f t="shared" si="1"/>
        <v>5</v>
      </c>
      <c r="H13" s="162" t="str">
        <f t="shared" si="2"/>
        <v>Very High</v>
      </c>
      <c r="I13" s="160" t="str">
        <f>INDEX(Trends!$D$3:$D$404,MATCH(B13,Trends!$C$3:$C$404,0))</f>
        <v>Increasing</v>
      </c>
      <c r="J13" s="162" t="str">
        <f>VLOOKUP($B13,Reliability!$A$3:$I$170,9,FALSE)</f>
        <v>High</v>
      </c>
      <c r="K13" s="163">
        <f t="shared" si="3"/>
        <v>4.3</v>
      </c>
      <c r="L13" s="163">
        <f>VLOOKUP($B13,'Impact of the crisis'!$C$6:$N$170,12,FALSE)</f>
        <v>4.4000000000000004</v>
      </c>
      <c r="M13" s="163">
        <f>VLOOKUP($B13,'Impact of the crisis'!$C$6:$AB$170,26,FALSE)</f>
        <v>4.2</v>
      </c>
      <c r="N13" s="163">
        <f>VLOOKUP($B13,'Conditions of people affected'!$C$6:$R$170,16,FALSE)</f>
        <v>4.0999999999999996</v>
      </c>
      <c r="O13" s="163">
        <f>VLOOKUP($B13,'Conditions of people affected'!$C$6:$R$170,9,FALSE)</f>
        <v>4.2</v>
      </c>
      <c r="P13" s="163">
        <f>VLOOKUP($B13,'Conditions of people affected'!$C$6:$R$170,15,FALSE)</f>
        <v>4</v>
      </c>
      <c r="Q13" s="163">
        <f t="shared" si="4"/>
        <v>4.2</v>
      </c>
      <c r="R13" s="163">
        <f>VLOOKUP($B13,'Complexity of the crisis'!$C$6:$AN$170,22,FALSE)</f>
        <v>3.9</v>
      </c>
      <c r="S13" s="164">
        <f>VLOOKUP($B13,'Complexity of the crisis'!$C$6:$AN$170,38,FALSE)</f>
        <v>4.5</v>
      </c>
      <c r="T13" s="159" t="str">
        <f>VLOOKUP(B13,Lists!$C$3:$E$163,3,FALSE)</f>
        <v>Africa</v>
      </c>
      <c r="U13" s="178">
        <f>VLOOKUP(B13,'INFORM Severity - hidden'!$C$5:$V$200,20,FALSE)</f>
        <v>45133</v>
      </c>
    </row>
    <row r="14" spans="1:21" x14ac:dyDescent="0.25">
      <c r="A14" s="155" t="str">
        <f t="array" ref="A14">IFERROR(INDEX(Lists!$B$2:$B$200,SMALL(IF(Lists!$H$2:$H$200="Yes",ROW(Lists!$B$2:$B$200)),ROW(10:10))-1,1),"")</f>
        <v>Venezuela displacement in Chile</v>
      </c>
      <c r="B14" s="156" t="str">
        <f>VLOOKUP(A14,Lists!$B$2:$G$200,2,FALSE)</f>
        <v>CHL002</v>
      </c>
      <c r="C14" s="156" t="str">
        <f>VLOOKUP(B14,'INFORM Severity - hidden'!$C$5:$D$200,2,FALSE)</f>
        <v>Chile</v>
      </c>
      <c r="D14" s="156" t="str">
        <f>VLOOKUP(A14,Lists!$B$2:$G$200,3,FALSE)</f>
        <v>CHL</v>
      </c>
      <c r="E14" s="156" t="str">
        <f>VLOOKUP(A14,Lists!$B$2:$G$200,5,FALSE)</f>
        <v>Displacement</v>
      </c>
      <c r="F14" s="161">
        <f t="shared" si="0"/>
        <v>2.6</v>
      </c>
      <c r="G14" s="162">
        <f t="shared" si="1"/>
        <v>3</v>
      </c>
      <c r="H14" s="162" t="str">
        <f t="shared" si="2"/>
        <v>Medium</v>
      </c>
      <c r="I14" s="160" t="str">
        <f>INDEX(Trends!$D$3:$D$404,MATCH(B14,Trends!$C$3:$C$404,0))</f>
        <v>Increasing</v>
      </c>
      <c r="J14" s="162" t="str">
        <f>VLOOKUP($B14,Reliability!$A$3:$I$170,9,FALSE)</f>
        <v>Very High</v>
      </c>
      <c r="K14" s="163">
        <f t="shared" si="3"/>
        <v>3.8</v>
      </c>
      <c r="L14" s="163">
        <f>VLOOKUP($B14,'Impact of the crisis'!$C$6:$N$170,12,FALSE)</f>
        <v>4.8</v>
      </c>
      <c r="M14" s="163">
        <f>VLOOKUP($B14,'Impact of the crisis'!$C$6:$AB$170,26,FALSE)</f>
        <v>3</v>
      </c>
      <c r="N14" s="163">
        <f>VLOOKUP($B14,'Conditions of people affected'!$C$6:$R$170,16,FALSE)</f>
        <v>2.25</v>
      </c>
      <c r="O14" s="163">
        <f>VLOOKUP($B14,'Conditions of people affected'!$C$6:$R$170,9,FALSE)</f>
        <v>2.5</v>
      </c>
      <c r="P14" s="163">
        <f>VLOOKUP($B14,'Conditions of people affected'!$C$6:$R$170,15,FALSE)</f>
        <v>2</v>
      </c>
      <c r="Q14" s="163">
        <f t="shared" si="4"/>
        <v>2.1</v>
      </c>
      <c r="R14" s="163">
        <f>VLOOKUP($B14,'Complexity of the crisis'!$C$6:$AN$170,22,FALSE)</f>
        <v>1.6</v>
      </c>
      <c r="S14" s="164">
        <f>VLOOKUP($B14,'Complexity of the crisis'!$C$6:$AN$170,38,FALSE)</f>
        <v>2.5</v>
      </c>
      <c r="T14" s="159" t="str">
        <f>VLOOKUP(B14,Lists!$C$3:$E$163,3,FALSE)</f>
        <v>Americas</v>
      </c>
      <c r="U14" s="178">
        <f>VLOOKUP(B14,'INFORM Severity - hidden'!$C$5:$V$200,20,FALSE)</f>
        <v>45138</v>
      </c>
    </row>
    <row r="15" spans="1:21" x14ac:dyDescent="0.25">
      <c r="A15" s="155" t="str">
        <f t="array" ref="A15">IFERROR(INDEX(Lists!$B$2:$B$200,SMALL(IF(Lists!$H$2:$H$200="Yes",ROW(Lists!$B$2:$B$200)),ROW(11:11))-1,1),"")</f>
        <v>Multiple crises in Cameroon</v>
      </c>
      <c r="B15" s="156" t="str">
        <f>VLOOKUP(A15,Lists!$B$2:$G$200,2,FALSE)</f>
        <v>CMR001</v>
      </c>
      <c r="C15" s="156" t="str">
        <f>VLOOKUP(B15,'INFORM Severity - hidden'!$C$5:$D$200,2,FALSE)</f>
        <v>Cameroon</v>
      </c>
      <c r="D15" s="156" t="str">
        <f>VLOOKUP(A15,Lists!$B$2:$G$200,3,FALSE)</f>
        <v>CMR</v>
      </c>
      <c r="E15" s="156" t="str">
        <f>VLOOKUP(A15,Lists!$B$2:$G$200,5,FALSE)</f>
        <v>Conflict,Displacement</v>
      </c>
      <c r="F15" s="161">
        <f t="shared" si="0"/>
        <v>3.8</v>
      </c>
      <c r="G15" s="162">
        <f t="shared" si="1"/>
        <v>4</v>
      </c>
      <c r="H15" s="162" t="str">
        <f t="shared" si="2"/>
        <v>High</v>
      </c>
      <c r="I15" s="160" t="str">
        <f>INDEX(Trends!$D$3:$D$404,MATCH(B15,Trends!$C$3:$C$404,0))</f>
        <v>Decreasing</v>
      </c>
      <c r="J15" s="162" t="str">
        <f>VLOOKUP($B15,Reliability!$A$3:$I$170,9,FALSE)</f>
        <v>Very High</v>
      </c>
      <c r="K15" s="163">
        <f t="shared" si="3"/>
        <v>4.0999999999999996</v>
      </c>
      <c r="L15" s="163">
        <f>VLOOKUP($B15,'Impact of the crisis'!$C$6:$N$170,12,FALSE)</f>
        <v>4.8</v>
      </c>
      <c r="M15" s="163">
        <f>VLOOKUP($B15,'Impact of the crisis'!$C$6:$AB$170,26,FALSE)</f>
        <v>3.7</v>
      </c>
      <c r="N15" s="163">
        <f>VLOOKUP($B15,'Conditions of people affected'!$C$6:$R$170,16,FALSE)</f>
        <v>3.65</v>
      </c>
      <c r="O15" s="163">
        <f>VLOOKUP($B15,'Conditions of people affected'!$C$6:$R$170,9,FALSE)</f>
        <v>4.3</v>
      </c>
      <c r="P15" s="163">
        <f>VLOOKUP($B15,'Conditions of people affected'!$C$6:$R$170,15,FALSE)</f>
        <v>3</v>
      </c>
      <c r="Q15" s="163">
        <f t="shared" si="4"/>
        <v>3.8</v>
      </c>
      <c r="R15" s="163">
        <f>VLOOKUP($B15,'Complexity of the crisis'!$C$6:$AN$170,22,FALSE)</f>
        <v>3.6</v>
      </c>
      <c r="S15" s="164">
        <f>VLOOKUP($B15,'Complexity of the crisis'!$C$6:$AN$170,38,FALSE)</f>
        <v>4</v>
      </c>
      <c r="T15" s="159" t="str">
        <f>VLOOKUP(B15,Lists!$C$3:$E$163,3,FALSE)</f>
        <v>Africa</v>
      </c>
      <c r="U15" s="178">
        <f>VLOOKUP(B15,'INFORM Severity - hidden'!$C$5:$V$200,20,FALSE)</f>
        <v>45133</v>
      </c>
    </row>
    <row r="16" spans="1:21" x14ac:dyDescent="0.25">
      <c r="A16" s="155" t="str">
        <f t="array" ref="A16">IFERROR(INDEX(Lists!$B$2:$B$200,SMALL(IF(Lists!$H$2:$H$200="Yes",ROW(Lists!$B$2:$B$200)),ROW(12:12))-1,1),"")</f>
        <v>Complex crisis in DRC</v>
      </c>
      <c r="B16" s="156" t="str">
        <f>VLOOKUP(A16,Lists!$B$2:$G$200,2,FALSE)</f>
        <v>COD001</v>
      </c>
      <c r="C16" s="156" t="str">
        <f>VLOOKUP(B16,'INFORM Severity - hidden'!$C$5:$D$200,2,FALSE)</f>
        <v>DRC</v>
      </c>
      <c r="D16" s="156" t="str">
        <f>VLOOKUP(A16,Lists!$B$2:$G$200,3,FALSE)</f>
        <v>COD</v>
      </c>
      <c r="E16" s="156" t="str">
        <f>VLOOKUP(A16,Lists!$B$2:$G$200,5,FALSE)</f>
        <v>Conflict,Displacement,Socio-political</v>
      </c>
      <c r="F16" s="161">
        <f t="shared" si="0"/>
        <v>4.4000000000000004</v>
      </c>
      <c r="G16" s="162">
        <f t="shared" si="1"/>
        <v>5</v>
      </c>
      <c r="H16" s="162" t="str">
        <f t="shared" si="2"/>
        <v>Very High</v>
      </c>
      <c r="I16" s="160" t="str">
        <f>INDEX(Trends!$D$3:$D$404,MATCH(B16,Trends!$C$3:$C$404,0))</f>
        <v>Decreasing</v>
      </c>
      <c r="J16" s="162" t="str">
        <f>VLOOKUP($B16,Reliability!$A$3:$I$170,9,FALSE)</f>
        <v>Very High</v>
      </c>
      <c r="K16" s="163">
        <f t="shared" si="3"/>
        <v>4.4000000000000004</v>
      </c>
      <c r="L16" s="163">
        <f>VLOOKUP($B16,'Impact of the crisis'!$C$6:$N$170,12,FALSE)</f>
        <v>5</v>
      </c>
      <c r="M16" s="163">
        <f>VLOOKUP($B16,'Impact of the crisis'!$C$6:$AB$170,26,FALSE)</f>
        <v>4</v>
      </c>
      <c r="N16" s="163">
        <f>VLOOKUP($B16,'Conditions of people affected'!$C$6:$R$170,16,FALSE)</f>
        <v>4.5</v>
      </c>
      <c r="O16" s="163">
        <f>VLOOKUP($B16,'Conditions of people affected'!$C$6:$R$170,9,FALSE)</f>
        <v>5</v>
      </c>
      <c r="P16" s="163">
        <f>VLOOKUP($B16,'Conditions of people affected'!$C$6:$R$170,15,FALSE)</f>
        <v>4</v>
      </c>
      <c r="Q16" s="163">
        <f t="shared" si="4"/>
        <v>4.4000000000000004</v>
      </c>
      <c r="R16" s="163">
        <f>VLOOKUP($B16,'Complexity of the crisis'!$C$6:$AN$170,22,FALSE)</f>
        <v>4.3</v>
      </c>
      <c r="S16" s="164">
        <f>VLOOKUP($B16,'Complexity of the crisis'!$C$6:$AN$170,38,FALSE)</f>
        <v>4.5</v>
      </c>
      <c r="T16" s="159" t="str">
        <f>VLOOKUP(B16,Lists!$C$3:$E$163,3,FALSE)</f>
        <v>Africa</v>
      </c>
      <c r="U16" s="178">
        <f>VLOOKUP(B16,'INFORM Severity - hidden'!$C$5:$V$200,20,FALSE)</f>
        <v>45163</v>
      </c>
    </row>
    <row r="17" spans="1:21" x14ac:dyDescent="0.25">
      <c r="A17" s="155" t="str">
        <f t="array" ref="A17">IFERROR(INDEX(Lists!$B$2:$B$200,SMALL(IF(Lists!$H$2:$H$200="Yes",ROW(Lists!$B$2:$B$200)),ROW(13:13))-1,1),"")</f>
        <v>Complex crisis in Congo</v>
      </c>
      <c r="B17" s="156" t="str">
        <f>VLOOKUP(A17,Lists!$B$2:$G$200,2,FALSE)</f>
        <v>COG001</v>
      </c>
      <c r="C17" s="156" t="str">
        <f>VLOOKUP(B17,'INFORM Severity - hidden'!$C$5:$D$200,2,FALSE)</f>
        <v>Congo</v>
      </c>
      <c r="D17" s="156" t="str">
        <f>VLOOKUP(A17,Lists!$B$2:$G$200,3,FALSE)</f>
        <v>COG</v>
      </c>
      <c r="E17" s="156" t="str">
        <f>VLOOKUP(A17,Lists!$B$2:$G$200,5,FALSE)</f>
        <v>Conflict</v>
      </c>
      <c r="F17" s="161">
        <f t="shared" si="0"/>
        <v>2.2999999999999998</v>
      </c>
      <c r="G17" s="162">
        <f t="shared" si="1"/>
        <v>3</v>
      </c>
      <c r="H17" s="162" t="str">
        <f t="shared" si="2"/>
        <v>Medium</v>
      </c>
      <c r="I17" s="160" t="str">
        <f>INDEX(Trends!$D$3:$D$404,MATCH(B17,Trends!$C$3:$C$404,0))</f>
        <v>Increasing</v>
      </c>
      <c r="J17" s="162" t="str">
        <f>VLOOKUP($B17,Reliability!$A$3:$I$170,9,FALSE)</f>
        <v>High</v>
      </c>
      <c r="K17" s="163">
        <f t="shared" si="3"/>
        <v>2.9</v>
      </c>
      <c r="L17" s="163">
        <f>VLOOKUP($B17,'Impact of the crisis'!$C$6:$N$170,12,FALSE)</f>
        <v>4.2</v>
      </c>
      <c r="M17" s="163">
        <f>VLOOKUP($B17,'Impact of the crisis'!$C$6:$AB$170,26,FALSE)</f>
        <v>2</v>
      </c>
      <c r="N17" s="163">
        <f>VLOOKUP($B17,'Conditions of people affected'!$C$6:$R$170,16,FALSE)</f>
        <v>1.95</v>
      </c>
      <c r="O17" s="163">
        <f>VLOOKUP($B17,'Conditions of people affected'!$C$6:$R$170,9,FALSE)</f>
        <v>1.9</v>
      </c>
      <c r="P17" s="163">
        <f>VLOOKUP($B17,'Conditions of people affected'!$C$6:$R$170,15,FALSE)</f>
        <v>2</v>
      </c>
      <c r="Q17" s="163">
        <f t="shared" si="4"/>
        <v>2.2000000000000002</v>
      </c>
      <c r="R17" s="163">
        <f>VLOOKUP($B17,'Complexity of the crisis'!$C$6:$AN$170,22,FALSE)</f>
        <v>2.8</v>
      </c>
      <c r="S17" s="164">
        <f>VLOOKUP($B17,'Complexity of the crisis'!$C$6:$AN$170,38,FALSE)</f>
        <v>1.5</v>
      </c>
      <c r="T17" s="159" t="str">
        <f>VLOOKUP(B17,Lists!$C$3:$E$163,3,FALSE)</f>
        <v>Africa</v>
      </c>
      <c r="U17" s="178">
        <f>VLOOKUP(B17,'INFORM Severity - hidden'!$C$5:$V$200,20,FALSE)</f>
        <v>45133</v>
      </c>
    </row>
    <row r="18" spans="1:21" x14ac:dyDescent="0.25">
      <c r="A18" s="155" t="str">
        <f t="array" ref="A18">IFERROR(INDEX(Lists!$B$2:$B$200,SMALL(IF(Lists!$H$2:$H$200="Yes",ROW(Lists!$B$2:$B$200)),ROW(14:14))-1,1),"")</f>
        <v>Complex crisis in Colombia</v>
      </c>
      <c r="B18" s="156" t="str">
        <f>VLOOKUP(A18,Lists!$B$2:$G$200,2,FALSE)</f>
        <v>COL001</v>
      </c>
      <c r="C18" s="156" t="str">
        <f>VLOOKUP(B18,'INFORM Severity - hidden'!$C$5:$D$200,2,FALSE)</f>
        <v>Colombia</v>
      </c>
      <c r="D18" s="156" t="str">
        <f>VLOOKUP(A18,Lists!$B$2:$G$200,3,FALSE)</f>
        <v>COL</v>
      </c>
      <c r="E18" s="156" t="str">
        <f>VLOOKUP(A18,Lists!$B$2:$G$200,5,FALSE)</f>
        <v>Socio-political,Conflict,Violence,Floods,Displacement</v>
      </c>
      <c r="F18" s="161">
        <f t="shared" si="0"/>
        <v>4</v>
      </c>
      <c r="G18" s="162">
        <f t="shared" si="1"/>
        <v>4</v>
      </c>
      <c r="H18" s="162" t="str">
        <f t="shared" si="2"/>
        <v>High</v>
      </c>
      <c r="I18" s="160" t="str">
        <f>INDEX(Trends!$D$3:$D$404,MATCH(B18,Trends!$C$3:$C$404,0))</f>
        <v>Decreasing</v>
      </c>
      <c r="J18" s="162" t="str">
        <f>VLOOKUP($B18,Reliability!$A$3:$I$170,9,FALSE)</f>
        <v>Very High</v>
      </c>
      <c r="K18" s="163">
        <f t="shared" si="3"/>
        <v>4.5</v>
      </c>
      <c r="L18" s="163">
        <f>VLOOKUP($B18,'Impact of the crisis'!$C$6:$N$170,12,FALSE)</f>
        <v>5</v>
      </c>
      <c r="M18" s="163">
        <f>VLOOKUP($B18,'Impact of the crisis'!$C$6:$AB$170,26,FALSE)</f>
        <v>4.0999999999999996</v>
      </c>
      <c r="N18" s="163">
        <f>VLOOKUP($B18,'Conditions of people affected'!$C$6:$R$170,16,FALSE)</f>
        <v>4.4000000000000004</v>
      </c>
      <c r="O18" s="163">
        <f>VLOOKUP($B18,'Conditions of people affected'!$C$6:$R$170,9,FALSE)</f>
        <v>4.8</v>
      </c>
      <c r="P18" s="163">
        <f>VLOOKUP($B18,'Conditions of people affected'!$C$6:$R$170,15,FALSE)</f>
        <v>4</v>
      </c>
      <c r="Q18" s="163">
        <f t="shared" si="4"/>
        <v>3.1</v>
      </c>
      <c r="R18" s="163">
        <f>VLOOKUP($B18,'Complexity of the crisis'!$C$6:$AN$170,22,FALSE)</f>
        <v>3.1</v>
      </c>
      <c r="S18" s="164">
        <f>VLOOKUP($B18,'Complexity of the crisis'!$C$6:$AN$170,38,FALSE)</f>
        <v>3</v>
      </c>
      <c r="T18" s="159" t="str">
        <f>VLOOKUP(B18,Lists!$C$3:$E$163,3,FALSE)</f>
        <v>Americas</v>
      </c>
      <c r="U18" s="178">
        <f>VLOOKUP(B18,'INFORM Severity - hidden'!$C$5:$V$200,20,FALSE)</f>
        <v>45138</v>
      </c>
    </row>
    <row r="19" spans="1:21" x14ac:dyDescent="0.25">
      <c r="A19" s="155" t="str">
        <f t="array" ref="A19">IFERROR(INDEX(Lists!$B$2:$B$200,SMALL(IF(Lists!$H$2:$H$200="Yes",ROW(Lists!$B$2:$B$200)),ROW(15:15))-1,1),"")</f>
        <v>Nicaraguan refugees in Costa Rica</v>
      </c>
      <c r="B19" s="156" t="str">
        <f>VLOOKUP(A19,Lists!$B$2:$G$200,2,FALSE)</f>
        <v>CRI002</v>
      </c>
      <c r="C19" s="156" t="str">
        <f>VLOOKUP(B19,'INFORM Severity - hidden'!$C$5:$D$200,2,FALSE)</f>
        <v>Costa Rica</v>
      </c>
      <c r="D19" s="156" t="str">
        <f>VLOOKUP(A19,Lists!$B$2:$G$200,3,FALSE)</f>
        <v>CRI</v>
      </c>
      <c r="E19" s="156" t="str">
        <f>VLOOKUP(A19,Lists!$B$2:$G$200,5,FALSE)</f>
        <v>Displacement</v>
      </c>
      <c r="F19" s="161">
        <f t="shared" si="0"/>
        <v>2.1</v>
      </c>
      <c r="G19" s="162">
        <f t="shared" si="1"/>
        <v>3</v>
      </c>
      <c r="H19" s="162" t="str">
        <f t="shared" si="2"/>
        <v>Medium</v>
      </c>
      <c r="I19" s="160" t="str">
        <f>INDEX(Trends!$D$3:$D$404,MATCH(B19,Trends!$C$3:$C$404,0))</f>
        <v>Stable</v>
      </c>
      <c r="J19" s="162" t="str">
        <f>VLOOKUP($B19,Reliability!$A$3:$I$170,9,FALSE)</f>
        <v>Medium</v>
      </c>
      <c r="K19" s="163">
        <f t="shared" si="3"/>
        <v>2.4</v>
      </c>
      <c r="L19" s="163">
        <f>VLOOKUP($B19,'Impact of the crisis'!$C$6:$N$170,12,FALSE)</f>
        <v>0.7</v>
      </c>
      <c r="M19" s="163">
        <f>VLOOKUP($B19,'Impact of the crisis'!$C$6:$AB$170,26,FALSE)</f>
        <v>3.1</v>
      </c>
      <c r="N19" s="163">
        <f>VLOOKUP($B19,'Conditions of people affected'!$C$6:$R$170,16,FALSE)</f>
        <v>2.6</v>
      </c>
      <c r="O19" s="163">
        <f>VLOOKUP($B19,'Conditions of people affected'!$C$6:$R$170,9,FALSE)</f>
        <v>2.2000000000000002</v>
      </c>
      <c r="P19" s="163">
        <f>VLOOKUP($B19,'Conditions of people affected'!$C$6:$R$170,15,FALSE)</f>
        <v>3</v>
      </c>
      <c r="Q19" s="163">
        <f t="shared" si="4"/>
        <v>1</v>
      </c>
      <c r="R19" s="163">
        <f>VLOOKUP($B19,'Complexity of the crisis'!$C$6:$AN$170,22,FALSE)</f>
        <v>0.9</v>
      </c>
      <c r="S19" s="164">
        <f>VLOOKUP($B19,'Complexity of the crisis'!$C$6:$AN$170,38,FALSE)</f>
        <v>1</v>
      </c>
      <c r="T19" s="159" t="str">
        <f>VLOOKUP(B19,Lists!$C$3:$E$163,3,FALSE)</f>
        <v>Americas</v>
      </c>
      <c r="U19" s="178">
        <f>VLOOKUP(B19,'INFORM Severity - hidden'!$C$5:$V$200,20,FALSE)</f>
        <v>45138</v>
      </c>
    </row>
    <row r="20" spans="1:21" x14ac:dyDescent="0.25">
      <c r="A20" s="155" t="str">
        <f t="array" ref="A20">IFERROR(INDEX(Lists!$B$2:$B$200,SMALL(IF(Lists!$H$2:$H$200="Yes",ROW(Lists!$B$2:$B$200)),ROW(16:16))-1,1),"")</f>
        <v>Multiple crises in Djibouti</v>
      </c>
      <c r="B20" s="156" t="str">
        <f>VLOOKUP(A20,Lists!$B$2:$G$200,2,FALSE)</f>
        <v>DJI001</v>
      </c>
      <c r="C20" s="156" t="str">
        <f>VLOOKUP(B20,'INFORM Severity - hidden'!$C$5:$D$200,2,FALSE)</f>
        <v>Djibouti</v>
      </c>
      <c r="D20" s="156" t="str">
        <f>VLOOKUP(A20,Lists!$B$2:$G$200,3,FALSE)</f>
        <v>DJI</v>
      </c>
      <c r="E20" s="156" t="str">
        <f>VLOOKUP(A20,Lists!$B$2:$G$200,5,FALSE)</f>
        <v>Displacement,Drought</v>
      </c>
      <c r="F20" s="161">
        <f t="shared" si="0"/>
        <v>2.9</v>
      </c>
      <c r="G20" s="162">
        <f t="shared" si="1"/>
        <v>3</v>
      </c>
      <c r="H20" s="162" t="str">
        <f t="shared" si="2"/>
        <v>Medium</v>
      </c>
      <c r="I20" s="160" t="str">
        <f>INDEX(Trends!$D$3:$D$404,MATCH(B20,Trends!$C$3:$C$404,0))</f>
        <v>Increasing</v>
      </c>
      <c r="J20" s="162" t="str">
        <f>VLOOKUP($B20,Reliability!$A$3:$I$170,9,FALSE)</f>
        <v>Very High</v>
      </c>
      <c r="K20" s="163">
        <f t="shared" si="3"/>
        <v>2.5</v>
      </c>
      <c r="L20" s="163">
        <f>VLOOKUP($B20,'Impact of the crisis'!$C$6:$N$170,12,FALSE)</f>
        <v>3.2</v>
      </c>
      <c r="M20" s="163">
        <f>VLOOKUP($B20,'Impact of the crisis'!$C$6:$AB$170,26,FALSE)</f>
        <v>2.1</v>
      </c>
      <c r="N20" s="163">
        <f>VLOOKUP($B20,'Conditions of people affected'!$C$6:$R$170,16,FALSE)</f>
        <v>3.25</v>
      </c>
      <c r="O20" s="163">
        <f>VLOOKUP($B20,'Conditions of people affected'!$C$6:$R$170,9,FALSE)</f>
        <v>2.5</v>
      </c>
      <c r="P20" s="163">
        <f>VLOOKUP($B20,'Conditions of people affected'!$C$6:$R$170,15,FALSE)</f>
        <v>4</v>
      </c>
      <c r="Q20" s="163">
        <f t="shared" si="4"/>
        <v>2.6</v>
      </c>
      <c r="R20" s="163">
        <f>VLOOKUP($B20,'Complexity of the crisis'!$C$6:$AN$170,22,FALSE)</f>
        <v>2.6</v>
      </c>
      <c r="S20" s="164">
        <f>VLOOKUP($B20,'Complexity of the crisis'!$C$6:$AN$170,38,FALSE)</f>
        <v>2.5</v>
      </c>
      <c r="T20" s="159" t="str">
        <f>VLOOKUP(B20,Lists!$C$3:$E$163,3,FALSE)</f>
        <v>Africa</v>
      </c>
      <c r="U20" s="178">
        <f>VLOOKUP(B20,'INFORM Severity - hidden'!$C$5:$V$200,20,FALSE)</f>
        <v>45138</v>
      </c>
    </row>
    <row r="21" spans="1:21" x14ac:dyDescent="0.25">
      <c r="A21" s="155" t="str">
        <f t="array" ref="A21">IFERROR(INDEX(Lists!$B$2:$B$200,SMALL(IF(Lists!$H$2:$H$200="Yes",ROW(Lists!$B$2:$B$200)),ROW(17:17))-1,1),"")</f>
        <v>Venezuela displacement in Dominican Republic</v>
      </c>
      <c r="B21" s="156" t="str">
        <f>VLOOKUP(A21,Lists!$B$2:$G$200,2,FALSE)</f>
        <v>DOM002</v>
      </c>
      <c r="C21" s="156" t="str">
        <f>VLOOKUP(B21,'INFORM Severity - hidden'!$C$5:$D$200,2,FALSE)</f>
        <v>Dominican Republic</v>
      </c>
      <c r="D21" s="156" t="str">
        <f>VLOOKUP(A21,Lists!$B$2:$G$200,3,FALSE)</f>
        <v>DOM</v>
      </c>
      <c r="E21" s="156" t="str">
        <f>VLOOKUP(A21,Lists!$B$2:$G$200,5,FALSE)</f>
        <v>Displacement</v>
      </c>
      <c r="F21" s="161">
        <f t="shared" si="0"/>
        <v>1.8</v>
      </c>
      <c r="G21" s="162">
        <f t="shared" si="1"/>
        <v>2</v>
      </c>
      <c r="H21" s="162" t="str">
        <f t="shared" si="2"/>
        <v>Low</v>
      </c>
      <c r="I21" s="160" t="str">
        <f>INDEX(Trends!$D$3:$D$404,MATCH(B21,Trends!$C$3:$C$404,0))</f>
        <v>Decreasing</v>
      </c>
      <c r="J21" s="162" t="str">
        <f>VLOOKUP($B21,Reliability!$A$3:$I$170,9,FALSE)</f>
        <v>Medium</v>
      </c>
      <c r="K21" s="163">
        <f t="shared" si="3"/>
        <v>3.2</v>
      </c>
      <c r="L21" s="163">
        <f>VLOOKUP($B21,'Impact of the crisis'!$C$6:$N$170,12,FALSE)</f>
        <v>4.0999999999999996</v>
      </c>
      <c r="M21" s="163">
        <f>VLOOKUP($B21,'Impact of the crisis'!$C$6:$AB$170,26,FALSE)</f>
        <v>2.6</v>
      </c>
      <c r="N21" s="163">
        <f>VLOOKUP($B21,'Conditions of people affected'!$C$6:$R$170,16,FALSE)</f>
        <v>1.35</v>
      </c>
      <c r="O21" s="163">
        <f>VLOOKUP($B21,'Conditions of people affected'!$C$6:$R$170,9,FALSE)</f>
        <v>1.7</v>
      </c>
      <c r="P21" s="163">
        <f>VLOOKUP($B21,'Conditions of people affected'!$C$6:$R$170,15,FALSE)</f>
        <v>1</v>
      </c>
      <c r="Q21" s="163">
        <f t="shared" si="4"/>
        <v>1.2</v>
      </c>
      <c r="R21" s="163">
        <f>VLOOKUP($B21,'Complexity of the crisis'!$C$6:$AN$170,22,FALSE)</f>
        <v>1.4</v>
      </c>
      <c r="S21" s="164">
        <f>VLOOKUP($B21,'Complexity of the crisis'!$C$6:$AN$170,38,FALSE)</f>
        <v>1</v>
      </c>
      <c r="T21" s="159" t="str">
        <f>VLOOKUP(B21,Lists!$C$3:$E$163,3,FALSE)</f>
        <v>Americas</v>
      </c>
      <c r="U21" s="178">
        <f>VLOOKUP(B21,'INFORM Severity - hidden'!$C$5:$V$200,20,FALSE)</f>
        <v>45138</v>
      </c>
    </row>
    <row r="22" spans="1:21" x14ac:dyDescent="0.25">
      <c r="A22" s="155" t="str">
        <f t="array" ref="A22">IFERROR(INDEX(Lists!$B$2:$B$200,SMALL(IF(Lists!$H$2:$H$200="Yes",ROW(Lists!$B$2:$B$200)),ROW(18:18))-1,1),"")</f>
        <v>Multiple crises in Algeria</v>
      </c>
      <c r="B22" s="156" t="str">
        <f>VLOOKUP(A22,Lists!$B$2:$G$200,2,FALSE)</f>
        <v>DZA004</v>
      </c>
      <c r="C22" s="156" t="str">
        <f>VLOOKUP(B22,'INFORM Severity - hidden'!$C$5:$D$200,2,FALSE)</f>
        <v>Algeria</v>
      </c>
      <c r="D22" s="156" t="str">
        <f>VLOOKUP(A22,Lists!$B$2:$G$200,3,FALSE)</f>
        <v>DZA</v>
      </c>
      <c r="E22" s="156" t="str">
        <f>VLOOKUP(A22,Lists!$B$2:$G$200,5,FALSE)</f>
        <v>Displacement</v>
      </c>
      <c r="F22" s="161">
        <f t="shared" si="0"/>
        <v>2.6</v>
      </c>
      <c r="G22" s="162">
        <f t="shared" si="1"/>
        <v>3</v>
      </c>
      <c r="H22" s="162" t="str">
        <f t="shared" si="2"/>
        <v>Medium</v>
      </c>
      <c r="I22" s="160" t="str">
        <f>INDEX(Trends!$D$3:$D$404,MATCH(B22,Trends!$C$3:$C$404,0))</f>
        <v>Decreasing</v>
      </c>
      <c r="J22" s="162" t="str">
        <f>VLOOKUP($B22,Reliability!$A$3:$I$170,9,FALSE)</f>
        <v>High</v>
      </c>
      <c r="K22" s="163">
        <f t="shared" si="3"/>
        <v>3.8</v>
      </c>
      <c r="L22" s="163">
        <f>VLOOKUP($B22,'Impact of the crisis'!$C$6:$N$170,12,FALSE)</f>
        <v>5</v>
      </c>
      <c r="M22" s="163">
        <f>VLOOKUP($B22,'Impact of the crisis'!$C$6:$AB$170,26,FALSE)</f>
        <v>2.9</v>
      </c>
      <c r="N22" s="163">
        <f>VLOOKUP($B22,'Conditions of people affected'!$C$6:$R$170,16,FALSE)</f>
        <v>1.8</v>
      </c>
      <c r="O22" s="163">
        <f>VLOOKUP($B22,'Conditions of people affected'!$C$6:$R$170,9,FALSE)</f>
        <v>2.6</v>
      </c>
      <c r="P22" s="163">
        <f>VLOOKUP($B22,'Conditions of people affected'!$C$6:$R$170,15,FALSE)</f>
        <v>1</v>
      </c>
      <c r="Q22" s="163">
        <f t="shared" si="4"/>
        <v>2.7</v>
      </c>
      <c r="R22" s="163">
        <f>VLOOKUP($B22,'Complexity of the crisis'!$C$6:$AN$170,22,FALSE)</f>
        <v>2.8</v>
      </c>
      <c r="S22" s="164">
        <f>VLOOKUP($B22,'Complexity of the crisis'!$C$6:$AN$170,38,FALSE)</f>
        <v>2.5</v>
      </c>
      <c r="T22" s="159" t="str">
        <f>VLOOKUP(B22,Lists!$C$3:$E$163,3,FALSE)</f>
        <v>Africa</v>
      </c>
      <c r="U22" s="178">
        <f>VLOOKUP(B22,'INFORM Severity - hidden'!$C$5:$V$200,20,FALSE)</f>
        <v>45129</v>
      </c>
    </row>
    <row r="23" spans="1:21" x14ac:dyDescent="0.25">
      <c r="A23" s="155" t="str">
        <f t="array" ref="A23">IFERROR(INDEX(Lists!$B$2:$B$200,SMALL(IF(Lists!$H$2:$H$200="Yes",ROW(Lists!$B$2:$B$200)),ROW(19:19))-1,1),"")</f>
        <v>Venezuela displacement in Ecuador</v>
      </c>
      <c r="B23" s="156" t="str">
        <f>VLOOKUP(A23,Lists!$B$2:$G$200,2,FALSE)</f>
        <v>ECU002</v>
      </c>
      <c r="C23" s="156" t="str">
        <f>VLOOKUP(B23,'INFORM Severity - hidden'!$C$5:$D$200,2,FALSE)</f>
        <v>Ecuador</v>
      </c>
      <c r="D23" s="156" t="str">
        <f>VLOOKUP(A23,Lists!$B$2:$G$200,3,FALSE)</f>
        <v>ECU</v>
      </c>
      <c r="E23" s="156" t="str">
        <f>VLOOKUP(A23,Lists!$B$2:$G$200,5,FALSE)</f>
        <v>Displacement</v>
      </c>
      <c r="F23" s="161">
        <f t="shared" si="0"/>
        <v>2.7</v>
      </c>
      <c r="G23" s="162">
        <f t="shared" si="1"/>
        <v>3</v>
      </c>
      <c r="H23" s="162" t="str">
        <f t="shared" si="2"/>
        <v>Medium</v>
      </c>
      <c r="I23" s="160" t="str">
        <f>INDEX(Trends!$D$3:$D$404,MATCH(B23,Trends!$C$3:$C$404,0))</f>
        <v>Decreasing</v>
      </c>
      <c r="J23" s="162" t="str">
        <f>VLOOKUP($B23,Reliability!$A$3:$I$170,9,FALSE)</f>
        <v>Very High</v>
      </c>
      <c r="K23" s="163">
        <f t="shared" si="3"/>
        <v>3.5</v>
      </c>
      <c r="L23" s="163">
        <f>VLOOKUP($B23,'Impact of the crisis'!$C$6:$N$170,12,FALSE)</f>
        <v>4.5999999999999996</v>
      </c>
      <c r="M23" s="163">
        <f>VLOOKUP($B23,'Impact of the crisis'!$C$6:$AB$170,26,FALSE)</f>
        <v>2.7</v>
      </c>
      <c r="N23" s="163">
        <f>VLOOKUP($B23,'Conditions of people affected'!$C$6:$R$170,16,FALSE)</f>
        <v>2.35</v>
      </c>
      <c r="O23" s="163">
        <f>VLOOKUP($B23,'Conditions of people affected'!$C$6:$R$170,9,FALSE)</f>
        <v>2.7</v>
      </c>
      <c r="P23" s="163">
        <f>VLOOKUP($B23,'Conditions of people affected'!$C$6:$R$170,15,FALSE)</f>
        <v>2</v>
      </c>
      <c r="Q23" s="163">
        <f t="shared" si="4"/>
        <v>2.5</v>
      </c>
      <c r="R23" s="163">
        <f>VLOOKUP($B23,'Complexity of the crisis'!$C$6:$AN$170,22,FALSE)</f>
        <v>2.5</v>
      </c>
      <c r="S23" s="164">
        <f>VLOOKUP($B23,'Complexity of the crisis'!$C$6:$AN$170,38,FALSE)</f>
        <v>2.5</v>
      </c>
      <c r="T23" s="159" t="str">
        <f>VLOOKUP(B23,Lists!$C$3:$E$163,3,FALSE)</f>
        <v>Americas</v>
      </c>
      <c r="U23" s="178">
        <f>VLOOKUP(B23,'INFORM Severity - hidden'!$C$5:$V$200,20,FALSE)</f>
        <v>45138</v>
      </c>
    </row>
    <row r="24" spans="1:21" x14ac:dyDescent="0.25">
      <c r="A24" s="155" t="str">
        <f t="array" ref="A24">IFERROR(INDEX(Lists!$B$2:$B$200,SMALL(IF(Lists!$H$2:$H$200="Yes",ROW(Lists!$B$2:$B$200)),ROW(20:20))-1,1),"")</f>
        <v>Refugees in Egypt</v>
      </c>
      <c r="B24" s="156" t="str">
        <f>VLOOKUP(A24,Lists!$B$2:$G$200,2,FALSE)</f>
        <v>EGY004</v>
      </c>
      <c r="C24" s="156" t="str">
        <f>VLOOKUP(B24,'INFORM Severity - hidden'!$C$5:$D$200,2,FALSE)</f>
        <v>Egypt</v>
      </c>
      <c r="D24" s="156" t="str">
        <f>VLOOKUP(A24,Lists!$B$2:$G$200,3,FALSE)</f>
        <v>EGY</v>
      </c>
      <c r="E24" s="156" t="str">
        <f>VLOOKUP(A24,Lists!$B$2:$G$200,5,FALSE)</f>
        <v>Displacement,Conflict</v>
      </c>
      <c r="F24" s="161">
        <f t="shared" si="0"/>
        <v>1.9</v>
      </c>
      <c r="G24" s="162">
        <f t="shared" si="1"/>
        <v>2</v>
      </c>
      <c r="H24" s="162" t="str">
        <f t="shared" si="2"/>
        <v>Low</v>
      </c>
      <c r="I24" s="160" t="str">
        <f>INDEX(Trends!$D$3:$D$404,MATCH(B24,Trends!$C$3:$C$404,0))</f>
        <v>-</v>
      </c>
      <c r="J24" s="162" t="str">
        <f>VLOOKUP($B24,Reliability!$A$3:$I$170,9,FALSE)</f>
        <v>Very High</v>
      </c>
      <c r="K24" s="163">
        <f t="shared" si="3"/>
        <v>1.9</v>
      </c>
      <c r="L24" s="163">
        <f>VLOOKUP($B24,'Impact of the crisis'!$C$6:$N$170,12,FALSE)</f>
        <v>2</v>
      </c>
      <c r="M24" s="163">
        <f>VLOOKUP($B24,'Impact of the crisis'!$C$6:$AB$170,26,FALSE)</f>
        <v>1.9</v>
      </c>
      <c r="N24" s="163">
        <f>VLOOKUP($B24,'Conditions of people affected'!$C$6:$R$170,16,FALSE)</f>
        <v>1.75</v>
      </c>
      <c r="O24" s="163">
        <f>VLOOKUP($B24,'Conditions of people affected'!$C$6:$R$170,9,FALSE)</f>
        <v>2.5</v>
      </c>
      <c r="P24" s="163">
        <f>VLOOKUP($B24,'Conditions of people affected'!$C$6:$R$170,15,FALSE)</f>
        <v>1</v>
      </c>
      <c r="Q24" s="163">
        <f t="shared" si="4"/>
        <v>2.2000000000000002</v>
      </c>
      <c r="R24" s="163">
        <f>VLOOKUP($B24,'Complexity of the crisis'!$C$6:$AN$170,22,FALSE)</f>
        <v>2.2999999999999998</v>
      </c>
      <c r="S24" s="164">
        <f>VLOOKUP($B24,'Complexity of the crisis'!$C$6:$AN$170,38,FALSE)</f>
        <v>2</v>
      </c>
      <c r="T24" s="159" t="str">
        <f>VLOOKUP(B24,Lists!$C$3:$E$163,3,FALSE)</f>
        <v>Africa</v>
      </c>
      <c r="U24" s="178">
        <f>VLOOKUP(B24,'INFORM Severity - hidden'!$C$5:$V$200,20,FALSE)</f>
        <v>45133</v>
      </c>
    </row>
    <row r="25" spans="1:21" x14ac:dyDescent="0.25">
      <c r="A25" s="155" t="str">
        <f t="array" ref="A25">IFERROR(INDEX(Lists!$B$2:$B$200,SMALL(IF(Lists!$H$2:$H$200="Yes",ROW(Lists!$B$2:$B$200)),ROW(21:21))-1,1),"")</f>
        <v>Complex crisis in Eritrea</v>
      </c>
      <c r="B25" s="156" t="str">
        <f>VLOOKUP(A25,Lists!$B$2:$G$200,2,FALSE)</f>
        <v>ERI001</v>
      </c>
      <c r="C25" s="156" t="str">
        <f>VLOOKUP(B25,'INFORM Severity - hidden'!$C$5:$D$200,2,FALSE)</f>
        <v>Eritrea</v>
      </c>
      <c r="D25" s="156" t="str">
        <f>VLOOKUP(A25,Lists!$B$2:$G$200,3,FALSE)</f>
        <v>ERI</v>
      </c>
      <c r="E25" s="156" t="str">
        <f>VLOOKUP(A25,Lists!$B$2:$G$200,5,FALSE)</f>
        <v>Socio-political,Displacement</v>
      </c>
      <c r="F25" s="161">
        <f t="shared" si="0"/>
        <v>3.5</v>
      </c>
      <c r="G25" s="162">
        <f t="shared" si="1"/>
        <v>4</v>
      </c>
      <c r="H25" s="162" t="str">
        <f t="shared" si="2"/>
        <v>High</v>
      </c>
      <c r="I25" s="160" t="str">
        <f>INDEX(Trends!$D$3:$D$404,MATCH(B25,Trends!$C$3:$C$404,0))</f>
        <v>Stable</v>
      </c>
      <c r="J25" s="162" t="str">
        <f>VLOOKUP($B25,Reliability!$A$3:$I$170,9,FALSE)</f>
        <v>High</v>
      </c>
      <c r="K25" s="163">
        <f t="shared" si="3"/>
        <v>2.9</v>
      </c>
      <c r="L25" s="163">
        <f>VLOOKUP($B25,'Impact of the crisis'!$C$6:$N$170,12,FALSE)</f>
        <v>3.8</v>
      </c>
      <c r="M25" s="163">
        <f>VLOOKUP($B25,'Impact of the crisis'!$C$6:$AB$170,26,FALSE)</f>
        <v>2.4</v>
      </c>
      <c r="N25" s="163">
        <f>VLOOKUP($B25,'Conditions of people affected'!$C$6:$R$170,16,FALSE)</f>
        <v>3.2</v>
      </c>
      <c r="O25" s="163">
        <f>VLOOKUP($B25,'Conditions of people affected'!$C$6:$R$170,9,FALSE)</f>
        <v>3.4</v>
      </c>
      <c r="P25" s="163">
        <f>VLOOKUP($B25,'Conditions of people affected'!$C$6:$R$170,15,FALSE)</f>
        <v>3</v>
      </c>
      <c r="Q25" s="163">
        <f t="shared" si="4"/>
        <v>4.3</v>
      </c>
      <c r="R25" s="163">
        <f>VLOOKUP($B25,'Complexity of the crisis'!$C$6:$AN$170,22,FALSE)</f>
        <v>3.3</v>
      </c>
      <c r="S25" s="164">
        <f>VLOOKUP($B25,'Complexity of the crisis'!$C$6:$AN$170,38,FALSE)</f>
        <v>5</v>
      </c>
      <c r="T25" s="159" t="str">
        <f>VLOOKUP(B25,Lists!$C$3:$E$163,3,FALSE)</f>
        <v>Africa</v>
      </c>
      <c r="U25" s="178">
        <f>VLOOKUP(B25,'INFORM Severity - hidden'!$C$5:$V$200,20,FALSE)</f>
        <v>45126</v>
      </c>
    </row>
    <row r="26" spans="1:21" x14ac:dyDescent="0.25">
      <c r="A26" s="155" t="str">
        <f t="array" ref="A26">IFERROR(INDEX(Lists!$B$2:$B$200,SMALL(IF(Lists!$H$2:$H$200="Yes",ROW(Lists!$B$2:$B$200)),ROW(22:22))-1,1),"")</f>
        <v>Mixed migration flows in Spain</v>
      </c>
      <c r="B26" s="156" t="str">
        <f>VLOOKUP(A26,Lists!$B$2:$G$200,2,FALSE)</f>
        <v>ESP002</v>
      </c>
      <c r="C26" s="156" t="str">
        <f>VLOOKUP(B26,'INFORM Severity - hidden'!$C$5:$D$200,2,FALSE)</f>
        <v>Spain</v>
      </c>
      <c r="D26" s="156" t="str">
        <f>VLOOKUP(A26,Lists!$B$2:$G$200,3,FALSE)</f>
        <v>ESP</v>
      </c>
      <c r="E26" s="156" t="str">
        <f>VLOOKUP(A26,Lists!$B$2:$G$200,5,FALSE)</f>
        <v>Displacement</v>
      </c>
      <c r="F26" s="161">
        <f t="shared" si="0"/>
        <v>1.8</v>
      </c>
      <c r="G26" s="162">
        <f t="shared" si="1"/>
        <v>2</v>
      </c>
      <c r="H26" s="162" t="str">
        <f t="shared" si="2"/>
        <v>Low</v>
      </c>
      <c r="I26" s="160" t="str">
        <f>INDEX(Trends!$D$3:$D$404,MATCH(B26,Trends!$C$3:$C$404,0))</f>
        <v>Stable</v>
      </c>
      <c r="J26" s="162" t="str">
        <f>VLOOKUP($B26,Reliability!$A$3:$I$170,9,FALSE)</f>
        <v>High</v>
      </c>
      <c r="K26" s="163">
        <f t="shared" si="3"/>
        <v>2.6</v>
      </c>
      <c r="L26" s="163">
        <f>VLOOKUP($B26,'Impact of the crisis'!$C$6:$N$170,12,FALSE)</f>
        <v>2.2999999999999998</v>
      </c>
      <c r="M26" s="163">
        <f>VLOOKUP($B26,'Impact of the crisis'!$C$6:$AB$170,26,FALSE)</f>
        <v>2.8</v>
      </c>
      <c r="N26" s="163">
        <f>VLOOKUP($B26,'Conditions of people affected'!$C$6:$R$170,16,FALSE)</f>
        <v>1.5</v>
      </c>
      <c r="O26" s="163">
        <f>VLOOKUP($B26,'Conditions of people affected'!$C$6:$R$170,9,FALSE)</f>
        <v>2</v>
      </c>
      <c r="P26" s="163">
        <f>VLOOKUP($B26,'Conditions of people affected'!$C$6:$R$170,15,FALSE)</f>
        <v>1</v>
      </c>
      <c r="Q26" s="163">
        <f t="shared" si="4"/>
        <v>1.6</v>
      </c>
      <c r="R26" s="163">
        <f>VLOOKUP($B26,'Complexity of the crisis'!$C$6:$AN$170,22,FALSE)</f>
        <v>1.6</v>
      </c>
      <c r="S26" s="164">
        <f>VLOOKUP($B26,'Complexity of the crisis'!$C$6:$AN$170,38,FALSE)</f>
        <v>1.5</v>
      </c>
      <c r="T26" s="159" t="str">
        <f>VLOOKUP(B26,Lists!$C$3:$E$163,3,FALSE)</f>
        <v>Europe</v>
      </c>
      <c r="U26" s="178">
        <f>VLOOKUP(B26,'INFORM Severity - hidden'!$C$5:$V$200,20,FALSE)</f>
        <v>45129</v>
      </c>
    </row>
    <row r="27" spans="1:21" x14ac:dyDescent="0.25">
      <c r="A27" s="155" t="str">
        <f t="array" ref="A27">IFERROR(INDEX(Lists!$B$2:$B$200,SMALL(IF(Lists!$H$2:$H$200="Yes",ROW(Lists!$B$2:$B$200)),ROW(23:23))-1,1),"")</f>
        <v>Complex crisis in Ethiopia</v>
      </c>
      <c r="B27" s="156" t="str">
        <f>VLOOKUP(A27,Lists!$B$2:$G$200,2,FALSE)</f>
        <v>ETH001</v>
      </c>
      <c r="C27" s="156" t="str">
        <f>VLOOKUP(B27,'INFORM Severity - hidden'!$C$5:$D$200,2,FALSE)</f>
        <v>Ethiopia</v>
      </c>
      <c r="D27" s="156" t="str">
        <f>VLOOKUP(A27,Lists!$B$2:$G$200,3,FALSE)</f>
        <v>ETH</v>
      </c>
      <c r="E27" s="156" t="str">
        <f>VLOOKUP(A27,Lists!$B$2:$G$200,5,FALSE)</f>
        <v>Displacement,Floods,Conflict</v>
      </c>
      <c r="F27" s="161">
        <f t="shared" si="0"/>
        <v>4.3</v>
      </c>
      <c r="G27" s="162">
        <f t="shared" si="1"/>
        <v>5</v>
      </c>
      <c r="H27" s="162" t="str">
        <f t="shared" si="2"/>
        <v>Very High</v>
      </c>
      <c r="I27" s="160" t="str">
        <f>INDEX(Trends!$D$3:$D$404,MATCH(B27,Trends!$C$3:$C$404,0))</f>
        <v>Decreasing</v>
      </c>
      <c r="J27" s="162" t="str">
        <f>VLOOKUP($B27,Reliability!$A$3:$I$170,9,FALSE)</f>
        <v>Very High</v>
      </c>
      <c r="K27" s="163">
        <f t="shared" si="3"/>
        <v>4.2</v>
      </c>
      <c r="L27" s="163">
        <f>VLOOKUP($B27,'Impact of the crisis'!$C$6:$N$170,12,FALSE)</f>
        <v>5</v>
      </c>
      <c r="M27" s="163">
        <f>VLOOKUP($B27,'Impact of the crisis'!$C$6:$AB$170,26,FALSE)</f>
        <v>3.6</v>
      </c>
      <c r="N27" s="163">
        <f>VLOOKUP($B27,'Conditions of people affected'!$C$6:$R$170,16,FALSE)</f>
        <v>4.5</v>
      </c>
      <c r="O27" s="163">
        <f>VLOOKUP($B27,'Conditions of people affected'!$C$6:$R$170,9,FALSE)</f>
        <v>5</v>
      </c>
      <c r="P27" s="163">
        <f>VLOOKUP($B27,'Conditions of people affected'!$C$6:$R$170,15,FALSE)</f>
        <v>4</v>
      </c>
      <c r="Q27" s="163">
        <f t="shared" si="4"/>
        <v>3.9</v>
      </c>
      <c r="R27" s="163">
        <f>VLOOKUP($B27,'Complexity of the crisis'!$C$6:$AN$170,22,FALSE)</f>
        <v>3.8</v>
      </c>
      <c r="S27" s="164">
        <f>VLOOKUP($B27,'Complexity of the crisis'!$C$6:$AN$170,38,FALSE)</f>
        <v>4</v>
      </c>
      <c r="T27" s="159" t="str">
        <f>VLOOKUP(B27,Lists!$C$3:$E$163,3,FALSE)</f>
        <v>Africa</v>
      </c>
      <c r="U27" s="178">
        <f>VLOOKUP(B27,'INFORM Severity - hidden'!$C$5:$V$200,20,FALSE)</f>
        <v>45163</v>
      </c>
    </row>
    <row r="28" spans="1:21" x14ac:dyDescent="0.25">
      <c r="A28" s="155" t="str">
        <f t="array" ref="A28">IFERROR(INDEX(Lists!$B$2:$B$200,SMALL(IF(Lists!$H$2:$H$200="Yes",ROW(Lists!$B$2:$B$200)),ROW(24:24))-1,1),"")</f>
        <v>Mixed migration flows in Greece</v>
      </c>
      <c r="B28" s="156" t="str">
        <f>VLOOKUP(A28,Lists!$B$2:$G$200,2,FALSE)</f>
        <v>GRC002</v>
      </c>
      <c r="C28" s="156" t="str">
        <f>VLOOKUP(B28,'INFORM Severity - hidden'!$C$5:$D$200,2,FALSE)</f>
        <v>Greece</v>
      </c>
      <c r="D28" s="156" t="str">
        <f>VLOOKUP(A28,Lists!$B$2:$G$200,3,FALSE)</f>
        <v>GRC</v>
      </c>
      <c r="E28" s="156" t="str">
        <f>VLOOKUP(A28,Lists!$B$2:$G$200,5,FALSE)</f>
        <v>Displacement</v>
      </c>
      <c r="F28" s="161">
        <f t="shared" si="0"/>
        <v>1.9</v>
      </c>
      <c r="G28" s="162">
        <f t="shared" si="1"/>
        <v>2</v>
      </c>
      <c r="H28" s="162" t="str">
        <f t="shared" si="2"/>
        <v>Low</v>
      </c>
      <c r="I28" s="160" t="str">
        <f>INDEX(Trends!$D$3:$D$404,MATCH(B28,Trends!$C$3:$C$404,0))</f>
        <v>Increasing</v>
      </c>
      <c r="J28" s="162" t="str">
        <f>VLOOKUP($B28,Reliability!$A$3:$I$170,9,FALSE)</f>
        <v>Medium</v>
      </c>
      <c r="K28" s="163">
        <f t="shared" si="3"/>
        <v>2.4</v>
      </c>
      <c r="L28" s="163">
        <f>VLOOKUP($B28,'Impact of the crisis'!$C$6:$N$170,12,FALSE)</f>
        <v>0.3</v>
      </c>
      <c r="M28" s="163">
        <f>VLOOKUP($B28,'Impact of the crisis'!$C$6:$AB$170,26,FALSE)</f>
        <v>3.1</v>
      </c>
      <c r="N28" s="163">
        <f>VLOOKUP($B28,'Conditions of people affected'!$C$6:$R$170,16,FALSE)</f>
        <v>1.75</v>
      </c>
      <c r="O28" s="163">
        <f>VLOOKUP($B28,'Conditions of people affected'!$C$6:$R$170,9,FALSE)</f>
        <v>0.5</v>
      </c>
      <c r="P28" s="163">
        <f>VLOOKUP($B28,'Conditions of people affected'!$C$6:$R$170,15,FALSE)</f>
        <v>3</v>
      </c>
      <c r="Q28" s="163">
        <f t="shared" si="4"/>
        <v>1.7</v>
      </c>
      <c r="R28" s="163">
        <f>VLOOKUP($B28,'Complexity of the crisis'!$C$6:$AN$170,22,FALSE)</f>
        <v>1.9</v>
      </c>
      <c r="S28" s="164">
        <f>VLOOKUP($B28,'Complexity of the crisis'!$C$6:$AN$170,38,FALSE)</f>
        <v>1.5</v>
      </c>
      <c r="T28" s="159" t="str">
        <f>VLOOKUP(B28,Lists!$C$3:$E$163,3,FALSE)</f>
        <v>Europe</v>
      </c>
      <c r="U28" s="178">
        <f>VLOOKUP(B28,'INFORM Severity - hidden'!$C$5:$V$200,20,FALSE)</f>
        <v>45126</v>
      </c>
    </row>
    <row r="29" spans="1:21" x14ac:dyDescent="0.25">
      <c r="A29" s="155" t="str">
        <f t="array" ref="A29">IFERROR(INDEX(Lists!$B$2:$B$200,SMALL(IF(Lists!$H$2:$H$200="Yes",ROW(Lists!$B$2:$B$200)),ROW(25:25))-1,1),"")</f>
        <v>Complex crisis in Guatemala</v>
      </c>
      <c r="B29" s="156" t="str">
        <f>VLOOKUP(A29,Lists!$B$2:$G$200,2,FALSE)</f>
        <v>GTM001</v>
      </c>
      <c r="C29" s="156" t="str">
        <f>VLOOKUP(B29,'INFORM Severity - hidden'!$C$5:$D$200,2,FALSE)</f>
        <v>Guatemala</v>
      </c>
      <c r="D29" s="156" t="str">
        <f>VLOOKUP(A29,Lists!$B$2:$G$200,3,FALSE)</f>
        <v>GTM</v>
      </c>
      <c r="E29" s="156" t="str">
        <f>VLOOKUP(A29,Lists!$B$2:$G$200,5,FALSE)</f>
        <v>Violence,Socio-political,Other seasonal event</v>
      </c>
      <c r="F29" s="161">
        <f t="shared" si="0"/>
        <v>3.4</v>
      </c>
      <c r="G29" s="162">
        <f t="shared" si="1"/>
        <v>4</v>
      </c>
      <c r="H29" s="162" t="str">
        <f t="shared" si="2"/>
        <v>High</v>
      </c>
      <c r="I29" s="160" t="str">
        <f>INDEX(Trends!$D$3:$D$404,MATCH(B29,Trends!$C$3:$C$404,0))</f>
        <v>Decreasing</v>
      </c>
      <c r="J29" s="162" t="str">
        <f>VLOOKUP($B29,Reliability!$A$3:$I$170,9,FALSE)</f>
        <v>High</v>
      </c>
      <c r="K29" s="163">
        <f t="shared" si="3"/>
        <v>3.3</v>
      </c>
      <c r="L29" s="163">
        <f>VLOOKUP($B29,'Impact of the crisis'!$C$6:$N$170,12,FALSE)</f>
        <v>4.4000000000000004</v>
      </c>
      <c r="M29" s="163">
        <f>VLOOKUP($B29,'Impact of the crisis'!$C$6:$AB$170,26,FALSE)</f>
        <v>2.5</v>
      </c>
      <c r="N29" s="163">
        <f>VLOOKUP($B29,'Conditions of people affected'!$C$6:$R$170,16,FALSE)</f>
        <v>3.75</v>
      </c>
      <c r="O29" s="163">
        <f>VLOOKUP($B29,'Conditions of people affected'!$C$6:$R$170,9,FALSE)</f>
        <v>4.5</v>
      </c>
      <c r="P29" s="163">
        <f>VLOOKUP($B29,'Conditions of people affected'!$C$6:$R$170,15,FALSE)</f>
        <v>3</v>
      </c>
      <c r="Q29" s="163">
        <f t="shared" si="4"/>
        <v>3</v>
      </c>
      <c r="R29" s="163">
        <f>VLOOKUP($B29,'Complexity of the crisis'!$C$6:$AN$170,22,FALSE)</f>
        <v>3</v>
      </c>
      <c r="S29" s="164">
        <f>VLOOKUP($B29,'Complexity of the crisis'!$C$6:$AN$170,38,FALSE)</f>
        <v>3</v>
      </c>
      <c r="T29" s="159" t="str">
        <f>VLOOKUP(B29,Lists!$C$3:$E$163,3,FALSE)</f>
        <v>Americas</v>
      </c>
      <c r="U29" s="178">
        <f>VLOOKUP(B29,'INFORM Severity - hidden'!$C$5:$V$200,20,FALSE)</f>
        <v>45126</v>
      </c>
    </row>
    <row r="30" spans="1:21" x14ac:dyDescent="0.25">
      <c r="A30" s="155" t="str">
        <f t="array" ref="A30">IFERROR(INDEX(Lists!$B$2:$B$200,SMALL(IF(Lists!$H$2:$H$200="Yes",ROW(Lists!$B$2:$B$200)),ROW(26:26))-1,1),"")</f>
        <v>Complex crisis in Honduras</v>
      </c>
      <c r="B30" s="156" t="str">
        <f>VLOOKUP(A30,Lists!$B$2:$G$200,2,FALSE)</f>
        <v>HND001</v>
      </c>
      <c r="C30" s="156" t="str">
        <f>VLOOKUP(B30,'INFORM Severity - hidden'!$C$5:$D$200,2,FALSE)</f>
        <v>Honduras</v>
      </c>
      <c r="D30" s="156" t="str">
        <f>VLOOKUP(A30,Lists!$B$2:$G$200,3,FALSE)</f>
        <v>HND</v>
      </c>
      <c r="E30" s="156" t="str">
        <f>VLOOKUP(A30,Lists!$B$2:$G$200,5,FALSE)</f>
        <v>Violence,Socio-political,Other seasonal event</v>
      </c>
      <c r="F30" s="161">
        <f t="shared" si="0"/>
        <v>3.6</v>
      </c>
      <c r="G30" s="162">
        <f t="shared" si="1"/>
        <v>4</v>
      </c>
      <c r="H30" s="162" t="str">
        <f t="shared" si="2"/>
        <v>High</v>
      </c>
      <c r="I30" s="160" t="str">
        <f>INDEX(Trends!$D$3:$D$404,MATCH(B30,Trends!$C$3:$C$404,0))</f>
        <v>Increasing</v>
      </c>
      <c r="J30" s="162" t="str">
        <f>VLOOKUP($B30,Reliability!$A$3:$I$170,9,FALSE)</f>
        <v>Very High</v>
      </c>
      <c r="K30" s="163">
        <f t="shared" si="3"/>
        <v>3.6</v>
      </c>
      <c r="L30" s="163">
        <f>VLOOKUP($B30,'Impact of the crisis'!$C$6:$N$170,12,FALSE)</f>
        <v>4.2</v>
      </c>
      <c r="M30" s="163">
        <f>VLOOKUP($B30,'Impact of the crisis'!$C$6:$AB$170,26,FALSE)</f>
        <v>3.3</v>
      </c>
      <c r="N30" s="163">
        <f>VLOOKUP($B30,'Conditions of people affected'!$C$6:$R$170,16,FALSE)</f>
        <v>4.0999999999999996</v>
      </c>
      <c r="O30" s="163">
        <f>VLOOKUP($B30,'Conditions of people affected'!$C$6:$R$170,9,FALSE)</f>
        <v>4.2</v>
      </c>
      <c r="P30" s="163">
        <f>VLOOKUP($B30,'Conditions of people affected'!$C$6:$R$170,15,FALSE)</f>
        <v>4</v>
      </c>
      <c r="Q30" s="163">
        <f t="shared" si="4"/>
        <v>2.8</v>
      </c>
      <c r="R30" s="163">
        <f>VLOOKUP($B30,'Complexity of the crisis'!$C$6:$AN$170,22,FALSE)</f>
        <v>3</v>
      </c>
      <c r="S30" s="164">
        <f>VLOOKUP($B30,'Complexity of the crisis'!$C$6:$AN$170,38,FALSE)</f>
        <v>2.5</v>
      </c>
      <c r="T30" s="159" t="str">
        <f>VLOOKUP(B30,Lists!$C$3:$E$163,3,FALSE)</f>
        <v>Americas</v>
      </c>
      <c r="U30" s="178">
        <f>VLOOKUP(B30,'INFORM Severity - hidden'!$C$5:$V$200,20,FALSE)</f>
        <v>45126</v>
      </c>
    </row>
    <row r="31" spans="1:21" x14ac:dyDescent="0.25">
      <c r="A31" s="155" t="str">
        <f t="array" ref="A31">IFERROR(INDEX(Lists!$B$2:$B$200,SMALL(IF(Lists!$H$2:$H$200="Yes",ROW(Lists!$B$2:$B$200)),ROW(27:27))-1,1),"")</f>
        <v>Complex crisis in Haiti</v>
      </c>
      <c r="B31" s="156" t="str">
        <f>VLOOKUP(A31,Lists!$B$2:$G$200,2,FALSE)</f>
        <v>HTI001</v>
      </c>
      <c r="C31" s="156" t="str">
        <f>VLOOKUP(B31,'INFORM Severity - hidden'!$C$5:$D$200,2,FALSE)</f>
        <v>Haiti</v>
      </c>
      <c r="D31" s="156" t="str">
        <f>VLOOKUP(A31,Lists!$B$2:$G$200,3,FALSE)</f>
        <v>HTI</v>
      </c>
      <c r="E31" s="156" t="str">
        <f>VLOOKUP(A31,Lists!$B$2:$G$200,5,FALSE)</f>
        <v>Earthquake,Violence,Socio-political,Other seasonal event</v>
      </c>
      <c r="F31" s="161">
        <f t="shared" si="0"/>
        <v>4.2</v>
      </c>
      <c r="G31" s="162">
        <f t="shared" si="1"/>
        <v>5</v>
      </c>
      <c r="H31" s="162" t="str">
        <f t="shared" si="2"/>
        <v>Very High</v>
      </c>
      <c r="I31" s="160" t="str">
        <f>INDEX(Trends!$D$3:$D$404,MATCH(B31,Trends!$C$3:$C$404,0))</f>
        <v>Stable</v>
      </c>
      <c r="J31" s="162" t="str">
        <f>VLOOKUP($B31,Reliability!$A$3:$I$170,9,FALSE)</f>
        <v>Very High</v>
      </c>
      <c r="K31" s="163">
        <f t="shared" si="3"/>
        <v>3.8</v>
      </c>
      <c r="L31" s="163">
        <f>VLOOKUP($B31,'Impact of the crisis'!$C$6:$N$170,12,FALSE)</f>
        <v>4</v>
      </c>
      <c r="M31" s="163">
        <f>VLOOKUP($B31,'Impact of the crisis'!$C$6:$AB$170,26,FALSE)</f>
        <v>3.7</v>
      </c>
      <c r="N31" s="163">
        <f>VLOOKUP($B31,'Conditions of people affected'!$C$6:$R$170,16,FALSE)</f>
        <v>4.75</v>
      </c>
      <c r="O31" s="163">
        <f>VLOOKUP($B31,'Conditions of people affected'!$C$6:$R$170,9,FALSE)</f>
        <v>4.5</v>
      </c>
      <c r="P31" s="163">
        <f>VLOOKUP($B31,'Conditions of people affected'!$C$6:$R$170,15,FALSE)</f>
        <v>5</v>
      </c>
      <c r="Q31" s="163">
        <f t="shared" si="4"/>
        <v>3.6</v>
      </c>
      <c r="R31" s="163">
        <f>VLOOKUP($B31,'Complexity of the crisis'!$C$6:$AN$170,22,FALSE)</f>
        <v>3.2</v>
      </c>
      <c r="S31" s="164">
        <f>VLOOKUP($B31,'Complexity of the crisis'!$C$6:$AN$170,38,FALSE)</f>
        <v>4</v>
      </c>
      <c r="T31" s="159" t="str">
        <f>VLOOKUP(B31,Lists!$C$3:$E$163,3,FALSE)</f>
        <v>Americas</v>
      </c>
      <c r="U31" s="178">
        <f>VLOOKUP(B31,'INFORM Severity - hidden'!$C$5:$V$200,20,FALSE)</f>
        <v>45126</v>
      </c>
    </row>
    <row r="32" spans="1:21" x14ac:dyDescent="0.25">
      <c r="A32" s="155" t="str">
        <f t="array" ref="A32">IFERROR(INDEX(Lists!$B$2:$B$200,SMALL(IF(Lists!$H$2:$H$200="Yes",ROW(Lists!$B$2:$B$200)),ROW(28:28))-1,1),"")</f>
        <v>Displacement from Ukraine conflict in Hungary</v>
      </c>
      <c r="B32" s="156" t="str">
        <f>VLOOKUP(A32,Lists!$B$2:$G$200,2,FALSE)</f>
        <v>HUN002</v>
      </c>
      <c r="C32" s="156" t="str">
        <f>VLOOKUP(B32,'INFORM Severity - hidden'!$C$5:$D$200,2,FALSE)</f>
        <v>Hungary</v>
      </c>
      <c r="D32" s="156" t="str">
        <f>VLOOKUP(A32,Lists!$B$2:$G$200,3,FALSE)</f>
        <v>HUN</v>
      </c>
      <c r="E32" s="156" t="str">
        <f>VLOOKUP(A32,Lists!$B$2:$G$200,5,FALSE)</f>
        <v>Conflict,Displacement</v>
      </c>
      <c r="F32" s="161">
        <f t="shared" si="0"/>
        <v>1.6</v>
      </c>
      <c r="G32" s="162">
        <f t="shared" si="1"/>
        <v>2</v>
      </c>
      <c r="H32" s="162" t="str">
        <f t="shared" si="2"/>
        <v>Low</v>
      </c>
      <c r="I32" s="160" t="str">
        <f>INDEX(Trends!$D$3:$D$404,MATCH(B32,Trends!$C$3:$C$404,0))</f>
        <v>Increasing</v>
      </c>
      <c r="J32" s="162" t="str">
        <f>VLOOKUP($B32,Reliability!$A$3:$I$170,9,FALSE)</f>
        <v>High</v>
      </c>
      <c r="K32" s="163">
        <f t="shared" si="3"/>
        <v>1.1000000000000001</v>
      </c>
      <c r="L32" s="163">
        <f>VLOOKUP($B32,'Impact of the crisis'!$C$6:$N$170,12,FALSE)</f>
        <v>0.5</v>
      </c>
      <c r="M32" s="163">
        <f>VLOOKUP($B32,'Impact of the crisis'!$C$6:$AB$170,26,FALSE)</f>
        <v>1.4</v>
      </c>
      <c r="N32" s="163">
        <f>VLOOKUP($B32,'Conditions of people affected'!$C$6:$R$170,16,FALSE)</f>
        <v>2.1</v>
      </c>
      <c r="O32" s="163">
        <f>VLOOKUP($B32,'Conditions of people affected'!$C$6:$R$170,9,FALSE)</f>
        <v>1.2</v>
      </c>
      <c r="P32" s="163">
        <f>VLOOKUP($B32,'Conditions of people affected'!$C$6:$R$170,15,FALSE)</f>
        <v>3</v>
      </c>
      <c r="Q32" s="163">
        <f t="shared" si="4"/>
        <v>1.2</v>
      </c>
      <c r="R32" s="163">
        <f>VLOOKUP($B32,'Complexity of the crisis'!$C$6:$AN$170,22,FALSE)</f>
        <v>1.4</v>
      </c>
      <c r="S32" s="164">
        <f>VLOOKUP($B32,'Complexity of the crisis'!$C$6:$AN$170,38,FALSE)</f>
        <v>1</v>
      </c>
      <c r="T32" s="159" t="str">
        <f>VLOOKUP(B32,Lists!$C$3:$E$163,3,FALSE)</f>
        <v>Europe</v>
      </c>
      <c r="U32" s="178">
        <f>VLOOKUP(B32,'INFORM Severity - hidden'!$C$5:$V$200,20,FALSE)</f>
        <v>45129</v>
      </c>
    </row>
    <row r="33" spans="1:21" x14ac:dyDescent="0.25">
      <c r="A33" s="155" t="str">
        <f t="array" ref="A33">IFERROR(INDEX(Lists!$B$2:$B$200,SMALL(IF(Lists!$H$2:$H$200="Yes",ROW(Lists!$B$2:$B$200)),ROW(29:29))-1,1),"")</f>
        <v>Country Level</v>
      </c>
      <c r="B33" s="156" t="str">
        <f>VLOOKUP(A33,Lists!$B$2:$G$200,2,FALSE)</f>
        <v>IDN007</v>
      </c>
      <c r="C33" s="156" t="str">
        <f>VLOOKUP(B33,'INFORM Severity - hidden'!$C$5:$D$200,2,FALSE)</f>
        <v>Indonesia</v>
      </c>
      <c r="D33" s="156" t="str">
        <f>VLOOKUP(A33,Lists!$B$2:$G$200,3,FALSE)</f>
        <v>IDN</v>
      </c>
      <c r="E33" s="156" t="str">
        <f>VLOOKUP(A33,Lists!$B$2:$G$200,5,FALSE)</f>
        <v>Earthquake,Socio-political,Violence</v>
      </c>
      <c r="F33" s="161">
        <f t="shared" si="0"/>
        <v>2.5</v>
      </c>
      <c r="G33" s="162">
        <f t="shared" si="1"/>
        <v>3</v>
      </c>
      <c r="H33" s="162" t="str">
        <f t="shared" si="2"/>
        <v>Medium</v>
      </c>
      <c r="I33" s="160" t="str">
        <f>INDEX(Trends!$D$3:$D$404,MATCH(B33,Trends!$C$3:$C$404,0))</f>
        <v>Decreasing</v>
      </c>
      <c r="J33" s="162" t="str">
        <f>VLOOKUP($B33,Reliability!$A$3:$I$170,9,FALSE)</f>
        <v>High</v>
      </c>
      <c r="K33" s="163">
        <f t="shared" si="3"/>
        <v>2.4</v>
      </c>
      <c r="L33" s="163">
        <f>VLOOKUP($B33,'Impact of the crisis'!$C$6:$N$170,12,FALSE)</f>
        <v>2.6</v>
      </c>
      <c r="M33" s="163">
        <f>VLOOKUP($B33,'Impact of the crisis'!$C$6:$AB$170,26,FALSE)</f>
        <v>2.2999999999999998</v>
      </c>
      <c r="N33" s="163">
        <f>VLOOKUP($B33,'Conditions of people affected'!$C$6:$R$170,16,FALSE)</f>
        <v>2.1</v>
      </c>
      <c r="O33" s="163">
        <f>VLOOKUP($B33,'Conditions of people affected'!$C$6:$R$170,9,FALSE)</f>
        <v>2.2000000000000002</v>
      </c>
      <c r="P33" s="163">
        <f>VLOOKUP($B33,'Conditions of people affected'!$C$6:$R$170,15,FALSE)</f>
        <v>2</v>
      </c>
      <c r="Q33" s="163">
        <f t="shared" si="4"/>
        <v>3.1</v>
      </c>
      <c r="R33" s="163">
        <f>VLOOKUP($B33,'Complexity of the crisis'!$C$6:$AN$170,22,FALSE)</f>
        <v>2.6</v>
      </c>
      <c r="S33" s="164">
        <f>VLOOKUP($B33,'Complexity of the crisis'!$C$6:$AN$170,38,FALSE)</f>
        <v>3.5</v>
      </c>
      <c r="T33" s="159" t="str">
        <f>VLOOKUP(B33,Lists!$C$3:$E$163,3,FALSE)</f>
        <v>Asia</v>
      </c>
      <c r="U33" s="178">
        <f>VLOOKUP(B33,'INFORM Severity - hidden'!$C$5:$V$200,20,FALSE)</f>
        <v>45126</v>
      </c>
    </row>
    <row r="34" spans="1:21" x14ac:dyDescent="0.25">
      <c r="A34" s="155" t="str">
        <f t="array" ref="A34">IFERROR(INDEX(Lists!$B$2:$B$200,SMALL(IF(Lists!$H$2:$H$200="Yes",ROW(Lists!$B$2:$B$200)),ROW(30:30))-1,1),"")</f>
        <v>Conflict in Jammu and Kashmir</v>
      </c>
      <c r="B34" s="156" t="str">
        <f>VLOOKUP(A34,Lists!$B$2:$G$200,2,FALSE)</f>
        <v>IND002</v>
      </c>
      <c r="C34" s="156" t="str">
        <f>VLOOKUP(B34,'INFORM Severity - hidden'!$C$5:$D$200,2,FALSE)</f>
        <v>India</v>
      </c>
      <c r="D34" s="156" t="str">
        <f>VLOOKUP(A34,Lists!$B$2:$G$200,3,FALSE)</f>
        <v>IND</v>
      </c>
      <c r="E34" s="156" t="str">
        <f>VLOOKUP(A34,Lists!$B$2:$G$200,5,FALSE)</f>
        <v>Socio-political</v>
      </c>
      <c r="F34" s="161" t="str">
        <f t="shared" si="0"/>
        <v>x</v>
      </c>
      <c r="G34" s="162" t="str">
        <f t="shared" si="1"/>
        <v>x</v>
      </c>
      <c r="H34" s="162" t="str">
        <f t="shared" si="2"/>
        <v>x</v>
      </c>
      <c r="I34" s="160" t="str">
        <f>INDEX(Trends!$D$3:$D$404,MATCH(B34,Trends!$C$3:$C$404,0))</f>
        <v>-</v>
      </c>
      <c r="J34" s="162" t="str">
        <f>VLOOKUP($B34,Reliability!$A$3:$I$170,9,FALSE)</f>
        <v>Low</v>
      </c>
      <c r="K34" s="163">
        <f t="shared" si="3"/>
        <v>2.8</v>
      </c>
      <c r="L34" s="163">
        <f>VLOOKUP($B34,'Impact of the crisis'!$C$6:$N$170,12,FALSE)</f>
        <v>2</v>
      </c>
      <c r="M34" s="163">
        <f>VLOOKUP($B34,'Impact of the crisis'!$C$6:$AB$170,26,FALSE)</f>
        <v>3.1</v>
      </c>
      <c r="N34" s="163" t="str">
        <f>VLOOKUP($B34,'Conditions of people affected'!$C$6:$R$170,16,FALSE)</f>
        <v>x</v>
      </c>
      <c r="O34" s="163" t="str">
        <f>VLOOKUP($B34,'Conditions of people affected'!$C$6:$R$170,9,FALSE)</f>
        <v>x</v>
      </c>
      <c r="P34" s="163" t="str">
        <f>VLOOKUP($B34,'Conditions of people affected'!$C$6:$R$170,15,FALSE)</f>
        <v>x</v>
      </c>
      <c r="Q34" s="163">
        <f t="shared" si="4"/>
        <v>2.2000000000000002</v>
      </c>
      <c r="R34" s="163">
        <f>VLOOKUP($B34,'Complexity of the crisis'!$C$6:$AN$170,22,FALSE)</f>
        <v>2.4</v>
      </c>
      <c r="S34" s="164">
        <f>VLOOKUP($B34,'Complexity of the crisis'!$C$6:$AN$170,38,FALSE)</f>
        <v>2</v>
      </c>
      <c r="T34" s="159" t="str">
        <f>VLOOKUP(B34,Lists!$C$3:$E$163,3,FALSE)</f>
        <v>Asia</v>
      </c>
      <c r="U34" s="178">
        <f>VLOOKUP(B34,'INFORM Severity - hidden'!$C$5:$V$200,20,FALSE)</f>
        <v>45137</v>
      </c>
    </row>
    <row r="35" spans="1:21" x14ac:dyDescent="0.25">
      <c r="A35" s="155" t="str">
        <f t="array" ref="A35">IFERROR(INDEX(Lists!$B$2:$B$200,SMALL(IF(Lists!$H$2:$H$200="Yes",ROW(Lists!$B$2:$B$200)),ROW(31:31))-1,1),"")</f>
        <v>Afghan Refugees in Iran</v>
      </c>
      <c r="B35" s="156" t="str">
        <f>VLOOKUP(A35,Lists!$B$2:$G$200,2,FALSE)</f>
        <v>IRN004</v>
      </c>
      <c r="C35" s="156" t="str">
        <f>VLOOKUP(B35,'INFORM Severity - hidden'!$C$5:$D$200,2,FALSE)</f>
        <v>Iran</v>
      </c>
      <c r="D35" s="156" t="str">
        <f>VLOOKUP(A35,Lists!$B$2:$G$200,3,FALSE)</f>
        <v>IRN</v>
      </c>
      <c r="E35" s="156" t="str">
        <f>VLOOKUP(A35,Lists!$B$2:$G$200,5,FALSE)</f>
        <v>Displacement</v>
      </c>
      <c r="F35" s="161">
        <f t="shared" si="0"/>
        <v>3.6</v>
      </c>
      <c r="G35" s="162">
        <f t="shared" si="1"/>
        <v>4</v>
      </c>
      <c r="H35" s="162" t="str">
        <f t="shared" si="2"/>
        <v>High</v>
      </c>
      <c r="I35" s="160" t="str">
        <f>INDEX(Trends!$D$3:$D$404,MATCH(B35,Trends!$C$3:$C$404,0))</f>
        <v>Stable</v>
      </c>
      <c r="J35" s="162" t="str">
        <f>VLOOKUP($B35,Reliability!$A$3:$I$170,9,FALSE)</f>
        <v>Low</v>
      </c>
      <c r="K35" s="163">
        <f t="shared" si="3"/>
        <v>3.6</v>
      </c>
      <c r="L35" s="163">
        <f>VLOOKUP($B35,'Impact of the crisis'!$C$6:$N$170,12,FALSE)</f>
        <v>2.7</v>
      </c>
      <c r="M35" s="163">
        <f>VLOOKUP($B35,'Impact of the crisis'!$C$6:$AB$170,26,FALSE)</f>
        <v>4</v>
      </c>
      <c r="N35" s="163">
        <f>VLOOKUP($B35,'Conditions of people affected'!$C$6:$R$170,16,FALSE)</f>
        <v>4.2</v>
      </c>
      <c r="O35" s="163">
        <f>VLOOKUP($B35,'Conditions of people affected'!$C$6:$R$170,9,FALSE)</f>
        <v>4.4000000000000004</v>
      </c>
      <c r="P35" s="163">
        <f>VLOOKUP($B35,'Conditions of people affected'!$C$6:$R$170,15,FALSE)</f>
        <v>4</v>
      </c>
      <c r="Q35" s="163">
        <f t="shared" si="4"/>
        <v>2.7</v>
      </c>
      <c r="R35" s="163">
        <f>VLOOKUP($B35,'Complexity of the crisis'!$C$6:$AN$170,22,FALSE)</f>
        <v>3.3</v>
      </c>
      <c r="S35" s="164">
        <f>VLOOKUP($B35,'Complexity of the crisis'!$C$6:$AN$170,38,FALSE)</f>
        <v>2</v>
      </c>
      <c r="T35" s="159" t="str">
        <f>VLOOKUP(B35,Lists!$C$3:$E$163,3,FALSE)</f>
        <v>Middle east</v>
      </c>
      <c r="U35" s="178">
        <f>VLOOKUP(B35,'INFORM Severity - hidden'!$C$5:$V$200,20,FALSE)</f>
        <v>45063</v>
      </c>
    </row>
    <row r="36" spans="1:21" x14ac:dyDescent="0.25">
      <c r="A36" s="155" t="str">
        <f t="array" ref="A36">IFERROR(INDEX(Lists!$B$2:$B$200,SMALL(IF(Lists!$H$2:$H$200="Yes",ROW(Lists!$B$2:$B$200)),ROW(32:32))-1,1),"")</f>
        <v>Multiple crises in Iraq</v>
      </c>
      <c r="B36" s="156" t="str">
        <f>VLOOKUP(A36,Lists!$B$2:$G$200,2,FALSE)</f>
        <v>IRQ001</v>
      </c>
      <c r="C36" s="156" t="str">
        <f>VLOOKUP(B36,'INFORM Severity - hidden'!$C$5:$D$200,2,FALSE)</f>
        <v>Iraq</v>
      </c>
      <c r="D36" s="156" t="str">
        <f>VLOOKUP(A36,Lists!$B$2:$G$200,3,FALSE)</f>
        <v>IRQ</v>
      </c>
      <c r="E36" s="156" t="str">
        <f>VLOOKUP(A36,Lists!$B$2:$G$200,5,FALSE)</f>
        <v>Violence,Displacement,Socio-political,Conflict</v>
      </c>
      <c r="F36" s="161">
        <f t="shared" si="0"/>
        <v>3.9</v>
      </c>
      <c r="G36" s="162">
        <f t="shared" si="1"/>
        <v>4</v>
      </c>
      <c r="H36" s="162" t="str">
        <f t="shared" si="2"/>
        <v>High</v>
      </c>
      <c r="I36" s="160" t="str">
        <f>INDEX(Trends!$D$3:$D$404,MATCH(B36,Trends!$C$3:$C$404,0))</f>
        <v>Stable</v>
      </c>
      <c r="J36" s="162" t="str">
        <f>VLOOKUP($B36,Reliability!$A$3:$I$170,9,FALSE)</f>
        <v>High</v>
      </c>
      <c r="K36" s="163">
        <f t="shared" si="3"/>
        <v>4.0999999999999996</v>
      </c>
      <c r="L36" s="163">
        <f>VLOOKUP($B36,'Impact of the crisis'!$C$6:$N$170,12,FALSE)</f>
        <v>4.7</v>
      </c>
      <c r="M36" s="163">
        <f>VLOOKUP($B36,'Impact of the crisis'!$C$6:$AB$170,26,FALSE)</f>
        <v>3.8</v>
      </c>
      <c r="N36" s="163">
        <f>VLOOKUP($B36,'Conditions of people affected'!$C$6:$R$170,16,FALSE)</f>
        <v>3.55</v>
      </c>
      <c r="O36" s="163">
        <f>VLOOKUP($B36,'Conditions of people affected'!$C$6:$R$170,9,FALSE)</f>
        <v>4.0999999999999996</v>
      </c>
      <c r="P36" s="163">
        <f>VLOOKUP($B36,'Conditions of people affected'!$C$6:$R$170,15,FALSE)</f>
        <v>3</v>
      </c>
      <c r="Q36" s="163">
        <f t="shared" si="4"/>
        <v>4.0999999999999996</v>
      </c>
      <c r="R36" s="163">
        <f>VLOOKUP($B36,'Complexity of the crisis'!$C$6:$AN$170,22,FALSE)</f>
        <v>3.6</v>
      </c>
      <c r="S36" s="164">
        <f>VLOOKUP($B36,'Complexity of the crisis'!$C$6:$AN$170,38,FALSE)</f>
        <v>4.5</v>
      </c>
      <c r="T36" s="159" t="str">
        <f>VLOOKUP(B36,Lists!$C$3:$E$163,3,FALSE)</f>
        <v>Middle east</v>
      </c>
      <c r="U36" s="178">
        <f>VLOOKUP(B36,'INFORM Severity - hidden'!$C$5:$V$200,20,FALSE)</f>
        <v>45138</v>
      </c>
    </row>
    <row r="37" spans="1:21" x14ac:dyDescent="0.25">
      <c r="A37" s="155" t="str">
        <f t="array" ref="A37">IFERROR(INDEX(Lists!$B$2:$B$200,SMALL(IF(Lists!$H$2:$H$200="Yes",ROW(Lists!$B$2:$B$200)),ROW(33:33))-1,1),"")</f>
        <v>Mixed migration flows in Italy</v>
      </c>
      <c r="B37" s="156" t="str">
        <f>VLOOKUP(A37,Lists!$B$2:$G$200,2,FALSE)</f>
        <v>ITA002</v>
      </c>
      <c r="C37" s="156" t="str">
        <f>VLOOKUP(B37,'INFORM Severity - hidden'!$C$5:$D$200,2,FALSE)</f>
        <v>Italy</v>
      </c>
      <c r="D37" s="156" t="str">
        <f>VLOOKUP(A37,Lists!$B$2:$G$200,3,FALSE)</f>
        <v>ITA</v>
      </c>
      <c r="E37" s="156" t="str">
        <f>VLOOKUP(A37,Lists!$B$2:$G$200,5,FALSE)</f>
        <v>Displacement</v>
      </c>
      <c r="F37" s="161">
        <f t="shared" ref="F37:F68" si="5">IF(OR(N37="x",K37="x"),"x",ROUND((5-GEOMEAN(((5-K37)/5*4+1),((5-N37)/5*4+1),((5-N37)/5*4+1)))/4*3.5+Q37*0.3,1))</f>
        <v>2.1</v>
      </c>
      <c r="G37" s="162">
        <f t="shared" ref="G37:G68" si="6">IF(F37="x","x",ROUNDUP(F37,0))</f>
        <v>3</v>
      </c>
      <c r="H37" s="162" t="str">
        <f t="shared" ref="H37:H68" si="7">IF(N37="x","x",IF(K37="x","x",(IF(G37=5,"Very High",IF(G37=4,"High",IF(G37=3,"Medium",IF(G37=2,"Low","Very Low")))))))</f>
        <v>Medium</v>
      </c>
      <c r="I37" s="160" t="str">
        <f>INDEX(Trends!$D$3:$D$404,MATCH(B37,Trends!$C$3:$C$404,0))</f>
        <v>Increasing</v>
      </c>
      <c r="J37" s="162" t="str">
        <f>VLOOKUP($B37,Reliability!$A$3:$I$170,9,FALSE)</f>
        <v>High</v>
      </c>
      <c r="K37" s="163">
        <f t="shared" ref="K37:K68" si="8">IF(OR(M37="x",L37="x"),"x",ROUND((5-GEOMEAN(((5-L37)/5*4+1),((5-M37)/5*4+1),((5-M37)/5*4+1)))/4*5,1))</f>
        <v>2.8</v>
      </c>
      <c r="L37" s="163">
        <f>VLOOKUP($B37,'Impact of the crisis'!$C$6:$N$170,12,FALSE)</f>
        <v>1.7</v>
      </c>
      <c r="M37" s="163">
        <f>VLOOKUP($B37,'Impact of the crisis'!$C$6:$AB$170,26,FALSE)</f>
        <v>3.3</v>
      </c>
      <c r="N37" s="163">
        <f>VLOOKUP($B37,'Conditions of people affected'!$C$6:$R$170,16,FALSE)</f>
        <v>1.75</v>
      </c>
      <c r="O37" s="163">
        <f>VLOOKUP($B37,'Conditions of people affected'!$C$6:$R$170,9,FALSE)</f>
        <v>2.5</v>
      </c>
      <c r="P37" s="163">
        <f>VLOOKUP($B37,'Conditions of people affected'!$C$6:$R$170,15,FALSE)</f>
        <v>1</v>
      </c>
      <c r="Q37" s="163">
        <f t="shared" ref="Q37:Q68" si="9">IF(OR(S37="x",R37="x"),R37,ROUND((5-GEOMEAN(((5-R37)/5*4+1),((5-S37)/5*4+1)))/4*5,1))</f>
        <v>2.1</v>
      </c>
      <c r="R37" s="163">
        <f>VLOOKUP($B37,'Complexity of the crisis'!$C$6:$AN$170,22,FALSE)</f>
        <v>1.6</v>
      </c>
      <c r="S37" s="164">
        <f>VLOOKUP($B37,'Complexity of the crisis'!$C$6:$AN$170,38,FALSE)</f>
        <v>2.5</v>
      </c>
      <c r="T37" s="159" t="str">
        <f>VLOOKUP(B37,Lists!$C$3:$E$163,3,FALSE)</f>
        <v>Europe</v>
      </c>
      <c r="U37" s="178">
        <f>VLOOKUP(B37,'INFORM Severity - hidden'!$C$5:$V$200,20,FALSE)</f>
        <v>45129</v>
      </c>
    </row>
    <row r="38" spans="1:21" x14ac:dyDescent="0.25">
      <c r="A38" s="155" t="str">
        <f t="array" ref="A38">IFERROR(INDEX(Lists!$B$2:$B$200,SMALL(IF(Lists!$H$2:$H$200="Yes",ROW(Lists!$B$2:$B$200)),ROW(34:34))-1,1),"")</f>
        <v>Syrian refugees in Jordan</v>
      </c>
      <c r="B38" s="156" t="str">
        <f>VLOOKUP(A38,Lists!$B$2:$G$200,2,FALSE)</f>
        <v>JOR002</v>
      </c>
      <c r="C38" s="156" t="str">
        <f>VLOOKUP(B38,'INFORM Severity - hidden'!$C$5:$D$200,2,FALSE)</f>
        <v>Jordan</v>
      </c>
      <c r="D38" s="156" t="str">
        <f>VLOOKUP(A38,Lists!$B$2:$G$200,3,FALSE)</f>
        <v>JOR</v>
      </c>
      <c r="E38" s="156" t="str">
        <f>VLOOKUP(A38,Lists!$B$2:$G$200,5,FALSE)</f>
        <v>Displacement</v>
      </c>
      <c r="F38" s="161">
        <f t="shared" si="5"/>
        <v>2.9</v>
      </c>
      <c r="G38" s="162">
        <f t="shared" si="6"/>
        <v>3</v>
      </c>
      <c r="H38" s="162" t="str">
        <f t="shared" si="7"/>
        <v>Medium</v>
      </c>
      <c r="I38" s="160" t="str">
        <f>INDEX(Trends!$D$3:$D$404,MATCH(B38,Trends!$C$3:$C$404,0))</f>
        <v>Increasing</v>
      </c>
      <c r="J38" s="162" t="str">
        <f>VLOOKUP($B38,Reliability!$A$3:$I$170,9,FALSE)</f>
        <v>High</v>
      </c>
      <c r="K38" s="163">
        <f t="shared" si="8"/>
        <v>2.7</v>
      </c>
      <c r="L38" s="163">
        <f>VLOOKUP($B38,'Impact of the crisis'!$C$6:$N$170,12,FALSE)</f>
        <v>3</v>
      </c>
      <c r="M38" s="163">
        <f>VLOOKUP($B38,'Impact of the crisis'!$C$6:$AB$170,26,FALSE)</f>
        <v>2.6</v>
      </c>
      <c r="N38" s="163">
        <f>VLOOKUP($B38,'Conditions of people affected'!$C$6:$R$170,16,FALSE)</f>
        <v>3.4</v>
      </c>
      <c r="O38" s="163">
        <f>VLOOKUP($B38,'Conditions of people affected'!$C$6:$R$170,9,FALSE)</f>
        <v>3.8</v>
      </c>
      <c r="P38" s="163">
        <f>VLOOKUP($B38,'Conditions of people affected'!$C$6:$R$170,15,FALSE)</f>
        <v>3</v>
      </c>
      <c r="Q38" s="163">
        <f t="shared" si="9"/>
        <v>2.2999999999999998</v>
      </c>
      <c r="R38" s="163">
        <f>VLOOKUP($B38,'Complexity of the crisis'!$C$6:$AN$170,22,FALSE)</f>
        <v>2.5</v>
      </c>
      <c r="S38" s="164">
        <f>VLOOKUP($B38,'Complexity of the crisis'!$C$6:$AN$170,38,FALSE)</f>
        <v>2</v>
      </c>
      <c r="T38" s="159" t="str">
        <f>VLOOKUP(B38,Lists!$C$3:$E$163,3,FALSE)</f>
        <v>Middle east</v>
      </c>
      <c r="U38" s="178">
        <f>VLOOKUP(B38,'INFORM Severity - hidden'!$C$5:$V$200,20,FALSE)</f>
        <v>45127</v>
      </c>
    </row>
    <row r="39" spans="1:21" x14ac:dyDescent="0.25">
      <c r="A39" s="155" t="str">
        <f t="array" ref="A39">IFERROR(INDEX(Lists!$B$2:$B$200,SMALL(IF(Lists!$H$2:$H$200="Yes",ROW(Lists!$B$2:$B$200)),ROW(35:35))-1,1),"")</f>
        <v xml:space="preserve">Multiple crisis in Kenya </v>
      </c>
      <c r="B39" s="156" t="str">
        <f>VLOOKUP(A39,Lists!$B$2:$G$200,2,FALSE)</f>
        <v>KEN001</v>
      </c>
      <c r="C39" s="156" t="str">
        <f>VLOOKUP(B39,'INFORM Severity - hidden'!$C$5:$D$200,2,FALSE)</f>
        <v>Kenya</v>
      </c>
      <c r="D39" s="156" t="str">
        <f>VLOOKUP(A39,Lists!$B$2:$G$200,3,FALSE)</f>
        <v>KEN</v>
      </c>
      <c r="E39" s="156" t="str">
        <f>VLOOKUP(A39,Lists!$B$2:$G$200,5,FALSE)</f>
        <v>Drought,Displacement</v>
      </c>
      <c r="F39" s="161">
        <f t="shared" si="5"/>
        <v>3.7</v>
      </c>
      <c r="G39" s="162">
        <f t="shared" si="6"/>
        <v>4</v>
      </c>
      <c r="H39" s="162" t="str">
        <f t="shared" si="7"/>
        <v>High</v>
      </c>
      <c r="I39" s="160" t="str">
        <f>INDEX(Trends!$D$3:$D$404,MATCH(B39,Trends!$C$3:$C$404,0))</f>
        <v>Stable</v>
      </c>
      <c r="J39" s="162" t="str">
        <f>VLOOKUP($B39,Reliability!$A$3:$I$170,9,FALSE)</f>
        <v>Medium</v>
      </c>
      <c r="K39" s="163">
        <f t="shared" si="8"/>
        <v>4.0999999999999996</v>
      </c>
      <c r="L39" s="163">
        <f>VLOOKUP($B39,'Impact of the crisis'!$C$6:$N$170,12,FALSE)</f>
        <v>4.3</v>
      </c>
      <c r="M39" s="163">
        <f>VLOOKUP($B39,'Impact of the crisis'!$C$6:$AB$170,26,FALSE)</f>
        <v>4</v>
      </c>
      <c r="N39" s="163">
        <f>VLOOKUP($B39,'Conditions of people affected'!$C$6:$R$170,16,FALSE)</f>
        <v>3.8</v>
      </c>
      <c r="O39" s="163">
        <f>VLOOKUP($B39,'Conditions of people affected'!$C$6:$R$170,9,FALSE)</f>
        <v>4.5999999999999996</v>
      </c>
      <c r="P39" s="163">
        <f>VLOOKUP($B39,'Conditions of people affected'!$C$6:$R$170,15,FALSE)</f>
        <v>3</v>
      </c>
      <c r="Q39" s="163">
        <f t="shared" si="9"/>
        <v>3.1</v>
      </c>
      <c r="R39" s="163">
        <f>VLOOKUP($B39,'Complexity of the crisis'!$C$6:$AN$170,22,FALSE)</f>
        <v>3.6</v>
      </c>
      <c r="S39" s="164">
        <f>VLOOKUP($B39,'Complexity of the crisis'!$C$6:$AN$170,38,FALSE)</f>
        <v>2.5</v>
      </c>
      <c r="T39" s="159" t="str">
        <f>VLOOKUP(B39,Lists!$C$3:$E$163,3,FALSE)</f>
        <v>Africa</v>
      </c>
      <c r="U39" s="178">
        <f>VLOOKUP(B39,'INFORM Severity - hidden'!$C$5:$V$200,20,FALSE)</f>
        <v>45127</v>
      </c>
    </row>
    <row r="40" spans="1:21" x14ac:dyDescent="0.25">
      <c r="A40" s="155" t="str">
        <f t="array" ref="A40">IFERROR(INDEX(Lists!$B$2:$B$200,SMALL(IF(Lists!$H$2:$H$200="Yes",ROW(Lists!$B$2:$B$200)),ROW(36:36))-1,1),"")</f>
        <v>Socioeconomic crisis in Lebanon</v>
      </c>
      <c r="B40" s="156" t="str">
        <f>VLOOKUP(A40,Lists!$B$2:$G$200,2,FALSE)</f>
        <v>LBN004</v>
      </c>
      <c r="C40" s="156" t="str">
        <f>VLOOKUP(B40,'INFORM Severity - hidden'!$C$5:$D$200,2,FALSE)</f>
        <v>Lebanon</v>
      </c>
      <c r="D40" s="156" t="str">
        <f>VLOOKUP(A40,Lists!$B$2:$G$200,3,FALSE)</f>
        <v>LBN</v>
      </c>
      <c r="E40" s="156" t="str">
        <f>VLOOKUP(A40,Lists!$B$2:$G$200,5,FALSE)</f>
        <v>Socio-political,Violence,Tecnological Disaster</v>
      </c>
      <c r="F40" s="161">
        <f t="shared" si="5"/>
        <v>3.7</v>
      </c>
      <c r="G40" s="162">
        <f t="shared" si="6"/>
        <v>4</v>
      </c>
      <c r="H40" s="162" t="str">
        <f t="shared" si="7"/>
        <v>High</v>
      </c>
      <c r="I40" s="160" t="str">
        <f>INDEX(Trends!$D$3:$D$404,MATCH(B40,Trends!$C$3:$C$404,0))</f>
        <v>Increasing</v>
      </c>
      <c r="J40" s="162" t="str">
        <f>VLOOKUP($B40,Reliability!$A$3:$I$170,9,FALSE)</f>
        <v>High</v>
      </c>
      <c r="K40" s="163">
        <f t="shared" si="8"/>
        <v>3.9</v>
      </c>
      <c r="L40" s="163">
        <f>VLOOKUP($B40,'Impact of the crisis'!$C$6:$N$170,12,FALSE)</f>
        <v>3.6</v>
      </c>
      <c r="M40" s="163">
        <f>VLOOKUP($B40,'Impact of the crisis'!$C$6:$AB$170,26,FALSE)</f>
        <v>4</v>
      </c>
      <c r="N40" s="163">
        <f>VLOOKUP($B40,'Conditions of people affected'!$C$6:$R$170,16,FALSE)</f>
        <v>4.1500000000000004</v>
      </c>
      <c r="O40" s="163">
        <f>VLOOKUP($B40,'Conditions of people affected'!$C$6:$R$170,9,FALSE)</f>
        <v>4.3</v>
      </c>
      <c r="P40" s="163">
        <f>VLOOKUP($B40,'Conditions of people affected'!$C$6:$R$170,15,FALSE)</f>
        <v>4</v>
      </c>
      <c r="Q40" s="163">
        <f t="shared" si="9"/>
        <v>2.8</v>
      </c>
      <c r="R40" s="163">
        <f>VLOOKUP($B40,'Complexity of the crisis'!$C$6:$AN$170,22,FALSE)</f>
        <v>2.5</v>
      </c>
      <c r="S40" s="164">
        <f>VLOOKUP($B40,'Complexity of the crisis'!$C$6:$AN$170,38,FALSE)</f>
        <v>3</v>
      </c>
      <c r="T40" s="159" t="str">
        <f>VLOOKUP(B40,Lists!$C$3:$E$163,3,FALSE)</f>
        <v>Middle east</v>
      </c>
      <c r="U40" s="178">
        <f>VLOOKUP(B40,'INFORM Severity - hidden'!$C$5:$V$200,20,FALSE)</f>
        <v>45112</v>
      </c>
    </row>
    <row r="41" spans="1:21" x14ac:dyDescent="0.25">
      <c r="A41" s="155" t="str">
        <f t="array" ref="A41">IFERROR(INDEX(Lists!$B$2:$B$200,SMALL(IF(Lists!$H$2:$H$200="Yes",ROW(Lists!$B$2:$B$200)),ROW(37:37))-1,1),"")</f>
        <v>Complex crisis in Libya</v>
      </c>
      <c r="B41" s="156" t="str">
        <f>VLOOKUP(A41,Lists!$B$2:$G$200,2,FALSE)</f>
        <v>LBY001</v>
      </c>
      <c r="C41" s="156" t="str">
        <f>VLOOKUP(B41,'INFORM Severity - hidden'!$C$5:$D$200,2,FALSE)</f>
        <v>Libya</v>
      </c>
      <c r="D41" s="156" t="str">
        <f>VLOOKUP(A41,Lists!$B$2:$G$200,3,FALSE)</f>
        <v>LBY</v>
      </c>
      <c r="E41" s="156" t="str">
        <f>VLOOKUP(A41,Lists!$B$2:$G$200,5,FALSE)</f>
        <v>Conflict,Displacement,Socio-political</v>
      </c>
      <c r="F41" s="161">
        <f t="shared" si="5"/>
        <v>3.4</v>
      </c>
      <c r="G41" s="162">
        <f t="shared" si="6"/>
        <v>4</v>
      </c>
      <c r="H41" s="162" t="str">
        <f t="shared" si="7"/>
        <v>High</v>
      </c>
      <c r="I41" s="160" t="str">
        <f>INDEX(Trends!$D$3:$D$404,MATCH(B41,Trends!$C$3:$C$404,0))</f>
        <v>Decreasing</v>
      </c>
      <c r="J41" s="162" t="str">
        <f>VLOOKUP($B41,Reliability!$A$3:$I$170,9,FALSE)</f>
        <v>Very High</v>
      </c>
      <c r="K41" s="163">
        <f t="shared" si="8"/>
        <v>4.5999999999999996</v>
      </c>
      <c r="L41" s="163">
        <f>VLOOKUP($B41,'Impact of the crisis'!$C$6:$N$170,12,FALSE)</f>
        <v>4.5</v>
      </c>
      <c r="M41" s="163">
        <f>VLOOKUP($B41,'Impact of the crisis'!$C$6:$AB$170,26,FALSE)</f>
        <v>4.7</v>
      </c>
      <c r="N41" s="163">
        <f>VLOOKUP($B41,'Conditions of people affected'!$C$6:$R$170,16,FALSE)</f>
        <v>2.25</v>
      </c>
      <c r="O41" s="163">
        <f>VLOOKUP($B41,'Conditions of people affected'!$C$6:$R$170,9,FALSE)</f>
        <v>2.5</v>
      </c>
      <c r="P41" s="163">
        <f>VLOOKUP($B41,'Conditions of people affected'!$C$6:$R$170,15,FALSE)</f>
        <v>2</v>
      </c>
      <c r="Q41" s="163">
        <f t="shared" si="9"/>
        <v>3.7</v>
      </c>
      <c r="R41" s="163">
        <f>VLOOKUP($B41,'Complexity of the crisis'!$C$6:$AN$170,22,FALSE)</f>
        <v>3.4</v>
      </c>
      <c r="S41" s="164">
        <f>VLOOKUP($B41,'Complexity of the crisis'!$C$6:$AN$170,38,FALSE)</f>
        <v>4</v>
      </c>
      <c r="T41" s="159" t="str">
        <f>VLOOKUP(B41,Lists!$C$3:$E$163,3,FALSE)</f>
        <v>Africa</v>
      </c>
      <c r="U41" s="178">
        <f>VLOOKUP(B41,'INFORM Severity - hidden'!$C$5:$V$200,20,FALSE)</f>
        <v>45129</v>
      </c>
    </row>
    <row r="42" spans="1:21" x14ac:dyDescent="0.25">
      <c r="A42" s="155" t="str">
        <f t="array" ref="A42">IFERROR(INDEX(Lists!$B$2:$B$200,SMALL(IF(Lists!$H$2:$H$200="Yes",ROW(Lists!$B$2:$B$200)),ROW(38:38))-1,1),"")</f>
        <v>Socio-economic crisis in Sri Lanka</v>
      </c>
      <c r="B42" s="156" t="str">
        <f>VLOOKUP(A42,Lists!$B$2:$G$200,2,FALSE)</f>
        <v>LKA002</v>
      </c>
      <c r="C42" s="156" t="str">
        <f>VLOOKUP(B42,'INFORM Severity - hidden'!$C$5:$D$200,2,FALSE)</f>
        <v>Sri Lanka</v>
      </c>
      <c r="D42" s="156" t="str">
        <f>VLOOKUP(A42,Lists!$B$2:$G$200,3,FALSE)</f>
        <v>LKA</v>
      </c>
      <c r="E42" s="156" t="str">
        <f>VLOOKUP(A42,Lists!$B$2:$G$200,5,FALSE)</f>
        <v>Socio-political,Food Security</v>
      </c>
      <c r="F42" s="161">
        <f t="shared" si="5"/>
        <v>3.4</v>
      </c>
      <c r="G42" s="162">
        <f t="shared" si="6"/>
        <v>4</v>
      </c>
      <c r="H42" s="162" t="str">
        <f t="shared" si="7"/>
        <v>High</v>
      </c>
      <c r="I42" s="160" t="str">
        <f>INDEX(Trends!$D$3:$D$404,MATCH(B42,Trends!$C$3:$C$404,0))</f>
        <v>Stable</v>
      </c>
      <c r="J42" s="162" t="str">
        <f>VLOOKUP($B42,Reliability!$A$3:$I$170,9,FALSE)</f>
        <v>High</v>
      </c>
      <c r="K42" s="163">
        <f t="shared" si="8"/>
        <v>3.7</v>
      </c>
      <c r="L42" s="163">
        <f>VLOOKUP($B42,'Impact of the crisis'!$C$6:$N$170,12,FALSE)</f>
        <v>4.4000000000000004</v>
      </c>
      <c r="M42" s="163">
        <f>VLOOKUP($B42,'Impact of the crisis'!$C$6:$AB$170,26,FALSE)</f>
        <v>3.3</v>
      </c>
      <c r="N42" s="163">
        <f>VLOOKUP($B42,'Conditions of people affected'!$C$6:$R$170,16,FALSE)</f>
        <v>4.3499999999999996</v>
      </c>
      <c r="O42" s="163">
        <f>VLOOKUP($B42,'Conditions of people affected'!$C$6:$R$170,9,FALSE)</f>
        <v>4.7</v>
      </c>
      <c r="P42" s="163">
        <f>VLOOKUP($B42,'Conditions of people affected'!$C$6:$R$170,15,FALSE)</f>
        <v>4</v>
      </c>
      <c r="Q42" s="163">
        <f t="shared" si="9"/>
        <v>1.5</v>
      </c>
      <c r="R42" s="163">
        <f>VLOOKUP($B42,'Complexity of the crisis'!$C$6:$AN$170,22,FALSE)</f>
        <v>2</v>
      </c>
      <c r="S42" s="164">
        <f>VLOOKUP($B42,'Complexity of the crisis'!$C$6:$AN$170,38,FALSE)</f>
        <v>1</v>
      </c>
      <c r="T42" s="159" t="str">
        <f>VLOOKUP(B42,Lists!$C$3:$E$163,3,FALSE)</f>
        <v>Asia</v>
      </c>
      <c r="U42" s="178">
        <f>VLOOKUP(B42,'INFORM Severity - hidden'!$C$5:$V$200,20,FALSE)</f>
        <v>45126</v>
      </c>
    </row>
    <row r="43" spans="1:21" x14ac:dyDescent="0.25">
      <c r="A43" s="155" t="str">
        <f t="array" ref="A43">IFERROR(INDEX(Lists!$B$2:$B$200,SMALL(IF(Lists!$H$2:$H$200="Yes",ROW(Lists!$B$2:$B$200)),ROW(39:39))-1,1),"")</f>
        <v>Mixed migration flows in Morocco</v>
      </c>
      <c r="B43" s="156" t="str">
        <f>VLOOKUP(A43,Lists!$B$2:$G$200,2,FALSE)</f>
        <v>MAR002</v>
      </c>
      <c r="C43" s="156" t="str">
        <f>VLOOKUP(B43,'INFORM Severity - hidden'!$C$5:$D$200,2,FALSE)</f>
        <v>Morocco</v>
      </c>
      <c r="D43" s="156" t="str">
        <f>VLOOKUP(A43,Lists!$B$2:$G$200,3,FALSE)</f>
        <v>MAR</v>
      </c>
      <c r="E43" s="156" t="str">
        <f>VLOOKUP(A43,Lists!$B$2:$G$200,5,FALSE)</f>
        <v>Displacement</v>
      </c>
      <c r="F43" s="161">
        <f t="shared" si="5"/>
        <v>2.2000000000000002</v>
      </c>
      <c r="G43" s="162">
        <f t="shared" si="6"/>
        <v>3</v>
      </c>
      <c r="H43" s="162" t="str">
        <f t="shared" si="7"/>
        <v>Medium</v>
      </c>
      <c r="I43" s="160" t="str">
        <f>INDEX(Trends!$D$3:$D$404,MATCH(B43,Trends!$C$3:$C$404,0))</f>
        <v>Stable</v>
      </c>
      <c r="J43" s="162" t="str">
        <f>VLOOKUP($B43,Reliability!$A$3:$I$170,9,FALSE)</f>
        <v>High</v>
      </c>
      <c r="K43" s="163">
        <f t="shared" si="8"/>
        <v>3.5</v>
      </c>
      <c r="L43" s="163">
        <f>VLOOKUP($B43,'Impact of the crisis'!$C$6:$N$170,12,FALSE)</f>
        <v>4.9000000000000004</v>
      </c>
      <c r="M43" s="163">
        <f>VLOOKUP($B43,'Impact of the crisis'!$C$6:$AB$170,26,FALSE)</f>
        <v>2.2999999999999998</v>
      </c>
      <c r="N43" s="163">
        <f>VLOOKUP($B43,'Conditions of people affected'!$C$6:$R$170,16,FALSE)</f>
        <v>0.75</v>
      </c>
      <c r="O43" s="163">
        <f>VLOOKUP($B43,'Conditions of people affected'!$C$6:$R$170,9,FALSE)</f>
        <v>0.5</v>
      </c>
      <c r="P43" s="163">
        <f>VLOOKUP($B43,'Conditions of people affected'!$C$6:$R$170,15,FALSE)</f>
        <v>1</v>
      </c>
      <c r="Q43" s="163">
        <f t="shared" si="9"/>
        <v>2.8</v>
      </c>
      <c r="R43" s="163">
        <f>VLOOKUP($B43,'Complexity of the crisis'!$C$6:$AN$170,22,FALSE)</f>
        <v>3</v>
      </c>
      <c r="S43" s="164">
        <f>VLOOKUP($B43,'Complexity of the crisis'!$C$6:$AN$170,38,FALSE)</f>
        <v>2.5</v>
      </c>
      <c r="T43" s="159" t="str">
        <f>VLOOKUP(B43,Lists!$C$3:$E$163,3,FALSE)</f>
        <v>Africa</v>
      </c>
      <c r="U43" s="178">
        <f>VLOOKUP(B43,'INFORM Severity - hidden'!$C$5:$V$200,20,FALSE)</f>
        <v>45129</v>
      </c>
    </row>
    <row r="44" spans="1:21" x14ac:dyDescent="0.25">
      <c r="A44" s="155" t="str">
        <f t="array" ref="A44">IFERROR(INDEX(Lists!$B$2:$B$200,SMALL(IF(Lists!$H$2:$H$200="Yes",ROW(Lists!$B$2:$B$200)),ROW(40:40))-1,1),"")</f>
        <v>DIsplacement from Ukraine conflict in Moldova</v>
      </c>
      <c r="B44" s="156" t="str">
        <f>VLOOKUP(A44,Lists!$B$2:$G$200,2,FALSE)</f>
        <v>MDA002</v>
      </c>
      <c r="C44" s="156" t="str">
        <f>VLOOKUP(B44,'INFORM Severity - hidden'!$C$5:$D$200,2,FALSE)</f>
        <v>Moldova</v>
      </c>
      <c r="D44" s="156" t="str">
        <f>VLOOKUP(A44,Lists!$B$2:$G$200,3,FALSE)</f>
        <v>MDA</v>
      </c>
      <c r="E44" s="156" t="str">
        <f>VLOOKUP(A44,Lists!$B$2:$G$200,5,FALSE)</f>
        <v>Displacement,Conflict</v>
      </c>
      <c r="F44" s="161">
        <f t="shared" si="5"/>
        <v>1.9</v>
      </c>
      <c r="G44" s="162">
        <f t="shared" si="6"/>
        <v>2</v>
      </c>
      <c r="H44" s="162" t="str">
        <f t="shared" si="7"/>
        <v>Low</v>
      </c>
      <c r="I44" s="160" t="str">
        <f>INDEX(Trends!$D$3:$D$404,MATCH(B44,Trends!$C$3:$C$404,0))</f>
        <v>Stable</v>
      </c>
      <c r="J44" s="162" t="str">
        <f>VLOOKUP($B44,Reliability!$A$3:$I$170,9,FALSE)</f>
        <v>High</v>
      </c>
      <c r="K44" s="163">
        <f t="shared" si="8"/>
        <v>1.5</v>
      </c>
      <c r="L44" s="163">
        <f>VLOOKUP($B44,'Impact of the crisis'!$C$6:$N$170,12,FALSE)</f>
        <v>0.2</v>
      </c>
      <c r="M44" s="163">
        <f>VLOOKUP($B44,'Impact of the crisis'!$C$6:$AB$170,26,FALSE)</f>
        <v>2.1</v>
      </c>
      <c r="N44" s="163">
        <f>VLOOKUP($B44,'Conditions of people affected'!$C$6:$R$170,16,FALSE)</f>
        <v>2.35</v>
      </c>
      <c r="O44" s="163">
        <f>VLOOKUP($B44,'Conditions of people affected'!$C$6:$R$170,9,FALSE)</f>
        <v>1.7</v>
      </c>
      <c r="P44" s="163">
        <f>VLOOKUP($B44,'Conditions of people affected'!$C$6:$R$170,15,FALSE)</f>
        <v>3</v>
      </c>
      <c r="Q44" s="163">
        <f t="shared" si="9"/>
        <v>1.4</v>
      </c>
      <c r="R44" s="163">
        <f>VLOOKUP($B44,'Complexity of the crisis'!$C$6:$AN$170,22,FALSE)</f>
        <v>1.8</v>
      </c>
      <c r="S44" s="164">
        <f>VLOOKUP($B44,'Complexity of the crisis'!$C$6:$AN$170,38,FALSE)</f>
        <v>1</v>
      </c>
      <c r="T44" s="159" t="str">
        <f>VLOOKUP(B44,Lists!$C$3:$E$163,3,FALSE)</f>
        <v>Europe</v>
      </c>
      <c r="U44" s="178">
        <f>VLOOKUP(B44,'INFORM Severity - hidden'!$C$5:$V$200,20,FALSE)</f>
        <v>45129</v>
      </c>
    </row>
    <row r="45" spans="1:21" x14ac:dyDescent="0.25">
      <c r="A45" s="155" t="str">
        <f t="array" ref="A45">IFERROR(INDEX(Lists!$B$2:$B$200,SMALL(IF(Lists!$H$2:$H$200="Yes",ROW(Lists!$B$2:$B$200)),ROW(41:41))-1,1),"")</f>
        <v>Multiple crisis in Madagascar</v>
      </c>
      <c r="B45" s="156" t="str">
        <f>VLOOKUP(A45,Lists!$B$2:$G$200,2,FALSE)</f>
        <v>MDG001</v>
      </c>
      <c r="C45" s="156" t="str">
        <f>VLOOKUP(B45,'INFORM Severity - hidden'!$C$5:$D$200,2,FALSE)</f>
        <v>Madagascar</v>
      </c>
      <c r="D45" s="156" t="str">
        <f>VLOOKUP(A45,Lists!$B$2:$G$200,3,FALSE)</f>
        <v>MDG</v>
      </c>
      <c r="E45" s="156" t="str">
        <f>VLOOKUP(A45,Lists!$B$2:$G$200,5,FALSE)</f>
        <v>Drought,Cyclone</v>
      </c>
      <c r="F45" s="161">
        <f t="shared" si="5"/>
        <v>2.9</v>
      </c>
      <c r="G45" s="162">
        <f t="shared" si="6"/>
        <v>3</v>
      </c>
      <c r="H45" s="162" t="str">
        <f t="shared" si="7"/>
        <v>Medium</v>
      </c>
      <c r="I45" s="160" t="str">
        <f>INDEX(Trends!$D$3:$D$404,MATCH(B45,Trends!$C$3:$C$404,0))</f>
        <v>Decreasing</v>
      </c>
      <c r="J45" s="162" t="str">
        <f>VLOOKUP($B45,Reliability!$A$3:$I$170,9,FALSE)</f>
        <v>Very High</v>
      </c>
      <c r="K45" s="163">
        <f t="shared" si="8"/>
        <v>3.1</v>
      </c>
      <c r="L45" s="163">
        <f>VLOOKUP($B45,'Impact of the crisis'!$C$6:$N$170,12,FALSE)</f>
        <v>2.6</v>
      </c>
      <c r="M45" s="163">
        <f>VLOOKUP($B45,'Impact of the crisis'!$C$6:$AB$170,26,FALSE)</f>
        <v>3.3</v>
      </c>
      <c r="N45" s="163">
        <f>VLOOKUP($B45,'Conditions of people affected'!$C$6:$R$170,16,FALSE)</f>
        <v>3.65</v>
      </c>
      <c r="O45" s="163">
        <f>VLOOKUP($B45,'Conditions of people affected'!$C$6:$R$170,9,FALSE)</f>
        <v>4.3</v>
      </c>
      <c r="P45" s="163">
        <f>VLOOKUP($B45,'Conditions of people affected'!$C$6:$R$170,15,FALSE)</f>
        <v>3</v>
      </c>
      <c r="Q45" s="163">
        <f t="shared" si="9"/>
        <v>1.5</v>
      </c>
      <c r="R45" s="163">
        <f>VLOOKUP($B45,'Complexity of the crisis'!$C$6:$AN$170,22,FALSE)</f>
        <v>2</v>
      </c>
      <c r="S45" s="164">
        <f>VLOOKUP($B45,'Complexity of the crisis'!$C$6:$AN$170,38,FALSE)</f>
        <v>1</v>
      </c>
      <c r="T45" s="159" t="str">
        <f>VLOOKUP(B45,Lists!$C$3:$E$163,3,FALSE)</f>
        <v>Africa</v>
      </c>
      <c r="U45" s="178">
        <f>VLOOKUP(B45,'INFORM Severity - hidden'!$C$5:$V$200,20,FALSE)</f>
        <v>45138</v>
      </c>
    </row>
    <row r="46" spans="1:21" x14ac:dyDescent="0.25">
      <c r="A46" s="155" t="str">
        <f t="array" ref="A46">IFERROR(INDEX(Lists!$B$2:$B$200,SMALL(IF(Lists!$H$2:$H$200="Yes",ROW(Lists!$B$2:$B$200)),ROW(42:42))-1,1),"")</f>
        <v>Multiple crisis in Mexico</v>
      </c>
      <c r="B46" s="156" t="str">
        <f>VLOOKUP(A46,Lists!$B$2:$G$200,2,FALSE)</f>
        <v>MEX001</v>
      </c>
      <c r="C46" s="156" t="str">
        <f>VLOOKUP(B46,'INFORM Severity - hidden'!$C$5:$D$200,2,FALSE)</f>
        <v>Mexico</v>
      </c>
      <c r="D46" s="156" t="str">
        <f>VLOOKUP(A46,Lists!$B$2:$G$200,3,FALSE)</f>
        <v>MEX</v>
      </c>
      <c r="E46" s="156" t="str">
        <f>VLOOKUP(A46,Lists!$B$2:$G$200,5,FALSE)</f>
        <v>Violence,Displacement</v>
      </c>
      <c r="F46" s="161">
        <f t="shared" si="5"/>
        <v>2.8</v>
      </c>
      <c r="G46" s="162">
        <f t="shared" si="6"/>
        <v>3</v>
      </c>
      <c r="H46" s="162" t="str">
        <f t="shared" si="7"/>
        <v>Medium</v>
      </c>
      <c r="I46" s="160" t="str">
        <f>INDEX(Trends!$D$3:$D$404,MATCH(B46,Trends!$C$3:$C$404,0))</f>
        <v>Stable</v>
      </c>
      <c r="J46" s="162" t="str">
        <f>VLOOKUP($B46,Reliability!$A$3:$I$170,9,FALSE)</f>
        <v>High</v>
      </c>
      <c r="K46" s="163">
        <f t="shared" si="8"/>
        <v>4.0999999999999996</v>
      </c>
      <c r="L46" s="163">
        <f>VLOOKUP($B46,'Impact of the crisis'!$C$6:$N$170,12,FALSE)</f>
        <v>5</v>
      </c>
      <c r="M46" s="163">
        <f>VLOOKUP($B46,'Impact of the crisis'!$C$6:$AB$170,26,FALSE)</f>
        <v>3.5</v>
      </c>
      <c r="N46" s="163">
        <f>VLOOKUP($B46,'Conditions of people affected'!$C$6:$R$170,16,FALSE)</f>
        <v>1.35</v>
      </c>
      <c r="O46" s="163">
        <f>VLOOKUP($B46,'Conditions of people affected'!$C$6:$R$170,9,FALSE)</f>
        <v>1.7</v>
      </c>
      <c r="P46" s="163">
        <f>VLOOKUP($B46,'Conditions of people affected'!$C$6:$R$170,15,FALSE)</f>
        <v>1</v>
      </c>
      <c r="Q46" s="163">
        <f t="shared" si="9"/>
        <v>3.5</v>
      </c>
      <c r="R46" s="163">
        <f>VLOOKUP($B46,'Complexity of the crisis'!$C$6:$AN$170,22,FALSE)</f>
        <v>3</v>
      </c>
      <c r="S46" s="164">
        <f>VLOOKUP($B46,'Complexity of the crisis'!$C$6:$AN$170,38,FALSE)</f>
        <v>4</v>
      </c>
      <c r="T46" s="159" t="str">
        <f>VLOOKUP(B46,Lists!$C$3:$E$163,3,FALSE)</f>
        <v>Americas</v>
      </c>
      <c r="U46" s="178">
        <f>VLOOKUP(B46,'INFORM Severity - hidden'!$C$5:$V$200,20,FALSE)</f>
        <v>45126</v>
      </c>
    </row>
    <row r="47" spans="1:21" x14ac:dyDescent="0.25">
      <c r="A47" s="155" t="str">
        <f t="array" ref="A47">IFERROR(INDEX(Lists!$B$2:$B$200,SMALL(IF(Lists!$H$2:$H$200="Yes",ROW(Lists!$B$2:$B$200)),ROW(43:43))-1,1),"")</f>
        <v>Complex crisis in Mali</v>
      </c>
      <c r="B47" s="156" t="str">
        <f>VLOOKUP(A47,Lists!$B$2:$G$200,2,FALSE)</f>
        <v>MLI001</v>
      </c>
      <c r="C47" s="156" t="str">
        <f>VLOOKUP(B47,'INFORM Severity - hidden'!$C$5:$D$200,2,FALSE)</f>
        <v>Mali</v>
      </c>
      <c r="D47" s="156" t="str">
        <f>VLOOKUP(A47,Lists!$B$2:$G$200,3,FALSE)</f>
        <v>MLI</v>
      </c>
      <c r="E47" s="156" t="str">
        <f>VLOOKUP(A47,Lists!$B$2:$G$200,5,FALSE)</f>
        <v>Conflict</v>
      </c>
      <c r="F47" s="161">
        <f t="shared" si="5"/>
        <v>4.3</v>
      </c>
      <c r="G47" s="162">
        <f t="shared" si="6"/>
        <v>5</v>
      </c>
      <c r="H47" s="162" t="str">
        <f t="shared" si="7"/>
        <v>Very High</v>
      </c>
      <c r="I47" s="160" t="str">
        <f>INDEX(Trends!$D$3:$D$404,MATCH(B47,Trends!$C$3:$C$404,0))</f>
        <v>Stable</v>
      </c>
      <c r="J47" s="162" t="str">
        <f>VLOOKUP($B47,Reliability!$A$3:$I$170,9,FALSE)</f>
        <v>Very High</v>
      </c>
      <c r="K47" s="163">
        <f t="shared" si="8"/>
        <v>4.4000000000000004</v>
      </c>
      <c r="L47" s="163">
        <f>VLOOKUP($B47,'Impact of the crisis'!$C$6:$N$170,12,FALSE)</f>
        <v>4.9000000000000004</v>
      </c>
      <c r="M47" s="163">
        <f>VLOOKUP($B47,'Impact of the crisis'!$C$6:$AB$170,26,FALSE)</f>
        <v>4.0999999999999996</v>
      </c>
      <c r="N47" s="163">
        <f>VLOOKUP($B47,'Conditions of people affected'!$C$6:$R$170,16,FALSE)</f>
        <v>4.45</v>
      </c>
      <c r="O47" s="163">
        <f>VLOOKUP($B47,'Conditions of people affected'!$C$6:$R$170,9,FALSE)</f>
        <v>4.9000000000000004</v>
      </c>
      <c r="P47" s="163">
        <f>VLOOKUP($B47,'Conditions of people affected'!$C$6:$R$170,15,FALSE)</f>
        <v>4</v>
      </c>
      <c r="Q47" s="163">
        <f t="shared" si="9"/>
        <v>3.9</v>
      </c>
      <c r="R47" s="163">
        <f>VLOOKUP($B47,'Complexity of the crisis'!$C$6:$AN$170,22,FALSE)</f>
        <v>3.2</v>
      </c>
      <c r="S47" s="164">
        <f>VLOOKUP($B47,'Complexity of the crisis'!$C$6:$AN$170,38,FALSE)</f>
        <v>4.5</v>
      </c>
      <c r="T47" s="159" t="str">
        <f>VLOOKUP(B47,Lists!$C$3:$E$163,3,FALSE)</f>
        <v>Africa</v>
      </c>
      <c r="U47" s="178">
        <f>VLOOKUP(B47,'INFORM Severity - hidden'!$C$5:$V$200,20,FALSE)</f>
        <v>45133</v>
      </c>
    </row>
    <row r="48" spans="1:21" x14ac:dyDescent="0.25">
      <c r="A48" s="155" t="str">
        <f t="array" ref="A48">IFERROR(INDEX(Lists!$B$2:$B$200,SMALL(IF(Lists!$H$2:$H$200="Yes",ROW(Lists!$B$2:$B$200)),ROW(44:44))-1,1),"")</f>
        <v>Multiple crises in Myanmar</v>
      </c>
      <c r="B48" s="156" t="str">
        <f>VLOOKUP(A48,Lists!$B$2:$G$200,2,FALSE)</f>
        <v>MMR001</v>
      </c>
      <c r="C48" s="156" t="str">
        <f>VLOOKUP(B48,'INFORM Severity - hidden'!$C$5:$D$200,2,FALSE)</f>
        <v>Myanmar</v>
      </c>
      <c r="D48" s="156" t="str">
        <f>VLOOKUP(A48,Lists!$B$2:$G$200,3,FALSE)</f>
        <v>MMR</v>
      </c>
      <c r="E48" s="156" t="str">
        <f>VLOOKUP(A48,Lists!$B$2:$G$200,5,FALSE)</f>
        <v>Socio-political,Conflict,Violence</v>
      </c>
      <c r="F48" s="161">
        <f t="shared" si="5"/>
        <v>4.5999999999999996</v>
      </c>
      <c r="G48" s="162">
        <f t="shared" si="6"/>
        <v>5</v>
      </c>
      <c r="H48" s="162" t="str">
        <f t="shared" si="7"/>
        <v>Very High</v>
      </c>
      <c r="I48" s="160" t="str">
        <f>INDEX(Trends!$D$3:$D$404,MATCH(B48,Trends!$C$3:$C$404,0))</f>
        <v>Increasing</v>
      </c>
      <c r="J48" s="162" t="str">
        <f>VLOOKUP($B48,Reliability!$A$3:$I$170,9,FALSE)</f>
        <v>Very High</v>
      </c>
      <c r="K48" s="163">
        <f t="shared" si="8"/>
        <v>4.8</v>
      </c>
      <c r="L48" s="163">
        <f>VLOOKUP($B48,'Impact of the crisis'!$C$6:$N$170,12,FALSE)</f>
        <v>4.9000000000000004</v>
      </c>
      <c r="M48" s="163">
        <f>VLOOKUP($B48,'Impact of the crisis'!$C$6:$AB$170,26,FALSE)</f>
        <v>4.7</v>
      </c>
      <c r="N48" s="163">
        <f>VLOOKUP($B48,'Conditions of people affected'!$C$6:$R$170,16,FALSE)</f>
        <v>4.5</v>
      </c>
      <c r="O48" s="163">
        <f>VLOOKUP($B48,'Conditions of people affected'!$C$6:$R$170,9,FALSE)</f>
        <v>5</v>
      </c>
      <c r="P48" s="163">
        <f>VLOOKUP($B48,'Conditions of people affected'!$C$6:$R$170,15,FALSE)</f>
        <v>4</v>
      </c>
      <c r="Q48" s="163">
        <f t="shared" si="9"/>
        <v>4.5</v>
      </c>
      <c r="R48" s="163">
        <f>VLOOKUP($B48,'Complexity of the crisis'!$C$6:$AN$170,22,FALSE)</f>
        <v>3.9</v>
      </c>
      <c r="S48" s="164">
        <f>VLOOKUP($B48,'Complexity of the crisis'!$C$6:$AN$170,38,FALSE)</f>
        <v>5</v>
      </c>
      <c r="T48" s="159" t="str">
        <f>VLOOKUP(B48,Lists!$C$3:$E$163,3,FALSE)</f>
        <v>Asia</v>
      </c>
      <c r="U48" s="178">
        <f>VLOOKUP(B48,'INFORM Severity - hidden'!$C$5:$V$200,20,FALSE)</f>
        <v>45126</v>
      </c>
    </row>
    <row r="49" spans="1:21" x14ac:dyDescent="0.25">
      <c r="A49" s="155" t="str">
        <f t="array" ref="A49">IFERROR(INDEX(Lists!$B$2:$B$200,SMALL(IF(Lists!$H$2:$H$200="Yes",ROW(Lists!$B$2:$B$200)),ROW(45:45))-1,1),"")</f>
        <v>Multiple crises in Mongolia</v>
      </c>
      <c r="B49" s="156" t="str">
        <f>VLOOKUP(A49,Lists!$B$2:$G$200,2,FALSE)</f>
        <v>MNG001</v>
      </c>
      <c r="C49" s="156" t="str">
        <f>VLOOKUP(B49,'INFORM Severity - hidden'!$C$5:$D$200,2,FALSE)</f>
        <v>Mongolia</v>
      </c>
      <c r="D49" s="156" t="str">
        <f>VLOOKUP(A49,Lists!$B$2:$G$200,3,FALSE)</f>
        <v>MNG</v>
      </c>
      <c r="E49" s="156" t="str">
        <f>VLOOKUP(A49,Lists!$B$2:$G$200,5,FALSE)</f>
        <v>Other seasonal event,Floods</v>
      </c>
      <c r="F49" s="161">
        <f t="shared" si="5"/>
        <v>2.2000000000000002</v>
      </c>
      <c r="G49" s="162">
        <f t="shared" si="6"/>
        <v>3</v>
      </c>
      <c r="H49" s="162" t="str">
        <f t="shared" si="7"/>
        <v>Medium</v>
      </c>
      <c r="I49" s="160" t="str">
        <f>INDEX(Trends!$D$3:$D$404,MATCH(B49,Trends!$C$3:$C$404,0))</f>
        <v>-</v>
      </c>
      <c r="J49" s="162" t="str">
        <f>VLOOKUP($B49,Reliability!$A$3:$I$170,9,FALSE)</f>
        <v>Very High</v>
      </c>
      <c r="K49" s="163">
        <f t="shared" si="8"/>
        <v>2.4</v>
      </c>
      <c r="L49" s="163">
        <f>VLOOKUP($B49,'Impact of the crisis'!$C$6:$N$170,12,FALSE)</f>
        <v>3.7</v>
      </c>
      <c r="M49" s="163">
        <f>VLOOKUP($B49,'Impact of the crisis'!$C$6:$AB$170,26,FALSE)</f>
        <v>1.5</v>
      </c>
      <c r="N49" s="163">
        <f>VLOOKUP($B49,'Conditions of people affected'!$C$6:$R$170,16,FALSE)</f>
        <v>2.65</v>
      </c>
      <c r="O49" s="163">
        <f>VLOOKUP($B49,'Conditions of people affected'!$C$6:$R$170,9,FALSE)</f>
        <v>2.2999999999999998</v>
      </c>
      <c r="P49" s="163">
        <f>VLOOKUP($B49,'Conditions of people affected'!$C$6:$R$170,15,FALSE)</f>
        <v>3</v>
      </c>
      <c r="Q49" s="163">
        <f t="shared" si="9"/>
        <v>1.3</v>
      </c>
      <c r="R49" s="163">
        <f>VLOOKUP($B49,'Complexity of the crisis'!$C$6:$AN$170,22,FALSE)</f>
        <v>1.1000000000000001</v>
      </c>
      <c r="S49" s="164">
        <f>VLOOKUP($B49,'Complexity of the crisis'!$C$6:$AN$170,38,FALSE)</f>
        <v>1.5</v>
      </c>
      <c r="T49" s="159" t="str">
        <f>VLOOKUP(B49,Lists!$C$3:$E$163,3,FALSE)</f>
        <v>Asia</v>
      </c>
      <c r="U49" s="178">
        <f>VLOOKUP(B49,'INFORM Severity - hidden'!$C$5:$V$200,20,FALSE)</f>
        <v>45138</v>
      </c>
    </row>
    <row r="50" spans="1:21" x14ac:dyDescent="0.25">
      <c r="A50" s="155" t="str">
        <f t="array" ref="A50">IFERROR(INDEX(Lists!$B$2:$B$200,SMALL(IF(Lists!$H$2:$H$200="Yes",ROW(Lists!$B$2:$B$200)),ROW(46:46))-1,1),"")</f>
        <v>Multiple Crises in Mozambique</v>
      </c>
      <c r="B50" s="156" t="str">
        <f>VLOOKUP(A50,Lists!$B$2:$G$200,2,FALSE)</f>
        <v>MOZ001</v>
      </c>
      <c r="C50" s="156" t="str">
        <f>VLOOKUP(B50,'INFORM Severity - hidden'!$C$5:$D$200,2,FALSE)</f>
        <v>Mozambique</v>
      </c>
      <c r="D50" s="156" t="str">
        <f>VLOOKUP(A50,Lists!$B$2:$G$200,3,FALSE)</f>
        <v>MOZ</v>
      </c>
      <c r="E50" s="156" t="str">
        <f>VLOOKUP(A50,Lists!$B$2:$G$200,5,FALSE)</f>
        <v>Conflict,Displacement,Cyclone</v>
      </c>
      <c r="F50" s="161">
        <f t="shared" si="5"/>
        <v>3.5</v>
      </c>
      <c r="G50" s="162">
        <f t="shared" si="6"/>
        <v>4</v>
      </c>
      <c r="H50" s="162" t="str">
        <f t="shared" si="7"/>
        <v>High</v>
      </c>
      <c r="I50" s="160" t="str">
        <f>INDEX(Trends!$D$3:$D$404,MATCH(B50,Trends!$C$3:$C$404,0))</f>
        <v>Stable</v>
      </c>
      <c r="J50" s="162" t="str">
        <f>VLOOKUP($B50,Reliability!$A$3:$I$170,9,FALSE)</f>
        <v>Very High</v>
      </c>
      <c r="K50" s="163">
        <f t="shared" si="8"/>
        <v>3.9</v>
      </c>
      <c r="L50" s="163">
        <f>VLOOKUP($B50,'Impact of the crisis'!$C$6:$N$170,12,FALSE)</f>
        <v>5</v>
      </c>
      <c r="M50" s="163">
        <f>VLOOKUP($B50,'Impact of the crisis'!$C$6:$AB$170,26,FALSE)</f>
        <v>3</v>
      </c>
      <c r="N50" s="163">
        <f>VLOOKUP($B50,'Conditions of people affected'!$C$6:$R$170,16,FALSE)</f>
        <v>3.45</v>
      </c>
      <c r="O50" s="163">
        <f>VLOOKUP($B50,'Conditions of people affected'!$C$6:$R$170,9,FALSE)</f>
        <v>3.9</v>
      </c>
      <c r="P50" s="163">
        <f>VLOOKUP($B50,'Conditions of people affected'!$C$6:$R$170,15,FALSE)</f>
        <v>3</v>
      </c>
      <c r="Q50" s="163">
        <f t="shared" si="9"/>
        <v>3.3</v>
      </c>
      <c r="R50" s="163">
        <f>VLOOKUP($B50,'Complexity of the crisis'!$C$6:$AN$170,22,FALSE)</f>
        <v>3.6</v>
      </c>
      <c r="S50" s="164">
        <f>VLOOKUP($B50,'Complexity of the crisis'!$C$6:$AN$170,38,FALSE)</f>
        <v>3</v>
      </c>
      <c r="T50" s="159" t="str">
        <f>VLOOKUP(B50,Lists!$C$3:$E$163,3,FALSE)</f>
        <v>Africa</v>
      </c>
      <c r="U50" s="178">
        <f>VLOOKUP(B50,'INFORM Severity - hidden'!$C$5:$V$200,20,FALSE)</f>
        <v>45138</v>
      </c>
    </row>
    <row r="51" spans="1:21" x14ac:dyDescent="0.25">
      <c r="A51" s="155" t="str">
        <f t="array" ref="A51">IFERROR(INDEX(Lists!$B$2:$B$200,SMALL(IF(Lists!$H$2:$H$200="Yes",ROW(Lists!$B$2:$B$200)),ROW(47:47))-1,1),"")</f>
        <v>Food Security in Mauritania</v>
      </c>
      <c r="B51" s="156" t="str">
        <f>VLOOKUP(A51,Lists!$B$2:$G$200,2,FALSE)</f>
        <v>MRT003</v>
      </c>
      <c r="C51" s="156" t="str">
        <f>VLOOKUP(B51,'INFORM Severity - hidden'!$C$5:$D$200,2,FALSE)</f>
        <v>Mauritania</v>
      </c>
      <c r="D51" s="156" t="str">
        <f>VLOOKUP(A51,Lists!$B$2:$G$200,3,FALSE)</f>
        <v>MRT</v>
      </c>
      <c r="E51" s="156" t="str">
        <f>VLOOKUP(A51,Lists!$B$2:$G$200,5,FALSE)</f>
        <v>Drought,Floods</v>
      </c>
      <c r="F51" s="161">
        <f t="shared" si="5"/>
        <v>2.6</v>
      </c>
      <c r="G51" s="162">
        <f t="shared" si="6"/>
        <v>3</v>
      </c>
      <c r="H51" s="162" t="str">
        <f t="shared" si="7"/>
        <v>Medium</v>
      </c>
      <c r="I51" s="160" t="str">
        <f>INDEX(Trends!$D$3:$D$404,MATCH(B51,Trends!$C$3:$C$404,0))</f>
        <v>Decreasing</v>
      </c>
      <c r="J51" s="162" t="str">
        <f>VLOOKUP($B51,Reliability!$A$3:$I$170,9,FALSE)</f>
        <v>High</v>
      </c>
      <c r="K51" s="163">
        <f t="shared" si="8"/>
        <v>2.5</v>
      </c>
      <c r="L51" s="163">
        <f>VLOOKUP($B51,'Impact of the crisis'!$C$6:$N$170,12,FALSE)</f>
        <v>4.0999999999999996</v>
      </c>
      <c r="M51" s="163">
        <f>VLOOKUP($B51,'Impact of the crisis'!$C$6:$AB$170,26,FALSE)</f>
        <v>1.3</v>
      </c>
      <c r="N51" s="163">
        <f>VLOOKUP($B51,'Conditions of people affected'!$C$6:$R$170,16,FALSE)</f>
        <v>2.9</v>
      </c>
      <c r="O51" s="163">
        <f>VLOOKUP($B51,'Conditions of people affected'!$C$6:$R$170,9,FALSE)</f>
        <v>2.8</v>
      </c>
      <c r="P51" s="163">
        <f>VLOOKUP($B51,'Conditions of people affected'!$C$6:$R$170,15,FALSE)</f>
        <v>3</v>
      </c>
      <c r="Q51" s="163">
        <f t="shared" si="9"/>
        <v>2.2999999999999998</v>
      </c>
      <c r="R51" s="163">
        <f>VLOOKUP($B51,'Complexity of the crisis'!$C$6:$AN$170,22,FALSE)</f>
        <v>2.5</v>
      </c>
      <c r="S51" s="164">
        <f>VLOOKUP($B51,'Complexity of the crisis'!$C$6:$AN$170,38,FALSE)</f>
        <v>2</v>
      </c>
      <c r="T51" s="159" t="str">
        <f>VLOOKUP(B51,Lists!$C$3:$E$163,3,FALSE)</f>
        <v>Africa</v>
      </c>
      <c r="U51" s="178">
        <f>VLOOKUP(B51,'INFORM Severity - hidden'!$C$5:$V$200,20,FALSE)</f>
        <v>45129</v>
      </c>
    </row>
    <row r="52" spans="1:21" x14ac:dyDescent="0.25">
      <c r="A52" s="155" t="str">
        <f t="array" ref="A52">IFERROR(INDEX(Lists!$B$2:$B$200,SMALL(IF(Lists!$H$2:$H$200="Yes",ROW(Lists!$B$2:$B$200)),ROW(48:48))-1,1),"")</f>
        <v>Complex crisis in Malawi</v>
      </c>
      <c r="B52" s="156" t="str">
        <f>VLOOKUP(A52,Lists!$B$2:$G$200,2,FALSE)</f>
        <v>MWI002</v>
      </c>
      <c r="C52" s="156" t="str">
        <f>VLOOKUP(B52,'INFORM Severity - hidden'!$C$5:$D$200,2,FALSE)</f>
        <v>Malawi</v>
      </c>
      <c r="D52" s="156" t="str">
        <f>VLOOKUP(A52,Lists!$B$2:$G$200,3,FALSE)</f>
        <v>MWI</v>
      </c>
      <c r="E52" s="156" t="str">
        <f>VLOOKUP(A52,Lists!$B$2:$G$200,5,FALSE)</f>
        <v>Drought,Socio-political,Cyclone</v>
      </c>
      <c r="F52" s="161">
        <f t="shared" si="5"/>
        <v>3.5</v>
      </c>
      <c r="G52" s="162">
        <f t="shared" si="6"/>
        <v>4</v>
      </c>
      <c r="H52" s="162" t="str">
        <f t="shared" si="7"/>
        <v>High</v>
      </c>
      <c r="I52" s="160" t="str">
        <f>INDEX(Trends!$D$3:$D$404,MATCH(B52,Trends!$C$3:$C$404,0))</f>
        <v>Increasing</v>
      </c>
      <c r="J52" s="162" t="str">
        <f>VLOOKUP($B52,Reliability!$A$3:$I$170,9,FALSE)</f>
        <v>Very High</v>
      </c>
      <c r="K52" s="163">
        <f t="shared" si="8"/>
        <v>4</v>
      </c>
      <c r="L52" s="163">
        <f>VLOOKUP($B52,'Impact of the crisis'!$C$6:$N$170,12,FALSE)</f>
        <v>4.4000000000000004</v>
      </c>
      <c r="M52" s="163">
        <f>VLOOKUP($B52,'Impact of the crisis'!$C$6:$AB$170,26,FALSE)</f>
        <v>3.7</v>
      </c>
      <c r="N52" s="163">
        <f>VLOOKUP($B52,'Conditions of people affected'!$C$6:$R$170,16,FALSE)</f>
        <v>3.8</v>
      </c>
      <c r="O52" s="163">
        <f>VLOOKUP($B52,'Conditions of people affected'!$C$6:$R$170,9,FALSE)</f>
        <v>4.5999999999999996</v>
      </c>
      <c r="P52" s="163">
        <f>VLOOKUP($B52,'Conditions of people affected'!$C$6:$R$170,15,FALSE)</f>
        <v>3</v>
      </c>
      <c r="Q52" s="163">
        <f t="shared" si="9"/>
        <v>2.5</v>
      </c>
      <c r="R52" s="163">
        <f>VLOOKUP($B52,'Complexity of the crisis'!$C$6:$AN$170,22,FALSE)</f>
        <v>2.4</v>
      </c>
      <c r="S52" s="164">
        <f>VLOOKUP($B52,'Complexity of the crisis'!$C$6:$AN$170,38,FALSE)</f>
        <v>2.5</v>
      </c>
      <c r="T52" s="159" t="str">
        <f>VLOOKUP(B52,Lists!$C$3:$E$163,3,FALSE)</f>
        <v>Africa</v>
      </c>
      <c r="U52" s="178">
        <f>VLOOKUP(B52,'INFORM Severity - hidden'!$C$5:$V$200,20,FALSE)</f>
        <v>45138</v>
      </c>
    </row>
    <row r="53" spans="1:21" x14ac:dyDescent="0.25">
      <c r="A53" s="155" t="str">
        <f t="array" ref="A53">IFERROR(INDEX(Lists!$B$2:$B$200,SMALL(IF(Lists!$H$2:$H$200="Yes",ROW(Lists!$B$2:$B$200)),ROW(49:49))-1,1),"")</f>
        <v>International Refugees in Malaysia</v>
      </c>
      <c r="B53" s="156" t="str">
        <f>VLOOKUP(A53,Lists!$B$2:$G$200,2,FALSE)</f>
        <v>MYS001</v>
      </c>
      <c r="C53" s="156" t="str">
        <f>VLOOKUP(B53,'INFORM Severity - hidden'!$C$5:$D$200,2,FALSE)</f>
        <v>Malaysia</v>
      </c>
      <c r="D53" s="156" t="str">
        <f>VLOOKUP(A53,Lists!$B$2:$G$200,3,FALSE)</f>
        <v>MYS</v>
      </c>
      <c r="E53" s="156" t="str">
        <f>VLOOKUP(A53,Lists!$B$2:$G$200,5,FALSE)</f>
        <v>Displacement</v>
      </c>
      <c r="F53" s="161">
        <f t="shared" si="5"/>
        <v>2.2999999999999998</v>
      </c>
      <c r="G53" s="162">
        <f t="shared" si="6"/>
        <v>3</v>
      </c>
      <c r="H53" s="162" t="str">
        <f t="shared" si="7"/>
        <v>Medium</v>
      </c>
      <c r="I53" s="160" t="str">
        <f>INDEX(Trends!$D$3:$D$404,MATCH(B53,Trends!$C$3:$C$404,0))</f>
        <v>Stable</v>
      </c>
      <c r="J53" s="162" t="str">
        <f>VLOOKUP($B53,Reliability!$A$3:$I$170,9,FALSE)</f>
        <v>High</v>
      </c>
      <c r="K53" s="163">
        <f t="shared" si="8"/>
        <v>2.8</v>
      </c>
      <c r="L53" s="163">
        <f>VLOOKUP($B53,'Impact of the crisis'!$C$6:$N$170,12,FALSE)</f>
        <v>1.7</v>
      </c>
      <c r="M53" s="163">
        <f>VLOOKUP($B53,'Impact of the crisis'!$C$6:$AB$170,26,FALSE)</f>
        <v>3.3</v>
      </c>
      <c r="N53" s="163">
        <f>VLOOKUP($B53,'Conditions of people affected'!$C$6:$R$170,16,FALSE)</f>
        <v>2.0499999999999998</v>
      </c>
      <c r="O53" s="163">
        <f>VLOOKUP($B53,'Conditions of people affected'!$C$6:$R$170,9,FALSE)</f>
        <v>2.1</v>
      </c>
      <c r="P53" s="163">
        <f>VLOOKUP($B53,'Conditions of people affected'!$C$6:$R$170,15,FALSE)</f>
        <v>2</v>
      </c>
      <c r="Q53" s="163">
        <f t="shared" si="9"/>
        <v>2.1</v>
      </c>
      <c r="R53" s="163">
        <f>VLOOKUP($B53,'Complexity of the crisis'!$C$6:$AN$170,22,FALSE)</f>
        <v>1.7</v>
      </c>
      <c r="S53" s="164">
        <f>VLOOKUP($B53,'Complexity of the crisis'!$C$6:$AN$170,38,FALSE)</f>
        <v>2.5</v>
      </c>
      <c r="T53" s="159" t="str">
        <f>VLOOKUP(B53,Lists!$C$3:$E$163,3,FALSE)</f>
        <v>Asia</v>
      </c>
      <c r="U53" s="178">
        <f>VLOOKUP(B53,'INFORM Severity - hidden'!$C$5:$V$200,20,FALSE)</f>
        <v>45126</v>
      </c>
    </row>
    <row r="54" spans="1:21" x14ac:dyDescent="0.25">
      <c r="A54" s="155" t="str">
        <f t="array" ref="A54">IFERROR(INDEX(Lists!$B$2:$B$200,SMALL(IF(Lists!$H$2:$H$200="Yes",ROW(Lists!$B$2:$B$200)),ROW(50:50))-1,1),"")</f>
        <v>Food Security Crisis in Namibia</v>
      </c>
      <c r="B54" s="156" t="str">
        <f>VLOOKUP(A54,Lists!$B$2:$G$200,2,FALSE)</f>
        <v>NAM002</v>
      </c>
      <c r="C54" s="156" t="str">
        <f>VLOOKUP(B54,'INFORM Severity - hidden'!$C$5:$D$200,2,FALSE)</f>
        <v>Namibia</v>
      </c>
      <c r="D54" s="156" t="str">
        <f>VLOOKUP(A54,Lists!$B$2:$G$200,3,FALSE)</f>
        <v>NAM</v>
      </c>
      <c r="E54" s="156" t="str">
        <f>VLOOKUP(A54,Lists!$B$2:$G$200,5,FALSE)</f>
        <v>Drought</v>
      </c>
      <c r="F54" s="161">
        <f t="shared" si="5"/>
        <v>2.2999999999999998</v>
      </c>
      <c r="G54" s="162">
        <f t="shared" si="6"/>
        <v>3</v>
      </c>
      <c r="H54" s="162" t="str">
        <f t="shared" si="7"/>
        <v>Medium</v>
      </c>
      <c r="I54" s="160" t="str">
        <f>INDEX(Trends!$D$3:$D$404,MATCH(B54,Trends!$C$3:$C$404,0))</f>
        <v>Stable</v>
      </c>
      <c r="J54" s="162" t="str">
        <f>VLOOKUP($B54,Reliability!$A$3:$I$170,9,FALSE)</f>
        <v>Medium</v>
      </c>
      <c r="K54" s="163">
        <f t="shared" si="8"/>
        <v>2.6</v>
      </c>
      <c r="L54" s="163">
        <f>VLOOKUP($B54,'Impact of the crisis'!$C$6:$N$170,12,FALSE)</f>
        <v>4.3</v>
      </c>
      <c r="M54" s="163">
        <f>VLOOKUP($B54,'Impact of the crisis'!$C$6:$AB$170,26,FALSE)</f>
        <v>1.3</v>
      </c>
      <c r="N54" s="163">
        <f>VLOOKUP($B54,'Conditions of people affected'!$C$6:$R$170,16,FALSE)</f>
        <v>2.65</v>
      </c>
      <c r="O54" s="163">
        <f>VLOOKUP($B54,'Conditions of people affected'!$C$6:$R$170,9,FALSE)</f>
        <v>2.2999999999999998</v>
      </c>
      <c r="P54" s="163">
        <f>VLOOKUP($B54,'Conditions of people affected'!$C$6:$R$170,15,FALSE)</f>
        <v>3</v>
      </c>
      <c r="Q54" s="163">
        <f t="shared" si="9"/>
        <v>1.5</v>
      </c>
      <c r="R54" s="163">
        <f>VLOOKUP($B54,'Complexity of the crisis'!$C$6:$AN$170,22,FALSE)</f>
        <v>1.5</v>
      </c>
      <c r="S54" s="164">
        <f>VLOOKUP($B54,'Complexity of the crisis'!$C$6:$AN$170,38,FALSE)</f>
        <v>1.5</v>
      </c>
      <c r="T54" s="159" t="str">
        <f>VLOOKUP(B54,Lists!$C$3:$E$163,3,FALSE)</f>
        <v>Africa</v>
      </c>
      <c r="U54" s="178">
        <f>VLOOKUP(B54,'INFORM Severity - hidden'!$C$5:$V$200,20,FALSE)</f>
        <v>45138</v>
      </c>
    </row>
    <row r="55" spans="1:21" x14ac:dyDescent="0.25">
      <c r="A55" s="155" t="str">
        <f t="array" ref="A55">IFERROR(INDEX(Lists!$B$2:$B$200,SMALL(IF(Lists!$H$2:$H$200="Yes",ROW(Lists!$B$2:$B$200)),ROW(51:51))-1,1),"")</f>
        <v>Multiple crises in Niger</v>
      </c>
      <c r="B55" s="156" t="str">
        <f>VLOOKUP(A55,Lists!$B$2:$G$200,2,FALSE)</f>
        <v>NER001</v>
      </c>
      <c r="C55" s="156" t="str">
        <f>VLOOKUP(B55,'INFORM Severity - hidden'!$C$5:$D$200,2,FALSE)</f>
        <v>Niger</v>
      </c>
      <c r="D55" s="156" t="str">
        <f>VLOOKUP(A55,Lists!$B$2:$G$200,3,FALSE)</f>
        <v>NER</v>
      </c>
      <c r="E55" s="156" t="str">
        <f>VLOOKUP(A55,Lists!$B$2:$G$200,5,FALSE)</f>
        <v>Conflict,Displacement</v>
      </c>
      <c r="F55" s="161">
        <f t="shared" si="5"/>
        <v>3.7</v>
      </c>
      <c r="G55" s="162">
        <f t="shared" si="6"/>
        <v>4</v>
      </c>
      <c r="H55" s="162" t="str">
        <f t="shared" si="7"/>
        <v>High</v>
      </c>
      <c r="I55" s="160" t="str">
        <f>INDEX(Trends!$D$3:$D$404,MATCH(B55,Trends!$C$3:$C$404,0))</f>
        <v>Decreasing</v>
      </c>
      <c r="J55" s="162" t="str">
        <f>VLOOKUP($B55,Reliability!$A$3:$I$170,9,FALSE)</f>
        <v>Very High</v>
      </c>
      <c r="K55" s="163">
        <f t="shared" si="8"/>
        <v>3.6</v>
      </c>
      <c r="L55" s="163">
        <f>VLOOKUP($B55,'Impact of the crisis'!$C$6:$N$170,12,FALSE)</f>
        <v>3.7</v>
      </c>
      <c r="M55" s="163">
        <f>VLOOKUP($B55,'Impact of the crisis'!$C$6:$AB$170,26,FALSE)</f>
        <v>3.6</v>
      </c>
      <c r="N55" s="163">
        <f>VLOOKUP($B55,'Conditions of people affected'!$C$6:$R$170,16,FALSE)</f>
        <v>4.0999999999999996</v>
      </c>
      <c r="O55" s="163">
        <f>VLOOKUP($B55,'Conditions of people affected'!$C$6:$R$170,9,FALSE)</f>
        <v>4.2</v>
      </c>
      <c r="P55" s="163">
        <f>VLOOKUP($B55,'Conditions of people affected'!$C$6:$R$170,15,FALSE)</f>
        <v>4</v>
      </c>
      <c r="Q55" s="163">
        <f t="shared" si="9"/>
        <v>3.2</v>
      </c>
      <c r="R55" s="163">
        <f>VLOOKUP($B55,'Complexity of the crisis'!$C$6:$AN$170,22,FALSE)</f>
        <v>2.8</v>
      </c>
      <c r="S55" s="164">
        <f>VLOOKUP($B55,'Complexity of the crisis'!$C$6:$AN$170,38,FALSE)</f>
        <v>3.5</v>
      </c>
      <c r="T55" s="159" t="str">
        <f>VLOOKUP(B55,Lists!$C$3:$E$163,3,FALSE)</f>
        <v>Africa</v>
      </c>
      <c r="U55" s="178">
        <f>VLOOKUP(B55,'INFORM Severity - hidden'!$C$5:$V$200,20,FALSE)</f>
        <v>45133</v>
      </c>
    </row>
    <row r="56" spans="1:21" x14ac:dyDescent="0.25">
      <c r="A56" s="155" t="str">
        <f t="array" ref="A56">IFERROR(INDEX(Lists!$B$2:$B$200,SMALL(IF(Lists!$H$2:$H$200="Yes",ROW(Lists!$B$2:$B$200)),ROW(52:52))-1,1),"")</f>
        <v>Complex crisis in Nigeria</v>
      </c>
      <c r="B56" s="156" t="str">
        <f>VLOOKUP(A56,Lists!$B$2:$G$200,2,FALSE)</f>
        <v>NGA001</v>
      </c>
      <c r="C56" s="156" t="str">
        <f>VLOOKUP(B56,'INFORM Severity - hidden'!$C$5:$D$200,2,FALSE)</f>
        <v>Nigeria</v>
      </c>
      <c r="D56" s="156" t="str">
        <f>VLOOKUP(A56,Lists!$B$2:$G$200,3,FALSE)</f>
        <v>NGA</v>
      </c>
      <c r="E56" s="156" t="str">
        <f>VLOOKUP(A56,Lists!$B$2:$G$200,5,FALSE)</f>
        <v>Conflict,Displacement,Violence</v>
      </c>
      <c r="F56" s="161">
        <f t="shared" si="5"/>
        <v>4.2</v>
      </c>
      <c r="G56" s="162">
        <f t="shared" si="6"/>
        <v>5</v>
      </c>
      <c r="H56" s="162" t="str">
        <f t="shared" si="7"/>
        <v>Very High</v>
      </c>
      <c r="I56" s="160" t="str">
        <f>INDEX(Trends!$D$3:$D$404,MATCH(B56,Trends!$C$3:$C$404,0))</f>
        <v>Increasing</v>
      </c>
      <c r="J56" s="162" t="str">
        <f>VLOOKUP($B56,Reliability!$A$3:$I$170,9,FALSE)</f>
        <v>Medium</v>
      </c>
      <c r="K56" s="163">
        <f t="shared" si="8"/>
        <v>4.4000000000000004</v>
      </c>
      <c r="L56" s="163">
        <f>VLOOKUP($B56,'Impact of the crisis'!$C$6:$N$170,12,FALSE)</f>
        <v>5</v>
      </c>
      <c r="M56" s="163">
        <f>VLOOKUP($B56,'Impact of the crisis'!$C$6:$AB$170,26,FALSE)</f>
        <v>4</v>
      </c>
      <c r="N56" s="163">
        <f>VLOOKUP($B56,'Conditions of people affected'!$C$6:$R$170,16,FALSE)</f>
        <v>4</v>
      </c>
      <c r="O56" s="163">
        <f>VLOOKUP($B56,'Conditions of people affected'!$C$6:$R$170,9,FALSE)</f>
        <v>5</v>
      </c>
      <c r="P56" s="163">
        <f>VLOOKUP($B56,'Conditions of people affected'!$C$6:$R$170,15,FALSE)</f>
        <v>3</v>
      </c>
      <c r="Q56" s="163">
        <f t="shared" si="9"/>
        <v>4.4000000000000004</v>
      </c>
      <c r="R56" s="163">
        <f>VLOOKUP($B56,'Complexity of the crisis'!$C$6:$AN$170,22,FALSE)</f>
        <v>3.4</v>
      </c>
      <c r="S56" s="164">
        <f>VLOOKUP($B56,'Complexity of the crisis'!$C$6:$AN$170,38,FALSE)</f>
        <v>5</v>
      </c>
      <c r="T56" s="159" t="str">
        <f>VLOOKUP(B56,Lists!$C$3:$E$163,3,FALSE)</f>
        <v>Africa</v>
      </c>
      <c r="U56" s="178">
        <f>VLOOKUP(B56,'INFORM Severity - hidden'!$C$5:$V$200,20,FALSE)</f>
        <v>45127</v>
      </c>
    </row>
    <row r="57" spans="1:21" x14ac:dyDescent="0.25">
      <c r="A57" s="155" t="str">
        <f t="array" ref="A57">IFERROR(INDEX(Lists!$B$2:$B$200,SMALL(IF(Lists!$H$2:$H$200="Yes",ROW(Lists!$B$2:$B$200)),ROW(53:53))-1,1),"")</f>
        <v>Socioeconomic crisis in Nicaragua</v>
      </c>
      <c r="B57" s="156" t="str">
        <f>VLOOKUP(A57,Lists!$B$2:$G$200,2,FALSE)</f>
        <v>NIC001</v>
      </c>
      <c r="C57" s="156" t="str">
        <f>VLOOKUP(B57,'INFORM Severity - hidden'!$C$5:$D$200,2,FALSE)</f>
        <v>Nicaragua</v>
      </c>
      <c r="D57" s="156" t="str">
        <f>VLOOKUP(A57,Lists!$B$2:$G$200,3,FALSE)</f>
        <v>NIC</v>
      </c>
      <c r="E57" s="156" t="str">
        <f>VLOOKUP(A57,Lists!$B$2:$G$200,5,FALSE)</f>
        <v>Socio-political</v>
      </c>
      <c r="F57" s="161" t="str">
        <f t="shared" si="5"/>
        <v>x</v>
      </c>
      <c r="G57" s="162" t="str">
        <f t="shared" si="6"/>
        <v>x</v>
      </c>
      <c r="H57" s="162" t="str">
        <f t="shared" si="7"/>
        <v>x</v>
      </c>
      <c r="I57" s="160" t="str">
        <f>INDEX(Trends!$D$3:$D$404,MATCH(B57,Trends!$C$3:$C$404,0))</f>
        <v>-</v>
      </c>
      <c r="J57" s="162" t="str">
        <f>VLOOKUP($B57,Reliability!$A$3:$I$170,9,FALSE)</f>
        <v>High</v>
      </c>
      <c r="K57" s="163">
        <f t="shared" si="8"/>
        <v>3</v>
      </c>
      <c r="L57" s="163">
        <f>VLOOKUP($B57,'Impact of the crisis'!$C$6:$N$170,12,FALSE)</f>
        <v>4</v>
      </c>
      <c r="M57" s="163">
        <f>VLOOKUP($B57,'Impact of the crisis'!$C$6:$AB$170,26,FALSE)</f>
        <v>2.2999999999999998</v>
      </c>
      <c r="N57" s="163" t="str">
        <f>VLOOKUP($B57,'Conditions of people affected'!$C$6:$R$170,16,FALSE)</f>
        <v>x</v>
      </c>
      <c r="O57" s="163" t="str">
        <f>VLOOKUP($B57,'Conditions of people affected'!$C$6:$R$170,9,FALSE)</f>
        <v>x</v>
      </c>
      <c r="P57" s="163" t="str">
        <f>VLOOKUP($B57,'Conditions of people affected'!$C$6:$R$170,15,FALSE)</f>
        <v>x</v>
      </c>
      <c r="Q57" s="163">
        <f t="shared" si="9"/>
        <v>2.9</v>
      </c>
      <c r="R57" s="163">
        <f>VLOOKUP($B57,'Complexity of the crisis'!$C$6:$AN$170,22,FALSE)</f>
        <v>2.8</v>
      </c>
      <c r="S57" s="164">
        <f>VLOOKUP($B57,'Complexity of the crisis'!$C$6:$AN$170,38,FALSE)</f>
        <v>3</v>
      </c>
      <c r="T57" s="159" t="str">
        <f>VLOOKUP(B57,Lists!$C$3:$E$163,3,FALSE)</f>
        <v>Americas</v>
      </c>
      <c r="U57" s="178">
        <f>VLOOKUP(B57,'INFORM Severity - hidden'!$C$5:$V$200,20,FALSE)</f>
        <v>45126</v>
      </c>
    </row>
    <row r="58" spans="1:21" x14ac:dyDescent="0.25">
      <c r="A58" s="155" t="str">
        <f t="array" ref="A58">IFERROR(INDEX(Lists!$B$2:$B$200,SMALL(IF(Lists!$H$2:$H$200="Yes",ROW(Lists!$B$2:$B$200)),ROW(54:54))-1,1),"")</f>
        <v>Complex crisis in Pakistan</v>
      </c>
      <c r="B58" s="156" t="str">
        <f>VLOOKUP(A58,Lists!$B$2:$G$200,2,FALSE)</f>
        <v>PAK001</v>
      </c>
      <c r="C58" s="156" t="str">
        <f>VLOOKUP(B58,'INFORM Severity - hidden'!$C$5:$D$200,2,FALSE)</f>
        <v>Pakistan</v>
      </c>
      <c r="D58" s="156" t="str">
        <f>VLOOKUP(A58,Lists!$B$2:$G$200,3,FALSE)</f>
        <v>PAK</v>
      </c>
      <c r="E58" s="156" t="str">
        <f>VLOOKUP(A58,Lists!$B$2:$G$200,5,FALSE)</f>
        <v>Displacement,Conflict</v>
      </c>
      <c r="F58" s="161">
        <f t="shared" si="5"/>
        <v>3.9</v>
      </c>
      <c r="G58" s="162">
        <f t="shared" si="6"/>
        <v>4</v>
      </c>
      <c r="H58" s="162" t="str">
        <f t="shared" si="7"/>
        <v>High</v>
      </c>
      <c r="I58" s="160" t="str">
        <f>INDEX(Trends!$D$3:$D$404,MATCH(B58,Trends!$C$3:$C$404,0))</f>
        <v>Increasing</v>
      </c>
      <c r="J58" s="162" t="str">
        <f>VLOOKUP($B58,Reliability!$A$3:$I$170,9,FALSE)</f>
        <v>High</v>
      </c>
      <c r="K58" s="163">
        <f t="shared" si="8"/>
        <v>3.9</v>
      </c>
      <c r="L58" s="163">
        <f>VLOOKUP($B58,'Impact of the crisis'!$C$6:$N$170,12,FALSE)</f>
        <v>5</v>
      </c>
      <c r="M58" s="163">
        <f>VLOOKUP($B58,'Impact of the crisis'!$C$6:$AB$170,26,FALSE)</f>
        <v>3.1</v>
      </c>
      <c r="N58" s="163">
        <f>VLOOKUP($B58,'Conditions of people affected'!$C$6:$R$170,16,FALSE)</f>
        <v>4</v>
      </c>
      <c r="O58" s="163">
        <f>VLOOKUP($B58,'Conditions of people affected'!$C$6:$R$170,9,FALSE)</f>
        <v>5</v>
      </c>
      <c r="P58" s="163">
        <f>VLOOKUP($B58,'Conditions of people affected'!$C$6:$R$170,15,FALSE)</f>
        <v>3</v>
      </c>
      <c r="Q58" s="163">
        <f t="shared" si="9"/>
        <v>3.6</v>
      </c>
      <c r="R58" s="163">
        <f>VLOOKUP($B58,'Complexity of the crisis'!$C$6:$AN$170,22,FALSE)</f>
        <v>3.2</v>
      </c>
      <c r="S58" s="164">
        <f>VLOOKUP($B58,'Complexity of the crisis'!$C$6:$AN$170,38,FALSE)</f>
        <v>4</v>
      </c>
      <c r="T58" s="159" t="str">
        <f>VLOOKUP(B58,Lists!$C$3:$E$163,3,FALSE)</f>
        <v>Asia</v>
      </c>
      <c r="U58" s="178">
        <f>VLOOKUP(B58,'INFORM Severity - hidden'!$C$5:$V$200,20,FALSE)</f>
        <v>45137</v>
      </c>
    </row>
    <row r="59" spans="1:21" x14ac:dyDescent="0.25">
      <c r="A59" s="155" t="str">
        <f t="array" ref="A59">IFERROR(INDEX(Lists!$B$2:$B$200,SMALL(IF(Lists!$H$2:$H$200="Yes",ROW(Lists!$B$2:$B$200)),ROW(55:55))-1,1),"")</f>
        <v>Venezuela displacement in Panama</v>
      </c>
      <c r="B59" s="156" t="str">
        <f>VLOOKUP(A59,Lists!$B$2:$G$200,2,FALSE)</f>
        <v>PAN002</v>
      </c>
      <c r="C59" s="156" t="str">
        <f>VLOOKUP(B59,'INFORM Severity - hidden'!$C$5:$D$200,2,FALSE)</f>
        <v>Panama</v>
      </c>
      <c r="D59" s="156" t="str">
        <f>VLOOKUP(A59,Lists!$B$2:$G$200,3,FALSE)</f>
        <v>PAN</v>
      </c>
      <c r="E59" s="156" t="str">
        <f>VLOOKUP(A59,Lists!$B$2:$G$200,5,FALSE)</f>
        <v>Displacement</v>
      </c>
      <c r="F59" s="161">
        <f t="shared" si="5"/>
        <v>2.2999999999999998</v>
      </c>
      <c r="G59" s="162">
        <f t="shared" si="6"/>
        <v>3</v>
      </c>
      <c r="H59" s="162" t="str">
        <f t="shared" si="7"/>
        <v>Medium</v>
      </c>
      <c r="I59" s="160" t="str">
        <f>INDEX(Trends!$D$3:$D$404,MATCH(B59,Trends!$C$3:$C$404,0))</f>
        <v>Stable</v>
      </c>
      <c r="J59" s="162" t="str">
        <f>VLOOKUP($B59,Reliability!$A$3:$I$170,9,FALSE)</f>
        <v>High</v>
      </c>
      <c r="K59" s="163">
        <f t="shared" si="8"/>
        <v>2.9</v>
      </c>
      <c r="L59" s="163">
        <f>VLOOKUP($B59,'Impact of the crisis'!$C$6:$N$170,12,FALSE)</f>
        <v>2.6</v>
      </c>
      <c r="M59" s="163">
        <f>VLOOKUP($B59,'Impact of the crisis'!$C$6:$AB$170,26,FALSE)</f>
        <v>3.1</v>
      </c>
      <c r="N59" s="163">
        <f>VLOOKUP($B59,'Conditions of people affected'!$C$6:$R$170,16,FALSE)</f>
        <v>2.2000000000000002</v>
      </c>
      <c r="O59" s="163">
        <f>VLOOKUP($B59,'Conditions of people affected'!$C$6:$R$170,9,FALSE)</f>
        <v>1.4</v>
      </c>
      <c r="P59" s="163">
        <f>VLOOKUP($B59,'Conditions of people affected'!$C$6:$R$170,15,FALSE)</f>
        <v>3</v>
      </c>
      <c r="Q59" s="163">
        <f t="shared" si="9"/>
        <v>2</v>
      </c>
      <c r="R59" s="163">
        <f>VLOOKUP($B59,'Complexity of the crisis'!$C$6:$AN$170,22,FALSE)</f>
        <v>1.9</v>
      </c>
      <c r="S59" s="164">
        <f>VLOOKUP($B59,'Complexity of the crisis'!$C$6:$AN$170,38,FALSE)</f>
        <v>2</v>
      </c>
      <c r="T59" s="159" t="str">
        <f>VLOOKUP(B59,Lists!$C$3:$E$163,3,FALSE)</f>
        <v>Americas</v>
      </c>
      <c r="U59" s="178">
        <f>VLOOKUP(B59,'INFORM Severity - hidden'!$C$5:$V$200,20,FALSE)</f>
        <v>45076</v>
      </c>
    </row>
    <row r="60" spans="1:21" x14ac:dyDescent="0.25">
      <c r="A60" s="155" t="str">
        <f t="array" ref="A60">IFERROR(INDEX(Lists!$B$2:$B$200,SMALL(IF(Lists!$H$2:$H$200="Yes",ROW(Lists!$B$2:$B$200)),ROW(56:56))-1,1),"")</f>
        <v>Venezuela displacement in Peru</v>
      </c>
      <c r="B60" s="156" t="str">
        <f>VLOOKUP(A60,Lists!$B$2:$G$200,2,FALSE)</f>
        <v>PER002</v>
      </c>
      <c r="C60" s="156" t="str">
        <f>VLOOKUP(B60,'INFORM Severity - hidden'!$C$5:$D$200,2,FALSE)</f>
        <v>Peru</v>
      </c>
      <c r="D60" s="156" t="str">
        <f>VLOOKUP(A60,Lists!$B$2:$G$200,3,FALSE)</f>
        <v>PER</v>
      </c>
      <c r="E60" s="156" t="str">
        <f>VLOOKUP(A60,Lists!$B$2:$G$200,5,FALSE)</f>
        <v>Displacement</v>
      </c>
      <c r="F60" s="161">
        <f t="shared" si="5"/>
        <v>3</v>
      </c>
      <c r="G60" s="162">
        <f t="shared" si="6"/>
        <v>3</v>
      </c>
      <c r="H60" s="162" t="str">
        <f t="shared" si="7"/>
        <v>Medium</v>
      </c>
      <c r="I60" s="160" t="str">
        <f>INDEX(Trends!$D$3:$D$404,MATCH(B60,Trends!$C$3:$C$404,0))</f>
        <v>Decreasing</v>
      </c>
      <c r="J60" s="162" t="str">
        <f>VLOOKUP($B60,Reliability!$A$3:$I$170,9,FALSE)</f>
        <v>Very High</v>
      </c>
      <c r="K60" s="163">
        <f t="shared" si="8"/>
        <v>3.9</v>
      </c>
      <c r="L60" s="163">
        <f>VLOOKUP($B60,'Impact of the crisis'!$C$6:$N$170,12,FALSE)</f>
        <v>5</v>
      </c>
      <c r="M60" s="163">
        <f>VLOOKUP($B60,'Impact of the crisis'!$C$6:$AB$170,26,FALSE)</f>
        <v>3.1</v>
      </c>
      <c r="N60" s="163">
        <f>VLOOKUP($B60,'Conditions of people affected'!$C$6:$R$170,16,FALSE)</f>
        <v>2.7</v>
      </c>
      <c r="O60" s="163">
        <f>VLOOKUP($B60,'Conditions of people affected'!$C$6:$R$170,9,FALSE)</f>
        <v>3.4</v>
      </c>
      <c r="P60" s="163">
        <f>VLOOKUP($B60,'Conditions of people affected'!$C$6:$R$170,15,FALSE)</f>
        <v>2</v>
      </c>
      <c r="Q60" s="163">
        <f t="shared" si="9"/>
        <v>2.8</v>
      </c>
      <c r="R60" s="163">
        <f>VLOOKUP($B60,'Complexity of the crisis'!$C$6:$AN$170,22,FALSE)</f>
        <v>2.6</v>
      </c>
      <c r="S60" s="164">
        <f>VLOOKUP($B60,'Complexity of the crisis'!$C$6:$AN$170,38,FALSE)</f>
        <v>3</v>
      </c>
      <c r="T60" s="159" t="str">
        <f>VLOOKUP(B60,Lists!$C$3:$E$163,3,FALSE)</f>
        <v>Americas</v>
      </c>
      <c r="U60" s="178">
        <f>VLOOKUP(B60,'INFORM Severity - hidden'!$C$5:$V$200,20,FALSE)</f>
        <v>45138</v>
      </c>
    </row>
    <row r="61" spans="1:21" x14ac:dyDescent="0.25">
      <c r="A61" s="155" t="str">
        <f t="array" ref="A61">IFERROR(INDEX(Lists!$B$2:$B$200,SMALL(IF(Lists!$H$2:$H$200="Yes",ROW(Lists!$B$2:$B$200)),ROW(57:57))-1,1),"")</f>
        <v>Multiple crises in the Philippines</v>
      </c>
      <c r="B61" s="156" t="str">
        <f>VLOOKUP(A61,Lists!$B$2:$G$200,2,FALSE)</f>
        <v>PHL001</v>
      </c>
      <c r="C61" s="156" t="str">
        <f>VLOOKUP(B61,'INFORM Severity - hidden'!$C$5:$D$200,2,FALSE)</f>
        <v>Philippines</v>
      </c>
      <c r="D61" s="156" t="str">
        <f>VLOOKUP(A61,Lists!$B$2:$G$200,3,FALSE)</f>
        <v>PHL</v>
      </c>
      <c r="E61" s="156" t="str">
        <f>VLOOKUP(A61,Lists!$B$2:$G$200,5,FALSE)</f>
        <v>Conflict,Cyclone,Violence,Floods,Other seasonal event</v>
      </c>
      <c r="F61" s="161">
        <f t="shared" si="5"/>
        <v>2.5</v>
      </c>
      <c r="G61" s="162">
        <f t="shared" si="6"/>
        <v>3</v>
      </c>
      <c r="H61" s="162" t="str">
        <f t="shared" si="7"/>
        <v>Medium</v>
      </c>
      <c r="I61" s="160" t="str">
        <f>INDEX(Trends!$D$3:$D$404,MATCH(B61,Trends!$C$3:$C$404,0))</f>
        <v>Decreasing</v>
      </c>
      <c r="J61" s="162" t="str">
        <f>VLOOKUP($B61,Reliability!$A$3:$I$170,9,FALSE)</f>
        <v>High</v>
      </c>
      <c r="K61" s="163">
        <f t="shared" si="8"/>
        <v>3.3</v>
      </c>
      <c r="L61" s="163">
        <f>VLOOKUP($B61,'Impact of the crisis'!$C$6:$N$170,12,FALSE)</f>
        <v>4.8</v>
      </c>
      <c r="M61" s="163">
        <f>VLOOKUP($B61,'Impact of the crisis'!$C$6:$AB$170,26,FALSE)</f>
        <v>2.1</v>
      </c>
      <c r="N61" s="163">
        <f>VLOOKUP($B61,'Conditions of people affected'!$C$6:$R$170,16,FALSE)</f>
        <v>1.85</v>
      </c>
      <c r="O61" s="163">
        <f>VLOOKUP($B61,'Conditions of people affected'!$C$6:$R$170,9,FALSE)</f>
        <v>1.7</v>
      </c>
      <c r="P61" s="163">
        <f>VLOOKUP($B61,'Conditions of people affected'!$C$6:$R$170,15,FALSE)</f>
        <v>2</v>
      </c>
      <c r="Q61" s="163">
        <f t="shared" si="9"/>
        <v>2.7</v>
      </c>
      <c r="R61" s="163">
        <f>VLOOKUP($B61,'Complexity of the crisis'!$C$6:$AN$170,22,FALSE)</f>
        <v>2.8</v>
      </c>
      <c r="S61" s="164">
        <f>VLOOKUP($B61,'Complexity of the crisis'!$C$6:$AN$170,38,FALSE)</f>
        <v>2.5</v>
      </c>
      <c r="T61" s="159" t="str">
        <f>VLOOKUP(B61,Lists!$C$3:$E$163,3,FALSE)</f>
        <v>Asia</v>
      </c>
      <c r="U61" s="178">
        <f>VLOOKUP(B61,'INFORM Severity - hidden'!$C$5:$V$200,20,FALSE)</f>
        <v>45126</v>
      </c>
    </row>
    <row r="62" spans="1:21" x14ac:dyDescent="0.25">
      <c r="A62" s="155" t="str">
        <f t="array" ref="A62">IFERROR(INDEX(Lists!$B$2:$B$200,SMALL(IF(Lists!$H$2:$H$200="Yes",ROW(Lists!$B$2:$B$200)),ROW(58:58))-1,1),"")</f>
        <v>Highlands Violence</v>
      </c>
      <c r="B62" s="156" t="str">
        <f>VLOOKUP(A62,Lists!$B$2:$G$200,2,FALSE)</f>
        <v>PNG003</v>
      </c>
      <c r="C62" s="156" t="str">
        <f>VLOOKUP(B62,'INFORM Severity - hidden'!$C$5:$D$200,2,FALSE)</f>
        <v>Papua New Guinea</v>
      </c>
      <c r="D62" s="156" t="str">
        <f>VLOOKUP(A62,Lists!$B$2:$G$200,3,FALSE)</f>
        <v>PNG</v>
      </c>
      <c r="E62" s="156" t="str">
        <f>VLOOKUP(A62,Lists!$B$2:$G$200,5,FALSE)</f>
        <v>Earthquake</v>
      </c>
      <c r="F62" s="161">
        <f t="shared" si="5"/>
        <v>2.5</v>
      </c>
      <c r="G62" s="162">
        <f t="shared" si="6"/>
        <v>3</v>
      </c>
      <c r="H62" s="162" t="str">
        <f t="shared" si="7"/>
        <v>Medium</v>
      </c>
      <c r="I62" s="160" t="str">
        <f>INDEX(Trends!$D$3:$D$404,MATCH(B62,Trends!$C$3:$C$404,0))</f>
        <v>Decreasing</v>
      </c>
      <c r="J62" s="162" t="str">
        <f>VLOOKUP($B62,Reliability!$A$3:$I$170,9,FALSE)</f>
        <v>High</v>
      </c>
      <c r="K62" s="163">
        <f t="shared" si="8"/>
        <v>2.2000000000000002</v>
      </c>
      <c r="L62" s="163">
        <f>VLOOKUP($B62,'Impact of the crisis'!$C$6:$N$170,12,FALSE)</f>
        <v>1.8</v>
      </c>
      <c r="M62" s="163">
        <f>VLOOKUP($B62,'Impact of the crisis'!$C$6:$AB$170,26,FALSE)</f>
        <v>2.4</v>
      </c>
      <c r="N62" s="163">
        <f>VLOOKUP($B62,'Conditions of people affected'!$C$6:$R$170,16,FALSE)</f>
        <v>2.7</v>
      </c>
      <c r="O62" s="163">
        <f>VLOOKUP($B62,'Conditions of people affected'!$C$6:$R$170,9,FALSE)</f>
        <v>2.4</v>
      </c>
      <c r="P62" s="163">
        <f>VLOOKUP($B62,'Conditions of people affected'!$C$6:$R$170,15,FALSE)</f>
        <v>3</v>
      </c>
      <c r="Q62" s="163">
        <f t="shared" si="9"/>
        <v>2.5</v>
      </c>
      <c r="R62" s="163">
        <f>VLOOKUP($B62,'Complexity of the crisis'!$C$6:$AN$170,22,FALSE)</f>
        <v>2.4</v>
      </c>
      <c r="S62" s="164">
        <f>VLOOKUP($B62,'Complexity of the crisis'!$C$6:$AN$170,38,FALSE)</f>
        <v>2.5</v>
      </c>
      <c r="T62" s="159" t="str">
        <f>VLOOKUP(B62,Lists!$C$3:$E$163,3,FALSE)</f>
        <v>Pacific</v>
      </c>
      <c r="U62" s="178">
        <f>VLOOKUP(B62,'INFORM Severity - hidden'!$C$5:$V$200,20,FALSE)</f>
        <v>45126</v>
      </c>
    </row>
    <row r="63" spans="1:21" x14ac:dyDescent="0.25">
      <c r="A63" s="155" t="str">
        <f t="array" ref="A63">IFERROR(INDEX(Lists!$B$2:$B$200,SMALL(IF(Lists!$H$2:$H$200="Yes",ROW(Lists!$B$2:$B$200)),ROW(59:59))-1,1),"")</f>
        <v>Displacement from Ukraine conflict in Poland</v>
      </c>
      <c r="B63" s="156" t="str">
        <f>VLOOKUP(A63,Lists!$B$2:$G$200,2,FALSE)</f>
        <v>POL002</v>
      </c>
      <c r="C63" s="156" t="str">
        <f>VLOOKUP(B63,'INFORM Severity - hidden'!$C$5:$D$200,2,FALSE)</f>
        <v>Poland</v>
      </c>
      <c r="D63" s="156" t="str">
        <f>VLOOKUP(A63,Lists!$B$2:$G$200,3,FALSE)</f>
        <v>POL</v>
      </c>
      <c r="E63" s="156" t="str">
        <f>VLOOKUP(A63,Lists!$B$2:$G$200,5,FALSE)</f>
        <v>Displacement,Conflict</v>
      </c>
      <c r="F63" s="161">
        <f t="shared" si="5"/>
        <v>2.4</v>
      </c>
      <c r="G63" s="162">
        <f t="shared" si="6"/>
        <v>3</v>
      </c>
      <c r="H63" s="162" t="str">
        <f t="shared" si="7"/>
        <v>Medium</v>
      </c>
      <c r="I63" s="160" t="str">
        <f>INDEX(Trends!$D$3:$D$404,MATCH(B63,Trends!$C$3:$C$404,0))</f>
        <v>Decreasing</v>
      </c>
      <c r="J63" s="162" t="str">
        <f>VLOOKUP($B63,Reliability!$A$3:$I$170,9,FALSE)</f>
        <v>Very High</v>
      </c>
      <c r="K63" s="163">
        <f t="shared" si="8"/>
        <v>2.7</v>
      </c>
      <c r="L63" s="163">
        <f>VLOOKUP($B63,'Impact of the crisis'!$C$6:$N$170,12,FALSE)</f>
        <v>1.8</v>
      </c>
      <c r="M63" s="163">
        <f>VLOOKUP($B63,'Impact of the crisis'!$C$6:$AB$170,26,FALSE)</f>
        <v>3.1</v>
      </c>
      <c r="N63" s="163">
        <f>VLOOKUP($B63,'Conditions of people affected'!$C$6:$R$170,16,FALSE)</f>
        <v>3.15</v>
      </c>
      <c r="O63" s="163">
        <f>VLOOKUP($B63,'Conditions of people affected'!$C$6:$R$170,9,FALSE)</f>
        <v>3.3</v>
      </c>
      <c r="P63" s="163">
        <f>VLOOKUP($B63,'Conditions of people affected'!$C$6:$R$170,15,FALSE)</f>
        <v>3</v>
      </c>
      <c r="Q63" s="163">
        <f t="shared" si="9"/>
        <v>1.1000000000000001</v>
      </c>
      <c r="R63" s="163">
        <f>VLOOKUP($B63,'Complexity of the crisis'!$C$6:$AN$170,22,FALSE)</f>
        <v>0.7</v>
      </c>
      <c r="S63" s="164">
        <f>VLOOKUP($B63,'Complexity of the crisis'!$C$6:$AN$170,38,FALSE)</f>
        <v>1.5</v>
      </c>
      <c r="T63" s="159" t="str">
        <f>VLOOKUP(B63,Lists!$C$3:$E$163,3,FALSE)</f>
        <v>Europe</v>
      </c>
      <c r="U63" s="178">
        <f>VLOOKUP(B63,'INFORM Severity - hidden'!$C$5:$V$200,20,FALSE)</f>
        <v>45129</v>
      </c>
    </row>
    <row r="64" spans="1:21" x14ac:dyDescent="0.25">
      <c r="A64" s="155" t="str">
        <f t="array" ref="A64">IFERROR(INDEX(Lists!$B$2:$B$200,SMALL(IF(Lists!$H$2:$H$200="Yes",ROW(Lists!$B$2:$B$200)),ROW(60:60))-1,1),"")</f>
        <v>Complex crisis in DPRK</v>
      </c>
      <c r="B64" s="156" t="str">
        <f>VLOOKUP(A64,Lists!$B$2:$G$200,2,FALSE)</f>
        <v>PRK001</v>
      </c>
      <c r="C64" s="156" t="str">
        <f>VLOOKUP(B64,'INFORM Severity - hidden'!$C$5:$D$200,2,FALSE)</f>
        <v>DPRK</v>
      </c>
      <c r="D64" s="156" t="str">
        <f>VLOOKUP(A64,Lists!$B$2:$G$200,3,FALSE)</f>
        <v>PRK</v>
      </c>
      <c r="E64" s="156" t="str">
        <f>VLOOKUP(A64,Lists!$B$2:$G$200,5,FALSE)</f>
        <v>Socio-political,Floods,Other seasonal event,Food Security</v>
      </c>
      <c r="F64" s="161">
        <f t="shared" si="5"/>
        <v>3.7</v>
      </c>
      <c r="G64" s="162">
        <f t="shared" si="6"/>
        <v>4</v>
      </c>
      <c r="H64" s="162" t="str">
        <f t="shared" si="7"/>
        <v>High</v>
      </c>
      <c r="I64" s="160" t="str">
        <f>INDEX(Trends!$D$3:$D$404,MATCH(B64,Trends!$C$3:$C$404,0))</f>
        <v>Stable</v>
      </c>
      <c r="J64" s="162" t="str">
        <f>VLOOKUP($B64,Reliability!$A$3:$I$170,9,FALSE)</f>
        <v>Medium</v>
      </c>
      <c r="K64" s="163">
        <f t="shared" si="8"/>
        <v>4</v>
      </c>
      <c r="L64" s="163">
        <f>VLOOKUP($B64,'Impact of the crisis'!$C$6:$N$170,12,FALSE)</f>
        <v>4.5999999999999996</v>
      </c>
      <c r="M64" s="163">
        <f>VLOOKUP($B64,'Impact of the crisis'!$C$6:$AB$170,26,FALSE)</f>
        <v>3.6</v>
      </c>
      <c r="N64" s="163">
        <f>VLOOKUP($B64,'Conditions of people affected'!$C$6:$R$170,16,FALSE)</f>
        <v>4.5</v>
      </c>
      <c r="O64" s="163">
        <f>VLOOKUP($B64,'Conditions of people affected'!$C$6:$R$170,9,FALSE)</f>
        <v>5</v>
      </c>
      <c r="P64" s="163">
        <f>VLOOKUP($B64,'Conditions of people affected'!$C$6:$R$170,15,FALSE)</f>
        <v>4</v>
      </c>
      <c r="Q64" s="163">
        <f t="shared" si="9"/>
        <v>2.2999999999999998</v>
      </c>
      <c r="R64" s="163">
        <f>VLOOKUP($B64,'Complexity of the crisis'!$C$6:$AN$170,22,FALSE)</f>
        <v>2.6</v>
      </c>
      <c r="S64" s="164">
        <f>VLOOKUP($B64,'Complexity of the crisis'!$C$6:$AN$170,38,FALSE)</f>
        <v>2</v>
      </c>
      <c r="T64" s="159" t="str">
        <f>VLOOKUP(B64,Lists!$C$3:$E$163,3,FALSE)</f>
        <v>Asia</v>
      </c>
      <c r="U64" s="178">
        <f>VLOOKUP(B64,'INFORM Severity - hidden'!$C$5:$V$200,20,FALSE)</f>
        <v>45137</v>
      </c>
    </row>
    <row r="65" spans="1:21" x14ac:dyDescent="0.25">
      <c r="A65" s="155" t="str">
        <f t="array" ref="A65">IFERROR(INDEX(Lists!$B$2:$B$200,SMALL(IF(Lists!$H$2:$H$200="Yes",ROW(Lists!$B$2:$B$200)),ROW(61:61))-1,1),"")</f>
        <v>Conflict in Palestine</v>
      </c>
      <c r="B65" s="156" t="str">
        <f>VLOOKUP(A65,Lists!$B$2:$G$200,2,FALSE)</f>
        <v>PSE002</v>
      </c>
      <c r="C65" s="156" t="str">
        <f>VLOOKUP(B65,'INFORM Severity - hidden'!$C$5:$D$200,2,FALSE)</f>
        <v>Palestine</v>
      </c>
      <c r="D65" s="156" t="str">
        <f>VLOOKUP(A65,Lists!$B$2:$G$200,3,FALSE)</f>
        <v>PSE</v>
      </c>
      <c r="E65" s="156" t="str">
        <f>VLOOKUP(A65,Lists!$B$2:$G$200,5,FALSE)</f>
        <v>Conflict,Socio-political,Violence</v>
      </c>
      <c r="F65" s="161">
        <f t="shared" si="5"/>
        <v>3.7</v>
      </c>
      <c r="G65" s="162">
        <f t="shared" si="6"/>
        <v>4</v>
      </c>
      <c r="H65" s="162" t="str">
        <f t="shared" si="7"/>
        <v>High</v>
      </c>
      <c r="I65" s="160" t="str">
        <f>INDEX(Trends!$D$3:$D$404,MATCH(B65,Trends!$C$3:$C$404,0))</f>
        <v>Stable</v>
      </c>
      <c r="J65" s="162" t="str">
        <f>VLOOKUP($B65,Reliability!$A$3:$I$170,9,FALSE)</f>
        <v>High</v>
      </c>
      <c r="K65" s="163">
        <f t="shared" si="8"/>
        <v>3.7</v>
      </c>
      <c r="L65" s="163">
        <f>VLOOKUP($B65,'Impact of the crisis'!$C$6:$N$170,12,FALSE)</f>
        <v>2.5</v>
      </c>
      <c r="M65" s="163">
        <f>VLOOKUP($B65,'Impact of the crisis'!$C$6:$AB$170,26,FALSE)</f>
        <v>4.2</v>
      </c>
      <c r="N65" s="163">
        <f>VLOOKUP($B65,'Conditions of people affected'!$C$6:$R$170,16,FALSE)</f>
        <v>3.95</v>
      </c>
      <c r="O65" s="163">
        <f>VLOOKUP($B65,'Conditions of people affected'!$C$6:$R$170,9,FALSE)</f>
        <v>3.9</v>
      </c>
      <c r="P65" s="163">
        <f>VLOOKUP($B65,'Conditions of people affected'!$C$6:$R$170,15,FALSE)</f>
        <v>4</v>
      </c>
      <c r="Q65" s="163">
        <f t="shared" si="9"/>
        <v>3.3</v>
      </c>
      <c r="R65" s="163">
        <f>VLOOKUP($B65,'Complexity of the crisis'!$C$6:$AN$170,22,FALSE)</f>
        <v>2.2999999999999998</v>
      </c>
      <c r="S65" s="164">
        <f>VLOOKUP($B65,'Complexity of the crisis'!$C$6:$AN$170,38,FALSE)</f>
        <v>4</v>
      </c>
      <c r="T65" s="159" t="str">
        <f>VLOOKUP(B65,Lists!$C$3:$E$163,3,FALSE)</f>
        <v>Middle east</v>
      </c>
      <c r="U65" s="178">
        <f>VLOOKUP(B65,'INFORM Severity - hidden'!$C$5:$V$200,20,FALSE)</f>
        <v>45126</v>
      </c>
    </row>
    <row r="66" spans="1:21" x14ac:dyDescent="0.25">
      <c r="A66" s="155" t="str">
        <f t="array" ref="A66">IFERROR(INDEX(Lists!$B$2:$B$200,SMALL(IF(Lists!$H$2:$H$200="Yes",ROW(Lists!$B$2:$B$200)),ROW(62:62))-1,1),"")</f>
        <v>Displacement from Ukraine conflict in Romania</v>
      </c>
      <c r="B66" s="156" t="str">
        <f>VLOOKUP(A66,Lists!$B$2:$G$200,2,FALSE)</f>
        <v>ROU002</v>
      </c>
      <c r="C66" s="156" t="str">
        <f>VLOOKUP(B66,'INFORM Severity - hidden'!$C$5:$D$200,2,FALSE)</f>
        <v>Romania</v>
      </c>
      <c r="D66" s="156" t="str">
        <f>VLOOKUP(A66,Lists!$B$2:$G$200,3,FALSE)</f>
        <v>ROU</v>
      </c>
      <c r="E66" s="156" t="str">
        <f>VLOOKUP(A66,Lists!$B$2:$G$200,5,FALSE)</f>
        <v>Conflict,Displacement</v>
      </c>
      <c r="F66" s="161">
        <f t="shared" si="5"/>
        <v>1.5</v>
      </c>
      <c r="G66" s="162">
        <f t="shared" si="6"/>
        <v>2</v>
      </c>
      <c r="H66" s="162" t="str">
        <f t="shared" si="7"/>
        <v>Low</v>
      </c>
      <c r="I66" s="160" t="str">
        <f>INDEX(Trends!$D$3:$D$404,MATCH(B66,Trends!$C$3:$C$404,0))</f>
        <v>Increasing</v>
      </c>
      <c r="J66" s="162" t="str">
        <f>VLOOKUP($B66,Reliability!$A$3:$I$170,9,FALSE)</f>
        <v>High</v>
      </c>
      <c r="K66" s="163">
        <f t="shared" si="8"/>
        <v>1.8</v>
      </c>
      <c r="L66" s="163">
        <f>VLOOKUP($B66,'Impact of the crisis'!$C$6:$N$170,12,FALSE)</f>
        <v>2</v>
      </c>
      <c r="M66" s="163">
        <f>VLOOKUP($B66,'Impact of the crisis'!$C$6:$AB$170,26,FALSE)</f>
        <v>1.7</v>
      </c>
      <c r="N66" s="163">
        <f>VLOOKUP($B66,'Conditions of people affected'!$C$6:$R$170,16,FALSE)</f>
        <v>1.45</v>
      </c>
      <c r="O66" s="163">
        <f>VLOOKUP($B66,'Conditions of people affected'!$C$6:$R$170,9,FALSE)</f>
        <v>1.9</v>
      </c>
      <c r="P66" s="163">
        <f>VLOOKUP($B66,'Conditions of people affected'!$C$6:$R$170,15,FALSE)</f>
        <v>1</v>
      </c>
      <c r="Q66" s="163">
        <f t="shared" si="9"/>
        <v>1.2</v>
      </c>
      <c r="R66" s="163">
        <f>VLOOKUP($B66,'Complexity of the crisis'!$C$6:$AN$170,22,FALSE)</f>
        <v>1.3</v>
      </c>
      <c r="S66" s="164">
        <f>VLOOKUP($B66,'Complexity of the crisis'!$C$6:$AN$170,38,FALSE)</f>
        <v>1</v>
      </c>
      <c r="T66" s="159" t="str">
        <f>VLOOKUP(B66,Lists!$C$3:$E$163,3,FALSE)</f>
        <v>Europe</v>
      </c>
      <c r="U66" s="178">
        <f>VLOOKUP(B66,'INFORM Severity - hidden'!$C$5:$V$200,20,FALSE)</f>
        <v>45129</v>
      </c>
    </row>
    <row r="67" spans="1:21" x14ac:dyDescent="0.25">
      <c r="A67" s="157" t="str">
        <f t="array" ref="A67">IFERROR(INDEX(Lists!$B$2:$B$200,SMALL(IF(Lists!$H$2:$H$200="Yes",ROW(Lists!$B$2:$B$200)),ROW(63:63))-1,1),"")</f>
        <v>Displacement from Ukraine conflict in Russia</v>
      </c>
      <c r="B67" s="158" t="str">
        <f>VLOOKUP(A67,Lists!$B$2:$G$200,2,FALSE)</f>
        <v>RUS002</v>
      </c>
      <c r="C67" s="158" t="str">
        <f>VLOOKUP(B67,'INFORM Severity - hidden'!$C$5:$D$200,2,FALSE)</f>
        <v>Russia</v>
      </c>
      <c r="D67" s="158" t="str">
        <f>VLOOKUP(A67,Lists!$B$2:$G$200,3,FALSE)</f>
        <v>RUS</v>
      </c>
      <c r="E67" s="158" t="str">
        <f>VLOOKUP(A67,Lists!$B$2:$G$200,5,FALSE)</f>
        <v>Conflict,Displacement</v>
      </c>
      <c r="F67" s="161">
        <f t="shared" si="5"/>
        <v>3.2</v>
      </c>
      <c r="G67" s="162">
        <f t="shared" si="6"/>
        <v>4</v>
      </c>
      <c r="H67" s="162" t="str">
        <f t="shared" si="7"/>
        <v>High</v>
      </c>
      <c r="I67" s="160" t="str">
        <f>INDEX(Trends!$D$3:$D$404,MATCH(B67,Trends!$C$3:$C$404,0))</f>
        <v>-</v>
      </c>
      <c r="J67" s="162" t="str">
        <f>VLOOKUP($B67,Reliability!$A$3:$I$170,9,FALSE)</f>
        <v>Very High</v>
      </c>
      <c r="K67" s="163">
        <f t="shared" si="8"/>
        <v>3.9</v>
      </c>
      <c r="L67" s="163">
        <f>VLOOKUP($B67,'Impact of the crisis'!$C$6:$N$170,12,FALSE)</f>
        <v>3.5</v>
      </c>
      <c r="M67" s="163">
        <f>VLOOKUP($B67,'Impact of the crisis'!$C$6:$AB$170,26,FALSE)</f>
        <v>4.0999999999999996</v>
      </c>
      <c r="N67" s="163">
        <f>VLOOKUP($B67,'Conditions of people affected'!$C$6:$R$170,16,FALSE)</f>
        <v>3.25</v>
      </c>
      <c r="O67" s="163">
        <f>VLOOKUP($B67,'Conditions of people affected'!$C$6:$R$170,9,FALSE)</f>
        <v>3.5</v>
      </c>
      <c r="P67" s="163">
        <f>VLOOKUP($B67,'Conditions of people affected'!$C$6:$R$170,15,FALSE)</f>
        <v>3</v>
      </c>
      <c r="Q67" s="163">
        <f t="shared" si="9"/>
        <v>2.5</v>
      </c>
      <c r="R67" s="163">
        <f>VLOOKUP($B67,'Complexity of the crisis'!$C$6:$AN$170,22,FALSE)</f>
        <v>2.9</v>
      </c>
      <c r="S67" s="164">
        <f>VLOOKUP($B67,'Complexity of the crisis'!$C$6:$AN$170,38,FALSE)</f>
        <v>2</v>
      </c>
      <c r="T67" s="159" t="str">
        <f>VLOOKUP(B67,Lists!$C$3:$E$163,3,FALSE)</f>
        <v>Europe</v>
      </c>
      <c r="U67" s="178">
        <f>VLOOKUP(B67,'INFORM Severity - hidden'!$C$5:$V$200,20,FALSE)</f>
        <v>45156</v>
      </c>
    </row>
    <row r="68" spans="1:21" x14ac:dyDescent="0.25">
      <c r="A68" s="157" t="str">
        <f t="array" ref="A68">IFERROR(INDEX(Lists!$B$2:$B$200,SMALL(IF(Lists!$H$2:$H$200="Yes",ROW(Lists!$B$2:$B$200)),ROW(64:64))-1,1),"")</f>
        <v>Burundi and DRC refugees in Rwanda</v>
      </c>
      <c r="B68" s="158" t="str">
        <f>VLOOKUP(A68,Lists!$B$2:$G$200,2,FALSE)</f>
        <v>RWA002</v>
      </c>
      <c r="C68" s="158" t="str">
        <f>VLOOKUP(B68,'INFORM Severity - hidden'!$C$5:$D$200,2,FALSE)</f>
        <v>Rwanda</v>
      </c>
      <c r="D68" s="158" t="str">
        <f>VLOOKUP(A68,Lists!$B$2:$G$200,3,FALSE)</f>
        <v>RWA</v>
      </c>
      <c r="E68" s="158" t="str">
        <f>VLOOKUP(A68,Lists!$B$2:$G$200,5,FALSE)</f>
        <v>Displacement</v>
      </c>
      <c r="F68" s="161">
        <f t="shared" si="5"/>
        <v>2.4</v>
      </c>
      <c r="G68" s="162">
        <f t="shared" si="6"/>
        <v>3</v>
      </c>
      <c r="H68" s="162" t="str">
        <f t="shared" si="7"/>
        <v>Medium</v>
      </c>
      <c r="I68" s="160" t="str">
        <f>INDEX(Trends!$D$3:$D$404,MATCH(B68,Trends!$C$3:$C$404,0))</f>
        <v>Stable</v>
      </c>
      <c r="J68" s="162" t="str">
        <f>VLOOKUP($B68,Reliability!$A$3:$I$170,9,FALSE)</f>
        <v>Medium</v>
      </c>
      <c r="K68" s="163">
        <f t="shared" si="8"/>
        <v>2.5</v>
      </c>
      <c r="L68" s="163">
        <f>VLOOKUP($B68,'Impact of the crisis'!$C$6:$N$170,12,FALSE)</f>
        <v>2.2000000000000002</v>
      </c>
      <c r="M68" s="163">
        <f>VLOOKUP($B68,'Impact of the crisis'!$C$6:$AB$170,26,FALSE)</f>
        <v>2.7</v>
      </c>
      <c r="N68" s="163">
        <f>VLOOKUP($B68,'Conditions of people affected'!$C$6:$R$170,16,FALSE)</f>
        <v>2.4500000000000002</v>
      </c>
      <c r="O68" s="163">
        <f>VLOOKUP($B68,'Conditions of people affected'!$C$6:$R$170,9,FALSE)</f>
        <v>1.9</v>
      </c>
      <c r="P68" s="163">
        <f>VLOOKUP($B68,'Conditions of people affected'!$C$6:$R$170,15,FALSE)</f>
        <v>3</v>
      </c>
      <c r="Q68" s="163">
        <f t="shared" si="9"/>
        <v>2.2999999999999998</v>
      </c>
      <c r="R68" s="163">
        <f>VLOOKUP($B68,'Complexity of the crisis'!$C$6:$AN$170,22,FALSE)</f>
        <v>3</v>
      </c>
      <c r="S68" s="164">
        <f>VLOOKUP($B68,'Complexity of the crisis'!$C$6:$AN$170,38,FALSE)</f>
        <v>1.5</v>
      </c>
      <c r="T68" s="159" t="str">
        <f>VLOOKUP(B68,Lists!$C$3:$E$163,3,FALSE)</f>
        <v>Africa</v>
      </c>
      <c r="U68" s="178">
        <f>VLOOKUP(B68,'INFORM Severity - hidden'!$C$5:$V$200,20,FALSE)</f>
        <v>45126</v>
      </c>
    </row>
    <row r="69" spans="1:21" x14ac:dyDescent="0.25">
      <c r="A69" s="157" t="str">
        <f t="array" ref="A69">IFERROR(INDEX(Lists!$B$2:$B$200,SMALL(IF(Lists!$H$2:$H$200="Yes",ROW(Lists!$B$2:$B$200)),ROW(65:65))-1,1),"")</f>
        <v>Complex crisis in Sudan</v>
      </c>
      <c r="B69" s="158" t="str">
        <f>VLOOKUP(A69,Lists!$B$2:$G$200,2,FALSE)</f>
        <v>SDN001</v>
      </c>
      <c r="C69" s="158" t="str">
        <f>VLOOKUP(B69,'INFORM Severity - hidden'!$C$5:$D$200,2,FALSE)</f>
        <v>Sudan</v>
      </c>
      <c r="D69" s="158" t="str">
        <f>VLOOKUP(A69,Lists!$B$2:$G$200,3,FALSE)</f>
        <v>SDN</v>
      </c>
      <c r="E69" s="158" t="str">
        <f>VLOOKUP(A69,Lists!$B$2:$G$200,5,FALSE)</f>
        <v>Displacement,Violence,Floods</v>
      </c>
      <c r="F69" s="161">
        <f t="shared" ref="F69:F89" si="10">IF(OR(N69="x",K69="x"),"x",ROUND((5-GEOMEAN(((5-K69)/5*4+1),((5-N69)/5*4+1),((5-N69)/5*4+1)))/4*3.5+Q69*0.3,1))</f>
        <v>4.5999999999999996</v>
      </c>
      <c r="G69" s="162">
        <f t="shared" ref="G69:G89" si="11">IF(F69="x","x",ROUNDUP(F69,0))</f>
        <v>5</v>
      </c>
      <c r="H69" s="162" t="str">
        <f t="shared" ref="H69:H89" si="12">IF(N69="x","x",IF(K69="x","x",(IF(G69=5,"Very High",IF(G69=4,"High",IF(G69=3,"Medium",IF(G69=2,"Low","Very Low")))))))</f>
        <v>Very High</v>
      </c>
      <c r="I69" s="160" t="str">
        <f>INDEX(Trends!$D$3:$D$404,MATCH(B69,Trends!$C$3:$C$404,0))</f>
        <v>Increasing</v>
      </c>
      <c r="J69" s="162" t="str">
        <f>VLOOKUP($B69,Reliability!$A$3:$I$170,9,FALSE)</f>
        <v>Very High</v>
      </c>
      <c r="K69" s="163">
        <f t="shared" ref="K69:K89" si="13">IF(OR(M69="x",L69="x"),"x",ROUND((5-GEOMEAN(((5-L69)/5*4+1),((5-M69)/5*4+1),((5-M69)/5*4+1)))/4*5,1))</f>
        <v>4.7</v>
      </c>
      <c r="L69" s="163">
        <f>VLOOKUP($B69,'Impact of the crisis'!$C$6:$N$170,12,FALSE)</f>
        <v>4.8</v>
      </c>
      <c r="M69" s="163">
        <f>VLOOKUP($B69,'Impact of the crisis'!$C$6:$AB$170,26,FALSE)</f>
        <v>4.7</v>
      </c>
      <c r="N69" s="163">
        <f>VLOOKUP($B69,'Conditions of people affected'!$C$6:$R$170,16,FALSE)</f>
        <v>4.5</v>
      </c>
      <c r="O69" s="163">
        <f>VLOOKUP($B69,'Conditions of people affected'!$C$6:$R$170,9,FALSE)</f>
        <v>5</v>
      </c>
      <c r="P69" s="163">
        <f>VLOOKUP($B69,'Conditions of people affected'!$C$6:$R$170,15,FALSE)</f>
        <v>4</v>
      </c>
      <c r="Q69" s="163">
        <f t="shared" ref="Q69:Q89" si="14">IF(OR(S69="x",R69="x"),R69,ROUND((5-GEOMEAN(((5-R69)/5*4+1),((5-S69)/5*4+1)))/4*5,1))</f>
        <v>4.7</v>
      </c>
      <c r="R69" s="163">
        <f>VLOOKUP($B69,'Complexity of the crisis'!$C$6:$AN$170,22,FALSE)</f>
        <v>4.3</v>
      </c>
      <c r="S69" s="164">
        <f>VLOOKUP($B69,'Complexity of the crisis'!$C$6:$AN$170,38,FALSE)</f>
        <v>5</v>
      </c>
      <c r="T69" s="159" t="str">
        <f>VLOOKUP(B69,Lists!$C$3:$E$163,3,FALSE)</f>
        <v>Africa</v>
      </c>
      <c r="U69" s="178">
        <f>VLOOKUP(B69,'INFORM Severity - hidden'!$C$5:$V$200,20,FALSE)</f>
        <v>45129</v>
      </c>
    </row>
    <row r="70" spans="1:21" x14ac:dyDescent="0.25">
      <c r="A70" s="157" t="str">
        <f t="array" ref="A70">IFERROR(INDEX(Lists!$B$2:$B$200,SMALL(IF(Lists!$H$2:$H$200="Yes",ROW(Lists!$B$2:$B$200)),ROW(66:66))-1,1),"")</f>
        <v>Drought in Senegal</v>
      </c>
      <c r="B70" s="158" t="str">
        <f>VLOOKUP(A70,Lists!$B$2:$G$200,2,FALSE)</f>
        <v>SEN002</v>
      </c>
      <c r="C70" s="158" t="str">
        <f>VLOOKUP(B70,'INFORM Severity - hidden'!$C$5:$D$200,2,FALSE)</f>
        <v>Senegal</v>
      </c>
      <c r="D70" s="158" t="str">
        <f>VLOOKUP(A70,Lists!$B$2:$G$200,3,FALSE)</f>
        <v>SEN</v>
      </c>
      <c r="E70" s="158" t="str">
        <f>VLOOKUP(A70,Lists!$B$2:$G$200,5,FALSE)</f>
        <v>Drought</v>
      </c>
      <c r="F70" s="161">
        <f t="shared" si="10"/>
        <v>2.7</v>
      </c>
      <c r="G70" s="162">
        <f t="shared" si="11"/>
        <v>3</v>
      </c>
      <c r="H70" s="162" t="str">
        <f t="shared" si="12"/>
        <v>Medium</v>
      </c>
      <c r="I70" s="160" t="str">
        <f>INDEX(Trends!$D$3:$D$404,MATCH(B70,Trends!$C$3:$C$404,0))</f>
        <v>Increasing</v>
      </c>
      <c r="J70" s="162" t="str">
        <f>VLOOKUP($B70,Reliability!$A$3:$I$170,9,FALSE)</f>
        <v>Very High</v>
      </c>
      <c r="K70" s="163">
        <f t="shared" si="13"/>
        <v>3</v>
      </c>
      <c r="L70" s="163">
        <f>VLOOKUP($B70,'Impact of the crisis'!$C$6:$N$170,12,FALSE)</f>
        <v>4.5</v>
      </c>
      <c r="M70" s="163">
        <f>VLOOKUP($B70,'Impact of the crisis'!$C$6:$AB$170,26,FALSE)</f>
        <v>1.8</v>
      </c>
      <c r="N70" s="163">
        <f>VLOOKUP($B70,'Conditions of people affected'!$C$6:$R$170,16,FALSE)</f>
        <v>3.25</v>
      </c>
      <c r="O70" s="163">
        <f>VLOOKUP($B70,'Conditions of people affected'!$C$6:$R$170,9,FALSE)</f>
        <v>3.5</v>
      </c>
      <c r="P70" s="163">
        <f>VLOOKUP($B70,'Conditions of people affected'!$C$6:$R$170,15,FALSE)</f>
        <v>3</v>
      </c>
      <c r="Q70" s="163">
        <f t="shared" si="14"/>
        <v>1.6</v>
      </c>
      <c r="R70" s="163">
        <f>VLOOKUP($B70,'Complexity of the crisis'!$C$6:$AN$170,22,FALSE)</f>
        <v>2.2000000000000002</v>
      </c>
      <c r="S70" s="164">
        <f>VLOOKUP($B70,'Complexity of the crisis'!$C$6:$AN$170,38,FALSE)</f>
        <v>1</v>
      </c>
      <c r="T70" s="159" t="str">
        <f>VLOOKUP(B70,Lists!$C$3:$E$163,3,FALSE)</f>
        <v>Africa</v>
      </c>
      <c r="U70" s="178">
        <f>VLOOKUP(B70,'INFORM Severity - hidden'!$C$5:$V$200,20,FALSE)</f>
        <v>45133</v>
      </c>
    </row>
    <row r="71" spans="1:21" x14ac:dyDescent="0.25">
      <c r="A71" s="157" t="str">
        <f t="array" ref="A71">IFERROR(INDEX(Lists!$B$2:$B$200,SMALL(IF(Lists!$H$2:$H$200="Yes",ROW(Lists!$B$2:$B$200)),ROW(67:67))-1,1),"")</f>
        <v>Complex crisis in El Salvador</v>
      </c>
      <c r="B71" s="158" t="str">
        <f>VLOOKUP(A71,Lists!$B$2:$G$200,2,FALSE)</f>
        <v>SLV001</v>
      </c>
      <c r="C71" s="158" t="str">
        <f>VLOOKUP(B71,'INFORM Severity - hidden'!$C$5:$D$200,2,FALSE)</f>
        <v>El Salvador</v>
      </c>
      <c r="D71" s="158" t="str">
        <f>VLOOKUP(A71,Lists!$B$2:$G$200,3,FALSE)</f>
        <v>SLV</v>
      </c>
      <c r="E71" s="158" t="str">
        <f>VLOOKUP(A71,Lists!$B$2:$G$200,5,FALSE)</f>
        <v>Displacement,Violence,Floods,Drought</v>
      </c>
      <c r="F71" s="161">
        <f t="shared" si="10"/>
        <v>3.2</v>
      </c>
      <c r="G71" s="162">
        <f t="shared" si="11"/>
        <v>4</v>
      </c>
      <c r="H71" s="162" t="str">
        <f t="shared" si="12"/>
        <v>High</v>
      </c>
      <c r="I71" s="160" t="str">
        <f>INDEX(Trends!$D$3:$D$404,MATCH(B71,Trends!$C$3:$C$404,0))</f>
        <v>Increasing</v>
      </c>
      <c r="J71" s="162" t="str">
        <f>VLOOKUP($B71,Reliability!$A$3:$I$170,9,FALSE)</f>
        <v>High</v>
      </c>
      <c r="K71" s="163">
        <f t="shared" si="13"/>
        <v>2.9</v>
      </c>
      <c r="L71" s="163">
        <f>VLOOKUP($B71,'Impact of the crisis'!$C$6:$N$170,12,FALSE)</f>
        <v>3.7</v>
      </c>
      <c r="M71" s="163">
        <f>VLOOKUP($B71,'Impact of the crisis'!$C$6:$AB$170,26,FALSE)</f>
        <v>2.4</v>
      </c>
      <c r="N71" s="163">
        <f>VLOOKUP($B71,'Conditions of people affected'!$C$6:$R$170,16,FALSE)</f>
        <v>3.7</v>
      </c>
      <c r="O71" s="163">
        <f>VLOOKUP($B71,'Conditions of people affected'!$C$6:$R$170,9,FALSE)</f>
        <v>3.4</v>
      </c>
      <c r="P71" s="163">
        <f>VLOOKUP($B71,'Conditions of people affected'!$C$6:$R$170,15,FALSE)</f>
        <v>4</v>
      </c>
      <c r="Q71" s="163">
        <f t="shared" si="14"/>
        <v>2.6</v>
      </c>
      <c r="R71" s="163">
        <f>VLOOKUP($B71,'Complexity of the crisis'!$C$6:$AN$170,22,FALSE)</f>
        <v>2.2000000000000002</v>
      </c>
      <c r="S71" s="164">
        <f>VLOOKUP($B71,'Complexity of the crisis'!$C$6:$AN$170,38,FALSE)</f>
        <v>3</v>
      </c>
      <c r="T71" s="159" t="str">
        <f>VLOOKUP(B71,Lists!$C$3:$E$163,3,FALSE)</f>
        <v>Americas</v>
      </c>
      <c r="U71" s="178">
        <f>VLOOKUP(B71,'INFORM Severity - hidden'!$C$5:$V$200,20,FALSE)</f>
        <v>45126</v>
      </c>
    </row>
    <row r="72" spans="1:21" x14ac:dyDescent="0.25">
      <c r="A72" s="157" t="str">
        <f t="array" ref="A72">IFERROR(INDEX(Lists!$B$2:$B$200,SMALL(IF(Lists!$H$2:$H$200="Yes",ROW(Lists!$B$2:$B$200)),ROW(68:68))-1,1),"")</f>
        <v>Complex crisis in Somalia</v>
      </c>
      <c r="B72" s="158" t="str">
        <f>VLOOKUP(A72,Lists!$B$2:$G$200,2,FALSE)</f>
        <v>SOM001</v>
      </c>
      <c r="C72" s="158" t="str">
        <f>VLOOKUP(B72,'INFORM Severity - hidden'!$C$5:$D$200,2,FALSE)</f>
        <v>Somalia</v>
      </c>
      <c r="D72" s="158" t="str">
        <f>VLOOKUP(A72,Lists!$B$2:$G$200,3,FALSE)</f>
        <v>SOM</v>
      </c>
      <c r="E72" s="158" t="str">
        <f>VLOOKUP(A72,Lists!$B$2:$G$200,5,FALSE)</f>
        <v>Conflict,Displacement,Floods,Drought</v>
      </c>
      <c r="F72" s="161">
        <f t="shared" si="10"/>
        <v>4.7</v>
      </c>
      <c r="G72" s="162">
        <f t="shared" si="11"/>
        <v>5</v>
      </c>
      <c r="H72" s="162" t="str">
        <f t="shared" si="12"/>
        <v>Very High</v>
      </c>
      <c r="I72" s="160" t="str">
        <f>INDEX(Trends!$D$3:$D$404,MATCH(B72,Trends!$C$3:$C$404,0))</f>
        <v>Stable</v>
      </c>
      <c r="J72" s="162" t="str">
        <f>VLOOKUP($B72,Reliability!$A$3:$I$170,9,FALSE)</f>
        <v>Very High</v>
      </c>
      <c r="K72" s="163">
        <f t="shared" si="13"/>
        <v>4.8</v>
      </c>
      <c r="L72" s="163">
        <f>VLOOKUP($B72,'Impact of the crisis'!$C$6:$N$170,12,FALSE)</f>
        <v>4.7</v>
      </c>
      <c r="M72" s="163">
        <f>VLOOKUP($B72,'Impact of the crisis'!$C$6:$AB$170,26,FALSE)</f>
        <v>4.9000000000000004</v>
      </c>
      <c r="N72" s="163">
        <f>VLOOKUP($B72,'Conditions of people affected'!$C$6:$R$170,16,FALSE)</f>
        <v>4.9000000000000004</v>
      </c>
      <c r="O72" s="163">
        <f>VLOOKUP($B72,'Conditions of people affected'!$C$6:$R$170,9,FALSE)</f>
        <v>4.8</v>
      </c>
      <c r="P72" s="163">
        <f>VLOOKUP($B72,'Conditions of people affected'!$C$6:$R$170,15,FALSE)</f>
        <v>5</v>
      </c>
      <c r="Q72" s="163">
        <f t="shared" si="14"/>
        <v>4.2</v>
      </c>
      <c r="R72" s="163">
        <f>VLOOKUP($B72,'Complexity of the crisis'!$C$6:$AN$170,22,FALSE)</f>
        <v>3.9</v>
      </c>
      <c r="S72" s="164">
        <f>VLOOKUP($B72,'Complexity of the crisis'!$C$6:$AN$170,38,FALSE)</f>
        <v>4.5</v>
      </c>
      <c r="T72" s="159" t="str">
        <f>VLOOKUP(B72,Lists!$C$3:$E$163,3,FALSE)</f>
        <v>Africa</v>
      </c>
      <c r="U72" s="178">
        <f>VLOOKUP(B72,'INFORM Severity - hidden'!$C$5:$V$200,20,FALSE)</f>
        <v>45127</v>
      </c>
    </row>
    <row r="73" spans="1:21" x14ac:dyDescent="0.25">
      <c r="A73" s="157" t="str">
        <f t="array" ref="A73">IFERROR(INDEX(Lists!$B$2:$B$200,SMALL(IF(Lists!$H$2:$H$200="Yes",ROW(Lists!$B$2:$B$200)),ROW(69:69))-1,1),"")</f>
        <v>Complex crisis in South Sudan</v>
      </c>
      <c r="B73" s="158" t="str">
        <f>VLOOKUP(A73,Lists!$B$2:$G$200,2,FALSE)</f>
        <v>SSD001</v>
      </c>
      <c r="C73" s="158" t="str">
        <f>VLOOKUP(B73,'INFORM Severity - hidden'!$C$5:$D$200,2,FALSE)</f>
        <v>South Sudan</v>
      </c>
      <c r="D73" s="158" t="str">
        <f>VLOOKUP(A73,Lists!$B$2:$G$200,3,FALSE)</f>
        <v>SSD</v>
      </c>
      <c r="E73" s="158" t="str">
        <f>VLOOKUP(A73,Lists!$B$2:$G$200,5,FALSE)</f>
        <v>Conflict,Floods,Displacement</v>
      </c>
      <c r="F73" s="161">
        <f t="shared" si="10"/>
        <v>4.4000000000000004</v>
      </c>
      <c r="G73" s="162">
        <f t="shared" si="11"/>
        <v>5</v>
      </c>
      <c r="H73" s="162" t="str">
        <f t="shared" si="12"/>
        <v>Very High</v>
      </c>
      <c r="I73" s="160" t="str">
        <f>INDEX(Trends!$D$3:$D$404,MATCH(B73,Trends!$C$3:$C$404,0))</f>
        <v>Stable</v>
      </c>
      <c r="J73" s="162" t="str">
        <f>VLOOKUP($B73,Reliability!$A$3:$I$170,9,FALSE)</f>
        <v>Very High</v>
      </c>
      <c r="K73" s="163">
        <f t="shared" si="13"/>
        <v>4.5999999999999996</v>
      </c>
      <c r="L73" s="163">
        <f>VLOOKUP($B73,'Impact of the crisis'!$C$6:$N$170,12,FALSE)</f>
        <v>4.5999999999999996</v>
      </c>
      <c r="M73" s="163">
        <f>VLOOKUP($B73,'Impact of the crisis'!$C$6:$AB$170,26,FALSE)</f>
        <v>4.5999999999999996</v>
      </c>
      <c r="N73" s="163">
        <f>VLOOKUP($B73,'Conditions of people affected'!$C$6:$R$170,16,FALSE)</f>
        <v>4.5</v>
      </c>
      <c r="O73" s="163">
        <f>VLOOKUP($B73,'Conditions of people affected'!$C$6:$R$170,9,FALSE)</f>
        <v>5</v>
      </c>
      <c r="P73" s="163">
        <f>VLOOKUP($B73,'Conditions of people affected'!$C$6:$R$170,15,FALSE)</f>
        <v>4</v>
      </c>
      <c r="Q73" s="163">
        <f t="shared" si="14"/>
        <v>4.2</v>
      </c>
      <c r="R73" s="163">
        <f>VLOOKUP($B73,'Complexity of the crisis'!$C$6:$AN$170,22,FALSE)</f>
        <v>3.8</v>
      </c>
      <c r="S73" s="164">
        <f>VLOOKUP($B73,'Complexity of the crisis'!$C$6:$AN$170,38,FALSE)</f>
        <v>4.5</v>
      </c>
      <c r="T73" s="159" t="str">
        <f>VLOOKUP(B73,Lists!$C$3:$E$163,3,FALSE)</f>
        <v>Africa</v>
      </c>
      <c r="U73" s="178">
        <f>VLOOKUP(B73,'INFORM Severity - hidden'!$C$5:$V$200,20,FALSE)</f>
        <v>45124</v>
      </c>
    </row>
    <row r="74" spans="1:21" x14ac:dyDescent="0.25">
      <c r="A74" s="157" t="str">
        <f t="array" ref="A74">IFERROR(INDEX(Lists!$B$2:$B$200,SMALL(IF(Lists!$H$2:$H$200="Yes",ROW(Lists!$B$2:$B$200)),ROW(70:70))-1,1),"")</f>
        <v>Displacement from Ukraine conflict in Slovakia</v>
      </c>
      <c r="B74" s="158" t="str">
        <f>VLOOKUP(A74,Lists!$B$2:$G$200,2,FALSE)</f>
        <v>SVK002</v>
      </c>
      <c r="C74" s="158" t="str">
        <f>VLOOKUP(B74,'INFORM Severity - hidden'!$C$5:$D$200,2,FALSE)</f>
        <v>Slovakia</v>
      </c>
      <c r="D74" s="158" t="str">
        <f>VLOOKUP(A74,Lists!$B$2:$G$200,3,FALSE)</f>
        <v>SVK</v>
      </c>
      <c r="E74" s="158" t="str">
        <f>VLOOKUP(A74,Lists!$B$2:$G$200,5,FALSE)</f>
        <v>Displacement,Conflict</v>
      </c>
      <c r="F74" s="161">
        <f t="shared" si="10"/>
        <v>1.8</v>
      </c>
      <c r="G74" s="162">
        <f t="shared" si="11"/>
        <v>2</v>
      </c>
      <c r="H74" s="162" t="str">
        <f t="shared" si="12"/>
        <v>Low</v>
      </c>
      <c r="I74" s="160" t="str">
        <f>INDEX(Trends!$D$3:$D$404,MATCH(B74,Trends!$C$3:$C$404,0))</f>
        <v>Stable</v>
      </c>
      <c r="J74" s="162" t="str">
        <f>VLOOKUP($B74,Reliability!$A$3:$I$170,9,FALSE)</f>
        <v>High</v>
      </c>
      <c r="K74" s="163">
        <f t="shared" si="13"/>
        <v>1.5</v>
      </c>
      <c r="L74" s="163">
        <f>VLOOKUP($B74,'Impact of the crisis'!$C$6:$N$170,12,FALSE)</f>
        <v>1.4</v>
      </c>
      <c r="M74" s="163">
        <f>VLOOKUP($B74,'Impact of the crisis'!$C$6:$AB$170,26,FALSE)</f>
        <v>1.6</v>
      </c>
      <c r="N74" s="163">
        <f>VLOOKUP($B74,'Conditions of people affected'!$C$6:$R$170,16,FALSE)</f>
        <v>2.35</v>
      </c>
      <c r="O74" s="163">
        <f>VLOOKUP($B74,'Conditions of people affected'!$C$6:$R$170,9,FALSE)</f>
        <v>1.7</v>
      </c>
      <c r="P74" s="163">
        <f>VLOOKUP($B74,'Conditions of people affected'!$C$6:$R$170,15,FALSE)</f>
        <v>3</v>
      </c>
      <c r="Q74" s="163">
        <f t="shared" si="14"/>
        <v>1.1000000000000001</v>
      </c>
      <c r="R74" s="163">
        <f>VLOOKUP($B74,'Complexity of the crisis'!$C$6:$AN$170,22,FALSE)</f>
        <v>1.1000000000000001</v>
      </c>
      <c r="S74" s="164">
        <f>VLOOKUP($B74,'Complexity of the crisis'!$C$6:$AN$170,38,FALSE)</f>
        <v>1</v>
      </c>
      <c r="T74" s="159" t="str">
        <f>VLOOKUP(B74,Lists!$C$3:$E$163,3,FALSE)</f>
        <v>Europe</v>
      </c>
      <c r="U74" s="178">
        <f>VLOOKUP(B74,'INFORM Severity - hidden'!$C$5:$V$200,20,FALSE)</f>
        <v>45129</v>
      </c>
    </row>
    <row r="75" spans="1:21" x14ac:dyDescent="0.25">
      <c r="A75" s="157" t="str">
        <f t="array" ref="A75">IFERROR(INDEX(Lists!$B$2:$B$200,SMALL(IF(Lists!$H$2:$H$200="Yes",ROW(Lists!$B$2:$B$200)),ROW(71:71))-1,1),"")</f>
        <v>Food Security Crisis in Eswatini</v>
      </c>
      <c r="B75" s="158" t="str">
        <f>VLOOKUP(A75,Lists!$B$2:$G$200,2,FALSE)</f>
        <v>SWZ001</v>
      </c>
      <c r="C75" s="158" t="str">
        <f>VLOOKUP(B75,'INFORM Severity - hidden'!$C$5:$D$200,2,FALSE)</f>
        <v>Eswatini</v>
      </c>
      <c r="D75" s="158" t="str">
        <f>VLOOKUP(A75,Lists!$B$2:$G$200,3,FALSE)</f>
        <v>SWZ</v>
      </c>
      <c r="E75" s="158" t="str">
        <f>VLOOKUP(A75,Lists!$B$2:$G$200,5,FALSE)</f>
        <v>Drought</v>
      </c>
      <c r="F75" s="161">
        <f t="shared" si="10"/>
        <v>2.2999999999999998</v>
      </c>
      <c r="G75" s="162">
        <f t="shared" si="11"/>
        <v>3</v>
      </c>
      <c r="H75" s="162" t="str">
        <f t="shared" si="12"/>
        <v>Medium</v>
      </c>
      <c r="I75" s="160" t="str">
        <f>INDEX(Trends!$D$3:$D$404,MATCH(B75,Trends!$C$3:$C$404,0))</f>
        <v>Stable</v>
      </c>
      <c r="J75" s="162" t="str">
        <f>VLOOKUP($B75,Reliability!$A$3:$I$170,9,FALSE)</f>
        <v>Medium</v>
      </c>
      <c r="K75" s="163">
        <f t="shared" si="13"/>
        <v>2</v>
      </c>
      <c r="L75" s="163">
        <f>VLOOKUP($B75,'Impact of the crisis'!$C$6:$N$170,12,FALSE)</f>
        <v>3.1</v>
      </c>
      <c r="M75" s="163">
        <f>VLOOKUP($B75,'Impact of the crisis'!$C$6:$AB$170,26,FALSE)</f>
        <v>1.4</v>
      </c>
      <c r="N75" s="163">
        <f>VLOOKUP($B75,'Conditions of people affected'!$C$6:$R$170,16,FALSE)</f>
        <v>2.7</v>
      </c>
      <c r="O75" s="163">
        <f>VLOOKUP($B75,'Conditions of people affected'!$C$6:$R$170,9,FALSE)</f>
        <v>2.4</v>
      </c>
      <c r="P75" s="163">
        <f>VLOOKUP($B75,'Conditions of people affected'!$C$6:$R$170,15,FALSE)</f>
        <v>3</v>
      </c>
      <c r="Q75" s="163">
        <f t="shared" si="14"/>
        <v>1.8</v>
      </c>
      <c r="R75" s="163">
        <f>VLOOKUP($B75,'Complexity of the crisis'!$C$6:$AN$170,22,FALSE)</f>
        <v>2.5</v>
      </c>
      <c r="S75" s="164">
        <f>VLOOKUP($B75,'Complexity of the crisis'!$C$6:$AN$170,38,FALSE)</f>
        <v>1</v>
      </c>
      <c r="T75" s="159" t="str">
        <f>VLOOKUP(B75,Lists!$C$3:$E$163,3,FALSE)</f>
        <v>Africa</v>
      </c>
      <c r="U75" s="178">
        <f>VLOOKUP(B75,'INFORM Severity - hidden'!$C$5:$V$200,20,FALSE)</f>
        <v>45062</v>
      </c>
    </row>
    <row r="76" spans="1:21" x14ac:dyDescent="0.25">
      <c r="A76" s="157" t="str">
        <f t="array" ref="A76">IFERROR(INDEX(Lists!$B$2:$B$200,SMALL(IF(Lists!$H$2:$H$200="Yes",ROW(Lists!$B$2:$B$200)),ROW(72:72))-1,1),"")</f>
        <v>Syrian conflict</v>
      </c>
      <c r="B76" s="158" t="str">
        <f>VLOOKUP(A76,Lists!$B$2:$G$200,2,FALSE)</f>
        <v>SYR001</v>
      </c>
      <c r="C76" s="158" t="str">
        <f>VLOOKUP(B76,'INFORM Severity - hidden'!$C$5:$D$200,2,FALSE)</f>
        <v>Syria</v>
      </c>
      <c r="D76" s="158" t="str">
        <f>VLOOKUP(A76,Lists!$B$2:$G$200,3,FALSE)</f>
        <v>SYR</v>
      </c>
      <c r="E76" s="158" t="str">
        <f>VLOOKUP(A76,Lists!$B$2:$G$200,5,FALSE)</f>
        <v>Conflict,Displacement,Violence</v>
      </c>
      <c r="F76" s="161">
        <f t="shared" si="10"/>
        <v>4.5999999999999996</v>
      </c>
      <c r="G76" s="162">
        <f t="shared" si="11"/>
        <v>5</v>
      </c>
      <c r="H76" s="162" t="str">
        <f t="shared" si="12"/>
        <v>Very High</v>
      </c>
      <c r="I76" s="160" t="str">
        <f>INDEX(Trends!$D$3:$D$404,MATCH(B76,Trends!$C$3:$C$404,0))</f>
        <v>Stable</v>
      </c>
      <c r="J76" s="162" t="str">
        <f>VLOOKUP($B76,Reliability!$A$3:$I$170,9,FALSE)</f>
        <v>High</v>
      </c>
      <c r="K76" s="163">
        <f t="shared" si="13"/>
        <v>4.7</v>
      </c>
      <c r="L76" s="163">
        <f>VLOOKUP($B76,'Impact of the crisis'!$C$6:$N$170,12,FALSE)</f>
        <v>4.5999999999999996</v>
      </c>
      <c r="M76" s="163">
        <f>VLOOKUP($B76,'Impact of the crisis'!$C$6:$AB$170,26,FALSE)</f>
        <v>4.7</v>
      </c>
      <c r="N76" s="163">
        <f>VLOOKUP($B76,'Conditions of people affected'!$C$6:$R$170,16,FALSE)</f>
        <v>4.5</v>
      </c>
      <c r="O76" s="163">
        <f>VLOOKUP($B76,'Conditions of people affected'!$C$6:$R$170,9,FALSE)</f>
        <v>5</v>
      </c>
      <c r="P76" s="163">
        <f>VLOOKUP($B76,'Conditions of people affected'!$C$6:$R$170,15,FALSE)</f>
        <v>4</v>
      </c>
      <c r="Q76" s="163">
        <f t="shared" si="14"/>
        <v>4.7</v>
      </c>
      <c r="R76" s="163">
        <f>VLOOKUP($B76,'Complexity of the crisis'!$C$6:$AN$170,22,FALSE)</f>
        <v>4.4000000000000004</v>
      </c>
      <c r="S76" s="164">
        <f>VLOOKUP($B76,'Complexity of the crisis'!$C$6:$AN$170,38,FALSE)</f>
        <v>5</v>
      </c>
      <c r="T76" s="159" t="str">
        <f>VLOOKUP(B76,Lists!$C$3:$E$163,3,FALSE)</f>
        <v>Middle east</v>
      </c>
      <c r="U76" s="178">
        <f>VLOOKUP(B76,'INFORM Severity - hidden'!$C$5:$V$200,20,FALSE)</f>
        <v>45138</v>
      </c>
    </row>
    <row r="77" spans="1:21" x14ac:dyDescent="0.25">
      <c r="A77" s="157" t="str">
        <f t="array" ref="A77">IFERROR(INDEX(Lists!$B$2:$B$200,SMALL(IF(Lists!$H$2:$H$200="Yes",ROW(Lists!$B$2:$B$200)),ROW(73:73))-1,1),"")</f>
        <v>Complex crisis in Chad</v>
      </c>
      <c r="B77" s="158" t="str">
        <f>VLOOKUP(A77,Lists!$B$2:$G$200,2,FALSE)</f>
        <v>TCD001</v>
      </c>
      <c r="C77" s="158" t="str">
        <f>VLOOKUP(B77,'INFORM Severity - hidden'!$C$5:$D$200,2,FALSE)</f>
        <v>Chad</v>
      </c>
      <c r="D77" s="158" t="str">
        <f>VLOOKUP(A77,Lists!$B$2:$G$200,3,FALSE)</f>
        <v>TCD</v>
      </c>
      <c r="E77" s="158" t="str">
        <f>VLOOKUP(A77,Lists!$B$2:$G$200,5,FALSE)</f>
        <v>Conflict,Displacement</v>
      </c>
      <c r="F77" s="161">
        <f t="shared" si="10"/>
        <v>4.4000000000000004</v>
      </c>
      <c r="G77" s="162">
        <f t="shared" si="11"/>
        <v>5</v>
      </c>
      <c r="H77" s="162" t="str">
        <f t="shared" si="12"/>
        <v>Very High</v>
      </c>
      <c r="I77" s="160" t="str">
        <f>INDEX(Trends!$D$3:$D$404,MATCH(B77,Trends!$C$3:$C$404,0))</f>
        <v>Stable</v>
      </c>
      <c r="J77" s="162" t="str">
        <f>VLOOKUP($B77,Reliability!$A$3:$I$170,9,FALSE)</f>
        <v>Very High</v>
      </c>
      <c r="K77" s="163">
        <f t="shared" si="13"/>
        <v>3.9</v>
      </c>
      <c r="L77" s="163">
        <f>VLOOKUP($B77,'Impact of the crisis'!$C$6:$N$170,12,FALSE)</f>
        <v>4.8</v>
      </c>
      <c r="M77" s="163">
        <f>VLOOKUP($B77,'Impact of the crisis'!$C$6:$AB$170,26,FALSE)</f>
        <v>3.3</v>
      </c>
      <c r="N77" s="163">
        <f>VLOOKUP($B77,'Conditions of people affected'!$C$6:$R$170,16,FALSE)</f>
        <v>4.8</v>
      </c>
      <c r="O77" s="163">
        <f>VLOOKUP($B77,'Conditions of people affected'!$C$6:$R$170,9,FALSE)</f>
        <v>4.5999999999999996</v>
      </c>
      <c r="P77" s="163">
        <f>VLOOKUP($B77,'Conditions of people affected'!$C$6:$R$170,15,FALSE)</f>
        <v>5</v>
      </c>
      <c r="Q77" s="163">
        <f t="shared" si="14"/>
        <v>3.9</v>
      </c>
      <c r="R77" s="163">
        <f>VLOOKUP($B77,'Complexity of the crisis'!$C$6:$AN$170,22,FALSE)</f>
        <v>3.7</v>
      </c>
      <c r="S77" s="164">
        <f>VLOOKUP($B77,'Complexity of the crisis'!$C$6:$AN$170,38,FALSE)</f>
        <v>4</v>
      </c>
      <c r="T77" s="159" t="str">
        <f>VLOOKUP(B77,Lists!$C$3:$E$163,3,FALSE)</f>
        <v>Africa</v>
      </c>
      <c r="U77" s="178">
        <f>VLOOKUP(B77,'INFORM Severity - hidden'!$C$5:$V$200,20,FALSE)</f>
        <v>45163</v>
      </c>
    </row>
    <row r="78" spans="1:21" x14ac:dyDescent="0.25">
      <c r="A78" s="157" t="str">
        <f t="array" ref="A78">IFERROR(INDEX(Lists!$B$2:$B$200,SMALL(IF(Lists!$H$2:$H$200="Yes",ROW(Lists!$B$2:$B$200)),ROW(74:74))-1,1),"")</f>
        <v>Multiple situations in Thailand</v>
      </c>
      <c r="B78" s="158" t="str">
        <f>VLOOKUP(A78,Lists!$B$2:$G$200,2,FALSE)</f>
        <v>THA001</v>
      </c>
      <c r="C78" s="158" t="str">
        <f>VLOOKUP(B78,'INFORM Severity - hidden'!$C$5:$D$200,2,FALSE)</f>
        <v>Thailand</v>
      </c>
      <c r="D78" s="158" t="str">
        <f>VLOOKUP(A78,Lists!$B$2:$G$200,3,FALSE)</f>
        <v>THA</v>
      </c>
      <c r="E78" s="158" t="str">
        <f>VLOOKUP(A78,Lists!$B$2:$G$200,5,FALSE)</f>
        <v>Conflict,Displacement</v>
      </c>
      <c r="F78" s="161">
        <f t="shared" si="10"/>
        <v>1.8</v>
      </c>
      <c r="G78" s="162">
        <f t="shared" si="11"/>
        <v>2</v>
      </c>
      <c r="H78" s="162" t="str">
        <f t="shared" si="12"/>
        <v>Low</v>
      </c>
      <c r="I78" s="160" t="str">
        <f>INDEX(Trends!$D$3:$D$404,MATCH(B78,Trends!$C$3:$C$404,0))</f>
        <v>Stable</v>
      </c>
      <c r="J78" s="162" t="str">
        <f>VLOOKUP($B78,Reliability!$A$3:$I$170,9,FALSE)</f>
        <v>High</v>
      </c>
      <c r="K78" s="163">
        <f t="shared" si="13"/>
        <v>2</v>
      </c>
      <c r="L78" s="163">
        <f>VLOOKUP($B78,'Impact of the crisis'!$C$6:$N$170,12,FALSE)</f>
        <v>1.2</v>
      </c>
      <c r="M78" s="163">
        <f>VLOOKUP($B78,'Impact of the crisis'!$C$6:$AB$170,26,FALSE)</f>
        <v>2.4</v>
      </c>
      <c r="N78" s="163">
        <f>VLOOKUP($B78,'Conditions of people affected'!$C$6:$R$170,16,FALSE)</f>
        <v>1.3</v>
      </c>
      <c r="O78" s="163">
        <f>VLOOKUP($B78,'Conditions of people affected'!$C$6:$R$170,9,FALSE)</f>
        <v>1.6</v>
      </c>
      <c r="P78" s="163">
        <f>VLOOKUP($B78,'Conditions of people affected'!$C$6:$R$170,15,FALSE)</f>
        <v>1</v>
      </c>
      <c r="Q78" s="163">
        <f t="shared" si="14"/>
        <v>2.2999999999999998</v>
      </c>
      <c r="R78" s="163">
        <f>VLOOKUP($B78,'Complexity of the crisis'!$C$6:$AN$170,22,FALSE)</f>
        <v>2.5</v>
      </c>
      <c r="S78" s="164">
        <f>VLOOKUP($B78,'Complexity of the crisis'!$C$6:$AN$170,38,FALSE)</f>
        <v>2</v>
      </c>
      <c r="T78" s="159" t="str">
        <f>VLOOKUP(B78,Lists!$C$3:$E$163,3,FALSE)</f>
        <v>Asia</v>
      </c>
      <c r="U78" s="178">
        <f>VLOOKUP(B78,'INFORM Severity - hidden'!$C$5:$V$200,20,FALSE)</f>
        <v>45126</v>
      </c>
    </row>
    <row r="79" spans="1:21" x14ac:dyDescent="0.25">
      <c r="A79" s="157" t="str">
        <f t="array" ref="A79">IFERROR(INDEX(Lists!$B$2:$B$200,SMALL(IF(Lists!$H$2:$H$200="Yes",ROW(Lists!$B$2:$B$200)),ROW(75:75))-1,1),"")</f>
        <v>Venezuelan refugees in Trinidad and Tobago</v>
      </c>
      <c r="B79" s="158" t="str">
        <f>VLOOKUP(A79,Lists!$B$2:$G$200,2,FALSE)</f>
        <v>TTO002</v>
      </c>
      <c r="C79" s="158" t="str">
        <f>VLOOKUP(B79,'INFORM Severity - hidden'!$C$5:$D$200,2,FALSE)</f>
        <v>Trinidad and Tobago</v>
      </c>
      <c r="D79" s="158" t="str">
        <f>VLOOKUP(A79,Lists!$B$2:$G$200,3,FALSE)</f>
        <v>TTO</v>
      </c>
      <c r="E79" s="158" t="str">
        <f>VLOOKUP(A79,Lists!$B$2:$G$200,5,FALSE)</f>
        <v>Displacement</v>
      </c>
      <c r="F79" s="161">
        <f t="shared" si="10"/>
        <v>2.1</v>
      </c>
      <c r="G79" s="162">
        <f t="shared" si="11"/>
        <v>3</v>
      </c>
      <c r="H79" s="162" t="str">
        <f t="shared" si="12"/>
        <v>Medium</v>
      </c>
      <c r="I79" s="160" t="str">
        <f>INDEX(Trends!$D$3:$D$404,MATCH(B79,Trends!$C$3:$C$404,0))</f>
        <v>Increasing</v>
      </c>
      <c r="J79" s="162" t="str">
        <f>VLOOKUP($B79,Reliability!$A$3:$I$170,9,FALSE)</f>
        <v>Very High</v>
      </c>
      <c r="K79" s="163">
        <f t="shared" si="13"/>
        <v>2.9</v>
      </c>
      <c r="L79" s="163">
        <f>VLOOKUP($B79,'Impact of the crisis'!$C$6:$N$170,12,FALSE)</f>
        <v>3</v>
      </c>
      <c r="M79" s="163">
        <f>VLOOKUP($B79,'Impact of the crisis'!$C$6:$AB$170,26,FALSE)</f>
        <v>2.8</v>
      </c>
      <c r="N79" s="163">
        <f>VLOOKUP($B79,'Conditions of people affected'!$C$6:$R$170,16,FALSE)</f>
        <v>1.5</v>
      </c>
      <c r="O79" s="163">
        <f>VLOOKUP($B79,'Conditions of people affected'!$C$6:$R$170,9,FALSE)</f>
        <v>1</v>
      </c>
      <c r="P79" s="163">
        <f>VLOOKUP($B79,'Conditions of people affected'!$C$6:$R$170,15,FALSE)</f>
        <v>2</v>
      </c>
      <c r="Q79" s="163">
        <f t="shared" si="14"/>
        <v>2.2999999999999998</v>
      </c>
      <c r="R79" s="163">
        <f>VLOOKUP($B79,'Complexity of the crisis'!$C$6:$AN$170,22,FALSE)</f>
        <v>2</v>
      </c>
      <c r="S79" s="164">
        <f>VLOOKUP($B79,'Complexity of the crisis'!$C$6:$AN$170,38,FALSE)</f>
        <v>2.5</v>
      </c>
      <c r="T79" s="159" t="str">
        <f>VLOOKUP(B79,Lists!$C$3:$E$163,3,FALSE)</f>
        <v>Americas</v>
      </c>
      <c r="U79" s="178">
        <f>VLOOKUP(B79,'INFORM Severity - hidden'!$C$5:$V$200,20,FALSE)</f>
        <v>45138</v>
      </c>
    </row>
    <row r="80" spans="1:21" x14ac:dyDescent="0.25">
      <c r="A80" s="157" t="str">
        <f t="array" ref="A80">IFERROR(INDEX(Lists!$B$2:$B$200,SMALL(IF(Lists!$H$2:$H$200="Yes",ROW(Lists!$B$2:$B$200)),ROW(76:76))-1,1),"")</f>
        <v>Mixed migration flows in Tunisia</v>
      </c>
      <c r="B80" s="158" t="str">
        <f>VLOOKUP(A80,Lists!$B$2:$G$200,2,FALSE)</f>
        <v>TUN002</v>
      </c>
      <c r="C80" s="158" t="str">
        <f>VLOOKUP(B80,'INFORM Severity - hidden'!$C$5:$D$200,2,FALSE)</f>
        <v>Tunisia</v>
      </c>
      <c r="D80" s="158" t="str">
        <f>VLOOKUP(A80,Lists!$B$2:$G$200,3,FALSE)</f>
        <v>TUN</v>
      </c>
      <c r="E80" s="158" t="str">
        <f>VLOOKUP(A80,Lists!$B$2:$G$200,5,FALSE)</f>
        <v>Displacement</v>
      </c>
      <c r="F80" s="161">
        <f t="shared" si="10"/>
        <v>2</v>
      </c>
      <c r="G80" s="162">
        <f t="shared" si="11"/>
        <v>2</v>
      </c>
      <c r="H80" s="162" t="str">
        <f t="shared" si="12"/>
        <v>Low</v>
      </c>
      <c r="I80" s="160" t="str">
        <f>INDEX(Trends!$D$3:$D$404,MATCH(B80,Trends!$C$3:$C$404,0))</f>
        <v>Increasing</v>
      </c>
      <c r="J80" s="162" t="str">
        <f>VLOOKUP($B80,Reliability!$A$3:$I$170,9,FALSE)</f>
        <v>High</v>
      </c>
      <c r="K80" s="163">
        <f t="shared" si="13"/>
        <v>3.4</v>
      </c>
      <c r="L80" s="163">
        <f>VLOOKUP($B80,'Impact of the crisis'!$C$6:$N$170,12,FALSE)</f>
        <v>4.4000000000000004</v>
      </c>
      <c r="M80" s="163">
        <f>VLOOKUP($B80,'Impact of the crisis'!$C$6:$AB$170,26,FALSE)</f>
        <v>2.7</v>
      </c>
      <c r="N80" s="163">
        <f>VLOOKUP($B80,'Conditions of people affected'!$C$6:$R$170,16,FALSE)</f>
        <v>0.55000000000000004</v>
      </c>
      <c r="O80" s="163">
        <f>VLOOKUP($B80,'Conditions of people affected'!$C$6:$R$170,9,FALSE)</f>
        <v>0.1</v>
      </c>
      <c r="P80" s="163">
        <f>VLOOKUP($B80,'Conditions of people affected'!$C$6:$R$170,15,FALSE)</f>
        <v>1</v>
      </c>
      <c r="Q80" s="163">
        <f t="shared" si="14"/>
        <v>2.5</v>
      </c>
      <c r="R80" s="163">
        <f>VLOOKUP($B80,'Complexity of the crisis'!$C$6:$AN$170,22,FALSE)</f>
        <v>2.5</v>
      </c>
      <c r="S80" s="164">
        <f>VLOOKUP($B80,'Complexity of the crisis'!$C$6:$AN$170,38,FALSE)</f>
        <v>2.5</v>
      </c>
      <c r="T80" s="159" t="str">
        <f>VLOOKUP(B80,Lists!$C$3:$E$163,3,FALSE)</f>
        <v>Africa</v>
      </c>
      <c r="U80" s="178">
        <f>VLOOKUP(B80,'INFORM Severity - hidden'!$C$5:$V$200,20,FALSE)</f>
        <v>45129</v>
      </c>
    </row>
    <row r="81" spans="1:21" x14ac:dyDescent="0.25">
      <c r="A81" s="157" t="str">
        <f t="array" ref="A81">IFERROR(INDEX(Lists!$B$2:$B$200,SMALL(IF(Lists!$H$2:$H$200="Yes",ROW(Lists!$B$2:$B$200)),ROW(77:77))-1,1),"")</f>
        <v>Complex situation in Türkiye</v>
      </c>
      <c r="B81" s="158" t="str">
        <f>VLOOKUP(A81,Lists!$B$2:$G$200,2,FALSE)</f>
        <v>TUR001</v>
      </c>
      <c r="C81" s="158" t="str">
        <f>VLOOKUP(B81,'INFORM Severity - hidden'!$C$5:$D$200,2,FALSE)</f>
        <v>Türkiye</v>
      </c>
      <c r="D81" s="158" t="str">
        <f>VLOOKUP(A81,Lists!$B$2:$G$200,3,FALSE)</f>
        <v>TUR</v>
      </c>
      <c r="E81" s="158" t="str">
        <f>VLOOKUP(A81,Lists!$B$2:$G$200,5,FALSE)</f>
        <v>Displacement,Conflict</v>
      </c>
      <c r="F81" s="161">
        <f t="shared" si="10"/>
        <v>3.6</v>
      </c>
      <c r="G81" s="162">
        <f t="shared" si="11"/>
        <v>4</v>
      </c>
      <c r="H81" s="162" t="str">
        <f t="shared" si="12"/>
        <v>High</v>
      </c>
      <c r="I81" s="160" t="str">
        <f>INDEX(Trends!$D$3:$D$404,MATCH(B81,Trends!$C$3:$C$404,0))</f>
        <v>Increasing</v>
      </c>
      <c r="J81" s="162" t="str">
        <f>VLOOKUP($B81,Reliability!$A$3:$I$170,9,FALSE)</f>
        <v>High</v>
      </c>
      <c r="K81" s="163">
        <f t="shared" si="13"/>
        <v>3.5</v>
      </c>
      <c r="L81" s="163">
        <f>VLOOKUP($B81,'Impact of the crisis'!$C$6:$N$170,12,FALSE)</f>
        <v>3.6</v>
      </c>
      <c r="M81" s="163">
        <f>VLOOKUP($B81,'Impact of the crisis'!$C$6:$AB$170,26,FALSE)</f>
        <v>3.5</v>
      </c>
      <c r="N81" s="163">
        <f>VLOOKUP($B81,'Conditions of people affected'!$C$6:$R$170,16,FALSE)</f>
        <v>3.75</v>
      </c>
      <c r="O81" s="163">
        <f>VLOOKUP($B81,'Conditions of people affected'!$C$6:$R$170,9,FALSE)</f>
        <v>4.5</v>
      </c>
      <c r="P81" s="163">
        <f>VLOOKUP($B81,'Conditions of people affected'!$C$6:$R$170,15,FALSE)</f>
        <v>3</v>
      </c>
      <c r="Q81" s="163">
        <f t="shared" si="14"/>
        <v>3.5</v>
      </c>
      <c r="R81" s="163">
        <f>VLOOKUP($B81,'Complexity of the crisis'!$C$6:$AN$170,22,FALSE)</f>
        <v>3.4</v>
      </c>
      <c r="S81" s="164">
        <f>VLOOKUP($B81,'Complexity of the crisis'!$C$6:$AN$170,38,FALSE)</f>
        <v>3.5</v>
      </c>
      <c r="T81" s="159" t="str">
        <f>VLOOKUP(B81,Lists!$C$3:$E$163,3,FALSE)</f>
        <v>Middle east</v>
      </c>
      <c r="U81" s="178">
        <f>VLOOKUP(B81,'INFORM Severity - hidden'!$C$5:$V$200,20,FALSE)</f>
        <v>45138</v>
      </c>
    </row>
    <row r="82" spans="1:21" x14ac:dyDescent="0.25">
      <c r="A82" s="157" t="str">
        <f t="array" ref="A82">IFERROR(INDEX(Lists!$B$2:$B$200,SMALL(IF(Lists!$H$2:$H$200="Yes",ROW(Lists!$B$2:$B$200)),ROW(78:78))-1,1),"")</f>
        <v>Multiple Crises in Tanzania</v>
      </c>
      <c r="B82" s="158" t="str">
        <f>VLOOKUP(A82,Lists!$B$2:$G$200,2,FALSE)</f>
        <v>TZA001</v>
      </c>
      <c r="C82" s="158" t="str">
        <f>VLOOKUP(B82,'INFORM Severity - hidden'!$C$5:$D$200,2,FALSE)</f>
        <v>Tanzania</v>
      </c>
      <c r="D82" s="158" t="str">
        <f>VLOOKUP(A82,Lists!$B$2:$G$200,3,FALSE)</f>
        <v>TZA</v>
      </c>
      <c r="E82" s="158" t="str">
        <f>VLOOKUP(A82,Lists!$B$2:$G$200,5,FALSE)</f>
        <v>Displacement,Drought</v>
      </c>
      <c r="F82" s="161">
        <f t="shared" si="10"/>
        <v>2.7</v>
      </c>
      <c r="G82" s="162">
        <f t="shared" si="11"/>
        <v>3</v>
      </c>
      <c r="H82" s="162" t="str">
        <f t="shared" si="12"/>
        <v>Medium</v>
      </c>
      <c r="I82" s="160" t="str">
        <f>INDEX(Trends!$D$3:$D$404,MATCH(B82,Trends!$C$3:$C$404,0))</f>
        <v>Increasing</v>
      </c>
      <c r="J82" s="162" t="str">
        <f>VLOOKUP($B82,Reliability!$A$3:$I$170,9,FALSE)</f>
        <v>Very High</v>
      </c>
      <c r="K82" s="163">
        <f t="shared" si="13"/>
        <v>3.2</v>
      </c>
      <c r="L82" s="163">
        <f>VLOOKUP($B82,'Impact of the crisis'!$C$6:$N$170,12,FALSE)</f>
        <v>3.4</v>
      </c>
      <c r="M82" s="163">
        <f>VLOOKUP($B82,'Impact of the crisis'!$C$6:$AB$170,26,FALSE)</f>
        <v>3.1</v>
      </c>
      <c r="N82" s="163">
        <f>VLOOKUP($B82,'Conditions of people affected'!$C$6:$R$170,16,FALSE)</f>
        <v>2.75</v>
      </c>
      <c r="O82" s="163">
        <f>VLOOKUP($B82,'Conditions of people affected'!$C$6:$R$170,9,FALSE)</f>
        <v>3.5</v>
      </c>
      <c r="P82" s="163">
        <f>VLOOKUP($B82,'Conditions of people affected'!$C$6:$R$170,15,FALSE)</f>
        <v>2</v>
      </c>
      <c r="Q82" s="163">
        <f t="shared" si="14"/>
        <v>2.1</v>
      </c>
      <c r="R82" s="163">
        <f>VLOOKUP($B82,'Complexity of the crisis'!$C$6:$AN$170,22,FALSE)</f>
        <v>2.1</v>
      </c>
      <c r="S82" s="164">
        <f>VLOOKUP($B82,'Complexity of the crisis'!$C$6:$AN$170,38,FALSE)</f>
        <v>2</v>
      </c>
      <c r="T82" s="159" t="str">
        <f>VLOOKUP(B82,Lists!$C$3:$E$163,3,FALSE)</f>
        <v>Africa</v>
      </c>
      <c r="U82" s="178">
        <f>VLOOKUP(B82,'INFORM Severity - hidden'!$C$5:$V$200,20,FALSE)</f>
        <v>45138</v>
      </c>
    </row>
    <row r="83" spans="1:21" x14ac:dyDescent="0.25">
      <c r="A83" s="157" t="str">
        <f t="array" ref="A83">IFERROR(INDEX(Lists!$B$2:$B$200,SMALL(IF(Lists!$H$2:$H$200="Yes",ROW(Lists!$B$2:$B$200)),ROW(79:79))-1,1),"")</f>
        <v>International Displacement in Uganda</v>
      </c>
      <c r="B83" s="158" t="str">
        <f>VLOOKUP(A83,Lists!$B$2:$G$200,2,FALSE)</f>
        <v>UGA005</v>
      </c>
      <c r="C83" s="158" t="str">
        <f>VLOOKUP(B83,'INFORM Severity - hidden'!$C$5:$D$200,2,FALSE)</f>
        <v>Uganda</v>
      </c>
      <c r="D83" s="158" t="str">
        <f>VLOOKUP(A83,Lists!$B$2:$G$200,3,FALSE)</f>
        <v>UGA</v>
      </c>
      <c r="E83" s="158" t="str">
        <f>VLOOKUP(A83,Lists!$B$2:$G$200,5,FALSE)</f>
        <v>Displacement</v>
      </c>
      <c r="F83" s="161">
        <f t="shared" si="10"/>
        <v>3.2</v>
      </c>
      <c r="G83" s="162">
        <f t="shared" si="11"/>
        <v>4</v>
      </c>
      <c r="H83" s="162" t="str">
        <f t="shared" si="12"/>
        <v>High</v>
      </c>
      <c r="I83" s="160" t="str">
        <f>INDEX(Trends!$D$3:$D$404,MATCH(B83,Trends!$C$3:$C$404,0))</f>
        <v>Stable</v>
      </c>
      <c r="J83" s="162" t="str">
        <f>VLOOKUP($B83,Reliability!$A$3:$I$170,9,FALSE)</f>
        <v>Medium</v>
      </c>
      <c r="K83" s="163">
        <f t="shared" si="13"/>
        <v>3.2</v>
      </c>
      <c r="L83" s="163">
        <f>VLOOKUP($B83,'Impact of the crisis'!$C$6:$N$170,12,FALSE)</f>
        <v>1.7</v>
      </c>
      <c r="M83" s="163">
        <f>VLOOKUP($B83,'Impact of the crisis'!$C$6:$AB$170,26,FALSE)</f>
        <v>3.7</v>
      </c>
      <c r="N83" s="163">
        <f>VLOOKUP($B83,'Conditions of people affected'!$C$6:$R$170,16,FALSE)</f>
        <v>3.35</v>
      </c>
      <c r="O83" s="163">
        <f>VLOOKUP($B83,'Conditions of people affected'!$C$6:$R$170,9,FALSE)</f>
        <v>3.7</v>
      </c>
      <c r="P83" s="163">
        <f>VLOOKUP($B83,'Conditions of people affected'!$C$6:$R$170,15,FALSE)</f>
        <v>3</v>
      </c>
      <c r="Q83" s="163">
        <f t="shared" si="14"/>
        <v>2.9</v>
      </c>
      <c r="R83" s="163">
        <f>VLOOKUP($B83,'Complexity of the crisis'!$C$6:$AN$170,22,FALSE)</f>
        <v>3.6</v>
      </c>
      <c r="S83" s="164">
        <f>VLOOKUP($B83,'Complexity of the crisis'!$C$6:$AN$170,38,FALSE)</f>
        <v>2</v>
      </c>
      <c r="T83" s="159" t="str">
        <f>VLOOKUP(B83,Lists!$C$3:$E$163,3,FALSE)</f>
        <v>Africa</v>
      </c>
      <c r="U83" s="178">
        <f>VLOOKUP(B83,'INFORM Severity - hidden'!$C$5:$V$200,20,FALSE)</f>
        <v>45124</v>
      </c>
    </row>
    <row r="84" spans="1:21" x14ac:dyDescent="0.25">
      <c r="A84" s="157" t="str">
        <f t="array" ref="A84">IFERROR(INDEX(Lists!$B$2:$B$200,SMALL(IF(Lists!$H$2:$H$200="Yes",ROW(Lists!$B$2:$B$200)),ROW(80:80))-1,1),"")</f>
        <v>Conflict in Ukraine</v>
      </c>
      <c r="B84" s="158" t="str">
        <f>VLOOKUP(A84,Lists!$B$2:$G$200,2,FALSE)</f>
        <v>UKR002</v>
      </c>
      <c r="C84" s="158" t="str">
        <f>VLOOKUP(B84,'INFORM Severity - hidden'!$C$5:$D$200,2,FALSE)</f>
        <v>Ukraine</v>
      </c>
      <c r="D84" s="158" t="str">
        <f>VLOOKUP(A84,Lists!$B$2:$G$200,3,FALSE)</f>
        <v>UKR</v>
      </c>
      <c r="E84" s="158" t="str">
        <f>VLOOKUP(A84,Lists!$B$2:$G$200,5,FALSE)</f>
        <v>Conflict,Displacement</v>
      </c>
      <c r="F84" s="161">
        <f t="shared" si="10"/>
        <v>4.3</v>
      </c>
      <c r="G84" s="162">
        <f t="shared" si="11"/>
        <v>5</v>
      </c>
      <c r="H84" s="162" t="str">
        <f t="shared" si="12"/>
        <v>Very High</v>
      </c>
      <c r="I84" s="160" t="str">
        <f>INDEX(Trends!$D$3:$D$404,MATCH(B84,Trends!$C$3:$C$404,0))</f>
        <v>Increasing</v>
      </c>
      <c r="J84" s="162" t="str">
        <f>VLOOKUP($B84,Reliability!$A$3:$I$170,9,FALSE)</f>
        <v>Very High</v>
      </c>
      <c r="K84" s="163">
        <f t="shared" si="13"/>
        <v>4.5999999999999996</v>
      </c>
      <c r="L84" s="163">
        <f>VLOOKUP($B84,'Impact of the crisis'!$C$6:$N$170,12,FALSE)</f>
        <v>4.9000000000000004</v>
      </c>
      <c r="M84" s="163">
        <f>VLOOKUP($B84,'Impact of the crisis'!$C$6:$AB$170,26,FALSE)</f>
        <v>4.4000000000000004</v>
      </c>
      <c r="N84" s="163">
        <f>VLOOKUP($B84,'Conditions of people affected'!$C$6:$R$170,16,FALSE)</f>
        <v>5</v>
      </c>
      <c r="O84" s="163">
        <f>VLOOKUP($B84,'Conditions of people affected'!$C$6:$R$170,9,FALSE)</f>
        <v>5</v>
      </c>
      <c r="P84" s="163">
        <f>VLOOKUP($B84,'Conditions of people affected'!$C$6:$R$170,15,FALSE)</f>
        <v>5</v>
      </c>
      <c r="Q84" s="163">
        <f t="shared" si="14"/>
        <v>3.1</v>
      </c>
      <c r="R84" s="163">
        <f>VLOOKUP($B84,'Complexity of the crisis'!$C$6:$AN$170,22,FALSE)</f>
        <v>2.6</v>
      </c>
      <c r="S84" s="164">
        <f>VLOOKUP($B84,'Complexity of the crisis'!$C$6:$AN$170,38,FALSE)</f>
        <v>3.5</v>
      </c>
      <c r="T84" s="159" t="str">
        <f>VLOOKUP(B84,Lists!$C$3:$E$163,3,FALSE)</f>
        <v>Europe</v>
      </c>
      <c r="U84" s="178">
        <f>VLOOKUP(B84,'INFORM Severity - hidden'!$C$5:$V$200,20,FALSE)</f>
        <v>45133</v>
      </c>
    </row>
    <row r="85" spans="1:21" x14ac:dyDescent="0.25">
      <c r="A85" s="157" t="str">
        <f t="array" ref="A85">IFERROR(INDEX(Lists!$B$2:$B$200,SMALL(IF(Lists!$H$2:$H$200="Yes",ROW(Lists!$B$2:$B$200)),ROW(81:81))-1,1),"")</f>
        <v>Complex crisis in Venezuela</v>
      </c>
      <c r="B85" s="158" t="str">
        <f>VLOOKUP(A85,Lists!$B$2:$G$200,2,FALSE)</f>
        <v>VEN001</v>
      </c>
      <c r="C85" s="158" t="str">
        <f>VLOOKUP(B85,'INFORM Severity - hidden'!$C$5:$D$200,2,FALSE)</f>
        <v>Venezuela</v>
      </c>
      <c r="D85" s="158" t="str">
        <f>VLOOKUP(A85,Lists!$B$2:$G$200,3,FALSE)</f>
        <v>VEN</v>
      </c>
      <c r="E85" s="158" t="str">
        <f>VLOOKUP(A85,Lists!$B$2:$G$200,5,FALSE)</f>
        <v>Socio-political,Violence,Floods</v>
      </c>
      <c r="F85" s="161">
        <f t="shared" si="10"/>
        <v>4.0999999999999996</v>
      </c>
      <c r="G85" s="162">
        <f t="shared" si="11"/>
        <v>5</v>
      </c>
      <c r="H85" s="162" t="str">
        <f t="shared" si="12"/>
        <v>Very High</v>
      </c>
      <c r="I85" s="160" t="str">
        <f>INDEX(Trends!$D$3:$D$404,MATCH(B85,Trends!$C$3:$C$404,0))</f>
        <v>Increasing</v>
      </c>
      <c r="J85" s="162" t="str">
        <f>VLOOKUP($B85,Reliability!$A$3:$I$170,9,FALSE)</f>
        <v>Very High</v>
      </c>
      <c r="K85" s="163">
        <f t="shared" si="13"/>
        <v>3.8</v>
      </c>
      <c r="L85" s="163">
        <f>VLOOKUP($B85,'Impact of the crisis'!$C$6:$N$170,12,FALSE)</f>
        <v>4.9000000000000004</v>
      </c>
      <c r="M85" s="163">
        <f>VLOOKUP($B85,'Impact of the crisis'!$C$6:$AB$170,26,FALSE)</f>
        <v>3</v>
      </c>
      <c r="N85" s="163">
        <f>VLOOKUP($B85,'Conditions of people affected'!$C$6:$R$170,16,FALSE)</f>
        <v>4.4000000000000004</v>
      </c>
      <c r="O85" s="163">
        <f>VLOOKUP($B85,'Conditions of people affected'!$C$6:$R$170,9,FALSE)</f>
        <v>4.8</v>
      </c>
      <c r="P85" s="163">
        <f>VLOOKUP($B85,'Conditions of people affected'!$C$6:$R$170,15,FALSE)</f>
        <v>4</v>
      </c>
      <c r="Q85" s="163">
        <f t="shared" si="14"/>
        <v>3.8</v>
      </c>
      <c r="R85" s="163">
        <f>VLOOKUP($B85,'Complexity of the crisis'!$C$6:$AN$170,22,FALSE)</f>
        <v>3.6</v>
      </c>
      <c r="S85" s="164">
        <f>VLOOKUP($B85,'Complexity of the crisis'!$C$6:$AN$170,38,FALSE)</f>
        <v>4</v>
      </c>
      <c r="T85" s="159" t="str">
        <f>VLOOKUP(B85,Lists!$C$3:$E$163,3,FALSE)</f>
        <v>Americas</v>
      </c>
      <c r="U85" s="178">
        <f>VLOOKUP(B85,'INFORM Severity - hidden'!$C$5:$V$200,20,FALSE)</f>
        <v>45138</v>
      </c>
    </row>
    <row r="86" spans="1:21" x14ac:dyDescent="0.25">
      <c r="A86" s="157" t="str">
        <f t="array" ref="A86">IFERROR(INDEX(Lists!$B$2:$B$200,SMALL(IF(Lists!$H$2:$H$200="Yes",ROW(Lists!$B$2:$B$200)),ROW(82:82))-1,1),"")</f>
        <v>Cyclone Judy and cyclone Kevin in Vanuatu</v>
      </c>
      <c r="B86" s="158" t="str">
        <f>VLOOKUP(A86,Lists!$B$2:$G$200,2,FALSE)</f>
        <v>VUT003</v>
      </c>
      <c r="C86" s="158" t="str">
        <f>VLOOKUP(B86,'INFORM Severity - hidden'!$C$5:$D$200,2,FALSE)</f>
        <v>Vanuatu</v>
      </c>
      <c r="D86" s="158" t="str">
        <f>VLOOKUP(A86,Lists!$B$2:$G$200,3,FALSE)</f>
        <v>VUT</v>
      </c>
      <c r="E86" s="158" t="str">
        <f>VLOOKUP(A86,Lists!$B$2:$G$200,5,FALSE)</f>
        <v>Cyclone</v>
      </c>
      <c r="F86" s="161">
        <f t="shared" si="10"/>
        <v>2.2999999999999998</v>
      </c>
      <c r="G86" s="162">
        <f t="shared" si="11"/>
        <v>3</v>
      </c>
      <c r="H86" s="162" t="str">
        <f t="shared" si="12"/>
        <v>Medium</v>
      </c>
      <c r="I86" s="160" t="str">
        <f>INDEX(Trends!$D$3:$D$404,MATCH(B86,Trends!$C$3:$C$404,0))</f>
        <v>Increasing</v>
      </c>
      <c r="J86" s="162" t="str">
        <f>VLOOKUP($B86,Reliability!$A$3:$I$170,9,FALSE)</f>
        <v>Medium</v>
      </c>
      <c r="K86" s="163">
        <f t="shared" si="13"/>
        <v>2.2000000000000002</v>
      </c>
      <c r="L86" s="163">
        <f>VLOOKUP($B86,'Impact of the crisis'!$C$6:$N$170,12,FALSE)</f>
        <v>3</v>
      </c>
      <c r="M86" s="163">
        <f>VLOOKUP($B86,'Impact of the crisis'!$C$6:$AB$170,26,FALSE)</f>
        <v>1.8</v>
      </c>
      <c r="N86" s="163">
        <f>VLOOKUP($B86,'Conditions of people affected'!$C$6:$R$170,16,FALSE)</f>
        <v>3</v>
      </c>
      <c r="O86" s="163">
        <f>VLOOKUP($B86,'Conditions of people affected'!$C$6:$R$170,9,FALSE)</f>
        <v>2</v>
      </c>
      <c r="P86" s="163">
        <f>VLOOKUP($B86,'Conditions of people affected'!$C$6:$R$170,15,FALSE)</f>
        <v>4</v>
      </c>
      <c r="Q86" s="163">
        <f t="shared" si="14"/>
        <v>1.2</v>
      </c>
      <c r="R86" s="163">
        <f>VLOOKUP($B86,'Complexity of the crisis'!$C$6:$AN$170,22,FALSE)</f>
        <v>0.9</v>
      </c>
      <c r="S86" s="164">
        <f>VLOOKUP($B86,'Complexity of the crisis'!$C$6:$AN$170,38,FALSE)</f>
        <v>1.5</v>
      </c>
      <c r="T86" s="159" t="str">
        <f>VLOOKUP(B86,Lists!$C$3:$E$163,3,FALSE)</f>
        <v>Pacific</v>
      </c>
      <c r="U86" s="178">
        <f>VLOOKUP(B86,'INFORM Severity - hidden'!$C$5:$V$200,20,FALSE)</f>
        <v>45137</v>
      </c>
    </row>
    <row r="87" spans="1:21" x14ac:dyDescent="0.25">
      <c r="A87" s="157" t="str">
        <f t="array" ref="A87">IFERROR(INDEX(Lists!$B$2:$B$200,SMALL(IF(Lists!$H$2:$H$200="Yes",ROW(Lists!$B$2:$B$200)),ROW(83:83))-1,1),"")</f>
        <v>Conflict in Yemen</v>
      </c>
      <c r="B87" s="158" t="str">
        <f>VLOOKUP(A87,Lists!$B$2:$G$200,2,FALSE)</f>
        <v>YEM001</v>
      </c>
      <c r="C87" s="158" t="str">
        <f>VLOOKUP(B87,'INFORM Severity - hidden'!$C$5:$D$200,2,FALSE)</f>
        <v>Yemen</v>
      </c>
      <c r="D87" s="158" t="str">
        <f>VLOOKUP(A87,Lists!$B$2:$G$200,3,FALSE)</f>
        <v>YEM</v>
      </c>
      <c r="E87" s="158" t="str">
        <f>VLOOKUP(A87,Lists!$B$2:$G$200,5,FALSE)</f>
        <v>Conflict</v>
      </c>
      <c r="F87" s="161">
        <f t="shared" si="10"/>
        <v>4.7</v>
      </c>
      <c r="G87" s="162">
        <f t="shared" si="11"/>
        <v>5</v>
      </c>
      <c r="H87" s="162" t="str">
        <f t="shared" si="12"/>
        <v>Very High</v>
      </c>
      <c r="I87" s="160" t="str">
        <f>INDEX(Trends!$D$3:$D$404,MATCH(B87,Trends!$C$3:$C$404,0))</f>
        <v>Stable</v>
      </c>
      <c r="J87" s="162" t="str">
        <f>VLOOKUP($B87,Reliability!$A$3:$I$170,9,FALSE)</f>
        <v>Very High</v>
      </c>
      <c r="K87" s="163">
        <f t="shared" si="13"/>
        <v>4.7</v>
      </c>
      <c r="L87" s="163">
        <f>VLOOKUP($B87,'Impact of the crisis'!$C$6:$N$170,12,FALSE)</f>
        <v>4.9000000000000004</v>
      </c>
      <c r="M87" s="163">
        <f>VLOOKUP($B87,'Impact of the crisis'!$C$6:$AB$170,26,FALSE)</f>
        <v>4.5999999999999996</v>
      </c>
      <c r="N87" s="163">
        <f>VLOOKUP($B87,'Conditions of people affected'!$C$6:$R$170,16,FALSE)</f>
        <v>5</v>
      </c>
      <c r="O87" s="163">
        <f>VLOOKUP($B87,'Conditions of people affected'!$C$6:$R$170,9,FALSE)</f>
        <v>5</v>
      </c>
      <c r="P87" s="163">
        <f>VLOOKUP($B87,'Conditions of people affected'!$C$6:$R$170,15,FALSE)</f>
        <v>5</v>
      </c>
      <c r="Q87" s="163">
        <f t="shared" si="14"/>
        <v>4.3</v>
      </c>
      <c r="R87" s="163">
        <f>VLOOKUP($B87,'Complexity of the crisis'!$C$6:$AN$170,22,FALSE)</f>
        <v>4.0999999999999996</v>
      </c>
      <c r="S87" s="164">
        <f>VLOOKUP($B87,'Complexity of the crisis'!$C$6:$AN$170,38,FALSE)</f>
        <v>4.5</v>
      </c>
      <c r="T87" s="159" t="str">
        <f>VLOOKUP(B87,Lists!$C$3:$E$163,3,FALSE)</f>
        <v>Middle east</v>
      </c>
      <c r="U87" s="178">
        <f>VLOOKUP(B87,'INFORM Severity - hidden'!$C$5:$V$200,20,FALSE)</f>
        <v>45138</v>
      </c>
    </row>
    <row r="88" spans="1:21" x14ac:dyDescent="0.25">
      <c r="A88" s="157" t="str">
        <f t="array" ref="A88">IFERROR(INDEX(Lists!$B$2:$B$200,SMALL(IF(Lists!$H$2:$H$200="Yes",ROW(Lists!$B$2:$B$200)),ROW(84:84))-1,1),"")</f>
        <v>Drought in Zambia</v>
      </c>
      <c r="B88" s="158" t="str">
        <f>VLOOKUP(A88,Lists!$B$2:$G$200,2,FALSE)</f>
        <v>ZMB002</v>
      </c>
      <c r="C88" s="158" t="str">
        <f>VLOOKUP(B88,'INFORM Severity - hidden'!$C$5:$D$200,2,FALSE)</f>
        <v>Zambia</v>
      </c>
      <c r="D88" s="158" t="str">
        <f>VLOOKUP(A88,Lists!$B$2:$G$200,3,FALSE)</f>
        <v>ZMB</v>
      </c>
      <c r="E88" s="158" t="str">
        <f>VLOOKUP(A88,Lists!$B$2:$G$200,5,FALSE)</f>
        <v>Drought</v>
      </c>
      <c r="F88" s="161">
        <f t="shared" si="10"/>
        <v>3</v>
      </c>
      <c r="G88" s="162">
        <f t="shared" si="11"/>
        <v>3</v>
      </c>
      <c r="H88" s="162" t="str">
        <f t="shared" si="12"/>
        <v>Medium</v>
      </c>
      <c r="I88" s="160" t="str">
        <f>INDEX(Trends!$D$3:$D$404,MATCH(B88,Trends!$C$3:$C$404,0))</f>
        <v>Increasing</v>
      </c>
      <c r="J88" s="162" t="str">
        <f>VLOOKUP($B88,Reliability!$A$3:$I$170,9,FALSE)</f>
        <v>High</v>
      </c>
      <c r="K88" s="163">
        <f t="shared" si="13"/>
        <v>3.2</v>
      </c>
      <c r="L88" s="163">
        <f>VLOOKUP($B88,'Impact of the crisis'!$C$6:$N$170,12,FALSE)</f>
        <v>4.3</v>
      </c>
      <c r="M88" s="163">
        <f>VLOOKUP($B88,'Impact of the crisis'!$C$6:$AB$170,26,FALSE)</f>
        <v>2.4</v>
      </c>
      <c r="N88" s="163">
        <f>VLOOKUP($B88,'Conditions of people affected'!$C$6:$R$170,16,FALSE)</f>
        <v>3.4</v>
      </c>
      <c r="O88" s="163">
        <f>VLOOKUP($B88,'Conditions of people affected'!$C$6:$R$170,9,FALSE)</f>
        <v>3.8</v>
      </c>
      <c r="P88" s="163">
        <f>VLOOKUP($B88,'Conditions of people affected'!$C$6:$R$170,15,FALSE)</f>
        <v>3</v>
      </c>
      <c r="Q88" s="163">
        <f t="shared" si="14"/>
        <v>2.2999999999999998</v>
      </c>
      <c r="R88" s="163">
        <f>VLOOKUP($B88,'Complexity of the crisis'!$C$6:$AN$170,22,FALSE)</f>
        <v>2.1</v>
      </c>
      <c r="S88" s="164">
        <f>VLOOKUP($B88,'Complexity of the crisis'!$C$6:$AN$170,38,FALSE)</f>
        <v>2.5</v>
      </c>
      <c r="T88" s="159" t="str">
        <f>VLOOKUP(B88,Lists!$C$3:$E$163,3,FALSE)</f>
        <v>Africa</v>
      </c>
      <c r="U88" s="178">
        <f>VLOOKUP(B88,'INFORM Severity - hidden'!$C$5:$V$200,20,FALSE)</f>
        <v>45138</v>
      </c>
    </row>
    <row r="89" spans="1:21" x14ac:dyDescent="0.25">
      <c r="A89" s="157" t="str">
        <f t="array" ref="A89">IFERROR(INDEX(Lists!$B$2:$B$200,SMALL(IF(Lists!$H$2:$H$200="Yes",ROW(Lists!$B$2:$B$200)),ROW(85:85))-1,1),"")</f>
        <v>Complex crisis in Zimbabwe</v>
      </c>
      <c r="B89" s="158" t="str">
        <f>VLOOKUP(A89,Lists!$B$2:$G$200,2,FALSE)</f>
        <v>ZWE001</v>
      </c>
      <c r="C89" s="158" t="str">
        <f>VLOOKUP(B89,'INFORM Severity - hidden'!$C$5:$D$200,2,FALSE)</f>
        <v>Zimbabwe</v>
      </c>
      <c r="D89" s="158" t="str">
        <f>VLOOKUP(A89,Lists!$B$2:$G$200,3,FALSE)</f>
        <v>ZWE</v>
      </c>
      <c r="E89" s="158" t="str">
        <f>VLOOKUP(A89,Lists!$B$2:$G$200,5,FALSE)</f>
        <v>Socio-political,Drought</v>
      </c>
      <c r="F89" s="161">
        <f t="shared" si="10"/>
        <v>3.5</v>
      </c>
      <c r="G89" s="162">
        <f t="shared" si="11"/>
        <v>4</v>
      </c>
      <c r="H89" s="162" t="str">
        <f t="shared" si="12"/>
        <v>High</v>
      </c>
      <c r="I89" s="160" t="str">
        <f>INDEX(Trends!$D$3:$D$404,MATCH(B89,Trends!$C$3:$C$404,0))</f>
        <v>Stable</v>
      </c>
      <c r="J89" s="162" t="str">
        <f>VLOOKUP($B89,Reliability!$A$3:$I$170,9,FALSE)</f>
        <v>Very High</v>
      </c>
      <c r="K89" s="163">
        <f t="shared" si="13"/>
        <v>3.9</v>
      </c>
      <c r="L89" s="163">
        <f>VLOOKUP($B89,'Impact of the crisis'!$C$6:$N$170,12,FALSE)</f>
        <v>4.5999999999999996</v>
      </c>
      <c r="M89" s="163">
        <f>VLOOKUP($B89,'Impact of the crisis'!$C$6:$AB$170,26,FALSE)</f>
        <v>3.5</v>
      </c>
      <c r="N89" s="163">
        <f>VLOOKUP($B89,'Conditions of people affected'!$C$6:$R$170,16,FALSE)</f>
        <v>3.55</v>
      </c>
      <c r="O89" s="163">
        <f>VLOOKUP($B89,'Conditions of people affected'!$C$6:$R$170,9,FALSE)</f>
        <v>4.0999999999999996</v>
      </c>
      <c r="P89" s="163">
        <f>VLOOKUP($B89,'Conditions of people affected'!$C$6:$R$170,15,FALSE)</f>
        <v>3</v>
      </c>
      <c r="Q89" s="163">
        <f t="shared" si="14"/>
        <v>3.1</v>
      </c>
      <c r="R89" s="163">
        <f>VLOOKUP($B89,'Complexity of the crisis'!$C$6:$AN$170,22,FALSE)</f>
        <v>3.1</v>
      </c>
      <c r="S89" s="164">
        <f>VLOOKUP($B89,'Complexity of the crisis'!$C$6:$AN$170,38,FALSE)</f>
        <v>3</v>
      </c>
      <c r="T89" s="159" t="str">
        <f>VLOOKUP(B89,Lists!$C$3:$E$163,3,FALSE)</f>
        <v>Africa</v>
      </c>
      <c r="U89" s="178">
        <f>VLOOKUP(B89,'INFORM Severity - hidden'!$C$5:$V$200,20,FALSE)</f>
        <v>45138</v>
      </c>
    </row>
  </sheetData>
  <autoFilter ref="A4:T143"/>
  <conditionalFormatting sqref="A1:XFD1048576">
    <cfRule type="containsBlanks" priority="1" stopIfTrue="1">
      <formula>LEN(TRIM(A1))=0</formula>
    </cfRule>
  </conditionalFormatting>
  <conditionalFormatting sqref="G5:G300">
    <cfRule type="cellIs" dxfId="122" priority="17" stopIfTrue="1" operator="equal">
      <formula>5</formula>
    </cfRule>
    <cfRule type="cellIs" dxfId="121" priority="18" stopIfTrue="1" operator="equal">
      <formula>4</formula>
    </cfRule>
    <cfRule type="cellIs" dxfId="120" priority="19" stopIfTrue="1" operator="equal">
      <formula>3</formula>
    </cfRule>
    <cfRule type="cellIs" dxfId="119" priority="20" stopIfTrue="1" operator="equal">
      <formula>2</formula>
    </cfRule>
    <cfRule type="cellIs" dxfId="118" priority="21" stopIfTrue="1" operator="equal">
      <formula>1</formula>
    </cfRule>
  </conditionalFormatting>
  <conditionalFormatting sqref="H5:H300">
    <cfRule type="cellIs" dxfId="117" priority="13" stopIfTrue="1" operator="equal">
      <formula>"High"</formula>
    </cfRule>
    <cfRule type="cellIs" dxfId="116" priority="12" stopIfTrue="1" operator="equal">
      <formula>"Very High"</formula>
    </cfRule>
    <cfRule type="cellIs" dxfId="115" priority="14" stopIfTrue="1" operator="equal">
      <formula>"Medium"</formula>
    </cfRule>
    <cfRule type="cellIs" dxfId="114" priority="15" stopIfTrue="1" operator="equal">
      <formula>"Low"</formula>
    </cfRule>
    <cfRule type="cellIs" dxfId="113" priority="16" stopIfTrue="1" operator="equal">
      <formula>"Very Low"</formula>
    </cfRule>
  </conditionalFormatting>
  <conditionalFormatting sqref="I5:I300">
    <cfRule type="cellIs" dxfId="112" priority="27" operator="equal">
      <formula>"Increasing"</formula>
    </cfRule>
    <cfRule type="cellIs" dxfId="111" priority="28" operator="equal">
      <formula>"Stable"</formula>
    </cfRule>
    <cfRule type="cellIs" dxfId="110" priority="29" operator="equal">
      <formula>"Decreasing"</formula>
    </cfRule>
  </conditionalFormatting>
  <conditionalFormatting sqref="J5:J300">
    <cfRule type="cellIs" dxfId="109" priority="2" stopIfTrue="1" operator="equal">
      <formula>"Very Low"</formula>
    </cfRule>
    <cfRule type="cellIs" dxfId="108" priority="3" stopIfTrue="1" operator="equal">
      <formula>"Low"</formula>
    </cfRule>
    <cfRule type="cellIs" dxfId="107" priority="4" stopIfTrue="1" operator="equal">
      <formula>"Medium"</formula>
    </cfRule>
    <cfRule type="cellIs" dxfId="106" priority="5" stopIfTrue="1" operator="equal">
      <formula>"High"</formula>
    </cfRule>
    <cfRule type="cellIs" dxfId="105" priority="6" stopIfTrue="1" operator="equal">
      <formula>"Very High"</formula>
    </cfRule>
  </conditionalFormatting>
  <conditionalFormatting sqref="K5:K300">
    <cfRule type="cellIs" dxfId="104" priority="71" stopIfTrue="1" operator="between">
      <formula>3</formula>
      <formula>4</formula>
    </cfRule>
    <cfRule type="cellIs" dxfId="103" priority="65" stopIfTrue="1" operator="between">
      <formula>4</formula>
      <formula>5</formula>
    </cfRule>
    <cfRule type="cellIs" dxfId="102" priority="74" stopIfTrue="1" operator="between">
      <formula>0</formula>
      <formula>1</formula>
    </cfRule>
    <cfRule type="cellIs" dxfId="101" priority="73" stopIfTrue="1" operator="between">
      <formula>1</formula>
      <formula>2</formula>
    </cfRule>
    <cfRule type="cellIs" dxfId="100" priority="72" stopIfTrue="1" operator="between">
      <formula>2</formula>
      <formula>3</formula>
    </cfRule>
  </conditionalFormatting>
  <conditionalFormatting sqref="L5:M300">
    <cfRule type="cellIs" dxfId="99" priority="67" stopIfTrue="1" operator="between">
      <formula>3</formula>
      <formula>4</formula>
    </cfRule>
    <cfRule type="cellIs" dxfId="98" priority="69" stopIfTrue="1" operator="between">
      <formula>1</formula>
      <formula>2</formula>
    </cfRule>
    <cfRule type="cellIs" dxfId="97" priority="70" stopIfTrue="1" operator="between">
      <formula>0</formula>
      <formula>1</formula>
    </cfRule>
    <cfRule type="cellIs" dxfId="96" priority="68" stopIfTrue="1" operator="between">
      <formula>2</formula>
      <formula>3</formula>
    </cfRule>
    <cfRule type="cellIs" dxfId="95" priority="66" stopIfTrue="1" operator="between">
      <formula>4</formula>
      <formula>5</formula>
    </cfRule>
  </conditionalFormatting>
  <conditionalFormatting sqref="N5:N300">
    <cfRule type="cellIs" dxfId="94" priority="8" stopIfTrue="1" operator="between">
      <formula>4</formula>
      <formula>4.9</formula>
    </cfRule>
    <cfRule type="cellIs" dxfId="93" priority="9" stopIfTrue="1" operator="between">
      <formula>3</formula>
      <formula>3.9</formula>
    </cfRule>
    <cfRule type="cellIs" dxfId="92" priority="10" stopIfTrue="1" operator="between">
      <formula>2</formula>
      <formula>2.9</formula>
    </cfRule>
    <cfRule type="cellIs" dxfId="91" priority="7" stopIfTrue="1" operator="between">
      <formula>5</formula>
      <formula>5.9</formula>
    </cfRule>
    <cfRule type="cellIs" dxfId="90" priority="11" stopIfTrue="1" operator="between">
      <formula>0</formula>
      <formula>1.9</formula>
    </cfRule>
  </conditionalFormatting>
  <conditionalFormatting sqref="O5:P300">
    <cfRule type="cellIs" dxfId="89" priority="55" stopIfTrue="1" operator="between">
      <formula>7.1</formula>
      <formula>10</formula>
    </cfRule>
    <cfRule type="cellIs" dxfId="88" priority="56" stopIfTrue="1" operator="between">
      <formula>5.4</formula>
      <formula>7</formula>
    </cfRule>
    <cfRule type="cellIs" dxfId="87" priority="58" stopIfTrue="1" operator="between">
      <formula>1.8</formula>
      <formula>3.4</formula>
    </cfRule>
    <cfRule type="cellIs" dxfId="86" priority="59" stopIfTrue="1" operator="between">
      <formula>0</formula>
      <formula>1.7</formula>
    </cfRule>
    <cfRule type="cellIs" dxfId="85" priority="57" stopIfTrue="1" operator="between">
      <formula>3.5</formula>
      <formula>5.3</formula>
    </cfRule>
  </conditionalFormatting>
  <conditionalFormatting sqref="Q5:Q300">
    <cfRule type="cellIs" dxfId="84" priority="37" stopIfTrue="1" operator="between">
      <formula>2</formula>
      <formula>3</formula>
    </cfRule>
    <cfRule type="cellIs" dxfId="83" priority="36" stopIfTrue="1" operator="between">
      <formula>3</formula>
      <formula>4</formula>
    </cfRule>
    <cfRule type="cellIs" dxfId="82" priority="39" stopIfTrue="1" operator="between">
      <formula>0</formula>
      <formula>1</formula>
    </cfRule>
    <cfRule type="cellIs" dxfId="81" priority="38" stopIfTrue="1" operator="between">
      <formula>1</formula>
      <formula>2</formula>
    </cfRule>
    <cfRule type="cellIs" dxfId="80" priority="35" stopIfTrue="1" operator="between">
      <formula>4</formula>
      <formula>5</formula>
    </cfRule>
  </conditionalFormatting>
  <conditionalFormatting sqref="R5:S300">
    <cfRule type="cellIs" dxfId="79" priority="48" stopIfTrue="1" operator="between">
      <formula>1</formula>
      <formula>2</formula>
    </cfRule>
    <cfRule type="cellIs" dxfId="78" priority="49" stopIfTrue="1" operator="between">
      <formula>0</formula>
      <formula>1</formula>
    </cfRule>
    <cfRule type="cellIs" dxfId="77" priority="45" stopIfTrue="1" operator="between">
      <formula>4</formula>
      <formula>5</formula>
    </cfRule>
    <cfRule type="cellIs" dxfId="76" priority="46" stopIfTrue="1" operator="between">
      <formula>3</formula>
      <formula>4</formula>
    </cfRule>
    <cfRule type="cellIs" dxfId="75" priority="47" stopIfTrue="1" operator="between">
      <formula>2</formula>
      <formula>3</formula>
    </cfRule>
  </conditionalFormatting>
  <conditionalFormatting sqref="S5:S300">
    <cfRule type="cellIs" dxfId="74" priority="50" stopIfTrue="1" operator="between">
      <formula>4</formula>
      <formula>5</formula>
    </cfRule>
    <cfRule type="cellIs" dxfId="73" priority="51" stopIfTrue="1" operator="between">
      <formula>3</formula>
      <formula>4</formula>
    </cfRule>
    <cfRule type="cellIs" dxfId="72" priority="52" stopIfTrue="1" operator="between">
      <formula>2</formula>
      <formula>3</formula>
    </cfRule>
    <cfRule type="cellIs" dxfId="71" priority="53" stopIfTrue="1" operator="between">
      <formula>1</formula>
      <formula>2</formula>
    </cfRule>
    <cfRule type="cellIs" dxfId="70" priority="54" stopIfTrue="1" operator="between">
      <formula>0</formula>
      <formula>1</formula>
    </cfRule>
  </conditionalFormatting>
  <pageMargins left="0.25" right="0.25" top="0.75" bottom="0.75" header="0.3" footer="0.3"/>
  <pageSetup paperSize="8" scale="77" fitToHeight="0" orientation="landscape" r:id="rId1"/>
  <drawing r:id="rId2"/>
  <pictur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C525D"/>
    <pageSetUpPr fitToPage="1"/>
  </sheetPr>
  <dimension ref="A1:AB166"/>
  <sheetViews>
    <sheetView topLeftCell="E267" workbookViewId="0">
      <selection activeCell="A250" sqref="A250:AB300"/>
    </sheetView>
  </sheetViews>
  <sheetFormatPr defaultColWidth="9.42578125" defaultRowHeight="15" x14ac:dyDescent="0.25"/>
  <cols>
    <col min="1" max="1" width="36" customWidth="1"/>
    <col min="2" max="2" width="26" bestFit="1" customWidth="1"/>
    <col min="3" max="3" width="10.42578125" bestFit="1" customWidth="1"/>
    <col min="4" max="4" width="14.42578125" customWidth="1"/>
    <col min="6" max="6" width="8.5703125" style="244" customWidth="1"/>
    <col min="7" max="7" width="10.7109375" style="246" customWidth="1"/>
    <col min="8" max="10" width="8.5703125" style="244" customWidth="1"/>
    <col min="11" max="11" width="8.5703125" style="246" customWidth="1"/>
    <col min="12" max="13" width="8.5703125" style="244" customWidth="1"/>
    <col min="14" max="14" width="8.5703125" customWidth="1"/>
    <col min="15" max="15" width="8.5703125" style="244" customWidth="1"/>
    <col min="16" max="16" width="8.5703125" style="246" customWidth="1"/>
    <col min="17" max="19" width="8.5703125" style="244" customWidth="1"/>
    <col min="20" max="20" width="8.5703125" style="246" customWidth="1"/>
    <col min="21" max="27" width="8.5703125" style="244" customWidth="1"/>
    <col min="28" max="28" width="8.5703125" customWidth="1"/>
  </cols>
  <sheetData>
    <row r="1" spans="1:28" ht="15.75" customHeight="1" thickBot="1" x14ac:dyDescent="0.3">
      <c r="A1" s="296"/>
      <c r="B1" s="297"/>
      <c r="C1" s="297"/>
      <c r="D1" s="297"/>
      <c r="E1" s="297"/>
      <c r="F1" s="298"/>
      <c r="G1" s="299"/>
      <c r="H1" s="298"/>
      <c r="I1" s="298"/>
      <c r="J1" s="298"/>
      <c r="K1" s="299"/>
      <c r="L1" s="298"/>
      <c r="M1" s="298"/>
      <c r="N1" s="297"/>
      <c r="O1" s="298"/>
      <c r="P1" s="299"/>
      <c r="Q1" s="298"/>
      <c r="R1" s="298"/>
      <c r="S1" s="298"/>
      <c r="T1" s="299"/>
      <c r="U1" s="298"/>
      <c r="V1" s="298"/>
      <c r="W1" s="298"/>
      <c r="X1" s="298"/>
      <c r="Y1" s="298"/>
      <c r="Z1" s="298"/>
      <c r="AA1" s="298"/>
      <c r="AB1" s="297"/>
    </row>
    <row r="2" spans="1:28" ht="111.6" customHeight="1" thickBot="1" x14ac:dyDescent="0.3">
      <c r="A2" s="1"/>
      <c r="B2" s="1"/>
      <c r="C2" s="15"/>
      <c r="D2" s="15"/>
      <c r="E2" s="8"/>
      <c r="F2" s="108" t="s">
        <v>9126</v>
      </c>
      <c r="G2" s="110" t="s">
        <v>9127</v>
      </c>
      <c r="H2" s="108" t="s">
        <v>9128</v>
      </c>
      <c r="I2" s="103" t="s">
        <v>9129</v>
      </c>
      <c r="J2" s="108" t="s">
        <v>9130</v>
      </c>
      <c r="K2" s="110" t="s">
        <v>9131</v>
      </c>
      <c r="L2" s="108" t="s">
        <v>9132</v>
      </c>
      <c r="M2" s="103" t="s">
        <v>9133</v>
      </c>
      <c r="N2" s="102" t="s">
        <v>9124</v>
      </c>
      <c r="O2" s="108" t="s">
        <v>9134</v>
      </c>
      <c r="P2" s="110" t="s">
        <v>9135</v>
      </c>
      <c r="Q2" s="108" t="s">
        <v>9136</v>
      </c>
      <c r="R2" s="103" t="s">
        <v>1050</v>
      </c>
      <c r="S2" s="108" t="s">
        <v>9137</v>
      </c>
      <c r="T2" s="110" t="s">
        <v>9138</v>
      </c>
      <c r="U2" s="108" t="s">
        <v>9139</v>
      </c>
      <c r="V2" s="106" t="s">
        <v>776</v>
      </c>
      <c r="W2" s="108" t="s">
        <v>9140</v>
      </c>
      <c r="X2" s="109" t="s">
        <v>9141</v>
      </c>
      <c r="Y2" s="107" t="s">
        <v>9142</v>
      </c>
      <c r="Z2" s="105" t="s">
        <v>9143</v>
      </c>
      <c r="AA2" s="104" t="s">
        <v>9144</v>
      </c>
      <c r="AB2" s="102" t="s">
        <v>9125</v>
      </c>
    </row>
    <row r="3" spans="1:28" x14ac:dyDescent="0.25">
      <c r="A3" s="1"/>
      <c r="B3" s="1"/>
      <c r="C3" s="15"/>
      <c r="D3" s="15"/>
      <c r="E3" s="8" t="s">
        <v>9145</v>
      </c>
      <c r="F3" s="72">
        <v>6</v>
      </c>
      <c r="G3" s="72"/>
      <c r="H3" s="73">
        <v>1</v>
      </c>
      <c r="I3" s="72"/>
      <c r="J3" s="78">
        <v>7.5</v>
      </c>
      <c r="K3" s="75"/>
      <c r="L3" s="73">
        <v>1</v>
      </c>
      <c r="M3" s="72"/>
      <c r="N3" s="76"/>
      <c r="O3" s="78">
        <v>7.5</v>
      </c>
      <c r="P3" s="75"/>
      <c r="Q3" s="73">
        <v>1</v>
      </c>
      <c r="R3" s="72"/>
      <c r="S3" s="78">
        <v>6.5</v>
      </c>
      <c r="T3" s="75"/>
      <c r="U3" s="73">
        <v>0.15</v>
      </c>
      <c r="V3" s="72"/>
      <c r="W3" s="78">
        <v>3.5</v>
      </c>
      <c r="X3" s="74"/>
      <c r="Y3" s="77">
        <v>1E-4</v>
      </c>
      <c r="Z3" s="74"/>
      <c r="AA3" s="72"/>
      <c r="AB3" s="76"/>
    </row>
    <row r="4" spans="1:28" x14ac:dyDescent="0.25">
      <c r="A4" s="1"/>
      <c r="B4" s="1"/>
      <c r="C4" s="15"/>
      <c r="D4" s="15"/>
      <c r="E4" s="8" t="s">
        <v>9146</v>
      </c>
      <c r="F4" s="72">
        <v>3</v>
      </c>
      <c r="G4" s="72"/>
      <c r="H4" s="73">
        <v>0.02</v>
      </c>
      <c r="I4" s="72"/>
      <c r="J4" s="74">
        <v>6</v>
      </c>
      <c r="K4" s="75"/>
      <c r="L4" s="73">
        <v>0.01</v>
      </c>
      <c r="M4" s="72"/>
      <c r="N4" s="76"/>
      <c r="O4" s="78">
        <v>4.5</v>
      </c>
      <c r="P4" s="75"/>
      <c r="Q4" s="73">
        <v>0.01</v>
      </c>
      <c r="R4" s="72"/>
      <c r="S4" s="74">
        <v>3</v>
      </c>
      <c r="T4" s="75"/>
      <c r="U4" s="73">
        <v>0</v>
      </c>
      <c r="V4" s="72"/>
      <c r="W4" s="74">
        <v>0</v>
      </c>
      <c r="X4" s="74"/>
      <c r="Y4" s="73">
        <v>0</v>
      </c>
      <c r="Z4" s="74"/>
      <c r="AA4" s="72"/>
      <c r="AB4" s="76"/>
    </row>
    <row r="5" spans="1:28" x14ac:dyDescent="0.25">
      <c r="A5" s="29" t="s">
        <v>9099</v>
      </c>
      <c r="B5" s="29" t="s">
        <v>9104</v>
      </c>
      <c r="C5" s="29" t="s">
        <v>9101</v>
      </c>
      <c r="D5" s="29" t="s">
        <v>9102</v>
      </c>
      <c r="E5" s="30" t="s">
        <v>9147</v>
      </c>
      <c r="F5" s="31"/>
      <c r="G5" s="32"/>
      <c r="H5" s="31"/>
      <c r="I5" s="33"/>
      <c r="J5" s="31"/>
      <c r="K5" s="32"/>
      <c r="L5" s="31"/>
      <c r="M5" s="33"/>
      <c r="N5" s="34"/>
      <c r="O5" s="31"/>
      <c r="P5" s="32"/>
      <c r="Q5" s="31"/>
      <c r="R5" s="33"/>
      <c r="S5" s="31"/>
      <c r="T5" s="32"/>
      <c r="U5" s="31"/>
      <c r="V5" s="33"/>
      <c r="W5" s="31"/>
      <c r="X5" s="33"/>
      <c r="Y5" s="33"/>
      <c r="Z5" s="31"/>
      <c r="AA5" s="33"/>
      <c r="AB5" s="34"/>
    </row>
    <row r="6" spans="1:28" x14ac:dyDescent="0.2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8">
        <f>IF('Crisis Indicator Data'!F3="x","x",IF(LOG('Crisis Indicator Data'!F3)&lt;F$4,0,IF(LOG('Crisis Indicator Data'!F3)&gt;F$3,5,ROUND(5-(F$3-LOG('Crisis Indicator Data'!F3))/(F$3-F$4)*5,1))))</f>
        <v>4.7</v>
      </c>
      <c r="G6" s="165">
        <f>IF('Crisis Indicator Data'!F3="x","x",IF(LEN(E6)&gt;3,('Crisis Indicator Data'!F3/VLOOKUP('Impact of the crisis'!$C6,'Regional Crises'!$B$1:$R$66,4,FALSE)),'Crisis Indicator Data'!F3/VLOOKUP('Impact of the crisis'!$E6,'Country Indicator Data'!$B$4:$P$300,15,FALSE)))</f>
        <v>1.0000107220537329</v>
      </c>
      <c r="H6" s="147">
        <f t="shared" ref="H6:H37" si="0">IF(G6="x","x",IF(G6&lt;H$4,0,IF(G6&gt;H$3,5,ROUND(5-(H$3-G6)/(H$3-H$4)*5,1))))</f>
        <v>5</v>
      </c>
      <c r="I6" s="147">
        <f t="shared" ref="I6:I37" si="1">IF(AND(H6="x",F6="x"),"x",AVERAGE(F6,H6))</f>
        <v>4.8499999999999996</v>
      </c>
      <c r="J6" s="147">
        <f>IF('Crisis Indicator Data'!G3="x","x",IF(LOG('Crisis Indicator Data'!G3)&lt;J$4,0,IF(LOG('Crisis Indicator Data'!G3)&gt;J$3,5,ROUND(5-(J$3-LOG('Crisis Indicator Data'!G3))/(J$3-J$4)*5,1))))</f>
        <v>5</v>
      </c>
      <c r="K6" s="165">
        <f>IF('Crisis Indicator Data'!G3="x","x",IF(LEN(E6)&gt;3,('Crisis Indicator Data'!G3/VLOOKUP('Impact of the crisis'!$C6,'Regional Crises'!$B$1:$R$66,5,FALSE)),'Crisis Indicator Data'!G3/VLOOKUP('Impact of the crisis'!$E6,'Country Indicator Data'!$B$4:$P$300,14,FALSE)))</f>
        <v>1</v>
      </c>
      <c r="L6" s="147">
        <f t="shared" ref="L6:L37" si="2">IF(K6="x","x",IF(K6&lt;L$4,0,IF(K6&gt;L$3,5,ROUND(5-(L$3-K6)/(L$3-L$4)*5,1))))</f>
        <v>5</v>
      </c>
      <c r="M6" s="147">
        <f t="shared" ref="M6:M37" si="3">IF(AND(L6="x",J6="x"),"x",AVERAGE(J6,L6))</f>
        <v>5</v>
      </c>
      <c r="N6" s="147">
        <f t="shared" ref="N6:N37" si="4">IF(AND(M6="x",I6="x"),"x",IF(OR(M6="x",I6="x"),AVERAGE(I6,M6),ROUND((5-GEOMEAN(((5-I6)/5*4+1),((5-M6)/5*4+1)))/4*5,1)))</f>
        <v>4.9000000000000004</v>
      </c>
      <c r="O6" s="147">
        <f>IF('Crisis Indicator Data'!H3="x","x",IF('Crisis Indicator Data'!H3=0,0,IF(LOG('Crisis Indicator Data'!H3)&lt;O$4,0,IF(LOG('Crisis Indicator Data'!H3)&gt;O$3,5,ROUND(5-(O$3-LOG('Crisis Indicator Data'!H3))/(O$3-O$4)*5,1)))))</f>
        <v>5</v>
      </c>
      <c r="P6" s="165">
        <f>IF('Crisis Indicator Data'!H3="x","x",'Crisis Indicator Data'!H3/'Crisis Indicator Data'!G3)</f>
        <v>1</v>
      </c>
      <c r="Q6" s="147">
        <f t="shared" ref="Q6:Q37" si="5">IF(P6="x","x",IF(P6&lt;Q$4,0,IF(P6&gt;Q$3,5,ROUND(5-(Q$3-P6)/(Q$3-Q$4)*5,1))))</f>
        <v>5</v>
      </c>
      <c r="R6" s="147">
        <f t="shared" ref="R6:R37" si="6">IF(AND(Q6="x",O6="x"),"x",AVERAGE(O6,Q6))</f>
        <v>5</v>
      </c>
      <c r="S6" s="147">
        <f>IF('Crisis Indicator Data'!I3="x","x",IF('Crisis Indicator Data'!I3=0,0,IF(LOG('Crisis Indicator Data'!I3)&lt;S$4,0,IF(LOG('Crisis Indicator Data'!I3)&gt;S$3,5,ROUND(5-(S$3-LOG('Crisis Indicator Data'!I3))/(S$3-S$4)*5,1)))))</f>
        <v>5</v>
      </c>
      <c r="T6" s="165">
        <f>IF('Crisis Indicator Data'!H3="x","x",IF('Crisis Indicator Data'!I3="x","x",'Crisis Indicator Data'!I3/'Crisis Indicator Data'!H3))</f>
        <v>0.54085846867749421</v>
      </c>
      <c r="U6" s="147">
        <f t="shared" ref="U6:U37" si="7">IF(T6="x","x",IF(T6&lt;U$4,0,IF(T6&gt;U$3,5,ROUND(5-(U$3-T6)/(U$3-U$4)*5,1))))</f>
        <v>5</v>
      </c>
      <c r="V6" s="147">
        <f t="shared" ref="V6:V37" si="8">IF(AND(U6="x",S6="x"),"x",ROUND(AVERAGE(S6,U6),1))</f>
        <v>5</v>
      </c>
      <c r="W6" s="147">
        <f>IF('Crisis Indicator Data'!L3="x","x",IF('Crisis Indicator Data'!L3=0,0,IF(LOG('Crisis Indicator Data'!L3)&lt;W$4,0,IF(LOG('Crisis Indicator Data'!L3)&gt;W$3,5,ROUND(5-(W$3-LOG('Crisis Indicator Data'!L3))/(W$3-W$4)*5,1)))))</f>
        <v>4</v>
      </c>
      <c r="X6" s="166">
        <f>IF(OR('Crisis Indicator Data'!L3="x",'Crisis Indicator Data'!H3="x"),"x",'Crisis Indicator Data'!L3/'Crisis Indicator Data'!H3)</f>
        <v>1.4153132250580046E-5</v>
      </c>
      <c r="Y6" s="147">
        <f t="shared" ref="Y6:Y37" si="9">IF(X6="x","x",IF(X6&lt;Y$4,0,IF(X6&gt;Y$3,5,ROUND(5-(Y$3-X6)/(Y$3-Y$4)*5,1))))</f>
        <v>0.7</v>
      </c>
      <c r="Z6" s="147">
        <f t="shared" ref="Z6:Z37" si="10">IF(AND(Y6="x",W6="x"),"x",ROUND(AVERAGE(W6,Y6),1))</f>
        <v>2.4</v>
      </c>
      <c r="AA6" s="147">
        <f t="shared" ref="AA6:AA37" si="11">IF(AND(V6="x",Z6="x"),"x",IF(OR(V6="x",Z6="x"),AVERAGE(V6,Z6),ROUND((5-GEOMEAN(((5-V6)/5*4+1),((5-Z6)/5*4+1)))/4*5,1)))</f>
        <v>4.0999999999999996</v>
      </c>
      <c r="AB6" s="167">
        <f t="shared" ref="AB6:AB37" si="12">IF(AND(R6="x",AA6="x"),"x",IF(OR(R6="x",AA6="x"),AVERAGE(R6,AA6),ROUND((5-GEOMEAN(((5-R6)/5*4+1),((5-AA6)/5*4+1)))/4*5,1)))</f>
        <v>4.5999999999999996</v>
      </c>
    </row>
    <row r="7" spans="1:28" x14ac:dyDescent="0.25">
      <c r="A7" s="169" t="str">
        <f>'Crisis Indicator Data'!A4</f>
        <v>Drought in South-West Angola</v>
      </c>
      <c r="B7" s="170" t="str">
        <f>'Crisis Indicator Data'!B4</f>
        <v>Drought</v>
      </c>
      <c r="C7" s="170" t="str">
        <f>'Crisis Indicator Data'!C4</f>
        <v>AGO002</v>
      </c>
      <c r="D7" s="170" t="str">
        <f>'Crisis Indicator Data'!D4</f>
        <v>Angola</v>
      </c>
      <c r="E7" s="171" t="str">
        <f>'Crisis Indicator Data'!E4</f>
        <v>AGO</v>
      </c>
      <c r="F7" s="168">
        <f>IF('Crisis Indicator Data'!F4="x","x",IF(LOG('Crisis Indicator Data'!F4)&lt;F$4,0,IF(LOG('Crisis Indicator Data'!F4)&gt;F$3,5,ROUND(5-(F$3-LOG('Crisis Indicator Data'!F4))/(F$3-F$4)*5,1))))</f>
        <v>5</v>
      </c>
      <c r="G7" s="165">
        <f>IF('Crisis Indicator Data'!F4="x","x",IF(LEN(E7)&gt;3,('Crisis Indicator Data'!F4/VLOOKUP('Impact of the crisis'!$C7,'Regional Crises'!$B$1:$R$66,4,FALSE)),'Crisis Indicator Data'!F4/VLOOKUP('Impact of the crisis'!$E7,'Country Indicator Data'!$B$4:$P$300,15,FALSE)))</f>
        <v>1</v>
      </c>
      <c r="H7" s="147">
        <f t="shared" si="0"/>
        <v>5</v>
      </c>
      <c r="I7" s="147">
        <f t="shared" si="1"/>
        <v>5</v>
      </c>
      <c r="J7" s="147">
        <f>IF('Crisis Indicator Data'!G4="x","x",IF(LOG('Crisis Indicator Data'!G4)&lt;J$4,0,IF(LOG('Crisis Indicator Data'!G4)&gt;J$3,5,ROUND(5-(J$3-LOG('Crisis Indicator Data'!G4))/(J$3-J$4)*5,1))))</f>
        <v>1.5</v>
      </c>
      <c r="K7" s="165">
        <f>IF('Crisis Indicator Data'!G4="x","x",IF(LEN(E7)&gt;3,('Crisis Indicator Data'!G4/VLOOKUP('Impact of the crisis'!$C7,'Regional Crises'!$B$1:$R$66,5,FALSE)),'Crisis Indicator Data'!G4/VLOOKUP('Impact of the crisis'!$E7,'Country Indicator Data'!$B$4:$P$300,14,FALSE)))</f>
        <v>7.9710144927536225E-2</v>
      </c>
      <c r="L7" s="147">
        <f t="shared" si="2"/>
        <v>0.4</v>
      </c>
      <c r="M7" s="147">
        <f t="shared" si="3"/>
        <v>0.95</v>
      </c>
      <c r="N7" s="147">
        <f t="shared" si="4"/>
        <v>3.7</v>
      </c>
      <c r="O7" s="147">
        <f>IF('Crisis Indicator Data'!H4="x","x",IF('Crisis Indicator Data'!H4=0,0,IF(LOG('Crisis Indicator Data'!H4)&lt;O$4,0,IF(LOG('Crisis Indicator Data'!H4)&gt;O$3,5,ROUND(5-(O$3-LOG('Crisis Indicator Data'!H4))/(O$3-O$4)*5,1)))))</f>
        <v>3.1</v>
      </c>
      <c r="P7" s="165">
        <f>IF('Crisis Indicator Data'!H4="x","x",'Crisis Indicator Data'!H4/'Crisis Indicator Data'!G4)</f>
        <v>0.82436363636363641</v>
      </c>
      <c r="Q7" s="147">
        <f t="shared" si="5"/>
        <v>4.0999999999999996</v>
      </c>
      <c r="R7" s="147">
        <f t="shared" si="6"/>
        <v>3.5999999999999996</v>
      </c>
      <c r="S7" s="147">
        <f>IF('Crisis Indicator Data'!I4="x","x",IF('Crisis Indicator Data'!I4=0,0,IF(LOG('Crisis Indicator Data'!I4)&lt;S$4,0,IF(LOG('Crisis Indicator Data'!I4)&gt;S$3,5,ROUND(5-(S$3-LOG('Crisis Indicator Data'!I4))/(S$3-S$4)*5,1)))))</f>
        <v>0</v>
      </c>
      <c r="T7" s="165">
        <f>IF('Crisis Indicator Data'!H4="x","x",IF('Crisis Indicator Data'!I4="x","x",'Crisis Indicator Data'!I4/'Crisis Indicator Data'!H4))</f>
        <v>0</v>
      </c>
      <c r="U7" s="147">
        <f t="shared" si="7"/>
        <v>0</v>
      </c>
      <c r="V7" s="147">
        <f t="shared" si="8"/>
        <v>0</v>
      </c>
      <c r="W7" s="147">
        <f>IF('Crisis Indicator Data'!L4="x","x",IF('Crisis Indicator Data'!L4=0,0,IF(LOG('Crisis Indicator Data'!L4)&lt;W$4,0,IF(LOG('Crisis Indicator Data'!L4)&gt;W$3,5,ROUND(5-(W$3-LOG('Crisis Indicator Data'!L4))/(W$3-W$4)*5,1)))))</f>
        <v>0</v>
      </c>
      <c r="X7" s="166">
        <f>IF(OR('Crisis Indicator Data'!L4="x",'Crisis Indicator Data'!H4="x"),"x",'Crisis Indicator Data'!L4/'Crisis Indicator Data'!H4)</f>
        <v>0</v>
      </c>
      <c r="Y7" s="147">
        <f t="shared" si="9"/>
        <v>0</v>
      </c>
      <c r="Z7" s="147">
        <f t="shared" si="10"/>
        <v>0</v>
      </c>
      <c r="AA7" s="147">
        <f t="shared" si="11"/>
        <v>0</v>
      </c>
      <c r="AB7" s="167">
        <f t="shared" si="12"/>
        <v>2.2000000000000002</v>
      </c>
    </row>
    <row r="8" spans="1:28" x14ac:dyDescent="0.25">
      <c r="A8" s="169" t="str">
        <f>'Crisis Indicator Data'!A5</f>
        <v>Nagorno-Karabakh Conflict in Armenia</v>
      </c>
      <c r="B8" s="170" t="str">
        <f>'Crisis Indicator Data'!B5</f>
        <v>Conflict,Displacement</v>
      </c>
      <c r="C8" s="170" t="str">
        <f>'Crisis Indicator Data'!C5</f>
        <v>ARM002</v>
      </c>
      <c r="D8" s="170" t="str">
        <f>'Crisis Indicator Data'!D5</f>
        <v>Armenia</v>
      </c>
      <c r="E8" s="171" t="str">
        <f>'Crisis Indicator Data'!E5</f>
        <v>ARM</v>
      </c>
      <c r="F8" s="168">
        <f>IF('Crisis Indicator Data'!F5="x","x",IF(LOG('Crisis Indicator Data'!F5)&lt;F$4,0,IF(LOG('Crisis Indicator Data'!F5)&gt;F$3,5,ROUND(5-(F$3-LOG('Crisis Indicator Data'!F5))/(F$3-F$4)*5,1))))</f>
        <v>1.8</v>
      </c>
      <c r="G8" s="165">
        <f>IF('Crisis Indicator Data'!F5="x","x",IF(LEN(E8)&gt;3,('Crisis Indicator Data'!F5/VLOOKUP('Impact of the crisis'!$C8,'Regional Crises'!$B$1:$R$66,4,FALSE)),'Crisis Indicator Data'!F5/VLOOKUP('Impact of the crisis'!$E8,'Country Indicator Data'!$B$4:$P$300,15,FALSE)))</f>
        <v>0.42739726027397262</v>
      </c>
      <c r="H8" s="147">
        <f t="shared" si="0"/>
        <v>2.1</v>
      </c>
      <c r="I8" s="147">
        <f t="shared" si="1"/>
        <v>1.9500000000000002</v>
      </c>
      <c r="J8" s="147">
        <f>IF('Crisis Indicator Data'!G5="x","x",IF(LOG('Crisis Indicator Data'!G5)&lt;J$4,0,IF(LOG('Crisis Indicator Data'!G5)&gt;J$3,5,ROUND(5-(J$3-LOG('Crisis Indicator Data'!G5))/(J$3-J$4)*5,1))))</f>
        <v>0</v>
      </c>
      <c r="K8" s="165">
        <f>IF('Crisis Indicator Data'!G5="x","x",IF(LEN(E8)&gt;3,('Crisis Indicator Data'!G5/VLOOKUP('Impact of the crisis'!$C8,'Regional Crises'!$B$1:$R$66,5,FALSE)),'Crisis Indicator Data'!G5/VLOOKUP('Impact of the crisis'!$E8,'Country Indicator Data'!$B$4:$P$300,14,FALSE)))</f>
        <v>0.14537591483699269</v>
      </c>
      <c r="L8" s="147">
        <f t="shared" si="2"/>
        <v>0.7</v>
      </c>
      <c r="M8" s="147">
        <f t="shared" si="3"/>
        <v>0.35</v>
      </c>
      <c r="N8" s="147">
        <f t="shared" si="4"/>
        <v>1.2</v>
      </c>
      <c r="O8" s="147">
        <f>IF('Crisis Indicator Data'!H5="x","x",IF('Crisis Indicator Data'!H5=0,0,IF(LOG('Crisis Indicator Data'!H5)&lt;O$4,0,IF(LOG('Crisis Indicator Data'!H5)&gt;O$3,5,ROUND(5-(O$3-LOG('Crisis Indicator Data'!H5))/(O$3-O$4)*5,1)))))</f>
        <v>1.3</v>
      </c>
      <c r="P8" s="165">
        <f>IF('Crisis Indicator Data'!H5="x","x",'Crisis Indicator Data'!H5/'Crisis Indicator Data'!G5)</f>
        <v>0.42791762013729978</v>
      </c>
      <c r="Q8" s="147">
        <f t="shared" si="5"/>
        <v>2.1</v>
      </c>
      <c r="R8" s="147">
        <f t="shared" si="6"/>
        <v>1.7000000000000002</v>
      </c>
      <c r="S8" s="147">
        <f>IF('Crisis Indicator Data'!I5="x","x",IF('Crisis Indicator Data'!I5=0,0,IF(LOG('Crisis Indicator Data'!I5)&lt;S$4,0,IF(LOG('Crisis Indicator Data'!I5)&gt;S$3,5,ROUND(5-(S$3-LOG('Crisis Indicator Data'!I5))/(S$3-S$4)*5,1)))))</f>
        <v>2</v>
      </c>
      <c r="T8" s="165">
        <f>IF('Crisis Indicator Data'!H5="x","x",IF('Crisis Indicator Data'!I5="x","x",'Crisis Indicator Data'!I5/'Crisis Indicator Data'!H5))</f>
        <v>0.14438502673796791</v>
      </c>
      <c r="U8" s="147">
        <f t="shared" si="7"/>
        <v>4.8</v>
      </c>
      <c r="V8" s="147">
        <f t="shared" si="8"/>
        <v>3.4</v>
      </c>
      <c r="W8" s="147">
        <f>IF('Crisis Indicator Data'!L5="x","x",IF('Crisis Indicator Data'!L5=0,0,IF(LOG('Crisis Indicator Data'!L5)&lt;W$4,0,IF(LOG('Crisis Indicator Data'!L5)&gt;W$3,5,ROUND(5-(W$3-LOG('Crisis Indicator Data'!L5))/(W$3-W$4)*5,1)))))</f>
        <v>0.7</v>
      </c>
      <c r="X8" s="166">
        <f>IF(OR('Crisis Indicator Data'!L5="x",'Crisis Indicator Data'!H5="x"),"x",'Crisis Indicator Data'!L5/'Crisis Indicator Data'!H5)</f>
        <v>1.6042780748663101E-5</v>
      </c>
      <c r="Y8" s="147">
        <f t="shared" si="9"/>
        <v>0.8</v>
      </c>
      <c r="Z8" s="147">
        <f t="shared" si="10"/>
        <v>0.8</v>
      </c>
      <c r="AA8" s="147">
        <f t="shared" si="11"/>
        <v>2.2999999999999998</v>
      </c>
      <c r="AB8" s="167">
        <f t="shared" si="12"/>
        <v>2</v>
      </c>
    </row>
    <row r="9" spans="1:28" x14ac:dyDescent="0.25">
      <c r="A9" s="169" t="str">
        <f>'Crisis Indicator Data'!A6</f>
        <v>Nagorno-Karabakh conflict in Azerbaijan</v>
      </c>
      <c r="B9" s="170" t="str">
        <f>'Crisis Indicator Data'!B6</f>
        <v>Conflict,Displacement</v>
      </c>
      <c r="C9" s="170" t="str">
        <f>'Crisis Indicator Data'!C6</f>
        <v>AZE002</v>
      </c>
      <c r="D9" s="170" t="str">
        <f>'Crisis Indicator Data'!D6</f>
        <v>Azerbaijan</v>
      </c>
      <c r="E9" s="171" t="str">
        <f>'Crisis Indicator Data'!E6</f>
        <v>AZE</v>
      </c>
      <c r="F9" s="168">
        <f>IF('Crisis Indicator Data'!F6="x","x",IF(LOG('Crisis Indicator Data'!F6)&lt;F$4,0,IF(LOG('Crisis Indicator Data'!F6)&gt;F$3,5,ROUND(5-(F$3-LOG('Crisis Indicator Data'!F6))/(F$3-F$4)*5,1))))</f>
        <v>2</v>
      </c>
      <c r="G9" s="165">
        <f>IF('Crisis Indicator Data'!F6="x","x",IF(LEN(E9)&gt;3,('Crisis Indicator Data'!F6/VLOOKUP('Impact of the crisis'!$C9,'Regional Crises'!$B$1:$R$66,4,FALSE)),'Crisis Indicator Data'!F6/VLOOKUP('Impact of the crisis'!$E9,'Country Indicator Data'!$B$4:$P$300,15,FALSE)))</f>
        <v>0.19909754061672091</v>
      </c>
      <c r="H9" s="147">
        <f t="shared" si="0"/>
        <v>0.9</v>
      </c>
      <c r="I9" s="147">
        <f t="shared" si="1"/>
        <v>1.45</v>
      </c>
      <c r="J9" s="147">
        <f>IF('Crisis Indicator Data'!G6="x","x",IF(LOG('Crisis Indicator Data'!G6)&lt;J$4,0,IF(LOG('Crisis Indicator Data'!G6)&gt;J$3,5,ROUND(5-(J$3-LOG('Crisis Indicator Data'!G6))/(J$3-J$4)*5,1))))</f>
        <v>0.1</v>
      </c>
      <c r="K9" s="165">
        <f>IF('Crisis Indicator Data'!G6="x","x",IF(LEN(E9)&gt;3,('Crisis Indicator Data'!G6/VLOOKUP('Impact of the crisis'!$C9,'Regional Crises'!$B$1:$R$66,5,FALSE)),'Crisis Indicator Data'!G6/VLOOKUP('Impact of the crisis'!$E9,'Country Indicator Data'!$B$4:$P$300,14,FALSE)))</f>
        <v>0.10267326732673267</v>
      </c>
      <c r="L9" s="147">
        <f t="shared" si="2"/>
        <v>0.5</v>
      </c>
      <c r="M9" s="147">
        <f t="shared" si="3"/>
        <v>0.3</v>
      </c>
      <c r="N9" s="147">
        <f t="shared" si="4"/>
        <v>0.9</v>
      </c>
      <c r="O9" s="147">
        <f>IF('Crisis Indicator Data'!H6="x","x",IF('Crisis Indicator Data'!H6=0,0,IF(LOG('Crisis Indicator Data'!H6)&lt;O$4,0,IF(LOG('Crisis Indicator Data'!H6)&gt;O$3,5,ROUND(5-(O$3-LOG('Crisis Indicator Data'!H6))/(O$3-O$4)*5,1)))))</f>
        <v>1.4</v>
      </c>
      <c r="P9" s="165">
        <f>IF('Crisis Indicator Data'!H6="x","x",'Crisis Indicator Data'!H6/'Crisis Indicator Data'!G6)</f>
        <v>0.19864995178399228</v>
      </c>
      <c r="Q9" s="147">
        <f t="shared" si="5"/>
        <v>1</v>
      </c>
      <c r="R9" s="147">
        <f t="shared" si="6"/>
        <v>1.2</v>
      </c>
      <c r="S9" s="147">
        <f>IF('Crisis Indicator Data'!I6="x","x",IF('Crisis Indicator Data'!I6=0,0,IF(LOG('Crisis Indicator Data'!I6)&lt;S$4,0,IF(LOG('Crisis Indicator Data'!I6)&gt;S$3,5,ROUND(5-(S$3-LOG('Crisis Indicator Data'!I6))/(S$3-S$4)*5,1)))))</f>
        <v>2.8</v>
      </c>
      <c r="T9" s="165">
        <f>IF('Crisis Indicator Data'!H6="x","x",IF('Crisis Indicator Data'!I6="x","x",'Crisis Indicator Data'!I6/'Crisis Indicator Data'!H6))</f>
        <v>0.43689320388349512</v>
      </c>
      <c r="U9" s="147">
        <f t="shared" si="7"/>
        <v>5</v>
      </c>
      <c r="V9" s="147">
        <f t="shared" si="8"/>
        <v>3.9</v>
      </c>
      <c r="W9" s="147">
        <f>IF('Crisis Indicator Data'!L6="x","x",IF('Crisis Indicator Data'!L6=0,0,IF(LOG('Crisis Indicator Data'!L6)&lt;W$4,0,IF(LOG('Crisis Indicator Data'!L6)&gt;W$3,5,ROUND(5-(W$3-LOG('Crisis Indicator Data'!L6))/(W$3-W$4)*5,1)))))</f>
        <v>1.2</v>
      </c>
      <c r="X9" s="166">
        <f>IF(OR('Crisis Indicator Data'!L6="x",'Crisis Indicator Data'!H6="x"),"x",'Crisis Indicator Data'!L6/'Crisis Indicator Data'!H6)</f>
        <v>3.3980582524271844E-5</v>
      </c>
      <c r="Y9" s="147">
        <f t="shared" si="9"/>
        <v>1.7</v>
      </c>
      <c r="Z9" s="147">
        <f t="shared" si="10"/>
        <v>1.5</v>
      </c>
      <c r="AA9" s="147">
        <f t="shared" si="11"/>
        <v>2.9</v>
      </c>
      <c r="AB9" s="167">
        <f t="shared" si="12"/>
        <v>2.1</v>
      </c>
    </row>
    <row r="10" spans="1:28" x14ac:dyDescent="0.25">
      <c r="A10" s="169" t="str">
        <f>'Crisis Indicator Data'!A7</f>
        <v>Complex in Burundi</v>
      </c>
      <c r="B10" s="170" t="str">
        <f>'Crisis Indicator Data'!B7</f>
        <v>Violence,Displacement,Floods</v>
      </c>
      <c r="C10" s="170" t="str">
        <f>'Crisis Indicator Data'!C7</f>
        <v>BDI001</v>
      </c>
      <c r="D10" s="170" t="str">
        <f>'Crisis Indicator Data'!D7</f>
        <v>Burundi</v>
      </c>
      <c r="E10" s="171" t="str">
        <f>'Crisis Indicator Data'!E7</f>
        <v>BDI</v>
      </c>
      <c r="F10" s="168">
        <f>IF('Crisis Indicator Data'!F7="x","x",IF(LOG('Crisis Indicator Data'!F7)&lt;F$4,0,IF(LOG('Crisis Indicator Data'!F7)&gt;F$3,5,ROUND(5-(F$3-LOG('Crisis Indicator Data'!F7))/(F$3-F$4)*5,1))))</f>
        <v>2.2999999999999998</v>
      </c>
      <c r="G10" s="165">
        <f>IF('Crisis Indicator Data'!F7="x","x",IF(LEN(E10)&gt;3,('Crisis Indicator Data'!F7/VLOOKUP('Impact of the crisis'!$C10,'Regional Crises'!$B$1:$R$66,4,FALSE)),'Crisis Indicator Data'!F7/VLOOKUP('Impact of the crisis'!$E10,'Country Indicator Data'!$B$4:$P$300,15,FALSE)))</f>
        <v>1</v>
      </c>
      <c r="H10" s="147">
        <f t="shared" si="0"/>
        <v>5</v>
      </c>
      <c r="I10" s="147">
        <f t="shared" si="1"/>
        <v>3.65</v>
      </c>
      <c r="J10" s="147">
        <f>IF('Crisis Indicator Data'!G7="x","x",IF(LOG('Crisis Indicator Data'!G7)&lt;J$4,0,IF(LOG('Crisis Indicator Data'!G7)&gt;J$3,5,ROUND(5-(J$3-LOG('Crisis Indicator Data'!G7))/(J$3-J$4)*5,1))))</f>
        <v>3.6</v>
      </c>
      <c r="K10" s="165">
        <f>IF('Crisis Indicator Data'!G7="x","x",IF(LEN(E10)&gt;3,('Crisis Indicator Data'!G7/VLOOKUP('Impact of the crisis'!$C10,'Regional Crises'!$B$1:$R$66,5,FALSE)),'Crisis Indicator Data'!G7/VLOOKUP('Impact of the crisis'!$E10,'Country Indicator Data'!$B$4:$P$300,14,FALSE)))</f>
        <v>1</v>
      </c>
      <c r="L10" s="147">
        <f t="shared" si="2"/>
        <v>5</v>
      </c>
      <c r="M10" s="147">
        <f t="shared" si="3"/>
        <v>4.3</v>
      </c>
      <c r="N10" s="147">
        <f t="shared" si="4"/>
        <v>4</v>
      </c>
      <c r="O10" s="147">
        <f>IF('Crisis Indicator Data'!H7="x","x",IF('Crisis Indicator Data'!H7=0,0,IF(LOG('Crisis Indicator Data'!H7)&lt;O$4,0,IF(LOG('Crisis Indicator Data'!H7)&gt;O$3,5,ROUND(5-(O$3-LOG('Crisis Indicator Data'!H7))/(O$3-O$4)*5,1)))))</f>
        <v>3.7</v>
      </c>
      <c r="P10" s="165">
        <f>IF('Crisis Indicator Data'!H7="x","x",'Crisis Indicator Data'!H7/'Crisis Indicator Data'!G7)</f>
        <v>0.43372121409390513</v>
      </c>
      <c r="Q10" s="147">
        <f t="shared" si="5"/>
        <v>2.1</v>
      </c>
      <c r="R10" s="147">
        <f t="shared" si="6"/>
        <v>2.9000000000000004</v>
      </c>
      <c r="S10" s="147">
        <f>IF('Crisis Indicator Data'!I7="x","x",IF('Crisis Indicator Data'!I7=0,0,IF(LOG('Crisis Indicator Data'!I7)&lt;S$4,0,IF(LOG('Crisis Indicator Data'!I7)&gt;S$3,5,ROUND(5-(S$3-LOG('Crisis Indicator Data'!I7))/(S$3-S$4)*5,1)))))</f>
        <v>4</v>
      </c>
      <c r="T10" s="165">
        <f>IF('Crisis Indicator Data'!H7="x","x",IF('Crisis Indicator Data'!I7="x","x",'Crisis Indicator Data'!I7/'Crisis Indicator Data'!H7))</f>
        <v>0.11894934333958725</v>
      </c>
      <c r="U10" s="147">
        <f t="shared" si="7"/>
        <v>4</v>
      </c>
      <c r="V10" s="147">
        <f t="shared" si="8"/>
        <v>4</v>
      </c>
      <c r="W10" s="147">
        <f>IF('Crisis Indicator Data'!L7="x","x",IF('Crisis Indicator Data'!L7=0,0,IF(LOG('Crisis Indicator Data'!L7)&lt;W$4,0,IF(LOG('Crisis Indicator Data'!L7)&gt;W$3,5,ROUND(5-(W$3-LOG('Crisis Indicator Data'!L7))/(W$3-W$4)*5,1)))))</f>
        <v>2.6</v>
      </c>
      <c r="X10" s="166">
        <f>IF(OR('Crisis Indicator Data'!L7="x",'Crisis Indicator Data'!H7="x"),"x",'Crisis Indicator Data'!L7/'Crisis Indicator Data'!H7)</f>
        <v>1.275797373358349E-5</v>
      </c>
      <c r="Y10" s="147">
        <f t="shared" si="9"/>
        <v>0.6</v>
      </c>
      <c r="Z10" s="147">
        <f t="shared" si="10"/>
        <v>1.6</v>
      </c>
      <c r="AA10" s="147">
        <f t="shared" si="11"/>
        <v>3</v>
      </c>
      <c r="AB10" s="167">
        <f t="shared" si="12"/>
        <v>3</v>
      </c>
    </row>
    <row r="11" spans="1:28" x14ac:dyDescent="0.25">
      <c r="A11" s="169" t="str">
        <f>'Crisis Indicator Data'!A8</f>
        <v>Conflict in Burkina Faso</v>
      </c>
      <c r="B11" s="170" t="str">
        <f>'Crisis Indicator Data'!B8</f>
        <v>Conflict,Displacement,Violence</v>
      </c>
      <c r="C11" s="170" t="str">
        <f>'Crisis Indicator Data'!C8</f>
        <v>BFA002</v>
      </c>
      <c r="D11" s="170" t="str">
        <f>'Crisis Indicator Data'!D8</f>
        <v>Burkina Faso</v>
      </c>
      <c r="E11" s="171" t="str">
        <f>'Crisis Indicator Data'!E8</f>
        <v>BFA</v>
      </c>
      <c r="F11" s="168">
        <f>IF('Crisis Indicator Data'!F8="x","x",IF(LOG('Crisis Indicator Data'!F8)&lt;F$4,0,IF(LOG('Crisis Indicator Data'!F8)&gt;F$3,5,ROUND(5-(F$3-LOG('Crisis Indicator Data'!F8))/(F$3-F$4)*5,1))))</f>
        <v>3.7</v>
      </c>
      <c r="G11" s="165">
        <f>IF('Crisis Indicator Data'!F8="x","x",IF(LEN(E11)&gt;3,('Crisis Indicator Data'!F8/VLOOKUP('Impact of the crisis'!$C11,'Regional Crises'!$B$1:$R$66,4,FALSE)),'Crisis Indicator Data'!F8/VLOOKUP('Impact of the crisis'!$E11,'Country Indicator Data'!$B$4:$P$300,15,FALSE)))</f>
        <v>0.60672514619883045</v>
      </c>
      <c r="H11" s="147">
        <f t="shared" si="0"/>
        <v>3</v>
      </c>
      <c r="I11" s="147">
        <f t="shared" si="1"/>
        <v>3.35</v>
      </c>
      <c r="J11" s="147">
        <f>IF('Crisis Indicator Data'!G8="x","x",IF(LOG('Crisis Indicator Data'!G8)&lt;J$4,0,IF(LOG('Crisis Indicator Data'!G8)&gt;J$3,5,ROUND(5-(J$3-LOG('Crisis Indicator Data'!G8))/(J$3-J$4)*5,1))))</f>
        <v>4.4000000000000004</v>
      </c>
      <c r="K11" s="165">
        <f>IF('Crisis Indicator Data'!G8="x","x",IF(LEN(E11)&gt;3,('Crisis Indicator Data'!G8/VLOOKUP('Impact of the crisis'!$C11,'Regional Crises'!$B$1:$R$66,5,FALSE)),'Crisis Indicator Data'!G8/VLOOKUP('Impact of the crisis'!$E11,'Country Indicator Data'!$B$4:$P$300,14,FALSE)))</f>
        <v>1</v>
      </c>
      <c r="L11" s="147">
        <f t="shared" si="2"/>
        <v>5</v>
      </c>
      <c r="M11" s="147">
        <f t="shared" si="3"/>
        <v>4.7</v>
      </c>
      <c r="N11" s="147">
        <f t="shared" si="4"/>
        <v>4.0999999999999996</v>
      </c>
      <c r="O11" s="147">
        <f>IF('Crisis Indicator Data'!H8="x","x",IF('Crisis Indicator Data'!H8=0,0,IF(LOG('Crisis Indicator Data'!H8)&lt;O$4,0,IF(LOG('Crisis Indicator Data'!H8)&gt;O$3,5,ROUND(5-(O$3-LOG('Crisis Indicator Data'!H8))/(O$3-O$4)*5,1)))))</f>
        <v>3.6</v>
      </c>
      <c r="P11" s="165">
        <f>IF('Crisis Indicator Data'!H8="x","x",'Crisis Indicator Data'!H8/'Crisis Indicator Data'!G8)</f>
        <v>0.21442169290058968</v>
      </c>
      <c r="Q11" s="147">
        <f t="shared" si="5"/>
        <v>1</v>
      </c>
      <c r="R11" s="147">
        <f t="shared" si="6"/>
        <v>2.2999999999999998</v>
      </c>
      <c r="S11" s="147">
        <f>IF('Crisis Indicator Data'!I8="x","x",IF('Crisis Indicator Data'!I8=0,0,IF(LOG('Crisis Indicator Data'!I8)&lt;S$4,0,IF(LOG('Crisis Indicator Data'!I8)&gt;S$3,5,ROUND(5-(S$3-LOG('Crisis Indicator Data'!I8))/(S$3-S$4)*5,1)))))</f>
        <v>4.7</v>
      </c>
      <c r="T11" s="165">
        <f>IF('Crisis Indicator Data'!H8="x","x",IF('Crisis Indicator Data'!I8="x","x",'Crisis Indicator Data'!I8/'Crisis Indicator Data'!H8))</f>
        <v>0.45452576873105238</v>
      </c>
      <c r="U11" s="147">
        <f t="shared" si="7"/>
        <v>5</v>
      </c>
      <c r="V11" s="147">
        <f t="shared" si="8"/>
        <v>4.9000000000000004</v>
      </c>
      <c r="W11" s="147">
        <f>IF('Crisis Indicator Data'!L8="x","x",IF('Crisis Indicator Data'!L8=0,0,IF(LOG('Crisis Indicator Data'!L8)&lt;W$4,0,IF(LOG('Crisis Indicator Data'!L8)&gt;W$3,5,ROUND(5-(W$3-LOG('Crisis Indicator Data'!L8))/(W$3-W$4)*5,1)))))</f>
        <v>5</v>
      </c>
      <c r="X11" s="166">
        <f>IF(OR('Crisis Indicator Data'!L8="x",'Crisis Indicator Data'!H8="x"),"x",'Crisis Indicator Data'!L8/'Crisis Indicator Data'!H8)</f>
        <v>1.0300996102208747E-3</v>
      </c>
      <c r="Y11" s="147">
        <f t="shared" si="9"/>
        <v>5</v>
      </c>
      <c r="Z11" s="147">
        <f t="shared" si="10"/>
        <v>5</v>
      </c>
      <c r="AA11" s="147">
        <f t="shared" si="11"/>
        <v>5</v>
      </c>
      <c r="AB11" s="167">
        <f t="shared" si="12"/>
        <v>4</v>
      </c>
    </row>
    <row r="12" spans="1:28" x14ac:dyDescent="0.25">
      <c r="A12" s="169" t="str">
        <f>'Crisis Indicator Data'!A9</f>
        <v>Rohingya refugee crisis</v>
      </c>
      <c r="B12" s="170" t="str">
        <f>'Crisis Indicator Data'!B9</f>
        <v>Conflict,Violence,Displacement</v>
      </c>
      <c r="C12" s="170" t="str">
        <f>'Crisis Indicator Data'!C9</f>
        <v>BGD002</v>
      </c>
      <c r="D12" s="170" t="str">
        <f>'Crisis Indicator Data'!D9</f>
        <v>Bangladesh</v>
      </c>
      <c r="E12" s="171" t="str">
        <f>'Crisis Indicator Data'!E9</f>
        <v>BGD</v>
      </c>
      <c r="F12" s="168">
        <f>IF('Crisis Indicator Data'!F9="x","x",IF(LOG('Crisis Indicator Data'!F9)&lt;F$4,0,IF(LOG('Crisis Indicator Data'!F9)&gt;F$3,5,ROUND(5-(F$3-LOG('Crisis Indicator Data'!F9))/(F$3-F$4)*5,1))))</f>
        <v>0</v>
      </c>
      <c r="G12" s="165">
        <f>IF('Crisis Indicator Data'!F9="x","x",IF(LEN(E12)&gt;3,('Crisis Indicator Data'!F9/VLOOKUP('Impact of the crisis'!$C12,'Regional Crises'!$B$1:$R$66,4,FALSE)),'Crisis Indicator Data'!F9/VLOOKUP('Impact of the crisis'!$E12,'Country Indicator Data'!$B$4:$P$300,15,FALSE)))</f>
        <v>5.6115848505800111E-3</v>
      </c>
      <c r="H12" s="147">
        <f t="shared" si="0"/>
        <v>0</v>
      </c>
      <c r="I12" s="147">
        <f t="shared" si="1"/>
        <v>0</v>
      </c>
      <c r="J12" s="147">
        <f>IF('Crisis Indicator Data'!G9="x","x",IF(LOG('Crisis Indicator Data'!G9)&lt;J$4,0,IF(LOG('Crisis Indicator Data'!G9)&gt;J$3,5,ROUND(5-(J$3-LOG('Crisis Indicator Data'!G9))/(J$3-J$4)*5,1))))</f>
        <v>0.6</v>
      </c>
      <c r="K12" s="165">
        <f>IF('Crisis Indicator Data'!G9="x","x",IF(LEN(E12)&gt;3,('Crisis Indicator Data'!G9/VLOOKUP('Impact of the crisis'!$C12,'Regional Crises'!$B$1:$R$66,5,FALSE)),'Crisis Indicator Data'!G9/VLOOKUP('Impact of the crisis'!$E12,'Country Indicator Data'!$B$4:$P$300,14,FALSE)))</f>
        <v>8.8324137809208079E-3</v>
      </c>
      <c r="L12" s="147">
        <f t="shared" si="2"/>
        <v>0</v>
      </c>
      <c r="M12" s="147">
        <f t="shared" si="3"/>
        <v>0.3</v>
      </c>
      <c r="N12" s="147">
        <f t="shared" si="4"/>
        <v>0.2</v>
      </c>
      <c r="O12" s="147">
        <f>IF('Crisis Indicator Data'!H9="x","x",IF('Crisis Indicator Data'!H9=0,0,IF(LOG('Crisis Indicator Data'!H9)&lt;O$4,0,IF(LOG('Crisis Indicator Data'!H9)&gt;O$3,5,ROUND(5-(O$3-LOG('Crisis Indicator Data'!H9))/(O$3-O$4)*5,1)))))</f>
        <v>2.8</v>
      </c>
      <c r="P12" s="165">
        <f>IF('Crisis Indicator Data'!H9="x","x",'Crisis Indicator Data'!H9/'Crisis Indicator Data'!G9)</f>
        <v>1</v>
      </c>
      <c r="Q12" s="147">
        <f t="shared" si="5"/>
        <v>5</v>
      </c>
      <c r="R12" s="147">
        <f t="shared" si="6"/>
        <v>3.9</v>
      </c>
      <c r="S12" s="147">
        <f>IF('Crisis Indicator Data'!I9="x","x",IF('Crisis Indicator Data'!I9=0,0,IF(LOG('Crisis Indicator Data'!I9)&lt;S$4,0,IF(LOG('Crisis Indicator Data'!I9)&gt;S$3,5,ROUND(5-(S$3-LOG('Crisis Indicator Data'!I9))/(S$3-S$4)*5,1)))))</f>
        <v>4.3</v>
      </c>
      <c r="T12" s="165">
        <f>IF('Crisis Indicator Data'!H9="x","x",IF('Crisis Indicator Data'!I9="x","x",'Crisis Indicator Data'!I9/'Crisis Indicator Data'!H9))</f>
        <v>0.64133333333333331</v>
      </c>
      <c r="U12" s="147">
        <f t="shared" si="7"/>
        <v>5</v>
      </c>
      <c r="V12" s="147">
        <f t="shared" si="8"/>
        <v>4.7</v>
      </c>
      <c r="W12" s="147">
        <f>IF('Crisis Indicator Data'!L9="x","x",IF('Crisis Indicator Data'!L9=0,0,IF(LOG('Crisis Indicator Data'!L9)&lt;W$4,0,IF(LOG('Crisis Indicator Data'!L9)&gt;W$3,5,ROUND(5-(W$3-LOG('Crisis Indicator Data'!L9))/(W$3-W$4)*5,1)))))</f>
        <v>2.2000000000000002</v>
      </c>
      <c r="X12" s="166">
        <f>IF(OR('Crisis Indicator Data'!L9="x",'Crisis Indicator Data'!H9="x"),"x",'Crisis Indicator Data'!L9/'Crisis Indicator Data'!H9)</f>
        <v>2.2666666666666668E-5</v>
      </c>
      <c r="Y12" s="147">
        <f t="shared" si="9"/>
        <v>1.1000000000000001</v>
      </c>
      <c r="Z12" s="147">
        <f t="shared" si="10"/>
        <v>1.7</v>
      </c>
      <c r="AA12" s="147">
        <f t="shared" si="11"/>
        <v>3.6</v>
      </c>
      <c r="AB12" s="167">
        <f t="shared" si="12"/>
        <v>3.8</v>
      </c>
    </row>
    <row r="13" spans="1:28" x14ac:dyDescent="0.25">
      <c r="A13" s="169" t="str">
        <f>'Crisis Indicator Data'!A10</f>
        <v>Country level Brazil</v>
      </c>
      <c r="B13" s="170" t="str">
        <f>'Crisis Indicator Data'!B10</f>
        <v>Displacement,Floods</v>
      </c>
      <c r="C13" s="170" t="str">
        <f>'Crisis Indicator Data'!C10</f>
        <v>BRA001</v>
      </c>
      <c r="D13" s="170" t="str">
        <f>'Crisis Indicator Data'!D10</f>
        <v>Brazil</v>
      </c>
      <c r="E13" s="171" t="str">
        <f>'Crisis Indicator Data'!E10</f>
        <v>BRA</v>
      </c>
      <c r="F13" s="168">
        <f>IF('Crisis Indicator Data'!F10="x","x",IF(LOG('Crisis Indicator Data'!F10)&lt;F$4,0,IF(LOG('Crisis Indicator Data'!F10)&gt;F$3,5,ROUND(5-(F$3-LOG('Crisis Indicator Data'!F10))/(F$3-F$4)*5,1))))</f>
        <v>5</v>
      </c>
      <c r="G13" s="165">
        <f>IF('Crisis Indicator Data'!F10="x","x",IF(LEN(E13)&gt;3,('Crisis Indicator Data'!F10/VLOOKUP('Impact of the crisis'!$C13,'Regional Crises'!$B$1:$R$66,4,FALSE)),'Crisis Indicator Data'!F10/VLOOKUP('Impact of the crisis'!$E13,'Country Indicator Data'!$B$4:$P$300,15,FALSE)))</f>
        <v>1</v>
      </c>
      <c r="H13" s="147">
        <f t="shared" si="0"/>
        <v>5</v>
      </c>
      <c r="I13" s="147">
        <f t="shared" si="1"/>
        <v>5</v>
      </c>
      <c r="J13" s="147">
        <f>IF('Crisis Indicator Data'!G10="x","x",IF(LOG('Crisis Indicator Data'!G10)&lt;J$4,0,IF(LOG('Crisis Indicator Data'!G10)&gt;J$3,5,ROUND(5-(J$3-LOG('Crisis Indicator Data'!G10))/(J$3-J$4)*5,1))))</f>
        <v>5</v>
      </c>
      <c r="K13" s="165">
        <f>IF('Crisis Indicator Data'!G10="x","x",IF(LEN(E13)&gt;3,('Crisis Indicator Data'!G10/VLOOKUP('Impact of the crisis'!$C13,'Regional Crises'!$B$1:$R$66,5,FALSE)),'Crisis Indicator Data'!G10/VLOOKUP('Impact of the crisis'!$E13,'Country Indicator Data'!$B$4:$P$300,14,FALSE)))</f>
        <v>0.46418005415372038</v>
      </c>
      <c r="L13" s="147">
        <f t="shared" si="2"/>
        <v>2.2999999999999998</v>
      </c>
      <c r="M13" s="147">
        <f t="shared" si="3"/>
        <v>3.65</v>
      </c>
      <c r="N13" s="147">
        <f t="shared" si="4"/>
        <v>4.4000000000000004</v>
      </c>
      <c r="O13" s="147">
        <f>IF('Crisis Indicator Data'!H10="x","x",IF('Crisis Indicator Data'!H10=0,0,IF(LOG('Crisis Indicator Data'!H10)&lt;O$4,0,IF(LOG('Crisis Indicator Data'!H10)&gt;O$3,5,ROUND(5-(O$3-LOG('Crisis Indicator Data'!H10))/(O$3-O$4)*5,1)))))</f>
        <v>2.4</v>
      </c>
      <c r="P13" s="165">
        <f>IF('Crisis Indicator Data'!H10="x","x",'Crisis Indicator Data'!H10/'Crisis Indicator Data'!G10)</f>
        <v>8.6848635235732014E-3</v>
      </c>
      <c r="Q13" s="147">
        <f t="shared" si="5"/>
        <v>0</v>
      </c>
      <c r="R13" s="147">
        <f t="shared" si="6"/>
        <v>1.2</v>
      </c>
      <c r="S13" s="147">
        <f>IF('Crisis Indicator Data'!I10="x","x",IF('Crisis Indicator Data'!I10=0,0,IF(LOG('Crisis Indicator Data'!I10)&lt;S$4,0,IF(LOG('Crisis Indicator Data'!I10)&gt;S$3,5,ROUND(5-(S$3-LOG('Crisis Indicator Data'!I10))/(S$3-S$4)*5,1)))))</f>
        <v>3.8</v>
      </c>
      <c r="T13" s="165">
        <f>IF('Crisis Indicator Data'!H10="x","x",IF('Crisis Indicator Data'!I10="x","x",'Crisis Indicator Data'!I10/'Crisis Indicator Data'!H10))</f>
        <v>0.52880184331797231</v>
      </c>
      <c r="U13" s="147">
        <f t="shared" si="7"/>
        <v>5</v>
      </c>
      <c r="V13" s="147">
        <f t="shared" si="8"/>
        <v>4.4000000000000004</v>
      </c>
      <c r="W13" s="147">
        <f>IF('Crisis Indicator Data'!L10="x","x",IF('Crisis Indicator Data'!L10=0,0,IF(LOG('Crisis Indicator Data'!L10)&lt;W$4,0,IF(LOG('Crisis Indicator Data'!L10)&gt;W$3,5,ROUND(5-(W$3-LOG('Crisis Indicator Data'!L10))/(W$3-W$4)*5,1)))))</f>
        <v>5</v>
      </c>
      <c r="X13" s="166">
        <f>IF(OR('Crisis Indicator Data'!L10="x",'Crisis Indicator Data'!H10="x"),"x",'Crisis Indicator Data'!L10/'Crisis Indicator Data'!H10)</f>
        <v>8.1394009216589867E-3</v>
      </c>
      <c r="Y13" s="147">
        <f t="shared" si="9"/>
        <v>5</v>
      </c>
      <c r="Z13" s="147">
        <f t="shared" si="10"/>
        <v>5</v>
      </c>
      <c r="AA13" s="147">
        <f t="shared" si="11"/>
        <v>4.7</v>
      </c>
      <c r="AB13" s="167">
        <f t="shared" si="12"/>
        <v>3.5</v>
      </c>
    </row>
    <row r="14" spans="1:28" x14ac:dyDescent="0.25">
      <c r="A14" s="169" t="str">
        <f>'Crisis Indicator Data'!A11</f>
        <v>Venezuela displacement in Brazil</v>
      </c>
      <c r="B14" s="170" t="str">
        <f>'Crisis Indicator Data'!B11</f>
        <v>Displacement</v>
      </c>
      <c r="C14" s="170" t="str">
        <f>'Crisis Indicator Data'!C11</f>
        <v>BRA002</v>
      </c>
      <c r="D14" s="170" t="str">
        <f>'Crisis Indicator Data'!D11</f>
        <v>Brazil</v>
      </c>
      <c r="E14" s="171" t="str">
        <f>'Crisis Indicator Data'!E11</f>
        <v>BRA</v>
      </c>
      <c r="F14" s="168">
        <f>IF('Crisis Indicator Data'!F11="x","x",IF(LOG('Crisis Indicator Data'!F11)&lt;F$4,0,IF(LOG('Crisis Indicator Data'!F11)&gt;F$3,5,ROUND(5-(F$3-LOG('Crisis Indicator Data'!F11))/(F$3-F$4)*5,1))))</f>
        <v>5</v>
      </c>
      <c r="G14" s="165">
        <f>IF('Crisis Indicator Data'!F11="x","x",IF(LEN(E14)&gt;3,('Crisis Indicator Data'!F11/VLOOKUP('Impact of the crisis'!$C14,'Regional Crises'!$B$1:$R$66,4,FALSE)),'Crisis Indicator Data'!F11/VLOOKUP('Impact of the crisis'!$E14,'Country Indicator Data'!$B$4:$P$300,15,FALSE)))</f>
        <v>0.42492205203550071</v>
      </c>
      <c r="H14" s="147">
        <f t="shared" si="0"/>
        <v>2.1</v>
      </c>
      <c r="I14" s="147">
        <f t="shared" si="1"/>
        <v>3.55</v>
      </c>
      <c r="J14" s="147">
        <f>IF('Crisis Indicator Data'!G11="x","x",IF(LOG('Crisis Indicator Data'!G11)&lt;J$4,0,IF(LOG('Crisis Indicator Data'!G11)&gt;J$3,5,ROUND(5-(J$3-LOG('Crisis Indicator Data'!G11))/(J$3-J$4)*5,1))))</f>
        <v>5</v>
      </c>
      <c r="K14" s="165">
        <f>IF('Crisis Indicator Data'!G11="x","x",IF(LEN(E14)&gt;3,('Crisis Indicator Data'!G11/VLOOKUP('Impact of the crisis'!$C14,'Regional Crises'!$B$1:$R$66,5,FALSE)),'Crisis Indicator Data'!G11/VLOOKUP('Impact of the crisis'!$E14,'Country Indicator Data'!$B$4:$P$300,14,FALSE)))</f>
        <v>0.46418005415372038</v>
      </c>
      <c r="L14" s="147">
        <f t="shared" si="2"/>
        <v>2.2999999999999998</v>
      </c>
      <c r="M14" s="147">
        <f t="shared" si="3"/>
        <v>3.65</v>
      </c>
      <c r="N14" s="147">
        <f t="shared" si="4"/>
        <v>3.6</v>
      </c>
      <c r="O14" s="147">
        <f>IF('Crisis Indicator Data'!H11="x","x",IF('Crisis Indicator Data'!H11=0,0,IF(LOG('Crisis Indicator Data'!H11)&lt;O$4,0,IF(LOG('Crisis Indicator Data'!H11)&gt;O$3,5,ROUND(5-(O$3-LOG('Crisis Indicator Data'!H11))/(O$3-O$4)*5,1)))))</f>
        <v>1.9</v>
      </c>
      <c r="P14" s="165">
        <f>IF('Crisis Indicator Data'!H11="x","x",'Crisis Indicator Data'!H11/'Crisis Indicator Data'!G11)</f>
        <v>4.5125270151284719E-3</v>
      </c>
      <c r="Q14" s="147">
        <f t="shared" si="5"/>
        <v>0</v>
      </c>
      <c r="R14" s="147">
        <f t="shared" si="6"/>
        <v>0.95</v>
      </c>
      <c r="S14" s="147">
        <f>IF('Crisis Indicator Data'!I11="x","x",IF('Crisis Indicator Data'!I11=0,0,IF(LOG('Crisis Indicator Data'!I11)&lt;S$4,0,IF(LOG('Crisis Indicator Data'!I11)&gt;S$3,5,ROUND(5-(S$3-LOG('Crisis Indicator Data'!I11))/(S$3-S$4)*5,1)))))</f>
        <v>3.8</v>
      </c>
      <c r="T14" s="165">
        <f>IF('Crisis Indicator Data'!H11="x","x",IF('Crisis Indicator Data'!I11="x","x",'Crisis Indicator Data'!I11/'Crisis Indicator Data'!H11))</f>
        <v>0.99778270509977829</v>
      </c>
      <c r="U14" s="147">
        <f t="shared" si="7"/>
        <v>5</v>
      </c>
      <c r="V14" s="147">
        <f t="shared" si="8"/>
        <v>4.4000000000000004</v>
      </c>
      <c r="W14" s="147">
        <f>IF('Crisis Indicator Data'!L11="x","x",IF('Crisis Indicator Data'!L11=0,0,IF(LOG('Crisis Indicator Data'!L11)&lt;W$4,0,IF(LOG('Crisis Indicator Data'!L11)&gt;W$3,5,ROUND(5-(W$3-LOG('Crisis Indicator Data'!L11))/(W$3-W$4)*5,1)))))</f>
        <v>0.7</v>
      </c>
      <c r="X14" s="166">
        <f>IF(OR('Crisis Indicator Data'!L11="x",'Crisis Indicator Data'!H11="x"),"x",'Crisis Indicator Data'!L11/'Crisis Indicator Data'!H11)</f>
        <v>6.6518847006651883E-6</v>
      </c>
      <c r="Y14" s="147">
        <f t="shared" si="9"/>
        <v>0.3</v>
      </c>
      <c r="Z14" s="147">
        <f t="shared" si="10"/>
        <v>0.5</v>
      </c>
      <c r="AA14" s="147">
        <f t="shared" si="11"/>
        <v>3</v>
      </c>
      <c r="AB14" s="167">
        <f t="shared" si="12"/>
        <v>2.1</v>
      </c>
    </row>
    <row r="15" spans="1:28" x14ac:dyDescent="0.25">
      <c r="A15" s="169" t="str">
        <f>'Crisis Indicator Data'!A12</f>
        <v>Floods in rainy season 2022</v>
      </c>
      <c r="B15" s="170" t="str">
        <f>'Crisis Indicator Data'!B12</f>
        <v>Floods</v>
      </c>
      <c r="C15" s="170" t="str">
        <f>'Crisis Indicator Data'!C12</f>
        <v>BRA003</v>
      </c>
      <c r="D15" s="170" t="str">
        <f>'Crisis Indicator Data'!D12</f>
        <v>Brazil</v>
      </c>
      <c r="E15" s="171" t="str">
        <f>'Crisis Indicator Data'!E12</f>
        <v>BRA</v>
      </c>
      <c r="F15" s="168">
        <f>IF('Crisis Indicator Data'!F12="x","x",IF(LOG('Crisis Indicator Data'!F12)&lt;F$4,0,IF(LOG('Crisis Indicator Data'!F12)&gt;F$3,5,ROUND(5-(F$3-LOG('Crisis Indicator Data'!F12))/(F$3-F$4)*5,1))))</f>
        <v>4.5999999999999996</v>
      </c>
      <c r="G15" s="165">
        <f>IF('Crisis Indicator Data'!F12="x","x",IF(LEN(E15)&gt;3,('Crisis Indicator Data'!F12/VLOOKUP('Impact of the crisis'!$C15,'Regional Crises'!$B$1:$R$66,4,FALSE)),'Crisis Indicator Data'!F12/VLOOKUP('Impact of the crisis'!$E15,'Country Indicator Data'!$B$4:$P$300,15,FALSE)))</f>
        <v>6.7570057452973981E-2</v>
      </c>
      <c r="H15" s="147">
        <f t="shared" si="0"/>
        <v>0.2</v>
      </c>
      <c r="I15" s="147">
        <f t="shared" si="1"/>
        <v>2.4</v>
      </c>
      <c r="J15" s="147">
        <f>IF('Crisis Indicator Data'!G12="x","x",IF(LOG('Crisis Indicator Data'!G12)&lt;J$4,0,IF(LOG('Crisis Indicator Data'!G12)&gt;J$3,5,ROUND(5-(J$3-LOG('Crisis Indicator Data'!G12))/(J$3-J$4)*5,1))))</f>
        <v>3.9</v>
      </c>
      <c r="K15" s="165">
        <f>IF('Crisis Indicator Data'!G12="x","x",IF(LEN(E15)&gt;3,('Crisis Indicator Data'!G12/VLOOKUP('Impact of the crisis'!$C15,'Regional Crises'!$B$1:$R$66,5,FALSE)),'Crisis Indicator Data'!G12/VLOOKUP('Impact of the crisis'!$E15,'Country Indicator Data'!$B$4:$P$300,14,FALSE)))</f>
        <v>6.8082280215314456E-2</v>
      </c>
      <c r="L15" s="147">
        <f t="shared" si="2"/>
        <v>0.3</v>
      </c>
      <c r="M15" s="147">
        <f t="shared" si="3"/>
        <v>2.1</v>
      </c>
      <c r="N15" s="147">
        <f t="shared" si="4"/>
        <v>2.2999999999999998</v>
      </c>
      <c r="O15" s="147">
        <f>IF('Crisis Indicator Data'!H12="x","x",IF('Crisis Indicator Data'!H12=0,0,IF(LOG('Crisis Indicator Data'!H12)&lt;O$4,0,IF(LOG('Crisis Indicator Data'!H12)&gt;O$3,5,ROUND(5-(O$3-LOG('Crisis Indicator Data'!H12))/(O$3-O$4)*5,1)))))</f>
        <v>1.9</v>
      </c>
      <c r="P15" s="165">
        <f>IF('Crisis Indicator Data'!H12="x","x",'Crisis Indicator Data'!H12/'Crisis Indicator Data'!G12)</f>
        <v>2.8446688041476226E-2</v>
      </c>
      <c r="Q15" s="147">
        <f t="shared" si="5"/>
        <v>0.1</v>
      </c>
      <c r="R15" s="147">
        <f t="shared" si="6"/>
        <v>1</v>
      </c>
      <c r="S15" s="147">
        <f>IF('Crisis Indicator Data'!I12="x","x",IF('Crisis Indicator Data'!I12=0,0,IF(LOG('Crisis Indicator Data'!I12)&lt;S$4,0,IF(LOG('Crisis Indicator Data'!I12)&gt;S$3,5,ROUND(5-(S$3-LOG('Crisis Indicator Data'!I12))/(S$3-S$4)*5,1)))))</f>
        <v>1.4</v>
      </c>
      <c r="T15" s="165">
        <f>IF('Crisis Indicator Data'!H12="x","x",IF('Crisis Indicator Data'!I12="x","x",'Crisis Indicator Data'!I12/'Crisis Indicator Data'!H12))</f>
        <v>2.1582733812949641E-2</v>
      </c>
      <c r="U15" s="147">
        <f t="shared" si="7"/>
        <v>0.7</v>
      </c>
      <c r="V15" s="147">
        <f t="shared" si="8"/>
        <v>1.1000000000000001</v>
      </c>
      <c r="W15" s="147" t="str">
        <f>IF('Crisis Indicator Data'!L12="x","x",IF('Crisis Indicator Data'!L12=0,0,IF(LOG('Crisis Indicator Data'!L12)&lt;W$4,0,IF(LOG('Crisis Indicator Data'!L12)&gt;W$3,5,ROUND(5-(W$3-LOG('Crisis Indicator Data'!L12))/(W$3-W$4)*5,1)))))</f>
        <v>x</v>
      </c>
      <c r="X15" s="166" t="str">
        <f>IF(OR('Crisis Indicator Data'!L12="x",'Crisis Indicator Data'!H12="x"),"x",'Crisis Indicator Data'!L12/'Crisis Indicator Data'!H12)</f>
        <v>x</v>
      </c>
      <c r="Y15" s="147" t="str">
        <f t="shared" si="9"/>
        <v>x</v>
      </c>
      <c r="Z15" s="147" t="str">
        <f t="shared" si="10"/>
        <v>x</v>
      </c>
      <c r="AA15" s="147">
        <f t="shared" si="11"/>
        <v>1.1000000000000001</v>
      </c>
      <c r="AB15" s="167">
        <f t="shared" si="12"/>
        <v>1.1000000000000001</v>
      </c>
    </row>
    <row r="16" spans="1:28" x14ac:dyDescent="0.25">
      <c r="A16" s="169" t="str">
        <f>'Crisis Indicator Data'!A13</f>
        <v>Complex crisis in CAR</v>
      </c>
      <c r="B16" s="170" t="str">
        <f>'Crisis Indicator Data'!B13</f>
        <v>Conflict,Displacement</v>
      </c>
      <c r="C16" s="170" t="str">
        <f>'Crisis Indicator Data'!C13</f>
        <v>CAF001</v>
      </c>
      <c r="D16" s="170" t="str">
        <f>'Crisis Indicator Data'!D13</f>
        <v>CAR</v>
      </c>
      <c r="E16" s="171" t="str">
        <f>'Crisis Indicator Data'!E13</f>
        <v>CAF</v>
      </c>
      <c r="F16" s="168">
        <f>IF('Crisis Indicator Data'!F13="x","x",IF(LOG('Crisis Indicator Data'!F13)&lt;F$4,0,IF(LOG('Crisis Indicator Data'!F13)&gt;F$3,5,ROUND(5-(F$3-LOG('Crisis Indicator Data'!F13))/(F$3-F$4)*5,1))))</f>
        <v>4.7</v>
      </c>
      <c r="G16" s="165">
        <f>IF('Crisis Indicator Data'!F13="x","x",IF(LEN(E16)&gt;3,('Crisis Indicator Data'!F13/VLOOKUP('Impact of the crisis'!$C16,'Regional Crises'!$B$1:$R$66,4,FALSE)),'Crisis Indicator Data'!F13/VLOOKUP('Impact of the crisis'!$E16,'Country Indicator Data'!$B$4:$P$300,15,FALSE)))</f>
        <v>1</v>
      </c>
      <c r="H16" s="147">
        <f t="shared" si="0"/>
        <v>5</v>
      </c>
      <c r="I16" s="147">
        <f t="shared" si="1"/>
        <v>4.8499999999999996</v>
      </c>
      <c r="J16" s="147">
        <f>IF('Crisis Indicator Data'!G13="x","x",IF(LOG('Crisis Indicator Data'!G13)&lt;J$4,0,IF(LOG('Crisis Indicator Data'!G13)&gt;J$3,5,ROUND(5-(J$3-LOG('Crisis Indicator Data'!G13))/(J$3-J$4)*5,1))))</f>
        <v>2.6</v>
      </c>
      <c r="K16" s="165">
        <f>IF('Crisis Indicator Data'!G13="x","x",IF(LEN(E16)&gt;3,('Crisis Indicator Data'!G13/VLOOKUP('Impact of the crisis'!$C16,'Regional Crises'!$B$1:$R$66,5,FALSE)),'Crisis Indicator Data'!G13/VLOOKUP('Impact of the crisis'!$E16,'Country Indicator Data'!$B$4:$P$300,14,FALSE)))</f>
        <v>1.1385046728971964</v>
      </c>
      <c r="L16" s="147">
        <f t="shared" si="2"/>
        <v>5</v>
      </c>
      <c r="M16" s="147">
        <f t="shared" si="3"/>
        <v>3.8</v>
      </c>
      <c r="N16" s="147">
        <f t="shared" si="4"/>
        <v>4.4000000000000004</v>
      </c>
      <c r="O16" s="147">
        <f>IF('Crisis Indicator Data'!H13="x","x",IF('Crisis Indicator Data'!H13=0,0,IF(LOG('Crisis Indicator Data'!H13)&lt;O$4,0,IF(LOG('Crisis Indicator Data'!H13)&gt;O$3,5,ROUND(5-(O$3-LOG('Crisis Indicator Data'!H13))/(O$3-O$4)*5,1)))))</f>
        <v>3.8</v>
      </c>
      <c r="P16" s="165">
        <f>IF('Crisis Indicator Data'!H13="x","x",'Crisis Indicator Data'!H13/'Crisis Indicator Data'!G13)</f>
        <v>1</v>
      </c>
      <c r="Q16" s="147">
        <f t="shared" si="5"/>
        <v>5</v>
      </c>
      <c r="R16" s="147">
        <f t="shared" si="6"/>
        <v>4.4000000000000004</v>
      </c>
      <c r="S16" s="147">
        <f>IF('Crisis Indicator Data'!I13="x","x",IF('Crisis Indicator Data'!I13=0,0,IF(LOG('Crisis Indicator Data'!I13)&lt;S$4,0,IF(LOG('Crisis Indicator Data'!I13)&gt;S$3,5,ROUND(5-(S$3-LOG('Crisis Indicator Data'!I13))/(S$3-S$4)*5,1)))))</f>
        <v>4.3</v>
      </c>
      <c r="T16" s="165">
        <f>IF('Crisis Indicator Data'!H13="x","x",IF('Crisis Indicator Data'!I13="x","x",'Crisis Indicator Data'!I13/'Crisis Indicator Data'!H13))</f>
        <v>0.16877360039402398</v>
      </c>
      <c r="U16" s="147">
        <f t="shared" si="7"/>
        <v>5</v>
      </c>
      <c r="V16" s="147">
        <f t="shared" si="8"/>
        <v>4.7</v>
      </c>
      <c r="W16" s="147">
        <f>IF('Crisis Indicator Data'!L13="x","x",IF('Crisis Indicator Data'!L13=0,0,IF(LOG('Crisis Indicator Data'!L13)&lt;W$4,0,IF(LOG('Crisis Indicator Data'!L13)&gt;W$3,5,ROUND(5-(W$3-LOG('Crisis Indicator Data'!L13))/(W$3-W$4)*5,1)))))</f>
        <v>3.5</v>
      </c>
      <c r="X16" s="166">
        <f>IF(OR('Crisis Indicator Data'!L13="x",'Crisis Indicator Data'!H13="x"),"x",'Crisis Indicator Data'!L13/'Crisis Indicator Data'!H13)</f>
        <v>4.6461993104580526E-5</v>
      </c>
      <c r="Y16" s="147">
        <f t="shared" si="9"/>
        <v>2.2999999999999998</v>
      </c>
      <c r="Z16" s="147">
        <f t="shared" si="10"/>
        <v>2.9</v>
      </c>
      <c r="AA16" s="147">
        <f t="shared" si="11"/>
        <v>4</v>
      </c>
      <c r="AB16" s="167">
        <f t="shared" si="12"/>
        <v>4.2</v>
      </c>
    </row>
    <row r="17" spans="1:28" x14ac:dyDescent="0.25">
      <c r="A17" s="169" t="str">
        <f>'Crisis Indicator Data'!A14</f>
        <v>Venezuela displacement in Chile</v>
      </c>
      <c r="B17" s="170" t="str">
        <f>'Crisis Indicator Data'!B14</f>
        <v>Displacement</v>
      </c>
      <c r="C17" s="170" t="str">
        <f>'Crisis Indicator Data'!C14</f>
        <v>CHL002</v>
      </c>
      <c r="D17" s="170" t="str">
        <f>'Crisis Indicator Data'!D14</f>
        <v>Chile</v>
      </c>
      <c r="E17" s="171" t="str">
        <f>'Crisis Indicator Data'!E14</f>
        <v>CHL</v>
      </c>
      <c r="F17" s="168">
        <f>IF('Crisis Indicator Data'!F14="x","x",IF(LOG('Crisis Indicator Data'!F14)&lt;F$4,0,IF(LOG('Crisis Indicator Data'!F14)&gt;F$3,5,ROUND(5-(F$3-LOG('Crisis Indicator Data'!F14))/(F$3-F$4)*5,1))))</f>
        <v>4.8</v>
      </c>
      <c r="G17" s="165">
        <f>IF('Crisis Indicator Data'!F14="x","x",IF(LEN(E17)&gt;3,('Crisis Indicator Data'!F14/VLOOKUP('Impact of the crisis'!$C17,'Regional Crises'!$B$1:$R$66,4,FALSE)),'Crisis Indicator Data'!F14/VLOOKUP('Impact of the crisis'!$E17,'Country Indicator Data'!$B$4:$P$300,15,FALSE)))</f>
        <v>1</v>
      </c>
      <c r="H17" s="147">
        <f t="shared" si="0"/>
        <v>5</v>
      </c>
      <c r="I17" s="147">
        <f t="shared" si="1"/>
        <v>4.9000000000000004</v>
      </c>
      <c r="J17" s="147">
        <f>IF('Crisis Indicator Data'!G14="x","x",IF(LOG('Crisis Indicator Data'!G14)&lt;J$4,0,IF(LOG('Crisis Indicator Data'!G14)&gt;J$3,5,ROUND(5-(J$3-LOG('Crisis Indicator Data'!G14))/(J$3-J$4)*5,1))))</f>
        <v>4.3</v>
      </c>
      <c r="K17" s="165">
        <f>IF('Crisis Indicator Data'!G14="x","x",IF(LEN(E17)&gt;3,('Crisis Indicator Data'!G14/VLOOKUP('Impact of the crisis'!$C17,'Regional Crises'!$B$1:$R$66,5,FALSE)),'Crisis Indicator Data'!G14/VLOOKUP('Impact of the crisis'!$E17,'Country Indicator Data'!$B$4:$P$300,14,FALSE)))</f>
        <v>1</v>
      </c>
      <c r="L17" s="147">
        <f t="shared" si="2"/>
        <v>5</v>
      </c>
      <c r="M17" s="147">
        <f t="shared" si="3"/>
        <v>4.6500000000000004</v>
      </c>
      <c r="N17" s="147">
        <f t="shared" si="4"/>
        <v>4.8</v>
      </c>
      <c r="O17" s="147">
        <f>IF('Crisis Indicator Data'!H14="x","x",IF('Crisis Indicator Data'!H14=0,0,IF(LOG('Crisis Indicator Data'!H14)&lt;O$4,0,IF(LOG('Crisis Indicator Data'!H14)&gt;O$3,5,ROUND(5-(O$3-LOG('Crisis Indicator Data'!H14))/(O$3-O$4)*5,1)))))</f>
        <v>4.4000000000000004</v>
      </c>
      <c r="P17" s="165">
        <f>IF('Crisis Indicator Data'!H14="x","x",'Crisis Indicator Data'!H14/'Crisis Indicator Data'!G14)</f>
        <v>0.66981228320750863</v>
      </c>
      <c r="Q17" s="147">
        <f t="shared" si="5"/>
        <v>3.3</v>
      </c>
      <c r="R17" s="147">
        <f t="shared" si="6"/>
        <v>3.85</v>
      </c>
      <c r="S17" s="147">
        <f>IF('Crisis Indicator Data'!I14="x","x",IF('Crisis Indicator Data'!I14=0,0,IF(LOG('Crisis Indicator Data'!I14)&lt;S$4,0,IF(LOG('Crisis Indicator Data'!I14)&gt;S$3,5,ROUND(5-(S$3-LOG('Crisis Indicator Data'!I14))/(S$3-S$4)*5,1)))))</f>
        <v>3.8</v>
      </c>
      <c r="T17" s="165">
        <f>IF('Crisis Indicator Data'!H14="x","x",IF('Crisis Indicator Data'!I14="x","x",'Crisis Indicator Data'!I14/'Crisis Indicator Data'!H14))</f>
        <v>3.3813114005026276E-2</v>
      </c>
      <c r="U17" s="147">
        <f t="shared" si="7"/>
        <v>1.1000000000000001</v>
      </c>
      <c r="V17" s="147">
        <f t="shared" si="8"/>
        <v>2.5</v>
      </c>
      <c r="W17" s="147">
        <f>IF('Crisis Indicator Data'!L14="x","x",IF('Crisis Indicator Data'!L14=0,0,IF(LOG('Crisis Indicator Data'!L14)&lt;W$4,0,IF(LOG('Crisis Indicator Data'!L14)&gt;W$3,5,ROUND(5-(W$3-LOG('Crisis Indicator Data'!L14))/(W$3-W$4)*5,1)))))</f>
        <v>2.2000000000000002</v>
      </c>
      <c r="X17" s="166">
        <f>IF(OR('Crisis Indicator Data'!L14="x",'Crisis Indicator Data'!H14="x"),"x",'Crisis Indicator Data'!L14/'Crisis Indicator Data'!H14)</f>
        <v>2.5131368517249256E-6</v>
      </c>
      <c r="Y17" s="147">
        <f t="shared" si="9"/>
        <v>0.1</v>
      </c>
      <c r="Z17" s="147">
        <f t="shared" si="10"/>
        <v>1.2</v>
      </c>
      <c r="AA17" s="147">
        <f t="shared" si="11"/>
        <v>1.9</v>
      </c>
      <c r="AB17" s="167">
        <f t="shared" si="12"/>
        <v>3</v>
      </c>
    </row>
    <row r="18" spans="1:28" x14ac:dyDescent="0.25">
      <c r="A18" s="169" t="str">
        <f>'Crisis Indicator Data'!A15</f>
        <v>Multiple crises in Cameroon</v>
      </c>
      <c r="B18" s="170" t="str">
        <f>'Crisis Indicator Data'!B15</f>
        <v>Conflict,Displacement</v>
      </c>
      <c r="C18" s="170" t="str">
        <f>'Crisis Indicator Data'!C15</f>
        <v>CMR001</v>
      </c>
      <c r="D18" s="170" t="str">
        <f>'Crisis Indicator Data'!D15</f>
        <v>Cameroon</v>
      </c>
      <c r="E18" s="171" t="str">
        <f>'Crisis Indicator Data'!E15</f>
        <v>CMR</v>
      </c>
      <c r="F18" s="168">
        <f>IF('Crisis Indicator Data'!F15="x","x",IF(LOG('Crisis Indicator Data'!F15)&lt;F$4,0,IF(LOG('Crisis Indicator Data'!F15)&gt;F$3,5,ROUND(5-(F$3-LOG('Crisis Indicator Data'!F15))/(F$3-F$4)*5,1))))</f>
        <v>4.5</v>
      </c>
      <c r="G18" s="165">
        <f>IF('Crisis Indicator Data'!F15="x","x",IF(LEN(E18)&gt;3,('Crisis Indicator Data'!F15/VLOOKUP('Impact of the crisis'!$C18,'Regional Crises'!$B$1:$R$66,4,FALSE)),'Crisis Indicator Data'!F15/VLOOKUP('Impact of the crisis'!$E18,'Country Indicator Data'!$B$4:$P$300,15,FALSE)))</f>
        <v>1.0057752110173257</v>
      </c>
      <c r="H18" s="147">
        <f t="shared" si="0"/>
        <v>5</v>
      </c>
      <c r="I18" s="147">
        <f t="shared" si="1"/>
        <v>4.75</v>
      </c>
      <c r="J18" s="147">
        <f>IF('Crisis Indicator Data'!G15="x","x",IF(LOG('Crisis Indicator Data'!G15)&lt;J$4,0,IF(LOG('Crisis Indicator Data'!G15)&gt;J$3,5,ROUND(5-(J$3-LOG('Crisis Indicator Data'!G15))/(J$3-J$4)*5,1))))</f>
        <v>4.8</v>
      </c>
      <c r="K18" s="165">
        <f>IF('Crisis Indicator Data'!G15="x","x",IF(LEN(E18)&gt;3,('Crisis Indicator Data'!G15/VLOOKUP('Impact of the crisis'!$C18,'Regional Crises'!$B$1:$R$66,5,FALSE)),'Crisis Indicator Data'!G15/VLOOKUP('Impact of the crisis'!$E18,'Country Indicator Data'!$B$4:$P$300,14,FALSE)))</f>
        <v>1</v>
      </c>
      <c r="L18" s="147">
        <f t="shared" si="2"/>
        <v>5</v>
      </c>
      <c r="M18" s="147">
        <f t="shared" si="3"/>
        <v>4.9000000000000004</v>
      </c>
      <c r="N18" s="147">
        <f t="shared" si="4"/>
        <v>4.8</v>
      </c>
      <c r="O18" s="147">
        <f>IF('Crisis Indicator Data'!H15="x","x",IF('Crisis Indicator Data'!H15=0,0,IF(LOG('Crisis Indicator Data'!H15)&lt;O$4,0,IF(LOG('Crisis Indicator Data'!H15)&gt;O$3,5,ROUND(5-(O$3-LOG('Crisis Indicator Data'!H15))/(O$3-O$4)*5,1)))))</f>
        <v>3.5</v>
      </c>
      <c r="P18" s="165">
        <f>IF('Crisis Indicator Data'!H15="x","x",'Crisis Indicator Data'!H15/'Crisis Indicator Data'!G15)</f>
        <v>0.13702873010787142</v>
      </c>
      <c r="Q18" s="147">
        <f t="shared" si="5"/>
        <v>0.6</v>
      </c>
      <c r="R18" s="147">
        <f t="shared" si="6"/>
        <v>2.0499999999999998</v>
      </c>
      <c r="S18" s="147">
        <f>IF('Crisis Indicator Data'!I15="x","x",IF('Crisis Indicator Data'!I15=0,0,IF(LOG('Crisis Indicator Data'!I15)&lt;S$4,0,IF(LOG('Crisis Indicator Data'!I15)&gt;S$3,5,ROUND(5-(S$3-LOG('Crisis Indicator Data'!I15))/(S$3-S$4)*5,1)))))</f>
        <v>4.8</v>
      </c>
      <c r="T18" s="165">
        <f>IF('Crisis Indicator Data'!H15="x","x",IF('Crisis Indicator Data'!I15="x","x",'Crisis Indicator Data'!I15/'Crisis Indicator Data'!H15))</f>
        <v>0.56897895557287603</v>
      </c>
      <c r="U18" s="147">
        <f t="shared" si="7"/>
        <v>5</v>
      </c>
      <c r="V18" s="147">
        <f t="shared" si="8"/>
        <v>4.9000000000000004</v>
      </c>
      <c r="W18" s="147">
        <f>IF('Crisis Indicator Data'!L15="x","x",IF('Crisis Indicator Data'!L15=0,0,IF(LOG('Crisis Indicator Data'!L15)&lt;W$4,0,IF(LOG('Crisis Indicator Data'!L15)&gt;W$3,5,ROUND(5-(W$3-LOG('Crisis Indicator Data'!L15))/(W$3-W$4)*5,1)))))</f>
        <v>3.7</v>
      </c>
      <c r="X18" s="166">
        <f>IF(OR('Crisis Indicator Data'!L15="x",'Crisis Indicator Data'!H15="x"),"x",'Crisis Indicator Data'!L15/'Crisis Indicator Data'!H15)</f>
        <v>9.9246557547414912E-5</v>
      </c>
      <c r="Y18" s="147">
        <f t="shared" si="9"/>
        <v>5</v>
      </c>
      <c r="Z18" s="147">
        <f t="shared" si="10"/>
        <v>4.4000000000000004</v>
      </c>
      <c r="AA18" s="147">
        <f t="shared" si="11"/>
        <v>4.7</v>
      </c>
      <c r="AB18" s="167">
        <f t="shared" si="12"/>
        <v>3.7</v>
      </c>
    </row>
    <row r="19" spans="1:28" x14ac:dyDescent="0.25">
      <c r="A19" s="169" t="str">
        <f>'Crisis Indicator Data'!A16</f>
        <v>Lake Chad basin crisis in Cameroon</v>
      </c>
      <c r="B19" s="170" t="str">
        <f>'Crisis Indicator Data'!B16</f>
        <v>Conflict</v>
      </c>
      <c r="C19" s="170" t="str">
        <f>'Crisis Indicator Data'!C16</f>
        <v>CMR002</v>
      </c>
      <c r="D19" s="170" t="str">
        <f>'Crisis Indicator Data'!D16</f>
        <v>Cameroon</v>
      </c>
      <c r="E19" s="171" t="str">
        <f>'Crisis Indicator Data'!E16</f>
        <v>CMR</v>
      </c>
      <c r="F19" s="168">
        <f>IF('Crisis Indicator Data'!F16="x","x",IF(LOG('Crisis Indicator Data'!F16)&lt;F$4,0,IF(LOG('Crisis Indicator Data'!F16)&gt;F$3,5,ROUND(5-(F$3-LOG('Crisis Indicator Data'!F16))/(F$3-F$4)*5,1))))</f>
        <v>2.6</v>
      </c>
      <c r="G19" s="165">
        <f>IF('Crisis Indicator Data'!F16="x","x",IF(LEN(E19)&gt;3,('Crisis Indicator Data'!F16/VLOOKUP('Impact of the crisis'!$C19,'Regional Crises'!$B$1:$R$66,4,FALSE)),'Crisis Indicator Data'!F16/VLOOKUP('Impact of the crisis'!$E19,'Country Indicator Data'!$B$4:$P$300,15,FALSE)))</f>
        <v>7.3010936938080431E-2</v>
      </c>
      <c r="H19" s="147">
        <f t="shared" si="0"/>
        <v>0.3</v>
      </c>
      <c r="I19" s="147">
        <f t="shared" si="1"/>
        <v>1.45</v>
      </c>
      <c r="J19" s="147">
        <f>IF('Crisis Indicator Data'!G16="x","x",IF(LOG('Crisis Indicator Data'!G16)&lt;J$4,0,IF(LOG('Crisis Indicator Data'!G16)&gt;J$3,5,ROUND(5-(J$3-LOG('Crisis Indicator Data'!G16))/(J$3-J$4)*5,1))))</f>
        <v>2.4</v>
      </c>
      <c r="K19" s="165">
        <f>IF('Crisis Indicator Data'!G16="x","x",IF(LEN(E19)&gt;3,('Crisis Indicator Data'!G16/VLOOKUP('Impact of the crisis'!$C19,'Regional Crises'!$B$1:$R$66,5,FALSE)),'Crisis Indicator Data'!G16/VLOOKUP('Impact of the crisis'!$E19,'Country Indicator Data'!$B$4:$P$300,14,FALSE)))</f>
        <v>0.18437822635195272</v>
      </c>
      <c r="L19" s="147">
        <f t="shared" si="2"/>
        <v>0.9</v>
      </c>
      <c r="M19" s="147">
        <f t="shared" si="3"/>
        <v>1.65</v>
      </c>
      <c r="N19" s="147">
        <f t="shared" si="4"/>
        <v>1.6</v>
      </c>
      <c r="O19" s="147">
        <f>IF('Crisis Indicator Data'!H16="x","x",IF('Crisis Indicator Data'!H16=0,0,IF(LOG('Crisis Indicator Data'!H16)&lt;O$4,0,IF(LOG('Crisis Indicator Data'!H16)&gt;O$3,5,ROUND(5-(O$3-LOG('Crisis Indicator Data'!H16))/(O$3-O$4)*5,1)))))</f>
        <v>2.6</v>
      </c>
      <c r="P19" s="165">
        <f>IF('Crisis Indicator Data'!H16="x","x",'Crisis Indicator Data'!H16/'Crisis Indicator Data'!G16)</f>
        <v>0.23595288665765593</v>
      </c>
      <c r="Q19" s="147">
        <f t="shared" si="5"/>
        <v>1.1000000000000001</v>
      </c>
      <c r="R19" s="147">
        <f t="shared" si="6"/>
        <v>1.85</v>
      </c>
      <c r="S19" s="147">
        <f>IF('Crisis Indicator Data'!I16="x","x",IF('Crisis Indicator Data'!I16=0,0,IF(LOG('Crisis Indicator Data'!I16)&lt;S$4,0,IF(LOG('Crisis Indicator Data'!I16)&gt;S$3,5,ROUND(5-(S$3-LOG('Crisis Indicator Data'!I16))/(S$3-S$4)*5,1)))))</f>
        <v>4.0999999999999996</v>
      </c>
      <c r="T19" s="165">
        <f>IF('Crisis Indicator Data'!H16="x","x",IF('Crisis Indicator Data'!I16="x","x",'Crisis Indicator Data'!I16/'Crisis Indicator Data'!H16))</f>
        <v>0.63338788870703766</v>
      </c>
      <c r="U19" s="147">
        <f t="shared" si="7"/>
        <v>5</v>
      </c>
      <c r="V19" s="147">
        <f t="shared" si="8"/>
        <v>4.5999999999999996</v>
      </c>
      <c r="W19" s="147">
        <f>IF('Crisis Indicator Data'!L16="x","x",IF('Crisis Indicator Data'!L16=0,0,IF(LOG('Crisis Indicator Data'!L16)&lt;W$4,0,IF(LOG('Crisis Indicator Data'!L16)&gt;W$3,5,ROUND(5-(W$3-LOG('Crisis Indicator Data'!L16))/(W$3-W$4)*5,1)))))</f>
        <v>3.2</v>
      </c>
      <c r="X19" s="166">
        <f>IF(OR('Crisis Indicator Data'!L16="x",'Crisis Indicator Data'!H16="x"),"x",'Crisis Indicator Data'!L16/'Crisis Indicator Data'!H16)</f>
        <v>1.3993453355155483E-4</v>
      </c>
      <c r="Y19" s="147">
        <f t="shared" si="9"/>
        <v>5</v>
      </c>
      <c r="Z19" s="147">
        <f t="shared" si="10"/>
        <v>4.0999999999999996</v>
      </c>
      <c r="AA19" s="147">
        <f t="shared" si="11"/>
        <v>4.4000000000000004</v>
      </c>
      <c r="AB19" s="167">
        <f t="shared" si="12"/>
        <v>3.4</v>
      </c>
    </row>
    <row r="20" spans="1:28" x14ac:dyDescent="0.25">
      <c r="A20" s="169" t="str">
        <f>'Crisis Indicator Data'!A17</f>
        <v>Anglophone Crisis in Cameroon</v>
      </c>
      <c r="B20" s="170" t="str">
        <f>'Crisis Indicator Data'!B17</f>
        <v>Conflict</v>
      </c>
      <c r="C20" s="170" t="str">
        <f>'Crisis Indicator Data'!C17</f>
        <v>CMR003</v>
      </c>
      <c r="D20" s="170" t="str">
        <f>'Crisis Indicator Data'!D17</f>
        <v>Cameroon</v>
      </c>
      <c r="E20" s="171" t="str">
        <f>'Crisis Indicator Data'!E17</f>
        <v>CMR</v>
      </c>
      <c r="F20" s="168">
        <f>IF('Crisis Indicator Data'!F17="x","x",IF(LOG('Crisis Indicator Data'!F17)&lt;F$4,0,IF(LOG('Crisis Indicator Data'!F17)&gt;F$3,5,ROUND(5-(F$3-LOG('Crisis Indicator Data'!F17))/(F$3-F$4)*5,1))))</f>
        <v>3.2</v>
      </c>
      <c r="G20" s="165">
        <f>IF('Crisis Indicator Data'!F17="x","x",IF(LEN(E20)&gt;3,('Crisis Indicator Data'!F17/VLOOKUP('Impact of the crisis'!$C20,'Regional Crises'!$B$1:$R$66,4,FALSE)),'Crisis Indicator Data'!F17/VLOOKUP('Impact of the crisis'!$E20,'Country Indicator Data'!$B$4:$P$300,15,FALSE)))</f>
        <v>0.18620084195384062</v>
      </c>
      <c r="H20" s="147">
        <f t="shared" si="0"/>
        <v>0.8</v>
      </c>
      <c r="I20" s="147">
        <f t="shared" si="1"/>
        <v>2</v>
      </c>
      <c r="J20" s="147">
        <f>IF('Crisis Indicator Data'!G17="x","x",IF(LOG('Crisis Indicator Data'!G17)&lt;J$4,0,IF(LOG('Crisis Indicator Data'!G17)&gt;J$3,5,ROUND(5-(J$3-LOG('Crisis Indicator Data'!G17))/(J$3-J$4)*5,1))))</f>
        <v>3.9</v>
      </c>
      <c r="K20" s="165">
        <f>IF('Crisis Indicator Data'!G17="x","x",IF(LEN(E20)&gt;3,('Crisis Indicator Data'!G17/VLOOKUP('Impact of the crisis'!$C20,'Regional Crises'!$B$1:$R$66,5,FALSE)),'Crisis Indicator Data'!G17/VLOOKUP('Impact of the crisis'!$E20,'Country Indicator Data'!$B$4:$P$300,14,FALSE)))</f>
        <v>0.52871230730891094</v>
      </c>
      <c r="L20" s="147">
        <f t="shared" si="2"/>
        <v>2.6</v>
      </c>
      <c r="M20" s="147">
        <f t="shared" si="3"/>
        <v>3.25</v>
      </c>
      <c r="N20" s="147">
        <f t="shared" si="4"/>
        <v>2.7</v>
      </c>
      <c r="O20" s="147">
        <f>IF('Crisis Indicator Data'!H17="x","x",IF('Crisis Indicator Data'!H17=0,0,IF(LOG('Crisis Indicator Data'!H17)&lt;O$4,0,IF(LOG('Crisis Indicator Data'!H17)&gt;O$3,5,ROUND(5-(O$3-LOG('Crisis Indicator Data'!H17))/(O$3-O$4)*5,1)))))</f>
        <v>2.9</v>
      </c>
      <c r="P20" s="165">
        <f>IF('Crisis Indicator Data'!H17="x","x",'Crisis Indicator Data'!H17/'Crisis Indicator Data'!G17)</f>
        <v>0.11352770857181335</v>
      </c>
      <c r="Q20" s="147">
        <f t="shared" si="5"/>
        <v>0.5</v>
      </c>
      <c r="R20" s="147">
        <f t="shared" si="6"/>
        <v>1.7</v>
      </c>
      <c r="S20" s="147">
        <f>IF('Crisis Indicator Data'!I17="x","x",IF('Crisis Indicator Data'!I17=0,0,IF(LOG('Crisis Indicator Data'!I17)&lt;S$4,0,IF(LOG('Crisis Indicator Data'!I17)&gt;S$3,5,ROUND(5-(S$3-LOG('Crisis Indicator Data'!I17))/(S$3-S$4)*5,1)))))</f>
        <v>4.4000000000000004</v>
      </c>
      <c r="T20" s="165">
        <f>IF('Crisis Indicator Data'!H17="x","x",IF('Crisis Indicator Data'!I17="x","x",'Crisis Indicator Data'!I17/'Crisis Indicator Data'!H17))</f>
        <v>0.69810201660735471</v>
      </c>
      <c r="U20" s="147">
        <f t="shared" si="7"/>
        <v>5</v>
      </c>
      <c r="V20" s="147">
        <f t="shared" si="8"/>
        <v>4.7</v>
      </c>
      <c r="W20" s="147">
        <f>IF('Crisis Indicator Data'!L17="x","x",IF('Crisis Indicator Data'!L17=0,0,IF(LOG('Crisis Indicator Data'!L17)&lt;W$4,0,IF(LOG('Crisis Indicator Data'!L17)&gt;W$3,5,ROUND(5-(W$3-LOG('Crisis Indicator Data'!L17))/(W$3-W$4)*5,1)))))</f>
        <v>3.3</v>
      </c>
      <c r="X20" s="166">
        <f>IF(OR('Crisis Indicator Data'!L17="x",'Crisis Indicator Data'!H17="x"),"x",'Crisis Indicator Data'!L17/'Crisis Indicator Data'!H17)</f>
        <v>1.2040332147093713E-4</v>
      </c>
      <c r="Y20" s="147">
        <f t="shared" si="9"/>
        <v>5</v>
      </c>
      <c r="Z20" s="147">
        <f t="shared" si="10"/>
        <v>4.2</v>
      </c>
      <c r="AA20" s="147">
        <f t="shared" si="11"/>
        <v>4.5</v>
      </c>
      <c r="AB20" s="167">
        <f t="shared" si="12"/>
        <v>3.4</v>
      </c>
    </row>
    <row r="21" spans="1:28" x14ac:dyDescent="0.25">
      <c r="A21" s="169" t="str">
        <f>'Crisis Indicator Data'!A18</f>
        <v>CAR refugees in Cameroon</v>
      </c>
      <c r="B21" s="170" t="str">
        <f>'Crisis Indicator Data'!B18</f>
        <v>Conflict,Displacement</v>
      </c>
      <c r="C21" s="170" t="str">
        <f>'Crisis Indicator Data'!C18</f>
        <v>CMR004</v>
      </c>
      <c r="D21" s="170" t="str">
        <f>'Crisis Indicator Data'!D18</f>
        <v>Cameroon</v>
      </c>
      <c r="E21" s="171" t="str">
        <f>'Crisis Indicator Data'!E18</f>
        <v>CMR</v>
      </c>
      <c r="F21" s="168">
        <f>IF('Crisis Indicator Data'!F18="x","x",IF(LOG('Crisis Indicator Data'!F18)&lt;F$4,0,IF(LOG('Crisis Indicator Data'!F18)&gt;F$3,5,ROUND(5-(F$3-LOG('Crisis Indicator Data'!F18))/(F$3-F$4)*5,1))))</f>
        <v>3.9</v>
      </c>
      <c r="G21" s="165">
        <f>IF('Crisis Indicator Data'!F18="x","x",IF(LEN(E21)&gt;3,('Crisis Indicator Data'!F18/VLOOKUP('Impact of the crisis'!$C21,'Regional Crises'!$B$1:$R$66,4,FALSE)),'Crisis Indicator Data'!F18/VLOOKUP('Impact of the crisis'!$E21,'Country Indicator Data'!$B$4:$P$300,15,FALSE)))</f>
        <v>0.48934441835374753</v>
      </c>
      <c r="H21" s="147">
        <f t="shared" si="0"/>
        <v>2.4</v>
      </c>
      <c r="I21" s="147">
        <f t="shared" si="1"/>
        <v>3.15</v>
      </c>
      <c r="J21" s="147">
        <f>IF('Crisis Indicator Data'!G18="x","x",IF(LOG('Crisis Indicator Data'!G18)&lt;J$4,0,IF(LOG('Crisis Indicator Data'!G18)&gt;J$3,5,ROUND(5-(J$3-LOG('Crisis Indicator Data'!G18))/(J$3-J$4)*5,1))))</f>
        <v>2.5</v>
      </c>
      <c r="K21" s="165">
        <f>IF('Crisis Indicator Data'!G18="x","x",IF(LEN(E21)&gt;3,('Crisis Indicator Data'!G18/VLOOKUP('Impact of the crisis'!$C21,'Regional Crises'!$B$1:$R$66,5,FALSE)),'Crisis Indicator Data'!G18/VLOOKUP('Impact of the crisis'!$E21,'Country Indicator Data'!$B$4:$P$300,14,FALSE)))</f>
        <v>0.20114635622485671</v>
      </c>
      <c r="L21" s="147">
        <f t="shared" si="2"/>
        <v>1</v>
      </c>
      <c r="M21" s="147">
        <f t="shared" si="3"/>
        <v>1.75</v>
      </c>
      <c r="N21" s="147">
        <f t="shared" si="4"/>
        <v>2.5</v>
      </c>
      <c r="O21" s="147">
        <f>IF('Crisis Indicator Data'!H18="x","x",IF('Crisis Indicator Data'!H18=0,0,IF(LOG('Crisis Indicator Data'!H18)&lt;O$4,0,IF(LOG('Crisis Indicator Data'!H18)&gt;O$3,5,ROUND(5-(O$3-LOG('Crisis Indicator Data'!H18))/(O$3-O$4)*5,1)))))</f>
        <v>2.1</v>
      </c>
      <c r="P21" s="165">
        <f>IF('Crisis Indicator Data'!H18="x","x",'Crisis Indicator Data'!H18/'Crisis Indicator Data'!G18)</f>
        <v>0.10743362831858407</v>
      </c>
      <c r="Q21" s="147">
        <f t="shared" si="5"/>
        <v>0.5</v>
      </c>
      <c r="R21" s="147">
        <f t="shared" si="6"/>
        <v>1.3</v>
      </c>
      <c r="S21" s="147">
        <f>IF('Crisis Indicator Data'!I18="x","x",IF('Crisis Indicator Data'!I18=0,0,IF(LOG('Crisis Indicator Data'!I18)&lt;S$4,0,IF(LOG('Crisis Indicator Data'!I18)&gt;S$3,5,ROUND(5-(S$3-LOG('Crisis Indicator Data'!I18))/(S$3-S$4)*5,1)))))</f>
        <v>3.6</v>
      </c>
      <c r="T21" s="165">
        <f>IF('Crisis Indicator Data'!H18="x","x",IF('Crisis Indicator Data'!I18="x","x",'Crisis Indicator Data'!I18/'Crisis Indicator Data'!H18))</f>
        <v>0.57660626029654038</v>
      </c>
      <c r="U21" s="147">
        <f t="shared" si="7"/>
        <v>5</v>
      </c>
      <c r="V21" s="147">
        <f t="shared" si="8"/>
        <v>4.3</v>
      </c>
      <c r="W21" s="147">
        <f>IF('Crisis Indicator Data'!L18="x","x",IF('Crisis Indicator Data'!L18=0,0,IF(LOG('Crisis Indicator Data'!L18)&lt;W$4,0,IF(LOG('Crisis Indicator Data'!L18)&gt;W$3,5,ROUND(5-(W$3-LOG('Crisis Indicator Data'!L18))/(W$3-W$4)*5,1)))))</f>
        <v>1.3</v>
      </c>
      <c r="X21" s="166">
        <f>IF(OR('Crisis Indicator Data'!L18="x",'Crisis Indicator Data'!H18="x"),"x",'Crisis Indicator Data'!L18/'Crisis Indicator Data'!H18)</f>
        <v>1.3179571663920923E-5</v>
      </c>
      <c r="Y21" s="147">
        <f t="shared" si="9"/>
        <v>0.7</v>
      </c>
      <c r="Z21" s="147">
        <f t="shared" si="10"/>
        <v>1</v>
      </c>
      <c r="AA21" s="147">
        <f t="shared" si="11"/>
        <v>3.1</v>
      </c>
      <c r="AB21" s="167">
        <f t="shared" si="12"/>
        <v>2.2999999999999998</v>
      </c>
    </row>
    <row r="22" spans="1:28" x14ac:dyDescent="0.25">
      <c r="A22" s="169" t="str">
        <f>'Crisis Indicator Data'!A19</f>
        <v>Complex crisis in DRC</v>
      </c>
      <c r="B22" s="170" t="str">
        <f>'Crisis Indicator Data'!B19</f>
        <v>Conflict,Displacement,Socio-political</v>
      </c>
      <c r="C22" s="170" t="str">
        <f>'Crisis Indicator Data'!C19</f>
        <v>COD001</v>
      </c>
      <c r="D22" s="170" t="str">
        <f>'Crisis Indicator Data'!D19</f>
        <v>DRC</v>
      </c>
      <c r="E22" s="171" t="str">
        <f>'Crisis Indicator Data'!E19</f>
        <v>COD</v>
      </c>
      <c r="F22" s="168">
        <f>IF('Crisis Indicator Data'!F19="x","x",IF(LOG('Crisis Indicator Data'!F19)&lt;F$4,0,IF(LOG('Crisis Indicator Data'!F19)&gt;F$3,5,ROUND(5-(F$3-LOG('Crisis Indicator Data'!F19))/(F$3-F$4)*5,1))))</f>
        <v>5</v>
      </c>
      <c r="G22" s="165">
        <f>IF('Crisis Indicator Data'!F19="x","x",IF(LEN(E22)&gt;3,('Crisis Indicator Data'!F19/VLOOKUP('Impact of the crisis'!$C22,'Regional Crises'!$B$1:$R$66,4,FALSE)),'Crisis Indicator Data'!F19/VLOOKUP('Impact of the crisis'!$E22,'Country Indicator Data'!$B$4:$P$300,15,FALSE)))</f>
        <v>1.0343221366974702</v>
      </c>
      <c r="H22" s="147">
        <f t="shared" si="0"/>
        <v>5</v>
      </c>
      <c r="I22" s="147">
        <f t="shared" si="1"/>
        <v>5</v>
      </c>
      <c r="J22" s="147">
        <f>IF('Crisis Indicator Data'!G19="x","x",IF(LOG('Crisis Indicator Data'!G19)&lt;J$4,0,IF(LOG('Crisis Indicator Data'!G19)&gt;J$3,5,ROUND(5-(J$3-LOG('Crisis Indicator Data'!G19))/(J$3-J$4)*5,1))))</f>
        <v>5</v>
      </c>
      <c r="K22" s="165">
        <f>IF('Crisis Indicator Data'!G19="x","x",IF(LEN(E22)&gt;3,('Crisis Indicator Data'!G19/VLOOKUP('Impact of the crisis'!$C22,'Regional Crises'!$B$1:$R$66,5,FALSE)),'Crisis Indicator Data'!G19/VLOOKUP('Impact of the crisis'!$E22,'Country Indicator Data'!$B$4:$P$300,14,FALSE)))</f>
        <v>1</v>
      </c>
      <c r="L22" s="147">
        <f t="shared" si="2"/>
        <v>5</v>
      </c>
      <c r="M22" s="147">
        <f t="shared" si="3"/>
        <v>5</v>
      </c>
      <c r="N22" s="147">
        <f t="shared" si="4"/>
        <v>5</v>
      </c>
      <c r="O22" s="147">
        <f>IF('Crisis Indicator Data'!H19="x","x",IF('Crisis Indicator Data'!H19=0,0,IF(LOG('Crisis Indicator Data'!H19)&lt;O$4,0,IF(LOG('Crisis Indicator Data'!H19)&gt;O$3,5,ROUND(5-(O$3-LOG('Crisis Indicator Data'!H19))/(O$3-O$4)*5,1)))))</f>
        <v>4.9000000000000004</v>
      </c>
      <c r="P22" s="165">
        <f>IF('Crisis Indicator Data'!H19="x","x",'Crisis Indicator Data'!H19/'Crisis Indicator Data'!G19)</f>
        <v>0.24339681721063877</v>
      </c>
      <c r="Q22" s="147">
        <f t="shared" si="5"/>
        <v>1.2</v>
      </c>
      <c r="R22" s="147">
        <f t="shared" si="6"/>
        <v>3.0500000000000003</v>
      </c>
      <c r="S22" s="147">
        <f>IF('Crisis Indicator Data'!I19="x","x",IF('Crisis Indicator Data'!I19=0,0,IF(LOG('Crisis Indicator Data'!I19)&lt;S$4,0,IF(LOG('Crisis Indicator Data'!I19)&gt;S$3,5,ROUND(5-(S$3-LOG('Crisis Indicator Data'!I19))/(S$3-S$4)*5,1)))))</f>
        <v>5</v>
      </c>
      <c r="T22" s="165">
        <f>IF('Crisis Indicator Data'!H19="x","x",IF('Crisis Indicator Data'!I19="x","x",'Crisis Indicator Data'!I19/'Crisis Indicator Data'!H19))</f>
        <v>0.37201558893639564</v>
      </c>
      <c r="U22" s="147">
        <f t="shared" si="7"/>
        <v>5</v>
      </c>
      <c r="V22" s="147">
        <f t="shared" si="8"/>
        <v>5</v>
      </c>
      <c r="W22" s="147">
        <f>IF('Crisis Indicator Data'!L19="x","x",IF('Crisis Indicator Data'!L19=0,0,IF(LOG('Crisis Indicator Data'!L19)&lt;W$4,0,IF(LOG('Crisis Indicator Data'!L19)&gt;W$3,5,ROUND(5-(W$3-LOG('Crisis Indicator Data'!L19))/(W$3-W$4)*5,1)))))</f>
        <v>4.7</v>
      </c>
      <c r="X22" s="166">
        <f>IF(OR('Crisis Indicator Data'!L19="x",'Crisis Indicator Data'!H19="x"),"x",'Crisis Indicator Data'!L19/'Crisis Indicator Data'!H19)</f>
        <v>7.7112263044383058E-5</v>
      </c>
      <c r="Y22" s="147">
        <f t="shared" si="9"/>
        <v>3.9</v>
      </c>
      <c r="Z22" s="147">
        <f t="shared" si="10"/>
        <v>4.3</v>
      </c>
      <c r="AA22" s="147">
        <f t="shared" si="11"/>
        <v>4.7</v>
      </c>
      <c r="AB22" s="167">
        <f t="shared" si="12"/>
        <v>4</v>
      </c>
    </row>
    <row r="23" spans="1:28" x14ac:dyDescent="0.25">
      <c r="A23" s="169" t="str">
        <f>'Crisis Indicator Data'!A20</f>
        <v>Complex crisis in Congo</v>
      </c>
      <c r="B23" s="170" t="str">
        <f>'Crisis Indicator Data'!B20</f>
        <v>Conflict</v>
      </c>
      <c r="C23" s="170" t="str">
        <f>'Crisis Indicator Data'!C20</f>
        <v>COG001</v>
      </c>
      <c r="D23" s="170" t="str">
        <f>'Crisis Indicator Data'!D20</f>
        <v>Congo</v>
      </c>
      <c r="E23" s="171" t="str">
        <f>'Crisis Indicator Data'!E20</f>
        <v>COG</v>
      </c>
      <c r="F23" s="168">
        <f>IF('Crisis Indicator Data'!F20="x","x",IF(LOG('Crisis Indicator Data'!F20)&lt;F$4,0,IF(LOG('Crisis Indicator Data'!F20)&gt;F$3,5,ROUND(5-(F$3-LOG('Crisis Indicator Data'!F20))/(F$3-F$4)*5,1))))</f>
        <v>4.2</v>
      </c>
      <c r="G23" s="165">
        <f>IF('Crisis Indicator Data'!F20="x","x",IF(LEN(E23)&gt;3,('Crisis Indicator Data'!F20/VLOOKUP('Impact of the crisis'!$C23,'Regional Crises'!$B$1:$R$66,4,FALSE)),'Crisis Indicator Data'!F20/VLOOKUP('Impact of the crisis'!$E23,'Country Indicator Data'!$B$4:$P$300,15,FALSE)))</f>
        <v>1</v>
      </c>
      <c r="H23" s="147">
        <f t="shared" si="0"/>
        <v>5</v>
      </c>
      <c r="I23" s="147">
        <f t="shared" si="1"/>
        <v>4.5999999999999996</v>
      </c>
      <c r="J23" s="147">
        <f>IF('Crisis Indicator Data'!G20="x","x",IF(LOG('Crisis Indicator Data'!G20)&lt;J$4,0,IF(LOG('Crisis Indicator Data'!G20)&gt;J$3,5,ROUND(5-(J$3-LOG('Crisis Indicator Data'!G20))/(J$3-J$4)*5,1))))</f>
        <v>2.5</v>
      </c>
      <c r="K23" s="165">
        <f>IF('Crisis Indicator Data'!G20="x","x",IF(LEN(E23)&gt;3,('Crisis Indicator Data'!G20/VLOOKUP('Impact of the crisis'!$C23,'Regional Crises'!$B$1:$R$66,5,FALSE)),'Crisis Indicator Data'!G20/VLOOKUP('Impact of the crisis'!$E23,'Country Indicator Data'!$B$4:$P$300,14,FALSE)))</f>
        <v>1</v>
      </c>
      <c r="L23" s="147">
        <f t="shared" si="2"/>
        <v>5</v>
      </c>
      <c r="M23" s="147">
        <f t="shared" si="3"/>
        <v>3.75</v>
      </c>
      <c r="N23" s="147">
        <f t="shared" si="4"/>
        <v>4.2</v>
      </c>
      <c r="O23" s="147">
        <f>IF('Crisis Indicator Data'!H20="x","x",IF('Crisis Indicator Data'!H20=0,0,IF(LOG('Crisis Indicator Data'!H20)&lt;O$4,0,IF(LOG('Crisis Indicator Data'!H20)&gt;O$3,5,ROUND(5-(O$3-LOG('Crisis Indicator Data'!H20))/(O$3-O$4)*5,1)))))</f>
        <v>1.6</v>
      </c>
      <c r="P23" s="165">
        <f>IF('Crisis Indicator Data'!H20="x","x",'Crisis Indicator Data'!H20/'Crisis Indicator Data'!G20)</f>
        <v>5.0517241379310344E-2</v>
      </c>
      <c r="Q23" s="147">
        <f t="shared" si="5"/>
        <v>0.2</v>
      </c>
      <c r="R23" s="147">
        <f t="shared" si="6"/>
        <v>0.9</v>
      </c>
      <c r="S23" s="147">
        <f>IF('Crisis Indicator Data'!I20="x","x",IF('Crisis Indicator Data'!I20=0,0,IF(LOG('Crisis Indicator Data'!I20)&lt;S$4,0,IF(LOG('Crisis Indicator Data'!I20)&gt;S$3,5,ROUND(5-(S$3-LOG('Crisis Indicator Data'!I20))/(S$3-S$4)*5,1)))))</f>
        <v>3</v>
      </c>
      <c r="T23" s="165">
        <f>IF('Crisis Indicator Data'!H20="x","x",IF('Crisis Indicator Data'!I20="x","x",'Crisis Indicator Data'!I20/'Crisis Indicator Data'!H20))</f>
        <v>0.45733788395904434</v>
      </c>
      <c r="U23" s="147">
        <f t="shared" si="7"/>
        <v>5</v>
      </c>
      <c r="V23" s="147">
        <f t="shared" si="8"/>
        <v>4</v>
      </c>
      <c r="W23" s="147">
        <f>IF('Crisis Indicator Data'!L20="x","x",IF('Crisis Indicator Data'!L20=0,0,IF(LOG('Crisis Indicator Data'!L20)&lt;W$4,0,IF(LOG('Crisis Indicator Data'!L20)&gt;W$3,5,ROUND(5-(W$3-LOG('Crisis Indicator Data'!L20))/(W$3-W$4)*5,1)))))</f>
        <v>1.1000000000000001</v>
      </c>
      <c r="X23" s="166">
        <f>IF(OR('Crisis Indicator Data'!L20="x",'Crisis Indicator Data'!H20="x"),"x",'Crisis Indicator Data'!L20/'Crisis Indicator Data'!H20)</f>
        <v>2.0477815699658705E-5</v>
      </c>
      <c r="Y23" s="147">
        <f t="shared" si="9"/>
        <v>1</v>
      </c>
      <c r="Z23" s="147">
        <f t="shared" si="10"/>
        <v>1.1000000000000001</v>
      </c>
      <c r="AA23" s="147">
        <f t="shared" si="11"/>
        <v>2.8</v>
      </c>
      <c r="AB23" s="167">
        <f t="shared" si="12"/>
        <v>2</v>
      </c>
    </row>
    <row r="24" spans="1:28" x14ac:dyDescent="0.25">
      <c r="A24" s="169" t="str">
        <f>'Crisis Indicator Data'!A21</f>
        <v>Complex crisis in Colombia</v>
      </c>
      <c r="B24" s="170" t="str">
        <f>'Crisis Indicator Data'!B21</f>
        <v>Socio-political,Conflict,Violence,Floods,Displacement</v>
      </c>
      <c r="C24" s="170" t="str">
        <f>'Crisis Indicator Data'!C21</f>
        <v>COL001</v>
      </c>
      <c r="D24" s="170" t="str">
        <f>'Crisis Indicator Data'!D21</f>
        <v>Colombia</v>
      </c>
      <c r="E24" s="171" t="str">
        <f>'Crisis Indicator Data'!E21</f>
        <v>COL</v>
      </c>
      <c r="F24" s="168">
        <f>IF('Crisis Indicator Data'!F21="x","x",IF(LOG('Crisis Indicator Data'!F21)&lt;F$4,0,IF(LOG('Crisis Indicator Data'!F21)&gt;F$3,5,ROUND(5-(F$3-LOG('Crisis Indicator Data'!F21))/(F$3-F$4)*5,1))))</f>
        <v>5</v>
      </c>
      <c r="G24" s="165">
        <f>IF('Crisis Indicator Data'!F21="x","x",IF(LEN(E24)&gt;3,('Crisis Indicator Data'!F21/VLOOKUP('Impact of the crisis'!$C24,'Regional Crises'!$B$1:$R$66,4,FALSE)),'Crisis Indicator Data'!F21/VLOOKUP('Impact of the crisis'!$E24,'Country Indicator Data'!$B$4:$P$300,15,FALSE)))</f>
        <v>1</v>
      </c>
      <c r="H24" s="147">
        <f t="shared" si="0"/>
        <v>5</v>
      </c>
      <c r="I24" s="147">
        <f t="shared" si="1"/>
        <v>5</v>
      </c>
      <c r="J24" s="147">
        <f>IF('Crisis Indicator Data'!G21="x","x",IF(LOG('Crisis Indicator Data'!G21)&lt;J$4,0,IF(LOG('Crisis Indicator Data'!G21)&gt;J$3,5,ROUND(5-(J$3-LOG('Crisis Indicator Data'!G21))/(J$3-J$4)*5,1))))</f>
        <v>5</v>
      </c>
      <c r="K24" s="165">
        <f>IF('Crisis Indicator Data'!G21="x","x",IF(LEN(E24)&gt;3,('Crisis Indicator Data'!G21/VLOOKUP('Impact of the crisis'!$C24,'Regional Crises'!$B$1:$R$66,5,FALSE)),'Crisis Indicator Data'!G21/VLOOKUP('Impact of the crisis'!$E24,'Country Indicator Data'!$B$4:$P$300,14,FALSE)))</f>
        <v>1</v>
      </c>
      <c r="L24" s="147">
        <f t="shared" si="2"/>
        <v>5</v>
      </c>
      <c r="M24" s="147">
        <f t="shared" si="3"/>
        <v>5</v>
      </c>
      <c r="N24" s="147">
        <f t="shared" si="4"/>
        <v>5</v>
      </c>
      <c r="O24" s="147">
        <f>IF('Crisis Indicator Data'!H21="x","x",IF('Crisis Indicator Data'!H21=0,0,IF(LOG('Crisis Indicator Data'!H21)&lt;O$4,0,IF(LOG('Crisis Indicator Data'!H21)&gt;O$3,5,ROUND(5-(O$3-LOG('Crisis Indicator Data'!H21))/(O$3-O$4)*5,1)))))</f>
        <v>4.2</v>
      </c>
      <c r="P24" s="165">
        <f>IF('Crisis Indicator Data'!H21="x","x",'Crisis Indicator Data'!H21/'Crisis Indicator Data'!G21)</f>
        <v>0.18992248062015504</v>
      </c>
      <c r="Q24" s="147">
        <f t="shared" si="5"/>
        <v>0.9</v>
      </c>
      <c r="R24" s="147">
        <f t="shared" si="6"/>
        <v>2.5500000000000003</v>
      </c>
      <c r="S24" s="147">
        <f>IF('Crisis Indicator Data'!I21="x","x",IF('Crisis Indicator Data'!I21=0,0,IF(LOG('Crisis Indicator Data'!I21)&lt;S$4,0,IF(LOG('Crisis Indicator Data'!I21)&gt;S$3,5,ROUND(5-(S$3-LOG('Crisis Indicator Data'!I21))/(S$3-S$4)*5,1)))))</f>
        <v>5</v>
      </c>
      <c r="T24" s="165">
        <f>IF('Crisis Indicator Data'!H21="x","x",IF('Crisis Indicator Data'!I21="x","x",'Crisis Indicator Data'!I21/'Crisis Indicator Data'!H21))</f>
        <v>0.55581632653061219</v>
      </c>
      <c r="U24" s="147">
        <f t="shared" si="7"/>
        <v>5</v>
      </c>
      <c r="V24" s="147">
        <f t="shared" si="8"/>
        <v>5</v>
      </c>
      <c r="W24" s="147">
        <f>IF('Crisis Indicator Data'!L21="x","x",IF('Crisis Indicator Data'!L21=0,0,IF(LOG('Crisis Indicator Data'!L21)&lt;W$4,0,IF(LOG('Crisis Indicator Data'!L21)&gt;W$3,5,ROUND(5-(W$3-LOG('Crisis Indicator Data'!L21))/(W$3-W$4)*5,1)))))</f>
        <v>5</v>
      </c>
      <c r="X24" s="166">
        <f>IF(OR('Crisis Indicator Data'!L21="x",'Crisis Indicator Data'!H21="x"),"x",'Crisis Indicator Data'!L21/'Crisis Indicator Data'!H21)</f>
        <v>3.3479591836734694E-4</v>
      </c>
      <c r="Y24" s="147">
        <f t="shared" si="9"/>
        <v>5</v>
      </c>
      <c r="Z24" s="147">
        <f t="shared" si="10"/>
        <v>5</v>
      </c>
      <c r="AA24" s="147">
        <f t="shared" si="11"/>
        <v>5</v>
      </c>
      <c r="AB24" s="167">
        <f t="shared" si="12"/>
        <v>4.0999999999999996</v>
      </c>
    </row>
    <row r="25" spans="1:28" x14ac:dyDescent="0.25">
      <c r="A25" s="169" t="str">
        <f>'Crisis Indicator Data'!A22</f>
        <v>Venezuela displacement in Colombia</v>
      </c>
      <c r="B25" s="170" t="str">
        <f>'Crisis Indicator Data'!B22</f>
        <v>Displacement</v>
      </c>
      <c r="C25" s="170" t="str">
        <f>'Crisis Indicator Data'!C22</f>
        <v>COL002</v>
      </c>
      <c r="D25" s="170" t="str">
        <f>'Crisis Indicator Data'!D22</f>
        <v>Colombia</v>
      </c>
      <c r="E25" s="171" t="str">
        <f>'Crisis Indicator Data'!E22</f>
        <v>COL</v>
      </c>
      <c r="F25" s="168">
        <f>IF('Crisis Indicator Data'!F22="x","x",IF(LOG('Crisis Indicator Data'!F22)&lt;F$4,0,IF(LOG('Crisis Indicator Data'!F22)&gt;F$3,5,ROUND(5-(F$3-LOG('Crisis Indicator Data'!F22))/(F$3-F$4)*5,1))))</f>
        <v>5</v>
      </c>
      <c r="G25" s="165">
        <f>IF('Crisis Indicator Data'!F22="x","x",IF(LEN(E25)&gt;3,('Crisis Indicator Data'!F22/VLOOKUP('Impact of the crisis'!$C25,'Regional Crises'!$B$1:$R$66,4,FALSE)),'Crisis Indicator Data'!F22/VLOOKUP('Impact of the crisis'!$E25,'Country Indicator Data'!$B$4:$P$300,15,FALSE)))</f>
        <v>1</v>
      </c>
      <c r="H25" s="147">
        <f t="shared" si="0"/>
        <v>5</v>
      </c>
      <c r="I25" s="147">
        <f t="shared" si="1"/>
        <v>5</v>
      </c>
      <c r="J25" s="147">
        <f>IF('Crisis Indicator Data'!G22="x","x",IF(LOG('Crisis Indicator Data'!G22)&lt;J$4,0,IF(LOG('Crisis Indicator Data'!G22)&gt;J$3,5,ROUND(5-(J$3-LOG('Crisis Indicator Data'!G22))/(J$3-J$4)*5,1))))</f>
        <v>5</v>
      </c>
      <c r="K25" s="165">
        <f>IF('Crisis Indicator Data'!G22="x","x",IF(LEN(E25)&gt;3,('Crisis Indicator Data'!G22/VLOOKUP('Impact of the crisis'!$C25,'Regional Crises'!$B$1:$R$66,5,FALSE)),'Crisis Indicator Data'!G22/VLOOKUP('Impact of the crisis'!$E25,'Country Indicator Data'!$B$4:$P$300,14,FALSE)))</f>
        <v>0.70575581395348841</v>
      </c>
      <c r="L25" s="147">
        <f t="shared" si="2"/>
        <v>3.5</v>
      </c>
      <c r="M25" s="147">
        <f t="shared" si="3"/>
        <v>4.25</v>
      </c>
      <c r="N25" s="147">
        <f t="shared" si="4"/>
        <v>4.7</v>
      </c>
      <c r="O25" s="147">
        <f>IF('Crisis Indicator Data'!H22="x","x",IF('Crisis Indicator Data'!H22=0,0,IF(LOG('Crisis Indicator Data'!H22)&lt;O$4,0,IF(LOG('Crisis Indicator Data'!H22)&gt;O$3,5,ROUND(5-(O$3-LOG('Crisis Indicator Data'!H22))/(O$3-O$4)*5,1)))))</f>
        <v>3.8</v>
      </c>
      <c r="P25" s="165">
        <f>IF('Crisis Indicator Data'!H22="x","x",'Crisis Indicator Data'!H22/'Crisis Indicator Data'!G22)</f>
        <v>0.15871708268116538</v>
      </c>
      <c r="Q25" s="147">
        <f t="shared" si="5"/>
        <v>0.8</v>
      </c>
      <c r="R25" s="147">
        <f t="shared" si="6"/>
        <v>2.2999999999999998</v>
      </c>
      <c r="S25" s="147">
        <f>IF('Crisis Indicator Data'!I22="x","x",IF('Crisis Indicator Data'!I22=0,0,IF(LOG('Crisis Indicator Data'!I22)&lt;S$4,0,IF(LOG('Crisis Indicator Data'!I22)&gt;S$3,5,ROUND(5-(S$3-LOG('Crisis Indicator Data'!I22))/(S$3-S$4)*5,1)))))</f>
        <v>4.8</v>
      </c>
      <c r="T25" s="165">
        <f>IF('Crisis Indicator Data'!H22="x","x",IF('Crisis Indicator Data'!I22="x","x",'Crisis Indicator Data'!I22/'Crisis Indicator Data'!H22))</f>
        <v>0.4290657439446367</v>
      </c>
      <c r="U25" s="147">
        <f t="shared" si="7"/>
        <v>5</v>
      </c>
      <c r="V25" s="147">
        <f t="shared" si="8"/>
        <v>4.9000000000000004</v>
      </c>
      <c r="W25" s="147">
        <f>IF('Crisis Indicator Data'!L22="x","x",IF('Crisis Indicator Data'!L22=0,0,IF(LOG('Crisis Indicator Data'!L22)&lt;W$4,0,IF(LOG('Crisis Indicator Data'!L22)&gt;W$3,5,ROUND(5-(W$3-LOG('Crisis Indicator Data'!L22))/(W$3-W$4)*5,1)))))</f>
        <v>2.9</v>
      </c>
      <c r="X25" s="166">
        <f>IF(OR('Crisis Indicator Data'!L22="x",'Crisis Indicator Data'!H22="x"),"x",'Crisis Indicator Data'!L22/'Crisis Indicator Data'!H22)</f>
        <v>1.9204152249134948E-5</v>
      </c>
      <c r="Y25" s="147">
        <f t="shared" si="9"/>
        <v>1</v>
      </c>
      <c r="Z25" s="147">
        <f t="shared" si="10"/>
        <v>2</v>
      </c>
      <c r="AA25" s="147">
        <f t="shared" si="11"/>
        <v>3.9</v>
      </c>
      <c r="AB25" s="167">
        <f t="shared" si="12"/>
        <v>3.2</v>
      </c>
    </row>
    <row r="26" spans="1:28" x14ac:dyDescent="0.25">
      <c r="A26" s="169" t="str">
        <f>'Crisis Indicator Data'!A23</f>
        <v>Nicaraguan refugees in Costa Rica</v>
      </c>
      <c r="B26" s="170" t="str">
        <f>'Crisis Indicator Data'!B23</f>
        <v>Displacement</v>
      </c>
      <c r="C26" s="170" t="str">
        <f>'Crisis Indicator Data'!C23</f>
        <v>CRI002</v>
      </c>
      <c r="D26" s="170" t="str">
        <f>'Crisis Indicator Data'!D23</f>
        <v>Costa Rica</v>
      </c>
      <c r="E26" s="171" t="str">
        <f>'Crisis Indicator Data'!E23</f>
        <v>CRI</v>
      </c>
      <c r="F26" s="168">
        <f>IF('Crisis Indicator Data'!F23="x","x",IF(LOG('Crisis Indicator Data'!F23)&lt;F$4,0,IF(LOG('Crisis Indicator Data'!F23)&gt;F$3,5,ROUND(5-(F$3-LOG('Crisis Indicator Data'!F23))/(F$3-F$4)*5,1))))</f>
        <v>1.1000000000000001</v>
      </c>
      <c r="G26" s="165">
        <f>IF('Crisis Indicator Data'!F23="x","x",IF(LEN(E26)&gt;3,('Crisis Indicator Data'!F23/VLOOKUP('Impact of the crisis'!$C26,'Regional Crises'!$B$1:$R$66,4,FALSE)),'Crisis Indicator Data'!F23/VLOOKUP('Impact of the crisis'!$E26,'Country Indicator Data'!$B$4:$P$300,15,FALSE)))</f>
        <v>8.7387387387387383E-2</v>
      </c>
      <c r="H26" s="147">
        <f t="shared" si="0"/>
        <v>0.3</v>
      </c>
      <c r="I26" s="147">
        <f t="shared" si="1"/>
        <v>0.70000000000000007</v>
      </c>
      <c r="J26" s="147">
        <f>IF('Crisis Indicator Data'!G23="x","x",IF(LOG('Crisis Indicator Data'!G23)&lt;J$4,0,IF(LOG('Crisis Indicator Data'!G23)&gt;J$3,5,ROUND(5-(J$3-LOG('Crisis Indicator Data'!G23))/(J$3-J$4)*5,1))))</f>
        <v>0.2</v>
      </c>
      <c r="K26" s="165">
        <f>IF('Crisis Indicator Data'!G23="x","x",IF(LEN(E26)&gt;3,('Crisis Indicator Data'!G23/VLOOKUP('Impact of the crisis'!$C26,'Regional Crises'!$B$1:$R$66,5,FALSE)),'Crisis Indicator Data'!G23/VLOOKUP('Impact of the crisis'!$E26,'Country Indicator Data'!$B$4:$P$300,14,FALSE)))</f>
        <v>0.21118359739049394</v>
      </c>
      <c r="L26" s="147">
        <f t="shared" si="2"/>
        <v>1</v>
      </c>
      <c r="M26" s="147">
        <f t="shared" si="3"/>
        <v>0.6</v>
      </c>
      <c r="N26" s="147">
        <f t="shared" si="4"/>
        <v>0.7</v>
      </c>
      <c r="O26" s="147">
        <f>IF('Crisis Indicator Data'!H23="x","x",IF('Crisis Indicator Data'!H23=0,0,IF(LOG('Crisis Indicator Data'!H23)&lt;O$4,0,IF(LOG('Crisis Indicator Data'!H23)&gt;O$3,5,ROUND(5-(O$3-LOG('Crisis Indicator Data'!H23))/(O$3-O$4)*5,1)))))</f>
        <v>1.5</v>
      </c>
      <c r="P26" s="165">
        <f>IF('Crisis Indicator Data'!H23="x","x",'Crisis Indicator Data'!H23/'Crisis Indicator Data'!G23)</f>
        <v>0.21800529567519858</v>
      </c>
      <c r="Q26" s="147">
        <f t="shared" si="5"/>
        <v>1.1000000000000001</v>
      </c>
      <c r="R26" s="147">
        <f t="shared" si="6"/>
        <v>1.3</v>
      </c>
      <c r="S26" s="147">
        <f>IF('Crisis Indicator Data'!I23="x","x",IF('Crisis Indicator Data'!I23=0,0,IF(LOG('Crisis Indicator Data'!I23)&lt;S$4,0,IF(LOG('Crisis Indicator Data'!I23)&gt;S$3,5,ROUND(5-(S$3-LOG('Crisis Indicator Data'!I23))/(S$3-S$4)*5,1)))))</f>
        <v>3.3</v>
      </c>
      <c r="T26" s="165">
        <f>IF('Crisis Indicator Data'!H23="x","x",IF('Crisis Indicator Data'!I23="x","x",'Crisis Indicator Data'!I23/'Crisis Indicator Data'!H23))</f>
        <v>0.80971659919028338</v>
      </c>
      <c r="U26" s="147">
        <f t="shared" si="7"/>
        <v>5</v>
      </c>
      <c r="V26" s="147">
        <f t="shared" si="8"/>
        <v>4.2</v>
      </c>
      <c r="W26" s="147" t="str">
        <f>IF('Crisis Indicator Data'!L23="x","x",IF('Crisis Indicator Data'!L23=0,0,IF(LOG('Crisis Indicator Data'!L23)&lt;W$4,0,IF(LOG('Crisis Indicator Data'!L23)&gt;W$3,5,ROUND(5-(W$3-LOG('Crisis Indicator Data'!L23))/(W$3-W$4)*5,1)))))</f>
        <v>x</v>
      </c>
      <c r="X26" s="166" t="str">
        <f>IF(OR('Crisis Indicator Data'!L23="x",'Crisis Indicator Data'!H23="x"),"x",'Crisis Indicator Data'!L23/'Crisis Indicator Data'!H23)</f>
        <v>x</v>
      </c>
      <c r="Y26" s="147" t="str">
        <f t="shared" si="9"/>
        <v>x</v>
      </c>
      <c r="Z26" s="147" t="str">
        <f t="shared" si="10"/>
        <v>x</v>
      </c>
      <c r="AA26" s="147">
        <f t="shared" si="11"/>
        <v>4.2</v>
      </c>
      <c r="AB26" s="167">
        <f t="shared" si="12"/>
        <v>3.1</v>
      </c>
    </row>
    <row r="27" spans="1:28" x14ac:dyDescent="0.25">
      <c r="A27" s="169" t="str">
        <f>'Crisis Indicator Data'!A24</f>
        <v>Multiple crises in Djibouti</v>
      </c>
      <c r="B27" s="170" t="str">
        <f>'Crisis Indicator Data'!B24</f>
        <v>Displacement,Drought</v>
      </c>
      <c r="C27" s="170" t="str">
        <f>'Crisis Indicator Data'!C24</f>
        <v>DJI001</v>
      </c>
      <c r="D27" s="170" t="str">
        <f>'Crisis Indicator Data'!D24</f>
        <v>Djibouti</v>
      </c>
      <c r="E27" s="171" t="str">
        <f>'Crisis Indicator Data'!E24</f>
        <v>DJI</v>
      </c>
      <c r="F27" s="168">
        <f>IF('Crisis Indicator Data'!F24="x","x",IF(LOG('Crisis Indicator Data'!F24)&lt;F$4,0,IF(LOG('Crisis Indicator Data'!F24)&gt;F$3,5,ROUND(5-(F$3-LOG('Crisis Indicator Data'!F24))/(F$3-F$4)*5,1))))</f>
        <v>2.2999999999999998</v>
      </c>
      <c r="G27" s="165">
        <f>IF('Crisis Indicator Data'!F24="x","x",IF(LEN(E27)&gt;3,('Crisis Indicator Data'!F24/VLOOKUP('Impact of the crisis'!$C27,'Regional Crises'!$B$1:$R$66,4,FALSE)),'Crisis Indicator Data'!F24/VLOOKUP('Impact of the crisis'!$E27,'Country Indicator Data'!$B$4:$P$300,15,FALSE)))</f>
        <v>1</v>
      </c>
      <c r="H27" s="147">
        <f t="shared" si="0"/>
        <v>5</v>
      </c>
      <c r="I27" s="147">
        <f t="shared" si="1"/>
        <v>3.65</v>
      </c>
      <c r="J27" s="147">
        <f>IF('Crisis Indicator Data'!G24="x","x",IF(LOG('Crisis Indicator Data'!G24)&lt;J$4,0,IF(LOG('Crisis Indicator Data'!G24)&gt;J$3,5,ROUND(5-(J$3-LOG('Crisis Indicator Data'!G24))/(J$3-J$4)*5,1))))</f>
        <v>0.2</v>
      </c>
      <c r="K27" s="165">
        <f>IF('Crisis Indicator Data'!G24="x","x",IF(LEN(E27)&gt;3,('Crisis Indicator Data'!G24/VLOOKUP('Impact of the crisis'!$C27,'Regional Crises'!$B$1:$R$66,5,FALSE)),'Crisis Indicator Data'!G24/VLOOKUP('Impact of the crisis'!$E27,'Country Indicator Data'!$B$4:$P$300,14,FALSE)))</f>
        <v>1</v>
      </c>
      <c r="L27" s="147">
        <f t="shared" si="2"/>
        <v>5</v>
      </c>
      <c r="M27" s="147">
        <f t="shared" si="3"/>
        <v>2.6</v>
      </c>
      <c r="N27" s="147">
        <f t="shared" si="4"/>
        <v>3.2</v>
      </c>
      <c r="O27" s="147">
        <f>IF('Crisis Indicator Data'!H24="x","x",IF('Crisis Indicator Data'!H24=0,0,IF(LOG('Crisis Indicator Data'!H24)&lt;O$4,0,IF(LOG('Crisis Indicator Data'!H24)&gt;O$3,5,ROUND(5-(O$3-LOG('Crisis Indicator Data'!H24))/(O$3-O$4)*5,1)))))</f>
        <v>2.2999999999999998</v>
      </c>
      <c r="P27" s="165">
        <f>IF('Crisis Indicator Data'!H24="x","x",'Crisis Indicator Data'!H24/'Crisis Indicator Data'!G24)</f>
        <v>0.60744500846023686</v>
      </c>
      <c r="Q27" s="147">
        <f t="shared" si="5"/>
        <v>3</v>
      </c>
      <c r="R27" s="147">
        <f t="shared" si="6"/>
        <v>2.65</v>
      </c>
      <c r="S27" s="147">
        <f>IF('Crisis Indicator Data'!I24="x","x",IF('Crisis Indicator Data'!I24=0,0,IF(LOG('Crisis Indicator Data'!I24)&lt;S$4,0,IF(LOG('Crisis Indicator Data'!I24)&gt;S$3,5,ROUND(5-(S$3-LOG('Crisis Indicator Data'!I24))/(S$3-S$4)*5,1)))))</f>
        <v>2.2000000000000002</v>
      </c>
      <c r="T27" s="165">
        <f>IF('Crisis Indicator Data'!H24="x","x",IF('Crisis Indicator Data'!I24="x","x",'Crisis Indicator Data'!I24/'Crisis Indicator Data'!H24))</f>
        <v>5.1532033426183843E-2</v>
      </c>
      <c r="U27" s="147">
        <f t="shared" si="7"/>
        <v>1.7</v>
      </c>
      <c r="V27" s="147">
        <f t="shared" si="8"/>
        <v>2</v>
      </c>
      <c r="W27" s="147">
        <f>IF('Crisis Indicator Data'!L24="x","x",IF('Crisis Indicator Data'!L24=0,0,IF(LOG('Crisis Indicator Data'!L24)&lt;W$4,0,IF(LOG('Crisis Indicator Data'!L24)&gt;W$3,5,ROUND(5-(W$3-LOG('Crisis Indicator Data'!L24))/(W$3-W$4)*5,1)))))</f>
        <v>1.2</v>
      </c>
      <c r="X27" s="166">
        <f>IF(OR('Crisis Indicator Data'!L24="x",'Crisis Indicator Data'!H24="x"),"x",'Crisis Indicator Data'!L24/'Crisis Indicator Data'!H24)</f>
        <v>9.749303621169916E-6</v>
      </c>
      <c r="Y27" s="147">
        <f t="shared" si="9"/>
        <v>0.5</v>
      </c>
      <c r="Z27" s="147">
        <f t="shared" si="10"/>
        <v>0.9</v>
      </c>
      <c r="AA27" s="147">
        <f t="shared" si="11"/>
        <v>1.5</v>
      </c>
      <c r="AB27" s="167">
        <f t="shared" si="12"/>
        <v>2.1</v>
      </c>
    </row>
    <row r="28" spans="1:28" x14ac:dyDescent="0.25">
      <c r="A28" s="169" t="str">
        <f>'Crisis Indicator Data'!A25</f>
        <v>Mixed migration in Djibouti</v>
      </c>
      <c r="B28" s="170" t="str">
        <f>'Crisis Indicator Data'!B25</f>
        <v>Displacement</v>
      </c>
      <c r="C28" s="170" t="str">
        <f>'Crisis Indicator Data'!C25</f>
        <v>DJI002</v>
      </c>
      <c r="D28" s="170" t="str">
        <f>'Crisis Indicator Data'!D25</f>
        <v>Djibouti</v>
      </c>
      <c r="E28" s="171" t="str">
        <f>'Crisis Indicator Data'!E25</f>
        <v>DJI</v>
      </c>
      <c r="F28" s="168">
        <f>IF('Crisis Indicator Data'!F25="x","x",IF(LOG('Crisis Indicator Data'!F25)&lt;F$4,0,IF(LOG('Crisis Indicator Data'!F25)&gt;F$3,5,ROUND(5-(F$3-LOG('Crisis Indicator Data'!F25))/(F$3-F$4)*5,1))))</f>
        <v>1.4</v>
      </c>
      <c r="G28" s="165">
        <f>IF('Crisis Indicator Data'!F25="x","x",IF(LEN(E28)&gt;3,('Crisis Indicator Data'!F25/VLOOKUP('Impact of the crisis'!$C28,'Regional Crises'!$B$1:$R$66,4,FALSE)),'Crisis Indicator Data'!F25/VLOOKUP('Impact of the crisis'!$E28,'Country Indicator Data'!$B$4:$P$300,15,FALSE)))</f>
        <v>0.31492666091458155</v>
      </c>
      <c r="H28" s="147">
        <f t="shared" si="0"/>
        <v>1.5</v>
      </c>
      <c r="I28" s="147">
        <f t="shared" si="1"/>
        <v>1.45</v>
      </c>
      <c r="J28" s="147">
        <f>IF('Crisis Indicator Data'!G25="x","x",IF(LOG('Crisis Indicator Data'!G25)&lt;J$4,0,IF(LOG('Crisis Indicator Data'!G25)&gt;J$3,5,ROUND(5-(J$3-LOG('Crisis Indicator Data'!G25))/(J$3-J$4)*5,1))))</f>
        <v>0</v>
      </c>
      <c r="K28" s="165">
        <f>IF('Crisis Indicator Data'!G25="x","x",IF(LEN(E28)&gt;3,('Crisis Indicator Data'!G25/VLOOKUP('Impact of the crisis'!$C28,'Regional Crises'!$B$1:$R$66,5,FALSE)),'Crisis Indicator Data'!G25/VLOOKUP('Impact of the crisis'!$E28,'Country Indicator Data'!$B$4:$P$300,14,FALSE)))</f>
        <v>0.57191201353637899</v>
      </c>
      <c r="L28" s="147">
        <f t="shared" si="2"/>
        <v>2.8</v>
      </c>
      <c r="M28" s="147">
        <f t="shared" si="3"/>
        <v>1.4</v>
      </c>
      <c r="N28" s="147">
        <f t="shared" si="4"/>
        <v>1.4</v>
      </c>
      <c r="O28" s="147">
        <f>IF('Crisis Indicator Data'!H25="x","x",IF('Crisis Indicator Data'!H25=0,0,IF(LOG('Crisis Indicator Data'!H25)&lt;O$4,0,IF(LOG('Crisis Indicator Data'!H25)&gt;O$3,5,ROUND(5-(O$3-LOG('Crisis Indicator Data'!H25))/(O$3-O$4)*5,1)))))</f>
        <v>0</v>
      </c>
      <c r="P28" s="165">
        <f>IF('Crisis Indicator Data'!H25="x","x",'Crisis Indicator Data'!H25/'Crisis Indicator Data'!G25)</f>
        <v>4.5857988165680472E-2</v>
      </c>
      <c r="Q28" s="147">
        <f t="shared" si="5"/>
        <v>0.2</v>
      </c>
      <c r="R28" s="147">
        <f t="shared" si="6"/>
        <v>0.1</v>
      </c>
      <c r="S28" s="147">
        <f>IF('Crisis Indicator Data'!I25="x","x",IF('Crisis Indicator Data'!I25=0,0,IF(LOG('Crisis Indicator Data'!I25)&lt;S$4,0,IF(LOG('Crisis Indicator Data'!I25)&gt;S$3,5,ROUND(5-(S$3-LOG('Crisis Indicator Data'!I25))/(S$3-S$4)*5,1)))))</f>
        <v>2.1</v>
      </c>
      <c r="T28" s="165">
        <f>IF('Crisis Indicator Data'!H25="x","x",IF('Crisis Indicator Data'!I25="x","x",'Crisis Indicator Data'!I25/'Crisis Indicator Data'!H25))</f>
        <v>1</v>
      </c>
      <c r="U28" s="147">
        <f t="shared" si="7"/>
        <v>5</v>
      </c>
      <c r="V28" s="147">
        <f t="shared" si="8"/>
        <v>3.6</v>
      </c>
      <c r="W28" s="147">
        <f>IF('Crisis Indicator Data'!L25="x","x",IF('Crisis Indicator Data'!L25=0,0,IF(LOG('Crisis Indicator Data'!L25)&lt;W$4,0,IF(LOG('Crisis Indicator Data'!L25)&gt;W$3,5,ROUND(5-(W$3-LOG('Crisis Indicator Data'!L25))/(W$3-W$4)*5,1)))))</f>
        <v>1.2</v>
      </c>
      <c r="X28" s="166">
        <f>IF(OR('Crisis Indicator Data'!L25="x",'Crisis Indicator Data'!H25="x"),"x",'Crisis Indicator Data'!L25/'Crisis Indicator Data'!H25)</f>
        <v>2.2580645161290321E-4</v>
      </c>
      <c r="Y28" s="147">
        <f t="shared" si="9"/>
        <v>5</v>
      </c>
      <c r="Z28" s="147">
        <f t="shared" si="10"/>
        <v>3.1</v>
      </c>
      <c r="AA28" s="147">
        <f t="shared" si="11"/>
        <v>3.4</v>
      </c>
      <c r="AB28" s="167">
        <f t="shared" si="12"/>
        <v>2.1</v>
      </c>
    </row>
    <row r="29" spans="1:28" x14ac:dyDescent="0.25">
      <c r="A29" s="169" t="str">
        <f>'Crisis Indicator Data'!A26</f>
        <v>Drought in Djibouti</v>
      </c>
      <c r="B29" s="170" t="str">
        <f>'Crisis Indicator Data'!B26</f>
        <v>Drought</v>
      </c>
      <c r="C29" s="170" t="str">
        <f>'Crisis Indicator Data'!C26</f>
        <v>DJI003</v>
      </c>
      <c r="D29" s="170" t="str">
        <f>'Crisis Indicator Data'!D26</f>
        <v>Djibouti</v>
      </c>
      <c r="E29" s="171" t="str">
        <f>'Crisis Indicator Data'!E26</f>
        <v>DJI</v>
      </c>
      <c r="F29" s="168">
        <f>IF('Crisis Indicator Data'!F26="x","x",IF(LOG('Crisis Indicator Data'!F26)&lt;F$4,0,IF(LOG('Crisis Indicator Data'!F26)&gt;F$3,5,ROUND(5-(F$3-LOG('Crisis Indicator Data'!F26))/(F$3-F$4)*5,1))))</f>
        <v>2.2999999999999998</v>
      </c>
      <c r="G29" s="165">
        <f>IF('Crisis Indicator Data'!F26="x","x",IF(LEN(E29)&gt;3,('Crisis Indicator Data'!F26/VLOOKUP('Impact of the crisis'!$C29,'Regional Crises'!$B$1:$R$66,4,FALSE)),'Crisis Indicator Data'!F26/VLOOKUP('Impact of the crisis'!$E29,'Country Indicator Data'!$B$4:$P$300,15,FALSE)))</f>
        <v>1</v>
      </c>
      <c r="H29" s="147">
        <f t="shared" si="0"/>
        <v>5</v>
      </c>
      <c r="I29" s="147">
        <f t="shared" si="1"/>
        <v>3.65</v>
      </c>
      <c r="J29" s="147">
        <f>IF('Crisis Indicator Data'!G26="x","x",IF(LOG('Crisis Indicator Data'!G26)&lt;J$4,0,IF(LOG('Crisis Indicator Data'!G26)&gt;J$3,5,ROUND(5-(J$3-LOG('Crisis Indicator Data'!G26))/(J$3-J$4)*5,1))))</f>
        <v>0.2</v>
      </c>
      <c r="K29" s="165">
        <f>IF('Crisis Indicator Data'!G26="x","x",IF(LEN(E29)&gt;3,('Crisis Indicator Data'!G26/VLOOKUP('Impact of the crisis'!$C29,'Regional Crises'!$B$1:$R$66,5,FALSE)),'Crisis Indicator Data'!G26/VLOOKUP('Impact of the crisis'!$E29,'Country Indicator Data'!$B$4:$P$300,14,FALSE)))</f>
        <v>1</v>
      </c>
      <c r="L29" s="147">
        <f t="shared" si="2"/>
        <v>5</v>
      </c>
      <c r="M29" s="147">
        <f t="shared" si="3"/>
        <v>2.6</v>
      </c>
      <c r="N29" s="147">
        <f t="shared" si="4"/>
        <v>3.2</v>
      </c>
      <c r="O29" s="147">
        <f>IF('Crisis Indicator Data'!H26="x","x",IF('Crisis Indicator Data'!H26=0,0,IF(LOG('Crisis Indicator Data'!H26)&lt;O$4,0,IF(LOG('Crisis Indicator Data'!H26)&gt;O$3,5,ROUND(5-(O$3-LOG('Crisis Indicator Data'!H26))/(O$3-O$4)*5,1)))))</f>
        <v>2.2000000000000002</v>
      </c>
      <c r="P29" s="165">
        <f>IF('Crisis Indicator Data'!H26="x","x",'Crisis Indicator Data'!H26/'Crisis Indicator Data'!G26)</f>
        <v>0.58121827411167515</v>
      </c>
      <c r="Q29" s="147">
        <f t="shared" si="5"/>
        <v>2.9</v>
      </c>
      <c r="R29" s="147">
        <f t="shared" si="6"/>
        <v>2.5499999999999998</v>
      </c>
      <c r="S29" s="147">
        <f>IF('Crisis Indicator Data'!I26="x","x",IF('Crisis Indicator Data'!I26=0,0,IF(LOG('Crisis Indicator Data'!I26)&lt;S$4,0,IF(LOG('Crisis Indicator Data'!I26)&gt;S$3,5,ROUND(5-(S$3-LOG('Crisis Indicator Data'!I26))/(S$3-S$4)*5,1)))))</f>
        <v>1.1000000000000001</v>
      </c>
      <c r="T29" s="165">
        <f>IF('Crisis Indicator Data'!H26="x","x",IF('Crisis Indicator Data'!I26="x","x",'Crisis Indicator Data'!I26/'Crisis Indicator Data'!H26))</f>
        <v>8.7336244541484712E-3</v>
      </c>
      <c r="U29" s="147">
        <f t="shared" si="7"/>
        <v>0.3</v>
      </c>
      <c r="V29" s="147">
        <f t="shared" si="8"/>
        <v>0.7</v>
      </c>
      <c r="W29" s="147">
        <f>IF('Crisis Indicator Data'!L26="x","x",IF('Crisis Indicator Data'!L26=0,0,IF(LOG('Crisis Indicator Data'!L26)&lt;W$4,0,IF(LOG('Crisis Indicator Data'!L26)&gt;W$3,5,ROUND(5-(W$3-LOG('Crisis Indicator Data'!L26))/(W$3-W$4)*5,1)))))</f>
        <v>0</v>
      </c>
      <c r="X29" s="166">
        <f>IF(OR('Crisis Indicator Data'!L26="x",'Crisis Indicator Data'!H26="x"),"x",'Crisis Indicator Data'!L26/'Crisis Indicator Data'!H26)</f>
        <v>0</v>
      </c>
      <c r="Y29" s="147">
        <f t="shared" si="9"/>
        <v>0</v>
      </c>
      <c r="Z29" s="147">
        <f t="shared" si="10"/>
        <v>0</v>
      </c>
      <c r="AA29" s="147">
        <f t="shared" si="11"/>
        <v>0.4</v>
      </c>
      <c r="AB29" s="167">
        <f t="shared" si="12"/>
        <v>1.6</v>
      </c>
    </row>
    <row r="30" spans="1:28" x14ac:dyDescent="0.25">
      <c r="A30" s="169" t="str">
        <f>'Crisis Indicator Data'!A27</f>
        <v>Venezuela displacement in Dominican Republic</v>
      </c>
      <c r="B30" s="170" t="str">
        <f>'Crisis Indicator Data'!B27</f>
        <v>Displacement</v>
      </c>
      <c r="C30" s="170" t="str">
        <f>'Crisis Indicator Data'!C27</f>
        <v>DOM002</v>
      </c>
      <c r="D30" s="170" t="str">
        <f>'Crisis Indicator Data'!D27</f>
        <v>Dominican Republic</v>
      </c>
      <c r="E30" s="171" t="str">
        <f>'Crisis Indicator Data'!E27</f>
        <v>DOM</v>
      </c>
      <c r="F30" s="168">
        <f>IF('Crisis Indicator Data'!F27="x","x",IF(LOG('Crisis Indicator Data'!F27)&lt;F$4,0,IF(LOG('Crisis Indicator Data'!F27)&gt;F$3,5,ROUND(5-(F$3-LOG('Crisis Indicator Data'!F27))/(F$3-F$4)*5,1))))</f>
        <v>2.8</v>
      </c>
      <c r="G30" s="165">
        <f>IF('Crisis Indicator Data'!F27="x","x",IF(LEN(E30)&gt;3,('Crisis Indicator Data'!F27/VLOOKUP('Impact of the crisis'!$C30,'Regional Crises'!$B$1:$R$66,4,FALSE)),'Crisis Indicator Data'!F27/VLOOKUP('Impact of the crisis'!$E30,'Country Indicator Data'!$B$4:$P$300,15,FALSE)))</f>
        <v>1</v>
      </c>
      <c r="H30" s="147">
        <f t="shared" si="0"/>
        <v>5</v>
      </c>
      <c r="I30" s="147">
        <f t="shared" si="1"/>
        <v>3.9</v>
      </c>
      <c r="J30" s="147">
        <f>IF('Crisis Indicator Data'!G27="x","x",IF(LOG('Crisis Indicator Data'!G27)&lt;J$4,0,IF(LOG('Crisis Indicator Data'!G27)&gt;J$3,5,ROUND(5-(J$3-LOG('Crisis Indicator Data'!G27))/(J$3-J$4)*5,1))))</f>
        <v>3.5</v>
      </c>
      <c r="K30" s="165">
        <f>IF('Crisis Indicator Data'!G27="x","x",IF(LEN(E30)&gt;3,('Crisis Indicator Data'!G27/VLOOKUP('Impact of the crisis'!$C30,'Regional Crises'!$B$1:$R$66,5,FALSE)),'Crisis Indicator Data'!G27/VLOOKUP('Impact of the crisis'!$E30,'Country Indicator Data'!$B$4:$P$300,14,FALSE)))</f>
        <v>1.2529569292568623</v>
      </c>
      <c r="L30" s="147">
        <f t="shared" si="2"/>
        <v>5</v>
      </c>
      <c r="M30" s="147">
        <f t="shared" si="3"/>
        <v>4.25</v>
      </c>
      <c r="N30" s="147">
        <f t="shared" si="4"/>
        <v>4.0999999999999996</v>
      </c>
      <c r="O30" s="147">
        <f>IF('Crisis Indicator Data'!H27="x","x",IF('Crisis Indicator Data'!H27=0,0,IF(LOG('Crisis Indicator Data'!H27)&lt;O$4,0,IF(LOG('Crisis Indicator Data'!H27)&gt;O$3,5,ROUND(5-(O$3-LOG('Crisis Indicator Data'!H27))/(O$3-O$4)*5,1)))))</f>
        <v>0.9</v>
      </c>
      <c r="P30" s="165">
        <f>IF('Crisis Indicator Data'!H27="x","x",'Crisis Indicator Data'!H27/'Crisis Indicator Data'!G27)</f>
        <v>1.0241339389081842E-2</v>
      </c>
      <c r="Q30" s="147">
        <f t="shared" si="5"/>
        <v>0</v>
      </c>
      <c r="R30" s="147">
        <f t="shared" si="6"/>
        <v>0.45</v>
      </c>
      <c r="S30" s="147">
        <f>IF('Crisis Indicator Data'!I27="x","x",IF('Crisis Indicator Data'!I27=0,0,IF(LOG('Crisis Indicator Data'!I27)&lt;S$4,0,IF(LOG('Crisis Indicator Data'!I27)&gt;S$3,5,ROUND(5-(S$3-LOG('Crisis Indicator Data'!I27))/(S$3-S$4)*5,1)))))</f>
        <v>2.9</v>
      </c>
      <c r="T30" s="165">
        <f>IF('Crisis Indicator Data'!H27="x","x",IF('Crisis Indicator Data'!I27="x","x",'Crisis Indicator Data'!I27/'Crisis Indicator Data'!H27))</f>
        <v>1</v>
      </c>
      <c r="U30" s="147">
        <f t="shared" si="7"/>
        <v>5</v>
      </c>
      <c r="V30" s="147">
        <f t="shared" si="8"/>
        <v>4</v>
      </c>
      <c r="W30" s="147" t="str">
        <f>IF('Crisis Indicator Data'!L27="x","x",IF('Crisis Indicator Data'!L27=0,0,IF(LOG('Crisis Indicator Data'!L27)&lt;W$4,0,IF(LOG('Crisis Indicator Data'!L27)&gt;W$3,5,ROUND(5-(W$3-LOG('Crisis Indicator Data'!L27))/(W$3-W$4)*5,1)))))</f>
        <v>x</v>
      </c>
      <c r="X30" s="166" t="str">
        <f>IF(OR('Crisis Indicator Data'!L27="x",'Crisis Indicator Data'!H27="x"),"x",'Crisis Indicator Data'!L27/'Crisis Indicator Data'!H27)</f>
        <v>x</v>
      </c>
      <c r="Y30" s="147" t="str">
        <f t="shared" si="9"/>
        <v>x</v>
      </c>
      <c r="Z30" s="147" t="str">
        <f t="shared" si="10"/>
        <v>x</v>
      </c>
      <c r="AA30" s="147">
        <f t="shared" si="11"/>
        <v>4</v>
      </c>
      <c r="AB30" s="167">
        <f t="shared" si="12"/>
        <v>2.6</v>
      </c>
    </row>
    <row r="31" spans="1:28" x14ac:dyDescent="0.25">
      <c r="A31" s="169" t="str">
        <f>'Crisis Indicator Data'!A28</f>
        <v>Mixed migration flows in Algeria</v>
      </c>
      <c r="B31" s="170" t="str">
        <f>'Crisis Indicator Data'!B28</f>
        <v>Displacement</v>
      </c>
      <c r="C31" s="170" t="str">
        <f>'Crisis Indicator Data'!C28</f>
        <v>DZA002</v>
      </c>
      <c r="D31" s="170" t="str">
        <f>'Crisis Indicator Data'!D28</f>
        <v>Algeria</v>
      </c>
      <c r="E31" s="171" t="str">
        <f>'Crisis Indicator Data'!E28</f>
        <v>DZA</v>
      </c>
      <c r="F31" s="168">
        <f>IF('Crisis Indicator Data'!F28="x","x",IF(LOG('Crisis Indicator Data'!F28)&lt;F$4,0,IF(LOG('Crisis Indicator Data'!F28)&gt;F$3,5,ROUND(5-(F$3-LOG('Crisis Indicator Data'!F28))/(F$3-F$4)*5,1))))</f>
        <v>5</v>
      </c>
      <c r="G31" s="165">
        <f>IF('Crisis Indicator Data'!F28="x","x",IF(LEN(E31)&gt;3,('Crisis Indicator Data'!F28/VLOOKUP('Impact of the crisis'!$C31,'Regional Crises'!$B$1:$R$66,4,FALSE)),'Crisis Indicator Data'!F28/VLOOKUP('Impact of the crisis'!$E31,'Country Indicator Data'!$B$4:$P$300,15,FALSE)))</f>
        <v>1</v>
      </c>
      <c r="H31" s="147">
        <f t="shared" si="0"/>
        <v>5</v>
      </c>
      <c r="I31" s="147">
        <f t="shared" si="1"/>
        <v>5</v>
      </c>
      <c r="J31" s="147">
        <f>IF('Crisis Indicator Data'!G28="x","x",IF(LOG('Crisis Indicator Data'!G28)&lt;J$4,0,IF(LOG('Crisis Indicator Data'!G28)&gt;J$3,5,ROUND(5-(J$3-LOG('Crisis Indicator Data'!G28))/(J$3-J$4)*5,1))))</f>
        <v>5</v>
      </c>
      <c r="K31" s="165">
        <f>IF('Crisis Indicator Data'!G28="x","x",IF(LEN(E31)&gt;3,('Crisis Indicator Data'!G28/VLOOKUP('Impact of the crisis'!$C31,'Regional Crises'!$B$1:$R$66,5,FALSE)),'Crisis Indicator Data'!G28/VLOOKUP('Impact of the crisis'!$E31,'Country Indicator Data'!$B$4:$P$300,14,FALSE)))</f>
        <v>1</v>
      </c>
      <c r="L31" s="147">
        <f t="shared" si="2"/>
        <v>5</v>
      </c>
      <c r="M31" s="147">
        <f t="shared" si="3"/>
        <v>5</v>
      </c>
      <c r="N31" s="147">
        <f t="shared" si="4"/>
        <v>5</v>
      </c>
      <c r="O31" s="147">
        <f>IF('Crisis Indicator Data'!H28="x","x",IF('Crisis Indicator Data'!H28=0,0,IF(LOG('Crisis Indicator Data'!H28)&lt;O$4,0,IF(LOG('Crisis Indicator Data'!H28)&gt;O$3,5,ROUND(5-(O$3-LOG('Crisis Indicator Data'!H28))/(O$3-O$4)*5,1)))))</f>
        <v>1.5</v>
      </c>
      <c r="P31" s="165">
        <f>IF('Crisis Indicator Data'!H28="x","x",'Crisis Indicator Data'!H28/'Crisis Indicator Data'!G28)</f>
        <v>5.771720762832752E-3</v>
      </c>
      <c r="Q31" s="147">
        <f t="shared" si="5"/>
        <v>0</v>
      </c>
      <c r="R31" s="147">
        <f t="shared" si="6"/>
        <v>0.75</v>
      </c>
      <c r="S31" s="147">
        <f>IF('Crisis Indicator Data'!I28="x","x",IF('Crisis Indicator Data'!I28=0,0,IF(LOG('Crisis Indicator Data'!I28)&lt;S$4,0,IF(LOG('Crisis Indicator Data'!I28)&gt;S$3,5,ROUND(5-(S$3-LOG('Crisis Indicator Data'!I28))/(S$3-S$4)*5,1)))))</f>
        <v>3.5</v>
      </c>
      <c r="T31" s="165">
        <f>IF('Crisis Indicator Data'!H28="x","x",IF('Crisis Indicator Data'!I28="x","x",'Crisis Indicator Data'!I28/'Crisis Indicator Data'!H28))</f>
        <v>1</v>
      </c>
      <c r="U31" s="147">
        <f t="shared" si="7"/>
        <v>5</v>
      </c>
      <c r="V31" s="147">
        <f t="shared" si="8"/>
        <v>4.3</v>
      </c>
      <c r="W31" s="147">
        <f>IF('Crisis Indicator Data'!L28="x","x",IF('Crisis Indicator Data'!L28=0,0,IF(LOG('Crisis Indicator Data'!L28)&lt;W$4,0,IF(LOG('Crisis Indicator Data'!L28)&gt;W$3,5,ROUND(5-(W$3-LOG('Crisis Indicator Data'!L28))/(W$3-W$4)*5,1)))))</f>
        <v>2.4</v>
      </c>
      <c r="X31" s="166">
        <f>IF(OR('Crisis Indicator Data'!L28="x",'Crisis Indicator Data'!H28="x"),"x",'Crisis Indicator Data'!L28/'Crisis Indicator Data'!H28)</f>
        <v>1.8250950570342206E-4</v>
      </c>
      <c r="Y31" s="147">
        <f t="shared" si="9"/>
        <v>5</v>
      </c>
      <c r="Z31" s="147">
        <f t="shared" si="10"/>
        <v>3.7</v>
      </c>
      <c r="AA31" s="147">
        <f t="shared" si="11"/>
        <v>4</v>
      </c>
      <c r="AB31" s="167">
        <f t="shared" si="12"/>
        <v>2.7</v>
      </c>
    </row>
    <row r="32" spans="1:28" x14ac:dyDescent="0.25">
      <c r="A32" s="169" t="str">
        <f>'Crisis Indicator Data'!A29</f>
        <v>Sahrawi refugees in Algeria</v>
      </c>
      <c r="B32" s="170" t="str">
        <f>'Crisis Indicator Data'!B29</f>
        <v>Displacement</v>
      </c>
      <c r="C32" s="170" t="str">
        <f>'Crisis Indicator Data'!C29</f>
        <v>DZA003</v>
      </c>
      <c r="D32" s="170" t="str">
        <f>'Crisis Indicator Data'!D29</f>
        <v>Algeria</v>
      </c>
      <c r="E32" s="171" t="str">
        <f>'Crisis Indicator Data'!E29</f>
        <v>DZA</v>
      </c>
      <c r="F32" s="168">
        <f>IF('Crisis Indicator Data'!F29="x","x",IF(LOG('Crisis Indicator Data'!F29)&lt;F$4,0,IF(LOG('Crisis Indicator Data'!F29)&gt;F$3,5,ROUND(5-(F$3-LOG('Crisis Indicator Data'!F29))/(F$3-F$4)*5,1))))</f>
        <v>3.7</v>
      </c>
      <c r="G32" s="165">
        <f>IF('Crisis Indicator Data'!F29="x","x",IF(LEN(E32)&gt;3,('Crisis Indicator Data'!F29/VLOOKUP('Impact of the crisis'!$C32,'Regional Crises'!$B$1:$R$66,4,FALSE)),'Crisis Indicator Data'!F29/VLOOKUP('Impact of the crisis'!$E32,'Country Indicator Data'!$B$4:$P$300,15,FALSE)))</f>
        <v>6.6757888452186873E-2</v>
      </c>
      <c r="H32" s="147">
        <f t="shared" si="0"/>
        <v>0.2</v>
      </c>
      <c r="I32" s="147">
        <f t="shared" si="1"/>
        <v>1.9500000000000002</v>
      </c>
      <c r="J32" s="147">
        <f>IF('Crisis Indicator Data'!G29="x","x",IF(LOG('Crisis Indicator Data'!G29)&lt;J$4,0,IF(LOG('Crisis Indicator Data'!G29)&gt;J$3,5,ROUND(5-(J$3-LOG('Crisis Indicator Data'!G29))/(J$3-J$4)*5,1))))</f>
        <v>0</v>
      </c>
      <c r="K32" s="165">
        <f>IF('Crisis Indicator Data'!G29="x","x",IF(LEN(E32)&gt;3,('Crisis Indicator Data'!G29/VLOOKUP('Impact of the crisis'!$C32,'Regional Crises'!$B$1:$R$66,5,FALSE)),'Crisis Indicator Data'!G29/VLOOKUP('Impact of the crisis'!$E32,'Country Indicator Data'!$B$4:$P$300,14,FALSE)))</f>
        <v>4.8938925099304325E-3</v>
      </c>
      <c r="L32" s="147">
        <f t="shared" si="2"/>
        <v>0</v>
      </c>
      <c r="M32" s="147">
        <f t="shared" si="3"/>
        <v>0</v>
      </c>
      <c r="N32" s="147">
        <f t="shared" si="4"/>
        <v>1.1000000000000001</v>
      </c>
      <c r="O32" s="147">
        <f>IF('Crisis Indicator Data'!H29="x","x",IF('Crisis Indicator Data'!H29=0,0,IF(LOG('Crisis Indicator Data'!H29)&lt;O$4,0,IF(LOG('Crisis Indicator Data'!H29)&gt;O$3,5,ROUND(5-(O$3-LOG('Crisis Indicator Data'!H29))/(O$3-O$4)*5,1)))))</f>
        <v>1.2</v>
      </c>
      <c r="P32" s="165">
        <f>IF('Crisis Indicator Data'!H29="x","x",'Crisis Indicator Data'!H29/'Crisis Indicator Data'!G29)</f>
        <v>0.78026905829596416</v>
      </c>
      <c r="Q32" s="147">
        <f t="shared" si="5"/>
        <v>3.9</v>
      </c>
      <c r="R32" s="147">
        <f t="shared" si="6"/>
        <v>2.5499999999999998</v>
      </c>
      <c r="S32" s="147" t="str">
        <f>IF('Crisis Indicator Data'!I29="x","x",IF('Crisis Indicator Data'!I29=0,0,IF(LOG('Crisis Indicator Data'!I29)&lt;S$4,0,IF(LOG('Crisis Indicator Data'!I29)&gt;S$3,5,ROUND(5-(S$3-LOG('Crisis Indicator Data'!I29))/(S$3-S$4)*5,1)))))</f>
        <v>x</v>
      </c>
      <c r="T32" s="165" t="str">
        <f>IF('Crisis Indicator Data'!H29="x","x",IF('Crisis Indicator Data'!I29="x","x",'Crisis Indicator Data'!I29/'Crisis Indicator Data'!H29))</f>
        <v>x</v>
      </c>
      <c r="U32" s="147" t="str">
        <f t="shared" si="7"/>
        <v>x</v>
      </c>
      <c r="V32" s="147" t="str">
        <f t="shared" si="8"/>
        <v>x</v>
      </c>
      <c r="W32" s="147">
        <f>IF('Crisis Indicator Data'!L29="x","x",IF('Crisis Indicator Data'!L29=0,0,IF(LOG('Crisis Indicator Data'!L29)&lt;W$4,0,IF(LOG('Crisis Indicator Data'!L29)&gt;W$3,5,ROUND(5-(W$3-LOG('Crisis Indicator Data'!L29))/(W$3-W$4)*5,1)))))</f>
        <v>0.4</v>
      </c>
      <c r="X32" s="166">
        <f>IF(OR('Crisis Indicator Data'!L29="x",'Crisis Indicator Data'!H29="x"),"x",'Crisis Indicator Data'!L29/'Crisis Indicator Data'!H29)</f>
        <v>1.1494252873563218E-5</v>
      </c>
      <c r="Y32" s="147">
        <f t="shared" si="9"/>
        <v>0.6</v>
      </c>
      <c r="Z32" s="147">
        <f t="shared" si="10"/>
        <v>0.5</v>
      </c>
      <c r="AA32" s="147">
        <f t="shared" si="11"/>
        <v>0.5</v>
      </c>
      <c r="AB32" s="167">
        <f t="shared" si="12"/>
        <v>1.6</v>
      </c>
    </row>
    <row r="33" spans="1:28" x14ac:dyDescent="0.25">
      <c r="A33" s="169" t="str">
        <f>'Crisis Indicator Data'!A30</f>
        <v>Multiple crises in Algeria</v>
      </c>
      <c r="B33" s="170" t="str">
        <f>'Crisis Indicator Data'!B30</f>
        <v>Displacement</v>
      </c>
      <c r="C33" s="170" t="str">
        <f>'Crisis Indicator Data'!C30</f>
        <v>DZA004</v>
      </c>
      <c r="D33" s="170" t="str">
        <f>'Crisis Indicator Data'!D30</f>
        <v>Algeria</v>
      </c>
      <c r="E33" s="171" t="str">
        <f>'Crisis Indicator Data'!E30</f>
        <v>DZA</v>
      </c>
      <c r="F33" s="168">
        <f>IF('Crisis Indicator Data'!F30="x","x",IF(LOG('Crisis Indicator Data'!F30)&lt;F$4,0,IF(LOG('Crisis Indicator Data'!F30)&gt;F$3,5,ROUND(5-(F$3-LOG('Crisis Indicator Data'!F30))/(F$3-F$4)*5,1))))</f>
        <v>5</v>
      </c>
      <c r="G33" s="165">
        <f>IF('Crisis Indicator Data'!F30="x","x",IF(LEN(E33)&gt;3,('Crisis Indicator Data'!F30/VLOOKUP('Impact of the crisis'!$C33,'Regional Crises'!$B$1:$R$66,4,FALSE)),'Crisis Indicator Data'!F30/VLOOKUP('Impact of the crisis'!$E33,'Country Indicator Data'!$B$4:$P$300,15,FALSE)))</f>
        <v>1</v>
      </c>
      <c r="H33" s="147">
        <f t="shared" si="0"/>
        <v>5</v>
      </c>
      <c r="I33" s="147">
        <f t="shared" si="1"/>
        <v>5</v>
      </c>
      <c r="J33" s="147">
        <f>IF('Crisis Indicator Data'!G30="x","x",IF(LOG('Crisis Indicator Data'!G30)&lt;J$4,0,IF(LOG('Crisis Indicator Data'!G30)&gt;J$3,5,ROUND(5-(J$3-LOG('Crisis Indicator Data'!G30))/(J$3-J$4)*5,1))))</f>
        <v>5</v>
      </c>
      <c r="K33" s="165">
        <f>IF('Crisis Indicator Data'!G30="x","x",IF(LEN(E33)&gt;3,('Crisis Indicator Data'!G30/VLOOKUP('Impact of the crisis'!$C33,'Regional Crises'!$B$1:$R$66,5,FALSE)),'Crisis Indicator Data'!G30/VLOOKUP('Impact of the crisis'!$E33,'Country Indicator Data'!$B$4:$P$300,14,FALSE)))</f>
        <v>1.0048938925099304</v>
      </c>
      <c r="L33" s="147">
        <f t="shared" si="2"/>
        <v>5</v>
      </c>
      <c r="M33" s="147">
        <f t="shared" si="3"/>
        <v>5</v>
      </c>
      <c r="N33" s="147">
        <f t="shared" si="4"/>
        <v>5</v>
      </c>
      <c r="O33" s="147">
        <f>IF('Crisis Indicator Data'!H30="x","x",IF('Crisis Indicator Data'!H30=0,0,IF(LOG('Crisis Indicator Data'!H30)&lt;O$4,0,IF(LOG('Crisis Indicator Data'!H30)&gt;O$3,5,ROUND(5-(O$3-LOG('Crisis Indicator Data'!H30))/(O$3-O$4)*5,1)))))</f>
        <v>1.9</v>
      </c>
      <c r="P33" s="165">
        <f>IF('Crisis Indicator Data'!H30="x","x",'Crisis Indicator Data'!H30/'Crisis Indicator Data'!G30)</f>
        <v>9.5435684647302912E-3</v>
      </c>
      <c r="Q33" s="147">
        <f t="shared" si="5"/>
        <v>0</v>
      </c>
      <c r="R33" s="147">
        <f t="shared" si="6"/>
        <v>0.95</v>
      </c>
      <c r="S33" s="147">
        <f>IF('Crisis Indicator Data'!I30="x","x",IF('Crisis Indicator Data'!I30=0,0,IF(LOG('Crisis Indicator Data'!I30)&lt;S$4,0,IF(LOG('Crisis Indicator Data'!I30)&gt;S$3,5,ROUND(5-(S$3-LOG('Crisis Indicator Data'!I30))/(S$3-S$4)*5,1)))))</f>
        <v>3.5</v>
      </c>
      <c r="T33" s="165">
        <f>IF('Crisis Indicator Data'!H30="x","x",IF('Crisis Indicator Data'!I30="x","x",'Crisis Indicator Data'!I30/'Crisis Indicator Data'!H30))</f>
        <v>0.60183066361556059</v>
      </c>
      <c r="U33" s="147">
        <f t="shared" si="7"/>
        <v>5</v>
      </c>
      <c r="V33" s="147">
        <f t="shared" si="8"/>
        <v>4.3</v>
      </c>
      <c r="W33" s="147">
        <f>IF('Crisis Indicator Data'!L30="x","x",IF('Crisis Indicator Data'!L30=0,0,IF(LOG('Crisis Indicator Data'!L30)&lt;W$4,0,IF(LOG('Crisis Indicator Data'!L30)&gt;W$3,5,ROUND(5-(W$3-LOG('Crisis Indicator Data'!L30))/(W$3-W$4)*5,1)))))</f>
        <v>2.5</v>
      </c>
      <c r="X33" s="166">
        <f>IF(OR('Crisis Indicator Data'!L30="x",'Crisis Indicator Data'!H30="x"),"x",'Crisis Indicator Data'!L30/'Crisis Indicator Data'!H30)</f>
        <v>1.3272311212814646E-4</v>
      </c>
      <c r="Y33" s="147">
        <f t="shared" si="9"/>
        <v>5</v>
      </c>
      <c r="Z33" s="147">
        <f t="shared" si="10"/>
        <v>3.8</v>
      </c>
      <c r="AA33" s="147">
        <f t="shared" si="11"/>
        <v>4.0999999999999996</v>
      </c>
      <c r="AB33" s="167">
        <f t="shared" si="12"/>
        <v>2.9</v>
      </c>
    </row>
    <row r="34" spans="1:28" x14ac:dyDescent="0.25">
      <c r="A34" s="169" t="str">
        <f>'Crisis Indicator Data'!A31</f>
        <v>Venezuela displacement in Ecuador</v>
      </c>
      <c r="B34" s="170" t="str">
        <f>'Crisis Indicator Data'!B31</f>
        <v>Displacement</v>
      </c>
      <c r="C34" s="170" t="str">
        <f>'Crisis Indicator Data'!C31</f>
        <v>ECU002</v>
      </c>
      <c r="D34" s="170" t="str">
        <f>'Crisis Indicator Data'!D31</f>
        <v>Ecuador</v>
      </c>
      <c r="E34" s="171" t="str">
        <f>'Crisis Indicator Data'!E31</f>
        <v>ECU</v>
      </c>
      <c r="F34" s="168">
        <f>IF('Crisis Indicator Data'!F31="x","x",IF(LOG('Crisis Indicator Data'!F31)&lt;F$4,0,IF(LOG('Crisis Indicator Data'!F31)&gt;F$3,5,ROUND(5-(F$3-LOG('Crisis Indicator Data'!F31))/(F$3-F$4)*5,1))))</f>
        <v>4</v>
      </c>
      <c r="G34" s="165">
        <f>IF('Crisis Indicator Data'!F31="x","x",IF(LEN(E34)&gt;3,('Crisis Indicator Data'!F31/VLOOKUP('Impact of the crisis'!$C34,'Regional Crises'!$B$1:$R$66,4,FALSE)),'Crisis Indicator Data'!F31/VLOOKUP('Impact of the crisis'!$E34,'Country Indicator Data'!$B$4:$P$300,15,FALSE)))</f>
        <v>1</v>
      </c>
      <c r="H34" s="147">
        <f t="shared" si="0"/>
        <v>5</v>
      </c>
      <c r="I34" s="147">
        <f t="shared" si="1"/>
        <v>4.5</v>
      </c>
      <c r="J34" s="147">
        <f>IF('Crisis Indicator Data'!G31="x","x",IF(LOG('Crisis Indicator Data'!G31)&lt;J$4,0,IF(LOG('Crisis Indicator Data'!G31)&gt;J$3,5,ROUND(5-(J$3-LOG('Crisis Indicator Data'!G31))/(J$3-J$4)*5,1))))</f>
        <v>4.2</v>
      </c>
      <c r="K34" s="165">
        <f>IF('Crisis Indicator Data'!G31="x","x",IF(LEN(E34)&gt;3,('Crisis Indicator Data'!G31/VLOOKUP('Impact of the crisis'!$C34,'Regional Crises'!$B$1:$R$66,5,FALSE)),'Crisis Indicator Data'!G31/VLOOKUP('Impact of the crisis'!$E34,'Country Indicator Data'!$B$4:$P$300,14,FALSE)))</f>
        <v>1</v>
      </c>
      <c r="L34" s="147">
        <f t="shared" si="2"/>
        <v>5</v>
      </c>
      <c r="M34" s="147">
        <f t="shared" si="3"/>
        <v>4.5999999999999996</v>
      </c>
      <c r="N34" s="147">
        <f t="shared" si="4"/>
        <v>4.5999999999999996</v>
      </c>
      <c r="O34" s="147">
        <f>IF('Crisis Indicator Data'!H31="x","x",IF('Crisis Indicator Data'!H31=0,0,IF(LOG('Crisis Indicator Data'!H31)&lt;O$4,0,IF(LOG('Crisis Indicator Data'!H31)&gt;O$3,5,ROUND(5-(O$3-LOG('Crisis Indicator Data'!H31))/(O$3-O$4)*5,1)))))</f>
        <v>4</v>
      </c>
      <c r="P34" s="165">
        <f>IF('Crisis Indicator Data'!H31="x","x",'Crisis Indicator Data'!H31/'Crisis Indicator Data'!G31)</f>
        <v>0.42175434698072328</v>
      </c>
      <c r="Q34" s="147">
        <f t="shared" si="5"/>
        <v>2.1</v>
      </c>
      <c r="R34" s="147">
        <f t="shared" si="6"/>
        <v>3.05</v>
      </c>
      <c r="S34" s="147">
        <f>IF('Crisis Indicator Data'!I31="x","x",IF('Crisis Indicator Data'!I31=0,0,IF(LOG('Crisis Indicator Data'!I31)&lt;S$4,0,IF(LOG('Crisis Indicator Data'!I31)&gt;S$3,5,ROUND(5-(S$3-LOG('Crisis Indicator Data'!I31))/(S$3-S$4)*5,1)))))</f>
        <v>3.9</v>
      </c>
      <c r="T34" s="165">
        <f>IF('Crisis Indicator Data'!H31="x","x",IF('Crisis Indicator Data'!I31="x","x",'Crisis Indicator Data'!I31/'Crisis Indicator Data'!H31))</f>
        <v>6.6122233930453106E-2</v>
      </c>
      <c r="U34" s="147">
        <f t="shared" si="7"/>
        <v>2.2000000000000002</v>
      </c>
      <c r="V34" s="147">
        <f t="shared" si="8"/>
        <v>3.1</v>
      </c>
      <c r="W34" s="147">
        <f>IF('Crisis Indicator Data'!L31="x","x",IF('Crisis Indicator Data'!L31=0,0,IF(LOG('Crisis Indicator Data'!L31)&lt;W$4,0,IF(LOG('Crisis Indicator Data'!L31)&gt;W$3,5,ROUND(5-(W$3-LOG('Crisis Indicator Data'!L31))/(W$3-W$4)*5,1)))))</f>
        <v>2.4</v>
      </c>
      <c r="X34" s="166">
        <f>IF(OR('Crisis Indicator Data'!L31="x",'Crisis Indicator Data'!H31="x"),"x",'Crisis Indicator Data'!L31/'Crisis Indicator Data'!H31)</f>
        <v>6.0590094836670178E-6</v>
      </c>
      <c r="Y34" s="147">
        <f t="shared" si="9"/>
        <v>0.3</v>
      </c>
      <c r="Z34" s="147">
        <f t="shared" si="10"/>
        <v>1.4</v>
      </c>
      <c r="AA34" s="147">
        <f t="shared" si="11"/>
        <v>2.2999999999999998</v>
      </c>
      <c r="AB34" s="167">
        <f t="shared" si="12"/>
        <v>2.7</v>
      </c>
    </row>
    <row r="35" spans="1:28" x14ac:dyDescent="0.25">
      <c r="A35" s="169" t="str">
        <f>'Crisis Indicator Data'!A32</f>
        <v>Refugees in Egypt</v>
      </c>
      <c r="B35" s="170" t="str">
        <f>'Crisis Indicator Data'!B32</f>
        <v>Displacement,Conflict</v>
      </c>
      <c r="C35" s="170" t="str">
        <f>'Crisis Indicator Data'!C32</f>
        <v>EGY004</v>
      </c>
      <c r="D35" s="170" t="str">
        <f>'Crisis Indicator Data'!D32</f>
        <v>Egypt</v>
      </c>
      <c r="E35" s="171" t="str">
        <f>'Crisis Indicator Data'!E32</f>
        <v>EGY</v>
      </c>
      <c r="F35" s="168">
        <f>IF('Crisis Indicator Data'!F32="x","x",IF(LOG('Crisis Indicator Data'!F32)&lt;F$4,0,IF(LOG('Crisis Indicator Data'!F32)&gt;F$3,5,ROUND(5-(F$3-LOG('Crisis Indicator Data'!F32))/(F$3-F$4)*5,1))))</f>
        <v>3.3</v>
      </c>
      <c r="G35" s="165">
        <f>IF('Crisis Indicator Data'!F32="x","x",IF(LEN(E35)&gt;3,('Crisis Indicator Data'!F32/VLOOKUP('Impact of the crisis'!$C35,'Regional Crises'!$B$1:$R$66,4,FALSE)),'Crisis Indicator Data'!F32/VLOOKUP('Impact of the crisis'!$E35,'Country Indicator Data'!$B$4:$P$300,15,FALSE)))</f>
        <v>9.1488040584660202E-2</v>
      </c>
      <c r="H35" s="147">
        <f t="shared" si="0"/>
        <v>0.4</v>
      </c>
      <c r="I35" s="147">
        <f t="shared" si="1"/>
        <v>1.8499999999999999</v>
      </c>
      <c r="J35" s="147">
        <f>IF('Crisis Indicator Data'!G32="x","x",IF(LOG('Crisis Indicator Data'!G32)&lt;J$4,0,IF(LOG('Crisis Indicator Data'!G32)&gt;J$3,5,ROUND(5-(J$3-LOG('Crisis Indicator Data'!G32))/(J$3-J$4)*5,1))))</f>
        <v>3.8</v>
      </c>
      <c r="K35" s="165">
        <f>IF('Crisis Indicator Data'!G32="x","x",IF(LEN(E35)&gt;3,('Crisis Indicator Data'!G32/VLOOKUP('Impact of the crisis'!$C35,'Regional Crises'!$B$1:$R$66,5,FALSE)),'Crisis Indicator Data'!G32/VLOOKUP('Impact of the crisis'!$E35,'Country Indicator Data'!$B$4:$P$300,14,FALSE)))</f>
        <v>0.12687362364140087</v>
      </c>
      <c r="L35" s="147">
        <f t="shared" si="2"/>
        <v>0.6</v>
      </c>
      <c r="M35" s="147">
        <f t="shared" si="3"/>
        <v>2.1999999999999997</v>
      </c>
      <c r="N35" s="147">
        <f t="shared" si="4"/>
        <v>2</v>
      </c>
      <c r="O35" s="147">
        <f>IF('Crisis Indicator Data'!H32="x","x",IF('Crisis Indicator Data'!H32=0,0,IF(LOG('Crisis Indicator Data'!H32)&lt;O$4,0,IF(LOG('Crisis Indicator Data'!H32)&gt;O$3,5,ROUND(5-(O$3-LOG('Crisis Indicator Data'!H32))/(O$3-O$4)*5,1)))))</f>
        <v>1.6</v>
      </c>
      <c r="P35" s="165">
        <f>IF('Crisis Indicator Data'!H32="x","x",'Crisis Indicator Data'!H32/'Crisis Indicator Data'!G32)</f>
        <v>2.0926651735722286E-2</v>
      </c>
      <c r="Q35" s="147">
        <f t="shared" si="5"/>
        <v>0.1</v>
      </c>
      <c r="R35" s="147">
        <f t="shared" si="6"/>
        <v>0.85000000000000009</v>
      </c>
      <c r="S35" s="147">
        <f>IF('Crisis Indicator Data'!I32="x","x",IF('Crisis Indicator Data'!I32=0,0,IF(LOG('Crisis Indicator Data'!I32)&lt;S$4,0,IF(LOG('Crisis Indicator Data'!I32)&gt;S$3,5,ROUND(5-(S$3-LOG('Crisis Indicator Data'!I32))/(S$3-S$4)*5,1)))))</f>
        <v>3.5</v>
      </c>
      <c r="T35" s="165">
        <f>IF('Crisis Indicator Data'!H32="x","x",IF('Crisis Indicator Data'!I32="x","x",'Crisis Indicator Data'!I32/'Crisis Indicator Data'!H32))</f>
        <v>1</v>
      </c>
      <c r="U35" s="147">
        <f t="shared" si="7"/>
        <v>5</v>
      </c>
      <c r="V35" s="147">
        <f t="shared" si="8"/>
        <v>4.3</v>
      </c>
      <c r="W35" s="147">
        <f>IF('Crisis Indicator Data'!L32="x","x",IF('Crisis Indicator Data'!L32=0,0,IF(LOG('Crisis Indicator Data'!L32)&lt;W$4,0,IF(LOG('Crisis Indicator Data'!L32)&gt;W$3,5,ROUND(5-(W$3-LOG('Crisis Indicator Data'!L32))/(W$3-W$4)*5,1)))))</f>
        <v>0</v>
      </c>
      <c r="X35" s="166">
        <f>IF(OR('Crisis Indicator Data'!L32="x",'Crisis Indicator Data'!H32="x"),"x",'Crisis Indicator Data'!L32/'Crisis Indicator Data'!H32)</f>
        <v>0</v>
      </c>
      <c r="Y35" s="147">
        <f t="shared" si="9"/>
        <v>0</v>
      </c>
      <c r="Z35" s="147">
        <f t="shared" si="10"/>
        <v>0</v>
      </c>
      <c r="AA35" s="147">
        <f t="shared" si="11"/>
        <v>2.8</v>
      </c>
      <c r="AB35" s="167">
        <f t="shared" si="12"/>
        <v>1.9</v>
      </c>
    </row>
    <row r="36" spans="1:28" x14ac:dyDescent="0.25">
      <c r="A36" s="169" t="str">
        <f>'Crisis Indicator Data'!A33</f>
        <v>Complex crisis in Eritrea</v>
      </c>
      <c r="B36" s="170" t="str">
        <f>'Crisis Indicator Data'!B33</f>
        <v>Socio-political,Displacement</v>
      </c>
      <c r="C36" s="170" t="str">
        <f>'Crisis Indicator Data'!C33</f>
        <v>ERI001</v>
      </c>
      <c r="D36" s="170" t="str">
        <f>'Crisis Indicator Data'!D33</f>
        <v>Eritrea</v>
      </c>
      <c r="E36" s="171" t="str">
        <f>'Crisis Indicator Data'!E33</f>
        <v>ERI</v>
      </c>
      <c r="F36" s="168">
        <f>IF('Crisis Indicator Data'!F33="x","x",IF(LOG('Crisis Indicator Data'!F33)&lt;F$4,0,IF(LOG('Crisis Indicator Data'!F33)&gt;F$3,5,ROUND(5-(F$3-LOG('Crisis Indicator Data'!F33))/(F$3-F$4)*5,1))))</f>
        <v>3.3</v>
      </c>
      <c r="G36" s="165">
        <f>IF('Crisis Indicator Data'!F33="x","x",IF(LEN(E36)&gt;3,('Crisis Indicator Data'!F33/VLOOKUP('Impact of the crisis'!$C36,'Regional Crises'!$B$1:$R$66,4,FALSE)),'Crisis Indicator Data'!F33/VLOOKUP('Impact of the crisis'!$E36,'Country Indicator Data'!$B$4:$P$300,15,FALSE)))</f>
        <v>1</v>
      </c>
      <c r="H36" s="147">
        <f t="shared" si="0"/>
        <v>5</v>
      </c>
      <c r="I36" s="147">
        <f t="shared" si="1"/>
        <v>4.1500000000000004</v>
      </c>
      <c r="J36" s="147">
        <f>IF('Crisis Indicator Data'!G33="x","x",IF(LOG('Crisis Indicator Data'!G33)&lt;J$4,0,IF(LOG('Crisis Indicator Data'!G33)&gt;J$3,5,ROUND(5-(J$3-LOG('Crisis Indicator Data'!G33))/(J$3-J$4)*5,1))))</f>
        <v>1.9</v>
      </c>
      <c r="K36" s="165">
        <f>IF('Crisis Indicator Data'!G33="x","x",IF(LEN(E36)&gt;3,('Crisis Indicator Data'!G33/VLOOKUP('Impact of the crisis'!$C36,'Regional Crises'!$B$1:$R$66,5,FALSE)),'Crisis Indicator Data'!G33/VLOOKUP('Impact of the crisis'!$E36,'Country Indicator Data'!$B$4:$P$300,14,FALSE)))</f>
        <v>1</v>
      </c>
      <c r="L36" s="147">
        <f t="shared" si="2"/>
        <v>5</v>
      </c>
      <c r="M36" s="147">
        <f t="shared" si="3"/>
        <v>3.45</v>
      </c>
      <c r="N36" s="147">
        <f t="shared" si="4"/>
        <v>3.8</v>
      </c>
      <c r="O36" s="147">
        <f>IF('Crisis Indicator Data'!H33="x","x",IF('Crisis Indicator Data'!H33=0,0,IF(LOG('Crisis Indicator Data'!H33)&lt;O$4,0,IF(LOG('Crisis Indicator Data'!H33)&gt;O$3,5,ROUND(5-(O$3-LOG('Crisis Indicator Data'!H33))/(O$3-O$4)*5,1)))))</f>
        <v>2.6</v>
      </c>
      <c r="P36" s="165">
        <f>IF('Crisis Indicator Data'!H33="x","x",'Crisis Indicator Data'!H33/'Crisis Indicator Data'!G33)</f>
        <v>0.29372496662216291</v>
      </c>
      <c r="Q36" s="147">
        <f t="shared" si="5"/>
        <v>1.4</v>
      </c>
      <c r="R36" s="147">
        <f t="shared" si="6"/>
        <v>2</v>
      </c>
      <c r="S36" s="147">
        <f>IF('Crisis Indicator Data'!I33="x","x",IF('Crisis Indicator Data'!I33=0,0,IF(LOG('Crisis Indicator Data'!I33)&lt;S$4,0,IF(LOG('Crisis Indicator Data'!I33)&gt;S$3,5,ROUND(5-(S$3-LOG('Crisis Indicator Data'!I33))/(S$3-S$4)*5,1)))))</f>
        <v>3.6</v>
      </c>
      <c r="T36" s="165">
        <f>IF('Crisis Indicator Data'!H33="x","x",IF('Crisis Indicator Data'!I33="x","x",'Crisis Indicator Data'!I33/'Crisis Indicator Data'!H33))</f>
        <v>0.31909090909090909</v>
      </c>
      <c r="U36" s="147">
        <f t="shared" si="7"/>
        <v>5</v>
      </c>
      <c r="V36" s="147">
        <f t="shared" si="8"/>
        <v>4.3</v>
      </c>
      <c r="W36" s="147">
        <f>IF('Crisis Indicator Data'!L33="x","x",IF('Crisis Indicator Data'!L33=0,0,IF(LOG('Crisis Indicator Data'!L33)&lt;W$4,0,IF(LOG('Crisis Indicator Data'!L33)&gt;W$3,5,ROUND(5-(W$3-LOG('Crisis Indicator Data'!L33))/(W$3-W$4)*5,1)))))</f>
        <v>0</v>
      </c>
      <c r="X36" s="166">
        <f>IF(OR('Crisis Indicator Data'!L33="x",'Crisis Indicator Data'!H33="x"),"x",'Crisis Indicator Data'!L33/'Crisis Indicator Data'!H33)</f>
        <v>0</v>
      </c>
      <c r="Y36" s="147">
        <f t="shared" si="9"/>
        <v>0</v>
      </c>
      <c r="Z36" s="147">
        <f t="shared" si="10"/>
        <v>0</v>
      </c>
      <c r="AA36" s="147">
        <f t="shared" si="11"/>
        <v>2.8</v>
      </c>
      <c r="AB36" s="167">
        <f t="shared" si="12"/>
        <v>2.4</v>
      </c>
    </row>
    <row r="37" spans="1:28" x14ac:dyDescent="0.25">
      <c r="A37" s="169" t="str">
        <f>'Crisis Indicator Data'!A34</f>
        <v>Mixed migration flows in Spain</v>
      </c>
      <c r="B37" s="170" t="str">
        <f>'Crisis Indicator Data'!B34</f>
        <v>Displacement</v>
      </c>
      <c r="C37" s="170" t="str">
        <f>'Crisis Indicator Data'!C34</f>
        <v>ESP002</v>
      </c>
      <c r="D37" s="170" t="str">
        <f>'Crisis Indicator Data'!D34</f>
        <v>Spain</v>
      </c>
      <c r="E37" s="171" t="str">
        <f>'Crisis Indicator Data'!E34</f>
        <v>ESP</v>
      </c>
      <c r="F37" s="168">
        <f>IF('Crisis Indicator Data'!F34="x","x",IF(LOG('Crisis Indicator Data'!F34)&lt;F$4,0,IF(LOG('Crisis Indicator Data'!F34)&gt;F$3,5,ROUND(5-(F$3-LOG('Crisis Indicator Data'!F34))/(F$3-F$4)*5,1))))</f>
        <v>3.3</v>
      </c>
      <c r="G37" s="165">
        <f>IF('Crisis Indicator Data'!F34="x","x",IF(LEN(E37)&gt;3,('Crisis Indicator Data'!F34/VLOOKUP('Impact of the crisis'!$C37,'Regional Crises'!$B$1:$R$66,4,FALSE)),'Crisis Indicator Data'!F34/VLOOKUP('Impact of the crisis'!$E37,'Country Indicator Data'!$B$4:$P$300,15,FALSE)))</f>
        <v>0.19991603526518861</v>
      </c>
      <c r="H37" s="147">
        <f t="shared" si="0"/>
        <v>0.9</v>
      </c>
      <c r="I37" s="147">
        <f t="shared" si="1"/>
        <v>2.1</v>
      </c>
      <c r="J37" s="147">
        <f>IF('Crisis Indicator Data'!G34="x","x",IF(LOG('Crisis Indicator Data'!G34)&lt;J$4,0,IF(LOG('Crisis Indicator Data'!G34)&gt;J$3,5,ROUND(5-(J$3-LOG('Crisis Indicator Data'!G34))/(J$3-J$4)*5,1))))</f>
        <v>3.6</v>
      </c>
      <c r="K37" s="165">
        <f>IF('Crisis Indicator Data'!G34="x","x",IF(LEN(E37)&gt;3,('Crisis Indicator Data'!G34/VLOOKUP('Impact of the crisis'!$C37,'Regional Crises'!$B$1:$R$66,5,FALSE)),'Crisis Indicator Data'!G34/VLOOKUP('Impact of the crisis'!$E37,'Country Indicator Data'!$B$4:$P$300,14,FALSE)))</f>
        <v>0.25623921552123224</v>
      </c>
      <c r="L37" s="147">
        <f t="shared" si="2"/>
        <v>1.2</v>
      </c>
      <c r="M37" s="147">
        <f t="shared" si="3"/>
        <v>2.4</v>
      </c>
      <c r="N37" s="147">
        <f t="shared" si="4"/>
        <v>2.2999999999999998</v>
      </c>
      <c r="O37" s="147">
        <f>IF('Crisis Indicator Data'!H34="x","x",IF('Crisis Indicator Data'!H34=0,0,IF(LOG('Crisis Indicator Data'!H34)&lt;O$4,0,IF(LOG('Crisis Indicator Data'!H34)&gt;O$3,5,ROUND(5-(O$3-LOG('Crisis Indicator Data'!H34))/(O$3-O$4)*5,1)))))</f>
        <v>1.2</v>
      </c>
      <c r="P37" s="165">
        <f>IF('Crisis Indicator Data'!H34="x","x",'Crisis Indicator Data'!H34/'Crisis Indicator Data'!G34)</f>
        <v>1.3139525334647286E-2</v>
      </c>
      <c r="Q37" s="147">
        <f t="shared" si="5"/>
        <v>0</v>
      </c>
      <c r="R37" s="147">
        <f t="shared" si="6"/>
        <v>0.6</v>
      </c>
      <c r="S37" s="147">
        <f>IF('Crisis Indicator Data'!I34="x","x",IF('Crisis Indicator Data'!I34=0,0,IF(LOG('Crisis Indicator Data'!I34)&lt;S$4,0,IF(LOG('Crisis Indicator Data'!I34)&gt;S$3,5,ROUND(5-(S$3-LOG('Crisis Indicator Data'!I34))/(S$3-S$4)*5,1)))))</f>
        <v>3.1</v>
      </c>
      <c r="T37" s="165">
        <f>IF('Crisis Indicator Data'!H34="x","x",IF('Crisis Indicator Data'!I34="x","x",'Crisis Indicator Data'!I34/'Crisis Indicator Data'!H34))</f>
        <v>1</v>
      </c>
      <c r="U37" s="147">
        <f t="shared" si="7"/>
        <v>5</v>
      </c>
      <c r="V37" s="147">
        <f t="shared" si="8"/>
        <v>4.0999999999999996</v>
      </c>
      <c r="W37" s="147">
        <f>IF('Crisis Indicator Data'!L34="x","x",IF('Crisis Indicator Data'!L34=0,0,IF(LOG('Crisis Indicator Data'!L34)&lt;W$4,0,IF(LOG('Crisis Indicator Data'!L34)&gt;W$3,5,ROUND(5-(W$3-LOG('Crisis Indicator Data'!L34))/(W$3-W$4)*5,1)))))</f>
        <v>2.9</v>
      </c>
      <c r="X37" s="166">
        <f>IF(OR('Crisis Indicator Data'!L34="x",'Crisis Indicator Data'!H34="x"),"x",'Crisis Indicator Data'!L34/'Crisis Indicator Data'!H34)</f>
        <v>6.2500000000000001E-4</v>
      </c>
      <c r="Y37" s="147">
        <f t="shared" si="9"/>
        <v>5</v>
      </c>
      <c r="Z37" s="147">
        <f t="shared" si="10"/>
        <v>4</v>
      </c>
      <c r="AA37" s="147">
        <f t="shared" si="11"/>
        <v>4.0999999999999996</v>
      </c>
      <c r="AB37" s="167">
        <f t="shared" si="12"/>
        <v>2.8</v>
      </c>
    </row>
    <row r="38" spans="1:28" x14ac:dyDescent="0.25">
      <c r="A38" s="169" t="str">
        <f>'Crisis Indicator Data'!A35</f>
        <v>Complex crisis in Ethiopia</v>
      </c>
      <c r="B38" s="170" t="str">
        <f>'Crisis Indicator Data'!B35</f>
        <v>Displacement,Floods,Conflict</v>
      </c>
      <c r="C38" s="170" t="str">
        <f>'Crisis Indicator Data'!C35</f>
        <v>ETH001</v>
      </c>
      <c r="D38" s="170" t="str">
        <f>'Crisis Indicator Data'!D35</f>
        <v>Ethiopia</v>
      </c>
      <c r="E38" s="171" t="str">
        <f>'Crisis Indicator Data'!E35</f>
        <v>ETH</v>
      </c>
      <c r="F38" s="168">
        <f>IF('Crisis Indicator Data'!F35="x","x",IF(LOG('Crisis Indicator Data'!F35)&lt;F$4,0,IF(LOG('Crisis Indicator Data'!F35)&gt;F$3,5,ROUND(5-(F$3-LOG('Crisis Indicator Data'!F35))/(F$3-F$4)*5,1))))</f>
        <v>5</v>
      </c>
      <c r="G38" s="165">
        <f>IF('Crisis Indicator Data'!F35="x","x",IF(LEN(E38)&gt;3,('Crisis Indicator Data'!F35/VLOOKUP('Impact of the crisis'!$C38,'Regional Crises'!$B$1:$R$66,4,FALSE)),'Crisis Indicator Data'!F35/VLOOKUP('Impact of the crisis'!$E38,'Country Indicator Data'!$B$4:$P$300,15,FALSE)))</f>
        <v>1.128571</v>
      </c>
      <c r="H38" s="147">
        <f t="shared" ref="H38:H69" si="13">IF(G38="x","x",IF(G38&lt;H$4,0,IF(G38&gt;H$3,5,ROUND(5-(H$3-G38)/(H$3-H$4)*5,1))))</f>
        <v>5</v>
      </c>
      <c r="I38" s="147">
        <f t="shared" ref="I38:I69" si="14">IF(AND(H38="x",F38="x"),"x",AVERAGE(F38,H38))</f>
        <v>5</v>
      </c>
      <c r="J38" s="147">
        <f>IF('Crisis Indicator Data'!G35="x","x",IF(LOG('Crisis Indicator Data'!G35)&lt;J$4,0,IF(LOG('Crisis Indicator Data'!G35)&gt;J$3,5,ROUND(5-(J$3-LOG('Crisis Indicator Data'!G35))/(J$3-J$4)*5,1))))</f>
        <v>5</v>
      </c>
      <c r="K38" s="165">
        <f>IF('Crisis Indicator Data'!G35="x","x",IF(LEN(E38)&gt;3,('Crisis Indicator Data'!G35/VLOOKUP('Impact of the crisis'!$C38,'Regional Crises'!$B$1:$R$66,5,FALSE)),'Crisis Indicator Data'!G35/VLOOKUP('Impact of the crisis'!$E38,'Country Indicator Data'!$B$4:$P$300,14,FALSE)))</f>
        <v>1</v>
      </c>
      <c r="L38" s="147">
        <f t="shared" ref="L38:L69" si="15">IF(K38="x","x",IF(K38&lt;L$4,0,IF(K38&gt;L$3,5,ROUND(5-(L$3-K38)/(L$3-L$4)*5,1))))</f>
        <v>5</v>
      </c>
      <c r="M38" s="147">
        <f t="shared" ref="M38:M69" si="16">IF(AND(L38="x",J38="x"),"x",AVERAGE(J38,L38))</f>
        <v>5</v>
      </c>
      <c r="N38" s="147">
        <f t="shared" ref="N38:N69" si="17">IF(AND(M38="x",I38="x"),"x",IF(OR(M38="x",I38="x"),AVERAGE(I38,M38),ROUND((5-GEOMEAN(((5-I38)/5*4+1),((5-M38)/5*4+1)))/4*5,1)))</f>
        <v>5</v>
      </c>
      <c r="O38" s="147">
        <f>IF('Crisis Indicator Data'!H35="x","x",IF('Crisis Indicator Data'!H35=0,0,IF(LOG('Crisis Indicator Data'!H35)&lt;O$4,0,IF(LOG('Crisis Indicator Data'!H35)&gt;O$3,5,ROUND(5-(O$3-LOG('Crisis Indicator Data'!H35))/(O$3-O$4)*5,1)))))</f>
        <v>5</v>
      </c>
      <c r="P38" s="165">
        <f>IF('Crisis Indicator Data'!H35="x","x",'Crisis Indicator Data'!H35/'Crisis Indicator Data'!G35)</f>
        <v>0.6791510513235236</v>
      </c>
      <c r="Q38" s="147">
        <f t="shared" ref="Q38:Q69" si="18">IF(P38="x","x",IF(P38&lt;Q$4,0,IF(P38&gt;Q$3,5,ROUND(5-(Q$3-P38)/(Q$3-Q$4)*5,1))))</f>
        <v>3.4</v>
      </c>
      <c r="R38" s="147">
        <f t="shared" ref="R38:R69" si="19">IF(AND(Q38="x",O38="x"),"x",AVERAGE(O38,Q38))</f>
        <v>4.2</v>
      </c>
      <c r="S38" s="147">
        <f>IF('Crisis Indicator Data'!I35="x","x",IF('Crisis Indicator Data'!I35=0,0,IF(LOG('Crisis Indicator Data'!I35)&lt;S$4,0,IF(LOG('Crisis Indicator Data'!I35)&gt;S$3,5,ROUND(5-(S$3-LOG('Crisis Indicator Data'!I35))/(S$3-S$4)*5,1)))))</f>
        <v>5</v>
      </c>
      <c r="T38" s="165">
        <f>IF('Crisis Indicator Data'!H35="x","x",IF('Crisis Indicator Data'!I35="x","x",'Crisis Indicator Data'!I35/'Crisis Indicator Data'!H35))</f>
        <v>4.8478723033492488E-2</v>
      </c>
      <c r="U38" s="147">
        <f t="shared" ref="U38:U69" si="20">IF(T38="x","x",IF(T38&lt;U$4,0,IF(T38&gt;U$3,5,ROUND(5-(U$3-T38)/(U$3-U$4)*5,1))))</f>
        <v>1.6</v>
      </c>
      <c r="V38" s="147">
        <f t="shared" ref="V38:V69" si="21">IF(AND(U38="x",S38="x"),"x",ROUND(AVERAGE(S38,U38),1))</f>
        <v>3.3</v>
      </c>
      <c r="W38" s="147">
        <f>IF('Crisis Indicator Data'!L35="x","x",IF('Crisis Indicator Data'!L35=0,0,IF(LOG('Crisis Indicator Data'!L35)&lt;W$4,0,IF(LOG('Crisis Indicator Data'!L35)&gt;W$3,5,ROUND(5-(W$3-LOG('Crisis Indicator Data'!L35))/(W$3-W$4)*5,1)))))</f>
        <v>4.2</v>
      </c>
      <c r="X38" s="166">
        <f>IF(OR('Crisis Indicator Data'!L35="x",'Crisis Indicator Data'!H35="x"),"x",'Crisis Indicator Data'!L35/'Crisis Indicator Data'!H35)</f>
        <v>9.8281810894643296E-6</v>
      </c>
      <c r="Y38" s="147">
        <f t="shared" ref="Y38:Y69" si="22">IF(X38="x","x",IF(X38&lt;Y$4,0,IF(X38&gt;Y$3,5,ROUND(5-(Y$3-X38)/(Y$3-Y$4)*5,1))))</f>
        <v>0.5</v>
      </c>
      <c r="Z38" s="147">
        <f t="shared" ref="Z38:Z69" si="23">IF(AND(Y38="x",W38="x"),"x",ROUND(AVERAGE(W38,Y38),1))</f>
        <v>2.4</v>
      </c>
      <c r="AA38" s="147">
        <f t="shared" ref="AA38:AA69" si="24">IF(AND(V38="x",Z38="x"),"x",IF(OR(V38="x",Z38="x"),AVERAGE(V38,Z38),ROUND((5-GEOMEAN(((5-V38)/5*4+1),((5-Z38)/5*4+1)))/4*5,1)))</f>
        <v>2.9</v>
      </c>
      <c r="AB38" s="167">
        <f t="shared" ref="AB38:AB69" si="25">IF(AND(R38="x",AA38="x"),"x",IF(OR(R38="x",AA38="x"),AVERAGE(R38,AA38),ROUND((5-GEOMEAN(((5-R38)/5*4+1),((5-AA38)/5*4+1)))/4*5,1)))</f>
        <v>3.6</v>
      </c>
    </row>
    <row r="39" spans="1:28" x14ac:dyDescent="0.25">
      <c r="A39" s="169" t="str">
        <f>'Crisis Indicator Data'!A36</f>
        <v>International Displacement</v>
      </c>
      <c r="B39" s="170" t="str">
        <f>'Crisis Indicator Data'!B36</f>
        <v>Displacement</v>
      </c>
      <c r="C39" s="170" t="str">
        <f>'Crisis Indicator Data'!C36</f>
        <v>ETH003</v>
      </c>
      <c r="D39" s="170" t="str">
        <f>'Crisis Indicator Data'!D36</f>
        <v>Ethiopia</v>
      </c>
      <c r="E39" s="171" t="str">
        <f>'Crisis Indicator Data'!E36</f>
        <v>ETH</v>
      </c>
      <c r="F39" s="168">
        <f>IF('Crisis Indicator Data'!F36="x","x",IF(LOG('Crisis Indicator Data'!F36)&lt;F$4,0,IF(LOG('Crisis Indicator Data'!F36)&gt;F$3,5,ROUND(5-(F$3-LOG('Crisis Indicator Data'!F36))/(F$3-F$4)*5,1))))</f>
        <v>5</v>
      </c>
      <c r="G39" s="165">
        <f>IF('Crisis Indicator Data'!F36="x","x",IF(LEN(E39)&gt;3,('Crisis Indicator Data'!F36/VLOOKUP('Impact of the crisis'!$C39,'Regional Crises'!$B$1:$R$66,4,FALSE)),'Crisis Indicator Data'!F36/VLOOKUP('Impact of the crisis'!$E39,'Country Indicator Data'!$B$4:$P$300,15,FALSE)))</f>
        <v>1.128571</v>
      </c>
      <c r="H39" s="147">
        <f t="shared" si="13"/>
        <v>5</v>
      </c>
      <c r="I39" s="147">
        <f t="shared" si="14"/>
        <v>5</v>
      </c>
      <c r="J39" s="147">
        <f>IF('Crisis Indicator Data'!G36="x","x",IF(LOG('Crisis Indicator Data'!G36)&lt;J$4,0,IF(LOG('Crisis Indicator Data'!G36)&gt;J$3,5,ROUND(5-(J$3-LOG('Crisis Indicator Data'!G36))/(J$3-J$4)*5,1))))</f>
        <v>5</v>
      </c>
      <c r="K39" s="165">
        <f>IF('Crisis Indicator Data'!G36="x","x",IF(LEN(E39)&gt;3,('Crisis Indicator Data'!G36/VLOOKUP('Impact of the crisis'!$C39,'Regional Crises'!$B$1:$R$66,5,FALSE)),'Crisis Indicator Data'!G36/VLOOKUP('Impact of the crisis'!$E39,'Country Indicator Data'!$B$4:$P$300,14,FALSE)))</f>
        <v>1</v>
      </c>
      <c r="L39" s="147">
        <f t="shared" si="15"/>
        <v>5</v>
      </c>
      <c r="M39" s="147">
        <f t="shared" si="16"/>
        <v>5</v>
      </c>
      <c r="N39" s="147">
        <f t="shared" si="17"/>
        <v>5</v>
      </c>
      <c r="O39" s="147">
        <f>IF('Crisis Indicator Data'!H36="x","x",IF('Crisis Indicator Data'!H36=0,0,IF(LOG('Crisis Indicator Data'!H36)&lt;O$4,0,IF(LOG('Crisis Indicator Data'!H36)&gt;O$3,5,ROUND(5-(O$3-LOG('Crisis Indicator Data'!H36))/(O$3-O$4)*5,1)))))</f>
        <v>5</v>
      </c>
      <c r="P39" s="165">
        <f>IF('Crisis Indicator Data'!H36="x","x",'Crisis Indicator Data'!H36/'Crisis Indicator Data'!G36)</f>
        <v>0.331208331689613</v>
      </c>
      <c r="Q39" s="147">
        <f t="shared" si="18"/>
        <v>1.6</v>
      </c>
      <c r="R39" s="147">
        <f t="shared" si="19"/>
        <v>3.3</v>
      </c>
      <c r="S39" s="147">
        <f>IF('Crisis Indicator Data'!I36="x","x",IF('Crisis Indicator Data'!I36=0,0,IF(LOG('Crisis Indicator Data'!I36)&lt;S$4,0,IF(LOG('Crisis Indicator Data'!I36)&gt;S$3,5,ROUND(5-(S$3-LOG('Crisis Indicator Data'!I36))/(S$3-S$4)*5,1)))))</f>
        <v>4.2</v>
      </c>
      <c r="T39" s="165">
        <f>IF('Crisis Indicator Data'!H36="x","x",IF('Crisis Indicator Data'!I36="x","x",'Crisis Indicator Data'!I36/'Crisis Indicator Data'!H36))</f>
        <v>2.2058648371804952E-2</v>
      </c>
      <c r="U39" s="147">
        <f t="shared" si="20"/>
        <v>0.7</v>
      </c>
      <c r="V39" s="147">
        <f t="shared" si="21"/>
        <v>2.5</v>
      </c>
      <c r="W39" s="147" t="str">
        <f>IF('Crisis Indicator Data'!L36="x","x",IF('Crisis Indicator Data'!L36=0,0,IF(LOG('Crisis Indicator Data'!L36)&lt;W$4,0,IF(LOG('Crisis Indicator Data'!L36)&gt;W$3,5,ROUND(5-(W$3-LOG('Crisis Indicator Data'!L36))/(W$3-W$4)*5,1)))))</f>
        <v>x</v>
      </c>
      <c r="X39" s="166" t="str">
        <f>IF(OR('Crisis Indicator Data'!L36="x",'Crisis Indicator Data'!H36="x"),"x",'Crisis Indicator Data'!L36/'Crisis Indicator Data'!H36)</f>
        <v>x</v>
      </c>
      <c r="Y39" s="147" t="str">
        <f t="shared" si="22"/>
        <v>x</v>
      </c>
      <c r="Z39" s="147" t="str">
        <f t="shared" si="23"/>
        <v>x</v>
      </c>
      <c r="AA39" s="147">
        <f t="shared" si="24"/>
        <v>2.5</v>
      </c>
      <c r="AB39" s="167">
        <f t="shared" si="25"/>
        <v>2.9</v>
      </c>
    </row>
    <row r="40" spans="1:28" x14ac:dyDescent="0.25">
      <c r="A40" s="169" t="str">
        <f>'Crisis Indicator Data'!A37</f>
        <v>Northern Ethiopia Conflict</v>
      </c>
      <c r="B40" s="170" t="str">
        <f>'Crisis Indicator Data'!B37</f>
        <v>Conflict,Displacement</v>
      </c>
      <c r="C40" s="170" t="str">
        <f>'Crisis Indicator Data'!C37</f>
        <v>ETH004</v>
      </c>
      <c r="D40" s="170" t="str">
        <f>'Crisis Indicator Data'!D37</f>
        <v>Ethiopia</v>
      </c>
      <c r="E40" s="171" t="str">
        <f>'Crisis Indicator Data'!E37</f>
        <v>ETH</v>
      </c>
      <c r="F40" s="168">
        <f>IF('Crisis Indicator Data'!F37="x","x",IF(LOG('Crisis Indicator Data'!F37)&lt;F$4,0,IF(LOG('Crisis Indicator Data'!F37)&gt;F$3,5,ROUND(5-(F$3-LOG('Crisis Indicator Data'!F37))/(F$3-F$4)*5,1))))</f>
        <v>4.0999999999999996</v>
      </c>
      <c r="G40" s="165">
        <f>IF('Crisis Indicator Data'!F37="x","x",IF(LEN(E40)&gt;3,('Crisis Indicator Data'!F37/VLOOKUP('Impact of the crisis'!$C40,'Regional Crises'!$B$1:$R$66,4,FALSE)),'Crisis Indicator Data'!F37/VLOOKUP('Impact of the crisis'!$E40,'Country Indicator Data'!$B$4:$P$300,15,FALSE)))</f>
        <v>0.29899999999999999</v>
      </c>
      <c r="H40" s="147">
        <f t="shared" si="13"/>
        <v>1.4</v>
      </c>
      <c r="I40" s="147">
        <f t="shared" si="14"/>
        <v>2.75</v>
      </c>
      <c r="J40" s="147">
        <f>IF('Crisis Indicator Data'!G37="x","x",IF(LOG('Crisis Indicator Data'!G37)&lt;J$4,0,IF(LOG('Crisis Indicator Data'!G37)&gt;J$3,5,ROUND(5-(J$3-LOG('Crisis Indicator Data'!G37))/(J$3-J$4)*5,1))))</f>
        <v>4.9000000000000004</v>
      </c>
      <c r="K40" s="165">
        <f>IF('Crisis Indicator Data'!G37="x","x",IF(LEN(E40)&gt;3,('Crisis Indicator Data'!G37/VLOOKUP('Impact of the crisis'!$C40,'Regional Crises'!$B$1:$R$66,5,FALSE)),'Crisis Indicator Data'!G37/VLOOKUP('Impact of the crisis'!$E40,'Country Indicator Data'!$B$4:$P$300,14,FALSE)))</f>
        <v>0.23748471340092311</v>
      </c>
      <c r="L40" s="147">
        <f t="shared" si="15"/>
        <v>1.1000000000000001</v>
      </c>
      <c r="M40" s="147">
        <f t="shared" si="16"/>
        <v>3</v>
      </c>
      <c r="N40" s="147">
        <f t="shared" si="17"/>
        <v>2.9</v>
      </c>
      <c r="O40" s="147">
        <f>IF('Crisis Indicator Data'!H37="x","x",IF('Crisis Indicator Data'!H37=0,0,IF(LOG('Crisis Indicator Data'!H37)&lt;O$4,0,IF(LOG('Crisis Indicator Data'!H37)&gt;O$3,5,ROUND(5-(O$3-LOG('Crisis Indicator Data'!H37))/(O$3-O$4)*5,1)))))</f>
        <v>5</v>
      </c>
      <c r="P40" s="165">
        <f>IF('Crisis Indicator Data'!H37="x","x",'Crisis Indicator Data'!H37/'Crisis Indicator Data'!G37)</f>
        <v>1</v>
      </c>
      <c r="Q40" s="147">
        <f t="shared" si="18"/>
        <v>5</v>
      </c>
      <c r="R40" s="147">
        <f t="shared" si="19"/>
        <v>5</v>
      </c>
      <c r="S40" s="147">
        <f>IF('Crisis Indicator Data'!I37="x","x",IF('Crisis Indicator Data'!I37=0,0,IF(LOG('Crisis Indicator Data'!I37)&lt;S$4,0,IF(LOG('Crisis Indicator Data'!I37)&gt;S$3,5,ROUND(5-(S$3-LOG('Crisis Indicator Data'!I37))/(S$3-S$4)*5,1)))))</f>
        <v>4.9000000000000004</v>
      </c>
      <c r="T40" s="165">
        <f>IF('Crisis Indicator Data'!H37="x","x",IF('Crisis Indicator Data'!I37="x","x",'Crisis Indicator Data'!I37/'Crisis Indicator Data'!H37))</f>
        <v>9.0697674418604657E-2</v>
      </c>
      <c r="U40" s="147">
        <f t="shared" si="20"/>
        <v>3</v>
      </c>
      <c r="V40" s="147">
        <f t="shared" si="21"/>
        <v>4</v>
      </c>
      <c r="W40" s="147">
        <f>IF('Crisis Indicator Data'!L37="x","x",IF('Crisis Indicator Data'!L37=0,0,IF(LOG('Crisis Indicator Data'!L37)&lt;W$4,0,IF(LOG('Crisis Indicator Data'!L37)&gt;W$3,5,ROUND(5-(W$3-LOG('Crisis Indicator Data'!L37))/(W$3-W$4)*5,1)))))</f>
        <v>4.2</v>
      </c>
      <c r="X40" s="166">
        <f>IF(OR('Crisis Indicator Data'!L37="x",'Crisis Indicator Data'!H37="x"),"x",'Crisis Indicator Data'!L37/'Crisis Indicator Data'!H37)</f>
        <v>3.0033222591362126E-5</v>
      </c>
      <c r="Y40" s="147">
        <f t="shared" si="22"/>
        <v>1.5</v>
      </c>
      <c r="Z40" s="147">
        <f t="shared" si="23"/>
        <v>2.9</v>
      </c>
      <c r="AA40" s="147">
        <f t="shared" si="24"/>
        <v>3.5</v>
      </c>
      <c r="AB40" s="167">
        <f t="shared" si="25"/>
        <v>4.4000000000000004</v>
      </c>
    </row>
    <row r="41" spans="1:28" x14ac:dyDescent="0.25">
      <c r="A41" s="169" t="str">
        <f>'Crisis Indicator Data'!A38</f>
        <v>Drought in Ethiopia</v>
      </c>
      <c r="B41" s="170" t="str">
        <f>'Crisis Indicator Data'!B38</f>
        <v>Drought</v>
      </c>
      <c r="C41" s="170" t="str">
        <f>'Crisis Indicator Data'!C38</f>
        <v>ETH005</v>
      </c>
      <c r="D41" s="170" t="str">
        <f>'Crisis Indicator Data'!D38</f>
        <v>Ethiopia</v>
      </c>
      <c r="E41" s="171" t="str">
        <f>'Crisis Indicator Data'!E38</f>
        <v>ETH</v>
      </c>
      <c r="F41" s="168">
        <f>IF('Crisis Indicator Data'!F38="x","x",IF(LOG('Crisis Indicator Data'!F38)&lt;F$4,0,IF(LOG('Crisis Indicator Data'!F38)&gt;F$3,5,ROUND(5-(F$3-LOG('Crisis Indicator Data'!F38))/(F$3-F$4)*5,1))))</f>
        <v>4.8</v>
      </c>
      <c r="G41" s="165">
        <f>IF('Crisis Indicator Data'!F38="x","x",IF(LEN(E41)&gt;3,('Crisis Indicator Data'!F38/VLOOKUP('Impact of the crisis'!$C41,'Regional Crises'!$B$1:$R$66,4,FALSE)),'Crisis Indicator Data'!F38/VLOOKUP('Impact of the crisis'!$E41,'Country Indicator Data'!$B$4:$P$300,15,FALSE)))</f>
        <v>0.7843</v>
      </c>
      <c r="H41" s="147">
        <f t="shared" si="13"/>
        <v>3.9</v>
      </c>
      <c r="I41" s="147">
        <f t="shared" si="14"/>
        <v>4.3499999999999996</v>
      </c>
      <c r="J41" s="147">
        <f>IF('Crisis Indicator Data'!G38="x","x",IF(LOG('Crisis Indicator Data'!G38)&lt;J$4,0,IF(LOG('Crisis Indicator Data'!G38)&gt;J$3,5,ROUND(5-(J$3-LOG('Crisis Indicator Data'!G38))/(J$3-J$4)*5,1))))</f>
        <v>5</v>
      </c>
      <c r="K41" s="165">
        <f>IF('Crisis Indicator Data'!G38="x","x",IF(LEN(E41)&gt;3,('Crisis Indicator Data'!G38/VLOOKUP('Impact of the crisis'!$C41,'Regional Crises'!$B$1:$R$66,5,FALSE)),'Crisis Indicator Data'!G38/VLOOKUP('Impact of the crisis'!$E41,'Country Indicator Data'!$B$4:$P$300,14,FALSE)))</f>
        <v>0.4733914552842321</v>
      </c>
      <c r="L41" s="147">
        <f t="shared" si="15"/>
        <v>2.2999999999999998</v>
      </c>
      <c r="M41" s="147">
        <f t="shared" si="16"/>
        <v>3.65</v>
      </c>
      <c r="N41" s="147">
        <f t="shared" si="17"/>
        <v>4</v>
      </c>
      <c r="O41" s="147">
        <f>IF('Crisis Indicator Data'!H38="x","x",IF('Crisis Indicator Data'!H38=0,0,IF(LOG('Crisis Indicator Data'!H38)&lt;O$4,0,IF(LOG('Crisis Indicator Data'!H38)&gt;O$3,5,ROUND(5-(O$3-LOG('Crisis Indicator Data'!H38))/(O$3-O$4)*5,1)))))</f>
        <v>4.8</v>
      </c>
      <c r="P41" s="165">
        <f>IF('Crisis Indicator Data'!H38="x","x",'Crisis Indicator Data'!H38/'Crisis Indicator Data'!G38)</f>
        <v>0.40166666666666667</v>
      </c>
      <c r="Q41" s="147">
        <f t="shared" si="18"/>
        <v>2</v>
      </c>
      <c r="R41" s="147">
        <f t="shared" si="19"/>
        <v>3.4</v>
      </c>
      <c r="S41" s="147">
        <f>IF('Crisis Indicator Data'!I38="x","x",IF('Crisis Indicator Data'!I38=0,0,IF(LOG('Crisis Indicator Data'!I38)&lt;S$4,0,IF(LOG('Crisis Indicator Data'!I38)&gt;S$3,5,ROUND(5-(S$3-LOG('Crisis Indicator Data'!I38))/(S$3-S$4)*5,1)))))</f>
        <v>3.9</v>
      </c>
      <c r="T41" s="165">
        <f>IF('Crisis Indicator Data'!H38="x","x",IF('Crisis Indicator Data'!I38="x","x",'Crisis Indicator Data'!I38/'Crisis Indicator Data'!H38))</f>
        <v>2.1410788381742738E-2</v>
      </c>
      <c r="U41" s="147">
        <f t="shared" si="20"/>
        <v>0.7</v>
      </c>
      <c r="V41" s="147">
        <f t="shared" si="21"/>
        <v>2.2999999999999998</v>
      </c>
      <c r="W41" s="147">
        <f>IF('Crisis Indicator Data'!L38="x","x",IF('Crisis Indicator Data'!L38=0,0,IF(LOG('Crisis Indicator Data'!L38)&lt;W$4,0,IF(LOG('Crisis Indicator Data'!L38)&gt;W$3,5,ROUND(5-(W$3-LOG('Crisis Indicator Data'!L38))/(W$3-W$4)*5,1)))))</f>
        <v>2</v>
      </c>
      <c r="X41" s="166">
        <f>IF(OR('Crisis Indicator Data'!L38="x",'Crisis Indicator Data'!H38="x"),"x",'Crisis Indicator Data'!L38/'Crisis Indicator Data'!H38)</f>
        <v>9.9585062240663902E-7</v>
      </c>
      <c r="Y41" s="147">
        <f t="shared" si="22"/>
        <v>0</v>
      </c>
      <c r="Z41" s="147">
        <f t="shared" si="23"/>
        <v>1</v>
      </c>
      <c r="AA41" s="147">
        <f t="shared" si="24"/>
        <v>1.7</v>
      </c>
      <c r="AB41" s="167">
        <f t="shared" si="25"/>
        <v>2.6</v>
      </c>
    </row>
    <row r="42" spans="1:28" x14ac:dyDescent="0.25">
      <c r="A42" s="169" t="str">
        <f>'Crisis Indicator Data'!A39</f>
        <v>Mixed migration flows in Greece</v>
      </c>
      <c r="B42" s="170" t="str">
        <f>'Crisis Indicator Data'!B39</f>
        <v>Displacement</v>
      </c>
      <c r="C42" s="170" t="str">
        <f>'Crisis Indicator Data'!C39</f>
        <v>GRC002</v>
      </c>
      <c r="D42" s="170" t="str">
        <f>'Crisis Indicator Data'!D39</f>
        <v>Greece</v>
      </c>
      <c r="E42" s="171" t="str">
        <f>'Crisis Indicator Data'!E39</f>
        <v>GRC</v>
      </c>
      <c r="F42" s="168">
        <f>IF('Crisis Indicator Data'!F39="x","x",IF(LOG('Crisis Indicator Data'!F39)&lt;F$4,0,IF(LOG('Crisis Indicator Data'!F39)&gt;F$3,5,ROUND(5-(F$3-LOG('Crisis Indicator Data'!F39))/(F$3-F$4)*5,1))))</f>
        <v>0.9</v>
      </c>
      <c r="G42" s="165">
        <f>IF('Crisis Indicator Data'!F39="x","x",IF(LEN(E42)&gt;3,('Crisis Indicator Data'!F39/VLOOKUP('Impact of the crisis'!$C42,'Regional Crises'!$B$1:$R$66,4,FALSE)),'Crisis Indicator Data'!F39/VLOOKUP('Impact of the crisis'!$E42,'Country Indicator Data'!$B$4:$P$300,15,FALSE)))</f>
        <v>2.6097750193948797E-2</v>
      </c>
      <c r="H42" s="147">
        <f t="shared" si="13"/>
        <v>0</v>
      </c>
      <c r="I42" s="147">
        <f t="shared" si="14"/>
        <v>0.45</v>
      </c>
      <c r="J42" s="147">
        <f>IF('Crisis Indicator Data'!G39="x","x",IF(LOG('Crisis Indicator Data'!G39)&lt;J$4,0,IF(LOG('Crisis Indicator Data'!G39)&gt;J$3,5,ROUND(5-(J$3-LOG('Crisis Indicator Data'!G39))/(J$3-J$4)*5,1))))</f>
        <v>0</v>
      </c>
      <c r="K42" s="165">
        <f>IF('Crisis Indicator Data'!G39="x","x",IF(LEN(E42)&gt;3,('Crisis Indicator Data'!G39/VLOOKUP('Impact of the crisis'!$C42,'Regional Crises'!$B$1:$R$66,5,FALSE)),'Crisis Indicator Data'!G39/VLOOKUP('Impact of the crisis'!$E42,'Country Indicator Data'!$B$4:$P$300,14,FALSE)))</f>
        <v>3.987788589963747E-2</v>
      </c>
      <c r="L42" s="147">
        <f t="shared" si="15"/>
        <v>0.2</v>
      </c>
      <c r="M42" s="147">
        <f t="shared" si="16"/>
        <v>0.1</v>
      </c>
      <c r="N42" s="147">
        <f t="shared" si="17"/>
        <v>0.3</v>
      </c>
      <c r="O42" s="147">
        <f>IF('Crisis Indicator Data'!H39="x","x",IF('Crisis Indicator Data'!H39=0,0,IF(LOG('Crisis Indicator Data'!H39)&lt;O$4,0,IF(LOG('Crisis Indicator Data'!H39)&gt;O$3,5,ROUND(5-(O$3-LOG('Crisis Indicator Data'!H39))/(O$3-O$4)*5,1)))))</f>
        <v>1.2</v>
      </c>
      <c r="P42" s="165">
        <f>IF('Crisis Indicator Data'!H39="x","x",'Crisis Indicator Data'!H39/'Crisis Indicator Data'!G39)</f>
        <v>0.4138755980861244</v>
      </c>
      <c r="Q42" s="147">
        <f t="shared" si="18"/>
        <v>2</v>
      </c>
      <c r="R42" s="147">
        <f t="shared" si="19"/>
        <v>1.6</v>
      </c>
      <c r="S42" s="147">
        <f>IF('Crisis Indicator Data'!I39="x","x",IF('Crisis Indicator Data'!I39=0,0,IF(LOG('Crisis Indicator Data'!I39)&lt;S$4,0,IF(LOG('Crisis Indicator Data'!I39)&gt;S$3,5,ROUND(5-(S$3-LOG('Crisis Indicator Data'!I39))/(S$3-S$4)*5,1)))))</f>
        <v>3.2</v>
      </c>
      <c r="T42" s="165">
        <f>IF('Crisis Indicator Data'!H39="x","x",IF('Crisis Indicator Data'!I39="x","x",'Crisis Indicator Data'!I39/'Crisis Indicator Data'!H39))</f>
        <v>1</v>
      </c>
      <c r="U42" s="147">
        <f t="shared" si="20"/>
        <v>5</v>
      </c>
      <c r="V42" s="147">
        <f t="shared" si="21"/>
        <v>4.0999999999999996</v>
      </c>
      <c r="W42" s="147">
        <f>IF('Crisis Indicator Data'!L39="x","x",IF('Crisis Indicator Data'!L39=0,0,IF(LOG('Crisis Indicator Data'!L39)&lt;W$4,0,IF(LOG('Crisis Indicator Data'!L39)&gt;W$3,5,ROUND(5-(W$3-LOG('Crisis Indicator Data'!L39))/(W$3-W$4)*5,1)))))</f>
        <v>2.9</v>
      </c>
      <c r="X42" s="166">
        <f>IF(OR('Crisis Indicator Data'!L39="x",'Crisis Indicator Data'!H39="x"),"x",'Crisis Indicator Data'!L39/'Crisis Indicator Data'!H39)</f>
        <v>6.3005780346820815E-4</v>
      </c>
      <c r="Y42" s="147">
        <f t="shared" si="22"/>
        <v>5</v>
      </c>
      <c r="Z42" s="147">
        <f t="shared" si="23"/>
        <v>4</v>
      </c>
      <c r="AA42" s="147">
        <f t="shared" si="24"/>
        <v>4.0999999999999996</v>
      </c>
      <c r="AB42" s="167">
        <f t="shared" si="25"/>
        <v>3.1</v>
      </c>
    </row>
    <row r="43" spans="1:28" x14ac:dyDescent="0.25">
      <c r="A43" s="169" t="str">
        <f>'Crisis Indicator Data'!A40</f>
        <v>Complex crisis in Guatemala</v>
      </c>
      <c r="B43" s="170" t="str">
        <f>'Crisis Indicator Data'!B40</f>
        <v>Violence,Socio-political,Other seasonal event</v>
      </c>
      <c r="C43" s="170" t="str">
        <f>'Crisis Indicator Data'!C40</f>
        <v>GTM001</v>
      </c>
      <c r="D43" s="170" t="str">
        <f>'Crisis Indicator Data'!D40</f>
        <v>Guatemala</v>
      </c>
      <c r="E43" s="171" t="str">
        <f>'Crisis Indicator Data'!E40</f>
        <v>GTM</v>
      </c>
      <c r="F43" s="168">
        <f>IF('Crisis Indicator Data'!F40="x","x",IF(LOG('Crisis Indicator Data'!F40)&lt;F$4,0,IF(LOG('Crisis Indicator Data'!F40)&gt;F$3,5,ROUND(5-(F$3-LOG('Crisis Indicator Data'!F40))/(F$3-F$4)*5,1))))</f>
        <v>3.4</v>
      </c>
      <c r="G43" s="165">
        <f>IF('Crisis Indicator Data'!F40="x","x",IF(LEN(E43)&gt;3,('Crisis Indicator Data'!F40/VLOOKUP('Impact of the crisis'!$C43,'Regional Crises'!$B$1:$R$66,4,FALSE)),'Crisis Indicator Data'!F40/VLOOKUP('Impact of the crisis'!$E43,'Country Indicator Data'!$B$4:$P$300,15,FALSE)))</f>
        <v>1</v>
      </c>
      <c r="H43" s="147">
        <f t="shared" si="13"/>
        <v>5</v>
      </c>
      <c r="I43" s="147">
        <f t="shared" si="14"/>
        <v>4.2</v>
      </c>
      <c r="J43" s="147">
        <f>IF('Crisis Indicator Data'!G40="x","x",IF(LOG('Crisis Indicator Data'!G40)&lt;J$4,0,IF(LOG('Crisis Indicator Data'!G40)&gt;J$3,5,ROUND(5-(J$3-LOG('Crisis Indicator Data'!G40))/(J$3-J$4)*5,1))))</f>
        <v>4.0999999999999996</v>
      </c>
      <c r="K43" s="165">
        <f>IF('Crisis Indicator Data'!G40="x","x",IF(LEN(E43)&gt;3,('Crisis Indicator Data'!G40/VLOOKUP('Impact of the crisis'!$C43,'Regional Crises'!$B$1:$R$66,5,FALSE)),'Crisis Indicator Data'!G40/VLOOKUP('Impact of the crisis'!$E43,'Country Indicator Data'!$B$4:$P$300,14,FALSE)))</f>
        <v>1</v>
      </c>
      <c r="L43" s="147">
        <f t="shared" si="15"/>
        <v>5</v>
      </c>
      <c r="M43" s="147">
        <f t="shared" si="16"/>
        <v>4.55</v>
      </c>
      <c r="N43" s="147">
        <f t="shared" si="17"/>
        <v>4.4000000000000004</v>
      </c>
      <c r="O43" s="147">
        <f>IF('Crisis Indicator Data'!H40="x","x",IF('Crisis Indicator Data'!H40=0,0,IF(LOG('Crisis Indicator Data'!H40)&lt;O$4,0,IF(LOG('Crisis Indicator Data'!H40)&gt;O$3,5,ROUND(5-(O$3-LOG('Crisis Indicator Data'!H40))/(O$3-O$4)*5,1)))))</f>
        <v>3.7</v>
      </c>
      <c r="P43" s="165">
        <f>IF('Crisis Indicator Data'!H40="x","x",'Crisis Indicator Data'!H40/'Crisis Indicator Data'!G40)</f>
        <v>0.28901734104046245</v>
      </c>
      <c r="Q43" s="147">
        <f t="shared" si="18"/>
        <v>1.4</v>
      </c>
      <c r="R43" s="147">
        <f t="shared" si="19"/>
        <v>2.5499999999999998</v>
      </c>
      <c r="S43" s="147">
        <f>IF('Crisis Indicator Data'!I40="x","x",IF('Crisis Indicator Data'!I40=0,0,IF(LOG('Crisis Indicator Data'!I40)&lt;S$4,0,IF(LOG('Crisis Indicator Data'!I40)&gt;S$3,5,ROUND(5-(S$3-LOG('Crisis Indicator Data'!I40))/(S$3-S$4)*5,1)))))</f>
        <v>3.4</v>
      </c>
      <c r="T43" s="165">
        <f>IF('Crisis Indicator Data'!H40="x","x",IF('Crisis Indicator Data'!I40="x","x",'Crisis Indicator Data'!I40/'Crisis Indicator Data'!H40))</f>
        <v>4.8399999999999999E-2</v>
      </c>
      <c r="U43" s="147">
        <f t="shared" si="20"/>
        <v>1.6</v>
      </c>
      <c r="V43" s="147">
        <f t="shared" si="21"/>
        <v>2.5</v>
      </c>
      <c r="W43" s="147">
        <f>IF('Crisis Indicator Data'!L40="x","x",IF('Crisis Indicator Data'!L40=0,0,IF(LOG('Crisis Indicator Data'!L40)&lt;W$4,0,IF(LOG('Crisis Indicator Data'!L40)&gt;W$3,5,ROUND(5-(W$3-LOG('Crisis Indicator Data'!L40))/(W$3-W$4)*5,1)))))</f>
        <v>3</v>
      </c>
      <c r="X43" s="166">
        <f>IF(OR('Crisis Indicator Data'!L40="x",'Crisis Indicator Data'!H40="x"),"x",'Crisis Indicator Data'!L40/'Crisis Indicator Data'!H40)</f>
        <v>2.6599999999999999E-5</v>
      </c>
      <c r="Y43" s="147">
        <f t="shared" si="22"/>
        <v>1.3</v>
      </c>
      <c r="Z43" s="147">
        <f t="shared" si="23"/>
        <v>2.2000000000000002</v>
      </c>
      <c r="AA43" s="147">
        <f t="shared" si="24"/>
        <v>2.4</v>
      </c>
      <c r="AB43" s="167">
        <f t="shared" si="25"/>
        <v>2.5</v>
      </c>
    </row>
    <row r="44" spans="1:28" x14ac:dyDescent="0.25">
      <c r="A44" s="169" t="str">
        <f>'Crisis Indicator Data'!A41</f>
        <v>Complex crisis in Honduras</v>
      </c>
      <c r="B44" s="170" t="str">
        <f>'Crisis Indicator Data'!B41</f>
        <v>Violence,Socio-political,Other seasonal event</v>
      </c>
      <c r="C44" s="170" t="str">
        <f>'Crisis Indicator Data'!C41</f>
        <v>HND001</v>
      </c>
      <c r="D44" s="170" t="str">
        <f>'Crisis Indicator Data'!D41</f>
        <v>Honduras</v>
      </c>
      <c r="E44" s="171" t="str">
        <f>'Crisis Indicator Data'!E41</f>
        <v>HND</v>
      </c>
      <c r="F44" s="168">
        <f>IF('Crisis Indicator Data'!F41="x","x",IF(LOG('Crisis Indicator Data'!F41)&lt;F$4,0,IF(LOG('Crisis Indicator Data'!F41)&gt;F$3,5,ROUND(5-(F$3-LOG('Crisis Indicator Data'!F41))/(F$3-F$4)*5,1))))</f>
        <v>3.4</v>
      </c>
      <c r="G44" s="165">
        <f>IF('Crisis Indicator Data'!F41="x","x",IF(LEN(E44)&gt;3,('Crisis Indicator Data'!F41/VLOOKUP('Impact of the crisis'!$C44,'Regional Crises'!$B$1:$R$66,4,FALSE)),'Crisis Indicator Data'!F41/VLOOKUP('Impact of the crisis'!$E44,'Country Indicator Data'!$B$4:$P$300,15,FALSE)))</f>
        <v>1</v>
      </c>
      <c r="H44" s="147">
        <f t="shared" si="13"/>
        <v>5</v>
      </c>
      <c r="I44" s="147">
        <f t="shared" si="14"/>
        <v>4.2</v>
      </c>
      <c r="J44" s="147">
        <f>IF('Crisis Indicator Data'!G41="x","x",IF(LOG('Crisis Indicator Data'!G41)&lt;J$4,0,IF(LOG('Crisis Indicator Data'!G41)&gt;J$3,5,ROUND(5-(J$3-LOG('Crisis Indicator Data'!G41))/(J$3-J$4)*5,1))))</f>
        <v>3.3</v>
      </c>
      <c r="K44" s="165">
        <f>IF('Crisis Indicator Data'!G41="x","x",IF(LEN(E44)&gt;3,('Crisis Indicator Data'!G41/VLOOKUP('Impact of the crisis'!$C44,'Regional Crises'!$B$1:$R$66,5,FALSE)),'Crisis Indicator Data'!G41/VLOOKUP('Impact of the crisis'!$E44,'Country Indicator Data'!$B$4:$P$300,14,FALSE)))</f>
        <v>1</v>
      </c>
      <c r="L44" s="147">
        <f t="shared" si="15"/>
        <v>5</v>
      </c>
      <c r="M44" s="147">
        <f t="shared" si="16"/>
        <v>4.1500000000000004</v>
      </c>
      <c r="N44" s="147">
        <f t="shared" si="17"/>
        <v>4.2</v>
      </c>
      <c r="O44" s="147">
        <f>IF('Crisis Indicator Data'!H41="x","x",IF('Crisis Indicator Data'!H41=0,0,IF(LOG('Crisis Indicator Data'!H41)&lt;O$4,0,IF(LOG('Crisis Indicator Data'!H41)&gt;O$3,5,ROUND(5-(O$3-LOG('Crisis Indicator Data'!H41))/(O$3-O$4)*5,1)))))</f>
        <v>3.3</v>
      </c>
      <c r="P44" s="165">
        <f>IF('Crisis Indicator Data'!H41="x","x",'Crisis Indicator Data'!H41/'Crisis Indicator Data'!G41)</f>
        <v>0.33333333333333331</v>
      </c>
      <c r="Q44" s="147">
        <f t="shared" si="18"/>
        <v>1.6</v>
      </c>
      <c r="R44" s="147">
        <f t="shared" si="19"/>
        <v>2.4500000000000002</v>
      </c>
      <c r="S44" s="147">
        <f>IF('Crisis Indicator Data'!I41="x","x",IF('Crisis Indicator Data'!I41=0,0,IF(LOG('Crisis Indicator Data'!I41)&lt;S$4,0,IF(LOG('Crisis Indicator Data'!I41)&gt;S$3,5,ROUND(5-(S$3-LOG('Crisis Indicator Data'!I41))/(S$3-S$4)*5,1)))))</f>
        <v>3.4</v>
      </c>
      <c r="T44" s="165">
        <f>IF('Crisis Indicator Data'!H41="x","x",IF('Crisis Indicator Data'!I41="x","x",'Crisis Indicator Data'!I41/'Crisis Indicator Data'!H41))</f>
        <v>7.7187500000000006E-2</v>
      </c>
      <c r="U44" s="147">
        <f t="shared" si="20"/>
        <v>2.6</v>
      </c>
      <c r="V44" s="147">
        <f t="shared" si="21"/>
        <v>3</v>
      </c>
      <c r="W44" s="147">
        <f>IF('Crisis Indicator Data'!L41="x","x",IF('Crisis Indicator Data'!L41=0,0,IF(LOG('Crisis Indicator Data'!L41)&lt;W$4,0,IF(LOG('Crisis Indicator Data'!L41)&gt;W$3,5,ROUND(5-(W$3-LOG('Crisis Indicator Data'!L41))/(W$3-W$4)*5,1)))))</f>
        <v>4.0999999999999996</v>
      </c>
      <c r="X44" s="166">
        <f>IF(OR('Crisis Indicator Data'!L41="x",'Crisis Indicator Data'!H41="x"),"x",'Crisis Indicator Data'!L41/'Crisis Indicator Data'!H41)</f>
        <v>2.4031249999999999E-4</v>
      </c>
      <c r="Y44" s="147">
        <f t="shared" si="22"/>
        <v>5</v>
      </c>
      <c r="Z44" s="147">
        <f t="shared" si="23"/>
        <v>4.5999999999999996</v>
      </c>
      <c r="AA44" s="147">
        <f t="shared" si="24"/>
        <v>3.9</v>
      </c>
      <c r="AB44" s="167">
        <f t="shared" si="25"/>
        <v>3.3</v>
      </c>
    </row>
    <row r="45" spans="1:28" x14ac:dyDescent="0.25">
      <c r="A45" s="169" t="str">
        <f>'Crisis Indicator Data'!A42</f>
        <v>Complex crisis in Haiti</v>
      </c>
      <c r="B45" s="170" t="str">
        <f>'Crisis Indicator Data'!B42</f>
        <v>Earthquake,Violence,Socio-political,Other seasonal event</v>
      </c>
      <c r="C45" s="170" t="str">
        <f>'Crisis Indicator Data'!C42</f>
        <v>HTI001</v>
      </c>
      <c r="D45" s="170" t="str">
        <f>'Crisis Indicator Data'!D42</f>
        <v>Haiti</v>
      </c>
      <c r="E45" s="171" t="str">
        <f>'Crisis Indicator Data'!E42</f>
        <v>HTI</v>
      </c>
      <c r="F45" s="168">
        <f>IF('Crisis Indicator Data'!F42="x","x",IF(LOG('Crisis Indicator Data'!F42)&lt;F$4,0,IF(LOG('Crisis Indicator Data'!F42)&gt;F$3,5,ROUND(5-(F$3-LOG('Crisis Indicator Data'!F42))/(F$3-F$4)*5,1))))</f>
        <v>2.4</v>
      </c>
      <c r="G45" s="165">
        <f>IF('Crisis Indicator Data'!F42="x","x",IF(LEN(E45)&gt;3,('Crisis Indicator Data'!F42/VLOOKUP('Impact of the crisis'!$C45,'Regional Crises'!$B$1:$R$66,4,FALSE)),'Crisis Indicator Data'!F42/VLOOKUP('Impact of the crisis'!$E45,'Country Indicator Data'!$B$4:$P$300,15,FALSE)))</f>
        <v>1</v>
      </c>
      <c r="H45" s="147">
        <f t="shared" si="13"/>
        <v>5</v>
      </c>
      <c r="I45" s="147">
        <f t="shared" si="14"/>
        <v>3.7</v>
      </c>
      <c r="J45" s="147">
        <f>IF('Crisis Indicator Data'!G42="x","x",IF(LOG('Crisis Indicator Data'!G42)&lt;J$4,0,IF(LOG('Crisis Indicator Data'!G42)&gt;J$3,5,ROUND(5-(J$3-LOG('Crisis Indicator Data'!G42))/(J$3-J$4)*5,1))))</f>
        <v>3.5</v>
      </c>
      <c r="K45" s="165">
        <f>IF('Crisis Indicator Data'!G42="x","x",IF(LEN(E45)&gt;3,('Crisis Indicator Data'!G42/VLOOKUP('Impact of the crisis'!$C45,'Regional Crises'!$B$1:$R$66,5,FALSE)),'Crisis Indicator Data'!G42/VLOOKUP('Impact of the crisis'!$E45,'Country Indicator Data'!$B$4:$P$300,14,FALSE)))</f>
        <v>1</v>
      </c>
      <c r="L45" s="147">
        <f t="shared" si="15"/>
        <v>5</v>
      </c>
      <c r="M45" s="147">
        <f t="shared" si="16"/>
        <v>4.25</v>
      </c>
      <c r="N45" s="147">
        <f t="shared" si="17"/>
        <v>4</v>
      </c>
      <c r="O45" s="147">
        <f>IF('Crisis Indicator Data'!H42="x","x",IF('Crisis Indicator Data'!H42=0,0,IF(LOG('Crisis Indicator Data'!H42)&lt;O$4,0,IF(LOG('Crisis Indicator Data'!H42)&gt;O$3,5,ROUND(5-(O$3-LOG('Crisis Indicator Data'!H42))/(O$3-O$4)*5,1)))))</f>
        <v>4</v>
      </c>
      <c r="P45" s="165">
        <f>IF('Crisis Indicator Data'!H42="x","x",'Crisis Indicator Data'!H42/'Crisis Indicator Data'!G42)</f>
        <v>0.65789473684210531</v>
      </c>
      <c r="Q45" s="147">
        <f t="shared" si="18"/>
        <v>3.3</v>
      </c>
      <c r="R45" s="147">
        <f t="shared" si="19"/>
        <v>3.65</v>
      </c>
      <c r="S45" s="147">
        <f>IF('Crisis Indicator Data'!I42="x","x",IF('Crisis Indicator Data'!I42=0,0,IF(LOG('Crisis Indicator Data'!I42)&lt;S$4,0,IF(LOG('Crisis Indicator Data'!I42)&gt;S$3,5,ROUND(5-(S$3-LOG('Crisis Indicator Data'!I42))/(S$3-S$4)*5,1)))))</f>
        <v>3.1</v>
      </c>
      <c r="T45" s="165">
        <f>IF('Crisis Indicator Data'!H42="x","x",IF('Crisis Indicator Data'!I42="x","x",'Crisis Indicator Data'!I42/'Crisis Indicator Data'!H42))</f>
        <v>2.1066666666666668E-2</v>
      </c>
      <c r="U45" s="147">
        <f t="shared" si="20"/>
        <v>0.7</v>
      </c>
      <c r="V45" s="147">
        <f t="shared" si="21"/>
        <v>1.9</v>
      </c>
      <c r="W45" s="147">
        <f>IF('Crisis Indicator Data'!L42="x","x",IF('Crisis Indicator Data'!L42=0,0,IF(LOG('Crisis Indicator Data'!L42)&lt;W$4,0,IF(LOG('Crisis Indicator Data'!L42)&gt;W$3,5,ROUND(5-(W$3-LOG('Crisis Indicator Data'!L42))/(W$3-W$4)*5,1)))))</f>
        <v>4.7</v>
      </c>
      <c r="X45" s="166">
        <f>IF(OR('Crisis Indicator Data'!L42="x",'Crisis Indicator Data'!H42="x"),"x",'Crisis Indicator Data'!L42/'Crisis Indicator Data'!H42)</f>
        <v>2.7866666666666665E-4</v>
      </c>
      <c r="Y45" s="147">
        <f t="shared" si="22"/>
        <v>5</v>
      </c>
      <c r="Z45" s="147">
        <f t="shared" si="23"/>
        <v>4.9000000000000004</v>
      </c>
      <c r="AA45" s="147">
        <f t="shared" si="24"/>
        <v>3.8</v>
      </c>
      <c r="AB45" s="167">
        <f t="shared" si="25"/>
        <v>3.7</v>
      </c>
    </row>
    <row r="46" spans="1:28" x14ac:dyDescent="0.25">
      <c r="A46" s="169" t="str">
        <f>'Crisis Indicator Data'!A43</f>
        <v xml:space="preserve">Nippes Earthquake </v>
      </c>
      <c r="B46" s="170" t="str">
        <f>'Crisis Indicator Data'!B43</f>
        <v>Earthquake</v>
      </c>
      <c r="C46" s="170" t="str">
        <f>'Crisis Indicator Data'!C43</f>
        <v>HTI002</v>
      </c>
      <c r="D46" s="170" t="str">
        <f>'Crisis Indicator Data'!D43</f>
        <v>Haiti</v>
      </c>
      <c r="E46" s="171" t="str">
        <f>'Crisis Indicator Data'!E43</f>
        <v>HTI</v>
      </c>
      <c r="F46" s="168">
        <f>IF('Crisis Indicator Data'!F43="x","x",IF(LOG('Crisis Indicator Data'!F43)&lt;F$4,0,IF(LOG('Crisis Indicator Data'!F43)&gt;F$3,5,ROUND(5-(F$3-LOG('Crisis Indicator Data'!F43))/(F$3-F$4)*5,1))))</f>
        <v>1.8</v>
      </c>
      <c r="G46" s="165">
        <f>IF('Crisis Indicator Data'!F43="x","x",IF(LEN(E46)&gt;3,('Crisis Indicator Data'!F43/VLOOKUP('Impact of the crisis'!$C46,'Regional Crises'!$B$1:$R$66,4,FALSE)),'Crisis Indicator Data'!F43/VLOOKUP('Impact of the crisis'!$E46,'Country Indicator Data'!$B$4:$P$300,15,FALSE)))</f>
        <v>0.46629172714078376</v>
      </c>
      <c r="H46" s="147">
        <f t="shared" si="13"/>
        <v>2.2999999999999998</v>
      </c>
      <c r="I46" s="147">
        <f t="shared" si="14"/>
        <v>2.0499999999999998</v>
      </c>
      <c r="J46" s="147">
        <f>IF('Crisis Indicator Data'!G43="x","x",IF(LOG('Crisis Indicator Data'!G43)&lt;J$4,0,IF(LOG('Crisis Indicator Data'!G43)&gt;J$3,5,ROUND(5-(J$3-LOG('Crisis Indicator Data'!G43))/(J$3-J$4)*5,1))))</f>
        <v>2.7</v>
      </c>
      <c r="K46" s="165">
        <f>IF('Crisis Indicator Data'!G43="x","x",IF(LEN(E46)&gt;3,('Crisis Indicator Data'!G43/VLOOKUP('Impact of the crisis'!$C46,'Regional Crises'!$B$1:$R$66,5,FALSE)),'Crisis Indicator Data'!G43/VLOOKUP('Impact of the crisis'!$E46,'Country Indicator Data'!$B$4:$P$300,14,FALSE)))</f>
        <v>0.56394736842105264</v>
      </c>
      <c r="L46" s="147">
        <f t="shared" si="15"/>
        <v>2.8</v>
      </c>
      <c r="M46" s="147">
        <f t="shared" si="16"/>
        <v>2.75</v>
      </c>
      <c r="N46" s="147">
        <f t="shared" si="17"/>
        <v>2.4</v>
      </c>
      <c r="O46" s="147">
        <f>IF('Crisis Indicator Data'!H43="x","x",IF('Crisis Indicator Data'!H43=0,0,IF(LOG('Crisis Indicator Data'!H43)&lt;O$4,0,IF(LOG('Crisis Indicator Data'!H43)&gt;O$3,5,ROUND(5-(O$3-LOG('Crisis Indicator Data'!H43))/(O$3-O$4)*5,1)))))</f>
        <v>2.2000000000000002</v>
      </c>
      <c r="P46" s="165">
        <f>IF('Crisis Indicator Data'!H43="x","x",'Crisis Indicator Data'!H43/'Crisis Indicator Data'!G43)</f>
        <v>0.10732617825478301</v>
      </c>
      <c r="Q46" s="147">
        <f t="shared" si="18"/>
        <v>0.5</v>
      </c>
      <c r="R46" s="147">
        <f t="shared" si="19"/>
        <v>1.35</v>
      </c>
      <c r="S46" s="147">
        <f>IF('Crisis Indicator Data'!I43="x","x",IF('Crisis Indicator Data'!I43=0,0,IF(LOG('Crisis Indicator Data'!I43)&lt;S$4,0,IF(LOG('Crisis Indicator Data'!I43)&gt;S$3,5,ROUND(5-(S$3-LOG('Crisis Indicator Data'!I43))/(S$3-S$4)*5,1)))))</f>
        <v>1.8</v>
      </c>
      <c r="T46" s="165">
        <f>IF('Crisis Indicator Data'!H43="x","x",IF('Crisis Indicator Data'!I43="x","x",'Crisis Indicator Data'!I43/'Crisis Indicator Data'!H43))</f>
        <v>2.4637681159420291E-2</v>
      </c>
      <c r="U46" s="147">
        <f t="shared" si="20"/>
        <v>0.8</v>
      </c>
      <c r="V46" s="147">
        <f t="shared" si="21"/>
        <v>1.3</v>
      </c>
      <c r="W46" s="147">
        <f>IF('Crisis Indicator Data'!L43="x","x",IF('Crisis Indicator Data'!L43=0,0,IF(LOG('Crisis Indicator Data'!L43)&lt;W$4,0,IF(LOG('Crisis Indicator Data'!L43)&gt;W$3,5,ROUND(5-(W$3-LOG('Crisis Indicator Data'!L43))/(W$3-W$4)*5,1)))))</f>
        <v>4.8</v>
      </c>
      <c r="X46" s="166">
        <f>IF(OR('Crisis Indicator Data'!L43="x",'Crisis Indicator Data'!H43="x"),"x",'Crisis Indicator Data'!L43/'Crisis Indicator Data'!H43)</f>
        <v>3.2579710144927535E-3</v>
      </c>
      <c r="Y46" s="147">
        <f t="shared" si="22"/>
        <v>5</v>
      </c>
      <c r="Z46" s="147">
        <f t="shared" si="23"/>
        <v>4.9000000000000004</v>
      </c>
      <c r="AA46" s="147">
        <f t="shared" si="24"/>
        <v>3.7</v>
      </c>
      <c r="AB46" s="167">
        <f t="shared" si="25"/>
        <v>2.7</v>
      </c>
    </row>
    <row r="47" spans="1:28" x14ac:dyDescent="0.25">
      <c r="A47" s="169" t="str">
        <f>'Crisis Indicator Data'!A44</f>
        <v>Displacement from Ukraine conflict in Hungary</v>
      </c>
      <c r="B47" s="170" t="str">
        <f>'Crisis Indicator Data'!B44</f>
        <v>Conflict,Displacement</v>
      </c>
      <c r="C47" s="170" t="str">
        <f>'Crisis Indicator Data'!C44</f>
        <v>HUN002</v>
      </c>
      <c r="D47" s="170" t="str">
        <f>'Crisis Indicator Data'!D44</f>
        <v>Hungary</v>
      </c>
      <c r="E47" s="171" t="str">
        <f>'Crisis Indicator Data'!E44</f>
        <v>HUN</v>
      </c>
      <c r="F47" s="168">
        <f>IF('Crisis Indicator Data'!F44="x","x",IF(LOG('Crisis Indicator Data'!F44)&lt;F$4,0,IF(LOG('Crisis Indicator Data'!F44)&gt;F$3,5,ROUND(5-(F$3-LOG('Crisis Indicator Data'!F44))/(F$3-F$4)*5,1))))</f>
        <v>1.3</v>
      </c>
      <c r="G47" s="165">
        <f>IF('Crisis Indicator Data'!F44="x","x",IF(LEN(E47)&gt;3,('Crisis Indicator Data'!F44/VLOOKUP('Impact of the crisis'!$C47,'Regional Crises'!$B$1:$R$66,4,FALSE)),'Crisis Indicator Data'!F44/VLOOKUP('Impact of the crisis'!$E47,'Country Indicator Data'!$B$4:$P$300,15,FALSE)))</f>
        <v>6.5569424500165688E-2</v>
      </c>
      <c r="H47" s="147">
        <f t="shared" si="13"/>
        <v>0.2</v>
      </c>
      <c r="I47" s="147">
        <f t="shared" si="14"/>
        <v>0.75</v>
      </c>
      <c r="J47" s="147">
        <f>IF('Crisis Indicator Data'!G44="x","x",IF(LOG('Crisis Indicator Data'!G44)&lt;J$4,0,IF(LOG('Crisis Indicator Data'!G44)&gt;J$3,5,ROUND(5-(J$3-LOG('Crisis Indicator Data'!G44))/(J$3-J$4)*5,1))))</f>
        <v>0</v>
      </c>
      <c r="K47" s="165">
        <f>IF('Crisis Indicator Data'!G44="x","x",IF(LEN(E47)&gt;3,('Crisis Indicator Data'!G44/VLOOKUP('Impact of the crisis'!$C47,'Regional Crises'!$B$1:$R$66,5,FALSE)),'Crisis Indicator Data'!G44/VLOOKUP('Impact of the crisis'!$E47,'Country Indicator Data'!$B$4:$P$300,14,FALSE)))</f>
        <v>5.95062456968624E-2</v>
      </c>
      <c r="L47" s="147">
        <f t="shared" si="15"/>
        <v>0.3</v>
      </c>
      <c r="M47" s="147">
        <f t="shared" si="16"/>
        <v>0.15</v>
      </c>
      <c r="N47" s="147">
        <f t="shared" si="17"/>
        <v>0.5</v>
      </c>
      <c r="O47" s="147">
        <f>IF('Crisis Indicator Data'!H44="x","x",IF('Crisis Indicator Data'!H44=0,0,IF(LOG('Crisis Indicator Data'!H44)&lt;O$4,0,IF(LOG('Crisis Indicator Data'!H44)&gt;O$3,5,ROUND(5-(O$3-LOG('Crisis Indicator Data'!H44))/(O$3-O$4)*5,1)))))</f>
        <v>0.4</v>
      </c>
      <c r="P47" s="165">
        <f>IF('Crisis Indicator Data'!H44="x","x",'Crisis Indicator Data'!H44/'Crisis Indicator Data'!G44)</f>
        <v>8.5950413223140495E-2</v>
      </c>
      <c r="Q47" s="147">
        <f t="shared" si="18"/>
        <v>0.4</v>
      </c>
      <c r="R47" s="147">
        <f t="shared" si="19"/>
        <v>0.4</v>
      </c>
      <c r="S47" s="147">
        <f>IF('Crisis Indicator Data'!I44="x","x",IF('Crisis Indicator Data'!I44=0,0,IF(LOG('Crisis Indicator Data'!I44)&lt;S$4,0,IF(LOG('Crisis Indicator Data'!I44)&gt;S$3,5,ROUND(5-(S$3-LOG('Crisis Indicator Data'!I44))/(S$3-S$4)*5,1)))))</f>
        <v>2.5</v>
      </c>
      <c r="T47" s="165">
        <f>IF('Crisis Indicator Data'!H44="x","x",IF('Crisis Indicator Data'!I44="x","x",'Crisis Indicator Data'!I44/'Crisis Indicator Data'!H44))</f>
        <v>1</v>
      </c>
      <c r="U47" s="147">
        <f t="shared" si="20"/>
        <v>5</v>
      </c>
      <c r="V47" s="147">
        <f t="shared" si="21"/>
        <v>3.8</v>
      </c>
      <c r="W47" s="147">
        <f>IF('Crisis Indicator Data'!L44="x","x",IF('Crisis Indicator Data'!L44=0,0,IF(LOG('Crisis Indicator Data'!L44)&lt;W$4,0,IF(LOG('Crisis Indicator Data'!L44)&gt;W$3,5,ROUND(5-(W$3-LOG('Crisis Indicator Data'!L44))/(W$3-W$4)*5,1)))))</f>
        <v>0</v>
      </c>
      <c r="X47" s="166">
        <f>IF(OR('Crisis Indicator Data'!L44="x",'Crisis Indicator Data'!H44="x"),"x",'Crisis Indicator Data'!L44/'Crisis Indicator Data'!H44)</f>
        <v>0</v>
      </c>
      <c r="Y47" s="147">
        <f t="shared" si="22"/>
        <v>0</v>
      </c>
      <c r="Z47" s="147">
        <f t="shared" si="23"/>
        <v>0</v>
      </c>
      <c r="AA47" s="147">
        <f t="shared" si="24"/>
        <v>2.2999999999999998</v>
      </c>
      <c r="AB47" s="167">
        <f t="shared" si="25"/>
        <v>1.4</v>
      </c>
    </row>
    <row r="48" spans="1:28" x14ac:dyDescent="0.25">
      <c r="A48" s="169" t="str">
        <f>'Crisis Indicator Data'!A45</f>
        <v>Papua Conflict</v>
      </c>
      <c r="B48" s="170" t="str">
        <f>'Crisis Indicator Data'!B45</f>
        <v>Socio-political,Violence</v>
      </c>
      <c r="C48" s="170" t="str">
        <f>'Crisis Indicator Data'!C45</f>
        <v>IDN002</v>
      </c>
      <c r="D48" s="170" t="str">
        <f>'Crisis Indicator Data'!D45</f>
        <v>Indonesia</v>
      </c>
      <c r="E48" s="171" t="str">
        <f>'Crisis Indicator Data'!E45</f>
        <v>IDN</v>
      </c>
      <c r="F48" s="168">
        <f>IF('Crisis Indicator Data'!F45="x","x",IF(LOG('Crisis Indicator Data'!F45)&lt;F$4,0,IF(LOG('Crisis Indicator Data'!F45)&gt;F$3,5,ROUND(5-(F$3-LOG('Crisis Indicator Data'!F45))/(F$3-F$4)*5,1))))</f>
        <v>4.4000000000000004</v>
      </c>
      <c r="G48" s="165">
        <f>IF('Crisis Indicator Data'!F45="x","x",IF(LEN(E48)&gt;3,('Crisis Indicator Data'!F45/VLOOKUP('Impact of the crisis'!$C48,'Regional Crises'!$B$1:$R$66,4,FALSE)),'Crisis Indicator Data'!F45/VLOOKUP('Impact of the crisis'!$E48,'Country Indicator Data'!$B$4:$P$300,15,FALSE)))</f>
        <v>0.23294214410704528</v>
      </c>
      <c r="H48" s="147">
        <f t="shared" si="13"/>
        <v>1.1000000000000001</v>
      </c>
      <c r="I48" s="147">
        <f t="shared" si="14"/>
        <v>2.75</v>
      </c>
      <c r="J48" s="147">
        <f>IF('Crisis Indicator Data'!G45="x","x",IF(LOG('Crisis Indicator Data'!G45)&lt;J$4,0,IF(LOG('Crisis Indicator Data'!G45)&gt;J$3,5,ROUND(5-(J$3-LOG('Crisis Indicator Data'!G45))/(J$3-J$4)*5,1))))</f>
        <v>2.5</v>
      </c>
      <c r="K48" s="165">
        <f>IF('Crisis Indicator Data'!G45="x","x",IF(LEN(E48)&gt;3,('Crisis Indicator Data'!G45/VLOOKUP('Impact of the crisis'!$C48,'Regional Crises'!$B$1:$R$66,5,FALSE)),'Crisis Indicator Data'!G45/VLOOKUP('Impact of the crisis'!$E48,'Country Indicator Data'!$B$4:$P$300,14,FALSE)))</f>
        <v>2.0124864458778816E-2</v>
      </c>
      <c r="L48" s="147">
        <f t="shared" si="15"/>
        <v>0.1</v>
      </c>
      <c r="M48" s="147">
        <f t="shared" si="16"/>
        <v>1.3</v>
      </c>
      <c r="N48" s="147">
        <f t="shared" si="17"/>
        <v>2.1</v>
      </c>
      <c r="O48" s="147">
        <f>IF('Crisis Indicator Data'!H45="x","x",IF('Crisis Indicator Data'!H45=0,0,IF(LOG('Crisis Indicator Data'!H45)&lt;O$4,0,IF(LOG('Crisis Indicator Data'!H45)&gt;O$3,5,ROUND(5-(O$3-LOG('Crisis Indicator Data'!H45))/(O$3-O$4)*5,1)))))</f>
        <v>3.7</v>
      </c>
      <c r="P48" s="165">
        <f>IF('Crisis Indicator Data'!H45="x","x",'Crisis Indicator Data'!H45/'Crisis Indicator Data'!G45)</f>
        <v>1</v>
      </c>
      <c r="Q48" s="147">
        <f t="shared" si="18"/>
        <v>5</v>
      </c>
      <c r="R48" s="147">
        <f t="shared" si="19"/>
        <v>4.3499999999999996</v>
      </c>
      <c r="S48" s="147">
        <f>IF('Crisis Indicator Data'!I45="x","x",IF('Crisis Indicator Data'!I45=0,0,IF(LOG('Crisis Indicator Data'!I45)&lt;S$4,0,IF(LOG('Crisis Indicator Data'!I45)&gt;S$3,5,ROUND(5-(S$3-LOG('Crisis Indicator Data'!I45))/(S$3-S$4)*5,1)))))</f>
        <v>2.9</v>
      </c>
      <c r="T48" s="165">
        <f>IF('Crisis Indicator Data'!H45="x","x",IF('Crisis Indicator Data'!I45="x","x",'Crisis Indicator Data'!I45/'Crisis Indicator Data'!H45))</f>
        <v>1.8389113644722323E-2</v>
      </c>
      <c r="U48" s="147">
        <f t="shared" si="20"/>
        <v>0.6</v>
      </c>
      <c r="V48" s="147">
        <f t="shared" si="21"/>
        <v>1.8</v>
      </c>
      <c r="W48" s="147">
        <f>IF('Crisis Indicator Data'!L45="x","x",IF('Crisis Indicator Data'!L45=0,0,IF(LOG('Crisis Indicator Data'!L45)&lt;W$4,0,IF(LOG('Crisis Indicator Data'!L45)&gt;W$3,5,ROUND(5-(W$3-LOG('Crisis Indicator Data'!L45))/(W$3-W$4)*5,1)))))</f>
        <v>2.5</v>
      </c>
      <c r="X48" s="166">
        <f>IF(OR('Crisis Indicator Data'!L45="x",'Crisis Indicator Data'!H45="x"),"x",'Crisis Indicator Data'!L45/'Crisis Indicator Data'!H45)</f>
        <v>9.7462302317028324E-6</v>
      </c>
      <c r="Y48" s="147">
        <f t="shared" si="22"/>
        <v>0.5</v>
      </c>
      <c r="Z48" s="147">
        <f t="shared" si="23"/>
        <v>1.5</v>
      </c>
      <c r="AA48" s="147">
        <f t="shared" si="24"/>
        <v>1.7</v>
      </c>
      <c r="AB48" s="167">
        <f t="shared" si="25"/>
        <v>3.3</v>
      </c>
    </row>
    <row r="49" spans="1:28" x14ac:dyDescent="0.25">
      <c r="A49" s="169" t="str">
        <f>'Crisis Indicator Data'!A46</f>
        <v>Country Level</v>
      </c>
      <c r="B49" s="170" t="str">
        <f>'Crisis Indicator Data'!B46</f>
        <v>Earthquake,Socio-political,Violence</v>
      </c>
      <c r="C49" s="170" t="str">
        <f>'Crisis Indicator Data'!C46</f>
        <v>IDN007</v>
      </c>
      <c r="D49" s="170" t="str">
        <f>'Crisis Indicator Data'!D46</f>
        <v>Indonesia</v>
      </c>
      <c r="E49" s="171" t="str">
        <f>'Crisis Indicator Data'!E46</f>
        <v>IDN</v>
      </c>
      <c r="F49" s="168">
        <f>IF('Crisis Indicator Data'!F46="x","x",IF(LOG('Crisis Indicator Data'!F46)&lt;F$4,0,IF(LOG('Crisis Indicator Data'!F46)&gt;F$3,5,ROUND(5-(F$3-LOG('Crisis Indicator Data'!F46))/(F$3-F$4)*5,1))))</f>
        <v>4.4000000000000004</v>
      </c>
      <c r="G49" s="165">
        <f>IF('Crisis Indicator Data'!F46="x","x",IF(LEN(E49)&gt;3,('Crisis Indicator Data'!F46/VLOOKUP('Impact of the crisis'!$C49,'Regional Crises'!$B$1:$R$66,4,FALSE)),'Crisis Indicator Data'!F46/VLOOKUP('Impact of the crisis'!$E49,'Country Indicator Data'!$B$4:$P$300,15,FALSE)))</f>
        <v>0.2402992983986266</v>
      </c>
      <c r="H49" s="147">
        <f t="shared" si="13"/>
        <v>1.1000000000000001</v>
      </c>
      <c r="I49" s="147">
        <f t="shared" si="14"/>
        <v>2.75</v>
      </c>
      <c r="J49" s="147">
        <f>IF('Crisis Indicator Data'!G46="x","x",IF(LOG('Crisis Indicator Data'!G46)&lt;J$4,0,IF(LOG('Crisis Indicator Data'!G46)&gt;J$3,5,ROUND(5-(J$3-LOG('Crisis Indicator Data'!G46))/(J$3-J$4)*5,1))))</f>
        <v>4.5</v>
      </c>
      <c r="K49" s="165">
        <f>IF('Crisis Indicator Data'!G46="x","x",IF(LEN(E49)&gt;3,('Crisis Indicator Data'!G46/VLOOKUP('Impact of the crisis'!$C49,'Regional Crises'!$B$1:$R$66,5,FALSE)),'Crisis Indicator Data'!G46/VLOOKUP('Impact of the crisis'!$E49,'Country Indicator Data'!$B$4:$P$300,14,FALSE)))</f>
        <v>8.2523786790420883E-2</v>
      </c>
      <c r="L49" s="147">
        <f t="shared" si="15"/>
        <v>0.4</v>
      </c>
      <c r="M49" s="147">
        <f t="shared" si="16"/>
        <v>2.4500000000000002</v>
      </c>
      <c r="N49" s="147">
        <f t="shared" si="17"/>
        <v>2.6</v>
      </c>
      <c r="O49" s="147">
        <f>IF('Crisis Indicator Data'!H46="x","x",IF('Crisis Indicator Data'!H46=0,0,IF(LOG('Crisis Indicator Data'!H46)&lt;O$4,0,IF(LOG('Crisis Indicator Data'!H46)&gt;O$3,5,ROUND(5-(O$3-LOG('Crisis Indicator Data'!H46))/(O$3-O$4)*5,1)))))</f>
        <v>3.9</v>
      </c>
      <c r="P49" s="165">
        <f>IF('Crisis Indicator Data'!H46="x","x",'Crisis Indicator Data'!H46/'Crisis Indicator Data'!G46)</f>
        <v>0.32458854657159514</v>
      </c>
      <c r="Q49" s="147">
        <f t="shared" si="18"/>
        <v>1.6</v>
      </c>
      <c r="R49" s="147">
        <f t="shared" si="19"/>
        <v>2.75</v>
      </c>
      <c r="S49" s="147">
        <f>IF('Crisis Indicator Data'!I46="x","x",IF('Crisis Indicator Data'!I46=0,0,IF(LOG('Crisis Indicator Data'!I46)&lt;S$4,0,IF(LOG('Crisis Indicator Data'!I46)&gt;S$3,5,ROUND(5-(S$3-LOG('Crisis Indicator Data'!I46))/(S$3-S$4)*5,1)))))</f>
        <v>3.3</v>
      </c>
      <c r="T49" s="165">
        <f>IF('Crisis Indicator Data'!H46="x","x",IF('Crisis Indicator Data'!I46="x","x",'Crisis Indicator Data'!I46/'Crisis Indicator Data'!H46))</f>
        <v>2.9704338214976513E-2</v>
      </c>
      <c r="U49" s="147">
        <f t="shared" si="20"/>
        <v>1</v>
      </c>
      <c r="V49" s="147">
        <f t="shared" si="21"/>
        <v>2.2000000000000002</v>
      </c>
      <c r="W49" s="147">
        <f>IF('Crisis Indicator Data'!L46="x","x",IF('Crisis Indicator Data'!L46=0,0,IF(LOG('Crisis Indicator Data'!L46)&lt;W$4,0,IF(LOG('Crisis Indicator Data'!L46)&gt;W$3,5,ROUND(5-(W$3-LOG('Crisis Indicator Data'!L46))/(W$3-W$4)*5,1)))))</f>
        <v>2.5</v>
      </c>
      <c r="X49" s="166">
        <f>IF(OR('Crisis Indicator Data'!L46="x",'Crisis Indicator Data'!H46="x"),"x",'Crisis Indicator Data'!L46/'Crisis Indicator Data'!H46)</f>
        <v>7.3224647692732801E-6</v>
      </c>
      <c r="Y49" s="147">
        <f t="shared" si="22"/>
        <v>0.4</v>
      </c>
      <c r="Z49" s="147">
        <f t="shared" si="23"/>
        <v>1.5</v>
      </c>
      <c r="AA49" s="147">
        <f t="shared" si="24"/>
        <v>1.9</v>
      </c>
      <c r="AB49" s="167">
        <f t="shared" si="25"/>
        <v>2.2999999999999998</v>
      </c>
    </row>
    <row r="50" spans="1:28" x14ac:dyDescent="0.25">
      <c r="A50" s="169" t="str">
        <f>'Crisis Indicator Data'!A47</f>
        <v>Earthquake in West Java province</v>
      </c>
      <c r="B50" s="170" t="str">
        <f>'Crisis Indicator Data'!B47</f>
        <v>Earthquake</v>
      </c>
      <c r="C50" s="170" t="str">
        <f>'Crisis Indicator Data'!C47</f>
        <v>IDN008</v>
      </c>
      <c r="D50" s="170" t="str">
        <f>'Crisis Indicator Data'!D47</f>
        <v>Indonesia</v>
      </c>
      <c r="E50" s="171" t="str">
        <f>'Crisis Indicator Data'!E47</f>
        <v>IDN</v>
      </c>
      <c r="F50" s="168">
        <f>IF('Crisis Indicator Data'!F47="x","x",IF(LOG('Crisis Indicator Data'!F47)&lt;F$4,0,IF(LOG('Crisis Indicator Data'!F47)&gt;F$3,5,ROUND(5-(F$3-LOG('Crisis Indicator Data'!F47))/(F$3-F$4)*5,1))))</f>
        <v>1.9</v>
      </c>
      <c r="G50" s="165">
        <f>IF('Crisis Indicator Data'!F47="x","x",IF(LEN(E50)&gt;3,('Crisis Indicator Data'!F47/VLOOKUP('Impact of the crisis'!$C50,'Regional Crises'!$B$1:$R$66,4,FALSE)),'Crisis Indicator Data'!F47/VLOOKUP('Impact of the crisis'!$E50,'Country Indicator Data'!$B$4:$P$300,15,FALSE)))</f>
        <v>7.3571542915813358E-3</v>
      </c>
      <c r="H50" s="147">
        <f t="shared" si="13"/>
        <v>0</v>
      </c>
      <c r="I50" s="147">
        <f t="shared" si="14"/>
        <v>0.95</v>
      </c>
      <c r="J50" s="147">
        <f>IF('Crisis Indicator Data'!G47="x","x",IF(LOG('Crisis Indicator Data'!G47)&lt;J$4,0,IF(LOG('Crisis Indicator Data'!G47)&gt;J$3,5,ROUND(5-(J$3-LOG('Crisis Indicator Data'!G47))/(J$3-J$4)*5,1))))</f>
        <v>4.0999999999999996</v>
      </c>
      <c r="K50" s="165">
        <f>IF('Crisis Indicator Data'!G47="x","x",IF(LEN(E50)&gt;3,('Crisis Indicator Data'!G47/VLOOKUP('Impact of the crisis'!$C50,'Regional Crises'!$B$1:$R$66,5,FALSE)),'Crisis Indicator Data'!G47/VLOOKUP('Impact of the crisis'!$E50,'Country Indicator Data'!$B$4:$P$300,14,FALSE)))</f>
        <v>6.2398922331642077E-2</v>
      </c>
      <c r="L50" s="147">
        <f t="shared" si="15"/>
        <v>0.3</v>
      </c>
      <c r="M50" s="147">
        <f t="shared" si="16"/>
        <v>2.1999999999999997</v>
      </c>
      <c r="N50" s="147">
        <f t="shared" si="17"/>
        <v>1.6</v>
      </c>
      <c r="O50" s="147">
        <f>IF('Crisis Indicator Data'!H47="x","x",IF('Crisis Indicator Data'!H47=0,0,IF(LOG('Crisis Indicator Data'!H47)&lt;O$4,0,IF(LOG('Crisis Indicator Data'!H47)&gt;O$3,5,ROUND(5-(O$3-LOG('Crisis Indicator Data'!H47))/(O$3-O$4)*5,1)))))</f>
        <v>2.9</v>
      </c>
      <c r="P50" s="165">
        <f>IF('Crisis Indicator Data'!H47="x","x",'Crisis Indicator Data'!H47/'Crisis Indicator Data'!G47)</f>
        <v>0.10675523397188778</v>
      </c>
      <c r="Q50" s="147">
        <f t="shared" si="18"/>
        <v>0.5</v>
      </c>
      <c r="R50" s="147">
        <f t="shared" si="19"/>
        <v>1.7</v>
      </c>
      <c r="S50" s="147">
        <f>IF('Crisis Indicator Data'!I47="x","x",IF('Crisis Indicator Data'!I47=0,0,IF(LOG('Crisis Indicator Data'!I47)&lt;S$4,0,IF(LOG('Crisis Indicator Data'!I47)&gt;S$3,5,ROUND(5-(S$3-LOG('Crisis Indicator Data'!I47))/(S$3-S$4)*5,1)))))</f>
        <v>2.9</v>
      </c>
      <c r="T50" s="165">
        <f>IF('Crisis Indicator Data'!H47="x","x",IF('Crisis Indicator Data'!I47="x","x",'Crisis Indicator Data'!I47/'Crisis Indicator Data'!H47))</f>
        <v>6.3888888888888884E-2</v>
      </c>
      <c r="U50" s="147">
        <f t="shared" si="20"/>
        <v>2.1</v>
      </c>
      <c r="V50" s="147">
        <f t="shared" si="21"/>
        <v>2.5</v>
      </c>
      <c r="W50" s="147">
        <f>IF('Crisis Indicator Data'!L47="x","x",IF('Crisis Indicator Data'!L47=0,0,IF(LOG('Crisis Indicator Data'!L47)&lt;W$4,0,IF(LOG('Crisis Indicator Data'!L47)&gt;W$3,5,ROUND(5-(W$3-LOG('Crisis Indicator Data'!L47))/(W$3-W$4)*5,1)))))</f>
        <v>0</v>
      </c>
      <c r="X50" s="166">
        <f>IF(OR('Crisis Indicator Data'!L47="x",'Crisis Indicator Data'!H47="x"),"x",'Crisis Indicator Data'!L47/'Crisis Indicator Data'!H47)</f>
        <v>0</v>
      </c>
      <c r="Y50" s="147">
        <f t="shared" si="22"/>
        <v>0</v>
      </c>
      <c r="Z50" s="147">
        <f t="shared" si="23"/>
        <v>0</v>
      </c>
      <c r="AA50" s="147">
        <f t="shared" si="24"/>
        <v>1.4</v>
      </c>
      <c r="AB50" s="167">
        <f t="shared" si="25"/>
        <v>1.6</v>
      </c>
    </row>
    <row r="51" spans="1:28" x14ac:dyDescent="0.25">
      <c r="A51" s="169" t="str">
        <f>'Crisis Indicator Data'!A48</f>
        <v>Conflict in Jammu and Kashmir</v>
      </c>
      <c r="B51" s="170" t="str">
        <f>'Crisis Indicator Data'!B48</f>
        <v>Socio-political</v>
      </c>
      <c r="C51" s="170" t="str">
        <f>'Crisis Indicator Data'!C48</f>
        <v>IND002</v>
      </c>
      <c r="D51" s="170" t="str">
        <f>'Crisis Indicator Data'!D48</f>
        <v>India</v>
      </c>
      <c r="E51" s="171" t="str">
        <f>'Crisis Indicator Data'!E48</f>
        <v>IND</v>
      </c>
      <c r="F51" s="168">
        <f>IF('Crisis Indicator Data'!F48="x","x",IF(LOG('Crisis Indicator Data'!F48)&lt;F$4,0,IF(LOG('Crisis Indicator Data'!F48)&gt;F$3,5,ROUND(5-(F$3-LOG('Crisis Indicator Data'!F48))/(F$3-F$4)*5,1))))</f>
        <v>3.9</v>
      </c>
      <c r="G51" s="165">
        <f>IF('Crisis Indicator Data'!F48="x","x",IF(LEN(E51)&gt;3,('Crisis Indicator Data'!F48/VLOOKUP('Impact of the crisis'!$C51,'Regional Crises'!$B$1:$R$66,4,FALSE)),'Crisis Indicator Data'!F48/VLOOKUP('Impact of the crisis'!$E51,'Country Indicator Data'!$B$4:$P$300,15,FALSE)))</f>
        <v>7.4746652585270371E-2</v>
      </c>
      <c r="H51" s="147">
        <f t="shared" si="13"/>
        <v>0.3</v>
      </c>
      <c r="I51" s="147">
        <f t="shared" si="14"/>
        <v>2.1</v>
      </c>
      <c r="J51" s="147">
        <f>IF('Crisis Indicator Data'!G48="x","x",IF(LOG('Crisis Indicator Data'!G48)&lt;J$4,0,IF(LOG('Crisis Indicator Data'!G48)&gt;J$3,5,ROUND(5-(J$3-LOG('Crisis Indicator Data'!G48))/(J$3-J$4)*5,1))))</f>
        <v>3.9</v>
      </c>
      <c r="K51" s="165">
        <f>IF('Crisis Indicator Data'!G48="x","x",IF(LEN(E51)&gt;3,('Crisis Indicator Data'!G48/VLOOKUP('Impact of the crisis'!$C51,'Regional Crises'!$B$1:$R$66,5,FALSE)),'Crisis Indicator Data'!G48/VLOOKUP('Impact of the crisis'!$E51,'Country Indicator Data'!$B$4:$P$300,14,FALSE)))</f>
        <v>1.0516448120304969E-2</v>
      </c>
      <c r="L51" s="147">
        <f t="shared" si="15"/>
        <v>0</v>
      </c>
      <c r="M51" s="147">
        <f t="shared" si="16"/>
        <v>1.95</v>
      </c>
      <c r="N51" s="147">
        <f t="shared" si="17"/>
        <v>2</v>
      </c>
      <c r="O51" s="147" t="str">
        <f>IF('Crisis Indicator Data'!H48="x","x",IF('Crisis Indicator Data'!H48=0,0,IF(LOG('Crisis Indicator Data'!H48)&lt;O$4,0,IF(LOG('Crisis Indicator Data'!H48)&gt;O$3,5,ROUND(5-(O$3-LOG('Crisis Indicator Data'!H48))/(O$3-O$4)*5,1)))))</f>
        <v>x</v>
      </c>
      <c r="P51" s="165" t="str">
        <f>IF('Crisis Indicator Data'!H48="x","x",'Crisis Indicator Data'!H48/'Crisis Indicator Data'!G48)</f>
        <v>x</v>
      </c>
      <c r="Q51" s="147" t="str">
        <f t="shared" si="18"/>
        <v>x</v>
      </c>
      <c r="R51" s="147" t="str">
        <f t="shared" si="19"/>
        <v>x</v>
      </c>
      <c r="S51" s="147">
        <f>IF('Crisis Indicator Data'!I48="x","x",IF('Crisis Indicator Data'!I48=0,0,IF(LOG('Crisis Indicator Data'!I48)&lt;S$4,0,IF(LOG('Crisis Indicator Data'!I48)&gt;S$3,5,ROUND(5-(S$3-LOG('Crisis Indicator Data'!I48))/(S$3-S$4)*5,1)))))</f>
        <v>3.6</v>
      </c>
      <c r="T51" s="165" t="str">
        <f>IF('Crisis Indicator Data'!H48="x","x",IF('Crisis Indicator Data'!I48="x","x",'Crisis Indicator Data'!I48/'Crisis Indicator Data'!H48))</f>
        <v>x</v>
      </c>
      <c r="U51" s="147" t="str">
        <f t="shared" si="20"/>
        <v>x</v>
      </c>
      <c r="V51" s="147">
        <f t="shared" si="21"/>
        <v>3.6</v>
      </c>
      <c r="W51" s="147">
        <f>IF('Crisis Indicator Data'!L48="x","x",IF('Crisis Indicator Data'!L48=0,0,IF(LOG('Crisis Indicator Data'!L48)&lt;W$4,0,IF(LOG('Crisis Indicator Data'!L48)&gt;W$3,5,ROUND(5-(W$3-LOG('Crisis Indicator Data'!L48))/(W$3-W$4)*5,1)))))</f>
        <v>2.5</v>
      </c>
      <c r="X51" s="166" t="str">
        <f>IF(OR('Crisis Indicator Data'!L48="x",'Crisis Indicator Data'!H48="x"),"x",'Crisis Indicator Data'!L48/'Crisis Indicator Data'!H48)</f>
        <v>x</v>
      </c>
      <c r="Y51" s="147" t="str">
        <f t="shared" si="22"/>
        <v>x</v>
      </c>
      <c r="Z51" s="147">
        <f t="shared" si="23"/>
        <v>2.5</v>
      </c>
      <c r="AA51" s="147">
        <f t="shared" si="24"/>
        <v>3.1</v>
      </c>
      <c r="AB51" s="167">
        <f t="shared" si="25"/>
        <v>3.1</v>
      </c>
    </row>
    <row r="52" spans="1:28" x14ac:dyDescent="0.25">
      <c r="A52" s="169" t="str">
        <f>'Crisis Indicator Data'!A49</f>
        <v>Afghan Refugees in Iran</v>
      </c>
      <c r="B52" s="170" t="str">
        <f>'Crisis Indicator Data'!B49</f>
        <v>Displacement</v>
      </c>
      <c r="C52" s="170" t="str">
        <f>'Crisis Indicator Data'!C49</f>
        <v>IRN004</v>
      </c>
      <c r="D52" s="170" t="str">
        <f>'Crisis Indicator Data'!D49</f>
        <v>Iran</v>
      </c>
      <c r="E52" s="171" t="str">
        <f>'Crisis Indicator Data'!E49</f>
        <v>IRN</v>
      </c>
      <c r="F52" s="168">
        <f>IF('Crisis Indicator Data'!F49="x","x",IF(LOG('Crisis Indicator Data'!F49)&lt;F$4,0,IF(LOG('Crisis Indicator Data'!F49)&gt;F$3,5,ROUND(5-(F$3-LOG('Crisis Indicator Data'!F49))/(F$3-F$4)*5,1))))</f>
        <v>4</v>
      </c>
      <c r="G52" s="165">
        <f>IF('Crisis Indicator Data'!F49="x","x",IF(LEN(E52)&gt;3,('Crisis Indicator Data'!F49/VLOOKUP('Impact of the crisis'!$C52,'Regional Crises'!$B$1:$R$66,4,FALSE)),'Crisis Indicator Data'!F49/VLOOKUP('Impact of the crisis'!$E52,'Country Indicator Data'!$B$4:$P$300,15,FALSE)))</f>
        <v>0.1470818291215403</v>
      </c>
      <c r="H52" s="147">
        <f t="shared" si="13"/>
        <v>0.6</v>
      </c>
      <c r="I52" s="147">
        <f t="shared" si="14"/>
        <v>2.2999999999999998</v>
      </c>
      <c r="J52" s="147">
        <f>IF('Crisis Indicator Data'!G49="x","x",IF(LOG('Crisis Indicator Data'!G49)&lt;J$4,0,IF(LOG('Crisis Indicator Data'!G49)&gt;J$3,5,ROUND(5-(J$3-LOG('Crisis Indicator Data'!G49))/(J$3-J$4)*5,1))))</f>
        <v>4.5999999999999996</v>
      </c>
      <c r="K52" s="165">
        <f>IF('Crisis Indicator Data'!G49="x","x",IF(LEN(E52)&gt;3,('Crisis Indicator Data'!G49/VLOOKUP('Impact of the crisis'!$C52,'Regional Crises'!$B$1:$R$66,5,FALSE)),'Crisis Indicator Data'!G49/VLOOKUP('Impact of the crisis'!$E52,'Country Indicator Data'!$B$4:$P$300,14,FALSE)))</f>
        <v>0.28856236122897366</v>
      </c>
      <c r="L52" s="147">
        <f t="shared" si="15"/>
        <v>1.4</v>
      </c>
      <c r="M52" s="147">
        <f t="shared" si="16"/>
        <v>3</v>
      </c>
      <c r="N52" s="147">
        <f t="shared" si="17"/>
        <v>2.7</v>
      </c>
      <c r="O52" s="147">
        <f>IF('Crisis Indicator Data'!H49="x","x",IF('Crisis Indicator Data'!H49=0,0,IF(LOG('Crisis Indicator Data'!H49)&lt;O$4,0,IF(LOG('Crisis Indicator Data'!H49)&gt;O$3,5,ROUND(5-(O$3-LOG('Crisis Indicator Data'!H49))/(O$3-O$4)*5,1)))))</f>
        <v>3.6</v>
      </c>
      <c r="P52" s="165">
        <f>IF('Crisis Indicator Data'!H49="x","x",'Crisis Indicator Data'!H49/'Crisis Indicator Data'!G49)</f>
        <v>0.18035692704346776</v>
      </c>
      <c r="Q52" s="147">
        <f t="shared" si="18"/>
        <v>0.9</v>
      </c>
      <c r="R52" s="147">
        <f t="shared" si="19"/>
        <v>2.25</v>
      </c>
      <c r="S52" s="147">
        <f>IF('Crisis Indicator Data'!I49="x","x",IF('Crisis Indicator Data'!I49=0,0,IF(LOG('Crisis Indicator Data'!I49)&lt;S$4,0,IF(LOG('Crisis Indicator Data'!I49)&gt;S$3,5,ROUND(5-(S$3-LOG('Crisis Indicator Data'!I49))/(S$3-S$4)*5,1)))))</f>
        <v>5</v>
      </c>
      <c r="T52" s="165">
        <f>IF('Crisis Indicator Data'!H49="x","x",IF('Crisis Indicator Data'!I49="x","x",'Crisis Indicator Data'!I49/'Crisis Indicator Data'!H49))</f>
        <v>1</v>
      </c>
      <c r="U52" s="147">
        <f t="shared" si="20"/>
        <v>5</v>
      </c>
      <c r="V52" s="147">
        <f t="shared" si="21"/>
        <v>5</v>
      </c>
      <c r="W52" s="147" t="str">
        <f>IF('Crisis Indicator Data'!L49="x","x",IF('Crisis Indicator Data'!L49=0,0,IF(LOG('Crisis Indicator Data'!L49)&lt;W$4,0,IF(LOG('Crisis Indicator Data'!L49)&gt;W$3,5,ROUND(5-(W$3-LOG('Crisis Indicator Data'!L49))/(W$3-W$4)*5,1)))))</f>
        <v>x</v>
      </c>
      <c r="X52" s="166" t="str">
        <f>IF(OR('Crisis Indicator Data'!L49="x",'Crisis Indicator Data'!H49="x"),"x",'Crisis Indicator Data'!L49/'Crisis Indicator Data'!H49)</f>
        <v>x</v>
      </c>
      <c r="Y52" s="147" t="str">
        <f t="shared" si="22"/>
        <v>x</v>
      </c>
      <c r="Z52" s="147" t="str">
        <f t="shared" si="23"/>
        <v>x</v>
      </c>
      <c r="AA52" s="147">
        <f t="shared" si="24"/>
        <v>5</v>
      </c>
      <c r="AB52" s="167">
        <f t="shared" si="25"/>
        <v>4</v>
      </c>
    </row>
    <row r="53" spans="1:28" x14ac:dyDescent="0.25">
      <c r="A53" s="169" t="str">
        <f>'Crisis Indicator Data'!A50</f>
        <v>Multiple crises in Iraq</v>
      </c>
      <c r="B53" s="170" t="str">
        <f>'Crisis Indicator Data'!B50</f>
        <v>Violence,Displacement,Socio-political,Conflict</v>
      </c>
      <c r="C53" s="170" t="str">
        <f>'Crisis Indicator Data'!C50</f>
        <v>IRQ001</v>
      </c>
      <c r="D53" s="170" t="str">
        <f>'Crisis Indicator Data'!D50</f>
        <v>Iraq</v>
      </c>
      <c r="E53" s="171" t="str">
        <f>'Crisis Indicator Data'!E50</f>
        <v>IRQ</v>
      </c>
      <c r="F53" s="168">
        <f>IF('Crisis Indicator Data'!F50="x","x",IF(LOG('Crisis Indicator Data'!F50)&lt;F$4,0,IF(LOG('Crisis Indicator Data'!F50)&gt;F$3,5,ROUND(5-(F$3-LOG('Crisis Indicator Data'!F50))/(F$3-F$4)*5,1))))</f>
        <v>4.3</v>
      </c>
      <c r="G53" s="165">
        <f>IF('Crisis Indicator Data'!F50="x","x",IF(LEN(E53)&gt;3,('Crisis Indicator Data'!F50/VLOOKUP('Impact of the crisis'!$C53,'Regional Crises'!$B$1:$R$66,4,FALSE)),'Crisis Indicator Data'!F50/VLOOKUP('Impact of the crisis'!$E53,'Country Indicator Data'!$B$4:$P$300,15,FALSE)))</f>
        <v>0.88255664026524216</v>
      </c>
      <c r="H53" s="147">
        <f t="shared" si="13"/>
        <v>4.4000000000000004</v>
      </c>
      <c r="I53" s="147">
        <f t="shared" si="14"/>
        <v>4.3499999999999996</v>
      </c>
      <c r="J53" s="147">
        <f>IF('Crisis Indicator Data'!G50="x","x",IF(LOG('Crisis Indicator Data'!G50)&lt;J$4,0,IF(LOG('Crisis Indicator Data'!G50)&gt;J$3,5,ROUND(5-(J$3-LOG('Crisis Indicator Data'!G50))/(J$3-J$4)*5,1))))</f>
        <v>5</v>
      </c>
      <c r="K53" s="165">
        <f>IF('Crisis Indicator Data'!G50="x","x",IF(LEN(E53)&gt;3,('Crisis Indicator Data'!G50/VLOOKUP('Impact of the crisis'!$C53,'Regional Crises'!$B$1:$R$66,5,FALSE)),'Crisis Indicator Data'!G50/VLOOKUP('Impact of the crisis'!$E53,'Country Indicator Data'!$B$4:$P$300,14,FALSE)))</f>
        <v>1</v>
      </c>
      <c r="L53" s="147">
        <f t="shared" si="15"/>
        <v>5</v>
      </c>
      <c r="M53" s="147">
        <f t="shared" si="16"/>
        <v>5</v>
      </c>
      <c r="N53" s="147">
        <f t="shared" si="17"/>
        <v>4.7</v>
      </c>
      <c r="O53" s="147">
        <f>IF('Crisis Indicator Data'!H50="x","x",IF('Crisis Indicator Data'!H50=0,0,IF(LOG('Crisis Indicator Data'!H50)&lt;O$4,0,IF(LOG('Crisis Indicator Data'!H50)&gt;O$3,5,ROUND(5-(O$3-LOG('Crisis Indicator Data'!H50))/(O$3-O$4)*5,1)))))</f>
        <v>3.7</v>
      </c>
      <c r="P53" s="165">
        <f>IF('Crisis Indicator Data'!H50="x","x",'Crisis Indicator Data'!H50/'Crisis Indicator Data'!G50)</f>
        <v>0.12522473930240921</v>
      </c>
      <c r="Q53" s="147">
        <f t="shared" si="18"/>
        <v>0.6</v>
      </c>
      <c r="R53" s="147">
        <f t="shared" si="19"/>
        <v>2.15</v>
      </c>
      <c r="S53" s="147">
        <f>IF('Crisis Indicator Data'!I50="x","x",IF('Crisis Indicator Data'!I50=0,0,IF(LOG('Crisis Indicator Data'!I50)&lt;S$4,0,IF(LOG('Crisis Indicator Data'!I50)&gt;S$3,5,ROUND(5-(S$3-LOG('Crisis Indicator Data'!I50))/(S$3-S$4)*5,1)))))</f>
        <v>5</v>
      </c>
      <c r="T53" s="165">
        <f>IF('Crisis Indicator Data'!H50="x","x",IF('Crisis Indicator Data'!I50="x","x",'Crisis Indicator Data'!I50/'Crisis Indicator Data'!H50))</f>
        <v>1.4998205312275663</v>
      </c>
      <c r="U53" s="147">
        <f t="shared" si="20"/>
        <v>5</v>
      </c>
      <c r="V53" s="147">
        <f t="shared" si="21"/>
        <v>5</v>
      </c>
      <c r="W53" s="147">
        <f>IF('Crisis Indicator Data'!L50="x","x",IF('Crisis Indicator Data'!L50=0,0,IF(LOG('Crisis Indicator Data'!L50)&lt;W$4,0,IF(LOG('Crisis Indicator Data'!L50)&gt;W$3,5,ROUND(5-(W$3-LOG('Crisis Indicator Data'!L50))/(W$3-W$4)*5,1)))))</f>
        <v>4.2</v>
      </c>
      <c r="X53" s="166">
        <f>IF(OR('Crisis Indicator Data'!L50="x",'Crisis Indicator Data'!H50="x"),"x",'Crisis Indicator Data'!L50/'Crisis Indicator Data'!H50)</f>
        <v>1.512921751615219E-4</v>
      </c>
      <c r="Y53" s="147">
        <f t="shared" si="22"/>
        <v>5</v>
      </c>
      <c r="Z53" s="147">
        <f t="shared" si="23"/>
        <v>4.5999999999999996</v>
      </c>
      <c r="AA53" s="147">
        <f t="shared" si="24"/>
        <v>4.8</v>
      </c>
      <c r="AB53" s="167">
        <f t="shared" si="25"/>
        <v>3.8</v>
      </c>
    </row>
    <row r="54" spans="1:28" x14ac:dyDescent="0.25">
      <c r="A54" s="172" t="str">
        <f>'Crisis Indicator Data'!A51</f>
        <v>Conflict  in Iraq</v>
      </c>
      <c r="B54" s="173" t="str">
        <f>'Crisis Indicator Data'!B51</f>
        <v>Conflict,Socio-political,Violence</v>
      </c>
      <c r="C54" s="173" t="str">
        <f>'Crisis Indicator Data'!C51</f>
        <v>IRQ002</v>
      </c>
      <c r="D54" s="173" t="str">
        <f>'Crisis Indicator Data'!D51</f>
        <v>Iraq</v>
      </c>
      <c r="E54" s="174" t="str">
        <f>'Crisis Indicator Data'!E51</f>
        <v>IRQ</v>
      </c>
      <c r="F54" s="168">
        <f>IF('Crisis Indicator Data'!F51="x","x",IF(LOG('Crisis Indicator Data'!F51)&lt;F$4,0,IF(LOG('Crisis Indicator Data'!F51)&gt;F$3,5,ROUND(5-(F$3-LOG('Crisis Indicator Data'!F51))/(F$3-F$4)*5,1))))</f>
        <v>4.3</v>
      </c>
      <c r="G54" s="165">
        <f>IF('Crisis Indicator Data'!F51="x","x",IF(LEN(E54)&gt;3,('Crisis Indicator Data'!F51/VLOOKUP('Impact of the crisis'!$C54,'Regional Crises'!$B$1:$R$66,4,FALSE)),'Crisis Indicator Data'!F51/VLOOKUP('Impact of the crisis'!$E54,'Country Indicator Data'!$B$4:$P$300,15,FALSE)))</f>
        <v>0.88255664026524216</v>
      </c>
      <c r="H54" s="147">
        <f t="shared" si="13"/>
        <v>4.4000000000000004</v>
      </c>
      <c r="I54" s="147">
        <f t="shared" si="14"/>
        <v>4.3499999999999996</v>
      </c>
      <c r="J54" s="147">
        <f>IF('Crisis Indicator Data'!G51="x","x",IF(LOG('Crisis Indicator Data'!G51)&lt;J$4,0,IF(LOG('Crisis Indicator Data'!G51)&gt;J$3,5,ROUND(5-(J$3-LOG('Crisis Indicator Data'!G51))/(J$3-J$4)*5,1))))</f>
        <v>5</v>
      </c>
      <c r="K54" s="165">
        <f>IF('Crisis Indicator Data'!G51="x","x",IF(LEN(E54)&gt;3,('Crisis Indicator Data'!G51/VLOOKUP('Impact of the crisis'!$C54,'Regional Crises'!$B$1:$R$66,5,FALSE)),'Crisis Indicator Data'!G51/VLOOKUP('Impact of the crisis'!$E54,'Country Indicator Data'!$B$4:$P$300,14,FALSE)))</f>
        <v>0.98170622078389069</v>
      </c>
      <c r="L54" s="147">
        <f t="shared" si="15"/>
        <v>4.9000000000000004</v>
      </c>
      <c r="M54" s="147">
        <f t="shared" si="16"/>
        <v>4.95</v>
      </c>
      <c r="N54" s="147">
        <f t="shared" si="17"/>
        <v>4.7</v>
      </c>
      <c r="O54" s="147">
        <f>IF('Crisis Indicator Data'!H51="x","x",IF('Crisis Indicator Data'!H51=0,0,IF(LOG('Crisis Indicator Data'!H51)&lt;O$4,0,IF(LOG('Crisis Indicator Data'!H51)&gt;O$3,5,ROUND(5-(O$3-LOG('Crisis Indicator Data'!H51))/(O$3-O$4)*5,1)))))</f>
        <v>3.7</v>
      </c>
      <c r="P54" s="165">
        <f>IF('Crisis Indicator Data'!H51="x","x",'Crisis Indicator Data'!H51/'Crisis Indicator Data'!G51)</f>
        <v>0.12133144086809212</v>
      </c>
      <c r="Q54" s="147">
        <f t="shared" si="18"/>
        <v>0.6</v>
      </c>
      <c r="R54" s="147">
        <f t="shared" si="19"/>
        <v>2.15</v>
      </c>
      <c r="S54" s="147">
        <f>IF('Crisis Indicator Data'!I51="x","x",IF('Crisis Indicator Data'!I51=0,0,IF(LOG('Crisis Indicator Data'!I51)&lt;S$4,0,IF(LOG('Crisis Indicator Data'!I51)&gt;S$3,5,ROUND(5-(S$3-LOG('Crisis Indicator Data'!I51))/(S$3-S$4)*5,1)))))</f>
        <v>5</v>
      </c>
      <c r="T54" s="165">
        <f>IF('Crisis Indicator Data'!H51="x","x",IF('Crisis Indicator Data'!I51="x","x",'Crisis Indicator Data'!I51/'Crisis Indicator Data'!H51))</f>
        <v>1.5269811320754716</v>
      </c>
      <c r="U54" s="147">
        <f t="shared" si="20"/>
        <v>5</v>
      </c>
      <c r="V54" s="147">
        <f t="shared" si="21"/>
        <v>5</v>
      </c>
      <c r="W54" s="147">
        <f>IF('Crisis Indicator Data'!L51="x","x",IF('Crisis Indicator Data'!L51=0,0,IF(LOG('Crisis Indicator Data'!L51)&lt;W$4,0,IF(LOG('Crisis Indicator Data'!L51)&gt;W$3,5,ROUND(5-(W$3-LOG('Crisis Indicator Data'!L51))/(W$3-W$4)*5,1)))))</f>
        <v>4.2</v>
      </c>
      <c r="X54" s="166">
        <f>IF(OR('Crisis Indicator Data'!L51="x",'Crisis Indicator Data'!H51="x"),"x",'Crisis Indicator Data'!L51/'Crisis Indicator Data'!H51)</f>
        <v>1.590566037735849E-4</v>
      </c>
      <c r="Y54" s="147">
        <f t="shared" si="22"/>
        <v>5</v>
      </c>
      <c r="Z54" s="147">
        <f t="shared" si="23"/>
        <v>4.5999999999999996</v>
      </c>
      <c r="AA54" s="147">
        <f t="shared" si="24"/>
        <v>4.8</v>
      </c>
      <c r="AB54" s="167">
        <f t="shared" si="25"/>
        <v>3.8</v>
      </c>
    </row>
    <row r="55" spans="1:28" x14ac:dyDescent="0.25">
      <c r="A55" s="172" t="str">
        <f>'Crisis Indicator Data'!A52</f>
        <v>Syrian and Palestinian refugees in iraq</v>
      </c>
      <c r="B55" s="173" t="str">
        <f>'Crisis Indicator Data'!B52</f>
        <v>Displacement</v>
      </c>
      <c r="C55" s="173" t="str">
        <f>'Crisis Indicator Data'!C52</f>
        <v>IRQ003</v>
      </c>
      <c r="D55" s="173" t="str">
        <f>'Crisis Indicator Data'!D52</f>
        <v>Iraq</v>
      </c>
      <c r="E55" s="174" t="str">
        <f>'Crisis Indicator Data'!E52</f>
        <v>IRQ</v>
      </c>
      <c r="F55" s="168">
        <f>IF('Crisis Indicator Data'!F52="x","x",IF(LOG('Crisis Indicator Data'!F52)&lt;F$4,0,IF(LOG('Crisis Indicator Data'!F52)&gt;F$3,5,ROUND(5-(F$3-LOG('Crisis Indicator Data'!F52))/(F$3-F$4)*5,1))))</f>
        <v>2.6</v>
      </c>
      <c r="G55" s="165">
        <f>IF('Crisis Indicator Data'!F52="x","x",IF(LEN(E55)&gt;3,('Crisis Indicator Data'!F52/VLOOKUP('Impact of the crisis'!$C55,'Regional Crises'!$B$1:$R$66,4,FALSE)),'Crisis Indicator Data'!F52/VLOOKUP('Impact of the crisis'!$E55,'Country Indicator Data'!$B$4:$P$300,15,FALSE)))</f>
        <v>8.2888193037391783E-2</v>
      </c>
      <c r="H55" s="147">
        <f t="shared" si="13"/>
        <v>0.3</v>
      </c>
      <c r="I55" s="147">
        <f t="shared" si="14"/>
        <v>1.45</v>
      </c>
      <c r="J55" s="147">
        <f>IF('Crisis Indicator Data'!G52="x","x",IF(LOG('Crisis Indicator Data'!G52)&lt;J$4,0,IF(LOG('Crisis Indicator Data'!G52)&gt;J$3,5,ROUND(5-(J$3-LOG('Crisis Indicator Data'!G52))/(J$3-J$4)*5,1))))</f>
        <v>2.6</v>
      </c>
      <c r="K55" s="165">
        <f>IF('Crisis Indicator Data'!G52="x","x",IF(LEN(E55)&gt;3,('Crisis Indicator Data'!G52/VLOOKUP('Impact of the crisis'!$C55,'Regional Crises'!$B$1:$R$66,5,FALSE)),'Crisis Indicator Data'!G52/VLOOKUP('Impact of the crisis'!$E55,'Country Indicator Data'!$B$4:$P$300,14,FALSE)))</f>
        <v>0.13722581805106077</v>
      </c>
      <c r="L55" s="147">
        <f t="shared" si="15"/>
        <v>0.6</v>
      </c>
      <c r="M55" s="147">
        <f t="shared" si="16"/>
        <v>1.6</v>
      </c>
      <c r="N55" s="147">
        <f t="shared" si="17"/>
        <v>1.5</v>
      </c>
      <c r="O55" s="147">
        <f>IF('Crisis Indicator Data'!H52="x","x",IF('Crisis Indicator Data'!H52=0,0,IF(LOG('Crisis Indicator Data'!H52)&lt;O$4,0,IF(LOG('Crisis Indicator Data'!H52)&gt;O$3,5,ROUND(5-(O$3-LOG('Crisis Indicator Data'!H52))/(O$3-O$4)*5,1)))))</f>
        <v>2.2000000000000002</v>
      </c>
      <c r="P55" s="165">
        <f>IF('Crisis Indicator Data'!H52="x","x",'Crisis Indicator Data'!H52/'Crisis Indicator Data'!G52)</f>
        <v>0.11267605633802817</v>
      </c>
      <c r="Q55" s="147">
        <f t="shared" si="18"/>
        <v>0.5</v>
      </c>
      <c r="R55" s="147">
        <f t="shared" si="19"/>
        <v>1.35</v>
      </c>
      <c r="S55" s="147">
        <f>IF('Crisis Indicator Data'!I52="x","x",IF('Crisis Indicator Data'!I52=0,0,IF(LOG('Crisis Indicator Data'!I52)&lt;S$4,0,IF(LOG('Crisis Indicator Data'!I52)&gt;S$3,5,ROUND(5-(S$3-LOG('Crisis Indicator Data'!I52))/(S$3-S$4)*5,1)))))</f>
        <v>3.5</v>
      </c>
      <c r="T55" s="165">
        <f>IF('Crisis Indicator Data'!H52="x","x",IF('Crisis Indicator Data'!I52="x","x",'Crisis Indicator Data'!I52/'Crisis Indicator Data'!H52))</f>
        <v>0.39534883720930231</v>
      </c>
      <c r="U55" s="147">
        <f t="shared" si="20"/>
        <v>5</v>
      </c>
      <c r="V55" s="147">
        <f t="shared" si="21"/>
        <v>4.3</v>
      </c>
      <c r="W55" s="147">
        <f>IF('Crisis Indicator Data'!L52="x","x",IF('Crisis Indicator Data'!L52=0,0,IF(LOG('Crisis Indicator Data'!L52)&lt;W$4,0,IF(LOG('Crisis Indicator Data'!L52)&gt;W$3,5,ROUND(5-(W$3-LOG('Crisis Indicator Data'!L52))/(W$3-W$4)*5,1)))))</f>
        <v>0</v>
      </c>
      <c r="X55" s="166">
        <f>IF(OR('Crisis Indicator Data'!L52="x",'Crisis Indicator Data'!H52="x"),"x",'Crisis Indicator Data'!L52/'Crisis Indicator Data'!H52)</f>
        <v>0</v>
      </c>
      <c r="Y55" s="147">
        <f t="shared" si="22"/>
        <v>0</v>
      </c>
      <c r="Z55" s="147">
        <f t="shared" si="23"/>
        <v>0</v>
      </c>
      <c r="AA55" s="147">
        <f t="shared" si="24"/>
        <v>2.8</v>
      </c>
      <c r="AB55" s="167">
        <f t="shared" si="25"/>
        <v>2.1</v>
      </c>
    </row>
    <row r="56" spans="1:28" x14ac:dyDescent="0.25">
      <c r="A56" s="172" t="str">
        <f>'Crisis Indicator Data'!A53</f>
        <v>Mixed migration flows in Italy</v>
      </c>
      <c r="B56" s="173" t="str">
        <f>'Crisis Indicator Data'!B53</f>
        <v>Displacement</v>
      </c>
      <c r="C56" s="173" t="str">
        <f>'Crisis Indicator Data'!C53</f>
        <v>ITA002</v>
      </c>
      <c r="D56" s="173" t="str">
        <f>'Crisis Indicator Data'!D53</f>
        <v>Italy</v>
      </c>
      <c r="E56" s="174" t="str">
        <f>'Crisis Indicator Data'!E53</f>
        <v>ITA</v>
      </c>
      <c r="F56" s="168">
        <f>IF('Crisis Indicator Data'!F53="x","x",IF(LOG('Crisis Indicator Data'!F53)&lt;F$4,0,IF(LOG('Crisis Indicator Data'!F53)&gt;F$3,5,ROUND(5-(F$3-LOG('Crisis Indicator Data'!F53))/(F$3-F$4)*5,1))))</f>
        <v>2.7</v>
      </c>
      <c r="G56" s="165">
        <f>IF('Crisis Indicator Data'!F53="x","x",IF(LEN(E56)&gt;3,('Crisis Indicator Data'!F53/VLOOKUP('Impact of the crisis'!$C56,'Regional Crises'!$B$1:$R$66,4,FALSE)),'Crisis Indicator Data'!F53/VLOOKUP('Impact of the crisis'!$E56,'Country Indicator Data'!$B$4:$P$300,15,FALSE)))</f>
        <v>0.13957639219419324</v>
      </c>
      <c r="H56" s="147">
        <f t="shared" si="13"/>
        <v>0.6</v>
      </c>
      <c r="I56" s="147">
        <f t="shared" si="14"/>
        <v>1.6500000000000001</v>
      </c>
      <c r="J56" s="147">
        <f>IF('Crisis Indicator Data'!G53="x","x",IF(LOG('Crisis Indicator Data'!G53)&lt;J$4,0,IF(LOG('Crisis Indicator Data'!G53)&gt;J$3,5,ROUND(5-(J$3-LOG('Crisis Indicator Data'!G53))/(J$3-J$4)*5,1))))</f>
        <v>2.8</v>
      </c>
      <c r="K56" s="165">
        <f>IF('Crisis Indicator Data'!G53="x","x",IF(LEN(E56)&gt;3,('Crisis Indicator Data'!G53/VLOOKUP('Impact of the crisis'!$C56,'Regional Crises'!$B$1:$R$66,5,FALSE)),'Crisis Indicator Data'!G53/VLOOKUP('Impact of the crisis'!$E56,'Country Indicator Data'!$B$4:$P$300,14,FALSE)))</f>
        <v>0.1114876650884625</v>
      </c>
      <c r="L56" s="147">
        <f t="shared" si="15"/>
        <v>0.5</v>
      </c>
      <c r="M56" s="147">
        <f t="shared" si="16"/>
        <v>1.65</v>
      </c>
      <c r="N56" s="147">
        <f t="shared" si="17"/>
        <v>1.7</v>
      </c>
      <c r="O56" s="147">
        <f>IF('Crisis Indicator Data'!H53="x","x",IF('Crisis Indicator Data'!H53=0,0,IF(LOG('Crisis Indicator Data'!H53)&lt;O$4,0,IF(LOG('Crisis Indicator Data'!H53)&gt;O$3,5,ROUND(5-(O$3-LOG('Crisis Indicator Data'!H53))/(O$3-O$4)*5,1)))))</f>
        <v>1.7</v>
      </c>
      <c r="P56" s="165">
        <f>IF('Crisis Indicator Data'!H53="x","x",'Crisis Indicator Data'!H53/'Crisis Indicator Data'!G53)</f>
        <v>4.6341826851437937E-2</v>
      </c>
      <c r="Q56" s="147">
        <f t="shared" si="18"/>
        <v>0.2</v>
      </c>
      <c r="R56" s="147">
        <f t="shared" si="19"/>
        <v>0.95</v>
      </c>
      <c r="S56" s="147">
        <f>IF('Crisis Indicator Data'!I53="x","x",IF('Crisis Indicator Data'!I53=0,0,IF(LOG('Crisis Indicator Data'!I53)&lt;S$4,0,IF(LOG('Crisis Indicator Data'!I53)&gt;S$3,5,ROUND(5-(S$3-LOG('Crisis Indicator Data'!I53))/(S$3-S$4)*5,1)))))</f>
        <v>3.6</v>
      </c>
      <c r="T56" s="165">
        <f>IF('Crisis Indicator Data'!H53="x","x",IF('Crisis Indicator Data'!I53="x","x",'Crisis Indicator Data'!I53/'Crisis Indicator Data'!H53))</f>
        <v>1</v>
      </c>
      <c r="U56" s="147">
        <f t="shared" si="20"/>
        <v>5</v>
      </c>
      <c r="V56" s="147">
        <f t="shared" si="21"/>
        <v>4.3</v>
      </c>
      <c r="W56" s="147">
        <f>IF('Crisis Indicator Data'!L53="x","x",IF('Crisis Indicator Data'!L53=0,0,IF(LOG('Crisis Indicator Data'!L53)&lt;W$4,0,IF(LOG('Crisis Indicator Data'!L53)&gt;W$3,5,ROUND(5-(W$3-LOG('Crisis Indicator Data'!L53))/(W$3-W$4)*5,1)))))</f>
        <v>4.5999999999999996</v>
      </c>
      <c r="X56" s="166">
        <f>IF(OR('Crisis Indicator Data'!L53="x",'Crisis Indicator Data'!H53="x"),"x",'Crisis Indicator Data'!L53/'Crisis Indicator Data'!H53)</f>
        <v>5.5530546623794213E-3</v>
      </c>
      <c r="Y56" s="147">
        <f t="shared" si="22"/>
        <v>5</v>
      </c>
      <c r="Z56" s="147">
        <f t="shared" si="23"/>
        <v>4.8</v>
      </c>
      <c r="AA56" s="147">
        <f t="shared" si="24"/>
        <v>4.5999999999999996</v>
      </c>
      <c r="AB56" s="167">
        <f t="shared" si="25"/>
        <v>3.3</v>
      </c>
    </row>
    <row r="57" spans="1:28" x14ac:dyDescent="0.25">
      <c r="A57" s="172" t="str">
        <f>'Crisis Indicator Data'!A54</f>
        <v>Syrian refugees in Jordan</v>
      </c>
      <c r="B57" s="173" t="str">
        <f>'Crisis Indicator Data'!B54</f>
        <v>Displacement</v>
      </c>
      <c r="C57" s="173" t="str">
        <f>'Crisis Indicator Data'!C54</f>
        <v>JOR002</v>
      </c>
      <c r="D57" s="173" t="str">
        <f>'Crisis Indicator Data'!D54</f>
        <v>Jordan</v>
      </c>
      <c r="E57" s="174" t="str">
        <f>'Crisis Indicator Data'!E54</f>
        <v>JOR</v>
      </c>
      <c r="F57" s="168">
        <f>IF('Crisis Indicator Data'!F54="x","x",IF(LOG('Crisis Indicator Data'!F54)&lt;F$4,0,IF(LOG('Crisis Indicator Data'!F54)&gt;F$3,5,ROUND(5-(F$3-LOG('Crisis Indicator Data'!F54))/(F$3-F$4)*5,1))))</f>
        <v>2.7</v>
      </c>
      <c r="G57" s="165">
        <f>IF('Crisis Indicator Data'!F54="x","x",IF(LEN(E57)&gt;3,('Crisis Indicator Data'!F54/VLOOKUP('Impact of the crisis'!$C57,'Regional Crises'!$B$1:$R$66,4,FALSE)),'Crisis Indicator Data'!F54/VLOOKUP('Impact of the crisis'!$E57,'Country Indicator Data'!$B$4:$P$300,15,FALSE)))</f>
        <v>0.45576706465420141</v>
      </c>
      <c r="H57" s="147">
        <f t="shared" si="13"/>
        <v>2.2000000000000002</v>
      </c>
      <c r="I57" s="147">
        <f t="shared" si="14"/>
        <v>2.4500000000000002</v>
      </c>
      <c r="J57" s="147">
        <f>IF('Crisis Indicator Data'!G54="x","x",IF(LOG('Crisis Indicator Data'!G54)&lt;J$4,0,IF(LOG('Crisis Indicator Data'!G54)&gt;J$3,5,ROUND(5-(J$3-LOG('Crisis Indicator Data'!G54))/(J$3-J$4)*5,1))))</f>
        <v>3.1</v>
      </c>
      <c r="K57" s="165">
        <f>IF('Crisis Indicator Data'!G54="x","x",IF(LEN(E57)&gt;3,('Crisis Indicator Data'!G54/VLOOKUP('Impact of the crisis'!$C57,'Regional Crises'!$B$1:$R$66,5,FALSE)),'Crisis Indicator Data'!G54/VLOOKUP('Impact of the crisis'!$E57,'Country Indicator Data'!$B$4:$P$300,14,FALSE)))</f>
        <v>0.80584860262816949</v>
      </c>
      <c r="L57" s="147">
        <f t="shared" si="15"/>
        <v>4</v>
      </c>
      <c r="M57" s="147">
        <f t="shared" si="16"/>
        <v>3.55</v>
      </c>
      <c r="N57" s="147">
        <f t="shared" si="17"/>
        <v>3</v>
      </c>
      <c r="O57" s="147">
        <f>IF('Crisis Indicator Data'!H54="x","x",IF('Crisis Indicator Data'!H54=0,0,IF(LOG('Crisis Indicator Data'!H54)&lt;O$4,0,IF(LOG('Crisis Indicator Data'!H54)&gt;O$3,5,ROUND(5-(O$3-LOG('Crisis Indicator Data'!H54))/(O$3-O$4)*5,1)))))</f>
        <v>2.9</v>
      </c>
      <c r="P57" s="165">
        <f>IF('Crisis Indicator Data'!H54="x","x",'Crisis Indicator Data'!H54/'Crisis Indicator Data'!G54)</f>
        <v>0.21118511713367019</v>
      </c>
      <c r="Q57" s="147">
        <f t="shared" si="18"/>
        <v>1</v>
      </c>
      <c r="R57" s="147">
        <f t="shared" si="19"/>
        <v>1.95</v>
      </c>
      <c r="S57" s="147">
        <f>IF('Crisis Indicator Data'!I54="x","x",IF('Crisis Indicator Data'!I54=0,0,IF(LOG('Crisis Indicator Data'!I54)&lt;S$4,0,IF(LOG('Crisis Indicator Data'!I54)&gt;S$3,5,ROUND(5-(S$3-LOG('Crisis Indicator Data'!I54))/(S$3-S$4)*5,1)))))</f>
        <v>4.5</v>
      </c>
      <c r="T57" s="165">
        <f>IF('Crisis Indicator Data'!H54="x","x",IF('Crisis Indicator Data'!I54="x","x",'Crisis Indicator Data'!I54/'Crisis Indicator Data'!H54))</f>
        <v>0.7172376291462752</v>
      </c>
      <c r="U57" s="147">
        <f t="shared" si="20"/>
        <v>5</v>
      </c>
      <c r="V57" s="147">
        <f t="shared" si="21"/>
        <v>4.8</v>
      </c>
      <c r="W57" s="147">
        <f>IF('Crisis Indicator Data'!L54="x","x",IF('Crisis Indicator Data'!L54=0,0,IF(LOG('Crisis Indicator Data'!L54)&lt;W$4,0,IF(LOG('Crisis Indicator Data'!L54)&gt;W$3,5,ROUND(5-(W$3-LOG('Crisis Indicator Data'!L54))/(W$3-W$4)*5,1)))))</f>
        <v>0</v>
      </c>
      <c r="X57" s="166">
        <f>IF(OR('Crisis Indicator Data'!L54="x",'Crisis Indicator Data'!H54="x"),"x",'Crisis Indicator Data'!L54/'Crisis Indicator Data'!H54)</f>
        <v>0</v>
      </c>
      <c r="Y57" s="147">
        <f t="shared" si="22"/>
        <v>0</v>
      </c>
      <c r="Z57" s="147">
        <f t="shared" si="23"/>
        <v>0</v>
      </c>
      <c r="AA57" s="147">
        <f t="shared" si="24"/>
        <v>3.2</v>
      </c>
      <c r="AB57" s="167">
        <f t="shared" si="25"/>
        <v>2.6</v>
      </c>
    </row>
    <row r="58" spans="1:28" x14ac:dyDescent="0.25">
      <c r="A58" s="172" t="str">
        <f>'Crisis Indicator Data'!A55</f>
        <v xml:space="preserve">Multiple crisis in Kenya </v>
      </c>
      <c r="B58" s="173" t="str">
        <f>'Crisis Indicator Data'!B55</f>
        <v>Drought,Displacement</v>
      </c>
      <c r="C58" s="173" t="str">
        <f>'Crisis Indicator Data'!C55</f>
        <v>KEN001</v>
      </c>
      <c r="D58" s="173" t="str">
        <f>'Crisis Indicator Data'!D55</f>
        <v>Kenya</v>
      </c>
      <c r="E58" s="174" t="str">
        <f>'Crisis Indicator Data'!E55</f>
        <v>KEN</v>
      </c>
      <c r="F58" s="168">
        <f>IF('Crisis Indicator Data'!F55="x","x",IF(LOG('Crisis Indicator Data'!F55)&lt;F$4,0,IF(LOG('Crisis Indicator Data'!F55)&gt;F$3,5,ROUND(5-(F$3-LOG('Crisis Indicator Data'!F55))/(F$3-F$4)*5,1))))</f>
        <v>4.5999999999999996</v>
      </c>
      <c r="G58" s="165">
        <f>IF('Crisis Indicator Data'!F55="x","x",IF(LEN(E58)&gt;3,('Crisis Indicator Data'!F55/VLOOKUP('Impact of the crisis'!$C58,'Regional Crises'!$B$1:$R$66,4,FALSE)),'Crisis Indicator Data'!F55/VLOOKUP('Impact of the crisis'!$E58,'Country Indicator Data'!$B$4:$P$300,15,FALSE)))</f>
        <v>0.95517798784130448</v>
      </c>
      <c r="H58" s="147">
        <f t="shared" si="13"/>
        <v>4.8</v>
      </c>
      <c r="I58" s="147">
        <f t="shared" si="14"/>
        <v>4.6999999999999993</v>
      </c>
      <c r="J58" s="147">
        <f>IF('Crisis Indicator Data'!G55="x","x",IF(LOG('Crisis Indicator Data'!G55)&lt;J$4,0,IF(LOG('Crisis Indicator Data'!G55)&gt;J$3,5,ROUND(5-(J$3-LOG('Crisis Indicator Data'!G55))/(J$3-J$4)*5,1))))</f>
        <v>4.9000000000000004</v>
      </c>
      <c r="K58" s="165">
        <f>IF('Crisis Indicator Data'!G55="x","x",IF(LEN(E58)&gt;3,('Crisis Indicator Data'!G55/VLOOKUP('Impact of the crisis'!$C58,'Regional Crises'!$B$1:$R$66,5,FALSE)),'Crisis Indicator Data'!G55/VLOOKUP('Impact of the crisis'!$E58,'Country Indicator Data'!$B$4:$P$300,14,FALSE)))</f>
        <v>0.5298339329190741</v>
      </c>
      <c r="L58" s="147">
        <f t="shared" si="15"/>
        <v>2.6</v>
      </c>
      <c r="M58" s="147">
        <f t="shared" si="16"/>
        <v>3.75</v>
      </c>
      <c r="N58" s="147">
        <f t="shared" si="17"/>
        <v>4.3</v>
      </c>
      <c r="O58" s="147">
        <f>IF('Crisis Indicator Data'!H55="x","x",IF('Crisis Indicator Data'!H55=0,0,IF(LOG('Crisis Indicator Data'!H55)&lt;O$4,0,IF(LOG('Crisis Indicator Data'!H55)&gt;O$3,5,ROUND(5-(O$3-LOG('Crisis Indicator Data'!H55))/(O$3-O$4)*5,1)))))</f>
        <v>4.9000000000000004</v>
      </c>
      <c r="P58" s="165">
        <f>IF('Crisis Indicator Data'!H55="x","x",'Crisis Indicator Data'!H55/'Crisis Indicator Data'!G55)</f>
        <v>1</v>
      </c>
      <c r="Q58" s="147">
        <f t="shared" si="18"/>
        <v>5</v>
      </c>
      <c r="R58" s="147">
        <f t="shared" si="19"/>
        <v>4.95</v>
      </c>
      <c r="S58" s="147">
        <f>IF('Crisis Indicator Data'!I55="x","x",IF('Crisis Indicator Data'!I55=0,0,IF(LOG('Crisis Indicator Data'!I55)&lt;S$4,0,IF(LOG('Crisis Indicator Data'!I55)&gt;S$3,5,ROUND(5-(S$3-LOG('Crisis Indicator Data'!I55))/(S$3-S$4)*5,1)))))</f>
        <v>4.0999999999999996</v>
      </c>
      <c r="T58" s="165">
        <f>IF('Crisis Indicator Data'!H55="x","x",IF('Crisis Indicator Data'!I55="x","x",'Crisis Indicator Data'!I55/'Crisis Indicator Data'!H55))</f>
        <v>2.6713761530811699E-2</v>
      </c>
      <c r="U58" s="147">
        <f t="shared" si="20"/>
        <v>0.9</v>
      </c>
      <c r="V58" s="147">
        <f t="shared" si="21"/>
        <v>2.5</v>
      </c>
      <c r="W58" s="147" t="str">
        <f>IF('Crisis Indicator Data'!L55="x","x",IF('Crisis Indicator Data'!L55=0,0,IF(LOG('Crisis Indicator Data'!L55)&lt;W$4,0,IF(LOG('Crisis Indicator Data'!L55)&gt;W$3,5,ROUND(5-(W$3-LOG('Crisis Indicator Data'!L55))/(W$3-W$4)*5,1)))))</f>
        <v>x</v>
      </c>
      <c r="X58" s="166" t="str">
        <f>IF(OR('Crisis Indicator Data'!L55="x",'Crisis Indicator Data'!H55="x"),"x",'Crisis Indicator Data'!L55/'Crisis Indicator Data'!H55)</f>
        <v>x</v>
      </c>
      <c r="Y58" s="147" t="str">
        <f t="shared" si="22"/>
        <v>x</v>
      </c>
      <c r="Z58" s="147" t="str">
        <f t="shared" si="23"/>
        <v>x</v>
      </c>
      <c r="AA58" s="147">
        <f t="shared" si="24"/>
        <v>2.5</v>
      </c>
      <c r="AB58" s="167">
        <f t="shared" si="25"/>
        <v>4</v>
      </c>
    </row>
    <row r="59" spans="1:28" x14ac:dyDescent="0.25">
      <c r="A59" s="172" t="str">
        <f>'Crisis Indicator Data'!A56</f>
        <v>Refugee situation in Kenya</v>
      </c>
      <c r="B59" s="173" t="str">
        <f>'Crisis Indicator Data'!B56</f>
        <v>Displacement</v>
      </c>
      <c r="C59" s="173" t="str">
        <f>'Crisis Indicator Data'!C56</f>
        <v>KEN002</v>
      </c>
      <c r="D59" s="173" t="str">
        <f>'Crisis Indicator Data'!D56</f>
        <v>Kenya</v>
      </c>
      <c r="E59" s="174" t="str">
        <f>'Crisis Indicator Data'!E56</f>
        <v>KEN</v>
      </c>
      <c r="F59" s="168">
        <f>IF('Crisis Indicator Data'!F56="x","x",IF(LOG('Crisis Indicator Data'!F56)&lt;F$4,0,IF(LOG('Crisis Indicator Data'!F56)&gt;F$3,5,ROUND(5-(F$3-LOG('Crisis Indicator Data'!F56))/(F$3-F$4)*5,1))))</f>
        <v>2.6</v>
      </c>
      <c r="G59" s="165">
        <f>IF('Crisis Indicator Data'!F56="x","x",IF(LEN(E59)&gt;3,('Crisis Indicator Data'!F56/VLOOKUP('Impact of the crisis'!$C59,'Regional Crises'!$B$1:$R$66,4,FALSE)),'Crisis Indicator Data'!F56/VLOOKUP('Impact of the crisis'!$E59,'Country Indicator Data'!$B$4:$P$300,15,FALSE)))</f>
        <v>6.7196120462452116E-2</v>
      </c>
      <c r="H59" s="147">
        <f t="shared" si="13"/>
        <v>0.2</v>
      </c>
      <c r="I59" s="147">
        <f t="shared" si="14"/>
        <v>1.4000000000000001</v>
      </c>
      <c r="J59" s="147">
        <f>IF('Crisis Indicator Data'!G56="x","x",IF(LOG('Crisis Indicator Data'!G56)&lt;J$4,0,IF(LOG('Crisis Indicator Data'!G56)&gt;J$3,5,ROUND(5-(J$3-LOG('Crisis Indicator Data'!G56))/(J$3-J$4)*5,1))))</f>
        <v>0.2</v>
      </c>
      <c r="K59" s="165">
        <f>IF('Crisis Indicator Data'!G56="x","x",IF(LEN(E59)&gt;3,('Crisis Indicator Data'!G56/VLOOKUP('Impact of the crisis'!$C59,'Regional Crises'!$B$1:$R$66,5,FALSE)),'Crisis Indicator Data'!G56/VLOOKUP('Impact of the crisis'!$E59,'Country Indicator Data'!$B$4:$P$300,14,FALSE)))</f>
        <v>2.0858316072531705E-2</v>
      </c>
      <c r="L59" s="147">
        <f t="shared" si="15"/>
        <v>0.1</v>
      </c>
      <c r="M59" s="147">
        <f t="shared" si="16"/>
        <v>0.15000000000000002</v>
      </c>
      <c r="N59" s="147">
        <f t="shared" si="17"/>
        <v>0.8</v>
      </c>
      <c r="O59" s="147">
        <f>IF('Crisis Indicator Data'!H56="x","x",IF('Crisis Indicator Data'!H56=0,0,IF(LOG('Crisis Indicator Data'!H56)&lt;O$4,0,IF(LOG('Crisis Indicator Data'!H56)&gt;O$3,5,ROUND(5-(O$3-LOG('Crisis Indicator Data'!H56))/(O$3-O$4)*5,1)))))</f>
        <v>2.1</v>
      </c>
      <c r="P59" s="165">
        <f>IF('Crisis Indicator Data'!H56="x","x",'Crisis Indicator Data'!H56/'Crisis Indicator Data'!G56)</f>
        <v>0.51306620209059228</v>
      </c>
      <c r="Q59" s="147">
        <f t="shared" si="18"/>
        <v>2.5</v>
      </c>
      <c r="R59" s="147">
        <f t="shared" si="19"/>
        <v>2.2999999999999998</v>
      </c>
      <c r="S59" s="147">
        <f>IF('Crisis Indicator Data'!I56="x","x",IF('Crisis Indicator Data'!I56=0,0,IF(LOG('Crisis Indicator Data'!I56)&lt;S$4,0,IF(LOG('Crisis Indicator Data'!I56)&gt;S$3,5,ROUND(5-(S$3-LOG('Crisis Indicator Data'!I56))/(S$3-S$4)*5,1)))))</f>
        <v>4</v>
      </c>
      <c r="T59" s="165">
        <f>IF('Crisis Indicator Data'!H56="x","x",IF('Crisis Indicator Data'!I56="x","x",'Crisis Indicator Data'!I56/'Crisis Indicator Data'!H56))</f>
        <v>1</v>
      </c>
      <c r="U59" s="147">
        <f t="shared" si="20"/>
        <v>5</v>
      </c>
      <c r="V59" s="147">
        <f t="shared" si="21"/>
        <v>4.5</v>
      </c>
      <c r="W59" s="147" t="str">
        <f>IF('Crisis Indicator Data'!L56="x","x",IF('Crisis Indicator Data'!L56=0,0,IF(LOG('Crisis Indicator Data'!L56)&lt;W$4,0,IF(LOG('Crisis Indicator Data'!L56)&gt;W$3,5,ROUND(5-(W$3-LOG('Crisis Indicator Data'!L56))/(W$3-W$4)*5,1)))))</f>
        <v>x</v>
      </c>
      <c r="X59" s="166" t="str">
        <f>IF(OR('Crisis Indicator Data'!L56="x",'Crisis Indicator Data'!H56="x"),"x",'Crisis Indicator Data'!L56/'Crisis Indicator Data'!H56)</f>
        <v>x</v>
      </c>
      <c r="Y59" s="147" t="str">
        <f t="shared" si="22"/>
        <v>x</v>
      </c>
      <c r="Z59" s="147" t="str">
        <f t="shared" si="23"/>
        <v>x</v>
      </c>
      <c r="AA59" s="147">
        <f t="shared" si="24"/>
        <v>4.5</v>
      </c>
      <c r="AB59" s="167">
        <f t="shared" si="25"/>
        <v>3.6</v>
      </c>
    </row>
    <row r="60" spans="1:28" x14ac:dyDescent="0.25">
      <c r="A60" s="172" t="str">
        <f>'Crisis Indicator Data'!A57</f>
        <v>Drought in Kenya</v>
      </c>
      <c r="B60" s="173" t="str">
        <f>'Crisis Indicator Data'!B57</f>
        <v>Drought</v>
      </c>
      <c r="C60" s="173" t="str">
        <f>'Crisis Indicator Data'!C57</f>
        <v>KEN003</v>
      </c>
      <c r="D60" s="173" t="str">
        <f>'Crisis Indicator Data'!D57</f>
        <v>Kenya</v>
      </c>
      <c r="E60" s="174" t="str">
        <f>'Crisis Indicator Data'!E57</f>
        <v>KEN</v>
      </c>
      <c r="F60" s="168">
        <f>IF('Crisis Indicator Data'!F57="x","x",IF(LOG('Crisis Indicator Data'!F57)&lt;F$4,0,IF(LOG('Crisis Indicator Data'!F57)&gt;F$3,5,ROUND(5-(F$3-LOG('Crisis Indicator Data'!F57))/(F$3-F$4)*5,1))))</f>
        <v>4.5999999999999996</v>
      </c>
      <c r="G60" s="165">
        <f>IF('Crisis Indicator Data'!F57="x","x",IF(LEN(E60)&gt;3,('Crisis Indicator Data'!F57/VLOOKUP('Impact of the crisis'!$C60,'Regional Crises'!$B$1:$R$66,4,FALSE)),'Crisis Indicator Data'!F57/VLOOKUP('Impact of the crisis'!$E60,'Country Indicator Data'!$B$4:$P$300,15,FALSE)))</f>
        <v>0.95517798784130448</v>
      </c>
      <c r="H60" s="147">
        <f t="shared" si="13"/>
        <v>4.8</v>
      </c>
      <c r="I60" s="147">
        <f t="shared" si="14"/>
        <v>4.6999999999999993</v>
      </c>
      <c r="J60" s="147">
        <f>IF('Crisis Indicator Data'!G57="x","x",IF(LOG('Crisis Indicator Data'!G57)&lt;J$4,0,IF(LOG('Crisis Indicator Data'!G57)&gt;J$3,5,ROUND(5-(J$3-LOG('Crisis Indicator Data'!G57))/(J$3-J$4)*5,1))))</f>
        <v>4.9000000000000004</v>
      </c>
      <c r="K60" s="165">
        <f>IF('Crisis Indicator Data'!G57="x","x",IF(LEN(E60)&gt;3,('Crisis Indicator Data'!G57/VLOOKUP('Impact of the crisis'!$C60,'Regional Crises'!$B$1:$R$66,5,FALSE)),'Crisis Indicator Data'!G57/VLOOKUP('Impact of the crisis'!$E60,'Country Indicator Data'!$B$4:$P$300,14,FALSE)))</f>
        <v>0.51913223590973512</v>
      </c>
      <c r="L60" s="147">
        <f t="shared" si="15"/>
        <v>2.6</v>
      </c>
      <c r="M60" s="147">
        <f t="shared" si="16"/>
        <v>3.75</v>
      </c>
      <c r="N60" s="147">
        <f t="shared" si="17"/>
        <v>4.3</v>
      </c>
      <c r="O60" s="147">
        <f>IF('Crisis Indicator Data'!H57="x","x",IF('Crisis Indicator Data'!H57=0,0,IF(LOG('Crisis Indicator Data'!H57)&lt;O$4,0,IF(LOG('Crisis Indicator Data'!H57)&gt;O$3,5,ROUND(5-(O$3-LOG('Crisis Indicator Data'!H57))/(O$3-O$4)*5,1)))))</f>
        <v>4.9000000000000004</v>
      </c>
      <c r="P60" s="165">
        <f>IF('Crisis Indicator Data'!H57="x","x",'Crisis Indicator Data'!H57/'Crisis Indicator Data'!G57)</f>
        <v>1</v>
      </c>
      <c r="Q60" s="147">
        <f t="shared" si="18"/>
        <v>5</v>
      </c>
      <c r="R60" s="147">
        <f t="shared" si="19"/>
        <v>4.95</v>
      </c>
      <c r="S60" s="147" t="str">
        <f>IF('Crisis Indicator Data'!I57="x","x",IF('Crisis Indicator Data'!I57=0,0,IF(LOG('Crisis Indicator Data'!I57)&lt;S$4,0,IF(LOG('Crisis Indicator Data'!I57)&gt;S$3,5,ROUND(5-(S$3-LOG('Crisis Indicator Data'!I57))/(S$3-S$4)*5,1)))))</f>
        <v>x</v>
      </c>
      <c r="T60" s="165" t="str">
        <f>IF('Crisis Indicator Data'!H57="x","x",IF('Crisis Indicator Data'!I57="x","x",'Crisis Indicator Data'!I57/'Crisis Indicator Data'!H57))</f>
        <v>x</v>
      </c>
      <c r="U60" s="147" t="str">
        <f t="shared" si="20"/>
        <v>x</v>
      </c>
      <c r="V60" s="147" t="str">
        <f t="shared" si="21"/>
        <v>x</v>
      </c>
      <c r="W60" s="147" t="str">
        <f>IF('Crisis Indicator Data'!L57="x","x",IF('Crisis Indicator Data'!L57=0,0,IF(LOG('Crisis Indicator Data'!L57)&lt;W$4,0,IF(LOG('Crisis Indicator Data'!L57)&gt;W$3,5,ROUND(5-(W$3-LOG('Crisis Indicator Data'!L57))/(W$3-W$4)*5,1)))))</f>
        <v>x</v>
      </c>
      <c r="X60" s="166" t="str">
        <f>IF(OR('Crisis Indicator Data'!L57="x",'Crisis Indicator Data'!H57="x"),"x",'Crisis Indicator Data'!L57/'Crisis Indicator Data'!H57)</f>
        <v>x</v>
      </c>
      <c r="Y60" s="147" t="str">
        <f t="shared" si="22"/>
        <v>x</v>
      </c>
      <c r="Z60" s="147" t="str">
        <f t="shared" si="23"/>
        <v>x</v>
      </c>
      <c r="AA60" s="147" t="str">
        <f t="shared" si="24"/>
        <v>x</v>
      </c>
      <c r="AB60" s="167">
        <f t="shared" si="25"/>
        <v>4.95</v>
      </c>
    </row>
    <row r="61" spans="1:28" x14ac:dyDescent="0.25">
      <c r="A61" s="172" t="str">
        <f>'Crisis Indicator Data'!A58</f>
        <v>Syrian refugees in Lebanon</v>
      </c>
      <c r="B61" s="173" t="str">
        <f>'Crisis Indicator Data'!B58</f>
        <v>Displacement</v>
      </c>
      <c r="C61" s="173" t="str">
        <f>'Crisis Indicator Data'!C58</f>
        <v>LBN002</v>
      </c>
      <c r="D61" s="173" t="str">
        <f>'Crisis Indicator Data'!D58</f>
        <v>Lebanon</v>
      </c>
      <c r="E61" s="174" t="str">
        <f>'Crisis Indicator Data'!E58</f>
        <v>LBN</v>
      </c>
      <c r="F61" s="168">
        <f>IF('Crisis Indicator Data'!F58="x","x",IF(LOG('Crisis Indicator Data'!F58)&lt;F$4,0,IF(LOG('Crisis Indicator Data'!F58)&gt;F$3,5,ROUND(5-(F$3-LOG('Crisis Indicator Data'!F58))/(F$3-F$4)*5,1))))</f>
        <v>1.7</v>
      </c>
      <c r="G61" s="165">
        <f>IF('Crisis Indicator Data'!F58="x","x",IF(LEN(E61)&gt;3,('Crisis Indicator Data'!F58/VLOOKUP('Impact of the crisis'!$C61,'Regional Crises'!$B$1:$R$66,4,FALSE)),'Crisis Indicator Data'!F58/VLOOKUP('Impact of the crisis'!$E61,'Country Indicator Data'!$B$4:$P$300,15,FALSE)))</f>
        <v>1.021505376344086</v>
      </c>
      <c r="H61" s="147">
        <f t="shared" si="13"/>
        <v>5</v>
      </c>
      <c r="I61" s="147">
        <f t="shared" si="14"/>
        <v>3.35</v>
      </c>
      <c r="J61" s="147">
        <f>IF('Crisis Indicator Data'!G58="x","x",IF(LOG('Crisis Indicator Data'!G58)&lt;J$4,0,IF(LOG('Crisis Indicator Data'!G58)&gt;J$3,5,ROUND(5-(J$3-LOG('Crisis Indicator Data'!G58))/(J$3-J$4)*5,1))))</f>
        <v>2.5</v>
      </c>
      <c r="K61" s="165">
        <f>IF('Crisis Indicator Data'!G58="x","x",IF(LEN(E61)&gt;3,('Crisis Indicator Data'!G58/VLOOKUP('Impact of the crisis'!$C61,'Regional Crises'!$B$1:$R$66,5,FALSE)),'Crisis Indicator Data'!G58/VLOOKUP('Impact of the crisis'!$E61,'Country Indicator Data'!$B$4:$P$300,14,FALSE)))</f>
        <v>1</v>
      </c>
      <c r="L61" s="147">
        <f t="shared" si="15"/>
        <v>5</v>
      </c>
      <c r="M61" s="147">
        <f t="shared" si="16"/>
        <v>3.75</v>
      </c>
      <c r="N61" s="147">
        <f t="shared" si="17"/>
        <v>3.6</v>
      </c>
      <c r="O61" s="147">
        <f>IF('Crisis Indicator Data'!H58="x","x",IF('Crisis Indicator Data'!H58=0,0,IF(LOG('Crisis Indicator Data'!H58)&lt;O$4,0,IF(LOG('Crisis Indicator Data'!H58)&gt;O$3,5,ROUND(5-(O$3-LOG('Crisis Indicator Data'!H58))/(O$3-O$4)*5,1)))))</f>
        <v>3.8</v>
      </c>
      <c r="P61" s="165">
        <f>IF('Crisis Indicator Data'!H58="x","x",'Crisis Indicator Data'!H58/'Crisis Indicator Data'!G58)</f>
        <v>1</v>
      </c>
      <c r="Q61" s="147">
        <f t="shared" si="18"/>
        <v>5</v>
      </c>
      <c r="R61" s="147">
        <f t="shared" si="19"/>
        <v>4.4000000000000004</v>
      </c>
      <c r="S61" s="147">
        <f>IF('Crisis Indicator Data'!I58="x","x",IF('Crisis Indicator Data'!I58=0,0,IF(LOG('Crisis Indicator Data'!I58)&lt;S$4,0,IF(LOG('Crisis Indicator Data'!I58)&gt;S$3,5,ROUND(5-(S$3-LOG('Crisis Indicator Data'!I58))/(S$3-S$4)*5,1)))))</f>
        <v>4.5</v>
      </c>
      <c r="T61" s="165">
        <f>IF('Crisis Indicator Data'!H58="x","x",IF('Crisis Indicator Data'!I58="x","x",'Crisis Indicator Data'!I58/'Crisis Indicator Data'!H58))</f>
        <v>0.26315789473684209</v>
      </c>
      <c r="U61" s="147">
        <f t="shared" si="20"/>
        <v>5</v>
      </c>
      <c r="V61" s="147">
        <f t="shared" si="21"/>
        <v>4.8</v>
      </c>
      <c r="W61" s="147">
        <f>IF('Crisis Indicator Data'!L58="x","x",IF('Crisis Indicator Data'!L58=0,0,IF(LOG('Crisis Indicator Data'!L58)&lt;W$4,0,IF(LOG('Crisis Indicator Data'!L58)&gt;W$3,5,ROUND(5-(W$3-LOG('Crisis Indicator Data'!L58))/(W$3-W$4)*5,1)))))</f>
        <v>0</v>
      </c>
      <c r="X61" s="166">
        <f>IF(OR('Crisis Indicator Data'!L58="x",'Crisis Indicator Data'!H58="x"),"x",'Crisis Indicator Data'!L58/'Crisis Indicator Data'!H58)</f>
        <v>0</v>
      </c>
      <c r="Y61" s="147">
        <f t="shared" si="22"/>
        <v>0</v>
      </c>
      <c r="Z61" s="147">
        <f t="shared" si="23"/>
        <v>0</v>
      </c>
      <c r="AA61" s="147">
        <f t="shared" si="24"/>
        <v>3.2</v>
      </c>
      <c r="AB61" s="167">
        <f t="shared" si="25"/>
        <v>3.9</v>
      </c>
    </row>
    <row r="62" spans="1:28" x14ac:dyDescent="0.25">
      <c r="A62" s="172" t="str">
        <f>'Crisis Indicator Data'!A59</f>
        <v>Socioeconomic crisis in Lebanon</v>
      </c>
      <c r="B62" s="173" t="str">
        <f>'Crisis Indicator Data'!B59</f>
        <v>Socio-political,Violence,Tecnological Disaster</v>
      </c>
      <c r="C62" s="173" t="str">
        <f>'Crisis Indicator Data'!C59</f>
        <v>LBN004</v>
      </c>
      <c r="D62" s="173" t="str">
        <f>'Crisis Indicator Data'!D59</f>
        <v>Lebanon</v>
      </c>
      <c r="E62" s="174" t="str">
        <f>'Crisis Indicator Data'!E59</f>
        <v>LBN</v>
      </c>
      <c r="F62" s="168">
        <f>IF('Crisis Indicator Data'!F59="x","x",IF(LOG('Crisis Indicator Data'!F59)&lt;F$4,0,IF(LOG('Crisis Indicator Data'!F59)&gt;F$3,5,ROUND(5-(F$3-LOG('Crisis Indicator Data'!F59))/(F$3-F$4)*5,1))))</f>
        <v>1.7</v>
      </c>
      <c r="G62" s="165">
        <f>IF('Crisis Indicator Data'!F59="x","x",IF(LEN(E62)&gt;3,('Crisis Indicator Data'!F59/VLOOKUP('Impact of the crisis'!$C62,'Regional Crises'!$B$1:$R$66,4,FALSE)),'Crisis Indicator Data'!F59/VLOOKUP('Impact of the crisis'!$E62,'Country Indicator Data'!$B$4:$P$300,15,FALSE)))</f>
        <v>1.021505376344086</v>
      </c>
      <c r="H62" s="147">
        <f t="shared" si="13"/>
        <v>5</v>
      </c>
      <c r="I62" s="147">
        <f t="shared" si="14"/>
        <v>3.35</v>
      </c>
      <c r="J62" s="147">
        <f>IF('Crisis Indicator Data'!G59="x","x",IF(LOG('Crisis Indicator Data'!G59)&lt;J$4,0,IF(LOG('Crisis Indicator Data'!G59)&gt;J$3,5,ROUND(5-(J$3-LOG('Crisis Indicator Data'!G59))/(J$3-J$4)*5,1))))</f>
        <v>2.5</v>
      </c>
      <c r="K62" s="165">
        <f>IF('Crisis Indicator Data'!G59="x","x",IF(LEN(E62)&gt;3,('Crisis Indicator Data'!G59/VLOOKUP('Impact of the crisis'!$C62,'Regional Crises'!$B$1:$R$66,5,FALSE)),'Crisis Indicator Data'!G59/VLOOKUP('Impact of the crisis'!$E62,'Country Indicator Data'!$B$4:$P$300,14,FALSE)))</f>
        <v>1</v>
      </c>
      <c r="L62" s="147">
        <f t="shared" si="15"/>
        <v>5</v>
      </c>
      <c r="M62" s="147">
        <f t="shared" si="16"/>
        <v>3.75</v>
      </c>
      <c r="N62" s="147">
        <f t="shared" si="17"/>
        <v>3.6</v>
      </c>
      <c r="O62" s="147">
        <f>IF('Crisis Indicator Data'!H59="x","x",IF('Crisis Indicator Data'!H59=0,0,IF(LOG('Crisis Indicator Data'!H59)&lt;O$4,0,IF(LOG('Crisis Indicator Data'!H59)&gt;O$3,5,ROUND(5-(O$3-LOG('Crisis Indicator Data'!H59))/(O$3-O$4)*5,1)))))</f>
        <v>3.8</v>
      </c>
      <c r="P62" s="165">
        <f>IF('Crisis Indicator Data'!H59="x","x",'Crisis Indicator Data'!H59/'Crisis Indicator Data'!G59)</f>
        <v>1</v>
      </c>
      <c r="Q62" s="147">
        <f t="shared" si="18"/>
        <v>5</v>
      </c>
      <c r="R62" s="147">
        <f t="shared" si="19"/>
        <v>4.4000000000000004</v>
      </c>
      <c r="S62" s="147">
        <f>IF('Crisis Indicator Data'!I59="x","x",IF('Crisis Indicator Data'!I59=0,0,IF(LOG('Crisis Indicator Data'!I59)&lt;S$4,0,IF(LOG('Crisis Indicator Data'!I59)&gt;S$3,5,ROUND(5-(S$3-LOG('Crisis Indicator Data'!I59))/(S$3-S$4)*5,1)))))</f>
        <v>4.5999999999999996</v>
      </c>
      <c r="T62" s="165">
        <f>IF('Crisis Indicator Data'!H59="x","x",IF('Crisis Indicator Data'!I59="x","x",'Crisis Indicator Data'!I59/'Crisis Indicator Data'!H59))</f>
        <v>0.2807017543859649</v>
      </c>
      <c r="U62" s="147">
        <f t="shared" si="20"/>
        <v>5</v>
      </c>
      <c r="V62" s="147">
        <f t="shared" si="21"/>
        <v>4.8</v>
      </c>
      <c r="W62" s="147">
        <f>IF('Crisis Indicator Data'!L59="x","x",IF('Crisis Indicator Data'!L59=0,0,IF(LOG('Crisis Indicator Data'!L59)&lt;W$4,0,IF(LOG('Crisis Indicator Data'!L59)&gt;W$3,5,ROUND(5-(W$3-LOG('Crisis Indicator Data'!L59))/(W$3-W$4)*5,1)))))</f>
        <v>1.2</v>
      </c>
      <c r="X62" s="166">
        <f>IF(OR('Crisis Indicator Data'!L59="x",'Crisis Indicator Data'!H59="x"),"x",'Crisis Indicator Data'!L59/'Crisis Indicator Data'!H59)</f>
        <v>1.2280701754385965E-6</v>
      </c>
      <c r="Y62" s="147">
        <f t="shared" si="22"/>
        <v>0.1</v>
      </c>
      <c r="Z62" s="147">
        <f t="shared" si="23"/>
        <v>0.7</v>
      </c>
      <c r="AA62" s="147">
        <f t="shared" si="24"/>
        <v>3.4</v>
      </c>
      <c r="AB62" s="167">
        <f t="shared" si="25"/>
        <v>4</v>
      </c>
    </row>
    <row r="63" spans="1:28" x14ac:dyDescent="0.25">
      <c r="A63" s="172" t="str">
        <f>'Crisis Indicator Data'!A60</f>
        <v>Complex crisis in Libya</v>
      </c>
      <c r="B63" s="173" t="str">
        <f>'Crisis Indicator Data'!B60</f>
        <v>Conflict,Displacement,Socio-political</v>
      </c>
      <c r="C63" s="173" t="str">
        <f>'Crisis Indicator Data'!C60</f>
        <v>LBY001</v>
      </c>
      <c r="D63" s="173" t="str">
        <f>'Crisis Indicator Data'!D60</f>
        <v>Libya</v>
      </c>
      <c r="E63" s="174" t="str">
        <f>'Crisis Indicator Data'!E60</f>
        <v>LBY</v>
      </c>
      <c r="F63" s="168">
        <f>IF('Crisis Indicator Data'!F60="x","x",IF(LOG('Crisis Indicator Data'!F60)&lt;F$4,0,IF(LOG('Crisis Indicator Data'!F60)&gt;F$3,5,ROUND(5-(F$3-LOG('Crisis Indicator Data'!F60))/(F$3-F$4)*5,1))))</f>
        <v>5</v>
      </c>
      <c r="G63" s="165">
        <f>IF('Crisis Indicator Data'!F60="x","x",IF(LEN(E63)&gt;3,('Crisis Indicator Data'!F60/VLOOKUP('Impact of the crisis'!$C63,'Regional Crises'!$B$1:$R$66,4,FALSE)),'Crisis Indicator Data'!F60/VLOOKUP('Impact of the crisis'!$E63,'Country Indicator Data'!$B$4:$P$300,15,FALSE)))</f>
        <v>1</v>
      </c>
      <c r="H63" s="147">
        <f t="shared" si="13"/>
        <v>5</v>
      </c>
      <c r="I63" s="147">
        <f t="shared" si="14"/>
        <v>5</v>
      </c>
      <c r="J63" s="147">
        <f>IF('Crisis Indicator Data'!G60="x","x",IF(LOG('Crisis Indicator Data'!G60)&lt;J$4,0,IF(LOG('Crisis Indicator Data'!G60)&gt;J$3,5,ROUND(5-(J$3-LOG('Crisis Indicator Data'!G60))/(J$3-J$4)*5,1))))</f>
        <v>2.8</v>
      </c>
      <c r="K63" s="165">
        <f>IF('Crisis Indicator Data'!G60="x","x",IF(LEN(E63)&gt;3,('Crisis Indicator Data'!G60/VLOOKUP('Impact of the crisis'!$C63,'Regional Crises'!$B$1:$R$66,5,FALSE)),'Crisis Indicator Data'!G60/VLOOKUP('Impact of the crisis'!$E63,'Country Indicator Data'!$B$4:$P$300,14,FALSE)))</f>
        <v>1</v>
      </c>
      <c r="L63" s="147">
        <f t="shared" si="15"/>
        <v>5</v>
      </c>
      <c r="M63" s="147">
        <f t="shared" si="16"/>
        <v>3.9</v>
      </c>
      <c r="N63" s="147">
        <f t="shared" si="17"/>
        <v>4.5</v>
      </c>
      <c r="O63" s="147">
        <f>IF('Crisis Indicator Data'!H60="x","x",IF('Crisis Indicator Data'!H60=0,0,IF(LOG('Crisis Indicator Data'!H60)&lt;O$4,0,IF(LOG('Crisis Indicator Data'!H60)&gt;O$3,5,ROUND(5-(O$3-LOG('Crisis Indicator Data'!H60))/(O$3-O$4)*5,1)))))</f>
        <v>3.9</v>
      </c>
      <c r="P63" s="165">
        <f>IF('Crisis Indicator Data'!H60="x","x",'Crisis Indicator Data'!H60/'Crisis Indicator Data'!G60)</f>
        <v>1</v>
      </c>
      <c r="Q63" s="147">
        <f t="shared" si="18"/>
        <v>5</v>
      </c>
      <c r="R63" s="147">
        <f t="shared" si="19"/>
        <v>4.45</v>
      </c>
      <c r="S63" s="147">
        <f>IF('Crisis Indicator Data'!I60="x","x",IF('Crisis Indicator Data'!I60=0,0,IF(LOG('Crisis Indicator Data'!I60)&lt;S$4,0,IF(LOG('Crisis Indicator Data'!I60)&gt;S$3,5,ROUND(5-(S$3-LOG('Crisis Indicator Data'!I60))/(S$3-S$4)*5,1)))))</f>
        <v>4.5999999999999996</v>
      </c>
      <c r="T63" s="165">
        <f>IF('Crisis Indicator Data'!H60="x","x",IF('Crisis Indicator Data'!I60="x","x",'Crisis Indicator Data'!I60/'Crisis Indicator Data'!H60))</f>
        <v>0.22966298663567694</v>
      </c>
      <c r="U63" s="147">
        <f t="shared" si="20"/>
        <v>5</v>
      </c>
      <c r="V63" s="147">
        <f t="shared" si="21"/>
        <v>4.8</v>
      </c>
      <c r="W63" s="147">
        <f>IF('Crisis Indicator Data'!L60="x","x",IF('Crisis Indicator Data'!L60=0,0,IF(LOG('Crisis Indicator Data'!L60)&lt;W$4,0,IF(LOG('Crisis Indicator Data'!L60)&gt;W$3,5,ROUND(5-(W$3-LOG('Crisis Indicator Data'!L60))/(W$3-W$4)*5,1)))))</f>
        <v>4.7</v>
      </c>
      <c r="X63" s="166">
        <f>IF(OR('Crisis Indicator Data'!L60="x",'Crisis Indicator Data'!H60="x"),"x",'Crisis Indicator Data'!L60/'Crisis Indicator Data'!H60)</f>
        <v>2.6844857640906448E-4</v>
      </c>
      <c r="Y63" s="147">
        <f t="shared" si="22"/>
        <v>5</v>
      </c>
      <c r="Z63" s="147">
        <f t="shared" si="23"/>
        <v>4.9000000000000004</v>
      </c>
      <c r="AA63" s="147">
        <f t="shared" si="24"/>
        <v>4.9000000000000004</v>
      </c>
      <c r="AB63" s="167">
        <f t="shared" si="25"/>
        <v>4.7</v>
      </c>
    </row>
    <row r="64" spans="1:28" x14ac:dyDescent="0.25">
      <c r="A64" s="172" t="str">
        <f>'Crisis Indicator Data'!A61</f>
        <v>Mixed migration flows in Libya</v>
      </c>
      <c r="B64" s="173" t="str">
        <f>'Crisis Indicator Data'!B61</f>
        <v>Displacement</v>
      </c>
      <c r="C64" s="173" t="str">
        <f>'Crisis Indicator Data'!C61</f>
        <v>LBY002</v>
      </c>
      <c r="D64" s="173" t="str">
        <f>'Crisis Indicator Data'!D61</f>
        <v>Libya</v>
      </c>
      <c r="E64" s="174" t="str">
        <f>'Crisis Indicator Data'!E61</f>
        <v>LBY</v>
      </c>
      <c r="F64" s="168">
        <f>IF('Crisis Indicator Data'!F61="x","x",IF(LOG('Crisis Indicator Data'!F61)&lt;F$4,0,IF(LOG('Crisis Indicator Data'!F61)&gt;F$3,5,ROUND(5-(F$3-LOG('Crisis Indicator Data'!F61))/(F$3-F$4)*5,1))))</f>
        <v>5</v>
      </c>
      <c r="G64" s="165">
        <f>IF('Crisis Indicator Data'!F61="x","x",IF(LEN(E64)&gt;3,('Crisis Indicator Data'!F61/VLOOKUP('Impact of the crisis'!$C64,'Regional Crises'!$B$1:$R$66,4,FALSE)),'Crisis Indicator Data'!F61/VLOOKUP('Impact of the crisis'!$E64,'Country Indicator Data'!$B$4:$P$300,15,FALSE)))</f>
        <v>1</v>
      </c>
      <c r="H64" s="147">
        <f t="shared" si="13"/>
        <v>5</v>
      </c>
      <c r="I64" s="147">
        <f t="shared" si="14"/>
        <v>5</v>
      </c>
      <c r="J64" s="147">
        <f>IF('Crisis Indicator Data'!G61="x","x",IF(LOG('Crisis Indicator Data'!G61)&lt;J$4,0,IF(LOG('Crisis Indicator Data'!G61)&gt;J$3,5,ROUND(5-(J$3-LOG('Crisis Indicator Data'!G61))/(J$3-J$4)*5,1))))</f>
        <v>2.8</v>
      </c>
      <c r="K64" s="165">
        <f>IF('Crisis Indicator Data'!G61="x","x",IF(LEN(E64)&gt;3,('Crisis Indicator Data'!G61/VLOOKUP('Impact of the crisis'!$C64,'Regional Crises'!$B$1:$R$66,5,FALSE)),'Crisis Indicator Data'!G61/VLOOKUP('Impact of the crisis'!$E64,'Country Indicator Data'!$B$4:$P$300,14,FALSE)))</f>
        <v>1</v>
      </c>
      <c r="L64" s="147">
        <f t="shared" si="15"/>
        <v>5</v>
      </c>
      <c r="M64" s="147">
        <f t="shared" si="16"/>
        <v>3.9</v>
      </c>
      <c r="N64" s="147">
        <f t="shared" si="17"/>
        <v>4.5</v>
      </c>
      <c r="O64" s="147">
        <f>IF('Crisis Indicator Data'!H61="x","x",IF('Crisis Indicator Data'!H61=0,0,IF(LOG('Crisis Indicator Data'!H61)&lt;O$4,0,IF(LOG('Crisis Indicator Data'!H61)&gt;O$3,5,ROUND(5-(O$3-LOG('Crisis Indicator Data'!H61))/(O$3-O$4)*5,1)))))</f>
        <v>2.2999999999999998</v>
      </c>
      <c r="P64" s="165">
        <f>IF('Crisis Indicator Data'!H61="x","x",'Crisis Indicator Data'!H61/'Crisis Indicator Data'!G61)</f>
        <v>0.10909355026147588</v>
      </c>
      <c r="Q64" s="147">
        <f t="shared" si="18"/>
        <v>0.5</v>
      </c>
      <c r="R64" s="147">
        <f t="shared" si="19"/>
        <v>1.4</v>
      </c>
      <c r="S64" s="147">
        <f>IF('Crisis Indicator Data'!I61="x","x",IF('Crisis Indicator Data'!I61=0,0,IF(LOG('Crisis Indicator Data'!I61)&lt;S$4,0,IF(LOG('Crisis Indicator Data'!I61)&gt;S$3,5,ROUND(5-(S$3-LOG('Crisis Indicator Data'!I61))/(S$3-S$4)*5,1)))))</f>
        <v>4.0999999999999996</v>
      </c>
      <c r="T64" s="165">
        <f>IF('Crisis Indicator Data'!H61="x","x",IF('Crisis Indicator Data'!I61="x","x",'Crisis Indicator Data'!I61/'Crisis Indicator Data'!H61))</f>
        <v>1</v>
      </c>
      <c r="U64" s="147">
        <f t="shared" si="20"/>
        <v>5</v>
      </c>
      <c r="V64" s="147">
        <f t="shared" si="21"/>
        <v>4.5999999999999996</v>
      </c>
      <c r="W64" s="147">
        <f>IF('Crisis Indicator Data'!L61="x","x",IF('Crisis Indicator Data'!L61=0,0,IF(LOG('Crisis Indicator Data'!L61)&lt;W$4,0,IF(LOG('Crisis Indicator Data'!L61)&gt;W$3,5,ROUND(5-(W$3-LOG('Crisis Indicator Data'!L61))/(W$3-W$4)*5,1)))))</f>
        <v>4.7</v>
      </c>
      <c r="X64" s="166">
        <f>IF(OR('Crisis Indicator Data'!L61="x",'Crisis Indicator Data'!H61="x"),"x",'Crisis Indicator Data'!L61/'Crisis Indicator Data'!H61)</f>
        <v>2.4327563249001332E-3</v>
      </c>
      <c r="Y64" s="147">
        <f t="shared" si="22"/>
        <v>5</v>
      </c>
      <c r="Z64" s="147">
        <f t="shared" si="23"/>
        <v>4.9000000000000004</v>
      </c>
      <c r="AA64" s="147">
        <f t="shared" si="24"/>
        <v>4.8</v>
      </c>
      <c r="AB64" s="167">
        <f t="shared" si="25"/>
        <v>3.6</v>
      </c>
    </row>
    <row r="65" spans="1:28" x14ac:dyDescent="0.25">
      <c r="A65" s="172" t="str">
        <f>'Crisis Indicator Data'!A62</f>
        <v>Socio-economic crisis in Sri Lanka</v>
      </c>
      <c r="B65" s="173" t="str">
        <f>'Crisis Indicator Data'!B62</f>
        <v>Socio-political,Food Security</v>
      </c>
      <c r="C65" s="173" t="str">
        <f>'Crisis Indicator Data'!C62</f>
        <v>LKA002</v>
      </c>
      <c r="D65" s="173" t="str">
        <f>'Crisis Indicator Data'!D62</f>
        <v>Sri Lanka</v>
      </c>
      <c r="E65" s="174" t="str">
        <f>'Crisis Indicator Data'!E62</f>
        <v>LKA</v>
      </c>
      <c r="F65" s="168">
        <f>IF('Crisis Indicator Data'!F62="x","x",IF(LOG('Crisis Indicator Data'!F62)&lt;F$4,0,IF(LOG('Crisis Indicator Data'!F62)&gt;F$3,5,ROUND(5-(F$3-LOG('Crisis Indicator Data'!F62))/(F$3-F$4)*5,1))))</f>
        <v>3</v>
      </c>
      <c r="G65" s="165">
        <f>IF('Crisis Indicator Data'!F62="x","x",IF(LEN(E65)&gt;3,('Crisis Indicator Data'!F62/VLOOKUP('Impact of the crisis'!$C65,'Regional Crises'!$B$1:$R$66,4,FALSE)),'Crisis Indicator Data'!F62/VLOOKUP('Impact of the crisis'!$E65,'Country Indicator Data'!$B$4:$P$300,15,FALSE)))</f>
        <v>0.99992026789985644</v>
      </c>
      <c r="H65" s="147">
        <f t="shared" si="13"/>
        <v>5</v>
      </c>
      <c r="I65" s="147">
        <f t="shared" si="14"/>
        <v>4</v>
      </c>
      <c r="J65" s="147">
        <f>IF('Crisis Indicator Data'!G62="x","x",IF(LOG('Crisis Indicator Data'!G62)&lt;J$4,0,IF(LOG('Crisis Indicator Data'!G62)&gt;J$3,5,ROUND(5-(J$3-LOG('Crisis Indicator Data'!G62))/(J$3-J$4)*5,1))))</f>
        <v>4.5</v>
      </c>
      <c r="K65" s="165">
        <f>IF('Crisis Indicator Data'!G62="x","x",IF(LEN(E65)&gt;3,('Crisis Indicator Data'!G62/VLOOKUP('Impact of the crisis'!$C65,'Regional Crises'!$B$1:$R$66,5,FALSE)),'Crisis Indicator Data'!G62/VLOOKUP('Impact of the crisis'!$E65,'Country Indicator Data'!$B$4:$P$300,14,FALSE)))</f>
        <v>1</v>
      </c>
      <c r="L65" s="147">
        <f t="shared" si="15"/>
        <v>5</v>
      </c>
      <c r="M65" s="147">
        <f t="shared" si="16"/>
        <v>4.75</v>
      </c>
      <c r="N65" s="147">
        <f t="shared" si="17"/>
        <v>4.4000000000000004</v>
      </c>
      <c r="O65" s="147">
        <f>IF('Crisis Indicator Data'!H62="x","x",IF('Crisis Indicator Data'!H62=0,0,IF(LOG('Crisis Indicator Data'!H62)&lt;O$4,0,IF(LOG('Crisis Indicator Data'!H62)&gt;O$3,5,ROUND(5-(O$3-LOG('Crisis Indicator Data'!H62))/(O$3-O$4)*5,1)))))</f>
        <v>4.7</v>
      </c>
      <c r="P65" s="165">
        <f>IF('Crisis Indicator Data'!H62="x","x",'Crisis Indicator Data'!H62/'Crisis Indicator Data'!G62)</f>
        <v>1</v>
      </c>
      <c r="Q65" s="147">
        <f t="shared" si="18"/>
        <v>5</v>
      </c>
      <c r="R65" s="147">
        <f t="shared" si="19"/>
        <v>4.8499999999999996</v>
      </c>
      <c r="S65" s="147">
        <f>IF('Crisis Indicator Data'!I62="x","x",IF('Crisis Indicator Data'!I62=0,0,IF(LOG('Crisis Indicator Data'!I62)&lt;S$4,0,IF(LOG('Crisis Indicator Data'!I62)&gt;S$3,5,ROUND(5-(S$3-LOG('Crisis Indicator Data'!I62))/(S$3-S$4)*5,1)))))</f>
        <v>0</v>
      </c>
      <c r="T65" s="165">
        <f>IF('Crisis Indicator Data'!H62="x","x",IF('Crisis Indicator Data'!I62="x","x",'Crisis Indicator Data'!I62/'Crisis Indicator Data'!H62))</f>
        <v>0</v>
      </c>
      <c r="U65" s="147">
        <f t="shared" si="20"/>
        <v>0</v>
      </c>
      <c r="V65" s="147">
        <f t="shared" si="21"/>
        <v>0</v>
      </c>
      <c r="W65" s="147">
        <f>IF('Crisis Indicator Data'!L62="x","x",IF('Crisis Indicator Data'!L62=0,0,IF(LOG('Crisis Indicator Data'!L62)&lt;W$4,0,IF(LOG('Crisis Indicator Data'!L62)&gt;W$3,5,ROUND(5-(W$3-LOG('Crisis Indicator Data'!L62))/(W$3-W$4)*5,1)))))</f>
        <v>0</v>
      </c>
      <c r="X65" s="166">
        <f>IF(OR('Crisis Indicator Data'!L62="x",'Crisis Indicator Data'!H62="x"),"x",'Crisis Indicator Data'!L62/'Crisis Indicator Data'!H62)</f>
        <v>4.5134500812421017E-8</v>
      </c>
      <c r="Y65" s="147">
        <f t="shared" si="22"/>
        <v>0</v>
      </c>
      <c r="Z65" s="147">
        <f t="shared" si="23"/>
        <v>0</v>
      </c>
      <c r="AA65" s="147">
        <f t="shared" si="24"/>
        <v>0</v>
      </c>
      <c r="AB65" s="167">
        <f t="shared" si="25"/>
        <v>3.3</v>
      </c>
    </row>
    <row r="66" spans="1:28" x14ac:dyDescent="0.25">
      <c r="A66" s="172" t="str">
        <f>'Crisis Indicator Data'!A63</f>
        <v>Mixed migration flows in Morocco</v>
      </c>
      <c r="B66" s="173" t="str">
        <f>'Crisis Indicator Data'!B63</f>
        <v>Displacement</v>
      </c>
      <c r="C66" s="173" t="str">
        <f>'Crisis Indicator Data'!C63</f>
        <v>MAR002</v>
      </c>
      <c r="D66" s="173" t="str">
        <f>'Crisis Indicator Data'!D63</f>
        <v>Morocco</v>
      </c>
      <c r="E66" s="174" t="str">
        <f>'Crisis Indicator Data'!E63</f>
        <v>MAR</v>
      </c>
      <c r="F66" s="168">
        <f>IF('Crisis Indicator Data'!F63="x","x",IF(LOG('Crisis Indicator Data'!F63)&lt;F$4,0,IF(LOG('Crisis Indicator Data'!F63)&gt;F$3,5,ROUND(5-(F$3-LOG('Crisis Indicator Data'!F63))/(F$3-F$4)*5,1))))</f>
        <v>4.4000000000000004</v>
      </c>
      <c r="G66" s="165">
        <f>IF('Crisis Indicator Data'!F63="x","x",IF(LEN(E66)&gt;3,('Crisis Indicator Data'!F63/VLOOKUP('Impact of the crisis'!$C66,'Regional Crises'!$B$1:$R$66,4,FALSE)),'Crisis Indicator Data'!F63/VLOOKUP('Impact of the crisis'!$E66,'Country Indicator Data'!$B$4:$P$300,15,FALSE)))</f>
        <v>1</v>
      </c>
      <c r="H66" s="147">
        <f t="shared" si="13"/>
        <v>5</v>
      </c>
      <c r="I66" s="147">
        <f t="shared" si="14"/>
        <v>4.7</v>
      </c>
      <c r="J66" s="147">
        <f>IF('Crisis Indicator Data'!G63="x","x",IF(LOG('Crisis Indicator Data'!G63)&lt;J$4,0,IF(LOG('Crisis Indicator Data'!G63)&gt;J$3,5,ROUND(5-(J$3-LOG('Crisis Indicator Data'!G63))/(J$3-J$4)*5,1))))</f>
        <v>5</v>
      </c>
      <c r="K66" s="165">
        <f>IF('Crisis Indicator Data'!G63="x","x",IF(LEN(E66)&gt;3,('Crisis Indicator Data'!G63/VLOOKUP('Impact of the crisis'!$C66,'Regional Crises'!$B$1:$R$66,5,FALSE)),'Crisis Indicator Data'!G63/VLOOKUP('Impact of the crisis'!$E66,'Country Indicator Data'!$B$4:$P$300,14,FALSE)))</f>
        <v>1</v>
      </c>
      <c r="L66" s="147">
        <f t="shared" si="15"/>
        <v>5</v>
      </c>
      <c r="M66" s="147">
        <f t="shared" si="16"/>
        <v>5</v>
      </c>
      <c r="N66" s="147">
        <f t="shared" si="17"/>
        <v>4.9000000000000004</v>
      </c>
      <c r="O66" s="147">
        <f>IF('Crisis Indicator Data'!H63="x","x",IF('Crisis Indicator Data'!H63=0,0,IF(LOG('Crisis Indicator Data'!H63)&lt;O$4,0,IF(LOG('Crisis Indicator Data'!H63)&gt;O$3,5,ROUND(5-(O$3-LOG('Crisis Indicator Data'!H63))/(O$3-O$4)*5,1)))))</f>
        <v>0</v>
      </c>
      <c r="P66" s="165">
        <f>IF('Crisis Indicator Data'!H63="x","x",'Crisis Indicator Data'!H63/'Crisis Indicator Data'!G63)</f>
        <v>5.0240626156856526E-4</v>
      </c>
      <c r="Q66" s="147">
        <f t="shared" si="18"/>
        <v>0</v>
      </c>
      <c r="R66" s="147">
        <f t="shared" si="19"/>
        <v>0</v>
      </c>
      <c r="S66" s="147">
        <f>IF('Crisis Indicator Data'!I63="x","x",IF('Crisis Indicator Data'!I63=0,0,IF(LOG('Crisis Indicator Data'!I63)&lt;S$4,0,IF(LOG('Crisis Indicator Data'!I63)&gt;S$3,5,ROUND(5-(S$3-LOG('Crisis Indicator Data'!I63))/(S$3-S$4)*5,1)))))</f>
        <v>1.8</v>
      </c>
      <c r="T66" s="165">
        <f>IF('Crisis Indicator Data'!H63="x","x",IF('Crisis Indicator Data'!I63="x","x",'Crisis Indicator Data'!I63/'Crisis Indicator Data'!H63))</f>
        <v>1</v>
      </c>
      <c r="U66" s="147">
        <f t="shared" si="20"/>
        <v>5</v>
      </c>
      <c r="V66" s="147">
        <f t="shared" si="21"/>
        <v>3.4</v>
      </c>
      <c r="W66" s="147">
        <f>IF('Crisis Indicator Data'!L63="x","x",IF('Crisis Indicator Data'!L63=0,0,IF(LOG('Crisis Indicator Data'!L63)&lt;W$4,0,IF(LOG('Crisis Indicator Data'!L63)&gt;W$3,5,ROUND(5-(W$3-LOG('Crisis Indicator Data'!L63))/(W$3-W$4)*5,1)))))</f>
        <v>2.9</v>
      </c>
      <c r="X66" s="166">
        <f>IF(OR('Crisis Indicator Data'!L63="x",'Crisis Indicator Data'!H63="x"),"x",'Crisis Indicator Data'!L63/'Crisis Indicator Data'!H63)</f>
        <v>5.263157894736842E-3</v>
      </c>
      <c r="Y66" s="147">
        <f t="shared" si="22"/>
        <v>5</v>
      </c>
      <c r="Z66" s="147">
        <f t="shared" si="23"/>
        <v>4</v>
      </c>
      <c r="AA66" s="147">
        <f t="shared" si="24"/>
        <v>3.7</v>
      </c>
      <c r="AB66" s="167">
        <f t="shared" si="25"/>
        <v>2.2999999999999998</v>
      </c>
    </row>
    <row r="67" spans="1:28" x14ac:dyDescent="0.25">
      <c r="A67" s="172" t="str">
        <f>'Crisis Indicator Data'!A64</f>
        <v>DIsplacement from Ukraine conflict in Moldova</v>
      </c>
      <c r="B67" s="173" t="str">
        <f>'Crisis Indicator Data'!B64</f>
        <v>Displacement,Conflict</v>
      </c>
      <c r="C67" s="173" t="str">
        <f>'Crisis Indicator Data'!C64</f>
        <v>MDA002</v>
      </c>
      <c r="D67" s="173" t="str">
        <f>'Crisis Indicator Data'!D64</f>
        <v>Moldova</v>
      </c>
      <c r="E67" s="174" t="str">
        <f>'Crisis Indicator Data'!E64</f>
        <v>MDA</v>
      </c>
      <c r="F67" s="168">
        <f>IF('Crisis Indicator Data'!F64="x","x",IF(LOG('Crisis Indicator Data'!F64)&lt;F$4,0,IF(LOG('Crisis Indicator Data'!F64)&gt;F$3,5,ROUND(5-(F$3-LOG('Crisis Indicator Data'!F64))/(F$3-F$4)*5,1))))</f>
        <v>0.3</v>
      </c>
      <c r="G67" s="165">
        <f>IF('Crisis Indicator Data'!F64="x","x",IF(LEN(E67)&gt;3,('Crisis Indicator Data'!F64/VLOOKUP('Impact of the crisis'!$C67,'Regional Crises'!$B$1:$R$66,4,FALSE)),'Crisis Indicator Data'!F64/VLOOKUP('Impact of the crisis'!$E67,'Country Indicator Data'!$B$4:$P$300,15,FALSE)))</f>
        <v>4.852449041679343E-2</v>
      </c>
      <c r="H67" s="147">
        <f t="shared" si="13"/>
        <v>0.1</v>
      </c>
      <c r="I67" s="147">
        <f t="shared" si="14"/>
        <v>0.2</v>
      </c>
      <c r="J67" s="147">
        <f>IF('Crisis Indicator Data'!G64="x","x",IF(LOG('Crisis Indicator Data'!G64)&lt;J$4,0,IF(LOG('Crisis Indicator Data'!G64)&gt;J$3,5,ROUND(5-(J$3-LOG('Crisis Indicator Data'!G64))/(J$3-J$4)*5,1))))</f>
        <v>0</v>
      </c>
      <c r="K67" s="165">
        <f>IF('Crisis Indicator Data'!G64="x","x",IF(LEN(E67)&gt;3,('Crisis Indicator Data'!G64/VLOOKUP('Impact of the crisis'!$C67,'Regional Crises'!$B$1:$R$66,5,FALSE)),'Crisis Indicator Data'!G64/VLOOKUP('Impact of the crisis'!$E67,'Country Indicator Data'!$B$4:$P$300,14,FALSE)))</f>
        <v>6.3897763578274758E-2</v>
      </c>
      <c r="L67" s="147">
        <f t="shared" si="15"/>
        <v>0.3</v>
      </c>
      <c r="M67" s="147">
        <f t="shared" si="16"/>
        <v>0.15</v>
      </c>
      <c r="N67" s="147">
        <f t="shared" si="17"/>
        <v>0.2</v>
      </c>
      <c r="O67" s="147">
        <f>IF('Crisis Indicator Data'!H64="x","x",IF('Crisis Indicator Data'!H64=0,0,IF(LOG('Crisis Indicator Data'!H64)&lt;O$4,0,IF(LOG('Crisis Indicator Data'!H64)&gt;O$3,5,ROUND(5-(O$3-LOG('Crisis Indicator Data'!H64))/(O$3-O$4)*5,1)))))</f>
        <v>0.9</v>
      </c>
      <c r="P67" s="165">
        <f>IF('Crisis Indicator Data'!H64="x","x",'Crisis Indicator Data'!H64/'Crisis Indicator Data'!G64)</f>
        <v>0.50454545454545452</v>
      </c>
      <c r="Q67" s="147">
        <f t="shared" si="18"/>
        <v>2.5</v>
      </c>
      <c r="R67" s="147">
        <f t="shared" si="19"/>
        <v>1.7</v>
      </c>
      <c r="S67" s="147">
        <f>IF('Crisis Indicator Data'!I64="x","x",IF('Crisis Indicator Data'!I64=0,0,IF(LOG('Crisis Indicator Data'!I64)&lt;S$4,0,IF(LOG('Crisis Indicator Data'!I64)&gt;S$3,5,ROUND(5-(S$3-LOG('Crisis Indicator Data'!I64))/(S$3-S$4)*5,1)))))</f>
        <v>2.9</v>
      </c>
      <c r="T67" s="165">
        <f>IF('Crisis Indicator Data'!H64="x","x",IF('Crisis Indicator Data'!I64="x","x",'Crisis Indicator Data'!I64/'Crisis Indicator Data'!H64))</f>
        <v>1</v>
      </c>
      <c r="U67" s="147">
        <f t="shared" si="20"/>
        <v>5</v>
      </c>
      <c r="V67" s="147">
        <f t="shared" si="21"/>
        <v>4</v>
      </c>
      <c r="W67" s="147">
        <f>IF('Crisis Indicator Data'!L64="x","x",IF('Crisis Indicator Data'!L64=0,0,IF(LOG('Crisis Indicator Data'!L64)&lt;W$4,0,IF(LOG('Crisis Indicator Data'!L64)&gt;W$3,5,ROUND(5-(W$3-LOG('Crisis Indicator Data'!L64))/(W$3-W$4)*5,1)))))</f>
        <v>0</v>
      </c>
      <c r="X67" s="166">
        <f>IF(OR('Crisis Indicator Data'!L64="x",'Crisis Indicator Data'!H64="x"),"x",'Crisis Indicator Data'!L64/'Crisis Indicator Data'!H64)</f>
        <v>0</v>
      </c>
      <c r="Y67" s="147">
        <f t="shared" si="22"/>
        <v>0</v>
      </c>
      <c r="Z67" s="147">
        <f t="shared" si="23"/>
        <v>0</v>
      </c>
      <c r="AA67" s="147">
        <f t="shared" si="24"/>
        <v>2.5</v>
      </c>
      <c r="AB67" s="167">
        <f t="shared" si="25"/>
        <v>2.1</v>
      </c>
    </row>
    <row r="68" spans="1:28" x14ac:dyDescent="0.25">
      <c r="A68" s="172" t="str">
        <f>'Crisis Indicator Data'!A65</f>
        <v>Multiple crisis in Madagascar</v>
      </c>
      <c r="B68" s="173" t="str">
        <f>'Crisis Indicator Data'!B65</f>
        <v>Drought,Cyclone</v>
      </c>
      <c r="C68" s="173" t="str">
        <f>'Crisis Indicator Data'!C65</f>
        <v>MDG001</v>
      </c>
      <c r="D68" s="173" t="str">
        <f>'Crisis Indicator Data'!D65</f>
        <v>Madagascar</v>
      </c>
      <c r="E68" s="174" t="str">
        <f>'Crisis Indicator Data'!E65</f>
        <v>MDG</v>
      </c>
      <c r="F68" s="168">
        <f>IF('Crisis Indicator Data'!F65="x","x",IF(LOG('Crisis Indicator Data'!F65)&lt;F$4,0,IF(LOG('Crisis Indicator Data'!F65)&gt;F$3,5,ROUND(5-(F$3-LOG('Crisis Indicator Data'!F65))/(F$3-F$4)*5,1))))</f>
        <v>3.9</v>
      </c>
      <c r="G68" s="165">
        <f>IF('Crisis Indicator Data'!F65="x","x",IF(LEN(E68)&gt;3,('Crisis Indicator Data'!F65/VLOOKUP('Impact of the crisis'!$C68,'Regional Crises'!$B$1:$R$66,4,FALSE)),'Crisis Indicator Data'!F65/VLOOKUP('Impact of the crisis'!$E68,'Country Indicator Data'!$B$4:$P$300,15,FALSE)))</f>
        <v>0.4006428325885184</v>
      </c>
      <c r="H68" s="147">
        <f t="shared" si="13"/>
        <v>1.9</v>
      </c>
      <c r="I68" s="147">
        <f t="shared" si="14"/>
        <v>2.9</v>
      </c>
      <c r="J68" s="147">
        <f>IF('Crisis Indicator Data'!G65="x","x",IF(LOG('Crisis Indicator Data'!G65)&lt;J$4,0,IF(LOG('Crisis Indicator Data'!G65)&gt;J$3,5,ROUND(5-(J$3-LOG('Crisis Indicator Data'!G65))/(J$3-J$4)*5,1))))</f>
        <v>3.1</v>
      </c>
      <c r="K68" s="165">
        <f>IF('Crisis Indicator Data'!G65="x","x",IF(LEN(E68)&gt;3,('Crisis Indicator Data'!G65/VLOOKUP('Impact of the crisis'!$C68,'Regional Crises'!$B$1:$R$66,5,FALSE)),'Crisis Indicator Data'!G65/VLOOKUP('Impact of the crisis'!$E68,'Country Indicator Data'!$B$4:$P$300,14,FALSE)))</f>
        <v>0.27313980432543772</v>
      </c>
      <c r="L68" s="147">
        <f t="shared" si="15"/>
        <v>1.3</v>
      </c>
      <c r="M68" s="147">
        <f t="shared" si="16"/>
        <v>2.2000000000000002</v>
      </c>
      <c r="N68" s="147">
        <f t="shared" si="17"/>
        <v>2.6</v>
      </c>
      <c r="O68" s="147">
        <f>IF('Crisis Indicator Data'!H65="x","x",IF('Crisis Indicator Data'!H65=0,0,IF(LOG('Crisis Indicator Data'!H65)&lt;O$4,0,IF(LOG('Crisis Indicator Data'!H65)&gt;O$3,5,ROUND(5-(O$3-LOG('Crisis Indicator Data'!H65))/(O$3-O$4)*5,1)))))</f>
        <v>4</v>
      </c>
      <c r="P68" s="165">
        <f>IF('Crisis Indicator Data'!H65="x","x",'Crisis Indicator Data'!H65/'Crisis Indicator Data'!G65)</f>
        <v>1</v>
      </c>
      <c r="Q68" s="147">
        <f t="shared" si="18"/>
        <v>5</v>
      </c>
      <c r="R68" s="147">
        <f t="shared" si="19"/>
        <v>4.5</v>
      </c>
      <c r="S68" s="147">
        <f>IF('Crisis Indicator Data'!I65="x","x",IF('Crisis Indicator Data'!I65=0,0,IF(LOG('Crisis Indicator Data'!I65)&lt;S$4,0,IF(LOG('Crisis Indicator Data'!I65)&gt;S$3,5,ROUND(5-(S$3-LOG('Crisis Indicator Data'!I65))/(S$3-S$4)*5,1)))))</f>
        <v>2.9</v>
      </c>
      <c r="T68" s="165">
        <f>IF('Crisis Indicator Data'!H65="x","x",IF('Crisis Indicator Data'!I65="x","x",'Crisis Indicator Data'!I65/'Crisis Indicator Data'!H65))</f>
        <v>1.3550135501355014E-2</v>
      </c>
      <c r="U68" s="147">
        <f t="shared" si="20"/>
        <v>0.5</v>
      </c>
      <c r="V68" s="147">
        <f t="shared" si="21"/>
        <v>1.7</v>
      </c>
      <c r="W68" s="147">
        <f>IF('Crisis Indicator Data'!L65="x","x",IF('Crisis Indicator Data'!L65=0,0,IF(LOG('Crisis Indicator Data'!L65)&lt;W$4,0,IF(LOG('Crisis Indicator Data'!L65)&gt;W$3,5,ROUND(5-(W$3-LOG('Crisis Indicator Data'!L65))/(W$3-W$4)*5,1)))))</f>
        <v>1.8</v>
      </c>
      <c r="X68" s="166">
        <f>IF(OR('Crisis Indicator Data'!L65="x",'Crisis Indicator Data'!H65="x"),"x",'Crisis Indicator Data'!L65/'Crisis Indicator Data'!H65)</f>
        <v>2.0030635088959585E-6</v>
      </c>
      <c r="Y68" s="147">
        <f t="shared" si="22"/>
        <v>0.1</v>
      </c>
      <c r="Z68" s="147">
        <f t="shared" si="23"/>
        <v>1</v>
      </c>
      <c r="AA68" s="147">
        <f t="shared" si="24"/>
        <v>1.4</v>
      </c>
      <c r="AB68" s="167">
        <f t="shared" si="25"/>
        <v>3.3</v>
      </c>
    </row>
    <row r="69" spans="1:28" x14ac:dyDescent="0.25">
      <c r="A69" s="172" t="str">
        <f>'Crisis Indicator Data'!A66</f>
        <v>Drought in Madagascar</v>
      </c>
      <c r="B69" s="173" t="str">
        <f>'Crisis Indicator Data'!B66</f>
        <v>Drought</v>
      </c>
      <c r="C69" s="173" t="str">
        <f>'Crisis Indicator Data'!C66</f>
        <v>MDG002</v>
      </c>
      <c r="D69" s="173" t="str">
        <f>'Crisis Indicator Data'!D66</f>
        <v>Madagascar</v>
      </c>
      <c r="E69" s="174" t="str">
        <f>'Crisis Indicator Data'!E66</f>
        <v>MDG</v>
      </c>
      <c r="F69" s="168">
        <f>IF('Crisis Indicator Data'!F66="x","x",IF(LOG('Crisis Indicator Data'!F66)&lt;F$4,0,IF(LOG('Crisis Indicator Data'!F66)&gt;F$3,5,ROUND(5-(F$3-LOG('Crisis Indicator Data'!F66))/(F$3-F$4)*5,1))))</f>
        <v>3.6</v>
      </c>
      <c r="G69" s="165">
        <f>IF('Crisis Indicator Data'!F66="x","x",IF(LEN(E69)&gt;3,('Crisis Indicator Data'!F66/VLOOKUP('Impact of the crisis'!$C69,'Regional Crises'!$B$1:$R$66,4,FALSE)),'Crisis Indicator Data'!F66/VLOOKUP('Impact of the crisis'!$E69,'Country Indicator Data'!$B$4:$P$300,15,FALSE)))</f>
        <v>0.25739429357167409</v>
      </c>
      <c r="H69" s="147">
        <f t="shared" si="13"/>
        <v>1.2</v>
      </c>
      <c r="I69" s="147">
        <f t="shared" si="14"/>
        <v>2.4</v>
      </c>
      <c r="J69" s="147">
        <f>IF('Crisis Indicator Data'!G66="x","x",IF(LOG('Crisis Indicator Data'!G66)&lt;J$4,0,IF(LOG('Crisis Indicator Data'!G66)&gt;J$3,5,ROUND(5-(J$3-LOG('Crisis Indicator Data'!G66))/(J$3-J$4)*5,1))))</f>
        <v>2.6</v>
      </c>
      <c r="K69" s="165">
        <f>IF('Crisis Indicator Data'!G66="x","x",IF(LEN(E69)&gt;3,('Crisis Indicator Data'!G66/VLOOKUP('Impact of the crisis'!$C69,'Regional Crises'!$B$1:$R$66,5,FALSE)),'Crisis Indicator Data'!G66/VLOOKUP('Impact of the crisis'!$E69,'Country Indicator Data'!$B$4:$P$300,14,FALSE)))</f>
        <v>0.20050205973223481</v>
      </c>
      <c r="L69" s="147">
        <f t="shared" si="15"/>
        <v>1</v>
      </c>
      <c r="M69" s="147">
        <f t="shared" si="16"/>
        <v>1.8</v>
      </c>
      <c r="N69" s="147">
        <f t="shared" si="17"/>
        <v>2.1</v>
      </c>
      <c r="O69" s="147">
        <f>IF('Crisis Indicator Data'!H66="x","x",IF('Crisis Indicator Data'!H66=0,0,IF(LOG('Crisis Indicator Data'!H66)&lt;O$4,0,IF(LOG('Crisis Indicator Data'!H66)&gt;O$3,5,ROUND(5-(O$3-LOG('Crisis Indicator Data'!H66))/(O$3-O$4)*5,1)))))</f>
        <v>3.6</v>
      </c>
      <c r="P69" s="165">
        <f>IF('Crisis Indicator Data'!H66="x","x",'Crisis Indicator Data'!H66/'Crisis Indicator Data'!G66)</f>
        <v>0.69133226324237562</v>
      </c>
      <c r="Q69" s="147">
        <f t="shared" si="18"/>
        <v>3.4</v>
      </c>
      <c r="R69" s="147">
        <f t="shared" si="19"/>
        <v>3.5</v>
      </c>
      <c r="S69" s="147">
        <f>IF('Crisis Indicator Data'!I66="x","x",IF('Crisis Indicator Data'!I66=0,0,IF(LOG('Crisis Indicator Data'!I66)&lt;S$4,0,IF(LOG('Crisis Indicator Data'!I66)&gt;S$3,5,ROUND(5-(S$3-LOG('Crisis Indicator Data'!I66))/(S$3-S$4)*5,1)))))</f>
        <v>1.3</v>
      </c>
      <c r="T69" s="165">
        <f>IF('Crisis Indicator Data'!H66="x","x",IF('Crisis Indicator Data'!I66="x","x",'Crisis Indicator Data'!I66/'Crisis Indicator Data'!H66))</f>
        <v>1.8574413745066172E-3</v>
      </c>
      <c r="U69" s="147">
        <f t="shared" si="20"/>
        <v>0.1</v>
      </c>
      <c r="V69" s="147">
        <f t="shared" si="21"/>
        <v>0.7</v>
      </c>
      <c r="W69" s="147" t="str">
        <f>IF('Crisis Indicator Data'!L66="x","x",IF('Crisis Indicator Data'!L66=0,0,IF(LOG('Crisis Indicator Data'!L66)&lt;W$4,0,IF(LOG('Crisis Indicator Data'!L66)&gt;W$3,5,ROUND(5-(W$3-LOG('Crisis Indicator Data'!L66))/(W$3-W$4)*5,1)))))</f>
        <v>x</v>
      </c>
      <c r="X69" s="166" t="str">
        <f>IF(OR('Crisis Indicator Data'!L66="x",'Crisis Indicator Data'!H66="x"),"x",'Crisis Indicator Data'!L66/'Crisis Indicator Data'!H66)</f>
        <v>x</v>
      </c>
      <c r="Y69" s="147" t="str">
        <f t="shared" si="22"/>
        <v>x</v>
      </c>
      <c r="Z69" s="147" t="str">
        <f t="shared" si="23"/>
        <v>x</v>
      </c>
      <c r="AA69" s="147">
        <f t="shared" si="24"/>
        <v>0.7</v>
      </c>
      <c r="AB69" s="167">
        <f t="shared" si="25"/>
        <v>2.2999999999999998</v>
      </c>
    </row>
    <row r="70" spans="1:28" x14ac:dyDescent="0.25">
      <c r="A70" s="172" t="str">
        <f>'Crisis Indicator Data'!A67</f>
        <v>Tropical cyclone Freddy in Madagascar</v>
      </c>
      <c r="B70" s="173" t="str">
        <f>'Crisis Indicator Data'!B67</f>
        <v>Cyclone</v>
      </c>
      <c r="C70" s="173" t="str">
        <f>'Crisis Indicator Data'!C67</f>
        <v>MDG008</v>
      </c>
      <c r="D70" s="173" t="str">
        <f>'Crisis Indicator Data'!D67</f>
        <v>Madagascar</v>
      </c>
      <c r="E70" s="174" t="str">
        <f>'Crisis Indicator Data'!E67</f>
        <v>MDG</v>
      </c>
      <c r="F70" s="168">
        <f>IF('Crisis Indicator Data'!F67="x","x",IF(LOG('Crisis Indicator Data'!F67)&lt;F$4,0,IF(LOG('Crisis Indicator Data'!F67)&gt;F$3,5,ROUND(5-(F$3-LOG('Crisis Indicator Data'!F67))/(F$3-F$4)*5,1))))</f>
        <v>3.9</v>
      </c>
      <c r="G70" s="165">
        <f>IF('Crisis Indicator Data'!F67="x","x",IF(LEN(E70)&gt;3,('Crisis Indicator Data'!F67/VLOOKUP('Impact of the crisis'!$C70,'Regional Crises'!$B$1:$R$66,4,FALSE)),'Crisis Indicator Data'!F67/VLOOKUP('Impact of the crisis'!$E70,'Country Indicator Data'!$B$4:$P$300,15,FALSE)))</f>
        <v>0.4006428325885184</v>
      </c>
      <c r="H70" s="147">
        <f t="shared" ref="H70:H101" si="26">IF(G70="x","x",IF(G70&lt;H$4,0,IF(G70&gt;H$3,5,ROUND(5-(H$3-G70)/(H$3-H$4)*5,1))))</f>
        <v>1.9</v>
      </c>
      <c r="I70" s="147">
        <f t="shared" ref="I70:I101" si="27">IF(AND(H70="x",F70="x"),"x",AVERAGE(F70,H70))</f>
        <v>2.9</v>
      </c>
      <c r="J70" s="147">
        <f>IF('Crisis Indicator Data'!G67="x","x",IF(LOG('Crisis Indicator Data'!G67)&lt;J$4,0,IF(LOG('Crisis Indicator Data'!G67)&gt;J$3,5,ROUND(5-(J$3-LOG('Crisis Indicator Data'!G67))/(J$3-J$4)*5,1))))</f>
        <v>3.1</v>
      </c>
      <c r="K70" s="165">
        <f>IF('Crisis Indicator Data'!G67="x","x",IF(LEN(E70)&gt;3,('Crisis Indicator Data'!G67/VLOOKUP('Impact of the crisis'!$C70,'Regional Crises'!$B$1:$R$66,5,FALSE)),'Crisis Indicator Data'!G67/VLOOKUP('Impact of the crisis'!$E70,'Country Indicator Data'!$B$4:$P$300,14,FALSE)))</f>
        <v>0.27313980432543772</v>
      </c>
      <c r="L70" s="147">
        <f t="shared" ref="L70:L101" si="28">IF(K70="x","x",IF(K70&lt;L$4,0,IF(K70&gt;L$3,5,ROUND(5-(L$3-K70)/(L$3-L$4)*5,1))))</f>
        <v>1.3</v>
      </c>
      <c r="M70" s="147">
        <f t="shared" ref="M70:M101" si="29">IF(AND(L70="x",J70="x"),"x",AVERAGE(J70,L70))</f>
        <v>2.2000000000000002</v>
      </c>
      <c r="N70" s="147">
        <f t="shared" ref="N70:N101" si="30">IF(AND(M70="x",I70="x"),"x",IF(OR(M70="x",I70="x"),AVERAGE(I70,M70),ROUND((5-GEOMEAN(((5-I70)/5*4+1),((5-M70)/5*4+1)))/4*5,1)))</f>
        <v>2.6</v>
      </c>
      <c r="O70" s="147">
        <f>IF('Crisis Indicator Data'!H67="x","x",IF('Crisis Indicator Data'!H67=0,0,IF(LOG('Crisis Indicator Data'!H67)&lt;O$4,0,IF(LOG('Crisis Indicator Data'!H67)&gt;O$3,5,ROUND(5-(O$3-LOG('Crisis Indicator Data'!H67))/(O$3-O$4)*5,1)))))</f>
        <v>4</v>
      </c>
      <c r="P70" s="165">
        <f>IF('Crisis Indicator Data'!H67="x","x",'Crisis Indicator Data'!H67/'Crisis Indicator Data'!G67)</f>
        <v>1</v>
      </c>
      <c r="Q70" s="147">
        <f t="shared" ref="Q70:Q101" si="31">IF(P70="x","x",IF(P70&lt;Q$4,0,IF(P70&gt;Q$3,5,ROUND(5-(Q$3-P70)/(Q$3-Q$4)*5,1))))</f>
        <v>5</v>
      </c>
      <c r="R70" s="147">
        <f t="shared" ref="R70:R101" si="32">IF(AND(Q70="x",O70="x"),"x",AVERAGE(O70,Q70))</f>
        <v>4.5</v>
      </c>
      <c r="S70" s="147">
        <f>IF('Crisis Indicator Data'!I67="x","x",IF('Crisis Indicator Data'!I67=0,0,IF(LOG('Crisis Indicator Data'!I67)&lt;S$4,0,IF(LOG('Crisis Indicator Data'!I67)&gt;S$3,5,ROUND(5-(S$3-LOG('Crisis Indicator Data'!I67))/(S$3-S$4)*5,1)))))</f>
        <v>2.4</v>
      </c>
      <c r="T70" s="165">
        <f>IF('Crisis Indicator Data'!H67="x","x",IF('Crisis Indicator Data'!I67="x","x",'Crisis Indicator Data'!I67/'Crisis Indicator Data'!H67))</f>
        <v>5.3022269353128317E-3</v>
      </c>
      <c r="U70" s="147">
        <f t="shared" ref="U70:U101" si="33">IF(T70="x","x",IF(T70&lt;U$4,0,IF(T70&gt;U$3,5,ROUND(5-(U$3-T70)/(U$3-U$4)*5,1))))</f>
        <v>0.2</v>
      </c>
      <c r="V70" s="147">
        <f t="shared" ref="V70:V101" si="34">IF(AND(U70="x",S70="x"),"x",ROUND(AVERAGE(S70,U70),1))</f>
        <v>1.3</v>
      </c>
      <c r="W70" s="147">
        <f>IF('Crisis Indicator Data'!L67="x","x",IF('Crisis Indicator Data'!L67=0,0,IF(LOG('Crisis Indicator Data'!L67)&lt;W$4,0,IF(LOG('Crisis Indicator Data'!L67)&gt;W$3,5,ROUND(5-(W$3-LOG('Crisis Indicator Data'!L67))/(W$3-W$4)*5,1)))))</f>
        <v>1.8</v>
      </c>
      <c r="X70" s="166">
        <f>IF(OR('Crisis Indicator Data'!L67="x",'Crisis Indicator Data'!H67="x"),"x",'Crisis Indicator Data'!L67/'Crisis Indicator Data'!H67)</f>
        <v>2.0030635088959585E-6</v>
      </c>
      <c r="Y70" s="147">
        <f t="shared" ref="Y70:Y101" si="35">IF(X70="x","x",IF(X70&lt;Y$4,0,IF(X70&gt;Y$3,5,ROUND(5-(Y$3-X70)/(Y$3-Y$4)*5,1))))</f>
        <v>0.1</v>
      </c>
      <c r="Z70" s="147">
        <f t="shared" ref="Z70:Z101" si="36">IF(AND(Y70="x",W70="x"),"x",ROUND(AVERAGE(W70,Y70),1))</f>
        <v>1</v>
      </c>
      <c r="AA70" s="147">
        <f t="shared" ref="AA70:AA101" si="37">IF(AND(V70="x",Z70="x"),"x",IF(OR(V70="x",Z70="x"),AVERAGE(V70,Z70),ROUND((5-GEOMEAN(((5-V70)/5*4+1),((5-Z70)/5*4+1)))/4*5,1)))</f>
        <v>1.2</v>
      </c>
      <c r="AB70" s="167">
        <f t="shared" ref="AB70:AB101" si="38">IF(AND(R70="x",AA70="x"),"x",IF(OR(R70="x",AA70="x"),AVERAGE(R70,AA70),ROUND((5-GEOMEAN(((5-R70)/5*4+1),((5-AA70)/5*4+1)))/4*5,1)))</f>
        <v>3.3</v>
      </c>
    </row>
    <row r="71" spans="1:28" x14ac:dyDescent="0.25">
      <c r="A71" s="172" t="str">
        <f>'Crisis Indicator Data'!A68</f>
        <v>Multiple crisis in Mexico</v>
      </c>
      <c r="B71" s="173" t="str">
        <f>'Crisis Indicator Data'!B68</f>
        <v>Violence,Displacement</v>
      </c>
      <c r="C71" s="173" t="str">
        <f>'Crisis Indicator Data'!C68</f>
        <v>MEX001</v>
      </c>
      <c r="D71" s="173" t="str">
        <f>'Crisis Indicator Data'!D68</f>
        <v>Mexico</v>
      </c>
      <c r="E71" s="174" t="str">
        <f>'Crisis Indicator Data'!E68</f>
        <v>MEX</v>
      </c>
      <c r="F71" s="168">
        <f>IF('Crisis Indicator Data'!F68="x","x",IF(LOG('Crisis Indicator Data'!F68)&lt;F$4,0,IF(LOG('Crisis Indicator Data'!F68)&gt;F$3,5,ROUND(5-(F$3-LOG('Crisis Indicator Data'!F68))/(F$3-F$4)*5,1))))</f>
        <v>5</v>
      </c>
      <c r="G71" s="165">
        <f>IF('Crisis Indicator Data'!F68="x","x",IF(LEN(E71)&gt;3,('Crisis Indicator Data'!F68/VLOOKUP('Impact of the crisis'!$C71,'Regional Crises'!$B$1:$R$66,4,FALSE)),'Crisis Indicator Data'!F68/VLOOKUP('Impact of the crisis'!$E71,'Country Indicator Data'!$B$4:$P$300,15,FALSE)))</f>
        <v>1</v>
      </c>
      <c r="H71" s="147">
        <f t="shared" si="26"/>
        <v>5</v>
      </c>
      <c r="I71" s="147">
        <f t="shared" si="27"/>
        <v>5</v>
      </c>
      <c r="J71" s="147">
        <f>IF('Crisis Indicator Data'!G68="x","x",IF(LOG('Crisis Indicator Data'!G68)&lt;J$4,0,IF(LOG('Crisis Indicator Data'!G68)&gt;J$3,5,ROUND(5-(J$3-LOG('Crisis Indicator Data'!G68))/(J$3-J$4)*5,1))))</f>
        <v>5</v>
      </c>
      <c r="K71" s="165">
        <f>IF('Crisis Indicator Data'!G68="x","x",IF(LEN(E71)&gt;3,('Crisis Indicator Data'!G68/VLOOKUP('Impact of the crisis'!$C71,'Regional Crises'!$B$1:$R$66,5,FALSE)),'Crisis Indicator Data'!G68/VLOOKUP('Impact of the crisis'!$E71,'Country Indicator Data'!$B$4:$P$300,14,FALSE)))</f>
        <v>1</v>
      </c>
      <c r="L71" s="147">
        <f t="shared" si="28"/>
        <v>5</v>
      </c>
      <c r="M71" s="147">
        <f t="shared" si="29"/>
        <v>5</v>
      </c>
      <c r="N71" s="147">
        <f t="shared" si="30"/>
        <v>5</v>
      </c>
      <c r="O71" s="147">
        <f>IF('Crisis Indicator Data'!H68="x","x",IF('Crisis Indicator Data'!H68=0,0,IF(LOG('Crisis Indicator Data'!H68)&lt;O$4,0,IF(LOG('Crisis Indicator Data'!H68)&gt;O$3,5,ROUND(5-(O$3-LOG('Crisis Indicator Data'!H68))/(O$3-O$4)*5,1)))))</f>
        <v>2.1</v>
      </c>
      <c r="P71" s="165">
        <f>IF('Crisis Indicator Data'!H68="x","x",'Crisis Indicator Data'!H68/'Crisis Indicator Data'!G68)</f>
        <v>5.1260830645025084E-3</v>
      </c>
      <c r="Q71" s="147">
        <f t="shared" si="31"/>
        <v>0</v>
      </c>
      <c r="R71" s="147">
        <f t="shared" si="32"/>
        <v>1.05</v>
      </c>
      <c r="S71" s="147">
        <f>IF('Crisis Indicator Data'!I68="x","x",IF('Crisis Indicator Data'!I68=0,0,IF(LOG('Crisis Indicator Data'!I68)&lt;S$4,0,IF(LOG('Crisis Indicator Data'!I68)&gt;S$3,5,ROUND(5-(S$3-LOG('Crisis Indicator Data'!I68))/(S$3-S$4)*5,1)))))</f>
        <v>4</v>
      </c>
      <c r="T71" s="165">
        <f>IF('Crisis Indicator Data'!H68="x","x",IF('Crisis Indicator Data'!I68="x","x",'Crisis Indicator Data'!I68/'Crisis Indicator Data'!H68))</f>
        <v>1</v>
      </c>
      <c r="U71" s="147">
        <f t="shared" si="33"/>
        <v>5</v>
      </c>
      <c r="V71" s="147">
        <f t="shared" si="34"/>
        <v>4.5</v>
      </c>
      <c r="W71" s="147">
        <f>IF('Crisis Indicator Data'!L68="x","x",IF('Crisis Indicator Data'!L68=0,0,IF(LOG('Crisis Indicator Data'!L68)&lt;W$4,0,IF(LOG('Crisis Indicator Data'!L68)&gt;W$3,5,ROUND(5-(W$3-LOG('Crisis Indicator Data'!L68))/(W$3-W$4)*5,1)))))</f>
        <v>5</v>
      </c>
      <c r="X71" s="166">
        <f>IF(OR('Crisis Indicator Data'!L68="x",'Crisis Indicator Data'!H68="x"),"x",'Crisis Indicator Data'!L68/'Crisis Indicator Data'!H68)</f>
        <v>1.385831960461285E-2</v>
      </c>
      <c r="Y71" s="147">
        <f t="shared" si="35"/>
        <v>5</v>
      </c>
      <c r="Z71" s="147">
        <f t="shared" si="36"/>
        <v>5</v>
      </c>
      <c r="AA71" s="147">
        <f t="shared" si="37"/>
        <v>4.8</v>
      </c>
      <c r="AB71" s="167">
        <f t="shared" si="38"/>
        <v>3.5</v>
      </c>
    </row>
    <row r="72" spans="1:28" x14ac:dyDescent="0.25">
      <c r="A72" s="172" t="str">
        <f>'Crisis Indicator Data'!A69</f>
        <v>Criminal Violence in Mexico</v>
      </c>
      <c r="B72" s="173" t="str">
        <f>'Crisis Indicator Data'!B69</f>
        <v>Violence,Displacement</v>
      </c>
      <c r="C72" s="173" t="str">
        <f>'Crisis Indicator Data'!C69</f>
        <v>MEX002</v>
      </c>
      <c r="D72" s="173" t="str">
        <f>'Crisis Indicator Data'!D69</f>
        <v>Mexico</v>
      </c>
      <c r="E72" s="174" t="str">
        <f>'Crisis Indicator Data'!E69</f>
        <v>MEX</v>
      </c>
      <c r="F72" s="168">
        <f>IF('Crisis Indicator Data'!F69="x","x",IF(LOG('Crisis Indicator Data'!F69)&lt;F$4,0,IF(LOG('Crisis Indicator Data'!F69)&gt;F$3,5,ROUND(5-(F$3-LOG('Crisis Indicator Data'!F69))/(F$3-F$4)*5,1))))</f>
        <v>5</v>
      </c>
      <c r="G72" s="165">
        <f>IF('Crisis Indicator Data'!F69="x","x",IF(LEN(E72)&gt;3,('Crisis Indicator Data'!F69/VLOOKUP('Impact of the crisis'!$C72,'Regional Crises'!$B$1:$R$66,4,FALSE)),'Crisis Indicator Data'!F69/VLOOKUP('Impact of the crisis'!$E72,'Country Indicator Data'!$B$4:$P$300,15,FALSE)))</f>
        <v>1</v>
      </c>
      <c r="H72" s="147">
        <f t="shared" si="26"/>
        <v>5</v>
      </c>
      <c r="I72" s="147">
        <f t="shared" si="27"/>
        <v>5</v>
      </c>
      <c r="J72" s="147">
        <f>IF('Crisis Indicator Data'!G69="x","x",IF(LOG('Crisis Indicator Data'!G69)&lt;J$4,0,IF(LOG('Crisis Indicator Data'!G69)&gt;J$3,5,ROUND(5-(J$3-LOG('Crisis Indicator Data'!G69))/(J$3-J$4)*5,1))))</f>
        <v>5</v>
      </c>
      <c r="K72" s="165">
        <f>IF('Crisis Indicator Data'!G69="x","x",IF(LEN(E72)&gt;3,('Crisis Indicator Data'!G69/VLOOKUP('Impact of the crisis'!$C72,'Regional Crises'!$B$1:$R$66,5,FALSE)),'Crisis Indicator Data'!G69/VLOOKUP('Impact of the crisis'!$E72,'Country Indicator Data'!$B$4:$P$300,14,FALSE)))</f>
        <v>1</v>
      </c>
      <c r="L72" s="147">
        <f t="shared" si="28"/>
        <v>5</v>
      </c>
      <c r="M72" s="147">
        <f t="shared" si="29"/>
        <v>5</v>
      </c>
      <c r="N72" s="147">
        <f t="shared" si="30"/>
        <v>5</v>
      </c>
      <c r="O72" s="147">
        <f>IF('Crisis Indicator Data'!H69="x","x",IF('Crisis Indicator Data'!H69=0,0,IF(LOG('Crisis Indicator Data'!H69)&lt;O$4,0,IF(LOG('Crisis Indicator Data'!H69)&gt;O$3,5,ROUND(5-(O$3-LOG('Crisis Indicator Data'!H69))/(O$3-O$4)*5,1)))))</f>
        <v>1.8</v>
      </c>
      <c r="P72" s="165">
        <f>IF('Crisis Indicator Data'!H69="x","x",'Crisis Indicator Data'!H69/'Crisis Indicator Data'!G69)</f>
        <v>3.2006350600435759E-3</v>
      </c>
      <c r="Q72" s="147">
        <f t="shared" si="31"/>
        <v>0</v>
      </c>
      <c r="R72" s="147">
        <f t="shared" si="32"/>
        <v>0.9</v>
      </c>
      <c r="S72" s="147">
        <f>IF('Crisis Indicator Data'!I69="x","x",IF('Crisis Indicator Data'!I69=0,0,IF(LOG('Crisis Indicator Data'!I69)&lt;S$4,0,IF(LOG('Crisis Indicator Data'!I69)&gt;S$3,5,ROUND(5-(S$3-LOG('Crisis Indicator Data'!I69))/(S$3-S$4)*5,1)))))</f>
        <v>3.7</v>
      </c>
      <c r="T72" s="165">
        <f>IF('Crisis Indicator Data'!H69="x","x",IF('Crisis Indicator Data'!I69="x","x",'Crisis Indicator Data'!I69/'Crisis Indicator Data'!H69))</f>
        <v>1</v>
      </c>
      <c r="U72" s="147">
        <f t="shared" si="33"/>
        <v>5</v>
      </c>
      <c r="V72" s="147">
        <f t="shared" si="34"/>
        <v>4.4000000000000004</v>
      </c>
      <c r="W72" s="147">
        <f>IF('Crisis Indicator Data'!L69="x","x",IF('Crisis Indicator Data'!L69=0,0,IF(LOG('Crisis Indicator Data'!L69)&lt;W$4,0,IF(LOG('Crisis Indicator Data'!L69)&gt;W$3,5,ROUND(5-(W$3-LOG('Crisis Indicator Data'!L69))/(W$3-W$4)*5,1)))))</f>
        <v>5</v>
      </c>
      <c r="X72" s="166">
        <f>IF(OR('Crisis Indicator Data'!L69="x",'Crisis Indicator Data'!H69="x"),"x",'Crisis Indicator Data'!L69/'Crisis Indicator Data'!H69)</f>
        <v>1.9831134564643801E-2</v>
      </c>
      <c r="Y72" s="147">
        <f t="shared" si="35"/>
        <v>5</v>
      </c>
      <c r="Z72" s="147">
        <f t="shared" si="36"/>
        <v>5</v>
      </c>
      <c r="AA72" s="147">
        <f t="shared" si="37"/>
        <v>4.7</v>
      </c>
      <c r="AB72" s="167">
        <f t="shared" si="38"/>
        <v>3.4</v>
      </c>
    </row>
    <row r="73" spans="1:28" x14ac:dyDescent="0.25">
      <c r="A73" s="172" t="str">
        <f>'Crisis Indicator Data'!A70</f>
        <v>Mixed Migration in Mexico</v>
      </c>
      <c r="B73" s="173" t="str">
        <f>'Crisis Indicator Data'!B70</f>
        <v>Displacement</v>
      </c>
      <c r="C73" s="173" t="str">
        <f>'Crisis Indicator Data'!C70</f>
        <v>MEX003</v>
      </c>
      <c r="D73" s="173" t="str">
        <f>'Crisis Indicator Data'!D70</f>
        <v>Mexico</v>
      </c>
      <c r="E73" s="174" t="str">
        <f>'Crisis Indicator Data'!E70</f>
        <v>MEX</v>
      </c>
      <c r="F73" s="168">
        <f>IF('Crisis Indicator Data'!F70="x","x",IF(LOG('Crisis Indicator Data'!F70)&lt;F$4,0,IF(LOG('Crisis Indicator Data'!F70)&gt;F$3,5,ROUND(5-(F$3-LOG('Crisis Indicator Data'!F70))/(F$3-F$4)*5,1))))</f>
        <v>5</v>
      </c>
      <c r="G73" s="165">
        <f>IF('Crisis Indicator Data'!F70="x","x",IF(LEN(E73)&gt;3,('Crisis Indicator Data'!F70/VLOOKUP('Impact of the crisis'!$C73,'Regional Crises'!$B$1:$R$66,4,FALSE)),'Crisis Indicator Data'!F70/VLOOKUP('Impact of the crisis'!$E73,'Country Indicator Data'!$B$4:$P$300,15,FALSE)))</f>
        <v>0.85996964942513954</v>
      </c>
      <c r="H73" s="147">
        <f t="shared" si="26"/>
        <v>4.3</v>
      </c>
      <c r="I73" s="147">
        <f t="shared" si="27"/>
        <v>4.6500000000000004</v>
      </c>
      <c r="J73" s="147">
        <f>IF('Crisis Indicator Data'!G70="x","x",IF(LOG('Crisis Indicator Data'!G70)&lt;J$4,0,IF(LOG('Crisis Indicator Data'!G70)&gt;J$3,5,ROUND(5-(J$3-LOG('Crisis Indicator Data'!G70))/(J$3-J$4)*5,1))))</f>
        <v>5</v>
      </c>
      <c r="K73" s="165">
        <f>IF('Crisis Indicator Data'!G70="x","x",IF(LEN(E73)&gt;3,('Crisis Indicator Data'!G70/VLOOKUP('Impact of the crisis'!$C73,'Regional Crises'!$B$1:$R$66,5,FALSE)),'Crisis Indicator Data'!G70/VLOOKUP('Impact of the crisis'!$E73,'Country Indicator Data'!$B$4:$P$300,14,FALSE)))</f>
        <v>0.96425253770669006</v>
      </c>
      <c r="L73" s="147">
        <f t="shared" si="28"/>
        <v>4.8</v>
      </c>
      <c r="M73" s="147">
        <f t="shared" si="29"/>
        <v>4.9000000000000004</v>
      </c>
      <c r="N73" s="147">
        <f t="shared" si="30"/>
        <v>4.8</v>
      </c>
      <c r="O73" s="147">
        <f>IF('Crisis Indicator Data'!H70="x","x",IF('Crisis Indicator Data'!H70=0,0,IF(LOG('Crisis Indicator Data'!H70)&lt;O$4,0,IF(LOG('Crisis Indicator Data'!H70)&gt;O$3,5,ROUND(5-(O$3-LOG('Crisis Indicator Data'!H70))/(O$3-O$4)*5,1)))))</f>
        <v>1.4</v>
      </c>
      <c r="P73" s="165">
        <f>IF('Crisis Indicator Data'!H70="x","x",'Crisis Indicator Data'!H70/'Crisis Indicator Data'!G70)</f>
        <v>1.9968295951165254E-3</v>
      </c>
      <c r="Q73" s="147">
        <f t="shared" si="31"/>
        <v>0</v>
      </c>
      <c r="R73" s="147">
        <f t="shared" si="32"/>
        <v>0.7</v>
      </c>
      <c r="S73" s="147">
        <f>IF('Crisis Indicator Data'!I70="x","x",IF('Crisis Indicator Data'!I70=0,0,IF(LOG('Crisis Indicator Data'!I70)&lt;S$4,0,IF(LOG('Crisis Indicator Data'!I70)&gt;S$3,5,ROUND(5-(S$3-LOG('Crisis Indicator Data'!I70))/(S$3-S$4)*5,1)))))</f>
        <v>3.4</v>
      </c>
      <c r="T73" s="165">
        <f>IF('Crisis Indicator Data'!H70="x","x",IF('Crisis Indicator Data'!I70="x","x",'Crisis Indicator Data'!I70/'Crisis Indicator Data'!H70))</f>
        <v>1</v>
      </c>
      <c r="U73" s="147">
        <f t="shared" si="33"/>
        <v>5</v>
      </c>
      <c r="V73" s="147">
        <f t="shared" si="34"/>
        <v>4.2</v>
      </c>
      <c r="W73" s="147">
        <f>IF('Crisis Indicator Data'!L70="x","x",IF('Crisis Indicator Data'!L70=0,0,IF(LOG('Crisis Indicator Data'!L70)&lt;W$4,0,IF(LOG('Crisis Indicator Data'!L70)&gt;W$3,5,ROUND(5-(W$3-LOG('Crisis Indicator Data'!L70))/(W$3-W$4)*5,1)))))</f>
        <v>4.2</v>
      </c>
      <c r="X73" s="166">
        <f>IF(OR('Crisis Indicator Data'!L70="x",'Crisis Indicator Data'!H70="x"),"x",'Crisis Indicator Data'!L70/'Crisis Indicator Data'!H70)</f>
        <v>3.9298245614035089E-3</v>
      </c>
      <c r="Y73" s="147">
        <f t="shared" si="35"/>
        <v>5</v>
      </c>
      <c r="Z73" s="147">
        <f t="shared" si="36"/>
        <v>4.5999999999999996</v>
      </c>
      <c r="AA73" s="147">
        <f t="shared" si="37"/>
        <v>4.4000000000000004</v>
      </c>
      <c r="AB73" s="167">
        <f t="shared" si="38"/>
        <v>3</v>
      </c>
    </row>
    <row r="74" spans="1:28" x14ac:dyDescent="0.25">
      <c r="A74" s="172" t="str">
        <f>'Crisis Indicator Data'!A71</f>
        <v>Complex crisis in Mali</v>
      </c>
      <c r="B74" s="173" t="str">
        <f>'Crisis Indicator Data'!B71</f>
        <v>Conflict</v>
      </c>
      <c r="C74" s="173" t="str">
        <f>'Crisis Indicator Data'!C71</f>
        <v>MLI001</v>
      </c>
      <c r="D74" s="173" t="str">
        <f>'Crisis Indicator Data'!D71</f>
        <v>Mali</v>
      </c>
      <c r="E74" s="174" t="str">
        <f>'Crisis Indicator Data'!E71</f>
        <v>MLI</v>
      </c>
      <c r="F74" s="168">
        <f>IF('Crisis Indicator Data'!F71="x","x",IF(LOG('Crisis Indicator Data'!F71)&lt;F$4,0,IF(LOG('Crisis Indicator Data'!F71)&gt;F$3,5,ROUND(5-(F$3-LOG('Crisis Indicator Data'!F71))/(F$3-F$4)*5,1))))</f>
        <v>5</v>
      </c>
      <c r="G74" s="165">
        <f>IF('Crisis Indicator Data'!F71="x","x",IF(LEN(E74)&gt;3,('Crisis Indicator Data'!F71/VLOOKUP('Impact of the crisis'!$C74,'Regional Crises'!$B$1:$R$66,4,FALSE)),'Crisis Indicator Data'!F71/VLOOKUP('Impact of the crisis'!$E74,'Country Indicator Data'!$B$4:$P$300,15,FALSE)))</f>
        <v>1.0163908899433696</v>
      </c>
      <c r="H74" s="147">
        <f t="shared" si="26"/>
        <v>5</v>
      </c>
      <c r="I74" s="147">
        <f t="shared" si="27"/>
        <v>5</v>
      </c>
      <c r="J74" s="147">
        <f>IF('Crisis Indicator Data'!G71="x","x",IF(LOG('Crisis Indicator Data'!G71)&lt;J$4,0,IF(LOG('Crisis Indicator Data'!G71)&gt;J$3,5,ROUND(5-(J$3-LOG('Crisis Indicator Data'!G71))/(J$3-J$4)*5,1))))</f>
        <v>4.5</v>
      </c>
      <c r="K74" s="165">
        <f>IF('Crisis Indicator Data'!G71="x","x",IF(LEN(E74)&gt;3,('Crisis Indicator Data'!G71/VLOOKUP('Impact of the crisis'!$C74,'Regional Crises'!$B$1:$R$66,5,FALSE)),'Crisis Indicator Data'!G71/VLOOKUP('Impact of the crisis'!$E74,'Country Indicator Data'!$B$4:$P$300,14,FALSE)))</f>
        <v>1</v>
      </c>
      <c r="L74" s="147">
        <f t="shared" si="28"/>
        <v>5</v>
      </c>
      <c r="M74" s="147">
        <f t="shared" si="29"/>
        <v>4.75</v>
      </c>
      <c r="N74" s="147">
        <f t="shared" si="30"/>
        <v>4.9000000000000004</v>
      </c>
      <c r="O74" s="147">
        <f>IF('Crisis Indicator Data'!H71="x","x",IF('Crisis Indicator Data'!H71=0,0,IF(LOG('Crisis Indicator Data'!H71)&lt;O$4,0,IF(LOG('Crisis Indicator Data'!H71)&gt;O$3,5,ROUND(5-(O$3-LOG('Crisis Indicator Data'!H71))/(O$3-O$4)*5,1)))))</f>
        <v>4.4000000000000004</v>
      </c>
      <c r="P74" s="165">
        <f>IF('Crisis Indicator Data'!H71="x","x",'Crisis Indicator Data'!H71/'Crisis Indicator Data'!G71)</f>
        <v>0.59447004608294929</v>
      </c>
      <c r="Q74" s="147">
        <f t="shared" si="31"/>
        <v>3</v>
      </c>
      <c r="R74" s="147">
        <f t="shared" si="32"/>
        <v>3.7</v>
      </c>
      <c r="S74" s="147">
        <f>IF('Crisis Indicator Data'!I71="x","x",IF('Crisis Indicator Data'!I71=0,0,IF(LOG('Crisis Indicator Data'!I71)&lt;S$4,0,IF(LOG('Crisis Indicator Data'!I71)&gt;S$3,5,ROUND(5-(S$3-LOG('Crisis Indicator Data'!I71))/(S$3-S$4)*5,1)))))</f>
        <v>4.5</v>
      </c>
      <c r="T74" s="165">
        <f>IF('Crisis Indicator Data'!H71="x","x",IF('Crisis Indicator Data'!I71="x","x",'Crisis Indicator Data'!I71/'Crisis Indicator Data'!H71))</f>
        <v>0.11651162790697675</v>
      </c>
      <c r="U74" s="147">
        <f t="shared" si="33"/>
        <v>3.9</v>
      </c>
      <c r="V74" s="147">
        <f t="shared" si="34"/>
        <v>4.2</v>
      </c>
      <c r="W74" s="147">
        <f>IF('Crisis Indicator Data'!L71="x","x",IF('Crisis Indicator Data'!L71=0,0,IF(LOG('Crisis Indicator Data'!L71)&lt;W$4,0,IF(LOG('Crisis Indicator Data'!L71)&gt;W$3,5,ROUND(5-(W$3-LOG('Crisis Indicator Data'!L71))/(W$3-W$4)*5,1)))))</f>
        <v>4.5999999999999996</v>
      </c>
      <c r="X74" s="166">
        <f>IF(OR('Crisis Indicator Data'!L71="x",'Crisis Indicator Data'!H71="x"),"x",'Crisis Indicator Data'!L71/'Crisis Indicator Data'!H71)</f>
        <v>1.2728682170542636E-4</v>
      </c>
      <c r="Y74" s="147">
        <f t="shared" si="35"/>
        <v>5</v>
      </c>
      <c r="Z74" s="147">
        <f t="shared" si="36"/>
        <v>4.8</v>
      </c>
      <c r="AA74" s="147">
        <f t="shared" si="37"/>
        <v>4.5</v>
      </c>
      <c r="AB74" s="167">
        <f t="shared" si="38"/>
        <v>4.0999999999999996</v>
      </c>
    </row>
    <row r="75" spans="1:28" x14ac:dyDescent="0.25">
      <c r="A75" s="172" t="str">
        <f>'Crisis Indicator Data'!A72</f>
        <v>Multiple crises in Myanmar</v>
      </c>
      <c r="B75" s="173" t="str">
        <f>'Crisis Indicator Data'!B72</f>
        <v>Socio-political,Conflict,Violence</v>
      </c>
      <c r="C75" s="173" t="str">
        <f>'Crisis Indicator Data'!C72</f>
        <v>MMR001</v>
      </c>
      <c r="D75" s="173" t="str">
        <f>'Crisis Indicator Data'!D72</f>
        <v>Myanmar</v>
      </c>
      <c r="E75" s="174" t="str">
        <f>'Crisis Indicator Data'!E72</f>
        <v>MMR</v>
      </c>
      <c r="F75" s="168">
        <f>IF('Crisis Indicator Data'!F72="x","x",IF(LOG('Crisis Indicator Data'!F72)&lt;F$4,0,IF(LOG('Crisis Indicator Data'!F72)&gt;F$3,5,ROUND(5-(F$3-LOG('Crisis Indicator Data'!F72))/(F$3-F$4)*5,1))))</f>
        <v>4.7</v>
      </c>
      <c r="G75" s="165">
        <f>IF('Crisis Indicator Data'!F72="x","x",IF(LEN(E75)&gt;3,('Crisis Indicator Data'!F72/VLOOKUP('Impact of the crisis'!$C75,'Regional Crises'!$B$1:$R$66,4,FALSE)),'Crisis Indicator Data'!F72/VLOOKUP('Impact of the crisis'!$E75,'Country Indicator Data'!$B$4:$P$300,15,FALSE)))</f>
        <v>1.0359802780670055</v>
      </c>
      <c r="H75" s="147">
        <f t="shared" si="26"/>
        <v>5</v>
      </c>
      <c r="I75" s="147">
        <f t="shared" si="27"/>
        <v>4.8499999999999996</v>
      </c>
      <c r="J75" s="147">
        <f>IF('Crisis Indicator Data'!G72="x","x",IF(LOG('Crisis Indicator Data'!G72)&lt;J$4,0,IF(LOG('Crisis Indicator Data'!G72)&gt;J$3,5,ROUND(5-(J$3-LOG('Crisis Indicator Data'!G72))/(J$3-J$4)*5,1))))</f>
        <v>5</v>
      </c>
      <c r="K75" s="165">
        <f>IF('Crisis Indicator Data'!G72="x","x",IF(LEN(E75)&gt;3,('Crisis Indicator Data'!G72/VLOOKUP('Impact of the crisis'!$C75,'Regional Crises'!$B$1:$R$66,5,FALSE)),'Crisis Indicator Data'!G72/VLOOKUP('Impact of the crisis'!$E75,'Country Indicator Data'!$B$4:$P$300,14,FALSE)))</f>
        <v>1</v>
      </c>
      <c r="L75" s="147">
        <f t="shared" si="28"/>
        <v>5</v>
      </c>
      <c r="M75" s="147">
        <f t="shared" si="29"/>
        <v>5</v>
      </c>
      <c r="N75" s="147">
        <f t="shared" si="30"/>
        <v>4.9000000000000004</v>
      </c>
      <c r="O75" s="147">
        <f>IF('Crisis Indicator Data'!H72="x","x",IF('Crisis Indicator Data'!H72=0,0,IF(LOG('Crisis Indicator Data'!H72)&lt;O$4,0,IF(LOG('Crisis Indicator Data'!H72)&gt;O$3,5,ROUND(5-(O$3-LOG('Crisis Indicator Data'!H72))/(O$3-O$4)*5,1)))))</f>
        <v>5</v>
      </c>
      <c r="P75" s="165">
        <f>IF('Crisis Indicator Data'!H72="x","x",'Crisis Indicator Data'!H72/'Crisis Indicator Data'!G72)</f>
        <v>0.98026693455797931</v>
      </c>
      <c r="Q75" s="147">
        <f t="shared" si="31"/>
        <v>4.9000000000000004</v>
      </c>
      <c r="R75" s="147">
        <f t="shared" si="32"/>
        <v>4.95</v>
      </c>
      <c r="S75" s="147">
        <f>IF('Crisis Indicator Data'!I72="x","x",IF('Crisis Indicator Data'!I72=0,0,IF(LOG('Crisis Indicator Data'!I72)&lt;S$4,0,IF(LOG('Crisis Indicator Data'!I72)&gt;S$3,5,ROUND(5-(S$3-LOG('Crisis Indicator Data'!I72))/(S$3-S$4)*5,1)))))</f>
        <v>5</v>
      </c>
      <c r="T75" s="165">
        <f>IF('Crisis Indicator Data'!H72="x","x",IF('Crisis Indicator Data'!I72="x","x",'Crisis Indicator Data'!I72/'Crisis Indicator Data'!H72))</f>
        <v>5.4278603323329185E-2</v>
      </c>
      <c r="U75" s="147">
        <f t="shared" si="33"/>
        <v>1.8</v>
      </c>
      <c r="V75" s="147">
        <f t="shared" si="34"/>
        <v>3.4</v>
      </c>
      <c r="W75" s="147">
        <f>IF('Crisis Indicator Data'!L72="x","x",IF('Crisis Indicator Data'!L72=0,0,IF(LOG('Crisis Indicator Data'!L72)&lt;W$4,0,IF(LOG('Crisis Indicator Data'!L72)&gt;W$3,5,ROUND(5-(W$3-LOG('Crisis Indicator Data'!L72))/(W$3-W$4)*5,1)))))</f>
        <v>5</v>
      </c>
      <c r="X75" s="166">
        <f>IF(OR('Crisis Indicator Data'!L72="x",'Crisis Indicator Data'!H72="x"),"x",'Crisis Indicator Data'!L72/'Crisis Indicator Data'!H72)</f>
        <v>1.3985066978991289E-4</v>
      </c>
      <c r="Y75" s="147">
        <f t="shared" si="35"/>
        <v>5</v>
      </c>
      <c r="Z75" s="147">
        <f t="shared" si="36"/>
        <v>5</v>
      </c>
      <c r="AA75" s="147">
        <f t="shared" si="37"/>
        <v>4.4000000000000004</v>
      </c>
      <c r="AB75" s="167">
        <f t="shared" si="38"/>
        <v>4.7</v>
      </c>
    </row>
    <row r="76" spans="1:28" x14ac:dyDescent="0.25">
      <c r="A76" s="172" t="str">
        <f>'Crisis Indicator Data'!A73</f>
        <v>Rakhine Conflict</v>
      </c>
      <c r="B76" s="173" t="str">
        <f>'Crisis Indicator Data'!B73</f>
        <v>Conflict</v>
      </c>
      <c r="C76" s="173" t="str">
        <f>'Crisis Indicator Data'!C73</f>
        <v>MMR002</v>
      </c>
      <c r="D76" s="173" t="str">
        <f>'Crisis Indicator Data'!D73</f>
        <v>Myanmar</v>
      </c>
      <c r="E76" s="174" t="str">
        <f>'Crisis Indicator Data'!E73</f>
        <v>MMR</v>
      </c>
      <c r="F76" s="168">
        <f>IF('Crisis Indicator Data'!F73="x","x",IF(LOG('Crisis Indicator Data'!F73)&lt;F$4,0,IF(LOG('Crisis Indicator Data'!F73)&gt;F$3,5,ROUND(5-(F$3-LOG('Crisis Indicator Data'!F73))/(F$3-F$4)*5,1))))</f>
        <v>2.6</v>
      </c>
      <c r="G76" s="165">
        <f>IF('Crisis Indicator Data'!F73="x","x",IF(LEN(E76)&gt;3,('Crisis Indicator Data'!F73/VLOOKUP('Impact of the crisis'!$C76,'Regional Crises'!$B$1:$R$66,4,FALSE)),'Crisis Indicator Data'!F73/VLOOKUP('Impact of the crisis'!$E76,'Country Indicator Data'!$B$4:$P$300,15,FALSE)))</f>
        <v>5.6314693452563236E-2</v>
      </c>
      <c r="H76" s="147">
        <f t="shared" si="26"/>
        <v>0.2</v>
      </c>
      <c r="I76" s="147">
        <f t="shared" si="27"/>
        <v>1.4000000000000001</v>
      </c>
      <c r="J76" s="147">
        <f>IF('Crisis Indicator Data'!G73="x","x",IF(LOG('Crisis Indicator Data'!G73)&lt;J$4,0,IF(LOG('Crisis Indicator Data'!G73)&gt;J$3,5,ROUND(5-(J$3-LOG('Crisis Indicator Data'!G73))/(J$3-J$4)*5,1))))</f>
        <v>1.8</v>
      </c>
      <c r="K76" s="165">
        <f>IF('Crisis Indicator Data'!G73="x","x",IF(LEN(E76)&gt;3,('Crisis Indicator Data'!G73/VLOOKUP('Impact of the crisis'!$C76,'Regional Crises'!$B$1:$R$66,5,FALSE)),'Crisis Indicator Data'!G73/VLOOKUP('Impact of the crisis'!$E76,'Country Indicator Data'!$B$4:$P$300,14,FALSE)))</f>
        <v>6.2284730195177954E-2</v>
      </c>
      <c r="L76" s="147">
        <f t="shared" si="28"/>
        <v>0.3</v>
      </c>
      <c r="M76" s="147">
        <f t="shared" si="29"/>
        <v>1.05</v>
      </c>
      <c r="N76" s="147">
        <f t="shared" si="30"/>
        <v>1.2</v>
      </c>
      <c r="O76" s="147">
        <f>IF('Crisis Indicator Data'!H73="x","x",IF('Crisis Indicator Data'!H73=0,0,IF(LOG('Crisis Indicator Data'!H73)&lt;O$4,0,IF(LOG('Crisis Indicator Data'!H73)&gt;O$3,5,ROUND(5-(O$3-LOG('Crisis Indicator Data'!H73))/(O$3-O$4)*5,1)))))</f>
        <v>3.4</v>
      </c>
      <c r="P76" s="165">
        <f>IF('Crisis Indicator Data'!H73="x","x",'Crisis Indicator Data'!H73/'Crisis Indicator Data'!G73)</f>
        <v>1</v>
      </c>
      <c r="Q76" s="147">
        <f t="shared" si="31"/>
        <v>5</v>
      </c>
      <c r="R76" s="147">
        <f t="shared" si="32"/>
        <v>4.2</v>
      </c>
      <c r="S76" s="147">
        <f>IF('Crisis Indicator Data'!I73="x","x",IF('Crisis Indicator Data'!I73=0,0,IF(LOG('Crisis Indicator Data'!I73)&lt;S$4,0,IF(LOG('Crisis Indicator Data'!I73)&gt;S$3,5,ROUND(5-(S$3-LOG('Crisis Indicator Data'!I73))/(S$3-S$4)*5,1)))))</f>
        <v>4.4000000000000004</v>
      </c>
      <c r="T76" s="165">
        <f>IF('Crisis Indicator Data'!H73="x","x",IF('Crisis Indicator Data'!I73="x","x",'Crisis Indicator Data'!I73/'Crisis Indicator Data'!H73))</f>
        <v>0.37413594470046085</v>
      </c>
      <c r="U76" s="147">
        <f t="shared" si="33"/>
        <v>5</v>
      </c>
      <c r="V76" s="147">
        <f t="shared" si="34"/>
        <v>4.7</v>
      </c>
      <c r="W76" s="147">
        <f>IF('Crisis Indicator Data'!L73="x","x",IF('Crisis Indicator Data'!L73=0,0,IF(LOG('Crisis Indicator Data'!L73)&lt;W$4,0,IF(LOG('Crisis Indicator Data'!L73)&gt;W$3,5,ROUND(5-(W$3-LOG('Crisis Indicator Data'!L73))/(W$3-W$4)*5,1)))))</f>
        <v>1.9</v>
      </c>
      <c r="X76" s="166">
        <f>IF(OR('Crisis Indicator Data'!L73="x",'Crisis Indicator Data'!H73="x"),"x",'Crisis Indicator Data'!L73/'Crisis Indicator Data'!H73)</f>
        <v>6.0483870967741934E-6</v>
      </c>
      <c r="Y76" s="147">
        <f t="shared" si="35"/>
        <v>0.3</v>
      </c>
      <c r="Z76" s="147">
        <f t="shared" si="36"/>
        <v>1.1000000000000001</v>
      </c>
      <c r="AA76" s="147">
        <f t="shared" si="37"/>
        <v>3.4</v>
      </c>
      <c r="AB76" s="167">
        <f t="shared" si="38"/>
        <v>3.8</v>
      </c>
    </row>
    <row r="77" spans="1:28" x14ac:dyDescent="0.25">
      <c r="A77" s="172" t="str">
        <f>'Crisis Indicator Data'!A74</f>
        <v>Kachin and Shan Conflict</v>
      </c>
      <c r="B77" s="173" t="str">
        <f>'Crisis Indicator Data'!B74</f>
        <v>Conflict</v>
      </c>
      <c r="C77" s="173" t="str">
        <f>'Crisis Indicator Data'!C74</f>
        <v>MMR003</v>
      </c>
      <c r="D77" s="173" t="str">
        <f>'Crisis Indicator Data'!D74</f>
        <v>Myanmar</v>
      </c>
      <c r="E77" s="174" t="str">
        <f>'Crisis Indicator Data'!E74</f>
        <v>MMR</v>
      </c>
      <c r="F77" s="168">
        <f>IF('Crisis Indicator Data'!F74="x","x",IF(LOG('Crisis Indicator Data'!F74)&lt;F$4,0,IF(LOG('Crisis Indicator Data'!F74)&gt;F$3,5,ROUND(5-(F$3-LOG('Crisis Indicator Data'!F74))/(F$3-F$4)*5,1))))</f>
        <v>3.6</v>
      </c>
      <c r="G77" s="165">
        <f>IF('Crisis Indicator Data'!F74="x","x",IF(LEN(E77)&gt;3,('Crisis Indicator Data'!F74/VLOOKUP('Impact of the crisis'!$C77,'Regional Crises'!$B$1:$R$66,4,FALSE)),'Crisis Indicator Data'!F74/VLOOKUP('Impact of the crisis'!$E77,'Country Indicator Data'!$B$4:$P$300,15,FALSE)))</f>
        <v>0.22906841428308936</v>
      </c>
      <c r="H77" s="147">
        <f t="shared" si="26"/>
        <v>1.1000000000000001</v>
      </c>
      <c r="I77" s="147">
        <f t="shared" si="27"/>
        <v>2.35</v>
      </c>
      <c r="J77" s="147">
        <f>IF('Crisis Indicator Data'!G74="x","x",IF(LOG('Crisis Indicator Data'!G74)&lt;J$4,0,IF(LOG('Crisis Indicator Data'!G74)&gt;J$3,5,ROUND(5-(J$3-LOG('Crisis Indicator Data'!G74))/(J$3-J$4)*5,1))))</f>
        <v>2.2999999999999998</v>
      </c>
      <c r="K77" s="165">
        <f>IF('Crisis Indicator Data'!G74="x","x",IF(LEN(E77)&gt;3,('Crisis Indicator Data'!G74/VLOOKUP('Impact of the crisis'!$C77,'Regional Crises'!$B$1:$R$66,5,FALSE)),'Crisis Indicator Data'!G74/VLOOKUP('Impact of the crisis'!$E77,'Country Indicator Data'!$B$4:$P$300,14,FALSE)))</f>
        <v>8.7417479908151546E-2</v>
      </c>
      <c r="L77" s="147">
        <f t="shared" si="28"/>
        <v>0.4</v>
      </c>
      <c r="M77" s="147">
        <f t="shared" si="29"/>
        <v>1.3499999999999999</v>
      </c>
      <c r="N77" s="147">
        <f t="shared" si="30"/>
        <v>1.9</v>
      </c>
      <c r="O77" s="147">
        <f>IF('Crisis Indicator Data'!H74="x","x",IF('Crisis Indicator Data'!H74=0,0,IF(LOG('Crisis Indicator Data'!H74)&lt;O$4,0,IF(LOG('Crisis Indicator Data'!H74)&gt;O$3,5,ROUND(5-(O$3-LOG('Crisis Indicator Data'!H74))/(O$3-O$4)*5,1)))))</f>
        <v>3.6</v>
      </c>
      <c r="P77" s="165">
        <f>IF('Crisis Indicator Data'!H74="x","x",'Crisis Indicator Data'!H74/'Crisis Indicator Data'!G74)</f>
        <v>1</v>
      </c>
      <c r="Q77" s="147">
        <f t="shared" si="31"/>
        <v>5</v>
      </c>
      <c r="R77" s="147">
        <f t="shared" si="32"/>
        <v>4.3</v>
      </c>
      <c r="S77" s="147">
        <f>IF('Crisis Indicator Data'!I74="x","x",IF('Crisis Indicator Data'!I74=0,0,IF(LOG('Crisis Indicator Data'!I74)&lt;S$4,0,IF(LOG('Crisis Indicator Data'!I74)&gt;S$3,5,ROUND(5-(S$3-LOG('Crisis Indicator Data'!I74))/(S$3-S$4)*5,1)))))</f>
        <v>2.8</v>
      </c>
      <c r="T77" s="165">
        <f>IF('Crisis Indicator Data'!H74="x","x",IF('Crisis Indicator Data'!I74="x","x",'Crisis Indicator Data'!I74/'Crisis Indicator Data'!H74))</f>
        <v>2.0110814693207468E-2</v>
      </c>
      <c r="U77" s="147">
        <f t="shared" si="33"/>
        <v>0.7</v>
      </c>
      <c r="V77" s="147">
        <f t="shared" si="34"/>
        <v>1.8</v>
      </c>
      <c r="W77" s="147">
        <f>IF('Crisis Indicator Data'!L74="x","x",IF('Crisis Indicator Data'!L74=0,0,IF(LOG('Crisis Indicator Data'!L74)&lt;W$4,0,IF(LOG('Crisis Indicator Data'!L74)&gt;W$3,5,ROUND(5-(W$3-LOG('Crisis Indicator Data'!L74))/(W$3-W$4)*5,1)))))</f>
        <v>3.7</v>
      </c>
      <c r="X77" s="166">
        <f>IF(OR('Crisis Indicator Data'!L74="x",'Crisis Indicator Data'!H74="x"),"x",'Crisis Indicator Data'!L74/'Crisis Indicator Data'!H74)</f>
        <v>7.7775497640057464E-5</v>
      </c>
      <c r="Y77" s="147">
        <f t="shared" si="35"/>
        <v>3.9</v>
      </c>
      <c r="Z77" s="147">
        <f t="shared" si="36"/>
        <v>3.8</v>
      </c>
      <c r="AA77" s="147">
        <f t="shared" si="37"/>
        <v>2.9</v>
      </c>
      <c r="AB77" s="167">
        <f t="shared" si="38"/>
        <v>3.7</v>
      </c>
    </row>
    <row r="78" spans="1:28" x14ac:dyDescent="0.25">
      <c r="A78" s="172" t="str">
        <f>'Crisis Indicator Data'!A75</f>
        <v>Post-coup conflict in Myanmar</v>
      </c>
      <c r="B78" s="173" t="str">
        <f>'Crisis Indicator Data'!B75</f>
        <v>Violence,Socio-political,Conflict</v>
      </c>
      <c r="C78" s="173" t="str">
        <f>'Crisis Indicator Data'!C75</f>
        <v>MMR004</v>
      </c>
      <c r="D78" s="173" t="str">
        <f>'Crisis Indicator Data'!D75</f>
        <v>Myanmar</v>
      </c>
      <c r="E78" s="174" t="str">
        <f>'Crisis Indicator Data'!E75</f>
        <v>MMR</v>
      </c>
      <c r="F78" s="168">
        <f>IF('Crisis Indicator Data'!F75="x","x",IF(LOG('Crisis Indicator Data'!F75)&lt;F$4,0,IF(LOG('Crisis Indicator Data'!F75)&gt;F$3,5,ROUND(5-(F$3-LOG('Crisis Indicator Data'!F75))/(F$3-F$4)*5,1))))</f>
        <v>4.5</v>
      </c>
      <c r="G78" s="165">
        <f>IF('Crisis Indicator Data'!F75="x","x",IF(LEN(E78)&gt;3,('Crisis Indicator Data'!F75/VLOOKUP('Impact of the crisis'!$C78,'Regional Crises'!$B$1:$R$66,4,FALSE)),'Crisis Indicator Data'!F75/VLOOKUP('Impact of the crisis'!$E78,'Country Indicator Data'!$B$4:$P$300,15,FALSE)))</f>
        <v>0.75059717033135298</v>
      </c>
      <c r="H78" s="147">
        <f t="shared" si="26"/>
        <v>3.7</v>
      </c>
      <c r="I78" s="147">
        <f t="shared" si="27"/>
        <v>4.0999999999999996</v>
      </c>
      <c r="J78" s="147">
        <f>IF('Crisis Indicator Data'!G75="x","x",IF(LOG('Crisis Indicator Data'!G75)&lt;J$4,0,IF(LOG('Crisis Indicator Data'!G75)&gt;J$3,5,ROUND(5-(J$3-LOG('Crisis Indicator Data'!G75))/(J$3-J$4)*5,1))))</f>
        <v>5</v>
      </c>
      <c r="K78" s="165">
        <f>IF('Crisis Indicator Data'!G75="x","x",IF(LEN(E78)&gt;3,('Crisis Indicator Data'!G75/VLOOKUP('Impact of the crisis'!$C78,'Regional Crises'!$B$1:$R$66,5,FALSE)),'Crisis Indicator Data'!G75/VLOOKUP('Impact of the crisis'!$E78,'Country Indicator Data'!$B$4:$P$300,14,FALSE)))</f>
        <v>0.85029778989667049</v>
      </c>
      <c r="L78" s="147">
        <f t="shared" si="28"/>
        <v>4.2</v>
      </c>
      <c r="M78" s="147">
        <f t="shared" si="29"/>
        <v>4.5999999999999996</v>
      </c>
      <c r="N78" s="147">
        <f t="shared" si="30"/>
        <v>4.4000000000000004</v>
      </c>
      <c r="O78" s="147">
        <f>IF('Crisis Indicator Data'!H75="x","x",IF('Crisis Indicator Data'!H75=0,0,IF(LOG('Crisis Indicator Data'!H75)&lt;O$4,0,IF(LOG('Crisis Indicator Data'!H75)&gt;O$3,5,ROUND(5-(O$3-LOG('Crisis Indicator Data'!H75))/(O$3-O$4)*5,1)))))</f>
        <v>5</v>
      </c>
      <c r="P78" s="165">
        <f>IF('Crisis Indicator Data'!H75="x","x",'Crisis Indicator Data'!H75/'Crisis Indicator Data'!G75)</f>
        <v>0.97679275934091436</v>
      </c>
      <c r="Q78" s="147">
        <f t="shared" si="31"/>
        <v>4.9000000000000004</v>
      </c>
      <c r="R78" s="147">
        <f t="shared" si="32"/>
        <v>4.95</v>
      </c>
      <c r="S78" s="147">
        <f>IF('Crisis Indicator Data'!I75="x","x",IF('Crisis Indicator Data'!I75=0,0,IF(LOG('Crisis Indicator Data'!I75)&lt;S$4,0,IF(LOG('Crisis Indicator Data'!I75)&gt;S$3,5,ROUND(5-(S$3-LOG('Crisis Indicator Data'!I75))/(S$3-S$4)*5,1)))))</f>
        <v>4.5999999999999996</v>
      </c>
      <c r="T78" s="165">
        <f>IF('Crisis Indicator Data'!H75="x","x",IF('Crisis Indicator Data'!I75="x","x",'Crisis Indicator Data'!I75/'Crisis Indicator Data'!H75))</f>
        <v>3.3888420916218492E-2</v>
      </c>
      <c r="U78" s="147">
        <f t="shared" si="33"/>
        <v>1.1000000000000001</v>
      </c>
      <c r="V78" s="147">
        <f t="shared" si="34"/>
        <v>2.9</v>
      </c>
      <c r="W78" s="147">
        <f>IF('Crisis Indicator Data'!L75="x","x",IF('Crisis Indicator Data'!L75=0,0,IF(LOG('Crisis Indicator Data'!L75)&lt;W$4,0,IF(LOG('Crisis Indicator Data'!L75)&gt;W$3,5,ROUND(5-(W$3-LOG('Crisis Indicator Data'!L75))/(W$3-W$4)*5,1)))))</f>
        <v>5</v>
      </c>
      <c r="X78" s="166">
        <f>IF(OR('Crisis Indicator Data'!L75="x",'Crisis Indicator Data'!H75="x"),"x",'Crisis Indicator Data'!L75/'Crisis Indicator Data'!H75)</f>
        <v>1.5328624808311195E-4</v>
      </c>
      <c r="Y78" s="147">
        <f t="shared" si="35"/>
        <v>5</v>
      </c>
      <c r="Z78" s="147">
        <f t="shared" si="36"/>
        <v>5</v>
      </c>
      <c r="AA78" s="147">
        <f t="shared" si="37"/>
        <v>4.2</v>
      </c>
      <c r="AB78" s="167">
        <f t="shared" si="38"/>
        <v>4.5999999999999996</v>
      </c>
    </row>
    <row r="79" spans="1:28" x14ac:dyDescent="0.25">
      <c r="A79" s="172" t="str">
        <f>'Crisis Indicator Data'!A76</f>
        <v>Cyclone Mocha in Myanmar</v>
      </c>
      <c r="B79" s="173" t="str">
        <f>'Crisis Indicator Data'!B76</f>
        <v>Cyclone,Floods</v>
      </c>
      <c r="C79" s="173" t="str">
        <f>'Crisis Indicator Data'!C76</f>
        <v>MMR005</v>
      </c>
      <c r="D79" s="173" t="str">
        <f>'Crisis Indicator Data'!D76</f>
        <v>Myanmar</v>
      </c>
      <c r="E79" s="174" t="str">
        <f>'Crisis Indicator Data'!E76</f>
        <v>MMR</v>
      </c>
      <c r="F79" s="168">
        <f>IF('Crisis Indicator Data'!F76="x","x",IF(LOG('Crisis Indicator Data'!F76)&lt;F$4,0,IF(LOG('Crisis Indicator Data'!F76)&gt;F$3,5,ROUND(5-(F$3-LOG('Crisis Indicator Data'!F76))/(F$3-F$4)*5,1))))</f>
        <v>3.8</v>
      </c>
      <c r="G79" s="165">
        <f>IF('Crisis Indicator Data'!F76="x","x",IF(LEN(E79)&gt;3,('Crisis Indicator Data'!F76/VLOOKUP('Impact of the crisis'!$C79,'Regional Crises'!$B$1:$R$66,4,FALSE)),'Crisis Indicator Data'!F76/VLOOKUP('Impact of the crisis'!$E79,'Country Indicator Data'!$B$4:$P$300,15,FALSE)))</f>
        <v>0.27462638574140996</v>
      </c>
      <c r="H79" s="147">
        <f t="shared" si="26"/>
        <v>1.3</v>
      </c>
      <c r="I79" s="147">
        <f t="shared" si="27"/>
        <v>2.5499999999999998</v>
      </c>
      <c r="J79" s="147">
        <f>IF('Crisis Indicator Data'!G76="x","x",IF(LOG('Crisis Indicator Data'!G76)&lt;J$4,0,IF(LOG('Crisis Indicator Data'!G76)&gt;J$3,5,ROUND(5-(J$3-LOG('Crisis Indicator Data'!G76))/(J$3-J$4)*5,1))))</f>
        <v>3.4</v>
      </c>
      <c r="K79" s="165">
        <f>IF('Crisis Indicator Data'!G76="x","x",IF(LEN(E79)&gt;3,('Crisis Indicator Data'!G76/VLOOKUP('Impact of the crisis'!$C79,'Regional Crises'!$B$1:$R$66,5,FALSE)),'Crisis Indicator Data'!G76/VLOOKUP('Impact of the crisis'!$E79,'Country Indicator Data'!$B$4:$P$300,14,FALSE)))</f>
        <v>0.19092637772675086</v>
      </c>
      <c r="L79" s="147">
        <f t="shared" si="28"/>
        <v>0.9</v>
      </c>
      <c r="M79" s="147">
        <f t="shared" si="29"/>
        <v>2.15</v>
      </c>
      <c r="N79" s="147">
        <f t="shared" si="30"/>
        <v>2.4</v>
      </c>
      <c r="O79" s="147">
        <f>IF('Crisis Indicator Data'!H76="x","x",IF('Crisis Indicator Data'!H76=0,0,IF(LOG('Crisis Indicator Data'!H76)&lt;O$4,0,IF(LOG('Crisis Indicator Data'!H76)&gt;O$3,5,ROUND(5-(O$3-LOG('Crisis Indicator Data'!H76))/(O$3-O$4)*5,1)))))</f>
        <v>2</v>
      </c>
      <c r="P79" s="165">
        <f>IF('Crisis Indicator Data'!H76="x","x",'Crisis Indicator Data'!H76/'Crisis Indicator Data'!G76)</f>
        <v>4.6979235178051304E-2</v>
      </c>
      <c r="Q79" s="147">
        <f t="shared" si="31"/>
        <v>0.2</v>
      </c>
      <c r="R79" s="147">
        <f t="shared" si="32"/>
        <v>1.1000000000000001</v>
      </c>
      <c r="S79" s="147" t="str">
        <f>IF('Crisis Indicator Data'!I76="x","x",IF('Crisis Indicator Data'!I76=0,0,IF(LOG('Crisis Indicator Data'!I76)&lt;S$4,0,IF(LOG('Crisis Indicator Data'!I76)&gt;S$3,5,ROUND(5-(S$3-LOG('Crisis Indicator Data'!I76))/(S$3-S$4)*5,1)))))</f>
        <v>x</v>
      </c>
      <c r="T79" s="165" t="str">
        <f>IF('Crisis Indicator Data'!H76="x","x",IF('Crisis Indicator Data'!I76="x","x",'Crisis Indicator Data'!I76/'Crisis Indicator Data'!H76))</f>
        <v>x</v>
      </c>
      <c r="U79" s="147" t="str">
        <f t="shared" si="33"/>
        <v>x</v>
      </c>
      <c r="V79" s="147" t="str">
        <f t="shared" si="34"/>
        <v>x</v>
      </c>
      <c r="W79" s="147">
        <f>IF('Crisis Indicator Data'!L76="x","x",IF('Crisis Indicator Data'!L76=0,0,IF(LOG('Crisis Indicator Data'!L76)&lt;W$4,0,IF(LOG('Crisis Indicator Data'!L76)&gt;W$3,5,ROUND(5-(W$3-LOG('Crisis Indicator Data'!L76))/(W$3-W$4)*5,1)))))</f>
        <v>3.1</v>
      </c>
      <c r="X79" s="166">
        <f>IF(OR('Crisis Indicator Data'!L76="x",'Crisis Indicator Data'!H76="x"),"x",'Crisis Indicator Data'!L76/'Crisis Indicator Data'!H76)</f>
        <v>2.9E-4</v>
      </c>
      <c r="Y79" s="147">
        <f t="shared" si="35"/>
        <v>5</v>
      </c>
      <c r="Z79" s="147">
        <f t="shared" si="36"/>
        <v>4.0999999999999996</v>
      </c>
      <c r="AA79" s="147">
        <f t="shared" si="37"/>
        <v>4.0999999999999996</v>
      </c>
      <c r="AB79" s="167">
        <f t="shared" si="38"/>
        <v>2.9</v>
      </c>
    </row>
    <row r="80" spans="1:28" x14ac:dyDescent="0.25">
      <c r="A80" s="172" t="str">
        <f>'Crisis Indicator Data'!A77</f>
        <v>Multiple crises in Mongolia</v>
      </c>
      <c r="B80" s="173" t="str">
        <f>'Crisis Indicator Data'!B77</f>
        <v>Other seasonal event,Floods</v>
      </c>
      <c r="C80" s="173" t="str">
        <f>'Crisis Indicator Data'!C77</f>
        <v>MNG001</v>
      </c>
      <c r="D80" s="173" t="str">
        <f>'Crisis Indicator Data'!D77</f>
        <v>Mongolia</v>
      </c>
      <c r="E80" s="174" t="str">
        <f>'Crisis Indicator Data'!E77</f>
        <v>MNG</v>
      </c>
      <c r="F80" s="168">
        <f>IF('Crisis Indicator Data'!F77="x","x",IF(LOG('Crisis Indicator Data'!F77)&lt;F$4,0,IF(LOG('Crisis Indicator Data'!F77)&gt;F$3,5,ROUND(5-(F$3-LOG('Crisis Indicator Data'!F77))/(F$3-F$4)*5,1))))</f>
        <v>5</v>
      </c>
      <c r="G80" s="165">
        <f>IF('Crisis Indicator Data'!F77="x","x",IF(LEN(E80)&gt;3,('Crisis Indicator Data'!F77/VLOOKUP('Impact of the crisis'!$C80,'Regional Crises'!$B$1:$R$66,4,FALSE)),'Crisis Indicator Data'!F77/VLOOKUP('Impact of the crisis'!$E80,'Country Indicator Data'!$B$4:$P$300,15,FALSE)))</f>
        <v>0.81406575864466124</v>
      </c>
      <c r="H80" s="147">
        <f t="shared" si="26"/>
        <v>4.0999999999999996</v>
      </c>
      <c r="I80" s="147">
        <f t="shared" si="27"/>
        <v>4.55</v>
      </c>
      <c r="J80" s="147">
        <f>IF('Crisis Indicator Data'!G77="x","x",IF(LOG('Crisis Indicator Data'!G77)&lt;J$4,0,IF(LOG('Crisis Indicator Data'!G77)&gt;J$3,5,ROUND(5-(J$3-LOG('Crisis Indicator Data'!G77))/(J$3-J$4)*5,1))))</f>
        <v>1.2</v>
      </c>
      <c r="K80" s="165">
        <f>IF('Crisis Indicator Data'!G77="x","x",IF(LEN(E80)&gt;3,('Crisis Indicator Data'!G77/VLOOKUP('Impact of the crisis'!$C80,'Regional Crises'!$B$1:$R$66,5,FALSE)),'Crisis Indicator Data'!G77/VLOOKUP('Impact of the crisis'!$E80,'Country Indicator Data'!$B$4:$P$300,14,FALSE)))</f>
        <v>0.73099781044729439</v>
      </c>
      <c r="L80" s="147">
        <f t="shared" si="28"/>
        <v>3.6</v>
      </c>
      <c r="M80" s="147">
        <f t="shared" si="29"/>
        <v>2.4</v>
      </c>
      <c r="N80" s="147">
        <f t="shared" si="30"/>
        <v>3.7</v>
      </c>
      <c r="O80" s="147">
        <f>IF('Crisis Indicator Data'!H77="x","x",IF('Crisis Indicator Data'!H77=0,0,IF(LOG('Crisis Indicator Data'!H77)&lt;O$4,0,IF(LOG('Crisis Indicator Data'!H77)&gt;O$3,5,ROUND(5-(O$3-LOG('Crisis Indicator Data'!H77))/(O$3-O$4)*5,1)))))</f>
        <v>2.4</v>
      </c>
      <c r="P80" s="165">
        <f>IF('Crisis Indicator Data'!H77="x","x",'Crisis Indicator Data'!H77/'Crisis Indicator Data'!G77)</f>
        <v>0.34916559691912707</v>
      </c>
      <c r="Q80" s="147">
        <f t="shared" si="31"/>
        <v>1.7</v>
      </c>
      <c r="R80" s="147">
        <f t="shared" si="32"/>
        <v>2.0499999999999998</v>
      </c>
      <c r="S80" s="147">
        <f>IF('Crisis Indicator Data'!I77="x","x",IF('Crisis Indicator Data'!I77=0,0,IF(LOG('Crisis Indicator Data'!I77)&lt;S$4,0,IF(LOG('Crisis Indicator Data'!I77)&gt;S$3,5,ROUND(5-(S$3-LOG('Crisis Indicator Data'!I77))/(S$3-S$4)*5,1)))))</f>
        <v>1.9</v>
      </c>
      <c r="T80" s="165">
        <f>IF('Crisis Indicator Data'!H77="x","x",IF('Crisis Indicator Data'!I77="x","x",'Crisis Indicator Data'!I77/'Crisis Indicator Data'!H77))</f>
        <v>2.4509803921568627E-2</v>
      </c>
      <c r="U80" s="147">
        <f t="shared" si="33"/>
        <v>0.8</v>
      </c>
      <c r="V80" s="147">
        <f t="shared" si="34"/>
        <v>1.4</v>
      </c>
      <c r="W80" s="147">
        <f>IF('Crisis Indicator Data'!L77="x","x",IF('Crisis Indicator Data'!L77=0,0,IF(LOG('Crisis Indicator Data'!L77)&lt;W$4,0,IF(LOG('Crisis Indicator Data'!L77)&gt;W$3,5,ROUND(5-(W$3-LOG('Crisis Indicator Data'!L77))/(W$3-W$4)*5,1)))))</f>
        <v>0</v>
      </c>
      <c r="X80" s="166">
        <f>IF(OR('Crisis Indicator Data'!L77="x",'Crisis Indicator Data'!H77="x"),"x",'Crisis Indicator Data'!L77/'Crisis Indicator Data'!H77)</f>
        <v>1.2254901960784314E-6</v>
      </c>
      <c r="Y80" s="147">
        <f t="shared" si="35"/>
        <v>0.1</v>
      </c>
      <c r="Z80" s="147">
        <f t="shared" si="36"/>
        <v>0.1</v>
      </c>
      <c r="AA80" s="147">
        <f t="shared" si="37"/>
        <v>0.8</v>
      </c>
      <c r="AB80" s="167">
        <f t="shared" si="38"/>
        <v>1.5</v>
      </c>
    </row>
    <row r="81" spans="1:28" x14ac:dyDescent="0.25">
      <c r="A81" s="172" t="str">
        <f>'Crisis Indicator Data'!A78</f>
        <v>Dzud in Mongolia</v>
      </c>
      <c r="B81" s="173" t="str">
        <f>'Crisis Indicator Data'!B78</f>
        <v>Other seasonal event</v>
      </c>
      <c r="C81" s="173" t="str">
        <f>'Crisis Indicator Data'!C78</f>
        <v>MNG002</v>
      </c>
      <c r="D81" s="173" t="str">
        <f>'Crisis Indicator Data'!D78</f>
        <v>Mongolia</v>
      </c>
      <c r="E81" s="174" t="str">
        <f>'Crisis Indicator Data'!E78</f>
        <v>MNG</v>
      </c>
      <c r="F81" s="168">
        <f>IF('Crisis Indicator Data'!F78="x","x",IF(LOG('Crisis Indicator Data'!F78)&lt;F$4,0,IF(LOG('Crisis Indicator Data'!F78)&gt;F$3,5,ROUND(5-(F$3-LOG('Crisis Indicator Data'!F78))/(F$3-F$4)*5,1))))</f>
        <v>5</v>
      </c>
      <c r="G81" s="165">
        <f>IF('Crisis Indicator Data'!F78="x","x",IF(LEN(E81)&gt;3,('Crisis Indicator Data'!F78/VLOOKUP('Impact of the crisis'!$C81,'Regional Crises'!$B$1:$R$66,4,FALSE)),'Crisis Indicator Data'!F78/VLOOKUP('Impact of the crisis'!$E81,'Country Indicator Data'!$B$4:$P$300,15,FALSE)))</f>
        <v>0.81104044903318828</v>
      </c>
      <c r="H81" s="147">
        <f t="shared" si="26"/>
        <v>4</v>
      </c>
      <c r="I81" s="147">
        <f t="shared" si="27"/>
        <v>4.5</v>
      </c>
      <c r="J81" s="147">
        <f>IF('Crisis Indicator Data'!G78="x","x",IF(LOG('Crisis Indicator Data'!G78)&lt;J$4,0,IF(LOG('Crisis Indicator Data'!G78)&gt;J$3,5,ROUND(5-(J$3-LOG('Crisis Indicator Data'!G78))/(J$3-J$4)*5,1))))</f>
        <v>0</v>
      </c>
      <c r="K81" s="165">
        <f>IF('Crisis Indicator Data'!G78="x","x",IF(LEN(E81)&gt;3,('Crisis Indicator Data'!G78/VLOOKUP('Impact of the crisis'!$C81,'Regional Crises'!$B$1:$R$66,5,FALSE)),'Crisis Indicator Data'!G78/VLOOKUP('Impact of the crisis'!$E81,'Country Indicator Data'!$B$4:$P$300,14,FALSE)))</f>
        <v>0.27244291523303099</v>
      </c>
      <c r="L81" s="147">
        <f t="shared" si="28"/>
        <v>1.3</v>
      </c>
      <c r="M81" s="147">
        <f t="shared" si="29"/>
        <v>0.65</v>
      </c>
      <c r="N81" s="147">
        <f t="shared" si="30"/>
        <v>3.1</v>
      </c>
      <c r="O81" s="147">
        <f>IF('Crisis Indicator Data'!H78="x","x",IF('Crisis Indicator Data'!H78=0,0,IF(LOG('Crisis Indicator Data'!H78)&lt;O$4,0,IF(LOG('Crisis Indicator Data'!H78)&gt;O$3,5,ROUND(5-(O$3-LOG('Crisis Indicator Data'!H78))/(O$3-O$4)*5,1)))))</f>
        <v>2.2000000000000002</v>
      </c>
      <c r="P81" s="165">
        <f>IF('Crisis Indicator Data'!H78="x","x",'Crisis Indicator Data'!H78/'Crisis Indicator Data'!G78)</f>
        <v>0.78989667049368539</v>
      </c>
      <c r="Q81" s="147">
        <f t="shared" si="31"/>
        <v>3.9</v>
      </c>
      <c r="R81" s="147">
        <f t="shared" si="32"/>
        <v>3.05</v>
      </c>
      <c r="S81" s="147">
        <f>IF('Crisis Indicator Data'!I78="x","x",IF('Crisis Indicator Data'!I78=0,0,IF(LOG('Crisis Indicator Data'!I78)&lt;S$4,0,IF(LOG('Crisis Indicator Data'!I78)&gt;S$3,5,ROUND(5-(S$3-LOG('Crisis Indicator Data'!I78))/(S$3-S$4)*5,1)))))</f>
        <v>0</v>
      </c>
      <c r="T81" s="165">
        <f>IF('Crisis Indicator Data'!H78="x","x",IF('Crisis Indicator Data'!I78="x","x",'Crisis Indicator Data'!I78/'Crisis Indicator Data'!H78))</f>
        <v>0</v>
      </c>
      <c r="U81" s="147">
        <f t="shared" si="33"/>
        <v>0</v>
      </c>
      <c r="V81" s="147">
        <f t="shared" si="34"/>
        <v>0</v>
      </c>
      <c r="W81" s="147">
        <f>IF('Crisis Indicator Data'!L78="x","x",IF('Crisis Indicator Data'!L78=0,0,IF(LOG('Crisis Indicator Data'!L78)&lt;W$4,0,IF(LOG('Crisis Indicator Data'!L78)&gt;W$3,5,ROUND(5-(W$3-LOG('Crisis Indicator Data'!L78))/(W$3-W$4)*5,1)))))</f>
        <v>0</v>
      </c>
      <c r="X81" s="166">
        <f>IF(OR('Crisis Indicator Data'!L78="x",'Crisis Indicator Data'!H78="x"),"x",'Crisis Indicator Data'!L78/'Crisis Indicator Data'!H78)</f>
        <v>1.4534883720930232E-6</v>
      </c>
      <c r="Y81" s="147">
        <f t="shared" si="35"/>
        <v>0.1</v>
      </c>
      <c r="Z81" s="147">
        <f t="shared" si="36"/>
        <v>0.1</v>
      </c>
      <c r="AA81" s="147">
        <f t="shared" si="37"/>
        <v>0.1</v>
      </c>
      <c r="AB81" s="167">
        <f t="shared" si="38"/>
        <v>1.8</v>
      </c>
    </row>
    <row r="82" spans="1:28" x14ac:dyDescent="0.25">
      <c r="A82" s="172" t="str">
        <f>'Crisis Indicator Data'!A79</f>
        <v>Floods in Ulaanbaatar</v>
      </c>
      <c r="B82" s="173" t="str">
        <f>'Crisis Indicator Data'!B79</f>
        <v>Floods</v>
      </c>
      <c r="C82" s="173" t="str">
        <f>'Crisis Indicator Data'!C79</f>
        <v>MNG003</v>
      </c>
      <c r="D82" s="173" t="str">
        <f>'Crisis Indicator Data'!D79</f>
        <v>Mongolia</v>
      </c>
      <c r="E82" s="174" t="str">
        <f>'Crisis Indicator Data'!E79</f>
        <v>MNG</v>
      </c>
      <c r="F82" s="168">
        <f>IF('Crisis Indicator Data'!F79="x","x",IF(LOG('Crisis Indicator Data'!F79)&lt;F$4,0,IF(LOG('Crisis Indicator Data'!F79)&gt;F$3,5,ROUND(5-(F$3-LOG('Crisis Indicator Data'!F79))/(F$3-F$4)*5,1))))</f>
        <v>1.1000000000000001</v>
      </c>
      <c r="G82" s="165">
        <f>IF('Crisis Indicator Data'!F79="x","x",IF(LEN(E82)&gt;3,('Crisis Indicator Data'!F79/VLOOKUP('Impact of the crisis'!$C82,'Regional Crises'!$B$1:$R$66,4,FALSE)),'Crisis Indicator Data'!F79/VLOOKUP('Impact of the crisis'!$E82,'Country Indicator Data'!$B$4:$P$300,15,FALSE)))</f>
        <v>3.0253096114730041E-3</v>
      </c>
      <c r="H82" s="147">
        <f t="shared" si="26"/>
        <v>0</v>
      </c>
      <c r="I82" s="147">
        <f t="shared" si="27"/>
        <v>0.55000000000000004</v>
      </c>
      <c r="J82" s="147">
        <f>IF('Crisis Indicator Data'!G79="x","x",IF(LOG('Crisis Indicator Data'!G79)&lt;J$4,0,IF(LOG('Crisis Indicator Data'!G79)&gt;J$3,5,ROUND(5-(J$3-LOG('Crisis Indicator Data'!G79))/(J$3-J$4)*5,1))))</f>
        <v>0.6</v>
      </c>
      <c r="K82" s="165">
        <f>IF('Crisis Indicator Data'!G79="x","x",IF(LEN(E82)&gt;3,('Crisis Indicator Data'!G79/VLOOKUP('Impact of the crisis'!$C82,'Regional Crises'!$B$1:$R$66,5,FALSE)),'Crisis Indicator Data'!G79/VLOOKUP('Impact of the crisis'!$E82,'Country Indicator Data'!$B$4:$P$300,14,FALSE)))</f>
        <v>0.45855489521426335</v>
      </c>
      <c r="L82" s="147">
        <f t="shared" si="28"/>
        <v>2.2999999999999998</v>
      </c>
      <c r="M82" s="147">
        <f t="shared" si="29"/>
        <v>1.45</v>
      </c>
      <c r="N82" s="147">
        <f t="shared" si="30"/>
        <v>1</v>
      </c>
      <c r="O82" s="147">
        <f>IF('Crisis Indicator Data'!H79="x","x",IF('Crisis Indicator Data'!H79=0,0,IF(LOG('Crisis Indicator Data'!H79)&lt;O$4,0,IF(LOG('Crisis Indicator Data'!H79)&gt;O$3,5,ROUND(5-(O$3-LOG('Crisis Indicator Data'!H79))/(O$3-O$4)*5,1)))))</f>
        <v>1</v>
      </c>
      <c r="P82" s="165">
        <f>IF('Crisis Indicator Data'!H79="x","x",'Crisis Indicator Data'!H79/'Crisis Indicator Data'!G79)</f>
        <v>8.7312414733969987E-2</v>
      </c>
      <c r="Q82" s="147">
        <f t="shared" si="31"/>
        <v>0.4</v>
      </c>
      <c r="R82" s="147">
        <f t="shared" si="32"/>
        <v>0.7</v>
      </c>
      <c r="S82" s="147">
        <f>IF('Crisis Indicator Data'!I79="x","x",IF('Crisis Indicator Data'!I79=0,0,IF(LOG('Crisis Indicator Data'!I79)&lt;S$4,0,IF(LOG('Crisis Indicator Data'!I79)&gt;S$3,5,ROUND(5-(S$3-LOG('Crisis Indicator Data'!I79))/(S$3-S$4)*5,1)))))</f>
        <v>1.9</v>
      </c>
      <c r="T82" s="165">
        <f>IF('Crisis Indicator Data'!H79="x","x",IF('Crisis Indicator Data'!I79="x","x",'Crisis Indicator Data'!I79/'Crisis Indicator Data'!H79))</f>
        <v>0.15625</v>
      </c>
      <c r="U82" s="147">
        <f t="shared" si="33"/>
        <v>5</v>
      </c>
      <c r="V82" s="147">
        <f t="shared" si="34"/>
        <v>3.5</v>
      </c>
      <c r="W82" s="147">
        <f>IF('Crisis Indicator Data'!L79="x","x",IF('Crisis Indicator Data'!L79=0,0,IF(LOG('Crisis Indicator Data'!L79)&lt;W$4,0,IF(LOG('Crisis Indicator Data'!L79)&gt;W$3,5,ROUND(5-(W$3-LOG('Crisis Indicator Data'!L79))/(W$3-W$4)*5,1)))))</f>
        <v>0</v>
      </c>
      <c r="X82" s="166">
        <f>IF(OR('Crisis Indicator Data'!L79="x",'Crisis Indicator Data'!H79="x"),"x",'Crisis Indicator Data'!L79/'Crisis Indicator Data'!H79)</f>
        <v>0</v>
      </c>
      <c r="Y82" s="147">
        <f t="shared" si="35"/>
        <v>0</v>
      </c>
      <c r="Z82" s="147">
        <f t="shared" si="36"/>
        <v>0</v>
      </c>
      <c r="AA82" s="147">
        <f t="shared" si="37"/>
        <v>2.1</v>
      </c>
      <c r="AB82" s="167">
        <f t="shared" si="38"/>
        <v>1.5</v>
      </c>
    </row>
    <row r="83" spans="1:28" x14ac:dyDescent="0.25">
      <c r="A83" s="172" t="str">
        <f>'Crisis Indicator Data'!A80</f>
        <v>Multiple Crises in Mozambique</v>
      </c>
      <c r="B83" s="173" t="str">
        <f>'Crisis Indicator Data'!B80</f>
        <v>Conflict,Displacement,Cyclone</v>
      </c>
      <c r="C83" s="173" t="str">
        <f>'Crisis Indicator Data'!C80</f>
        <v>MOZ001</v>
      </c>
      <c r="D83" s="173" t="str">
        <f>'Crisis Indicator Data'!D80</f>
        <v>Mozambique</v>
      </c>
      <c r="E83" s="174" t="str">
        <f>'Crisis Indicator Data'!E80</f>
        <v>MOZ</v>
      </c>
      <c r="F83" s="168">
        <f>IF('Crisis Indicator Data'!F80="x","x",IF(LOG('Crisis Indicator Data'!F80)&lt;F$4,0,IF(LOG('Crisis Indicator Data'!F80)&gt;F$3,5,ROUND(5-(F$3-LOG('Crisis Indicator Data'!F80))/(F$3-F$4)*5,1))))</f>
        <v>4.8</v>
      </c>
      <c r="G83" s="165">
        <f>IF('Crisis Indicator Data'!F80="x","x",IF(LEN(E83)&gt;3,('Crisis Indicator Data'!F80/VLOOKUP('Impact of the crisis'!$C83,'Regional Crises'!$B$1:$R$66,4,FALSE)),'Crisis Indicator Data'!F80/VLOOKUP('Impact of the crisis'!$E83,'Country Indicator Data'!$B$4:$P$300,15,FALSE)))</f>
        <v>1</v>
      </c>
      <c r="H83" s="147">
        <f t="shared" si="26"/>
        <v>5</v>
      </c>
      <c r="I83" s="147">
        <f t="shared" si="27"/>
        <v>4.9000000000000004</v>
      </c>
      <c r="J83" s="147">
        <f>IF('Crisis Indicator Data'!G80="x","x",IF(LOG('Crisis Indicator Data'!G80)&lt;J$4,0,IF(LOG('Crisis Indicator Data'!G80)&gt;J$3,5,ROUND(5-(J$3-LOG('Crisis Indicator Data'!G80))/(J$3-J$4)*5,1))))</f>
        <v>5</v>
      </c>
      <c r="K83" s="165">
        <f>IF('Crisis Indicator Data'!G80="x","x",IF(LEN(E83)&gt;3,('Crisis Indicator Data'!G80/VLOOKUP('Impact of the crisis'!$C83,'Regional Crises'!$B$1:$R$66,5,FALSE)),'Crisis Indicator Data'!G80/VLOOKUP('Impact of the crisis'!$E83,'Country Indicator Data'!$B$4:$P$300,14,FALSE)))</f>
        <v>1</v>
      </c>
      <c r="L83" s="147">
        <f t="shared" si="28"/>
        <v>5</v>
      </c>
      <c r="M83" s="147">
        <f t="shared" si="29"/>
        <v>5</v>
      </c>
      <c r="N83" s="147">
        <f t="shared" si="30"/>
        <v>5</v>
      </c>
      <c r="O83" s="147">
        <f>IF('Crisis Indicator Data'!H80="x","x",IF('Crisis Indicator Data'!H80=0,0,IF(LOG('Crisis Indicator Data'!H80)&lt;O$4,0,IF(LOG('Crisis Indicator Data'!H80)&gt;O$3,5,ROUND(5-(O$3-LOG('Crisis Indicator Data'!H80))/(O$3-O$4)*5,1)))))</f>
        <v>4.3</v>
      </c>
      <c r="P83" s="165">
        <f>IF('Crisis Indicator Data'!H80="x","x",'Crisis Indicator Data'!H80/'Crisis Indicator Data'!G80)</f>
        <v>0.38001482579688656</v>
      </c>
      <c r="Q83" s="147">
        <f t="shared" si="31"/>
        <v>1.9</v>
      </c>
      <c r="R83" s="147">
        <f t="shared" si="32"/>
        <v>3.0999999999999996</v>
      </c>
      <c r="S83" s="147">
        <f>IF('Crisis Indicator Data'!I80="x","x",IF('Crisis Indicator Data'!I80=0,0,IF(LOG('Crisis Indicator Data'!I80)&lt;S$4,0,IF(LOG('Crisis Indicator Data'!I80)&gt;S$3,5,ROUND(5-(S$3-LOG('Crisis Indicator Data'!I80))/(S$3-S$4)*5,1)))))</f>
        <v>4.3</v>
      </c>
      <c r="T83" s="165">
        <f>IF('Crisis Indicator Data'!H80="x","x",IF('Crisis Indicator Data'!I80="x","x",'Crisis Indicator Data'!I80/'Crisis Indicator Data'!H80))</f>
        <v>7.5842696629213488E-2</v>
      </c>
      <c r="U83" s="147">
        <f t="shared" si="33"/>
        <v>2.5</v>
      </c>
      <c r="V83" s="147">
        <f t="shared" si="34"/>
        <v>3.4</v>
      </c>
      <c r="W83" s="147">
        <f>IF('Crisis Indicator Data'!L80="x","x",IF('Crisis Indicator Data'!L80=0,0,IF(LOG('Crisis Indicator Data'!L80)&lt;W$4,0,IF(LOG('Crisis Indicator Data'!L80)&gt;W$3,5,ROUND(5-(W$3-LOG('Crisis Indicator Data'!L80))/(W$3-W$4)*5,1)))))</f>
        <v>3.6</v>
      </c>
      <c r="X83" s="166">
        <f>IF(OR('Crisis Indicator Data'!L80="x",'Crisis Indicator Data'!H80="x"),"x",'Crisis Indicator Data'!L80/'Crisis Indicator Data'!H80)</f>
        <v>2.4188514357053683E-5</v>
      </c>
      <c r="Y83" s="147">
        <f t="shared" si="35"/>
        <v>1.2</v>
      </c>
      <c r="Z83" s="147">
        <f t="shared" si="36"/>
        <v>2.4</v>
      </c>
      <c r="AA83" s="147">
        <f t="shared" si="37"/>
        <v>2.9</v>
      </c>
      <c r="AB83" s="167">
        <f t="shared" si="38"/>
        <v>3</v>
      </c>
    </row>
    <row r="84" spans="1:28" x14ac:dyDescent="0.25">
      <c r="A84" s="172" t="str">
        <f>'Crisis Indicator Data'!A81</f>
        <v>Cabo Delgado Islamist Insurgency</v>
      </c>
      <c r="B84" s="173" t="str">
        <f>'Crisis Indicator Data'!B81</f>
        <v>Conflict,Displacement</v>
      </c>
      <c r="C84" s="173" t="str">
        <f>'Crisis Indicator Data'!C81</f>
        <v>MOZ004</v>
      </c>
      <c r="D84" s="173" t="str">
        <f>'Crisis Indicator Data'!D81</f>
        <v>Mozambique</v>
      </c>
      <c r="E84" s="174" t="str">
        <f>'Crisis Indicator Data'!E81</f>
        <v>MOZ</v>
      </c>
      <c r="F84" s="168">
        <f>IF('Crisis Indicator Data'!F81="x","x",IF(LOG('Crisis Indicator Data'!F81)&lt;F$4,0,IF(LOG('Crisis Indicator Data'!F81)&gt;F$3,5,ROUND(5-(F$3-LOG('Crisis Indicator Data'!F81))/(F$3-F$4)*5,1))))</f>
        <v>4.0999999999999996</v>
      </c>
      <c r="G84" s="165">
        <f>IF('Crisis Indicator Data'!F81="x","x",IF(LEN(E84)&gt;3,('Crisis Indicator Data'!F81/VLOOKUP('Impact of the crisis'!$C84,'Regional Crises'!$B$1:$R$66,4,FALSE)),'Crisis Indicator Data'!F81/VLOOKUP('Impact of the crisis'!$E84,'Country Indicator Data'!$B$4:$P$300,15,FALSE)))</f>
        <v>0.35684401943080951</v>
      </c>
      <c r="H84" s="147">
        <f t="shared" si="26"/>
        <v>1.7</v>
      </c>
      <c r="I84" s="147">
        <f t="shared" si="27"/>
        <v>2.9</v>
      </c>
      <c r="J84" s="147">
        <f>IF('Crisis Indicator Data'!G81="x","x",IF(LOG('Crisis Indicator Data'!G81)&lt;J$4,0,IF(LOG('Crisis Indicator Data'!G81)&gt;J$3,5,ROUND(5-(J$3-LOG('Crisis Indicator Data'!G81))/(J$3-J$4)*5,1))))</f>
        <v>3.5</v>
      </c>
      <c r="K84" s="165">
        <f>IF('Crisis Indicator Data'!G81="x","x",IF(LEN(E84)&gt;3,('Crisis Indicator Data'!G81/VLOOKUP('Impact of the crisis'!$C84,'Regional Crises'!$B$1:$R$66,5,FALSE)),'Crisis Indicator Data'!G81/VLOOKUP('Impact of the crisis'!$E84,'Country Indicator Data'!$B$4:$P$300,14,FALSE)))</f>
        <v>0.34348406226834693</v>
      </c>
      <c r="L84" s="147">
        <f t="shared" si="28"/>
        <v>1.7</v>
      </c>
      <c r="M84" s="147">
        <f t="shared" si="29"/>
        <v>2.6</v>
      </c>
      <c r="N84" s="147">
        <f t="shared" si="30"/>
        <v>2.8</v>
      </c>
      <c r="O84" s="147">
        <f>IF('Crisis Indicator Data'!H81="x","x",IF('Crisis Indicator Data'!H81=0,0,IF(LOG('Crisis Indicator Data'!H81)&lt;O$4,0,IF(LOG('Crisis Indicator Data'!H81)&gt;O$3,5,ROUND(5-(O$3-LOG('Crisis Indicator Data'!H81))/(O$3-O$4)*5,1)))))</f>
        <v>4.3</v>
      </c>
      <c r="P84" s="165">
        <f>IF('Crisis Indicator Data'!H81="x","x",'Crisis Indicator Data'!H81/'Crisis Indicator Data'!G81)</f>
        <v>1</v>
      </c>
      <c r="Q84" s="147">
        <f t="shared" si="31"/>
        <v>5</v>
      </c>
      <c r="R84" s="147">
        <f t="shared" si="32"/>
        <v>4.6500000000000004</v>
      </c>
      <c r="S84" s="147">
        <f>IF('Crisis Indicator Data'!I81="x","x",IF('Crisis Indicator Data'!I81=0,0,IF(LOG('Crisis Indicator Data'!I81)&lt;S$4,0,IF(LOG('Crisis Indicator Data'!I81)&gt;S$3,5,ROUND(5-(S$3-LOG('Crisis Indicator Data'!I81))/(S$3-S$4)*5,1)))))</f>
        <v>4.2</v>
      </c>
      <c r="T84" s="165">
        <f>IF('Crisis Indicator Data'!H81="x","x",IF('Crisis Indicator Data'!I81="x","x",'Crisis Indicator Data'!I81/'Crisis Indicator Data'!H81))</f>
        <v>7.8988259668508282E-2</v>
      </c>
      <c r="U84" s="147">
        <f t="shared" si="33"/>
        <v>2.6</v>
      </c>
      <c r="V84" s="147">
        <f t="shared" si="34"/>
        <v>3.4</v>
      </c>
      <c r="W84" s="147">
        <f>IF('Crisis Indicator Data'!L81="x","x",IF('Crisis Indicator Data'!L81=0,0,IF(LOG('Crisis Indicator Data'!L81)&lt;W$4,0,IF(LOG('Crisis Indicator Data'!L81)&gt;W$3,5,ROUND(5-(W$3-LOG('Crisis Indicator Data'!L81))/(W$3-W$4)*5,1)))))</f>
        <v>3</v>
      </c>
      <c r="X84" s="166">
        <f>IF(OR('Crisis Indicator Data'!L81="x",'Crisis Indicator Data'!H81="x"),"x",'Crisis Indicator Data'!L81/'Crisis Indicator Data'!H81)</f>
        <v>1.0100138121546962E-5</v>
      </c>
      <c r="Y84" s="147">
        <f t="shared" si="35"/>
        <v>0.5</v>
      </c>
      <c r="Z84" s="147">
        <f t="shared" si="36"/>
        <v>1.8</v>
      </c>
      <c r="AA84" s="147">
        <f t="shared" si="37"/>
        <v>2.7</v>
      </c>
      <c r="AB84" s="167">
        <f t="shared" si="38"/>
        <v>3.9</v>
      </c>
    </row>
    <row r="85" spans="1:28" x14ac:dyDescent="0.25">
      <c r="A85" s="172" t="str">
        <f>'Crisis Indicator Data'!A82</f>
        <v>Floods in Maputo province in Mozambique</v>
      </c>
      <c r="B85" s="173" t="str">
        <f>'Crisis Indicator Data'!B82</f>
        <v>Floods</v>
      </c>
      <c r="C85" s="173" t="str">
        <f>'Crisis Indicator Data'!C82</f>
        <v>MOZ009</v>
      </c>
      <c r="D85" s="173" t="str">
        <f>'Crisis Indicator Data'!D82</f>
        <v>Mozambique</v>
      </c>
      <c r="E85" s="174" t="str">
        <f>'Crisis Indicator Data'!E82</f>
        <v>MOZ</v>
      </c>
      <c r="F85" s="168">
        <f>IF('Crisis Indicator Data'!F82="x","x",IF(LOG('Crisis Indicator Data'!F82)&lt;F$4,0,IF(LOG('Crisis Indicator Data'!F82)&gt;F$3,5,ROUND(5-(F$3-LOG('Crisis Indicator Data'!F82))/(F$3-F$4)*5,1))))</f>
        <v>2.2999999999999998</v>
      </c>
      <c r="G85" s="165">
        <f>IF('Crisis Indicator Data'!F82="x","x",IF(LEN(E85)&gt;3,('Crisis Indicator Data'!F82/VLOOKUP('Impact of the crisis'!$C85,'Regional Crises'!$B$1:$R$66,4,FALSE)),'Crisis Indicator Data'!F82/VLOOKUP('Impact of the crisis'!$E85,'Country Indicator Data'!$B$4:$P$300,15,FALSE)))</f>
        <v>2.9297540629212339E-2</v>
      </c>
      <c r="H85" s="147">
        <f t="shared" si="26"/>
        <v>0</v>
      </c>
      <c r="I85" s="147">
        <f t="shared" si="27"/>
        <v>1.1499999999999999</v>
      </c>
      <c r="J85" s="147">
        <f>IF('Crisis Indicator Data'!G82="x","x",IF(LOG('Crisis Indicator Data'!G82)&lt;J$4,0,IF(LOG('Crisis Indicator Data'!G82)&gt;J$3,5,ROUND(5-(J$3-LOG('Crisis Indicator Data'!G82))/(J$3-J$4)*5,1))))</f>
        <v>1.7</v>
      </c>
      <c r="K85" s="165">
        <f>IF('Crisis Indicator Data'!G82="x","x",IF(LEN(E85)&gt;3,('Crisis Indicator Data'!G82/VLOOKUP('Impact of the crisis'!$C85,'Regional Crises'!$B$1:$R$66,5,FALSE)),'Crisis Indicator Data'!G82/VLOOKUP('Impact of the crisis'!$E85,'Country Indicator Data'!$B$4:$P$300,14,FALSE)))</f>
        <v>9.9095626389918465E-2</v>
      </c>
      <c r="L85" s="147">
        <f t="shared" si="28"/>
        <v>0.4</v>
      </c>
      <c r="M85" s="147">
        <f t="shared" si="29"/>
        <v>1.05</v>
      </c>
      <c r="N85" s="147">
        <f t="shared" si="30"/>
        <v>1.1000000000000001</v>
      </c>
      <c r="O85" s="147">
        <f>IF('Crisis Indicator Data'!H82="x","x",IF('Crisis Indicator Data'!H82=0,0,IF(LOG('Crisis Indicator Data'!H82)&lt;O$4,0,IF(LOG('Crisis Indicator Data'!H82)&gt;O$3,5,ROUND(5-(O$3-LOG('Crisis Indicator Data'!H82))/(O$3-O$4)*5,1)))))</f>
        <v>0</v>
      </c>
      <c r="P85" s="165">
        <f>IF('Crisis Indicator Data'!H82="x","x",'Crisis Indicator Data'!H82/'Crisis Indicator Data'!G82)</f>
        <v>9.5751047277079591E-3</v>
      </c>
      <c r="Q85" s="147">
        <f t="shared" si="31"/>
        <v>0</v>
      </c>
      <c r="R85" s="147">
        <f t="shared" si="32"/>
        <v>0</v>
      </c>
      <c r="S85" s="147">
        <f>IF('Crisis Indicator Data'!I82="x","x",IF('Crisis Indicator Data'!I82=0,0,IF(LOG('Crisis Indicator Data'!I82)&lt;S$4,0,IF(LOG('Crisis Indicator Data'!I82)&gt;S$3,5,ROUND(5-(S$3-LOG('Crisis Indicator Data'!I82))/(S$3-S$4)*5,1)))))</f>
        <v>1.8</v>
      </c>
      <c r="T85" s="165">
        <f>IF('Crisis Indicator Data'!H82="x","x",IF('Crisis Indicator Data'!I82="x","x",'Crisis Indicator Data'!I82/'Crisis Indicator Data'!H82))</f>
        <v>0.53125</v>
      </c>
      <c r="U85" s="147">
        <f t="shared" si="33"/>
        <v>5</v>
      </c>
      <c r="V85" s="147">
        <f t="shared" si="34"/>
        <v>3.4</v>
      </c>
      <c r="W85" s="147">
        <f>IF('Crisis Indicator Data'!L82="x","x",IF('Crisis Indicator Data'!L82=0,0,IF(LOG('Crisis Indicator Data'!L82)&lt;W$4,0,IF(LOG('Crisis Indicator Data'!L82)&gt;W$3,5,ROUND(5-(W$3-LOG('Crisis Indicator Data'!L82))/(W$3-W$4)*5,1)))))</f>
        <v>1.4</v>
      </c>
      <c r="X85" s="166">
        <f>IF(OR('Crisis Indicator Data'!L82="x",'Crisis Indicator Data'!H82="x"),"x",'Crisis Indicator Data'!L82/'Crisis Indicator Data'!H82)</f>
        <v>3.1250000000000001E-4</v>
      </c>
      <c r="Y85" s="147">
        <f t="shared" si="35"/>
        <v>5</v>
      </c>
      <c r="Z85" s="147">
        <f t="shared" si="36"/>
        <v>3.2</v>
      </c>
      <c r="AA85" s="147">
        <f t="shared" si="37"/>
        <v>3.3</v>
      </c>
      <c r="AB85" s="167">
        <f t="shared" si="38"/>
        <v>2</v>
      </c>
    </row>
    <row r="86" spans="1:28" x14ac:dyDescent="0.25">
      <c r="A86" s="172" t="str">
        <f>'Crisis Indicator Data'!A83</f>
        <v>Tropical Cyclone Freddy in Mozambique</v>
      </c>
      <c r="B86" s="173" t="str">
        <f>'Crisis Indicator Data'!B83</f>
        <v>Cyclone</v>
      </c>
      <c r="C86" s="173" t="str">
        <f>'Crisis Indicator Data'!C83</f>
        <v>MOZ010</v>
      </c>
      <c r="D86" s="173" t="str">
        <f>'Crisis Indicator Data'!D83</f>
        <v>Mozambique</v>
      </c>
      <c r="E86" s="174" t="str">
        <f>'Crisis Indicator Data'!E83</f>
        <v>MOZ</v>
      </c>
      <c r="F86" s="168">
        <f>IF('Crisis Indicator Data'!F83="x","x",IF(LOG('Crisis Indicator Data'!F83)&lt;F$4,0,IF(LOG('Crisis Indicator Data'!F83)&gt;F$3,5,ROUND(5-(F$3-LOG('Crisis Indicator Data'!F83))/(F$3-F$4)*5,1))))</f>
        <v>4.5999999999999996</v>
      </c>
      <c r="G86" s="165">
        <f>IF('Crisis Indicator Data'!F83="x","x",IF(LEN(E86)&gt;3,('Crisis Indicator Data'!F83/VLOOKUP('Impact of the crisis'!$C86,'Regional Crises'!$B$1:$R$66,4,FALSE)),'Crisis Indicator Data'!F83/VLOOKUP('Impact of the crisis'!$E86,'Country Indicator Data'!$B$4:$P$300,15,FALSE)))</f>
        <v>0.76153513568503772</v>
      </c>
      <c r="H86" s="147">
        <f t="shared" si="26"/>
        <v>3.8</v>
      </c>
      <c r="I86" s="147">
        <f t="shared" si="27"/>
        <v>4.1999999999999993</v>
      </c>
      <c r="J86" s="147">
        <f>IF('Crisis Indicator Data'!G83="x","x",IF(LOG('Crisis Indicator Data'!G83)&lt;J$4,0,IF(LOG('Crisis Indicator Data'!G83)&gt;J$3,5,ROUND(5-(J$3-LOG('Crisis Indicator Data'!G83))/(J$3-J$4)*5,1))))</f>
        <v>4.2</v>
      </c>
      <c r="K86" s="165">
        <f>IF('Crisis Indicator Data'!G83="x","x",IF(LEN(E86)&gt;3,('Crisis Indicator Data'!G83/VLOOKUP('Impact of the crisis'!$C86,'Regional Crises'!$B$1:$R$66,5,FALSE)),'Crisis Indicator Data'!G83/VLOOKUP('Impact of the crisis'!$E86,'Country Indicator Data'!$B$4:$P$300,14,FALSE)))</f>
        <v>0.53446997776130467</v>
      </c>
      <c r="L86" s="147">
        <f t="shared" si="28"/>
        <v>2.6</v>
      </c>
      <c r="M86" s="147">
        <f t="shared" si="29"/>
        <v>3.4000000000000004</v>
      </c>
      <c r="N86" s="147">
        <f t="shared" si="30"/>
        <v>3.8</v>
      </c>
      <c r="O86" s="147">
        <f>IF('Crisis Indicator Data'!H83="x","x",IF('Crisis Indicator Data'!H83=0,0,IF(LOG('Crisis Indicator Data'!H83)&lt;O$4,0,IF(LOG('Crisis Indicator Data'!H83)&gt;O$3,5,ROUND(5-(O$3-LOG('Crisis Indicator Data'!H83))/(O$3-O$4)*5,1)))))</f>
        <v>2.6</v>
      </c>
      <c r="P86" s="165">
        <f>IF('Crisis Indicator Data'!H83="x","x",'Crisis Indicator Data'!H83/'Crisis Indicator Data'!G83)</f>
        <v>6.6574202496532592E-2</v>
      </c>
      <c r="Q86" s="147">
        <f t="shared" si="31"/>
        <v>0.3</v>
      </c>
      <c r="R86" s="147">
        <f t="shared" si="32"/>
        <v>1.45</v>
      </c>
      <c r="S86" s="147">
        <f>IF('Crisis Indicator Data'!I83="x","x",IF('Crisis Indicator Data'!I83=0,0,IF(LOG('Crisis Indicator Data'!I83)&lt;S$4,0,IF(LOG('Crisis Indicator Data'!I83)&gt;S$3,5,ROUND(5-(S$3-LOG('Crisis Indicator Data'!I83))/(S$3-S$4)*5,1)))))</f>
        <v>2.2999999999999998</v>
      </c>
      <c r="T86" s="165">
        <f>IF('Crisis Indicator Data'!H83="x","x",IF('Crisis Indicator Data'!I83="x","x",'Crisis Indicator Data'!I83/'Crisis Indicator Data'!H83))</f>
        <v>3.3333333333333333E-2</v>
      </c>
      <c r="U86" s="147">
        <f t="shared" si="33"/>
        <v>1.1000000000000001</v>
      </c>
      <c r="V86" s="147">
        <f t="shared" si="34"/>
        <v>1.7</v>
      </c>
      <c r="W86" s="147">
        <f>IF('Crisis Indicator Data'!L83="x","x",IF('Crisis Indicator Data'!L83=0,0,IF(LOG('Crisis Indicator Data'!L83)&lt;W$4,0,IF(LOG('Crisis Indicator Data'!L83)&gt;W$3,5,ROUND(5-(W$3-LOG('Crisis Indicator Data'!L83))/(W$3-W$4)*5,1)))))</f>
        <v>3.2</v>
      </c>
      <c r="X86" s="166">
        <f>IF(OR('Crisis Indicator Data'!L83="x",'Crisis Indicator Data'!H83="x"),"x",'Crisis Indicator Data'!L83/'Crisis Indicator Data'!H83)</f>
        <v>1.5249999999999999E-4</v>
      </c>
      <c r="Y86" s="147">
        <f t="shared" si="35"/>
        <v>5</v>
      </c>
      <c r="Z86" s="147">
        <f t="shared" si="36"/>
        <v>4.0999999999999996</v>
      </c>
      <c r="AA86" s="147">
        <f t="shared" si="37"/>
        <v>3.1</v>
      </c>
      <c r="AB86" s="167">
        <f t="shared" si="38"/>
        <v>2.4</v>
      </c>
    </row>
    <row r="87" spans="1:28" x14ac:dyDescent="0.25">
      <c r="A87" s="172" t="str">
        <f>'Crisis Indicator Data'!A84</f>
        <v>Refugees from Mali in Mauritania</v>
      </c>
      <c r="B87" s="173" t="str">
        <f>'Crisis Indicator Data'!B84</f>
        <v>Displacement</v>
      </c>
      <c r="C87" s="173" t="str">
        <f>'Crisis Indicator Data'!C84</f>
        <v>MRT002</v>
      </c>
      <c r="D87" s="173" t="str">
        <f>'Crisis Indicator Data'!D84</f>
        <v>Mauritania</v>
      </c>
      <c r="E87" s="174" t="str">
        <f>'Crisis Indicator Data'!E84</f>
        <v>MRT</v>
      </c>
      <c r="F87" s="168">
        <f>IF('Crisis Indicator Data'!F84="x","x",IF(LOG('Crisis Indicator Data'!F84)&lt;F$4,0,IF(LOG('Crisis Indicator Data'!F84)&gt;F$3,5,ROUND(5-(F$3-LOG('Crisis Indicator Data'!F84))/(F$3-F$4)*5,1))))</f>
        <v>3.9</v>
      </c>
      <c r="G87" s="165">
        <f>IF('Crisis Indicator Data'!F84="x","x",IF(LEN(E87)&gt;3,('Crisis Indicator Data'!F84/VLOOKUP('Impact of the crisis'!$C87,'Regional Crises'!$B$1:$R$66,4,FALSE)),'Crisis Indicator Data'!F84/VLOOKUP('Impact of the crisis'!$E87,'Country Indicator Data'!$B$4:$P$300,15,FALSE)))</f>
        <v>0.19986416998156592</v>
      </c>
      <c r="H87" s="147">
        <f t="shared" si="26"/>
        <v>0.9</v>
      </c>
      <c r="I87" s="147">
        <f t="shared" si="27"/>
        <v>2.4</v>
      </c>
      <c r="J87" s="147">
        <f>IF('Crisis Indicator Data'!G84="x","x",IF(LOG('Crisis Indicator Data'!G84)&lt;J$4,0,IF(LOG('Crisis Indicator Data'!G84)&gt;J$3,5,ROUND(5-(J$3-LOG('Crisis Indicator Data'!G84))/(J$3-J$4)*5,1))))</f>
        <v>1</v>
      </c>
      <c r="K87" s="165">
        <f>IF('Crisis Indicator Data'!G84="x","x",IF(LEN(E87)&gt;3,('Crisis Indicator Data'!G84/VLOOKUP('Impact of the crisis'!$C87,'Regional Crises'!$B$1:$R$66,5,FALSE)),'Crisis Indicator Data'!G84/VLOOKUP('Impact of the crisis'!$E87,'Country Indicator Data'!$B$4:$P$300,14,FALSE)))</f>
        <v>0.41818181818181815</v>
      </c>
      <c r="L87" s="147">
        <f t="shared" si="28"/>
        <v>2.1</v>
      </c>
      <c r="M87" s="147">
        <f t="shared" si="29"/>
        <v>1.55</v>
      </c>
      <c r="N87" s="147">
        <f t="shared" si="30"/>
        <v>2</v>
      </c>
      <c r="O87" s="147">
        <f>IF('Crisis Indicator Data'!H84="x","x",IF('Crisis Indicator Data'!H84=0,0,IF(LOG('Crisis Indicator Data'!H84)&lt;O$4,0,IF(LOG('Crisis Indicator Data'!H84)&gt;O$3,5,ROUND(5-(O$3-LOG('Crisis Indicator Data'!H84))/(O$3-O$4)*5,1)))))</f>
        <v>3</v>
      </c>
      <c r="P87" s="165">
        <f>IF('Crisis Indicator Data'!H84="x","x",'Crisis Indicator Data'!H84/'Crisis Indicator Data'!G84)</f>
        <v>1</v>
      </c>
      <c r="Q87" s="147">
        <f t="shared" si="31"/>
        <v>5</v>
      </c>
      <c r="R87" s="147">
        <f t="shared" si="32"/>
        <v>4</v>
      </c>
      <c r="S87" s="147">
        <f>IF('Crisis Indicator Data'!I84="x","x",IF('Crisis Indicator Data'!I84=0,0,IF(LOG('Crisis Indicator Data'!I84)&lt;S$4,0,IF(LOG('Crisis Indicator Data'!I84)&gt;S$3,5,ROUND(5-(S$3-LOG('Crisis Indicator Data'!I84))/(S$3-S$4)*5,1)))))</f>
        <v>2.7</v>
      </c>
      <c r="T87" s="165">
        <f>IF('Crisis Indicator Data'!H84="x","x",IF('Crisis Indicator Data'!I84="x","x",'Crisis Indicator Data'!I84/'Crisis Indicator Data'!H84))</f>
        <v>4.1501976284584984E-2</v>
      </c>
      <c r="U87" s="147">
        <f t="shared" si="33"/>
        <v>1.4</v>
      </c>
      <c r="V87" s="147">
        <f t="shared" si="34"/>
        <v>2.1</v>
      </c>
      <c r="W87" s="147">
        <f>IF('Crisis Indicator Data'!L84="x","x",IF('Crisis Indicator Data'!L84=0,0,IF(LOG('Crisis Indicator Data'!L84)&lt;W$4,0,IF(LOG('Crisis Indicator Data'!L84)&gt;W$3,5,ROUND(5-(W$3-LOG('Crisis Indicator Data'!L84))/(W$3-W$4)*5,1)))))</f>
        <v>0</v>
      </c>
      <c r="X87" s="166">
        <f>IF(OR('Crisis Indicator Data'!L84="x",'Crisis Indicator Data'!H84="x"),"x",'Crisis Indicator Data'!L84/'Crisis Indicator Data'!H84)</f>
        <v>0</v>
      </c>
      <c r="Y87" s="147">
        <f t="shared" si="35"/>
        <v>0</v>
      </c>
      <c r="Z87" s="147">
        <f t="shared" si="36"/>
        <v>0</v>
      </c>
      <c r="AA87" s="147">
        <f t="shared" si="37"/>
        <v>1.2</v>
      </c>
      <c r="AB87" s="167">
        <f t="shared" si="38"/>
        <v>2.9</v>
      </c>
    </row>
    <row r="88" spans="1:28" x14ac:dyDescent="0.25">
      <c r="A88" s="172" t="str">
        <f>'Crisis Indicator Data'!A85</f>
        <v>Food Security in Mauritania</v>
      </c>
      <c r="B88" s="173" t="str">
        <f>'Crisis Indicator Data'!B85</f>
        <v>Drought,Floods</v>
      </c>
      <c r="C88" s="173" t="str">
        <f>'Crisis Indicator Data'!C85</f>
        <v>MRT003</v>
      </c>
      <c r="D88" s="173" t="str">
        <f>'Crisis Indicator Data'!D85</f>
        <v>Mauritania</v>
      </c>
      <c r="E88" s="174" t="str">
        <f>'Crisis Indicator Data'!E85</f>
        <v>MRT</v>
      </c>
      <c r="F88" s="168">
        <f>IF('Crisis Indicator Data'!F85="x","x",IF(LOG('Crisis Indicator Data'!F85)&lt;F$4,0,IF(LOG('Crisis Indicator Data'!F85)&gt;F$3,5,ROUND(5-(F$3-LOG('Crisis Indicator Data'!F85))/(F$3-F$4)*5,1))))</f>
        <v>5</v>
      </c>
      <c r="G88" s="165">
        <f>IF('Crisis Indicator Data'!F85="x","x",IF(LEN(E88)&gt;3,('Crisis Indicator Data'!F85/VLOOKUP('Impact of the crisis'!$C88,'Regional Crises'!$B$1:$R$66,4,FALSE)),'Crisis Indicator Data'!F85/VLOOKUP('Impact of the crisis'!$E88,'Country Indicator Data'!$B$4:$P$300,15,FALSE)))</f>
        <v>1</v>
      </c>
      <c r="H88" s="147">
        <f t="shared" si="26"/>
        <v>5</v>
      </c>
      <c r="I88" s="147">
        <f t="shared" si="27"/>
        <v>5</v>
      </c>
      <c r="J88" s="147">
        <f>IF('Crisis Indicator Data'!G85="x","x",IF(LOG('Crisis Indicator Data'!G85)&lt;J$4,0,IF(LOG('Crisis Indicator Data'!G85)&gt;J$3,5,ROUND(5-(J$3-LOG('Crisis Indicator Data'!G85))/(J$3-J$4)*5,1))))</f>
        <v>1.8</v>
      </c>
      <c r="K88" s="165">
        <f>IF('Crisis Indicator Data'!G85="x","x",IF(LEN(E88)&gt;3,('Crisis Indicator Data'!G85/VLOOKUP('Impact of the crisis'!$C88,'Regional Crises'!$B$1:$R$66,5,FALSE)),'Crisis Indicator Data'!G85/VLOOKUP('Impact of the crisis'!$E88,'Country Indicator Data'!$B$4:$P$300,14,FALSE)))</f>
        <v>0.73202479338842974</v>
      </c>
      <c r="L88" s="147">
        <f t="shared" si="28"/>
        <v>3.6</v>
      </c>
      <c r="M88" s="147">
        <f t="shared" si="29"/>
        <v>2.7</v>
      </c>
      <c r="N88" s="147">
        <f t="shared" si="30"/>
        <v>4.0999999999999996</v>
      </c>
      <c r="O88" s="147">
        <f>IF('Crisis Indicator Data'!H85="x","x",IF('Crisis Indicator Data'!H85=0,0,IF(LOG('Crisis Indicator Data'!H85)&lt;O$4,0,IF(LOG('Crisis Indicator Data'!H85)&gt;O$3,5,ROUND(5-(O$3-LOG('Crisis Indicator Data'!H85))/(O$3-O$4)*5,1)))))</f>
        <v>2.7</v>
      </c>
      <c r="P88" s="165">
        <f>IF('Crisis Indicator Data'!H85="x","x",'Crisis Indicator Data'!H85/'Crisis Indicator Data'!G85)</f>
        <v>0.36550945526390066</v>
      </c>
      <c r="Q88" s="147">
        <f t="shared" si="31"/>
        <v>1.8</v>
      </c>
      <c r="R88" s="147">
        <f t="shared" si="32"/>
        <v>2.25</v>
      </c>
      <c r="S88" s="147" t="str">
        <f>IF('Crisis Indicator Data'!I85="x","x",IF('Crisis Indicator Data'!I85=0,0,IF(LOG('Crisis Indicator Data'!I85)&lt;S$4,0,IF(LOG('Crisis Indicator Data'!I85)&gt;S$3,5,ROUND(5-(S$3-LOG('Crisis Indicator Data'!I85))/(S$3-S$4)*5,1)))))</f>
        <v>x</v>
      </c>
      <c r="T88" s="165" t="str">
        <f>IF('Crisis Indicator Data'!H85="x","x",IF('Crisis Indicator Data'!I85="x","x",'Crisis Indicator Data'!I85/'Crisis Indicator Data'!H85))</f>
        <v>x</v>
      </c>
      <c r="U88" s="147" t="str">
        <f t="shared" si="33"/>
        <v>x</v>
      </c>
      <c r="V88" s="147" t="str">
        <f t="shared" si="34"/>
        <v>x</v>
      </c>
      <c r="W88" s="147">
        <f>IF('Crisis Indicator Data'!L85="x","x",IF('Crisis Indicator Data'!L85=0,0,IF(LOG('Crisis Indicator Data'!L85)&lt;W$4,0,IF(LOG('Crisis Indicator Data'!L85)&gt;W$3,5,ROUND(5-(W$3-LOG('Crisis Indicator Data'!L85))/(W$3-W$4)*5,1)))))</f>
        <v>0</v>
      </c>
      <c r="X88" s="166">
        <f>IF(OR('Crisis Indicator Data'!L85="x",'Crisis Indicator Data'!H85="x"),"x",'Crisis Indicator Data'!L85/'Crisis Indicator Data'!H85)</f>
        <v>0</v>
      </c>
      <c r="Y88" s="147">
        <f t="shared" si="35"/>
        <v>0</v>
      </c>
      <c r="Z88" s="147">
        <f t="shared" si="36"/>
        <v>0</v>
      </c>
      <c r="AA88" s="147">
        <f t="shared" si="37"/>
        <v>0</v>
      </c>
      <c r="AB88" s="167">
        <f t="shared" si="38"/>
        <v>1.3</v>
      </c>
    </row>
    <row r="89" spans="1:28" x14ac:dyDescent="0.25">
      <c r="A89" s="172" t="str">
        <f>'Crisis Indicator Data'!A86</f>
        <v>Complex crisis in Malawi</v>
      </c>
      <c r="B89" s="173" t="str">
        <f>'Crisis Indicator Data'!B86</f>
        <v>Drought,Socio-political,Cyclone</v>
      </c>
      <c r="C89" s="173" t="str">
        <f>'Crisis Indicator Data'!C86</f>
        <v>MWI002</v>
      </c>
      <c r="D89" s="173" t="str">
        <f>'Crisis Indicator Data'!D86</f>
        <v>Malawi</v>
      </c>
      <c r="E89" s="174" t="str">
        <f>'Crisis Indicator Data'!E86</f>
        <v>MWI</v>
      </c>
      <c r="F89" s="168">
        <f>IF('Crisis Indicator Data'!F86="x","x",IF(LOG('Crisis Indicator Data'!F86)&lt;F$4,0,IF(LOG('Crisis Indicator Data'!F86)&gt;F$3,5,ROUND(5-(F$3-LOG('Crisis Indicator Data'!F86))/(F$3-F$4)*5,1))))</f>
        <v>3.3</v>
      </c>
      <c r="G89" s="165">
        <f>IF('Crisis Indicator Data'!F86="x","x",IF(LEN(E89)&gt;3,('Crisis Indicator Data'!F86/VLOOKUP('Impact of the crisis'!$C89,'Regional Crises'!$B$1:$R$66,4,FALSE)),'Crisis Indicator Data'!F86/VLOOKUP('Impact of the crisis'!$E89,'Country Indicator Data'!$B$4:$P$300,15,FALSE)))</f>
        <v>0.9978786593126856</v>
      </c>
      <c r="H89" s="147">
        <f t="shared" si="26"/>
        <v>5</v>
      </c>
      <c r="I89" s="147">
        <f t="shared" si="27"/>
        <v>4.1500000000000004</v>
      </c>
      <c r="J89" s="147">
        <f>IF('Crisis Indicator Data'!G86="x","x",IF(LOG('Crisis Indicator Data'!G86)&lt;J$4,0,IF(LOG('Crisis Indicator Data'!G86)&gt;J$3,5,ROUND(5-(J$3-LOG('Crisis Indicator Data'!G86))/(J$3-J$4)*5,1))))</f>
        <v>4.4000000000000004</v>
      </c>
      <c r="K89" s="165">
        <f>IF('Crisis Indicator Data'!G86="x","x",IF(LEN(E89)&gt;3,('Crisis Indicator Data'!G86/VLOOKUP('Impact of the crisis'!$C89,'Regional Crises'!$B$1:$R$66,5,FALSE)),'Crisis Indicator Data'!G86/VLOOKUP('Impact of the crisis'!$E89,'Country Indicator Data'!$B$4:$P$300,14,FALSE)))</f>
        <v>1</v>
      </c>
      <c r="L89" s="147">
        <f t="shared" si="28"/>
        <v>5</v>
      </c>
      <c r="M89" s="147">
        <f t="shared" si="29"/>
        <v>4.7</v>
      </c>
      <c r="N89" s="147">
        <f t="shared" si="30"/>
        <v>4.4000000000000004</v>
      </c>
      <c r="O89" s="147">
        <f>IF('Crisis Indicator Data'!H86="x","x",IF('Crisis Indicator Data'!H86=0,0,IF(LOG('Crisis Indicator Data'!H86)&lt;O$4,0,IF(LOG('Crisis Indicator Data'!H86)&gt;O$3,5,ROUND(5-(O$3-LOG('Crisis Indicator Data'!H86))/(O$3-O$4)*5,1)))))</f>
        <v>4.3</v>
      </c>
      <c r="P89" s="165">
        <f>IF('Crisis Indicator Data'!H86="x","x",'Crisis Indicator Data'!H86/'Crisis Indicator Data'!G86)</f>
        <v>0.60004699248120297</v>
      </c>
      <c r="Q89" s="147">
        <f t="shared" si="31"/>
        <v>3</v>
      </c>
      <c r="R89" s="147">
        <f t="shared" si="32"/>
        <v>3.65</v>
      </c>
      <c r="S89" s="147">
        <f>IF('Crisis Indicator Data'!I86="x","x",IF('Crisis Indicator Data'!I86=0,0,IF(LOG('Crisis Indicator Data'!I86)&lt;S$4,0,IF(LOG('Crisis Indicator Data'!I86)&gt;S$3,5,ROUND(5-(S$3-LOG('Crisis Indicator Data'!I86))/(S$3-S$4)*5,1)))))</f>
        <v>3</v>
      </c>
      <c r="T89" s="165">
        <f>IF('Crisis Indicator Data'!H86="x","x",IF('Crisis Indicator Data'!I86="x","x",'Crisis Indicator Data'!I86/'Crisis Indicator Data'!H86))</f>
        <v>1.0180906883859347E-2</v>
      </c>
      <c r="U89" s="147">
        <f t="shared" si="33"/>
        <v>0.3</v>
      </c>
      <c r="V89" s="147">
        <f t="shared" si="34"/>
        <v>1.7</v>
      </c>
      <c r="W89" s="147">
        <f>IF('Crisis Indicator Data'!L86="x","x",IF('Crisis Indicator Data'!L86=0,0,IF(LOG('Crisis Indicator Data'!L86)&lt;W$4,0,IF(LOG('Crisis Indicator Data'!L86)&gt;W$3,5,ROUND(5-(W$3-LOG('Crisis Indicator Data'!L86))/(W$3-W$4)*5,1)))))</f>
        <v>4.8</v>
      </c>
      <c r="X89" s="166">
        <f>IF(OR('Crisis Indicator Data'!L86="x",'Crisis Indicator Data'!H86="x"),"x",'Crisis Indicator Data'!L86/'Crisis Indicator Data'!H86)</f>
        <v>1.9312397211997806E-4</v>
      </c>
      <c r="Y89" s="147">
        <f t="shared" si="35"/>
        <v>5</v>
      </c>
      <c r="Z89" s="147">
        <f t="shared" si="36"/>
        <v>4.9000000000000004</v>
      </c>
      <c r="AA89" s="147">
        <f t="shared" si="37"/>
        <v>3.8</v>
      </c>
      <c r="AB89" s="167">
        <f t="shared" si="38"/>
        <v>3.7</v>
      </c>
    </row>
    <row r="90" spans="1:28" x14ac:dyDescent="0.25">
      <c r="A90" s="172" t="str">
        <f>'Crisis Indicator Data'!A87</f>
        <v>Tropical Cyclone Freddy in Malawi</v>
      </c>
      <c r="B90" s="173" t="str">
        <f>'Crisis Indicator Data'!B87</f>
        <v>Cyclone</v>
      </c>
      <c r="C90" s="173" t="str">
        <f>'Crisis Indicator Data'!C87</f>
        <v>MWI005</v>
      </c>
      <c r="D90" s="173" t="str">
        <f>'Crisis Indicator Data'!D87</f>
        <v>Malawi</v>
      </c>
      <c r="E90" s="174" t="str">
        <f>'Crisis Indicator Data'!E87</f>
        <v>MWI</v>
      </c>
      <c r="F90" s="168">
        <f>IF('Crisis Indicator Data'!F87="x","x",IF(LOG('Crisis Indicator Data'!F87)&lt;F$4,0,IF(LOG('Crisis Indicator Data'!F87)&gt;F$3,5,ROUND(5-(F$3-LOG('Crisis Indicator Data'!F87))/(F$3-F$4)*5,1))))</f>
        <v>2.5</v>
      </c>
      <c r="G90" s="165">
        <f>IF('Crisis Indicator Data'!F87="x","x",IF(LEN(E90)&gt;3,('Crisis Indicator Data'!F87/VLOOKUP('Impact of the crisis'!$C90,'Regional Crises'!$B$1:$R$66,4,FALSE)),'Crisis Indicator Data'!F87/VLOOKUP('Impact of the crisis'!$E90,'Country Indicator Data'!$B$4:$P$300,15,FALSE)))</f>
        <v>0.33708103521425542</v>
      </c>
      <c r="H90" s="147">
        <f t="shared" si="26"/>
        <v>1.6</v>
      </c>
      <c r="I90" s="147">
        <f t="shared" si="27"/>
        <v>2.0499999999999998</v>
      </c>
      <c r="J90" s="147">
        <f>IF('Crisis Indicator Data'!G87="x","x",IF(LOG('Crisis Indicator Data'!G87)&lt;J$4,0,IF(LOG('Crisis Indicator Data'!G87)&gt;J$3,5,ROUND(5-(J$3-LOG('Crisis Indicator Data'!G87))/(J$3-J$4)*5,1))))</f>
        <v>3</v>
      </c>
      <c r="K90" s="165">
        <f>IF('Crisis Indicator Data'!G87="x","x",IF(LEN(E90)&gt;3,('Crisis Indicator Data'!G87/VLOOKUP('Impact of the crisis'!$C90,'Regional Crises'!$B$1:$R$66,5,FALSE)),'Crisis Indicator Data'!G87/VLOOKUP('Impact of the crisis'!$E90,'Country Indicator Data'!$B$4:$P$300,14,FALSE)))</f>
        <v>0.36423872180451128</v>
      </c>
      <c r="L90" s="147">
        <f t="shared" si="28"/>
        <v>1.8</v>
      </c>
      <c r="M90" s="147">
        <f t="shared" si="29"/>
        <v>2.4</v>
      </c>
      <c r="N90" s="147">
        <f t="shared" si="30"/>
        <v>2.2000000000000002</v>
      </c>
      <c r="O90" s="147">
        <f>IF('Crisis Indicator Data'!H87="x","x",IF('Crisis Indicator Data'!H87=0,0,IF(LOG('Crisis Indicator Data'!H87)&lt;O$4,0,IF(LOG('Crisis Indicator Data'!H87)&gt;O$3,5,ROUND(5-(O$3-LOG('Crisis Indicator Data'!H87))/(O$3-O$4)*5,1)))))</f>
        <v>3.1</v>
      </c>
      <c r="P90" s="165">
        <f>IF('Crisis Indicator Data'!H87="x","x",'Crisis Indicator Data'!H87/'Crisis Indicator Data'!G87)</f>
        <v>0.2924783898851761</v>
      </c>
      <c r="Q90" s="147">
        <f t="shared" si="31"/>
        <v>1.4</v>
      </c>
      <c r="R90" s="147">
        <f t="shared" si="32"/>
        <v>2.25</v>
      </c>
      <c r="S90" s="147">
        <f>IF('Crisis Indicator Data'!I87="x","x",IF('Crisis Indicator Data'!I87=0,0,IF(LOG('Crisis Indicator Data'!I87)&lt;S$4,0,IF(LOG('Crisis Indicator Data'!I87)&gt;S$3,5,ROUND(5-(S$3-LOG('Crisis Indicator Data'!I87))/(S$3-S$4)*5,1)))))</f>
        <v>2.7</v>
      </c>
      <c r="T90" s="165">
        <f>IF('Crisis Indicator Data'!H87="x","x",IF('Crisis Indicator Data'!I87="x","x",'Crisis Indicator Data'!I87/'Crisis Indicator Data'!H87))</f>
        <v>3.440670489633877E-2</v>
      </c>
      <c r="U90" s="147">
        <f t="shared" si="33"/>
        <v>1.1000000000000001</v>
      </c>
      <c r="V90" s="147">
        <f t="shared" si="34"/>
        <v>1.9</v>
      </c>
      <c r="W90" s="147">
        <f>IF('Crisis Indicator Data'!L87="x","x",IF('Crisis Indicator Data'!L87=0,0,IF(LOG('Crisis Indicator Data'!L87)&lt;W$4,0,IF(LOG('Crisis Indicator Data'!L87)&gt;W$3,5,ROUND(5-(W$3-LOG('Crisis Indicator Data'!L87))/(W$3-W$4)*5,1)))))</f>
        <v>4</v>
      </c>
      <c r="X90" s="166">
        <f>IF(OR('Crisis Indicator Data'!L87="x",'Crisis Indicator Data'!H87="x"),"x",'Crisis Indicator Data'!L87/'Crisis Indicator Data'!H87)</f>
        <v>2.9951477723864136E-4</v>
      </c>
      <c r="Y90" s="147">
        <f t="shared" si="35"/>
        <v>5</v>
      </c>
      <c r="Z90" s="147">
        <f t="shared" si="36"/>
        <v>4.5</v>
      </c>
      <c r="AA90" s="147">
        <f t="shared" si="37"/>
        <v>3.5</v>
      </c>
      <c r="AB90" s="167">
        <f t="shared" si="38"/>
        <v>2.9</v>
      </c>
    </row>
    <row r="91" spans="1:28" x14ac:dyDescent="0.25">
      <c r="A91" s="172" t="str">
        <f>'Crisis Indicator Data'!A88</f>
        <v>International Refugees in Malaysia</v>
      </c>
      <c r="B91" s="173" t="str">
        <f>'Crisis Indicator Data'!B88</f>
        <v>Displacement</v>
      </c>
      <c r="C91" s="173" t="str">
        <f>'Crisis Indicator Data'!C88</f>
        <v>MYS001</v>
      </c>
      <c r="D91" s="173" t="str">
        <f>'Crisis Indicator Data'!D88</f>
        <v>Malaysia</v>
      </c>
      <c r="E91" s="174" t="str">
        <f>'Crisis Indicator Data'!E88</f>
        <v>MYS</v>
      </c>
      <c r="F91" s="168">
        <f>IF('Crisis Indicator Data'!F88="x","x",IF(LOG('Crisis Indicator Data'!F88)&lt;F$4,0,IF(LOG('Crisis Indicator Data'!F88)&gt;F$3,5,ROUND(5-(F$3-LOG('Crisis Indicator Data'!F88))/(F$3-F$4)*5,1))))</f>
        <v>1.6</v>
      </c>
      <c r="G91" s="165">
        <f>IF('Crisis Indicator Data'!F88="x","x",IF(LEN(E91)&gt;3,('Crisis Indicator Data'!F88/VLOOKUP('Impact of the crisis'!$C91,'Regional Crises'!$B$1:$R$66,4,FALSE)),'Crisis Indicator Data'!F88/VLOOKUP('Impact of the crisis'!$E91,'Country Indicator Data'!$B$4:$P$300,15,FALSE)))</f>
        <v>2.8020088266626084E-2</v>
      </c>
      <c r="H91" s="147">
        <f t="shared" si="26"/>
        <v>0</v>
      </c>
      <c r="I91" s="147">
        <f t="shared" si="27"/>
        <v>0.8</v>
      </c>
      <c r="J91" s="147">
        <f>IF('Crisis Indicator Data'!G88="x","x",IF(LOG('Crisis Indicator Data'!G88)&lt;J$4,0,IF(LOG('Crisis Indicator Data'!G88)&gt;J$3,5,ROUND(5-(J$3-LOG('Crisis Indicator Data'!G88))/(J$3-J$4)*5,1))))</f>
        <v>3.3</v>
      </c>
      <c r="K91" s="165">
        <f>IF('Crisis Indicator Data'!G88="x","x",IF(LEN(E91)&gt;3,('Crisis Indicator Data'!G88/VLOOKUP('Impact of the crisis'!$C91,'Regional Crises'!$B$1:$R$66,5,FALSE)),'Crisis Indicator Data'!G88/VLOOKUP('Impact of the crisis'!$E91,'Country Indicator Data'!$B$4:$P$300,14,FALSE)))</f>
        <v>0.30861931852939378</v>
      </c>
      <c r="L91" s="147">
        <f t="shared" si="28"/>
        <v>1.5</v>
      </c>
      <c r="M91" s="147">
        <f t="shared" si="29"/>
        <v>2.4</v>
      </c>
      <c r="N91" s="147">
        <f t="shared" si="30"/>
        <v>1.7</v>
      </c>
      <c r="O91" s="147">
        <f>IF('Crisis Indicator Data'!H88="x","x",IF('Crisis Indicator Data'!H88=0,0,IF(LOG('Crisis Indicator Data'!H88)&lt;O$4,0,IF(LOG('Crisis Indicator Data'!H88)&gt;O$3,5,ROUND(5-(O$3-LOG('Crisis Indicator Data'!H88))/(O$3-O$4)*5,1)))))</f>
        <v>4.2</v>
      </c>
      <c r="P91" s="165">
        <f>IF('Crisis Indicator Data'!H88="x","x",'Crisis Indicator Data'!H88/'Crisis Indicator Data'!G88)</f>
        <v>1</v>
      </c>
      <c r="Q91" s="147">
        <f t="shared" si="31"/>
        <v>5</v>
      </c>
      <c r="R91" s="147">
        <f t="shared" si="32"/>
        <v>4.5999999999999996</v>
      </c>
      <c r="S91" s="147">
        <f>IF('Crisis Indicator Data'!I88="x","x",IF('Crisis Indicator Data'!I88=0,0,IF(LOG('Crisis Indicator Data'!I88)&lt;S$4,0,IF(LOG('Crisis Indicator Data'!I88)&gt;S$3,5,ROUND(5-(S$3-LOG('Crisis Indicator Data'!I88))/(S$3-S$4)*5,1)))))</f>
        <v>3.2</v>
      </c>
      <c r="T91" s="165">
        <f>IF('Crisis Indicator Data'!H88="x","x",IF('Crisis Indicator Data'!I88="x","x",'Crisis Indicator Data'!I88/'Crisis Indicator Data'!H88))</f>
        <v>1.8037661050545096E-2</v>
      </c>
      <c r="U91" s="147">
        <f t="shared" si="33"/>
        <v>0.6</v>
      </c>
      <c r="V91" s="147">
        <f t="shared" si="34"/>
        <v>1.9</v>
      </c>
      <c r="W91" s="147">
        <f>IF('Crisis Indicator Data'!L88="x","x",IF('Crisis Indicator Data'!L88=0,0,IF(LOG('Crisis Indicator Data'!L88)&lt;W$4,0,IF(LOG('Crisis Indicator Data'!L88)&gt;W$3,5,ROUND(5-(W$3-LOG('Crisis Indicator Data'!L88))/(W$3-W$4)*5,1)))))</f>
        <v>0</v>
      </c>
      <c r="X91" s="166">
        <f>IF(OR('Crisis Indicator Data'!L88="x",'Crisis Indicator Data'!H88="x"),"x",'Crisis Indicator Data'!L88/'Crisis Indicator Data'!H88)</f>
        <v>0</v>
      </c>
      <c r="Y91" s="147">
        <f t="shared" si="35"/>
        <v>0</v>
      </c>
      <c r="Z91" s="147">
        <f t="shared" si="36"/>
        <v>0</v>
      </c>
      <c r="AA91" s="147">
        <f t="shared" si="37"/>
        <v>1</v>
      </c>
      <c r="AB91" s="167">
        <f t="shared" si="38"/>
        <v>3.3</v>
      </c>
    </row>
    <row r="92" spans="1:28" x14ac:dyDescent="0.25">
      <c r="A92" s="172" t="str">
        <f>'Crisis Indicator Data'!A89</f>
        <v>Food Security Crisis in Namibia</v>
      </c>
      <c r="B92" s="173" t="str">
        <f>'Crisis Indicator Data'!B89</f>
        <v>Drought</v>
      </c>
      <c r="C92" s="173" t="str">
        <f>'Crisis Indicator Data'!C89</f>
        <v>NAM002</v>
      </c>
      <c r="D92" s="173" t="str">
        <f>'Crisis Indicator Data'!D89</f>
        <v>Namibia</v>
      </c>
      <c r="E92" s="174" t="str">
        <f>'Crisis Indicator Data'!E89</f>
        <v>NAM</v>
      </c>
      <c r="F92" s="168">
        <f>IF('Crisis Indicator Data'!F89="x","x",IF(LOG('Crisis Indicator Data'!F89)&lt;F$4,0,IF(LOG('Crisis Indicator Data'!F89)&gt;F$3,5,ROUND(5-(F$3-LOG('Crisis Indicator Data'!F89))/(F$3-F$4)*5,1))))</f>
        <v>4.9000000000000004</v>
      </c>
      <c r="G92" s="165">
        <f>IF('Crisis Indicator Data'!F89="x","x",IF(LEN(E92)&gt;3,('Crisis Indicator Data'!F89/VLOOKUP('Impact of the crisis'!$C92,'Regional Crises'!$B$1:$R$66,4,FALSE)),'Crisis Indicator Data'!F89/VLOOKUP('Impact of the crisis'!$E92,'Country Indicator Data'!$B$4:$P$300,15,FALSE)))</f>
        <v>1</v>
      </c>
      <c r="H92" s="147">
        <f t="shared" si="26"/>
        <v>5</v>
      </c>
      <c r="I92" s="147">
        <f t="shared" si="27"/>
        <v>4.95</v>
      </c>
      <c r="J92" s="147">
        <f>IF('Crisis Indicator Data'!G89="x","x",IF(LOG('Crisis Indicator Data'!G89)&lt;J$4,0,IF(LOG('Crisis Indicator Data'!G89)&gt;J$3,5,ROUND(5-(J$3-LOG('Crisis Indicator Data'!G89))/(J$3-J$4)*5,1))))</f>
        <v>1.4</v>
      </c>
      <c r="K92" s="165">
        <f>IF('Crisis Indicator Data'!G89="x","x",IF(LEN(E92)&gt;3,('Crisis Indicator Data'!G89/VLOOKUP('Impact of the crisis'!$C92,'Regional Crises'!$B$1:$R$66,5,FALSE)),'Crisis Indicator Data'!G89/VLOOKUP('Impact of the crisis'!$E92,'Country Indicator Data'!$B$4:$P$300,14,FALSE)))</f>
        <v>1</v>
      </c>
      <c r="L92" s="147">
        <f t="shared" si="28"/>
        <v>5</v>
      </c>
      <c r="M92" s="147">
        <f t="shared" si="29"/>
        <v>3.2</v>
      </c>
      <c r="N92" s="147">
        <f t="shared" si="30"/>
        <v>4.3</v>
      </c>
      <c r="O92" s="147">
        <f>IF('Crisis Indicator Data'!H89="x","x",IF('Crisis Indicator Data'!H89=0,0,IF(LOG('Crisis Indicator Data'!H89)&lt;O$4,0,IF(LOG('Crisis Indicator Data'!H89)&gt;O$3,5,ROUND(5-(O$3-LOG('Crisis Indicator Data'!H89))/(O$3-O$4)*5,1)))))</f>
        <v>2.6</v>
      </c>
      <c r="P92" s="165">
        <f>IF('Crisis Indicator Data'!H89="x","x",'Crisis Indicator Data'!H89/'Crisis Indicator Data'!G89)</f>
        <v>0.42202541393916054</v>
      </c>
      <c r="Q92" s="147">
        <f t="shared" si="31"/>
        <v>2.1</v>
      </c>
      <c r="R92" s="147">
        <f t="shared" si="32"/>
        <v>2.35</v>
      </c>
      <c r="S92" s="147">
        <f>IF('Crisis Indicator Data'!I89="x","x",IF('Crisis Indicator Data'!I89=0,0,IF(LOG('Crisis Indicator Data'!I89)&lt;S$4,0,IF(LOG('Crisis Indicator Data'!I89)&gt;S$3,5,ROUND(5-(S$3-LOG('Crisis Indicator Data'!I89))/(S$3-S$4)*5,1)))))</f>
        <v>0</v>
      </c>
      <c r="T92" s="165">
        <f>IF('Crisis Indicator Data'!H89="x","x",IF('Crisis Indicator Data'!I89="x","x",'Crisis Indicator Data'!I89/'Crisis Indicator Data'!H89))</f>
        <v>0</v>
      </c>
      <c r="U92" s="147">
        <f t="shared" si="33"/>
        <v>0</v>
      </c>
      <c r="V92" s="147">
        <f t="shared" si="34"/>
        <v>0</v>
      </c>
      <c r="W92" s="147">
        <f>IF('Crisis Indicator Data'!L89="x","x",IF('Crisis Indicator Data'!L89=0,0,IF(LOG('Crisis Indicator Data'!L89)&lt;W$4,0,IF(LOG('Crisis Indicator Data'!L89)&gt;W$3,5,ROUND(5-(W$3-LOG('Crisis Indicator Data'!L89))/(W$3-W$4)*5,1)))))</f>
        <v>0</v>
      </c>
      <c r="X92" s="166">
        <f>IF(OR('Crisis Indicator Data'!L89="x",'Crisis Indicator Data'!H89="x"),"x",'Crisis Indicator Data'!L89/'Crisis Indicator Data'!H89)</f>
        <v>0</v>
      </c>
      <c r="Y92" s="147">
        <f t="shared" si="35"/>
        <v>0</v>
      </c>
      <c r="Z92" s="147">
        <f t="shared" si="36"/>
        <v>0</v>
      </c>
      <c r="AA92" s="147">
        <f t="shared" si="37"/>
        <v>0</v>
      </c>
      <c r="AB92" s="167">
        <f t="shared" si="38"/>
        <v>1.3</v>
      </c>
    </row>
    <row r="93" spans="1:28" x14ac:dyDescent="0.25">
      <c r="A93" s="172" t="str">
        <f>'Crisis Indicator Data'!A90</f>
        <v>Multiple crises in Niger</v>
      </c>
      <c r="B93" s="173" t="str">
        <f>'Crisis Indicator Data'!B90</f>
        <v>Conflict,Displacement</v>
      </c>
      <c r="C93" s="173" t="str">
        <f>'Crisis Indicator Data'!C90</f>
        <v>NER001</v>
      </c>
      <c r="D93" s="173" t="str">
        <f>'Crisis Indicator Data'!D90</f>
        <v>Niger</v>
      </c>
      <c r="E93" s="174" t="str">
        <f>'Crisis Indicator Data'!E90</f>
        <v>NER</v>
      </c>
      <c r="F93" s="168">
        <f>IF('Crisis Indicator Data'!F90="x","x",IF(LOG('Crisis Indicator Data'!F90)&lt;F$4,0,IF(LOG('Crisis Indicator Data'!F90)&gt;F$3,5,ROUND(5-(F$3-LOG('Crisis Indicator Data'!F90))/(F$3-F$4)*5,1))))</f>
        <v>4.4000000000000004</v>
      </c>
      <c r="G93" s="165">
        <f>IF('Crisis Indicator Data'!F90="x","x",IF(LEN(E93)&gt;3,('Crisis Indicator Data'!F90/VLOOKUP('Impact of the crisis'!$C93,'Regional Crises'!$B$1:$R$66,4,FALSE)),'Crisis Indicator Data'!F90/VLOOKUP('Impact of the crisis'!$E93,'Country Indicator Data'!$B$4:$P$300,15,FALSE)))</f>
        <v>0.32314202257835323</v>
      </c>
      <c r="H93" s="147">
        <f t="shared" si="26"/>
        <v>1.5</v>
      </c>
      <c r="I93" s="147">
        <f t="shared" si="27"/>
        <v>2.95</v>
      </c>
      <c r="J93" s="147">
        <f>IF('Crisis Indicator Data'!G90="x","x",IF(LOG('Crisis Indicator Data'!G90)&lt;J$4,0,IF(LOG('Crisis Indicator Data'!G90)&gt;J$3,5,ROUND(5-(J$3-LOG('Crisis Indicator Data'!G90))/(J$3-J$4)*5,1))))</f>
        <v>3.7</v>
      </c>
      <c r="K93" s="165">
        <f>IF('Crisis Indicator Data'!G90="x","x",IF(LEN(E93)&gt;3,('Crisis Indicator Data'!G90/VLOOKUP('Impact of the crisis'!$C93,'Regional Crises'!$B$1:$R$66,5,FALSE)),'Crisis Indicator Data'!G90/VLOOKUP('Impact of the crisis'!$E93,'Country Indicator Data'!$B$4:$P$300,14,FALSE)))</f>
        <v>1</v>
      </c>
      <c r="L93" s="147">
        <f t="shared" si="28"/>
        <v>5</v>
      </c>
      <c r="M93" s="147">
        <f t="shared" si="29"/>
        <v>4.3499999999999996</v>
      </c>
      <c r="N93" s="147">
        <f t="shared" si="30"/>
        <v>3.7</v>
      </c>
      <c r="O93" s="147">
        <f>IF('Crisis Indicator Data'!H90="x","x",IF('Crisis Indicator Data'!H90=0,0,IF(LOG('Crisis Indicator Data'!H90)&lt;O$4,0,IF(LOG('Crisis Indicator Data'!H90)&gt;O$3,5,ROUND(5-(O$3-LOG('Crisis Indicator Data'!H90))/(O$3-O$4)*5,1)))))</f>
        <v>3.3</v>
      </c>
      <c r="P93" s="165">
        <f>IF('Crisis Indicator Data'!H90="x","x",'Crisis Indicator Data'!H90/'Crisis Indicator Data'!G90)</f>
        <v>0.25047846889952152</v>
      </c>
      <c r="Q93" s="147">
        <f t="shared" si="31"/>
        <v>1.2</v>
      </c>
      <c r="R93" s="147">
        <f t="shared" si="32"/>
        <v>2.25</v>
      </c>
      <c r="S93" s="147">
        <f>IF('Crisis Indicator Data'!I90="x","x",IF('Crisis Indicator Data'!I90=0,0,IF(LOG('Crisis Indicator Data'!I90)&lt;S$4,0,IF(LOG('Crisis Indicator Data'!I90)&gt;S$3,5,ROUND(5-(S$3-LOG('Crisis Indicator Data'!I90))/(S$3-S$4)*5,1)))))</f>
        <v>4</v>
      </c>
      <c r="T93" s="165">
        <f>IF('Crisis Indicator Data'!H90="x","x",IF('Crisis Indicator Data'!I90="x","x",'Crisis Indicator Data'!I90/'Crisis Indicator Data'!H90))</f>
        <v>0.2148997134670487</v>
      </c>
      <c r="U93" s="147">
        <f t="shared" si="33"/>
        <v>5</v>
      </c>
      <c r="V93" s="147">
        <f t="shared" si="34"/>
        <v>4.5</v>
      </c>
      <c r="W93" s="147">
        <f>IF('Crisis Indicator Data'!L90="x","x",IF('Crisis Indicator Data'!L90=0,0,IF(LOG('Crisis Indicator Data'!L90)&lt;W$4,0,IF(LOG('Crisis Indicator Data'!L90)&gt;W$3,5,ROUND(5-(W$3-LOG('Crisis Indicator Data'!L90))/(W$3-W$4)*5,1)))))</f>
        <v>3.7</v>
      </c>
      <c r="X93" s="166">
        <f>IF(OR('Crisis Indicator Data'!L90="x",'Crisis Indicator Data'!H90="x"),"x",'Crisis Indicator Data'!L90/'Crisis Indicator Data'!H90)</f>
        <v>1.1938872970391595E-4</v>
      </c>
      <c r="Y93" s="147">
        <f t="shared" si="35"/>
        <v>5</v>
      </c>
      <c r="Z93" s="147">
        <f t="shared" si="36"/>
        <v>4.4000000000000004</v>
      </c>
      <c r="AA93" s="147">
        <f t="shared" si="37"/>
        <v>4.5</v>
      </c>
      <c r="AB93" s="167">
        <f t="shared" si="38"/>
        <v>3.6</v>
      </c>
    </row>
    <row r="94" spans="1:28" x14ac:dyDescent="0.25">
      <c r="A94" s="172" t="str">
        <f>'Crisis Indicator Data'!A91</f>
        <v>Lake Chad basin crisis in Niger</v>
      </c>
      <c r="B94" s="173" t="str">
        <f>'Crisis Indicator Data'!B91</f>
        <v>Conflict</v>
      </c>
      <c r="C94" s="173" t="str">
        <f>'Crisis Indicator Data'!C91</f>
        <v>NER002</v>
      </c>
      <c r="D94" s="173" t="str">
        <f>'Crisis Indicator Data'!D91</f>
        <v>Niger</v>
      </c>
      <c r="E94" s="174" t="str">
        <f>'Crisis Indicator Data'!E91</f>
        <v>NER</v>
      </c>
      <c r="F94" s="168">
        <f>IF('Crisis Indicator Data'!F91="x","x",IF(LOG('Crisis Indicator Data'!F91)&lt;F$4,0,IF(LOG('Crisis Indicator Data'!F91)&gt;F$3,5,ROUND(5-(F$3-LOG('Crisis Indicator Data'!F91))/(F$3-F$4)*5,1))))</f>
        <v>3.7</v>
      </c>
      <c r="G94" s="165">
        <f>IF('Crisis Indicator Data'!F91="x","x",IF(LEN(E94)&gt;3,('Crisis Indicator Data'!F91/VLOOKUP('Impact of the crisis'!$C94,'Regional Crises'!$B$1:$R$66,4,FALSE)),'Crisis Indicator Data'!F91/VLOOKUP('Impact of the crisis'!$E94,'Country Indicator Data'!$B$4:$P$300,15,FALSE)))</f>
        <v>0.12386989816057473</v>
      </c>
      <c r="H94" s="147">
        <f t="shared" si="26"/>
        <v>0.5</v>
      </c>
      <c r="I94" s="147">
        <f t="shared" si="27"/>
        <v>2.1</v>
      </c>
      <c r="J94" s="147">
        <f>IF('Crisis Indicator Data'!G91="x","x",IF(LOG('Crisis Indicator Data'!G91)&lt;J$4,0,IF(LOG('Crisis Indicator Data'!G91)&gt;J$3,5,ROUND(5-(J$3-LOG('Crisis Indicator Data'!G91))/(J$3-J$4)*5,1))))</f>
        <v>0</v>
      </c>
      <c r="K94" s="165">
        <f>IF('Crisis Indicator Data'!G91="x","x",IF(LEN(E94)&gt;3,('Crisis Indicator Data'!G91/VLOOKUP('Impact of the crisis'!$C94,'Regional Crises'!$B$1:$R$66,5,FALSE)),'Crisis Indicator Data'!G91/VLOOKUP('Impact of the crisis'!$E94,'Country Indicator Data'!$B$4:$P$300,14,FALSE)))</f>
        <v>6.2838915470494416E-2</v>
      </c>
      <c r="L94" s="147">
        <f t="shared" si="28"/>
        <v>0.3</v>
      </c>
      <c r="M94" s="147">
        <f t="shared" si="29"/>
        <v>0.15</v>
      </c>
      <c r="N94" s="147">
        <f t="shared" si="30"/>
        <v>1.2</v>
      </c>
      <c r="O94" s="147">
        <f>IF('Crisis Indicator Data'!H91="x","x",IF('Crisis Indicator Data'!H91=0,0,IF(LOG('Crisis Indicator Data'!H91)&lt;O$4,0,IF(LOG('Crisis Indicator Data'!H91)&gt;O$3,5,ROUND(5-(O$3-LOG('Crisis Indicator Data'!H91))/(O$3-O$4)*5,1)))))</f>
        <v>1.7</v>
      </c>
      <c r="P94" s="165">
        <f>IF('Crisis Indicator Data'!H91="x","x",'Crisis Indicator Data'!H91/'Crisis Indicator Data'!G91)</f>
        <v>0.39974619289340102</v>
      </c>
      <c r="Q94" s="147">
        <f t="shared" si="31"/>
        <v>2</v>
      </c>
      <c r="R94" s="147">
        <f t="shared" si="32"/>
        <v>1.85</v>
      </c>
      <c r="S94" s="147">
        <f>IF('Crisis Indicator Data'!I91="x","x",IF('Crisis Indicator Data'!I91=0,0,IF(LOG('Crisis Indicator Data'!I91)&lt;S$4,0,IF(LOG('Crisis Indicator Data'!I91)&gt;S$3,5,ROUND(5-(S$3-LOG('Crisis Indicator Data'!I91))/(S$3-S$4)*5,1)))))</f>
        <v>3.5</v>
      </c>
      <c r="T94" s="165">
        <f>IF('Crisis Indicator Data'!H91="x","x",IF('Crisis Indicator Data'!I91="x","x",'Crisis Indicator Data'!I91/'Crisis Indicator Data'!H91))</f>
        <v>0.89206349206349211</v>
      </c>
      <c r="U94" s="147">
        <f t="shared" si="33"/>
        <v>5</v>
      </c>
      <c r="V94" s="147">
        <f t="shared" si="34"/>
        <v>4.3</v>
      </c>
      <c r="W94" s="147">
        <f>IF('Crisis Indicator Data'!L91="x","x",IF('Crisis Indicator Data'!L91=0,0,IF(LOG('Crisis Indicator Data'!L91)&lt;W$4,0,IF(LOG('Crisis Indicator Data'!L91)&gt;W$3,5,ROUND(5-(W$3-LOG('Crisis Indicator Data'!L91))/(W$3-W$4)*5,1)))))</f>
        <v>3.2</v>
      </c>
      <c r="X94" s="166">
        <f>IF(OR('Crisis Indicator Data'!L91="x",'Crisis Indicator Data'!H91="x"),"x",'Crisis Indicator Data'!L91/'Crisis Indicator Data'!H91)</f>
        <v>5.3333333333333336E-4</v>
      </c>
      <c r="Y94" s="147">
        <f t="shared" si="35"/>
        <v>5</v>
      </c>
      <c r="Z94" s="147">
        <f t="shared" si="36"/>
        <v>4.0999999999999996</v>
      </c>
      <c r="AA94" s="147">
        <f t="shared" si="37"/>
        <v>4.2</v>
      </c>
      <c r="AB94" s="167">
        <f t="shared" si="38"/>
        <v>3.2</v>
      </c>
    </row>
    <row r="95" spans="1:28" x14ac:dyDescent="0.25">
      <c r="A95" s="172" t="str">
        <f>'Crisis Indicator Data'!A92</f>
        <v>Mali/Burkina Faso conflict</v>
      </c>
      <c r="B95" s="173" t="str">
        <f>'Crisis Indicator Data'!B92</f>
        <v>Conflict</v>
      </c>
      <c r="C95" s="173" t="str">
        <f>'Crisis Indicator Data'!C92</f>
        <v>NER003</v>
      </c>
      <c r="D95" s="173" t="str">
        <f>'Crisis Indicator Data'!D92</f>
        <v>Niger</v>
      </c>
      <c r="E95" s="174" t="str">
        <f>'Crisis Indicator Data'!E92</f>
        <v>NER</v>
      </c>
      <c r="F95" s="168">
        <f>IF('Crisis Indicator Data'!F92="x","x",IF(LOG('Crisis Indicator Data'!F92)&lt;F$4,0,IF(LOG('Crisis Indicator Data'!F92)&gt;F$3,5,ROUND(5-(F$3-LOG('Crisis Indicator Data'!F92))/(F$3-F$4)*5,1))))</f>
        <v>3.9</v>
      </c>
      <c r="G95" s="165">
        <f>IF('Crisis Indicator Data'!F92="x","x",IF(LEN(E95)&gt;3,('Crisis Indicator Data'!F92/VLOOKUP('Impact of the crisis'!$C95,'Regional Crises'!$B$1:$R$66,4,FALSE)),'Crisis Indicator Data'!F92/VLOOKUP('Impact of the crisis'!$E95,'Country Indicator Data'!$B$4:$P$300,15,FALSE)))</f>
        <v>0.16627615062761505</v>
      </c>
      <c r="H95" s="147">
        <f t="shared" si="26"/>
        <v>0.7</v>
      </c>
      <c r="I95" s="147">
        <f t="shared" si="27"/>
        <v>2.2999999999999998</v>
      </c>
      <c r="J95" s="147">
        <f>IF('Crisis Indicator Data'!G92="x","x",IF(LOG('Crisis Indicator Data'!G92)&lt;J$4,0,IF(LOG('Crisis Indicator Data'!G92)&gt;J$3,5,ROUND(5-(J$3-LOG('Crisis Indicator Data'!G92))/(J$3-J$4)*5,1))))</f>
        <v>2.9</v>
      </c>
      <c r="K95" s="165">
        <f>IF('Crisis Indicator Data'!G92="x","x",IF(LEN(E95)&gt;3,('Crisis Indicator Data'!G92/VLOOKUP('Impact of the crisis'!$C95,'Regional Crises'!$B$1:$R$66,5,FALSE)),'Crisis Indicator Data'!G92/VLOOKUP('Impact of the crisis'!$E95,'Country Indicator Data'!$B$4:$P$300,14,FALSE)))</f>
        <v>0.60207336523125998</v>
      </c>
      <c r="L95" s="147">
        <f t="shared" si="28"/>
        <v>3</v>
      </c>
      <c r="M95" s="147">
        <f t="shared" si="29"/>
        <v>2.95</v>
      </c>
      <c r="N95" s="147">
        <f t="shared" si="30"/>
        <v>2.6</v>
      </c>
      <c r="O95" s="147">
        <f>IF('Crisis Indicator Data'!H92="x","x",IF('Crisis Indicator Data'!H92=0,0,IF(LOG('Crisis Indicator Data'!H92)&lt;O$4,0,IF(LOG('Crisis Indicator Data'!H92)&gt;O$3,5,ROUND(5-(O$3-LOG('Crisis Indicator Data'!H92))/(O$3-O$4)*5,1)))))</f>
        <v>2.9</v>
      </c>
      <c r="P95" s="165">
        <f>IF('Crisis Indicator Data'!H92="x","x",'Crisis Indicator Data'!H92/'Crisis Indicator Data'!G92)</f>
        <v>0.23165562913907284</v>
      </c>
      <c r="Q95" s="147">
        <f t="shared" si="31"/>
        <v>1.1000000000000001</v>
      </c>
      <c r="R95" s="147">
        <f t="shared" si="32"/>
        <v>2</v>
      </c>
      <c r="S95" s="147">
        <f>IF('Crisis Indicator Data'!I92="x","x",IF('Crisis Indicator Data'!I92=0,0,IF(LOG('Crisis Indicator Data'!I92)&lt;S$4,0,IF(LOG('Crisis Indicator Data'!I92)&gt;S$3,5,ROUND(5-(S$3-LOG('Crisis Indicator Data'!I92))/(S$3-S$4)*5,1)))))</f>
        <v>3.6</v>
      </c>
      <c r="T95" s="165">
        <f>IF('Crisis Indicator Data'!H92="x","x",IF('Crisis Indicator Data'!I92="x","x",'Crisis Indicator Data'!I92/'Crisis Indicator Data'!H92))</f>
        <v>0.18353344768439109</v>
      </c>
      <c r="U95" s="147">
        <f t="shared" si="33"/>
        <v>5</v>
      </c>
      <c r="V95" s="147">
        <f t="shared" si="34"/>
        <v>4.3</v>
      </c>
      <c r="W95" s="147">
        <f>IF('Crisis Indicator Data'!L92="x","x",IF('Crisis Indicator Data'!L92=0,0,IF(LOG('Crisis Indicator Data'!L92)&lt;W$4,0,IF(LOG('Crisis Indicator Data'!L92)&gt;W$3,5,ROUND(5-(W$3-LOG('Crisis Indicator Data'!L92))/(W$3-W$4)*5,1)))))</f>
        <v>3.2</v>
      </c>
      <c r="X95" s="166">
        <f>IF(OR('Crisis Indicator Data'!L92="x",'Crisis Indicator Data'!H92="x"),"x",'Crisis Indicator Data'!L92/'Crisis Indicator Data'!H92)</f>
        <v>9.6626643796455118E-5</v>
      </c>
      <c r="Y95" s="147">
        <f t="shared" si="35"/>
        <v>4.8</v>
      </c>
      <c r="Z95" s="147">
        <f t="shared" si="36"/>
        <v>4</v>
      </c>
      <c r="AA95" s="147">
        <f t="shared" si="37"/>
        <v>4.2</v>
      </c>
      <c r="AB95" s="167">
        <f t="shared" si="38"/>
        <v>3.3</v>
      </c>
    </row>
    <row r="96" spans="1:28" x14ac:dyDescent="0.25">
      <c r="A96" s="172" t="str">
        <f>'Crisis Indicator Data'!A93</f>
        <v>Nigerian Refugees</v>
      </c>
      <c r="B96" s="173" t="str">
        <f>'Crisis Indicator Data'!B93</f>
        <v>Displacement</v>
      </c>
      <c r="C96" s="173" t="str">
        <f>'Crisis Indicator Data'!C93</f>
        <v>NER004</v>
      </c>
      <c r="D96" s="173" t="str">
        <f>'Crisis Indicator Data'!D93</f>
        <v>Niger</v>
      </c>
      <c r="E96" s="174" t="str">
        <f>'Crisis Indicator Data'!E93</f>
        <v>NER</v>
      </c>
      <c r="F96" s="168">
        <f>IF('Crisis Indicator Data'!F93="x","x",IF(LOG('Crisis Indicator Data'!F93)&lt;F$4,0,IF(LOG('Crisis Indicator Data'!F93)&gt;F$3,5,ROUND(5-(F$3-LOG('Crisis Indicator Data'!F93))/(F$3-F$4)*5,1))))</f>
        <v>2.7</v>
      </c>
      <c r="G96" s="165">
        <f>IF('Crisis Indicator Data'!F93="x","x",IF(LEN(E96)&gt;3,('Crisis Indicator Data'!F93/VLOOKUP('Impact of the crisis'!$C96,'Regional Crises'!$B$1:$R$66,4,FALSE)),'Crisis Indicator Data'!F93/VLOOKUP('Impact of the crisis'!$E96,'Country Indicator Data'!$B$4:$P$300,15,FALSE)))</f>
        <v>3.2995973790163419E-2</v>
      </c>
      <c r="H96" s="147">
        <f t="shared" si="26"/>
        <v>0.1</v>
      </c>
      <c r="I96" s="147">
        <f t="shared" si="27"/>
        <v>1.4000000000000001</v>
      </c>
      <c r="J96" s="147">
        <f>IF('Crisis Indicator Data'!G93="x","x",IF(LOG('Crisis Indicator Data'!G93)&lt;J$4,0,IF(LOG('Crisis Indicator Data'!G93)&gt;J$3,5,ROUND(5-(J$3-LOG('Crisis Indicator Data'!G93))/(J$3-J$4)*5,1))))</f>
        <v>2.1</v>
      </c>
      <c r="K96" s="165">
        <f>IF('Crisis Indicator Data'!G93="x","x",IF(LEN(E96)&gt;3,('Crisis Indicator Data'!G93/VLOOKUP('Impact of the crisis'!$C96,'Regional Crises'!$B$1:$R$66,5,FALSE)),'Crisis Indicator Data'!G93/VLOOKUP('Impact of the crisis'!$E96,'Country Indicator Data'!$B$4:$P$300,14,FALSE)))</f>
        <v>0.3350877192982456</v>
      </c>
      <c r="L96" s="147">
        <f t="shared" si="28"/>
        <v>1.6</v>
      </c>
      <c r="M96" s="147">
        <f t="shared" si="29"/>
        <v>1.85</v>
      </c>
      <c r="N96" s="147">
        <f t="shared" si="30"/>
        <v>1.6</v>
      </c>
      <c r="O96" s="147">
        <f>IF('Crisis Indicator Data'!H93="x","x",IF('Crisis Indicator Data'!H93=0,0,IF(LOG('Crisis Indicator Data'!H93)&lt;O$4,0,IF(LOG('Crisis Indicator Data'!H93)&gt;O$3,5,ROUND(5-(O$3-LOG('Crisis Indicator Data'!H93))/(O$3-O$4)*5,1)))))</f>
        <v>2.4</v>
      </c>
      <c r="P96" s="165">
        <f>IF('Crisis Indicator Data'!H93="x","x",'Crisis Indicator Data'!H93/'Crisis Indicator Data'!G93)</f>
        <v>0.19585911470728223</v>
      </c>
      <c r="Q96" s="147">
        <f t="shared" si="31"/>
        <v>0.9</v>
      </c>
      <c r="R96" s="147">
        <f t="shared" si="32"/>
        <v>1.65</v>
      </c>
      <c r="S96" s="147">
        <f>IF('Crisis Indicator Data'!I93="x","x",IF('Crisis Indicator Data'!I93=0,0,IF(LOG('Crisis Indicator Data'!I93)&lt;S$4,0,IF(LOG('Crisis Indicator Data'!I93)&gt;S$3,5,ROUND(5-(S$3-LOG('Crisis Indicator Data'!I93))/(S$3-S$4)*5,1)))))</f>
        <v>2.5</v>
      </c>
      <c r="T96" s="165">
        <f>IF('Crisis Indicator Data'!H93="x","x",IF('Crisis Indicator Data'!I93="x","x",'Crisis Indicator Data'!I93/'Crisis Indicator Data'!H93))</f>
        <v>7.2904009720534624E-2</v>
      </c>
      <c r="U96" s="147">
        <f t="shared" si="33"/>
        <v>2.4</v>
      </c>
      <c r="V96" s="147">
        <f t="shared" si="34"/>
        <v>2.5</v>
      </c>
      <c r="W96" s="147">
        <f>IF('Crisis Indicator Data'!L93="x","x",IF('Crisis Indicator Data'!L93=0,0,IF(LOG('Crisis Indicator Data'!L93)&lt;W$4,0,IF(LOG('Crisis Indicator Data'!L93)&gt;W$3,5,ROUND(5-(W$3-LOG('Crisis Indicator Data'!L93))/(W$3-W$4)*5,1)))))</f>
        <v>1.8</v>
      </c>
      <c r="X96" s="166">
        <f>IF(OR('Crisis Indicator Data'!L93="x",'Crisis Indicator Data'!H93="x"),"x",'Crisis Indicator Data'!L93/'Crisis Indicator Data'!H93)</f>
        <v>2.3086269744835967E-5</v>
      </c>
      <c r="Y96" s="147">
        <f t="shared" si="35"/>
        <v>1.2</v>
      </c>
      <c r="Z96" s="147">
        <f t="shared" si="36"/>
        <v>1.5</v>
      </c>
      <c r="AA96" s="147">
        <f t="shared" si="37"/>
        <v>2</v>
      </c>
      <c r="AB96" s="167">
        <f t="shared" si="38"/>
        <v>1.8</v>
      </c>
    </row>
    <row r="97" spans="1:28" x14ac:dyDescent="0.25">
      <c r="A97" s="172" t="str">
        <f>'Crisis Indicator Data'!A94</f>
        <v>Complex crisis in Nigeria</v>
      </c>
      <c r="B97" s="173" t="str">
        <f>'Crisis Indicator Data'!B94</f>
        <v>Conflict,Displacement,Violence</v>
      </c>
      <c r="C97" s="173" t="str">
        <f>'Crisis Indicator Data'!C94</f>
        <v>NGA001</v>
      </c>
      <c r="D97" s="173" t="str">
        <f>'Crisis Indicator Data'!D94</f>
        <v>Nigeria</v>
      </c>
      <c r="E97" s="174" t="str">
        <f>'Crisis Indicator Data'!E94</f>
        <v>NGA</v>
      </c>
      <c r="F97" s="168">
        <f>IF('Crisis Indicator Data'!F94="x","x",IF(LOG('Crisis Indicator Data'!F94)&lt;F$4,0,IF(LOG('Crisis Indicator Data'!F94)&gt;F$3,5,ROUND(5-(F$3-LOG('Crisis Indicator Data'!F94))/(F$3-F$4)*5,1))))</f>
        <v>4.9000000000000004</v>
      </c>
      <c r="G97" s="165">
        <f>IF('Crisis Indicator Data'!F94="x","x",IF(LEN(E97)&gt;3,('Crisis Indicator Data'!F94/VLOOKUP('Impact of the crisis'!$C97,'Regional Crises'!$B$1:$R$66,4,FALSE)),'Crisis Indicator Data'!F94/VLOOKUP('Impact of the crisis'!$E97,'Country Indicator Data'!$B$4:$P$300,15,FALSE)))</f>
        <v>1</v>
      </c>
      <c r="H97" s="147">
        <f t="shared" si="26"/>
        <v>5</v>
      </c>
      <c r="I97" s="147">
        <f t="shared" si="27"/>
        <v>4.95</v>
      </c>
      <c r="J97" s="147">
        <f>IF('Crisis Indicator Data'!G94="x","x",IF(LOG('Crisis Indicator Data'!G94)&lt;J$4,0,IF(LOG('Crisis Indicator Data'!G94)&gt;J$3,5,ROUND(5-(J$3-LOG('Crisis Indicator Data'!G94))/(J$3-J$4)*5,1))))</f>
        <v>5</v>
      </c>
      <c r="K97" s="165">
        <f>IF('Crisis Indicator Data'!G94="x","x",IF(LEN(E97)&gt;3,('Crisis Indicator Data'!G94/VLOOKUP('Impact of the crisis'!$C97,'Regional Crises'!$B$1:$R$66,5,FALSE)),'Crisis Indicator Data'!G94/VLOOKUP('Impact of the crisis'!$E97,'Country Indicator Data'!$B$4:$P$300,14,FALSE)))</f>
        <v>1</v>
      </c>
      <c r="L97" s="147">
        <f t="shared" si="28"/>
        <v>5</v>
      </c>
      <c r="M97" s="147">
        <f t="shared" si="29"/>
        <v>5</v>
      </c>
      <c r="N97" s="147">
        <f t="shared" si="30"/>
        <v>5</v>
      </c>
      <c r="O97" s="147">
        <f>IF('Crisis Indicator Data'!H94="x","x",IF('Crisis Indicator Data'!H94=0,0,IF(LOG('Crisis Indicator Data'!H94)&lt;O$4,0,IF(LOG('Crisis Indicator Data'!H94)&gt;O$3,5,ROUND(5-(O$3-LOG('Crisis Indicator Data'!H94))/(O$3-O$4)*5,1)))))</f>
        <v>5</v>
      </c>
      <c r="P97" s="165">
        <f>IF('Crisis Indicator Data'!H94="x","x",'Crisis Indicator Data'!H94/'Crisis Indicator Data'!G94)</f>
        <v>0.21429082774049216</v>
      </c>
      <c r="Q97" s="147">
        <f t="shared" si="31"/>
        <v>1</v>
      </c>
      <c r="R97" s="147">
        <f t="shared" si="32"/>
        <v>3</v>
      </c>
      <c r="S97" s="147">
        <f>IF('Crisis Indicator Data'!I94="x","x",IF('Crisis Indicator Data'!I94=0,0,IF(LOG('Crisis Indicator Data'!I94)&lt;S$4,0,IF(LOG('Crisis Indicator Data'!I94)&gt;S$3,5,ROUND(5-(S$3-LOG('Crisis Indicator Data'!I94))/(S$3-S$4)*5,1)))))</f>
        <v>5</v>
      </c>
      <c r="T97" s="165">
        <f>IF('Crisis Indicator Data'!H94="x","x",IF('Crisis Indicator Data'!I94="x","x",'Crisis Indicator Data'!I94/'Crisis Indicator Data'!H94))</f>
        <v>0.12707228462855472</v>
      </c>
      <c r="U97" s="147">
        <f t="shared" si="33"/>
        <v>4.2</v>
      </c>
      <c r="V97" s="147">
        <f t="shared" si="34"/>
        <v>4.5999999999999996</v>
      </c>
      <c r="W97" s="147">
        <f>IF('Crisis Indicator Data'!L94="x","x",IF('Crisis Indicator Data'!L94=0,0,IF(LOG('Crisis Indicator Data'!L94)&lt;W$4,0,IF(LOG('Crisis Indicator Data'!L94)&gt;W$3,5,ROUND(5-(W$3-LOG('Crisis Indicator Data'!L94))/(W$3-W$4)*5,1)))))</f>
        <v>5</v>
      </c>
      <c r="X97" s="166">
        <f>IF(OR('Crisis Indicator Data'!L94="x",'Crisis Indicator Data'!H94="x"),"x",'Crisis Indicator Data'!L94/'Crisis Indicator Data'!H94)</f>
        <v>9.2976155677120309E-5</v>
      </c>
      <c r="Y97" s="147">
        <f t="shared" si="35"/>
        <v>4.5999999999999996</v>
      </c>
      <c r="Z97" s="147">
        <f t="shared" si="36"/>
        <v>4.8</v>
      </c>
      <c r="AA97" s="147">
        <f t="shared" si="37"/>
        <v>4.7</v>
      </c>
      <c r="AB97" s="167">
        <f t="shared" si="38"/>
        <v>4</v>
      </c>
    </row>
    <row r="98" spans="1:28" x14ac:dyDescent="0.25">
      <c r="A98" s="172" t="str">
        <f>'Crisis Indicator Data'!A95</f>
        <v>Middle belt conflict</v>
      </c>
      <c r="B98" s="173" t="str">
        <f>'Crisis Indicator Data'!B95</f>
        <v>Violence</v>
      </c>
      <c r="C98" s="173" t="str">
        <f>'Crisis Indicator Data'!C95</f>
        <v>NGA003</v>
      </c>
      <c r="D98" s="173" t="str">
        <f>'Crisis Indicator Data'!D95</f>
        <v>Nigeria</v>
      </c>
      <c r="E98" s="174" t="str">
        <f>'Crisis Indicator Data'!E95</f>
        <v>NGA</v>
      </c>
      <c r="F98" s="168">
        <f>IF('Crisis Indicator Data'!F95="x","x",IF(LOG('Crisis Indicator Data'!F95)&lt;F$4,0,IF(LOG('Crisis Indicator Data'!F95)&gt;F$3,5,ROUND(5-(F$3-LOG('Crisis Indicator Data'!F95))/(F$3-F$4)*5,1))))</f>
        <v>3.6</v>
      </c>
      <c r="G98" s="165">
        <f>IF('Crisis Indicator Data'!F95="x","x",IF(LEN(E98)&gt;3,('Crisis Indicator Data'!F95/VLOOKUP('Impact of the crisis'!$C98,'Regional Crises'!$B$1:$R$66,4,FALSE)),'Crisis Indicator Data'!F95/VLOOKUP('Impact of the crisis'!$E98,'Country Indicator Data'!$B$4:$P$300,15,FALSE)))</f>
        <v>0.15697047553169297</v>
      </c>
      <c r="H98" s="147">
        <f t="shared" si="26"/>
        <v>0.7</v>
      </c>
      <c r="I98" s="147">
        <f t="shared" si="27"/>
        <v>2.15</v>
      </c>
      <c r="J98" s="147">
        <f>IF('Crisis Indicator Data'!G95="x","x",IF(LOG('Crisis Indicator Data'!G95)&lt;J$4,0,IF(LOG('Crisis Indicator Data'!G95)&gt;J$3,5,ROUND(5-(J$3-LOG('Crisis Indicator Data'!G95))/(J$3-J$4)*5,1))))</f>
        <v>4.2</v>
      </c>
      <c r="K98" s="165">
        <f>IF('Crisis Indicator Data'!G95="x","x",IF(LEN(E98)&gt;3,('Crisis Indicator Data'!G95/VLOOKUP('Impact of the crisis'!$C98,'Regional Crises'!$B$1:$R$66,5,FALSE)),'Crisis Indicator Data'!G95/VLOOKUP('Impact of the crisis'!$E98,'Country Indicator Data'!$B$4:$P$300,14,FALSE)))</f>
        <v>8.0536912751677847E-2</v>
      </c>
      <c r="L98" s="147">
        <f t="shared" si="28"/>
        <v>0.4</v>
      </c>
      <c r="M98" s="147">
        <f t="shared" si="29"/>
        <v>2.3000000000000003</v>
      </c>
      <c r="N98" s="147">
        <f t="shared" si="30"/>
        <v>2.2000000000000002</v>
      </c>
      <c r="O98" s="147">
        <f>IF('Crisis Indicator Data'!H95="x","x",IF('Crisis Indicator Data'!H95=0,0,IF(LOG('Crisis Indicator Data'!H95)&lt;O$4,0,IF(LOG('Crisis Indicator Data'!H95)&gt;O$3,5,ROUND(5-(O$3-LOG('Crisis Indicator Data'!H95))/(O$3-O$4)*5,1)))))</f>
        <v>4</v>
      </c>
      <c r="P98" s="165">
        <f>IF('Crisis Indicator Data'!H95="x","x",'Crisis Indicator Data'!H95/'Crisis Indicator Data'!G95)</f>
        <v>0.46916666666666668</v>
      </c>
      <c r="Q98" s="147">
        <f t="shared" si="31"/>
        <v>2.2999999999999998</v>
      </c>
      <c r="R98" s="147">
        <f t="shared" si="32"/>
        <v>3.15</v>
      </c>
      <c r="S98" s="147">
        <f>IF('Crisis Indicator Data'!I95="x","x",IF('Crisis Indicator Data'!I95=0,0,IF(LOG('Crisis Indicator Data'!I95)&lt;S$4,0,IF(LOG('Crisis Indicator Data'!I95)&gt;S$3,5,ROUND(5-(S$3-LOG('Crisis Indicator Data'!I95))/(S$3-S$4)*5,1)))))</f>
        <v>3.9</v>
      </c>
      <c r="T98" s="165">
        <f>IF('Crisis Indicator Data'!H95="x","x",IF('Crisis Indicator Data'!I95="x","x",'Crisis Indicator Data'!I95/'Crisis Indicator Data'!H95))</f>
        <v>6.879810538780344E-2</v>
      </c>
      <c r="U98" s="147">
        <f t="shared" si="33"/>
        <v>2.2999999999999998</v>
      </c>
      <c r="V98" s="147">
        <f t="shared" si="34"/>
        <v>3.1</v>
      </c>
      <c r="W98" s="147">
        <f>IF('Crisis Indicator Data'!L95="x","x",IF('Crisis Indicator Data'!L95=0,0,IF(LOG('Crisis Indicator Data'!L95)&lt;W$4,0,IF(LOG('Crisis Indicator Data'!L95)&gt;W$3,5,ROUND(5-(W$3-LOG('Crisis Indicator Data'!L95))/(W$3-W$4)*5,1)))))</f>
        <v>4.0999999999999996</v>
      </c>
      <c r="X98" s="166">
        <f>IF(OR('Crisis Indicator Data'!L95="x",'Crisis Indicator Data'!H95="x"),"x",'Crisis Indicator Data'!L95/'Crisis Indicator Data'!H95)</f>
        <v>8.7981053878034341E-5</v>
      </c>
      <c r="Y98" s="147">
        <f t="shared" si="35"/>
        <v>4.4000000000000004</v>
      </c>
      <c r="Z98" s="147">
        <f t="shared" si="36"/>
        <v>4.3</v>
      </c>
      <c r="AA98" s="147">
        <f t="shared" si="37"/>
        <v>3.8</v>
      </c>
      <c r="AB98" s="167">
        <f t="shared" si="38"/>
        <v>3.5</v>
      </c>
    </row>
    <row r="99" spans="1:28" x14ac:dyDescent="0.25">
      <c r="A99" s="172" t="str">
        <f>'Crisis Indicator Data'!A96</f>
        <v>Lake Chad basin crisis in Nigeria</v>
      </c>
      <c r="B99" s="173" t="str">
        <f>'Crisis Indicator Data'!B96</f>
        <v>Conflict,Displacement</v>
      </c>
      <c r="C99" s="173" t="str">
        <f>'Crisis Indicator Data'!C96</f>
        <v>NGA004</v>
      </c>
      <c r="D99" s="173" t="str">
        <f>'Crisis Indicator Data'!D96</f>
        <v>Nigeria</v>
      </c>
      <c r="E99" s="174" t="str">
        <f>'Crisis Indicator Data'!E96</f>
        <v>NGA</v>
      </c>
      <c r="F99" s="168">
        <f>IF('Crisis Indicator Data'!F96="x","x",IF(LOG('Crisis Indicator Data'!F96)&lt;F$4,0,IF(LOG('Crisis Indicator Data'!F96)&gt;F$3,5,ROUND(5-(F$3-LOG('Crisis Indicator Data'!F96))/(F$3-F$4)*5,1))))</f>
        <v>3.7</v>
      </c>
      <c r="G99" s="165">
        <f>IF('Crisis Indicator Data'!F96="x","x",IF(LEN(E99)&gt;3,('Crisis Indicator Data'!F96/VLOOKUP('Impact of the crisis'!$C99,'Regional Crises'!$B$1:$R$66,4,FALSE)),'Crisis Indicator Data'!F96/VLOOKUP('Impact of the crisis'!$E99,'Country Indicator Data'!$B$4:$P$300,15,FALSE)))</f>
        <v>0.17338954950206967</v>
      </c>
      <c r="H99" s="147">
        <f t="shared" si="26"/>
        <v>0.8</v>
      </c>
      <c r="I99" s="147">
        <f t="shared" si="27"/>
        <v>2.25</v>
      </c>
      <c r="J99" s="147">
        <f>IF('Crisis Indicator Data'!G96="x","x",IF(LOG('Crisis Indicator Data'!G96)&lt;J$4,0,IF(LOG('Crisis Indicator Data'!G96)&gt;J$3,5,ROUND(5-(J$3-LOG('Crisis Indicator Data'!G96))/(J$3-J$4)*5,1))))</f>
        <v>4</v>
      </c>
      <c r="K99" s="165">
        <f>IF('Crisis Indicator Data'!G96="x","x",IF(LEN(E99)&gt;3,('Crisis Indicator Data'!G96/VLOOKUP('Impact of the crisis'!$C99,'Regional Crises'!$B$1:$R$66,5,FALSE)),'Crisis Indicator Data'!G96/VLOOKUP('Impact of the crisis'!$E99,'Country Indicator Data'!$B$4:$P$300,14,FALSE)))</f>
        <v>7.203579418344519E-2</v>
      </c>
      <c r="L99" s="147">
        <f t="shared" si="28"/>
        <v>0.3</v>
      </c>
      <c r="M99" s="147">
        <f t="shared" si="29"/>
        <v>2.15</v>
      </c>
      <c r="N99" s="147">
        <f t="shared" si="30"/>
        <v>2.2000000000000002</v>
      </c>
      <c r="O99" s="147">
        <f>IF('Crisis Indicator Data'!H96="x","x",IF('Crisis Indicator Data'!H96=0,0,IF(LOG('Crisis Indicator Data'!H96)&lt;O$4,0,IF(LOG('Crisis Indicator Data'!H96)&gt;O$3,5,ROUND(5-(O$3-LOG('Crisis Indicator Data'!H96))/(O$3-O$4)*5,1)))))</f>
        <v>4.5</v>
      </c>
      <c r="P99" s="165">
        <f>IF('Crisis Indicator Data'!H96="x","x",'Crisis Indicator Data'!H96/'Crisis Indicator Data'!G96)</f>
        <v>1</v>
      </c>
      <c r="Q99" s="147">
        <f t="shared" si="31"/>
        <v>5</v>
      </c>
      <c r="R99" s="147">
        <f t="shared" si="32"/>
        <v>4.75</v>
      </c>
      <c r="S99" s="147">
        <f>IF('Crisis Indicator Data'!I96="x","x",IF('Crisis Indicator Data'!I96=0,0,IF(LOG('Crisis Indicator Data'!I96)&lt;S$4,0,IF(LOG('Crisis Indicator Data'!I96)&gt;S$3,5,ROUND(5-(S$3-LOG('Crisis Indicator Data'!I96))/(S$3-S$4)*5,1)))))</f>
        <v>5</v>
      </c>
      <c r="T99" s="165">
        <f>IF('Crisis Indicator Data'!H96="x","x",IF('Crisis Indicator Data'!I96="x","x",'Crisis Indicator Data'!I96/'Crisis Indicator Data'!H96))</f>
        <v>0.29521739130434782</v>
      </c>
      <c r="U99" s="147">
        <f t="shared" si="33"/>
        <v>5</v>
      </c>
      <c r="V99" s="147">
        <f t="shared" si="34"/>
        <v>5</v>
      </c>
      <c r="W99" s="147">
        <f>IF('Crisis Indicator Data'!L96="x","x",IF('Crisis Indicator Data'!L96=0,0,IF(LOG('Crisis Indicator Data'!L96)&lt;W$4,0,IF(LOG('Crisis Indicator Data'!L96)&gt;W$3,5,ROUND(5-(W$3-LOG('Crisis Indicator Data'!L96))/(W$3-W$4)*5,1)))))</f>
        <v>4.5</v>
      </c>
      <c r="X99" s="166">
        <f>IF(OR('Crisis Indicator Data'!L96="x",'Crisis Indicator Data'!H96="x"),"x",'Crisis Indicator Data'!L96/'Crisis Indicator Data'!H96)</f>
        <v>9.3167701863354041E-5</v>
      </c>
      <c r="Y99" s="147">
        <f t="shared" si="35"/>
        <v>4.7</v>
      </c>
      <c r="Z99" s="147">
        <f t="shared" si="36"/>
        <v>4.5999999999999996</v>
      </c>
      <c r="AA99" s="147">
        <f t="shared" si="37"/>
        <v>4.8</v>
      </c>
      <c r="AB99" s="167">
        <f t="shared" si="38"/>
        <v>4.8</v>
      </c>
    </row>
    <row r="100" spans="1:28" x14ac:dyDescent="0.25">
      <c r="A100" s="172" t="str">
        <f>'Crisis Indicator Data'!A97</f>
        <v>Northwest Banditry</v>
      </c>
      <c r="B100" s="173" t="str">
        <f>'Crisis Indicator Data'!B97</f>
        <v>Violence,Displacement</v>
      </c>
      <c r="C100" s="173" t="str">
        <f>'Crisis Indicator Data'!C97</f>
        <v>NGA007</v>
      </c>
      <c r="D100" s="173" t="str">
        <f>'Crisis Indicator Data'!D97</f>
        <v>Nigeria</v>
      </c>
      <c r="E100" s="174" t="str">
        <f>'Crisis Indicator Data'!E97</f>
        <v>NGA</v>
      </c>
      <c r="F100" s="168">
        <f>IF('Crisis Indicator Data'!F97="x","x",IF(LOG('Crisis Indicator Data'!F97)&lt;F$4,0,IF(LOG('Crisis Indicator Data'!F97)&gt;F$3,5,ROUND(5-(F$3-LOG('Crisis Indicator Data'!F97))/(F$3-F$4)*5,1))))</f>
        <v>4</v>
      </c>
      <c r="G100" s="165">
        <f>IF('Crisis Indicator Data'!F97="x","x",IF(LEN(E100)&gt;3,('Crisis Indicator Data'!F97/VLOOKUP('Impact of the crisis'!$C100,'Regional Crises'!$B$1:$R$66,4,FALSE)),'Crisis Indicator Data'!F97/VLOOKUP('Impact of the crisis'!$E100,'Country Indicator Data'!$B$4:$P$300,15,FALSE)))</f>
        <v>0.26099673902302445</v>
      </c>
      <c r="H100" s="147">
        <f t="shared" si="26"/>
        <v>1.2</v>
      </c>
      <c r="I100" s="147">
        <f t="shared" si="27"/>
        <v>2.6</v>
      </c>
      <c r="J100" s="147">
        <f>IF('Crisis Indicator Data'!G97="x","x",IF(LOG('Crisis Indicator Data'!G97)&lt;J$4,0,IF(LOG('Crisis Indicator Data'!G97)&gt;J$3,5,ROUND(5-(J$3-LOG('Crisis Indicator Data'!G97))/(J$3-J$4)*5,1))))</f>
        <v>5</v>
      </c>
      <c r="K100" s="165">
        <f>IF('Crisis Indicator Data'!G97="x","x",IF(LEN(E100)&gt;3,('Crisis Indicator Data'!G97/VLOOKUP('Impact of the crisis'!$C100,'Regional Crises'!$B$1:$R$66,5,FALSE)),'Crisis Indicator Data'!G97/VLOOKUP('Impact of the crisis'!$E100,'Country Indicator Data'!$B$4:$P$300,14,FALSE)))</f>
        <v>0.19126621923937359</v>
      </c>
      <c r="L100" s="147">
        <f t="shared" si="28"/>
        <v>0.9</v>
      </c>
      <c r="M100" s="147">
        <f t="shared" si="29"/>
        <v>2.95</v>
      </c>
      <c r="N100" s="147">
        <f t="shared" si="30"/>
        <v>2.8</v>
      </c>
      <c r="O100" s="147">
        <f>IF('Crisis Indicator Data'!H97="x","x",IF('Crisis Indicator Data'!H97=0,0,IF(LOG('Crisis Indicator Data'!H97)&lt;O$4,0,IF(LOG('Crisis Indicator Data'!H97)&gt;O$3,5,ROUND(5-(O$3-LOG('Crisis Indicator Data'!H97))/(O$3-O$4)*5,1)))))</f>
        <v>4.8</v>
      </c>
      <c r="P100" s="165">
        <f>IF('Crisis Indicator Data'!H97="x","x",'Crisis Indicator Data'!H97/'Crisis Indicator Data'!G97)</f>
        <v>0.54362777205951152</v>
      </c>
      <c r="Q100" s="147">
        <f t="shared" si="31"/>
        <v>2.7</v>
      </c>
      <c r="R100" s="147">
        <f t="shared" si="32"/>
        <v>3.75</v>
      </c>
      <c r="S100" s="147">
        <f>IF('Crisis Indicator Data'!I97="x","x",IF('Crisis Indicator Data'!I97=0,0,IF(LOG('Crisis Indicator Data'!I97)&lt;S$4,0,IF(LOG('Crisis Indicator Data'!I97)&gt;S$3,5,ROUND(5-(S$3-LOG('Crisis Indicator Data'!I97))/(S$3-S$4)*5,1)))))</f>
        <v>4</v>
      </c>
      <c r="T100" s="165">
        <f>IF('Crisis Indicator Data'!H97="x","x",IF('Crisis Indicator Data'!I97="x","x",'Crisis Indicator Data'!I97/'Crisis Indicator Data'!H97))</f>
        <v>2.7669004690391154E-2</v>
      </c>
      <c r="U100" s="147">
        <f t="shared" si="33"/>
        <v>0.9</v>
      </c>
      <c r="V100" s="147">
        <f t="shared" si="34"/>
        <v>2.5</v>
      </c>
      <c r="W100" s="147">
        <f>IF('Crisis Indicator Data'!L97="x","x",IF('Crisis Indicator Data'!L97=0,0,IF(LOG('Crisis Indicator Data'!L97)&lt;W$4,0,IF(LOG('Crisis Indicator Data'!L97)&gt;W$3,5,ROUND(5-(W$3-LOG('Crisis Indicator Data'!L97))/(W$3-W$4)*5,1)))))</f>
        <v>4.5</v>
      </c>
      <c r="X100" s="166">
        <f>IF(OR('Crisis Indicator Data'!L97="x",'Crisis Indicator Data'!H97="x"),"x",'Crisis Indicator Data'!L97/'Crisis Indicator Data'!H97)</f>
        <v>6.4632729463402037E-5</v>
      </c>
      <c r="Y100" s="147">
        <f t="shared" si="35"/>
        <v>3.2</v>
      </c>
      <c r="Z100" s="147">
        <f t="shared" si="36"/>
        <v>3.9</v>
      </c>
      <c r="AA100" s="147">
        <f t="shared" si="37"/>
        <v>3.3</v>
      </c>
      <c r="AB100" s="167">
        <f t="shared" si="38"/>
        <v>3.5</v>
      </c>
    </row>
    <row r="101" spans="1:28" x14ac:dyDescent="0.25">
      <c r="A101" s="172" t="str">
        <f>'Crisis Indicator Data'!A98</f>
        <v>Cameroonian Refugees in Nigeria</v>
      </c>
      <c r="B101" s="173" t="str">
        <f>'Crisis Indicator Data'!B98</f>
        <v>Displacement</v>
      </c>
      <c r="C101" s="173" t="str">
        <f>'Crisis Indicator Data'!C98</f>
        <v>NGA008</v>
      </c>
      <c r="D101" s="173" t="str">
        <f>'Crisis Indicator Data'!D98</f>
        <v>Nigeria</v>
      </c>
      <c r="E101" s="174" t="str">
        <f>'Crisis Indicator Data'!E98</f>
        <v>NGA</v>
      </c>
      <c r="F101" s="168">
        <f>IF('Crisis Indicator Data'!F98="x","x",IF(LOG('Crisis Indicator Data'!F98)&lt;F$4,0,IF(LOG('Crisis Indicator Data'!F98)&gt;F$3,5,ROUND(5-(F$3-LOG('Crisis Indicator Data'!F98))/(F$3-F$4)*5,1))))</f>
        <v>3.4</v>
      </c>
      <c r="G101" s="165">
        <f>IF('Crisis Indicator Data'!F98="x","x",IF(LEN(E101)&gt;3,('Crisis Indicator Data'!F98/VLOOKUP('Impact of the crisis'!$C101,'Regional Crises'!$B$1:$R$66,4,FALSE)),'Crisis Indicator Data'!F98/VLOOKUP('Impact of the crisis'!$E101,'Country Indicator Data'!$B$4:$P$300,15,FALSE)))</f>
        <v>0.11953511863587953</v>
      </c>
      <c r="H101" s="147">
        <f t="shared" si="26"/>
        <v>0.5</v>
      </c>
      <c r="I101" s="147">
        <f t="shared" si="27"/>
        <v>1.95</v>
      </c>
      <c r="J101" s="147">
        <f>IF('Crisis Indicator Data'!G98="x","x",IF(LOG('Crisis Indicator Data'!G98)&lt;J$4,0,IF(LOG('Crisis Indicator Data'!G98)&gt;J$3,5,ROUND(5-(J$3-LOG('Crisis Indicator Data'!G98))/(J$3-J$4)*5,1))))</f>
        <v>3.7</v>
      </c>
      <c r="K101" s="165">
        <f>IF('Crisis Indicator Data'!G98="x","x",IF(LEN(E101)&gt;3,('Crisis Indicator Data'!G98/VLOOKUP('Impact of the crisis'!$C101,'Regional Crises'!$B$1:$R$66,5,FALSE)),'Crisis Indicator Data'!G98/VLOOKUP('Impact of the crisis'!$E101,'Country Indicator Data'!$B$4:$P$300,14,FALSE)))</f>
        <v>5.6711409395973154E-2</v>
      </c>
      <c r="L101" s="147">
        <f t="shared" si="28"/>
        <v>0.2</v>
      </c>
      <c r="M101" s="147">
        <f t="shared" si="29"/>
        <v>1.9500000000000002</v>
      </c>
      <c r="N101" s="147">
        <f t="shared" si="30"/>
        <v>2</v>
      </c>
      <c r="O101" s="147">
        <f>IF('Crisis Indicator Data'!H98="x","x",IF('Crisis Indicator Data'!H98=0,0,IF(LOG('Crisis Indicator Data'!H98)&lt;O$4,0,IF(LOG('Crisis Indicator Data'!H98)&gt;O$3,5,ROUND(5-(O$3-LOG('Crisis Indicator Data'!H98))/(O$3-O$4)*5,1)))))</f>
        <v>0.9</v>
      </c>
      <c r="P101" s="165">
        <f>IF('Crisis Indicator Data'!H98="x","x",'Crisis Indicator Data'!H98/'Crisis Indicator Data'!G98)</f>
        <v>8.6785009861932941E-3</v>
      </c>
      <c r="Q101" s="147">
        <f t="shared" si="31"/>
        <v>0</v>
      </c>
      <c r="R101" s="147">
        <f t="shared" si="32"/>
        <v>0.45</v>
      </c>
      <c r="S101" s="147">
        <f>IF('Crisis Indicator Data'!I98="x","x",IF('Crisis Indicator Data'!I98=0,0,IF(LOG('Crisis Indicator Data'!I98)&lt;S$4,0,IF(LOG('Crisis Indicator Data'!I98)&gt;S$3,5,ROUND(5-(S$3-LOG('Crisis Indicator Data'!I98))/(S$3-S$4)*5,1)))))</f>
        <v>2.9</v>
      </c>
      <c r="T101" s="165">
        <f>IF('Crisis Indicator Data'!H98="x","x",IF('Crisis Indicator Data'!I98="x","x",'Crisis Indicator Data'!I98/'Crisis Indicator Data'!H98))</f>
        <v>1</v>
      </c>
      <c r="U101" s="147">
        <f t="shared" si="33"/>
        <v>5</v>
      </c>
      <c r="V101" s="147">
        <f t="shared" si="34"/>
        <v>4</v>
      </c>
      <c r="W101" s="147" t="str">
        <f>IF('Crisis Indicator Data'!L98="x","x",IF('Crisis Indicator Data'!L98=0,0,IF(LOG('Crisis Indicator Data'!L98)&lt;W$4,0,IF(LOG('Crisis Indicator Data'!L98)&gt;W$3,5,ROUND(5-(W$3-LOG('Crisis Indicator Data'!L98))/(W$3-W$4)*5,1)))))</f>
        <v>x</v>
      </c>
      <c r="X101" s="166" t="str">
        <f>IF(OR('Crisis Indicator Data'!L98="x",'Crisis Indicator Data'!H98="x"),"x",'Crisis Indicator Data'!L98/'Crisis Indicator Data'!H98)</f>
        <v>x</v>
      </c>
      <c r="Y101" s="147" t="str">
        <f t="shared" si="35"/>
        <v>x</v>
      </c>
      <c r="Z101" s="147" t="str">
        <f t="shared" si="36"/>
        <v>x</v>
      </c>
      <c r="AA101" s="147">
        <f t="shared" si="37"/>
        <v>4</v>
      </c>
      <c r="AB101" s="167">
        <f t="shared" si="38"/>
        <v>2.6</v>
      </c>
    </row>
    <row r="102" spans="1:28" x14ac:dyDescent="0.25">
      <c r="A102" s="172" t="str">
        <f>'Crisis Indicator Data'!A99</f>
        <v>Socioeconomic crisis in Nicaragua</v>
      </c>
      <c r="B102" s="173" t="str">
        <f>'Crisis Indicator Data'!B99</f>
        <v>Socio-political</v>
      </c>
      <c r="C102" s="173" t="str">
        <f>'Crisis Indicator Data'!C99</f>
        <v>NIC001</v>
      </c>
      <c r="D102" s="173" t="str">
        <f>'Crisis Indicator Data'!D99</f>
        <v>Nicaragua</v>
      </c>
      <c r="E102" s="174" t="str">
        <f>'Crisis Indicator Data'!E99</f>
        <v>NIC</v>
      </c>
      <c r="F102" s="168">
        <f>IF('Crisis Indicator Data'!F99="x","x",IF(LOG('Crisis Indicator Data'!F99)&lt;F$4,0,IF(LOG('Crisis Indicator Data'!F99)&gt;F$3,5,ROUND(5-(F$3-LOG('Crisis Indicator Data'!F99))/(F$3-F$4)*5,1))))</f>
        <v>3.5</v>
      </c>
      <c r="G102" s="165">
        <f>IF('Crisis Indicator Data'!F99="x","x",IF(LEN(E102)&gt;3,('Crisis Indicator Data'!F99/VLOOKUP('Impact of the crisis'!$C102,'Regional Crises'!$B$1:$R$66,4,FALSE)),'Crisis Indicator Data'!F99/VLOOKUP('Impact of the crisis'!$E102,'Country Indicator Data'!$B$4:$P$300,15,FALSE)))</f>
        <v>1</v>
      </c>
      <c r="H102" s="147">
        <f t="shared" ref="H102:H133" si="39">IF(G102="x","x",IF(G102&lt;H$4,0,IF(G102&gt;H$3,5,ROUND(5-(H$3-G102)/(H$3-H$4)*5,1))))</f>
        <v>5</v>
      </c>
      <c r="I102" s="147">
        <f t="shared" ref="I102:I133" si="40">IF(AND(H102="x",F102="x"),"x",AVERAGE(F102,H102))</f>
        <v>4.25</v>
      </c>
      <c r="J102" s="147">
        <f>IF('Crisis Indicator Data'!G99="x","x",IF(LOG('Crisis Indicator Data'!G99)&lt;J$4,0,IF(LOG('Crisis Indicator Data'!G99)&gt;J$3,5,ROUND(5-(J$3-LOG('Crisis Indicator Data'!G99))/(J$3-J$4)*5,1))))</f>
        <v>2.6</v>
      </c>
      <c r="K102" s="165">
        <f>IF('Crisis Indicator Data'!G99="x","x",IF(LEN(E102)&gt;3,('Crisis Indicator Data'!G99/VLOOKUP('Impact of the crisis'!$C102,'Regional Crises'!$B$1:$R$66,5,FALSE)),'Crisis Indicator Data'!G99/VLOOKUP('Impact of the crisis'!$E102,'Country Indicator Data'!$B$4:$P$300,14,FALSE)))</f>
        <v>1</v>
      </c>
      <c r="L102" s="147">
        <f t="shared" ref="L102:L133" si="41">IF(K102="x","x",IF(K102&lt;L$4,0,IF(K102&gt;L$3,5,ROUND(5-(L$3-K102)/(L$3-L$4)*5,1))))</f>
        <v>5</v>
      </c>
      <c r="M102" s="147">
        <f t="shared" ref="M102:M133" si="42">IF(AND(L102="x",J102="x"),"x",AVERAGE(J102,L102))</f>
        <v>3.8</v>
      </c>
      <c r="N102" s="147">
        <f t="shared" ref="N102:N133" si="43">IF(AND(M102="x",I102="x"),"x",IF(OR(M102="x",I102="x"),AVERAGE(I102,M102),ROUND((5-GEOMEAN(((5-I102)/5*4+1),((5-M102)/5*4+1)))/4*5,1)))</f>
        <v>4</v>
      </c>
      <c r="O102" s="147">
        <f>IF('Crisis Indicator Data'!H99="x","x",IF('Crisis Indicator Data'!H99=0,0,IF(LOG('Crisis Indicator Data'!H99)&lt;O$4,0,IF(LOG('Crisis Indicator Data'!H99)&gt;O$3,5,ROUND(5-(O$3-LOG('Crisis Indicator Data'!H99))/(O$3-O$4)*5,1)))))</f>
        <v>1.5</v>
      </c>
      <c r="P102" s="165">
        <f>IF('Crisis Indicator Data'!H99="x","x",'Crisis Indicator Data'!H99/'Crisis Indicator Data'!G99)</f>
        <v>4.0316078051927107E-2</v>
      </c>
      <c r="Q102" s="147">
        <f t="shared" ref="Q102:Q133" si="44">IF(P102="x","x",IF(P102&lt;Q$4,0,IF(P102&gt;Q$3,5,ROUND(5-(Q$3-P102)/(Q$3-Q$4)*5,1))))</f>
        <v>0.2</v>
      </c>
      <c r="R102" s="147">
        <f t="shared" ref="R102:R133" si="45">IF(AND(Q102="x",O102="x"),"x",AVERAGE(O102,Q102))</f>
        <v>0.85</v>
      </c>
      <c r="S102" s="147">
        <f>IF('Crisis Indicator Data'!I99="x","x",IF('Crisis Indicator Data'!I99=0,0,IF(LOG('Crisis Indicator Data'!I99)&lt;S$4,0,IF(LOG('Crisis Indicator Data'!I99)&gt;S$3,5,ROUND(5-(S$3-LOG('Crisis Indicator Data'!I99))/(S$3-S$4)*5,1)))))</f>
        <v>3.4</v>
      </c>
      <c r="T102" s="165">
        <f>IF('Crisis Indicator Data'!H99="x","x",IF('Crisis Indicator Data'!I99="x","x",'Crisis Indicator Data'!I99/'Crisis Indicator Data'!H99))</f>
        <v>1</v>
      </c>
      <c r="U102" s="147">
        <f t="shared" ref="U102:U133" si="46">IF(T102="x","x",IF(T102&lt;U$4,0,IF(T102&gt;U$3,5,ROUND(5-(U$3-T102)/(U$3-U$4)*5,1))))</f>
        <v>5</v>
      </c>
      <c r="V102" s="147">
        <f t="shared" ref="V102:V133" si="47">IF(AND(U102="x",S102="x"),"x",ROUND(AVERAGE(S102,U102),1))</f>
        <v>4.2</v>
      </c>
      <c r="W102" s="147">
        <f>IF('Crisis Indicator Data'!L99="x","x",IF('Crisis Indicator Data'!L99=0,0,IF(LOG('Crisis Indicator Data'!L99)&lt;W$4,0,IF(LOG('Crisis Indicator Data'!L99)&gt;W$3,5,ROUND(5-(W$3-LOG('Crisis Indicator Data'!L99))/(W$3-W$4)*5,1)))))</f>
        <v>1.5</v>
      </c>
      <c r="X102" s="166">
        <f>IF(OR('Crisis Indicator Data'!L99="x",'Crisis Indicator Data'!H99="x"),"x",'Crisis Indicator Data'!L99/'Crisis Indicator Data'!H99)</f>
        <v>4.8000000000000001E-5</v>
      </c>
      <c r="Y102" s="147">
        <f t="shared" ref="Y102:Y133" si="48">IF(X102="x","x",IF(X102&lt;Y$4,0,IF(X102&gt;Y$3,5,ROUND(5-(Y$3-X102)/(Y$3-Y$4)*5,1))))</f>
        <v>2.4</v>
      </c>
      <c r="Z102" s="147">
        <f t="shared" ref="Z102:Z133" si="49">IF(AND(Y102="x",W102="x"),"x",ROUND(AVERAGE(W102,Y102),1))</f>
        <v>2</v>
      </c>
      <c r="AA102" s="147">
        <f t="shared" ref="AA102:AA133" si="50">IF(AND(V102="x",Z102="x"),"x",IF(OR(V102="x",Z102="x"),AVERAGE(V102,Z102),ROUND((5-GEOMEAN(((5-V102)/5*4+1),((5-Z102)/5*4+1)))/4*5,1)))</f>
        <v>3.3</v>
      </c>
      <c r="AB102" s="167">
        <f t="shared" ref="AB102:AB133" si="51">IF(AND(R102="x",AA102="x"),"x",IF(OR(R102="x",AA102="x"),AVERAGE(R102,AA102),ROUND((5-GEOMEAN(((5-R102)/5*4+1),((5-AA102)/5*4+1)))/4*5,1)))</f>
        <v>2.2999999999999998</v>
      </c>
    </row>
    <row r="103" spans="1:28" x14ac:dyDescent="0.25">
      <c r="A103" s="172" t="str">
        <f>'Crisis Indicator Data'!A100</f>
        <v>Complex crisis in Pakistan</v>
      </c>
      <c r="B103" s="173" t="str">
        <f>'Crisis Indicator Data'!B100</f>
        <v>Displacement,Conflict</v>
      </c>
      <c r="C103" s="173" t="str">
        <f>'Crisis Indicator Data'!C100</f>
        <v>PAK001</v>
      </c>
      <c r="D103" s="173" t="str">
        <f>'Crisis Indicator Data'!D100</f>
        <v>Pakistan</v>
      </c>
      <c r="E103" s="174" t="str">
        <f>'Crisis Indicator Data'!E100</f>
        <v>PAK</v>
      </c>
      <c r="F103" s="168">
        <f>IF('Crisis Indicator Data'!F100="x","x",IF(LOG('Crisis Indicator Data'!F100)&lt;F$4,0,IF(LOG('Crisis Indicator Data'!F100)&gt;F$3,5,ROUND(5-(F$3-LOG('Crisis Indicator Data'!F100))/(F$3-F$4)*5,1))))</f>
        <v>4.8</v>
      </c>
      <c r="G103" s="165">
        <f>IF('Crisis Indicator Data'!F100="x","x",IF(LEN(E103)&gt;3,('Crisis Indicator Data'!F100/VLOOKUP('Impact of the crisis'!$C103,'Regional Crises'!$B$1:$R$66,4,FALSE)),'Crisis Indicator Data'!F100/VLOOKUP('Impact of the crisis'!$E103,'Country Indicator Data'!$B$4:$P$300,15,FALSE)))</f>
        <v>1</v>
      </c>
      <c r="H103" s="147">
        <f t="shared" si="39"/>
        <v>5</v>
      </c>
      <c r="I103" s="147">
        <f t="shared" si="40"/>
        <v>4.9000000000000004</v>
      </c>
      <c r="J103" s="147">
        <f>IF('Crisis Indicator Data'!G100="x","x",IF(LOG('Crisis Indicator Data'!G100)&lt;J$4,0,IF(LOG('Crisis Indicator Data'!G100)&gt;J$3,5,ROUND(5-(J$3-LOG('Crisis Indicator Data'!G100))/(J$3-J$4)*5,1))))</f>
        <v>5</v>
      </c>
      <c r="K103" s="165">
        <f>IF('Crisis Indicator Data'!G100="x","x",IF(LEN(E103)&gt;3,('Crisis Indicator Data'!G100/VLOOKUP('Impact of the crisis'!$C103,'Regional Crises'!$B$1:$R$66,5,FALSE)),'Crisis Indicator Data'!G100/VLOOKUP('Impact of the crisis'!$E103,'Country Indicator Data'!$B$4:$P$300,14,FALSE)))</f>
        <v>1</v>
      </c>
      <c r="L103" s="147">
        <f t="shared" si="41"/>
        <v>5</v>
      </c>
      <c r="M103" s="147">
        <f t="shared" si="42"/>
        <v>5</v>
      </c>
      <c r="N103" s="147">
        <f t="shared" si="43"/>
        <v>5</v>
      </c>
      <c r="O103" s="147">
        <f>IF('Crisis Indicator Data'!H100="x","x",IF('Crisis Indicator Data'!H100=0,0,IF(LOG('Crisis Indicator Data'!H100)&lt;O$4,0,IF(LOG('Crisis Indicator Data'!H100)&gt;O$3,5,ROUND(5-(O$3-LOG('Crisis Indicator Data'!H100))/(O$3-O$4)*5,1)))))</f>
        <v>5</v>
      </c>
      <c r="P103" s="165">
        <f>IF('Crisis Indicator Data'!H100="x","x",'Crisis Indicator Data'!H100/'Crisis Indicator Data'!G100)</f>
        <v>0.21900155654688627</v>
      </c>
      <c r="Q103" s="147">
        <f t="shared" si="44"/>
        <v>1.1000000000000001</v>
      </c>
      <c r="R103" s="147">
        <f t="shared" si="45"/>
        <v>3.05</v>
      </c>
      <c r="S103" s="147">
        <f>IF('Crisis Indicator Data'!I100="x","x",IF('Crisis Indicator Data'!I100=0,0,IF(LOG('Crisis Indicator Data'!I100)&lt;S$4,0,IF(LOG('Crisis Indicator Data'!I100)&gt;S$3,5,ROUND(5-(S$3-LOG('Crisis Indicator Data'!I100))/(S$3-S$4)*5,1)))))</f>
        <v>5</v>
      </c>
      <c r="T103" s="165">
        <f>IF('Crisis Indicator Data'!H100="x","x",IF('Crisis Indicator Data'!I100="x","x",'Crisis Indicator Data'!I100/'Crisis Indicator Data'!H100))</f>
        <v>7.0541158536585366E-2</v>
      </c>
      <c r="U103" s="147">
        <f t="shared" si="46"/>
        <v>2.4</v>
      </c>
      <c r="V103" s="147">
        <f t="shared" si="47"/>
        <v>3.7</v>
      </c>
      <c r="W103" s="147">
        <f>IF('Crisis Indicator Data'!L100="x","x",IF('Crisis Indicator Data'!L100=0,0,IF(LOG('Crisis Indicator Data'!L100)&lt;W$4,0,IF(LOG('Crisis Indicator Data'!L100)&gt;W$3,5,ROUND(5-(W$3-LOG('Crisis Indicator Data'!L100))/(W$3-W$4)*5,1)))))</f>
        <v>4.3</v>
      </c>
      <c r="X103" s="166">
        <f>IF(OR('Crisis Indicator Data'!L100="x",'Crisis Indicator Data'!H100="x"),"x",'Crisis Indicator Data'!L100/'Crisis Indicator Data'!H100)</f>
        <v>1.9702743902439024E-5</v>
      </c>
      <c r="Y103" s="147">
        <f t="shared" si="48"/>
        <v>1</v>
      </c>
      <c r="Z103" s="147">
        <f t="shared" si="49"/>
        <v>2.7</v>
      </c>
      <c r="AA103" s="147">
        <f t="shared" si="50"/>
        <v>3.2</v>
      </c>
      <c r="AB103" s="167">
        <f t="shared" si="51"/>
        <v>3.1</v>
      </c>
    </row>
    <row r="104" spans="1:28" x14ac:dyDescent="0.25">
      <c r="A104" s="172" t="str">
        <f>'Crisis Indicator Data'!A101</f>
        <v>Kashmir conflict in Pakistan</v>
      </c>
      <c r="B104" s="173" t="str">
        <f>'Crisis Indicator Data'!B101</f>
        <v>Conflict</v>
      </c>
      <c r="C104" s="173" t="str">
        <f>'Crisis Indicator Data'!C101</f>
        <v>PAK004</v>
      </c>
      <c r="D104" s="173" t="str">
        <f>'Crisis Indicator Data'!D101</f>
        <v>Pakistan</v>
      </c>
      <c r="E104" s="174" t="str">
        <f>'Crisis Indicator Data'!E101</f>
        <v>PAK</v>
      </c>
      <c r="F104" s="168">
        <f>IF('Crisis Indicator Data'!F101="x","x",IF(LOG('Crisis Indicator Data'!F101)&lt;F$4,0,IF(LOG('Crisis Indicator Data'!F101)&gt;F$3,5,ROUND(5-(F$3-LOG('Crisis Indicator Data'!F101))/(F$3-F$4)*5,1))))</f>
        <v>1.9</v>
      </c>
      <c r="G104" s="165">
        <f>IF('Crisis Indicator Data'!F101="x","x",IF(LEN(E104)&gt;3,('Crisis Indicator Data'!F101/VLOOKUP('Impact of the crisis'!$C104,'Regional Crises'!$B$1:$R$66,4,FALSE)),'Crisis Indicator Data'!F101/VLOOKUP('Impact of the crisis'!$E104,'Country Indicator Data'!$B$4:$P$300,15,FALSE)))</f>
        <v>1.7249117891241179E-2</v>
      </c>
      <c r="H104" s="147">
        <f t="shared" si="39"/>
        <v>0</v>
      </c>
      <c r="I104" s="147">
        <f t="shared" si="40"/>
        <v>0.95</v>
      </c>
      <c r="J104" s="147">
        <f>IF('Crisis Indicator Data'!G101="x","x",IF(LOG('Crisis Indicator Data'!G101)&lt;J$4,0,IF(LOG('Crisis Indicator Data'!G101)&gt;J$3,5,ROUND(5-(J$3-LOG('Crisis Indicator Data'!G101))/(J$3-J$4)*5,1))))</f>
        <v>2.1</v>
      </c>
      <c r="K104" s="165">
        <f>IF('Crisis Indicator Data'!G101="x","x",IF(LEN(E104)&gt;3,('Crisis Indicator Data'!G101/VLOOKUP('Impact of the crisis'!$C104,'Regional Crises'!$B$1:$R$66,5,FALSE)),'Crisis Indicator Data'!G101/VLOOKUP('Impact of the crisis'!$E104,'Country Indicator Data'!$B$4:$P$300,14,FALSE)))</f>
        <v>1.819866212082643E-2</v>
      </c>
      <c r="L104" s="147">
        <f t="shared" si="41"/>
        <v>0</v>
      </c>
      <c r="M104" s="147">
        <f t="shared" si="42"/>
        <v>1.05</v>
      </c>
      <c r="N104" s="147">
        <f t="shared" si="43"/>
        <v>1</v>
      </c>
      <c r="O104" s="147" t="str">
        <f>IF('Crisis Indicator Data'!H101="x","x",IF('Crisis Indicator Data'!H101=0,0,IF(LOG('Crisis Indicator Data'!H101)&lt;O$4,0,IF(LOG('Crisis Indicator Data'!H101)&gt;O$3,5,ROUND(5-(O$3-LOG('Crisis Indicator Data'!H101))/(O$3-O$4)*5,1)))))</f>
        <v>x</v>
      </c>
      <c r="P104" s="165" t="str">
        <f>IF('Crisis Indicator Data'!H101="x","x",'Crisis Indicator Data'!H101/'Crisis Indicator Data'!G101)</f>
        <v>x</v>
      </c>
      <c r="Q104" s="147" t="str">
        <f t="shared" si="44"/>
        <v>x</v>
      </c>
      <c r="R104" s="147" t="str">
        <f t="shared" si="45"/>
        <v>x</v>
      </c>
      <c r="S104" s="147" t="str">
        <f>IF('Crisis Indicator Data'!I101="x","x",IF('Crisis Indicator Data'!I101=0,0,IF(LOG('Crisis Indicator Data'!I101)&lt;S$4,0,IF(LOG('Crisis Indicator Data'!I101)&gt;S$3,5,ROUND(5-(S$3-LOG('Crisis Indicator Data'!I101))/(S$3-S$4)*5,1)))))</f>
        <v>x</v>
      </c>
      <c r="T104" s="165" t="str">
        <f>IF('Crisis Indicator Data'!H101="x","x",IF('Crisis Indicator Data'!I101="x","x",'Crisis Indicator Data'!I101/'Crisis Indicator Data'!H101))</f>
        <v>x</v>
      </c>
      <c r="U104" s="147" t="str">
        <f t="shared" si="46"/>
        <v>x</v>
      </c>
      <c r="V104" s="147" t="str">
        <f t="shared" si="47"/>
        <v>x</v>
      </c>
      <c r="W104" s="147">
        <f>IF('Crisis Indicator Data'!L101="x","x",IF('Crisis Indicator Data'!L101=0,0,IF(LOG('Crisis Indicator Data'!L101)&lt;W$4,0,IF(LOG('Crisis Indicator Data'!L101)&gt;W$3,5,ROUND(5-(W$3-LOG('Crisis Indicator Data'!L101))/(W$3-W$4)*5,1)))))</f>
        <v>0.7</v>
      </c>
      <c r="X104" s="166" t="str">
        <f>IF(OR('Crisis Indicator Data'!L101="x",'Crisis Indicator Data'!H101="x"),"x",'Crisis Indicator Data'!L101/'Crisis Indicator Data'!H101)</f>
        <v>x</v>
      </c>
      <c r="Y104" s="147" t="str">
        <f t="shared" si="48"/>
        <v>x</v>
      </c>
      <c r="Z104" s="147">
        <f t="shared" si="49"/>
        <v>0.7</v>
      </c>
      <c r="AA104" s="147">
        <f t="shared" si="50"/>
        <v>0.7</v>
      </c>
      <c r="AB104" s="167">
        <f t="shared" si="51"/>
        <v>0.7</v>
      </c>
    </row>
    <row r="105" spans="1:28" x14ac:dyDescent="0.25">
      <c r="A105" s="172" t="str">
        <f>'Crisis Indicator Data'!A102</f>
        <v xml:space="preserve">Floods in Pakistan </v>
      </c>
      <c r="B105" s="173" t="str">
        <f>'Crisis Indicator Data'!B102</f>
        <v>Other seasonal event</v>
      </c>
      <c r="C105" s="173" t="str">
        <f>'Crisis Indicator Data'!C102</f>
        <v>PAK005</v>
      </c>
      <c r="D105" s="173" t="str">
        <f>'Crisis Indicator Data'!D102</f>
        <v>Pakistan</v>
      </c>
      <c r="E105" s="174" t="str">
        <f>'Crisis Indicator Data'!E102</f>
        <v>PAK</v>
      </c>
      <c r="F105" s="168">
        <f>IF('Crisis Indicator Data'!F102="x","x",IF(LOG('Crisis Indicator Data'!F102)&lt;F$4,0,IF(LOG('Crisis Indicator Data'!F102)&gt;F$3,5,ROUND(5-(F$3-LOG('Crisis Indicator Data'!F102))/(F$3-F$4)*5,1))))</f>
        <v>4.7</v>
      </c>
      <c r="G105" s="165">
        <f>IF('Crisis Indicator Data'!F102="x","x",IF(LEN(E105)&gt;3,('Crisis Indicator Data'!F102/VLOOKUP('Impact of the crisis'!$C105,'Regional Crises'!$B$1:$R$66,4,FALSE)),'Crisis Indicator Data'!F102/VLOOKUP('Impact of the crisis'!$E105,'Country Indicator Data'!$B$4:$P$300,15,FALSE)))</f>
        <v>0.86891734122042341</v>
      </c>
      <c r="H105" s="147">
        <f t="shared" si="39"/>
        <v>4.3</v>
      </c>
      <c r="I105" s="147">
        <f t="shared" si="40"/>
        <v>4.5</v>
      </c>
      <c r="J105" s="147">
        <f>IF('Crisis Indicator Data'!G102="x","x",IF(LOG('Crisis Indicator Data'!G102)&lt;J$4,0,IF(LOG('Crisis Indicator Data'!G102)&gt;J$3,5,ROUND(5-(J$3-LOG('Crisis Indicator Data'!G102))/(J$3-J$4)*5,1))))</f>
        <v>5</v>
      </c>
      <c r="K105" s="165">
        <f>IF('Crisis Indicator Data'!G102="x","x",IF(LEN(E105)&gt;3,('Crisis Indicator Data'!G102/VLOOKUP('Impact of the crisis'!$C105,'Regional Crises'!$B$1:$R$66,5,FALSE)),'Crisis Indicator Data'!G102/VLOOKUP('Impact of the crisis'!$E105,'Country Indicator Data'!$B$4:$P$300,14,FALSE)))</f>
        <v>0.13771058243230272</v>
      </c>
      <c r="L105" s="147">
        <f t="shared" si="41"/>
        <v>0.6</v>
      </c>
      <c r="M105" s="147">
        <f t="shared" si="42"/>
        <v>2.8</v>
      </c>
      <c r="N105" s="147">
        <f t="shared" si="43"/>
        <v>3.8</v>
      </c>
      <c r="O105" s="147">
        <f>IF('Crisis Indicator Data'!H102="x","x",IF('Crisis Indicator Data'!H102=0,0,IF(LOG('Crisis Indicator Data'!H102)&lt;O$4,0,IF(LOG('Crisis Indicator Data'!H102)&gt;O$3,5,ROUND(5-(O$3-LOG('Crisis Indicator Data'!H102))/(O$3-O$4)*5,1)))))</f>
        <v>5</v>
      </c>
      <c r="P105" s="165">
        <f>IF('Crisis Indicator Data'!H102="x","x",'Crisis Indicator Data'!H102/'Crisis Indicator Data'!G102)</f>
        <v>1</v>
      </c>
      <c r="Q105" s="147">
        <f t="shared" si="44"/>
        <v>5</v>
      </c>
      <c r="R105" s="147">
        <f t="shared" si="45"/>
        <v>5</v>
      </c>
      <c r="S105" s="147">
        <f>IF('Crisis Indicator Data'!I102="x","x",IF('Crisis Indicator Data'!I102=0,0,IF(LOG('Crisis Indicator Data'!I102)&lt;S$4,0,IF(LOG('Crisis Indicator Data'!I102)&gt;S$3,5,ROUND(5-(S$3-LOG('Crisis Indicator Data'!I102))/(S$3-S$4)*5,1)))))</f>
        <v>1</v>
      </c>
      <c r="T105" s="165">
        <f>IF('Crisis Indicator Data'!H102="x","x",IF('Crisis Indicator Data'!I102="x","x",'Crisis Indicator Data'!I102/'Crisis Indicator Data'!H102))</f>
        <v>1.5151515151515152E-4</v>
      </c>
      <c r="U105" s="147">
        <f t="shared" si="46"/>
        <v>0</v>
      </c>
      <c r="V105" s="147">
        <f t="shared" si="47"/>
        <v>0.5</v>
      </c>
      <c r="W105" s="147">
        <f>IF('Crisis Indicator Data'!L102="x","x",IF('Crisis Indicator Data'!L102=0,0,IF(LOG('Crisis Indicator Data'!L102)&lt;W$4,0,IF(LOG('Crisis Indicator Data'!L102)&gt;W$3,5,ROUND(5-(W$3-LOG('Crisis Indicator Data'!L102))/(W$3-W$4)*5,1)))))</f>
        <v>4.5999999999999996</v>
      </c>
      <c r="X105" s="166">
        <f>IF(OR('Crisis Indicator Data'!L102="x",'Crisis Indicator Data'!H102="x"),"x",'Crisis Indicator Data'!L102/'Crisis Indicator Data'!H102)</f>
        <v>5.2696969696969699E-5</v>
      </c>
      <c r="Y105" s="147">
        <f t="shared" si="48"/>
        <v>2.6</v>
      </c>
      <c r="Z105" s="147">
        <f t="shared" si="49"/>
        <v>3.6</v>
      </c>
      <c r="AA105" s="147">
        <f t="shared" si="50"/>
        <v>2.2999999999999998</v>
      </c>
      <c r="AB105" s="167">
        <f t="shared" si="51"/>
        <v>4</v>
      </c>
    </row>
    <row r="106" spans="1:28" x14ac:dyDescent="0.25">
      <c r="A106" s="172" t="str">
        <f>'Crisis Indicator Data'!A103</f>
        <v>Venezuela displacement in Panama</v>
      </c>
      <c r="B106" s="173" t="str">
        <f>'Crisis Indicator Data'!B103</f>
        <v>Displacement</v>
      </c>
      <c r="C106" s="173" t="str">
        <f>'Crisis Indicator Data'!C103</f>
        <v>PAN002</v>
      </c>
      <c r="D106" s="173" t="str">
        <f>'Crisis Indicator Data'!D103</f>
        <v>Panama</v>
      </c>
      <c r="E106" s="174" t="str">
        <f>'Crisis Indicator Data'!E103</f>
        <v>PAN</v>
      </c>
      <c r="F106" s="168">
        <f>IF('Crisis Indicator Data'!F103="x","x",IF(LOG('Crisis Indicator Data'!F103)&lt;F$4,0,IF(LOG('Crisis Indicator Data'!F103)&gt;F$3,5,ROUND(5-(F$3-LOG('Crisis Indicator Data'!F103))/(F$3-F$4)*5,1))))</f>
        <v>3.1</v>
      </c>
      <c r="G106" s="165">
        <f>IF('Crisis Indicator Data'!F103="x","x",IF(LEN(E106)&gt;3,('Crisis Indicator Data'!F103/VLOOKUP('Impact of the crisis'!$C106,'Regional Crises'!$B$1:$R$66,4,FALSE)),'Crisis Indicator Data'!F103/VLOOKUP('Impact of the crisis'!$E106,'Country Indicator Data'!$B$4:$P$300,15,FALSE)))</f>
        <v>0.99780737153618515</v>
      </c>
      <c r="H106" s="147">
        <f t="shared" si="39"/>
        <v>5</v>
      </c>
      <c r="I106" s="147">
        <f t="shared" si="40"/>
        <v>4.05</v>
      </c>
      <c r="J106" s="147">
        <f>IF('Crisis Indicator Data'!G103="x","x",IF(LOG('Crisis Indicator Data'!G103)&lt;J$4,0,IF(LOG('Crisis Indicator Data'!G103)&gt;J$3,5,ROUND(5-(J$3-LOG('Crisis Indicator Data'!G103))/(J$3-J$4)*5,1))))</f>
        <v>0</v>
      </c>
      <c r="K106" s="165">
        <f>IF('Crisis Indicator Data'!G103="x","x",IF(LEN(E106)&gt;3,('Crisis Indicator Data'!G103/VLOOKUP('Impact of the crisis'!$C106,'Regional Crises'!$B$1:$R$66,5,FALSE)),'Crisis Indicator Data'!G103/VLOOKUP('Impact of the crisis'!$E106,'Country Indicator Data'!$B$4:$P$300,14,FALSE)))</f>
        <v>3.2786885245901641E-2</v>
      </c>
      <c r="L106" s="147">
        <f t="shared" si="41"/>
        <v>0.1</v>
      </c>
      <c r="M106" s="147">
        <f t="shared" si="42"/>
        <v>0.05</v>
      </c>
      <c r="N106" s="147">
        <f t="shared" si="43"/>
        <v>2.6</v>
      </c>
      <c r="O106" s="147">
        <f>IF('Crisis Indicator Data'!H103="x","x",IF('Crisis Indicator Data'!H103=0,0,IF(LOG('Crisis Indicator Data'!H103)&lt;O$4,0,IF(LOG('Crisis Indicator Data'!H103)&gt;O$3,5,ROUND(5-(O$3-LOG('Crisis Indicator Data'!H103))/(O$3-O$4)*5,1)))))</f>
        <v>0.6</v>
      </c>
      <c r="P106" s="165">
        <f>IF('Crisis Indicator Data'!H103="x","x",'Crisis Indicator Data'!H103/'Crisis Indicator Data'!G103)</f>
        <v>0.49324324324324326</v>
      </c>
      <c r="Q106" s="147">
        <f t="shared" si="44"/>
        <v>2.4</v>
      </c>
      <c r="R106" s="147">
        <f t="shared" si="45"/>
        <v>1.5</v>
      </c>
      <c r="S106" s="147">
        <f>IF('Crisis Indicator Data'!I103="x","x",IF('Crisis Indicator Data'!I103=0,0,IF(LOG('Crisis Indicator Data'!I103)&lt;S$4,0,IF(LOG('Crisis Indicator Data'!I103)&gt;S$3,5,ROUND(5-(S$3-LOG('Crisis Indicator Data'!I103))/(S$3-S$4)*5,1)))))</f>
        <v>3.1</v>
      </c>
      <c r="T106" s="165">
        <f>IF('Crisis Indicator Data'!H103="x","x",IF('Crisis Indicator Data'!I103="x","x",'Crisis Indicator Data'!I103/'Crisis Indicator Data'!H103))</f>
        <v>2.0273972602739727</v>
      </c>
      <c r="U106" s="147">
        <f t="shared" si="46"/>
        <v>5</v>
      </c>
      <c r="V106" s="147">
        <f t="shared" si="47"/>
        <v>4.0999999999999996</v>
      </c>
      <c r="W106" s="147">
        <f>IF('Crisis Indicator Data'!L103="x","x",IF('Crisis Indicator Data'!L103=0,0,IF(LOG('Crisis Indicator Data'!L103)&lt;W$4,0,IF(LOG('Crisis Indicator Data'!L103)&gt;W$3,5,ROUND(5-(W$3-LOG('Crisis Indicator Data'!L103))/(W$3-W$4)*5,1)))))</f>
        <v>3</v>
      </c>
      <c r="X106" s="166">
        <f>IF(OR('Crisis Indicator Data'!L103="x",'Crisis Indicator Data'!H103="x"),"x",'Crisis Indicator Data'!L103/'Crisis Indicator Data'!H103)</f>
        <v>1.7534246575342466E-3</v>
      </c>
      <c r="Y106" s="147">
        <f t="shared" si="48"/>
        <v>5</v>
      </c>
      <c r="Z106" s="147">
        <f t="shared" si="49"/>
        <v>4</v>
      </c>
      <c r="AA106" s="147">
        <f t="shared" si="50"/>
        <v>4.0999999999999996</v>
      </c>
      <c r="AB106" s="167">
        <f t="shared" si="51"/>
        <v>3.1</v>
      </c>
    </row>
    <row r="107" spans="1:28" x14ac:dyDescent="0.25">
      <c r="A107" s="172" t="str">
        <f>'Crisis Indicator Data'!A104</f>
        <v>Venezuela displacement in Peru</v>
      </c>
      <c r="B107" s="173" t="str">
        <f>'Crisis Indicator Data'!B104</f>
        <v>Displacement</v>
      </c>
      <c r="C107" s="173" t="str">
        <f>'Crisis Indicator Data'!C104</f>
        <v>PER002</v>
      </c>
      <c r="D107" s="173" t="str">
        <f>'Crisis Indicator Data'!D104</f>
        <v>Peru</v>
      </c>
      <c r="E107" s="174" t="str">
        <f>'Crisis Indicator Data'!E104</f>
        <v>PER</v>
      </c>
      <c r="F107" s="168">
        <f>IF('Crisis Indicator Data'!F104="x","x",IF(LOG('Crisis Indicator Data'!F104)&lt;F$4,0,IF(LOG('Crisis Indicator Data'!F104)&gt;F$3,5,ROUND(5-(F$3-LOG('Crisis Indicator Data'!F104))/(F$3-F$4)*5,1))))</f>
        <v>5</v>
      </c>
      <c r="G107" s="165">
        <f>IF('Crisis Indicator Data'!F104="x","x",IF(LEN(E107)&gt;3,('Crisis Indicator Data'!F104/VLOOKUP('Impact of the crisis'!$C107,'Regional Crises'!$B$1:$R$66,4,FALSE)),'Crisis Indicator Data'!F104/VLOOKUP('Impact of the crisis'!$E107,'Country Indicator Data'!$B$4:$P$300,15,FALSE)))</f>
        <v>1</v>
      </c>
      <c r="H107" s="147">
        <f t="shared" si="39"/>
        <v>5</v>
      </c>
      <c r="I107" s="147">
        <f t="shared" si="40"/>
        <v>5</v>
      </c>
      <c r="J107" s="147">
        <f>IF('Crisis Indicator Data'!G104="x","x",IF(LOG('Crisis Indicator Data'!G104)&lt;J$4,0,IF(LOG('Crisis Indicator Data'!G104)&gt;J$3,5,ROUND(5-(J$3-LOG('Crisis Indicator Data'!G104))/(J$3-J$4)*5,1))))</f>
        <v>5</v>
      </c>
      <c r="K107" s="165">
        <f>IF('Crisis Indicator Data'!G104="x","x",IF(LEN(E107)&gt;3,('Crisis Indicator Data'!G104/VLOOKUP('Impact of the crisis'!$C107,'Regional Crises'!$B$1:$R$66,5,FALSE)),'Crisis Indicator Data'!G104/VLOOKUP('Impact of the crisis'!$E107,'Country Indicator Data'!$B$4:$P$300,14,FALSE)))</f>
        <v>1</v>
      </c>
      <c r="L107" s="147">
        <f t="shared" si="41"/>
        <v>5</v>
      </c>
      <c r="M107" s="147">
        <f t="shared" si="42"/>
        <v>5</v>
      </c>
      <c r="N107" s="147">
        <f t="shared" si="43"/>
        <v>5</v>
      </c>
      <c r="O107" s="147">
        <f>IF('Crisis Indicator Data'!H104="x","x",IF('Crisis Indicator Data'!H104=0,0,IF(LOG('Crisis Indicator Data'!H104)&lt;O$4,0,IF(LOG('Crisis Indicator Data'!H104)&gt;O$3,5,ROUND(5-(O$3-LOG('Crisis Indicator Data'!H104))/(O$3-O$4)*5,1)))))</f>
        <v>4.4000000000000004</v>
      </c>
      <c r="P107" s="165">
        <f>IF('Crisis Indicator Data'!H104="x","x",'Crisis Indicator Data'!H104/'Crisis Indicator Data'!G104)</f>
        <v>0.42939794419970634</v>
      </c>
      <c r="Q107" s="147">
        <f t="shared" si="44"/>
        <v>2.1</v>
      </c>
      <c r="R107" s="147">
        <f t="shared" si="45"/>
        <v>3.25</v>
      </c>
      <c r="S107" s="147">
        <f>IF('Crisis Indicator Data'!I104="x","x",IF('Crisis Indicator Data'!I104=0,0,IF(LOG('Crisis Indicator Data'!I104)&lt;S$4,0,IF(LOG('Crisis Indicator Data'!I104)&gt;S$3,5,ROUND(5-(S$3-LOG('Crisis Indicator Data'!I104))/(S$3-S$4)*5,1)))))</f>
        <v>4.5</v>
      </c>
      <c r="T107" s="165">
        <f>IF('Crisis Indicator Data'!H104="x","x",IF('Crisis Indicator Data'!I104="x","x",'Crisis Indicator Data'!I104/'Crisis Indicator Data'!H104))</f>
        <v>0.1039600574516107</v>
      </c>
      <c r="U107" s="147">
        <f t="shared" si="46"/>
        <v>3.5</v>
      </c>
      <c r="V107" s="147">
        <f t="shared" si="47"/>
        <v>4</v>
      </c>
      <c r="W107" s="147">
        <f>IF('Crisis Indicator Data'!L104="x","x",IF('Crisis Indicator Data'!L104=0,0,IF(LOG('Crisis Indicator Data'!L104)&lt;W$4,0,IF(LOG('Crisis Indicator Data'!L104)&gt;W$3,5,ROUND(5-(W$3-LOG('Crisis Indicator Data'!L104))/(W$3-W$4)*5,1)))))</f>
        <v>2.8</v>
      </c>
      <c r="X107" s="166">
        <f>IF(OR('Crisis Indicator Data'!L104="x",'Crisis Indicator Data'!H104="x"),"x",'Crisis Indicator Data'!L104/'Crisis Indicator Data'!H104)</f>
        <v>6.0871349428903634E-6</v>
      </c>
      <c r="Y107" s="147">
        <f t="shared" si="48"/>
        <v>0.3</v>
      </c>
      <c r="Z107" s="147">
        <f t="shared" si="49"/>
        <v>1.6</v>
      </c>
      <c r="AA107" s="147">
        <f t="shared" si="50"/>
        <v>3</v>
      </c>
      <c r="AB107" s="167">
        <f t="shared" si="51"/>
        <v>3.1</v>
      </c>
    </row>
    <row r="108" spans="1:28" x14ac:dyDescent="0.25">
      <c r="A108" s="172" t="str">
        <f>'Crisis Indicator Data'!A105</f>
        <v>Multiple crises in the Philippines</v>
      </c>
      <c r="B108" s="173" t="str">
        <f>'Crisis Indicator Data'!B105</f>
        <v>Conflict,Cyclone,Violence,Floods,Other seasonal event</v>
      </c>
      <c r="C108" s="173" t="str">
        <f>'Crisis Indicator Data'!C105</f>
        <v>PHL001</v>
      </c>
      <c r="D108" s="173" t="str">
        <f>'Crisis Indicator Data'!D105</f>
        <v>Philippines</v>
      </c>
      <c r="E108" s="174" t="str">
        <f>'Crisis Indicator Data'!E105</f>
        <v>PHL</v>
      </c>
      <c r="F108" s="168">
        <f>IF('Crisis Indicator Data'!F105="x","x",IF(LOG('Crisis Indicator Data'!F105)&lt;F$4,0,IF(LOG('Crisis Indicator Data'!F105)&gt;F$3,5,ROUND(5-(F$3-LOG('Crisis Indicator Data'!F105))/(F$3-F$4)*5,1))))</f>
        <v>4.0999999999999996</v>
      </c>
      <c r="G108" s="165">
        <f>IF('Crisis Indicator Data'!F105="x","x",IF(LEN(E108)&gt;3,('Crisis Indicator Data'!F105/VLOOKUP('Impact of the crisis'!$C108,'Regional Crises'!$B$1:$R$66,4,FALSE)),'Crisis Indicator Data'!F105/VLOOKUP('Impact of the crisis'!$E108,'Country Indicator Data'!$B$4:$P$300,15,FALSE)))</f>
        <v>1.006137438374082</v>
      </c>
      <c r="H108" s="147">
        <f t="shared" si="39"/>
        <v>5</v>
      </c>
      <c r="I108" s="147">
        <f t="shared" si="40"/>
        <v>4.55</v>
      </c>
      <c r="J108" s="147">
        <f>IF('Crisis Indicator Data'!G105="x","x",IF(LOG('Crisis Indicator Data'!G105)&lt;J$4,0,IF(LOG('Crisis Indicator Data'!G105)&gt;J$3,5,ROUND(5-(J$3-LOG('Crisis Indicator Data'!G105))/(J$3-J$4)*5,1))))</f>
        <v>5</v>
      </c>
      <c r="K108" s="165">
        <f>IF('Crisis Indicator Data'!G105="x","x",IF(LEN(E108)&gt;3,('Crisis Indicator Data'!G105/VLOOKUP('Impact of the crisis'!$C108,'Regional Crises'!$B$1:$R$66,5,FALSE)),'Crisis Indicator Data'!G105/VLOOKUP('Impact of the crisis'!$E108,'Country Indicator Data'!$B$4:$P$300,14,FALSE)))</f>
        <v>1</v>
      </c>
      <c r="L108" s="147">
        <f t="shared" si="41"/>
        <v>5</v>
      </c>
      <c r="M108" s="147">
        <f t="shared" si="42"/>
        <v>5</v>
      </c>
      <c r="N108" s="147">
        <f t="shared" si="43"/>
        <v>4.8</v>
      </c>
      <c r="O108" s="147">
        <f>IF('Crisis Indicator Data'!H105="x","x",IF('Crisis Indicator Data'!H105=0,0,IF(LOG('Crisis Indicator Data'!H105)&lt;O$4,0,IF(LOG('Crisis Indicator Data'!H105)&gt;O$3,5,ROUND(5-(O$3-LOG('Crisis Indicator Data'!H105))/(O$3-O$4)*5,1)))))</f>
        <v>3.8</v>
      </c>
      <c r="P108" s="165">
        <f>IF('Crisis Indicator Data'!H105="x","x",'Crisis Indicator Data'!H105/'Crisis Indicator Data'!G105)</f>
        <v>5.9009657626590113E-2</v>
      </c>
      <c r="Q108" s="147">
        <f t="shared" si="44"/>
        <v>0.2</v>
      </c>
      <c r="R108" s="147">
        <f t="shared" si="45"/>
        <v>2</v>
      </c>
      <c r="S108" s="147">
        <f>IF('Crisis Indicator Data'!I105="x","x",IF('Crisis Indicator Data'!I105=0,0,IF(LOG('Crisis Indicator Data'!I105)&lt;S$4,0,IF(LOG('Crisis Indicator Data'!I105)&gt;S$3,5,ROUND(5-(S$3-LOG('Crisis Indicator Data'!I105))/(S$3-S$4)*5,1)))))</f>
        <v>2.9</v>
      </c>
      <c r="T108" s="165">
        <f>IF('Crisis Indicator Data'!H105="x","x",IF('Crisis Indicator Data'!I105="x","x",'Crisis Indicator Data'!I105/'Crisis Indicator Data'!H105))</f>
        <v>1.7252098228162885E-2</v>
      </c>
      <c r="U108" s="147">
        <f t="shared" si="46"/>
        <v>0.6</v>
      </c>
      <c r="V108" s="147">
        <f t="shared" si="47"/>
        <v>1.8</v>
      </c>
      <c r="W108" s="147">
        <f>IF('Crisis Indicator Data'!L105="x","x",IF('Crisis Indicator Data'!L105=0,0,IF(LOG('Crisis Indicator Data'!L105)&lt;W$4,0,IF(LOG('Crisis Indicator Data'!L105)&gt;W$3,5,ROUND(5-(W$3-LOG('Crisis Indicator Data'!L105))/(W$3-W$4)*5,1)))))</f>
        <v>3.3</v>
      </c>
      <c r="X108" s="166">
        <f>IF(OR('Crisis Indicator Data'!L105="x",'Crisis Indicator Data'!H105="x"),"x",'Crisis Indicator Data'!L105/'Crisis Indicator Data'!H105)</f>
        <v>3.2483680447622009E-5</v>
      </c>
      <c r="Y108" s="147">
        <f t="shared" si="48"/>
        <v>1.6</v>
      </c>
      <c r="Z108" s="147">
        <f t="shared" si="49"/>
        <v>2.5</v>
      </c>
      <c r="AA108" s="147">
        <f t="shared" si="50"/>
        <v>2.2000000000000002</v>
      </c>
      <c r="AB108" s="167">
        <f t="shared" si="51"/>
        <v>2.1</v>
      </c>
    </row>
    <row r="109" spans="1:28" x14ac:dyDescent="0.25">
      <c r="A109" s="172" t="str">
        <f>'Crisis Indicator Data'!A106</f>
        <v>Mindanao conflict</v>
      </c>
      <c r="B109" s="173" t="str">
        <f>'Crisis Indicator Data'!B106</f>
        <v>Conflict,Violence</v>
      </c>
      <c r="C109" s="173" t="str">
        <f>'Crisis Indicator Data'!C106</f>
        <v>PHL003</v>
      </c>
      <c r="D109" s="173" t="str">
        <f>'Crisis Indicator Data'!D106</f>
        <v>Philippines</v>
      </c>
      <c r="E109" s="174" t="str">
        <f>'Crisis Indicator Data'!E106</f>
        <v>PHL</v>
      </c>
      <c r="F109" s="168">
        <f>IF('Crisis Indicator Data'!F106="x","x",IF(LOG('Crisis Indicator Data'!F106)&lt;F$4,0,IF(LOG('Crisis Indicator Data'!F106)&gt;F$3,5,ROUND(5-(F$3-LOG('Crisis Indicator Data'!F106))/(F$3-F$4)*5,1))))</f>
        <v>3.6</v>
      </c>
      <c r="G109" s="165">
        <f>IF('Crisis Indicator Data'!F106="x","x",IF(LEN(E109)&gt;3,('Crisis Indicator Data'!F106/VLOOKUP('Impact of the crisis'!$C109,'Regional Crises'!$B$1:$R$66,4,FALSE)),'Crisis Indicator Data'!F106/VLOOKUP('Impact of the crisis'!$E109,'Country Indicator Data'!$B$4:$P$300,15,FALSE)))</f>
        <v>0.46401046382935907</v>
      </c>
      <c r="H109" s="147">
        <f t="shared" si="39"/>
        <v>2.2999999999999998</v>
      </c>
      <c r="I109" s="147">
        <f t="shared" si="40"/>
        <v>2.95</v>
      </c>
      <c r="J109" s="147">
        <f>IF('Crisis Indicator Data'!G106="x","x",IF(LOG('Crisis Indicator Data'!G106)&lt;J$4,0,IF(LOG('Crisis Indicator Data'!G106)&gt;J$3,5,ROUND(5-(J$3-LOG('Crisis Indicator Data'!G106))/(J$3-J$4)*5,1))))</f>
        <v>4.7</v>
      </c>
      <c r="K109" s="165">
        <f>IF('Crisis Indicator Data'!G106="x","x",IF(LEN(E109)&gt;3,('Crisis Indicator Data'!G106/VLOOKUP('Impact of the crisis'!$C109,'Regional Crises'!$B$1:$R$66,5,FALSE)),'Crisis Indicator Data'!G106/VLOOKUP('Impact of the crisis'!$E109,'Country Indicator Data'!$B$4:$P$300,14,FALSE)))</f>
        <v>0.24077114268157346</v>
      </c>
      <c r="L109" s="147">
        <f t="shared" si="41"/>
        <v>1.2</v>
      </c>
      <c r="M109" s="147">
        <f t="shared" si="42"/>
        <v>2.95</v>
      </c>
      <c r="N109" s="147">
        <f t="shared" si="43"/>
        <v>3</v>
      </c>
      <c r="O109" s="147">
        <f>IF('Crisis Indicator Data'!H106="x","x",IF('Crisis Indicator Data'!H106=0,0,IF(LOG('Crisis Indicator Data'!H106)&lt;O$4,0,IF(LOG('Crisis Indicator Data'!H106)&gt;O$3,5,ROUND(5-(O$3-LOG('Crisis Indicator Data'!H106))/(O$3-O$4)*5,1)))))</f>
        <v>0.9</v>
      </c>
      <c r="P109" s="165">
        <f>IF('Crisis Indicator Data'!H106="x","x",'Crisis Indicator Data'!H106/'Crisis Indicator Data'!G106)</f>
        <v>4.0377875971354567E-3</v>
      </c>
      <c r="Q109" s="147">
        <f t="shared" si="44"/>
        <v>0</v>
      </c>
      <c r="R109" s="147">
        <f t="shared" si="45"/>
        <v>0.45</v>
      </c>
      <c r="S109" s="147">
        <f>IF('Crisis Indicator Data'!I106="x","x",IF('Crisis Indicator Data'!I106=0,0,IF(LOG('Crisis Indicator Data'!I106)&lt;S$4,0,IF(LOG('Crisis Indicator Data'!I106)&gt;S$3,5,ROUND(5-(S$3-LOG('Crisis Indicator Data'!I106))/(S$3-S$4)*5,1)))))</f>
        <v>2.9</v>
      </c>
      <c r="T109" s="165">
        <f>IF('Crisis Indicator Data'!H106="x","x",IF('Crisis Indicator Data'!I106="x","x",'Crisis Indicator Data'!I106/'Crisis Indicator Data'!H106))</f>
        <v>1</v>
      </c>
      <c r="U109" s="147">
        <f t="shared" si="46"/>
        <v>5</v>
      </c>
      <c r="V109" s="147">
        <f t="shared" si="47"/>
        <v>4</v>
      </c>
      <c r="W109" s="147">
        <f>IF('Crisis Indicator Data'!L106="x","x",IF('Crisis Indicator Data'!L106=0,0,IF(LOG('Crisis Indicator Data'!L106)&lt;W$4,0,IF(LOG('Crisis Indicator Data'!L106)&gt;W$3,5,ROUND(5-(W$3-LOG('Crisis Indicator Data'!L106))/(W$3-W$4)*5,1)))))</f>
        <v>3.3</v>
      </c>
      <c r="X109" s="166">
        <f>IF(OR('Crisis Indicator Data'!L106="x",'Crisis Indicator Data'!H106="x"),"x",'Crisis Indicator Data'!L106/'Crisis Indicator Data'!H106)</f>
        <v>1.9716981132075471E-3</v>
      </c>
      <c r="Y109" s="147">
        <f t="shared" si="48"/>
        <v>5</v>
      </c>
      <c r="Z109" s="147">
        <f t="shared" si="49"/>
        <v>4.2</v>
      </c>
      <c r="AA109" s="147">
        <f t="shared" si="50"/>
        <v>4.0999999999999996</v>
      </c>
      <c r="AB109" s="167">
        <f t="shared" si="51"/>
        <v>2.7</v>
      </c>
    </row>
    <row r="110" spans="1:28" x14ac:dyDescent="0.25">
      <c r="A110" s="172" t="str">
        <f>'Crisis Indicator Data'!A107</f>
        <v>Typhoon Nalgae</v>
      </c>
      <c r="B110" s="173" t="str">
        <f>'Crisis Indicator Data'!B107</f>
        <v>Cyclone</v>
      </c>
      <c r="C110" s="173" t="str">
        <f>'Crisis Indicator Data'!C107</f>
        <v>PHL012</v>
      </c>
      <c r="D110" s="173" t="str">
        <f>'Crisis Indicator Data'!D107</f>
        <v>Philippines</v>
      </c>
      <c r="E110" s="174" t="str">
        <f>'Crisis Indicator Data'!E107</f>
        <v>PHL</v>
      </c>
      <c r="F110" s="168">
        <f>IF('Crisis Indicator Data'!F107="x","x",IF(LOG('Crisis Indicator Data'!F107)&lt;F$4,0,IF(LOG('Crisis Indicator Data'!F107)&gt;F$3,5,ROUND(5-(F$3-LOG('Crisis Indicator Data'!F107))/(F$3-F$4)*5,1))))</f>
        <v>4</v>
      </c>
      <c r="G110" s="165">
        <f>IF('Crisis Indicator Data'!F107="x","x",IF(LEN(E110)&gt;3,('Crisis Indicator Data'!F107/VLOOKUP('Impact of the crisis'!$C110,'Regional Crises'!$B$1:$R$66,4,FALSE)),'Crisis Indicator Data'!F107/VLOOKUP('Impact of the crisis'!$E110,'Country Indicator Data'!$B$4:$P$300,15,FALSE)))</f>
        <v>0.79820236777677167</v>
      </c>
      <c r="H110" s="147">
        <f t="shared" si="39"/>
        <v>4</v>
      </c>
      <c r="I110" s="147">
        <f t="shared" si="40"/>
        <v>4</v>
      </c>
      <c r="J110" s="147">
        <f>IF('Crisis Indicator Data'!G107="x","x",IF(LOG('Crisis Indicator Data'!G107)&lt;J$4,0,IF(LOG('Crisis Indicator Data'!G107)&gt;J$3,5,ROUND(5-(J$3-LOG('Crisis Indicator Data'!G107))/(J$3-J$4)*5,1))))</f>
        <v>5</v>
      </c>
      <c r="K110" s="165">
        <f>IF('Crisis Indicator Data'!G107="x","x",IF(LEN(E110)&gt;3,('Crisis Indicator Data'!G107/VLOOKUP('Impact of the crisis'!$C110,'Regional Crises'!$B$1:$R$66,5,FALSE)),'Crisis Indicator Data'!G107/VLOOKUP('Impact of the crisis'!$E110,'Country Indicator Data'!$B$4:$P$300,14,FALSE)))</f>
        <v>0.88011886309649368</v>
      </c>
      <c r="L110" s="147">
        <f t="shared" si="41"/>
        <v>4.4000000000000004</v>
      </c>
      <c r="M110" s="147">
        <f t="shared" si="42"/>
        <v>4.7</v>
      </c>
      <c r="N110" s="147">
        <f t="shared" si="43"/>
        <v>4.4000000000000004</v>
      </c>
      <c r="O110" s="147">
        <f>IF('Crisis Indicator Data'!H107="x","x",IF('Crisis Indicator Data'!H107=0,0,IF(LOG('Crisis Indicator Data'!H107)&lt;O$4,0,IF(LOG('Crisis Indicator Data'!H107)&gt;O$3,5,ROUND(5-(O$3-LOG('Crisis Indicator Data'!H107))/(O$3-O$4)*5,1)))))</f>
        <v>3.8</v>
      </c>
      <c r="P110" s="165">
        <f>IF('Crisis Indicator Data'!H107="x","x",'Crisis Indicator Data'!H107/'Crisis Indicator Data'!G107)</f>
        <v>6.5942769012734201E-2</v>
      </c>
      <c r="Q110" s="147">
        <f t="shared" si="44"/>
        <v>0.3</v>
      </c>
      <c r="R110" s="147">
        <f t="shared" si="45"/>
        <v>2.0499999999999998</v>
      </c>
      <c r="S110" s="147">
        <f>IF('Crisis Indicator Data'!I107="x","x",IF('Crisis Indicator Data'!I107=0,0,IF(LOG('Crisis Indicator Data'!I107)&lt;S$4,0,IF(LOG('Crisis Indicator Data'!I107)&gt;S$3,5,ROUND(5-(S$3-LOG('Crisis Indicator Data'!I107))/(S$3-S$4)*5,1)))))</f>
        <v>1</v>
      </c>
      <c r="T110" s="165">
        <f>IF('Crisis Indicator Data'!H107="x","x",IF('Crisis Indicator Data'!I107="x","x",'Crisis Indicator Data'!I107/'Crisis Indicator Data'!H107))</f>
        <v>7.9013906447534762E-4</v>
      </c>
      <c r="U110" s="147">
        <f t="shared" si="46"/>
        <v>0</v>
      </c>
      <c r="V110" s="147">
        <f t="shared" si="47"/>
        <v>0.5</v>
      </c>
      <c r="W110" s="147">
        <f>IF('Crisis Indicator Data'!L107="x","x",IF('Crisis Indicator Data'!L107=0,0,IF(LOG('Crisis Indicator Data'!L107)&lt;W$4,0,IF(LOG('Crisis Indicator Data'!L107)&gt;W$3,5,ROUND(5-(W$3-LOG('Crisis Indicator Data'!L107))/(W$3-W$4)*5,1)))))</f>
        <v>0</v>
      </c>
      <c r="X110" s="166">
        <f>IF(OR('Crisis Indicator Data'!L107="x",'Crisis Indicator Data'!H107="x"),"x",'Crisis Indicator Data'!L107/'Crisis Indicator Data'!H107)</f>
        <v>0</v>
      </c>
      <c r="Y110" s="147">
        <f t="shared" si="48"/>
        <v>0</v>
      </c>
      <c r="Z110" s="147">
        <f t="shared" si="49"/>
        <v>0</v>
      </c>
      <c r="AA110" s="147">
        <f t="shared" si="50"/>
        <v>0.3</v>
      </c>
      <c r="AB110" s="167">
        <f t="shared" si="51"/>
        <v>1.3</v>
      </c>
    </row>
    <row r="111" spans="1:28" x14ac:dyDescent="0.25">
      <c r="A111" s="172" t="str">
        <f>'Crisis Indicator Data'!A108</f>
        <v>Highlands Violence</v>
      </c>
      <c r="B111" s="173" t="str">
        <f>'Crisis Indicator Data'!B108</f>
        <v>Earthquake</v>
      </c>
      <c r="C111" s="173" t="str">
        <f>'Crisis Indicator Data'!C108</f>
        <v>PNG003</v>
      </c>
      <c r="D111" s="173" t="str">
        <f>'Crisis Indicator Data'!D108</f>
        <v>Papua New Guinea</v>
      </c>
      <c r="E111" s="174" t="str">
        <f>'Crisis Indicator Data'!E108</f>
        <v>PNG</v>
      </c>
      <c r="F111" s="168">
        <f>IF('Crisis Indicator Data'!F108="x","x",IF(LOG('Crisis Indicator Data'!F108)&lt;F$4,0,IF(LOG('Crisis Indicator Data'!F108)&gt;F$3,5,ROUND(5-(F$3-LOG('Crisis Indicator Data'!F108))/(F$3-F$4)*5,1))))</f>
        <v>3</v>
      </c>
      <c r="G111" s="165">
        <f>IF('Crisis Indicator Data'!F108="x","x",IF(LEN(E111)&gt;3,('Crisis Indicator Data'!F108/VLOOKUP('Impact of the crisis'!$C111,'Regional Crises'!$B$1:$R$66,4,FALSE)),'Crisis Indicator Data'!F108/VLOOKUP('Impact of the crisis'!$E111,'Country Indicator Data'!$B$4:$P$300,15,FALSE)))</f>
        <v>0.14061520116592324</v>
      </c>
      <c r="H111" s="147">
        <f t="shared" si="39"/>
        <v>0.6</v>
      </c>
      <c r="I111" s="147">
        <f t="shared" si="40"/>
        <v>1.8</v>
      </c>
      <c r="J111" s="147">
        <f>IF('Crisis Indicator Data'!G108="x","x",IF(LOG('Crisis Indicator Data'!G108)&lt;J$4,0,IF(LOG('Crisis Indicator Data'!G108)&gt;J$3,5,ROUND(5-(J$3-LOG('Crisis Indicator Data'!G108))/(J$3-J$4)*5,1))))</f>
        <v>1.5</v>
      </c>
      <c r="K111" s="165">
        <f>IF('Crisis Indicator Data'!G108="x","x",IF(LEN(E111)&gt;3,('Crisis Indicator Data'!G108/VLOOKUP('Impact of the crisis'!$C111,'Regional Crises'!$B$1:$R$66,5,FALSE)),'Crisis Indicator Data'!G108/VLOOKUP('Impact of the crisis'!$E111,'Country Indicator Data'!$B$4:$P$300,14,FALSE)))</f>
        <v>0.39243986254295532</v>
      </c>
      <c r="L111" s="147">
        <f t="shared" si="41"/>
        <v>1.9</v>
      </c>
      <c r="M111" s="147">
        <f t="shared" si="42"/>
        <v>1.7</v>
      </c>
      <c r="N111" s="147">
        <f t="shared" si="43"/>
        <v>1.8</v>
      </c>
      <c r="O111" s="147">
        <f>IF('Crisis Indicator Data'!H108="x","x",IF('Crisis Indicator Data'!H108=0,0,IF(LOG('Crisis Indicator Data'!H108)&lt;O$4,0,IF(LOG('Crisis Indicator Data'!H108)&gt;O$3,5,ROUND(5-(O$3-LOG('Crisis Indicator Data'!H108))/(O$3-O$4)*5,1)))))</f>
        <v>1.5</v>
      </c>
      <c r="P111" s="165">
        <f>IF('Crisis Indicator Data'!H108="x","x",'Crisis Indicator Data'!H108/'Crisis Indicator Data'!G108)</f>
        <v>9.2819614711033269E-2</v>
      </c>
      <c r="Q111" s="147">
        <f t="shared" si="44"/>
        <v>0.4</v>
      </c>
      <c r="R111" s="147">
        <f t="shared" si="45"/>
        <v>0.95</v>
      </c>
      <c r="S111" s="147">
        <f>IF('Crisis Indicator Data'!I108="x","x",IF('Crisis Indicator Data'!I108=0,0,IF(LOG('Crisis Indicator Data'!I108)&lt;S$4,0,IF(LOG('Crisis Indicator Data'!I108)&gt;S$3,5,ROUND(5-(S$3-LOG('Crisis Indicator Data'!I108))/(S$3-S$4)*5,1)))))</f>
        <v>2.1</v>
      </c>
      <c r="T111" s="165">
        <f>IF('Crisis Indicator Data'!H108="x","x",IF('Crisis Indicator Data'!I108="x","x",'Crisis Indicator Data'!I108/'Crisis Indicator Data'!H108))</f>
        <v>0.1169811320754717</v>
      </c>
      <c r="U111" s="147">
        <f t="shared" si="46"/>
        <v>3.9</v>
      </c>
      <c r="V111" s="147">
        <f t="shared" si="47"/>
        <v>3</v>
      </c>
      <c r="W111" s="147">
        <f>IF('Crisis Indicator Data'!L108="x","x",IF('Crisis Indicator Data'!L108=0,0,IF(LOG('Crisis Indicator Data'!L108)&lt;W$4,0,IF(LOG('Crisis Indicator Data'!L108)&gt;W$3,5,ROUND(5-(W$3-LOG('Crisis Indicator Data'!L108))/(W$3-W$4)*5,1)))))</f>
        <v>2.2999999999999998</v>
      </c>
      <c r="X111" s="166">
        <f>IF(OR('Crisis Indicator Data'!L108="x",'Crisis Indicator Data'!H108="x"),"x",'Crisis Indicator Data'!L108/'Crisis Indicator Data'!H108)</f>
        <v>1.509433962264151E-4</v>
      </c>
      <c r="Y111" s="147">
        <f t="shared" si="48"/>
        <v>5</v>
      </c>
      <c r="Z111" s="147">
        <f t="shared" si="49"/>
        <v>3.7</v>
      </c>
      <c r="AA111" s="147">
        <f t="shared" si="50"/>
        <v>3.4</v>
      </c>
      <c r="AB111" s="167">
        <f t="shared" si="51"/>
        <v>2.4</v>
      </c>
    </row>
    <row r="112" spans="1:28" x14ac:dyDescent="0.25">
      <c r="A112" s="172" t="str">
        <f>'Crisis Indicator Data'!A109</f>
        <v>Displacement from Ukraine conflict in Poland</v>
      </c>
      <c r="B112" s="173" t="str">
        <f>'Crisis Indicator Data'!B109</f>
        <v>Displacement,Conflict</v>
      </c>
      <c r="C112" s="173" t="str">
        <f>'Crisis Indicator Data'!C109</f>
        <v>POL002</v>
      </c>
      <c r="D112" s="173" t="str">
        <f>'Crisis Indicator Data'!D109</f>
        <v>Poland</v>
      </c>
      <c r="E112" s="174" t="str">
        <f>'Crisis Indicator Data'!E109</f>
        <v>POL</v>
      </c>
      <c r="F112" s="168">
        <f>IF('Crisis Indicator Data'!F109="x","x",IF(LOG('Crisis Indicator Data'!F109)&lt;F$4,0,IF(LOG('Crisis Indicator Data'!F109)&gt;F$3,5,ROUND(5-(F$3-LOG('Crisis Indicator Data'!F109))/(F$3-F$4)*5,1))))</f>
        <v>3.6</v>
      </c>
      <c r="G112" s="165">
        <f>IF('Crisis Indicator Data'!F109="x","x",IF(LEN(E112)&gt;3,('Crisis Indicator Data'!F109/VLOOKUP('Impact of the crisis'!$C112,'Regional Crises'!$B$1:$R$66,4,FALSE)),'Crisis Indicator Data'!F109/VLOOKUP('Impact of the crisis'!$E112,'Country Indicator Data'!$B$4:$P$300,15,FALSE)))</f>
        <v>0.48172703223488683</v>
      </c>
      <c r="H112" s="147">
        <f t="shared" si="39"/>
        <v>2.4</v>
      </c>
      <c r="I112" s="147">
        <f t="shared" si="40"/>
        <v>3</v>
      </c>
      <c r="J112" s="147">
        <f>IF('Crisis Indicator Data'!G109="x","x",IF(LOG('Crisis Indicator Data'!G109)&lt;J$4,0,IF(LOG('Crisis Indicator Data'!G109)&gt;J$3,5,ROUND(5-(J$3-LOG('Crisis Indicator Data'!G109))/(J$3-J$4)*5,1))))</f>
        <v>0.4</v>
      </c>
      <c r="K112" s="165">
        <f>IF('Crisis Indicator Data'!G109="x","x",IF(LEN(E112)&gt;3,('Crisis Indicator Data'!G109/VLOOKUP('Impact of the crisis'!$C112,'Regional Crises'!$B$1:$R$66,5,FALSE)),'Crisis Indicator Data'!G109/VLOOKUP('Impact of the crisis'!$E112,'Country Indicator Data'!$B$4:$P$300,14,FALSE)))</f>
        <v>3.2320927800750986E-2</v>
      </c>
      <c r="L112" s="147">
        <f t="shared" si="41"/>
        <v>0.1</v>
      </c>
      <c r="M112" s="147">
        <f t="shared" si="42"/>
        <v>0.25</v>
      </c>
      <c r="N112" s="147">
        <f t="shared" si="43"/>
        <v>1.8</v>
      </c>
      <c r="O112" s="147">
        <f>IF('Crisis Indicator Data'!H109="x","x",IF('Crisis Indicator Data'!H109=0,0,IF(LOG('Crisis Indicator Data'!H109)&lt;O$4,0,IF(LOG('Crisis Indicator Data'!H109)&gt;O$3,5,ROUND(5-(O$3-LOG('Crisis Indicator Data'!H109))/(O$3-O$4)*5,1)))))</f>
        <v>2.5</v>
      </c>
      <c r="P112" s="165">
        <f>IF('Crisis Indicator Data'!H109="x","x",'Crisis Indicator Data'!H109/'Crisis Indicator Data'!G109)</f>
        <v>0.73529411764705888</v>
      </c>
      <c r="Q112" s="147">
        <f t="shared" si="44"/>
        <v>3.7</v>
      </c>
      <c r="R112" s="147">
        <f t="shared" si="45"/>
        <v>3.1</v>
      </c>
      <c r="S112" s="147">
        <f>IF('Crisis Indicator Data'!I109="x","x",IF('Crisis Indicator Data'!I109=0,0,IF(LOG('Crisis Indicator Data'!I109)&lt;S$4,0,IF(LOG('Crisis Indicator Data'!I109)&gt;S$3,5,ROUND(5-(S$3-LOG('Crisis Indicator Data'!I109))/(S$3-S$4)*5,1)))))</f>
        <v>4.3</v>
      </c>
      <c r="T112" s="165">
        <f>IF('Crisis Indicator Data'!H109="x","x",IF('Crisis Indicator Data'!I109="x","x",'Crisis Indicator Data'!I109/'Crisis Indicator Data'!H109))</f>
        <v>1</v>
      </c>
      <c r="U112" s="147">
        <f t="shared" si="46"/>
        <v>5</v>
      </c>
      <c r="V112" s="147">
        <f t="shared" si="47"/>
        <v>4.7</v>
      </c>
      <c r="W112" s="147">
        <f>IF('Crisis Indicator Data'!L109="x","x",IF('Crisis Indicator Data'!L109=0,0,IF(LOG('Crisis Indicator Data'!L109)&lt;W$4,0,IF(LOG('Crisis Indicator Data'!L109)&gt;W$3,5,ROUND(5-(W$3-LOG('Crisis Indicator Data'!L109))/(W$3-W$4)*5,1)))))</f>
        <v>0</v>
      </c>
      <c r="X112" s="166">
        <f>IF(OR('Crisis Indicator Data'!L109="x",'Crisis Indicator Data'!H109="x"),"x",'Crisis Indicator Data'!L109/'Crisis Indicator Data'!H109)</f>
        <v>0</v>
      </c>
      <c r="Y112" s="147">
        <f t="shared" si="48"/>
        <v>0</v>
      </c>
      <c r="Z112" s="147">
        <f t="shared" si="49"/>
        <v>0</v>
      </c>
      <c r="AA112" s="147">
        <f t="shared" si="50"/>
        <v>3.1</v>
      </c>
      <c r="AB112" s="167">
        <f t="shared" si="51"/>
        <v>3.1</v>
      </c>
    </row>
    <row r="113" spans="1:28" x14ac:dyDescent="0.25">
      <c r="A113" s="172" t="str">
        <f>'Crisis Indicator Data'!A110</f>
        <v>Complex crisis in DPRK</v>
      </c>
      <c r="B113" s="173" t="str">
        <f>'Crisis Indicator Data'!B110</f>
        <v>Socio-political,Floods,Other seasonal event,Food Security</v>
      </c>
      <c r="C113" s="173" t="str">
        <f>'Crisis Indicator Data'!C110</f>
        <v>PRK001</v>
      </c>
      <c r="D113" s="173" t="str">
        <f>'Crisis Indicator Data'!D110</f>
        <v>DPRK</v>
      </c>
      <c r="E113" s="174" t="str">
        <f>'Crisis Indicator Data'!E110</f>
        <v>PRK</v>
      </c>
      <c r="F113" s="168">
        <f>IF('Crisis Indicator Data'!F110="x","x",IF(LOG('Crisis Indicator Data'!F110)&lt;F$4,0,IF(LOG('Crisis Indicator Data'!F110)&gt;F$3,5,ROUND(5-(F$3-LOG('Crisis Indicator Data'!F110))/(F$3-F$4)*5,1))))</f>
        <v>3.5</v>
      </c>
      <c r="G113" s="165">
        <f>IF('Crisis Indicator Data'!F110="x","x",IF(LEN(E113)&gt;3,('Crisis Indicator Data'!F110/VLOOKUP('Impact of the crisis'!$C113,'Regional Crises'!$B$1:$R$66,4,FALSE)),'Crisis Indicator Data'!F110/VLOOKUP('Impact of the crisis'!$E113,'Country Indicator Data'!$B$4:$P$300,15,FALSE)))</f>
        <v>1</v>
      </c>
      <c r="H113" s="147">
        <f t="shared" si="39"/>
        <v>5</v>
      </c>
      <c r="I113" s="147">
        <f t="shared" si="40"/>
        <v>4.25</v>
      </c>
      <c r="J113" s="147">
        <f>IF('Crisis Indicator Data'!G110="x","x",IF(LOG('Crisis Indicator Data'!G110)&lt;J$4,0,IF(LOG('Crisis Indicator Data'!G110)&gt;J$3,5,ROUND(5-(J$3-LOG('Crisis Indicator Data'!G110))/(J$3-J$4)*5,1))))</f>
        <v>4.7</v>
      </c>
      <c r="K113" s="165">
        <f>IF('Crisis Indicator Data'!G110="x","x",IF(LEN(E113)&gt;3,('Crisis Indicator Data'!G110/VLOOKUP('Impact of the crisis'!$C113,'Regional Crises'!$B$1:$R$66,5,FALSE)),'Crisis Indicator Data'!G110/VLOOKUP('Impact of the crisis'!$E113,'Country Indicator Data'!$B$4:$P$300,14,FALSE)))</f>
        <v>1</v>
      </c>
      <c r="L113" s="147">
        <f t="shared" si="41"/>
        <v>5</v>
      </c>
      <c r="M113" s="147">
        <f t="shared" si="42"/>
        <v>4.8499999999999996</v>
      </c>
      <c r="N113" s="147">
        <f t="shared" si="43"/>
        <v>4.5999999999999996</v>
      </c>
      <c r="O113" s="147">
        <f>IF('Crisis Indicator Data'!H110="x","x",IF('Crisis Indicator Data'!H110=0,0,IF(LOG('Crisis Indicator Data'!H110)&lt;O$4,0,IF(LOG('Crisis Indicator Data'!H110)&gt;O$3,5,ROUND(5-(O$3-LOG('Crisis Indicator Data'!H110))/(O$3-O$4)*5,1)))))</f>
        <v>4.9000000000000004</v>
      </c>
      <c r="P113" s="165">
        <f>IF('Crisis Indicator Data'!H110="x","x",'Crisis Indicator Data'!H110/'Crisis Indicator Data'!G110)</f>
        <v>1</v>
      </c>
      <c r="Q113" s="147">
        <f t="shared" si="44"/>
        <v>5</v>
      </c>
      <c r="R113" s="147">
        <f t="shared" si="45"/>
        <v>4.95</v>
      </c>
      <c r="S113" s="147">
        <f>IF('Crisis Indicator Data'!I110="x","x",IF('Crisis Indicator Data'!I110=0,0,IF(LOG('Crisis Indicator Data'!I110)&lt;S$4,0,IF(LOG('Crisis Indicator Data'!I110)&gt;S$3,5,ROUND(5-(S$3-LOG('Crisis Indicator Data'!I110))/(S$3-S$4)*5,1)))))</f>
        <v>2.2000000000000002</v>
      </c>
      <c r="T113" s="165">
        <f>IF('Crisis Indicator Data'!H110="x","x",IF('Crisis Indicator Data'!I110="x","x",'Crisis Indicator Data'!I110/'Crisis Indicator Data'!H110))</f>
        <v>1.2998929499923536E-3</v>
      </c>
      <c r="U113" s="147">
        <f t="shared" si="46"/>
        <v>0</v>
      </c>
      <c r="V113" s="147">
        <f t="shared" si="47"/>
        <v>1.1000000000000001</v>
      </c>
      <c r="W113" s="147">
        <f>IF('Crisis Indicator Data'!L110="x","x",IF('Crisis Indicator Data'!L110=0,0,IF(LOG('Crisis Indicator Data'!L110)&lt;W$4,0,IF(LOG('Crisis Indicator Data'!L110)&gt;W$3,5,ROUND(5-(W$3-LOG('Crisis Indicator Data'!L110))/(W$3-W$4)*5,1)))))</f>
        <v>1.5</v>
      </c>
      <c r="X113" s="166">
        <f>IF(OR('Crisis Indicator Data'!L110="x",'Crisis Indicator Data'!H110="x"),"x",'Crisis Indicator Data'!L110/'Crisis Indicator Data'!H110)</f>
        <v>4.2055360146811438E-7</v>
      </c>
      <c r="Y113" s="147">
        <f t="shared" si="48"/>
        <v>0</v>
      </c>
      <c r="Z113" s="147">
        <f t="shared" si="49"/>
        <v>0.8</v>
      </c>
      <c r="AA113" s="147">
        <f t="shared" si="50"/>
        <v>1</v>
      </c>
      <c r="AB113" s="167">
        <f t="shared" si="51"/>
        <v>3.6</v>
      </c>
    </row>
    <row r="114" spans="1:28" x14ac:dyDescent="0.25">
      <c r="A114" s="172" t="str">
        <f>'Crisis Indicator Data'!A111</f>
        <v>Conflict in Palestine</v>
      </c>
      <c r="B114" s="173" t="str">
        <f>'Crisis Indicator Data'!B111</f>
        <v>Conflict,Socio-political,Violence</v>
      </c>
      <c r="C114" s="173" t="str">
        <f>'Crisis Indicator Data'!C111</f>
        <v>PSE002</v>
      </c>
      <c r="D114" s="173" t="str">
        <f>'Crisis Indicator Data'!D111</f>
        <v>Palestine</v>
      </c>
      <c r="E114" s="174" t="str">
        <f>'Crisis Indicator Data'!E111</f>
        <v>PSE</v>
      </c>
      <c r="F114" s="168">
        <f>IF('Crisis Indicator Data'!F111="x","x",IF(LOG('Crisis Indicator Data'!F111)&lt;F$4,0,IF(LOG('Crisis Indicator Data'!F111)&gt;F$3,5,ROUND(5-(F$3-LOG('Crisis Indicator Data'!F111))/(F$3-F$4)*5,1))))</f>
        <v>1.3</v>
      </c>
      <c r="G114" s="165">
        <f>IF('Crisis Indicator Data'!F111="x","x",IF(LEN(E114)&gt;3,('Crisis Indicator Data'!F111/VLOOKUP('Impact of the crisis'!$C114,'Regional Crises'!$B$1:$R$66,4,FALSE)),'Crisis Indicator Data'!F111/VLOOKUP('Impact of the crisis'!$E114,'Country Indicator Data'!$B$4:$P$300,15,FALSE)))</f>
        <v>1.0008305647840532</v>
      </c>
      <c r="H114" s="147">
        <f t="shared" si="39"/>
        <v>5</v>
      </c>
      <c r="I114" s="147">
        <f t="shared" si="40"/>
        <v>3.15</v>
      </c>
      <c r="J114" s="147">
        <f>IF('Crisis Indicator Data'!G111="x","x",IF(LOG('Crisis Indicator Data'!G111)&lt;J$4,0,IF(LOG('Crisis Indicator Data'!G111)&gt;J$3,5,ROUND(5-(J$3-LOG('Crisis Indicator Data'!G111))/(J$3-J$4)*5,1))))</f>
        <v>2.4</v>
      </c>
      <c r="K114" s="165">
        <f>IF('Crisis Indicator Data'!G111="x","x",IF(LEN(E114)&gt;3,('Crisis Indicator Data'!G111/VLOOKUP('Impact of the crisis'!$C114,'Regional Crises'!$B$1:$R$66,5,FALSE)),'Crisis Indicator Data'!G111/VLOOKUP('Impact of the crisis'!$E114,'Country Indicator Data'!$B$4:$P$300,14,FALSE)))</f>
        <v>0.20555043758636574</v>
      </c>
      <c r="L114" s="147">
        <f t="shared" si="41"/>
        <v>1</v>
      </c>
      <c r="M114" s="147">
        <f t="shared" si="42"/>
        <v>1.7</v>
      </c>
      <c r="N114" s="147">
        <f t="shared" si="43"/>
        <v>2.5</v>
      </c>
      <c r="O114" s="147">
        <f>IF('Crisis Indicator Data'!H111="x","x",IF('Crisis Indicator Data'!H111=0,0,IF(LOG('Crisis Indicator Data'!H111)&lt;O$4,0,IF(LOG('Crisis Indicator Data'!H111)&gt;O$3,5,ROUND(5-(O$3-LOG('Crisis Indicator Data'!H111))/(O$3-O$4)*5,1)))))</f>
        <v>3.7</v>
      </c>
      <c r="P114" s="165">
        <f>IF('Crisis Indicator Data'!H111="x","x",'Crisis Indicator Data'!H111/'Crisis Indicator Data'!G111)</f>
        <v>1</v>
      </c>
      <c r="Q114" s="147">
        <f t="shared" si="44"/>
        <v>5</v>
      </c>
      <c r="R114" s="147">
        <f t="shared" si="45"/>
        <v>4.3499999999999996</v>
      </c>
      <c r="S114" s="147">
        <f>IF('Crisis Indicator Data'!I111="x","x",IF('Crisis Indicator Data'!I111=0,0,IF(LOG('Crisis Indicator Data'!I111)&lt;S$4,0,IF(LOG('Crisis Indicator Data'!I111)&gt;S$3,5,ROUND(5-(S$3-LOG('Crisis Indicator Data'!I111))/(S$3-S$4)*5,1)))))</f>
        <v>5</v>
      </c>
      <c r="T114" s="165">
        <f>IF('Crisis Indicator Data'!H111="x","x",IF('Crisis Indicator Data'!I111="x","x",'Crisis Indicator Data'!I111/'Crisis Indicator Data'!H111))</f>
        <v>1.2554621848739496</v>
      </c>
      <c r="U114" s="147">
        <f t="shared" si="46"/>
        <v>5</v>
      </c>
      <c r="V114" s="147">
        <f t="shared" si="47"/>
        <v>5</v>
      </c>
      <c r="W114" s="147">
        <f>IF('Crisis Indicator Data'!L111="x","x",IF('Crisis Indicator Data'!L111=0,0,IF(LOG('Crisis Indicator Data'!L111)&lt;W$4,0,IF(LOG('Crisis Indicator Data'!L111)&gt;W$3,5,ROUND(5-(W$3-LOG('Crisis Indicator Data'!L111))/(W$3-W$4)*5,1)))))</f>
        <v>3.2</v>
      </c>
      <c r="X114" s="166">
        <f>IF(OR('Crisis Indicator Data'!L111="x",'Crisis Indicator Data'!H111="x"),"x",'Crisis Indicator Data'!L111/'Crisis Indicator Data'!H111)</f>
        <v>3.4173669467787114E-5</v>
      </c>
      <c r="Y114" s="147">
        <f t="shared" si="48"/>
        <v>1.7</v>
      </c>
      <c r="Z114" s="147">
        <f t="shared" si="49"/>
        <v>2.5</v>
      </c>
      <c r="AA114" s="147">
        <f t="shared" si="50"/>
        <v>4.0999999999999996</v>
      </c>
      <c r="AB114" s="167">
        <f t="shared" si="51"/>
        <v>4.2</v>
      </c>
    </row>
    <row r="115" spans="1:28" x14ac:dyDescent="0.25">
      <c r="A115" s="172" t="str">
        <f>'Crisis Indicator Data'!A112</f>
        <v>Lake Chad basin regional crisis</v>
      </c>
      <c r="B115" s="173">
        <f>'Crisis Indicator Data'!B112</f>
        <v>0</v>
      </c>
      <c r="C115" s="173" t="str">
        <f>'Crisis Indicator Data'!C112</f>
        <v>REG001</v>
      </c>
      <c r="D115" s="173" t="str">
        <f>'Crisis Indicator Data'!D112</f>
        <v>Nigeria,Niger,Chad,Cameroon</v>
      </c>
      <c r="E115" s="174" t="str">
        <f>'Crisis Indicator Data'!E112</f>
        <v>NGA,NER,TCD,CMR</v>
      </c>
      <c r="F115" s="168">
        <f>IF('Crisis Indicator Data'!F112="x","x",IF(LOG('Crisis Indicator Data'!F112)&lt;F$4,0,IF(LOG('Crisis Indicator Data'!F112)&gt;F$3,5,ROUND(5-(F$3-LOG('Crisis Indicator Data'!F112))/(F$3-F$4)*5,1))))</f>
        <v>4.3</v>
      </c>
      <c r="G115" s="165">
        <f>IF('Crisis Indicator Data'!F112="x","x",IF(LEN(E115)&gt;3,('Crisis Indicator Data'!F112/VLOOKUP('Impact of the crisis'!$C115,'Regional Crises'!$B$1:$R$66,4,FALSE)),'Crisis Indicator Data'!F112/VLOOKUP('Impact of the crisis'!$E115,'Country Indicator Data'!$B$4:$P$300,15,FALSE)))</f>
        <v>9.4380950432037813E-2</v>
      </c>
      <c r="H115" s="147">
        <f t="shared" si="39"/>
        <v>0.4</v>
      </c>
      <c r="I115" s="147">
        <f t="shared" si="40"/>
        <v>2.35</v>
      </c>
      <c r="J115" s="147">
        <f>IF('Crisis Indicator Data'!G112="x","x",IF(LOG('Crisis Indicator Data'!G112)&lt;J$4,0,IF(LOG('Crisis Indicator Data'!G112)&gt;J$3,5,ROUND(5-(J$3-LOG('Crisis Indicator Data'!G112))/(J$3-J$4)*5,1))))</f>
        <v>4.4000000000000004</v>
      </c>
      <c r="K115" s="165">
        <f>IF('Crisis Indicator Data'!G112="x","x",IF(LEN(E115)&gt;3,('Crisis Indicator Data'!G112/VLOOKUP('Impact of the crisis'!$C115,'Regional Crises'!$B$1:$R$66,5,FALSE)),'Crisis Indicator Data'!G112/VLOOKUP('Impact of the crisis'!$E115,'Country Indicator Data'!$B$4:$P$300,14,FALSE)))</f>
        <v>1</v>
      </c>
      <c r="L115" s="147">
        <f t="shared" si="41"/>
        <v>5</v>
      </c>
      <c r="M115" s="147">
        <f t="shared" si="42"/>
        <v>4.7</v>
      </c>
      <c r="N115" s="147">
        <f t="shared" si="43"/>
        <v>3.8</v>
      </c>
      <c r="O115" s="147">
        <f>IF('Crisis Indicator Data'!H112="x","x",IF('Crisis Indicator Data'!H112=0,0,IF(LOG('Crisis Indicator Data'!H112)&lt;O$4,0,IF(LOG('Crisis Indicator Data'!H112)&gt;O$3,5,ROUND(5-(O$3-LOG('Crisis Indicator Data'!H112))/(O$3-O$4)*5,1)))))</f>
        <v>4.2</v>
      </c>
      <c r="P115" s="165">
        <f>IF('Crisis Indicator Data'!H112="x","x",'Crisis Indicator Data'!H112/'Crisis Indicator Data'!G112)</f>
        <v>0.51532175689479065</v>
      </c>
      <c r="Q115" s="147">
        <f t="shared" si="44"/>
        <v>2.6</v>
      </c>
      <c r="R115" s="147">
        <f t="shared" si="45"/>
        <v>3.4000000000000004</v>
      </c>
      <c r="S115" s="147">
        <f>IF('Crisis Indicator Data'!I112="x","x",IF('Crisis Indicator Data'!I112=0,0,IF(LOG('Crisis Indicator Data'!I112)&lt;S$4,0,IF(LOG('Crisis Indicator Data'!I112)&gt;S$3,5,ROUND(5-(S$3-LOG('Crisis Indicator Data'!I112))/(S$3-S$4)*5,1)))))</f>
        <v>5</v>
      </c>
      <c r="T115" s="165">
        <f>IF('Crisis Indicator Data'!H112="x","x",IF('Crisis Indicator Data'!I112="x","x",'Crisis Indicator Data'!I112/'Crisis Indicator Data'!H112))</f>
        <v>0.54833768808000716</v>
      </c>
      <c r="U115" s="147">
        <f t="shared" si="46"/>
        <v>5</v>
      </c>
      <c r="V115" s="147">
        <f t="shared" si="47"/>
        <v>5</v>
      </c>
      <c r="W115" s="147">
        <f>IF('Crisis Indicator Data'!L112="x","x",IF('Crisis Indicator Data'!L112=0,0,IF(LOG('Crisis Indicator Data'!L112)&lt;W$4,0,IF(LOG('Crisis Indicator Data'!L112)&gt;W$3,5,ROUND(5-(W$3-LOG('Crisis Indicator Data'!L112))/(W$3-W$4)*5,1)))))</f>
        <v>4.5999999999999996</v>
      </c>
      <c r="X115" s="166">
        <f>IF(OR('Crisis Indicator Data'!L112="x",'Crisis Indicator Data'!H112="x"),"x",'Crisis Indicator Data'!L112/'Crisis Indicator Data'!H112)</f>
        <v>1.5568970177493467E-4</v>
      </c>
      <c r="Y115" s="147">
        <f t="shared" si="48"/>
        <v>5</v>
      </c>
      <c r="Z115" s="147">
        <f t="shared" si="49"/>
        <v>4.8</v>
      </c>
      <c r="AA115" s="147">
        <f t="shared" si="50"/>
        <v>4.9000000000000004</v>
      </c>
      <c r="AB115" s="167">
        <f t="shared" si="51"/>
        <v>4.3</v>
      </c>
    </row>
    <row r="116" spans="1:28" x14ac:dyDescent="0.25">
      <c r="A116" s="172" t="str">
        <f>'Crisis Indicator Data'!A113</f>
        <v>Venezuela Regional Crisis</v>
      </c>
      <c r="B116" s="173">
        <f>'Crisis Indicator Data'!B113</f>
        <v>0</v>
      </c>
      <c r="C116" s="173" t="str">
        <f>'Crisis Indicator Data'!C113</f>
        <v>REG002</v>
      </c>
      <c r="D116" s="173" t="str">
        <f>'Crisis Indicator Data'!D113</f>
        <v>Venezuela,Brazil,Colombia,Ecuador,Peru,Trinidad and Tobago,Chile,Dominican Republic,Panama</v>
      </c>
      <c r="E116" s="174" t="str">
        <f>'Crisis Indicator Data'!E113</f>
        <v>VEN,BRA,COL,ECU,PER,TTO,CHL,DOM,PAN</v>
      </c>
      <c r="F116" s="168">
        <f>IF('Crisis Indicator Data'!F113="x","x",IF(LOG('Crisis Indicator Data'!F113)&lt;F$4,0,IF(LOG('Crisis Indicator Data'!F113)&gt;F$3,5,ROUND(5-(F$3-LOG('Crisis Indicator Data'!F113))/(F$3-F$4)*5,1))))</f>
        <v>5</v>
      </c>
      <c r="G116" s="165">
        <f>IF('Crisis Indicator Data'!F113="x","x",IF(LEN(E116)&gt;3,('Crisis Indicator Data'!F113/VLOOKUP('Impact of the crisis'!$C116,'Regional Crises'!$B$1:$R$66,4,FALSE)),'Crisis Indicator Data'!F113/VLOOKUP('Impact of the crisis'!$E116,'Country Indicator Data'!$B$4:$P$300,15,FALSE)))</f>
        <v>0.45580759256816145</v>
      </c>
      <c r="H116" s="147">
        <f t="shared" si="39"/>
        <v>2.2000000000000002</v>
      </c>
      <c r="I116" s="147">
        <f t="shared" si="40"/>
        <v>3.6</v>
      </c>
      <c r="J116" s="147">
        <f>IF('Crisis Indicator Data'!G113="x","x",IF(LOG('Crisis Indicator Data'!G113)&lt;J$4,0,IF(LOG('Crisis Indicator Data'!G113)&gt;J$3,5,ROUND(5-(J$3-LOG('Crisis Indicator Data'!G113))/(J$3-J$4)*5,1))))</f>
        <v>5</v>
      </c>
      <c r="K116" s="165">
        <f>IF('Crisis Indicator Data'!G113="x","x",IF(LEN(E116)&gt;3,('Crisis Indicator Data'!G113/VLOOKUP('Impact of the crisis'!$C116,'Regional Crises'!$B$1:$R$66,5,FALSE)),'Crisis Indicator Data'!G113/VLOOKUP('Impact of the crisis'!$E116,'Country Indicator Data'!$B$4:$P$300,14,FALSE)))</f>
        <v>0.25611645544821754</v>
      </c>
      <c r="L116" s="147">
        <f t="shared" si="41"/>
        <v>1.2</v>
      </c>
      <c r="M116" s="147">
        <f t="shared" si="42"/>
        <v>3.1</v>
      </c>
      <c r="N116" s="147">
        <f t="shared" si="43"/>
        <v>3.4</v>
      </c>
      <c r="O116" s="147">
        <f>IF('Crisis Indicator Data'!H113="x","x",IF('Crisis Indicator Data'!H113=0,0,IF(LOG('Crisis Indicator Data'!H113)&lt;O$4,0,IF(LOG('Crisis Indicator Data'!H113)&gt;O$3,5,ROUND(5-(O$3-LOG('Crisis Indicator Data'!H113))/(O$3-O$4)*5,1)))))</f>
        <v>5</v>
      </c>
      <c r="P116" s="165">
        <f>IF('Crisis Indicator Data'!H113="x","x",'Crisis Indicator Data'!H113/'Crisis Indicator Data'!G113)</f>
        <v>0.30127051053628229</v>
      </c>
      <c r="Q116" s="147">
        <f t="shared" si="44"/>
        <v>1.5</v>
      </c>
      <c r="R116" s="147">
        <f t="shared" si="45"/>
        <v>3.25</v>
      </c>
      <c r="S116" s="147">
        <f>IF('Crisis Indicator Data'!I113="x","x",IF('Crisis Indicator Data'!I113=0,0,IF(LOG('Crisis Indicator Data'!I113)&lt;S$4,0,IF(LOG('Crisis Indicator Data'!I113)&gt;S$3,5,ROUND(5-(S$3-LOG('Crisis Indicator Data'!I113))/(S$3-S$4)*5,1)))))</f>
        <v>5</v>
      </c>
      <c r="T116" s="165">
        <f>IF('Crisis Indicator Data'!H113="x","x",IF('Crisis Indicator Data'!I113="x","x",'Crisis Indicator Data'!I113/'Crisis Indicator Data'!H113))</f>
        <v>0.18571671852987165</v>
      </c>
      <c r="U116" s="147">
        <f t="shared" si="46"/>
        <v>5</v>
      </c>
      <c r="V116" s="147">
        <f t="shared" si="47"/>
        <v>5</v>
      </c>
      <c r="W116" s="147">
        <f>IF('Crisis Indicator Data'!L113="x","x",IF('Crisis Indicator Data'!L113=0,0,IF(LOG('Crisis Indicator Data'!L113)&lt;W$4,0,IF(LOG('Crisis Indicator Data'!L113)&gt;W$3,5,ROUND(5-(W$3-LOG('Crisis Indicator Data'!L113))/(W$3-W$4)*5,1)))))</f>
        <v>3.9</v>
      </c>
      <c r="X116" s="166">
        <f>IF(OR('Crisis Indicator Data'!L113="x",'Crisis Indicator Data'!H113="x"),"x",'Crisis Indicator Data'!L113/'Crisis Indicator Data'!H113)</f>
        <v>7.9265555091108943E-6</v>
      </c>
      <c r="Y116" s="147">
        <f t="shared" si="48"/>
        <v>0.4</v>
      </c>
      <c r="Z116" s="147">
        <f t="shared" si="49"/>
        <v>2.2000000000000002</v>
      </c>
      <c r="AA116" s="147">
        <f t="shared" si="50"/>
        <v>4</v>
      </c>
      <c r="AB116" s="167">
        <f t="shared" si="51"/>
        <v>3.7</v>
      </c>
    </row>
    <row r="117" spans="1:28" x14ac:dyDescent="0.25">
      <c r="A117" s="172" t="str">
        <f>'Crisis Indicator Data'!A114</f>
        <v>Regional Kashmir conflict</v>
      </c>
      <c r="B117" s="173">
        <f>'Crisis Indicator Data'!B114</f>
        <v>0</v>
      </c>
      <c r="C117" s="173" t="str">
        <f>'Crisis Indicator Data'!C114</f>
        <v>REG003</v>
      </c>
      <c r="D117" s="173" t="str">
        <f>'Crisis Indicator Data'!D114</f>
        <v>India,Pakistan</v>
      </c>
      <c r="E117" s="174" t="str">
        <f>'Crisis Indicator Data'!E114</f>
        <v>IND,PAK</v>
      </c>
      <c r="F117" s="168">
        <f>IF('Crisis Indicator Data'!F114="x","x",IF(LOG('Crisis Indicator Data'!F114)&lt;F$4,0,IF(LOG('Crisis Indicator Data'!F114)&gt;F$3,5,ROUND(5-(F$3-LOG('Crisis Indicator Data'!F114))/(F$3-F$4)*5,1))))</f>
        <v>4</v>
      </c>
      <c r="G117" s="165">
        <f>IF('Crisis Indicator Data'!F114="x","x",IF(LEN(E117)&gt;3,('Crisis Indicator Data'!F114/VLOOKUP('Impact of the crisis'!$C117,'Regional Crises'!$B$1:$R$66,4,FALSE)),'Crisis Indicator Data'!F114/VLOOKUP('Impact of the crisis'!$E117,'Country Indicator Data'!$B$4:$P$300,15,FALSE)))</f>
        <v>6.2908278958459643E-2</v>
      </c>
      <c r="H117" s="147">
        <f t="shared" si="39"/>
        <v>0.2</v>
      </c>
      <c r="I117" s="147">
        <f t="shared" si="40"/>
        <v>2.1</v>
      </c>
      <c r="J117" s="147">
        <f>IF('Crisis Indicator Data'!G114="x","x",IF(LOG('Crisis Indicator Data'!G114)&lt;J$4,0,IF(LOG('Crisis Indicator Data'!G114)&gt;J$3,5,ROUND(5-(J$3-LOG('Crisis Indicator Data'!G114))/(J$3-J$4)*5,1))))</f>
        <v>4.3</v>
      </c>
      <c r="K117" s="165">
        <f>IF('Crisis Indicator Data'!G114="x","x",IF(LEN(E117)&gt;3,('Crisis Indicator Data'!G114/VLOOKUP('Impact of the crisis'!$C117,'Regional Crises'!$B$1:$R$66,5,FALSE)),'Crisis Indicator Data'!G114/VLOOKUP('Impact of the crisis'!$E117,'Country Indicator Data'!$B$4:$P$300,14,FALSE)))</f>
        <v>1.16215202221055E-2</v>
      </c>
      <c r="L117" s="147">
        <f t="shared" si="41"/>
        <v>0</v>
      </c>
      <c r="M117" s="147">
        <f t="shared" si="42"/>
        <v>2.15</v>
      </c>
      <c r="N117" s="147">
        <f t="shared" si="43"/>
        <v>2.1</v>
      </c>
      <c r="O117" s="147">
        <f>IF('Crisis Indicator Data'!H114="x","x",IF('Crisis Indicator Data'!H114=0,0,IF(LOG('Crisis Indicator Data'!H114)&lt;O$4,0,IF(LOG('Crisis Indicator Data'!H114)&gt;O$3,5,ROUND(5-(O$3-LOG('Crisis Indicator Data'!H114))/(O$3-O$4)*5,1)))))</f>
        <v>4.5999999999999996</v>
      </c>
      <c r="P117" s="165">
        <f>IF('Crisis Indicator Data'!H114="x","x",'Crisis Indicator Data'!H114/'Crisis Indicator Data'!G114)</f>
        <v>0.87763429752066113</v>
      </c>
      <c r="Q117" s="147">
        <f t="shared" si="44"/>
        <v>4.4000000000000004</v>
      </c>
      <c r="R117" s="147">
        <f t="shared" si="45"/>
        <v>4.5</v>
      </c>
      <c r="S117" s="147">
        <f>IF('Crisis Indicator Data'!I114="x","x",IF('Crisis Indicator Data'!I114=0,0,IF(LOG('Crisis Indicator Data'!I114)&lt;S$4,0,IF(LOG('Crisis Indicator Data'!I114)&gt;S$3,5,ROUND(5-(S$3-LOG('Crisis Indicator Data'!I114))/(S$3-S$4)*5,1)))))</f>
        <v>3.6</v>
      </c>
      <c r="T117" s="165">
        <f>IF('Crisis Indicator Data'!H114="x","x",IF('Crisis Indicator Data'!I114="x","x",'Crisis Indicator Data'!I114/'Crisis Indicator Data'!H114))</f>
        <v>1.8892354776057912E-2</v>
      </c>
      <c r="U117" s="147">
        <f t="shared" si="46"/>
        <v>0.6</v>
      </c>
      <c r="V117" s="147">
        <f t="shared" si="47"/>
        <v>2.1</v>
      </c>
      <c r="W117" s="147">
        <f>IF('Crisis Indicator Data'!L114="x","x",IF('Crisis Indicator Data'!L114=0,0,IF(LOG('Crisis Indicator Data'!L114)&lt;W$4,0,IF(LOG('Crisis Indicator Data'!L114)&gt;W$3,5,ROUND(5-(W$3-LOG('Crisis Indicator Data'!L114))/(W$3-W$4)*5,1)))))</f>
        <v>2.6</v>
      </c>
      <c r="X117" s="166">
        <f>IF(OR('Crisis Indicator Data'!L114="x",'Crisis Indicator Data'!H114="x"),"x",'Crisis Indicator Data'!L114/'Crisis Indicator Data'!H114)</f>
        <v>3.7078453298805249E-6</v>
      </c>
      <c r="Y117" s="147">
        <f t="shared" si="48"/>
        <v>0.2</v>
      </c>
      <c r="Z117" s="147">
        <f t="shared" si="49"/>
        <v>1.4</v>
      </c>
      <c r="AA117" s="147">
        <f t="shared" si="50"/>
        <v>1.8</v>
      </c>
      <c r="AB117" s="167">
        <f t="shared" si="51"/>
        <v>3.5</v>
      </c>
    </row>
    <row r="118" spans="1:28" x14ac:dyDescent="0.25">
      <c r="A118" s="172" t="str">
        <f>'Crisis Indicator Data'!A115</f>
        <v>Syrian Regional Crisis</v>
      </c>
      <c r="B118" s="173">
        <f>'Crisis Indicator Data'!B115</f>
        <v>0</v>
      </c>
      <c r="C118" s="173" t="str">
        <f>'Crisis Indicator Data'!C115</f>
        <v>REG004</v>
      </c>
      <c r="D118" s="173" t="str">
        <f>'Crisis Indicator Data'!D115</f>
        <v>Syria,Türkiye,Iraq,Egypt,Jordan,Lebanon</v>
      </c>
      <c r="E118" s="174" t="str">
        <f>'Crisis Indicator Data'!E115</f>
        <v>SYR,TUR,IRQ,EGY,JOR,LBN</v>
      </c>
      <c r="F118" s="168">
        <f>IF('Crisis Indicator Data'!F115="x","x",IF(LOG('Crisis Indicator Data'!F115)&lt;F$4,0,IF(LOG('Crisis Indicator Data'!F115)&gt;F$3,5,ROUND(5-(F$3-LOG('Crisis Indicator Data'!F115))/(F$3-F$4)*5,1))))</f>
        <v>4.5999999999999996</v>
      </c>
      <c r="G118" s="165">
        <f>IF('Crisis Indicator Data'!F115="x","x",IF(LEN(E118)&gt;3,('Crisis Indicator Data'!F115/VLOOKUP('Impact of the crisis'!$C118,'Regional Crises'!$B$1:$R$66,4,FALSE)),'Crisis Indicator Data'!F115/VLOOKUP('Impact of the crisis'!$E118,'Country Indicator Data'!$B$4:$P$300,15,FALSE)))</f>
        <v>0.22814096469033537</v>
      </c>
      <c r="H118" s="147">
        <f t="shared" si="39"/>
        <v>1.1000000000000001</v>
      </c>
      <c r="I118" s="147">
        <f t="shared" si="40"/>
        <v>2.8499999999999996</v>
      </c>
      <c r="J118" s="147">
        <f>IF('Crisis Indicator Data'!G115="x","x",IF(LOG('Crisis Indicator Data'!G115)&lt;J$4,0,IF(LOG('Crisis Indicator Data'!G115)&gt;J$3,5,ROUND(5-(J$3-LOG('Crisis Indicator Data'!G115))/(J$3-J$4)*5,1))))</f>
        <v>5</v>
      </c>
      <c r="K118" s="165">
        <f>IF('Crisis Indicator Data'!G115="x","x",IF(LEN(E118)&gt;3,('Crisis Indicator Data'!G115/VLOOKUP('Impact of the crisis'!$C118,'Regional Crises'!$B$1:$R$66,5,FALSE)),'Crisis Indicator Data'!G115/VLOOKUP('Impact of the crisis'!$E118,'Country Indicator Data'!$B$4:$P$300,14,FALSE)))</f>
        <v>0.34576992367560522</v>
      </c>
      <c r="L118" s="147">
        <f t="shared" si="41"/>
        <v>1.7</v>
      </c>
      <c r="M118" s="147">
        <f t="shared" si="42"/>
        <v>3.35</v>
      </c>
      <c r="N118" s="147">
        <f t="shared" si="43"/>
        <v>3.1</v>
      </c>
      <c r="O118" s="147">
        <f>IF('Crisis Indicator Data'!H115="x","x",IF('Crisis Indicator Data'!H115=0,0,IF(LOG('Crisis Indicator Data'!H115)&lt;O$4,0,IF(LOG('Crisis Indicator Data'!H115)&gt;O$3,5,ROUND(5-(O$3-LOG('Crisis Indicator Data'!H115))/(O$3-O$4)*5,1)))))</f>
        <v>5</v>
      </c>
      <c r="P118" s="165">
        <f>IF('Crisis Indicator Data'!H115="x","x",'Crisis Indicator Data'!H115/'Crisis Indicator Data'!G115)</f>
        <v>0.35713693805676405</v>
      </c>
      <c r="Q118" s="147">
        <f t="shared" si="44"/>
        <v>1.8</v>
      </c>
      <c r="R118" s="147">
        <f t="shared" si="45"/>
        <v>3.4</v>
      </c>
      <c r="S118" s="147">
        <f>IF('Crisis Indicator Data'!I115="x","x",IF('Crisis Indicator Data'!I115=0,0,IF(LOG('Crisis Indicator Data'!I115)&lt;S$4,0,IF(LOG('Crisis Indicator Data'!I115)&gt;S$3,5,ROUND(5-(S$3-LOG('Crisis Indicator Data'!I115))/(S$3-S$4)*5,1)))))</f>
        <v>5</v>
      </c>
      <c r="T118" s="165">
        <f>IF('Crisis Indicator Data'!H115="x","x",IF('Crisis Indicator Data'!I115="x","x",'Crisis Indicator Data'!I115/'Crisis Indicator Data'!H115))</f>
        <v>0.716978943094147</v>
      </c>
      <c r="U118" s="147">
        <f t="shared" si="46"/>
        <v>5</v>
      </c>
      <c r="V118" s="147">
        <f t="shared" si="47"/>
        <v>5</v>
      </c>
      <c r="W118" s="147">
        <f>IF('Crisis Indicator Data'!L115="x","x",IF('Crisis Indicator Data'!L115=0,0,IF(LOG('Crisis Indicator Data'!L115)&lt;W$4,0,IF(LOG('Crisis Indicator Data'!L115)&gt;W$3,5,ROUND(5-(W$3-LOG('Crisis Indicator Data'!L115))/(W$3-W$4)*5,1)))))</f>
        <v>4.9000000000000004</v>
      </c>
      <c r="X118" s="166">
        <f>IF(OR('Crisis Indicator Data'!L115="x",'Crisis Indicator Data'!H115="x"),"x",'Crisis Indicator Data'!L115/'Crisis Indicator Data'!H115)</f>
        <v>7.4076222518707575E-5</v>
      </c>
      <c r="Y118" s="147">
        <f t="shared" si="48"/>
        <v>3.7</v>
      </c>
      <c r="Z118" s="147">
        <f t="shared" si="49"/>
        <v>4.3</v>
      </c>
      <c r="AA118" s="147">
        <f t="shared" si="50"/>
        <v>4.7</v>
      </c>
      <c r="AB118" s="167">
        <f t="shared" si="51"/>
        <v>4.0999999999999996</v>
      </c>
    </row>
    <row r="119" spans="1:28" x14ac:dyDescent="0.25">
      <c r="A119" s="172" t="str">
        <f>'Crisis Indicator Data'!A116</f>
        <v xml:space="preserve">Eastern Mediterranean Route </v>
      </c>
      <c r="B119" s="173">
        <f>'Crisis Indicator Data'!B116</f>
        <v>0</v>
      </c>
      <c r="C119" s="173" t="str">
        <f>'Crisis Indicator Data'!C116</f>
        <v>REG006</v>
      </c>
      <c r="D119" s="173" t="str">
        <f>'Crisis Indicator Data'!D116</f>
        <v>Türkiye,Greece</v>
      </c>
      <c r="E119" s="174" t="str">
        <f>'Crisis Indicator Data'!E116</f>
        <v>TUR,GRC</v>
      </c>
      <c r="F119" s="168">
        <f>IF('Crisis Indicator Data'!F116="x","x",IF(LOG('Crisis Indicator Data'!F116)&lt;F$4,0,IF(LOG('Crisis Indicator Data'!F116)&gt;F$3,5,ROUND(5-(F$3-LOG('Crisis Indicator Data'!F116))/(F$3-F$4)*5,1))))</f>
        <v>3.6</v>
      </c>
      <c r="G119" s="165">
        <f>IF('Crisis Indicator Data'!F116="x","x",IF(LEN(E119)&gt;3,('Crisis Indicator Data'!F116/VLOOKUP('Impact of the crisis'!$C119,'Regional Crises'!$B$1:$R$66,4,FALSE)),'Crisis Indicator Data'!F116/VLOOKUP('Impact of the crisis'!$E119,'Country Indicator Data'!$B$4:$P$300,15,FALSE)))</f>
        <v>0.16002025530588851</v>
      </c>
      <c r="H119" s="147">
        <f t="shared" si="39"/>
        <v>0.7</v>
      </c>
      <c r="I119" s="147">
        <f t="shared" si="40"/>
        <v>2.15</v>
      </c>
      <c r="J119" s="147">
        <f>IF('Crisis Indicator Data'!G116="x","x",IF(LOG('Crisis Indicator Data'!G116)&lt;J$4,0,IF(LOG('Crisis Indicator Data'!G116)&gt;J$3,5,ROUND(5-(J$3-LOG('Crisis Indicator Data'!G116))/(J$3-J$4)*5,1))))</f>
        <v>4</v>
      </c>
      <c r="K119" s="165">
        <f>IF('Crisis Indicator Data'!G116="x","x",IF(LEN(E119)&gt;3,('Crisis Indicator Data'!G116/VLOOKUP('Impact of the crisis'!$C119,'Regional Crises'!$B$1:$R$66,5,FALSE)),'Crisis Indicator Data'!G116/VLOOKUP('Impact of the crisis'!$E119,'Country Indicator Data'!$B$4:$P$300,14,FALSE)))</f>
        <v>0.16910756346506151</v>
      </c>
      <c r="L119" s="147">
        <f t="shared" si="41"/>
        <v>0.8</v>
      </c>
      <c r="M119" s="147">
        <f t="shared" si="42"/>
        <v>2.4</v>
      </c>
      <c r="N119" s="147">
        <f t="shared" si="43"/>
        <v>2.2999999999999998</v>
      </c>
      <c r="O119" s="147">
        <f>IF('Crisis Indicator Data'!H116="x","x",IF('Crisis Indicator Data'!H116=0,0,IF(LOG('Crisis Indicator Data'!H116)&lt;O$4,0,IF(LOG('Crisis Indicator Data'!H116)&gt;O$3,5,ROUND(5-(O$3-LOG('Crisis Indicator Data'!H116))/(O$3-O$4)*5,1)))))</f>
        <v>2.2999999999999998</v>
      </c>
      <c r="P119" s="165">
        <f>IF('Crisis Indicator Data'!H116="x","x",'Crisis Indicator Data'!H116/'Crisis Indicator Data'!G116)</f>
        <v>4.9151912838925345E-2</v>
      </c>
      <c r="Q119" s="147">
        <f t="shared" si="44"/>
        <v>0.2</v>
      </c>
      <c r="R119" s="147">
        <f t="shared" si="45"/>
        <v>1.25</v>
      </c>
      <c r="S119" s="147">
        <f>IF('Crisis Indicator Data'!I116="x","x",IF('Crisis Indicator Data'!I116=0,0,IF(LOG('Crisis Indicator Data'!I116)&lt;S$4,0,IF(LOG('Crisis Indicator Data'!I116)&gt;S$3,5,ROUND(5-(S$3-LOG('Crisis Indicator Data'!I116))/(S$3-S$4)*5,1)))))</f>
        <v>3.8</v>
      </c>
      <c r="T119" s="165">
        <f>IF('Crisis Indicator Data'!H116="x","x",IF('Crisis Indicator Data'!I116="x","x",'Crisis Indicator Data'!I116/'Crisis Indicator Data'!H116))</f>
        <v>0.59571788413098237</v>
      </c>
      <c r="U119" s="147">
        <f t="shared" si="46"/>
        <v>5</v>
      </c>
      <c r="V119" s="147">
        <f t="shared" si="47"/>
        <v>4.4000000000000004</v>
      </c>
      <c r="W119" s="147">
        <f>IF('Crisis Indicator Data'!L116="x","x",IF('Crisis Indicator Data'!L116=0,0,IF(LOG('Crisis Indicator Data'!L116)&lt;W$4,0,IF(LOG('Crisis Indicator Data'!L116)&gt;W$3,5,ROUND(5-(W$3-LOG('Crisis Indicator Data'!L116))/(W$3-W$4)*5,1)))))</f>
        <v>3.3</v>
      </c>
      <c r="X119" s="166">
        <f>IF(OR('Crisis Indicator Data'!L116="x",'Crisis Indicator Data'!H116="x"),"x",'Crisis Indicator Data'!L116/'Crisis Indicator Data'!H116)</f>
        <v>2.695214105793451E-4</v>
      </c>
      <c r="Y119" s="147">
        <f t="shared" si="48"/>
        <v>5</v>
      </c>
      <c r="Z119" s="147">
        <f t="shared" si="49"/>
        <v>4.2</v>
      </c>
      <c r="AA119" s="147">
        <f t="shared" si="50"/>
        <v>4.3</v>
      </c>
      <c r="AB119" s="167">
        <f t="shared" si="51"/>
        <v>3.1</v>
      </c>
    </row>
    <row r="120" spans="1:28" x14ac:dyDescent="0.25">
      <c r="A120" s="172" t="str">
        <f>'Crisis Indicator Data'!A117</f>
        <v>Central Mediterranean Route</v>
      </c>
      <c r="B120" s="173">
        <f>'Crisis Indicator Data'!B117</f>
        <v>0</v>
      </c>
      <c r="C120" s="173" t="str">
        <f>'Crisis Indicator Data'!C117</f>
        <v>REG007</v>
      </c>
      <c r="D120" s="173" t="str">
        <f>'Crisis Indicator Data'!D117</f>
        <v>Algeria,Tunisia,Libya,Italy</v>
      </c>
      <c r="E120" s="174" t="str">
        <f>'Crisis Indicator Data'!E117</f>
        <v>DZA,TUN,LBY,ITA</v>
      </c>
      <c r="F120" s="168">
        <f>IF('Crisis Indicator Data'!F117="x","x",IF(LOG('Crisis Indicator Data'!F117)&lt;F$4,0,IF(LOG('Crisis Indicator Data'!F117)&gt;F$3,5,ROUND(5-(F$3-LOG('Crisis Indicator Data'!F117))/(F$3-F$4)*5,1))))</f>
        <v>5</v>
      </c>
      <c r="G120" s="165">
        <f>IF('Crisis Indicator Data'!F117="x","x",IF(LEN(E120)&gt;3,('Crisis Indicator Data'!F117/VLOOKUP('Impact of the crisis'!$C120,'Regional Crises'!$B$1:$R$66,4,FALSE)),'Crisis Indicator Data'!F117/VLOOKUP('Impact of the crisis'!$E120,'Country Indicator Data'!$B$4:$P$300,15,FALSE)))</f>
        <v>0.94666811594802713</v>
      </c>
      <c r="H120" s="147">
        <f t="shared" si="39"/>
        <v>4.7</v>
      </c>
      <c r="I120" s="147">
        <f t="shared" si="40"/>
        <v>4.8499999999999996</v>
      </c>
      <c r="J120" s="147">
        <f>IF('Crisis Indicator Data'!G117="x","x",IF(LOG('Crisis Indicator Data'!G117)&lt;J$4,0,IF(LOG('Crisis Indicator Data'!G117)&gt;J$3,5,ROUND(5-(J$3-LOG('Crisis Indicator Data'!G117))/(J$3-J$4)*5,1))))</f>
        <v>5</v>
      </c>
      <c r="K120" s="165">
        <f>IF('Crisis Indicator Data'!G117="x","x",IF(LEN(E120)&gt;3,('Crisis Indicator Data'!G117/VLOOKUP('Impact of the crisis'!$C120,'Regional Crises'!$B$1:$R$66,5,FALSE)),'Crisis Indicator Data'!G117/VLOOKUP('Impact of the crisis'!$E120,'Country Indicator Data'!$B$4:$P$300,14,FALSE)))</f>
        <v>0.57245519512702037</v>
      </c>
      <c r="L120" s="147">
        <f t="shared" si="41"/>
        <v>2.8</v>
      </c>
      <c r="M120" s="147">
        <f t="shared" si="42"/>
        <v>3.9</v>
      </c>
      <c r="N120" s="147">
        <f t="shared" si="43"/>
        <v>4.4000000000000004</v>
      </c>
      <c r="O120" s="147">
        <f>IF('Crisis Indicator Data'!H117="x","x",IF('Crisis Indicator Data'!H117=0,0,IF(LOG('Crisis Indicator Data'!H117)&lt;O$4,0,IF(LOG('Crisis Indicator Data'!H117)&gt;O$3,5,ROUND(5-(O$3-LOG('Crisis Indicator Data'!H117))/(O$3-O$4)*5,1)))))</f>
        <v>2.7</v>
      </c>
      <c r="P120" s="165">
        <f>IF('Crisis Indicator Data'!H117="x","x",'Crisis Indicator Data'!H117/'Crisis Indicator Data'!G117)</f>
        <v>1.8641866700180136E-2</v>
      </c>
      <c r="Q120" s="147">
        <f t="shared" si="44"/>
        <v>0</v>
      </c>
      <c r="R120" s="147">
        <f t="shared" si="45"/>
        <v>1.35</v>
      </c>
      <c r="S120" s="147">
        <f>IF('Crisis Indicator Data'!I117="x","x",IF('Crisis Indicator Data'!I117=0,0,IF(LOG('Crisis Indicator Data'!I117)&lt;S$4,0,IF(LOG('Crisis Indicator Data'!I117)&gt;S$3,5,ROUND(5-(S$3-LOG('Crisis Indicator Data'!I117))/(S$3-S$4)*5,1)))))</f>
        <v>4.5</v>
      </c>
      <c r="T120" s="165">
        <f>IF('Crisis Indicator Data'!H117="x","x",IF('Crisis Indicator Data'!I117="x","x",'Crisis Indicator Data'!I117/'Crisis Indicator Data'!H117))</f>
        <v>1</v>
      </c>
      <c r="U120" s="147">
        <f t="shared" si="46"/>
        <v>5</v>
      </c>
      <c r="V120" s="147">
        <f t="shared" si="47"/>
        <v>4.8</v>
      </c>
      <c r="W120" s="147">
        <f>IF('Crisis Indicator Data'!L117="x","x",IF('Crisis Indicator Data'!L117=0,0,IF(LOG('Crisis Indicator Data'!L117)&lt;W$4,0,IF(LOG('Crisis Indicator Data'!L117)&gt;W$3,5,ROUND(5-(W$3-LOG('Crisis Indicator Data'!L117))/(W$3-W$4)*5,1)))))</f>
        <v>4.7</v>
      </c>
      <c r="X120" s="166">
        <f>IF(OR('Crisis Indicator Data'!L117="x",'Crisis Indicator Data'!H117="x"),"x",'Crisis Indicator Data'!L117/'Crisis Indicator Data'!H117)</f>
        <v>1.3685393258426966E-3</v>
      </c>
      <c r="Y120" s="147">
        <f t="shared" si="48"/>
        <v>5</v>
      </c>
      <c r="Z120" s="147">
        <f t="shared" si="49"/>
        <v>4.9000000000000004</v>
      </c>
      <c r="AA120" s="147">
        <f t="shared" si="50"/>
        <v>4.9000000000000004</v>
      </c>
      <c r="AB120" s="167">
        <f t="shared" si="51"/>
        <v>3.7</v>
      </c>
    </row>
    <row r="121" spans="1:28" x14ac:dyDescent="0.25">
      <c r="A121" s="172" t="str">
        <f>'Crisis Indicator Data'!A118</f>
        <v>Western Mediterranean Route</v>
      </c>
      <c r="B121" s="173">
        <f>'Crisis Indicator Data'!B118</f>
        <v>0</v>
      </c>
      <c r="C121" s="173" t="str">
        <f>'Crisis Indicator Data'!C118</f>
        <v>REG008</v>
      </c>
      <c r="D121" s="173" t="str">
        <f>'Crisis Indicator Data'!D118</f>
        <v>Algeria,Morocco,Spain</v>
      </c>
      <c r="E121" s="174" t="str">
        <f>'Crisis Indicator Data'!E118</f>
        <v>DZA,MAR,ESP</v>
      </c>
      <c r="F121" s="168">
        <f>IF('Crisis Indicator Data'!F118="x","x",IF(LOG('Crisis Indicator Data'!F118)&lt;F$4,0,IF(LOG('Crisis Indicator Data'!F118)&gt;F$3,5,ROUND(5-(F$3-LOG('Crisis Indicator Data'!F118))/(F$3-F$4)*5,1))))</f>
        <v>5</v>
      </c>
      <c r="G121" s="165">
        <f>IF('Crisis Indicator Data'!F118="x","x",IF(LEN(E121)&gt;3,('Crisis Indicator Data'!F118/VLOOKUP('Impact of the crisis'!$C121,'Regional Crises'!$B$1:$R$66,4,FALSE)),'Crisis Indicator Data'!F118/VLOOKUP('Impact of the crisis'!$E121,'Country Indicator Data'!$B$4:$P$300,15,FALSE)))</f>
        <v>0.8797536604060211</v>
      </c>
      <c r="H121" s="147">
        <f t="shared" si="39"/>
        <v>4.4000000000000004</v>
      </c>
      <c r="I121" s="147">
        <f t="shared" si="40"/>
        <v>4.7</v>
      </c>
      <c r="J121" s="147">
        <f>IF('Crisis Indicator Data'!G118="x","x",IF(LOG('Crisis Indicator Data'!G118)&lt;J$4,0,IF(LOG('Crisis Indicator Data'!G118)&gt;J$3,5,ROUND(5-(J$3-LOG('Crisis Indicator Data'!G118))/(J$3-J$4)*5,1))))</f>
        <v>5</v>
      </c>
      <c r="K121" s="165">
        <f>IF('Crisis Indicator Data'!G118="x","x",IF(LEN(E121)&gt;3,('Crisis Indicator Data'!G118/VLOOKUP('Impact of the crisis'!$C121,'Regional Crises'!$B$1:$R$66,5,FALSE)),'Crisis Indicator Data'!G118/VLOOKUP('Impact of the crisis'!$E121,'Country Indicator Data'!$B$4:$P$300,14,FALSE)))</f>
        <v>0.72999915970880092</v>
      </c>
      <c r="L121" s="147">
        <f t="shared" si="41"/>
        <v>3.6</v>
      </c>
      <c r="M121" s="147">
        <f t="shared" si="42"/>
        <v>4.3</v>
      </c>
      <c r="N121" s="147">
        <f t="shared" si="43"/>
        <v>4.5</v>
      </c>
      <c r="O121" s="147">
        <f>IF('Crisis Indicator Data'!H118="x","x",IF('Crisis Indicator Data'!H118=0,0,IF(LOG('Crisis Indicator Data'!H118)&lt;O$4,0,IF(LOG('Crisis Indicator Data'!H118)&gt;O$3,5,ROUND(5-(O$3-LOG('Crisis Indicator Data'!H118))/(O$3-O$4)*5,1)))))</f>
        <v>1.9</v>
      </c>
      <c r="P121" s="165">
        <f>IF('Crisis Indicator Data'!H118="x","x",'Crisis Indicator Data'!H118/'Crisis Indicator Data'!G118)</f>
        <v>4.6252694585713983E-3</v>
      </c>
      <c r="Q121" s="147">
        <f t="shared" si="44"/>
        <v>0</v>
      </c>
      <c r="R121" s="147">
        <f t="shared" si="45"/>
        <v>0.95</v>
      </c>
      <c r="S121" s="147">
        <f>IF('Crisis Indicator Data'!I118="x","x",IF('Crisis Indicator Data'!I118=0,0,IF(LOG('Crisis Indicator Data'!I118)&lt;S$4,0,IF(LOG('Crisis Indicator Data'!I118)&gt;S$3,5,ROUND(5-(S$3-LOG('Crisis Indicator Data'!I118))/(S$3-S$4)*5,1)))))</f>
        <v>3.8</v>
      </c>
      <c r="T121" s="165">
        <f>IF('Crisis Indicator Data'!H118="x","x",IF('Crisis Indicator Data'!I118="x","x",'Crisis Indicator Data'!I118/'Crisis Indicator Data'!H118))</f>
        <v>1</v>
      </c>
      <c r="U121" s="147">
        <f t="shared" si="46"/>
        <v>5</v>
      </c>
      <c r="V121" s="147">
        <f t="shared" si="47"/>
        <v>4.4000000000000004</v>
      </c>
      <c r="W121" s="147">
        <f>IF('Crisis Indicator Data'!L118="x","x",IF('Crisis Indicator Data'!L118=0,0,IF(LOG('Crisis Indicator Data'!L118)&lt;W$4,0,IF(LOG('Crisis Indicator Data'!L118)&gt;W$3,5,ROUND(5-(W$3-LOG('Crisis Indicator Data'!L118))/(W$3-W$4)*5,1)))))</f>
        <v>2.9</v>
      </c>
      <c r="X121" s="166">
        <f>IF(OR('Crisis Indicator Data'!L118="x",'Crisis Indicator Data'!H118="x"),"x",'Crisis Indicator Data'!L118/'Crisis Indicator Data'!H118)</f>
        <v>2.2624434389140272E-4</v>
      </c>
      <c r="Y121" s="147">
        <f t="shared" si="48"/>
        <v>5</v>
      </c>
      <c r="Z121" s="147">
        <f t="shared" si="49"/>
        <v>4</v>
      </c>
      <c r="AA121" s="147">
        <f t="shared" si="50"/>
        <v>4.2</v>
      </c>
      <c r="AB121" s="167">
        <f t="shared" si="51"/>
        <v>3</v>
      </c>
    </row>
    <row r="122" spans="1:28" x14ac:dyDescent="0.25">
      <c r="A122" s="172" t="str">
        <f>'Crisis Indicator Data'!A119</f>
        <v>Rohingya Regional Crisis</v>
      </c>
      <c r="B122" s="173">
        <f>'Crisis Indicator Data'!B119</f>
        <v>0</v>
      </c>
      <c r="C122" s="173" t="str">
        <f>'Crisis Indicator Data'!C119</f>
        <v>REG011</v>
      </c>
      <c r="D122" s="173" t="str">
        <f>'Crisis Indicator Data'!D119</f>
        <v>Bangladesh,Myanmar</v>
      </c>
      <c r="E122" s="174" t="str">
        <f>'Crisis Indicator Data'!E119</f>
        <v>BGD,MMR</v>
      </c>
      <c r="F122" s="168">
        <f>IF('Crisis Indicator Data'!F119="x","x",IF(LOG('Crisis Indicator Data'!F119)&lt;F$4,0,IF(LOG('Crisis Indicator Data'!F119)&gt;F$3,5,ROUND(5-(F$3-LOG('Crisis Indicator Data'!F119))/(F$3-F$4)*5,1))))</f>
        <v>2.6</v>
      </c>
      <c r="G122" s="165">
        <f>IF('Crisis Indicator Data'!F119="x","x",IF(LEN(E122)&gt;3,('Crisis Indicator Data'!F119/VLOOKUP('Impact of the crisis'!$C122,'Regional Crises'!$B$1:$R$66,4,FALSE)),'Crisis Indicator Data'!F119/VLOOKUP('Impact of the crisis'!$E122,'Country Indicator Data'!$B$4:$P$300,15,FALSE)))</f>
        <v>4.7887647622087456E-2</v>
      </c>
      <c r="H122" s="147">
        <f t="shared" si="39"/>
        <v>0.1</v>
      </c>
      <c r="I122" s="147">
        <f t="shared" si="40"/>
        <v>1.35</v>
      </c>
      <c r="J122" s="147">
        <f>IF('Crisis Indicator Data'!G119="x","x",IF(LOG('Crisis Indicator Data'!G119)&lt;J$4,0,IF(LOG('Crisis Indicator Data'!G119)&gt;J$3,5,ROUND(5-(J$3-LOG('Crisis Indicator Data'!G119))/(J$3-J$4)*5,1))))</f>
        <v>2.2999999999999998</v>
      </c>
      <c r="K122" s="165">
        <f>IF('Crisis Indicator Data'!G119="x","x",IF(LEN(E122)&gt;3,('Crisis Indicator Data'!G119/VLOOKUP('Impact of the crisis'!$C122,'Regional Crises'!$B$1:$R$66,5,FALSE)),'Crisis Indicator Data'!G119/VLOOKUP('Impact of the crisis'!$E122,'Country Indicator Data'!$B$4:$P$300,14,FALSE)))</f>
        <v>2.1861863974532599E-2</v>
      </c>
      <c r="L122" s="147">
        <f t="shared" si="41"/>
        <v>0.1</v>
      </c>
      <c r="M122" s="147">
        <f t="shared" si="42"/>
        <v>1.2</v>
      </c>
      <c r="N122" s="147">
        <f t="shared" si="43"/>
        <v>1.3</v>
      </c>
      <c r="O122" s="147">
        <f>IF('Crisis Indicator Data'!H119="x","x",IF('Crisis Indicator Data'!H119=0,0,IF(LOG('Crisis Indicator Data'!H119)&lt;O$4,0,IF(LOG('Crisis Indicator Data'!H119)&gt;O$3,5,ROUND(5-(O$3-LOG('Crisis Indicator Data'!H119))/(O$3-O$4)*5,1)))))</f>
        <v>3.7</v>
      </c>
      <c r="P122" s="165">
        <f>IF('Crisis Indicator Data'!H119="x","x",'Crisis Indicator Data'!H119/'Crisis Indicator Data'!G119)</f>
        <v>1</v>
      </c>
      <c r="Q122" s="147">
        <f t="shared" si="44"/>
        <v>5</v>
      </c>
      <c r="R122" s="147">
        <f t="shared" si="45"/>
        <v>4.3499999999999996</v>
      </c>
      <c r="S122" s="147">
        <f>IF('Crisis Indicator Data'!I119="x","x",IF('Crisis Indicator Data'!I119=0,0,IF(LOG('Crisis Indicator Data'!I119)&lt;S$4,0,IF(LOG('Crisis Indicator Data'!I119)&gt;S$3,5,ROUND(5-(S$3-LOG('Crisis Indicator Data'!I119))/(S$3-S$4)*5,1)))))</f>
        <v>4.4000000000000004</v>
      </c>
      <c r="T122" s="165">
        <f>IF('Crisis Indicator Data'!H119="x","x",IF('Crisis Indicator Data'!I119="x","x",'Crisis Indicator Data'!I119/'Crisis Indicator Data'!H119))</f>
        <v>0.26126307320997588</v>
      </c>
      <c r="U122" s="147">
        <f t="shared" si="46"/>
        <v>5</v>
      </c>
      <c r="V122" s="147">
        <f t="shared" si="47"/>
        <v>4.7</v>
      </c>
      <c r="W122" s="147">
        <f>IF('Crisis Indicator Data'!L119="x","x",IF('Crisis Indicator Data'!L119=0,0,IF(LOG('Crisis Indicator Data'!L119)&lt;W$4,0,IF(LOG('Crisis Indicator Data'!L119)&gt;W$3,5,ROUND(5-(W$3-LOG('Crisis Indicator Data'!L119))/(W$3-W$4)*5,1)))))</f>
        <v>2.5</v>
      </c>
      <c r="X122" s="166">
        <f>IF(OR('Crisis Indicator Data'!L119="x",'Crisis Indicator Data'!H119="x"),"x",'Crisis Indicator Data'!L119/'Crisis Indicator Data'!H119)</f>
        <v>1.1061946902654867E-5</v>
      </c>
      <c r="Y122" s="147">
        <f t="shared" si="48"/>
        <v>0.6</v>
      </c>
      <c r="Z122" s="147">
        <f t="shared" si="49"/>
        <v>1.6</v>
      </c>
      <c r="AA122" s="147">
        <f t="shared" si="50"/>
        <v>3.6</v>
      </c>
      <c r="AB122" s="167">
        <f t="shared" si="51"/>
        <v>4</v>
      </c>
    </row>
    <row r="123" spans="1:28" x14ac:dyDescent="0.25">
      <c r="A123" s="172" t="str">
        <f>'Crisis Indicator Data'!A120</f>
        <v>Southern Africa Regional Food Security Crisis</v>
      </c>
      <c r="B123" s="173">
        <f>'Crisis Indicator Data'!B120</f>
        <v>0</v>
      </c>
      <c r="C123" s="173" t="str">
        <f>'Crisis Indicator Data'!C120</f>
        <v>REG012</v>
      </c>
      <c r="D123" s="173" t="str">
        <f>'Crisis Indicator Data'!D120</f>
        <v>Lesotho,Madagascar,Malawi,Namibia,Eswatini,Zambia,Zimbabwe,Tanzania</v>
      </c>
      <c r="E123" s="174" t="str">
        <f>'Crisis Indicator Data'!E120</f>
        <v>LSO,MDG,MWI,NAM,SWZ,ZMB,ZWE,TZA</v>
      </c>
      <c r="F123" s="168">
        <f>IF('Crisis Indicator Data'!F120="x","x",IF(LOG('Crisis Indicator Data'!F120)&lt;F$4,0,IF(LOG('Crisis Indicator Data'!F120)&gt;F$3,5,ROUND(5-(F$3-LOG('Crisis Indicator Data'!F120))/(F$3-F$4)*5,1))))</f>
        <v>5</v>
      </c>
      <c r="G123" s="165">
        <f>IF('Crisis Indicator Data'!F120="x","x",IF(LEN(E123)&gt;3,('Crisis Indicator Data'!F120/VLOOKUP('Impact of the crisis'!$C123,'Regional Crises'!$B$1:$R$66,4,FALSE)),'Crisis Indicator Data'!F120/VLOOKUP('Impact of the crisis'!$E123,'Country Indicator Data'!$B$4:$P$300,15,FALSE)))</f>
        <v>0.77142580487626899</v>
      </c>
      <c r="H123" s="147">
        <f t="shared" si="39"/>
        <v>3.8</v>
      </c>
      <c r="I123" s="147">
        <f t="shared" si="40"/>
        <v>4.4000000000000004</v>
      </c>
      <c r="J123" s="147">
        <f>IF('Crisis Indicator Data'!G120="x","x",IF(LOG('Crisis Indicator Data'!G120)&lt;J$4,0,IF(LOG('Crisis Indicator Data'!G120)&gt;J$3,5,ROUND(5-(J$3-LOG('Crisis Indicator Data'!G120))/(J$3-J$4)*5,1))))</f>
        <v>5</v>
      </c>
      <c r="K123" s="165">
        <f>IF('Crisis Indicator Data'!G120="x","x",IF(LEN(E123)&gt;3,('Crisis Indicator Data'!G120/VLOOKUP('Impact of the crisis'!$C123,'Regional Crises'!$B$1:$R$66,5,FALSE)),'Crisis Indicator Data'!G120/VLOOKUP('Impact of the crisis'!$E123,'Country Indicator Data'!$B$4:$P$300,14,FALSE)))</f>
        <v>0.55824397911637569</v>
      </c>
      <c r="L123" s="147">
        <f t="shared" si="41"/>
        <v>2.8</v>
      </c>
      <c r="M123" s="147">
        <f t="shared" si="42"/>
        <v>3.9</v>
      </c>
      <c r="N123" s="147">
        <f t="shared" si="43"/>
        <v>4.2</v>
      </c>
      <c r="O123" s="147">
        <f>IF('Crisis Indicator Data'!H120="x","x",IF('Crisis Indicator Data'!H120=0,0,IF(LOG('Crisis Indicator Data'!H120)&lt;O$4,0,IF(LOG('Crisis Indicator Data'!H120)&gt;O$3,5,ROUND(5-(O$3-LOG('Crisis Indicator Data'!H120))/(O$3-O$4)*5,1)))))</f>
        <v>5</v>
      </c>
      <c r="P123" s="165">
        <f>IF('Crisis Indicator Data'!H120="x","x",'Crisis Indicator Data'!H120/'Crisis Indicator Data'!G120)</f>
        <v>0.76043622061321181</v>
      </c>
      <c r="Q123" s="147">
        <f t="shared" si="44"/>
        <v>3.8</v>
      </c>
      <c r="R123" s="147">
        <f t="shared" si="45"/>
        <v>4.4000000000000004</v>
      </c>
      <c r="S123" s="147">
        <f>IF('Crisis Indicator Data'!I120="x","x",IF('Crisis Indicator Data'!I120=0,0,IF(LOG('Crisis Indicator Data'!I120)&lt;S$4,0,IF(LOG('Crisis Indicator Data'!I120)&gt;S$3,5,ROUND(5-(S$3-LOG('Crisis Indicator Data'!I120))/(S$3-S$4)*5,1)))))</f>
        <v>3.8</v>
      </c>
      <c r="T123" s="165">
        <f>IF('Crisis Indicator Data'!H120="x","x",IF('Crisis Indicator Data'!I120="x","x",'Crisis Indicator Data'!I120/'Crisis Indicator Data'!H120))</f>
        <v>6.8032208769248856E-3</v>
      </c>
      <c r="U123" s="147">
        <f t="shared" si="46"/>
        <v>0.2</v>
      </c>
      <c r="V123" s="147">
        <f t="shared" si="47"/>
        <v>2</v>
      </c>
      <c r="W123" s="147">
        <f>IF('Crisis Indicator Data'!L120="x","x",IF('Crisis Indicator Data'!L120=0,0,IF(LOG('Crisis Indicator Data'!L120)&lt;W$4,0,IF(LOG('Crisis Indicator Data'!L120)&gt;W$3,5,ROUND(5-(W$3-LOG('Crisis Indicator Data'!L120))/(W$3-W$4)*5,1)))))</f>
        <v>4.9000000000000004</v>
      </c>
      <c r="X123" s="166">
        <f>IF(OR('Crisis Indicator Data'!L120="x",'Crisis Indicator Data'!H120="x"),"x",'Crisis Indicator Data'!L120/'Crisis Indicator Data'!H120)</f>
        <v>3.7557305748207358E-5</v>
      </c>
      <c r="Y123" s="147">
        <f t="shared" si="48"/>
        <v>1.9</v>
      </c>
      <c r="Z123" s="147">
        <f t="shared" si="49"/>
        <v>3.4</v>
      </c>
      <c r="AA123" s="147">
        <f t="shared" si="50"/>
        <v>2.8</v>
      </c>
      <c r="AB123" s="167">
        <f t="shared" si="51"/>
        <v>3.7</v>
      </c>
    </row>
    <row r="124" spans="1:28" x14ac:dyDescent="0.25">
      <c r="A124" s="172" t="str">
        <f>'Crisis Indicator Data'!A121</f>
        <v>Nagorno-Karabakh Conflict</v>
      </c>
      <c r="B124" s="173">
        <f>'Crisis Indicator Data'!B121</f>
        <v>0</v>
      </c>
      <c r="C124" s="173" t="str">
        <f>'Crisis Indicator Data'!C121</f>
        <v>REG013</v>
      </c>
      <c r="D124" s="173" t="str">
        <f>'Crisis Indicator Data'!D121</f>
        <v>Armenia,Azerbaijan</v>
      </c>
      <c r="E124" s="174" t="str">
        <f>'Crisis Indicator Data'!E121</f>
        <v>ARM,AZE</v>
      </c>
      <c r="F124" s="168">
        <f>IF('Crisis Indicator Data'!F121="x","x",IF(LOG('Crisis Indicator Data'!F121)&lt;F$4,0,IF(LOG('Crisis Indicator Data'!F121)&gt;F$3,5,ROUND(5-(F$3-LOG('Crisis Indicator Data'!F121))/(F$3-F$4)*5,1))))</f>
        <v>2.4</v>
      </c>
      <c r="G124" s="165">
        <f>IF('Crisis Indicator Data'!F121="x","x",IF(LEN(E124)&gt;3,('Crisis Indicator Data'!F121/VLOOKUP('Impact of the crisis'!$C124,'Regional Crises'!$B$1:$R$66,4,FALSE)),'Crisis Indicator Data'!F121/VLOOKUP('Impact of the crisis'!$E124,'Country Indicator Data'!$B$4:$P$300,15,FALSE)))</f>
        <v>0.2575832560985486</v>
      </c>
      <c r="H124" s="147">
        <f t="shared" si="39"/>
        <v>1.2</v>
      </c>
      <c r="I124" s="147">
        <f t="shared" si="40"/>
        <v>1.7999999999999998</v>
      </c>
      <c r="J124" s="147">
        <f>IF('Crisis Indicator Data'!G121="x","x",IF(LOG('Crisis Indicator Data'!G121)&lt;J$4,0,IF(LOG('Crisis Indicator Data'!G121)&gt;J$3,5,ROUND(5-(J$3-LOG('Crisis Indicator Data'!G121))/(J$3-J$4)*5,1))))</f>
        <v>0.6</v>
      </c>
      <c r="K124" s="165">
        <f>IF('Crisis Indicator Data'!G121="x","x",IF(LEN(E124)&gt;3,('Crisis Indicator Data'!G121/VLOOKUP('Impact of the crisis'!$C124,'Regional Crises'!$B$1:$R$66,5,FALSE)),'Crisis Indicator Data'!G121/VLOOKUP('Impact of the crisis'!$E124,'Country Indicator Data'!$B$4:$P$300,14,FALSE)))</f>
        <v>0.11246757210437967</v>
      </c>
      <c r="L124" s="147">
        <f t="shared" si="41"/>
        <v>0.5</v>
      </c>
      <c r="M124" s="147">
        <f t="shared" si="42"/>
        <v>0.55000000000000004</v>
      </c>
      <c r="N124" s="147">
        <f t="shared" si="43"/>
        <v>1.2</v>
      </c>
      <c r="O124" s="147">
        <f>IF('Crisis Indicator Data'!H121="x","x",IF('Crisis Indicator Data'!H121=0,0,IF(LOG('Crisis Indicator Data'!H121)&lt;O$4,0,IF(LOG('Crisis Indicator Data'!H121)&gt;O$3,5,ROUND(5-(O$3-LOG('Crisis Indicator Data'!H121))/(O$3-O$4)*5,1)))))</f>
        <v>1.8</v>
      </c>
      <c r="P124" s="165">
        <f>IF('Crisis Indicator Data'!H121="x","x",'Crisis Indicator Data'!H121/'Crisis Indicator Data'!G121)</f>
        <v>0.26594301221166894</v>
      </c>
      <c r="Q124" s="147">
        <f t="shared" si="44"/>
        <v>1.3</v>
      </c>
      <c r="R124" s="147">
        <f t="shared" si="45"/>
        <v>1.55</v>
      </c>
      <c r="S124" s="147">
        <f>IF('Crisis Indicator Data'!I121="x","x",IF('Crisis Indicator Data'!I121=0,0,IF(LOG('Crisis Indicator Data'!I121)&lt;S$4,0,IF(LOG('Crisis Indicator Data'!I121)&gt;S$3,5,ROUND(5-(S$3-LOG('Crisis Indicator Data'!I121))/(S$3-S$4)*5,1)))))</f>
        <v>2.8</v>
      </c>
      <c r="T124" s="165">
        <f>IF('Crisis Indicator Data'!H121="x","x",IF('Crisis Indicator Data'!I121="x","x",'Crisis Indicator Data'!I121/'Crisis Indicator Data'!H121))</f>
        <v>0.24489795918367346</v>
      </c>
      <c r="U124" s="147">
        <f t="shared" si="46"/>
        <v>5</v>
      </c>
      <c r="V124" s="147">
        <f t="shared" si="47"/>
        <v>3.9</v>
      </c>
      <c r="W124" s="147">
        <f>IF('Crisis Indicator Data'!L121="x","x",IF('Crisis Indicator Data'!L121=0,0,IF(LOG('Crisis Indicator Data'!L121)&lt;W$4,0,IF(LOG('Crisis Indicator Data'!L121)&gt;W$3,5,ROUND(5-(W$3-LOG('Crisis Indicator Data'!L121))/(W$3-W$4)*5,1)))))</f>
        <v>1.4</v>
      </c>
      <c r="X124" s="166">
        <f>IF(OR('Crisis Indicator Data'!L121="x",'Crisis Indicator Data'!H121="x"),"x",'Crisis Indicator Data'!L121/'Crisis Indicator Data'!H121)</f>
        <v>2.5510204081632654E-5</v>
      </c>
      <c r="Y124" s="147">
        <f t="shared" si="48"/>
        <v>1.3</v>
      </c>
      <c r="Z124" s="147">
        <f t="shared" si="49"/>
        <v>1.4</v>
      </c>
      <c r="AA124" s="147">
        <f t="shared" si="50"/>
        <v>2.9</v>
      </c>
      <c r="AB124" s="167">
        <f t="shared" si="51"/>
        <v>2.2999999999999998</v>
      </c>
    </row>
    <row r="125" spans="1:28" x14ac:dyDescent="0.25">
      <c r="A125" s="172" t="str">
        <f>'Crisis Indicator Data'!A122</f>
        <v>Eastern Africa Regional Drought Crisis</v>
      </c>
      <c r="B125" s="173" t="str">
        <f>'Crisis Indicator Data'!B122</f>
        <v>Drought</v>
      </c>
      <c r="C125" s="173" t="str">
        <f>'Crisis Indicator Data'!C122</f>
        <v>REG014</v>
      </c>
      <c r="D125" s="173" t="str">
        <f>'Crisis Indicator Data'!D122</f>
        <v>Ethiopia,Somalia,Kenya</v>
      </c>
      <c r="E125" s="174" t="str">
        <f>'Crisis Indicator Data'!E122</f>
        <v>ETH,SOM,KEN</v>
      </c>
      <c r="F125" s="168">
        <f>IF('Crisis Indicator Data'!F122="x","x",IF(LOG('Crisis Indicator Data'!F122)&lt;F$4,0,IF(LOG('Crisis Indicator Data'!F122)&gt;F$3,5,ROUND(5-(F$3-LOG('Crisis Indicator Data'!F122))/(F$3-F$4)*5,1))))</f>
        <v>5</v>
      </c>
      <c r="G125" s="165">
        <f>IF('Crisis Indicator Data'!F122="x","x",IF(LEN(E125)&gt;3,('Crisis Indicator Data'!F122/VLOOKUP('Impact of the crisis'!$C125,'Regional Crises'!$B$1:$R$66,4,FALSE)),'Crisis Indicator Data'!F122/VLOOKUP('Impact of the crisis'!$E125,'Country Indicator Data'!$B$4:$P$300,15,FALSE)))</f>
        <v>0.89018338432400934</v>
      </c>
      <c r="H125" s="147">
        <f t="shared" si="39"/>
        <v>4.4000000000000004</v>
      </c>
      <c r="I125" s="147">
        <f t="shared" si="40"/>
        <v>4.7</v>
      </c>
      <c r="J125" s="147">
        <f>IF('Crisis Indicator Data'!G122="x","x",IF(LOG('Crisis Indicator Data'!G122)&lt;J$4,0,IF(LOG('Crisis Indicator Data'!G122)&gt;J$3,5,ROUND(5-(J$3-LOG('Crisis Indicator Data'!G122))/(J$3-J$4)*5,1))))</f>
        <v>5</v>
      </c>
      <c r="K125" s="165">
        <f>IF('Crisis Indicator Data'!G122="x","x",IF(LEN(E125)&gt;3,('Crisis Indicator Data'!G122/VLOOKUP('Impact of the crisis'!$C125,'Regional Crises'!$B$1:$R$66,5,FALSE)),'Crisis Indicator Data'!G122/VLOOKUP('Impact of the crisis'!$E125,'Country Indicator Data'!$B$4:$P$300,14,FALSE)))</f>
        <v>0.53477064358147908</v>
      </c>
      <c r="L125" s="147">
        <f t="shared" si="41"/>
        <v>2.7</v>
      </c>
      <c r="M125" s="147">
        <f t="shared" si="42"/>
        <v>3.85</v>
      </c>
      <c r="N125" s="147">
        <f t="shared" si="43"/>
        <v>4.3</v>
      </c>
      <c r="O125" s="147">
        <f>IF('Crisis Indicator Data'!H122="x","x",IF('Crisis Indicator Data'!H122=0,0,IF(LOG('Crisis Indicator Data'!H122)&lt;O$4,0,IF(LOG('Crisis Indicator Data'!H122)&gt;O$3,5,ROUND(5-(O$3-LOG('Crisis Indicator Data'!H122))/(O$3-O$4)*5,1)))))</f>
        <v>5</v>
      </c>
      <c r="P125" s="165">
        <f>IF('Crisis Indicator Data'!H122="x","x",'Crisis Indicator Data'!H122/'Crisis Indicator Data'!G122)</f>
        <v>0.56683820290018094</v>
      </c>
      <c r="Q125" s="147">
        <f t="shared" si="44"/>
        <v>2.8</v>
      </c>
      <c r="R125" s="147">
        <f t="shared" si="45"/>
        <v>3.9</v>
      </c>
      <c r="S125" s="147">
        <f>IF('Crisis Indicator Data'!I122="x","x",IF('Crisis Indicator Data'!I122=0,0,IF(LOG('Crisis Indicator Data'!I122)&lt;S$4,0,IF(LOG('Crisis Indicator Data'!I122)&gt;S$3,5,ROUND(5-(S$3-LOG('Crisis Indicator Data'!I122))/(S$3-S$4)*5,1)))))</f>
        <v>4.8</v>
      </c>
      <c r="T125" s="165">
        <f>IF('Crisis Indicator Data'!H122="x","x",IF('Crisis Indicator Data'!I122="x","x",'Crisis Indicator Data'!I122/'Crisis Indicator Data'!H122))</f>
        <v>3.705847334303479E-2</v>
      </c>
      <c r="U125" s="147">
        <f t="shared" si="46"/>
        <v>1.2</v>
      </c>
      <c r="V125" s="147">
        <f t="shared" si="47"/>
        <v>3</v>
      </c>
      <c r="W125" s="147">
        <f>IF('Crisis Indicator Data'!L122="x","x",IF('Crisis Indicator Data'!L122=0,0,IF(LOG('Crisis Indicator Data'!L122)&lt;W$4,0,IF(LOG('Crisis Indicator Data'!L122)&gt;W$3,5,ROUND(5-(W$3-LOG('Crisis Indicator Data'!L122))/(W$3-W$4)*5,1)))))</f>
        <v>5</v>
      </c>
      <c r="X125" s="166">
        <f>IF(OR('Crisis Indicator Data'!L122="x",'Crisis Indicator Data'!H122="x"),"x",'Crisis Indicator Data'!L122/'Crisis Indicator Data'!H122)</f>
        <v>7.1107289323984655E-4</v>
      </c>
      <c r="Y125" s="147">
        <f t="shared" si="48"/>
        <v>5</v>
      </c>
      <c r="Z125" s="147">
        <f t="shared" si="49"/>
        <v>5</v>
      </c>
      <c r="AA125" s="147">
        <f t="shared" si="50"/>
        <v>4.2</v>
      </c>
      <c r="AB125" s="167">
        <f t="shared" si="51"/>
        <v>4.0999999999999996</v>
      </c>
    </row>
    <row r="126" spans="1:28" x14ac:dyDescent="0.25">
      <c r="A126" s="172" t="str">
        <f>'Crisis Indicator Data'!A123</f>
        <v>Turkiye / Syria earthquake</v>
      </c>
      <c r="B126" s="173" t="str">
        <f>'Crisis Indicator Data'!B123</f>
        <v>Earthquake</v>
      </c>
      <c r="C126" s="173" t="str">
        <f>'Crisis Indicator Data'!C123</f>
        <v>REG015</v>
      </c>
      <c r="D126" s="173" t="str">
        <f>'Crisis Indicator Data'!D123</f>
        <v>Türkiye,Syria</v>
      </c>
      <c r="E126" s="174" t="str">
        <f>'Crisis Indicator Data'!E123</f>
        <v>TUR,SYR</v>
      </c>
      <c r="F126" s="168">
        <f>IF('Crisis Indicator Data'!F123="x","x",IF(LOG('Crisis Indicator Data'!F123)&lt;F$4,0,IF(LOG('Crisis Indicator Data'!F123)&gt;F$3,5,ROUND(5-(F$3-LOG('Crisis Indicator Data'!F123))/(F$3-F$4)*5,1))))</f>
        <v>3.7</v>
      </c>
      <c r="G126" s="165">
        <f>IF('Crisis Indicator Data'!F123="x","x",IF(LEN(E126)&gt;3,('Crisis Indicator Data'!F123/VLOOKUP('Impact of the crisis'!$C126,'Regional Crises'!$B$1:$R$66,4,FALSE)),'Crisis Indicator Data'!F123/VLOOKUP('Impact of the crisis'!$E126,'Country Indicator Data'!$B$4:$P$300,15,FALSE)))</f>
        <v>0.16299540524096259</v>
      </c>
      <c r="H126" s="147">
        <f t="shared" si="39"/>
        <v>0.7</v>
      </c>
      <c r="I126" s="147">
        <f t="shared" si="40"/>
        <v>2.2000000000000002</v>
      </c>
      <c r="J126" s="147">
        <f>IF('Crisis Indicator Data'!G123="x","x",IF(LOG('Crisis Indicator Data'!G123)&lt;J$4,0,IF(LOG('Crisis Indicator Data'!G123)&gt;J$3,5,ROUND(5-(J$3-LOG('Crisis Indicator Data'!G123))/(J$3-J$4)*5,1))))</f>
        <v>4.8</v>
      </c>
      <c r="K126" s="165">
        <f>IF('Crisis Indicator Data'!G123="x","x",IF(LEN(E126)&gt;3,('Crisis Indicator Data'!G123/VLOOKUP('Impact of the crisis'!$C126,'Regional Crises'!$B$1:$R$66,5,FALSE)),'Crisis Indicator Data'!G123/VLOOKUP('Impact of the crisis'!$E126,'Country Indicator Data'!$B$4:$P$300,14,FALSE)))</f>
        <v>0.25199966400044799</v>
      </c>
      <c r="L126" s="147">
        <f t="shared" si="41"/>
        <v>1.2</v>
      </c>
      <c r="M126" s="147">
        <f t="shared" si="42"/>
        <v>3</v>
      </c>
      <c r="N126" s="147">
        <f t="shared" si="43"/>
        <v>2.6</v>
      </c>
      <c r="O126" s="147">
        <f>IF('Crisis Indicator Data'!H123="x","x",IF('Crisis Indicator Data'!H123=0,0,IF(LOG('Crisis Indicator Data'!H123)&lt;O$4,0,IF(LOG('Crisis Indicator Data'!H123)&gt;O$3,5,ROUND(5-(O$3-LOG('Crisis Indicator Data'!H123))/(O$3-O$4)*5,1)))))</f>
        <v>4.5999999999999996</v>
      </c>
      <c r="P126" s="165">
        <f>IF('Crisis Indicator Data'!H123="x","x",'Crisis Indicator Data'!H123/'Crisis Indicator Data'!G123)</f>
        <v>0.66296296296296298</v>
      </c>
      <c r="Q126" s="147">
        <f t="shared" si="44"/>
        <v>3.3</v>
      </c>
      <c r="R126" s="147">
        <f t="shared" si="45"/>
        <v>3.9499999999999997</v>
      </c>
      <c r="S126" s="147">
        <f>IF('Crisis Indicator Data'!I123="x","x",IF('Crisis Indicator Data'!I123=0,0,IF(LOG('Crisis Indicator Data'!I123)&lt;S$4,0,IF(LOG('Crisis Indicator Data'!I123)&gt;S$3,5,ROUND(5-(S$3-LOG('Crisis Indicator Data'!I123))/(S$3-S$4)*5,1)))))</f>
        <v>5</v>
      </c>
      <c r="T126" s="165">
        <f>IF('Crisis Indicator Data'!H123="x","x",IF('Crisis Indicator Data'!I123="x","x",'Crisis Indicator Data'!I123/'Crisis Indicator Data'!H123))</f>
        <v>0.19553072625698323</v>
      </c>
      <c r="U126" s="147">
        <f t="shared" si="46"/>
        <v>5</v>
      </c>
      <c r="V126" s="147">
        <f t="shared" si="47"/>
        <v>5</v>
      </c>
      <c r="W126" s="147">
        <f>IF('Crisis Indicator Data'!L123="x","x",IF('Crisis Indicator Data'!L123=0,0,IF(LOG('Crisis Indicator Data'!L123)&lt;W$4,0,IF(LOG('Crisis Indicator Data'!L123)&gt;W$3,5,ROUND(5-(W$3-LOG('Crisis Indicator Data'!L123))/(W$3-W$4)*5,1)))))</f>
        <v>5</v>
      </c>
      <c r="X126" s="166">
        <f>IF(OR('Crisis Indicator Data'!L123="x",'Crisis Indicator Data'!H123="x"),"x",'Crisis Indicator Data'!L123/'Crisis Indicator Data'!H123)</f>
        <v>3.2211173184357542E-3</v>
      </c>
      <c r="Y126" s="147">
        <f t="shared" si="48"/>
        <v>5</v>
      </c>
      <c r="Z126" s="147">
        <f t="shared" si="49"/>
        <v>5</v>
      </c>
      <c r="AA126" s="147">
        <f t="shared" si="50"/>
        <v>5</v>
      </c>
      <c r="AB126" s="167">
        <f t="shared" si="51"/>
        <v>4.5999999999999996</v>
      </c>
    </row>
    <row r="127" spans="1:28" x14ac:dyDescent="0.25">
      <c r="A127" s="172" t="str">
        <f>'Crisis Indicator Data'!A124</f>
        <v>Displacement from Ukraine conflict in Romania</v>
      </c>
      <c r="B127" s="173" t="str">
        <f>'Crisis Indicator Data'!B124</f>
        <v>Conflict,Displacement</v>
      </c>
      <c r="C127" s="173" t="str">
        <f>'Crisis Indicator Data'!C124</f>
        <v>ROU002</v>
      </c>
      <c r="D127" s="173" t="str">
        <f>'Crisis Indicator Data'!D124</f>
        <v>Romania</v>
      </c>
      <c r="E127" s="174" t="str">
        <f>'Crisis Indicator Data'!E124</f>
        <v>ROU</v>
      </c>
      <c r="F127" s="168">
        <f>IF('Crisis Indicator Data'!F124="x","x",IF(LOG('Crisis Indicator Data'!F124)&lt;F$4,0,IF(LOG('Crisis Indicator Data'!F124)&gt;F$3,5,ROUND(5-(F$3-LOG('Crisis Indicator Data'!F124))/(F$3-F$4)*5,1))))</f>
        <v>3</v>
      </c>
      <c r="G127" s="165">
        <f>IF('Crisis Indicator Data'!F124="x","x",IF(LEN(E127)&gt;3,('Crisis Indicator Data'!F124/VLOOKUP('Impact of the crisis'!$C127,'Regional Crises'!$B$1:$R$66,4,FALSE)),'Crisis Indicator Data'!F124/VLOOKUP('Impact of the crisis'!$E127,'Country Indicator Data'!$B$4:$P$300,15,FALSE)))</f>
        <v>0.27346140472878999</v>
      </c>
      <c r="H127" s="147">
        <f t="shared" si="39"/>
        <v>1.3</v>
      </c>
      <c r="I127" s="147">
        <f t="shared" si="40"/>
        <v>2.15</v>
      </c>
      <c r="J127" s="147">
        <f>IF('Crisis Indicator Data'!G124="x","x",IF(LOG('Crisis Indicator Data'!G124)&lt;J$4,0,IF(LOG('Crisis Indicator Data'!G124)&gt;J$3,5,ROUND(5-(J$3-LOG('Crisis Indicator Data'!G124))/(J$3-J$4)*5,1))))</f>
        <v>2.4</v>
      </c>
      <c r="K127" s="165">
        <f>IF('Crisis Indicator Data'!G124="x","x",IF(LEN(E127)&gt;3,('Crisis Indicator Data'!G124/VLOOKUP('Impact of the crisis'!$C127,'Regional Crises'!$B$1:$R$66,5,FALSE)),'Crisis Indicator Data'!G124/VLOOKUP('Impact of the crisis'!$E127,'Country Indicator Data'!$B$4:$P$300,14,FALSE)))</f>
        <v>0.26044596223382882</v>
      </c>
      <c r="L127" s="147">
        <f t="shared" si="41"/>
        <v>1.3</v>
      </c>
      <c r="M127" s="147">
        <f t="shared" si="42"/>
        <v>1.85</v>
      </c>
      <c r="N127" s="147">
        <f t="shared" si="43"/>
        <v>2</v>
      </c>
      <c r="O127" s="147">
        <f>IF('Crisis Indicator Data'!H124="x","x",IF('Crisis Indicator Data'!H124=0,0,IF(LOG('Crisis Indicator Data'!H124)&lt;O$4,0,IF(LOG('Crisis Indicator Data'!H124)&gt;O$3,5,ROUND(5-(O$3-LOG('Crisis Indicator Data'!H124))/(O$3-O$4)*5,1)))))</f>
        <v>1.1000000000000001</v>
      </c>
      <c r="P127" s="165">
        <f>IF('Crisis Indicator Data'!H124="x","x",'Crisis Indicator Data'!H124/'Crisis Indicator Data'!G124)</f>
        <v>2.6417277284998073E-2</v>
      </c>
      <c r="Q127" s="147">
        <f t="shared" si="44"/>
        <v>0.1</v>
      </c>
      <c r="R127" s="147">
        <f t="shared" si="45"/>
        <v>0.60000000000000009</v>
      </c>
      <c r="S127" s="147">
        <f>IF('Crisis Indicator Data'!I124="x","x",IF('Crisis Indicator Data'!I124=0,0,IF(LOG('Crisis Indicator Data'!I124)&lt;S$4,0,IF(LOG('Crisis Indicator Data'!I124)&gt;S$3,5,ROUND(5-(S$3-LOG('Crisis Indicator Data'!I124))/(S$3-S$4)*5,1)))))</f>
        <v>3.1</v>
      </c>
      <c r="T127" s="165">
        <f>IF('Crisis Indicator Data'!H124="x","x",IF('Crisis Indicator Data'!I124="x","x",'Crisis Indicator Data'!I124/'Crisis Indicator Data'!H124))</f>
        <v>1</v>
      </c>
      <c r="U127" s="147">
        <f t="shared" si="46"/>
        <v>5</v>
      </c>
      <c r="V127" s="147">
        <f t="shared" si="47"/>
        <v>4.0999999999999996</v>
      </c>
      <c r="W127" s="147">
        <f>IF('Crisis Indicator Data'!L124="x","x",IF('Crisis Indicator Data'!L124=0,0,IF(LOG('Crisis Indicator Data'!L124)&lt;W$4,0,IF(LOG('Crisis Indicator Data'!L124)&gt;W$3,5,ROUND(5-(W$3-LOG('Crisis Indicator Data'!L124))/(W$3-W$4)*5,1)))))</f>
        <v>0</v>
      </c>
      <c r="X127" s="166">
        <f>IF(OR('Crisis Indicator Data'!L124="x",'Crisis Indicator Data'!H124="x"),"x",'Crisis Indicator Data'!L124/'Crisis Indicator Data'!H124)</f>
        <v>0</v>
      </c>
      <c r="Y127" s="147">
        <f t="shared" si="48"/>
        <v>0</v>
      </c>
      <c r="Z127" s="147">
        <f t="shared" si="49"/>
        <v>0</v>
      </c>
      <c r="AA127" s="147">
        <f t="shared" si="50"/>
        <v>2.6</v>
      </c>
      <c r="AB127" s="167">
        <f t="shared" si="51"/>
        <v>1.7</v>
      </c>
    </row>
    <row r="128" spans="1:28" x14ac:dyDescent="0.25">
      <c r="A128" s="172" t="str">
        <f>'Crisis Indicator Data'!A125</f>
        <v>Displacement from Ukraine conflict in Russia</v>
      </c>
      <c r="B128" s="173" t="str">
        <f>'Crisis Indicator Data'!B125</f>
        <v>Conflict,Displacement</v>
      </c>
      <c r="C128" s="173" t="str">
        <f>'Crisis Indicator Data'!C125</f>
        <v>RUS002</v>
      </c>
      <c r="D128" s="173" t="str">
        <f>'Crisis Indicator Data'!D125</f>
        <v>Russia</v>
      </c>
      <c r="E128" s="174" t="str">
        <f>'Crisis Indicator Data'!E125</f>
        <v>RUS</v>
      </c>
      <c r="F128" s="168">
        <f>IF('Crisis Indicator Data'!F125="x","x",IF(LOG('Crisis Indicator Data'!F125)&lt;F$4,0,IF(LOG('Crisis Indicator Data'!F125)&gt;F$3,5,ROUND(5-(F$3-LOG('Crisis Indicator Data'!F125))/(F$3-F$4)*5,1))))</f>
        <v>5</v>
      </c>
      <c r="G128" s="165">
        <f>IF('Crisis Indicator Data'!F125="x","x",IF(LEN(E128)&gt;3,('Crisis Indicator Data'!F125/VLOOKUP('Impact of the crisis'!$C128,'Regional Crises'!$B$1:$R$66,4,FALSE)),'Crisis Indicator Data'!F125/VLOOKUP('Impact of the crisis'!$E128,'Country Indicator Data'!$B$4:$P$300,15,FALSE)))</f>
        <v>1</v>
      </c>
      <c r="H128" s="147">
        <f t="shared" si="39"/>
        <v>5</v>
      </c>
      <c r="I128" s="147">
        <f t="shared" si="40"/>
        <v>5</v>
      </c>
      <c r="J128" s="147">
        <f>IF('Crisis Indicator Data'!G125="x","x",IF(LOG('Crisis Indicator Data'!G125)&lt;J$4,0,IF(LOG('Crisis Indicator Data'!G125)&gt;J$3,5,ROUND(5-(J$3-LOG('Crisis Indicator Data'!G125))/(J$3-J$4)*5,1))))</f>
        <v>0.4</v>
      </c>
      <c r="K128" s="165">
        <f>IF('Crisis Indicator Data'!G125="x","x",IF(LEN(E128)&gt;3,('Crisis Indicator Data'!G125/VLOOKUP('Impact of the crisis'!$C128,'Regional Crises'!$B$1:$R$66,5,FALSE)),'Crisis Indicator Data'!G125/VLOOKUP('Impact of the crisis'!$E128,'Country Indicator Data'!$B$4:$P$300,14,FALSE)))</f>
        <v>8.8815514503051071E-3</v>
      </c>
      <c r="L128" s="147">
        <f t="shared" si="41"/>
        <v>0</v>
      </c>
      <c r="M128" s="147">
        <f t="shared" si="42"/>
        <v>0.2</v>
      </c>
      <c r="N128" s="147">
        <f t="shared" si="43"/>
        <v>3.5</v>
      </c>
      <c r="O128" s="147">
        <f>IF('Crisis Indicator Data'!H125="x","x",IF('Crisis Indicator Data'!H125=0,0,IF(LOG('Crisis Indicator Data'!H125)&lt;O$4,0,IF(LOG('Crisis Indicator Data'!H125)&gt;O$3,5,ROUND(5-(O$3-LOG('Crisis Indicator Data'!H125))/(O$3-O$4)*5,1)))))</f>
        <v>2.7</v>
      </c>
      <c r="P128" s="165">
        <f>IF('Crisis Indicator Data'!H125="x","x",'Crisis Indicator Data'!H125/'Crisis Indicator Data'!G125)</f>
        <v>1</v>
      </c>
      <c r="Q128" s="147">
        <f t="shared" si="44"/>
        <v>5</v>
      </c>
      <c r="R128" s="147">
        <f t="shared" si="45"/>
        <v>3.85</v>
      </c>
      <c r="S128" s="147">
        <f>IF('Crisis Indicator Data'!I125="x","x",IF('Crisis Indicator Data'!I125=0,0,IF(LOG('Crisis Indicator Data'!I125)&lt;S$4,0,IF(LOG('Crisis Indicator Data'!I125)&gt;S$3,5,ROUND(5-(S$3-LOG('Crisis Indicator Data'!I125))/(S$3-S$4)*5,1)))))</f>
        <v>4.4000000000000004</v>
      </c>
      <c r="T128" s="165">
        <f>IF('Crisis Indicator Data'!H125="x","x",IF('Crisis Indicator Data'!I125="x","x",'Crisis Indicator Data'!I125/'Crisis Indicator Data'!H125))</f>
        <v>1</v>
      </c>
      <c r="U128" s="147">
        <f t="shared" si="46"/>
        <v>5</v>
      </c>
      <c r="V128" s="147">
        <f t="shared" si="47"/>
        <v>4.7</v>
      </c>
      <c r="W128" s="147">
        <f>IF('Crisis Indicator Data'!L125="x","x",IF('Crisis Indicator Data'!L125=0,0,IF(LOG('Crisis Indicator Data'!L125)&lt;W$4,0,IF(LOG('Crisis Indicator Data'!L125)&gt;W$3,5,ROUND(5-(W$3-LOG('Crisis Indicator Data'!L125))/(W$3-W$4)*5,1)))))</f>
        <v>3</v>
      </c>
      <c r="X128" s="166">
        <f>IF(OR('Crisis Indicator Data'!L125="x",'Crisis Indicator Data'!H125="x"),"x",'Crisis Indicator Data'!L125/'Crisis Indicator Data'!H125)</f>
        <v>9.333333333333333E-5</v>
      </c>
      <c r="Y128" s="147">
        <f t="shared" si="48"/>
        <v>4.7</v>
      </c>
      <c r="Z128" s="147">
        <f t="shared" si="49"/>
        <v>3.9</v>
      </c>
      <c r="AA128" s="147">
        <f t="shared" si="50"/>
        <v>4.3</v>
      </c>
      <c r="AB128" s="167">
        <f t="shared" si="51"/>
        <v>4.0999999999999996</v>
      </c>
    </row>
    <row r="129" spans="1:28" x14ac:dyDescent="0.25">
      <c r="A129" s="172" t="str">
        <f>'Crisis Indicator Data'!A126</f>
        <v>Burundi and DRC refugees in Rwanda</v>
      </c>
      <c r="B129" s="173" t="str">
        <f>'Crisis Indicator Data'!B126</f>
        <v>Displacement</v>
      </c>
      <c r="C129" s="173" t="str">
        <f>'Crisis Indicator Data'!C126</f>
        <v>RWA002</v>
      </c>
      <c r="D129" s="173" t="str">
        <f>'Crisis Indicator Data'!D126</f>
        <v>Rwanda</v>
      </c>
      <c r="E129" s="174" t="str">
        <f>'Crisis Indicator Data'!E126</f>
        <v>RWA</v>
      </c>
      <c r="F129" s="168">
        <f>IF('Crisis Indicator Data'!F126="x","x",IF(LOG('Crisis Indicator Data'!F126)&lt;F$4,0,IF(LOG('Crisis Indicator Data'!F126)&gt;F$3,5,ROUND(5-(F$3-LOG('Crisis Indicator Data'!F126))/(F$3-F$4)*5,1))))</f>
        <v>2.2000000000000002</v>
      </c>
      <c r="G129" s="165">
        <f>IF('Crisis Indicator Data'!F126="x","x",IF(LEN(E129)&gt;3,('Crisis Indicator Data'!F126/VLOOKUP('Impact of the crisis'!$C129,'Regional Crises'!$B$1:$R$66,4,FALSE)),'Crisis Indicator Data'!F126/VLOOKUP('Impact of the crisis'!$E129,'Country Indicator Data'!$B$4:$P$300,15,FALSE)))</f>
        <v>0.83194162950952577</v>
      </c>
      <c r="H129" s="147">
        <f t="shared" si="39"/>
        <v>4.0999999999999996</v>
      </c>
      <c r="I129" s="147">
        <f t="shared" si="40"/>
        <v>3.15</v>
      </c>
      <c r="J129" s="147">
        <f>IF('Crisis Indicator Data'!G126="x","x",IF(LOG('Crisis Indicator Data'!G126)&lt;J$4,0,IF(LOG('Crisis Indicator Data'!G126)&gt;J$3,5,ROUND(5-(J$3-LOG('Crisis Indicator Data'!G126))/(J$3-J$4)*5,1))))</f>
        <v>1.3</v>
      </c>
      <c r="K129" s="165">
        <f>IF('Crisis Indicator Data'!G126="x","x",IF(LEN(E129)&gt;3,('Crisis Indicator Data'!G126/VLOOKUP('Impact of the crisis'!$C129,'Regional Crises'!$B$1:$R$66,5,FALSE)),'Crisis Indicator Data'!G126/VLOOKUP('Impact of the crisis'!$E129,'Country Indicator Data'!$B$4:$P$300,14,FALSE)))</f>
        <v>0.16922421142369992</v>
      </c>
      <c r="L129" s="147">
        <f t="shared" si="41"/>
        <v>0.8</v>
      </c>
      <c r="M129" s="147">
        <f t="shared" si="42"/>
        <v>1.05</v>
      </c>
      <c r="N129" s="147">
        <f t="shared" si="43"/>
        <v>2.2000000000000002</v>
      </c>
      <c r="O129" s="147">
        <f>IF('Crisis Indicator Data'!H126="x","x",IF('Crisis Indicator Data'!H126=0,0,IF(LOG('Crisis Indicator Data'!H126)&lt;O$4,0,IF(LOG('Crisis Indicator Data'!H126)&gt;O$3,5,ROUND(5-(O$3-LOG('Crisis Indicator Data'!H126))/(O$3-O$4)*5,1)))))</f>
        <v>1</v>
      </c>
      <c r="P129" s="165">
        <f>IF('Crisis Indicator Data'!H126="x","x",'Crisis Indicator Data'!H126/'Crisis Indicator Data'!G126)</f>
        <v>5.5835432409739712E-2</v>
      </c>
      <c r="Q129" s="147">
        <f t="shared" si="44"/>
        <v>0.2</v>
      </c>
      <c r="R129" s="147">
        <f t="shared" si="45"/>
        <v>0.6</v>
      </c>
      <c r="S129" s="147">
        <f>IF('Crisis Indicator Data'!I126="x","x",IF('Crisis Indicator Data'!I126=0,0,IF(LOG('Crisis Indicator Data'!I126)&lt;S$4,0,IF(LOG('Crisis Indicator Data'!I126)&gt;S$3,5,ROUND(5-(S$3-LOG('Crisis Indicator Data'!I126))/(S$3-S$4)*5,1)))))</f>
        <v>3</v>
      </c>
      <c r="T129" s="165">
        <f>IF('Crisis Indicator Data'!H126="x","x",IF('Crisis Indicator Data'!I126="x","x",'Crisis Indicator Data'!I126/'Crisis Indicator Data'!H126))</f>
        <v>1</v>
      </c>
      <c r="U129" s="147">
        <f t="shared" si="46"/>
        <v>5</v>
      </c>
      <c r="V129" s="147">
        <f t="shared" si="47"/>
        <v>4</v>
      </c>
      <c r="W129" s="147" t="str">
        <f>IF('Crisis Indicator Data'!L126="x","x",IF('Crisis Indicator Data'!L126=0,0,IF(LOG('Crisis Indicator Data'!L126)&lt;W$4,0,IF(LOG('Crisis Indicator Data'!L126)&gt;W$3,5,ROUND(5-(W$3-LOG('Crisis Indicator Data'!L126))/(W$3-W$4)*5,1)))))</f>
        <v>x</v>
      </c>
      <c r="X129" s="166" t="str">
        <f>IF(OR('Crisis Indicator Data'!L126="x",'Crisis Indicator Data'!H126="x"),"x",'Crisis Indicator Data'!L126/'Crisis Indicator Data'!H126)</f>
        <v>x</v>
      </c>
      <c r="Y129" s="147" t="str">
        <f t="shared" si="48"/>
        <v>x</v>
      </c>
      <c r="Z129" s="147" t="str">
        <f t="shared" si="49"/>
        <v>x</v>
      </c>
      <c r="AA129" s="147">
        <f t="shared" si="50"/>
        <v>4</v>
      </c>
      <c r="AB129" s="167">
        <f t="shared" si="51"/>
        <v>2.7</v>
      </c>
    </row>
    <row r="130" spans="1:28" x14ac:dyDescent="0.25">
      <c r="A130" s="172" t="str">
        <f>'Crisis Indicator Data'!A127</f>
        <v>Complex crisis in Sudan</v>
      </c>
      <c r="B130" s="173" t="str">
        <f>'Crisis Indicator Data'!B127</f>
        <v>Displacement,Violence,Floods</v>
      </c>
      <c r="C130" s="173" t="str">
        <f>'Crisis Indicator Data'!C127</f>
        <v>SDN001</v>
      </c>
      <c r="D130" s="173" t="str">
        <f>'Crisis Indicator Data'!D127</f>
        <v>Sudan</v>
      </c>
      <c r="E130" s="174" t="str">
        <f>'Crisis Indicator Data'!E127</f>
        <v>SDN</v>
      </c>
      <c r="F130" s="168">
        <f>IF('Crisis Indicator Data'!F127="x","x",IF(LOG('Crisis Indicator Data'!F127)&lt;F$4,0,IF(LOG('Crisis Indicator Data'!F127)&gt;F$3,5,ROUND(5-(F$3-LOG('Crisis Indicator Data'!F127))/(F$3-F$4)*5,1))))</f>
        <v>5</v>
      </c>
      <c r="G130" s="165">
        <f>IF('Crisis Indicator Data'!F127="x","x",IF(LEN(E130)&gt;3,('Crisis Indicator Data'!F127/VLOOKUP('Impact of the crisis'!$C130,'Regional Crises'!$B$1:$R$66,4,FALSE)),'Crisis Indicator Data'!F127/VLOOKUP('Impact of the crisis'!$E130,'Country Indicator Data'!$B$4:$P$300,15,FALSE)))</f>
        <v>0.77469991582491582</v>
      </c>
      <c r="H130" s="147">
        <f t="shared" si="39"/>
        <v>3.9</v>
      </c>
      <c r="I130" s="147">
        <f t="shared" si="40"/>
        <v>4.45</v>
      </c>
      <c r="J130" s="147">
        <f>IF('Crisis Indicator Data'!G127="x","x",IF(LOG('Crisis Indicator Data'!G127)&lt;J$4,0,IF(LOG('Crisis Indicator Data'!G127)&gt;J$3,5,ROUND(5-(J$3-LOG('Crisis Indicator Data'!G127))/(J$3-J$4)*5,1))))</f>
        <v>5</v>
      </c>
      <c r="K130" s="165">
        <f>IF('Crisis Indicator Data'!G127="x","x",IF(LEN(E130)&gt;3,('Crisis Indicator Data'!G127/VLOOKUP('Impact of the crisis'!$C130,'Regional Crises'!$B$1:$R$66,5,FALSE)),'Crisis Indicator Data'!G127/VLOOKUP('Impact of the crisis'!$E130,'Country Indicator Data'!$B$4:$P$300,14,FALSE)))</f>
        <v>1</v>
      </c>
      <c r="L130" s="147">
        <f t="shared" si="41"/>
        <v>5</v>
      </c>
      <c r="M130" s="147">
        <f t="shared" si="42"/>
        <v>5</v>
      </c>
      <c r="N130" s="147">
        <f t="shared" si="43"/>
        <v>4.8</v>
      </c>
      <c r="O130" s="147">
        <f>IF('Crisis Indicator Data'!H127="x","x",IF('Crisis Indicator Data'!H127=0,0,IF(LOG('Crisis Indicator Data'!H127)&lt;O$4,0,IF(LOG('Crisis Indicator Data'!H127)&gt;O$3,5,ROUND(5-(O$3-LOG('Crisis Indicator Data'!H127))/(O$3-O$4)*5,1)))))</f>
        <v>5</v>
      </c>
      <c r="P130" s="165">
        <f>IF('Crisis Indicator Data'!H127="x","x",'Crisis Indicator Data'!H127/'Crisis Indicator Data'!G127)</f>
        <v>1</v>
      </c>
      <c r="Q130" s="147">
        <f t="shared" si="44"/>
        <v>5</v>
      </c>
      <c r="R130" s="147">
        <f t="shared" si="45"/>
        <v>5</v>
      </c>
      <c r="S130" s="147">
        <f>IF('Crisis Indicator Data'!I127="x","x",IF('Crisis Indicator Data'!I127=0,0,IF(LOG('Crisis Indicator Data'!I127)&lt;S$4,0,IF(LOG('Crisis Indicator Data'!I127)&gt;S$3,5,ROUND(5-(S$3-LOG('Crisis Indicator Data'!I127))/(S$3-S$4)*5,1)))))</f>
        <v>5</v>
      </c>
      <c r="T130" s="165">
        <f>IF('Crisis Indicator Data'!H127="x","x",IF('Crisis Indicator Data'!I127="x","x",'Crisis Indicator Data'!I127/'Crisis Indicator Data'!H127))</f>
        <v>0.10090361445783133</v>
      </c>
      <c r="U130" s="147">
        <f t="shared" si="46"/>
        <v>3.4</v>
      </c>
      <c r="V130" s="147">
        <f t="shared" si="47"/>
        <v>4.2</v>
      </c>
      <c r="W130" s="147">
        <f>IF('Crisis Indicator Data'!L127="x","x",IF('Crisis Indicator Data'!L127=0,0,IF(LOG('Crisis Indicator Data'!L127)&lt;W$4,0,IF(LOG('Crisis Indicator Data'!L127)&gt;W$3,5,ROUND(5-(W$3-LOG('Crisis Indicator Data'!L127))/(W$3-W$4)*5,1)))))</f>
        <v>5</v>
      </c>
      <c r="X130" s="166">
        <f>IF(OR('Crisis Indicator Data'!L127="x",'Crisis Indicator Data'!H127="x"),"x",'Crisis Indicator Data'!L127/'Crisis Indicator Data'!H127)</f>
        <v>7.0642570281124494E-5</v>
      </c>
      <c r="Y130" s="147">
        <f t="shared" si="48"/>
        <v>3.5</v>
      </c>
      <c r="Z130" s="147">
        <f t="shared" si="49"/>
        <v>4.3</v>
      </c>
      <c r="AA130" s="147">
        <f t="shared" si="50"/>
        <v>4.3</v>
      </c>
      <c r="AB130" s="167">
        <f t="shared" si="51"/>
        <v>4.7</v>
      </c>
    </row>
    <row r="131" spans="1:28" x14ac:dyDescent="0.25">
      <c r="A131" s="172" t="str">
        <f>'Crisis Indicator Data'!A128</f>
        <v>Refugees in Sudan</v>
      </c>
      <c r="B131" s="173" t="str">
        <f>'Crisis Indicator Data'!B128</f>
        <v>Displacement</v>
      </c>
      <c r="C131" s="173" t="str">
        <f>'Crisis Indicator Data'!C128</f>
        <v>SDN005</v>
      </c>
      <c r="D131" s="173" t="str">
        <f>'Crisis Indicator Data'!D128</f>
        <v>Sudan</v>
      </c>
      <c r="E131" s="174" t="str">
        <f>'Crisis Indicator Data'!E128</f>
        <v>SDN</v>
      </c>
      <c r="F131" s="168">
        <f>IF('Crisis Indicator Data'!F128="x","x",IF(LOG('Crisis Indicator Data'!F128)&lt;F$4,0,IF(LOG('Crisis Indicator Data'!F128)&gt;F$3,5,ROUND(5-(F$3-LOG('Crisis Indicator Data'!F128))/(F$3-F$4)*5,1))))</f>
        <v>3.3</v>
      </c>
      <c r="G131" s="165">
        <f>IF('Crisis Indicator Data'!F128="x","x",IF(LEN(E131)&gt;3,('Crisis Indicator Data'!F128/VLOOKUP('Impact of the crisis'!$C131,'Regional Crises'!$B$1:$R$66,4,FALSE)),'Crisis Indicator Data'!F128/VLOOKUP('Impact of the crisis'!$E131,'Country Indicator Data'!$B$4:$P$300,15,FALSE)))</f>
        <v>3.7568602693602696E-2</v>
      </c>
      <c r="H131" s="147">
        <f t="shared" si="39"/>
        <v>0.1</v>
      </c>
      <c r="I131" s="147">
        <f t="shared" si="40"/>
        <v>1.7</v>
      </c>
      <c r="J131" s="147">
        <f>IF('Crisis Indicator Data'!G128="x","x",IF(LOG('Crisis Indicator Data'!G128)&lt;J$4,0,IF(LOG('Crisis Indicator Data'!G128)&gt;J$3,5,ROUND(5-(J$3-LOG('Crisis Indicator Data'!G128))/(J$3-J$4)*5,1))))</f>
        <v>3.9</v>
      </c>
      <c r="K131" s="165">
        <f>IF('Crisis Indicator Data'!G128="x","x",IF(LEN(E131)&gt;3,('Crisis Indicator Data'!G128/VLOOKUP('Impact of the crisis'!$C131,'Regional Crises'!$B$1:$R$66,5,FALSE)),'Crisis Indicator Data'!G128/VLOOKUP('Impact of the crisis'!$E131,'Country Indicator Data'!$B$4:$P$300,14,FALSE)))</f>
        <v>0.29658634538152612</v>
      </c>
      <c r="L131" s="147">
        <f t="shared" si="41"/>
        <v>1.4</v>
      </c>
      <c r="M131" s="147">
        <f t="shared" si="42"/>
        <v>2.65</v>
      </c>
      <c r="N131" s="147">
        <f t="shared" si="43"/>
        <v>2.2000000000000002</v>
      </c>
      <c r="O131" s="147">
        <f>IF('Crisis Indicator Data'!H128="x","x",IF('Crisis Indicator Data'!H128=0,0,IF(LOG('Crisis Indicator Data'!H128)&lt;O$4,0,IF(LOG('Crisis Indicator Data'!H128)&gt;O$3,5,ROUND(5-(O$3-LOG('Crisis Indicator Data'!H128))/(O$3-O$4)*5,1)))))</f>
        <v>4.4000000000000004</v>
      </c>
      <c r="P131" s="165">
        <f>IF('Crisis Indicator Data'!H128="x","x",'Crisis Indicator Data'!H128/'Crisis Indicator Data'!G128)</f>
        <v>1</v>
      </c>
      <c r="Q131" s="147">
        <f t="shared" si="44"/>
        <v>5</v>
      </c>
      <c r="R131" s="147">
        <f t="shared" si="45"/>
        <v>4.7</v>
      </c>
      <c r="S131" s="147">
        <f>IF('Crisis Indicator Data'!I128="x","x",IF('Crisis Indicator Data'!I128=0,0,IF(LOG('Crisis Indicator Data'!I128)&lt;S$4,0,IF(LOG('Crisis Indicator Data'!I128)&gt;S$3,5,ROUND(5-(S$3-LOG('Crisis Indicator Data'!I128))/(S$3-S$4)*5,1)))))</f>
        <v>4.5999999999999996</v>
      </c>
      <c r="T131" s="165">
        <f>IF('Crisis Indicator Data'!H128="x","x",IF('Crisis Indicator Data'!I128="x","x",'Crisis Indicator Data'!I128/'Crisis Indicator Data'!H128))</f>
        <v>0.11597833446174678</v>
      </c>
      <c r="U131" s="147">
        <f t="shared" si="46"/>
        <v>3.9</v>
      </c>
      <c r="V131" s="147">
        <f t="shared" si="47"/>
        <v>4.3</v>
      </c>
      <c r="W131" s="147">
        <f>IF('Crisis Indicator Data'!L128="x","x",IF('Crisis Indicator Data'!L128=0,0,IF(LOG('Crisis Indicator Data'!L128)&lt;W$4,0,IF(LOG('Crisis Indicator Data'!L128)&gt;W$3,5,ROUND(5-(W$3-LOG('Crisis Indicator Data'!L128))/(W$3-W$4)*5,1)))))</f>
        <v>1.6</v>
      </c>
      <c r="X131" s="166">
        <f>IF(OR('Crisis Indicator Data'!L128="x",'Crisis Indicator Data'!H128="x"),"x",'Crisis Indicator Data'!L128/'Crisis Indicator Data'!H128)</f>
        <v>9.4786729857819901E-7</v>
      </c>
      <c r="Y131" s="147">
        <f t="shared" si="48"/>
        <v>0</v>
      </c>
      <c r="Z131" s="147">
        <f t="shared" si="49"/>
        <v>0.8</v>
      </c>
      <c r="AA131" s="147">
        <f t="shared" si="50"/>
        <v>3</v>
      </c>
      <c r="AB131" s="167">
        <f t="shared" si="51"/>
        <v>4</v>
      </c>
    </row>
    <row r="132" spans="1:28" x14ac:dyDescent="0.25">
      <c r="A132" s="172" t="str">
        <f>'Crisis Indicator Data'!A129</f>
        <v>Violence in Darfur and Kordofan regions</v>
      </c>
      <c r="B132" s="173" t="str">
        <f>'Crisis Indicator Data'!B129</f>
        <v>Violence</v>
      </c>
      <c r="C132" s="173" t="str">
        <f>'Crisis Indicator Data'!C129</f>
        <v>SDN008</v>
      </c>
      <c r="D132" s="173" t="str">
        <f>'Crisis Indicator Data'!D129</f>
        <v>Sudan</v>
      </c>
      <c r="E132" s="174" t="str">
        <f>'Crisis Indicator Data'!E129</f>
        <v>SDN</v>
      </c>
      <c r="F132" s="168">
        <f>IF('Crisis Indicator Data'!F129="x","x",IF(LOG('Crisis Indicator Data'!F129)&lt;F$4,0,IF(LOG('Crisis Indicator Data'!F129)&gt;F$3,5,ROUND(5-(F$3-LOG('Crisis Indicator Data'!F129))/(F$3-F$4)*5,1))))</f>
        <v>4.9000000000000004</v>
      </c>
      <c r="G132" s="165">
        <f>IF('Crisis Indicator Data'!F129="x","x",IF(LEN(E132)&gt;3,('Crisis Indicator Data'!F129/VLOOKUP('Impact of the crisis'!$C132,'Regional Crises'!$B$1:$R$66,4,FALSE)),'Crisis Indicator Data'!F129/VLOOKUP('Impact of the crisis'!$E132,'Country Indicator Data'!$B$4:$P$300,15,FALSE)))</f>
        <v>0.37043139730639729</v>
      </c>
      <c r="H132" s="147">
        <f t="shared" si="39"/>
        <v>1.8</v>
      </c>
      <c r="I132" s="147">
        <f t="shared" si="40"/>
        <v>3.35</v>
      </c>
      <c r="J132" s="147">
        <f>IF('Crisis Indicator Data'!G129="x","x",IF(LOG('Crisis Indicator Data'!G129)&lt;J$4,0,IF(LOG('Crisis Indicator Data'!G129)&gt;J$3,5,ROUND(5-(J$3-LOG('Crisis Indicator Data'!G129))/(J$3-J$4)*5,1))))</f>
        <v>4.2</v>
      </c>
      <c r="K132" s="165">
        <f>IF('Crisis Indicator Data'!G129="x","x",IF(LEN(E132)&gt;3,('Crisis Indicator Data'!G129/VLOOKUP('Impact of the crisis'!$C132,'Regional Crises'!$B$1:$R$66,5,FALSE)),'Crisis Indicator Data'!G129/VLOOKUP('Impact of the crisis'!$E132,'Country Indicator Data'!$B$4:$P$300,14,FALSE)))</f>
        <v>0.35688755020080321</v>
      </c>
      <c r="L132" s="147">
        <f t="shared" si="41"/>
        <v>1.8</v>
      </c>
      <c r="M132" s="147">
        <f t="shared" si="42"/>
        <v>3</v>
      </c>
      <c r="N132" s="147">
        <f t="shared" si="43"/>
        <v>3.2</v>
      </c>
      <c r="O132" s="147">
        <f>IF('Crisis Indicator Data'!H129="x","x",IF('Crisis Indicator Data'!H129=0,0,IF(LOG('Crisis Indicator Data'!H129)&lt;O$4,0,IF(LOG('Crisis Indicator Data'!H129)&gt;O$3,5,ROUND(5-(O$3-LOG('Crisis Indicator Data'!H129))/(O$3-O$4)*5,1)))))</f>
        <v>4.5999999999999996</v>
      </c>
      <c r="P132" s="165">
        <f>IF('Crisis Indicator Data'!H129="x","x",'Crisis Indicator Data'!H129/'Crisis Indicator Data'!G129)</f>
        <v>1</v>
      </c>
      <c r="Q132" s="147">
        <f t="shared" si="44"/>
        <v>5</v>
      </c>
      <c r="R132" s="147">
        <f t="shared" si="45"/>
        <v>4.8</v>
      </c>
      <c r="S132" s="147">
        <f>IF('Crisis Indicator Data'!I129="x","x",IF('Crisis Indicator Data'!I129=0,0,IF(LOG('Crisis Indicator Data'!I129)&lt;S$4,0,IF(LOG('Crisis Indicator Data'!I129)&gt;S$3,5,ROUND(5-(S$3-LOG('Crisis Indicator Data'!I129))/(S$3-S$4)*5,1)))))</f>
        <v>4.0999999999999996</v>
      </c>
      <c r="T132" s="165">
        <f>IF('Crisis Indicator Data'!H129="x","x",IF('Crisis Indicator Data'!I129="x","x",'Crisis Indicator Data'!I129/'Crisis Indicator Data'!H129))</f>
        <v>4.2142575817250887E-2</v>
      </c>
      <c r="U132" s="147">
        <f t="shared" si="46"/>
        <v>1.4</v>
      </c>
      <c r="V132" s="147">
        <f t="shared" si="47"/>
        <v>2.8</v>
      </c>
      <c r="W132" s="147">
        <f>IF('Crisis Indicator Data'!L129="x","x",IF('Crisis Indicator Data'!L129=0,0,IF(LOG('Crisis Indicator Data'!L129)&lt;W$4,0,IF(LOG('Crisis Indicator Data'!L129)&gt;W$3,5,ROUND(5-(W$3-LOG('Crisis Indicator Data'!L129))/(W$3-W$4)*5,1)))))</f>
        <v>4.8</v>
      </c>
      <c r="X132" s="166">
        <f>IF(OR('Crisis Indicator Data'!L129="x",'Crisis Indicator Data'!H129="x"),"x",'Crisis Indicator Data'!L129/'Crisis Indicator Data'!H129)</f>
        <v>1.3672424464074721E-4</v>
      </c>
      <c r="Y132" s="147">
        <f t="shared" si="48"/>
        <v>5</v>
      </c>
      <c r="Z132" s="147">
        <f t="shared" si="49"/>
        <v>4.9000000000000004</v>
      </c>
      <c r="AA132" s="147">
        <f t="shared" si="50"/>
        <v>4.0999999999999996</v>
      </c>
      <c r="AB132" s="167">
        <f t="shared" si="51"/>
        <v>4.5</v>
      </c>
    </row>
    <row r="133" spans="1:28" x14ac:dyDescent="0.25">
      <c r="A133" s="172" t="str">
        <f>'Crisis Indicator Data'!A130</f>
        <v>Drought in Senegal</v>
      </c>
      <c r="B133" s="173" t="str">
        <f>'Crisis Indicator Data'!B130</f>
        <v>Drought</v>
      </c>
      <c r="C133" s="173" t="str">
        <f>'Crisis Indicator Data'!C130</f>
        <v>SEN002</v>
      </c>
      <c r="D133" s="173" t="str">
        <f>'Crisis Indicator Data'!D130</f>
        <v>Senegal</v>
      </c>
      <c r="E133" s="174" t="str">
        <f>'Crisis Indicator Data'!E130</f>
        <v>SEN</v>
      </c>
      <c r="F133" s="168">
        <f>IF('Crisis Indicator Data'!F130="x","x",IF(LOG('Crisis Indicator Data'!F130)&lt;F$4,0,IF(LOG('Crisis Indicator Data'!F130)&gt;F$3,5,ROUND(5-(F$3-LOG('Crisis Indicator Data'!F130))/(F$3-F$4)*5,1))))</f>
        <v>3.8</v>
      </c>
      <c r="G133" s="165">
        <f>IF('Crisis Indicator Data'!F130="x","x",IF(LEN(E133)&gt;3,('Crisis Indicator Data'!F130/VLOOKUP('Impact of the crisis'!$C133,'Regional Crises'!$B$1:$R$66,4,FALSE)),'Crisis Indicator Data'!F130/VLOOKUP('Impact of the crisis'!$E133,'Country Indicator Data'!$B$4:$P$300,15,FALSE)))</f>
        <v>1.021721290188542</v>
      </c>
      <c r="H133" s="147">
        <f t="shared" si="39"/>
        <v>5</v>
      </c>
      <c r="I133" s="147">
        <f t="shared" si="40"/>
        <v>4.4000000000000004</v>
      </c>
      <c r="J133" s="147">
        <f>IF('Crisis Indicator Data'!G130="x","x",IF(LOG('Crisis Indicator Data'!G130)&lt;J$4,0,IF(LOG('Crisis Indicator Data'!G130)&gt;J$3,5,ROUND(5-(J$3-LOG('Crisis Indicator Data'!G130))/(J$3-J$4)*5,1))))</f>
        <v>4.2</v>
      </c>
      <c r="K133" s="165">
        <f>IF('Crisis Indicator Data'!G130="x","x",IF(LEN(E133)&gt;3,('Crisis Indicator Data'!G130/VLOOKUP('Impact of the crisis'!$C133,'Regional Crises'!$B$1:$R$66,5,FALSE)),'Crisis Indicator Data'!G130/VLOOKUP('Impact of the crisis'!$E133,'Country Indicator Data'!$B$4:$P$300,14,FALSE)))</f>
        <v>1</v>
      </c>
      <c r="L133" s="147">
        <f t="shared" si="41"/>
        <v>5</v>
      </c>
      <c r="M133" s="147">
        <f t="shared" si="42"/>
        <v>4.5999999999999996</v>
      </c>
      <c r="N133" s="147">
        <f t="shared" si="43"/>
        <v>4.5</v>
      </c>
      <c r="O133" s="147">
        <f>IF('Crisis Indicator Data'!H130="x","x",IF('Crisis Indicator Data'!H130=0,0,IF(LOG('Crisis Indicator Data'!H130)&lt;O$4,0,IF(LOG('Crisis Indicator Data'!H130)&gt;O$3,5,ROUND(5-(O$3-LOG('Crisis Indicator Data'!H130))/(O$3-O$4)*5,1)))))</f>
        <v>3.8</v>
      </c>
      <c r="P133" s="165">
        <f>IF('Crisis Indicator Data'!H130="x","x",'Crisis Indicator Data'!H130/'Crisis Indicator Data'!G130)</f>
        <v>0.31466771089729245</v>
      </c>
      <c r="Q133" s="147">
        <f t="shared" si="44"/>
        <v>1.5</v>
      </c>
      <c r="R133" s="147">
        <f t="shared" si="45"/>
        <v>2.65</v>
      </c>
      <c r="S133" s="147">
        <f>IF('Crisis Indicator Data'!I130="x","x",IF('Crisis Indicator Data'!I130=0,0,IF(LOG('Crisis Indicator Data'!I130)&lt;S$4,0,IF(LOG('Crisis Indicator Data'!I130)&gt;S$3,5,ROUND(5-(S$3-LOG('Crisis Indicator Data'!I130))/(S$3-S$4)*5,1)))))</f>
        <v>0.9</v>
      </c>
      <c r="T133" s="165">
        <f>IF('Crisis Indicator Data'!H130="x","x",IF('Crisis Indicator Data'!I130="x","x",'Crisis Indicator Data'!I130/'Crisis Indicator Data'!H130))</f>
        <v>7.1111111111111115E-4</v>
      </c>
      <c r="U133" s="147">
        <f t="shared" si="46"/>
        <v>0</v>
      </c>
      <c r="V133" s="147">
        <f t="shared" si="47"/>
        <v>0.5</v>
      </c>
      <c r="W133" s="147">
        <f>IF('Crisis Indicator Data'!L130="x","x",IF('Crisis Indicator Data'!L130=0,0,IF(LOG('Crisis Indicator Data'!L130)&lt;W$4,0,IF(LOG('Crisis Indicator Data'!L130)&gt;W$3,5,ROUND(5-(W$3-LOG('Crisis Indicator Data'!L130))/(W$3-W$4)*5,1)))))</f>
        <v>1.7</v>
      </c>
      <c r="X133" s="166">
        <f>IF(OR('Crisis Indicator Data'!L130="x",'Crisis Indicator Data'!H130="x"),"x",'Crisis Indicator Data'!L130/'Crisis Indicator Data'!H130)</f>
        <v>2.6666666666666668E-6</v>
      </c>
      <c r="Y133" s="147">
        <f t="shared" si="48"/>
        <v>0.1</v>
      </c>
      <c r="Z133" s="147">
        <f t="shared" si="49"/>
        <v>0.9</v>
      </c>
      <c r="AA133" s="147">
        <f t="shared" si="50"/>
        <v>0.7</v>
      </c>
      <c r="AB133" s="167">
        <f t="shared" si="51"/>
        <v>1.8</v>
      </c>
    </row>
    <row r="134" spans="1:28" x14ac:dyDescent="0.25">
      <c r="A134" s="172" t="str">
        <f>'Crisis Indicator Data'!A131</f>
        <v>Complex crisis in El Salvador</v>
      </c>
      <c r="B134" s="173" t="str">
        <f>'Crisis Indicator Data'!B131</f>
        <v>Displacement,Violence,Floods,Drought</v>
      </c>
      <c r="C134" s="173" t="str">
        <f>'Crisis Indicator Data'!C131</f>
        <v>SLV001</v>
      </c>
      <c r="D134" s="173" t="str">
        <f>'Crisis Indicator Data'!D131</f>
        <v>El Salvador</v>
      </c>
      <c r="E134" s="174" t="str">
        <f>'Crisis Indicator Data'!E131</f>
        <v>SLV</v>
      </c>
      <c r="F134" s="168">
        <f>IF('Crisis Indicator Data'!F131="x","x",IF(LOG('Crisis Indicator Data'!F131)&lt;F$4,0,IF(LOG('Crisis Indicator Data'!F131)&gt;F$3,5,ROUND(5-(F$3-LOG('Crisis Indicator Data'!F131))/(F$3-F$4)*5,1))))</f>
        <v>2.2000000000000002</v>
      </c>
      <c r="G134" s="165">
        <f>IF('Crisis Indicator Data'!F131="x","x",IF(LEN(E134)&gt;3,('Crisis Indicator Data'!F131/VLOOKUP('Impact of the crisis'!$C134,'Regional Crises'!$B$1:$R$66,4,FALSE)),'Crisis Indicator Data'!F131/VLOOKUP('Impact of the crisis'!$E134,'Country Indicator Data'!$B$4:$P$300,15,FALSE)))</f>
        <v>1</v>
      </c>
      <c r="H134" s="147">
        <f t="shared" ref="H134:H165" si="52">IF(G134="x","x",IF(G134&lt;H$4,0,IF(G134&gt;H$3,5,ROUND(5-(H$3-G134)/(H$3-H$4)*5,1))))</f>
        <v>5</v>
      </c>
      <c r="I134" s="147">
        <f t="shared" ref="I134:I165" si="53">IF(AND(H134="x",F134="x"),"x",AVERAGE(F134,H134))</f>
        <v>3.6</v>
      </c>
      <c r="J134" s="147">
        <f>IF('Crisis Indicator Data'!G131="x","x",IF(LOG('Crisis Indicator Data'!G131)&lt;J$4,0,IF(LOG('Crisis Indicator Data'!G131)&gt;J$3,5,ROUND(5-(J$3-LOG('Crisis Indicator Data'!G131))/(J$3-J$4)*5,1))))</f>
        <v>2.7</v>
      </c>
      <c r="K134" s="165">
        <f>IF('Crisis Indicator Data'!G131="x","x",IF(LEN(E134)&gt;3,('Crisis Indicator Data'!G131/VLOOKUP('Impact of the crisis'!$C134,'Regional Crises'!$B$1:$R$66,5,FALSE)),'Crisis Indicator Data'!G131/VLOOKUP('Impact of the crisis'!$E134,'Country Indicator Data'!$B$4:$P$300,14,FALSE)))</f>
        <v>1</v>
      </c>
      <c r="L134" s="147">
        <f t="shared" ref="L134:L165" si="54">IF(K134="x","x",IF(K134&lt;L$4,0,IF(K134&gt;L$3,5,ROUND(5-(L$3-K134)/(L$3-L$4)*5,1))))</f>
        <v>5</v>
      </c>
      <c r="M134" s="147">
        <f t="shared" ref="M134:M165" si="55">IF(AND(L134="x",J134="x"),"x",AVERAGE(J134,L134))</f>
        <v>3.85</v>
      </c>
      <c r="N134" s="147">
        <f t="shared" ref="N134:N165" si="56">IF(AND(M134="x",I134="x"),"x",IF(OR(M134="x",I134="x"),AVERAGE(I134,M134),ROUND((5-GEOMEAN(((5-I134)/5*4+1),((5-M134)/5*4+1)))/4*5,1)))</f>
        <v>3.7</v>
      </c>
      <c r="O134" s="147">
        <f>IF('Crisis Indicator Data'!H131="x","x",IF('Crisis Indicator Data'!H131=0,0,IF(LOG('Crisis Indicator Data'!H131)&lt;O$4,0,IF(LOG('Crisis Indicator Data'!H131)&gt;O$3,5,ROUND(5-(O$3-LOG('Crisis Indicator Data'!H131))/(O$3-O$4)*5,1)))))</f>
        <v>2.6</v>
      </c>
      <c r="P134" s="165">
        <f>IF('Crisis Indicator Data'!H131="x","x",'Crisis Indicator Data'!H131/'Crisis Indicator Data'!G131)</f>
        <v>0.17698412698412699</v>
      </c>
      <c r="Q134" s="147">
        <f t="shared" ref="Q134:Q165" si="57">IF(P134="x","x",IF(P134&lt;Q$4,0,IF(P134&gt;Q$3,5,ROUND(5-(Q$3-P134)/(Q$3-Q$4)*5,1))))</f>
        <v>0.8</v>
      </c>
      <c r="R134" s="147">
        <f t="shared" ref="R134:R165" si="58">IF(AND(Q134="x",O134="x"),"x",AVERAGE(O134,Q134))</f>
        <v>1.7000000000000002</v>
      </c>
      <c r="S134" s="147">
        <f>IF('Crisis Indicator Data'!I131="x","x",IF('Crisis Indicator Data'!I131=0,0,IF(LOG('Crisis Indicator Data'!I131)&lt;S$4,0,IF(LOG('Crisis Indicator Data'!I131)&gt;S$3,5,ROUND(5-(S$3-LOG('Crisis Indicator Data'!I131))/(S$3-S$4)*5,1)))))</f>
        <v>2.7</v>
      </c>
      <c r="T134" s="165">
        <f>IF('Crisis Indicator Data'!H131="x","x",IF('Crisis Indicator Data'!I131="x","x",'Crisis Indicator Data'!I131/'Crisis Indicator Data'!H131))</f>
        <v>6.5470852017937217E-2</v>
      </c>
      <c r="U134" s="147">
        <f t="shared" ref="U134:U165" si="59">IF(T134="x","x",IF(T134&lt;U$4,0,IF(T134&gt;U$3,5,ROUND(5-(U$3-T134)/(U$3-U$4)*5,1))))</f>
        <v>2.2000000000000002</v>
      </c>
      <c r="V134" s="147">
        <f t="shared" ref="V134:V165" si="60">IF(AND(U134="x",S134="x"),"x",ROUND(AVERAGE(S134,U134),1))</f>
        <v>2.5</v>
      </c>
      <c r="W134" s="147">
        <f>IF('Crisis Indicator Data'!L131="x","x",IF('Crisis Indicator Data'!L131=0,0,IF(LOG('Crisis Indicator Data'!L131)&lt;W$4,0,IF(LOG('Crisis Indicator Data'!L131)&gt;W$3,5,ROUND(5-(W$3-LOG('Crisis Indicator Data'!L131))/(W$3-W$4)*5,1)))))</f>
        <v>2.8</v>
      </c>
      <c r="X134" s="166">
        <f>IF(OR('Crisis Indicator Data'!L131="x",'Crisis Indicator Data'!H131="x"),"x",'Crisis Indicator Data'!L131/'Crisis Indicator Data'!H131)</f>
        <v>7.9820627802690589E-5</v>
      </c>
      <c r="Y134" s="147">
        <f t="shared" ref="Y134:Y165" si="61">IF(X134="x","x",IF(X134&lt;Y$4,0,IF(X134&gt;Y$3,5,ROUND(5-(Y$3-X134)/(Y$3-Y$4)*5,1))))</f>
        <v>4</v>
      </c>
      <c r="Z134" s="147">
        <f t="shared" ref="Z134:Z165" si="62">IF(AND(Y134="x",W134="x"),"x",ROUND(AVERAGE(W134,Y134),1))</f>
        <v>3.4</v>
      </c>
      <c r="AA134" s="147">
        <f t="shared" ref="AA134:AA165" si="63">IF(AND(V134="x",Z134="x"),"x",IF(OR(V134="x",Z134="x"),AVERAGE(V134,Z134),ROUND((5-GEOMEAN(((5-V134)/5*4+1),((5-Z134)/5*4+1)))/4*5,1)))</f>
        <v>3</v>
      </c>
      <c r="AB134" s="167">
        <f t="shared" ref="AB134:AB165" si="64">IF(AND(R134="x",AA134="x"),"x",IF(OR(R134="x",AA134="x"),AVERAGE(R134,AA134),ROUND((5-GEOMEAN(((5-R134)/5*4+1),((5-AA134)/5*4+1)))/4*5,1)))</f>
        <v>2.4</v>
      </c>
    </row>
    <row r="135" spans="1:28" x14ac:dyDescent="0.25">
      <c r="A135" s="172" t="str">
        <f>'Crisis Indicator Data'!A132</f>
        <v>Complex crisis in Somalia</v>
      </c>
      <c r="B135" s="173" t="str">
        <f>'Crisis Indicator Data'!B132</f>
        <v>Conflict,Displacement,Floods,Drought</v>
      </c>
      <c r="C135" s="173" t="str">
        <f>'Crisis Indicator Data'!C132</f>
        <v>SOM001</v>
      </c>
      <c r="D135" s="173" t="str">
        <f>'Crisis Indicator Data'!D132</f>
        <v>Somalia</v>
      </c>
      <c r="E135" s="174" t="str">
        <f>'Crisis Indicator Data'!E132</f>
        <v>SOM</v>
      </c>
      <c r="F135" s="168">
        <f>IF('Crisis Indicator Data'!F132="x","x",IF(LOG('Crisis Indicator Data'!F132)&lt;F$4,0,IF(LOG('Crisis Indicator Data'!F132)&gt;F$3,5,ROUND(5-(F$3-LOG('Crisis Indicator Data'!F132))/(F$3-F$4)*5,1))))</f>
        <v>4.7</v>
      </c>
      <c r="G135" s="165">
        <f>IF('Crisis Indicator Data'!F132="x","x",IF(LEN(E135)&gt;3,('Crisis Indicator Data'!F132/VLOOKUP('Impact of the crisis'!$C135,'Regional Crises'!$B$1:$R$66,4,FALSE)),'Crisis Indicator Data'!F132/VLOOKUP('Impact of the crisis'!$E135,'Country Indicator Data'!$B$4:$P$300,15,FALSE)))</f>
        <v>1</v>
      </c>
      <c r="H135" s="147">
        <f t="shared" si="52"/>
        <v>5</v>
      </c>
      <c r="I135" s="147">
        <f t="shared" si="53"/>
        <v>4.8499999999999996</v>
      </c>
      <c r="J135" s="147">
        <f>IF('Crisis Indicator Data'!G132="x","x",IF(LOG('Crisis Indicator Data'!G132)&lt;J$4,0,IF(LOG('Crisis Indicator Data'!G132)&gt;J$3,5,ROUND(5-(J$3-LOG('Crisis Indicator Data'!G132))/(J$3-J$4)*5,1))))</f>
        <v>4.0999999999999996</v>
      </c>
      <c r="K135" s="165">
        <f>IF('Crisis Indicator Data'!G132="x","x",IF(LEN(E135)&gt;3,('Crisis Indicator Data'!G132/VLOOKUP('Impact of the crisis'!$C135,'Regional Crises'!$B$1:$R$66,5,FALSE)),'Crisis Indicator Data'!G132/VLOOKUP('Impact of the crisis'!$E135,'Country Indicator Data'!$B$4:$P$300,14,FALSE)))</f>
        <v>1</v>
      </c>
      <c r="L135" s="147">
        <f t="shared" si="54"/>
        <v>5</v>
      </c>
      <c r="M135" s="147">
        <f t="shared" si="55"/>
        <v>4.55</v>
      </c>
      <c r="N135" s="147">
        <f t="shared" si="56"/>
        <v>4.7</v>
      </c>
      <c r="O135" s="147">
        <f>IF('Crisis Indicator Data'!H132="x","x",IF('Crisis Indicator Data'!H132=0,0,IF(LOG('Crisis Indicator Data'!H132)&lt;O$4,0,IF(LOG('Crisis Indicator Data'!H132)&gt;O$3,5,ROUND(5-(O$3-LOG('Crisis Indicator Data'!H132))/(O$3-O$4)*5,1)))))</f>
        <v>4.5</v>
      </c>
      <c r="P135" s="165">
        <f>IF('Crisis Indicator Data'!H132="x","x",'Crisis Indicator Data'!H132/'Crisis Indicator Data'!G132)</f>
        <v>1</v>
      </c>
      <c r="Q135" s="147">
        <f t="shared" si="57"/>
        <v>5</v>
      </c>
      <c r="R135" s="147">
        <f t="shared" si="58"/>
        <v>4.75</v>
      </c>
      <c r="S135" s="147">
        <f>IF('Crisis Indicator Data'!I132="x","x",IF('Crisis Indicator Data'!I132=0,0,IF(LOG('Crisis Indicator Data'!I132)&lt;S$4,0,IF(LOG('Crisis Indicator Data'!I132)&gt;S$3,5,ROUND(5-(S$3-LOG('Crisis Indicator Data'!I132))/(S$3-S$4)*5,1)))))</f>
        <v>5</v>
      </c>
      <c r="T135" s="165">
        <f>IF('Crisis Indicator Data'!H132="x","x",IF('Crisis Indicator Data'!I132="x","x",'Crisis Indicator Data'!I132/'Crisis Indicator Data'!H132))</f>
        <v>0.36970414201183432</v>
      </c>
      <c r="U135" s="147">
        <f t="shared" si="59"/>
        <v>5</v>
      </c>
      <c r="V135" s="147">
        <f t="shared" si="60"/>
        <v>5</v>
      </c>
      <c r="W135" s="147">
        <f>IF('Crisis Indicator Data'!L132="x","x",IF('Crisis Indicator Data'!L132=0,0,IF(LOG('Crisis Indicator Data'!L132)&lt;W$4,0,IF(LOG('Crisis Indicator Data'!L132)&gt;W$3,5,ROUND(5-(W$3-LOG('Crisis Indicator Data'!L132))/(W$3-W$4)*5,1)))))</f>
        <v>5</v>
      </c>
      <c r="X135" s="166">
        <f>IF(OR('Crisis Indicator Data'!L132="x",'Crisis Indicator Data'!H132="x"),"x",'Crisis Indicator Data'!L132/'Crisis Indicator Data'!H132)</f>
        <v>2.7811242603550295E-3</v>
      </c>
      <c r="Y135" s="147">
        <f t="shared" si="61"/>
        <v>5</v>
      </c>
      <c r="Z135" s="147">
        <f t="shared" si="62"/>
        <v>5</v>
      </c>
      <c r="AA135" s="147">
        <f t="shared" si="63"/>
        <v>5</v>
      </c>
      <c r="AB135" s="167">
        <f t="shared" si="64"/>
        <v>4.9000000000000004</v>
      </c>
    </row>
    <row r="136" spans="1:28" x14ac:dyDescent="0.25">
      <c r="A136" s="172" t="str">
        <f>'Crisis Indicator Data'!A133</f>
        <v>Mixed Migration Flows in Somalia</v>
      </c>
      <c r="B136" s="173" t="str">
        <f>'Crisis Indicator Data'!B133</f>
        <v>Displacement</v>
      </c>
      <c r="C136" s="173" t="str">
        <f>'Crisis Indicator Data'!C133</f>
        <v>SOM002</v>
      </c>
      <c r="D136" s="173" t="str">
        <f>'Crisis Indicator Data'!D133</f>
        <v>Somalia</v>
      </c>
      <c r="E136" s="174" t="str">
        <f>'Crisis Indicator Data'!E133</f>
        <v>SOM</v>
      </c>
      <c r="F136" s="168">
        <f>IF('Crisis Indicator Data'!F133="x","x",IF(LOG('Crisis Indicator Data'!F133)&lt;F$4,0,IF(LOG('Crisis Indicator Data'!F133)&gt;F$3,5,ROUND(5-(F$3-LOG('Crisis Indicator Data'!F133))/(F$3-F$4)*5,1))))</f>
        <v>3.3</v>
      </c>
      <c r="G136" s="165">
        <f>IF('Crisis Indicator Data'!F133="x","x",IF(LEN(E136)&gt;3,('Crisis Indicator Data'!F133/VLOOKUP('Impact of the crisis'!$C136,'Regional Crises'!$B$1:$R$66,4,FALSE)),'Crisis Indicator Data'!F133/VLOOKUP('Impact of the crisis'!$E136,'Country Indicator Data'!$B$4:$P$300,15,FALSE)))</f>
        <v>0.157688016067842</v>
      </c>
      <c r="H136" s="147">
        <f t="shared" si="52"/>
        <v>0.7</v>
      </c>
      <c r="I136" s="147">
        <f t="shared" si="53"/>
        <v>2</v>
      </c>
      <c r="J136" s="147">
        <f>IF('Crisis Indicator Data'!G133="x","x",IF(LOG('Crisis Indicator Data'!G133)&lt;J$4,0,IF(LOG('Crisis Indicator Data'!G133)&gt;J$3,5,ROUND(5-(J$3-LOG('Crisis Indicator Data'!G133))/(J$3-J$4)*5,1))))</f>
        <v>1.4</v>
      </c>
      <c r="K136" s="165">
        <f>IF('Crisis Indicator Data'!G133="x","x",IF(LEN(E136)&gt;3,('Crisis Indicator Data'!G133/VLOOKUP('Impact of the crisis'!$C136,'Regional Crises'!$B$1:$R$66,5,FALSE)),'Crisis Indicator Data'!G133/VLOOKUP('Impact of the crisis'!$E136,'Country Indicator Data'!$B$4:$P$300,14,FALSE)))</f>
        <v>0.15940828402366863</v>
      </c>
      <c r="L136" s="147">
        <f t="shared" si="54"/>
        <v>0.8</v>
      </c>
      <c r="M136" s="147">
        <f t="shared" si="55"/>
        <v>1.1000000000000001</v>
      </c>
      <c r="N136" s="147">
        <f t="shared" si="56"/>
        <v>1.6</v>
      </c>
      <c r="O136" s="147">
        <f>IF('Crisis Indicator Data'!H133="x","x",IF('Crisis Indicator Data'!H133=0,0,IF(LOG('Crisis Indicator Data'!H133)&lt;O$4,0,IF(LOG('Crisis Indicator Data'!H133)&gt;O$3,5,ROUND(5-(O$3-LOG('Crisis Indicator Data'!H133))/(O$3-O$4)*5,1)))))</f>
        <v>0.1</v>
      </c>
      <c r="P136" s="165">
        <f>IF('Crisis Indicator Data'!H133="x","x",'Crisis Indicator Data'!H133/'Crisis Indicator Data'!G133)</f>
        <v>1.3363028953229399E-2</v>
      </c>
      <c r="Q136" s="147">
        <f t="shared" si="57"/>
        <v>0</v>
      </c>
      <c r="R136" s="147">
        <f t="shared" si="58"/>
        <v>0.05</v>
      </c>
      <c r="S136" s="147">
        <f>IF('Crisis Indicator Data'!I133="x","x",IF('Crisis Indicator Data'!I133=0,0,IF(LOG('Crisis Indicator Data'!I133)&lt;S$4,0,IF(LOG('Crisis Indicator Data'!I133)&gt;S$3,5,ROUND(5-(S$3-LOG('Crisis Indicator Data'!I133))/(S$3-S$4)*5,1)))))</f>
        <v>2.2000000000000002</v>
      </c>
      <c r="T136" s="165">
        <f>IF('Crisis Indicator Data'!H133="x","x",IF('Crisis Indicator Data'!I133="x","x",'Crisis Indicator Data'!I133/'Crisis Indicator Data'!H133))</f>
        <v>1</v>
      </c>
      <c r="U136" s="147">
        <f t="shared" si="59"/>
        <v>5</v>
      </c>
      <c r="V136" s="147">
        <f t="shared" si="60"/>
        <v>3.6</v>
      </c>
      <c r="W136" s="147">
        <f>IF('Crisis Indicator Data'!L133="x","x",IF('Crisis Indicator Data'!L133=0,0,IF(LOG('Crisis Indicator Data'!L133)&lt;W$4,0,IF(LOG('Crisis Indicator Data'!L133)&gt;W$3,5,ROUND(5-(W$3-LOG('Crisis Indicator Data'!L133))/(W$3-W$4)*5,1)))))</f>
        <v>1</v>
      </c>
      <c r="X136" s="166">
        <f>IF(OR('Crisis Indicator Data'!L133="x",'Crisis Indicator Data'!H133="x"),"x",'Crisis Indicator Data'!L133/'Crisis Indicator Data'!H133)</f>
        <v>1.3888888888888889E-4</v>
      </c>
      <c r="Y136" s="147">
        <f t="shared" si="61"/>
        <v>5</v>
      </c>
      <c r="Z136" s="147">
        <f t="shared" si="62"/>
        <v>3</v>
      </c>
      <c r="AA136" s="147">
        <f t="shared" si="63"/>
        <v>3.3</v>
      </c>
      <c r="AB136" s="167">
        <f t="shared" si="64"/>
        <v>2</v>
      </c>
    </row>
    <row r="137" spans="1:28" x14ac:dyDescent="0.25">
      <c r="A137" s="172" t="str">
        <f>'Crisis Indicator Data'!A134</f>
        <v>Complex crisis in South Sudan</v>
      </c>
      <c r="B137" s="173" t="str">
        <f>'Crisis Indicator Data'!B134</f>
        <v>Conflict,Floods,Displacement</v>
      </c>
      <c r="C137" s="173" t="str">
        <f>'Crisis Indicator Data'!C134</f>
        <v>SSD001</v>
      </c>
      <c r="D137" s="173" t="str">
        <f>'Crisis Indicator Data'!D134</f>
        <v>South Sudan</v>
      </c>
      <c r="E137" s="174" t="str">
        <f>'Crisis Indicator Data'!E134</f>
        <v>SSD</v>
      </c>
      <c r="F137" s="168">
        <f>IF('Crisis Indicator Data'!F134="x","x",IF(LOG('Crisis Indicator Data'!F134)&lt;F$4,0,IF(LOG('Crisis Indicator Data'!F134)&gt;F$3,5,ROUND(5-(F$3-LOG('Crisis Indicator Data'!F134))/(F$3-F$4)*5,1))))</f>
        <v>4.7</v>
      </c>
      <c r="G137" s="165">
        <f>IF('Crisis Indicator Data'!F134="x","x",IF(LEN(E137)&gt;3,('Crisis Indicator Data'!F134/VLOOKUP('Impact of the crisis'!$C137,'Regional Crises'!$B$1:$R$66,4,FALSE)),'Crisis Indicator Data'!F134/VLOOKUP('Impact of the crisis'!$E137,'Country Indicator Data'!$B$4:$P$300,15,FALSE)))</f>
        <v>1</v>
      </c>
      <c r="H137" s="147">
        <f t="shared" si="52"/>
        <v>5</v>
      </c>
      <c r="I137" s="147">
        <f t="shared" si="53"/>
        <v>4.8499999999999996</v>
      </c>
      <c r="J137" s="147">
        <f>IF('Crisis Indicator Data'!G134="x","x",IF(LOG('Crisis Indicator Data'!G134)&lt;J$4,0,IF(LOG('Crisis Indicator Data'!G134)&gt;J$3,5,ROUND(5-(J$3-LOG('Crisis Indicator Data'!G134))/(J$3-J$4)*5,1))))</f>
        <v>3.7</v>
      </c>
      <c r="K137" s="165">
        <f>IF('Crisis Indicator Data'!G134="x","x",IF(LEN(E137)&gt;3,('Crisis Indicator Data'!G134/VLOOKUP('Impact of the crisis'!$C137,'Regional Crises'!$B$1:$R$66,5,FALSE)),'Crisis Indicator Data'!G134/VLOOKUP('Impact of the crisis'!$E137,'Country Indicator Data'!$B$4:$P$300,14,FALSE)))</f>
        <v>1</v>
      </c>
      <c r="L137" s="147">
        <f t="shared" si="54"/>
        <v>5</v>
      </c>
      <c r="M137" s="147">
        <f t="shared" si="55"/>
        <v>4.3499999999999996</v>
      </c>
      <c r="N137" s="147">
        <f t="shared" si="56"/>
        <v>4.5999999999999996</v>
      </c>
      <c r="O137" s="147">
        <f>IF('Crisis Indicator Data'!H134="x","x",IF('Crisis Indicator Data'!H134=0,0,IF(LOG('Crisis Indicator Data'!H134)&lt;O$4,0,IF(LOG('Crisis Indicator Data'!H134)&gt;O$3,5,ROUND(5-(O$3-LOG('Crisis Indicator Data'!H134))/(O$3-O$4)*5,1)))))</f>
        <v>4.3</v>
      </c>
      <c r="P137" s="165">
        <f>IF('Crisis Indicator Data'!H134="x","x",'Crisis Indicator Data'!H134/'Crisis Indicator Data'!G134)</f>
        <v>1</v>
      </c>
      <c r="Q137" s="147">
        <f t="shared" si="57"/>
        <v>5</v>
      </c>
      <c r="R137" s="147">
        <f t="shared" si="58"/>
        <v>4.6500000000000004</v>
      </c>
      <c r="S137" s="147">
        <f>IF('Crisis Indicator Data'!I134="x","x",IF('Crisis Indicator Data'!I134=0,0,IF(LOG('Crisis Indicator Data'!I134)&lt;S$4,0,IF(LOG('Crisis Indicator Data'!I134)&gt;S$3,5,ROUND(5-(S$3-LOG('Crisis Indicator Data'!I134))/(S$3-S$4)*5,1)))))</f>
        <v>5</v>
      </c>
      <c r="T137" s="165">
        <f>IF('Crisis Indicator Data'!H134="x","x",IF('Crisis Indicator Data'!I134="x","x",'Crisis Indicator Data'!I134/'Crisis Indicator Data'!H134))</f>
        <v>0.55200751350082178</v>
      </c>
      <c r="U137" s="147">
        <f t="shared" si="59"/>
        <v>5</v>
      </c>
      <c r="V137" s="147">
        <f t="shared" si="60"/>
        <v>5</v>
      </c>
      <c r="W137" s="147">
        <f>IF('Crisis Indicator Data'!L134="x","x",IF('Crisis Indicator Data'!L134=0,0,IF(LOG('Crisis Indicator Data'!L134)&lt;W$4,0,IF(LOG('Crisis Indicator Data'!L134)&gt;W$3,5,ROUND(5-(W$3-LOG('Crisis Indicator Data'!L134))/(W$3-W$4)*5,1)))))</f>
        <v>4.2</v>
      </c>
      <c r="X137" s="166">
        <f>IF(OR('Crisis Indicator Data'!L134="x",'Crisis Indicator Data'!H134="x"),"x",'Crisis Indicator Data'!L134/'Crisis Indicator Data'!H134)</f>
        <v>7.3569695546685446E-5</v>
      </c>
      <c r="Y137" s="147">
        <f t="shared" si="61"/>
        <v>3.7</v>
      </c>
      <c r="Z137" s="147">
        <f t="shared" si="62"/>
        <v>4</v>
      </c>
      <c r="AA137" s="147">
        <f t="shared" si="63"/>
        <v>4.5999999999999996</v>
      </c>
      <c r="AB137" s="167">
        <f t="shared" si="64"/>
        <v>4.5999999999999996</v>
      </c>
    </row>
    <row r="138" spans="1:28" x14ac:dyDescent="0.25">
      <c r="A138" s="172" t="str">
        <f>'Crisis Indicator Data'!A135</f>
        <v>Displacement from Ukraine conflict in Slovakia</v>
      </c>
      <c r="B138" s="173" t="str">
        <f>'Crisis Indicator Data'!B135</f>
        <v>Displacement,Conflict</v>
      </c>
      <c r="C138" s="173" t="str">
        <f>'Crisis Indicator Data'!C135</f>
        <v>SVK002</v>
      </c>
      <c r="D138" s="173" t="str">
        <f>'Crisis Indicator Data'!D135</f>
        <v>Slovakia</v>
      </c>
      <c r="E138" s="174" t="str">
        <f>'Crisis Indicator Data'!E135</f>
        <v>SVK</v>
      </c>
      <c r="F138" s="168">
        <f>IF('Crisis Indicator Data'!F135="x","x",IF(LOG('Crisis Indicator Data'!F135)&lt;F$4,0,IF(LOG('Crisis Indicator Data'!F135)&gt;F$3,5,ROUND(5-(F$3-LOG('Crisis Indicator Data'!F135))/(F$3-F$4)*5,1))))</f>
        <v>2</v>
      </c>
      <c r="G138" s="165">
        <f>IF('Crisis Indicator Data'!F135="x","x",IF(LEN(E138)&gt;3,('Crisis Indicator Data'!F135/VLOOKUP('Impact of the crisis'!$C138,'Regional Crises'!$B$1:$R$66,4,FALSE)),'Crisis Indicator Data'!F135/VLOOKUP('Impact of the crisis'!$E138,'Country Indicator Data'!$B$4:$P$300,15,FALSE)))</f>
        <v>0.32649835711017761</v>
      </c>
      <c r="H138" s="147">
        <f t="shared" si="52"/>
        <v>1.6</v>
      </c>
      <c r="I138" s="147">
        <f t="shared" si="53"/>
        <v>1.8</v>
      </c>
      <c r="J138" s="147">
        <f>IF('Crisis Indicator Data'!G135="x","x",IF(LOG('Crisis Indicator Data'!G135)&lt;J$4,0,IF(LOG('Crisis Indicator Data'!G135)&gt;J$3,5,ROUND(5-(J$3-LOG('Crisis Indicator Data'!G135))/(J$3-J$4)*5,1))))</f>
        <v>0.7</v>
      </c>
      <c r="K138" s="165">
        <f>IF('Crisis Indicator Data'!G135="x","x",IF(LEN(E138)&gt;3,('Crisis Indicator Data'!G135/VLOOKUP('Impact of the crisis'!$C138,'Regional Crises'!$B$1:$R$66,5,FALSE)),'Crisis Indicator Data'!G135/VLOOKUP('Impact of the crisis'!$E138,'Country Indicator Data'!$B$4:$P$300,14,FALSE)))</f>
        <v>0.2883985519737976</v>
      </c>
      <c r="L138" s="147">
        <f t="shared" si="54"/>
        <v>1.4</v>
      </c>
      <c r="M138" s="147">
        <f t="shared" si="55"/>
        <v>1.0499999999999998</v>
      </c>
      <c r="N138" s="147">
        <f t="shared" si="56"/>
        <v>1.4</v>
      </c>
      <c r="O138" s="147">
        <f>IF('Crisis Indicator Data'!H135="x","x",IF('Crisis Indicator Data'!H135=0,0,IF(LOG('Crisis Indicator Data'!H135)&lt;O$4,0,IF(LOG('Crisis Indicator Data'!H135)&gt;O$3,5,ROUND(5-(O$3-LOG('Crisis Indicator Data'!H135))/(O$3-O$4)*5,1)))))</f>
        <v>0.9</v>
      </c>
      <c r="P138" s="165">
        <f>IF('Crisis Indicator Data'!H135="x","x",'Crisis Indicator Data'!H135/'Crisis Indicator Data'!G135)</f>
        <v>6.1566049013747758E-2</v>
      </c>
      <c r="Q138" s="147">
        <f t="shared" si="57"/>
        <v>0.3</v>
      </c>
      <c r="R138" s="147">
        <f t="shared" si="58"/>
        <v>0.6</v>
      </c>
      <c r="S138" s="147">
        <f>IF('Crisis Indicator Data'!I135="x","x",IF('Crisis Indicator Data'!I135=0,0,IF(LOG('Crisis Indicator Data'!I135)&lt;S$4,0,IF(LOG('Crisis Indicator Data'!I135)&gt;S$3,5,ROUND(5-(S$3-LOG('Crisis Indicator Data'!I135))/(S$3-S$4)*5,1)))))</f>
        <v>2.9</v>
      </c>
      <c r="T138" s="165">
        <f>IF('Crisis Indicator Data'!H135="x","x",IF('Crisis Indicator Data'!I135="x","x",'Crisis Indicator Data'!I135/'Crisis Indicator Data'!H135))</f>
        <v>1</v>
      </c>
      <c r="U138" s="147">
        <f t="shared" si="59"/>
        <v>5</v>
      </c>
      <c r="V138" s="147">
        <f t="shared" si="60"/>
        <v>4</v>
      </c>
      <c r="W138" s="147">
        <f>IF('Crisis Indicator Data'!L135="x","x",IF('Crisis Indicator Data'!L135=0,0,IF(LOG('Crisis Indicator Data'!L135)&lt;W$4,0,IF(LOG('Crisis Indicator Data'!L135)&gt;W$3,5,ROUND(5-(W$3-LOG('Crisis Indicator Data'!L135))/(W$3-W$4)*5,1)))))</f>
        <v>0</v>
      </c>
      <c r="X138" s="166">
        <f>IF(OR('Crisis Indicator Data'!L135="x",'Crisis Indicator Data'!H135="x"),"x",'Crisis Indicator Data'!L135/'Crisis Indicator Data'!H135)</f>
        <v>0</v>
      </c>
      <c r="Y138" s="147">
        <f t="shared" si="61"/>
        <v>0</v>
      </c>
      <c r="Z138" s="147">
        <f t="shared" si="62"/>
        <v>0</v>
      </c>
      <c r="AA138" s="147">
        <f t="shared" si="63"/>
        <v>2.5</v>
      </c>
      <c r="AB138" s="167">
        <f t="shared" si="64"/>
        <v>1.6</v>
      </c>
    </row>
    <row r="139" spans="1:28" x14ac:dyDescent="0.25">
      <c r="A139" s="172" t="str">
        <f>'Crisis Indicator Data'!A136</f>
        <v>Food Security Crisis in Eswatini</v>
      </c>
      <c r="B139" s="173" t="str">
        <f>'Crisis Indicator Data'!B136</f>
        <v>Drought</v>
      </c>
      <c r="C139" s="173" t="str">
        <f>'Crisis Indicator Data'!C136</f>
        <v>SWZ001</v>
      </c>
      <c r="D139" s="173" t="str">
        <f>'Crisis Indicator Data'!D136</f>
        <v>Eswatini</v>
      </c>
      <c r="E139" s="174" t="str">
        <f>'Crisis Indicator Data'!E136</f>
        <v>SWZ</v>
      </c>
      <c r="F139" s="168">
        <f>IF('Crisis Indicator Data'!F136="x","x",IF(LOG('Crisis Indicator Data'!F136)&lt;F$4,0,IF(LOG('Crisis Indicator Data'!F136)&gt;F$3,5,ROUND(5-(F$3-LOG('Crisis Indicator Data'!F136))/(F$3-F$4)*5,1))))</f>
        <v>2.1</v>
      </c>
      <c r="G139" s="165">
        <f>IF('Crisis Indicator Data'!F136="x","x",IF(LEN(E139)&gt;3,('Crisis Indicator Data'!F136/VLOOKUP('Impact of the crisis'!$C139,'Regional Crises'!$B$1:$R$66,4,FALSE)),'Crisis Indicator Data'!F136/VLOOKUP('Impact of the crisis'!$E139,'Country Indicator Data'!$B$4:$P$300,15,FALSE)))</f>
        <v>1</v>
      </c>
      <c r="H139" s="147">
        <f t="shared" si="52"/>
        <v>5</v>
      </c>
      <c r="I139" s="147">
        <f t="shared" si="53"/>
        <v>3.55</v>
      </c>
      <c r="J139" s="147">
        <f>IF('Crisis Indicator Data'!G136="x","x",IF(LOG('Crisis Indicator Data'!G136)&lt;J$4,0,IF(LOG('Crisis Indicator Data'!G136)&gt;J$3,5,ROUND(5-(J$3-LOG('Crisis Indicator Data'!G136))/(J$3-J$4)*5,1))))</f>
        <v>0.2</v>
      </c>
      <c r="K139" s="165">
        <f>IF('Crisis Indicator Data'!G136="x","x",IF(LEN(E139)&gt;3,('Crisis Indicator Data'!G136/VLOOKUP('Impact of the crisis'!$C139,'Regional Crises'!$B$1:$R$66,5,FALSE)),'Crisis Indicator Data'!G136/VLOOKUP('Impact of the crisis'!$E139,'Country Indicator Data'!$B$4:$P$300,14,FALSE)))</f>
        <v>0.97105045492142261</v>
      </c>
      <c r="L139" s="147">
        <f t="shared" si="54"/>
        <v>4.9000000000000004</v>
      </c>
      <c r="M139" s="147">
        <f t="shared" si="55"/>
        <v>2.5500000000000003</v>
      </c>
      <c r="N139" s="147">
        <f t="shared" si="56"/>
        <v>3.1</v>
      </c>
      <c r="O139" s="147">
        <f>IF('Crisis Indicator Data'!H136="x","x",IF('Crisis Indicator Data'!H136=0,0,IF(LOG('Crisis Indicator Data'!H136)&lt;O$4,0,IF(LOG('Crisis Indicator Data'!H136)&gt;O$3,5,ROUND(5-(O$3-LOG('Crisis Indicator Data'!H136))/(O$3-O$4)*5,1)))))</f>
        <v>2.2000000000000002</v>
      </c>
      <c r="P139" s="165">
        <f>IF('Crisis Indicator Data'!H136="x","x",'Crisis Indicator Data'!H136/'Crisis Indicator Data'!G136)</f>
        <v>0.59369676320272569</v>
      </c>
      <c r="Q139" s="147">
        <f t="shared" si="57"/>
        <v>2.9</v>
      </c>
      <c r="R139" s="147">
        <f t="shared" si="58"/>
        <v>2.5499999999999998</v>
      </c>
      <c r="S139" s="147">
        <f>IF('Crisis Indicator Data'!I136="x","x",IF('Crisis Indicator Data'!I136=0,0,IF(LOG('Crisis Indicator Data'!I136)&lt;S$4,0,IF(LOG('Crisis Indicator Data'!I136)&gt;S$3,5,ROUND(5-(S$3-LOG('Crisis Indicator Data'!I136))/(S$3-S$4)*5,1)))))</f>
        <v>0</v>
      </c>
      <c r="T139" s="165">
        <f>IF('Crisis Indicator Data'!H136="x","x",IF('Crisis Indicator Data'!I136="x","x",'Crisis Indicator Data'!I136/'Crisis Indicator Data'!H136))</f>
        <v>0</v>
      </c>
      <c r="U139" s="147">
        <f t="shared" si="59"/>
        <v>0</v>
      </c>
      <c r="V139" s="147">
        <f t="shared" si="60"/>
        <v>0</v>
      </c>
      <c r="W139" s="147">
        <f>IF('Crisis Indicator Data'!L136="x","x",IF('Crisis Indicator Data'!L136=0,0,IF(LOG('Crisis Indicator Data'!L136)&lt;W$4,0,IF(LOG('Crisis Indicator Data'!L136)&gt;W$3,5,ROUND(5-(W$3-LOG('Crisis Indicator Data'!L136))/(W$3-W$4)*5,1)))))</f>
        <v>0</v>
      </c>
      <c r="X139" s="166">
        <f>IF(OR('Crisis Indicator Data'!L136="x",'Crisis Indicator Data'!H136="x"),"x",'Crisis Indicator Data'!L136/'Crisis Indicator Data'!H136)</f>
        <v>0</v>
      </c>
      <c r="Y139" s="147">
        <f t="shared" si="61"/>
        <v>0</v>
      </c>
      <c r="Z139" s="147">
        <f t="shared" si="62"/>
        <v>0</v>
      </c>
      <c r="AA139" s="147">
        <f t="shared" si="63"/>
        <v>0</v>
      </c>
      <c r="AB139" s="167">
        <f t="shared" si="64"/>
        <v>1.4</v>
      </c>
    </row>
    <row r="140" spans="1:28" x14ac:dyDescent="0.25">
      <c r="A140" s="172" t="str">
        <f>'Crisis Indicator Data'!A137</f>
        <v>Syrian conflict</v>
      </c>
      <c r="B140" s="173" t="str">
        <f>'Crisis Indicator Data'!B137</f>
        <v>Conflict,Displacement,Violence</v>
      </c>
      <c r="C140" s="173" t="str">
        <f>'Crisis Indicator Data'!C137</f>
        <v>SYR001</v>
      </c>
      <c r="D140" s="173" t="str">
        <f>'Crisis Indicator Data'!D137</f>
        <v>Syria</v>
      </c>
      <c r="E140" s="174" t="str">
        <f>'Crisis Indicator Data'!E137</f>
        <v>SYR</v>
      </c>
      <c r="F140" s="168">
        <f>IF('Crisis Indicator Data'!F137="x","x",IF(LOG('Crisis Indicator Data'!F137)&lt;F$4,0,IF(LOG('Crisis Indicator Data'!F137)&gt;F$3,5,ROUND(5-(F$3-LOG('Crisis Indicator Data'!F137))/(F$3-F$4)*5,1))))</f>
        <v>3.8</v>
      </c>
      <c r="G140" s="165">
        <f>IF('Crisis Indicator Data'!F137="x","x",IF(LEN(E140)&gt;3,('Crisis Indicator Data'!F137/VLOOKUP('Impact of the crisis'!$C140,'Regional Crises'!$B$1:$R$66,4,FALSE)),'Crisis Indicator Data'!F137/VLOOKUP('Impact of the crisis'!$E140,'Country Indicator Data'!$B$4:$P$300,15,FALSE)))</f>
        <v>1.008440886565376</v>
      </c>
      <c r="H140" s="147">
        <f t="shared" si="52"/>
        <v>5</v>
      </c>
      <c r="I140" s="147">
        <f t="shared" si="53"/>
        <v>4.4000000000000004</v>
      </c>
      <c r="J140" s="147">
        <f>IF('Crisis Indicator Data'!G137="x","x",IF(LOG('Crisis Indicator Data'!G137)&lt;J$4,0,IF(LOG('Crisis Indicator Data'!G137)&gt;J$3,5,ROUND(5-(J$3-LOG('Crisis Indicator Data'!G137))/(J$3-J$4)*5,1))))</f>
        <v>4.5</v>
      </c>
      <c r="K140" s="165">
        <f>IF('Crisis Indicator Data'!G137="x","x",IF(LEN(E140)&gt;3,('Crisis Indicator Data'!G137/VLOOKUP('Impact of the crisis'!$C140,'Regional Crises'!$B$1:$R$66,5,FALSE)),'Crisis Indicator Data'!G137/VLOOKUP('Impact of the crisis'!$E140,'Country Indicator Data'!$B$4:$P$300,14,FALSE)))</f>
        <v>1</v>
      </c>
      <c r="L140" s="147">
        <f t="shared" si="54"/>
        <v>5</v>
      </c>
      <c r="M140" s="147">
        <f t="shared" si="55"/>
        <v>4.75</v>
      </c>
      <c r="N140" s="147">
        <f t="shared" si="56"/>
        <v>4.5999999999999996</v>
      </c>
      <c r="O140" s="147">
        <f>IF('Crisis Indicator Data'!H137="x","x",IF('Crisis Indicator Data'!H137=0,0,IF(LOG('Crisis Indicator Data'!H137)&lt;O$4,0,IF(LOG('Crisis Indicator Data'!H137)&gt;O$3,5,ROUND(5-(O$3-LOG('Crisis Indicator Data'!H137))/(O$3-O$4)*5,1)))))</f>
        <v>4.7</v>
      </c>
      <c r="P140" s="165">
        <f>IF('Crisis Indicator Data'!H137="x","x",'Crisis Indicator Data'!H137/'Crisis Indicator Data'!G137)</f>
        <v>1</v>
      </c>
      <c r="Q140" s="147">
        <f t="shared" si="57"/>
        <v>5</v>
      </c>
      <c r="R140" s="147">
        <f t="shared" si="58"/>
        <v>4.8499999999999996</v>
      </c>
      <c r="S140" s="147">
        <f>IF('Crisis Indicator Data'!I137="x","x",IF('Crisis Indicator Data'!I137=0,0,IF(LOG('Crisis Indicator Data'!I137)&lt;S$4,0,IF(LOG('Crisis Indicator Data'!I137)&gt;S$3,5,ROUND(5-(S$3-LOG('Crisis Indicator Data'!I137))/(S$3-S$4)*5,1)))))</f>
        <v>5</v>
      </c>
      <c r="T140" s="165">
        <f>IF('Crisis Indicator Data'!H137="x","x",IF('Crisis Indicator Data'!I137="x","x",'Crisis Indicator Data'!I137/'Crisis Indicator Data'!H137))</f>
        <v>0.69696832579185519</v>
      </c>
      <c r="U140" s="147">
        <f t="shared" si="59"/>
        <v>5</v>
      </c>
      <c r="V140" s="147">
        <f t="shared" si="60"/>
        <v>5</v>
      </c>
      <c r="W140" s="147">
        <f>IF('Crisis Indicator Data'!L137="x","x",IF('Crisis Indicator Data'!L137=0,0,IF(LOG('Crisis Indicator Data'!L137)&lt;W$4,0,IF(LOG('Crisis Indicator Data'!L137)&gt;W$3,5,ROUND(5-(W$3-LOG('Crisis Indicator Data'!L137))/(W$3-W$4)*5,1)))))</f>
        <v>4.5999999999999996</v>
      </c>
      <c r="X140" s="166">
        <f>IF(OR('Crisis Indicator Data'!L137="x",'Crisis Indicator Data'!H137="x"),"x",'Crisis Indicator Data'!L137/'Crisis Indicator Data'!H137)</f>
        <v>7.5113122171945707E-5</v>
      </c>
      <c r="Y140" s="147">
        <f t="shared" si="61"/>
        <v>3.8</v>
      </c>
      <c r="Z140" s="147">
        <f t="shared" si="62"/>
        <v>4.2</v>
      </c>
      <c r="AA140" s="147">
        <f t="shared" si="63"/>
        <v>4.5999999999999996</v>
      </c>
      <c r="AB140" s="167">
        <f t="shared" si="64"/>
        <v>4.7</v>
      </c>
    </row>
    <row r="141" spans="1:28" x14ac:dyDescent="0.25">
      <c r="A141" s="172" t="str">
        <f>'Crisis Indicator Data'!A138</f>
        <v>Türkiye / Syria earthquake in Syria</v>
      </c>
      <c r="B141" s="173" t="str">
        <f>'Crisis Indicator Data'!B138</f>
        <v>Earthquake</v>
      </c>
      <c r="C141" s="173" t="str">
        <f>'Crisis Indicator Data'!C138</f>
        <v>SYR002</v>
      </c>
      <c r="D141" s="173" t="str">
        <f>'Crisis Indicator Data'!D138</f>
        <v>Syria</v>
      </c>
      <c r="E141" s="174" t="str">
        <f>'Crisis Indicator Data'!E138</f>
        <v>SYR</v>
      </c>
      <c r="F141" s="168">
        <f>IF('Crisis Indicator Data'!F138="x","x",IF(LOG('Crisis Indicator Data'!F138)&lt;F$4,0,IF(LOG('Crisis Indicator Data'!F138)&gt;F$3,5,ROUND(5-(F$3-LOG('Crisis Indicator Data'!F138))/(F$3-F$4)*5,1))))</f>
        <v>2.9</v>
      </c>
      <c r="G141" s="165">
        <f>IF('Crisis Indicator Data'!F138="x","x",IF(LEN(E141)&gt;3,('Crisis Indicator Data'!F138/VLOOKUP('Impact of the crisis'!$C141,'Regional Crises'!$B$1:$R$66,4,FALSE)),'Crisis Indicator Data'!F138/VLOOKUP('Impact of the crisis'!$E141,'Country Indicator Data'!$B$4:$P$300,15,FALSE)))</f>
        <v>0.31195883025649401</v>
      </c>
      <c r="H141" s="147">
        <f t="shared" si="52"/>
        <v>1.5</v>
      </c>
      <c r="I141" s="147">
        <f t="shared" si="53"/>
        <v>2.2000000000000002</v>
      </c>
      <c r="J141" s="147">
        <f>IF('Crisis Indicator Data'!G138="x","x",IF(LOG('Crisis Indicator Data'!G138)&lt;J$4,0,IF(LOG('Crisis Indicator Data'!G138)&gt;J$3,5,ROUND(5-(J$3-LOG('Crisis Indicator Data'!G138))/(J$3-J$4)*5,1))))</f>
        <v>3.8</v>
      </c>
      <c r="K141" s="165">
        <f>IF('Crisis Indicator Data'!G138="x","x",IF(LEN(E141)&gt;3,('Crisis Indicator Data'!G138/VLOOKUP('Impact of the crisis'!$C141,'Regional Crises'!$B$1:$R$66,5,FALSE)),'Crisis Indicator Data'!G138/VLOOKUP('Impact of the crisis'!$E141,'Country Indicator Data'!$B$4:$P$300,14,FALSE)))</f>
        <v>0.61438914027149316</v>
      </c>
      <c r="L141" s="147">
        <f t="shared" si="54"/>
        <v>3.1</v>
      </c>
      <c r="M141" s="147">
        <f t="shared" si="55"/>
        <v>3.45</v>
      </c>
      <c r="N141" s="147">
        <f t="shared" si="56"/>
        <v>2.9</v>
      </c>
      <c r="O141" s="147">
        <f>IF('Crisis Indicator Data'!H138="x","x",IF('Crisis Indicator Data'!H138=0,0,IF(LOG('Crisis Indicator Data'!H138)&lt;O$4,0,IF(LOG('Crisis Indicator Data'!H138)&gt;O$3,5,ROUND(5-(O$3-LOG('Crisis Indicator Data'!H138))/(O$3-O$4)*5,1)))))</f>
        <v>4.0999999999999996</v>
      </c>
      <c r="P141" s="165">
        <f>IF('Crisis Indicator Data'!H138="x","x",'Crisis Indicator Data'!H138/'Crisis Indicator Data'!G138)</f>
        <v>0.64810723228752398</v>
      </c>
      <c r="Q141" s="147">
        <f t="shared" si="57"/>
        <v>3.2</v>
      </c>
      <c r="R141" s="147">
        <f t="shared" si="58"/>
        <v>3.65</v>
      </c>
      <c r="S141" s="147">
        <f>IF('Crisis Indicator Data'!I138="x","x",IF('Crisis Indicator Data'!I138=0,0,IF(LOG('Crisis Indicator Data'!I138)&lt;S$4,0,IF(LOG('Crisis Indicator Data'!I138)&gt;S$3,5,ROUND(5-(S$3-LOG('Crisis Indicator Data'!I138))/(S$3-S$4)*5,1)))))</f>
        <v>3.5</v>
      </c>
      <c r="T141" s="165">
        <f>IF('Crisis Indicator Data'!H138="x","x",IF('Crisis Indicator Data'!I138="x","x",'Crisis Indicator Data'!I138/'Crisis Indicator Data'!H138))</f>
        <v>3.4431818181818181E-2</v>
      </c>
      <c r="U141" s="147">
        <f t="shared" si="59"/>
        <v>1.1000000000000001</v>
      </c>
      <c r="V141" s="147">
        <f t="shared" si="60"/>
        <v>2.2999999999999998</v>
      </c>
      <c r="W141" s="147">
        <f>IF('Crisis Indicator Data'!L138="x","x",IF('Crisis Indicator Data'!L138=0,0,IF(LOG('Crisis Indicator Data'!L138)&lt;W$4,0,IF(LOG('Crisis Indicator Data'!L138)&gt;W$3,5,ROUND(5-(W$3-LOG('Crisis Indicator Data'!L138))/(W$3-W$4)*5,1)))))</f>
        <v>5</v>
      </c>
      <c r="X141" s="166">
        <f>IF(OR('Crisis Indicator Data'!L138="x",'Crisis Indicator Data'!H138="x"),"x",'Crisis Indicator Data'!L138/'Crisis Indicator Data'!H138)</f>
        <v>8.2488636363636369E-4</v>
      </c>
      <c r="Y141" s="147">
        <f t="shared" si="61"/>
        <v>5</v>
      </c>
      <c r="Z141" s="147">
        <f t="shared" si="62"/>
        <v>5</v>
      </c>
      <c r="AA141" s="147">
        <f t="shared" si="63"/>
        <v>4</v>
      </c>
      <c r="AB141" s="167">
        <f t="shared" si="64"/>
        <v>3.8</v>
      </c>
    </row>
    <row r="142" spans="1:28" x14ac:dyDescent="0.25">
      <c r="A142" s="172" t="str">
        <f>'Crisis Indicator Data'!A139</f>
        <v>Complex crisis in Chad</v>
      </c>
      <c r="B142" s="173" t="str">
        <f>'Crisis Indicator Data'!B139</f>
        <v>Conflict,Displacement</v>
      </c>
      <c r="C142" s="173" t="str">
        <f>'Crisis Indicator Data'!C139</f>
        <v>TCD001</v>
      </c>
      <c r="D142" s="173" t="str">
        <f>'Crisis Indicator Data'!D139</f>
        <v>Chad</v>
      </c>
      <c r="E142" s="174" t="str">
        <f>'Crisis Indicator Data'!E139</f>
        <v>TCD</v>
      </c>
      <c r="F142" s="168">
        <f>IF('Crisis Indicator Data'!F139="x","x",IF(LOG('Crisis Indicator Data'!F139)&lt;F$4,0,IF(LOG('Crisis Indicator Data'!F139)&gt;F$3,5,ROUND(5-(F$3-LOG('Crisis Indicator Data'!F139))/(F$3-F$4)*5,1))))</f>
        <v>5</v>
      </c>
      <c r="G142" s="165">
        <f>IF('Crisis Indicator Data'!F139="x","x",IF(LEN(E142)&gt;3,('Crisis Indicator Data'!F139/VLOOKUP('Impact of the crisis'!$C142,'Regional Crises'!$B$1:$R$66,4,FALSE)),'Crisis Indicator Data'!F139/VLOOKUP('Impact of the crisis'!$E142,'Country Indicator Data'!$B$4:$P$300,15,FALSE)))</f>
        <v>1.0196950444726811</v>
      </c>
      <c r="H142" s="147">
        <f t="shared" si="52"/>
        <v>5</v>
      </c>
      <c r="I142" s="147">
        <f t="shared" si="53"/>
        <v>5</v>
      </c>
      <c r="J142" s="147">
        <f>IF('Crisis Indicator Data'!G139="x","x",IF(LOG('Crisis Indicator Data'!G139)&lt;J$4,0,IF(LOG('Crisis Indicator Data'!G139)&gt;J$3,5,ROUND(5-(J$3-LOG('Crisis Indicator Data'!G139))/(J$3-J$4)*5,1))))</f>
        <v>4.2</v>
      </c>
      <c r="K142" s="165">
        <f>IF('Crisis Indicator Data'!G139="x","x",IF(LEN(E142)&gt;3,('Crisis Indicator Data'!G139/VLOOKUP('Impact of the crisis'!$C142,'Regional Crises'!$B$1:$R$66,5,FALSE)),'Crisis Indicator Data'!G139/VLOOKUP('Impact of the crisis'!$E142,'Country Indicator Data'!$B$4:$P$300,14,FALSE)))</f>
        <v>1</v>
      </c>
      <c r="L142" s="147">
        <f t="shared" si="54"/>
        <v>5</v>
      </c>
      <c r="M142" s="147">
        <f t="shared" si="55"/>
        <v>4.5999999999999996</v>
      </c>
      <c r="N142" s="147">
        <f t="shared" si="56"/>
        <v>4.8</v>
      </c>
      <c r="O142" s="147">
        <f>IF('Crisis Indicator Data'!H139="x","x",IF('Crisis Indicator Data'!H139=0,0,IF(LOG('Crisis Indicator Data'!H139)&lt;O$4,0,IF(LOG('Crisis Indicator Data'!H139)&gt;O$3,5,ROUND(5-(O$3-LOG('Crisis Indicator Data'!H139))/(O$3-O$4)*5,1)))))</f>
        <v>3.7</v>
      </c>
      <c r="P142" s="165">
        <f>IF('Crisis Indicator Data'!H139="x","x",'Crisis Indicator Data'!H139/'Crisis Indicator Data'!G139)</f>
        <v>0.2937028533945556</v>
      </c>
      <c r="Q142" s="147">
        <f t="shared" si="57"/>
        <v>1.4</v>
      </c>
      <c r="R142" s="147">
        <f t="shared" si="58"/>
        <v>2.5499999999999998</v>
      </c>
      <c r="S142" s="147">
        <f>IF('Crisis Indicator Data'!I139="x","x",IF('Crisis Indicator Data'!I139=0,0,IF(LOG('Crisis Indicator Data'!I139)&lt;S$4,0,IF(LOG('Crisis Indicator Data'!I139)&gt;S$3,5,ROUND(5-(S$3-LOG('Crisis Indicator Data'!I139))/(S$3-S$4)*5,1)))))</f>
        <v>4.4000000000000004</v>
      </c>
      <c r="T142" s="165">
        <f>IF('Crisis Indicator Data'!H139="x","x",IF('Crisis Indicator Data'!I139="x","x",'Crisis Indicator Data'!I139/'Crisis Indicator Data'!H139))</f>
        <v>0.23990321980271728</v>
      </c>
      <c r="U142" s="147">
        <f t="shared" si="59"/>
        <v>5</v>
      </c>
      <c r="V142" s="147">
        <f t="shared" si="60"/>
        <v>4.7</v>
      </c>
      <c r="W142" s="147">
        <f>IF('Crisis Indicator Data'!L139="x","x",IF('Crisis Indicator Data'!L139=0,0,IF(LOG('Crisis Indicator Data'!L139)&lt;W$4,0,IF(LOG('Crisis Indicator Data'!L139)&gt;W$3,5,ROUND(5-(W$3-LOG('Crisis Indicator Data'!L139))/(W$3-W$4)*5,1)))))</f>
        <v>3.3</v>
      </c>
      <c r="X142" s="166">
        <f>IF(OR('Crisis Indicator Data'!L139="x",'Crisis Indicator Data'!H139="x"),"x",'Crisis Indicator Data'!L139/'Crisis Indicator Data'!H139)</f>
        <v>3.8153731621068306E-5</v>
      </c>
      <c r="Y142" s="147">
        <f t="shared" si="61"/>
        <v>1.9</v>
      </c>
      <c r="Z142" s="147">
        <f t="shared" si="62"/>
        <v>2.6</v>
      </c>
      <c r="AA142" s="147">
        <f t="shared" si="63"/>
        <v>3.9</v>
      </c>
      <c r="AB142" s="167">
        <f t="shared" si="64"/>
        <v>3.3</v>
      </c>
    </row>
    <row r="143" spans="1:28" x14ac:dyDescent="0.25">
      <c r="A143" s="172" t="str">
        <f>'Crisis Indicator Data'!A140</f>
        <v>Lake Chad basin crisis</v>
      </c>
      <c r="B143" s="173" t="str">
        <f>'Crisis Indicator Data'!B140</f>
        <v>Conflict</v>
      </c>
      <c r="C143" s="173" t="str">
        <f>'Crisis Indicator Data'!C140</f>
        <v>TCD003</v>
      </c>
      <c r="D143" s="173" t="str">
        <f>'Crisis Indicator Data'!D140</f>
        <v>Chad</v>
      </c>
      <c r="E143" s="174" t="str">
        <f>'Crisis Indicator Data'!E140</f>
        <v>TCD</v>
      </c>
      <c r="F143" s="168">
        <f>IF('Crisis Indicator Data'!F140="x","x",IF(LOG('Crisis Indicator Data'!F140)&lt;F$4,0,IF(LOG('Crisis Indicator Data'!F140)&gt;F$3,5,ROUND(5-(F$3-LOG('Crisis Indicator Data'!F140))/(F$3-F$4)*5,1))))</f>
        <v>2.2000000000000002</v>
      </c>
      <c r="G143" s="165">
        <f>IF('Crisis Indicator Data'!F140="x","x",IF(LEN(E143)&gt;3,('Crisis Indicator Data'!F140/VLOOKUP('Impact of the crisis'!$C143,'Regional Crises'!$B$1:$R$66,4,FALSE)),'Crisis Indicator Data'!F140/VLOOKUP('Impact of the crisis'!$E143,'Country Indicator Data'!$B$4:$P$300,15,FALSE)))</f>
        <v>1.7725540025412961E-2</v>
      </c>
      <c r="H143" s="147">
        <f t="shared" si="52"/>
        <v>0</v>
      </c>
      <c r="I143" s="147">
        <f t="shared" si="53"/>
        <v>1.1000000000000001</v>
      </c>
      <c r="J143" s="147">
        <f>IF('Crisis Indicator Data'!G140="x","x",IF(LOG('Crisis Indicator Data'!G140)&lt;J$4,0,IF(LOG('Crisis Indicator Data'!G140)&gt;J$3,5,ROUND(5-(J$3-LOG('Crisis Indicator Data'!G140))/(J$3-J$4)*5,1))))</f>
        <v>0</v>
      </c>
      <c r="K143" s="165">
        <f>IF('Crisis Indicator Data'!G140="x","x",IF(LEN(E143)&gt;3,('Crisis Indicator Data'!G140/VLOOKUP('Impact of the crisis'!$C143,'Regional Crises'!$B$1:$R$66,5,FALSE)),'Crisis Indicator Data'!G140/VLOOKUP('Impact of the crisis'!$E143,'Country Indicator Data'!$B$4:$P$300,14,FALSE)))</f>
        <v>4.9633759702634742E-2</v>
      </c>
      <c r="L143" s="147">
        <f t="shared" si="54"/>
        <v>0.2</v>
      </c>
      <c r="M143" s="147">
        <f t="shared" si="55"/>
        <v>0.1</v>
      </c>
      <c r="N143" s="147">
        <f t="shared" si="56"/>
        <v>0.6</v>
      </c>
      <c r="O143" s="147">
        <f>IF('Crisis Indicator Data'!H140="x","x",IF('Crisis Indicator Data'!H140=0,0,IF(LOG('Crisis Indicator Data'!H140)&lt;O$4,0,IF(LOG('Crisis Indicator Data'!H140)&gt;O$3,5,ROUND(5-(O$3-LOG('Crisis Indicator Data'!H140))/(O$3-O$4)*5,1)))))</f>
        <v>2.2999999999999998</v>
      </c>
      <c r="P143" s="165">
        <f>IF('Crisis Indicator Data'!H140="x","x",'Crisis Indicator Data'!H140/'Crisis Indicator Data'!G140)</f>
        <v>0.84911894273127753</v>
      </c>
      <c r="Q143" s="147">
        <f t="shared" si="57"/>
        <v>4.2</v>
      </c>
      <c r="R143" s="147">
        <f t="shared" si="58"/>
        <v>3.25</v>
      </c>
      <c r="S143" s="147">
        <f>IF('Crisis Indicator Data'!I140="x","x",IF('Crisis Indicator Data'!I140=0,0,IF(LOG('Crisis Indicator Data'!I140)&lt;S$4,0,IF(LOG('Crisis Indicator Data'!I140)&gt;S$3,5,ROUND(5-(S$3-LOG('Crisis Indicator Data'!I140))/(S$3-S$4)*5,1)))))</f>
        <v>3.7</v>
      </c>
      <c r="T143" s="165">
        <f>IF('Crisis Indicator Data'!H140="x","x",IF('Crisis Indicator Data'!I140="x","x",'Crisis Indicator Data'!I140/'Crisis Indicator Data'!H140))</f>
        <v>0.52140077821011677</v>
      </c>
      <c r="U143" s="147">
        <f t="shared" si="59"/>
        <v>5</v>
      </c>
      <c r="V143" s="147">
        <f t="shared" si="60"/>
        <v>4.4000000000000004</v>
      </c>
      <c r="W143" s="147">
        <f>IF('Crisis Indicator Data'!L140="x","x",IF('Crisis Indicator Data'!L140=0,0,IF(LOG('Crisis Indicator Data'!L140)&lt;W$4,0,IF(LOG('Crisis Indicator Data'!L140)&gt;W$3,5,ROUND(5-(W$3-LOG('Crisis Indicator Data'!L140))/(W$3-W$4)*5,1)))))</f>
        <v>1.6</v>
      </c>
      <c r="X143" s="166">
        <f>IF(OR('Crisis Indicator Data'!L140="x",'Crisis Indicator Data'!H140="x"),"x",'Crisis Indicator Data'!L140/'Crisis Indicator Data'!H140)</f>
        <v>1.8158236057068743E-5</v>
      </c>
      <c r="Y143" s="147">
        <f t="shared" si="61"/>
        <v>0.9</v>
      </c>
      <c r="Z143" s="147">
        <f t="shared" si="62"/>
        <v>1.3</v>
      </c>
      <c r="AA143" s="147">
        <f t="shared" si="63"/>
        <v>3.2</v>
      </c>
      <c r="AB143" s="167">
        <f t="shared" si="64"/>
        <v>3.2</v>
      </c>
    </row>
    <row r="144" spans="1:28" x14ac:dyDescent="0.25">
      <c r="A144" s="175" t="str">
        <f>'Crisis Indicator Data'!A141</f>
        <v>CAR refugees in Chad</v>
      </c>
      <c r="B144" s="176" t="str">
        <f>'Crisis Indicator Data'!B141</f>
        <v>Displacement</v>
      </c>
      <c r="C144" s="176" t="str">
        <f>'Crisis Indicator Data'!C141</f>
        <v>TCD004</v>
      </c>
      <c r="D144" s="176" t="str">
        <f>'Crisis Indicator Data'!D141</f>
        <v>Chad</v>
      </c>
      <c r="E144" s="177" t="str">
        <f>'Crisis Indicator Data'!E141</f>
        <v>TCD</v>
      </c>
      <c r="F144" s="168">
        <f>IF('Crisis Indicator Data'!F141="x","x",IF(LOG('Crisis Indicator Data'!F141)&lt;F$4,0,IF(LOG('Crisis Indicator Data'!F141)&gt;F$3,5,ROUND(5-(F$3-LOG('Crisis Indicator Data'!F141))/(F$3-F$4)*5,1))))</f>
        <v>3.6</v>
      </c>
      <c r="G144" s="165">
        <f>IF('Crisis Indicator Data'!F141="x","x",IF(LEN(E144)&gt;3,('Crisis Indicator Data'!F141/VLOOKUP('Impact of the crisis'!$C144,'Regional Crises'!$B$1:$R$66,4,FALSE)),'Crisis Indicator Data'!F141/VLOOKUP('Impact of the crisis'!$E144,'Country Indicator Data'!$B$4:$P$300,15,FALSE)))</f>
        <v>0.11814247141041931</v>
      </c>
      <c r="H144" s="147">
        <f t="shared" si="52"/>
        <v>0.5</v>
      </c>
      <c r="I144" s="147">
        <f t="shared" si="53"/>
        <v>2.0499999999999998</v>
      </c>
      <c r="J144" s="147">
        <f>IF('Crisis Indicator Data'!G141="x","x",IF(LOG('Crisis Indicator Data'!G141)&lt;J$4,0,IF(LOG('Crisis Indicator Data'!G141)&gt;J$3,5,ROUND(5-(J$3-LOG('Crisis Indicator Data'!G141))/(J$3-J$4)*5,1))))</f>
        <v>1.8</v>
      </c>
      <c r="K144" s="165">
        <f>IF('Crisis Indicator Data'!G141="x","x",IF(LEN(E144)&gt;3,('Crisis Indicator Data'!G141/VLOOKUP('Impact of the crisis'!$C144,'Regional Crises'!$B$1:$R$66,5,FALSE)),'Crisis Indicator Data'!G141/VLOOKUP('Impact of the crisis'!$E144,'Country Indicator Data'!$B$4:$P$300,14,FALSE)))</f>
        <v>0.18853175904668198</v>
      </c>
      <c r="L144" s="147">
        <f t="shared" si="54"/>
        <v>0.9</v>
      </c>
      <c r="M144" s="147">
        <f t="shared" si="55"/>
        <v>1.35</v>
      </c>
      <c r="N144" s="147">
        <f t="shared" si="56"/>
        <v>1.7</v>
      </c>
      <c r="O144" s="147">
        <f>IF('Crisis Indicator Data'!H141="x","x",IF('Crisis Indicator Data'!H141=0,0,IF(LOG('Crisis Indicator Data'!H141)&lt;O$4,0,IF(LOG('Crisis Indicator Data'!H141)&gt;O$3,5,ROUND(5-(O$3-LOG('Crisis Indicator Data'!H141))/(O$3-O$4)*5,1)))))</f>
        <v>2.7</v>
      </c>
      <c r="P144" s="165">
        <f>IF('Crisis Indicator Data'!H141="x","x",'Crisis Indicator Data'!H141/'Crisis Indicator Data'!G141)</f>
        <v>0.36561322122354306</v>
      </c>
      <c r="Q144" s="147">
        <f t="shared" si="57"/>
        <v>1.8</v>
      </c>
      <c r="R144" s="147">
        <f t="shared" si="58"/>
        <v>2.25</v>
      </c>
      <c r="S144" s="147">
        <f>IF('Crisis Indicator Data'!I141="x","x",IF('Crisis Indicator Data'!I141=0,0,IF(LOG('Crisis Indicator Data'!I141)&lt;S$4,0,IF(LOG('Crisis Indicator Data'!I141)&gt;S$3,5,ROUND(5-(S$3-LOG('Crisis Indicator Data'!I141))/(S$3-S$4)*5,1)))))</f>
        <v>3</v>
      </c>
      <c r="T144" s="165">
        <f>IF('Crisis Indicator Data'!H141="x","x",IF('Crisis Indicator Data'!I141="x","x",'Crisis Indicator Data'!I141/'Crisis Indicator Data'!H141))</f>
        <v>0.10467882632831087</v>
      </c>
      <c r="U144" s="147">
        <f t="shared" si="59"/>
        <v>3.5</v>
      </c>
      <c r="V144" s="147">
        <f t="shared" si="60"/>
        <v>3.3</v>
      </c>
      <c r="W144" s="147">
        <f>IF('Crisis Indicator Data'!L141="x","x",IF('Crisis Indicator Data'!L141=0,0,IF(LOG('Crisis Indicator Data'!L141)&lt;W$4,0,IF(LOG('Crisis Indicator Data'!L141)&gt;W$3,5,ROUND(5-(W$3-LOG('Crisis Indicator Data'!L141))/(W$3-W$4)*5,1)))))</f>
        <v>2.7</v>
      </c>
      <c r="X144" s="166">
        <f>IF(OR('Crisis Indicator Data'!L141="x",'Crisis Indicator Data'!H141="x"),"x",'Crisis Indicator Data'!L141/'Crisis Indicator Data'!H141)</f>
        <v>6.1855670103092789E-5</v>
      </c>
      <c r="Y144" s="147">
        <f t="shared" si="61"/>
        <v>3.1</v>
      </c>
      <c r="Z144" s="147">
        <f t="shared" si="62"/>
        <v>2.9</v>
      </c>
      <c r="AA144" s="147">
        <f t="shared" si="63"/>
        <v>3.1</v>
      </c>
      <c r="AB144" s="167">
        <f t="shared" si="64"/>
        <v>2.7</v>
      </c>
    </row>
    <row r="145" spans="1:28" x14ac:dyDescent="0.25">
      <c r="A145" s="175" t="str">
        <f>'Crisis Indicator Data'!A142</f>
        <v>Darfur refugees in Chad</v>
      </c>
      <c r="B145" s="176" t="str">
        <f>'Crisis Indicator Data'!B142</f>
        <v>Displacement</v>
      </c>
      <c r="C145" s="176" t="str">
        <f>'Crisis Indicator Data'!C142</f>
        <v>TCD005</v>
      </c>
      <c r="D145" s="176" t="str">
        <f>'Crisis Indicator Data'!D142</f>
        <v>Chad</v>
      </c>
      <c r="E145" s="177" t="str">
        <f>'Crisis Indicator Data'!E142</f>
        <v>TCD</v>
      </c>
      <c r="F145" s="168">
        <f>IF('Crisis Indicator Data'!F142="x","x",IF(LOG('Crisis Indicator Data'!F142)&lt;F$4,0,IF(LOG('Crisis Indicator Data'!F142)&gt;F$3,5,ROUND(5-(F$3-LOG('Crisis Indicator Data'!F142))/(F$3-F$4)*5,1))))</f>
        <v>4.3</v>
      </c>
      <c r="G145" s="165">
        <f>IF('Crisis Indicator Data'!F142="x","x",IF(LEN(E145)&gt;3,('Crisis Indicator Data'!F142/VLOOKUP('Impact of the crisis'!$C145,'Regional Crises'!$B$1:$R$66,4,FALSE)),'Crisis Indicator Data'!F142/VLOOKUP('Impact of the crisis'!$E145,'Country Indicator Data'!$B$4:$P$300,15,FALSE)))</f>
        <v>0.29709021601016516</v>
      </c>
      <c r="H145" s="147">
        <f t="shared" si="52"/>
        <v>1.4</v>
      </c>
      <c r="I145" s="147">
        <f t="shared" si="53"/>
        <v>2.8499999999999996</v>
      </c>
      <c r="J145" s="147">
        <f>IF('Crisis Indicator Data'!G142="x","x",IF(LOG('Crisis Indicator Data'!G142)&lt;J$4,0,IF(LOG('Crisis Indicator Data'!G142)&gt;J$3,5,ROUND(5-(J$3-LOG('Crisis Indicator Data'!G142))/(J$3-J$4)*5,1))))</f>
        <v>1.3</v>
      </c>
      <c r="K145" s="165">
        <f>IF('Crisis Indicator Data'!G142="x","x",IF(LEN(E145)&gt;3,('Crisis Indicator Data'!G142/VLOOKUP('Impact of the crisis'!$C145,'Regional Crises'!$B$1:$R$66,5,FALSE)),'Crisis Indicator Data'!G142/VLOOKUP('Impact of the crisis'!$E145,'Country Indicator Data'!$B$4:$P$300,14,FALSE)))</f>
        <v>0.13714879195364602</v>
      </c>
      <c r="L145" s="147">
        <f t="shared" si="54"/>
        <v>0.6</v>
      </c>
      <c r="M145" s="147">
        <f t="shared" si="55"/>
        <v>0.95</v>
      </c>
      <c r="N145" s="147">
        <f t="shared" si="56"/>
        <v>2</v>
      </c>
      <c r="O145" s="147">
        <f>IF('Crisis Indicator Data'!H142="x","x",IF('Crisis Indicator Data'!H142=0,0,IF(LOG('Crisis Indicator Data'!H142)&lt;O$4,0,IF(LOG('Crisis Indicator Data'!H142)&gt;O$3,5,ROUND(5-(O$3-LOG('Crisis Indicator Data'!H142))/(O$3-O$4)*5,1)))))</f>
        <v>2.8</v>
      </c>
      <c r="P145" s="165">
        <f>IF('Crisis Indicator Data'!H142="x","x",'Crisis Indicator Data'!H142/'Crisis Indicator Data'!G142)</f>
        <v>0.5715424471901156</v>
      </c>
      <c r="Q145" s="147">
        <f t="shared" si="57"/>
        <v>2.8</v>
      </c>
      <c r="R145" s="147">
        <f t="shared" si="58"/>
        <v>2.8</v>
      </c>
      <c r="S145" s="147">
        <f>IF('Crisis Indicator Data'!I142="x","x",IF('Crisis Indicator Data'!I142=0,0,IF(LOG('Crisis Indicator Data'!I142)&lt;S$4,0,IF(LOG('Crisis Indicator Data'!I142)&gt;S$3,5,ROUND(5-(S$3-LOG('Crisis Indicator Data'!I142))/(S$3-S$4)*5,1)))))</f>
        <v>4</v>
      </c>
      <c r="T145" s="165">
        <f>IF('Crisis Indicator Data'!H142="x","x",IF('Crisis Indicator Data'!I142="x","x",'Crisis Indicator Data'!I142/'Crisis Indicator Data'!H142))</f>
        <v>0.41352859135285913</v>
      </c>
      <c r="U145" s="147">
        <f t="shared" si="59"/>
        <v>5</v>
      </c>
      <c r="V145" s="147">
        <f t="shared" si="60"/>
        <v>4.5</v>
      </c>
      <c r="W145" s="147">
        <f>IF('Crisis Indicator Data'!L142="x","x",IF('Crisis Indicator Data'!L142=0,0,IF(LOG('Crisis Indicator Data'!L142)&lt;W$4,0,IF(LOG('Crisis Indicator Data'!L142)&gt;W$3,5,ROUND(5-(W$3-LOG('Crisis Indicator Data'!L142))/(W$3-W$4)*5,1)))))</f>
        <v>1</v>
      </c>
      <c r="X145" s="166">
        <f>IF(OR('Crisis Indicator Data'!L142="x",'Crisis Indicator Data'!H142="x"),"x",'Crisis Indicator Data'!L142/'Crisis Indicator Data'!H142)</f>
        <v>3.486750348675035E-6</v>
      </c>
      <c r="Y145" s="147">
        <f t="shared" si="61"/>
        <v>0.2</v>
      </c>
      <c r="Z145" s="147">
        <f t="shared" si="62"/>
        <v>0.6</v>
      </c>
      <c r="AA145" s="147">
        <f t="shared" si="63"/>
        <v>3.1</v>
      </c>
      <c r="AB145" s="167">
        <f t="shared" si="64"/>
        <v>3</v>
      </c>
    </row>
    <row r="146" spans="1:28" x14ac:dyDescent="0.25">
      <c r="A146" s="175" t="str">
        <f>'Crisis Indicator Data'!A143</f>
        <v>Multiple situations in Thailand</v>
      </c>
      <c r="B146" s="176" t="str">
        <f>'Crisis Indicator Data'!B143</f>
        <v>Conflict,Displacement</v>
      </c>
      <c r="C146" s="176" t="str">
        <f>'Crisis Indicator Data'!C143</f>
        <v>THA001</v>
      </c>
      <c r="D146" s="176" t="str">
        <f>'Crisis Indicator Data'!D143</f>
        <v>Thailand</v>
      </c>
      <c r="E146" s="177" t="str">
        <f>'Crisis Indicator Data'!E143</f>
        <v>THA</v>
      </c>
      <c r="F146" s="168">
        <f>IF('Crisis Indicator Data'!F143="x","x",IF(LOG('Crisis Indicator Data'!F143)&lt;F$4,0,IF(LOG('Crisis Indicator Data'!F143)&gt;F$3,5,ROUND(5-(F$3-LOG('Crisis Indicator Data'!F143))/(F$3-F$4)*5,1))))</f>
        <v>2.5</v>
      </c>
      <c r="G146" s="165">
        <f>IF('Crisis Indicator Data'!F143="x","x",IF(LEN(E146)&gt;3,('Crisis Indicator Data'!F143/VLOOKUP('Impact of the crisis'!$C146,'Regional Crises'!$B$1:$R$66,4,FALSE)),'Crisis Indicator Data'!F143/VLOOKUP('Impact of the crisis'!$E146,'Country Indicator Data'!$B$4:$P$300,15,FALSE)))</f>
        <v>5.9390475444811998E-2</v>
      </c>
      <c r="H146" s="147">
        <f t="shared" si="52"/>
        <v>0.2</v>
      </c>
      <c r="I146" s="147">
        <f t="shared" si="53"/>
        <v>1.35</v>
      </c>
      <c r="J146" s="147">
        <f>IF('Crisis Indicator Data'!G143="x","x",IF(LOG('Crisis Indicator Data'!G143)&lt;J$4,0,IF(LOG('Crisis Indicator Data'!G143)&gt;J$3,5,ROUND(5-(J$3-LOG('Crisis Indicator Data'!G143))/(J$3-J$4)*5,1))))</f>
        <v>1.9</v>
      </c>
      <c r="K146" s="165">
        <f>IF('Crisis Indicator Data'!G143="x","x",IF(LEN(E146)&gt;3,('Crisis Indicator Data'!G143/VLOOKUP('Impact of the crisis'!$C146,'Regional Crises'!$B$1:$R$66,5,FALSE)),'Crisis Indicator Data'!G143/VLOOKUP('Impact of the crisis'!$E146,'Country Indicator Data'!$B$4:$P$300,14,FALSE)))</f>
        <v>5.9488399762046403E-2</v>
      </c>
      <c r="L146" s="147">
        <f t="shared" si="54"/>
        <v>0.2</v>
      </c>
      <c r="M146" s="147">
        <f t="shared" si="55"/>
        <v>1.05</v>
      </c>
      <c r="N146" s="147">
        <f t="shared" si="56"/>
        <v>1.2</v>
      </c>
      <c r="O146" s="147">
        <f>IF('Crisis Indicator Data'!H143="x","x",IF('Crisis Indicator Data'!H143=0,0,IF(LOG('Crisis Indicator Data'!H143)&lt;O$4,0,IF(LOG('Crisis Indicator Data'!H143)&gt;O$3,5,ROUND(5-(O$3-LOG('Crisis Indicator Data'!H143))/(O$3-O$4)*5,1)))))</f>
        <v>0.8</v>
      </c>
      <c r="P146" s="165">
        <f>IF('Crisis Indicator Data'!H143="x","x",'Crisis Indicator Data'!H143/'Crisis Indicator Data'!G143)</f>
        <v>2.394736842105263E-2</v>
      </c>
      <c r="Q146" s="147">
        <f t="shared" si="57"/>
        <v>0.1</v>
      </c>
      <c r="R146" s="147">
        <f t="shared" si="58"/>
        <v>0.45</v>
      </c>
      <c r="S146" s="147">
        <f>IF('Crisis Indicator Data'!I143="x","x",IF('Crisis Indicator Data'!I143=0,0,IF(LOG('Crisis Indicator Data'!I143)&lt;S$4,0,IF(LOG('Crisis Indicator Data'!I143)&gt;S$3,5,ROUND(5-(S$3-LOG('Crisis Indicator Data'!I143))/(S$3-S$4)*5,1)))))</f>
        <v>2.8</v>
      </c>
      <c r="T146" s="165">
        <f>IF('Crisis Indicator Data'!H143="x","x",IF('Crisis Indicator Data'!I143="x","x",'Crisis Indicator Data'!I143/'Crisis Indicator Data'!H143))</f>
        <v>1</v>
      </c>
      <c r="U146" s="147">
        <f t="shared" si="59"/>
        <v>5</v>
      </c>
      <c r="V146" s="147">
        <f t="shared" si="60"/>
        <v>3.9</v>
      </c>
      <c r="W146" s="147">
        <f>IF('Crisis Indicator Data'!L143="x","x",IF('Crisis Indicator Data'!L143=0,0,IF(LOG('Crisis Indicator Data'!L143)&lt;W$4,0,IF(LOG('Crisis Indicator Data'!L143)&gt;W$3,5,ROUND(5-(W$3-LOG('Crisis Indicator Data'!L143))/(W$3-W$4)*5,1)))))</f>
        <v>1.9</v>
      </c>
      <c r="X146" s="166">
        <f>IF(OR('Crisis Indicator Data'!L143="x",'Crisis Indicator Data'!H143="x"),"x",'Crisis Indicator Data'!L143/'Crisis Indicator Data'!H143)</f>
        <v>2.5274725274725276E-4</v>
      </c>
      <c r="Y146" s="147">
        <f t="shared" si="61"/>
        <v>5</v>
      </c>
      <c r="Z146" s="147">
        <f t="shared" si="62"/>
        <v>3.5</v>
      </c>
      <c r="AA146" s="147">
        <f t="shared" si="63"/>
        <v>3.7</v>
      </c>
      <c r="AB146" s="167">
        <f t="shared" si="64"/>
        <v>2.4</v>
      </c>
    </row>
    <row r="147" spans="1:28" x14ac:dyDescent="0.25">
      <c r="A147" s="175" t="str">
        <f>'Crisis Indicator Data'!A144</f>
        <v xml:space="preserve">Conflict in southern Thailand </v>
      </c>
      <c r="B147" s="176" t="str">
        <f>'Crisis Indicator Data'!B144</f>
        <v>Conflict</v>
      </c>
      <c r="C147" s="176" t="str">
        <f>'Crisis Indicator Data'!C144</f>
        <v>THA002</v>
      </c>
      <c r="D147" s="176" t="str">
        <f>'Crisis Indicator Data'!D144</f>
        <v>Thailand</v>
      </c>
      <c r="E147" s="177" t="str">
        <f>'Crisis Indicator Data'!E144</f>
        <v>THA</v>
      </c>
      <c r="F147" s="168">
        <f>IF('Crisis Indicator Data'!F144="x","x",IF(LOG('Crisis Indicator Data'!F144)&lt;F$4,0,IF(LOG('Crisis Indicator Data'!F144)&gt;F$3,5,ROUND(5-(F$3-LOG('Crisis Indicator Data'!F144))/(F$3-F$4)*5,1))))</f>
        <v>2.1</v>
      </c>
      <c r="G147" s="165">
        <f>IF('Crisis Indicator Data'!F144="x","x",IF(LEN(E147)&gt;3,('Crisis Indicator Data'!F144/VLOOKUP('Impact of the crisis'!$C147,'Regional Crises'!$B$1:$R$66,4,FALSE)),'Crisis Indicator Data'!F144/VLOOKUP('Impact of the crisis'!$E147,'Country Indicator Data'!$B$4:$P$300,15,FALSE)))</f>
        <v>3.5878564857405704E-2</v>
      </c>
      <c r="H147" s="147">
        <f t="shared" si="52"/>
        <v>0.1</v>
      </c>
      <c r="I147" s="147">
        <f t="shared" si="53"/>
        <v>1.1000000000000001</v>
      </c>
      <c r="J147" s="147">
        <f>IF('Crisis Indicator Data'!G144="x","x",IF(LOG('Crisis Indicator Data'!G144)&lt;J$4,0,IF(LOG('Crisis Indicator Data'!G144)&gt;J$3,5,ROUND(5-(J$3-LOG('Crisis Indicator Data'!G144))/(J$3-J$4)*5,1))))</f>
        <v>1.8</v>
      </c>
      <c r="K147" s="165">
        <f>IF('Crisis Indicator Data'!G144="x","x",IF(LEN(E147)&gt;3,('Crisis Indicator Data'!G144/VLOOKUP('Impact of the crisis'!$C147,'Regional Crises'!$B$1:$R$66,5,FALSE)),'Crisis Indicator Data'!G144/VLOOKUP('Impact of the crisis'!$E147,'Country Indicator Data'!$B$4:$P$300,14,FALSE)))</f>
        <v>5.4134443783462223E-2</v>
      </c>
      <c r="L147" s="147">
        <f t="shared" si="54"/>
        <v>0.2</v>
      </c>
      <c r="M147" s="147">
        <f t="shared" si="55"/>
        <v>1</v>
      </c>
      <c r="N147" s="147">
        <f t="shared" si="56"/>
        <v>1.1000000000000001</v>
      </c>
      <c r="O147" s="147" t="str">
        <f>IF('Crisis Indicator Data'!H144="x","x",IF('Crisis Indicator Data'!H144=0,0,IF(LOG('Crisis Indicator Data'!H144)&lt;O$4,0,IF(LOG('Crisis Indicator Data'!H144)&gt;O$3,5,ROUND(5-(O$3-LOG('Crisis Indicator Data'!H144))/(O$3-O$4)*5,1)))))</f>
        <v>x</v>
      </c>
      <c r="P147" s="165" t="str">
        <f>IF('Crisis Indicator Data'!H144="x","x",'Crisis Indicator Data'!H144/'Crisis Indicator Data'!G144)</f>
        <v>x</v>
      </c>
      <c r="Q147" s="147" t="str">
        <f t="shared" si="57"/>
        <v>x</v>
      </c>
      <c r="R147" s="147" t="str">
        <f t="shared" si="58"/>
        <v>x</v>
      </c>
      <c r="S147" s="147" t="str">
        <f>IF('Crisis Indicator Data'!I144="x","x",IF('Crisis Indicator Data'!I144=0,0,IF(LOG('Crisis Indicator Data'!I144)&lt;S$4,0,IF(LOG('Crisis Indicator Data'!I144)&gt;S$3,5,ROUND(5-(S$3-LOG('Crisis Indicator Data'!I144))/(S$3-S$4)*5,1)))))</f>
        <v>x</v>
      </c>
      <c r="T147" s="165" t="str">
        <f>IF('Crisis Indicator Data'!H144="x","x",IF('Crisis Indicator Data'!I144="x","x",'Crisis Indicator Data'!I144/'Crisis Indicator Data'!H144))</f>
        <v>x</v>
      </c>
      <c r="U147" s="147" t="str">
        <f t="shared" si="59"/>
        <v>x</v>
      </c>
      <c r="V147" s="147" t="str">
        <f t="shared" si="60"/>
        <v>x</v>
      </c>
      <c r="W147" s="147">
        <f>IF('Crisis Indicator Data'!L144="x","x",IF('Crisis Indicator Data'!L144=0,0,IF(LOG('Crisis Indicator Data'!L144)&lt;W$4,0,IF(LOG('Crisis Indicator Data'!L144)&gt;W$3,5,ROUND(5-(W$3-LOG('Crisis Indicator Data'!L144))/(W$3-W$4)*5,1)))))</f>
        <v>1.9</v>
      </c>
      <c r="X147" s="166" t="str">
        <f>IF(OR('Crisis Indicator Data'!L144="x",'Crisis Indicator Data'!H144="x"),"x",'Crisis Indicator Data'!L144/'Crisis Indicator Data'!H144)</f>
        <v>x</v>
      </c>
      <c r="Y147" s="147" t="str">
        <f t="shared" si="61"/>
        <v>x</v>
      </c>
      <c r="Z147" s="147">
        <f t="shared" si="62"/>
        <v>1.9</v>
      </c>
      <c r="AA147" s="147">
        <f t="shared" si="63"/>
        <v>1.9</v>
      </c>
      <c r="AB147" s="167">
        <f t="shared" si="64"/>
        <v>1.9</v>
      </c>
    </row>
    <row r="148" spans="1:28" x14ac:dyDescent="0.25">
      <c r="A148" s="175" t="str">
        <f>'Crisis Indicator Data'!A145</f>
        <v>Myanmar refugees in Thailand</v>
      </c>
      <c r="B148" s="176" t="str">
        <f>'Crisis Indicator Data'!B145</f>
        <v>Conflict</v>
      </c>
      <c r="C148" s="176" t="str">
        <f>'Crisis Indicator Data'!C145</f>
        <v>THA003</v>
      </c>
      <c r="D148" s="176" t="str">
        <f>'Crisis Indicator Data'!D145</f>
        <v>Thailand</v>
      </c>
      <c r="E148" s="177" t="str">
        <f>'Crisis Indicator Data'!E145</f>
        <v>THA</v>
      </c>
      <c r="F148" s="168">
        <f>IF('Crisis Indicator Data'!F145="x","x",IF(LOG('Crisis Indicator Data'!F145)&lt;F$4,0,IF(LOG('Crisis Indicator Data'!F145)&gt;F$3,5,ROUND(5-(F$3-LOG('Crisis Indicator Data'!F145))/(F$3-F$4)*5,1))))</f>
        <v>1.8</v>
      </c>
      <c r="G148" s="165">
        <f>IF('Crisis Indicator Data'!F145="x","x",IF(LEN(E148)&gt;3,('Crisis Indicator Data'!F145/VLOOKUP('Impact of the crisis'!$C148,'Regional Crises'!$B$1:$R$66,4,FALSE)),'Crisis Indicator Data'!F145/VLOOKUP('Impact of the crisis'!$E148,'Country Indicator Data'!$B$4:$P$300,15,FALSE)))</f>
        <v>2.3511910587406291E-2</v>
      </c>
      <c r="H148" s="147">
        <f t="shared" si="52"/>
        <v>0</v>
      </c>
      <c r="I148" s="147">
        <f t="shared" si="53"/>
        <v>0.9</v>
      </c>
      <c r="J148" s="147">
        <f>IF('Crisis Indicator Data'!G145="x","x",IF(LOG('Crisis Indicator Data'!G145)&lt;J$4,0,IF(LOG('Crisis Indicator Data'!G145)&gt;J$3,5,ROUND(5-(J$3-LOG('Crisis Indicator Data'!G145))/(J$3-J$4)*5,1))))</f>
        <v>0</v>
      </c>
      <c r="K148" s="165">
        <f>IF('Crisis Indicator Data'!G145="x","x",IF(LEN(E148)&gt;3,('Crisis Indicator Data'!G145/VLOOKUP('Impact of the crisis'!$C148,'Regional Crises'!$B$1:$R$66,5,FALSE)),'Crisis Indicator Data'!G145/VLOOKUP('Impact of the crisis'!$E148,'Country Indicator Data'!$B$4:$P$300,14,FALSE)))</f>
        <v>5.353955978584176E-3</v>
      </c>
      <c r="L148" s="147">
        <f t="shared" si="54"/>
        <v>0</v>
      </c>
      <c r="M148" s="147">
        <f t="shared" si="55"/>
        <v>0</v>
      </c>
      <c r="N148" s="147">
        <f t="shared" si="56"/>
        <v>0.5</v>
      </c>
      <c r="O148" s="147">
        <f>IF('Crisis Indicator Data'!H145="x","x",IF('Crisis Indicator Data'!H145=0,0,IF(LOG('Crisis Indicator Data'!H145)&lt;O$4,0,IF(LOG('Crisis Indicator Data'!H145)&gt;O$3,5,ROUND(5-(O$3-LOG('Crisis Indicator Data'!H145))/(O$3-O$4)*5,1)))))</f>
        <v>0.8</v>
      </c>
      <c r="P148" s="165">
        <f>IF('Crisis Indicator Data'!H145="x","x",'Crisis Indicator Data'!H145/'Crisis Indicator Data'!G145)</f>
        <v>0.26608187134502925</v>
      </c>
      <c r="Q148" s="147">
        <f t="shared" si="57"/>
        <v>1.3</v>
      </c>
      <c r="R148" s="147">
        <f t="shared" si="58"/>
        <v>1.05</v>
      </c>
      <c r="S148" s="147">
        <f>IF('Crisis Indicator Data'!I145="x","x",IF('Crisis Indicator Data'!I145=0,0,IF(LOG('Crisis Indicator Data'!I145)&lt;S$4,0,IF(LOG('Crisis Indicator Data'!I145)&gt;S$3,5,ROUND(5-(S$3-LOG('Crisis Indicator Data'!I145))/(S$3-S$4)*5,1)))))</f>
        <v>2.8</v>
      </c>
      <c r="T148" s="165">
        <f>IF('Crisis Indicator Data'!H145="x","x",IF('Crisis Indicator Data'!I145="x","x",'Crisis Indicator Data'!I145/'Crisis Indicator Data'!H145))</f>
        <v>1</v>
      </c>
      <c r="U148" s="147">
        <f t="shared" si="59"/>
        <v>5</v>
      </c>
      <c r="V148" s="147">
        <f t="shared" si="60"/>
        <v>3.9</v>
      </c>
      <c r="W148" s="147">
        <f>IF('Crisis Indicator Data'!L145="x","x",IF('Crisis Indicator Data'!L145=0,0,IF(LOG('Crisis Indicator Data'!L145)&lt;W$4,0,IF(LOG('Crisis Indicator Data'!L145)&gt;W$3,5,ROUND(5-(W$3-LOG('Crisis Indicator Data'!L145))/(W$3-W$4)*5,1)))))</f>
        <v>0</v>
      </c>
      <c r="X148" s="166">
        <f>IF(OR('Crisis Indicator Data'!L145="x",'Crisis Indicator Data'!H145="x"),"x",'Crisis Indicator Data'!L145/'Crisis Indicator Data'!H145)</f>
        <v>0</v>
      </c>
      <c r="Y148" s="147">
        <f t="shared" si="61"/>
        <v>0</v>
      </c>
      <c r="Z148" s="147">
        <f t="shared" si="62"/>
        <v>0</v>
      </c>
      <c r="AA148" s="147">
        <f t="shared" si="63"/>
        <v>2.4</v>
      </c>
      <c r="AB148" s="167">
        <f t="shared" si="64"/>
        <v>1.8</v>
      </c>
    </row>
    <row r="149" spans="1:28" x14ac:dyDescent="0.25">
      <c r="A149" s="175" t="str">
        <f>'Crisis Indicator Data'!A146</f>
        <v>Venezuelan refugees in Trinidad and Tobago</v>
      </c>
      <c r="B149" s="176" t="str">
        <f>'Crisis Indicator Data'!B146</f>
        <v>Displacement</v>
      </c>
      <c r="C149" s="176" t="str">
        <f>'Crisis Indicator Data'!C146</f>
        <v>TTO002</v>
      </c>
      <c r="D149" s="176" t="str">
        <f>'Crisis Indicator Data'!D146</f>
        <v>Trinidad and Tobago</v>
      </c>
      <c r="E149" s="177" t="str">
        <f>'Crisis Indicator Data'!E146</f>
        <v>TTO</v>
      </c>
      <c r="F149" s="168">
        <f>IF('Crisis Indicator Data'!F146="x","x",IF(LOG('Crisis Indicator Data'!F146)&lt;F$4,0,IF(LOG('Crisis Indicator Data'!F146)&gt;F$3,5,ROUND(5-(F$3-LOG('Crisis Indicator Data'!F146))/(F$3-F$4)*5,1))))</f>
        <v>1.2</v>
      </c>
      <c r="G149" s="165">
        <f>IF('Crisis Indicator Data'!F146="x","x",IF(LEN(E149)&gt;3,('Crisis Indicator Data'!F146/VLOOKUP('Impact of the crisis'!$C149,'Regional Crises'!$B$1:$R$66,4,FALSE)),'Crisis Indicator Data'!F146/VLOOKUP('Impact of the crisis'!$E149,'Country Indicator Data'!$B$4:$P$300,15,FALSE)))</f>
        <v>1</v>
      </c>
      <c r="H149" s="147">
        <f t="shared" si="52"/>
        <v>5</v>
      </c>
      <c r="I149" s="147">
        <f t="shared" si="53"/>
        <v>3.1</v>
      </c>
      <c r="J149" s="147">
        <f>IF('Crisis Indicator Data'!G146="x","x",IF(LOG('Crisis Indicator Data'!G146)&lt;J$4,0,IF(LOG('Crisis Indicator Data'!G146)&gt;J$3,5,ROUND(5-(J$3-LOG('Crisis Indicator Data'!G146))/(J$3-J$4)*5,1))))</f>
        <v>0.6</v>
      </c>
      <c r="K149" s="165">
        <f>IF('Crisis Indicator Data'!G146="x","x",IF(LEN(E149)&gt;3,('Crisis Indicator Data'!G146/VLOOKUP('Impact of the crisis'!$C149,'Regional Crises'!$B$1:$R$66,5,FALSE)),'Crisis Indicator Data'!G146/VLOOKUP('Impact of the crisis'!$E149,'Country Indicator Data'!$B$4:$P$300,14,FALSE)))</f>
        <v>1</v>
      </c>
      <c r="L149" s="147">
        <f t="shared" si="54"/>
        <v>5</v>
      </c>
      <c r="M149" s="147">
        <f t="shared" si="55"/>
        <v>2.8</v>
      </c>
      <c r="N149" s="147">
        <f t="shared" si="56"/>
        <v>3</v>
      </c>
      <c r="O149" s="147">
        <f>IF('Crisis Indicator Data'!H146="x","x",IF('Crisis Indicator Data'!H146=0,0,IF(LOG('Crisis Indicator Data'!H146)&lt;O$4,0,IF(LOG('Crisis Indicator Data'!H146)&gt;O$3,5,ROUND(5-(O$3-LOG('Crisis Indicator Data'!H146))/(O$3-O$4)*5,1)))))</f>
        <v>1.4</v>
      </c>
      <c r="P149" s="165">
        <f>IF('Crisis Indicator Data'!H146="x","x",'Crisis Indicator Data'!H146/'Crisis Indicator Data'!G146)</f>
        <v>0.13847158719790986</v>
      </c>
      <c r="Q149" s="147">
        <f t="shared" si="57"/>
        <v>0.6</v>
      </c>
      <c r="R149" s="147">
        <f t="shared" si="58"/>
        <v>1</v>
      </c>
      <c r="S149" s="147">
        <f>IF('Crisis Indicator Data'!I146="x","x",IF('Crisis Indicator Data'!I146=0,0,IF(LOG('Crisis Indicator Data'!I146)&lt;S$4,0,IF(LOG('Crisis Indicator Data'!I146)&gt;S$3,5,ROUND(5-(S$3-LOG('Crisis Indicator Data'!I146))/(S$3-S$4)*5,1)))))</f>
        <v>2.2000000000000002</v>
      </c>
      <c r="T149" s="165">
        <f>IF('Crisis Indicator Data'!H146="x","x",IF('Crisis Indicator Data'!I146="x","x",'Crisis Indicator Data'!I146/'Crisis Indicator Data'!H146))</f>
        <v>0.1650943396226415</v>
      </c>
      <c r="U149" s="147">
        <f t="shared" si="59"/>
        <v>5</v>
      </c>
      <c r="V149" s="147">
        <f t="shared" si="60"/>
        <v>3.6</v>
      </c>
      <c r="W149" s="147">
        <f>IF('Crisis Indicator Data'!L146="x","x",IF('Crisis Indicator Data'!L146=0,0,IF(LOG('Crisis Indicator Data'!L146)&lt;W$4,0,IF(LOG('Crisis Indicator Data'!L146)&gt;W$3,5,ROUND(5-(W$3-LOG('Crisis Indicator Data'!L146))/(W$3-W$4)*5,1)))))</f>
        <v>3.7</v>
      </c>
      <c r="X149" s="166">
        <f>IF(OR('Crisis Indicator Data'!L146="x",'Crisis Indicator Data'!H146="x"),"x",'Crisis Indicator Data'!L146/'Crisis Indicator Data'!H146)</f>
        <v>1.7264150943396227E-3</v>
      </c>
      <c r="Y149" s="147">
        <f t="shared" si="61"/>
        <v>5</v>
      </c>
      <c r="Z149" s="147">
        <f t="shared" si="62"/>
        <v>4.4000000000000004</v>
      </c>
      <c r="AA149" s="147">
        <f t="shared" si="63"/>
        <v>4</v>
      </c>
      <c r="AB149" s="167">
        <f t="shared" si="64"/>
        <v>2.8</v>
      </c>
    </row>
    <row r="150" spans="1:28" x14ac:dyDescent="0.25">
      <c r="A150" s="175" t="str">
        <f>'Crisis Indicator Data'!A147</f>
        <v>Mixed migration flows in Tunisia</v>
      </c>
      <c r="B150" s="176" t="str">
        <f>'Crisis Indicator Data'!B147</f>
        <v>Displacement</v>
      </c>
      <c r="C150" s="176" t="str">
        <f>'Crisis Indicator Data'!C147</f>
        <v>TUN002</v>
      </c>
      <c r="D150" s="176" t="str">
        <f>'Crisis Indicator Data'!D147</f>
        <v>Tunisia</v>
      </c>
      <c r="E150" s="177" t="str">
        <f>'Crisis Indicator Data'!E147</f>
        <v>TUN</v>
      </c>
      <c r="F150" s="168">
        <f>IF('Crisis Indicator Data'!F147="x","x",IF(LOG('Crisis Indicator Data'!F147)&lt;F$4,0,IF(LOG('Crisis Indicator Data'!F147)&gt;F$3,5,ROUND(5-(F$3-LOG('Crisis Indicator Data'!F147))/(F$3-F$4)*5,1))))</f>
        <v>3.7</v>
      </c>
      <c r="G150" s="165">
        <f>IF('Crisis Indicator Data'!F147="x","x",IF(LEN(E150)&gt;3,('Crisis Indicator Data'!F147/VLOOKUP('Impact of the crisis'!$C150,'Regional Crises'!$B$1:$R$66,4,FALSE)),'Crisis Indicator Data'!F147/VLOOKUP('Impact of the crisis'!$E150,'Country Indicator Data'!$B$4:$P$300,15,FALSE)))</f>
        <v>1.0531024716786819</v>
      </c>
      <c r="H150" s="147">
        <f t="shared" si="52"/>
        <v>5</v>
      </c>
      <c r="I150" s="147">
        <f t="shared" si="53"/>
        <v>4.3499999999999996</v>
      </c>
      <c r="J150" s="147">
        <f>IF('Crisis Indicator Data'!G147="x","x",IF(LOG('Crisis Indicator Data'!G147)&lt;J$4,0,IF(LOG('Crisis Indicator Data'!G147)&gt;J$3,5,ROUND(5-(J$3-LOG('Crisis Indicator Data'!G147))/(J$3-J$4)*5,1))))</f>
        <v>3.7</v>
      </c>
      <c r="K150" s="165">
        <f>IF('Crisis Indicator Data'!G147="x","x",IF(LEN(E150)&gt;3,('Crisis Indicator Data'!G147/VLOOKUP('Impact of the crisis'!$C150,'Regional Crises'!$B$1:$R$66,5,FALSE)),'Crisis Indicator Data'!G147/VLOOKUP('Impact of the crisis'!$E150,'Country Indicator Data'!$B$4:$P$300,14,FALSE)))</f>
        <v>1</v>
      </c>
      <c r="L150" s="147">
        <f t="shared" si="54"/>
        <v>5</v>
      </c>
      <c r="M150" s="147">
        <f t="shared" si="55"/>
        <v>4.3499999999999996</v>
      </c>
      <c r="N150" s="147">
        <f t="shared" si="56"/>
        <v>4.4000000000000004</v>
      </c>
      <c r="O150" s="147">
        <f>IF('Crisis Indicator Data'!H147="x","x",IF('Crisis Indicator Data'!H147=0,0,IF(LOG('Crisis Indicator Data'!H147)&lt;O$4,0,IF(LOG('Crisis Indicator Data'!H147)&gt;O$3,5,ROUND(5-(O$3-LOG('Crisis Indicator Data'!H147))/(O$3-O$4)*5,1)))))</f>
        <v>0</v>
      </c>
      <c r="P150" s="165">
        <f>IF('Crisis Indicator Data'!H147="x","x",'Crisis Indicator Data'!H147/'Crisis Indicator Data'!G147)</f>
        <v>8.8339222614840988E-4</v>
      </c>
      <c r="Q150" s="147">
        <f t="shared" si="57"/>
        <v>0</v>
      </c>
      <c r="R150" s="147">
        <f t="shared" si="58"/>
        <v>0</v>
      </c>
      <c r="S150" s="147">
        <f>IF('Crisis Indicator Data'!I147="x","x",IF('Crisis Indicator Data'!I147=0,0,IF(LOG('Crisis Indicator Data'!I147)&lt;S$4,0,IF(LOG('Crisis Indicator Data'!I147)&gt;S$3,5,ROUND(5-(S$3-LOG('Crisis Indicator Data'!I147))/(S$3-S$4)*5,1)))))</f>
        <v>1.5</v>
      </c>
      <c r="T150" s="165">
        <f>IF('Crisis Indicator Data'!H147="x","x",IF('Crisis Indicator Data'!I147="x","x",'Crisis Indicator Data'!I147/'Crisis Indicator Data'!H147))</f>
        <v>1</v>
      </c>
      <c r="U150" s="147">
        <f t="shared" si="59"/>
        <v>5</v>
      </c>
      <c r="V150" s="147">
        <f t="shared" si="60"/>
        <v>3.3</v>
      </c>
      <c r="W150" s="147">
        <f>IF('Crisis Indicator Data'!L147="x","x",IF('Crisis Indicator Data'!L147=0,0,IF(LOG('Crisis Indicator Data'!L147)&lt;W$4,0,IF(LOG('Crisis Indicator Data'!L147)&gt;W$3,5,ROUND(5-(W$3-LOG('Crisis Indicator Data'!L147))/(W$3-W$4)*5,1)))))</f>
        <v>4.5999999999999996</v>
      </c>
      <c r="X150" s="166">
        <f>IF(OR('Crisis Indicator Data'!L147="x",'Crisis Indicator Data'!H147="x"),"x",'Crisis Indicator Data'!L147/'Crisis Indicator Data'!H147)</f>
        <v>0.157</v>
      </c>
      <c r="Y150" s="147">
        <f t="shared" si="61"/>
        <v>5</v>
      </c>
      <c r="Z150" s="147">
        <f t="shared" si="62"/>
        <v>4.8</v>
      </c>
      <c r="AA150" s="147">
        <f t="shared" si="63"/>
        <v>4.2</v>
      </c>
      <c r="AB150" s="167">
        <f t="shared" si="64"/>
        <v>2.7</v>
      </c>
    </row>
    <row r="151" spans="1:28" x14ac:dyDescent="0.25">
      <c r="A151" s="175" t="str">
        <f>'Crisis Indicator Data'!A148</f>
        <v>Complex situation in Türkiye</v>
      </c>
      <c r="B151" s="176" t="str">
        <f>'Crisis Indicator Data'!B148</f>
        <v>Displacement,Conflict</v>
      </c>
      <c r="C151" s="176" t="str">
        <f>'Crisis Indicator Data'!C148</f>
        <v>TUR001</v>
      </c>
      <c r="D151" s="176" t="str">
        <f>'Crisis Indicator Data'!D148</f>
        <v>Türkiye</v>
      </c>
      <c r="E151" s="177" t="str">
        <f>'Crisis Indicator Data'!E148</f>
        <v>TUR</v>
      </c>
      <c r="F151" s="168">
        <f>IF('Crisis Indicator Data'!F148="x","x",IF(LOG('Crisis Indicator Data'!F148)&lt;F$4,0,IF(LOG('Crisis Indicator Data'!F148)&gt;F$3,5,ROUND(5-(F$3-LOG('Crisis Indicator Data'!F148))/(F$3-F$4)*5,1))))</f>
        <v>4.2</v>
      </c>
      <c r="G151" s="165">
        <f>IF('Crisis Indicator Data'!F148="x","x",IF(LEN(E151)&gt;3,('Crisis Indicator Data'!F148/VLOOKUP('Impact of the crisis'!$C151,'Regional Crises'!$B$1:$R$66,4,FALSE)),'Crisis Indicator Data'!F148/VLOOKUP('Impact of the crisis'!$E151,'Country Indicator Data'!$B$4:$P$300,15,FALSE)))</f>
        <v>0.43271182256408924</v>
      </c>
      <c r="H151" s="147">
        <f t="shared" si="52"/>
        <v>2.1</v>
      </c>
      <c r="I151" s="147">
        <f t="shared" si="53"/>
        <v>3.1500000000000004</v>
      </c>
      <c r="J151" s="147">
        <f>IF('Crisis Indicator Data'!G148="x","x",IF(LOG('Crisis Indicator Data'!G148)&lt;J$4,0,IF(LOG('Crisis Indicator Data'!G148)&gt;J$3,5,ROUND(5-(J$3-LOG('Crisis Indicator Data'!G148))/(J$3-J$4)*5,1))))</f>
        <v>5</v>
      </c>
      <c r="K151" s="165">
        <f>IF('Crisis Indicator Data'!G148="x","x",IF(LEN(E151)&gt;3,('Crisis Indicator Data'!G148/VLOOKUP('Impact of the crisis'!$C151,'Regional Crises'!$B$1:$R$66,5,FALSE)),'Crisis Indicator Data'!G148/VLOOKUP('Impact of the crisis'!$E151,'Country Indicator Data'!$B$4:$P$300,14,FALSE)))</f>
        <v>0.61204331926202038</v>
      </c>
      <c r="L151" s="147">
        <f t="shared" si="54"/>
        <v>3</v>
      </c>
      <c r="M151" s="147">
        <f t="shared" si="55"/>
        <v>4</v>
      </c>
      <c r="N151" s="147">
        <f t="shared" si="56"/>
        <v>3.6</v>
      </c>
      <c r="O151" s="147">
        <f>IF('Crisis Indicator Data'!H148="x","x",IF('Crisis Indicator Data'!H148=0,0,IF(LOG('Crisis Indicator Data'!H148)&lt;O$4,0,IF(LOG('Crisis Indicator Data'!H148)&gt;O$3,5,ROUND(5-(O$3-LOG('Crisis Indicator Data'!H148))/(O$3-O$4)*5,1)))))</f>
        <v>4.5</v>
      </c>
      <c r="P151" s="165">
        <f>IF('Crisis Indicator Data'!H148="x","x",'Crisis Indicator Data'!H148/'Crisis Indicator Data'!G148)</f>
        <v>0.31996157540826131</v>
      </c>
      <c r="Q151" s="147">
        <f t="shared" si="57"/>
        <v>1.6</v>
      </c>
      <c r="R151" s="147">
        <f t="shared" si="58"/>
        <v>3.05</v>
      </c>
      <c r="S151" s="147">
        <f>IF('Crisis Indicator Data'!I148="x","x",IF('Crisis Indicator Data'!I148=0,0,IF(LOG('Crisis Indicator Data'!I148)&lt;S$4,0,IF(LOG('Crisis Indicator Data'!I148)&gt;S$3,5,ROUND(5-(S$3-LOG('Crisis Indicator Data'!I148))/(S$3-S$4)*5,1)))))</f>
        <v>5</v>
      </c>
      <c r="T151" s="165">
        <f>IF('Crisis Indicator Data'!H148="x","x",IF('Crisis Indicator Data'!I148="x","x",'Crisis Indicator Data'!I148/'Crisis Indicator Data'!H148))</f>
        <v>0.50312237300348261</v>
      </c>
      <c r="U151" s="147">
        <f t="shared" si="59"/>
        <v>5</v>
      </c>
      <c r="V151" s="147">
        <f t="shared" si="60"/>
        <v>5</v>
      </c>
      <c r="W151" s="147">
        <f>IF('Crisis Indicator Data'!L148="x","x",IF('Crisis Indicator Data'!L148=0,0,IF(LOG('Crisis Indicator Data'!L148)&lt;W$4,0,IF(LOG('Crisis Indicator Data'!L148)&gt;W$3,5,ROUND(5-(W$3-LOG('Crisis Indicator Data'!L148))/(W$3-W$4)*5,1)))))</f>
        <v>2.8</v>
      </c>
      <c r="X151" s="166">
        <f>IF(OR('Crisis Indicator Data'!L148="x",'Crisis Indicator Data'!H148="x"),"x",'Crisis Indicator Data'!L148/'Crisis Indicator Data'!H148)</f>
        <v>5.5241983907769908E-6</v>
      </c>
      <c r="Y151" s="147">
        <f t="shared" si="61"/>
        <v>0.3</v>
      </c>
      <c r="Z151" s="147">
        <f t="shared" si="62"/>
        <v>1.6</v>
      </c>
      <c r="AA151" s="147">
        <f t="shared" si="63"/>
        <v>3.8</v>
      </c>
      <c r="AB151" s="167">
        <f t="shared" si="64"/>
        <v>3.5</v>
      </c>
    </row>
    <row r="152" spans="1:28" x14ac:dyDescent="0.25">
      <c r="A152" s="175" t="str">
        <f>'Crisis Indicator Data'!A149</f>
        <v>Syrian Refugees in Türkiye</v>
      </c>
      <c r="B152" s="176" t="str">
        <f>'Crisis Indicator Data'!B149</f>
        <v>Displacement</v>
      </c>
      <c r="C152" s="176" t="str">
        <f>'Crisis Indicator Data'!C149</f>
        <v>TUR002</v>
      </c>
      <c r="D152" s="176" t="str">
        <f>'Crisis Indicator Data'!D149</f>
        <v>Türkiye</v>
      </c>
      <c r="E152" s="177" t="str">
        <f>'Crisis Indicator Data'!E149</f>
        <v>TUR</v>
      </c>
      <c r="F152" s="168">
        <f>IF('Crisis Indicator Data'!F149="x","x",IF(LOG('Crisis Indicator Data'!F149)&lt;F$4,0,IF(LOG('Crisis Indicator Data'!F149)&gt;F$3,5,ROUND(5-(F$3-LOG('Crisis Indicator Data'!F149))/(F$3-F$4)*5,1))))</f>
        <v>3.8</v>
      </c>
      <c r="G152" s="165">
        <f>IF('Crisis Indicator Data'!F149="x","x",IF(LEN(E152)&gt;3,('Crisis Indicator Data'!F149/VLOOKUP('Impact of the crisis'!$C152,'Regional Crises'!$B$1:$R$66,4,FALSE)),'Crisis Indicator Data'!F149/VLOOKUP('Impact of the crisis'!$E152,'Country Indicator Data'!$B$4:$P$300,15,FALSE)))</f>
        <v>0.26388004625599315</v>
      </c>
      <c r="H152" s="147">
        <f t="shared" si="52"/>
        <v>1.2</v>
      </c>
      <c r="I152" s="147">
        <f t="shared" si="53"/>
        <v>2.5</v>
      </c>
      <c r="J152" s="147">
        <f>IF('Crisis Indicator Data'!G149="x","x",IF(LOG('Crisis Indicator Data'!G149)&lt;J$4,0,IF(LOG('Crisis Indicator Data'!G149)&gt;J$3,5,ROUND(5-(J$3-LOG('Crisis Indicator Data'!G149))/(J$3-J$4)*5,1))))</f>
        <v>5</v>
      </c>
      <c r="K152" s="165">
        <f>IF('Crisis Indicator Data'!G149="x","x",IF(LEN(E152)&gt;3,('Crisis Indicator Data'!G149/VLOOKUP('Impact of the crisis'!$C152,'Regional Crises'!$B$1:$R$66,5,FALSE)),'Crisis Indicator Data'!G149/VLOOKUP('Impact of the crisis'!$E152,'Country Indicator Data'!$B$4:$P$300,14,FALSE)))</f>
        <v>0.49727784767705752</v>
      </c>
      <c r="L152" s="147">
        <f t="shared" si="54"/>
        <v>2.5</v>
      </c>
      <c r="M152" s="147">
        <f t="shared" si="55"/>
        <v>3.75</v>
      </c>
      <c r="N152" s="147">
        <f t="shared" si="56"/>
        <v>3.2</v>
      </c>
      <c r="O152" s="147">
        <f>IF('Crisis Indicator Data'!H149="x","x",IF('Crisis Indicator Data'!H149=0,0,IF(LOG('Crisis Indicator Data'!H149)&lt;O$4,0,IF(LOG('Crisis Indicator Data'!H149)&gt;O$3,5,ROUND(5-(O$3-LOG('Crisis Indicator Data'!H149))/(O$3-O$4)*5,1)))))</f>
        <v>3.9</v>
      </c>
      <c r="P152" s="165">
        <f>IF('Crisis Indicator Data'!H149="x","x",'Crisis Indicator Data'!H149/'Crisis Indicator Data'!G149)</f>
        <v>0.16393946559470324</v>
      </c>
      <c r="Q152" s="147">
        <f t="shared" si="57"/>
        <v>0.8</v>
      </c>
      <c r="R152" s="147">
        <f t="shared" si="58"/>
        <v>2.35</v>
      </c>
      <c r="S152" s="147">
        <f>IF('Crisis Indicator Data'!I149="x","x",IF('Crisis Indicator Data'!I149=0,0,IF(LOG('Crisis Indicator Data'!I149)&lt;S$4,0,IF(LOG('Crisis Indicator Data'!I149)&gt;S$3,5,ROUND(5-(S$3-LOG('Crisis Indicator Data'!I149))/(S$3-S$4)*5,1)))))</f>
        <v>5</v>
      </c>
      <c r="T152" s="165">
        <f>IF('Crisis Indicator Data'!H149="x","x",IF('Crisis Indicator Data'!I149="x","x",'Crisis Indicator Data'!I149/'Crisis Indicator Data'!H149))</f>
        <v>0.55949805279099962</v>
      </c>
      <c r="U152" s="147">
        <f t="shared" si="59"/>
        <v>5</v>
      </c>
      <c r="V152" s="147">
        <f t="shared" si="60"/>
        <v>5</v>
      </c>
      <c r="W152" s="147" t="str">
        <f>IF('Crisis Indicator Data'!L149="x","x",IF('Crisis Indicator Data'!L149=0,0,IF(LOG('Crisis Indicator Data'!L149)&lt;W$4,0,IF(LOG('Crisis Indicator Data'!L149)&gt;W$3,5,ROUND(5-(W$3-LOG('Crisis Indicator Data'!L149))/(W$3-W$4)*5,1)))))</f>
        <v>x</v>
      </c>
      <c r="X152" s="166" t="str">
        <f>IF(OR('Crisis Indicator Data'!L149="x",'Crisis Indicator Data'!H149="x"),"x",'Crisis Indicator Data'!L149/'Crisis Indicator Data'!H149)</f>
        <v>x</v>
      </c>
      <c r="Y152" s="147" t="str">
        <f t="shared" si="61"/>
        <v>x</v>
      </c>
      <c r="Z152" s="147" t="str">
        <f t="shared" si="62"/>
        <v>x</v>
      </c>
      <c r="AA152" s="147">
        <f t="shared" si="63"/>
        <v>5</v>
      </c>
      <c r="AB152" s="167">
        <f t="shared" si="64"/>
        <v>4</v>
      </c>
    </row>
    <row r="153" spans="1:28" x14ac:dyDescent="0.25">
      <c r="A153" s="175" t="str">
        <f>'Crisis Indicator Data'!A150</f>
        <v>Mixed Migration Flows in Türkiye</v>
      </c>
      <c r="B153" s="176" t="str">
        <f>'Crisis Indicator Data'!B150</f>
        <v>Displacement</v>
      </c>
      <c r="C153" s="176" t="str">
        <f>'Crisis Indicator Data'!C150</f>
        <v>TUR003</v>
      </c>
      <c r="D153" s="176" t="str">
        <f>'Crisis Indicator Data'!D150</f>
        <v>Türkiye</v>
      </c>
      <c r="E153" s="177" t="str">
        <f>'Crisis Indicator Data'!E150</f>
        <v>TUR</v>
      </c>
      <c r="F153" s="168">
        <f>IF('Crisis Indicator Data'!F150="x","x",IF(LOG('Crisis Indicator Data'!F150)&lt;F$4,0,IF(LOG('Crisis Indicator Data'!F150)&gt;F$3,5,ROUND(5-(F$3-LOG('Crisis Indicator Data'!F150))/(F$3-F$4)*5,1))))</f>
        <v>3.6</v>
      </c>
      <c r="G153" s="165">
        <f>IF('Crisis Indicator Data'!F150="x","x",IF(LEN(E153)&gt;3,('Crisis Indicator Data'!F150/VLOOKUP('Impact of the crisis'!$C153,'Regional Crises'!$B$1:$R$66,4,FALSE)),'Crisis Indicator Data'!F150/VLOOKUP('Impact of the crisis'!$E153,'Country Indicator Data'!$B$4:$P$300,15,FALSE)))</f>
        <v>0.18245000844561673</v>
      </c>
      <c r="H153" s="147">
        <f t="shared" si="52"/>
        <v>0.8</v>
      </c>
      <c r="I153" s="147">
        <f t="shared" si="53"/>
        <v>2.2000000000000002</v>
      </c>
      <c r="J153" s="147">
        <f>IF('Crisis Indicator Data'!G150="x","x",IF(LOG('Crisis Indicator Data'!G150)&lt;J$4,0,IF(LOG('Crisis Indicator Data'!G150)&gt;J$3,5,ROUND(5-(J$3-LOG('Crisis Indicator Data'!G150))/(J$3-J$4)*5,1))))</f>
        <v>4</v>
      </c>
      <c r="K153" s="165">
        <f>IF('Crisis Indicator Data'!G150="x","x",IF(LEN(E153)&gt;3,('Crisis Indicator Data'!G150/VLOOKUP('Impact of the crisis'!$C153,'Regional Crises'!$B$1:$R$66,5,FALSE)),'Crisis Indicator Data'!G150/VLOOKUP('Impact of the crisis'!$E153,'Country Indicator Data'!$B$4:$P$300,14,FALSE)))</f>
        <v>0.18503580541608364</v>
      </c>
      <c r="L153" s="147">
        <f t="shared" si="54"/>
        <v>0.9</v>
      </c>
      <c r="M153" s="147">
        <f t="shared" si="55"/>
        <v>2.4500000000000002</v>
      </c>
      <c r="N153" s="147">
        <f t="shared" si="56"/>
        <v>2.2999999999999998</v>
      </c>
      <c r="O153" s="147">
        <f>IF('Crisis Indicator Data'!H150="x","x",IF('Crisis Indicator Data'!H150=0,0,IF(LOG('Crisis Indicator Data'!H150)&lt;O$4,0,IF(LOG('Crisis Indicator Data'!H150)&gt;O$3,5,ROUND(5-(O$3-LOG('Crisis Indicator Data'!H150))/(O$3-O$4)*5,1)))))</f>
        <v>2.2000000000000002</v>
      </c>
      <c r="P153" s="165">
        <f>IF('Crisis Indicator Data'!H150="x","x",'Crisis Indicator Data'!H150/'Crisis Indicator Data'!G150)</f>
        <v>3.9463650228774787E-2</v>
      </c>
      <c r="Q153" s="147">
        <f t="shared" si="57"/>
        <v>0.1</v>
      </c>
      <c r="R153" s="147">
        <f t="shared" si="58"/>
        <v>1.1500000000000001</v>
      </c>
      <c r="S153" s="147">
        <f>IF('Crisis Indicator Data'!I150="x","x",IF('Crisis Indicator Data'!I150=0,0,IF(LOG('Crisis Indicator Data'!I150)&lt;S$4,0,IF(LOG('Crisis Indicator Data'!I150)&gt;S$3,5,ROUND(5-(S$3-LOG('Crisis Indicator Data'!I150))/(S$3-S$4)*5,1)))))</f>
        <v>3.5</v>
      </c>
      <c r="T153" s="165">
        <f>IF('Crisis Indicator Data'!H150="x","x",IF('Crisis Indicator Data'!I150="x","x",'Crisis Indicator Data'!I150/'Crisis Indicator Data'!H150))</f>
        <v>0.48309178743961351</v>
      </c>
      <c r="U153" s="147">
        <f t="shared" si="59"/>
        <v>5</v>
      </c>
      <c r="V153" s="147">
        <f t="shared" si="60"/>
        <v>4.3</v>
      </c>
      <c r="W153" s="147">
        <f>IF('Crisis Indicator Data'!L150="x","x",IF('Crisis Indicator Data'!L150=0,0,IF(LOG('Crisis Indicator Data'!L150)&lt;W$4,0,IF(LOG('Crisis Indicator Data'!L150)&gt;W$3,5,ROUND(5-(W$3-LOG('Crisis Indicator Data'!L150))/(W$3-W$4)*5,1)))))</f>
        <v>2.9</v>
      </c>
      <c r="X153" s="166">
        <f>IF(OR('Crisis Indicator Data'!L150="x",'Crisis Indicator Data'!H150="x"),"x",'Crisis Indicator Data'!L150/'Crisis Indicator Data'!H150)</f>
        <v>1.6908212560386474E-4</v>
      </c>
      <c r="Y153" s="147">
        <f t="shared" si="61"/>
        <v>5</v>
      </c>
      <c r="Z153" s="147">
        <f t="shared" si="62"/>
        <v>4</v>
      </c>
      <c r="AA153" s="147">
        <f t="shared" si="63"/>
        <v>4.2</v>
      </c>
      <c r="AB153" s="167">
        <f t="shared" si="64"/>
        <v>3</v>
      </c>
    </row>
    <row r="154" spans="1:28" x14ac:dyDescent="0.25">
      <c r="A154" s="175" t="str">
        <f>'Crisis Indicator Data'!A151</f>
        <v>Kurdish Conflict</v>
      </c>
      <c r="B154" s="176" t="str">
        <f>'Crisis Indicator Data'!B151</f>
        <v>Conflict</v>
      </c>
      <c r="C154" s="176" t="str">
        <f>'Crisis Indicator Data'!C151</f>
        <v>TUR004</v>
      </c>
      <c r="D154" s="176" t="str">
        <f>'Crisis Indicator Data'!D151</f>
        <v>Türkiye</v>
      </c>
      <c r="E154" s="177" t="str">
        <f>'Crisis Indicator Data'!E151</f>
        <v>TUR</v>
      </c>
      <c r="F154" s="168">
        <f>IF('Crisis Indicator Data'!F151="x","x",IF(LOG('Crisis Indicator Data'!F151)&lt;F$4,0,IF(LOG('Crisis Indicator Data'!F151)&gt;F$3,5,ROUND(5-(F$3-LOG('Crisis Indicator Data'!F151))/(F$3-F$4)*5,1))))</f>
        <v>3.2</v>
      </c>
      <c r="G154" s="165">
        <f>IF('Crisis Indicator Data'!F151="x","x",IF(LEN(E154)&gt;3,('Crisis Indicator Data'!F151/VLOOKUP('Impact of the crisis'!$C154,'Regional Crises'!$B$1:$R$66,4,FALSE)),'Crisis Indicator Data'!F151/VLOOKUP('Impact of the crisis'!$E154,'Country Indicator Data'!$B$4:$P$300,15,FALSE)))</f>
        <v>0.10584046879669451</v>
      </c>
      <c r="H154" s="147">
        <f t="shared" si="52"/>
        <v>0.4</v>
      </c>
      <c r="I154" s="147">
        <f t="shared" si="53"/>
        <v>1.8</v>
      </c>
      <c r="J154" s="147">
        <f>IF('Crisis Indicator Data'!G151="x","x",IF(LOG('Crisis Indicator Data'!G151)&lt;J$4,0,IF(LOG('Crisis Indicator Data'!G151)&gt;J$3,5,ROUND(5-(J$3-LOG('Crisis Indicator Data'!G151))/(J$3-J$4)*5,1))))</f>
        <v>2.6</v>
      </c>
      <c r="K154" s="165">
        <f>IF('Crisis Indicator Data'!G151="x","x",IF(LEN(E154)&gt;3,('Crisis Indicator Data'!G151/VLOOKUP('Impact of the crisis'!$C154,'Regional Crises'!$B$1:$R$66,5,FALSE)),'Crisis Indicator Data'!G151/VLOOKUP('Impact of the crisis'!$E154,'Country Indicator Data'!$B$4:$P$300,14,FALSE)))</f>
        <v>6.8588831532283664E-2</v>
      </c>
      <c r="L154" s="147">
        <f t="shared" si="54"/>
        <v>0.3</v>
      </c>
      <c r="M154" s="147">
        <f t="shared" si="55"/>
        <v>1.45</v>
      </c>
      <c r="N154" s="147">
        <f t="shared" si="56"/>
        <v>1.6</v>
      </c>
      <c r="O154" s="147" t="str">
        <f>IF('Crisis Indicator Data'!H151="x","x",IF('Crisis Indicator Data'!H151=0,0,IF(LOG('Crisis Indicator Data'!H151)&lt;O$4,0,IF(LOG('Crisis Indicator Data'!H151)&gt;O$3,5,ROUND(5-(O$3-LOG('Crisis Indicator Data'!H151))/(O$3-O$4)*5,1)))))</f>
        <v>x</v>
      </c>
      <c r="P154" s="165" t="str">
        <f>IF('Crisis Indicator Data'!H151="x","x",'Crisis Indicator Data'!H151/'Crisis Indicator Data'!G151)</f>
        <v>x</v>
      </c>
      <c r="Q154" s="147" t="str">
        <f t="shared" si="57"/>
        <v>x</v>
      </c>
      <c r="R154" s="147" t="str">
        <f t="shared" si="58"/>
        <v>x</v>
      </c>
      <c r="S154" s="147">
        <f>IF('Crisis Indicator Data'!I151="x","x",IF('Crisis Indicator Data'!I151=0,0,IF(LOG('Crisis Indicator Data'!I151)&lt;S$4,0,IF(LOG('Crisis Indicator Data'!I151)&gt;S$3,5,ROUND(5-(S$3-LOG('Crisis Indicator Data'!I151))/(S$3-S$4)*5,1)))))</f>
        <v>4.4000000000000004</v>
      </c>
      <c r="T154" s="165" t="str">
        <f>IF('Crisis Indicator Data'!H151="x","x",IF('Crisis Indicator Data'!I151="x","x",'Crisis Indicator Data'!I151/'Crisis Indicator Data'!H151))</f>
        <v>x</v>
      </c>
      <c r="U154" s="147" t="str">
        <f t="shared" si="59"/>
        <v>x</v>
      </c>
      <c r="V154" s="147">
        <f t="shared" si="60"/>
        <v>4.4000000000000004</v>
      </c>
      <c r="W154" s="147">
        <f>IF('Crisis Indicator Data'!L151="x","x",IF('Crisis Indicator Data'!L151=0,0,IF(LOG('Crisis Indicator Data'!L151)&lt;W$4,0,IF(LOG('Crisis Indicator Data'!L151)&gt;W$3,5,ROUND(5-(W$3-LOG('Crisis Indicator Data'!L151))/(W$3-W$4)*5,1)))))</f>
        <v>0.7</v>
      </c>
      <c r="X154" s="166" t="str">
        <f>IF(OR('Crisis Indicator Data'!L151="x",'Crisis Indicator Data'!H151="x"),"x",'Crisis Indicator Data'!L151/'Crisis Indicator Data'!H151)</f>
        <v>x</v>
      </c>
      <c r="Y154" s="147" t="str">
        <f t="shared" si="61"/>
        <v>x</v>
      </c>
      <c r="Z154" s="147">
        <f t="shared" si="62"/>
        <v>0.7</v>
      </c>
      <c r="AA154" s="147">
        <f t="shared" si="63"/>
        <v>3</v>
      </c>
      <c r="AB154" s="167">
        <f t="shared" si="64"/>
        <v>3</v>
      </c>
    </row>
    <row r="155" spans="1:28" x14ac:dyDescent="0.25">
      <c r="A155" s="175" t="str">
        <f>'Crisis Indicator Data'!A152</f>
        <v>Türkiye / Syria earthquake in Türkiye</v>
      </c>
      <c r="B155" s="176" t="str">
        <f>'Crisis Indicator Data'!B152</f>
        <v>Earthquake</v>
      </c>
      <c r="C155" s="176" t="str">
        <f>'Crisis Indicator Data'!C152</f>
        <v>TUR005</v>
      </c>
      <c r="D155" s="176" t="str">
        <f>'Crisis Indicator Data'!D152</f>
        <v>Türkiye</v>
      </c>
      <c r="E155" s="177" t="str">
        <f>'Crisis Indicator Data'!E152</f>
        <v>TUR</v>
      </c>
      <c r="F155" s="168">
        <f>IF('Crisis Indicator Data'!F152="x","x",IF(LOG('Crisis Indicator Data'!F152)&lt;F$4,0,IF(LOG('Crisis Indicator Data'!F152)&gt;F$3,5,ROUND(5-(F$3-LOG('Crisis Indicator Data'!F152))/(F$3-F$4)*5,1))))</f>
        <v>3.3</v>
      </c>
      <c r="G155" s="165">
        <f>IF('Crisis Indicator Data'!F152="x","x",IF(LEN(E155)&gt;3,('Crisis Indicator Data'!F152/VLOOKUP('Impact of the crisis'!$C155,'Regional Crises'!$B$1:$R$66,4,FALSE)),'Crisis Indicator Data'!F152/VLOOKUP('Impact of the crisis'!$E155,'Country Indicator Data'!$B$4:$P$300,15,FALSE)))</f>
        <v>0.12745345165858918</v>
      </c>
      <c r="H155" s="147">
        <f t="shared" si="52"/>
        <v>0.5</v>
      </c>
      <c r="I155" s="147">
        <f t="shared" si="53"/>
        <v>1.9</v>
      </c>
      <c r="J155" s="147">
        <f>IF('Crisis Indicator Data'!G152="x","x",IF(LOG('Crisis Indicator Data'!G152)&lt;J$4,0,IF(LOG('Crisis Indicator Data'!G152)&gt;J$3,5,ROUND(5-(J$3-LOG('Crisis Indicator Data'!G152))/(J$3-J$4)*5,1))))</f>
        <v>3.8</v>
      </c>
      <c r="K155" s="165">
        <f>IF('Crisis Indicator Data'!G152="x","x",IF(LEN(E155)&gt;3,('Crisis Indicator Data'!G152/VLOOKUP('Impact of the crisis'!$C155,'Regional Crises'!$B$1:$R$66,5,FALSE)),'Crisis Indicator Data'!G152/VLOOKUP('Impact of the crisis'!$E155,'Country Indicator Data'!$B$4:$P$300,14,FALSE)))</f>
        <v>0.15782604094399305</v>
      </c>
      <c r="L155" s="147">
        <f t="shared" si="54"/>
        <v>0.7</v>
      </c>
      <c r="M155" s="147">
        <f t="shared" si="55"/>
        <v>2.25</v>
      </c>
      <c r="N155" s="147">
        <f t="shared" si="56"/>
        <v>2.1</v>
      </c>
      <c r="O155" s="147">
        <f>IF('Crisis Indicator Data'!H152="x","x",IF('Crisis Indicator Data'!H152=0,0,IF(LOG('Crisis Indicator Data'!H152)&lt;O$4,0,IF(LOG('Crisis Indicator Data'!H152)&gt;O$3,5,ROUND(5-(O$3-LOG('Crisis Indicator Data'!H152))/(O$3-O$4)*5,1)))))</f>
        <v>4.0999999999999996</v>
      </c>
      <c r="P155" s="165">
        <f>IF('Crisis Indicator Data'!H152="x","x",'Crisis Indicator Data'!H152/'Crisis Indicator Data'!G152)</f>
        <v>0.67799135747280581</v>
      </c>
      <c r="Q155" s="147">
        <f t="shared" si="57"/>
        <v>3.4</v>
      </c>
      <c r="R155" s="147">
        <f t="shared" si="58"/>
        <v>3.75</v>
      </c>
      <c r="S155" s="147">
        <f>IF('Crisis Indicator Data'!I152="x","x",IF('Crisis Indicator Data'!I152=0,0,IF(LOG('Crisis Indicator Data'!I152)&lt;S$4,0,IF(LOG('Crisis Indicator Data'!I152)&gt;S$3,5,ROUND(5-(S$3-LOG('Crisis Indicator Data'!I152))/(S$3-S$4)*5,1)))))</f>
        <v>5</v>
      </c>
      <c r="T155" s="165">
        <f>IF('Crisis Indicator Data'!H152="x","x",IF('Crisis Indicator Data'!I152="x","x",'Crisis Indicator Data'!I152/'Crisis Indicator Data'!H152))</f>
        <v>0.32967032967032966</v>
      </c>
      <c r="U155" s="147">
        <f t="shared" si="59"/>
        <v>5</v>
      </c>
      <c r="V155" s="147">
        <f t="shared" si="60"/>
        <v>5</v>
      </c>
      <c r="W155" s="147">
        <f>IF('Crisis Indicator Data'!L152="x","x",IF('Crisis Indicator Data'!L152=0,0,IF(LOG('Crisis Indicator Data'!L152)&lt;W$4,0,IF(LOG('Crisis Indicator Data'!L152)&gt;W$3,5,ROUND(5-(W$3-LOG('Crisis Indicator Data'!L152))/(W$3-W$4)*5,1)))))</f>
        <v>5</v>
      </c>
      <c r="X155" s="166">
        <f>IF(OR('Crisis Indicator Data'!L152="x",'Crisis Indicator Data'!H152="x"),"x",'Crisis Indicator Data'!L152/'Crisis Indicator Data'!H152)</f>
        <v>5.5805494505494508E-3</v>
      </c>
      <c r="Y155" s="147">
        <f t="shared" si="61"/>
        <v>5</v>
      </c>
      <c r="Z155" s="147">
        <f t="shared" si="62"/>
        <v>5</v>
      </c>
      <c r="AA155" s="147">
        <f t="shared" si="63"/>
        <v>5</v>
      </c>
      <c r="AB155" s="167">
        <f t="shared" si="64"/>
        <v>4.5</v>
      </c>
    </row>
    <row r="156" spans="1:28" x14ac:dyDescent="0.25">
      <c r="A156" s="175" t="str">
        <f>'Crisis Indicator Data'!A153</f>
        <v>Multiple Crises in Tanzania</v>
      </c>
      <c r="B156" s="176" t="str">
        <f>'Crisis Indicator Data'!B153</f>
        <v>Displacement,Drought</v>
      </c>
      <c r="C156" s="176" t="str">
        <f>'Crisis Indicator Data'!C153</f>
        <v>TZA001</v>
      </c>
      <c r="D156" s="176" t="str">
        <f>'Crisis Indicator Data'!D153</f>
        <v>Tanzania</v>
      </c>
      <c r="E156" s="177" t="str">
        <f>'Crisis Indicator Data'!E153</f>
        <v>TZA</v>
      </c>
      <c r="F156" s="168">
        <f>IF('Crisis Indicator Data'!F153="x","x",IF(LOG('Crisis Indicator Data'!F153)&lt;F$4,0,IF(LOG('Crisis Indicator Data'!F153)&gt;F$3,5,ROUND(5-(F$3-LOG('Crisis Indicator Data'!F153))/(F$3-F$4)*5,1))))</f>
        <v>4.4000000000000004</v>
      </c>
      <c r="G156" s="165">
        <f>IF('Crisis Indicator Data'!F153="x","x",IF(LEN(E156)&gt;3,('Crisis Indicator Data'!F153/VLOOKUP('Impact of the crisis'!$C156,'Regional Crises'!$B$1:$R$66,4,FALSE)),'Crisis Indicator Data'!F153/VLOOKUP('Impact of the crisis'!$E156,'Country Indicator Data'!$B$4:$P$300,15,FALSE)))</f>
        <v>0.49834612779408444</v>
      </c>
      <c r="H156" s="147">
        <f t="shared" si="52"/>
        <v>2.4</v>
      </c>
      <c r="I156" s="147">
        <f t="shared" si="53"/>
        <v>3.4000000000000004</v>
      </c>
      <c r="J156" s="147">
        <f>IF('Crisis Indicator Data'!G153="x","x",IF(LOG('Crisis Indicator Data'!G153)&lt;J$4,0,IF(LOG('Crisis Indicator Data'!G153)&gt;J$3,5,ROUND(5-(J$3-LOG('Crisis Indicator Data'!G153))/(J$3-J$4)*5,1))))</f>
        <v>4.7</v>
      </c>
      <c r="K156" s="165">
        <f>IF('Crisis Indicator Data'!G153="x","x",IF(LEN(E156)&gt;3,('Crisis Indicator Data'!G153/VLOOKUP('Impact of the crisis'!$C156,'Regional Crises'!$B$1:$R$66,5,FALSE)),'Crisis Indicator Data'!G153/VLOOKUP('Impact of the crisis'!$E156,'Country Indicator Data'!$B$4:$P$300,14,FALSE)))</f>
        <v>0.3815797264491681</v>
      </c>
      <c r="L156" s="147">
        <f t="shared" si="54"/>
        <v>1.9</v>
      </c>
      <c r="M156" s="147">
        <f t="shared" si="55"/>
        <v>3.3</v>
      </c>
      <c r="N156" s="147">
        <f t="shared" si="56"/>
        <v>3.4</v>
      </c>
      <c r="O156" s="147">
        <f>IF('Crisis Indicator Data'!H153="x","x",IF('Crisis Indicator Data'!H153=0,0,IF(LOG('Crisis Indicator Data'!H153)&lt;O$4,0,IF(LOG('Crisis Indicator Data'!H153)&gt;O$3,5,ROUND(5-(O$3-LOG('Crisis Indicator Data'!H153))/(O$3-O$4)*5,1)))))</f>
        <v>4.7</v>
      </c>
      <c r="P156" s="165">
        <f>IF('Crisis Indicator Data'!H153="x","x",'Crisis Indicator Data'!H153/'Crisis Indicator Data'!G153)</f>
        <v>0.76670028706649085</v>
      </c>
      <c r="Q156" s="147">
        <f t="shared" si="57"/>
        <v>3.8</v>
      </c>
      <c r="R156" s="147">
        <f t="shared" si="58"/>
        <v>4.25</v>
      </c>
      <c r="S156" s="147">
        <f>IF('Crisis Indicator Data'!I153="x","x",IF('Crisis Indicator Data'!I153=0,0,IF(LOG('Crisis Indicator Data'!I153)&lt;S$4,0,IF(LOG('Crisis Indicator Data'!I153)&gt;S$3,5,ROUND(5-(S$3-LOG('Crisis Indicator Data'!I153))/(S$3-S$4)*5,1)))))</f>
        <v>3.4</v>
      </c>
      <c r="T156" s="165">
        <f>IF('Crisis Indicator Data'!H153="x","x",IF('Crisis Indicator Data'!I153="x","x",'Crisis Indicator Data'!I153/'Crisis Indicator Data'!H153))</f>
        <v>1.2902246508803885E-2</v>
      </c>
      <c r="U156" s="147">
        <f t="shared" si="59"/>
        <v>0.4</v>
      </c>
      <c r="V156" s="147">
        <f t="shared" si="60"/>
        <v>1.9</v>
      </c>
      <c r="W156" s="147">
        <f>IF('Crisis Indicator Data'!L153="x","x",IF('Crisis Indicator Data'!L153=0,0,IF(LOG('Crisis Indicator Data'!L153)&lt;W$4,0,IF(LOG('Crisis Indicator Data'!L153)&gt;W$3,5,ROUND(5-(W$3-LOG('Crisis Indicator Data'!L153))/(W$3-W$4)*5,1)))))</f>
        <v>1.3</v>
      </c>
      <c r="X156" s="166">
        <f>IF(OR('Crisis Indicator Data'!L153="x",'Crisis Indicator Data'!H153="x"),"x",'Crisis Indicator Data'!L153/'Crisis Indicator Data'!H153)</f>
        <v>4.0477636106051408E-7</v>
      </c>
      <c r="Y156" s="147">
        <f t="shared" si="61"/>
        <v>0</v>
      </c>
      <c r="Z156" s="147">
        <f t="shared" si="62"/>
        <v>0.7</v>
      </c>
      <c r="AA156" s="147">
        <f t="shared" si="63"/>
        <v>1.3</v>
      </c>
      <c r="AB156" s="167">
        <f t="shared" si="64"/>
        <v>3.1</v>
      </c>
    </row>
    <row r="157" spans="1:28" x14ac:dyDescent="0.25">
      <c r="A157" s="175" t="str">
        <f>'Crisis Indicator Data'!A154</f>
        <v>International Displacement in Tanzania</v>
      </c>
      <c r="B157" s="176" t="str">
        <f>'Crisis Indicator Data'!B154</f>
        <v>Displacement</v>
      </c>
      <c r="C157" s="176" t="str">
        <f>'Crisis Indicator Data'!C154</f>
        <v>TZA002</v>
      </c>
      <c r="D157" s="176" t="str">
        <f>'Crisis Indicator Data'!D154</f>
        <v>Tanzania</v>
      </c>
      <c r="E157" s="177" t="str">
        <f>'Crisis Indicator Data'!E154</f>
        <v>TZA</v>
      </c>
      <c r="F157" s="168">
        <f>IF('Crisis Indicator Data'!F154="x","x",IF(LOG('Crisis Indicator Data'!F154)&lt;F$4,0,IF(LOG('Crisis Indicator Data'!F154)&gt;F$3,5,ROUND(5-(F$3-LOG('Crisis Indicator Data'!F154))/(F$3-F$4)*5,1))))</f>
        <v>3.8</v>
      </c>
      <c r="G157" s="165">
        <f>IF('Crisis Indicator Data'!F154="x","x",IF(LEN(E157)&gt;3,('Crisis Indicator Data'!F154/VLOOKUP('Impact of the crisis'!$C157,'Regional Crises'!$B$1:$R$66,4,FALSE)),'Crisis Indicator Data'!F154/VLOOKUP('Impact of the crisis'!$E157,'Country Indicator Data'!$B$4:$P$300,15,FALSE)))</f>
        <v>0.21122488146308421</v>
      </c>
      <c r="H157" s="147">
        <f t="shared" si="52"/>
        <v>1</v>
      </c>
      <c r="I157" s="147">
        <f t="shared" si="53"/>
        <v>2.4</v>
      </c>
      <c r="J157" s="147">
        <f>IF('Crisis Indicator Data'!G154="x","x",IF(LOG('Crisis Indicator Data'!G154)&lt;J$4,0,IF(LOG('Crisis Indicator Data'!G154)&gt;J$3,5,ROUND(5-(J$3-LOG('Crisis Indicator Data'!G154))/(J$3-J$4)*5,1))))</f>
        <v>3.9</v>
      </c>
      <c r="K157" s="165">
        <f>IF('Crisis Indicator Data'!G154="x","x",IF(LEN(E157)&gt;3,('Crisis Indicator Data'!G154/VLOOKUP('Impact of the crisis'!$C157,'Regional Crises'!$B$1:$R$66,5,FALSE)),'Crisis Indicator Data'!G154/VLOOKUP('Impact of the crisis'!$E157,'Country Indicator Data'!$B$4:$P$300,14,FALSE)))</f>
        <v>0.22226005092071763</v>
      </c>
      <c r="L157" s="147">
        <f t="shared" si="54"/>
        <v>1.1000000000000001</v>
      </c>
      <c r="M157" s="147">
        <f t="shared" si="55"/>
        <v>2.5</v>
      </c>
      <c r="N157" s="147">
        <f t="shared" si="56"/>
        <v>2.5</v>
      </c>
      <c r="O157" s="147">
        <f>IF('Crisis Indicator Data'!H154="x","x",IF('Crisis Indicator Data'!H154=0,0,IF(LOG('Crisis Indicator Data'!H154)&lt;O$4,0,IF(LOG('Crisis Indicator Data'!H154)&gt;O$3,5,ROUND(5-(O$3-LOG('Crisis Indicator Data'!H154))/(O$3-O$4)*5,1)))))</f>
        <v>4.5</v>
      </c>
      <c r="P157" s="165">
        <f>IF('Crisis Indicator Data'!H154="x","x",'Crisis Indicator Data'!H154/'Crisis Indicator Data'!G154)</f>
        <v>1</v>
      </c>
      <c r="Q157" s="147">
        <f t="shared" si="57"/>
        <v>5</v>
      </c>
      <c r="R157" s="147">
        <f t="shared" si="58"/>
        <v>4.75</v>
      </c>
      <c r="S157" s="147">
        <f>IF('Crisis Indicator Data'!I154="x","x",IF('Crisis Indicator Data'!I154=0,0,IF(LOG('Crisis Indicator Data'!I154)&lt;S$4,0,IF(LOG('Crisis Indicator Data'!I154)&gt;S$3,5,ROUND(5-(S$3-LOG('Crisis Indicator Data'!I154))/(S$3-S$4)*5,1)))))</f>
        <v>3.4</v>
      </c>
      <c r="T157" s="165">
        <f>IF('Crisis Indicator Data'!H154="x","x",IF('Crisis Indicator Data'!I154="x","x",'Crisis Indicator Data'!I154/'Crisis Indicator Data'!H154))</f>
        <v>1.6983016983016984E-2</v>
      </c>
      <c r="U157" s="147">
        <f t="shared" si="59"/>
        <v>0.6</v>
      </c>
      <c r="V157" s="147">
        <f t="shared" si="60"/>
        <v>2</v>
      </c>
      <c r="W157" s="147">
        <f>IF('Crisis Indicator Data'!L154="x","x",IF('Crisis Indicator Data'!L154=0,0,IF(LOG('Crisis Indicator Data'!L154)&lt;W$4,0,IF(LOG('Crisis Indicator Data'!L154)&gt;W$3,5,ROUND(5-(W$3-LOG('Crisis Indicator Data'!L154))/(W$3-W$4)*5,1)))))</f>
        <v>0.9</v>
      </c>
      <c r="X157" s="166">
        <f>IF(OR('Crisis Indicator Data'!L154="x",'Crisis Indicator Data'!H154="x"),"x",'Crisis Indicator Data'!L154/'Crisis Indicator Data'!H154)</f>
        <v>2.6640026640026639E-7</v>
      </c>
      <c r="Y157" s="147">
        <f t="shared" si="61"/>
        <v>0</v>
      </c>
      <c r="Z157" s="147">
        <f t="shared" si="62"/>
        <v>0.5</v>
      </c>
      <c r="AA157" s="147">
        <f t="shared" si="63"/>
        <v>1.3</v>
      </c>
      <c r="AB157" s="167">
        <f t="shared" si="64"/>
        <v>3.5</v>
      </c>
    </row>
    <row r="158" spans="1:28" x14ac:dyDescent="0.25">
      <c r="A158" s="175" t="str">
        <f>'Crisis Indicator Data'!A155</f>
        <v>Food Security Crisis in North-East Tanzania</v>
      </c>
      <c r="B158" s="176" t="str">
        <f>'Crisis Indicator Data'!B155</f>
        <v>Drought</v>
      </c>
      <c r="C158" s="176" t="str">
        <f>'Crisis Indicator Data'!C155</f>
        <v>TZA003</v>
      </c>
      <c r="D158" s="176" t="str">
        <f>'Crisis Indicator Data'!D155</f>
        <v>Tanzania</v>
      </c>
      <c r="E158" s="177" t="str">
        <f>'Crisis Indicator Data'!E155</f>
        <v>TZA</v>
      </c>
      <c r="F158" s="168">
        <f>IF('Crisis Indicator Data'!F155="x","x",IF(LOG('Crisis Indicator Data'!F155)&lt;F$4,0,IF(LOG('Crisis Indicator Data'!F155)&gt;F$3,5,ROUND(5-(F$3-LOG('Crisis Indicator Data'!F155))/(F$3-F$4)*5,1))))</f>
        <v>4.3</v>
      </c>
      <c r="G158" s="165">
        <f>IF('Crisis Indicator Data'!F155="x","x",IF(LEN(E158)&gt;3,('Crisis Indicator Data'!F155/VLOOKUP('Impact of the crisis'!$C158,'Regional Crises'!$B$1:$R$66,4,FALSE)),'Crisis Indicator Data'!F155/VLOOKUP('Impact of the crisis'!$E158,'Country Indicator Data'!$B$4:$P$300,15,FALSE)))</f>
        <v>0.4032050124181531</v>
      </c>
      <c r="H158" s="147">
        <f t="shared" si="52"/>
        <v>2</v>
      </c>
      <c r="I158" s="147">
        <f t="shared" si="53"/>
        <v>3.15</v>
      </c>
      <c r="J158" s="147">
        <f>IF('Crisis Indicator Data'!G155="x","x",IF(LOG('Crisis Indicator Data'!G155)&lt;J$4,0,IF(LOG('Crisis Indicator Data'!G155)&gt;J$3,5,ROUND(5-(J$3-LOG('Crisis Indicator Data'!G155))/(J$3-J$4)*5,1))))</f>
        <v>3.4</v>
      </c>
      <c r="K158" s="165">
        <f>IF('Crisis Indicator Data'!G155="x","x",IF(LEN(E158)&gt;3,('Crisis Indicator Data'!G155/VLOOKUP('Impact of the crisis'!$C158,'Regional Crises'!$B$1:$R$66,5,FALSE)),'Crisis Indicator Data'!G155/VLOOKUP('Impact of the crisis'!$E158,'Country Indicator Data'!$B$4:$P$300,14,FALSE)))</f>
        <v>0.15931967552845047</v>
      </c>
      <c r="L158" s="147">
        <f t="shared" si="54"/>
        <v>0.8</v>
      </c>
      <c r="M158" s="147">
        <f t="shared" si="55"/>
        <v>2.1</v>
      </c>
      <c r="N158" s="147">
        <f t="shared" si="56"/>
        <v>2.7</v>
      </c>
      <c r="O158" s="147">
        <f>IF('Crisis Indicator Data'!H155="x","x",IF('Crisis Indicator Data'!H155=0,0,IF(LOG('Crisis Indicator Data'!H155)&lt;O$4,0,IF(LOG('Crisis Indicator Data'!H155)&gt;O$3,5,ROUND(5-(O$3-LOG('Crisis Indicator Data'!H155))/(O$3-O$4)*5,1)))))</f>
        <v>3.6</v>
      </c>
      <c r="P158" s="165">
        <f>IF('Crisis Indicator Data'!H155="x","x",'Crisis Indicator Data'!H155/'Crisis Indicator Data'!G155)</f>
        <v>0.44123385673139459</v>
      </c>
      <c r="Q158" s="147">
        <f t="shared" si="57"/>
        <v>2.2000000000000002</v>
      </c>
      <c r="R158" s="147">
        <f t="shared" si="58"/>
        <v>2.9000000000000004</v>
      </c>
      <c r="S158" s="147" t="str">
        <f>IF('Crisis Indicator Data'!I155="x","x",IF('Crisis Indicator Data'!I155=0,0,IF(LOG('Crisis Indicator Data'!I155)&lt;S$4,0,IF(LOG('Crisis Indicator Data'!I155)&gt;S$3,5,ROUND(5-(S$3-LOG('Crisis Indicator Data'!I155))/(S$3-S$4)*5,1)))))</f>
        <v>x</v>
      </c>
      <c r="T158" s="165" t="str">
        <f>IF('Crisis Indicator Data'!H155="x","x",IF('Crisis Indicator Data'!I155="x","x",'Crisis Indicator Data'!I155/'Crisis Indicator Data'!H155))</f>
        <v>x</v>
      </c>
      <c r="U158" s="147" t="str">
        <f t="shared" si="59"/>
        <v>x</v>
      </c>
      <c r="V158" s="147" t="str">
        <f t="shared" si="60"/>
        <v>x</v>
      </c>
      <c r="W158" s="147">
        <f>IF('Crisis Indicator Data'!L155="x","x",IF('Crisis Indicator Data'!L155=0,0,IF(LOG('Crisis Indicator Data'!L155)&lt;W$4,0,IF(LOG('Crisis Indicator Data'!L155)&gt;W$3,5,ROUND(5-(W$3-LOG('Crisis Indicator Data'!L155))/(W$3-W$4)*5,1)))))</f>
        <v>0.9</v>
      </c>
      <c r="X158" s="166">
        <f>IF(OR('Crisis Indicator Data'!L155="x",'Crisis Indicator Data'!H155="x"),"x",'Crisis Indicator Data'!L155/'Crisis Indicator Data'!H155)</f>
        <v>8.4228258580753845E-7</v>
      </c>
      <c r="Y158" s="147">
        <f t="shared" si="61"/>
        <v>0</v>
      </c>
      <c r="Z158" s="147">
        <f t="shared" si="62"/>
        <v>0.5</v>
      </c>
      <c r="AA158" s="147">
        <f t="shared" si="63"/>
        <v>0.5</v>
      </c>
      <c r="AB158" s="167">
        <f t="shared" si="64"/>
        <v>1.9</v>
      </c>
    </row>
    <row r="159" spans="1:28" x14ac:dyDescent="0.25">
      <c r="A159" s="175" t="str">
        <f>'Crisis Indicator Data'!A156</f>
        <v>International Displacement in Uganda</v>
      </c>
      <c r="B159" s="176" t="str">
        <f>'Crisis Indicator Data'!B156</f>
        <v>Displacement</v>
      </c>
      <c r="C159" s="176" t="str">
        <f>'Crisis Indicator Data'!C156</f>
        <v>UGA005</v>
      </c>
      <c r="D159" s="176" t="str">
        <f>'Crisis Indicator Data'!D156</f>
        <v>Uganda</v>
      </c>
      <c r="E159" s="177" t="str">
        <f>'Crisis Indicator Data'!E156</f>
        <v>UGA</v>
      </c>
      <c r="F159" s="168">
        <f>IF('Crisis Indicator Data'!F156="x","x",IF(LOG('Crisis Indicator Data'!F156)&lt;F$4,0,IF(LOG('Crisis Indicator Data'!F156)&gt;F$3,5,ROUND(5-(F$3-LOG('Crisis Indicator Data'!F156))/(F$3-F$4)*5,1))))</f>
        <v>2.4</v>
      </c>
      <c r="G159" s="165">
        <f>IF('Crisis Indicator Data'!F156="x","x",IF(LEN(E159)&gt;3,('Crisis Indicator Data'!F156/VLOOKUP('Impact of the crisis'!$C159,'Regional Crises'!$B$1:$R$66,4,FALSE)),'Crisis Indicator Data'!F156/VLOOKUP('Impact of the crisis'!$E159,'Country Indicator Data'!$B$4:$P$300,15,FALSE)))</f>
        <v>0.13222122481547977</v>
      </c>
      <c r="H159" s="147">
        <f t="shared" si="52"/>
        <v>0.6</v>
      </c>
      <c r="I159" s="147">
        <f t="shared" si="53"/>
        <v>1.5</v>
      </c>
      <c r="J159" s="147">
        <f>IF('Crisis Indicator Data'!G156="x","x",IF(LOG('Crisis Indicator Data'!G156)&lt;J$4,0,IF(LOG('Crisis Indicator Data'!G156)&gt;J$3,5,ROUND(5-(J$3-LOG('Crisis Indicator Data'!G156))/(J$3-J$4)*5,1))))</f>
        <v>2.9</v>
      </c>
      <c r="K159" s="165">
        <f>IF('Crisis Indicator Data'!G156="x","x",IF(LEN(E159)&gt;3,('Crisis Indicator Data'!G156/VLOOKUP('Impact of the crisis'!$C159,'Regional Crises'!$B$1:$R$66,5,FALSE)),'Crisis Indicator Data'!G156/VLOOKUP('Impact of the crisis'!$E159,'Country Indicator Data'!$B$4:$P$300,14,FALSE)))</f>
        <v>0.15264091040283675</v>
      </c>
      <c r="L159" s="147">
        <f t="shared" si="54"/>
        <v>0.7</v>
      </c>
      <c r="M159" s="147">
        <f t="shared" si="55"/>
        <v>1.7999999999999998</v>
      </c>
      <c r="N159" s="147">
        <f t="shared" si="56"/>
        <v>1.7</v>
      </c>
      <c r="O159" s="147">
        <f>IF('Crisis Indicator Data'!H156="x","x",IF('Crisis Indicator Data'!H156=0,0,IF(LOG('Crisis Indicator Data'!H156)&lt;O$4,0,IF(LOG('Crisis Indicator Data'!H156)&gt;O$3,5,ROUND(5-(O$3-LOG('Crisis Indicator Data'!H156))/(O$3-O$4)*5,1)))))</f>
        <v>2.8</v>
      </c>
      <c r="P159" s="165">
        <f>IF('Crisis Indicator Data'!H156="x","x",'Crisis Indicator Data'!H156/'Crisis Indicator Data'!G156)</f>
        <v>0.2109670448406267</v>
      </c>
      <c r="Q159" s="147">
        <f t="shared" si="57"/>
        <v>1</v>
      </c>
      <c r="R159" s="147">
        <f t="shared" si="58"/>
        <v>1.9</v>
      </c>
      <c r="S159" s="147">
        <f>IF('Crisis Indicator Data'!I156="x","x",IF('Crisis Indicator Data'!I156=0,0,IF(LOG('Crisis Indicator Data'!I156)&lt;S$4,0,IF(LOG('Crisis Indicator Data'!I156)&gt;S$3,5,ROUND(5-(S$3-LOG('Crisis Indicator Data'!I156))/(S$3-S$4)*5,1)))))</f>
        <v>4.5999999999999996</v>
      </c>
      <c r="T159" s="165">
        <f>IF('Crisis Indicator Data'!H156="x","x",IF('Crisis Indicator Data'!I156="x","x",'Crisis Indicator Data'!I156/'Crisis Indicator Data'!H156))</f>
        <v>1</v>
      </c>
      <c r="U159" s="147">
        <f t="shared" si="59"/>
        <v>5</v>
      </c>
      <c r="V159" s="147">
        <f t="shared" si="60"/>
        <v>4.8</v>
      </c>
      <c r="W159" s="147" t="str">
        <f>IF('Crisis Indicator Data'!L156="x","x",IF('Crisis Indicator Data'!L156=0,0,IF(LOG('Crisis Indicator Data'!L156)&lt;W$4,0,IF(LOG('Crisis Indicator Data'!L156)&gt;W$3,5,ROUND(5-(W$3-LOG('Crisis Indicator Data'!L156))/(W$3-W$4)*5,1)))))</f>
        <v>x</v>
      </c>
      <c r="X159" s="166" t="str">
        <f>IF(OR('Crisis Indicator Data'!L156="x",'Crisis Indicator Data'!H156="x"),"x",'Crisis Indicator Data'!L156/'Crisis Indicator Data'!H156)</f>
        <v>x</v>
      </c>
      <c r="Y159" s="147" t="str">
        <f t="shared" si="61"/>
        <v>x</v>
      </c>
      <c r="Z159" s="147" t="str">
        <f t="shared" si="62"/>
        <v>x</v>
      </c>
      <c r="AA159" s="147">
        <f t="shared" si="63"/>
        <v>4.8</v>
      </c>
      <c r="AB159" s="167">
        <f t="shared" si="64"/>
        <v>3.7</v>
      </c>
    </row>
    <row r="160" spans="1:28" x14ac:dyDescent="0.25">
      <c r="A160" s="175" t="str">
        <f>'Crisis Indicator Data'!A157</f>
        <v>Conflict in Ukraine</v>
      </c>
      <c r="B160" s="176" t="str">
        <f>'Crisis Indicator Data'!B157</f>
        <v>Conflict,Displacement</v>
      </c>
      <c r="C160" s="176" t="str">
        <f>'Crisis Indicator Data'!C157</f>
        <v>UKR002</v>
      </c>
      <c r="D160" s="176" t="str">
        <f>'Crisis Indicator Data'!D157</f>
        <v>Ukraine</v>
      </c>
      <c r="E160" s="177" t="str">
        <f>'Crisis Indicator Data'!E157</f>
        <v>UKR</v>
      </c>
      <c r="F160" s="168">
        <f>IF('Crisis Indicator Data'!F157="x","x",IF(LOG('Crisis Indicator Data'!F157)&lt;F$4,0,IF(LOG('Crisis Indicator Data'!F157)&gt;F$3,5,ROUND(5-(F$3-LOG('Crisis Indicator Data'!F157))/(F$3-F$4)*5,1))))</f>
        <v>4.5999999999999996</v>
      </c>
      <c r="G160" s="165">
        <f>IF('Crisis Indicator Data'!F157="x","x",IF(LEN(E160)&gt;3,('Crisis Indicator Data'!F157/VLOOKUP('Impact of the crisis'!$C160,'Regional Crises'!$B$1:$R$66,4,FALSE)),'Crisis Indicator Data'!F157/VLOOKUP('Impact of the crisis'!$E160,'Country Indicator Data'!$B$4:$P$300,15,FALSE)))</f>
        <v>1.0418788516977679</v>
      </c>
      <c r="H160" s="147">
        <f t="shared" si="52"/>
        <v>5</v>
      </c>
      <c r="I160" s="147">
        <f t="shared" si="53"/>
        <v>4.8</v>
      </c>
      <c r="J160" s="147">
        <f>IF('Crisis Indicator Data'!G157="x","x",IF(LOG('Crisis Indicator Data'!G157)&lt;J$4,0,IF(LOG('Crisis Indicator Data'!G157)&gt;J$3,5,ROUND(5-(J$3-LOG('Crisis Indicator Data'!G157))/(J$3-J$4)*5,1))))</f>
        <v>5</v>
      </c>
      <c r="K160" s="165">
        <f>IF('Crisis Indicator Data'!G157="x","x",IF(LEN(E160)&gt;3,('Crisis Indicator Data'!G157/VLOOKUP('Impact of the crisis'!$C160,'Regional Crises'!$B$1:$R$66,5,FALSE)),'Crisis Indicator Data'!G157/VLOOKUP('Impact of the crisis'!$E160,'Country Indicator Data'!$B$4:$P$300,14,FALSE)))</f>
        <v>1</v>
      </c>
      <c r="L160" s="147">
        <f t="shared" si="54"/>
        <v>5</v>
      </c>
      <c r="M160" s="147">
        <f t="shared" si="55"/>
        <v>5</v>
      </c>
      <c r="N160" s="147">
        <f t="shared" si="56"/>
        <v>4.9000000000000004</v>
      </c>
      <c r="O160" s="147">
        <f>IF('Crisis Indicator Data'!H157="x","x",IF('Crisis Indicator Data'!H157=0,0,IF(LOG('Crisis Indicator Data'!H157)&lt;O$4,0,IF(LOG('Crisis Indicator Data'!H157)&gt;O$3,5,ROUND(5-(O$3-LOG('Crisis Indicator Data'!H157))/(O$3-O$4)*5,1)))))</f>
        <v>4.5999999999999996</v>
      </c>
      <c r="P160" s="165">
        <f>IF('Crisis Indicator Data'!H157="x","x",'Crisis Indicator Data'!H157/'Crisis Indicator Data'!G157)</f>
        <v>0.48403741618608759</v>
      </c>
      <c r="Q160" s="147">
        <f t="shared" si="57"/>
        <v>2.4</v>
      </c>
      <c r="R160" s="147">
        <f t="shared" si="58"/>
        <v>3.5</v>
      </c>
      <c r="S160" s="147">
        <f>IF('Crisis Indicator Data'!I157="x","x",IF('Crisis Indicator Data'!I157=0,0,IF(LOG('Crisis Indicator Data'!I157)&lt;S$4,0,IF(LOG('Crisis Indicator Data'!I157)&gt;S$3,5,ROUND(5-(S$3-LOG('Crisis Indicator Data'!I157))/(S$3-S$4)*5,1)))))</f>
        <v>5</v>
      </c>
      <c r="T160" s="165">
        <f>IF('Crisis Indicator Data'!H157="x","x",IF('Crisis Indicator Data'!I157="x","x",'Crisis Indicator Data'!I157/'Crisis Indicator Data'!H157))</f>
        <v>0.89852924409987456</v>
      </c>
      <c r="U160" s="147">
        <f t="shared" si="59"/>
        <v>5</v>
      </c>
      <c r="V160" s="147">
        <f t="shared" si="60"/>
        <v>5</v>
      </c>
      <c r="W160" s="147">
        <f>IF('Crisis Indicator Data'!L157="x","x",IF('Crisis Indicator Data'!L157=0,0,IF(LOG('Crisis Indicator Data'!L157)&lt;W$4,0,IF(LOG('Crisis Indicator Data'!L157)&gt;W$3,5,ROUND(5-(W$3-LOG('Crisis Indicator Data'!L157))/(W$3-W$4)*5,1)))))</f>
        <v>5</v>
      </c>
      <c r="X160" s="166">
        <f>IF(OR('Crisis Indicator Data'!L157="x",'Crisis Indicator Data'!H157="x"),"x",'Crisis Indicator Data'!L157/'Crisis Indicator Data'!H157)</f>
        <v>5.2941511800250825E-4</v>
      </c>
      <c r="Y160" s="147">
        <f t="shared" si="61"/>
        <v>5</v>
      </c>
      <c r="Z160" s="147">
        <f t="shared" si="62"/>
        <v>5</v>
      </c>
      <c r="AA160" s="147">
        <f t="shared" si="63"/>
        <v>5</v>
      </c>
      <c r="AB160" s="167">
        <f t="shared" si="64"/>
        <v>4.4000000000000004</v>
      </c>
    </row>
    <row r="161" spans="1:28" x14ac:dyDescent="0.25">
      <c r="A161" s="175" t="str">
        <f>'Crisis Indicator Data'!A158</f>
        <v>Complex crisis in Venezuela</v>
      </c>
      <c r="B161" s="176" t="str">
        <f>'Crisis Indicator Data'!B158</f>
        <v>Socio-political,Violence,Floods</v>
      </c>
      <c r="C161" s="176" t="str">
        <f>'Crisis Indicator Data'!C158</f>
        <v>VEN001</v>
      </c>
      <c r="D161" s="176" t="str">
        <f>'Crisis Indicator Data'!D158</f>
        <v>Venezuela</v>
      </c>
      <c r="E161" s="177" t="str">
        <f>'Crisis Indicator Data'!E158</f>
        <v>VEN</v>
      </c>
      <c r="F161" s="168">
        <f>IF('Crisis Indicator Data'!F158="x","x",IF(LOG('Crisis Indicator Data'!F158)&lt;F$4,0,IF(LOG('Crisis Indicator Data'!F158)&gt;F$3,5,ROUND(5-(F$3-LOG('Crisis Indicator Data'!F158))/(F$3-F$4)*5,1))))</f>
        <v>4.9000000000000004</v>
      </c>
      <c r="G161" s="165">
        <f>IF('Crisis Indicator Data'!F158="x","x",IF(LEN(E161)&gt;3,('Crisis Indicator Data'!F158/VLOOKUP('Impact of the crisis'!$C161,'Regional Crises'!$B$1:$R$66,4,FALSE)),'Crisis Indicator Data'!F158/VLOOKUP('Impact of the crisis'!$E161,'Country Indicator Data'!$B$4:$P$300,15,FALSE)))</f>
        <v>1</v>
      </c>
      <c r="H161" s="147">
        <f t="shared" si="52"/>
        <v>5</v>
      </c>
      <c r="I161" s="147">
        <f t="shared" si="53"/>
        <v>4.95</v>
      </c>
      <c r="J161" s="147">
        <f>IF('Crisis Indicator Data'!G158="x","x",IF(LOG('Crisis Indicator Data'!G158)&lt;J$4,0,IF(LOG('Crisis Indicator Data'!G158)&gt;J$3,5,ROUND(5-(J$3-LOG('Crisis Indicator Data'!G158))/(J$3-J$4)*5,1))))</f>
        <v>4.8</v>
      </c>
      <c r="K161" s="165">
        <f>IF('Crisis Indicator Data'!G158="x","x",IF(LEN(E161)&gt;3,('Crisis Indicator Data'!G158/VLOOKUP('Impact of the crisis'!$C161,'Regional Crises'!$B$1:$R$66,5,FALSE)),'Crisis Indicator Data'!G158/VLOOKUP('Impact of the crisis'!$E161,'Country Indicator Data'!$B$4:$P$300,14,FALSE)))</f>
        <v>1</v>
      </c>
      <c r="L161" s="147">
        <f t="shared" si="54"/>
        <v>5</v>
      </c>
      <c r="M161" s="147">
        <f t="shared" si="55"/>
        <v>4.9000000000000004</v>
      </c>
      <c r="N161" s="147">
        <f t="shared" si="56"/>
        <v>4.9000000000000004</v>
      </c>
      <c r="O161" s="147">
        <f>IF('Crisis Indicator Data'!H158="x","x",IF('Crisis Indicator Data'!H158=0,0,IF(LOG('Crisis Indicator Data'!H158)&lt;O$4,0,IF(LOG('Crisis Indicator Data'!H158)&gt;O$3,5,ROUND(5-(O$3-LOG('Crisis Indicator Data'!H158))/(O$3-O$4)*5,1)))))</f>
        <v>4.5</v>
      </c>
      <c r="P161" s="165">
        <f>IF('Crisis Indicator Data'!H158="x","x",'Crisis Indicator Data'!H158/'Crisis Indicator Data'!G158)</f>
        <v>0.58971097448943532</v>
      </c>
      <c r="Q161" s="147">
        <f t="shared" si="57"/>
        <v>2.9</v>
      </c>
      <c r="R161" s="147">
        <f t="shared" si="58"/>
        <v>3.7</v>
      </c>
      <c r="S161" s="147">
        <f>IF('Crisis Indicator Data'!I158="x","x",IF('Crisis Indicator Data'!I158=0,0,IF(LOG('Crisis Indicator Data'!I158)&lt;S$4,0,IF(LOG('Crisis Indicator Data'!I158)&gt;S$3,5,ROUND(5-(S$3-LOG('Crisis Indicator Data'!I158))/(S$3-S$4)*5,1)))))</f>
        <v>1.6</v>
      </c>
      <c r="T161" s="165">
        <f>IF('Crisis Indicator Data'!H158="x","x",IF('Crisis Indicator Data'!I158="x","x",'Crisis Indicator Data'!I158/'Crisis Indicator Data'!H158))</f>
        <v>7.7890952666267229E-4</v>
      </c>
      <c r="U161" s="147">
        <f t="shared" si="59"/>
        <v>0</v>
      </c>
      <c r="V161" s="147">
        <f t="shared" si="60"/>
        <v>0.8</v>
      </c>
      <c r="W161" s="147">
        <f>IF('Crisis Indicator Data'!L158="x","x",IF('Crisis Indicator Data'!L158=0,0,IF(LOG('Crisis Indicator Data'!L158)&lt;W$4,0,IF(LOG('Crisis Indicator Data'!L158)&gt;W$3,5,ROUND(5-(W$3-LOG('Crisis Indicator Data'!L158))/(W$3-W$4)*5,1)))))</f>
        <v>4.0999999999999996</v>
      </c>
      <c r="X161" s="166">
        <f>IF(OR('Crisis Indicator Data'!L158="x",'Crisis Indicator Data'!H158="x"),"x",'Crisis Indicator Data'!L158/'Crisis Indicator Data'!H158)</f>
        <v>4.1222288795686041E-5</v>
      </c>
      <c r="Y161" s="147">
        <f t="shared" si="61"/>
        <v>2.1</v>
      </c>
      <c r="Z161" s="147">
        <f t="shared" si="62"/>
        <v>3.1</v>
      </c>
      <c r="AA161" s="147">
        <f t="shared" si="63"/>
        <v>2.1</v>
      </c>
      <c r="AB161" s="167">
        <f t="shared" si="64"/>
        <v>3</v>
      </c>
    </row>
    <row r="162" spans="1:28" x14ac:dyDescent="0.25">
      <c r="A162" s="175" t="str">
        <f>'Crisis Indicator Data'!A159</f>
        <v>Cyclone Judy and cyclone Kevin in Vanuatu</v>
      </c>
      <c r="B162" s="176" t="str">
        <f>'Crisis Indicator Data'!B159</f>
        <v>Cyclone</v>
      </c>
      <c r="C162" s="176" t="str">
        <f>'Crisis Indicator Data'!C159</f>
        <v>VUT003</v>
      </c>
      <c r="D162" s="176" t="str">
        <f>'Crisis Indicator Data'!D159</f>
        <v>Vanuatu</v>
      </c>
      <c r="E162" s="177" t="str">
        <f>'Crisis Indicator Data'!E159</f>
        <v>VUT</v>
      </c>
      <c r="F162" s="168">
        <f>IF('Crisis Indicator Data'!F159="x","x",IF(LOG('Crisis Indicator Data'!F159)&lt;F$4,0,IF(LOG('Crisis Indicator Data'!F159)&gt;F$3,5,ROUND(5-(F$3-LOG('Crisis Indicator Data'!F159))/(F$3-F$4)*5,1))))</f>
        <v>1.8</v>
      </c>
      <c r="G162" s="165">
        <f>IF('Crisis Indicator Data'!F159="x","x",IF(LEN(E162)&gt;3,('Crisis Indicator Data'!F159/VLOOKUP('Impact of the crisis'!$C162,'Regional Crises'!$B$1:$R$66,4,FALSE)),'Crisis Indicator Data'!F159/VLOOKUP('Impact of the crisis'!$E162,'Country Indicator Data'!$B$4:$P$300,15,FALSE)))</f>
        <v>1</v>
      </c>
      <c r="H162" s="147">
        <f t="shared" si="52"/>
        <v>5</v>
      </c>
      <c r="I162" s="147">
        <f t="shared" si="53"/>
        <v>3.4</v>
      </c>
      <c r="J162" s="147">
        <f>IF('Crisis Indicator Data'!G159="x","x",IF(LOG('Crisis Indicator Data'!G159)&lt;J$4,0,IF(LOG('Crisis Indicator Data'!G159)&gt;J$3,5,ROUND(5-(J$3-LOG('Crisis Indicator Data'!G159))/(J$3-J$4)*5,1))))</f>
        <v>0</v>
      </c>
      <c r="K162" s="165">
        <f>IF('Crisis Indicator Data'!G159="x","x",IF(LEN(E162)&gt;3,('Crisis Indicator Data'!G159/VLOOKUP('Impact of the crisis'!$C162,'Regional Crises'!$B$1:$R$66,5,FALSE)),'Crisis Indicator Data'!G159/VLOOKUP('Impact of the crisis'!$E162,'Country Indicator Data'!$B$4:$P$300,14,FALSE)))</f>
        <v>1</v>
      </c>
      <c r="L162" s="147">
        <f t="shared" si="54"/>
        <v>5</v>
      </c>
      <c r="M162" s="147">
        <f t="shared" si="55"/>
        <v>2.5</v>
      </c>
      <c r="N162" s="147">
        <f t="shared" si="56"/>
        <v>3</v>
      </c>
      <c r="O162" s="147">
        <f>IF('Crisis Indicator Data'!H159="x","x",IF('Crisis Indicator Data'!H159=0,0,IF(LOG('Crisis Indicator Data'!H159)&lt;O$4,0,IF(LOG('Crisis Indicator Data'!H159)&gt;O$3,5,ROUND(5-(O$3-LOG('Crisis Indicator Data'!H159))/(O$3-O$4)*5,1)))))</f>
        <v>1.5</v>
      </c>
      <c r="P162" s="165">
        <f>IF('Crisis Indicator Data'!H159="x","x",'Crisis Indicator Data'!H159/'Crisis Indicator Data'!G159)</f>
        <v>0.74925373134328355</v>
      </c>
      <c r="Q162" s="147">
        <f t="shared" si="57"/>
        <v>3.7</v>
      </c>
      <c r="R162" s="147">
        <f t="shared" si="58"/>
        <v>2.6</v>
      </c>
      <c r="S162" s="147">
        <f>IF('Crisis Indicator Data'!I159="x","x",IF('Crisis Indicator Data'!I159=0,0,IF(LOG('Crisis Indicator Data'!I159)&lt;S$4,0,IF(LOG('Crisis Indicator Data'!I159)&gt;S$3,5,ROUND(5-(S$3-LOG('Crisis Indicator Data'!I159))/(S$3-S$4)*5,1)))))</f>
        <v>1</v>
      </c>
      <c r="T162" s="165">
        <f>IF('Crisis Indicator Data'!H159="x","x",IF('Crisis Indicator Data'!I159="x","x",'Crisis Indicator Data'!I159/'Crisis Indicator Data'!H159))</f>
        <v>1.9920318725099601E-2</v>
      </c>
      <c r="U162" s="147">
        <f t="shared" si="59"/>
        <v>0.7</v>
      </c>
      <c r="V162" s="147">
        <f t="shared" si="60"/>
        <v>0.9</v>
      </c>
      <c r="W162" s="147" t="str">
        <f>IF('Crisis Indicator Data'!L159="x","x",IF('Crisis Indicator Data'!L159=0,0,IF(LOG('Crisis Indicator Data'!L159)&lt;W$4,0,IF(LOG('Crisis Indicator Data'!L159)&gt;W$3,5,ROUND(5-(W$3-LOG('Crisis Indicator Data'!L159))/(W$3-W$4)*5,1)))))</f>
        <v>x</v>
      </c>
      <c r="X162" s="166" t="str">
        <f>IF(OR('Crisis Indicator Data'!L159="x",'Crisis Indicator Data'!H159="x"),"x",'Crisis Indicator Data'!L159/'Crisis Indicator Data'!H159)</f>
        <v>x</v>
      </c>
      <c r="Y162" s="147" t="str">
        <f t="shared" si="61"/>
        <v>x</v>
      </c>
      <c r="Z162" s="147" t="str">
        <f t="shared" si="62"/>
        <v>x</v>
      </c>
      <c r="AA162" s="147">
        <f t="shared" si="63"/>
        <v>0.9</v>
      </c>
      <c r="AB162" s="167">
        <f t="shared" si="64"/>
        <v>1.8</v>
      </c>
    </row>
    <row r="163" spans="1:28" x14ac:dyDescent="0.25">
      <c r="A163" s="175" t="str">
        <f>'Crisis Indicator Data'!A160</f>
        <v>Conflict in Yemen</v>
      </c>
      <c r="B163" s="176" t="str">
        <f>'Crisis Indicator Data'!B160</f>
        <v>Conflict</v>
      </c>
      <c r="C163" s="176" t="str">
        <f>'Crisis Indicator Data'!C160</f>
        <v>YEM001</v>
      </c>
      <c r="D163" s="176" t="str">
        <f>'Crisis Indicator Data'!D160</f>
        <v>Yemen</v>
      </c>
      <c r="E163" s="177" t="str">
        <f>'Crisis Indicator Data'!E160</f>
        <v>YEM</v>
      </c>
      <c r="F163" s="168">
        <f>IF('Crisis Indicator Data'!F160="x","x",IF(LOG('Crisis Indicator Data'!F160)&lt;F$4,0,IF(LOG('Crisis Indicator Data'!F160)&gt;F$3,5,ROUND(5-(F$3-LOG('Crisis Indicator Data'!F160))/(F$3-F$4)*5,1))))</f>
        <v>4.5</v>
      </c>
      <c r="G163" s="165">
        <f>IF('Crisis Indicator Data'!F160="x","x",IF(LEN(E163)&gt;3,('Crisis Indicator Data'!F160/VLOOKUP('Impact of the crisis'!$C163,'Regional Crises'!$B$1:$R$66,4,FALSE)),'Crisis Indicator Data'!F160/VLOOKUP('Impact of the crisis'!$E163,'Country Indicator Data'!$B$4:$P$300,15,FALSE)))</f>
        <v>1</v>
      </c>
      <c r="H163" s="147">
        <f t="shared" si="52"/>
        <v>5</v>
      </c>
      <c r="I163" s="147">
        <f t="shared" si="53"/>
        <v>4.75</v>
      </c>
      <c r="J163" s="147">
        <f>IF('Crisis Indicator Data'!G160="x","x",IF(LOG('Crisis Indicator Data'!G160)&lt;J$4,0,IF(LOG('Crisis Indicator Data'!G160)&gt;J$3,5,ROUND(5-(J$3-LOG('Crisis Indicator Data'!G160))/(J$3-J$4)*5,1))))</f>
        <v>5</v>
      </c>
      <c r="K163" s="165">
        <f>IF('Crisis Indicator Data'!G160="x","x",IF(LEN(E163)&gt;3,('Crisis Indicator Data'!G160/VLOOKUP('Impact of the crisis'!$C163,'Regional Crises'!$B$1:$R$66,5,FALSE)),'Crisis Indicator Data'!G160/VLOOKUP('Impact of the crisis'!$E163,'Country Indicator Data'!$B$4:$P$300,14,FALSE)))</f>
        <v>0.97634804285247945</v>
      </c>
      <c r="L163" s="147">
        <f t="shared" si="54"/>
        <v>4.9000000000000004</v>
      </c>
      <c r="M163" s="147">
        <f t="shared" si="55"/>
        <v>4.95</v>
      </c>
      <c r="N163" s="147">
        <f t="shared" si="56"/>
        <v>4.9000000000000004</v>
      </c>
      <c r="O163" s="147">
        <f>IF('Crisis Indicator Data'!H160="x","x",IF('Crisis Indicator Data'!H160=0,0,IF(LOG('Crisis Indicator Data'!H160)&lt;O$4,0,IF(LOG('Crisis Indicator Data'!H160)&gt;O$3,5,ROUND(5-(O$3-LOG('Crisis Indicator Data'!H160))/(O$3-O$4)*5,1)))))</f>
        <v>4.9000000000000004</v>
      </c>
      <c r="P163" s="165">
        <f>IF('Crisis Indicator Data'!H160="x","x",'Crisis Indicator Data'!H160/'Crisis Indicator Data'!G160)</f>
        <v>0.84802431610942253</v>
      </c>
      <c r="Q163" s="147">
        <f t="shared" si="57"/>
        <v>4.2</v>
      </c>
      <c r="R163" s="147">
        <f t="shared" si="58"/>
        <v>4.5500000000000007</v>
      </c>
      <c r="S163" s="147">
        <f>IF('Crisis Indicator Data'!I160="x","x",IF('Crisis Indicator Data'!I160=0,0,IF(LOG('Crisis Indicator Data'!I160)&lt;S$4,0,IF(LOG('Crisis Indicator Data'!I160)&gt;S$3,5,ROUND(5-(S$3-LOG('Crisis Indicator Data'!I160))/(S$3-S$4)*5,1)))))</f>
        <v>5</v>
      </c>
      <c r="T163" s="165">
        <f>IF('Crisis Indicator Data'!H160="x","x",IF('Crisis Indicator Data'!I160="x","x",'Crisis Indicator Data'!I160/'Crisis Indicator Data'!H160))</f>
        <v>0.17279569892473118</v>
      </c>
      <c r="U163" s="147">
        <f t="shared" si="59"/>
        <v>5</v>
      </c>
      <c r="V163" s="147">
        <f t="shared" si="60"/>
        <v>5</v>
      </c>
      <c r="W163" s="147">
        <f>IF('Crisis Indicator Data'!L160="x","x",IF('Crisis Indicator Data'!L160=0,0,IF(LOG('Crisis Indicator Data'!L160)&lt;W$4,0,IF(LOG('Crisis Indicator Data'!L160)&gt;W$3,5,ROUND(5-(W$3-LOG('Crisis Indicator Data'!L160))/(W$3-W$4)*5,1)))))</f>
        <v>4.7</v>
      </c>
      <c r="X163" s="166">
        <f>IF(OR('Crisis Indicator Data'!L160="x",'Crisis Indicator Data'!H160="x"),"x",'Crisis Indicator Data'!L160/'Crisis Indicator Data'!H160)</f>
        <v>6.4695340501792116E-5</v>
      </c>
      <c r="Y163" s="147">
        <f t="shared" si="61"/>
        <v>3.2</v>
      </c>
      <c r="Z163" s="147">
        <f t="shared" si="62"/>
        <v>4</v>
      </c>
      <c r="AA163" s="147">
        <f t="shared" si="63"/>
        <v>4.5999999999999996</v>
      </c>
      <c r="AB163" s="167">
        <f t="shared" si="64"/>
        <v>4.5999999999999996</v>
      </c>
    </row>
    <row r="164" spans="1:28" x14ac:dyDescent="0.25">
      <c r="A164" s="175" t="str">
        <f>'Crisis Indicator Data'!A161</f>
        <v>Mixed migration flows in Yemen</v>
      </c>
      <c r="B164" s="176" t="str">
        <f>'Crisis Indicator Data'!B161</f>
        <v>Displacement</v>
      </c>
      <c r="C164" s="176" t="str">
        <f>'Crisis Indicator Data'!C161</f>
        <v>YEM002</v>
      </c>
      <c r="D164" s="176" t="str">
        <f>'Crisis Indicator Data'!D161</f>
        <v>Yemen</v>
      </c>
      <c r="E164" s="177" t="str">
        <f>'Crisis Indicator Data'!E161</f>
        <v>YEM</v>
      </c>
      <c r="F164" s="168">
        <f>IF('Crisis Indicator Data'!F161="x","x",IF(LOG('Crisis Indicator Data'!F161)&lt;F$4,0,IF(LOG('Crisis Indicator Data'!F161)&gt;F$3,5,ROUND(5-(F$3-LOG('Crisis Indicator Data'!F161))/(F$3-F$4)*5,1))))</f>
        <v>2.8</v>
      </c>
      <c r="G164" s="165">
        <f>IF('Crisis Indicator Data'!F161="x","x",IF(LEN(E164)&gt;3,('Crisis Indicator Data'!F161/VLOOKUP('Impact of the crisis'!$C164,'Regional Crises'!$B$1:$R$66,4,FALSE)),'Crisis Indicator Data'!F161/VLOOKUP('Impact of the crisis'!$E164,'Country Indicator Data'!$B$4:$P$300,15,FALSE)))</f>
        <v>8.881186431047218E-2</v>
      </c>
      <c r="H164" s="147">
        <f t="shared" si="52"/>
        <v>0.4</v>
      </c>
      <c r="I164" s="147">
        <f t="shared" si="53"/>
        <v>1.5999999999999999</v>
      </c>
      <c r="J164" s="147">
        <f>IF('Crisis Indicator Data'!G161="x","x",IF(LOG('Crisis Indicator Data'!G161)&lt;J$4,0,IF(LOG('Crisis Indicator Data'!G161)&gt;J$3,5,ROUND(5-(J$3-LOG('Crisis Indicator Data'!G161))/(J$3-J$4)*5,1))))</f>
        <v>2.5</v>
      </c>
      <c r="K164" s="165">
        <f>IF('Crisis Indicator Data'!G161="x","x",IF(LEN(E164)&gt;3,('Crisis Indicator Data'!G161/VLOOKUP('Impact of the crisis'!$C164,'Regional Crises'!$B$1:$R$66,5,FALSE)),'Crisis Indicator Data'!G161/VLOOKUP('Impact of the crisis'!$E164,'Country Indicator Data'!$B$4:$P$300,14,FALSE)))</f>
        <v>0.16936225776775379</v>
      </c>
      <c r="L164" s="147">
        <f t="shared" si="54"/>
        <v>0.8</v>
      </c>
      <c r="M164" s="147">
        <f t="shared" si="55"/>
        <v>1.65</v>
      </c>
      <c r="N164" s="147">
        <f t="shared" si="56"/>
        <v>1.6</v>
      </c>
      <c r="O164" s="147">
        <f>IF('Crisis Indicator Data'!H161="x","x",IF('Crisis Indicator Data'!H161=0,0,IF(LOG('Crisis Indicator Data'!H161)&lt;O$4,0,IF(LOG('Crisis Indicator Data'!H161)&gt;O$3,5,ROUND(5-(O$3-LOG('Crisis Indicator Data'!H161))/(O$3-O$4)*5,1)))))</f>
        <v>1.6</v>
      </c>
      <c r="P164" s="165">
        <f>IF('Crisis Indicator Data'!H161="x","x",'Crisis Indicator Data'!H161/'Crisis Indicator Data'!G161)</f>
        <v>4.9237778167163133E-2</v>
      </c>
      <c r="Q164" s="147">
        <f t="shared" si="57"/>
        <v>0.2</v>
      </c>
      <c r="R164" s="147">
        <f t="shared" si="58"/>
        <v>0.9</v>
      </c>
      <c r="S164" s="147">
        <f>IF('Crisis Indicator Data'!I161="x","x",IF('Crisis Indicator Data'!I161=0,0,IF(LOG('Crisis Indicator Data'!I161)&lt;S$4,0,IF(LOG('Crisis Indicator Data'!I161)&gt;S$3,5,ROUND(5-(S$3-LOG('Crisis Indicator Data'!I161))/(S$3-S$4)*5,1)))))</f>
        <v>3.6</v>
      </c>
      <c r="T164" s="165">
        <f>IF('Crisis Indicator Data'!H161="x","x",IF('Crisis Indicator Data'!I161="x","x",'Crisis Indicator Data'!I161/'Crisis Indicator Data'!H161))</f>
        <v>1.1423487544483986</v>
      </c>
      <c r="U164" s="147">
        <f t="shared" si="59"/>
        <v>5</v>
      </c>
      <c r="V164" s="147">
        <f t="shared" si="60"/>
        <v>4.3</v>
      </c>
      <c r="W164" s="147">
        <f>IF('Crisis Indicator Data'!L161="x","x",IF('Crisis Indicator Data'!L161=0,0,IF(LOG('Crisis Indicator Data'!L161)&lt;W$4,0,IF(LOG('Crisis Indicator Data'!L161)&gt;W$3,5,ROUND(5-(W$3-LOG('Crisis Indicator Data'!L161))/(W$3-W$4)*5,1)))))</f>
        <v>2.7</v>
      </c>
      <c r="X164" s="166">
        <f>IF(OR('Crisis Indicator Data'!L161="x",'Crisis Indicator Data'!H161="x"),"x",'Crisis Indicator Data'!L161/'Crisis Indicator Data'!H161)</f>
        <v>2.6690391459074735E-4</v>
      </c>
      <c r="Y164" s="147">
        <f t="shared" si="61"/>
        <v>5</v>
      </c>
      <c r="Z164" s="147">
        <f t="shared" si="62"/>
        <v>3.9</v>
      </c>
      <c r="AA164" s="147">
        <f t="shared" si="63"/>
        <v>4.0999999999999996</v>
      </c>
      <c r="AB164" s="167">
        <f t="shared" si="64"/>
        <v>2.9</v>
      </c>
    </row>
    <row r="165" spans="1:28" x14ac:dyDescent="0.25">
      <c r="A165" s="175" t="str">
        <f>'Crisis Indicator Data'!A162</f>
        <v>Drought in Zambia</v>
      </c>
      <c r="B165" s="176" t="str">
        <f>'Crisis Indicator Data'!B162</f>
        <v>Drought</v>
      </c>
      <c r="C165" s="176" t="str">
        <f>'Crisis Indicator Data'!C162</f>
        <v>ZMB002</v>
      </c>
      <c r="D165" s="176" t="str">
        <f>'Crisis Indicator Data'!D162</f>
        <v>Zambia</v>
      </c>
      <c r="E165" s="177" t="str">
        <f>'Crisis Indicator Data'!E162</f>
        <v>ZMB</v>
      </c>
      <c r="F165" s="168">
        <f>IF('Crisis Indicator Data'!F162="x","x",IF(LOG('Crisis Indicator Data'!F162)&lt;F$4,0,IF(LOG('Crisis Indicator Data'!F162)&gt;F$3,5,ROUND(5-(F$3-LOG('Crisis Indicator Data'!F162))/(F$3-F$4)*5,1))))</f>
        <v>4.8</v>
      </c>
      <c r="G165" s="165">
        <f>IF('Crisis Indicator Data'!F162="x","x",IF(LEN(E165)&gt;3,('Crisis Indicator Data'!F162/VLOOKUP('Impact of the crisis'!$C165,'Regional Crises'!$B$1:$R$66,4,FALSE)),'Crisis Indicator Data'!F162/VLOOKUP('Impact of the crisis'!$E165,'Country Indicator Data'!$B$4:$P$300,15,FALSE)))</f>
        <v>1.0124134034625163</v>
      </c>
      <c r="H165" s="147">
        <f t="shared" si="52"/>
        <v>5</v>
      </c>
      <c r="I165" s="147">
        <f t="shared" si="53"/>
        <v>4.9000000000000004</v>
      </c>
      <c r="J165" s="147">
        <f>IF('Crisis Indicator Data'!G162="x","x",IF(LOG('Crisis Indicator Data'!G162)&lt;J$4,0,IF(LOG('Crisis Indicator Data'!G162)&gt;J$3,5,ROUND(5-(J$3-LOG('Crisis Indicator Data'!G162))/(J$3-J$4)*5,1))))</f>
        <v>3.8</v>
      </c>
      <c r="K165" s="165">
        <f>IF('Crisis Indicator Data'!G162="x","x",IF(LEN(E165)&gt;3,('Crisis Indicator Data'!G162/VLOOKUP('Impact of the crisis'!$C165,'Regional Crises'!$B$1:$R$66,5,FALSE)),'Crisis Indicator Data'!G162/VLOOKUP('Impact of the crisis'!$E165,'Country Indicator Data'!$B$4:$P$300,14,FALSE)))</f>
        <v>0.6546001552795031</v>
      </c>
      <c r="L165" s="147">
        <f t="shared" si="54"/>
        <v>3.3</v>
      </c>
      <c r="M165" s="147">
        <f t="shared" si="55"/>
        <v>3.55</v>
      </c>
      <c r="N165" s="147">
        <f t="shared" si="56"/>
        <v>4.3</v>
      </c>
      <c r="O165" s="147">
        <f>IF('Crisis Indicator Data'!H162="x","x",IF('Crisis Indicator Data'!H162=0,0,IF(LOG('Crisis Indicator Data'!H162)&lt;O$4,0,IF(LOG('Crisis Indicator Data'!H162)&gt;O$3,5,ROUND(5-(O$3-LOG('Crisis Indicator Data'!H162))/(O$3-O$4)*5,1)))))</f>
        <v>4.0999999999999996</v>
      </c>
      <c r="P165" s="165">
        <f>IF('Crisis Indicator Data'!H162="x","x",'Crisis Indicator Data'!H162/'Crisis Indicator Data'!G162)</f>
        <v>0.63402520385470718</v>
      </c>
      <c r="Q165" s="147">
        <f t="shared" si="57"/>
        <v>3.2</v>
      </c>
      <c r="R165" s="147">
        <f t="shared" si="58"/>
        <v>3.65</v>
      </c>
      <c r="S165" s="147">
        <f>IF('Crisis Indicator Data'!I162="x","x",IF('Crisis Indicator Data'!I162=0,0,IF(LOG('Crisis Indicator Data'!I162)&lt;S$4,0,IF(LOG('Crisis Indicator Data'!I162)&gt;S$3,5,ROUND(5-(S$3-LOG('Crisis Indicator Data'!I162))/(S$3-S$4)*5,1)))))</f>
        <v>0</v>
      </c>
      <c r="T165" s="165">
        <f>IF('Crisis Indicator Data'!H162="x","x",IF('Crisis Indicator Data'!I162="x","x",'Crisis Indicator Data'!I162/'Crisis Indicator Data'!H162))</f>
        <v>0</v>
      </c>
      <c r="U165" s="147">
        <f t="shared" si="59"/>
        <v>0</v>
      </c>
      <c r="V165" s="147">
        <f t="shared" si="60"/>
        <v>0</v>
      </c>
      <c r="W165" s="147">
        <f>IF('Crisis Indicator Data'!L162="x","x",IF('Crisis Indicator Data'!L162=0,0,IF(LOG('Crisis Indicator Data'!L162)&lt;W$4,0,IF(LOG('Crisis Indicator Data'!L162)&gt;W$3,5,ROUND(5-(W$3-LOG('Crisis Indicator Data'!L162))/(W$3-W$4)*5,1)))))</f>
        <v>1.6</v>
      </c>
      <c r="X165" s="166">
        <f>IF(OR('Crisis Indicator Data'!L162="x",'Crisis Indicator Data'!H162="x"),"x",'Crisis Indicator Data'!L162/'Crisis Indicator Data'!H162)</f>
        <v>1.636852566350988E-6</v>
      </c>
      <c r="Y165" s="147">
        <f t="shared" si="61"/>
        <v>0.1</v>
      </c>
      <c r="Z165" s="147">
        <f t="shared" si="62"/>
        <v>0.9</v>
      </c>
      <c r="AA165" s="147">
        <f t="shared" si="63"/>
        <v>0.5</v>
      </c>
      <c r="AB165" s="167">
        <f t="shared" si="64"/>
        <v>2.4</v>
      </c>
    </row>
    <row r="166" spans="1:28" x14ac:dyDescent="0.25">
      <c r="A166" s="175" t="str">
        <f>'Crisis Indicator Data'!A163</f>
        <v>Complex crisis in Zimbabwe</v>
      </c>
      <c r="B166" s="176" t="str">
        <f>'Crisis Indicator Data'!B163</f>
        <v>Socio-political,Drought</v>
      </c>
      <c r="C166" s="176" t="str">
        <f>'Crisis Indicator Data'!C163</f>
        <v>ZWE001</v>
      </c>
      <c r="D166" s="176" t="str">
        <f>'Crisis Indicator Data'!D163</f>
        <v>Zimbabwe</v>
      </c>
      <c r="E166" s="177" t="str">
        <f>'Crisis Indicator Data'!E163</f>
        <v>ZWE</v>
      </c>
      <c r="F166" s="168">
        <f>IF('Crisis Indicator Data'!F163="x","x",IF(LOG('Crisis Indicator Data'!F163)&lt;F$4,0,IF(LOG('Crisis Indicator Data'!F163)&gt;F$3,5,ROUND(5-(F$3-LOG('Crisis Indicator Data'!F163))/(F$3-F$4)*5,1))))</f>
        <v>4.3</v>
      </c>
      <c r="G166" s="165">
        <f>IF('Crisis Indicator Data'!F163="x","x",IF(LEN(E166)&gt;3,('Crisis Indicator Data'!F163/VLOOKUP('Impact of the crisis'!$C166,'Regional Crises'!$B$1:$R$66,4,FALSE)),'Crisis Indicator Data'!F163/VLOOKUP('Impact of the crisis'!$E166,'Country Indicator Data'!$B$4:$P$300,15,FALSE)))</f>
        <v>1</v>
      </c>
      <c r="H166" s="147">
        <f t="shared" ref="H166" si="65">IF(G166="x","x",IF(G166&lt;H$4,0,IF(G166&gt;H$3,5,ROUND(5-(H$3-G166)/(H$3-H$4)*5,1))))</f>
        <v>5</v>
      </c>
      <c r="I166" s="147">
        <f t="shared" ref="I166" si="66">IF(AND(H166="x",F166="x"),"x",AVERAGE(F166,H166))</f>
        <v>4.6500000000000004</v>
      </c>
      <c r="J166" s="147">
        <f>IF('Crisis Indicator Data'!G163="x","x",IF(LOG('Crisis Indicator Data'!G163)&lt;J$4,0,IF(LOG('Crisis Indicator Data'!G163)&gt;J$3,5,ROUND(5-(J$3-LOG('Crisis Indicator Data'!G163))/(J$3-J$4)*5,1))))</f>
        <v>4.0999999999999996</v>
      </c>
      <c r="K166" s="165">
        <f>IF('Crisis Indicator Data'!G163="x","x",IF(LEN(E166)&gt;3,('Crisis Indicator Data'!G163/VLOOKUP('Impact of the crisis'!$C166,'Regional Crises'!$B$1:$R$66,5,FALSE)),'Crisis Indicator Data'!G163/VLOOKUP('Impact of the crisis'!$E166,'Country Indicator Data'!$B$4:$P$300,14,FALSE)))</f>
        <v>1</v>
      </c>
      <c r="L166" s="147">
        <f t="shared" ref="L166" si="67">IF(K166="x","x",IF(K166&lt;L$4,0,IF(K166&gt;L$3,5,ROUND(5-(L$3-K166)/(L$3-L$4)*5,1))))</f>
        <v>5</v>
      </c>
      <c r="M166" s="147">
        <f t="shared" ref="M166" si="68">IF(AND(L166="x",J166="x"),"x",AVERAGE(J166,L166))</f>
        <v>4.55</v>
      </c>
      <c r="N166" s="147">
        <f t="shared" ref="N166" si="69">IF(AND(M166="x",I166="x"),"x",IF(OR(M166="x",I166="x"),AVERAGE(I166,M166),ROUND((5-GEOMEAN(((5-I166)/5*4+1),((5-M166)/5*4+1)))/4*5,1)))</f>
        <v>4.5999999999999996</v>
      </c>
      <c r="O166" s="147">
        <f>IF('Crisis Indicator Data'!H163="x","x",IF('Crisis Indicator Data'!H163=0,0,IF(LOG('Crisis Indicator Data'!H163)&lt;O$4,0,IF(LOG('Crisis Indicator Data'!H163)&gt;O$3,5,ROUND(5-(O$3-LOG('Crisis Indicator Data'!H163))/(O$3-O$4)*5,1)))))</f>
        <v>4.5</v>
      </c>
      <c r="P166" s="165">
        <f>IF('Crisis Indicator Data'!H163="x","x",'Crisis Indicator Data'!H163/'Crisis Indicator Data'!G163)</f>
        <v>1</v>
      </c>
      <c r="Q166" s="147">
        <f t="shared" ref="Q166" si="70">IF(P166="x","x",IF(P166&lt;Q$4,0,IF(P166&gt;Q$3,5,ROUND(5-(Q$3-P166)/(Q$3-Q$4)*5,1))))</f>
        <v>5</v>
      </c>
      <c r="R166" s="147">
        <f t="shared" ref="R166" si="71">IF(AND(Q166="x",O166="x"),"x",AVERAGE(O166,Q166))</f>
        <v>4.75</v>
      </c>
      <c r="S166" s="147">
        <f>IF('Crisis Indicator Data'!I163="x","x",IF('Crisis Indicator Data'!I163=0,0,IF(LOG('Crisis Indicator Data'!I163)&lt;S$4,0,IF(LOG('Crisis Indicator Data'!I163)&gt;S$3,5,ROUND(5-(S$3-LOG('Crisis Indicator Data'!I163))/(S$3-S$4)*5,1)))))</f>
        <v>2</v>
      </c>
      <c r="T166" s="165">
        <f>IF('Crisis Indicator Data'!H163="x","x",IF('Crisis Indicator Data'!I163="x","x",'Crisis Indicator Data'!I163/'Crisis Indicator Data'!H163))</f>
        <v>1.4979029358897543E-3</v>
      </c>
      <c r="U166" s="147">
        <f t="shared" ref="U166" si="72">IF(T166="x","x",IF(T166&lt;U$4,0,IF(T166&gt;U$3,5,ROUND(5-(U$3-T166)/(U$3-U$4)*5,1))))</f>
        <v>0</v>
      </c>
      <c r="V166" s="147">
        <f t="shared" ref="V166" si="73">IF(AND(U166="x",S166="x"),"x",ROUND(AVERAGE(S166,U166),1))</f>
        <v>1</v>
      </c>
      <c r="W166" s="147">
        <f>IF('Crisis Indicator Data'!L163="x","x",IF('Crisis Indicator Data'!L163=0,0,IF(LOG('Crisis Indicator Data'!L163)&lt;W$4,0,IF(LOG('Crisis Indicator Data'!L163)&gt;W$3,5,ROUND(5-(W$3-LOG('Crisis Indicator Data'!L163))/(W$3-W$4)*5,1)))))</f>
        <v>2.4</v>
      </c>
      <c r="X166" s="166">
        <f>IF(OR('Crisis Indicator Data'!L163="x",'Crisis Indicator Data'!H163="x"),"x",'Crisis Indicator Data'!L163/'Crisis Indicator Data'!H163)</f>
        <v>3.0557219892150988E-6</v>
      </c>
      <c r="Y166" s="147">
        <f t="shared" ref="Y166" si="74">IF(X166="x","x",IF(X166&lt;Y$4,0,IF(X166&gt;Y$3,5,ROUND(5-(Y$3-X166)/(Y$3-Y$4)*5,1))))</f>
        <v>0.2</v>
      </c>
      <c r="Z166" s="147">
        <f t="shared" ref="Z166" si="75">IF(AND(Y166="x",W166="x"),"x",ROUND(AVERAGE(W166,Y166),1))</f>
        <v>1.3</v>
      </c>
      <c r="AA166" s="147">
        <f t="shared" ref="AA166" si="76">IF(AND(V166="x",Z166="x"),"x",IF(OR(V166="x",Z166="x"),AVERAGE(V166,Z166),ROUND((5-GEOMEAN(((5-V166)/5*4+1),((5-Z166)/5*4+1)))/4*5,1)))</f>
        <v>1.2</v>
      </c>
      <c r="AB166" s="167">
        <f t="shared" ref="AB166" si="77">IF(AND(R166="x",AA166="x"),"x",IF(OR(R166="x",AA166="x"),AVERAGE(R166,AA166),ROUND((5-GEOMEAN(((5-R166)/5*4+1),((5-AA166)/5*4+1)))/4*5,1)))</f>
        <v>3.5</v>
      </c>
    </row>
  </sheetData>
  <mergeCells count="1">
    <mergeCell ref="A1:AB1"/>
  </mergeCells>
  <conditionalFormatting sqref="A1:XFD1048576">
    <cfRule type="containsBlanks" priority="1" stopIfTrue="1">
      <formula>LEN(TRIM(A1))=0</formula>
    </cfRule>
  </conditionalFormatting>
  <conditionalFormatting sqref="F6:F300">
    <cfRule type="cellIs" dxfId="69" priority="92" stopIfTrue="1" operator="between">
      <formula>4</formula>
      <formula>5</formula>
    </cfRule>
    <cfRule type="cellIs" dxfId="68" priority="96" stopIfTrue="1" operator="between">
      <formula>0</formula>
      <formula>1</formula>
    </cfRule>
    <cfRule type="cellIs" dxfId="67" priority="95" stopIfTrue="1" operator="between">
      <formula>1</formula>
      <formula>2</formula>
    </cfRule>
    <cfRule type="cellIs" dxfId="66" priority="94" stopIfTrue="1" operator="between">
      <formula>2</formula>
      <formula>3</formula>
    </cfRule>
    <cfRule type="cellIs" dxfId="65" priority="93" stopIfTrue="1" operator="between">
      <formula>3</formula>
      <formula>4</formula>
    </cfRule>
  </conditionalFormatting>
  <conditionalFormatting sqref="H6:J300">
    <cfRule type="cellIs" dxfId="64" priority="76" stopIfTrue="1" operator="between">
      <formula>0</formula>
      <formula>1</formula>
    </cfRule>
    <cfRule type="cellIs" dxfId="63" priority="75" stopIfTrue="1" operator="between">
      <formula>1</formula>
      <formula>2</formula>
    </cfRule>
    <cfRule type="cellIs" dxfId="62" priority="74" stopIfTrue="1" operator="between">
      <formula>2</formula>
      <formula>3</formula>
    </cfRule>
    <cfRule type="cellIs" dxfId="61" priority="73" stopIfTrue="1" operator="between">
      <formula>3</formula>
      <formula>4</formula>
    </cfRule>
    <cfRule type="cellIs" dxfId="60" priority="72" stopIfTrue="1" operator="between">
      <formula>4</formula>
      <formula>5</formula>
    </cfRule>
  </conditionalFormatting>
  <conditionalFormatting sqref="K6:K300">
    <cfRule type="cellIs" priority="101" stopIfTrue="1" operator="equal">
      <formula>"x"</formula>
    </cfRule>
  </conditionalFormatting>
  <conditionalFormatting sqref="L6:O300">
    <cfRule type="cellIs" dxfId="59" priority="54" stopIfTrue="1" operator="between">
      <formula>2</formula>
      <formula>3</formula>
    </cfRule>
    <cfRule type="cellIs" dxfId="58" priority="55" stopIfTrue="1" operator="between">
      <formula>1</formula>
      <formula>2</formula>
    </cfRule>
    <cfRule type="cellIs" dxfId="57" priority="56" stopIfTrue="1" operator="between">
      <formula>0</formula>
      <formula>1</formula>
    </cfRule>
    <cfRule type="cellIs" dxfId="56" priority="52" stopIfTrue="1" operator="between">
      <formula>4</formula>
      <formula>5</formula>
    </cfRule>
    <cfRule type="cellIs" dxfId="55" priority="53" stopIfTrue="1" operator="between">
      <formula>3</formula>
      <formula>4</formula>
    </cfRule>
  </conditionalFormatting>
  <conditionalFormatting sqref="P6:P300">
    <cfRule type="cellIs" priority="99" stopIfTrue="1" operator="equal">
      <formula>"x"</formula>
    </cfRule>
  </conditionalFormatting>
  <conditionalFormatting sqref="Q6:S300">
    <cfRule type="cellIs" dxfId="54" priority="41" stopIfTrue="1" operator="between">
      <formula>0</formula>
      <formula>1</formula>
    </cfRule>
    <cfRule type="cellIs" dxfId="53" priority="40" stopIfTrue="1" operator="between">
      <formula>1</formula>
      <formula>2</formula>
    </cfRule>
    <cfRule type="cellIs" dxfId="52" priority="39" stopIfTrue="1" operator="between">
      <formula>2</formula>
      <formula>3</formula>
    </cfRule>
    <cfRule type="cellIs" dxfId="51" priority="38" stopIfTrue="1" operator="between">
      <formula>3</formula>
      <formula>4</formula>
    </cfRule>
    <cfRule type="cellIs" dxfId="50" priority="37" stopIfTrue="1" operator="between">
      <formula>4</formula>
      <formula>5</formula>
    </cfRule>
  </conditionalFormatting>
  <conditionalFormatting sqref="T6:T300">
    <cfRule type="cellIs" priority="97" stopIfTrue="1" operator="equal">
      <formula>"x"</formula>
    </cfRule>
  </conditionalFormatting>
  <conditionalFormatting sqref="U6:W300">
    <cfRule type="cellIs" dxfId="49" priority="22" stopIfTrue="1" operator="between">
      <formula>4</formula>
      <formula>5</formula>
    </cfRule>
    <cfRule type="cellIs" dxfId="48" priority="26" stopIfTrue="1" operator="between">
      <formula>0</formula>
      <formula>1</formula>
    </cfRule>
    <cfRule type="cellIs" dxfId="47" priority="25" stopIfTrue="1" operator="between">
      <formula>1</formula>
      <formula>2</formula>
    </cfRule>
    <cfRule type="cellIs" dxfId="46" priority="24" stopIfTrue="1" operator="between">
      <formula>2</formula>
      <formula>3</formula>
    </cfRule>
    <cfRule type="cellIs" dxfId="45" priority="23" stopIfTrue="1" operator="between">
      <formula>3</formula>
      <formula>4</formula>
    </cfRule>
  </conditionalFormatting>
  <conditionalFormatting sqref="Y6:AB300">
    <cfRule type="cellIs" dxfId="44" priority="2" stopIfTrue="1" operator="between">
      <formula>4</formula>
      <formula>5</formula>
    </cfRule>
    <cfRule type="cellIs" dxfId="43" priority="3" stopIfTrue="1" operator="between">
      <formula>3</formula>
      <formula>4</formula>
    </cfRule>
    <cfRule type="cellIs" dxfId="42" priority="4" stopIfTrue="1" operator="between">
      <formula>2</formula>
      <formula>3</formula>
    </cfRule>
    <cfRule type="cellIs" dxfId="41" priority="5" stopIfTrue="1" operator="between">
      <formula>1</formula>
      <formula>2</formula>
    </cfRule>
    <cfRule type="cellIs" dxfId="40" priority="6" stopIfTrue="1" operator="between">
      <formula>0</formula>
      <formula>1</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842066"/>
  </sheetPr>
  <dimension ref="A1:R166"/>
  <sheetViews>
    <sheetView topLeftCell="E288" workbookViewId="0">
      <selection activeCell="Q300" sqref="Q300"/>
    </sheetView>
  </sheetViews>
  <sheetFormatPr defaultColWidth="9.42578125" defaultRowHeight="15" x14ac:dyDescent="0.25"/>
  <cols>
    <col min="1" max="1" width="36.42578125" customWidth="1"/>
    <col min="2" max="2" width="26" bestFit="1" customWidth="1"/>
    <col min="3" max="3" width="10.42578125" bestFit="1" customWidth="1"/>
    <col min="4" max="4" width="13.42578125" customWidth="1"/>
    <col min="5" max="5" width="11" customWidth="1"/>
    <col min="6" max="18" width="10" style="244" customWidth="1"/>
  </cols>
  <sheetData>
    <row r="1" spans="1:18" ht="15.75" customHeight="1" thickBot="1" x14ac:dyDescent="0.3">
      <c r="A1" s="300"/>
      <c r="B1" s="297"/>
      <c r="C1" s="297"/>
      <c r="D1" s="297"/>
      <c r="E1" s="297"/>
      <c r="F1" s="298"/>
      <c r="G1" s="298"/>
      <c r="H1" s="298"/>
      <c r="I1" s="298"/>
      <c r="J1" s="298"/>
      <c r="K1" s="298"/>
      <c r="L1" s="298"/>
      <c r="M1" s="298"/>
      <c r="N1" s="298"/>
      <c r="O1" s="298"/>
      <c r="P1" s="298"/>
      <c r="Q1" s="298"/>
      <c r="R1" s="298"/>
    </row>
    <row r="2" spans="1:18" s="24" customFormat="1" ht="110.85" customHeight="1" thickBot="1" x14ac:dyDescent="0.25">
      <c r="A2" s="3"/>
      <c r="B2" s="3"/>
      <c r="C2" s="15"/>
      <c r="D2" s="15"/>
      <c r="E2" s="15"/>
      <c r="F2" s="99" t="s">
        <v>9148</v>
      </c>
      <c r="G2" s="99" t="s">
        <v>9149</v>
      </c>
      <c r="H2" s="99" t="s">
        <v>9150</v>
      </c>
      <c r="I2" s="99" t="s">
        <v>9151</v>
      </c>
      <c r="J2" s="100" t="s">
        <v>9152</v>
      </c>
      <c r="K2" s="98" t="s">
        <v>605</v>
      </c>
      <c r="L2" s="101" t="s">
        <v>9153</v>
      </c>
      <c r="M2" s="101" t="s">
        <v>9154</v>
      </c>
      <c r="N2" s="101" t="s">
        <v>9155</v>
      </c>
      <c r="O2" s="101" t="s">
        <v>9156</v>
      </c>
      <c r="P2" s="101" t="s">
        <v>9157</v>
      </c>
      <c r="Q2" s="98" t="s">
        <v>9113</v>
      </c>
      <c r="R2" s="97" t="s">
        <v>9111</v>
      </c>
    </row>
    <row r="3" spans="1:18" x14ac:dyDescent="0.25">
      <c r="A3" s="1"/>
      <c r="B3" s="1"/>
      <c r="C3" s="15"/>
      <c r="D3" s="15"/>
      <c r="E3" s="8" t="s">
        <v>9145</v>
      </c>
      <c r="F3" s="79"/>
      <c r="G3" s="79"/>
      <c r="H3" s="79"/>
      <c r="I3" s="79"/>
      <c r="J3" s="79"/>
      <c r="K3" s="80">
        <v>7</v>
      </c>
      <c r="L3" s="35">
        <v>0.05</v>
      </c>
      <c r="M3" s="35">
        <v>0.05</v>
      </c>
      <c r="N3" s="35">
        <v>0.05</v>
      </c>
      <c r="O3" s="35">
        <v>0.05</v>
      </c>
      <c r="P3" s="35">
        <v>0.05</v>
      </c>
      <c r="Q3" s="79"/>
      <c r="R3" s="79"/>
    </row>
    <row r="4" spans="1:18" x14ac:dyDescent="0.25">
      <c r="A4" s="1"/>
      <c r="B4" s="1"/>
      <c r="C4" s="15"/>
      <c r="D4" s="15"/>
      <c r="E4" s="8" t="s">
        <v>9146</v>
      </c>
      <c r="F4" s="79"/>
      <c r="G4" s="79"/>
      <c r="H4" s="79"/>
      <c r="I4" s="79"/>
      <c r="J4" s="79"/>
      <c r="K4" s="80">
        <v>4</v>
      </c>
      <c r="L4" s="79"/>
      <c r="M4" s="79"/>
      <c r="N4" s="79"/>
      <c r="O4" s="79"/>
      <c r="P4" s="79"/>
      <c r="Q4" s="79"/>
      <c r="R4" s="79"/>
    </row>
    <row r="5" spans="1:18" x14ac:dyDescent="0.25">
      <c r="A5" s="29" t="s">
        <v>9099</v>
      </c>
      <c r="B5" s="29" t="s">
        <v>9104</v>
      </c>
      <c r="C5" s="29" t="s">
        <v>9101</v>
      </c>
      <c r="D5" s="29" t="s">
        <v>9102</v>
      </c>
      <c r="E5" s="30" t="s">
        <v>9147</v>
      </c>
      <c r="F5" s="31"/>
      <c r="G5" s="32"/>
      <c r="H5" s="31"/>
      <c r="I5" s="33"/>
      <c r="J5" s="31"/>
      <c r="K5" s="31"/>
      <c r="L5" s="31"/>
      <c r="M5" s="31"/>
      <c r="N5" s="31"/>
      <c r="O5" s="31"/>
      <c r="P5" s="31"/>
      <c r="Q5" s="31"/>
      <c r="R5" s="31"/>
    </row>
    <row r="6" spans="1:18" x14ac:dyDescent="0.2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0" t="str">
        <f>'Crisis Indicator Data'!E3</f>
        <v>AFG</v>
      </c>
      <c r="F6" s="181">
        <f>IF('Crisis Indicator Data'!Q3="x","x",('Crisis Indicator Data'!Q3/1000000))</f>
        <v>0</v>
      </c>
      <c r="G6" s="181">
        <f>IF('Crisis Indicator Data'!R3="x","x",('Crisis Indicator Data'!R3/1000000))</f>
        <v>13.9</v>
      </c>
      <c r="H6" s="181">
        <f>IF('Crisis Indicator Data'!S3="x","x",('Crisis Indicator Data'!S3/1000000))</f>
        <v>13.945</v>
      </c>
      <c r="I6" s="181">
        <f>IF('Crisis Indicator Data'!T3="x","x",('Crisis Indicator Data'!T3/1000000))</f>
        <v>15.255000000000001</v>
      </c>
      <c r="J6" s="181">
        <f>IF('Crisis Indicator Data'!U3="x","x",('Crisis Indicator Data'!U3/1000000))</f>
        <v>0</v>
      </c>
      <c r="K6" s="168">
        <f t="shared" ref="K6:K37" si="0">IF(H6="x","x",IF(SUM(H6:J6)=0,0,IF(LOG(SUM(H6:J6)*1000000)&lt;$K$4,0,IF(LOG(SUM(H6:J6)*1000000)&gt;$K$3,5,ROUND(5-(K$3-LOG(SUM(H6:J6)*1000000))/(K$3-K$4)*5,1)))))</f>
        <v>5</v>
      </c>
      <c r="L6" s="165">
        <f>IF(F6="x","x",(F6*1000000/VLOOKUP($C6,'Crisis Indicator Data'!$C$3:$H$198,5,FALSE)))</f>
        <v>0</v>
      </c>
      <c r="M6" s="165">
        <f>IF(G6="x","x",(G6*1000000/VLOOKUP($C6,'Crisis Indicator Data'!$C$3:$H$198,5,FALSE)))</f>
        <v>0.3225058004640371</v>
      </c>
      <c r="N6" s="165">
        <f>IF(H6="x","x",(H6*1000000/VLOOKUP($C6,'Crisis Indicator Data'!$C$3:$H$198,5,FALSE)))</f>
        <v>0.32354988399071927</v>
      </c>
      <c r="O6" s="165">
        <f>IF(I6="x","x",(I6*1000000/VLOOKUP($C6,'Crisis Indicator Data'!$C$3:$H$198,5,FALSE)))</f>
        <v>0.35394431554524364</v>
      </c>
      <c r="P6" s="165">
        <f>IF(J6="x","x",(J6*1000000/VLOOKUP($C6,'Crisis Indicator Data'!$C$3:$H$198,5,FALSE)))</f>
        <v>0</v>
      </c>
      <c r="Q6" s="147">
        <f t="shared" ref="Q6:Q37" si="1">IF(N6="x","x",IF(OR(L6&gt;=$L$3,M6&gt;=$M$3,N6&gt;=$N$3,O6&gt;=$O$3,P6&gt;=$P$3), (IF(VALUE(SUBSTITUTE(P6, "x", "0.0"))&gt;=$P$3, 5, IF((VALUE(SUBSTITUTE(O6, "x", "0.0"))+VALUE(SUBSTITUTE(P6, "x", "0.0")))&gt;=$O$3,4,IF((VALUE(SUBSTITUTE(O6, "x", "0.0"))+VALUE(SUBSTITUTE(P6, "x", "0.0"))+N6)&gt;=$N$3,3,IF((VALUE(SUBSTITUTE(O6, "x", "0.0"))+VALUE(SUBSTITUTE(P6, "x", "0.0"))+N6+VALUE(SUBSTITUTE(M6, "x", "0.0")))&gt;=$M$3,2,1)))))))</f>
        <v>4</v>
      </c>
      <c r="R6" s="147">
        <f t="shared" ref="R6:R37" si="2">IF(Q6="x","x",(AVERAGE(K6,Q6)))</f>
        <v>4.5</v>
      </c>
    </row>
    <row r="7" spans="1:18" x14ac:dyDescent="0.25">
      <c r="A7" s="169" t="str">
        <f>'Crisis Indicator Data'!A4</f>
        <v>Drought in South-West Angola</v>
      </c>
      <c r="B7" s="170" t="str">
        <f>'Crisis Indicator Data'!B4</f>
        <v>Drought</v>
      </c>
      <c r="C7" s="170" t="str">
        <f>'Crisis Indicator Data'!C4</f>
        <v>AGO002</v>
      </c>
      <c r="D7" s="170" t="str">
        <f>'Crisis Indicator Data'!D4</f>
        <v>Angola</v>
      </c>
      <c r="E7" s="170" t="str">
        <f>'Crisis Indicator Data'!E4</f>
        <v>AGO</v>
      </c>
      <c r="F7" s="181">
        <f>IF('Crisis Indicator Data'!Q4="x","x",('Crisis Indicator Data'!Q4/1000000))</f>
        <v>0.48299999999999998</v>
      </c>
      <c r="G7" s="181">
        <f>IF('Crisis Indicator Data'!R4="x","x",('Crisis Indicator Data'!R4/1000000))</f>
        <v>0.68300000000000005</v>
      </c>
      <c r="H7" s="181">
        <f>IF('Crisis Indicator Data'!S4="x","x",('Crisis Indicator Data'!S4/1000000))</f>
        <v>1.167</v>
      </c>
      <c r="I7" s="181">
        <f>IF('Crisis Indicator Data'!T4="x","x",('Crisis Indicator Data'!T4/1000000))</f>
        <v>0.41699999999999998</v>
      </c>
      <c r="J7" s="181">
        <f>IF('Crisis Indicator Data'!U4="x","x",('Crisis Indicator Data'!U4/1000000))</f>
        <v>0</v>
      </c>
      <c r="K7" s="168">
        <f t="shared" si="0"/>
        <v>3.7</v>
      </c>
      <c r="L7" s="165">
        <f>IF(F7="x","x",(F7*1000000/VLOOKUP($C7,'Crisis Indicator Data'!$C$3:$H$198,5,FALSE)))</f>
        <v>0.17563636363636365</v>
      </c>
      <c r="M7" s="165">
        <f>IF(G7="x","x",(G7*1000000/VLOOKUP($C7,'Crisis Indicator Data'!$C$3:$H$198,5,FALSE)))</f>
        <v>0.24836363636363637</v>
      </c>
      <c r="N7" s="165">
        <f>IF(H7="x","x",(H7*1000000/VLOOKUP($C7,'Crisis Indicator Data'!$C$3:$H$198,5,FALSE)))</f>
        <v>0.42436363636363639</v>
      </c>
      <c r="O7" s="165">
        <f>IF(I7="x","x",(I7*1000000/VLOOKUP($C7,'Crisis Indicator Data'!$C$3:$H$198,5,FALSE)))</f>
        <v>0.15163636363636362</v>
      </c>
      <c r="P7" s="165">
        <f>IF(J7="x","x",(J7*1000000/VLOOKUP($C7,'Crisis Indicator Data'!$C$3:$H$198,5,FALSE)))</f>
        <v>0</v>
      </c>
      <c r="Q7" s="147">
        <f t="shared" si="1"/>
        <v>4</v>
      </c>
      <c r="R7" s="147">
        <f t="shared" si="2"/>
        <v>3.85</v>
      </c>
    </row>
    <row r="8" spans="1:18" x14ac:dyDescent="0.25">
      <c r="A8" s="169" t="str">
        <f>'Crisis Indicator Data'!A5</f>
        <v>Nagorno-Karabakh Conflict in Armenia</v>
      </c>
      <c r="B8" s="170" t="str">
        <f>'Crisis Indicator Data'!B5</f>
        <v>Conflict,Displacement</v>
      </c>
      <c r="C8" s="170" t="str">
        <f>'Crisis Indicator Data'!C5</f>
        <v>ARM002</v>
      </c>
      <c r="D8" s="170" t="str">
        <f>'Crisis Indicator Data'!D5</f>
        <v>Armenia</v>
      </c>
      <c r="E8" s="170" t="str">
        <f>'Crisis Indicator Data'!E5</f>
        <v>ARM</v>
      </c>
      <c r="F8" s="181">
        <f>IF('Crisis Indicator Data'!Q5="x","x",('Crisis Indicator Data'!Q5/1000000))</f>
        <v>0.25</v>
      </c>
      <c r="G8" s="181">
        <f>IF('Crisis Indicator Data'!R5="x","x",('Crisis Indicator Data'!R5/1000000))</f>
        <v>0.152</v>
      </c>
      <c r="H8" s="181">
        <f>IF('Crisis Indicator Data'!S5="x","x",('Crisis Indicator Data'!S5/1000000))</f>
        <v>3.4000000000000002E-2</v>
      </c>
      <c r="I8" s="181">
        <f>IF('Crisis Indicator Data'!T5="x","x",('Crisis Indicator Data'!T5/1000000))</f>
        <v>0</v>
      </c>
      <c r="J8" s="181">
        <f>IF('Crisis Indicator Data'!U5="x","x",('Crisis Indicator Data'!U5/1000000))</f>
        <v>0</v>
      </c>
      <c r="K8" s="168">
        <f t="shared" si="0"/>
        <v>0.9</v>
      </c>
      <c r="L8" s="165">
        <f>IF(F8="x","x",(F8*1000000/VLOOKUP($C8,'Crisis Indicator Data'!$C$3:$H$198,5,FALSE)))</f>
        <v>0.57208237986270027</v>
      </c>
      <c r="M8" s="165">
        <f>IF(G8="x","x",(G8*1000000/VLOOKUP($C8,'Crisis Indicator Data'!$C$3:$H$198,5,FALSE)))</f>
        <v>0.34782608695652173</v>
      </c>
      <c r="N8" s="165">
        <f>IF(H8="x","x",(H8*1000000/VLOOKUP($C8,'Crisis Indicator Data'!$C$3:$H$198,5,FALSE)))</f>
        <v>7.780320366132723E-2</v>
      </c>
      <c r="O8" s="165">
        <f>IF(I8="x","x",(I8*1000000/VLOOKUP($C8,'Crisis Indicator Data'!$C$3:$H$198,5,FALSE)))</f>
        <v>0</v>
      </c>
      <c r="P8" s="165">
        <f>IF(J8="x","x",(J8*1000000/VLOOKUP($C8,'Crisis Indicator Data'!$C$3:$H$198,5,FALSE)))</f>
        <v>0</v>
      </c>
      <c r="Q8" s="147">
        <f t="shared" si="1"/>
        <v>3</v>
      </c>
      <c r="R8" s="147">
        <f t="shared" si="2"/>
        <v>1.95</v>
      </c>
    </row>
    <row r="9" spans="1:18" x14ac:dyDescent="0.25">
      <c r="A9" s="169" t="str">
        <f>'Crisis Indicator Data'!A6</f>
        <v>Nagorno-Karabakh conflict in Azerbaijan</v>
      </c>
      <c r="B9" s="170" t="str">
        <f>'Crisis Indicator Data'!B6</f>
        <v>Conflict,Displacement</v>
      </c>
      <c r="C9" s="170" t="str">
        <f>'Crisis Indicator Data'!C6</f>
        <v>AZE002</v>
      </c>
      <c r="D9" s="170" t="str">
        <f>'Crisis Indicator Data'!D6</f>
        <v>Azerbaijan</v>
      </c>
      <c r="E9" s="170" t="str">
        <f>'Crisis Indicator Data'!E6</f>
        <v>AZE</v>
      </c>
      <c r="F9" s="181">
        <f>IF('Crisis Indicator Data'!Q6="x","x",('Crisis Indicator Data'!Q6/1000000))</f>
        <v>0.83099999999999996</v>
      </c>
      <c r="G9" s="181">
        <f>IF('Crisis Indicator Data'!R6="x","x",('Crisis Indicator Data'!R6/1000000))</f>
        <v>0.14199999999999999</v>
      </c>
      <c r="H9" s="181">
        <f>IF('Crisis Indicator Data'!S6="x","x",('Crisis Indicator Data'!S6/1000000))</f>
        <v>6.3E-2</v>
      </c>
      <c r="I9" s="181">
        <f>IF('Crisis Indicator Data'!T6="x","x",('Crisis Indicator Data'!T6/1000000))</f>
        <v>0</v>
      </c>
      <c r="J9" s="181">
        <f>IF('Crisis Indicator Data'!U6="x","x",('Crisis Indicator Data'!U6/1000000))</f>
        <v>0</v>
      </c>
      <c r="K9" s="168">
        <f t="shared" si="0"/>
        <v>1.3</v>
      </c>
      <c r="L9" s="165">
        <f>IF(F9="x","x",(F9*1000000/VLOOKUP($C9,'Crisis Indicator Data'!$C$3:$H$198,5,FALSE)))</f>
        <v>0.80135004821600775</v>
      </c>
      <c r="M9" s="165">
        <f>IF(G9="x","x",(G9*1000000/VLOOKUP($C9,'Crisis Indicator Data'!$C$3:$H$198,5,FALSE)))</f>
        <v>0.1369334619093539</v>
      </c>
      <c r="N9" s="165">
        <f>IF(H9="x","x",(H9*1000000/VLOOKUP($C9,'Crisis Indicator Data'!$C$3:$H$198,5,FALSE)))</f>
        <v>6.0752169720347159E-2</v>
      </c>
      <c r="O9" s="165">
        <f>IF(I9="x","x",(I9*1000000/VLOOKUP($C9,'Crisis Indicator Data'!$C$3:$H$198,5,FALSE)))</f>
        <v>0</v>
      </c>
      <c r="P9" s="165">
        <f>IF(J9="x","x",(J9*1000000/VLOOKUP($C9,'Crisis Indicator Data'!$C$3:$H$198,5,FALSE)))</f>
        <v>0</v>
      </c>
      <c r="Q9" s="147">
        <f t="shared" si="1"/>
        <v>3</v>
      </c>
      <c r="R9" s="147">
        <f t="shared" si="2"/>
        <v>2.15</v>
      </c>
    </row>
    <row r="10" spans="1:18" x14ac:dyDescent="0.25">
      <c r="A10" s="169" t="str">
        <f>'Crisis Indicator Data'!A7</f>
        <v>Complex in Burundi</v>
      </c>
      <c r="B10" s="170" t="str">
        <f>'Crisis Indicator Data'!B7</f>
        <v>Violence,Displacement,Floods</v>
      </c>
      <c r="C10" s="170" t="str">
        <f>'Crisis Indicator Data'!C7</f>
        <v>BDI001</v>
      </c>
      <c r="D10" s="170" t="str">
        <f>'Crisis Indicator Data'!D7</f>
        <v>Burundi</v>
      </c>
      <c r="E10" s="170" t="str">
        <f>'Crisis Indicator Data'!E7</f>
        <v>BDI</v>
      </c>
      <c r="F10" s="181">
        <f>IF('Crisis Indicator Data'!Q7="x","x",('Crisis Indicator Data'!Q7/1000000))</f>
        <v>6.9589999999999996</v>
      </c>
      <c r="G10" s="181">
        <f>IF('Crisis Indicator Data'!R7="x","x",('Crisis Indicator Data'!R7/1000000))</f>
        <v>4.1740000000000004</v>
      </c>
      <c r="H10" s="181">
        <f>IF('Crisis Indicator Data'!S7="x","x",('Crisis Indicator Data'!S7/1000000))</f>
        <v>1.1559999999999999</v>
      </c>
      <c r="I10" s="181">
        <f>IF('Crisis Indicator Data'!T7="x","x",('Crisis Indicator Data'!T7/1000000))</f>
        <v>0</v>
      </c>
      <c r="J10" s="181">
        <f>IF('Crisis Indicator Data'!U7="x","x",('Crisis Indicator Data'!U7/1000000))</f>
        <v>0</v>
      </c>
      <c r="K10" s="168">
        <f t="shared" si="0"/>
        <v>3.4</v>
      </c>
      <c r="L10" s="165">
        <f>IF(F10="x","x",(F10*1000000/VLOOKUP($C10,'Crisis Indicator Data'!$C$3:$H$198,5,FALSE)))</f>
        <v>0.56627878590609493</v>
      </c>
      <c r="M10" s="165">
        <f>IF(G10="x","x",(G10*1000000/VLOOKUP($C10,'Crisis Indicator Data'!$C$3:$H$198,5,FALSE)))</f>
        <v>0.33965334852306944</v>
      </c>
      <c r="N10" s="165">
        <f>IF(H10="x","x",(H10*1000000/VLOOKUP($C10,'Crisis Indicator Data'!$C$3:$H$198,5,FALSE)))</f>
        <v>9.4067865570835713E-2</v>
      </c>
      <c r="O10" s="165">
        <f>IF(I10="x","x",(I10*1000000/VLOOKUP($C10,'Crisis Indicator Data'!$C$3:$H$198,5,FALSE)))</f>
        <v>0</v>
      </c>
      <c r="P10" s="165">
        <f>IF(J10="x","x",(J10*1000000/VLOOKUP($C10,'Crisis Indicator Data'!$C$3:$H$198,5,FALSE)))</f>
        <v>0</v>
      </c>
      <c r="Q10" s="147">
        <f t="shared" si="1"/>
        <v>3</v>
      </c>
      <c r="R10" s="147">
        <f t="shared" si="2"/>
        <v>3.2</v>
      </c>
    </row>
    <row r="11" spans="1:18" x14ac:dyDescent="0.25">
      <c r="A11" s="169" t="str">
        <f>'Crisis Indicator Data'!A8</f>
        <v>Conflict in Burkina Faso</v>
      </c>
      <c r="B11" s="170" t="str">
        <f>'Crisis Indicator Data'!B8</f>
        <v>Conflict,Displacement,Violence</v>
      </c>
      <c r="C11" s="170" t="str">
        <f>'Crisis Indicator Data'!C8</f>
        <v>BFA002</v>
      </c>
      <c r="D11" s="170" t="str">
        <f>'Crisis Indicator Data'!D8</f>
        <v>Burkina Faso</v>
      </c>
      <c r="E11" s="170" t="str">
        <f>'Crisis Indicator Data'!E8</f>
        <v>BFA</v>
      </c>
      <c r="F11" s="181">
        <f>IF('Crisis Indicator Data'!Q8="x","x",('Crisis Indicator Data'!Q8/1000000))</f>
        <v>16.919</v>
      </c>
      <c r="G11" s="181">
        <f>IF('Crisis Indicator Data'!R8="x","x",('Crisis Indicator Data'!R8/1000000))</f>
        <v>0</v>
      </c>
      <c r="H11" s="181">
        <f>IF('Crisis Indicator Data'!S8="x","x",('Crisis Indicator Data'!S8/1000000))</f>
        <v>2.5819999999999999</v>
      </c>
      <c r="I11" s="181">
        <f>IF('Crisis Indicator Data'!T8="x","x",('Crisis Indicator Data'!T8/1000000))</f>
        <v>1.9470000000000001</v>
      </c>
      <c r="J11" s="181">
        <f>IF('Crisis Indicator Data'!U8="x","x",('Crisis Indicator Data'!U8/1000000))</f>
        <v>8.8999999999999996E-2</v>
      </c>
      <c r="K11" s="168">
        <f t="shared" si="0"/>
        <v>4.4000000000000004</v>
      </c>
      <c r="L11" s="165">
        <f>IF(F11="x","x",(F11*1000000/VLOOKUP($C11,'Crisis Indicator Data'!$C$3:$H$198,5,FALSE)))</f>
        <v>0.78557830709941034</v>
      </c>
      <c r="M11" s="165">
        <f>IF(G11="x","x",(G11*1000000/VLOOKUP($C11,'Crisis Indicator Data'!$C$3:$H$198,5,FALSE)))</f>
        <v>0</v>
      </c>
      <c r="N11" s="165">
        <f>IF(H11="x","x",(H11*1000000/VLOOKUP($C11,'Crisis Indicator Data'!$C$3:$H$198,5,FALSE)))</f>
        <v>0.11988670659794771</v>
      </c>
      <c r="O11" s="165">
        <f>IF(I11="x","x",(I11*1000000/VLOOKUP($C11,'Crisis Indicator Data'!$C$3:$H$198,5,FALSE)))</f>
        <v>9.0402563031062824E-2</v>
      </c>
      <c r="P11" s="165">
        <f>IF(J11="x","x",(J11*1000000/VLOOKUP($C11,'Crisis Indicator Data'!$C$3:$H$198,5,FALSE)))</f>
        <v>4.1324232715791425E-3</v>
      </c>
      <c r="Q11" s="147">
        <f t="shared" si="1"/>
        <v>4</v>
      </c>
      <c r="R11" s="147">
        <f t="shared" si="2"/>
        <v>4.2</v>
      </c>
    </row>
    <row r="12" spans="1:18" x14ac:dyDescent="0.25">
      <c r="A12" s="169" t="str">
        <f>'Crisis Indicator Data'!A9</f>
        <v>Rohingya refugee crisis</v>
      </c>
      <c r="B12" s="170" t="str">
        <f>'Crisis Indicator Data'!B9</f>
        <v>Conflict,Violence,Displacement</v>
      </c>
      <c r="C12" s="170" t="str">
        <f>'Crisis Indicator Data'!C9</f>
        <v>BGD002</v>
      </c>
      <c r="D12" s="170" t="str">
        <f>'Crisis Indicator Data'!D9</f>
        <v>Bangladesh</v>
      </c>
      <c r="E12" s="170" t="str">
        <f>'Crisis Indicator Data'!E9</f>
        <v>BGD</v>
      </c>
      <c r="F12" s="181">
        <f>IF('Crisis Indicator Data'!Q9="x","x",('Crisis Indicator Data'!Q9/1000000))</f>
        <v>0</v>
      </c>
      <c r="G12" s="181">
        <f>IF('Crisis Indicator Data'!R9="x","x",('Crisis Indicator Data'!R9/1000000))</f>
        <v>0</v>
      </c>
      <c r="H12" s="181">
        <f>IF('Crisis Indicator Data'!S9="x","x",('Crisis Indicator Data'!S9/1000000))</f>
        <v>1.242</v>
      </c>
      <c r="I12" s="181">
        <f>IF('Crisis Indicator Data'!T9="x","x",('Crisis Indicator Data'!T9/1000000))</f>
        <v>0.25700000000000001</v>
      </c>
      <c r="J12" s="181">
        <f>IF('Crisis Indicator Data'!U9="x","x",('Crisis Indicator Data'!U9/1000000))</f>
        <v>0</v>
      </c>
      <c r="K12" s="168">
        <f t="shared" si="0"/>
        <v>3.6</v>
      </c>
      <c r="L12" s="165">
        <f>IF(F12="x","x",(F12*1000000/VLOOKUP($C12,'Crisis Indicator Data'!$C$3:$H$198,5,FALSE)))</f>
        <v>0</v>
      </c>
      <c r="M12" s="165">
        <f>IF(G12="x","x",(G12*1000000/VLOOKUP($C12,'Crisis Indicator Data'!$C$3:$H$198,5,FALSE)))</f>
        <v>0</v>
      </c>
      <c r="N12" s="165">
        <f>IF(H12="x","x",(H12*1000000/VLOOKUP($C12,'Crisis Indicator Data'!$C$3:$H$198,5,FALSE)))</f>
        <v>0.82799999999999996</v>
      </c>
      <c r="O12" s="165">
        <f>IF(I12="x","x",(I12*1000000/VLOOKUP($C12,'Crisis Indicator Data'!$C$3:$H$198,5,FALSE)))</f>
        <v>0.17133333333333334</v>
      </c>
      <c r="P12" s="165">
        <f>IF(J12="x","x",(J12*1000000/VLOOKUP($C12,'Crisis Indicator Data'!$C$3:$H$198,5,FALSE)))</f>
        <v>0</v>
      </c>
      <c r="Q12" s="147">
        <f t="shared" si="1"/>
        <v>4</v>
      </c>
      <c r="R12" s="147">
        <f t="shared" si="2"/>
        <v>3.8</v>
      </c>
    </row>
    <row r="13" spans="1:18" x14ac:dyDescent="0.25">
      <c r="A13" s="169" t="str">
        <f>'Crisis Indicator Data'!A10</f>
        <v>Country level Brazil</v>
      </c>
      <c r="B13" s="170" t="str">
        <f>'Crisis Indicator Data'!B10</f>
        <v>Displacement,Floods</v>
      </c>
      <c r="C13" s="170" t="str">
        <f>'Crisis Indicator Data'!C10</f>
        <v>BRA001</v>
      </c>
      <c r="D13" s="170" t="str">
        <f>'Crisis Indicator Data'!D10</f>
        <v>Brazil</v>
      </c>
      <c r="E13" s="170" t="str">
        <f>'Crisis Indicator Data'!E10</f>
        <v>BRA</v>
      </c>
      <c r="F13" s="181">
        <f>IF('Crisis Indicator Data'!Q10="x","x",('Crisis Indicator Data'!Q10/1000000))</f>
        <v>99.075999999999993</v>
      </c>
      <c r="G13" s="181">
        <f>IF('Crisis Indicator Data'!R10="x","x",('Crisis Indicator Data'!R10/1000000))</f>
        <v>0.498</v>
      </c>
      <c r="H13" s="181">
        <f>IF('Crisis Indicator Data'!S10="x","x",('Crisis Indicator Data'!S10/1000000))</f>
        <v>0.37</v>
      </c>
      <c r="I13" s="181">
        <f>IF('Crisis Indicator Data'!T10="x","x",('Crisis Indicator Data'!T10/1000000))</f>
        <v>0</v>
      </c>
      <c r="J13" s="181">
        <f>IF('Crisis Indicator Data'!U10="x","x",('Crisis Indicator Data'!U10/1000000))</f>
        <v>0</v>
      </c>
      <c r="K13" s="168">
        <f t="shared" si="0"/>
        <v>2.6</v>
      </c>
      <c r="L13" s="165">
        <f>IF(F13="x","x",(F13*1000000/VLOOKUP($C13,'Crisis Indicator Data'!$C$3:$H$198,5,FALSE)))</f>
        <v>0.99131513647642677</v>
      </c>
      <c r="M13" s="165">
        <f>IF(G13="x","x",(G13*1000000/VLOOKUP($C13,'Crisis Indicator Data'!$C$3:$H$198,5,FALSE)))</f>
        <v>4.9827903626030578E-3</v>
      </c>
      <c r="N13" s="165">
        <f>IF(H13="x","x",(H13*1000000/VLOOKUP($C13,'Crisis Indicator Data'!$C$3:$H$198,5,FALSE)))</f>
        <v>3.7020731609701432E-3</v>
      </c>
      <c r="O13" s="165">
        <f>IF(I13="x","x",(I13*1000000/VLOOKUP($C13,'Crisis Indicator Data'!$C$3:$H$198,5,FALSE)))</f>
        <v>0</v>
      </c>
      <c r="P13" s="165">
        <f>IF(J13="x","x",(J13*1000000/VLOOKUP($C13,'Crisis Indicator Data'!$C$3:$H$198,5,FALSE)))</f>
        <v>0</v>
      </c>
      <c r="Q13" s="147">
        <f t="shared" si="1"/>
        <v>1</v>
      </c>
      <c r="R13" s="147">
        <f t="shared" si="2"/>
        <v>1.8</v>
      </c>
    </row>
    <row r="14" spans="1:18" x14ac:dyDescent="0.25">
      <c r="A14" s="169" t="str">
        <f>'Crisis Indicator Data'!A11</f>
        <v>Venezuela displacement in Brazil</v>
      </c>
      <c r="B14" s="170" t="str">
        <f>'Crisis Indicator Data'!B11</f>
        <v>Displacement</v>
      </c>
      <c r="C14" s="170" t="str">
        <f>'Crisis Indicator Data'!C11</f>
        <v>BRA002</v>
      </c>
      <c r="D14" s="170" t="str">
        <f>'Crisis Indicator Data'!D11</f>
        <v>Brazil</v>
      </c>
      <c r="E14" s="170" t="str">
        <f>'Crisis Indicator Data'!E11</f>
        <v>BRA</v>
      </c>
      <c r="F14" s="181">
        <f>IF('Crisis Indicator Data'!Q11="x","x",('Crisis Indicator Data'!Q11/1000000))</f>
        <v>99.492999999999995</v>
      </c>
      <c r="G14" s="181">
        <f>IF('Crisis Indicator Data'!R11="x","x",('Crisis Indicator Data'!R11/1000000))</f>
        <v>0.09</v>
      </c>
      <c r="H14" s="181">
        <f>IF('Crisis Indicator Data'!S11="x","x",('Crisis Indicator Data'!S11/1000000))</f>
        <v>0.36099999999999999</v>
      </c>
      <c r="I14" s="181">
        <f>IF('Crisis Indicator Data'!T11="x","x",('Crisis Indicator Data'!T11/1000000))</f>
        <v>0</v>
      </c>
      <c r="J14" s="181">
        <f>IF('Crisis Indicator Data'!U11="x","x",('Crisis Indicator Data'!U11/1000000))</f>
        <v>0</v>
      </c>
      <c r="K14" s="168">
        <f t="shared" si="0"/>
        <v>2.6</v>
      </c>
      <c r="L14" s="165">
        <f>IF(F14="x","x",(F14*1000000/VLOOKUP($C14,'Crisis Indicator Data'!$C$3:$H$198,5,FALSE)))</f>
        <v>0.9954874729848715</v>
      </c>
      <c r="M14" s="165">
        <f>IF(G14="x","x",(G14*1000000/VLOOKUP($C14,'Crisis Indicator Data'!$C$3:$H$198,5,FALSE)))</f>
        <v>9.0050428239814295E-4</v>
      </c>
      <c r="N14" s="165">
        <f>IF(H14="x","x",(H14*1000000/VLOOKUP($C14,'Crisis Indicator Data'!$C$3:$H$198,5,FALSE)))</f>
        <v>3.612022732730329E-3</v>
      </c>
      <c r="O14" s="165">
        <f>IF(I14="x","x",(I14*1000000/VLOOKUP($C14,'Crisis Indicator Data'!$C$3:$H$198,5,FALSE)))</f>
        <v>0</v>
      </c>
      <c r="P14" s="165">
        <f>IF(J14="x","x",(J14*1000000/VLOOKUP($C14,'Crisis Indicator Data'!$C$3:$H$198,5,FALSE)))</f>
        <v>0</v>
      </c>
      <c r="Q14" s="147">
        <f t="shared" si="1"/>
        <v>1</v>
      </c>
      <c r="R14" s="147">
        <f t="shared" si="2"/>
        <v>1.8</v>
      </c>
    </row>
    <row r="15" spans="1:18" x14ac:dyDescent="0.25">
      <c r="A15" s="169" t="str">
        <f>'Crisis Indicator Data'!A12</f>
        <v>Floods in rainy season 2022</v>
      </c>
      <c r="B15" s="170" t="str">
        <f>'Crisis Indicator Data'!B12</f>
        <v>Floods</v>
      </c>
      <c r="C15" s="170" t="str">
        <f>'Crisis Indicator Data'!C12</f>
        <v>BRA003</v>
      </c>
      <c r="D15" s="170" t="str">
        <f>'Crisis Indicator Data'!D12</f>
        <v>Brazil</v>
      </c>
      <c r="E15" s="170" t="str">
        <f>'Crisis Indicator Data'!E12</f>
        <v>BRA</v>
      </c>
      <c r="F15" s="181">
        <f>IF('Crisis Indicator Data'!Q12="x","x",('Crisis Indicator Data'!Q12/1000000))</f>
        <v>14.242000000000001</v>
      </c>
      <c r="G15" s="181">
        <f>IF('Crisis Indicator Data'!R12="x","x",('Crisis Indicator Data'!R12/1000000))</f>
        <v>0.40699999999999997</v>
      </c>
      <c r="H15" s="181">
        <f>IF('Crisis Indicator Data'!S12="x","x",('Crisis Indicator Data'!S12/1000000))</f>
        <v>8.9999999999999993E-3</v>
      </c>
      <c r="I15" s="181">
        <f>IF('Crisis Indicator Data'!T12="x","x",('Crisis Indicator Data'!T12/1000000))</f>
        <v>0</v>
      </c>
      <c r="J15" s="181">
        <f>IF('Crisis Indicator Data'!U12="x","x",('Crisis Indicator Data'!U12/1000000))</f>
        <v>0</v>
      </c>
      <c r="K15" s="168">
        <f t="shared" si="0"/>
        <v>0</v>
      </c>
      <c r="L15" s="165">
        <f>IF(F15="x","x",(F15*1000000/VLOOKUP($C15,'Crisis Indicator Data'!$C$3:$H$198,5,FALSE)))</f>
        <v>0.97155331195852379</v>
      </c>
      <c r="M15" s="165">
        <f>IF(G15="x","x",(G15*1000000/VLOOKUP($C15,'Crisis Indicator Data'!$C$3:$H$198,5,FALSE)))</f>
        <v>2.7764513268299339E-2</v>
      </c>
      <c r="N15" s="165">
        <f>IF(H15="x","x",(H15*1000000/VLOOKUP($C15,'Crisis Indicator Data'!$C$3:$H$198,5,FALSE)))</f>
        <v>6.1395729585919916E-4</v>
      </c>
      <c r="O15" s="165">
        <f>IF(I15="x","x",(I15*1000000/VLOOKUP($C15,'Crisis Indicator Data'!$C$3:$H$198,5,FALSE)))</f>
        <v>0</v>
      </c>
      <c r="P15" s="165">
        <f>IF(J15="x","x",(J15*1000000/VLOOKUP($C15,'Crisis Indicator Data'!$C$3:$H$198,5,FALSE)))</f>
        <v>0</v>
      </c>
      <c r="Q15" s="147">
        <f t="shared" si="1"/>
        <v>1</v>
      </c>
      <c r="R15" s="147">
        <f t="shared" si="2"/>
        <v>0.5</v>
      </c>
    </row>
    <row r="16" spans="1:18" x14ac:dyDescent="0.25">
      <c r="A16" s="169" t="str">
        <f>'Crisis Indicator Data'!A13</f>
        <v>Complex crisis in CAR</v>
      </c>
      <c r="B16" s="170" t="str">
        <f>'Crisis Indicator Data'!B13</f>
        <v>Conflict,Displacement</v>
      </c>
      <c r="C16" s="170" t="str">
        <f>'Crisis Indicator Data'!C13</f>
        <v>CAF001</v>
      </c>
      <c r="D16" s="170" t="str">
        <f>'Crisis Indicator Data'!D13</f>
        <v>CAR</v>
      </c>
      <c r="E16" s="170" t="str">
        <f>'Crisis Indicator Data'!E13</f>
        <v>CAF</v>
      </c>
      <c r="F16" s="181">
        <f>IF('Crisis Indicator Data'!Q13="x","x",('Crisis Indicator Data'!Q13/1000000))</f>
        <v>0</v>
      </c>
      <c r="G16" s="181">
        <f>IF('Crisis Indicator Data'!R13="x","x",('Crisis Indicator Data'!R13/1000000))</f>
        <v>2.665</v>
      </c>
      <c r="H16" s="181">
        <f>IF('Crisis Indicator Data'!S13="x","x",('Crisis Indicator Data'!S13/1000000))</f>
        <v>2.649</v>
      </c>
      <c r="I16" s="181">
        <f>IF('Crisis Indicator Data'!T13="x","x",('Crisis Indicator Data'!T13/1000000))</f>
        <v>0.77800000000000002</v>
      </c>
      <c r="J16" s="181">
        <f>IF('Crisis Indicator Data'!U13="x","x",('Crisis Indicator Data'!U13/1000000))</f>
        <v>0</v>
      </c>
      <c r="K16" s="168">
        <f t="shared" si="0"/>
        <v>4.2</v>
      </c>
      <c r="L16" s="165">
        <f>IF(F16="x","x",(F16*1000000/VLOOKUP($C16,'Crisis Indicator Data'!$C$3:$H$198,5,FALSE)))</f>
        <v>0</v>
      </c>
      <c r="M16" s="165">
        <f>IF(G16="x","x",(G16*1000000/VLOOKUP($C16,'Crisis Indicator Data'!$C$3:$H$198,5,FALSE)))</f>
        <v>0.43753078312263999</v>
      </c>
      <c r="N16" s="165">
        <f>IF(H16="x","x",(H16*1000000/VLOOKUP($C16,'Crisis Indicator Data'!$C$3:$H$198,5,FALSE)))</f>
        <v>0.43490395665736331</v>
      </c>
      <c r="O16" s="165">
        <f>IF(I16="x","x",(I16*1000000/VLOOKUP($C16,'Crisis Indicator Data'!$C$3:$H$198,5,FALSE)))</f>
        <v>0.12772943687407651</v>
      </c>
      <c r="P16" s="165">
        <f>IF(J16="x","x",(J16*1000000/VLOOKUP($C16,'Crisis Indicator Data'!$C$3:$H$198,5,FALSE)))</f>
        <v>0</v>
      </c>
      <c r="Q16" s="147">
        <f t="shared" si="1"/>
        <v>4</v>
      </c>
      <c r="R16" s="147">
        <f t="shared" si="2"/>
        <v>4.0999999999999996</v>
      </c>
    </row>
    <row r="17" spans="1:18" x14ac:dyDescent="0.25">
      <c r="A17" s="169" t="str">
        <f>'Crisis Indicator Data'!A14</f>
        <v>Venezuela displacement in Chile</v>
      </c>
      <c r="B17" s="170" t="str">
        <f>'Crisis Indicator Data'!B14</f>
        <v>Displacement</v>
      </c>
      <c r="C17" s="170" t="str">
        <f>'Crisis Indicator Data'!C14</f>
        <v>CHL002</v>
      </c>
      <c r="D17" s="170" t="str">
        <f>'Crisis Indicator Data'!D14</f>
        <v>Chile</v>
      </c>
      <c r="E17" s="170" t="str">
        <f>'Crisis Indicator Data'!E14</f>
        <v>CHL</v>
      </c>
      <c r="F17" s="181">
        <f>IF('Crisis Indicator Data'!Q14="x","x",('Crisis Indicator Data'!Q14/1000000))</f>
        <v>6.4720000000000004</v>
      </c>
      <c r="G17" s="181">
        <f>IF('Crisis Indicator Data'!R14="x","x",('Crisis Indicator Data'!R14/1000000))</f>
        <v>12.821999999999999</v>
      </c>
      <c r="H17" s="181">
        <f>IF('Crisis Indicator Data'!S14="x","x",('Crisis Indicator Data'!S14/1000000))</f>
        <v>0.31</v>
      </c>
      <c r="I17" s="181">
        <f>IF('Crisis Indicator Data'!T14="x","x",('Crisis Indicator Data'!T14/1000000))</f>
        <v>0</v>
      </c>
      <c r="J17" s="181">
        <f>IF('Crisis Indicator Data'!U14="x","x",('Crisis Indicator Data'!U14/1000000))</f>
        <v>0</v>
      </c>
      <c r="K17" s="168">
        <f t="shared" si="0"/>
        <v>2.5</v>
      </c>
      <c r="L17" s="165">
        <f>IF(F17="x","x",(F17*1000000/VLOOKUP($C17,'Crisis Indicator Data'!$C$3:$H$198,5,FALSE)))</f>
        <v>0.33013670679453172</v>
      </c>
      <c r="M17" s="165">
        <f>IF(G17="x","x",(G17*1000000/VLOOKUP($C17,'Crisis Indicator Data'!$C$3:$H$198,5,FALSE)))</f>
        <v>0.65405019383799223</v>
      </c>
      <c r="N17" s="165">
        <f>IF(H17="x","x",(H17*1000000/VLOOKUP($C17,'Crisis Indicator Data'!$C$3:$H$198,5,FALSE)))</f>
        <v>1.5813099367476026E-2</v>
      </c>
      <c r="O17" s="165">
        <f>IF(I17="x","x",(I17*1000000/VLOOKUP($C17,'Crisis Indicator Data'!$C$3:$H$198,5,FALSE)))</f>
        <v>0</v>
      </c>
      <c r="P17" s="165">
        <f>IF(J17="x","x",(J17*1000000/VLOOKUP($C17,'Crisis Indicator Data'!$C$3:$H$198,5,FALSE)))</f>
        <v>0</v>
      </c>
      <c r="Q17" s="147">
        <f t="shared" si="1"/>
        <v>2</v>
      </c>
      <c r="R17" s="147">
        <f t="shared" si="2"/>
        <v>2.25</v>
      </c>
    </row>
    <row r="18" spans="1:18" x14ac:dyDescent="0.25">
      <c r="A18" s="169" t="str">
        <f>'Crisis Indicator Data'!A15</f>
        <v>Multiple crises in Cameroon</v>
      </c>
      <c r="B18" s="170" t="str">
        <f>'Crisis Indicator Data'!B15</f>
        <v>Conflict,Displacement</v>
      </c>
      <c r="C18" s="170" t="str">
        <f>'Crisis Indicator Data'!C15</f>
        <v>CMR001</v>
      </c>
      <c r="D18" s="170" t="str">
        <f>'Crisis Indicator Data'!D15</f>
        <v>Cameroon</v>
      </c>
      <c r="E18" s="170" t="str">
        <f>'Crisis Indicator Data'!E15</f>
        <v>CMR</v>
      </c>
      <c r="F18" s="181">
        <f>IF('Crisis Indicator Data'!Q15="x","x",('Crisis Indicator Data'!Q15/1000000))</f>
        <v>24.24</v>
      </c>
      <c r="G18" s="181">
        <f>IF('Crisis Indicator Data'!R15="x","x",('Crisis Indicator Data'!R15/1000000))</f>
        <v>0</v>
      </c>
      <c r="H18" s="181">
        <f>IF('Crisis Indicator Data'!S15="x","x",('Crisis Indicator Data'!S15/1000000))</f>
        <v>2.4769999999999999</v>
      </c>
      <c r="I18" s="181">
        <f>IF('Crisis Indicator Data'!T15="x","x",('Crisis Indicator Data'!T15/1000000))</f>
        <v>1.3720000000000001</v>
      </c>
      <c r="J18" s="181">
        <f>IF('Crisis Indicator Data'!U15="x","x",('Crisis Indicator Data'!U15/1000000))</f>
        <v>0</v>
      </c>
      <c r="K18" s="168">
        <f t="shared" si="0"/>
        <v>4.3</v>
      </c>
      <c r="L18" s="165">
        <f>IF(F18="x","x",(F18*1000000/VLOOKUP($C18,'Crisis Indicator Data'!$C$3:$H$198,5,FALSE)))</f>
        <v>0.86297126989212858</v>
      </c>
      <c r="M18" s="165">
        <f>IF(G18="x","x",(G18*1000000/VLOOKUP($C18,'Crisis Indicator Data'!$C$3:$H$198,5,FALSE)))</f>
        <v>0</v>
      </c>
      <c r="N18" s="165">
        <f>IF(H18="x","x",(H18*1000000/VLOOKUP($C18,'Crisis Indicator Data'!$C$3:$H$198,5,FALSE)))</f>
        <v>8.8183986613977E-2</v>
      </c>
      <c r="O18" s="165">
        <f>IF(I18="x","x",(I18*1000000/VLOOKUP($C18,'Crisis Indicator Data'!$C$3:$H$198,5,FALSE)))</f>
        <v>4.8844743493894408E-2</v>
      </c>
      <c r="P18" s="165">
        <f>IF(J18="x","x",(J18*1000000/VLOOKUP($C18,'Crisis Indicator Data'!$C$3:$H$198,5,FALSE)))</f>
        <v>0</v>
      </c>
      <c r="Q18" s="147">
        <f t="shared" si="1"/>
        <v>3</v>
      </c>
      <c r="R18" s="147">
        <f t="shared" si="2"/>
        <v>3.65</v>
      </c>
    </row>
    <row r="19" spans="1:18" x14ac:dyDescent="0.25">
      <c r="A19" s="169" t="str">
        <f>'Crisis Indicator Data'!A16</f>
        <v>Lake Chad basin crisis in Cameroon</v>
      </c>
      <c r="B19" s="170" t="str">
        <f>'Crisis Indicator Data'!B16</f>
        <v>Conflict</v>
      </c>
      <c r="C19" s="170" t="str">
        <f>'Crisis Indicator Data'!C16</f>
        <v>CMR002</v>
      </c>
      <c r="D19" s="170" t="str">
        <f>'Crisis Indicator Data'!D16</f>
        <v>Cameroon</v>
      </c>
      <c r="E19" s="170" t="str">
        <f>'Crisis Indicator Data'!E16</f>
        <v>CMR</v>
      </c>
      <c r="F19" s="181">
        <f>IF('Crisis Indicator Data'!Q16="x","x",('Crisis Indicator Data'!Q16/1000000))</f>
        <v>3.6230000000000002</v>
      </c>
      <c r="G19" s="181">
        <f>IF('Crisis Indicator Data'!R16="x","x",('Crisis Indicator Data'!R16/1000000))</f>
        <v>0</v>
      </c>
      <c r="H19" s="181">
        <f>IF('Crisis Indicator Data'!S16="x","x",('Crisis Indicator Data'!S16/1000000))</f>
        <v>0.49299999999999999</v>
      </c>
      <c r="I19" s="181">
        <f>IF('Crisis Indicator Data'!T16="x","x",('Crisis Indicator Data'!T16/1000000))</f>
        <v>1.0629999999999999</v>
      </c>
      <c r="J19" s="181">
        <f>IF('Crisis Indicator Data'!U16="x","x",('Crisis Indicator Data'!U16/1000000))</f>
        <v>0</v>
      </c>
      <c r="K19" s="168">
        <f t="shared" si="0"/>
        <v>3.7</v>
      </c>
      <c r="L19" s="165">
        <f>IF(F19="x","x",(F19*1000000/VLOOKUP($C19,'Crisis Indicator Data'!$C$3:$H$198,5,FALSE)))</f>
        <v>0.6995558988221664</v>
      </c>
      <c r="M19" s="165">
        <f>IF(G19="x","x",(G19*1000000/VLOOKUP($C19,'Crisis Indicator Data'!$C$3:$H$198,5,FALSE)))</f>
        <v>0</v>
      </c>
      <c r="N19" s="165">
        <f>IF(H19="x","x",(H19*1000000/VLOOKUP($C19,'Crisis Indicator Data'!$C$3:$H$198,5,FALSE)))</f>
        <v>9.5192122031280163E-2</v>
      </c>
      <c r="O19" s="165">
        <f>IF(I19="x","x",(I19*1000000/VLOOKUP($C19,'Crisis Indicator Data'!$C$3:$H$198,5,FALSE)))</f>
        <v>0.20525197914655338</v>
      </c>
      <c r="P19" s="165">
        <f>IF(J19="x","x",(J19*1000000/VLOOKUP($C19,'Crisis Indicator Data'!$C$3:$H$198,5,FALSE)))</f>
        <v>0</v>
      </c>
      <c r="Q19" s="147">
        <f t="shared" si="1"/>
        <v>4</v>
      </c>
      <c r="R19" s="147">
        <f t="shared" si="2"/>
        <v>3.85</v>
      </c>
    </row>
    <row r="20" spans="1:18" x14ac:dyDescent="0.25">
      <c r="A20" s="169" t="str">
        <f>'Crisis Indicator Data'!A17</f>
        <v>Anglophone Crisis in Cameroon</v>
      </c>
      <c r="B20" s="170" t="str">
        <f>'Crisis Indicator Data'!B17</f>
        <v>Conflict</v>
      </c>
      <c r="C20" s="170" t="str">
        <f>'Crisis Indicator Data'!C17</f>
        <v>CMR003</v>
      </c>
      <c r="D20" s="170" t="str">
        <f>'Crisis Indicator Data'!D17</f>
        <v>Cameroon</v>
      </c>
      <c r="E20" s="170" t="str">
        <f>'Crisis Indicator Data'!E17</f>
        <v>CMR</v>
      </c>
      <c r="F20" s="181">
        <f>IF('Crisis Indicator Data'!Q17="x","x",('Crisis Indicator Data'!Q17/1000000))</f>
        <v>13.164999999999999</v>
      </c>
      <c r="G20" s="181">
        <f>IF('Crisis Indicator Data'!R17="x","x",('Crisis Indicator Data'!R17/1000000))</f>
        <v>0</v>
      </c>
      <c r="H20" s="181">
        <f>IF('Crisis Indicator Data'!S17="x","x",('Crisis Indicator Data'!S17/1000000))</f>
        <v>1.377</v>
      </c>
      <c r="I20" s="181">
        <f>IF('Crisis Indicator Data'!T17="x","x",('Crisis Indicator Data'!T17/1000000))</f>
        <v>0.309</v>
      </c>
      <c r="J20" s="181">
        <f>IF('Crisis Indicator Data'!U17="x","x",('Crisis Indicator Data'!U17/1000000))</f>
        <v>0</v>
      </c>
      <c r="K20" s="168">
        <f t="shared" si="0"/>
        <v>3.7</v>
      </c>
      <c r="L20" s="165">
        <f>IF(F20="x","x",(F20*1000000/VLOOKUP($C20,'Crisis Indicator Data'!$C$3:$H$198,5,FALSE)))</f>
        <v>0.88647229142818662</v>
      </c>
      <c r="M20" s="165">
        <f>IF(G20="x","x",(G20*1000000/VLOOKUP($C20,'Crisis Indicator Data'!$C$3:$H$198,5,FALSE)))</f>
        <v>0</v>
      </c>
      <c r="N20" s="165">
        <f>IF(H20="x","x",(H20*1000000/VLOOKUP($C20,'Crisis Indicator Data'!$C$3:$H$198,5,FALSE)))</f>
        <v>9.2721028886943641E-2</v>
      </c>
      <c r="O20" s="165">
        <f>IF(I20="x","x",(I20*1000000/VLOOKUP($C20,'Crisis Indicator Data'!$C$3:$H$198,5,FALSE)))</f>
        <v>2.0806679684869704E-2</v>
      </c>
      <c r="P20" s="165">
        <f>IF(J20="x","x",(J20*1000000/VLOOKUP($C20,'Crisis Indicator Data'!$C$3:$H$198,5,FALSE)))</f>
        <v>0</v>
      </c>
      <c r="Q20" s="147">
        <f t="shared" si="1"/>
        <v>3</v>
      </c>
      <c r="R20" s="147">
        <f t="shared" si="2"/>
        <v>3.35</v>
      </c>
    </row>
    <row r="21" spans="1:18" x14ac:dyDescent="0.25">
      <c r="A21" s="169" t="str">
        <f>'Crisis Indicator Data'!A18</f>
        <v>CAR refugees in Cameroon</v>
      </c>
      <c r="B21" s="170" t="str">
        <f>'Crisis Indicator Data'!B18</f>
        <v>Conflict,Displacement</v>
      </c>
      <c r="C21" s="170" t="str">
        <f>'Crisis Indicator Data'!C18</f>
        <v>CMR004</v>
      </c>
      <c r="D21" s="170" t="str">
        <f>'Crisis Indicator Data'!D18</f>
        <v>Cameroon</v>
      </c>
      <c r="E21" s="170" t="str">
        <f>'Crisis Indicator Data'!E18</f>
        <v>CMR</v>
      </c>
      <c r="F21" s="181">
        <f>IF('Crisis Indicator Data'!Q18="x","x",('Crisis Indicator Data'!Q18/1000000))</f>
        <v>5.0430000000000001</v>
      </c>
      <c r="G21" s="181">
        <f>IF('Crisis Indicator Data'!R18="x","x",('Crisis Indicator Data'!R18/1000000))</f>
        <v>0</v>
      </c>
      <c r="H21" s="181">
        <f>IF('Crisis Indicator Data'!S18="x","x",('Crisis Indicator Data'!S18/1000000))</f>
        <v>0.60699999999999998</v>
      </c>
      <c r="I21" s="181">
        <f>IF('Crisis Indicator Data'!T18="x","x",('Crisis Indicator Data'!T18/1000000))</f>
        <v>0</v>
      </c>
      <c r="J21" s="181">
        <f>IF('Crisis Indicator Data'!U18="x","x",('Crisis Indicator Data'!U18/1000000))</f>
        <v>0</v>
      </c>
      <c r="K21" s="168">
        <f t="shared" si="0"/>
        <v>3</v>
      </c>
      <c r="L21" s="165">
        <f>IF(F21="x","x",(F21*1000000/VLOOKUP($C21,'Crisis Indicator Data'!$C$3:$H$198,5,FALSE)))</f>
        <v>0.89256637168141595</v>
      </c>
      <c r="M21" s="165">
        <f>IF(G21="x","x",(G21*1000000/VLOOKUP($C21,'Crisis Indicator Data'!$C$3:$H$198,5,FALSE)))</f>
        <v>0</v>
      </c>
      <c r="N21" s="165">
        <f>IF(H21="x","x",(H21*1000000/VLOOKUP($C21,'Crisis Indicator Data'!$C$3:$H$198,5,FALSE)))</f>
        <v>0.10743362831858407</v>
      </c>
      <c r="O21" s="165">
        <f>IF(I21="x","x",(I21*1000000/VLOOKUP($C21,'Crisis Indicator Data'!$C$3:$H$198,5,FALSE)))</f>
        <v>0</v>
      </c>
      <c r="P21" s="165">
        <f>IF(J21="x","x",(J21*1000000/VLOOKUP($C21,'Crisis Indicator Data'!$C$3:$H$198,5,FALSE)))</f>
        <v>0</v>
      </c>
      <c r="Q21" s="147">
        <f t="shared" si="1"/>
        <v>3</v>
      </c>
      <c r="R21" s="147">
        <f t="shared" si="2"/>
        <v>3</v>
      </c>
    </row>
    <row r="22" spans="1:18" x14ac:dyDescent="0.25">
      <c r="A22" s="169" t="str">
        <f>'Crisis Indicator Data'!A19</f>
        <v>Complex crisis in DRC</v>
      </c>
      <c r="B22" s="170" t="str">
        <f>'Crisis Indicator Data'!B19</f>
        <v>Conflict,Displacement,Socio-political</v>
      </c>
      <c r="C22" s="170" t="str">
        <f>'Crisis Indicator Data'!C19</f>
        <v>COD001</v>
      </c>
      <c r="D22" s="170" t="str">
        <f>'Crisis Indicator Data'!D19</f>
        <v>DRC</v>
      </c>
      <c r="E22" s="170" t="str">
        <f>'Crisis Indicator Data'!E19</f>
        <v>COD</v>
      </c>
      <c r="F22" s="181">
        <f>IF('Crisis Indicator Data'!Q19="x","x",('Crisis Indicator Data'!Q19/1000000))</f>
        <v>82.155000000000001</v>
      </c>
      <c r="G22" s="181">
        <f>IF('Crisis Indicator Data'!R19="x","x",('Crisis Indicator Data'!R19/1000000))</f>
        <v>0.52900000000000003</v>
      </c>
      <c r="H22" s="181">
        <f>IF('Crisis Indicator Data'!S19="x","x",('Crisis Indicator Data'!S19/1000000))</f>
        <v>10.3</v>
      </c>
      <c r="I22" s="181">
        <f>IF('Crisis Indicator Data'!T19="x","x",('Crisis Indicator Data'!T19/1000000))</f>
        <v>10.8</v>
      </c>
      <c r="J22" s="181">
        <f>IF('Crisis Indicator Data'!U19="x","x",('Crisis Indicator Data'!U19/1000000))</f>
        <v>4.8</v>
      </c>
      <c r="K22" s="168">
        <f t="shared" si="0"/>
        <v>5</v>
      </c>
      <c r="L22" s="165">
        <f>IF(F22="x","x",(F22*1000000/VLOOKUP($C22,'Crisis Indicator Data'!$C$3:$H$198,5,FALSE)))</f>
        <v>0.75660318278936123</v>
      </c>
      <c r="M22" s="165">
        <f>IF(G22="x","x",(G22*1000000/VLOOKUP($C22,'Crisis Indicator Data'!$C$3:$H$198,5,FALSE)))</f>
        <v>4.8718043173948278E-3</v>
      </c>
      <c r="N22" s="165">
        <f>IF(H22="x","x",(H22*1000000/VLOOKUP($C22,'Crisis Indicator Data'!$C$3:$H$198,5,FALSE)))</f>
        <v>9.4857437559861493E-2</v>
      </c>
      <c r="O22" s="165">
        <f>IF(I22="x","x",(I22*1000000/VLOOKUP($C22,'Crisis Indicator Data'!$C$3:$H$198,5,FALSE)))</f>
        <v>9.9462167538495544E-2</v>
      </c>
      <c r="P22" s="165">
        <f>IF(J22="x","x",(J22*1000000/VLOOKUP($C22,'Crisis Indicator Data'!$C$3:$H$198,5,FALSE)))</f>
        <v>4.4205407794886908E-2</v>
      </c>
      <c r="Q22" s="147">
        <f t="shared" si="1"/>
        <v>4</v>
      </c>
      <c r="R22" s="147">
        <f t="shared" si="2"/>
        <v>4.5</v>
      </c>
    </row>
    <row r="23" spans="1:18" x14ac:dyDescent="0.25">
      <c r="A23" s="169" t="str">
        <f>'Crisis Indicator Data'!A20</f>
        <v>Complex crisis in Congo</v>
      </c>
      <c r="B23" s="170" t="str">
        <f>'Crisis Indicator Data'!B20</f>
        <v>Conflict</v>
      </c>
      <c r="C23" s="170" t="str">
        <f>'Crisis Indicator Data'!C20</f>
        <v>COG001</v>
      </c>
      <c r="D23" s="170" t="str">
        <f>'Crisis Indicator Data'!D20</f>
        <v>Congo</v>
      </c>
      <c r="E23" s="170" t="str">
        <f>'Crisis Indicator Data'!E20</f>
        <v>COG</v>
      </c>
      <c r="F23" s="181">
        <f>IF('Crisis Indicator Data'!Q20="x","x",('Crisis Indicator Data'!Q20/1000000))</f>
        <v>5.5069999999999997</v>
      </c>
      <c r="G23" s="181">
        <f>IF('Crisis Indicator Data'!R20="x","x",('Crisis Indicator Data'!R20/1000000))</f>
        <v>0.159</v>
      </c>
      <c r="H23" s="181">
        <f>IF('Crisis Indicator Data'!S20="x","x",('Crisis Indicator Data'!S20/1000000))</f>
        <v>0.13400000000000001</v>
      </c>
      <c r="I23" s="181">
        <f>IF('Crisis Indicator Data'!T20="x","x",('Crisis Indicator Data'!T20/1000000))</f>
        <v>0</v>
      </c>
      <c r="J23" s="181">
        <f>IF('Crisis Indicator Data'!U20="x","x",('Crisis Indicator Data'!U20/1000000))</f>
        <v>0</v>
      </c>
      <c r="K23" s="168">
        <f t="shared" si="0"/>
        <v>1.9</v>
      </c>
      <c r="L23" s="165">
        <f>IF(F23="x","x",(F23*1000000/VLOOKUP($C23,'Crisis Indicator Data'!$C$3:$H$198,5,FALSE)))</f>
        <v>0.94948275862068965</v>
      </c>
      <c r="M23" s="165">
        <f>IF(G23="x","x",(G23*1000000/VLOOKUP($C23,'Crisis Indicator Data'!$C$3:$H$198,5,FALSE)))</f>
        <v>2.7413793103448277E-2</v>
      </c>
      <c r="N23" s="165">
        <f>IF(H23="x","x",(H23*1000000/VLOOKUP($C23,'Crisis Indicator Data'!$C$3:$H$198,5,FALSE)))</f>
        <v>2.3103448275862068E-2</v>
      </c>
      <c r="O23" s="165">
        <f>IF(I23="x","x",(I23*1000000/VLOOKUP($C23,'Crisis Indicator Data'!$C$3:$H$198,5,FALSE)))</f>
        <v>0</v>
      </c>
      <c r="P23" s="165">
        <f>IF(J23="x","x",(J23*1000000/VLOOKUP($C23,'Crisis Indicator Data'!$C$3:$H$198,5,FALSE)))</f>
        <v>0</v>
      </c>
      <c r="Q23" s="147">
        <f t="shared" si="1"/>
        <v>2</v>
      </c>
      <c r="R23" s="147">
        <f t="shared" si="2"/>
        <v>1.95</v>
      </c>
    </row>
    <row r="24" spans="1:18" x14ac:dyDescent="0.25">
      <c r="A24" s="169" t="str">
        <f>'Crisis Indicator Data'!A21</f>
        <v>Complex crisis in Colombia</v>
      </c>
      <c r="B24" s="170" t="str">
        <f>'Crisis Indicator Data'!B21</f>
        <v>Socio-political,Conflict,Violence,Floods,Displacement</v>
      </c>
      <c r="C24" s="170" t="str">
        <f>'Crisis Indicator Data'!C21</f>
        <v>COL001</v>
      </c>
      <c r="D24" s="170" t="str">
        <f>'Crisis Indicator Data'!D21</f>
        <v>Colombia</v>
      </c>
      <c r="E24" s="170" t="str">
        <f>'Crisis Indicator Data'!E21</f>
        <v>COL</v>
      </c>
      <c r="F24" s="181">
        <f>IF('Crisis Indicator Data'!Q21="x","x",('Crisis Indicator Data'!Q21/1000000))</f>
        <v>41.8</v>
      </c>
      <c r="G24" s="181">
        <f>IF('Crisis Indicator Data'!R21="x","x",('Crisis Indicator Data'!R21/1000000))</f>
        <v>2.1</v>
      </c>
      <c r="H24" s="181">
        <f>IF('Crisis Indicator Data'!S21="x","x",('Crisis Indicator Data'!S21/1000000))</f>
        <v>4.2060000000000004</v>
      </c>
      <c r="I24" s="181">
        <f>IF('Crisis Indicator Data'!T21="x","x",('Crisis Indicator Data'!T21/1000000))</f>
        <v>3.1</v>
      </c>
      <c r="J24" s="181">
        <f>IF('Crisis Indicator Data'!U21="x","x",('Crisis Indicator Data'!U21/1000000))</f>
        <v>0.39400000000000002</v>
      </c>
      <c r="K24" s="168">
        <f t="shared" si="0"/>
        <v>4.8</v>
      </c>
      <c r="L24" s="165">
        <f>IF(F24="x","x",(F24*1000000/VLOOKUP($C24,'Crisis Indicator Data'!$C$3:$H$198,5,FALSE)))</f>
        <v>0.81007751937984496</v>
      </c>
      <c r="M24" s="165">
        <f>IF(G24="x","x",(G24*1000000/VLOOKUP($C24,'Crisis Indicator Data'!$C$3:$H$198,5,FALSE)))</f>
        <v>4.0697674418604654E-2</v>
      </c>
      <c r="N24" s="165">
        <f>IF(H24="x","x",(H24*1000000/VLOOKUP($C24,'Crisis Indicator Data'!$C$3:$H$198,5,FALSE)))</f>
        <v>8.1511627906976747E-2</v>
      </c>
      <c r="O24" s="165">
        <f>IF(I24="x","x",(I24*1000000/VLOOKUP($C24,'Crisis Indicator Data'!$C$3:$H$198,5,FALSE)))</f>
        <v>6.0077519379844964E-2</v>
      </c>
      <c r="P24" s="165">
        <f>IF(J24="x","x",(J24*1000000/VLOOKUP($C24,'Crisis Indicator Data'!$C$3:$H$198,5,FALSE)))</f>
        <v>7.6356589147286826E-3</v>
      </c>
      <c r="Q24" s="147">
        <f t="shared" si="1"/>
        <v>4</v>
      </c>
      <c r="R24" s="147">
        <f t="shared" si="2"/>
        <v>4.4000000000000004</v>
      </c>
    </row>
    <row r="25" spans="1:18" x14ac:dyDescent="0.25">
      <c r="A25" s="169" t="str">
        <f>'Crisis Indicator Data'!A22</f>
        <v>Venezuela displacement in Colombia</v>
      </c>
      <c r="B25" s="170" t="str">
        <f>'Crisis Indicator Data'!B22</f>
        <v>Displacement</v>
      </c>
      <c r="C25" s="170" t="str">
        <f>'Crisis Indicator Data'!C22</f>
        <v>COL002</v>
      </c>
      <c r="D25" s="170" t="str">
        <f>'Crisis Indicator Data'!D22</f>
        <v>Colombia</v>
      </c>
      <c r="E25" s="170" t="str">
        <f>'Crisis Indicator Data'!E22</f>
        <v>COL</v>
      </c>
      <c r="F25" s="181">
        <f>IF('Crisis Indicator Data'!Q22="x","x",('Crisis Indicator Data'!Q22/1000000))</f>
        <v>30.637</v>
      </c>
      <c r="G25" s="181">
        <f>IF('Crisis Indicator Data'!R22="x","x",('Crisis Indicator Data'!R22/1000000))</f>
        <v>0.38</v>
      </c>
      <c r="H25" s="181">
        <f>IF('Crisis Indicator Data'!S22="x","x",('Crisis Indicator Data'!S22/1000000))</f>
        <v>5.4</v>
      </c>
      <c r="I25" s="181">
        <f>IF('Crisis Indicator Data'!T22="x","x",('Crisis Indicator Data'!T22/1000000))</f>
        <v>0</v>
      </c>
      <c r="J25" s="181">
        <f>IF('Crisis Indicator Data'!U22="x","x",('Crisis Indicator Data'!U22/1000000))</f>
        <v>0</v>
      </c>
      <c r="K25" s="168">
        <f t="shared" si="0"/>
        <v>4.5999999999999996</v>
      </c>
      <c r="L25" s="165">
        <f>IF(F25="x","x",(F25*1000000/VLOOKUP($C25,'Crisis Indicator Data'!$C$3:$H$198,5,FALSE)))</f>
        <v>0.84128291731883464</v>
      </c>
      <c r="M25" s="165">
        <f>IF(G25="x","x",(G25*1000000/VLOOKUP($C25,'Crisis Indicator Data'!$C$3:$H$198,5,FALSE)))</f>
        <v>1.0434687096685614E-2</v>
      </c>
      <c r="N25" s="165">
        <f>IF(H25="x","x",(H25*1000000/VLOOKUP($C25,'Crisis Indicator Data'!$C$3:$H$198,5,FALSE)))</f>
        <v>0.14828239558447978</v>
      </c>
      <c r="O25" s="165">
        <f>IF(I25="x","x",(I25*1000000/VLOOKUP($C25,'Crisis Indicator Data'!$C$3:$H$198,5,FALSE)))</f>
        <v>0</v>
      </c>
      <c r="P25" s="165">
        <f>IF(J25="x","x",(J25*1000000/VLOOKUP($C25,'Crisis Indicator Data'!$C$3:$H$198,5,FALSE)))</f>
        <v>0</v>
      </c>
      <c r="Q25" s="147">
        <f t="shared" si="1"/>
        <v>3</v>
      </c>
      <c r="R25" s="147">
        <f t="shared" si="2"/>
        <v>3.8</v>
      </c>
    </row>
    <row r="26" spans="1:18" x14ac:dyDescent="0.25">
      <c r="A26" s="169" t="str">
        <f>'Crisis Indicator Data'!A23</f>
        <v>Nicaraguan refugees in Costa Rica</v>
      </c>
      <c r="B26" s="170" t="str">
        <f>'Crisis Indicator Data'!B23</f>
        <v>Displacement</v>
      </c>
      <c r="C26" s="170" t="str">
        <f>'Crisis Indicator Data'!C23</f>
        <v>CRI002</v>
      </c>
      <c r="D26" s="170" t="str">
        <f>'Crisis Indicator Data'!D23</f>
        <v>Costa Rica</v>
      </c>
      <c r="E26" s="170" t="str">
        <f>'Crisis Indicator Data'!E23</f>
        <v>CRI</v>
      </c>
      <c r="F26" s="181">
        <f>IF('Crisis Indicator Data'!Q23="x","x",('Crisis Indicator Data'!Q23/1000000))</f>
        <v>0.88600000000000001</v>
      </c>
      <c r="G26" s="181">
        <f>IF('Crisis Indicator Data'!R23="x","x",('Crisis Indicator Data'!R23/1000000))</f>
        <v>4.7E-2</v>
      </c>
      <c r="H26" s="181">
        <f>IF('Crisis Indicator Data'!S23="x","x",('Crisis Indicator Data'!S23/1000000))</f>
        <v>0.2</v>
      </c>
      <c r="I26" s="181">
        <f>IF('Crisis Indicator Data'!T23="x","x",('Crisis Indicator Data'!T23/1000000))</f>
        <v>0</v>
      </c>
      <c r="J26" s="181">
        <f>IF('Crisis Indicator Data'!U23="x","x",('Crisis Indicator Data'!U23/1000000))</f>
        <v>0</v>
      </c>
      <c r="K26" s="168">
        <f t="shared" si="0"/>
        <v>2.2000000000000002</v>
      </c>
      <c r="L26" s="165">
        <f>IF(F26="x","x",(F26*1000000/VLOOKUP($C26,'Crisis Indicator Data'!$C$3:$H$198,5,FALSE)))</f>
        <v>0.78199470432480145</v>
      </c>
      <c r="M26" s="165">
        <f>IF(G26="x","x",(G26*1000000/VLOOKUP($C26,'Crisis Indicator Data'!$C$3:$H$198,5,FALSE)))</f>
        <v>4.1482789055604589E-2</v>
      </c>
      <c r="N26" s="165">
        <f>IF(H26="x","x",(H26*1000000/VLOOKUP($C26,'Crisis Indicator Data'!$C$3:$H$198,5,FALSE)))</f>
        <v>0.17652250661959401</v>
      </c>
      <c r="O26" s="165">
        <f>IF(I26="x","x",(I26*1000000/VLOOKUP($C26,'Crisis Indicator Data'!$C$3:$H$198,5,FALSE)))</f>
        <v>0</v>
      </c>
      <c r="P26" s="165">
        <f>IF(J26="x","x",(J26*1000000/VLOOKUP($C26,'Crisis Indicator Data'!$C$3:$H$198,5,FALSE)))</f>
        <v>0</v>
      </c>
      <c r="Q26" s="147">
        <f t="shared" si="1"/>
        <v>3</v>
      </c>
      <c r="R26" s="147">
        <f t="shared" si="2"/>
        <v>2.6</v>
      </c>
    </row>
    <row r="27" spans="1:18" x14ac:dyDescent="0.25">
      <c r="A27" s="169" t="str">
        <f>'Crisis Indicator Data'!A24</f>
        <v>Multiple crises in Djibouti</v>
      </c>
      <c r="B27" s="170" t="str">
        <f>'Crisis Indicator Data'!B24</f>
        <v>Displacement,Drought</v>
      </c>
      <c r="C27" s="170" t="str">
        <f>'Crisis Indicator Data'!C24</f>
        <v>DJI001</v>
      </c>
      <c r="D27" s="170" t="str">
        <f>'Crisis Indicator Data'!D24</f>
        <v>Djibouti</v>
      </c>
      <c r="E27" s="170" t="str">
        <f>'Crisis Indicator Data'!E24</f>
        <v>DJI</v>
      </c>
      <c r="F27" s="181">
        <f>IF('Crisis Indicator Data'!Q24="x","x",('Crisis Indicator Data'!Q24/1000000))</f>
        <v>0.46400000000000002</v>
      </c>
      <c r="G27" s="181">
        <f>IF('Crisis Indicator Data'!R24="x","x",('Crisis Indicator Data'!R24/1000000))</f>
        <v>0.40200000000000002</v>
      </c>
      <c r="H27" s="181">
        <f>IF('Crisis Indicator Data'!S24="x","x",('Crisis Indicator Data'!S24/1000000))</f>
        <v>0.216</v>
      </c>
      <c r="I27" s="181">
        <f>IF('Crisis Indicator Data'!T24="x","x",('Crisis Indicator Data'!T24/1000000))</f>
        <v>0.1</v>
      </c>
      <c r="J27" s="181">
        <f>IF('Crisis Indicator Data'!U24="x","x",('Crisis Indicator Data'!U24/1000000))</f>
        <v>0</v>
      </c>
      <c r="K27" s="168">
        <f t="shared" si="0"/>
        <v>2.5</v>
      </c>
      <c r="L27" s="165">
        <f>IF(F27="x","x",(F27*1000000/VLOOKUP($C27,'Crisis Indicator Data'!$C$3:$H$198,5,FALSE)))</f>
        <v>0.39255499153976309</v>
      </c>
      <c r="M27" s="165">
        <f>IF(G27="x","x",(G27*1000000/VLOOKUP($C27,'Crisis Indicator Data'!$C$3:$H$198,5,FALSE)))</f>
        <v>0.34010152284263961</v>
      </c>
      <c r="N27" s="165">
        <f>IF(H27="x","x",(H27*1000000/VLOOKUP($C27,'Crisis Indicator Data'!$C$3:$H$198,5,FALSE)))</f>
        <v>0.18274111675126903</v>
      </c>
      <c r="O27" s="165">
        <f>IF(I27="x","x",(I27*1000000/VLOOKUP($C27,'Crisis Indicator Data'!$C$3:$H$198,5,FALSE)))</f>
        <v>8.4602368866328256E-2</v>
      </c>
      <c r="P27" s="165">
        <f>IF(J27="x","x",(J27*1000000/VLOOKUP($C27,'Crisis Indicator Data'!$C$3:$H$198,5,FALSE)))</f>
        <v>0</v>
      </c>
      <c r="Q27" s="147">
        <f t="shared" si="1"/>
        <v>4</v>
      </c>
      <c r="R27" s="147">
        <f t="shared" si="2"/>
        <v>3.25</v>
      </c>
    </row>
    <row r="28" spans="1:18" x14ac:dyDescent="0.25">
      <c r="A28" s="169" t="str">
        <f>'Crisis Indicator Data'!A25</f>
        <v>Mixed migration in Djibouti</v>
      </c>
      <c r="B28" s="170" t="str">
        <f>'Crisis Indicator Data'!B25</f>
        <v>Displacement</v>
      </c>
      <c r="C28" s="170" t="str">
        <f>'Crisis Indicator Data'!C25</f>
        <v>DJI002</v>
      </c>
      <c r="D28" s="170" t="str">
        <f>'Crisis Indicator Data'!D25</f>
        <v>Djibouti</v>
      </c>
      <c r="E28" s="170" t="str">
        <f>'Crisis Indicator Data'!E25</f>
        <v>DJI</v>
      </c>
      <c r="F28" s="181">
        <f>IF('Crisis Indicator Data'!Q25="x","x",('Crisis Indicator Data'!Q25/1000000))</f>
        <v>0.64500000000000002</v>
      </c>
      <c r="G28" s="181">
        <f>IF('Crisis Indicator Data'!R25="x","x",('Crisis Indicator Data'!R25/1000000))</f>
        <v>0</v>
      </c>
      <c r="H28" s="181">
        <f>IF('Crisis Indicator Data'!S25="x","x",('Crisis Indicator Data'!S25/1000000))</f>
        <v>3.1E-2</v>
      </c>
      <c r="I28" s="181">
        <f>IF('Crisis Indicator Data'!T25="x","x",('Crisis Indicator Data'!T25/1000000))</f>
        <v>0</v>
      </c>
      <c r="J28" s="181">
        <f>IF('Crisis Indicator Data'!U25="x","x",('Crisis Indicator Data'!U25/1000000))</f>
        <v>0</v>
      </c>
      <c r="K28" s="168">
        <f t="shared" si="0"/>
        <v>0.8</v>
      </c>
      <c r="L28" s="165">
        <f>IF(F28="x","x",(F28*1000000/VLOOKUP($C28,'Crisis Indicator Data'!$C$3:$H$198,5,FALSE)))</f>
        <v>0.95414201183431957</v>
      </c>
      <c r="M28" s="165">
        <f>IF(G28="x","x",(G28*1000000/VLOOKUP($C28,'Crisis Indicator Data'!$C$3:$H$198,5,FALSE)))</f>
        <v>0</v>
      </c>
      <c r="N28" s="165">
        <f>IF(H28="x","x",(H28*1000000/VLOOKUP($C28,'Crisis Indicator Data'!$C$3:$H$198,5,FALSE)))</f>
        <v>4.5857988165680472E-2</v>
      </c>
      <c r="O28" s="165">
        <f>IF(I28="x","x",(I28*1000000/VLOOKUP($C28,'Crisis Indicator Data'!$C$3:$H$198,5,FALSE)))</f>
        <v>0</v>
      </c>
      <c r="P28" s="165">
        <f>IF(J28="x","x",(J28*1000000/VLOOKUP($C28,'Crisis Indicator Data'!$C$3:$H$198,5,FALSE)))</f>
        <v>0</v>
      </c>
      <c r="Q28" s="147">
        <f t="shared" si="1"/>
        <v>1</v>
      </c>
      <c r="R28" s="147">
        <f t="shared" si="2"/>
        <v>0.9</v>
      </c>
    </row>
    <row r="29" spans="1:18" x14ac:dyDescent="0.25">
      <c r="A29" s="169" t="str">
        <f>'Crisis Indicator Data'!A26</f>
        <v>Drought in Djibouti</v>
      </c>
      <c r="B29" s="170" t="str">
        <f>'Crisis Indicator Data'!B26</f>
        <v>Drought</v>
      </c>
      <c r="C29" s="170" t="str">
        <f>'Crisis Indicator Data'!C26</f>
        <v>DJI003</v>
      </c>
      <c r="D29" s="170" t="str">
        <f>'Crisis Indicator Data'!D26</f>
        <v>Djibouti</v>
      </c>
      <c r="E29" s="170" t="str">
        <f>'Crisis Indicator Data'!E26</f>
        <v>DJI</v>
      </c>
      <c r="F29" s="181">
        <f>IF('Crisis Indicator Data'!Q26="x","x",('Crisis Indicator Data'!Q26/1000000))</f>
        <v>0.495</v>
      </c>
      <c r="G29" s="181">
        <f>IF('Crisis Indicator Data'!R26="x","x",('Crisis Indicator Data'!R26/1000000))</f>
        <v>0.40200000000000002</v>
      </c>
      <c r="H29" s="181">
        <f>IF('Crisis Indicator Data'!S26="x","x",('Crisis Indicator Data'!S26/1000000))</f>
        <v>0.185</v>
      </c>
      <c r="I29" s="181">
        <f>IF('Crisis Indicator Data'!T26="x","x",('Crisis Indicator Data'!T26/1000000))</f>
        <v>0.1</v>
      </c>
      <c r="J29" s="181">
        <f>IF('Crisis Indicator Data'!U26="x","x",('Crisis Indicator Data'!U26/1000000))</f>
        <v>0</v>
      </c>
      <c r="K29" s="168">
        <f t="shared" si="0"/>
        <v>2.4</v>
      </c>
      <c r="L29" s="165">
        <f>IF(F29="x","x",(F29*1000000/VLOOKUP($C29,'Crisis Indicator Data'!$C$3:$H$198,5,FALSE)))</f>
        <v>0.41878172588832485</v>
      </c>
      <c r="M29" s="165">
        <f>IF(G29="x","x",(G29*1000000/VLOOKUP($C29,'Crisis Indicator Data'!$C$3:$H$198,5,FALSE)))</f>
        <v>0.34010152284263961</v>
      </c>
      <c r="N29" s="165">
        <f>IF(H29="x","x",(H29*1000000/VLOOKUP($C29,'Crisis Indicator Data'!$C$3:$H$198,5,FALSE)))</f>
        <v>0.15651438240270726</v>
      </c>
      <c r="O29" s="165">
        <f>IF(I29="x","x",(I29*1000000/VLOOKUP($C29,'Crisis Indicator Data'!$C$3:$H$198,5,FALSE)))</f>
        <v>8.4602368866328256E-2</v>
      </c>
      <c r="P29" s="165">
        <f>IF(J29="x","x",(J29*1000000/VLOOKUP($C29,'Crisis Indicator Data'!$C$3:$H$198,5,FALSE)))</f>
        <v>0</v>
      </c>
      <c r="Q29" s="147">
        <f t="shared" si="1"/>
        <v>4</v>
      </c>
      <c r="R29" s="147">
        <f t="shared" si="2"/>
        <v>3.2</v>
      </c>
    </row>
    <row r="30" spans="1:18" x14ac:dyDescent="0.25">
      <c r="A30" s="169" t="str">
        <f>'Crisis Indicator Data'!A27</f>
        <v>Venezuela displacement in Dominican Republic</v>
      </c>
      <c r="B30" s="170" t="str">
        <f>'Crisis Indicator Data'!B27</f>
        <v>Displacement</v>
      </c>
      <c r="C30" s="170" t="str">
        <f>'Crisis Indicator Data'!C27</f>
        <v>DOM002</v>
      </c>
      <c r="D30" s="170" t="str">
        <f>'Crisis Indicator Data'!D27</f>
        <v>Dominican Republic</v>
      </c>
      <c r="E30" s="170" t="str">
        <f>'Crisis Indicator Data'!E27</f>
        <v>DOM</v>
      </c>
      <c r="F30" s="181">
        <f>IF('Crisis Indicator Data'!Q27="x","x",('Crisis Indicator Data'!Q27/1000000))</f>
        <v>11.114000000000001</v>
      </c>
      <c r="G30" s="181">
        <f>IF('Crisis Indicator Data'!R27="x","x",('Crisis Indicator Data'!R27/1000000))</f>
        <v>1.4E-2</v>
      </c>
      <c r="H30" s="181">
        <f>IF('Crisis Indicator Data'!S27="x","x",('Crisis Indicator Data'!S27/1000000))</f>
        <v>0.10199999999999999</v>
      </c>
      <c r="I30" s="181">
        <f>IF('Crisis Indicator Data'!T27="x","x",('Crisis Indicator Data'!T27/1000000))</f>
        <v>0</v>
      </c>
      <c r="J30" s="181">
        <f>IF('Crisis Indicator Data'!U27="x","x",('Crisis Indicator Data'!U27/1000000))</f>
        <v>0</v>
      </c>
      <c r="K30" s="168">
        <f t="shared" si="0"/>
        <v>1.7</v>
      </c>
      <c r="L30" s="165">
        <f>IF(F30="x","x",(F30*1000000/VLOOKUP($C30,'Crisis Indicator Data'!$C$3:$H$198,5,FALSE)))</f>
        <v>0.98975866061091811</v>
      </c>
      <c r="M30" s="165">
        <f>IF(G30="x","x",(G30*1000000/VLOOKUP($C30,'Crisis Indicator Data'!$C$3:$H$198,5,FALSE)))</f>
        <v>1.2467717517143111E-3</v>
      </c>
      <c r="N30" s="165">
        <f>IF(H30="x","x",(H30*1000000/VLOOKUP($C30,'Crisis Indicator Data'!$C$3:$H$198,5,FALSE)))</f>
        <v>9.0836227624899821E-3</v>
      </c>
      <c r="O30" s="165">
        <f>IF(I30="x","x",(I30*1000000/VLOOKUP($C30,'Crisis Indicator Data'!$C$3:$H$198,5,FALSE)))</f>
        <v>0</v>
      </c>
      <c r="P30" s="165">
        <f>IF(J30="x","x",(J30*1000000/VLOOKUP($C30,'Crisis Indicator Data'!$C$3:$H$198,5,FALSE)))</f>
        <v>0</v>
      </c>
      <c r="Q30" s="147">
        <f t="shared" si="1"/>
        <v>1</v>
      </c>
      <c r="R30" s="147">
        <f t="shared" si="2"/>
        <v>1.35</v>
      </c>
    </row>
    <row r="31" spans="1:18" x14ac:dyDescent="0.25">
      <c r="A31" s="169" t="str">
        <f>'Crisis Indicator Data'!A28</f>
        <v>Mixed migration flows in Algeria</v>
      </c>
      <c r="B31" s="170" t="str">
        <f>'Crisis Indicator Data'!B28</f>
        <v>Displacement</v>
      </c>
      <c r="C31" s="170" t="str">
        <f>'Crisis Indicator Data'!C28</f>
        <v>DZA002</v>
      </c>
      <c r="D31" s="170" t="str">
        <f>'Crisis Indicator Data'!D28</f>
        <v>Algeria</v>
      </c>
      <c r="E31" s="170" t="str">
        <f>'Crisis Indicator Data'!E28</f>
        <v>DZA</v>
      </c>
      <c r="F31" s="181">
        <f>IF('Crisis Indicator Data'!Q28="x","x",('Crisis Indicator Data'!Q28/1000000))</f>
        <v>45.304000000000002</v>
      </c>
      <c r="G31" s="181">
        <f>IF('Crisis Indicator Data'!R28="x","x",('Crisis Indicator Data'!R28/1000000))</f>
        <v>0</v>
      </c>
      <c r="H31" s="181">
        <f>IF('Crisis Indicator Data'!S28="x","x",('Crisis Indicator Data'!S28/1000000))</f>
        <v>0.26300000000000001</v>
      </c>
      <c r="I31" s="181">
        <f>IF('Crisis Indicator Data'!T28="x","x",('Crisis Indicator Data'!T28/1000000))</f>
        <v>0</v>
      </c>
      <c r="J31" s="181">
        <f>IF('Crisis Indicator Data'!U28="x","x",('Crisis Indicator Data'!U28/1000000))</f>
        <v>0</v>
      </c>
      <c r="K31" s="168">
        <f t="shared" si="0"/>
        <v>2.4</v>
      </c>
      <c r="L31" s="165">
        <f>IF(F31="x","x",(F31*1000000/VLOOKUP($C31,'Crisis Indicator Data'!$C$3:$H$198,5,FALSE)))</f>
        <v>0.99422827923716728</v>
      </c>
      <c r="M31" s="165">
        <f>IF(G31="x","x",(G31*1000000/VLOOKUP($C31,'Crisis Indicator Data'!$C$3:$H$198,5,FALSE)))</f>
        <v>0</v>
      </c>
      <c r="N31" s="165">
        <f>IF(H31="x","x",(H31*1000000/VLOOKUP($C31,'Crisis Indicator Data'!$C$3:$H$198,5,FALSE)))</f>
        <v>5.771720762832752E-3</v>
      </c>
      <c r="O31" s="165">
        <f>IF(I31="x","x",(I31*1000000/VLOOKUP($C31,'Crisis Indicator Data'!$C$3:$H$198,5,FALSE)))</f>
        <v>0</v>
      </c>
      <c r="P31" s="165">
        <f>IF(J31="x","x",(J31*1000000/VLOOKUP($C31,'Crisis Indicator Data'!$C$3:$H$198,5,FALSE)))</f>
        <v>0</v>
      </c>
      <c r="Q31" s="147">
        <f t="shared" si="1"/>
        <v>1</v>
      </c>
      <c r="R31" s="147">
        <f t="shared" si="2"/>
        <v>1.7</v>
      </c>
    </row>
    <row r="32" spans="1:18" x14ac:dyDescent="0.25">
      <c r="A32" s="169" t="str">
        <f>'Crisis Indicator Data'!A29</f>
        <v>Sahrawi refugees in Algeria</v>
      </c>
      <c r="B32" s="170" t="str">
        <f>'Crisis Indicator Data'!B29</f>
        <v>Displacement</v>
      </c>
      <c r="C32" s="170" t="str">
        <f>'Crisis Indicator Data'!C29</f>
        <v>DZA003</v>
      </c>
      <c r="D32" s="170" t="str">
        <f>'Crisis Indicator Data'!D29</f>
        <v>Algeria</v>
      </c>
      <c r="E32" s="170" t="str">
        <f>'Crisis Indicator Data'!E29</f>
        <v>DZA</v>
      </c>
      <c r="F32" s="181">
        <f>IF('Crisis Indicator Data'!Q29="x","x",('Crisis Indicator Data'!Q29/1000000))</f>
        <v>4.9000000000000002E-2</v>
      </c>
      <c r="G32" s="181">
        <f>IF('Crisis Indicator Data'!R29="x","x",('Crisis Indicator Data'!R29/1000000))</f>
        <v>8.4000000000000005E-2</v>
      </c>
      <c r="H32" s="181">
        <f>IF('Crisis Indicator Data'!S29="x","x",('Crisis Indicator Data'!S29/1000000))</f>
        <v>0.09</v>
      </c>
      <c r="I32" s="181">
        <f>IF('Crisis Indicator Data'!T29="x","x",('Crisis Indicator Data'!T29/1000000))</f>
        <v>0</v>
      </c>
      <c r="J32" s="181">
        <f>IF('Crisis Indicator Data'!U29="x","x",('Crisis Indicator Data'!U29/1000000))</f>
        <v>0</v>
      </c>
      <c r="K32" s="168">
        <f t="shared" si="0"/>
        <v>1.6</v>
      </c>
      <c r="L32" s="165">
        <f>IF(F32="x","x",(F32*1000000/VLOOKUP($C32,'Crisis Indicator Data'!$C$3:$H$198,5,FALSE)))</f>
        <v>0.21973094170403587</v>
      </c>
      <c r="M32" s="165">
        <f>IF(G32="x","x",(G32*1000000/VLOOKUP($C32,'Crisis Indicator Data'!$C$3:$H$198,5,FALSE)))</f>
        <v>0.37668161434977576</v>
      </c>
      <c r="N32" s="165">
        <f>IF(H32="x","x",(H32*1000000/VLOOKUP($C32,'Crisis Indicator Data'!$C$3:$H$198,5,FALSE)))</f>
        <v>0.40358744394618834</v>
      </c>
      <c r="O32" s="165">
        <f>IF(I32="x","x",(I32*1000000/VLOOKUP($C32,'Crisis Indicator Data'!$C$3:$H$198,5,FALSE)))</f>
        <v>0</v>
      </c>
      <c r="P32" s="165">
        <f>IF(J32="x","x",(J32*1000000/VLOOKUP($C32,'Crisis Indicator Data'!$C$3:$H$198,5,FALSE)))</f>
        <v>0</v>
      </c>
      <c r="Q32" s="147">
        <f t="shared" si="1"/>
        <v>3</v>
      </c>
      <c r="R32" s="147">
        <f t="shared" si="2"/>
        <v>2.2999999999999998</v>
      </c>
    </row>
    <row r="33" spans="1:18" x14ac:dyDescent="0.25">
      <c r="A33" s="169" t="str">
        <f>'Crisis Indicator Data'!A30</f>
        <v>Multiple crises in Algeria</v>
      </c>
      <c r="B33" s="170" t="str">
        <f>'Crisis Indicator Data'!B30</f>
        <v>Displacement</v>
      </c>
      <c r="C33" s="170" t="str">
        <f>'Crisis Indicator Data'!C30</f>
        <v>DZA004</v>
      </c>
      <c r="D33" s="170" t="str">
        <f>'Crisis Indicator Data'!D30</f>
        <v>Algeria</v>
      </c>
      <c r="E33" s="170" t="str">
        <f>'Crisis Indicator Data'!E30</f>
        <v>DZA</v>
      </c>
      <c r="F33" s="181">
        <f>IF('Crisis Indicator Data'!Q30="x","x",('Crisis Indicator Data'!Q30/1000000))</f>
        <v>45.353000000000002</v>
      </c>
      <c r="G33" s="181">
        <f>IF('Crisis Indicator Data'!R30="x","x",('Crisis Indicator Data'!R30/1000000))</f>
        <v>8.4000000000000005E-2</v>
      </c>
      <c r="H33" s="181">
        <f>IF('Crisis Indicator Data'!S30="x","x",('Crisis Indicator Data'!S30/1000000))</f>
        <v>0.35299999999999998</v>
      </c>
      <c r="I33" s="181">
        <f>IF('Crisis Indicator Data'!T30="x","x",('Crisis Indicator Data'!T30/1000000))</f>
        <v>0</v>
      </c>
      <c r="J33" s="181">
        <f>IF('Crisis Indicator Data'!U30="x","x",('Crisis Indicator Data'!U30/1000000))</f>
        <v>0</v>
      </c>
      <c r="K33" s="168">
        <f t="shared" si="0"/>
        <v>2.6</v>
      </c>
      <c r="L33" s="165">
        <f>IF(F33="x","x",(F33*1000000/VLOOKUP($C33,'Crisis Indicator Data'!$C$3:$H$198,5,FALSE)))</f>
        <v>0.99045643153526974</v>
      </c>
      <c r="M33" s="165">
        <f>IF(G33="x","x",(G33*1000000/VLOOKUP($C33,'Crisis Indicator Data'!$C$3:$H$198,5,FALSE)))</f>
        <v>1.8344616728543351E-3</v>
      </c>
      <c r="N33" s="165">
        <f>IF(H33="x","x",(H33*1000000/VLOOKUP($C33,'Crisis Indicator Data'!$C$3:$H$198,5,FALSE)))</f>
        <v>7.7091067918759557E-3</v>
      </c>
      <c r="O33" s="165">
        <f>IF(I33="x","x",(I33*1000000/VLOOKUP($C33,'Crisis Indicator Data'!$C$3:$H$198,5,FALSE)))</f>
        <v>0</v>
      </c>
      <c r="P33" s="165">
        <f>IF(J33="x","x",(J33*1000000/VLOOKUP($C33,'Crisis Indicator Data'!$C$3:$H$198,5,FALSE)))</f>
        <v>0</v>
      </c>
      <c r="Q33" s="147">
        <f t="shared" si="1"/>
        <v>1</v>
      </c>
      <c r="R33" s="147">
        <f t="shared" si="2"/>
        <v>1.8</v>
      </c>
    </row>
    <row r="34" spans="1:18" x14ac:dyDescent="0.25">
      <c r="A34" s="169" t="str">
        <f>'Crisis Indicator Data'!A31</f>
        <v>Venezuela displacement in Ecuador</v>
      </c>
      <c r="B34" s="170" t="str">
        <f>'Crisis Indicator Data'!B31</f>
        <v>Displacement</v>
      </c>
      <c r="C34" s="170" t="str">
        <f>'Crisis Indicator Data'!C31</f>
        <v>ECU002</v>
      </c>
      <c r="D34" s="170" t="str">
        <f>'Crisis Indicator Data'!D31</f>
        <v>Ecuador</v>
      </c>
      <c r="E34" s="170" t="str">
        <f>'Crisis Indicator Data'!E31</f>
        <v>ECU</v>
      </c>
      <c r="F34" s="181">
        <f>IF('Crisis Indicator Data'!Q31="x","x",('Crisis Indicator Data'!Q31/1000000))</f>
        <v>10.409000000000001</v>
      </c>
      <c r="G34" s="181">
        <f>IF('Crisis Indicator Data'!R31="x","x",('Crisis Indicator Data'!R31/1000000))</f>
        <v>7.1890000000000001</v>
      </c>
      <c r="H34" s="181">
        <f>IF('Crisis Indicator Data'!S31="x","x",('Crisis Indicator Data'!S31/1000000))</f>
        <v>0.40300000000000002</v>
      </c>
      <c r="I34" s="181">
        <f>IF('Crisis Indicator Data'!T31="x","x",('Crisis Indicator Data'!T31/1000000))</f>
        <v>0</v>
      </c>
      <c r="J34" s="181">
        <f>IF('Crisis Indicator Data'!U31="x","x",('Crisis Indicator Data'!U31/1000000))</f>
        <v>0</v>
      </c>
      <c r="K34" s="168">
        <f t="shared" si="0"/>
        <v>2.7</v>
      </c>
      <c r="L34" s="165">
        <f>IF(F34="x","x",(F34*1000000/VLOOKUP($C34,'Crisis Indicator Data'!$C$3:$H$198,5,FALSE)))</f>
        <v>0.57824565301927666</v>
      </c>
      <c r="M34" s="165">
        <f>IF(G34="x","x",(G34*1000000/VLOOKUP($C34,'Crisis Indicator Data'!$C$3:$H$198,5,FALSE)))</f>
        <v>0.39936670184989725</v>
      </c>
      <c r="N34" s="165">
        <f>IF(H34="x","x",(H34*1000000/VLOOKUP($C34,'Crisis Indicator Data'!$C$3:$H$198,5,FALSE)))</f>
        <v>2.2387645130826066E-2</v>
      </c>
      <c r="O34" s="165">
        <f>IF(I34="x","x",(I34*1000000/VLOOKUP($C34,'Crisis Indicator Data'!$C$3:$H$198,5,FALSE)))</f>
        <v>0</v>
      </c>
      <c r="P34" s="165">
        <f>IF(J34="x","x",(J34*1000000/VLOOKUP($C34,'Crisis Indicator Data'!$C$3:$H$198,5,FALSE)))</f>
        <v>0</v>
      </c>
      <c r="Q34" s="147">
        <f t="shared" si="1"/>
        <v>2</v>
      </c>
      <c r="R34" s="147">
        <f t="shared" si="2"/>
        <v>2.35</v>
      </c>
    </row>
    <row r="35" spans="1:18" x14ac:dyDescent="0.25">
      <c r="A35" s="169" t="str">
        <f>'Crisis Indicator Data'!A32</f>
        <v>Refugees in Egypt</v>
      </c>
      <c r="B35" s="170" t="str">
        <f>'Crisis Indicator Data'!B32</f>
        <v>Displacement,Conflict</v>
      </c>
      <c r="C35" s="170" t="str">
        <f>'Crisis Indicator Data'!C32</f>
        <v>EGY004</v>
      </c>
      <c r="D35" s="170" t="str">
        <f>'Crisis Indicator Data'!D32</f>
        <v>Egypt</v>
      </c>
      <c r="E35" s="170" t="str">
        <f>'Crisis Indicator Data'!E32</f>
        <v>EGY</v>
      </c>
      <c r="F35" s="182">
        <f>IF('Crisis Indicator Data'!Q32="x","x",('Crisis Indicator Data'!Q32/1000000))</f>
        <v>13.989000000000001</v>
      </c>
      <c r="G35" s="182">
        <f>IF('Crisis Indicator Data'!R32="x","x",('Crisis Indicator Data'!R32/1000000))</f>
        <v>0</v>
      </c>
      <c r="H35" s="182">
        <f>IF('Crisis Indicator Data'!S32="x","x",('Crisis Indicator Data'!S32/1000000))</f>
        <v>0.29899999999999999</v>
      </c>
      <c r="I35" s="182">
        <f>IF('Crisis Indicator Data'!T32="x","x",('Crisis Indicator Data'!T32/1000000))</f>
        <v>0</v>
      </c>
      <c r="J35" s="182">
        <f>IF('Crisis Indicator Data'!U32="x","x",('Crisis Indicator Data'!U32/1000000))</f>
        <v>0</v>
      </c>
      <c r="K35" s="168">
        <f t="shared" si="0"/>
        <v>2.5</v>
      </c>
      <c r="L35" s="165">
        <f>IF(F35="x","x",(F35*1000000/VLOOKUP($C35,'Crisis Indicator Data'!$C$3:$H$198,5,FALSE)))</f>
        <v>0.97907334826427772</v>
      </c>
      <c r="M35" s="165">
        <f>IF(G35="x","x",(G35*1000000/VLOOKUP($C35,'Crisis Indicator Data'!$C$3:$H$198,5,FALSE)))</f>
        <v>0</v>
      </c>
      <c r="N35" s="165">
        <f>IF(H35="x","x",(H35*1000000/VLOOKUP($C35,'Crisis Indicator Data'!$C$3:$H$198,5,FALSE)))</f>
        <v>2.0926651735722286E-2</v>
      </c>
      <c r="O35" s="165">
        <f>IF(I35="x","x",(I35*1000000/VLOOKUP($C35,'Crisis Indicator Data'!$C$3:$H$198,5,FALSE)))</f>
        <v>0</v>
      </c>
      <c r="P35" s="165">
        <f>IF(J35="x","x",(J35*1000000/VLOOKUP($C35,'Crisis Indicator Data'!$C$3:$H$198,5,FALSE)))</f>
        <v>0</v>
      </c>
      <c r="Q35" s="147">
        <f t="shared" si="1"/>
        <v>1</v>
      </c>
      <c r="R35" s="147">
        <f t="shared" si="2"/>
        <v>1.75</v>
      </c>
    </row>
    <row r="36" spans="1:18" x14ac:dyDescent="0.25">
      <c r="A36" s="169" t="str">
        <f>'Crisis Indicator Data'!A33</f>
        <v>Complex crisis in Eritrea</v>
      </c>
      <c r="B36" s="170" t="str">
        <f>'Crisis Indicator Data'!B33</f>
        <v>Socio-political,Displacement</v>
      </c>
      <c r="C36" s="170" t="str">
        <f>'Crisis Indicator Data'!C33</f>
        <v>ERI001</v>
      </c>
      <c r="D36" s="170" t="str">
        <f>'Crisis Indicator Data'!D33</f>
        <v>Eritrea</v>
      </c>
      <c r="E36" s="170" t="str">
        <f>'Crisis Indicator Data'!E33</f>
        <v>ERI</v>
      </c>
      <c r="F36" s="182">
        <f>IF('Crisis Indicator Data'!Q33="x","x",('Crisis Indicator Data'!Q33/1000000))</f>
        <v>2.645</v>
      </c>
      <c r="G36" s="182">
        <f>IF('Crisis Indicator Data'!R33="x","x",('Crisis Indicator Data'!R33/1000000))</f>
        <v>0</v>
      </c>
      <c r="H36" s="182">
        <f>IF('Crisis Indicator Data'!S33="x","x",('Crisis Indicator Data'!S33/1000000))</f>
        <v>1.1000000000000001</v>
      </c>
      <c r="I36" s="182">
        <f>IF('Crisis Indicator Data'!T33="x","x",('Crisis Indicator Data'!T33/1000000))</f>
        <v>0</v>
      </c>
      <c r="J36" s="182">
        <f>IF('Crisis Indicator Data'!U33="x","x",('Crisis Indicator Data'!U33/1000000))</f>
        <v>0</v>
      </c>
      <c r="K36" s="168">
        <f t="shared" si="0"/>
        <v>3.4</v>
      </c>
      <c r="L36" s="165">
        <f>IF(F36="x","x",(F36*1000000/VLOOKUP($C36,'Crisis Indicator Data'!$C$3:$H$198,5,FALSE)))</f>
        <v>0.70627503337783715</v>
      </c>
      <c r="M36" s="165">
        <f>IF(G36="x","x",(G36*1000000/VLOOKUP($C36,'Crisis Indicator Data'!$C$3:$H$198,5,FALSE)))</f>
        <v>0</v>
      </c>
      <c r="N36" s="165">
        <f>IF(H36="x","x",(H36*1000000/VLOOKUP($C36,'Crisis Indicator Data'!$C$3:$H$198,5,FALSE)))</f>
        <v>0.29372496662216291</v>
      </c>
      <c r="O36" s="165">
        <f>IF(I36="x","x",(I36*1000000/VLOOKUP($C36,'Crisis Indicator Data'!$C$3:$H$198,5,FALSE)))</f>
        <v>0</v>
      </c>
      <c r="P36" s="165">
        <f>IF(J36="x","x",(J36*1000000/VLOOKUP($C36,'Crisis Indicator Data'!$C$3:$H$198,5,FALSE)))</f>
        <v>0</v>
      </c>
      <c r="Q36" s="147">
        <f t="shared" si="1"/>
        <v>3</v>
      </c>
      <c r="R36" s="147">
        <f t="shared" si="2"/>
        <v>3.2</v>
      </c>
    </row>
    <row r="37" spans="1:18" x14ac:dyDescent="0.25">
      <c r="A37" s="169" t="str">
        <f>'Crisis Indicator Data'!A34</f>
        <v>Mixed migration flows in Spain</v>
      </c>
      <c r="B37" s="170" t="str">
        <f>'Crisis Indicator Data'!B34</f>
        <v>Displacement</v>
      </c>
      <c r="C37" s="170" t="str">
        <f>'Crisis Indicator Data'!C34</f>
        <v>ESP002</v>
      </c>
      <c r="D37" s="170" t="str">
        <f>'Crisis Indicator Data'!D34</f>
        <v>Spain</v>
      </c>
      <c r="E37" s="170" t="str">
        <f>'Crisis Indicator Data'!E34</f>
        <v>ESP</v>
      </c>
      <c r="F37" s="182">
        <f>IF('Crisis Indicator Data'!Q34="x","x",('Crisis Indicator Data'!Q34/1000000))</f>
        <v>12.018000000000001</v>
      </c>
      <c r="G37" s="182">
        <f>IF('Crisis Indicator Data'!R34="x","x",('Crisis Indicator Data'!R34/1000000))</f>
        <v>0</v>
      </c>
      <c r="H37" s="182">
        <f>IF('Crisis Indicator Data'!S34="x","x",('Crisis Indicator Data'!S34/1000000))</f>
        <v>0.16</v>
      </c>
      <c r="I37" s="182">
        <f>IF('Crisis Indicator Data'!T34="x","x",('Crisis Indicator Data'!T34/1000000))</f>
        <v>0</v>
      </c>
      <c r="J37" s="182">
        <f>IF('Crisis Indicator Data'!U34="x","x",('Crisis Indicator Data'!U34/1000000))</f>
        <v>0</v>
      </c>
      <c r="K37" s="168">
        <f t="shared" si="0"/>
        <v>2</v>
      </c>
      <c r="L37" s="165">
        <f>IF(F37="x","x",(F37*1000000/VLOOKUP($C37,'Crisis Indicator Data'!$C$3:$H$198,5,FALSE)))</f>
        <v>0.98694259669869422</v>
      </c>
      <c r="M37" s="165">
        <f>IF(G37="x","x",(G37*1000000/VLOOKUP($C37,'Crisis Indicator Data'!$C$3:$H$198,5,FALSE)))</f>
        <v>0</v>
      </c>
      <c r="N37" s="165">
        <f>IF(H37="x","x",(H37*1000000/VLOOKUP($C37,'Crisis Indicator Data'!$C$3:$H$198,5,FALSE)))</f>
        <v>1.3139525334647286E-2</v>
      </c>
      <c r="O37" s="165">
        <f>IF(I37="x","x",(I37*1000000/VLOOKUP($C37,'Crisis Indicator Data'!$C$3:$H$198,5,FALSE)))</f>
        <v>0</v>
      </c>
      <c r="P37" s="165">
        <f>IF(J37="x","x",(J37*1000000/VLOOKUP($C37,'Crisis Indicator Data'!$C$3:$H$198,5,FALSE)))</f>
        <v>0</v>
      </c>
      <c r="Q37" s="147">
        <f t="shared" si="1"/>
        <v>1</v>
      </c>
      <c r="R37" s="147">
        <f t="shared" si="2"/>
        <v>1.5</v>
      </c>
    </row>
    <row r="38" spans="1:18" x14ac:dyDescent="0.25">
      <c r="A38" s="169" t="str">
        <f>'Crisis Indicator Data'!A35</f>
        <v>Complex crisis in Ethiopia</v>
      </c>
      <c r="B38" s="170" t="str">
        <f>'Crisis Indicator Data'!B35</f>
        <v>Displacement,Floods,Conflict</v>
      </c>
      <c r="C38" s="170" t="str">
        <f>'Crisis Indicator Data'!C35</f>
        <v>ETH001</v>
      </c>
      <c r="D38" s="170" t="str">
        <f>'Crisis Indicator Data'!D35</f>
        <v>Ethiopia</v>
      </c>
      <c r="E38" s="170" t="str">
        <f>'Crisis Indicator Data'!E35</f>
        <v>ETH</v>
      </c>
      <c r="F38" s="182">
        <f>IF('Crisis Indicator Data'!Q35="x","x",('Crisis Indicator Data'!Q35/1000000))</f>
        <v>40.665999999999997</v>
      </c>
      <c r="G38" s="182">
        <f>IF('Crisis Indicator Data'!R35="x","x",('Crisis Indicator Data'!R35/1000000))</f>
        <v>57.478999999999999</v>
      </c>
      <c r="H38" s="182">
        <f>IF('Crisis Indicator Data'!S35="x","x",('Crisis Indicator Data'!S35/1000000))</f>
        <v>16.2</v>
      </c>
      <c r="I38" s="182">
        <f>IF('Crisis Indicator Data'!T35="x","x",('Crisis Indicator Data'!T35/1000000))</f>
        <v>11.195</v>
      </c>
      <c r="J38" s="182">
        <f>IF('Crisis Indicator Data'!U35="x","x",('Crisis Indicator Data'!U35/1000000))</f>
        <v>1.2050000000000001</v>
      </c>
      <c r="K38" s="168">
        <f t="shared" ref="K38:K69" si="3">IF(H38="x","x",IF(SUM(H38:J38)=0,0,IF(LOG(SUM(H38:J38)*1000000)&lt;$K$4,0,IF(LOG(SUM(H38:J38)*1000000)&gt;$K$3,5,ROUND(5-(K$3-LOG(SUM(H38:J38)*1000000))/(K$3-K$4)*5,1)))))</f>
        <v>5</v>
      </c>
      <c r="L38" s="165">
        <f>IF(F38="x","x",(F38*1000000/VLOOKUP($C38,'Crisis Indicator Data'!$C$3:$H$198,5,FALSE)))</f>
        <v>0.3208489486764764</v>
      </c>
      <c r="M38" s="165">
        <f>IF(G38="x","x",(G38*1000000/VLOOKUP($C38,'Crisis Indicator Data'!$C$3:$H$198,5,FALSE)))</f>
        <v>0.45350112430470629</v>
      </c>
      <c r="N38" s="165">
        <f>IF(H38="x","x",(H38*1000000/VLOOKUP($C38,'Crisis Indicator Data'!$C$3:$H$198,5,FALSE)))</f>
        <v>0.12781569292674266</v>
      </c>
      <c r="O38" s="165">
        <f>IF(I38="x","x",(I38*1000000/VLOOKUP($C38,'Crisis Indicator Data'!$C$3:$H$198,5,FALSE)))</f>
        <v>8.8326955698449644E-2</v>
      </c>
      <c r="P38" s="165">
        <f>IF(J38="x","x",(J38*1000000/VLOOKUP($C38,'Crisis Indicator Data'!$C$3:$H$198,5,FALSE)))</f>
        <v>9.5072783936249947E-3</v>
      </c>
      <c r="Q38" s="147">
        <f t="shared" ref="Q38:Q69" si="4">IF(N38="x","x",IF(OR(L38&gt;=$L$3,M38&gt;=$M$3,N38&gt;=$N$3,O38&gt;=$O$3,P38&gt;=$P$3), (IF(VALUE(SUBSTITUTE(P38, "x", "0.0"))&gt;=$P$3, 5, IF((VALUE(SUBSTITUTE(O38, "x", "0.0"))+VALUE(SUBSTITUTE(P38, "x", "0.0")))&gt;=$O$3,4,IF((VALUE(SUBSTITUTE(O38, "x", "0.0"))+VALUE(SUBSTITUTE(P38, "x", "0.0"))+N38)&gt;=$N$3,3,IF((VALUE(SUBSTITUTE(O38, "x", "0.0"))+VALUE(SUBSTITUTE(P38, "x", "0.0"))+N38+VALUE(SUBSTITUTE(M38, "x", "0.0")))&gt;=$M$3,2,1)))))))</f>
        <v>4</v>
      </c>
      <c r="R38" s="147">
        <f t="shared" ref="R38:R69" si="5">IF(Q38="x","x",(AVERAGE(K38,Q38)))</f>
        <v>4.5</v>
      </c>
    </row>
    <row r="39" spans="1:18" x14ac:dyDescent="0.25">
      <c r="A39" s="169" t="str">
        <f>'Crisis Indicator Data'!A36</f>
        <v>International Displacement</v>
      </c>
      <c r="B39" s="170" t="str">
        <f>'Crisis Indicator Data'!B36</f>
        <v>Displacement</v>
      </c>
      <c r="C39" s="170" t="str">
        <f>'Crisis Indicator Data'!C36</f>
        <v>ETH003</v>
      </c>
      <c r="D39" s="170" t="str">
        <f>'Crisis Indicator Data'!D36</f>
        <v>Ethiopia</v>
      </c>
      <c r="E39" s="170" t="str">
        <f>'Crisis Indicator Data'!E36</f>
        <v>ETH</v>
      </c>
      <c r="F39" s="182">
        <f>IF('Crisis Indicator Data'!Q36="x","x",('Crisis Indicator Data'!Q36/1000000))</f>
        <v>84.766000000000005</v>
      </c>
      <c r="G39" s="182">
        <f>IF('Crisis Indicator Data'!R36="x","x",('Crisis Indicator Data'!R36/1000000))</f>
        <v>41.052999999999997</v>
      </c>
      <c r="H39" s="182">
        <f>IF('Crisis Indicator Data'!S36="x","x",('Crisis Indicator Data'!S36/1000000))</f>
        <v>0.92600000000000005</v>
      </c>
      <c r="I39" s="182">
        <f>IF('Crisis Indicator Data'!T36="x","x",('Crisis Indicator Data'!T36/1000000))</f>
        <v>0</v>
      </c>
      <c r="J39" s="182">
        <f>IF('Crisis Indicator Data'!U36="x","x",('Crisis Indicator Data'!U36/1000000))</f>
        <v>0</v>
      </c>
      <c r="K39" s="168">
        <f t="shared" si="3"/>
        <v>3.3</v>
      </c>
      <c r="L39" s="165">
        <f>IF(F39="x","x",(F39*1000000/VLOOKUP($C39,'Crisis Indicator Data'!$C$3:$H$198,5,FALSE)))</f>
        <v>0.66879166831038694</v>
      </c>
      <c r="M39" s="165">
        <f>IF(G39="x","x",(G39*1000000/VLOOKUP($C39,'Crisis Indicator Data'!$C$3:$H$198,5,FALSE)))</f>
        <v>0.3239023235630597</v>
      </c>
      <c r="N39" s="165">
        <f>IF(H39="x","x",(H39*1000000/VLOOKUP($C39,'Crisis Indicator Data'!$C$3:$H$198,5,FALSE)))</f>
        <v>7.3060081265533157E-3</v>
      </c>
      <c r="O39" s="165">
        <f>IF(I39="x","x",(I39*1000000/VLOOKUP($C39,'Crisis Indicator Data'!$C$3:$H$198,5,FALSE)))</f>
        <v>0</v>
      </c>
      <c r="P39" s="165">
        <f>IF(J39="x","x",(J39*1000000/VLOOKUP($C39,'Crisis Indicator Data'!$C$3:$H$198,5,FALSE)))</f>
        <v>0</v>
      </c>
      <c r="Q39" s="147">
        <f t="shared" si="4"/>
        <v>2</v>
      </c>
      <c r="R39" s="147">
        <f t="shared" si="5"/>
        <v>2.65</v>
      </c>
    </row>
    <row r="40" spans="1:18" x14ac:dyDescent="0.25">
      <c r="A40" s="169" t="str">
        <f>'Crisis Indicator Data'!A37</f>
        <v>Northern Ethiopia Conflict</v>
      </c>
      <c r="B40" s="170" t="str">
        <f>'Crisis Indicator Data'!B37</f>
        <v>Conflict,Displacement</v>
      </c>
      <c r="C40" s="170" t="str">
        <f>'Crisis Indicator Data'!C37</f>
        <v>ETH004</v>
      </c>
      <c r="D40" s="170" t="str">
        <f>'Crisis Indicator Data'!D37</f>
        <v>Ethiopia</v>
      </c>
      <c r="E40" s="170" t="str">
        <f>'Crisis Indicator Data'!E37</f>
        <v>ETH</v>
      </c>
      <c r="F40" s="182">
        <f>IF('Crisis Indicator Data'!Q37="x","x",('Crisis Indicator Data'!Q37/1000000))</f>
        <v>0</v>
      </c>
      <c r="G40" s="182">
        <f>IF('Crisis Indicator Data'!R37="x","x",('Crisis Indicator Data'!R37/1000000))</f>
        <v>21.3</v>
      </c>
      <c r="H40" s="182">
        <f>IF('Crisis Indicator Data'!S37="x","x",('Crisis Indicator Data'!S37/1000000))</f>
        <v>8.8000000000000007</v>
      </c>
      <c r="I40" s="182">
        <f>IF('Crisis Indicator Data'!T37="x","x",('Crisis Indicator Data'!T37/1000000))</f>
        <v>0</v>
      </c>
      <c r="J40" s="182">
        <f>IF('Crisis Indicator Data'!U37="x","x",('Crisis Indicator Data'!U37/1000000))</f>
        <v>0</v>
      </c>
      <c r="K40" s="168">
        <f t="shared" si="3"/>
        <v>4.9000000000000004</v>
      </c>
      <c r="L40" s="165">
        <f>IF(F40="x","x",(F40*1000000/VLOOKUP($C40,'Crisis Indicator Data'!$C$3:$H$198,5,FALSE)))</f>
        <v>0</v>
      </c>
      <c r="M40" s="165">
        <f>IF(G40="x","x",(G40*1000000/VLOOKUP($C40,'Crisis Indicator Data'!$C$3:$H$198,5,FALSE)))</f>
        <v>0.70764119601328901</v>
      </c>
      <c r="N40" s="165">
        <f>IF(H40="x","x",(H40*1000000/VLOOKUP($C40,'Crisis Indicator Data'!$C$3:$H$198,5,FALSE)))</f>
        <v>0.29235880398671099</v>
      </c>
      <c r="O40" s="165">
        <f>IF(I40="x","x",(I40*1000000/VLOOKUP($C40,'Crisis Indicator Data'!$C$3:$H$198,5,FALSE)))</f>
        <v>0</v>
      </c>
      <c r="P40" s="165">
        <f>IF(J40="x","x",(J40*1000000/VLOOKUP($C40,'Crisis Indicator Data'!$C$3:$H$198,5,FALSE)))</f>
        <v>0</v>
      </c>
      <c r="Q40" s="147">
        <f t="shared" si="4"/>
        <v>3</v>
      </c>
      <c r="R40" s="147">
        <f t="shared" si="5"/>
        <v>3.95</v>
      </c>
    </row>
    <row r="41" spans="1:18" x14ac:dyDescent="0.25">
      <c r="A41" s="169" t="str">
        <f>'Crisis Indicator Data'!A38</f>
        <v>Drought in Ethiopia</v>
      </c>
      <c r="B41" s="170" t="str">
        <f>'Crisis Indicator Data'!B38</f>
        <v>Drought</v>
      </c>
      <c r="C41" s="170" t="str">
        <f>'Crisis Indicator Data'!C38</f>
        <v>ETH005</v>
      </c>
      <c r="D41" s="170" t="str">
        <f>'Crisis Indicator Data'!D38</f>
        <v>Ethiopia</v>
      </c>
      <c r="E41" s="170" t="str">
        <f>'Crisis Indicator Data'!E38</f>
        <v>ETH</v>
      </c>
      <c r="F41" s="182">
        <f>IF('Crisis Indicator Data'!Q38="x","x",('Crisis Indicator Data'!Q38/1000000))</f>
        <v>35.9</v>
      </c>
      <c r="G41" s="182">
        <f>IF('Crisis Indicator Data'!R38="x","x",('Crisis Indicator Data'!R38/1000000))</f>
        <v>13.1</v>
      </c>
      <c r="H41" s="182">
        <f>IF('Crisis Indicator Data'!S38="x","x",('Crisis Indicator Data'!S38/1000000))</f>
        <v>11</v>
      </c>
      <c r="I41" s="182">
        <f>IF('Crisis Indicator Data'!T38="x","x",('Crisis Indicator Data'!T38/1000000))</f>
        <v>0</v>
      </c>
      <c r="J41" s="182">
        <f>IF('Crisis Indicator Data'!U38="x","x",('Crisis Indicator Data'!U38/1000000))</f>
        <v>0</v>
      </c>
      <c r="K41" s="168">
        <f t="shared" si="3"/>
        <v>5</v>
      </c>
      <c r="L41" s="165">
        <f>IF(F41="x","x",(F41*1000000/VLOOKUP($C41,'Crisis Indicator Data'!$C$3:$H$198,5,FALSE)))</f>
        <v>0.59833333333333338</v>
      </c>
      <c r="M41" s="165">
        <f>IF(G41="x","x",(G41*1000000/VLOOKUP($C41,'Crisis Indicator Data'!$C$3:$H$198,5,FALSE)))</f>
        <v>0.21833333333333332</v>
      </c>
      <c r="N41" s="165">
        <f>IF(H41="x","x",(H41*1000000/VLOOKUP($C41,'Crisis Indicator Data'!$C$3:$H$198,5,FALSE)))</f>
        <v>0.18333333333333332</v>
      </c>
      <c r="O41" s="165">
        <f>IF(I41="x","x",(I41*1000000/VLOOKUP($C41,'Crisis Indicator Data'!$C$3:$H$198,5,FALSE)))</f>
        <v>0</v>
      </c>
      <c r="P41" s="165">
        <f>IF(J41="x","x",(J41*1000000/VLOOKUP($C41,'Crisis Indicator Data'!$C$3:$H$198,5,FALSE)))</f>
        <v>0</v>
      </c>
      <c r="Q41" s="147">
        <f t="shared" si="4"/>
        <v>3</v>
      </c>
      <c r="R41" s="147">
        <f t="shared" si="5"/>
        <v>4</v>
      </c>
    </row>
    <row r="42" spans="1:18" x14ac:dyDescent="0.25">
      <c r="A42" s="169" t="str">
        <f>'Crisis Indicator Data'!A39</f>
        <v>Mixed migration flows in Greece</v>
      </c>
      <c r="B42" s="170" t="str">
        <f>'Crisis Indicator Data'!B39</f>
        <v>Displacement</v>
      </c>
      <c r="C42" s="170" t="str">
        <f>'Crisis Indicator Data'!C39</f>
        <v>GRC002</v>
      </c>
      <c r="D42" s="170" t="str">
        <f>'Crisis Indicator Data'!D39</f>
        <v>Greece</v>
      </c>
      <c r="E42" s="170" t="str">
        <f>'Crisis Indicator Data'!E39</f>
        <v>GRC</v>
      </c>
      <c r="F42" s="182">
        <f>IF('Crisis Indicator Data'!Q39="x","x",('Crisis Indicator Data'!Q39/1000000))</f>
        <v>0.245</v>
      </c>
      <c r="G42" s="182">
        <f>IF('Crisis Indicator Data'!R39="x","x",('Crisis Indicator Data'!R39/1000000))</f>
        <v>0.153</v>
      </c>
      <c r="H42" s="182">
        <f>IF('Crisis Indicator Data'!S39="x","x",('Crisis Indicator Data'!S39/1000000))</f>
        <v>2.1000000000000001E-2</v>
      </c>
      <c r="I42" s="182">
        <f>IF('Crisis Indicator Data'!T39="x","x",('Crisis Indicator Data'!T39/1000000))</f>
        <v>0</v>
      </c>
      <c r="J42" s="182">
        <f>IF('Crisis Indicator Data'!U39="x","x",('Crisis Indicator Data'!U39/1000000))</f>
        <v>0</v>
      </c>
      <c r="K42" s="168">
        <f t="shared" si="3"/>
        <v>0.5</v>
      </c>
      <c r="L42" s="165">
        <f>IF(F42="x","x",(F42*1000000/VLOOKUP($C42,'Crisis Indicator Data'!$C$3:$H$198,5,FALSE)))</f>
        <v>0.5861244019138756</v>
      </c>
      <c r="M42" s="165">
        <f>IF(G42="x","x",(G42*1000000/VLOOKUP($C42,'Crisis Indicator Data'!$C$3:$H$198,5,FALSE)))</f>
        <v>0.36602870813397131</v>
      </c>
      <c r="N42" s="165">
        <f>IF(H42="x","x",(H42*1000000/VLOOKUP($C42,'Crisis Indicator Data'!$C$3:$H$198,5,FALSE)))</f>
        <v>5.0239234449760764E-2</v>
      </c>
      <c r="O42" s="165">
        <f>IF(I42="x","x",(I42*1000000/VLOOKUP($C42,'Crisis Indicator Data'!$C$3:$H$198,5,FALSE)))</f>
        <v>0</v>
      </c>
      <c r="P42" s="165">
        <f>IF(J42="x","x",(J42*1000000/VLOOKUP($C42,'Crisis Indicator Data'!$C$3:$H$198,5,FALSE)))</f>
        <v>0</v>
      </c>
      <c r="Q42" s="147">
        <f t="shared" si="4"/>
        <v>3</v>
      </c>
      <c r="R42" s="147">
        <f t="shared" si="5"/>
        <v>1.75</v>
      </c>
    </row>
    <row r="43" spans="1:18" x14ac:dyDescent="0.25">
      <c r="A43" s="169" t="str">
        <f>'Crisis Indicator Data'!A40</f>
        <v>Complex crisis in Guatemala</v>
      </c>
      <c r="B43" s="170" t="str">
        <f>'Crisis Indicator Data'!B40</f>
        <v>Violence,Socio-political,Other seasonal event</v>
      </c>
      <c r="C43" s="170" t="str">
        <f>'Crisis Indicator Data'!C40</f>
        <v>GTM001</v>
      </c>
      <c r="D43" s="170" t="str">
        <f>'Crisis Indicator Data'!D40</f>
        <v>Guatemala</v>
      </c>
      <c r="E43" s="170" t="str">
        <f>'Crisis Indicator Data'!E40</f>
        <v>GTM</v>
      </c>
      <c r="F43" s="182">
        <f>IF('Crisis Indicator Data'!Q40="x","x",('Crisis Indicator Data'!Q40/1000000))</f>
        <v>12.3</v>
      </c>
      <c r="G43" s="182">
        <f>IF('Crisis Indicator Data'!R40="x","x",('Crisis Indicator Data'!R40/1000000))</f>
        <v>0</v>
      </c>
      <c r="H43" s="182">
        <f>IF('Crisis Indicator Data'!S40="x","x",('Crisis Indicator Data'!S40/1000000))</f>
        <v>4.55</v>
      </c>
      <c r="I43" s="182">
        <f>IF('Crisis Indicator Data'!T40="x","x",('Crisis Indicator Data'!T40/1000000))</f>
        <v>0.45</v>
      </c>
      <c r="J43" s="182">
        <f>IF('Crisis Indicator Data'!U40="x","x",('Crisis Indicator Data'!U40/1000000))</f>
        <v>0</v>
      </c>
      <c r="K43" s="168">
        <f t="shared" si="3"/>
        <v>4.5</v>
      </c>
      <c r="L43" s="165">
        <f>IF(F43="x","x",(F43*1000000/VLOOKUP($C43,'Crisis Indicator Data'!$C$3:$H$198,5,FALSE)))</f>
        <v>0.71098265895953761</v>
      </c>
      <c r="M43" s="165">
        <f>IF(G43="x","x",(G43*1000000/VLOOKUP($C43,'Crisis Indicator Data'!$C$3:$H$198,5,FALSE)))</f>
        <v>0</v>
      </c>
      <c r="N43" s="165">
        <f>IF(H43="x","x",(H43*1000000/VLOOKUP($C43,'Crisis Indicator Data'!$C$3:$H$198,5,FALSE)))</f>
        <v>0.26300578034682082</v>
      </c>
      <c r="O43" s="165">
        <f>IF(I43="x","x",(I43*1000000/VLOOKUP($C43,'Crisis Indicator Data'!$C$3:$H$198,5,FALSE)))</f>
        <v>2.6011560693641619E-2</v>
      </c>
      <c r="P43" s="165">
        <f>IF(J43="x","x",(J43*1000000/VLOOKUP($C43,'Crisis Indicator Data'!$C$3:$H$198,5,FALSE)))</f>
        <v>0</v>
      </c>
      <c r="Q43" s="147">
        <f t="shared" si="4"/>
        <v>3</v>
      </c>
      <c r="R43" s="147">
        <f t="shared" si="5"/>
        <v>3.75</v>
      </c>
    </row>
    <row r="44" spans="1:18" x14ac:dyDescent="0.25">
      <c r="A44" s="169" t="str">
        <f>'Crisis Indicator Data'!A41</f>
        <v>Complex crisis in Honduras</v>
      </c>
      <c r="B44" s="170" t="str">
        <f>'Crisis Indicator Data'!B41</f>
        <v>Violence,Socio-political,Other seasonal event</v>
      </c>
      <c r="C44" s="170" t="str">
        <f>'Crisis Indicator Data'!C41</f>
        <v>HND001</v>
      </c>
      <c r="D44" s="170" t="str">
        <f>'Crisis Indicator Data'!D41</f>
        <v>Honduras</v>
      </c>
      <c r="E44" s="170" t="str">
        <f>'Crisis Indicator Data'!E41</f>
        <v>HND</v>
      </c>
      <c r="F44" s="182">
        <f>IF('Crisis Indicator Data'!Q41="x","x",('Crisis Indicator Data'!Q41/1000000))</f>
        <v>6.4</v>
      </c>
      <c r="G44" s="182">
        <f>IF('Crisis Indicator Data'!R41="x","x",('Crisis Indicator Data'!R41/1000000))</f>
        <v>0</v>
      </c>
      <c r="H44" s="182">
        <f>IF('Crisis Indicator Data'!S41="x","x",('Crisis Indicator Data'!S41/1000000))</f>
        <v>1.6319999999999999</v>
      </c>
      <c r="I44" s="182">
        <f>IF('Crisis Indicator Data'!T41="x","x",('Crisis Indicator Data'!T41/1000000))</f>
        <v>1.5680000000000001</v>
      </c>
      <c r="J44" s="182">
        <f>IF('Crisis Indicator Data'!U41="x","x",('Crisis Indicator Data'!U41/1000000))</f>
        <v>0</v>
      </c>
      <c r="K44" s="168">
        <f t="shared" si="3"/>
        <v>4.2</v>
      </c>
      <c r="L44" s="165">
        <f>IF(F44="x","x",(F44*1000000/VLOOKUP($C44,'Crisis Indicator Data'!$C$3:$H$198,5,FALSE)))</f>
        <v>0.66666666666666663</v>
      </c>
      <c r="M44" s="165">
        <f>IF(G44="x","x",(G44*1000000/VLOOKUP($C44,'Crisis Indicator Data'!$C$3:$H$198,5,FALSE)))</f>
        <v>0</v>
      </c>
      <c r="N44" s="165">
        <f>IF(H44="x","x",(H44*1000000/VLOOKUP($C44,'Crisis Indicator Data'!$C$3:$H$198,5,FALSE)))</f>
        <v>0.17</v>
      </c>
      <c r="O44" s="165">
        <f>IF(I44="x","x",(I44*1000000/VLOOKUP($C44,'Crisis Indicator Data'!$C$3:$H$198,5,FALSE)))</f>
        <v>0.16333333333333333</v>
      </c>
      <c r="P44" s="165">
        <f>IF(J44="x","x",(J44*1000000/VLOOKUP($C44,'Crisis Indicator Data'!$C$3:$H$198,5,FALSE)))</f>
        <v>0</v>
      </c>
      <c r="Q44" s="147">
        <f t="shared" si="4"/>
        <v>4</v>
      </c>
      <c r="R44" s="147">
        <f t="shared" si="5"/>
        <v>4.0999999999999996</v>
      </c>
    </row>
    <row r="45" spans="1:18" x14ac:dyDescent="0.25">
      <c r="A45" s="169" t="str">
        <f>'Crisis Indicator Data'!A42</f>
        <v>Complex crisis in Haiti</v>
      </c>
      <c r="B45" s="170" t="str">
        <f>'Crisis Indicator Data'!B42</f>
        <v>Earthquake,Violence,Socio-political,Other seasonal event</v>
      </c>
      <c r="C45" s="170" t="str">
        <f>'Crisis Indicator Data'!C42</f>
        <v>HTI001</v>
      </c>
      <c r="D45" s="170" t="str">
        <f>'Crisis Indicator Data'!D42</f>
        <v>Haiti</v>
      </c>
      <c r="E45" s="170" t="str">
        <f>'Crisis Indicator Data'!E42</f>
        <v>HTI</v>
      </c>
      <c r="F45" s="182">
        <f>IF('Crisis Indicator Data'!Q42="x","x",('Crisis Indicator Data'!Q42/1000000))</f>
        <v>3.9</v>
      </c>
      <c r="G45" s="182">
        <f>IF('Crisis Indicator Data'!R42="x","x",('Crisis Indicator Data'!R42/1000000))</f>
        <v>2.6</v>
      </c>
      <c r="H45" s="182">
        <f>IF('Crisis Indicator Data'!S42="x","x",('Crisis Indicator Data'!S42/1000000))</f>
        <v>2.7</v>
      </c>
      <c r="I45" s="182">
        <f>IF('Crisis Indicator Data'!T42="x","x",('Crisis Indicator Data'!T42/1000000))</f>
        <v>1.4</v>
      </c>
      <c r="J45" s="182">
        <f>IF('Crisis Indicator Data'!U42="x","x",('Crisis Indicator Data'!U42/1000000))</f>
        <v>0.8</v>
      </c>
      <c r="K45" s="168">
        <f t="shared" si="3"/>
        <v>4.5</v>
      </c>
      <c r="L45" s="165">
        <f>IF(F45="x","x",(F45*1000000/VLOOKUP($C45,'Crisis Indicator Data'!$C$3:$H$198,5,FALSE)))</f>
        <v>0.34210526315789475</v>
      </c>
      <c r="M45" s="165">
        <f>IF(G45="x","x",(G45*1000000/VLOOKUP($C45,'Crisis Indicator Data'!$C$3:$H$198,5,FALSE)))</f>
        <v>0.22807017543859648</v>
      </c>
      <c r="N45" s="165">
        <f>IF(H45="x","x",(H45*1000000/VLOOKUP($C45,'Crisis Indicator Data'!$C$3:$H$198,5,FALSE)))</f>
        <v>0.23684210526315788</v>
      </c>
      <c r="O45" s="165">
        <f>IF(I45="x","x",(I45*1000000/VLOOKUP($C45,'Crisis Indicator Data'!$C$3:$H$198,5,FALSE)))</f>
        <v>0.12280701754385964</v>
      </c>
      <c r="P45" s="165">
        <f>IF(J45="x","x",(J45*1000000/VLOOKUP($C45,'Crisis Indicator Data'!$C$3:$H$198,5,FALSE)))</f>
        <v>7.0175438596491224E-2</v>
      </c>
      <c r="Q45" s="147">
        <f t="shared" si="4"/>
        <v>5</v>
      </c>
      <c r="R45" s="147">
        <f t="shared" si="5"/>
        <v>4.75</v>
      </c>
    </row>
    <row r="46" spans="1:18" x14ac:dyDescent="0.25">
      <c r="A46" s="169" t="str">
        <f>'Crisis Indicator Data'!A43</f>
        <v xml:space="preserve">Nippes Earthquake </v>
      </c>
      <c r="B46" s="170" t="str">
        <f>'Crisis Indicator Data'!B43</f>
        <v>Earthquake</v>
      </c>
      <c r="C46" s="170" t="str">
        <f>'Crisis Indicator Data'!C43</f>
        <v>HTI002</v>
      </c>
      <c r="D46" s="170" t="str">
        <f>'Crisis Indicator Data'!D43</f>
        <v>Haiti</v>
      </c>
      <c r="E46" s="170" t="str">
        <f>'Crisis Indicator Data'!E43</f>
        <v>HTI</v>
      </c>
      <c r="F46" s="182">
        <f>IF('Crisis Indicator Data'!Q43="x","x",('Crisis Indicator Data'!Q43/1000000))</f>
        <v>5.7389999999999999</v>
      </c>
      <c r="G46" s="182">
        <f>IF('Crisis Indicator Data'!R43="x","x",('Crisis Indicator Data'!R43/1000000))</f>
        <v>0.04</v>
      </c>
      <c r="H46" s="182">
        <f>IF('Crisis Indicator Data'!S43="x","x",('Crisis Indicator Data'!S43/1000000))</f>
        <v>0.65</v>
      </c>
      <c r="I46" s="182">
        <f>IF('Crisis Indicator Data'!T43="x","x",('Crisis Indicator Data'!T43/1000000))</f>
        <v>0</v>
      </c>
      <c r="J46" s="182">
        <f>IF('Crisis Indicator Data'!U43="x","x",('Crisis Indicator Data'!U43/1000000))</f>
        <v>0</v>
      </c>
      <c r="K46" s="168">
        <f t="shared" si="3"/>
        <v>3</v>
      </c>
      <c r="L46" s="165">
        <f>IF(F46="x","x",(F46*1000000/VLOOKUP($C46,'Crisis Indicator Data'!$C$3:$H$198,5,FALSE)))</f>
        <v>0.89267382174521703</v>
      </c>
      <c r="M46" s="165">
        <f>IF(G46="x","x",(G46*1000000/VLOOKUP($C46,'Crisis Indicator Data'!$C$3:$H$198,5,FALSE)))</f>
        <v>6.221807435059885E-3</v>
      </c>
      <c r="N46" s="165">
        <f>IF(H46="x","x",(H46*1000000/VLOOKUP($C46,'Crisis Indicator Data'!$C$3:$H$198,5,FALSE)))</f>
        <v>0.10110437081972314</v>
      </c>
      <c r="O46" s="165">
        <f>IF(I46="x","x",(I46*1000000/VLOOKUP($C46,'Crisis Indicator Data'!$C$3:$H$198,5,FALSE)))</f>
        <v>0</v>
      </c>
      <c r="P46" s="165">
        <f>IF(J46="x","x",(J46*1000000/VLOOKUP($C46,'Crisis Indicator Data'!$C$3:$H$198,5,FALSE)))</f>
        <v>0</v>
      </c>
      <c r="Q46" s="147">
        <f t="shared" si="4"/>
        <v>3</v>
      </c>
      <c r="R46" s="147">
        <f t="shared" si="5"/>
        <v>3</v>
      </c>
    </row>
    <row r="47" spans="1:18" x14ac:dyDescent="0.25">
      <c r="A47" s="169" t="str">
        <f>'Crisis Indicator Data'!A44</f>
        <v>Displacement from Ukraine conflict in Hungary</v>
      </c>
      <c r="B47" s="170" t="str">
        <f>'Crisis Indicator Data'!B44</f>
        <v>Conflict,Displacement</v>
      </c>
      <c r="C47" s="170" t="str">
        <f>'Crisis Indicator Data'!C44</f>
        <v>HUN002</v>
      </c>
      <c r="D47" s="170" t="str">
        <f>'Crisis Indicator Data'!D44</f>
        <v>Hungary</v>
      </c>
      <c r="E47" s="170" t="str">
        <f>'Crisis Indicator Data'!E44</f>
        <v>HUN</v>
      </c>
      <c r="F47" s="182">
        <f>IF('Crisis Indicator Data'!Q44="x","x",('Crisis Indicator Data'!Q44/1000000))</f>
        <v>0.55300000000000005</v>
      </c>
      <c r="G47" s="182">
        <f>IF('Crisis Indicator Data'!R44="x","x",('Crisis Indicator Data'!R44/1000000))</f>
        <v>0</v>
      </c>
      <c r="H47" s="182">
        <f>IF('Crisis Indicator Data'!S44="x","x",('Crisis Indicator Data'!S44/1000000))</f>
        <v>5.1999999999999998E-2</v>
      </c>
      <c r="I47" s="182">
        <f>IF('Crisis Indicator Data'!T44="x","x",('Crisis Indicator Data'!T44/1000000))</f>
        <v>0</v>
      </c>
      <c r="J47" s="182">
        <f>IF('Crisis Indicator Data'!U44="x","x",('Crisis Indicator Data'!U44/1000000))</f>
        <v>0</v>
      </c>
      <c r="K47" s="168">
        <f t="shared" si="3"/>
        <v>1.2</v>
      </c>
      <c r="L47" s="165">
        <f>IF(F47="x","x",(F47*1000000/VLOOKUP($C47,'Crisis Indicator Data'!$C$3:$H$198,5,FALSE)))</f>
        <v>0.91404958677685955</v>
      </c>
      <c r="M47" s="165">
        <f>IF(G47="x","x",(G47*1000000/VLOOKUP($C47,'Crisis Indicator Data'!$C$3:$H$198,5,FALSE)))</f>
        <v>0</v>
      </c>
      <c r="N47" s="165">
        <f>IF(H47="x","x",(H47*1000000/VLOOKUP($C47,'Crisis Indicator Data'!$C$3:$H$198,5,FALSE)))</f>
        <v>8.5950413223140495E-2</v>
      </c>
      <c r="O47" s="165">
        <f>IF(I47="x","x",(I47*1000000/VLOOKUP($C47,'Crisis Indicator Data'!$C$3:$H$198,5,FALSE)))</f>
        <v>0</v>
      </c>
      <c r="P47" s="165">
        <f>IF(J47="x","x",(J47*1000000/VLOOKUP($C47,'Crisis Indicator Data'!$C$3:$H$198,5,FALSE)))</f>
        <v>0</v>
      </c>
      <c r="Q47" s="147">
        <f t="shared" si="4"/>
        <v>3</v>
      </c>
      <c r="R47" s="147">
        <f t="shared" si="5"/>
        <v>2.1</v>
      </c>
    </row>
    <row r="48" spans="1:18" x14ac:dyDescent="0.25">
      <c r="A48" s="169" t="str">
        <f>'Crisis Indicator Data'!A45</f>
        <v>Papua Conflict</v>
      </c>
      <c r="B48" s="170" t="str">
        <f>'Crisis Indicator Data'!B45</f>
        <v>Socio-political,Violence</v>
      </c>
      <c r="C48" s="170" t="str">
        <f>'Crisis Indicator Data'!C45</f>
        <v>IDN002</v>
      </c>
      <c r="D48" s="170" t="str">
        <f>'Crisis Indicator Data'!D45</f>
        <v>Indonesia</v>
      </c>
      <c r="E48" s="170" t="str">
        <f>'Crisis Indicator Data'!E45</f>
        <v>IDN</v>
      </c>
      <c r="F48" s="182">
        <f>IF('Crisis Indicator Data'!Q45="x","x",('Crisis Indicator Data'!Q45/1000000))</f>
        <v>0</v>
      </c>
      <c r="G48" s="182">
        <f>IF('Crisis Indicator Data'!R45="x","x",('Crisis Indicator Data'!R45/1000000))</f>
        <v>5.3380000000000001</v>
      </c>
      <c r="H48" s="182">
        <f>IF('Crisis Indicator Data'!S45="x","x",('Crisis Indicator Data'!S45/1000000))</f>
        <v>0.1</v>
      </c>
      <c r="I48" s="182">
        <f>IF('Crisis Indicator Data'!T45="x","x",('Crisis Indicator Data'!T45/1000000))</f>
        <v>0</v>
      </c>
      <c r="J48" s="182">
        <f>IF('Crisis Indicator Data'!U45="x","x",('Crisis Indicator Data'!U45/1000000))</f>
        <v>0</v>
      </c>
      <c r="K48" s="168">
        <f t="shared" si="3"/>
        <v>1.7</v>
      </c>
      <c r="L48" s="165">
        <f>IF(F48="x","x",(F48*1000000/VLOOKUP($C48,'Crisis Indicator Data'!$C$3:$H$198,5,FALSE)))</f>
        <v>0</v>
      </c>
      <c r="M48" s="165">
        <f>IF(G48="x","x",(G48*1000000/VLOOKUP($C48,'Crisis Indicator Data'!$C$3:$H$198,5,FALSE)))</f>
        <v>0.98161088635527771</v>
      </c>
      <c r="N48" s="165">
        <f>IF(H48="x","x",(H48*1000000/VLOOKUP($C48,'Crisis Indicator Data'!$C$3:$H$198,5,FALSE)))</f>
        <v>1.8389113644722323E-2</v>
      </c>
      <c r="O48" s="165">
        <f>IF(I48="x","x",(I48*1000000/VLOOKUP($C48,'Crisis Indicator Data'!$C$3:$H$198,5,FALSE)))</f>
        <v>0</v>
      </c>
      <c r="P48" s="165">
        <f>IF(J48="x","x",(J48*1000000/VLOOKUP($C48,'Crisis Indicator Data'!$C$3:$H$198,5,FALSE)))</f>
        <v>0</v>
      </c>
      <c r="Q48" s="147">
        <f t="shared" si="4"/>
        <v>2</v>
      </c>
      <c r="R48" s="147">
        <f t="shared" si="5"/>
        <v>1.85</v>
      </c>
    </row>
    <row r="49" spans="1:18" x14ac:dyDescent="0.25">
      <c r="A49" s="169" t="str">
        <f>'Crisis Indicator Data'!A46</f>
        <v>Country Level</v>
      </c>
      <c r="B49" s="170" t="str">
        <f>'Crisis Indicator Data'!B46</f>
        <v>Earthquake,Socio-political,Violence</v>
      </c>
      <c r="C49" s="170" t="str">
        <f>'Crisis Indicator Data'!C46</f>
        <v>IDN007</v>
      </c>
      <c r="D49" s="170" t="str">
        <f>'Crisis Indicator Data'!D46</f>
        <v>Indonesia</v>
      </c>
      <c r="E49" s="170" t="str">
        <f>'Crisis Indicator Data'!E46</f>
        <v>IDN</v>
      </c>
      <c r="F49" s="182">
        <f>IF('Crisis Indicator Data'!Q46="x","x",('Crisis Indicator Data'!Q46/1000000))</f>
        <v>15.061</v>
      </c>
      <c r="G49" s="182">
        <f>IF('Crisis Indicator Data'!R46="x","x",('Crisis Indicator Data'!R46/1000000))</f>
        <v>7.0229999999999997</v>
      </c>
      <c r="H49" s="182">
        <f>IF('Crisis Indicator Data'!S46="x","x",('Crisis Indicator Data'!S46/1000000))</f>
        <v>0.215</v>
      </c>
      <c r="I49" s="182">
        <f>IF('Crisis Indicator Data'!T46="x","x",('Crisis Indicator Data'!T46/1000000))</f>
        <v>0</v>
      </c>
      <c r="J49" s="182">
        <f>IF('Crisis Indicator Data'!U46="x","x",('Crisis Indicator Data'!U46/1000000))</f>
        <v>0</v>
      </c>
      <c r="K49" s="168">
        <f t="shared" si="3"/>
        <v>2.2000000000000002</v>
      </c>
      <c r="L49" s="165">
        <f>IF(F49="x","x",(F49*1000000/VLOOKUP($C49,'Crisis Indicator Data'!$C$3:$H$198,5,FALSE)))</f>
        <v>0.67541145342840481</v>
      </c>
      <c r="M49" s="165">
        <f>IF(G49="x","x",(G49*1000000/VLOOKUP($C49,'Crisis Indicator Data'!$C$3:$H$198,5,FALSE)))</f>
        <v>0.31494685860352484</v>
      </c>
      <c r="N49" s="165">
        <f>IF(H49="x","x",(H49*1000000/VLOOKUP($C49,'Crisis Indicator Data'!$C$3:$H$198,5,FALSE)))</f>
        <v>9.6416879680703178E-3</v>
      </c>
      <c r="O49" s="165">
        <f>IF(I49="x","x",(I49*1000000/VLOOKUP($C49,'Crisis Indicator Data'!$C$3:$H$198,5,FALSE)))</f>
        <v>0</v>
      </c>
      <c r="P49" s="165">
        <f>IF(J49="x","x",(J49*1000000/VLOOKUP($C49,'Crisis Indicator Data'!$C$3:$H$198,5,FALSE)))</f>
        <v>0</v>
      </c>
      <c r="Q49" s="147">
        <f t="shared" si="4"/>
        <v>2</v>
      </c>
      <c r="R49" s="147">
        <f t="shared" si="5"/>
        <v>2.1</v>
      </c>
    </row>
    <row r="50" spans="1:18" x14ac:dyDescent="0.25">
      <c r="A50" s="169" t="str">
        <f>'Crisis Indicator Data'!A47</f>
        <v>Earthquake in West Java province</v>
      </c>
      <c r="B50" s="170" t="str">
        <f>'Crisis Indicator Data'!B47</f>
        <v>Earthquake</v>
      </c>
      <c r="C50" s="170" t="str">
        <f>'Crisis Indicator Data'!C47</f>
        <v>IDN008</v>
      </c>
      <c r="D50" s="170" t="str">
        <f>'Crisis Indicator Data'!D47</f>
        <v>Indonesia</v>
      </c>
      <c r="E50" s="170" t="str">
        <f>'Crisis Indicator Data'!E47</f>
        <v>IDN</v>
      </c>
      <c r="F50" s="182">
        <f>IF('Crisis Indicator Data'!Q47="x","x",('Crisis Indicator Data'!Q47/1000000))</f>
        <v>15.061</v>
      </c>
      <c r="G50" s="182">
        <f>IF('Crisis Indicator Data'!R47="x","x",('Crisis Indicator Data'!R47/1000000))</f>
        <v>1.6850000000000001</v>
      </c>
      <c r="H50" s="182">
        <f>IF('Crisis Indicator Data'!S47="x","x",('Crisis Indicator Data'!S47/1000000))</f>
        <v>0.115</v>
      </c>
      <c r="I50" s="182">
        <f>IF('Crisis Indicator Data'!T47="x","x",('Crisis Indicator Data'!T47/1000000))</f>
        <v>0</v>
      </c>
      <c r="J50" s="182">
        <f>IF('Crisis Indicator Data'!U47="x","x",('Crisis Indicator Data'!U47/1000000))</f>
        <v>0</v>
      </c>
      <c r="K50" s="168">
        <f t="shared" si="3"/>
        <v>1.8</v>
      </c>
      <c r="L50" s="165">
        <f>IF(F50="x","x",(F50*1000000/VLOOKUP($C50,'Crisis Indicator Data'!$C$3:$H$198,5,FALSE)))</f>
        <v>0.8932447660281122</v>
      </c>
      <c r="M50" s="165">
        <f>IF(G50="x","x",(G50*1000000/VLOOKUP($C50,'Crisis Indicator Data'!$C$3:$H$198,5,FALSE)))</f>
        <v>9.993476069035051E-2</v>
      </c>
      <c r="N50" s="165">
        <f>IF(H50="x","x",(H50*1000000/VLOOKUP($C50,'Crisis Indicator Data'!$C$3:$H$198,5,FALSE)))</f>
        <v>6.8204732815372758E-3</v>
      </c>
      <c r="O50" s="165">
        <f>IF(I50="x","x",(I50*1000000/VLOOKUP($C50,'Crisis Indicator Data'!$C$3:$H$198,5,FALSE)))</f>
        <v>0</v>
      </c>
      <c r="P50" s="165">
        <f>IF(J50="x","x",(J50*1000000/VLOOKUP($C50,'Crisis Indicator Data'!$C$3:$H$198,5,FALSE)))</f>
        <v>0</v>
      </c>
      <c r="Q50" s="147">
        <f t="shared" si="4"/>
        <v>2</v>
      </c>
      <c r="R50" s="147">
        <f t="shared" si="5"/>
        <v>1.9</v>
      </c>
    </row>
    <row r="51" spans="1:18" x14ac:dyDescent="0.25">
      <c r="A51" s="169" t="str">
        <f>'Crisis Indicator Data'!A48</f>
        <v>Conflict in Jammu and Kashmir</v>
      </c>
      <c r="B51" s="170" t="str">
        <f>'Crisis Indicator Data'!B48</f>
        <v>Socio-political</v>
      </c>
      <c r="C51" s="170" t="str">
        <f>'Crisis Indicator Data'!C48</f>
        <v>IND002</v>
      </c>
      <c r="D51" s="170" t="str">
        <f>'Crisis Indicator Data'!D48</f>
        <v>India</v>
      </c>
      <c r="E51" s="170" t="str">
        <f>'Crisis Indicator Data'!E48</f>
        <v>IND</v>
      </c>
      <c r="F51" s="182">
        <f>IF('Crisis Indicator Data'!Q48="x","x",('Crisis Indicator Data'!Q48/1000000))</f>
        <v>14.999000000000001</v>
      </c>
      <c r="G51" s="182" t="str">
        <f>IF('Crisis Indicator Data'!R48="x","x",('Crisis Indicator Data'!R48/1000000))</f>
        <v>x</v>
      </c>
      <c r="H51" s="182" t="str">
        <f>IF('Crisis Indicator Data'!S48="x","x",('Crisis Indicator Data'!S48/1000000))</f>
        <v>x</v>
      </c>
      <c r="I51" s="182" t="str">
        <f>IF('Crisis Indicator Data'!T48="x","x",('Crisis Indicator Data'!T48/1000000))</f>
        <v>x</v>
      </c>
      <c r="J51" s="182" t="str">
        <f>IF('Crisis Indicator Data'!U48="x","x",('Crisis Indicator Data'!U48/1000000))</f>
        <v>x</v>
      </c>
      <c r="K51" s="168" t="str">
        <f t="shared" si="3"/>
        <v>x</v>
      </c>
      <c r="L51" s="165">
        <f>IF(F51="x","x",(F51*1000000/VLOOKUP($C51,'Crisis Indicator Data'!$C$3:$H$198,5,FALSE)))</f>
        <v>1</v>
      </c>
      <c r="M51" s="165" t="str">
        <f>IF(G51="x","x",(G51*1000000/VLOOKUP($C51,'Crisis Indicator Data'!$C$3:$H$198,5,FALSE)))</f>
        <v>x</v>
      </c>
      <c r="N51" s="165" t="str">
        <f>IF(H51="x","x",(H51*1000000/VLOOKUP($C51,'Crisis Indicator Data'!$C$3:$H$198,5,FALSE)))</f>
        <v>x</v>
      </c>
      <c r="O51" s="165" t="str">
        <f>IF(I51="x","x",(I51*1000000/VLOOKUP($C51,'Crisis Indicator Data'!$C$3:$H$198,5,FALSE)))</f>
        <v>x</v>
      </c>
      <c r="P51" s="165" t="str">
        <f>IF(J51="x","x",(J51*1000000/VLOOKUP($C51,'Crisis Indicator Data'!$C$3:$H$198,5,FALSE)))</f>
        <v>x</v>
      </c>
      <c r="Q51" s="147" t="str">
        <f t="shared" si="4"/>
        <v>x</v>
      </c>
      <c r="R51" s="147" t="str">
        <f t="shared" si="5"/>
        <v>x</v>
      </c>
    </row>
    <row r="52" spans="1:18" x14ac:dyDescent="0.25">
      <c r="A52" s="169" t="str">
        <f>'Crisis Indicator Data'!A49</f>
        <v>Afghan Refugees in Iran</v>
      </c>
      <c r="B52" s="170" t="str">
        <f>'Crisis Indicator Data'!B49</f>
        <v>Displacement</v>
      </c>
      <c r="C52" s="170" t="str">
        <f>'Crisis Indicator Data'!C49</f>
        <v>IRN004</v>
      </c>
      <c r="D52" s="170" t="str">
        <f>'Crisis Indicator Data'!D49</f>
        <v>Iran</v>
      </c>
      <c r="E52" s="170" t="str">
        <f>'Crisis Indicator Data'!E49</f>
        <v>IRN</v>
      </c>
      <c r="F52" s="182">
        <f>IF('Crisis Indicator Data'!Q49="x","x",('Crisis Indicator Data'!Q49/1000000))</f>
        <v>20.346</v>
      </c>
      <c r="G52" s="182">
        <f>IF('Crisis Indicator Data'!R49="x","x",('Crisis Indicator Data'!R49/1000000))</f>
        <v>0</v>
      </c>
      <c r="H52" s="182">
        <f>IF('Crisis Indicator Data'!S49="x","x",('Crisis Indicator Data'!S49/1000000))</f>
        <v>1.377</v>
      </c>
      <c r="I52" s="182">
        <f>IF('Crisis Indicator Data'!T49="x","x",('Crisis Indicator Data'!T49/1000000))</f>
        <v>3.1</v>
      </c>
      <c r="J52" s="182">
        <f>IF('Crisis Indicator Data'!U49="x","x",('Crisis Indicator Data'!U49/1000000))</f>
        <v>0</v>
      </c>
      <c r="K52" s="168">
        <f t="shared" si="3"/>
        <v>4.4000000000000004</v>
      </c>
      <c r="L52" s="165">
        <f>IF(F52="x","x",(F52*1000000/VLOOKUP($C52,'Crisis Indicator Data'!$C$3:$H$198,5,FALSE)))</f>
        <v>0.81964307295653227</v>
      </c>
      <c r="M52" s="165">
        <f>IF(G52="x","x",(G52*1000000/VLOOKUP($C52,'Crisis Indicator Data'!$C$3:$H$198,5,FALSE)))</f>
        <v>0</v>
      </c>
      <c r="N52" s="165">
        <f>IF(H52="x","x",(H52*1000000/VLOOKUP($C52,'Crisis Indicator Data'!$C$3:$H$198,5,FALSE)))</f>
        <v>5.5472747049107679E-2</v>
      </c>
      <c r="O52" s="165">
        <f>IF(I52="x","x",(I52*1000000/VLOOKUP($C52,'Crisis Indicator Data'!$C$3:$H$198,5,FALSE)))</f>
        <v>0.12488417999436006</v>
      </c>
      <c r="P52" s="165">
        <f>IF(J52="x","x",(J52*1000000/VLOOKUP($C52,'Crisis Indicator Data'!$C$3:$H$198,5,FALSE)))</f>
        <v>0</v>
      </c>
      <c r="Q52" s="147">
        <f t="shared" si="4"/>
        <v>4</v>
      </c>
      <c r="R52" s="147">
        <f t="shared" si="5"/>
        <v>4.2</v>
      </c>
    </row>
    <row r="53" spans="1:18" x14ac:dyDescent="0.25">
      <c r="A53" s="169" t="str">
        <f>'Crisis Indicator Data'!A50</f>
        <v>Multiple crises in Iraq</v>
      </c>
      <c r="B53" s="170" t="str">
        <f>'Crisis Indicator Data'!B50</f>
        <v>Violence,Displacement,Socio-political,Conflict</v>
      </c>
      <c r="C53" s="170" t="str">
        <f>'Crisis Indicator Data'!C50</f>
        <v>IRQ001</v>
      </c>
      <c r="D53" s="170" t="str">
        <f>'Crisis Indicator Data'!D50</f>
        <v>Iraq</v>
      </c>
      <c r="E53" s="170" t="str">
        <f>'Crisis Indicator Data'!E50</f>
        <v>IRQ</v>
      </c>
      <c r="F53" s="182">
        <f>IF('Crisis Indicator Data'!Q50="x","x",('Crisis Indicator Data'!Q50/1000000))</f>
        <v>38.923999999999999</v>
      </c>
      <c r="G53" s="182">
        <f>IF('Crisis Indicator Data'!R50="x","x",('Crisis Indicator Data'!R50/1000000))</f>
        <v>2.8</v>
      </c>
      <c r="H53" s="182">
        <f>IF('Crisis Indicator Data'!S50="x","x",('Crisis Indicator Data'!S50/1000000))</f>
        <v>2.4</v>
      </c>
      <c r="I53" s="182">
        <f>IF('Crisis Indicator Data'!T50="x","x",('Crisis Indicator Data'!T50/1000000))</f>
        <v>0.24399999999999999</v>
      </c>
      <c r="J53" s="182">
        <f>IF('Crisis Indicator Data'!U50="x","x",('Crisis Indicator Data'!U50/1000000))</f>
        <v>0.128</v>
      </c>
      <c r="K53" s="168">
        <f t="shared" si="3"/>
        <v>4.0999999999999996</v>
      </c>
      <c r="L53" s="165">
        <f>IF(F53="x","x",(F53*1000000/VLOOKUP($C53,'Crisis Indicator Data'!$C$3:$H$198,5,FALSE)))</f>
        <v>0.87477526069759082</v>
      </c>
      <c r="M53" s="165">
        <f>IF(G53="x","x",(G53*1000000/VLOOKUP($C53,'Crisis Indicator Data'!$C$3:$H$198,5,FALSE)))</f>
        <v>6.2927004674577486E-2</v>
      </c>
      <c r="N53" s="165">
        <f>IF(H53="x","x",(H53*1000000/VLOOKUP($C53,'Crisis Indicator Data'!$C$3:$H$198,5,FALSE)))</f>
        <v>5.3937432578209279E-2</v>
      </c>
      <c r="O53" s="165">
        <f>IF(I53="x","x",(I53*1000000/VLOOKUP($C53,'Crisis Indicator Data'!$C$3:$H$198,5,FALSE)))</f>
        <v>5.4836389787846097E-3</v>
      </c>
      <c r="P53" s="165">
        <f>IF(J53="x","x",(J53*1000000/VLOOKUP($C53,'Crisis Indicator Data'!$C$3:$H$198,5,FALSE)))</f>
        <v>2.876663070837828E-3</v>
      </c>
      <c r="Q53" s="147">
        <f t="shared" si="4"/>
        <v>3</v>
      </c>
      <c r="R53" s="147">
        <f t="shared" si="5"/>
        <v>3.55</v>
      </c>
    </row>
    <row r="54" spans="1:18" x14ac:dyDescent="0.25">
      <c r="A54" s="172" t="str">
        <f>'Crisis Indicator Data'!A51</f>
        <v>Conflict  in Iraq</v>
      </c>
      <c r="B54" s="173" t="str">
        <f>'Crisis Indicator Data'!B51</f>
        <v>Conflict,Socio-political,Violence</v>
      </c>
      <c r="C54" s="173" t="str">
        <f>'Crisis Indicator Data'!C51</f>
        <v>IRQ002</v>
      </c>
      <c r="D54" s="173" t="str">
        <f>'Crisis Indicator Data'!D51</f>
        <v>Iraq</v>
      </c>
      <c r="E54" s="173" t="str">
        <f>'Crisis Indicator Data'!E51</f>
        <v>IRQ</v>
      </c>
      <c r="F54" s="182">
        <f>IF('Crisis Indicator Data'!Q51="x","x",('Crisis Indicator Data'!Q51/1000000))</f>
        <v>38.381999999999998</v>
      </c>
      <c r="G54" s="182">
        <f>IF('Crisis Indicator Data'!R51="x","x",('Crisis Indicator Data'!R51/1000000))</f>
        <v>2.8</v>
      </c>
      <c r="H54" s="182">
        <f>IF('Crisis Indicator Data'!S51="x","x",('Crisis Indicator Data'!S51/1000000))</f>
        <v>2.15</v>
      </c>
      <c r="I54" s="182">
        <f>IF('Crisis Indicator Data'!T51="x","x",('Crisis Indicator Data'!T51/1000000))</f>
        <v>0.22500000000000001</v>
      </c>
      <c r="J54" s="182">
        <f>IF('Crisis Indicator Data'!U51="x","x",('Crisis Indicator Data'!U51/1000000))</f>
        <v>0.125</v>
      </c>
      <c r="K54" s="168">
        <f t="shared" si="3"/>
        <v>4</v>
      </c>
      <c r="L54" s="165">
        <f>IF(F54="x","x",(F54*1000000/VLOOKUP($C54,'Crisis Indicator Data'!$C$3:$H$198,5,FALSE)))</f>
        <v>0.87866855913190789</v>
      </c>
      <c r="M54" s="165">
        <f>IF(G54="x","x",(G54*1000000/VLOOKUP($C54,'Crisis Indicator Data'!$C$3:$H$198,5,FALSE)))</f>
        <v>6.4099629137859993E-2</v>
      </c>
      <c r="N54" s="165">
        <f>IF(H54="x","x",(H54*1000000/VLOOKUP($C54,'Crisis Indicator Data'!$C$3:$H$198,5,FALSE)))</f>
        <v>4.9219358087999633E-2</v>
      </c>
      <c r="O54" s="165">
        <f>IF(I54="x","x",(I54*1000000/VLOOKUP($C54,'Crisis Indicator Data'!$C$3:$H$198,5,FALSE)))</f>
        <v>5.1508630557208918E-3</v>
      </c>
      <c r="P54" s="165">
        <f>IF(J54="x","x",(J54*1000000/VLOOKUP($C54,'Crisis Indicator Data'!$C$3:$H$198,5,FALSE)))</f>
        <v>2.8615905865116064E-3</v>
      </c>
      <c r="Q54" s="147">
        <f t="shared" si="4"/>
        <v>3</v>
      </c>
      <c r="R54" s="147">
        <f t="shared" si="5"/>
        <v>3.5</v>
      </c>
    </row>
    <row r="55" spans="1:18" x14ac:dyDescent="0.25">
      <c r="A55" s="172" t="str">
        <f>'Crisis Indicator Data'!A52</f>
        <v>Syrian and Palestinian refugees in iraq</v>
      </c>
      <c r="B55" s="173" t="str">
        <f>'Crisis Indicator Data'!B52</f>
        <v>Displacement</v>
      </c>
      <c r="C55" s="173" t="str">
        <f>'Crisis Indicator Data'!C52</f>
        <v>IRQ003</v>
      </c>
      <c r="D55" s="173" t="str">
        <f>'Crisis Indicator Data'!D52</f>
        <v>Iraq</v>
      </c>
      <c r="E55" s="173" t="str">
        <f>'Crisis Indicator Data'!E52</f>
        <v>IRQ</v>
      </c>
      <c r="F55" s="182">
        <f>IF('Crisis Indicator Data'!Q52="x","x",('Crisis Indicator Data'!Q52/1000000))</f>
        <v>5.4180000000000001</v>
      </c>
      <c r="G55" s="182">
        <f>IF('Crisis Indicator Data'!R52="x","x",('Crisis Indicator Data'!R52/1000000))</f>
        <v>0.41599999999999998</v>
      </c>
      <c r="H55" s="182">
        <f>IF('Crisis Indicator Data'!S52="x","x",('Crisis Indicator Data'!S52/1000000))</f>
        <v>0.25</v>
      </c>
      <c r="I55" s="182">
        <f>IF('Crisis Indicator Data'!T52="x","x",('Crisis Indicator Data'!T52/1000000))</f>
        <v>1.9E-2</v>
      </c>
      <c r="J55" s="182">
        <f>IF('Crisis Indicator Data'!U52="x","x",('Crisis Indicator Data'!U52/1000000))</f>
        <v>3.0000000000000001E-3</v>
      </c>
      <c r="K55" s="168">
        <f t="shared" si="3"/>
        <v>2.4</v>
      </c>
      <c r="L55" s="165">
        <f>IF(F55="x","x",(F55*1000000/VLOOKUP($C55,'Crisis Indicator Data'!$C$3:$H$198,5,FALSE)))</f>
        <v>0.88732394366197187</v>
      </c>
      <c r="M55" s="165">
        <f>IF(G55="x","x",(G55*1000000/VLOOKUP($C55,'Crisis Indicator Data'!$C$3:$H$198,5,FALSE)))</f>
        <v>6.8129708483458895E-2</v>
      </c>
      <c r="N55" s="165">
        <f>IF(H55="x","x",(H55*1000000/VLOOKUP($C55,'Crisis Indicator Data'!$C$3:$H$198,5,FALSE)))</f>
        <v>4.0943334425155582E-2</v>
      </c>
      <c r="O55" s="165">
        <f>IF(I55="x","x",(I55*1000000/VLOOKUP($C55,'Crisis Indicator Data'!$C$3:$H$198,5,FALSE)))</f>
        <v>3.1116934163118244E-3</v>
      </c>
      <c r="P55" s="165">
        <f>IF(J55="x","x",(J55*1000000/VLOOKUP($C55,'Crisis Indicator Data'!$C$3:$H$198,5,FALSE)))</f>
        <v>4.9132001310186698E-4</v>
      </c>
      <c r="Q55" s="147">
        <f t="shared" si="4"/>
        <v>2</v>
      </c>
      <c r="R55" s="147">
        <f t="shared" si="5"/>
        <v>2.2000000000000002</v>
      </c>
    </row>
    <row r="56" spans="1:18" x14ac:dyDescent="0.25">
      <c r="A56" s="172" t="str">
        <f>'Crisis Indicator Data'!A53</f>
        <v>Mixed migration flows in Italy</v>
      </c>
      <c r="B56" s="173" t="str">
        <f>'Crisis Indicator Data'!B53</f>
        <v>Displacement</v>
      </c>
      <c r="C56" s="173" t="str">
        <f>'Crisis Indicator Data'!C53</f>
        <v>ITA002</v>
      </c>
      <c r="D56" s="173" t="str">
        <f>'Crisis Indicator Data'!D53</f>
        <v>Italy</v>
      </c>
      <c r="E56" s="173" t="str">
        <f>'Crisis Indicator Data'!E53</f>
        <v>ITA</v>
      </c>
      <c r="F56" s="182">
        <f>IF('Crisis Indicator Data'!Q53="x","x",('Crisis Indicator Data'!Q53/1000000))</f>
        <v>6.4</v>
      </c>
      <c r="G56" s="182">
        <f>IF('Crisis Indicator Data'!R53="x","x",('Crisis Indicator Data'!R53/1000000))</f>
        <v>0</v>
      </c>
      <c r="H56" s="182">
        <f>IF('Crisis Indicator Data'!S53="x","x",('Crisis Indicator Data'!S53/1000000))</f>
        <v>0.311</v>
      </c>
      <c r="I56" s="182">
        <f>IF('Crisis Indicator Data'!T53="x","x",('Crisis Indicator Data'!T53/1000000))</f>
        <v>0</v>
      </c>
      <c r="J56" s="182">
        <f>IF('Crisis Indicator Data'!U53="x","x",('Crisis Indicator Data'!U53/1000000))</f>
        <v>0</v>
      </c>
      <c r="K56" s="168">
        <f t="shared" si="3"/>
        <v>2.5</v>
      </c>
      <c r="L56" s="165">
        <f>IF(F56="x","x",(F56*1000000/VLOOKUP($C56,'Crisis Indicator Data'!$C$3:$H$198,5,FALSE)))</f>
        <v>0.95365817314856205</v>
      </c>
      <c r="M56" s="165">
        <f>IF(G56="x","x",(G56*1000000/VLOOKUP($C56,'Crisis Indicator Data'!$C$3:$H$198,5,FALSE)))</f>
        <v>0</v>
      </c>
      <c r="N56" s="165">
        <f>IF(H56="x","x",(H56*1000000/VLOOKUP($C56,'Crisis Indicator Data'!$C$3:$H$198,5,FALSE)))</f>
        <v>4.6341826851437937E-2</v>
      </c>
      <c r="O56" s="165">
        <f>IF(I56="x","x",(I56*1000000/VLOOKUP($C56,'Crisis Indicator Data'!$C$3:$H$198,5,FALSE)))</f>
        <v>0</v>
      </c>
      <c r="P56" s="165">
        <f>IF(J56="x","x",(J56*1000000/VLOOKUP($C56,'Crisis Indicator Data'!$C$3:$H$198,5,FALSE)))</f>
        <v>0</v>
      </c>
      <c r="Q56" s="147">
        <f t="shared" si="4"/>
        <v>1</v>
      </c>
      <c r="R56" s="147">
        <f t="shared" si="5"/>
        <v>1.75</v>
      </c>
    </row>
    <row r="57" spans="1:18" x14ac:dyDescent="0.25">
      <c r="A57" s="172" t="str">
        <f>'Crisis Indicator Data'!A54</f>
        <v>Syrian refugees in Jordan</v>
      </c>
      <c r="B57" s="173" t="str">
        <f>'Crisis Indicator Data'!B54</f>
        <v>Displacement</v>
      </c>
      <c r="C57" s="173" t="str">
        <f>'Crisis Indicator Data'!C54</f>
        <v>JOR002</v>
      </c>
      <c r="D57" s="173" t="str">
        <f>'Crisis Indicator Data'!D54</f>
        <v>Jordan</v>
      </c>
      <c r="E57" s="173" t="str">
        <f>'Crisis Indicator Data'!E54</f>
        <v>JOR</v>
      </c>
      <c r="F57" s="182">
        <f>IF('Crisis Indicator Data'!Q54="x","x",('Crisis Indicator Data'!Q54/1000000))</f>
        <v>6.8689999999999998</v>
      </c>
      <c r="G57" s="182">
        <f>IF('Crisis Indicator Data'!R54="x","x",('Crisis Indicator Data'!R54/1000000))</f>
        <v>0</v>
      </c>
      <c r="H57" s="182">
        <f>IF('Crisis Indicator Data'!S54="x","x",('Crisis Indicator Data'!S54/1000000))</f>
        <v>1.4430000000000001</v>
      </c>
      <c r="I57" s="182">
        <f>IF('Crisis Indicator Data'!T54="x","x",('Crisis Indicator Data'!T54/1000000))</f>
        <v>0.30299999999999999</v>
      </c>
      <c r="J57" s="182">
        <f>IF('Crisis Indicator Data'!U54="x","x",('Crisis Indicator Data'!U54/1000000))</f>
        <v>9.1999999999999998E-2</v>
      </c>
      <c r="K57" s="168">
        <f t="shared" si="3"/>
        <v>3.8</v>
      </c>
      <c r="L57" s="165">
        <f>IF(F57="x","x",(F57*1000000/VLOOKUP($C57,'Crisis Indicator Data'!$C$3:$H$198,5,FALSE)))</f>
        <v>0.78881488286632984</v>
      </c>
      <c r="M57" s="165">
        <f>IF(G57="x","x",(G57*1000000/VLOOKUP($C57,'Crisis Indicator Data'!$C$3:$H$198,5,FALSE)))</f>
        <v>0</v>
      </c>
      <c r="N57" s="165">
        <f>IF(H57="x","x",(H57*1000000/VLOOKUP($C57,'Crisis Indicator Data'!$C$3:$H$198,5,FALSE)))</f>
        <v>0.16570969223702342</v>
      </c>
      <c r="O57" s="165">
        <f>IF(I57="x","x",(I57*1000000/VLOOKUP($C57,'Crisis Indicator Data'!$C$3:$H$198,5,FALSE)))</f>
        <v>3.4795590261828206E-2</v>
      </c>
      <c r="P57" s="165">
        <f>IF(J57="x","x",(J57*1000000/VLOOKUP($C57,'Crisis Indicator Data'!$C$3:$H$198,5,FALSE)))</f>
        <v>1.0564997703261369E-2</v>
      </c>
      <c r="Q57" s="147">
        <f t="shared" si="4"/>
        <v>3</v>
      </c>
      <c r="R57" s="147">
        <f t="shared" si="5"/>
        <v>3.4</v>
      </c>
    </row>
    <row r="58" spans="1:18" x14ac:dyDescent="0.25">
      <c r="A58" s="172" t="str">
        <f>'Crisis Indicator Data'!A55</f>
        <v xml:space="preserve">Multiple crisis in Kenya </v>
      </c>
      <c r="B58" s="173" t="str">
        <f>'Crisis Indicator Data'!B55</f>
        <v>Drought,Displacement</v>
      </c>
      <c r="C58" s="173" t="str">
        <f>'Crisis Indicator Data'!C55</f>
        <v>KEN001</v>
      </c>
      <c r="D58" s="173" t="str">
        <f>'Crisis Indicator Data'!D55</f>
        <v>Kenya</v>
      </c>
      <c r="E58" s="173" t="str">
        <f>'Crisis Indicator Data'!E55</f>
        <v>KEN</v>
      </c>
      <c r="F58" s="182">
        <f>IF('Crisis Indicator Data'!Q55="x","x",('Crisis Indicator Data'!Q55/1000000))</f>
        <v>0.55900000000000005</v>
      </c>
      <c r="G58" s="182">
        <f>IF('Crisis Indicator Data'!R55="x","x",('Crisis Indicator Data'!R55/1000000))</f>
        <v>23.134</v>
      </c>
      <c r="H58" s="182">
        <f>IF('Crisis Indicator Data'!S55="x","x",('Crisis Indicator Data'!S55/1000000))</f>
        <v>4.8019999999999996</v>
      </c>
      <c r="I58" s="182">
        <f>IF('Crisis Indicator Data'!T55="x","x",('Crisis Indicator Data'!T55/1000000))</f>
        <v>1.2250000000000001</v>
      </c>
      <c r="J58" s="182">
        <f>IF('Crisis Indicator Data'!U55="x","x",('Crisis Indicator Data'!U55/1000000))</f>
        <v>0</v>
      </c>
      <c r="K58" s="168">
        <f t="shared" si="3"/>
        <v>4.5999999999999996</v>
      </c>
      <c r="L58" s="165">
        <f>IF(F58="x","x",(F58*1000000/VLOOKUP($C58,'Crisis Indicator Data'!$C$3:$H$198,5,FALSE)))</f>
        <v>1.9169438633791707E-2</v>
      </c>
      <c r="M58" s="165">
        <f>IF(G58="x","x",(G58*1000000/VLOOKUP($C58,'Crisis Indicator Data'!$C$3:$H$198,5,FALSE)))</f>
        <v>0.79331984499845687</v>
      </c>
      <c r="N58" s="165">
        <f>IF(H58="x","x",(H58*1000000/VLOOKUP($C58,'Crisis Indicator Data'!$C$3:$H$198,5,FALSE)))</f>
        <v>0.16467199341586367</v>
      </c>
      <c r="O58" s="165">
        <f>IF(I58="x","x",(I58*1000000/VLOOKUP($C58,'Crisis Indicator Data'!$C$3:$H$198,5,FALSE)))</f>
        <v>4.20081615856795E-2</v>
      </c>
      <c r="P58" s="165">
        <f>IF(J58="x","x",(J58*1000000/VLOOKUP($C58,'Crisis Indicator Data'!$C$3:$H$198,5,FALSE)))</f>
        <v>0</v>
      </c>
      <c r="Q58" s="147">
        <f t="shared" si="4"/>
        <v>3</v>
      </c>
      <c r="R58" s="147">
        <f t="shared" si="5"/>
        <v>3.8</v>
      </c>
    </row>
    <row r="59" spans="1:18" x14ac:dyDescent="0.25">
      <c r="A59" s="172" t="str">
        <f>'Crisis Indicator Data'!A56</f>
        <v>Refugee situation in Kenya</v>
      </c>
      <c r="B59" s="173" t="str">
        <f>'Crisis Indicator Data'!B56</f>
        <v>Displacement</v>
      </c>
      <c r="C59" s="173" t="str">
        <f>'Crisis Indicator Data'!C56</f>
        <v>KEN002</v>
      </c>
      <c r="D59" s="173" t="str">
        <f>'Crisis Indicator Data'!D56</f>
        <v>Kenya</v>
      </c>
      <c r="E59" s="173" t="str">
        <f>'Crisis Indicator Data'!E56</f>
        <v>KEN</v>
      </c>
      <c r="F59" s="182">
        <f>IF('Crisis Indicator Data'!Q56="x","x",('Crisis Indicator Data'!Q56/1000000))</f>
        <v>0.55900000000000005</v>
      </c>
      <c r="G59" s="182">
        <f>IF('Crisis Indicator Data'!R56="x","x",('Crisis Indicator Data'!R56/1000000))</f>
        <v>0</v>
      </c>
      <c r="H59" s="182">
        <f>IF('Crisis Indicator Data'!S56="x","x",('Crisis Indicator Data'!S56/1000000))</f>
        <v>0.58899999999999997</v>
      </c>
      <c r="I59" s="182">
        <f>IF('Crisis Indicator Data'!T56="x","x",('Crisis Indicator Data'!T56/1000000))</f>
        <v>0</v>
      </c>
      <c r="J59" s="182">
        <f>IF('Crisis Indicator Data'!U56="x","x",('Crisis Indicator Data'!U56/1000000))</f>
        <v>0</v>
      </c>
      <c r="K59" s="168">
        <f t="shared" si="3"/>
        <v>3</v>
      </c>
      <c r="L59" s="165">
        <f>IF(F59="x","x",(F59*1000000/VLOOKUP($C59,'Crisis Indicator Data'!$C$3:$H$198,5,FALSE)))</f>
        <v>0.48693379790940766</v>
      </c>
      <c r="M59" s="165">
        <f>IF(G59="x","x",(G59*1000000/VLOOKUP($C59,'Crisis Indicator Data'!$C$3:$H$198,5,FALSE)))</f>
        <v>0</v>
      </c>
      <c r="N59" s="165">
        <f>IF(H59="x","x",(H59*1000000/VLOOKUP($C59,'Crisis Indicator Data'!$C$3:$H$198,5,FALSE)))</f>
        <v>0.51306620209059228</v>
      </c>
      <c r="O59" s="165">
        <f>IF(I59="x","x",(I59*1000000/VLOOKUP($C59,'Crisis Indicator Data'!$C$3:$H$198,5,FALSE)))</f>
        <v>0</v>
      </c>
      <c r="P59" s="165">
        <f>IF(J59="x","x",(J59*1000000/VLOOKUP($C59,'Crisis Indicator Data'!$C$3:$H$198,5,FALSE)))</f>
        <v>0</v>
      </c>
      <c r="Q59" s="147">
        <f t="shared" si="4"/>
        <v>3</v>
      </c>
      <c r="R59" s="147">
        <f t="shared" si="5"/>
        <v>3</v>
      </c>
    </row>
    <row r="60" spans="1:18" x14ac:dyDescent="0.25">
      <c r="A60" s="172" t="str">
        <f>'Crisis Indicator Data'!A57</f>
        <v>Drought in Kenya</v>
      </c>
      <c r="B60" s="173" t="str">
        <f>'Crisis Indicator Data'!B57</f>
        <v>Drought</v>
      </c>
      <c r="C60" s="173" t="str">
        <f>'Crisis Indicator Data'!C57</f>
        <v>KEN003</v>
      </c>
      <c r="D60" s="173" t="str">
        <f>'Crisis Indicator Data'!D57</f>
        <v>Kenya</v>
      </c>
      <c r="E60" s="173" t="str">
        <f>'Crisis Indicator Data'!E57</f>
        <v>KEN</v>
      </c>
      <c r="F60" s="182">
        <f>IF('Crisis Indicator Data'!Q57="x","x",('Crisis Indicator Data'!Q57/1000000))</f>
        <v>0</v>
      </c>
      <c r="G60" s="182">
        <f>IF('Crisis Indicator Data'!R57="x","x",('Crisis Indicator Data'!R57/1000000))</f>
        <v>23.134</v>
      </c>
      <c r="H60" s="182">
        <f>IF('Crisis Indicator Data'!S57="x","x",('Crisis Indicator Data'!S57/1000000))</f>
        <v>4.2140000000000004</v>
      </c>
      <c r="I60" s="182">
        <f>IF('Crisis Indicator Data'!T57="x","x",('Crisis Indicator Data'!T57/1000000))</f>
        <v>1.2250000000000001</v>
      </c>
      <c r="J60" s="182">
        <f>IF('Crisis Indicator Data'!U57="x","x",('Crisis Indicator Data'!U57/1000000))</f>
        <v>0</v>
      </c>
      <c r="K60" s="168">
        <f t="shared" si="3"/>
        <v>4.5999999999999996</v>
      </c>
      <c r="L60" s="165">
        <f>IF(F60="x","x",(F60*1000000/VLOOKUP($C60,'Crisis Indicator Data'!$C$3:$H$198,5,FALSE)))</f>
        <v>0</v>
      </c>
      <c r="M60" s="165">
        <f>IF(G60="x","x",(G60*1000000/VLOOKUP($C60,'Crisis Indicator Data'!$C$3:$H$198,5,FALSE)))</f>
        <v>0.80967380652386955</v>
      </c>
      <c r="N60" s="165">
        <f>IF(H60="x","x",(H60*1000000/VLOOKUP($C60,'Crisis Indicator Data'!$C$3:$H$198,5,FALSE)))</f>
        <v>0.14748705025899481</v>
      </c>
      <c r="O60" s="165">
        <f>IF(I60="x","x",(I60*1000000/VLOOKUP($C60,'Crisis Indicator Data'!$C$3:$H$198,5,FALSE)))</f>
        <v>4.287414251714966E-2</v>
      </c>
      <c r="P60" s="165">
        <f>IF(J60="x","x",(J60*1000000/VLOOKUP($C60,'Crisis Indicator Data'!$C$3:$H$198,5,FALSE)))</f>
        <v>0</v>
      </c>
      <c r="Q60" s="147">
        <f t="shared" si="4"/>
        <v>3</v>
      </c>
      <c r="R60" s="147">
        <f t="shared" si="5"/>
        <v>3.8</v>
      </c>
    </row>
    <row r="61" spans="1:18" x14ac:dyDescent="0.25">
      <c r="A61" s="172" t="str">
        <f>'Crisis Indicator Data'!A58</f>
        <v>Syrian refugees in Lebanon</v>
      </c>
      <c r="B61" s="173" t="str">
        <f>'Crisis Indicator Data'!B58</f>
        <v>Displacement</v>
      </c>
      <c r="C61" s="173" t="str">
        <f>'Crisis Indicator Data'!C58</f>
        <v>LBN002</v>
      </c>
      <c r="D61" s="173" t="str">
        <f>'Crisis Indicator Data'!D58</f>
        <v>Lebanon</v>
      </c>
      <c r="E61" s="173" t="str">
        <f>'Crisis Indicator Data'!E58</f>
        <v>LBN</v>
      </c>
      <c r="F61" s="182">
        <f>IF('Crisis Indicator Data'!Q58="x","x",('Crisis Indicator Data'!Q58/1000000))</f>
        <v>0</v>
      </c>
      <c r="G61" s="182">
        <f>IF('Crisis Indicator Data'!R58="x","x",('Crisis Indicator Data'!R58/1000000))</f>
        <v>4.2</v>
      </c>
      <c r="H61" s="182">
        <f>IF('Crisis Indicator Data'!S58="x","x",('Crisis Indicator Data'!S58/1000000))</f>
        <v>0.68500000000000005</v>
      </c>
      <c r="I61" s="182">
        <f>IF('Crisis Indicator Data'!T58="x","x",('Crisis Indicator Data'!T58/1000000))</f>
        <v>0.81499999999999995</v>
      </c>
      <c r="J61" s="182">
        <f>IF('Crisis Indicator Data'!U58="x","x",('Crisis Indicator Data'!U58/1000000))</f>
        <v>0</v>
      </c>
      <c r="K61" s="168">
        <f t="shared" si="3"/>
        <v>3.6</v>
      </c>
      <c r="L61" s="165">
        <f>IF(F61="x","x",(F61*1000000/VLOOKUP($C61,'Crisis Indicator Data'!$C$3:$H$198,5,FALSE)))</f>
        <v>0</v>
      </c>
      <c r="M61" s="165">
        <f>IF(G61="x","x",(G61*1000000/VLOOKUP($C61,'Crisis Indicator Data'!$C$3:$H$198,5,FALSE)))</f>
        <v>0.73684210526315785</v>
      </c>
      <c r="N61" s="165">
        <f>IF(H61="x","x",(H61*1000000/VLOOKUP($C61,'Crisis Indicator Data'!$C$3:$H$198,5,FALSE)))</f>
        <v>0.12017543859649123</v>
      </c>
      <c r="O61" s="165">
        <f>IF(I61="x","x",(I61*1000000/VLOOKUP($C61,'Crisis Indicator Data'!$C$3:$H$198,5,FALSE)))</f>
        <v>0.14298245614035088</v>
      </c>
      <c r="P61" s="165">
        <f>IF(J61="x","x",(J61*1000000/VLOOKUP($C61,'Crisis Indicator Data'!$C$3:$H$198,5,FALSE)))</f>
        <v>0</v>
      </c>
      <c r="Q61" s="147">
        <f t="shared" si="4"/>
        <v>4</v>
      </c>
      <c r="R61" s="147">
        <f t="shared" si="5"/>
        <v>3.8</v>
      </c>
    </row>
    <row r="62" spans="1:18" x14ac:dyDescent="0.25">
      <c r="A62" s="172" t="str">
        <f>'Crisis Indicator Data'!A59</f>
        <v>Socioeconomic crisis in Lebanon</v>
      </c>
      <c r="B62" s="173" t="str">
        <f>'Crisis Indicator Data'!B59</f>
        <v>Socio-political,Violence,Tecnological Disaster</v>
      </c>
      <c r="C62" s="173" t="str">
        <f>'Crisis Indicator Data'!C59</f>
        <v>LBN004</v>
      </c>
      <c r="D62" s="173" t="str">
        <f>'Crisis Indicator Data'!D59</f>
        <v>Lebanon</v>
      </c>
      <c r="E62" s="173" t="str">
        <f>'Crisis Indicator Data'!E59</f>
        <v>LBN</v>
      </c>
      <c r="F62" s="182">
        <f>IF('Crisis Indicator Data'!Q59="x","x",('Crisis Indicator Data'!Q59/1000000))</f>
        <v>0</v>
      </c>
      <c r="G62" s="182">
        <f>IF('Crisis Indicator Data'!R59="x","x",('Crisis Indicator Data'!R59/1000000))</f>
        <v>1.8</v>
      </c>
      <c r="H62" s="182">
        <f>IF('Crisis Indicator Data'!S59="x","x",('Crisis Indicator Data'!S59/1000000))</f>
        <v>3.5459999999999998</v>
      </c>
      <c r="I62" s="182">
        <f>IF('Crisis Indicator Data'!T59="x","x",('Crisis Indicator Data'!T59/1000000))</f>
        <v>0.35399999999999998</v>
      </c>
      <c r="J62" s="182">
        <f>IF('Crisis Indicator Data'!U59="x","x",('Crisis Indicator Data'!U59/1000000))</f>
        <v>0</v>
      </c>
      <c r="K62" s="168">
        <f t="shared" si="3"/>
        <v>4.3</v>
      </c>
      <c r="L62" s="165">
        <f>IF(F62="x","x",(F62*1000000/VLOOKUP($C62,'Crisis Indicator Data'!$C$3:$H$198,5,FALSE)))</f>
        <v>0</v>
      </c>
      <c r="M62" s="165">
        <f>IF(G62="x","x",(G62*1000000/VLOOKUP($C62,'Crisis Indicator Data'!$C$3:$H$198,5,FALSE)))</f>
        <v>0.31578947368421051</v>
      </c>
      <c r="N62" s="165">
        <f>IF(H62="x","x",(H62*1000000/VLOOKUP($C62,'Crisis Indicator Data'!$C$3:$H$198,5,FALSE)))</f>
        <v>0.62210526315789472</v>
      </c>
      <c r="O62" s="165">
        <f>IF(I62="x","x",(I62*1000000/VLOOKUP($C62,'Crisis Indicator Data'!$C$3:$H$198,5,FALSE)))</f>
        <v>6.210526315789474E-2</v>
      </c>
      <c r="P62" s="165">
        <f>IF(J62="x","x",(J62*1000000/VLOOKUP($C62,'Crisis Indicator Data'!$C$3:$H$198,5,FALSE)))</f>
        <v>0</v>
      </c>
      <c r="Q62" s="147">
        <f t="shared" si="4"/>
        <v>4</v>
      </c>
      <c r="R62" s="147">
        <f t="shared" si="5"/>
        <v>4.1500000000000004</v>
      </c>
    </row>
    <row r="63" spans="1:18" x14ac:dyDescent="0.25">
      <c r="A63" s="172" t="str">
        <f>'Crisis Indicator Data'!A60</f>
        <v>Complex crisis in Libya</v>
      </c>
      <c r="B63" s="173" t="str">
        <f>'Crisis Indicator Data'!B60</f>
        <v>Conflict,Displacement,Socio-political</v>
      </c>
      <c r="C63" s="173" t="str">
        <f>'Crisis Indicator Data'!C60</f>
        <v>LBY001</v>
      </c>
      <c r="D63" s="173" t="str">
        <f>'Crisis Indicator Data'!D60</f>
        <v>Libya</v>
      </c>
      <c r="E63" s="173" t="str">
        <f>'Crisis Indicator Data'!E60</f>
        <v>LBY</v>
      </c>
      <c r="F63" s="182">
        <f>IF('Crisis Indicator Data'!Q60="x","x",('Crisis Indicator Data'!Q60/1000000))</f>
        <v>0</v>
      </c>
      <c r="G63" s="182">
        <f>IF('Crisis Indicator Data'!R60="x","x",('Crisis Indicator Data'!R60/1000000))</f>
        <v>6.5810000000000004</v>
      </c>
      <c r="H63" s="182">
        <f>IF('Crisis Indicator Data'!S60="x","x",('Crisis Indicator Data'!S60/1000000))</f>
        <v>0.27900000000000003</v>
      </c>
      <c r="I63" s="182">
        <f>IF('Crisis Indicator Data'!T60="x","x",('Crisis Indicator Data'!T60/1000000))</f>
        <v>2.4E-2</v>
      </c>
      <c r="J63" s="182">
        <f>IF('Crisis Indicator Data'!U60="x","x",('Crisis Indicator Data'!U60/1000000))</f>
        <v>0</v>
      </c>
      <c r="K63" s="168">
        <f t="shared" si="3"/>
        <v>2.5</v>
      </c>
      <c r="L63" s="165">
        <f>IF(F63="x","x",(F63*1000000/VLOOKUP($C63,'Crisis Indicator Data'!$C$3:$H$198,5,FALSE)))</f>
        <v>0</v>
      </c>
      <c r="M63" s="165">
        <f>IF(G63="x","x",(G63*1000000/VLOOKUP($C63,'Crisis Indicator Data'!$C$3:$H$198,5,FALSE)))</f>
        <v>0.95598489250435792</v>
      </c>
      <c r="N63" s="165">
        <f>IF(H63="x","x",(H63*1000000/VLOOKUP($C63,'Crisis Indicator Data'!$C$3:$H$198,5,FALSE)))</f>
        <v>4.0528762347472401E-2</v>
      </c>
      <c r="O63" s="165">
        <f>IF(I63="x","x",(I63*1000000/VLOOKUP($C63,'Crisis Indicator Data'!$C$3:$H$198,5,FALSE)))</f>
        <v>3.4863451481696689E-3</v>
      </c>
      <c r="P63" s="165">
        <f>IF(J63="x","x",(J63*1000000/VLOOKUP($C63,'Crisis Indicator Data'!$C$3:$H$198,5,FALSE)))</f>
        <v>0</v>
      </c>
      <c r="Q63" s="147">
        <f t="shared" si="4"/>
        <v>2</v>
      </c>
      <c r="R63" s="147">
        <f t="shared" si="5"/>
        <v>2.25</v>
      </c>
    </row>
    <row r="64" spans="1:18" x14ac:dyDescent="0.25">
      <c r="A64" s="172" t="str">
        <f>'Crisis Indicator Data'!A61</f>
        <v>Mixed migration flows in Libya</v>
      </c>
      <c r="B64" s="173" t="str">
        <f>'Crisis Indicator Data'!B61</f>
        <v>Displacement</v>
      </c>
      <c r="C64" s="173" t="str">
        <f>'Crisis Indicator Data'!C61</f>
        <v>LBY002</v>
      </c>
      <c r="D64" s="173" t="str">
        <f>'Crisis Indicator Data'!D61</f>
        <v>Libya</v>
      </c>
      <c r="E64" s="173" t="str">
        <f>'Crisis Indicator Data'!E61</f>
        <v>LBY</v>
      </c>
      <c r="F64" s="182">
        <f>IF('Crisis Indicator Data'!Q61="x","x",('Crisis Indicator Data'!Q61/1000000))</f>
        <v>6.133</v>
      </c>
      <c r="G64" s="182">
        <f>IF('Crisis Indicator Data'!R61="x","x",('Crisis Indicator Data'!R61/1000000))</f>
        <v>0.55800000000000005</v>
      </c>
      <c r="H64" s="182">
        <f>IF('Crisis Indicator Data'!S61="x","x",('Crisis Indicator Data'!S61/1000000))</f>
        <v>0.193</v>
      </c>
      <c r="I64" s="182">
        <f>IF('Crisis Indicator Data'!T61="x","x",('Crisis Indicator Data'!T61/1000000))</f>
        <v>0</v>
      </c>
      <c r="J64" s="182">
        <f>IF('Crisis Indicator Data'!U61="x","x",('Crisis Indicator Data'!U61/1000000))</f>
        <v>0</v>
      </c>
      <c r="K64" s="168">
        <f t="shared" si="3"/>
        <v>2.1</v>
      </c>
      <c r="L64" s="165">
        <f>IF(F64="x","x",(F64*1000000/VLOOKUP($C64,'Crisis Indicator Data'!$C$3:$H$198,5,FALSE)))</f>
        <v>0.89090644973852406</v>
      </c>
      <c r="M64" s="165">
        <f>IF(G64="x","x",(G64*1000000/VLOOKUP($C64,'Crisis Indicator Data'!$C$3:$H$198,5,FALSE)))</f>
        <v>8.1057524694944802E-2</v>
      </c>
      <c r="N64" s="165">
        <f>IF(H64="x","x",(H64*1000000/VLOOKUP($C64,'Crisis Indicator Data'!$C$3:$H$198,5,FALSE)))</f>
        <v>2.8036025566531085E-2</v>
      </c>
      <c r="O64" s="165">
        <f>IF(I64="x","x",(I64*1000000/VLOOKUP($C64,'Crisis Indicator Data'!$C$3:$H$198,5,FALSE)))</f>
        <v>0</v>
      </c>
      <c r="P64" s="165">
        <f>IF(J64="x","x",(J64*1000000/VLOOKUP($C64,'Crisis Indicator Data'!$C$3:$H$198,5,FALSE)))</f>
        <v>0</v>
      </c>
      <c r="Q64" s="147">
        <f t="shared" si="4"/>
        <v>2</v>
      </c>
      <c r="R64" s="147">
        <f t="shared" si="5"/>
        <v>2.0499999999999998</v>
      </c>
    </row>
    <row r="65" spans="1:18" x14ac:dyDescent="0.25">
      <c r="A65" s="172" t="str">
        <f>'Crisis Indicator Data'!A62</f>
        <v>Socio-economic crisis in Sri Lanka</v>
      </c>
      <c r="B65" s="173" t="str">
        <f>'Crisis Indicator Data'!B62</f>
        <v>Socio-political,Food Security</v>
      </c>
      <c r="C65" s="173" t="str">
        <f>'Crisis Indicator Data'!C62</f>
        <v>LKA002</v>
      </c>
      <c r="D65" s="173" t="str">
        <f>'Crisis Indicator Data'!D62</f>
        <v>Sri Lanka</v>
      </c>
      <c r="E65" s="173" t="str">
        <f>'Crisis Indicator Data'!E62</f>
        <v>LKA</v>
      </c>
      <c r="F65" s="182">
        <f>IF('Crisis Indicator Data'!Q62="x","x",('Crisis Indicator Data'!Q62/1000000))</f>
        <v>0</v>
      </c>
      <c r="G65" s="182">
        <f>IF('Crisis Indicator Data'!R62="x","x",('Crisis Indicator Data'!R62/1000000))</f>
        <v>15.156000000000001</v>
      </c>
      <c r="H65" s="182">
        <f>IF('Crisis Indicator Data'!S62="x","x",('Crisis Indicator Data'!S62/1000000))</f>
        <v>3.6</v>
      </c>
      <c r="I65" s="182">
        <f>IF('Crisis Indicator Data'!T62="x","x",('Crisis Indicator Data'!T62/1000000))</f>
        <v>3.3820000000000001</v>
      </c>
      <c r="J65" s="182">
        <f>IF('Crisis Indicator Data'!U62="x","x",('Crisis Indicator Data'!U62/1000000))</f>
        <v>1.7999999999999999E-2</v>
      </c>
      <c r="K65" s="168">
        <f t="shared" si="3"/>
        <v>4.7</v>
      </c>
      <c r="L65" s="165">
        <f>IF(F65="x","x",(F65*1000000/VLOOKUP($C65,'Crisis Indicator Data'!$C$3:$H$198,5,FALSE)))</f>
        <v>0</v>
      </c>
      <c r="M65" s="165">
        <f>IF(G65="x","x",(G65*1000000/VLOOKUP($C65,'Crisis Indicator Data'!$C$3:$H$198,5,FALSE)))</f>
        <v>0.68405849431305288</v>
      </c>
      <c r="N65" s="165">
        <f>IF(H65="x","x",(H65*1000000/VLOOKUP($C65,'Crisis Indicator Data'!$C$3:$H$198,5,FALSE)))</f>
        <v>0.16248420292471566</v>
      </c>
      <c r="O65" s="165">
        <f>IF(I65="x","x",(I65*1000000/VLOOKUP($C65,'Crisis Indicator Data'!$C$3:$H$198,5,FALSE)))</f>
        <v>0.15264488174760787</v>
      </c>
      <c r="P65" s="165">
        <f>IF(J65="x","x",(J65*1000000/VLOOKUP($C65,'Crisis Indicator Data'!$C$3:$H$198,5,FALSE)))</f>
        <v>8.124210146235783E-4</v>
      </c>
      <c r="Q65" s="147">
        <f t="shared" si="4"/>
        <v>4</v>
      </c>
      <c r="R65" s="147">
        <f t="shared" si="5"/>
        <v>4.3499999999999996</v>
      </c>
    </row>
    <row r="66" spans="1:18" x14ac:dyDescent="0.25">
      <c r="A66" s="172" t="str">
        <f>'Crisis Indicator Data'!A63</f>
        <v>Mixed migration flows in Morocco</v>
      </c>
      <c r="B66" s="173" t="str">
        <f>'Crisis Indicator Data'!B63</f>
        <v>Displacement</v>
      </c>
      <c r="C66" s="173" t="str">
        <f>'Crisis Indicator Data'!C63</f>
        <v>MAR002</v>
      </c>
      <c r="D66" s="173" t="str">
        <f>'Crisis Indicator Data'!D63</f>
        <v>Morocco</v>
      </c>
      <c r="E66" s="173" t="str">
        <f>'Crisis Indicator Data'!E63</f>
        <v>MAR</v>
      </c>
      <c r="F66" s="182">
        <f>IF('Crisis Indicator Data'!Q63="x","x",('Crisis Indicator Data'!Q63/1000000))</f>
        <v>37.798999999999999</v>
      </c>
      <c r="G66" s="182">
        <f>IF('Crisis Indicator Data'!R63="x","x",('Crisis Indicator Data'!R63/1000000))</f>
        <v>0</v>
      </c>
      <c r="H66" s="182">
        <f>IF('Crisis Indicator Data'!S63="x","x",('Crisis Indicator Data'!S63/1000000))</f>
        <v>1.9E-2</v>
      </c>
      <c r="I66" s="182">
        <f>IF('Crisis Indicator Data'!T63="x","x",('Crisis Indicator Data'!T63/1000000))</f>
        <v>0</v>
      </c>
      <c r="J66" s="182">
        <f>IF('Crisis Indicator Data'!U63="x","x",('Crisis Indicator Data'!U63/1000000))</f>
        <v>0</v>
      </c>
      <c r="K66" s="168">
        <f t="shared" si="3"/>
        <v>0.5</v>
      </c>
      <c r="L66" s="165">
        <f>IF(F66="x","x",(F66*1000000/VLOOKUP($C66,'Crisis Indicator Data'!$C$3:$H$198,5,FALSE)))</f>
        <v>0.99949759373843139</v>
      </c>
      <c r="M66" s="165">
        <f>IF(G66="x","x",(G66*1000000/VLOOKUP($C66,'Crisis Indicator Data'!$C$3:$H$198,5,FALSE)))</f>
        <v>0</v>
      </c>
      <c r="N66" s="165">
        <f>IF(H66="x","x",(H66*1000000/VLOOKUP($C66,'Crisis Indicator Data'!$C$3:$H$198,5,FALSE)))</f>
        <v>5.0240626156856526E-4</v>
      </c>
      <c r="O66" s="165">
        <f>IF(I66="x","x",(I66*1000000/VLOOKUP($C66,'Crisis Indicator Data'!$C$3:$H$198,5,FALSE)))</f>
        <v>0</v>
      </c>
      <c r="P66" s="165">
        <f>IF(J66="x","x",(J66*1000000/VLOOKUP($C66,'Crisis Indicator Data'!$C$3:$H$198,5,FALSE)))</f>
        <v>0</v>
      </c>
      <c r="Q66" s="147">
        <f t="shared" si="4"/>
        <v>1</v>
      </c>
      <c r="R66" s="147">
        <f t="shared" si="5"/>
        <v>0.75</v>
      </c>
    </row>
    <row r="67" spans="1:18" x14ac:dyDescent="0.25">
      <c r="A67" s="172" t="str">
        <f>'Crisis Indicator Data'!A64</f>
        <v>DIsplacement from Ukraine conflict in Moldova</v>
      </c>
      <c r="B67" s="173" t="str">
        <f>'Crisis Indicator Data'!B64</f>
        <v>Displacement,Conflict</v>
      </c>
      <c r="C67" s="173" t="str">
        <f>'Crisis Indicator Data'!C64</f>
        <v>MDA002</v>
      </c>
      <c r="D67" s="173" t="str">
        <f>'Crisis Indicator Data'!D64</f>
        <v>Moldova</v>
      </c>
      <c r="E67" s="173" t="str">
        <f>'Crisis Indicator Data'!E64</f>
        <v>MDA</v>
      </c>
      <c r="F67" s="182">
        <f>IF('Crisis Indicator Data'!Q64="x","x",('Crisis Indicator Data'!Q64/1000000))</f>
        <v>0.11</v>
      </c>
      <c r="G67" s="182">
        <f>IF('Crisis Indicator Data'!R64="x","x",('Crisis Indicator Data'!R64/1000000))</f>
        <v>0</v>
      </c>
      <c r="H67" s="182">
        <f>IF('Crisis Indicator Data'!S64="x","x",('Crisis Indicator Data'!S64/1000000))</f>
        <v>0.111</v>
      </c>
      <c r="I67" s="182">
        <f>IF('Crisis Indicator Data'!T64="x","x",('Crisis Indicator Data'!T64/1000000))</f>
        <v>0</v>
      </c>
      <c r="J67" s="182">
        <f>IF('Crisis Indicator Data'!U64="x","x",('Crisis Indicator Data'!U64/1000000))</f>
        <v>0</v>
      </c>
      <c r="K67" s="168">
        <f t="shared" si="3"/>
        <v>1.7</v>
      </c>
      <c r="L67" s="165">
        <f>IF(F67="x","x",(F67*1000000/VLOOKUP($C67,'Crisis Indicator Data'!$C$3:$H$198,5,FALSE)))</f>
        <v>0.5</v>
      </c>
      <c r="M67" s="165">
        <f>IF(G67="x","x",(G67*1000000/VLOOKUP($C67,'Crisis Indicator Data'!$C$3:$H$198,5,FALSE)))</f>
        <v>0</v>
      </c>
      <c r="N67" s="165">
        <f>IF(H67="x","x",(H67*1000000/VLOOKUP($C67,'Crisis Indicator Data'!$C$3:$H$198,5,FALSE)))</f>
        <v>0.50454545454545452</v>
      </c>
      <c r="O67" s="165">
        <f>IF(I67="x","x",(I67*1000000/VLOOKUP($C67,'Crisis Indicator Data'!$C$3:$H$198,5,FALSE)))</f>
        <v>0</v>
      </c>
      <c r="P67" s="165">
        <f>IF(J67="x","x",(J67*1000000/VLOOKUP($C67,'Crisis Indicator Data'!$C$3:$H$198,5,FALSE)))</f>
        <v>0</v>
      </c>
      <c r="Q67" s="147">
        <f t="shared" si="4"/>
        <v>3</v>
      </c>
      <c r="R67" s="147">
        <f t="shared" si="5"/>
        <v>2.35</v>
      </c>
    </row>
    <row r="68" spans="1:18" x14ac:dyDescent="0.25">
      <c r="A68" s="172" t="str">
        <f>'Crisis Indicator Data'!A65</f>
        <v>Multiple crisis in Madagascar</v>
      </c>
      <c r="B68" s="173" t="str">
        <f>'Crisis Indicator Data'!B65</f>
        <v>Drought,Cyclone</v>
      </c>
      <c r="C68" s="173" t="str">
        <f>'Crisis Indicator Data'!C65</f>
        <v>MDG001</v>
      </c>
      <c r="D68" s="173" t="str">
        <f>'Crisis Indicator Data'!D65</f>
        <v>Madagascar</v>
      </c>
      <c r="E68" s="173" t="str">
        <f>'Crisis Indicator Data'!E65</f>
        <v>MDG</v>
      </c>
      <c r="F68" s="182">
        <f>IF('Crisis Indicator Data'!Q65="x","x",('Crisis Indicator Data'!Q65/1000000))</f>
        <v>0</v>
      </c>
      <c r="G68" s="182">
        <f>IF('Crisis Indicator Data'!R65="x","x",('Crisis Indicator Data'!R65/1000000))</f>
        <v>4.5970000000000004</v>
      </c>
      <c r="H68" s="182">
        <f>IF('Crisis Indicator Data'!S65="x","x",('Crisis Indicator Data'!S65/1000000))</f>
        <v>3.84</v>
      </c>
      <c r="I68" s="182">
        <f>IF('Crisis Indicator Data'!T65="x","x",('Crisis Indicator Data'!T65/1000000))</f>
        <v>0.05</v>
      </c>
      <c r="J68" s="182">
        <f>IF('Crisis Indicator Data'!U65="x","x",('Crisis Indicator Data'!U65/1000000))</f>
        <v>0</v>
      </c>
      <c r="K68" s="168">
        <f t="shared" si="3"/>
        <v>4.3</v>
      </c>
      <c r="L68" s="165">
        <f>IF(F68="x","x",(F68*1000000/VLOOKUP($C68,'Crisis Indicator Data'!$C$3:$H$198,5,FALSE)))</f>
        <v>0</v>
      </c>
      <c r="M68" s="165">
        <f>IF(G68="x","x",(G68*1000000/VLOOKUP($C68,'Crisis Indicator Data'!$C$3:$H$198,5,FALSE)))</f>
        <v>0.54165193825851299</v>
      </c>
      <c r="N68" s="165">
        <f>IF(H68="x","x",(H68*1000000/VLOOKUP($C68,'Crisis Indicator Data'!$C$3:$H$198,5,FALSE)))</f>
        <v>0.45245669848002829</v>
      </c>
      <c r="O68" s="165">
        <f>IF(I68="x","x",(I68*1000000/VLOOKUP($C68,'Crisis Indicator Data'!$C$3:$H$198,5,FALSE)))</f>
        <v>5.8913632614587012E-3</v>
      </c>
      <c r="P68" s="165">
        <f>IF(J68="x","x",(J68*1000000/VLOOKUP($C68,'Crisis Indicator Data'!$C$3:$H$198,5,FALSE)))</f>
        <v>0</v>
      </c>
      <c r="Q68" s="147">
        <f t="shared" si="4"/>
        <v>3</v>
      </c>
      <c r="R68" s="147">
        <f t="shared" si="5"/>
        <v>3.65</v>
      </c>
    </row>
    <row r="69" spans="1:18" x14ac:dyDescent="0.25">
      <c r="A69" s="172" t="str">
        <f>'Crisis Indicator Data'!A66</f>
        <v>Drought in Madagascar</v>
      </c>
      <c r="B69" s="173" t="str">
        <f>'Crisis Indicator Data'!B66</f>
        <v>Drought</v>
      </c>
      <c r="C69" s="173" t="str">
        <f>'Crisis Indicator Data'!C66</f>
        <v>MDG002</v>
      </c>
      <c r="D69" s="173" t="str">
        <f>'Crisis Indicator Data'!D66</f>
        <v>Madagascar</v>
      </c>
      <c r="E69" s="173" t="str">
        <f>'Crisis Indicator Data'!E66</f>
        <v>MDG</v>
      </c>
      <c r="F69" s="182">
        <f>IF('Crisis Indicator Data'!Q66="x","x",('Crisis Indicator Data'!Q66/1000000))</f>
        <v>1.923</v>
      </c>
      <c r="G69" s="182">
        <f>IF('Crisis Indicator Data'!R66="x","x",('Crisis Indicator Data'!R66/1000000))</f>
        <v>2.7719999999999998</v>
      </c>
      <c r="H69" s="182">
        <f>IF('Crisis Indicator Data'!S66="x","x",('Crisis Indicator Data'!S66/1000000))</f>
        <v>1.4850000000000001</v>
      </c>
      <c r="I69" s="182">
        <f>IF('Crisis Indicator Data'!T66="x","x",('Crisis Indicator Data'!T66/1000000))</f>
        <v>0.05</v>
      </c>
      <c r="J69" s="182">
        <f>IF('Crisis Indicator Data'!U66="x","x",('Crisis Indicator Data'!U66/1000000))</f>
        <v>0</v>
      </c>
      <c r="K69" s="168">
        <f t="shared" si="3"/>
        <v>3.6</v>
      </c>
      <c r="L69" s="165">
        <f>IF(F69="x","x",(F69*1000000/VLOOKUP($C69,'Crisis Indicator Data'!$C$3:$H$198,5,FALSE)))</f>
        <v>0.30866773675762438</v>
      </c>
      <c r="M69" s="165">
        <f>IF(G69="x","x",(G69*1000000/VLOOKUP($C69,'Crisis Indicator Data'!$C$3:$H$198,5,FALSE)))</f>
        <v>0.44494382022471912</v>
      </c>
      <c r="N69" s="165">
        <f>IF(H69="x","x",(H69*1000000/VLOOKUP($C69,'Crisis Indicator Data'!$C$3:$H$198,5,FALSE)))</f>
        <v>0.23836276083467095</v>
      </c>
      <c r="O69" s="165">
        <f>IF(I69="x","x",(I69*1000000/VLOOKUP($C69,'Crisis Indicator Data'!$C$3:$H$198,5,FALSE)))</f>
        <v>8.0256821829855531E-3</v>
      </c>
      <c r="P69" s="165">
        <f>IF(J69="x","x",(J69*1000000/VLOOKUP($C69,'Crisis Indicator Data'!$C$3:$H$198,5,FALSE)))</f>
        <v>0</v>
      </c>
      <c r="Q69" s="147">
        <f t="shared" si="4"/>
        <v>3</v>
      </c>
      <c r="R69" s="147">
        <f t="shared" si="5"/>
        <v>3.3</v>
      </c>
    </row>
    <row r="70" spans="1:18" x14ac:dyDescent="0.25">
      <c r="A70" s="172" t="str">
        <f>'Crisis Indicator Data'!A67</f>
        <v>Tropical cyclone Freddy in Madagascar</v>
      </c>
      <c r="B70" s="173" t="str">
        <f>'Crisis Indicator Data'!B67</f>
        <v>Cyclone</v>
      </c>
      <c r="C70" s="173" t="str">
        <f>'Crisis Indicator Data'!C67</f>
        <v>MDG008</v>
      </c>
      <c r="D70" s="173" t="str">
        <f>'Crisis Indicator Data'!D67</f>
        <v>Madagascar</v>
      </c>
      <c r="E70" s="173" t="str">
        <f>'Crisis Indicator Data'!E67</f>
        <v>MDG</v>
      </c>
      <c r="F70" s="182">
        <f>IF('Crisis Indicator Data'!Q67="x","x",('Crisis Indicator Data'!Q67/1000000))</f>
        <v>0</v>
      </c>
      <c r="G70" s="182">
        <f>IF('Crisis Indicator Data'!R67="x","x",('Crisis Indicator Data'!R67/1000000))</f>
        <v>6.1319999999999997</v>
      </c>
      <c r="H70" s="182">
        <f>IF('Crisis Indicator Data'!S67="x","x",('Crisis Indicator Data'!S67/1000000))</f>
        <v>2.355</v>
      </c>
      <c r="I70" s="182">
        <f>IF('Crisis Indicator Data'!T67="x","x",('Crisis Indicator Data'!T67/1000000))</f>
        <v>0</v>
      </c>
      <c r="J70" s="182">
        <f>IF('Crisis Indicator Data'!U67="x","x",('Crisis Indicator Data'!U67/1000000))</f>
        <v>0</v>
      </c>
      <c r="K70" s="168">
        <f t="shared" ref="K70:K101" si="6">IF(H70="x","x",IF(SUM(H70:J70)=0,0,IF(LOG(SUM(H70:J70)*1000000)&lt;$K$4,0,IF(LOG(SUM(H70:J70)*1000000)&gt;$K$3,5,ROUND(5-(K$3-LOG(SUM(H70:J70)*1000000))/(K$3-K$4)*5,1)))))</f>
        <v>4</v>
      </c>
      <c r="L70" s="165">
        <f>IF(F70="x","x",(F70*1000000/VLOOKUP($C70,'Crisis Indicator Data'!$C$3:$H$198,5,FALSE)))</f>
        <v>0</v>
      </c>
      <c r="M70" s="165">
        <f>IF(G70="x","x",(G70*1000000/VLOOKUP($C70,'Crisis Indicator Data'!$C$3:$H$198,5,FALSE)))</f>
        <v>0.72251679038529515</v>
      </c>
      <c r="N70" s="165">
        <f>IF(H70="x","x",(H70*1000000/VLOOKUP($C70,'Crisis Indicator Data'!$C$3:$H$198,5,FALSE)))</f>
        <v>0.27748320961470485</v>
      </c>
      <c r="O70" s="165">
        <f>IF(I70="x","x",(I70*1000000/VLOOKUP($C70,'Crisis Indicator Data'!$C$3:$H$198,5,FALSE)))</f>
        <v>0</v>
      </c>
      <c r="P70" s="165">
        <f>IF(J70="x","x",(J70*1000000/VLOOKUP($C70,'Crisis Indicator Data'!$C$3:$H$198,5,FALSE)))</f>
        <v>0</v>
      </c>
      <c r="Q70" s="147">
        <f t="shared" ref="Q70:Q101" si="7">IF(N70="x","x",IF(OR(L70&gt;=$L$3,M70&gt;=$M$3,N70&gt;=$N$3,O70&gt;=$O$3,P70&gt;=$P$3), (IF(VALUE(SUBSTITUTE(P70, "x", "0.0"))&gt;=$P$3, 5, IF((VALUE(SUBSTITUTE(O70, "x", "0.0"))+VALUE(SUBSTITUTE(P70, "x", "0.0")))&gt;=$O$3,4,IF((VALUE(SUBSTITUTE(O70, "x", "0.0"))+VALUE(SUBSTITUTE(P70, "x", "0.0"))+N70)&gt;=$N$3,3,IF((VALUE(SUBSTITUTE(O70, "x", "0.0"))+VALUE(SUBSTITUTE(P70, "x", "0.0"))+N70+VALUE(SUBSTITUTE(M70, "x", "0.0")))&gt;=$M$3,2,1)))))))</f>
        <v>3</v>
      </c>
      <c r="R70" s="147">
        <f t="shared" ref="R70:R101" si="8">IF(Q70="x","x",(AVERAGE(K70,Q70)))</f>
        <v>3.5</v>
      </c>
    </row>
    <row r="71" spans="1:18" x14ac:dyDescent="0.25">
      <c r="A71" s="172" t="str">
        <f>'Crisis Indicator Data'!A68</f>
        <v>Multiple crisis in Mexico</v>
      </c>
      <c r="B71" s="173" t="str">
        <f>'Crisis Indicator Data'!B68</f>
        <v>Violence,Displacement</v>
      </c>
      <c r="C71" s="173" t="str">
        <f>'Crisis Indicator Data'!C68</f>
        <v>MEX001</v>
      </c>
      <c r="D71" s="173" t="str">
        <f>'Crisis Indicator Data'!D68</f>
        <v>Mexico</v>
      </c>
      <c r="E71" s="173" t="str">
        <f>'Crisis Indicator Data'!E68</f>
        <v>MEX</v>
      </c>
      <c r="F71" s="182">
        <f>IF('Crisis Indicator Data'!Q68="x","x",('Crisis Indicator Data'!Q68/1000000))</f>
        <v>117.806</v>
      </c>
      <c r="G71" s="182">
        <f>IF('Crisis Indicator Data'!R68="x","x",('Crisis Indicator Data'!R68/1000000))</f>
        <v>0.498</v>
      </c>
      <c r="H71" s="182">
        <f>IF('Crisis Indicator Data'!S68="x","x",('Crisis Indicator Data'!S68/1000000))</f>
        <v>0.109</v>
      </c>
      <c r="I71" s="182">
        <f>IF('Crisis Indicator Data'!T68="x","x",('Crisis Indicator Data'!T68/1000000))</f>
        <v>0</v>
      </c>
      <c r="J71" s="182">
        <f>IF('Crisis Indicator Data'!U68="x","x",('Crisis Indicator Data'!U68/1000000))</f>
        <v>0</v>
      </c>
      <c r="K71" s="168">
        <f t="shared" si="6"/>
        <v>1.7</v>
      </c>
      <c r="L71" s="165">
        <f>IF(F71="x","x",(F71*1000000/VLOOKUP($C71,'Crisis Indicator Data'!$C$3:$H$198,5,FALSE)))</f>
        <v>0.99486547198810948</v>
      </c>
      <c r="M71" s="165">
        <f>IF(G71="x","x",(G71*1000000/VLOOKUP($C71,'Crisis Indicator Data'!$C$3:$H$198,5,FALSE)))</f>
        <v>4.2055837992129308E-3</v>
      </c>
      <c r="N71" s="165">
        <f>IF(H71="x","x",(H71*1000000/VLOOKUP($C71,'Crisis Indicator Data'!$C$3:$H$198,5,FALSE)))</f>
        <v>9.2049926528957728E-4</v>
      </c>
      <c r="O71" s="165">
        <f>IF(I71="x","x",(I71*1000000/VLOOKUP($C71,'Crisis Indicator Data'!$C$3:$H$198,5,FALSE)))</f>
        <v>0</v>
      </c>
      <c r="P71" s="165">
        <f>IF(J71="x","x",(J71*1000000/VLOOKUP($C71,'Crisis Indicator Data'!$C$3:$H$198,5,FALSE)))</f>
        <v>0</v>
      </c>
      <c r="Q71" s="147">
        <f t="shared" si="7"/>
        <v>1</v>
      </c>
      <c r="R71" s="147">
        <f t="shared" si="8"/>
        <v>1.35</v>
      </c>
    </row>
    <row r="72" spans="1:18" x14ac:dyDescent="0.25">
      <c r="A72" s="172" t="str">
        <f>'Crisis Indicator Data'!A69</f>
        <v>Criminal Violence in Mexico</v>
      </c>
      <c r="B72" s="173" t="str">
        <f>'Crisis Indicator Data'!B69</f>
        <v>Violence,Displacement</v>
      </c>
      <c r="C72" s="173" t="str">
        <f>'Crisis Indicator Data'!C69</f>
        <v>MEX002</v>
      </c>
      <c r="D72" s="173" t="str">
        <f>'Crisis Indicator Data'!D69</f>
        <v>Mexico</v>
      </c>
      <c r="E72" s="173" t="str">
        <f>'Crisis Indicator Data'!E69</f>
        <v>MEX</v>
      </c>
      <c r="F72" s="182">
        <f>IF('Crisis Indicator Data'!Q69="x","x",('Crisis Indicator Data'!Q69/1000000))</f>
        <v>118.035</v>
      </c>
      <c r="G72" s="182">
        <f>IF('Crisis Indicator Data'!R69="x","x",('Crisis Indicator Data'!R69/1000000))</f>
        <v>0.379</v>
      </c>
      <c r="H72" s="182" t="str">
        <f>IF('Crisis Indicator Data'!S69="x","x",('Crisis Indicator Data'!S69/1000000))</f>
        <v>x</v>
      </c>
      <c r="I72" s="182" t="str">
        <f>IF('Crisis Indicator Data'!T69="x","x",('Crisis Indicator Data'!T69/1000000))</f>
        <v>x</v>
      </c>
      <c r="J72" s="182" t="str">
        <f>IF('Crisis Indicator Data'!U69="x","x",('Crisis Indicator Data'!U69/1000000))</f>
        <v>x</v>
      </c>
      <c r="K72" s="168" t="str">
        <f t="shared" si="6"/>
        <v>x</v>
      </c>
      <c r="L72" s="165">
        <f>IF(F72="x","x",(F72*1000000/VLOOKUP($C72,'Crisis Indicator Data'!$C$3:$H$198,5,FALSE)))</f>
        <v>0.99679936493995647</v>
      </c>
      <c r="M72" s="165">
        <f>IF(G72="x","x",(G72*1000000/VLOOKUP($C72,'Crisis Indicator Data'!$C$3:$H$198,5,FALSE)))</f>
        <v>3.2006350600435759E-3</v>
      </c>
      <c r="N72" s="165" t="str">
        <f>IF(H72="x","x",(H72*1000000/VLOOKUP($C72,'Crisis Indicator Data'!$C$3:$H$198,5,FALSE)))</f>
        <v>x</v>
      </c>
      <c r="O72" s="165" t="str">
        <f>IF(I72="x","x",(I72*1000000/VLOOKUP($C72,'Crisis Indicator Data'!$C$3:$H$198,5,FALSE)))</f>
        <v>x</v>
      </c>
      <c r="P72" s="165" t="str">
        <f>IF(J72="x","x",(J72*1000000/VLOOKUP($C72,'Crisis Indicator Data'!$C$3:$H$198,5,FALSE)))</f>
        <v>x</v>
      </c>
      <c r="Q72" s="147" t="str">
        <f t="shared" si="7"/>
        <v>x</v>
      </c>
      <c r="R72" s="147" t="str">
        <f t="shared" si="8"/>
        <v>x</v>
      </c>
    </row>
    <row r="73" spans="1:18" x14ac:dyDescent="0.25">
      <c r="A73" s="172" t="str">
        <f>'Crisis Indicator Data'!A70</f>
        <v>Mixed Migration in Mexico</v>
      </c>
      <c r="B73" s="173" t="str">
        <f>'Crisis Indicator Data'!B70</f>
        <v>Displacement</v>
      </c>
      <c r="C73" s="173" t="str">
        <f>'Crisis Indicator Data'!C70</f>
        <v>MEX003</v>
      </c>
      <c r="D73" s="173" t="str">
        <f>'Crisis Indicator Data'!D70</f>
        <v>Mexico</v>
      </c>
      <c r="E73" s="173" t="str">
        <f>'Crisis Indicator Data'!E70</f>
        <v>MEX</v>
      </c>
      <c r="F73" s="182">
        <f>IF('Crisis Indicator Data'!Q70="x","x",('Crisis Indicator Data'!Q70/1000000))</f>
        <v>113.952</v>
      </c>
      <c r="G73" s="182">
        <f>IF('Crisis Indicator Data'!R70="x","x",('Crisis Indicator Data'!R70/1000000))</f>
        <v>0.11899999999999999</v>
      </c>
      <c r="H73" s="182">
        <f>IF('Crisis Indicator Data'!S70="x","x",('Crisis Indicator Data'!S70/1000000))</f>
        <v>0.109</v>
      </c>
      <c r="I73" s="182">
        <f>IF('Crisis Indicator Data'!T70="x","x",('Crisis Indicator Data'!T70/1000000))</f>
        <v>0</v>
      </c>
      <c r="J73" s="182">
        <f>IF('Crisis Indicator Data'!U70="x","x",('Crisis Indicator Data'!U70/1000000))</f>
        <v>0</v>
      </c>
      <c r="K73" s="168">
        <f t="shared" si="6"/>
        <v>1.7</v>
      </c>
      <c r="L73" s="165">
        <f>IF(F73="x","x",(F73*1000000/VLOOKUP($C73,'Crisis Indicator Data'!$C$3:$H$198,5,FALSE)))</f>
        <v>0.99799441238034348</v>
      </c>
      <c r="M73" s="165">
        <f>IF(G73="x","x",(G73*1000000/VLOOKUP($C73,'Crisis Indicator Data'!$C$3:$H$198,5,FALSE)))</f>
        <v>1.0422049202581866E-3</v>
      </c>
      <c r="N73" s="165">
        <f>IF(H73="x","x",(H73*1000000/VLOOKUP($C73,'Crisis Indicator Data'!$C$3:$H$198,5,FALSE)))</f>
        <v>9.5462467485833897E-4</v>
      </c>
      <c r="O73" s="165">
        <f>IF(I73="x","x",(I73*1000000/VLOOKUP($C73,'Crisis Indicator Data'!$C$3:$H$198,5,FALSE)))</f>
        <v>0</v>
      </c>
      <c r="P73" s="165">
        <f>IF(J73="x","x",(J73*1000000/VLOOKUP($C73,'Crisis Indicator Data'!$C$3:$H$198,5,FALSE)))</f>
        <v>0</v>
      </c>
      <c r="Q73" s="147">
        <f t="shared" si="7"/>
        <v>1</v>
      </c>
      <c r="R73" s="147">
        <f t="shared" si="8"/>
        <v>1.35</v>
      </c>
    </row>
    <row r="74" spans="1:18" x14ac:dyDescent="0.25">
      <c r="A74" s="172" t="str">
        <f>'Crisis Indicator Data'!A71</f>
        <v>Complex crisis in Mali</v>
      </c>
      <c r="B74" s="173" t="str">
        <f>'Crisis Indicator Data'!B71</f>
        <v>Conflict</v>
      </c>
      <c r="C74" s="173" t="str">
        <f>'Crisis Indicator Data'!C71</f>
        <v>MLI001</v>
      </c>
      <c r="D74" s="173" t="str">
        <f>'Crisis Indicator Data'!D71</f>
        <v>Mali</v>
      </c>
      <c r="E74" s="173" t="str">
        <f>'Crisis Indicator Data'!E71</f>
        <v>MLI</v>
      </c>
      <c r="F74" s="182">
        <f>IF('Crisis Indicator Data'!Q71="x","x",('Crisis Indicator Data'!Q71/1000000))</f>
        <v>8.8000000000000007</v>
      </c>
      <c r="G74" s="182">
        <f>IF('Crisis Indicator Data'!R71="x","x",('Crisis Indicator Data'!R71/1000000))</f>
        <v>4.0999999999999996</v>
      </c>
      <c r="H74" s="182">
        <f>IF('Crisis Indicator Data'!S71="x","x",('Crisis Indicator Data'!S71/1000000))</f>
        <v>6.8</v>
      </c>
      <c r="I74" s="182">
        <f>IF('Crisis Indicator Data'!T71="x","x",('Crisis Indicator Data'!T71/1000000))</f>
        <v>1.8</v>
      </c>
      <c r="J74" s="182">
        <f>IF('Crisis Indicator Data'!U71="x","x",('Crisis Indicator Data'!U71/1000000))</f>
        <v>0.2</v>
      </c>
      <c r="K74" s="168">
        <f t="shared" si="6"/>
        <v>4.9000000000000004</v>
      </c>
      <c r="L74" s="165">
        <f>IF(F74="x","x",(F74*1000000/VLOOKUP($C74,'Crisis Indicator Data'!$C$3:$H$198,5,FALSE)))</f>
        <v>0.40552995391705071</v>
      </c>
      <c r="M74" s="165">
        <f>IF(G74="x","x",(G74*1000000/VLOOKUP($C74,'Crisis Indicator Data'!$C$3:$H$198,5,FALSE)))</f>
        <v>0.1889400921658986</v>
      </c>
      <c r="N74" s="165">
        <f>IF(H74="x","x",(H74*1000000/VLOOKUP($C74,'Crisis Indicator Data'!$C$3:$H$198,5,FALSE)))</f>
        <v>0.31336405529953915</v>
      </c>
      <c r="O74" s="165">
        <f>IF(I74="x","x",(I74*1000000/VLOOKUP($C74,'Crisis Indicator Data'!$C$3:$H$198,5,FALSE)))</f>
        <v>8.294930875576037E-2</v>
      </c>
      <c r="P74" s="165">
        <f>IF(J74="x","x",(J74*1000000/VLOOKUP($C74,'Crisis Indicator Data'!$C$3:$H$198,5,FALSE)))</f>
        <v>9.2165898617511521E-3</v>
      </c>
      <c r="Q74" s="147">
        <f t="shared" si="7"/>
        <v>4</v>
      </c>
      <c r="R74" s="147">
        <f t="shared" si="8"/>
        <v>4.45</v>
      </c>
    </row>
    <row r="75" spans="1:18" x14ac:dyDescent="0.25">
      <c r="A75" s="172" t="str">
        <f>'Crisis Indicator Data'!A72</f>
        <v>Multiple crises in Myanmar</v>
      </c>
      <c r="B75" s="173" t="str">
        <f>'Crisis Indicator Data'!B72</f>
        <v>Socio-political,Conflict,Violence</v>
      </c>
      <c r="C75" s="173" t="str">
        <f>'Crisis Indicator Data'!C72</f>
        <v>MMR001</v>
      </c>
      <c r="D75" s="173" t="str">
        <f>'Crisis Indicator Data'!D72</f>
        <v>Myanmar</v>
      </c>
      <c r="E75" s="173" t="str">
        <f>'Crisis Indicator Data'!E72</f>
        <v>MMR</v>
      </c>
      <c r="F75" s="182">
        <f>IF('Crisis Indicator Data'!Q72="x","x",('Crisis Indicator Data'!Q72/1000000))</f>
        <v>1.1000000000000001</v>
      </c>
      <c r="G75" s="182">
        <f>IF('Crisis Indicator Data'!R72="x","x",('Crisis Indicator Data'!R72/1000000))</f>
        <v>36.838000000000001</v>
      </c>
      <c r="H75" s="182">
        <f>IF('Crisis Indicator Data'!S72="x","x",('Crisis Indicator Data'!S72/1000000))</f>
        <v>13.349</v>
      </c>
      <c r="I75" s="182">
        <f>IF('Crisis Indicator Data'!T72="x","x",('Crisis Indicator Data'!T72/1000000))</f>
        <v>4.4569999999999999</v>
      </c>
      <c r="J75" s="182">
        <f>IF('Crisis Indicator Data'!U72="x","x",('Crisis Indicator Data'!U72/1000000))</f>
        <v>0</v>
      </c>
      <c r="K75" s="168">
        <f t="shared" si="6"/>
        <v>5</v>
      </c>
      <c r="L75" s="165">
        <f>IF(F75="x","x",(F75*1000000/VLOOKUP($C75,'Crisis Indicator Data'!$C$3:$H$198,5,FALSE)))</f>
        <v>1.9733065442020668E-2</v>
      </c>
      <c r="M75" s="165">
        <f>IF(G75="x","x",(G75*1000000/VLOOKUP($C75,'Crisis Indicator Data'!$C$3:$H$198,5,FALSE)))</f>
        <v>0.66084242250287029</v>
      </c>
      <c r="N75" s="165">
        <f>IF(H75="x","x",(H75*1000000/VLOOKUP($C75,'Crisis Indicator Data'!$C$3:$H$198,5,FALSE)))</f>
        <v>0.2394697187141217</v>
      </c>
      <c r="O75" s="165">
        <f>IF(I75="x","x",(I75*1000000/VLOOKUP($C75,'Crisis Indicator Data'!$C$3:$H$198,5,FALSE)))</f>
        <v>7.9954793340987373E-2</v>
      </c>
      <c r="P75" s="165">
        <f>IF(J75="x","x",(J75*1000000/VLOOKUP($C75,'Crisis Indicator Data'!$C$3:$H$198,5,FALSE)))</f>
        <v>0</v>
      </c>
      <c r="Q75" s="147">
        <f t="shared" si="7"/>
        <v>4</v>
      </c>
      <c r="R75" s="147">
        <f t="shared" si="8"/>
        <v>4.5</v>
      </c>
    </row>
    <row r="76" spans="1:18" x14ac:dyDescent="0.25">
      <c r="A76" s="172" t="str">
        <f>'Crisis Indicator Data'!A73</f>
        <v>Rakhine Conflict</v>
      </c>
      <c r="B76" s="173" t="str">
        <f>'Crisis Indicator Data'!B73</f>
        <v>Conflict</v>
      </c>
      <c r="C76" s="173" t="str">
        <f>'Crisis Indicator Data'!C73</f>
        <v>MMR002</v>
      </c>
      <c r="D76" s="173" t="str">
        <f>'Crisis Indicator Data'!D73</f>
        <v>Myanmar</v>
      </c>
      <c r="E76" s="173" t="str">
        <f>'Crisis Indicator Data'!E73</f>
        <v>MMR</v>
      </c>
      <c r="F76" s="182">
        <f>IF('Crisis Indicator Data'!Q73="x","x",('Crisis Indicator Data'!Q73/1000000))</f>
        <v>0</v>
      </c>
      <c r="G76" s="182">
        <f>IF('Crisis Indicator Data'!R73="x","x",('Crisis Indicator Data'!R73/1000000))</f>
        <v>1.8</v>
      </c>
      <c r="H76" s="182">
        <f>IF('Crisis Indicator Data'!S73="x","x",('Crisis Indicator Data'!S73/1000000))</f>
        <v>0.434</v>
      </c>
      <c r="I76" s="182">
        <f>IF('Crisis Indicator Data'!T73="x","x",('Crisis Indicator Data'!T73/1000000))</f>
        <v>1.238</v>
      </c>
      <c r="J76" s="182">
        <f>IF('Crisis Indicator Data'!U73="x","x",('Crisis Indicator Data'!U73/1000000))</f>
        <v>0</v>
      </c>
      <c r="K76" s="168">
        <f t="shared" si="6"/>
        <v>3.7</v>
      </c>
      <c r="L76" s="165">
        <f>IF(F76="x","x",(F76*1000000/VLOOKUP($C76,'Crisis Indicator Data'!$C$3:$H$198,5,FALSE)))</f>
        <v>0</v>
      </c>
      <c r="M76" s="165">
        <f>IF(G76="x","x",(G76*1000000/VLOOKUP($C76,'Crisis Indicator Data'!$C$3:$H$198,5,FALSE)))</f>
        <v>0.51843317972350234</v>
      </c>
      <c r="N76" s="165">
        <f>IF(H76="x","x",(H76*1000000/VLOOKUP($C76,'Crisis Indicator Data'!$C$3:$H$198,5,FALSE)))</f>
        <v>0.125</v>
      </c>
      <c r="O76" s="165">
        <f>IF(I76="x","x",(I76*1000000/VLOOKUP($C76,'Crisis Indicator Data'!$C$3:$H$198,5,FALSE)))</f>
        <v>0.35656682027649772</v>
      </c>
      <c r="P76" s="165">
        <f>IF(J76="x","x",(J76*1000000/VLOOKUP($C76,'Crisis Indicator Data'!$C$3:$H$198,5,FALSE)))</f>
        <v>0</v>
      </c>
      <c r="Q76" s="147">
        <f t="shared" si="7"/>
        <v>4</v>
      </c>
      <c r="R76" s="147">
        <f t="shared" si="8"/>
        <v>3.85</v>
      </c>
    </row>
    <row r="77" spans="1:18" x14ac:dyDescent="0.25">
      <c r="A77" s="172" t="str">
        <f>'Crisis Indicator Data'!A74</f>
        <v>Kachin and Shan Conflict</v>
      </c>
      <c r="B77" s="173" t="str">
        <f>'Crisis Indicator Data'!B74</f>
        <v>Conflict</v>
      </c>
      <c r="C77" s="173" t="str">
        <f>'Crisis Indicator Data'!C74</f>
        <v>MMR003</v>
      </c>
      <c r="D77" s="173" t="str">
        <f>'Crisis Indicator Data'!D74</f>
        <v>Myanmar</v>
      </c>
      <c r="E77" s="173" t="str">
        <f>'Crisis Indicator Data'!E74</f>
        <v>MMR</v>
      </c>
      <c r="F77" s="182">
        <f>IF('Crisis Indicator Data'!Q74="x","x",('Crisis Indicator Data'!Q74/1000000))</f>
        <v>0</v>
      </c>
      <c r="G77" s="182">
        <f>IF('Crisis Indicator Data'!R74="x","x",('Crisis Indicator Data'!R74/1000000))</f>
        <v>3.4</v>
      </c>
      <c r="H77" s="182">
        <f>IF('Crisis Indicator Data'!S74="x","x",('Crisis Indicator Data'!S74/1000000))</f>
        <v>1.165</v>
      </c>
      <c r="I77" s="182">
        <f>IF('Crisis Indicator Data'!T74="x","x",('Crisis Indicator Data'!T74/1000000))</f>
        <v>0.308</v>
      </c>
      <c r="J77" s="182">
        <f>IF('Crisis Indicator Data'!U74="x","x",('Crisis Indicator Data'!U74/1000000))</f>
        <v>0</v>
      </c>
      <c r="K77" s="168">
        <f t="shared" si="6"/>
        <v>3.6</v>
      </c>
      <c r="L77" s="165">
        <f>IF(F77="x","x",(F77*1000000/VLOOKUP($C77,'Crisis Indicator Data'!$C$3:$H$198,5,FALSE)))</f>
        <v>0</v>
      </c>
      <c r="M77" s="165">
        <f>IF(G77="x","x",(G77*1000000/VLOOKUP($C77,'Crisis Indicator Data'!$C$3:$H$198,5,FALSE)))</f>
        <v>0.69772214241740205</v>
      </c>
      <c r="N77" s="165">
        <f>IF(H77="x","x",(H77*1000000/VLOOKUP($C77,'Crisis Indicator Data'!$C$3:$H$198,5,FALSE)))</f>
        <v>0.2390724399753745</v>
      </c>
      <c r="O77" s="165">
        <f>IF(I77="x","x",(I77*1000000/VLOOKUP($C77,'Crisis Indicator Data'!$C$3:$H$198,5,FALSE)))</f>
        <v>6.320541760722348E-2</v>
      </c>
      <c r="P77" s="165">
        <f>IF(J77="x","x",(J77*1000000/VLOOKUP($C77,'Crisis Indicator Data'!$C$3:$H$198,5,FALSE)))</f>
        <v>0</v>
      </c>
      <c r="Q77" s="147">
        <f t="shared" si="7"/>
        <v>4</v>
      </c>
      <c r="R77" s="147">
        <f t="shared" si="8"/>
        <v>3.8</v>
      </c>
    </row>
    <row r="78" spans="1:18" x14ac:dyDescent="0.25">
      <c r="A78" s="172" t="str">
        <f>'Crisis Indicator Data'!A75</f>
        <v>Post-coup conflict in Myanmar</v>
      </c>
      <c r="B78" s="173" t="str">
        <f>'Crisis Indicator Data'!B75</f>
        <v>Violence,Socio-political,Conflict</v>
      </c>
      <c r="C78" s="173" t="str">
        <f>'Crisis Indicator Data'!C75</f>
        <v>MMR004</v>
      </c>
      <c r="D78" s="173" t="str">
        <f>'Crisis Indicator Data'!D75</f>
        <v>Myanmar</v>
      </c>
      <c r="E78" s="173" t="str">
        <f>'Crisis Indicator Data'!E75</f>
        <v>MMR</v>
      </c>
      <c r="F78" s="182">
        <f>IF('Crisis Indicator Data'!Q75="x","x",('Crisis Indicator Data'!Q75/1000000))</f>
        <v>1.1000000000000001</v>
      </c>
      <c r="G78" s="182">
        <f>IF('Crisis Indicator Data'!R75="x","x",('Crisis Indicator Data'!R75/1000000))</f>
        <v>32.137999999999998</v>
      </c>
      <c r="H78" s="182">
        <f>IF('Crisis Indicator Data'!S75="x","x",('Crisis Indicator Data'!S75/1000000))</f>
        <v>11.25</v>
      </c>
      <c r="I78" s="182">
        <f>IF('Crisis Indicator Data'!T75="x","x",('Crisis Indicator Data'!T75/1000000))</f>
        <v>2.911</v>
      </c>
      <c r="J78" s="182">
        <f>IF('Crisis Indicator Data'!U75="x","x",('Crisis Indicator Data'!U75/1000000))</f>
        <v>0</v>
      </c>
      <c r="K78" s="168">
        <f t="shared" si="6"/>
        <v>5</v>
      </c>
      <c r="L78" s="165">
        <f>IF(F78="x","x",(F78*1000000/VLOOKUP($C78,'Crisis Indicator Data'!$C$3:$H$198,5,FALSE)))</f>
        <v>2.3207240659085634E-2</v>
      </c>
      <c r="M78" s="165">
        <f>IF(G78="x","x",(G78*1000000/VLOOKUP($C78,'Crisis Indicator Data'!$C$3:$H$198,5,FALSE)))</f>
        <v>0.67803118209244917</v>
      </c>
      <c r="N78" s="165">
        <f>IF(H78="x","x",(H78*1000000/VLOOKUP($C78,'Crisis Indicator Data'!$C$3:$H$198,5,FALSE)))</f>
        <v>0.23734677946792127</v>
      </c>
      <c r="O78" s="165">
        <f>IF(I78="x","x",(I78*1000000/VLOOKUP($C78,'Crisis Indicator Data'!$C$3:$H$198,5,FALSE)))</f>
        <v>6.1414797780543894E-2</v>
      </c>
      <c r="P78" s="165">
        <f>IF(J78="x","x",(J78*1000000/VLOOKUP($C78,'Crisis Indicator Data'!$C$3:$H$198,5,FALSE)))</f>
        <v>0</v>
      </c>
      <c r="Q78" s="147">
        <f t="shared" si="7"/>
        <v>4</v>
      </c>
      <c r="R78" s="147">
        <f t="shared" si="8"/>
        <v>4.5</v>
      </c>
    </row>
    <row r="79" spans="1:18" x14ac:dyDescent="0.25">
      <c r="A79" s="172" t="str">
        <f>'Crisis Indicator Data'!A76</f>
        <v>Cyclone Mocha in Myanmar</v>
      </c>
      <c r="B79" s="173" t="str">
        <f>'Crisis Indicator Data'!B76</f>
        <v>Cyclone,Floods</v>
      </c>
      <c r="C79" s="173" t="str">
        <f>'Crisis Indicator Data'!C76</f>
        <v>MMR005</v>
      </c>
      <c r="D79" s="173" t="str">
        <f>'Crisis Indicator Data'!D76</f>
        <v>Myanmar</v>
      </c>
      <c r="E79" s="173" t="str">
        <f>'Crisis Indicator Data'!E76</f>
        <v>MMR</v>
      </c>
      <c r="F79" s="182">
        <f>IF('Crisis Indicator Data'!Q76="x","x",('Crisis Indicator Data'!Q76/1000000))</f>
        <v>10.143000000000001</v>
      </c>
      <c r="G79" s="182">
        <f>IF('Crisis Indicator Data'!R76="x","x",('Crisis Indicator Data'!R76/1000000))</f>
        <v>0</v>
      </c>
      <c r="H79" s="182">
        <f>IF('Crisis Indicator Data'!S76="x","x",('Crisis Indicator Data'!S76/1000000))</f>
        <v>0.5</v>
      </c>
      <c r="I79" s="182">
        <f>IF('Crisis Indicator Data'!T76="x","x",('Crisis Indicator Data'!T76/1000000))</f>
        <v>0</v>
      </c>
      <c r="J79" s="182">
        <f>IF('Crisis Indicator Data'!U76="x","x",('Crisis Indicator Data'!U76/1000000))</f>
        <v>0</v>
      </c>
      <c r="K79" s="168">
        <f t="shared" si="6"/>
        <v>2.8</v>
      </c>
      <c r="L79" s="165">
        <f>IF(F79="x","x",(F79*1000000/VLOOKUP($C79,'Crisis Indicator Data'!$C$3:$H$198,5,FALSE)))</f>
        <v>0.95302076482194875</v>
      </c>
      <c r="M79" s="165">
        <f>IF(G79="x","x",(G79*1000000/VLOOKUP($C79,'Crisis Indicator Data'!$C$3:$H$198,5,FALSE)))</f>
        <v>0</v>
      </c>
      <c r="N79" s="165">
        <f>IF(H79="x","x",(H79*1000000/VLOOKUP($C79,'Crisis Indicator Data'!$C$3:$H$198,5,FALSE)))</f>
        <v>4.6979235178051304E-2</v>
      </c>
      <c r="O79" s="165">
        <f>IF(I79="x","x",(I79*1000000/VLOOKUP($C79,'Crisis Indicator Data'!$C$3:$H$198,5,FALSE)))</f>
        <v>0</v>
      </c>
      <c r="P79" s="165">
        <f>IF(J79="x","x",(J79*1000000/VLOOKUP($C79,'Crisis Indicator Data'!$C$3:$H$198,5,FALSE)))</f>
        <v>0</v>
      </c>
      <c r="Q79" s="147">
        <f t="shared" si="7"/>
        <v>1</v>
      </c>
      <c r="R79" s="147">
        <f t="shared" si="8"/>
        <v>1.9</v>
      </c>
    </row>
    <row r="80" spans="1:18" x14ac:dyDescent="0.25">
      <c r="A80" s="172" t="str">
        <f>'Crisis Indicator Data'!A77</f>
        <v>Multiple crises in Mongolia</v>
      </c>
      <c r="B80" s="173" t="str">
        <f>'Crisis Indicator Data'!B77</f>
        <v>Other seasonal event,Floods</v>
      </c>
      <c r="C80" s="173" t="str">
        <f>'Crisis Indicator Data'!C77</f>
        <v>MNG001</v>
      </c>
      <c r="D80" s="173" t="str">
        <f>'Crisis Indicator Data'!D77</f>
        <v>Mongolia</v>
      </c>
      <c r="E80" s="173" t="str">
        <f>'Crisis Indicator Data'!E77</f>
        <v>MNG</v>
      </c>
      <c r="F80" s="182">
        <f>IF('Crisis Indicator Data'!Q77="x","x",('Crisis Indicator Data'!Q77/1000000))</f>
        <v>1.522</v>
      </c>
      <c r="G80" s="182">
        <f>IF('Crisis Indicator Data'!R77="x","x",('Crisis Indicator Data'!R77/1000000))</f>
        <v>0.59199999999999997</v>
      </c>
      <c r="H80" s="182">
        <f>IF('Crisis Indicator Data'!S77="x","x",('Crisis Indicator Data'!S77/1000000))</f>
        <v>0.17100000000000001</v>
      </c>
      <c r="I80" s="182">
        <f>IF('Crisis Indicator Data'!T77="x","x",('Crisis Indicator Data'!T77/1000000))</f>
        <v>5.2999999999999999E-2</v>
      </c>
      <c r="J80" s="182">
        <f>IF('Crisis Indicator Data'!U77="x","x",('Crisis Indicator Data'!U77/1000000))</f>
        <v>0</v>
      </c>
      <c r="K80" s="168">
        <f t="shared" si="6"/>
        <v>2.2999999999999998</v>
      </c>
      <c r="L80" s="165">
        <f>IF(F80="x","x",(F80*1000000/VLOOKUP($C80,'Crisis Indicator Data'!$C$3:$H$198,5,FALSE)))</f>
        <v>0.65126230209670521</v>
      </c>
      <c r="M80" s="165">
        <f>IF(G80="x","x",(G80*1000000/VLOOKUP($C80,'Crisis Indicator Data'!$C$3:$H$198,5,FALSE)))</f>
        <v>0.25331621737270005</v>
      </c>
      <c r="N80" s="165">
        <f>IF(H80="x","x",(H80*1000000/VLOOKUP($C80,'Crisis Indicator Data'!$C$3:$H$198,5,FALSE)))</f>
        <v>7.3170731707317069E-2</v>
      </c>
      <c r="O80" s="165">
        <f>IF(I80="x","x",(I80*1000000/VLOOKUP($C80,'Crisis Indicator Data'!$C$3:$H$198,5,FALSE)))</f>
        <v>2.2678647839109969E-2</v>
      </c>
      <c r="P80" s="165">
        <f>IF(J80="x","x",(J80*1000000/VLOOKUP($C80,'Crisis Indicator Data'!$C$3:$H$198,5,FALSE)))</f>
        <v>0</v>
      </c>
      <c r="Q80" s="147">
        <f t="shared" si="7"/>
        <v>3</v>
      </c>
      <c r="R80" s="147">
        <f t="shared" si="8"/>
        <v>2.65</v>
      </c>
    </row>
    <row r="81" spans="1:18" x14ac:dyDescent="0.25">
      <c r="A81" s="172" t="str">
        <f>'Crisis Indicator Data'!A78</f>
        <v>Dzud in Mongolia</v>
      </c>
      <c r="B81" s="173" t="str">
        <f>'Crisis Indicator Data'!B78</f>
        <v>Other seasonal event</v>
      </c>
      <c r="C81" s="173" t="str">
        <f>'Crisis Indicator Data'!C78</f>
        <v>MNG002</v>
      </c>
      <c r="D81" s="173" t="str">
        <f>'Crisis Indicator Data'!D78</f>
        <v>Mongolia</v>
      </c>
      <c r="E81" s="173" t="str">
        <f>'Crisis Indicator Data'!E78</f>
        <v>MNG</v>
      </c>
      <c r="F81" s="182">
        <f>IF('Crisis Indicator Data'!Q78="x","x",('Crisis Indicator Data'!Q78/1000000))</f>
        <v>0.184</v>
      </c>
      <c r="G81" s="182">
        <f>IF('Crisis Indicator Data'!R78="x","x",('Crisis Indicator Data'!R78/1000000))</f>
        <v>0.47499999999999998</v>
      </c>
      <c r="H81" s="182">
        <f>IF('Crisis Indicator Data'!S78="x","x",('Crisis Indicator Data'!S78/1000000))</f>
        <v>0.16</v>
      </c>
      <c r="I81" s="182">
        <f>IF('Crisis Indicator Data'!T78="x","x",('Crisis Indicator Data'!T78/1000000))</f>
        <v>5.2999999999999999E-2</v>
      </c>
      <c r="J81" s="182">
        <f>IF('Crisis Indicator Data'!U78="x","x",('Crisis Indicator Data'!U78/1000000))</f>
        <v>0</v>
      </c>
      <c r="K81" s="168">
        <f t="shared" si="6"/>
        <v>2.2000000000000002</v>
      </c>
      <c r="L81" s="165">
        <f>IF(F81="x","x",(F81*1000000/VLOOKUP($C81,'Crisis Indicator Data'!$C$3:$H$198,5,FALSE)))</f>
        <v>0.21125143513203215</v>
      </c>
      <c r="M81" s="165">
        <f>IF(G81="x","x",(G81*1000000/VLOOKUP($C81,'Crisis Indicator Data'!$C$3:$H$198,5,FALSE)))</f>
        <v>0.54535017221584381</v>
      </c>
      <c r="N81" s="165">
        <f>IF(H81="x","x",(H81*1000000/VLOOKUP($C81,'Crisis Indicator Data'!$C$3:$H$198,5,FALSE)))</f>
        <v>0.18369690011481057</v>
      </c>
      <c r="O81" s="165">
        <f>IF(I81="x","x",(I81*1000000/VLOOKUP($C81,'Crisis Indicator Data'!$C$3:$H$198,5,FALSE)))</f>
        <v>6.0849598163030996E-2</v>
      </c>
      <c r="P81" s="165">
        <f>IF(J81="x","x",(J81*1000000/VLOOKUP($C81,'Crisis Indicator Data'!$C$3:$H$198,5,FALSE)))</f>
        <v>0</v>
      </c>
      <c r="Q81" s="147">
        <f t="shared" si="7"/>
        <v>4</v>
      </c>
      <c r="R81" s="147">
        <f t="shared" si="8"/>
        <v>3.1</v>
      </c>
    </row>
    <row r="82" spans="1:18" x14ac:dyDescent="0.25">
      <c r="A82" s="172" t="str">
        <f>'Crisis Indicator Data'!A79</f>
        <v>Floods in Ulaanbaatar</v>
      </c>
      <c r="B82" s="173" t="str">
        <f>'Crisis Indicator Data'!B79</f>
        <v>Floods</v>
      </c>
      <c r="C82" s="173" t="str">
        <f>'Crisis Indicator Data'!C79</f>
        <v>MNG003</v>
      </c>
      <c r="D82" s="173" t="str">
        <f>'Crisis Indicator Data'!D79</f>
        <v>Mongolia</v>
      </c>
      <c r="E82" s="173" t="str">
        <f>'Crisis Indicator Data'!E79</f>
        <v>MNG</v>
      </c>
      <c r="F82" s="182">
        <f>IF('Crisis Indicator Data'!Q79="x","x",('Crisis Indicator Data'!Q79/1000000))</f>
        <v>1.3380000000000001</v>
      </c>
      <c r="G82" s="182">
        <f>IF('Crisis Indicator Data'!R79="x","x",('Crisis Indicator Data'!R79/1000000))</f>
        <v>0.11700000000000001</v>
      </c>
      <c r="H82" s="182">
        <f>IF('Crisis Indicator Data'!S79="x","x",('Crisis Indicator Data'!S79/1000000))</f>
        <v>1.0999999999999999E-2</v>
      </c>
      <c r="I82" s="182">
        <f>IF('Crisis Indicator Data'!T79="x","x",('Crisis Indicator Data'!T79/1000000))</f>
        <v>0</v>
      </c>
      <c r="J82" s="182">
        <f>IF('Crisis Indicator Data'!U79="x","x",('Crisis Indicator Data'!U79/1000000))</f>
        <v>0</v>
      </c>
      <c r="K82" s="168">
        <f t="shared" si="6"/>
        <v>0.1</v>
      </c>
      <c r="L82" s="165">
        <f>IF(F82="x","x",(F82*1000000/VLOOKUP($C82,'Crisis Indicator Data'!$C$3:$H$198,5,FALSE)))</f>
        <v>0.91268758526603</v>
      </c>
      <c r="M82" s="165">
        <f>IF(G82="x","x",(G82*1000000/VLOOKUP($C82,'Crisis Indicator Data'!$C$3:$H$198,5,FALSE)))</f>
        <v>7.9809004092769434E-2</v>
      </c>
      <c r="N82" s="165">
        <f>IF(H82="x","x",(H82*1000000/VLOOKUP($C82,'Crisis Indicator Data'!$C$3:$H$198,5,FALSE)))</f>
        <v>7.5034106412005461E-3</v>
      </c>
      <c r="O82" s="165">
        <f>IF(I82="x","x",(I82*1000000/VLOOKUP($C82,'Crisis Indicator Data'!$C$3:$H$198,5,FALSE)))</f>
        <v>0</v>
      </c>
      <c r="P82" s="165">
        <f>IF(J82="x","x",(J82*1000000/VLOOKUP($C82,'Crisis Indicator Data'!$C$3:$H$198,5,FALSE)))</f>
        <v>0</v>
      </c>
      <c r="Q82" s="147">
        <f t="shared" si="7"/>
        <v>2</v>
      </c>
      <c r="R82" s="147">
        <f t="shared" si="8"/>
        <v>1.05</v>
      </c>
    </row>
    <row r="83" spans="1:18" x14ac:dyDescent="0.25">
      <c r="A83" s="172" t="str">
        <f>'Crisis Indicator Data'!A80</f>
        <v>Multiple Crises in Mozambique</v>
      </c>
      <c r="B83" s="173" t="str">
        <f>'Crisis Indicator Data'!B80</f>
        <v>Conflict,Displacement,Cyclone</v>
      </c>
      <c r="C83" s="173" t="str">
        <f>'Crisis Indicator Data'!C80</f>
        <v>MOZ001</v>
      </c>
      <c r="D83" s="173" t="str">
        <f>'Crisis Indicator Data'!D80</f>
        <v>Mozambique</v>
      </c>
      <c r="E83" s="173" t="str">
        <f>'Crisis Indicator Data'!E80</f>
        <v>MOZ</v>
      </c>
      <c r="F83" s="182">
        <f>IF('Crisis Indicator Data'!Q80="x","x",('Crisis Indicator Data'!Q80/1000000))</f>
        <v>20.908999999999999</v>
      </c>
      <c r="G83" s="182">
        <f>IF('Crisis Indicator Data'!R80="x","x",('Crisis Indicator Data'!R80/1000000))</f>
        <v>10.724</v>
      </c>
      <c r="H83" s="182">
        <f>IF('Crisis Indicator Data'!S80="x","x",('Crisis Indicator Data'!S80/1000000))</f>
        <v>2.0920000000000001</v>
      </c>
      <c r="I83" s="182">
        <f>IF('Crisis Indicator Data'!T80="x","x",('Crisis Indicator Data'!T80/1000000))</f>
        <v>0</v>
      </c>
      <c r="J83" s="182">
        <f>IF('Crisis Indicator Data'!U80="x","x",('Crisis Indicator Data'!U80/1000000))</f>
        <v>0</v>
      </c>
      <c r="K83" s="168">
        <f t="shared" si="6"/>
        <v>3.9</v>
      </c>
      <c r="L83" s="165">
        <f>IF(F83="x","x",(F83*1000000/VLOOKUP($C83,'Crisis Indicator Data'!$C$3:$H$198,5,FALSE)))</f>
        <v>0.61998517420311339</v>
      </c>
      <c r="M83" s="165">
        <f>IF(G83="x","x",(G83*1000000/VLOOKUP($C83,'Crisis Indicator Data'!$C$3:$H$198,5,FALSE)))</f>
        <v>0.31798369162342477</v>
      </c>
      <c r="N83" s="165">
        <f>IF(H83="x","x",(H83*1000000/VLOOKUP($C83,'Crisis Indicator Data'!$C$3:$H$198,5,FALSE)))</f>
        <v>6.2031134173461823E-2</v>
      </c>
      <c r="O83" s="165">
        <f>IF(I83="x","x",(I83*1000000/VLOOKUP($C83,'Crisis Indicator Data'!$C$3:$H$198,5,FALSE)))</f>
        <v>0</v>
      </c>
      <c r="P83" s="165">
        <f>IF(J83="x","x",(J83*1000000/VLOOKUP($C83,'Crisis Indicator Data'!$C$3:$H$198,5,FALSE)))</f>
        <v>0</v>
      </c>
      <c r="Q83" s="147">
        <f t="shared" si="7"/>
        <v>3</v>
      </c>
      <c r="R83" s="147">
        <f t="shared" si="8"/>
        <v>3.45</v>
      </c>
    </row>
    <row r="84" spans="1:18" x14ac:dyDescent="0.25">
      <c r="A84" s="172" t="str">
        <f>'Crisis Indicator Data'!A81</f>
        <v>Cabo Delgado Islamist Insurgency</v>
      </c>
      <c r="B84" s="173" t="str">
        <f>'Crisis Indicator Data'!B81</f>
        <v>Conflict,Displacement</v>
      </c>
      <c r="C84" s="173" t="str">
        <f>'Crisis Indicator Data'!C81</f>
        <v>MOZ004</v>
      </c>
      <c r="D84" s="173" t="str">
        <f>'Crisis Indicator Data'!D81</f>
        <v>Mozambique</v>
      </c>
      <c r="E84" s="173" t="str">
        <f>'Crisis Indicator Data'!E81</f>
        <v>MOZ</v>
      </c>
      <c r="F84" s="182">
        <f>IF('Crisis Indicator Data'!Q81="x","x",('Crisis Indicator Data'!Q81/1000000))</f>
        <v>0</v>
      </c>
      <c r="G84" s="182">
        <f>IF('Crisis Indicator Data'!R81="x","x",('Crisis Indicator Data'!R81/1000000))</f>
        <v>9.5839999999999996</v>
      </c>
      <c r="H84" s="182">
        <f>IF('Crisis Indicator Data'!S81="x","x",('Crisis Indicator Data'!S81/1000000))</f>
        <v>2</v>
      </c>
      <c r="I84" s="182">
        <f>IF('Crisis Indicator Data'!T81="x","x",('Crisis Indicator Data'!T81/1000000))</f>
        <v>0</v>
      </c>
      <c r="J84" s="182">
        <f>IF('Crisis Indicator Data'!U81="x","x",('Crisis Indicator Data'!U81/1000000))</f>
        <v>0</v>
      </c>
      <c r="K84" s="168">
        <f t="shared" si="6"/>
        <v>3.8</v>
      </c>
      <c r="L84" s="165">
        <f>IF(F84="x","x",(F84*1000000/VLOOKUP($C84,'Crisis Indicator Data'!$C$3:$H$198,5,FALSE)))</f>
        <v>0</v>
      </c>
      <c r="M84" s="165">
        <f>IF(G84="x","x",(G84*1000000/VLOOKUP($C84,'Crisis Indicator Data'!$C$3:$H$198,5,FALSE)))</f>
        <v>0.82734806629834257</v>
      </c>
      <c r="N84" s="165">
        <f>IF(H84="x","x",(H84*1000000/VLOOKUP($C84,'Crisis Indicator Data'!$C$3:$H$198,5,FALSE)))</f>
        <v>0.17265193370165746</v>
      </c>
      <c r="O84" s="165">
        <f>IF(I84="x","x",(I84*1000000/VLOOKUP($C84,'Crisis Indicator Data'!$C$3:$H$198,5,FALSE)))</f>
        <v>0</v>
      </c>
      <c r="P84" s="165">
        <f>IF(J84="x","x",(J84*1000000/VLOOKUP($C84,'Crisis Indicator Data'!$C$3:$H$198,5,FALSE)))</f>
        <v>0</v>
      </c>
      <c r="Q84" s="147">
        <f t="shared" si="7"/>
        <v>3</v>
      </c>
      <c r="R84" s="147">
        <f t="shared" si="8"/>
        <v>3.4</v>
      </c>
    </row>
    <row r="85" spans="1:18" x14ac:dyDescent="0.25">
      <c r="A85" s="172" t="str">
        <f>'Crisis Indicator Data'!A82</f>
        <v>Floods in Maputo province in Mozambique</v>
      </c>
      <c r="B85" s="173" t="str">
        <f>'Crisis Indicator Data'!B82</f>
        <v>Floods</v>
      </c>
      <c r="C85" s="173" t="str">
        <f>'Crisis Indicator Data'!C82</f>
        <v>MOZ009</v>
      </c>
      <c r="D85" s="173" t="str">
        <f>'Crisis Indicator Data'!D82</f>
        <v>Mozambique</v>
      </c>
      <c r="E85" s="173" t="str">
        <f>'Crisis Indicator Data'!E82</f>
        <v>MOZ</v>
      </c>
      <c r="F85" s="182">
        <f>IF('Crisis Indicator Data'!Q82="x","x",('Crisis Indicator Data'!Q82/1000000))</f>
        <v>3.3090000000000002</v>
      </c>
      <c r="G85" s="182">
        <f>IF('Crisis Indicator Data'!R82="x","x",('Crisis Indicator Data'!R82/1000000))</f>
        <v>1.4999999999999999E-2</v>
      </c>
      <c r="H85" s="182">
        <f>IF('Crisis Indicator Data'!S82="x","x",('Crisis Indicator Data'!S82/1000000))</f>
        <v>1.7000000000000001E-2</v>
      </c>
      <c r="I85" s="182">
        <f>IF('Crisis Indicator Data'!T82="x","x",('Crisis Indicator Data'!T82/1000000))</f>
        <v>0</v>
      </c>
      <c r="J85" s="182">
        <f>IF('Crisis Indicator Data'!U82="x","x",('Crisis Indicator Data'!U82/1000000))</f>
        <v>0</v>
      </c>
      <c r="K85" s="168">
        <f t="shared" si="6"/>
        <v>0.4</v>
      </c>
      <c r="L85" s="165">
        <f>IF(F85="x","x",(F85*1000000/VLOOKUP($C85,'Crisis Indicator Data'!$C$3:$H$198,5,FALSE)))</f>
        <v>0.99012567324955114</v>
      </c>
      <c r="M85" s="165">
        <f>IF(G85="x","x",(G85*1000000/VLOOKUP($C85,'Crisis Indicator Data'!$C$3:$H$198,5,FALSE)))</f>
        <v>4.4883303411131061E-3</v>
      </c>
      <c r="N85" s="165">
        <f>IF(H85="x","x",(H85*1000000/VLOOKUP($C85,'Crisis Indicator Data'!$C$3:$H$198,5,FALSE)))</f>
        <v>5.086774386594853E-3</v>
      </c>
      <c r="O85" s="165">
        <f>IF(I85="x","x",(I85*1000000/VLOOKUP($C85,'Crisis Indicator Data'!$C$3:$H$198,5,FALSE)))</f>
        <v>0</v>
      </c>
      <c r="P85" s="165">
        <f>IF(J85="x","x",(J85*1000000/VLOOKUP($C85,'Crisis Indicator Data'!$C$3:$H$198,5,FALSE)))</f>
        <v>0</v>
      </c>
      <c r="Q85" s="147">
        <f t="shared" si="7"/>
        <v>1</v>
      </c>
      <c r="R85" s="147">
        <f t="shared" si="8"/>
        <v>0.7</v>
      </c>
    </row>
    <row r="86" spans="1:18" x14ac:dyDescent="0.25">
      <c r="A86" s="172" t="str">
        <f>'Crisis Indicator Data'!A83</f>
        <v>Tropical Cyclone Freddy in Mozambique</v>
      </c>
      <c r="B86" s="173" t="str">
        <f>'Crisis Indicator Data'!B83</f>
        <v>Cyclone</v>
      </c>
      <c r="C86" s="173" t="str">
        <f>'Crisis Indicator Data'!C83</f>
        <v>MOZ010</v>
      </c>
      <c r="D86" s="173" t="str">
        <f>'Crisis Indicator Data'!D83</f>
        <v>Mozambique</v>
      </c>
      <c r="E86" s="173" t="str">
        <f>'Crisis Indicator Data'!E83</f>
        <v>MOZ</v>
      </c>
      <c r="F86" s="182">
        <f>IF('Crisis Indicator Data'!Q83="x","x",('Crisis Indicator Data'!Q83/1000000))</f>
        <v>16.824999999999999</v>
      </c>
      <c r="G86" s="182">
        <f>IF('Crisis Indicator Data'!R83="x","x",('Crisis Indicator Data'!R83/1000000))</f>
        <v>1.125</v>
      </c>
      <c r="H86" s="182">
        <f>IF('Crisis Indicator Data'!S83="x","x",('Crisis Indicator Data'!S83/1000000))</f>
        <v>7.4999999999999997E-2</v>
      </c>
      <c r="I86" s="182">
        <f>IF('Crisis Indicator Data'!T83="x","x",('Crisis Indicator Data'!T83/1000000))</f>
        <v>0</v>
      </c>
      <c r="J86" s="182">
        <f>IF('Crisis Indicator Data'!U83="x","x",('Crisis Indicator Data'!U83/1000000))</f>
        <v>0</v>
      </c>
      <c r="K86" s="168">
        <f t="shared" si="6"/>
        <v>1.5</v>
      </c>
      <c r="L86" s="165">
        <f>IF(F86="x","x",(F86*1000000/VLOOKUP($C86,'Crisis Indicator Data'!$C$3:$H$198,5,FALSE)))</f>
        <v>0.93342579750346744</v>
      </c>
      <c r="M86" s="165">
        <f>IF(G86="x","x",(G86*1000000/VLOOKUP($C86,'Crisis Indicator Data'!$C$3:$H$198,5,FALSE)))</f>
        <v>6.2413314840499307E-2</v>
      </c>
      <c r="N86" s="165">
        <f>IF(H86="x","x",(H86*1000000/VLOOKUP($C86,'Crisis Indicator Data'!$C$3:$H$198,5,FALSE)))</f>
        <v>4.160887656033287E-3</v>
      </c>
      <c r="O86" s="165">
        <f>IF(I86="x","x",(I86*1000000/VLOOKUP($C86,'Crisis Indicator Data'!$C$3:$H$198,5,FALSE)))</f>
        <v>0</v>
      </c>
      <c r="P86" s="165">
        <f>IF(J86="x","x",(J86*1000000/VLOOKUP($C86,'Crisis Indicator Data'!$C$3:$H$198,5,FALSE)))</f>
        <v>0</v>
      </c>
      <c r="Q86" s="147">
        <f t="shared" si="7"/>
        <v>2</v>
      </c>
      <c r="R86" s="147">
        <f t="shared" si="8"/>
        <v>1.75</v>
      </c>
    </row>
    <row r="87" spans="1:18" x14ac:dyDescent="0.25">
      <c r="A87" s="172" t="str">
        <f>'Crisis Indicator Data'!A84</f>
        <v>Refugees from Mali in Mauritania</v>
      </c>
      <c r="B87" s="173" t="str">
        <f>'Crisis Indicator Data'!B84</f>
        <v>Displacement</v>
      </c>
      <c r="C87" s="173" t="str">
        <f>'Crisis Indicator Data'!C84</f>
        <v>MRT002</v>
      </c>
      <c r="D87" s="173" t="str">
        <f>'Crisis Indicator Data'!D84</f>
        <v>Mauritania</v>
      </c>
      <c r="E87" s="173" t="str">
        <f>'Crisis Indicator Data'!E84</f>
        <v>MRT</v>
      </c>
      <c r="F87" s="182">
        <f>IF('Crisis Indicator Data'!Q84="x","x",('Crisis Indicator Data'!Q84/1000000))</f>
        <v>0</v>
      </c>
      <c r="G87" s="182">
        <f>IF('Crisis Indicator Data'!R84="x","x",('Crisis Indicator Data'!R84/1000000))</f>
        <v>1.9259999999999999</v>
      </c>
      <c r="H87" s="182">
        <f>IF('Crisis Indicator Data'!S84="x","x",('Crisis Indicator Data'!S84/1000000))</f>
        <v>9.8000000000000004E-2</v>
      </c>
      <c r="I87" s="182">
        <f>IF('Crisis Indicator Data'!T84="x","x",('Crisis Indicator Data'!T84/1000000))</f>
        <v>0</v>
      </c>
      <c r="J87" s="182">
        <f>IF('Crisis Indicator Data'!U84="x","x",('Crisis Indicator Data'!U84/1000000))</f>
        <v>0</v>
      </c>
      <c r="K87" s="168">
        <f t="shared" si="6"/>
        <v>1.7</v>
      </c>
      <c r="L87" s="165">
        <f>IF(F87="x","x",(F87*1000000/VLOOKUP($C87,'Crisis Indicator Data'!$C$3:$H$198,5,FALSE)))</f>
        <v>0</v>
      </c>
      <c r="M87" s="165">
        <f>IF(G87="x","x",(G87*1000000/VLOOKUP($C87,'Crisis Indicator Data'!$C$3:$H$198,5,FALSE)))</f>
        <v>0.95158102766798414</v>
      </c>
      <c r="N87" s="165">
        <f>IF(H87="x","x",(H87*1000000/VLOOKUP($C87,'Crisis Indicator Data'!$C$3:$H$198,5,FALSE)))</f>
        <v>4.8418972332015808E-2</v>
      </c>
      <c r="O87" s="165">
        <f>IF(I87="x","x",(I87*1000000/VLOOKUP($C87,'Crisis Indicator Data'!$C$3:$H$198,5,FALSE)))</f>
        <v>0</v>
      </c>
      <c r="P87" s="165">
        <f>IF(J87="x","x",(J87*1000000/VLOOKUP($C87,'Crisis Indicator Data'!$C$3:$H$198,5,FALSE)))</f>
        <v>0</v>
      </c>
      <c r="Q87" s="147">
        <f t="shared" si="7"/>
        <v>2</v>
      </c>
      <c r="R87" s="147">
        <f t="shared" si="8"/>
        <v>1.85</v>
      </c>
    </row>
    <row r="88" spans="1:18" x14ac:dyDescent="0.25">
      <c r="A88" s="172" t="str">
        <f>'Crisis Indicator Data'!A85</f>
        <v>Food Security in Mauritania</v>
      </c>
      <c r="B88" s="173" t="str">
        <f>'Crisis Indicator Data'!B85</f>
        <v>Drought,Floods</v>
      </c>
      <c r="C88" s="173" t="str">
        <f>'Crisis Indicator Data'!C85</f>
        <v>MRT003</v>
      </c>
      <c r="D88" s="173" t="str">
        <f>'Crisis Indicator Data'!D85</f>
        <v>Mauritania</v>
      </c>
      <c r="E88" s="173" t="str">
        <f>'Crisis Indicator Data'!E85</f>
        <v>MRT</v>
      </c>
      <c r="F88" s="182">
        <f>IF('Crisis Indicator Data'!Q85="x","x",('Crisis Indicator Data'!Q85/1000000))</f>
        <v>2.2480000000000002</v>
      </c>
      <c r="G88" s="182">
        <f>IF('Crisis Indicator Data'!R85="x","x",('Crisis Indicator Data'!R85/1000000))</f>
        <v>0.82299999999999995</v>
      </c>
      <c r="H88" s="182">
        <f>IF('Crisis Indicator Data'!S85="x","x",('Crisis Indicator Data'!S85/1000000))</f>
        <v>0.44400000000000001</v>
      </c>
      <c r="I88" s="182">
        <f>IF('Crisis Indicator Data'!T85="x","x",('Crisis Indicator Data'!T85/1000000))</f>
        <v>2.8000000000000001E-2</v>
      </c>
      <c r="J88" s="182">
        <f>IF('Crisis Indicator Data'!U85="x","x",('Crisis Indicator Data'!U85/1000000))</f>
        <v>0</v>
      </c>
      <c r="K88" s="168">
        <f t="shared" si="6"/>
        <v>2.8</v>
      </c>
      <c r="L88" s="165">
        <f>IF(F88="x","x",(F88*1000000/VLOOKUP($C88,'Crisis Indicator Data'!$C$3:$H$198,5,FALSE)))</f>
        <v>0.63449054473609934</v>
      </c>
      <c r="M88" s="165">
        <f>IF(G88="x","x",(G88*1000000/VLOOKUP($C88,'Crisis Indicator Data'!$C$3:$H$198,5,FALSE)))</f>
        <v>0.23228902060400791</v>
      </c>
      <c r="N88" s="165">
        <f>IF(H88="x","x",(H88*1000000/VLOOKUP($C88,'Crisis Indicator Data'!$C$3:$H$198,5,FALSE)))</f>
        <v>0.12531752751905165</v>
      </c>
      <c r="O88" s="165">
        <f>IF(I88="x","x",(I88*1000000/VLOOKUP($C88,'Crisis Indicator Data'!$C$3:$H$198,5,FALSE)))</f>
        <v>7.9029071408410947E-3</v>
      </c>
      <c r="P88" s="165">
        <f>IF(J88="x","x",(J88*1000000/VLOOKUP($C88,'Crisis Indicator Data'!$C$3:$H$198,5,FALSE)))</f>
        <v>0</v>
      </c>
      <c r="Q88" s="147">
        <f t="shared" si="7"/>
        <v>3</v>
      </c>
      <c r="R88" s="147">
        <f t="shared" si="8"/>
        <v>2.9</v>
      </c>
    </row>
    <row r="89" spans="1:18" x14ac:dyDescent="0.25">
      <c r="A89" s="172" t="str">
        <f>'Crisis Indicator Data'!A86</f>
        <v>Complex crisis in Malawi</v>
      </c>
      <c r="B89" s="173" t="str">
        <f>'Crisis Indicator Data'!B86</f>
        <v>Drought,Socio-political,Cyclone</v>
      </c>
      <c r="C89" s="173" t="str">
        <f>'Crisis Indicator Data'!C86</f>
        <v>MWI002</v>
      </c>
      <c r="D89" s="173" t="str">
        <f>'Crisis Indicator Data'!D86</f>
        <v>Malawi</v>
      </c>
      <c r="E89" s="173" t="str">
        <f>'Crisis Indicator Data'!E86</f>
        <v>MWI</v>
      </c>
      <c r="F89" s="182">
        <f>IF('Crisis Indicator Data'!Q86="x","x",('Crisis Indicator Data'!Q86/1000000))</f>
        <v>8.5109999999999992</v>
      </c>
      <c r="G89" s="182">
        <f>IF('Crisis Indicator Data'!R86="x","x",('Crisis Indicator Data'!R86/1000000))</f>
        <v>6.8689999999999998</v>
      </c>
      <c r="H89" s="182">
        <f>IF('Crisis Indicator Data'!S86="x","x",('Crisis Indicator Data'!S86/1000000))</f>
        <v>5.9</v>
      </c>
      <c r="I89" s="182">
        <f>IF('Crisis Indicator Data'!T86="x","x",('Crisis Indicator Data'!T86/1000000))</f>
        <v>0</v>
      </c>
      <c r="J89" s="182">
        <f>IF('Crisis Indicator Data'!U86="x","x",('Crisis Indicator Data'!U86/1000000))</f>
        <v>0</v>
      </c>
      <c r="K89" s="168">
        <f t="shared" si="6"/>
        <v>4.5999999999999996</v>
      </c>
      <c r="L89" s="165">
        <f>IF(F89="x","x",(F89*1000000/VLOOKUP($C89,'Crisis Indicator Data'!$C$3:$H$198,5,FALSE)))</f>
        <v>0.39995300751879698</v>
      </c>
      <c r="M89" s="165">
        <f>IF(G89="x","x",(G89*1000000/VLOOKUP($C89,'Crisis Indicator Data'!$C$3:$H$198,5,FALSE)))</f>
        <v>0.32279135338345866</v>
      </c>
      <c r="N89" s="165">
        <f>IF(H89="x","x",(H89*1000000/VLOOKUP($C89,'Crisis Indicator Data'!$C$3:$H$198,5,FALSE)))</f>
        <v>0.27725563909774437</v>
      </c>
      <c r="O89" s="165">
        <f>IF(I89="x","x",(I89*1000000/VLOOKUP($C89,'Crisis Indicator Data'!$C$3:$H$198,5,FALSE)))</f>
        <v>0</v>
      </c>
      <c r="P89" s="165">
        <f>IF(J89="x","x",(J89*1000000/VLOOKUP($C89,'Crisis Indicator Data'!$C$3:$H$198,5,FALSE)))</f>
        <v>0</v>
      </c>
      <c r="Q89" s="147">
        <f t="shared" si="7"/>
        <v>3</v>
      </c>
      <c r="R89" s="147">
        <f t="shared" si="8"/>
        <v>3.8</v>
      </c>
    </row>
    <row r="90" spans="1:18" x14ac:dyDescent="0.25">
      <c r="A90" s="172" t="str">
        <f>'Crisis Indicator Data'!A87</f>
        <v>Tropical Cyclone Freddy in Malawi</v>
      </c>
      <c r="B90" s="173" t="str">
        <f>'Crisis Indicator Data'!B87</f>
        <v>Cyclone</v>
      </c>
      <c r="C90" s="173" t="str">
        <f>'Crisis Indicator Data'!C87</f>
        <v>MWI005</v>
      </c>
      <c r="D90" s="173" t="str">
        <f>'Crisis Indicator Data'!D87</f>
        <v>Malawi</v>
      </c>
      <c r="E90" s="173" t="str">
        <f>'Crisis Indicator Data'!E87</f>
        <v>MWI</v>
      </c>
      <c r="F90" s="182">
        <f>IF('Crisis Indicator Data'!Q87="x","x",('Crisis Indicator Data'!Q87/1000000))</f>
        <v>5.484</v>
      </c>
      <c r="G90" s="182">
        <f>IF('Crisis Indicator Data'!R87="x","x",('Crisis Indicator Data'!R87/1000000))</f>
        <v>0.63</v>
      </c>
      <c r="H90" s="182">
        <f>IF('Crisis Indicator Data'!S87="x","x",('Crisis Indicator Data'!S87/1000000))</f>
        <v>1.637</v>
      </c>
      <c r="I90" s="182">
        <f>IF('Crisis Indicator Data'!T87="x","x",('Crisis Indicator Data'!T87/1000000))</f>
        <v>0</v>
      </c>
      <c r="J90" s="182">
        <f>IF('Crisis Indicator Data'!U87="x","x",('Crisis Indicator Data'!U87/1000000))</f>
        <v>0</v>
      </c>
      <c r="K90" s="168">
        <f t="shared" si="6"/>
        <v>3.7</v>
      </c>
      <c r="L90" s="165">
        <f>IF(F90="x","x",(F90*1000000/VLOOKUP($C90,'Crisis Indicator Data'!$C$3:$H$198,5,FALSE)))</f>
        <v>0.70752161011482384</v>
      </c>
      <c r="M90" s="165">
        <f>IF(G90="x","x",(G90*1000000/VLOOKUP($C90,'Crisis Indicator Data'!$C$3:$H$198,5,FALSE)))</f>
        <v>8.1279834860018066E-2</v>
      </c>
      <c r="N90" s="165">
        <f>IF(H90="x","x",(H90*1000000/VLOOKUP($C90,'Crisis Indicator Data'!$C$3:$H$198,5,FALSE)))</f>
        <v>0.21119855502515805</v>
      </c>
      <c r="O90" s="165">
        <f>IF(I90="x","x",(I90*1000000/VLOOKUP($C90,'Crisis Indicator Data'!$C$3:$H$198,5,FALSE)))</f>
        <v>0</v>
      </c>
      <c r="P90" s="165">
        <f>IF(J90="x","x",(J90*1000000/VLOOKUP($C90,'Crisis Indicator Data'!$C$3:$H$198,5,FALSE)))</f>
        <v>0</v>
      </c>
      <c r="Q90" s="147">
        <f t="shared" si="7"/>
        <v>3</v>
      </c>
      <c r="R90" s="147">
        <f t="shared" si="8"/>
        <v>3.35</v>
      </c>
    </row>
    <row r="91" spans="1:18" x14ac:dyDescent="0.25">
      <c r="A91" s="172" t="str">
        <f>'Crisis Indicator Data'!A88</f>
        <v>International Refugees in Malaysia</v>
      </c>
      <c r="B91" s="173" t="str">
        <f>'Crisis Indicator Data'!B88</f>
        <v>Displacement</v>
      </c>
      <c r="C91" s="173" t="str">
        <f>'Crisis Indicator Data'!C88</f>
        <v>MYS001</v>
      </c>
      <c r="D91" s="173" t="str">
        <f>'Crisis Indicator Data'!D88</f>
        <v>Malaysia</v>
      </c>
      <c r="E91" s="173" t="str">
        <f>'Crisis Indicator Data'!E88</f>
        <v>MYS</v>
      </c>
      <c r="F91" s="182">
        <f>IF('Crisis Indicator Data'!Q88="x","x",('Crisis Indicator Data'!Q88/1000000))</f>
        <v>0</v>
      </c>
      <c r="G91" s="182">
        <f>IF('Crisis Indicator Data'!R88="x","x",('Crisis Indicator Data'!R88/1000000))</f>
        <v>9.9090000000000007</v>
      </c>
      <c r="H91" s="182">
        <f>IF('Crisis Indicator Data'!S88="x","x",('Crisis Indicator Data'!S88/1000000))</f>
        <v>0.182</v>
      </c>
      <c r="I91" s="182">
        <f>IF('Crisis Indicator Data'!T88="x","x",('Crisis Indicator Data'!T88/1000000))</f>
        <v>0</v>
      </c>
      <c r="J91" s="182">
        <f>IF('Crisis Indicator Data'!U88="x","x",('Crisis Indicator Data'!U88/1000000))</f>
        <v>0</v>
      </c>
      <c r="K91" s="168">
        <f t="shared" si="6"/>
        <v>2.1</v>
      </c>
      <c r="L91" s="165">
        <f>IF(F91="x","x",(F91*1000000/VLOOKUP($C91,'Crisis Indicator Data'!$C$3:$H$198,5,FALSE)))</f>
        <v>0</v>
      </c>
      <c r="M91" s="165">
        <f>IF(G91="x","x",(G91*1000000/VLOOKUP($C91,'Crisis Indicator Data'!$C$3:$H$198,5,FALSE)))</f>
        <v>0.9820614469772051</v>
      </c>
      <c r="N91" s="165">
        <f>IF(H91="x","x",(H91*1000000/VLOOKUP($C91,'Crisis Indicator Data'!$C$3:$H$198,5,FALSE)))</f>
        <v>1.8037661050545096E-2</v>
      </c>
      <c r="O91" s="165">
        <f>IF(I91="x","x",(I91*1000000/VLOOKUP($C91,'Crisis Indicator Data'!$C$3:$H$198,5,FALSE)))</f>
        <v>0</v>
      </c>
      <c r="P91" s="165">
        <f>IF(J91="x","x",(J91*1000000/VLOOKUP($C91,'Crisis Indicator Data'!$C$3:$H$198,5,FALSE)))</f>
        <v>0</v>
      </c>
      <c r="Q91" s="147">
        <f t="shared" si="7"/>
        <v>2</v>
      </c>
      <c r="R91" s="147">
        <f t="shared" si="8"/>
        <v>2.0499999999999998</v>
      </c>
    </row>
    <row r="92" spans="1:18" x14ac:dyDescent="0.25">
      <c r="A92" s="172" t="str">
        <f>'Crisis Indicator Data'!A89</f>
        <v>Food Security Crisis in Namibia</v>
      </c>
      <c r="B92" s="173" t="str">
        <f>'Crisis Indicator Data'!B89</f>
        <v>Drought</v>
      </c>
      <c r="C92" s="173" t="str">
        <f>'Crisis Indicator Data'!C89</f>
        <v>NAM002</v>
      </c>
      <c r="D92" s="173" t="str">
        <f>'Crisis Indicator Data'!D89</f>
        <v>Namibia</v>
      </c>
      <c r="E92" s="173" t="str">
        <f>'Crisis Indicator Data'!E89</f>
        <v>NAM</v>
      </c>
      <c r="F92" s="182">
        <f>IF('Crisis Indicator Data'!Q89="x","x",('Crisis Indicator Data'!Q89/1000000))</f>
        <v>1.5009999999999999</v>
      </c>
      <c r="G92" s="182">
        <f>IF('Crisis Indicator Data'!R89="x","x",('Crisis Indicator Data'!R89/1000000))</f>
        <v>0.85599999999999998</v>
      </c>
      <c r="H92" s="182">
        <f>IF('Crisis Indicator Data'!S89="x","x",('Crisis Indicator Data'!S89/1000000))</f>
        <v>0.23400000000000001</v>
      </c>
      <c r="I92" s="182">
        <f>IF('Crisis Indicator Data'!T89="x","x",('Crisis Indicator Data'!T89/1000000))</f>
        <v>6.0000000000000001E-3</v>
      </c>
      <c r="J92" s="182">
        <f>IF('Crisis Indicator Data'!U89="x","x",('Crisis Indicator Data'!U89/1000000))</f>
        <v>0</v>
      </c>
      <c r="K92" s="168">
        <f t="shared" si="6"/>
        <v>2.2999999999999998</v>
      </c>
      <c r="L92" s="165">
        <f>IF(F92="x","x",(F92*1000000/VLOOKUP($C92,'Crisis Indicator Data'!$C$3:$H$198,5,FALSE)))</f>
        <v>0.5779745860608394</v>
      </c>
      <c r="M92" s="165">
        <f>IF(G92="x","x",(G92*1000000/VLOOKUP($C92,'Crisis Indicator Data'!$C$3:$H$198,5,FALSE)))</f>
        <v>0.32961108971890646</v>
      </c>
      <c r="N92" s="165">
        <f>IF(H92="x","x",(H92*1000000/VLOOKUP($C92,'Crisis Indicator Data'!$C$3:$H$198,5,FALSE)))</f>
        <v>9.0103966114747788E-2</v>
      </c>
      <c r="O92" s="165">
        <f>IF(I92="x","x",(I92*1000000/VLOOKUP($C92,'Crisis Indicator Data'!$C$3:$H$198,5,FALSE)))</f>
        <v>2.3103581055063534E-3</v>
      </c>
      <c r="P92" s="165">
        <f>IF(J92="x","x",(J92*1000000/VLOOKUP($C92,'Crisis Indicator Data'!$C$3:$H$198,5,FALSE)))</f>
        <v>0</v>
      </c>
      <c r="Q92" s="147">
        <f t="shared" si="7"/>
        <v>3</v>
      </c>
      <c r="R92" s="147">
        <f t="shared" si="8"/>
        <v>2.65</v>
      </c>
    </row>
    <row r="93" spans="1:18" x14ac:dyDescent="0.25">
      <c r="A93" s="172" t="str">
        <f>'Crisis Indicator Data'!A90</f>
        <v>Multiple crises in Niger</v>
      </c>
      <c r="B93" s="173" t="str">
        <f>'Crisis Indicator Data'!B90</f>
        <v>Conflict,Displacement</v>
      </c>
      <c r="C93" s="173" t="str">
        <f>'Crisis Indicator Data'!C90</f>
        <v>NER001</v>
      </c>
      <c r="D93" s="173" t="str">
        <f>'Crisis Indicator Data'!D90</f>
        <v>Niger</v>
      </c>
      <c r="E93" s="173" t="str">
        <f>'Crisis Indicator Data'!E90</f>
        <v>NER</v>
      </c>
      <c r="F93" s="182">
        <f>IF('Crisis Indicator Data'!Q90="x","x",('Crisis Indicator Data'!Q90/1000000))</f>
        <v>9.3989999999999991</v>
      </c>
      <c r="G93" s="182">
        <f>IF('Crisis Indicator Data'!R90="x","x",('Crisis Indicator Data'!R90/1000000))</f>
        <v>0</v>
      </c>
      <c r="H93" s="182">
        <f>IF('Crisis Indicator Data'!S90="x","x",('Crisis Indicator Data'!S90/1000000))</f>
        <v>1.756</v>
      </c>
      <c r="I93" s="182">
        <f>IF('Crisis Indicator Data'!T90="x","x",('Crisis Indicator Data'!T90/1000000))</f>
        <v>1.385</v>
      </c>
      <c r="J93" s="182">
        <f>IF('Crisis Indicator Data'!U90="x","x",('Crisis Indicator Data'!U90/1000000))</f>
        <v>0</v>
      </c>
      <c r="K93" s="168">
        <f t="shared" si="6"/>
        <v>4.2</v>
      </c>
      <c r="L93" s="165">
        <f>IF(F93="x","x",(F93*1000000/VLOOKUP($C93,'Crisis Indicator Data'!$C$3:$H$198,5,FALSE)))</f>
        <v>0.74952153110047848</v>
      </c>
      <c r="M93" s="165">
        <f>IF(G93="x","x",(G93*1000000/VLOOKUP($C93,'Crisis Indicator Data'!$C$3:$H$198,5,FALSE)))</f>
        <v>0</v>
      </c>
      <c r="N93" s="165">
        <f>IF(H93="x","x",(H93*1000000/VLOOKUP($C93,'Crisis Indicator Data'!$C$3:$H$198,5,FALSE)))</f>
        <v>0.14003189792663476</v>
      </c>
      <c r="O93" s="165">
        <f>IF(I93="x","x",(I93*1000000/VLOOKUP($C93,'Crisis Indicator Data'!$C$3:$H$198,5,FALSE)))</f>
        <v>0.11044657097288677</v>
      </c>
      <c r="P93" s="165">
        <f>IF(J93="x","x",(J93*1000000/VLOOKUP($C93,'Crisis Indicator Data'!$C$3:$H$198,5,FALSE)))</f>
        <v>0</v>
      </c>
      <c r="Q93" s="147">
        <f t="shared" si="7"/>
        <v>4</v>
      </c>
      <c r="R93" s="147">
        <f t="shared" si="8"/>
        <v>4.0999999999999996</v>
      </c>
    </row>
    <row r="94" spans="1:18" x14ac:dyDescent="0.25">
      <c r="A94" s="172" t="str">
        <f>'Crisis Indicator Data'!A91</f>
        <v>Lake Chad basin crisis in Niger</v>
      </c>
      <c r="B94" s="173" t="str">
        <f>'Crisis Indicator Data'!B91</f>
        <v>Conflict</v>
      </c>
      <c r="C94" s="173" t="str">
        <f>'Crisis Indicator Data'!C91</f>
        <v>NER002</v>
      </c>
      <c r="D94" s="173" t="str">
        <f>'Crisis Indicator Data'!D91</f>
        <v>Niger</v>
      </c>
      <c r="E94" s="173" t="str">
        <f>'Crisis Indicator Data'!E91</f>
        <v>NER</v>
      </c>
      <c r="F94" s="182">
        <f>IF('Crisis Indicator Data'!Q91="x","x",('Crisis Indicator Data'!Q91/1000000))</f>
        <v>0.22</v>
      </c>
      <c r="G94" s="182">
        <f>IF('Crisis Indicator Data'!R91="x","x",('Crisis Indicator Data'!R91/1000000))</f>
        <v>0</v>
      </c>
      <c r="H94" s="182">
        <f>IF('Crisis Indicator Data'!S91="x","x",('Crisis Indicator Data'!S91/1000000))</f>
        <v>5.7000000000000002E-2</v>
      </c>
      <c r="I94" s="182">
        <f>IF('Crisis Indicator Data'!T91="x","x",('Crisis Indicator Data'!T91/1000000))</f>
        <v>0.51200000000000001</v>
      </c>
      <c r="J94" s="182">
        <f>IF('Crisis Indicator Data'!U91="x","x",('Crisis Indicator Data'!U91/1000000))</f>
        <v>0</v>
      </c>
      <c r="K94" s="168">
        <f t="shared" si="6"/>
        <v>2.9</v>
      </c>
      <c r="L94" s="165">
        <f>IF(F94="x","x",(F94*1000000/VLOOKUP($C94,'Crisis Indicator Data'!$C$3:$H$198,5,FALSE)))</f>
        <v>0.27918781725888325</v>
      </c>
      <c r="M94" s="165">
        <f>IF(G94="x","x",(G94*1000000/VLOOKUP($C94,'Crisis Indicator Data'!$C$3:$H$198,5,FALSE)))</f>
        <v>0</v>
      </c>
      <c r="N94" s="165">
        <f>IF(H94="x","x",(H94*1000000/VLOOKUP($C94,'Crisis Indicator Data'!$C$3:$H$198,5,FALSE)))</f>
        <v>7.2335025380710655E-2</v>
      </c>
      <c r="O94" s="165">
        <f>IF(I94="x","x",(I94*1000000/VLOOKUP($C94,'Crisis Indicator Data'!$C$3:$H$198,5,FALSE)))</f>
        <v>0.64974619289340096</v>
      </c>
      <c r="P94" s="165">
        <f>IF(J94="x","x",(J94*1000000/VLOOKUP($C94,'Crisis Indicator Data'!$C$3:$H$198,5,FALSE)))</f>
        <v>0</v>
      </c>
      <c r="Q94" s="147">
        <f t="shared" si="7"/>
        <v>4</v>
      </c>
      <c r="R94" s="147">
        <f t="shared" si="8"/>
        <v>3.45</v>
      </c>
    </row>
    <row r="95" spans="1:18" x14ac:dyDescent="0.25">
      <c r="A95" s="172" t="str">
        <f>'Crisis Indicator Data'!A92</f>
        <v>Mali/Burkina Faso conflict</v>
      </c>
      <c r="B95" s="173" t="str">
        <f>'Crisis Indicator Data'!B92</f>
        <v>Conflict</v>
      </c>
      <c r="C95" s="173" t="str">
        <f>'Crisis Indicator Data'!C92</f>
        <v>NER003</v>
      </c>
      <c r="D95" s="173" t="str">
        <f>'Crisis Indicator Data'!D92</f>
        <v>Niger</v>
      </c>
      <c r="E95" s="173" t="str">
        <f>'Crisis Indicator Data'!E92</f>
        <v>NER</v>
      </c>
      <c r="F95" s="182">
        <f>IF('Crisis Indicator Data'!Q92="x","x",('Crisis Indicator Data'!Q92/1000000))</f>
        <v>5.8010000000000002</v>
      </c>
      <c r="G95" s="182">
        <f>IF('Crisis Indicator Data'!R92="x","x",('Crisis Indicator Data'!R92/1000000))</f>
        <v>0</v>
      </c>
      <c r="H95" s="182">
        <f>IF('Crisis Indicator Data'!S92="x","x",('Crisis Indicator Data'!S92/1000000))</f>
        <v>0.876</v>
      </c>
      <c r="I95" s="182">
        <f>IF('Crisis Indicator Data'!T92="x","x",('Crisis Indicator Data'!T92/1000000))</f>
        <v>0.873</v>
      </c>
      <c r="J95" s="182">
        <f>IF('Crisis Indicator Data'!U92="x","x",('Crisis Indicator Data'!U92/1000000))</f>
        <v>0</v>
      </c>
      <c r="K95" s="168">
        <f t="shared" si="6"/>
        <v>3.7</v>
      </c>
      <c r="L95" s="165">
        <f>IF(F95="x","x",(F95*1000000/VLOOKUP($C95,'Crisis Indicator Data'!$C$3:$H$198,5,FALSE)))</f>
        <v>0.76834437086092711</v>
      </c>
      <c r="M95" s="165">
        <f>IF(G95="x","x",(G95*1000000/VLOOKUP($C95,'Crisis Indicator Data'!$C$3:$H$198,5,FALSE)))</f>
        <v>0</v>
      </c>
      <c r="N95" s="165">
        <f>IF(H95="x","x",(H95*1000000/VLOOKUP($C95,'Crisis Indicator Data'!$C$3:$H$198,5,FALSE)))</f>
        <v>0.11602649006622516</v>
      </c>
      <c r="O95" s="165">
        <f>IF(I95="x","x",(I95*1000000/VLOOKUP($C95,'Crisis Indicator Data'!$C$3:$H$198,5,FALSE)))</f>
        <v>0.11562913907284768</v>
      </c>
      <c r="P95" s="165">
        <f>IF(J95="x","x",(J95*1000000/VLOOKUP($C95,'Crisis Indicator Data'!$C$3:$H$198,5,FALSE)))</f>
        <v>0</v>
      </c>
      <c r="Q95" s="147">
        <f t="shared" si="7"/>
        <v>4</v>
      </c>
      <c r="R95" s="147">
        <f t="shared" si="8"/>
        <v>3.85</v>
      </c>
    </row>
    <row r="96" spans="1:18" x14ac:dyDescent="0.25">
      <c r="A96" s="172" t="str">
        <f>'Crisis Indicator Data'!A93</f>
        <v>Nigerian Refugees</v>
      </c>
      <c r="B96" s="173" t="str">
        <f>'Crisis Indicator Data'!B93</f>
        <v>Displacement</v>
      </c>
      <c r="C96" s="173" t="str">
        <f>'Crisis Indicator Data'!C93</f>
        <v>NER004</v>
      </c>
      <c r="D96" s="173" t="str">
        <f>'Crisis Indicator Data'!D93</f>
        <v>Niger</v>
      </c>
      <c r="E96" s="173" t="str">
        <f>'Crisis Indicator Data'!E93</f>
        <v>NER</v>
      </c>
      <c r="F96" s="182">
        <f>IF('Crisis Indicator Data'!Q93="x","x",('Crisis Indicator Data'!Q93/1000000))</f>
        <v>3.379</v>
      </c>
      <c r="G96" s="182">
        <f>IF('Crisis Indicator Data'!R93="x","x",('Crisis Indicator Data'!R93/1000000))</f>
        <v>0</v>
      </c>
      <c r="H96" s="182">
        <f>IF('Crisis Indicator Data'!S93="x","x",('Crisis Indicator Data'!S93/1000000))</f>
        <v>0.82299999999999995</v>
      </c>
      <c r="I96" s="182">
        <f>IF('Crisis Indicator Data'!T93="x","x",('Crisis Indicator Data'!T93/1000000))</f>
        <v>0</v>
      </c>
      <c r="J96" s="182">
        <f>IF('Crisis Indicator Data'!U93="x","x",('Crisis Indicator Data'!U93/1000000))</f>
        <v>0</v>
      </c>
      <c r="K96" s="168">
        <f t="shared" si="6"/>
        <v>3.2</v>
      </c>
      <c r="L96" s="165">
        <f>IF(F96="x","x",(F96*1000000/VLOOKUP($C96,'Crisis Indicator Data'!$C$3:$H$198,5,FALSE)))</f>
        <v>0.80414088529271777</v>
      </c>
      <c r="M96" s="165">
        <f>IF(G96="x","x",(G96*1000000/VLOOKUP($C96,'Crisis Indicator Data'!$C$3:$H$198,5,FALSE)))</f>
        <v>0</v>
      </c>
      <c r="N96" s="165">
        <f>IF(H96="x","x",(H96*1000000/VLOOKUP($C96,'Crisis Indicator Data'!$C$3:$H$198,5,FALSE)))</f>
        <v>0.19585911470728223</v>
      </c>
      <c r="O96" s="165">
        <f>IF(I96="x","x",(I96*1000000/VLOOKUP($C96,'Crisis Indicator Data'!$C$3:$H$198,5,FALSE)))</f>
        <v>0</v>
      </c>
      <c r="P96" s="165">
        <f>IF(J96="x","x",(J96*1000000/VLOOKUP($C96,'Crisis Indicator Data'!$C$3:$H$198,5,FALSE)))</f>
        <v>0</v>
      </c>
      <c r="Q96" s="147">
        <f t="shared" si="7"/>
        <v>3</v>
      </c>
      <c r="R96" s="147">
        <f t="shared" si="8"/>
        <v>3.1</v>
      </c>
    </row>
    <row r="97" spans="1:18" x14ac:dyDescent="0.25">
      <c r="A97" s="172" t="str">
        <f>'Crisis Indicator Data'!A94</f>
        <v>Complex crisis in Nigeria</v>
      </c>
      <c r="B97" s="173" t="str">
        <f>'Crisis Indicator Data'!B94</f>
        <v>Conflict,Displacement,Violence</v>
      </c>
      <c r="C97" s="173" t="str">
        <f>'Crisis Indicator Data'!C94</f>
        <v>NGA001</v>
      </c>
      <c r="D97" s="173" t="str">
        <f>'Crisis Indicator Data'!D94</f>
        <v>Nigeria</v>
      </c>
      <c r="E97" s="173" t="str">
        <f>'Crisis Indicator Data'!E94</f>
        <v>NGA</v>
      </c>
      <c r="F97" s="182">
        <f>IF('Crisis Indicator Data'!Q94="x","x",('Crisis Indicator Data'!Q94/1000000))</f>
        <v>175.60599999999999</v>
      </c>
      <c r="G97" s="182">
        <f>IF('Crisis Indicator Data'!R94="x","x",('Crisis Indicator Data'!R94/1000000))</f>
        <v>29.591999999999999</v>
      </c>
      <c r="H97" s="182">
        <f>IF('Crisis Indicator Data'!S94="x","x",('Crisis Indicator Data'!S94/1000000))</f>
        <v>15.471</v>
      </c>
      <c r="I97" s="182">
        <f>IF('Crisis Indicator Data'!T94="x","x",('Crisis Indicator Data'!T94/1000000))</f>
        <v>2.6309999999999998</v>
      </c>
      <c r="J97" s="182">
        <f>IF('Crisis Indicator Data'!U94="x","x",('Crisis Indicator Data'!U94/1000000))</f>
        <v>0.2</v>
      </c>
      <c r="K97" s="168">
        <f t="shared" si="6"/>
        <v>5</v>
      </c>
      <c r="L97" s="165">
        <f>IF(F97="x","x",(F97*1000000/VLOOKUP($C97,'Crisis Indicator Data'!$C$3:$H$198,5,FALSE)))</f>
        <v>0.78570917225950787</v>
      </c>
      <c r="M97" s="165">
        <f>IF(G97="x","x",(G97*1000000/VLOOKUP($C97,'Crisis Indicator Data'!$C$3:$H$198,5,FALSE)))</f>
        <v>0.13240268456375839</v>
      </c>
      <c r="N97" s="165">
        <f>IF(H97="x","x",(H97*1000000/VLOOKUP($C97,'Crisis Indicator Data'!$C$3:$H$198,5,FALSE)))</f>
        <v>6.9221476510067118E-2</v>
      </c>
      <c r="O97" s="165">
        <f>IF(I97="x","x",(I97*1000000/VLOOKUP($C97,'Crisis Indicator Data'!$C$3:$H$198,5,FALSE)))</f>
        <v>1.1771812080536913E-2</v>
      </c>
      <c r="P97" s="165">
        <f>IF(J97="x","x",(J97*1000000/VLOOKUP($C97,'Crisis Indicator Data'!$C$3:$H$198,5,FALSE)))</f>
        <v>8.9485458612975394E-4</v>
      </c>
      <c r="Q97" s="147">
        <f t="shared" si="7"/>
        <v>3</v>
      </c>
      <c r="R97" s="147">
        <f t="shared" si="8"/>
        <v>4</v>
      </c>
    </row>
    <row r="98" spans="1:18" x14ac:dyDescent="0.25">
      <c r="A98" s="172" t="str">
        <f>'Crisis Indicator Data'!A95</f>
        <v>Middle belt conflict</v>
      </c>
      <c r="B98" s="173" t="str">
        <f>'Crisis Indicator Data'!B95</f>
        <v>Violence</v>
      </c>
      <c r="C98" s="173" t="str">
        <f>'Crisis Indicator Data'!C95</f>
        <v>NGA003</v>
      </c>
      <c r="D98" s="173" t="str">
        <f>'Crisis Indicator Data'!D95</f>
        <v>Nigeria</v>
      </c>
      <c r="E98" s="173" t="str">
        <f>'Crisis Indicator Data'!E95</f>
        <v>NGA</v>
      </c>
      <c r="F98" s="182">
        <f>IF('Crisis Indicator Data'!Q95="x","x",('Crisis Indicator Data'!Q95/1000000))</f>
        <v>9.5549999999999997</v>
      </c>
      <c r="G98" s="182">
        <f>IF('Crisis Indicator Data'!R95="x","x",('Crisis Indicator Data'!R95/1000000))</f>
        <v>5.9770000000000003</v>
      </c>
      <c r="H98" s="182">
        <f>IF('Crisis Indicator Data'!S95="x","x",('Crisis Indicator Data'!S95/1000000))</f>
        <v>2.468</v>
      </c>
      <c r="I98" s="182">
        <f>IF('Crisis Indicator Data'!T95="x","x",('Crisis Indicator Data'!T95/1000000))</f>
        <v>0</v>
      </c>
      <c r="J98" s="182">
        <f>IF('Crisis Indicator Data'!U95="x","x",('Crisis Indicator Data'!U95/1000000))</f>
        <v>0</v>
      </c>
      <c r="K98" s="168">
        <f t="shared" si="6"/>
        <v>4</v>
      </c>
      <c r="L98" s="165">
        <f>IF(F98="x","x",(F98*1000000/VLOOKUP($C98,'Crisis Indicator Data'!$C$3:$H$198,5,FALSE)))</f>
        <v>0.53083333333333338</v>
      </c>
      <c r="M98" s="165">
        <f>IF(G98="x","x",(G98*1000000/VLOOKUP($C98,'Crisis Indicator Data'!$C$3:$H$198,5,FALSE)))</f>
        <v>0.33205555555555555</v>
      </c>
      <c r="N98" s="165">
        <f>IF(H98="x","x",(H98*1000000/VLOOKUP($C98,'Crisis Indicator Data'!$C$3:$H$198,5,FALSE)))</f>
        <v>0.1371111111111111</v>
      </c>
      <c r="O98" s="165">
        <f>IF(I98="x","x",(I98*1000000/VLOOKUP($C98,'Crisis Indicator Data'!$C$3:$H$198,5,FALSE)))</f>
        <v>0</v>
      </c>
      <c r="P98" s="165">
        <f>IF(J98="x","x",(J98*1000000/VLOOKUP($C98,'Crisis Indicator Data'!$C$3:$H$198,5,FALSE)))</f>
        <v>0</v>
      </c>
      <c r="Q98" s="147">
        <f t="shared" si="7"/>
        <v>3</v>
      </c>
      <c r="R98" s="147">
        <f t="shared" si="8"/>
        <v>3.5</v>
      </c>
    </row>
    <row r="99" spans="1:18" x14ac:dyDescent="0.25">
      <c r="A99" s="172" t="str">
        <f>'Crisis Indicator Data'!A96</f>
        <v>Lake Chad basin crisis in Nigeria</v>
      </c>
      <c r="B99" s="173" t="str">
        <f>'Crisis Indicator Data'!B96</f>
        <v>Conflict,Displacement</v>
      </c>
      <c r="C99" s="173" t="str">
        <f>'Crisis Indicator Data'!C96</f>
        <v>NGA004</v>
      </c>
      <c r="D99" s="173" t="str">
        <f>'Crisis Indicator Data'!D96</f>
        <v>Nigeria</v>
      </c>
      <c r="E99" s="173" t="str">
        <f>'Crisis Indicator Data'!E96</f>
        <v>NGA</v>
      </c>
      <c r="F99" s="182">
        <f>IF('Crisis Indicator Data'!Q96="x","x",('Crisis Indicator Data'!Q96/1000000))</f>
        <v>2</v>
      </c>
      <c r="G99" s="182">
        <f>IF('Crisis Indicator Data'!R96="x","x",('Crisis Indicator Data'!R96/1000000))</f>
        <v>5.8</v>
      </c>
      <c r="H99" s="182">
        <f>IF('Crisis Indicator Data'!S96="x","x",('Crisis Indicator Data'!S96/1000000))</f>
        <v>5.9</v>
      </c>
      <c r="I99" s="182">
        <f>IF('Crisis Indicator Data'!T96="x","x",('Crisis Indicator Data'!T96/1000000))</f>
        <v>2.2000000000000002</v>
      </c>
      <c r="J99" s="182">
        <f>IF('Crisis Indicator Data'!U96="x","x",('Crisis Indicator Data'!U96/1000000))</f>
        <v>0.2</v>
      </c>
      <c r="K99" s="168">
        <f t="shared" si="6"/>
        <v>4.9000000000000004</v>
      </c>
      <c r="L99" s="165">
        <f>IF(F99="x","x",(F99*1000000/VLOOKUP($C99,'Crisis Indicator Data'!$C$3:$H$198,5,FALSE)))</f>
        <v>0.12422360248447205</v>
      </c>
      <c r="M99" s="165">
        <f>IF(G99="x","x",(G99*1000000/VLOOKUP($C99,'Crisis Indicator Data'!$C$3:$H$198,5,FALSE)))</f>
        <v>0.36024844720496896</v>
      </c>
      <c r="N99" s="165">
        <f>IF(H99="x","x",(H99*1000000/VLOOKUP($C99,'Crisis Indicator Data'!$C$3:$H$198,5,FALSE)))</f>
        <v>0.36645962732919257</v>
      </c>
      <c r="O99" s="165">
        <f>IF(I99="x","x",(I99*1000000/VLOOKUP($C99,'Crisis Indicator Data'!$C$3:$H$198,5,FALSE)))</f>
        <v>0.13664596273291926</v>
      </c>
      <c r="P99" s="165">
        <f>IF(J99="x","x",(J99*1000000/VLOOKUP($C99,'Crisis Indicator Data'!$C$3:$H$198,5,FALSE)))</f>
        <v>1.2422360248447204E-2</v>
      </c>
      <c r="Q99" s="147">
        <f t="shared" si="7"/>
        <v>4</v>
      </c>
      <c r="R99" s="147">
        <f t="shared" si="8"/>
        <v>4.45</v>
      </c>
    </row>
    <row r="100" spans="1:18" x14ac:dyDescent="0.25">
      <c r="A100" s="172" t="str">
        <f>'Crisis Indicator Data'!A97</f>
        <v>Northwest Banditry</v>
      </c>
      <c r="B100" s="173" t="str">
        <f>'Crisis Indicator Data'!B97</f>
        <v>Violence,Displacement</v>
      </c>
      <c r="C100" s="173" t="str">
        <f>'Crisis Indicator Data'!C97</f>
        <v>NGA007</v>
      </c>
      <c r="D100" s="173" t="str">
        <f>'Crisis Indicator Data'!D97</f>
        <v>Nigeria</v>
      </c>
      <c r="E100" s="173" t="str">
        <f>'Crisis Indicator Data'!E97</f>
        <v>NGA</v>
      </c>
      <c r="F100" s="182">
        <f>IF('Crisis Indicator Data'!Q97="x","x",('Crisis Indicator Data'!Q97/1000000))</f>
        <v>19.507999999999999</v>
      </c>
      <c r="G100" s="182">
        <f>IF('Crisis Indicator Data'!R97="x","x",('Crisis Indicator Data'!R97/1000000))</f>
        <v>15.815</v>
      </c>
      <c r="H100" s="182">
        <f>IF('Crisis Indicator Data'!S97="x","x",('Crisis Indicator Data'!S97/1000000))</f>
        <v>6.9939999999999998</v>
      </c>
      <c r="I100" s="182">
        <f>IF('Crisis Indicator Data'!T97="x","x",('Crisis Indicator Data'!T97/1000000))</f>
        <v>0.43099999999999999</v>
      </c>
      <c r="J100" s="182">
        <f>IF('Crisis Indicator Data'!U97="x","x",('Crisis Indicator Data'!U97/1000000))</f>
        <v>0</v>
      </c>
      <c r="K100" s="168">
        <f t="shared" si="6"/>
        <v>4.8</v>
      </c>
      <c r="L100" s="165">
        <f>IF(F100="x","x",(F100*1000000/VLOOKUP($C100,'Crisis Indicator Data'!$C$3:$H$198,5,FALSE)))</f>
        <v>0.45634883503321794</v>
      </c>
      <c r="M100" s="165">
        <f>IF(G100="x","x",(G100*1000000/VLOOKUP($C100,'Crisis Indicator Data'!$C$3:$H$198,5,FALSE)))</f>
        <v>0.36995882848320388</v>
      </c>
      <c r="N100" s="165">
        <f>IF(H100="x","x",(H100*1000000/VLOOKUP($C100,'Crisis Indicator Data'!$C$3:$H$198,5,FALSE)))</f>
        <v>0.16360999344998597</v>
      </c>
      <c r="O100" s="165">
        <f>IF(I100="x","x",(I100*1000000/VLOOKUP($C100,'Crisis Indicator Data'!$C$3:$H$198,5,FALSE)))</f>
        <v>1.0082343033592215E-2</v>
      </c>
      <c r="P100" s="165">
        <f>IF(J100="x","x",(J100*1000000/VLOOKUP($C100,'Crisis Indicator Data'!$C$3:$H$198,5,FALSE)))</f>
        <v>0</v>
      </c>
      <c r="Q100" s="147">
        <f t="shared" si="7"/>
        <v>3</v>
      </c>
      <c r="R100" s="147">
        <f t="shared" si="8"/>
        <v>3.9</v>
      </c>
    </row>
    <row r="101" spans="1:18" x14ac:dyDescent="0.25">
      <c r="A101" s="172" t="str">
        <f>'Crisis Indicator Data'!A98</f>
        <v>Cameroonian Refugees in Nigeria</v>
      </c>
      <c r="B101" s="173" t="str">
        <f>'Crisis Indicator Data'!B98</f>
        <v>Displacement</v>
      </c>
      <c r="C101" s="173" t="str">
        <f>'Crisis Indicator Data'!C98</f>
        <v>NGA008</v>
      </c>
      <c r="D101" s="173" t="str">
        <f>'Crisis Indicator Data'!D98</f>
        <v>Nigeria</v>
      </c>
      <c r="E101" s="173" t="str">
        <f>'Crisis Indicator Data'!E98</f>
        <v>NGA</v>
      </c>
      <c r="F101" s="182">
        <f>IF('Crisis Indicator Data'!Q98="x","x",('Crisis Indicator Data'!Q98/1000000))</f>
        <v>12.565</v>
      </c>
      <c r="G101" s="182">
        <f>IF('Crisis Indicator Data'!R98="x","x",('Crisis Indicator Data'!R98/1000000))</f>
        <v>0</v>
      </c>
      <c r="H101" s="182">
        <f>IF('Crisis Indicator Data'!S98="x","x",('Crisis Indicator Data'!S98/1000000))</f>
        <v>0.11</v>
      </c>
      <c r="I101" s="182">
        <f>IF('Crisis Indicator Data'!T98="x","x",('Crisis Indicator Data'!T98/1000000))</f>
        <v>0</v>
      </c>
      <c r="J101" s="182">
        <f>IF('Crisis Indicator Data'!U98="x","x",('Crisis Indicator Data'!U98/1000000))</f>
        <v>0</v>
      </c>
      <c r="K101" s="168">
        <f t="shared" si="6"/>
        <v>1.7</v>
      </c>
      <c r="L101" s="165">
        <f>IF(F101="x","x",(F101*1000000/VLOOKUP($C101,'Crisis Indicator Data'!$C$3:$H$198,5,FALSE)))</f>
        <v>0.99132149901380673</v>
      </c>
      <c r="M101" s="165">
        <f>IF(G101="x","x",(G101*1000000/VLOOKUP($C101,'Crisis Indicator Data'!$C$3:$H$198,5,FALSE)))</f>
        <v>0</v>
      </c>
      <c r="N101" s="165">
        <f>IF(H101="x","x",(H101*1000000/VLOOKUP($C101,'Crisis Indicator Data'!$C$3:$H$198,5,FALSE)))</f>
        <v>8.6785009861932941E-3</v>
      </c>
      <c r="O101" s="165">
        <f>IF(I101="x","x",(I101*1000000/VLOOKUP($C101,'Crisis Indicator Data'!$C$3:$H$198,5,FALSE)))</f>
        <v>0</v>
      </c>
      <c r="P101" s="165">
        <f>IF(J101="x","x",(J101*1000000/VLOOKUP($C101,'Crisis Indicator Data'!$C$3:$H$198,5,FALSE)))</f>
        <v>0</v>
      </c>
      <c r="Q101" s="147">
        <f t="shared" si="7"/>
        <v>1</v>
      </c>
      <c r="R101" s="147">
        <f t="shared" si="8"/>
        <v>1.35</v>
      </c>
    </row>
    <row r="102" spans="1:18" x14ac:dyDescent="0.25">
      <c r="A102" s="172" t="str">
        <f>'Crisis Indicator Data'!A99</f>
        <v>Socioeconomic crisis in Nicaragua</v>
      </c>
      <c r="B102" s="173" t="str">
        <f>'Crisis Indicator Data'!B99</f>
        <v>Socio-political</v>
      </c>
      <c r="C102" s="173" t="str">
        <f>'Crisis Indicator Data'!C99</f>
        <v>NIC001</v>
      </c>
      <c r="D102" s="173" t="str">
        <f>'Crisis Indicator Data'!D99</f>
        <v>Nicaragua</v>
      </c>
      <c r="E102" s="173" t="str">
        <f>'Crisis Indicator Data'!E99</f>
        <v>NIC</v>
      </c>
      <c r="F102" s="182">
        <f>IF('Crisis Indicator Data'!Q99="x","x",('Crisis Indicator Data'!Q99/1000000))</f>
        <v>5.9509999999999996</v>
      </c>
      <c r="G102" s="182">
        <f>IF('Crisis Indicator Data'!R99="x","x",('Crisis Indicator Data'!R99/1000000))</f>
        <v>0.25</v>
      </c>
      <c r="H102" s="182" t="str">
        <f>IF('Crisis Indicator Data'!S99="x","x",('Crisis Indicator Data'!S99/1000000))</f>
        <v>x</v>
      </c>
      <c r="I102" s="182" t="str">
        <f>IF('Crisis Indicator Data'!T99="x","x",('Crisis Indicator Data'!T99/1000000))</f>
        <v>x</v>
      </c>
      <c r="J102" s="182" t="str">
        <f>IF('Crisis Indicator Data'!U99="x","x",('Crisis Indicator Data'!U99/1000000))</f>
        <v>x</v>
      </c>
      <c r="K102" s="168" t="str">
        <f t="shared" ref="K102:K133" si="9">IF(H102="x","x",IF(SUM(H102:J102)=0,0,IF(LOG(SUM(H102:J102)*1000000)&lt;$K$4,0,IF(LOG(SUM(H102:J102)*1000000)&gt;$K$3,5,ROUND(5-(K$3-LOG(SUM(H102:J102)*1000000))/(K$3-K$4)*5,1)))))</f>
        <v>x</v>
      </c>
      <c r="L102" s="165">
        <f>IF(F102="x","x",(F102*1000000/VLOOKUP($C102,'Crisis Indicator Data'!$C$3:$H$198,5,FALSE)))</f>
        <v>0.95968392194807284</v>
      </c>
      <c r="M102" s="165">
        <f>IF(G102="x","x",(G102*1000000/VLOOKUP($C102,'Crisis Indicator Data'!$C$3:$H$198,5,FALSE)))</f>
        <v>4.0316078051927107E-2</v>
      </c>
      <c r="N102" s="165" t="str">
        <f>IF(H102="x","x",(H102*1000000/VLOOKUP($C102,'Crisis Indicator Data'!$C$3:$H$198,5,FALSE)))</f>
        <v>x</v>
      </c>
      <c r="O102" s="165" t="str">
        <f>IF(I102="x","x",(I102*1000000/VLOOKUP($C102,'Crisis Indicator Data'!$C$3:$H$198,5,FALSE)))</f>
        <v>x</v>
      </c>
      <c r="P102" s="165" t="str">
        <f>IF(J102="x","x",(J102*1000000/VLOOKUP($C102,'Crisis Indicator Data'!$C$3:$H$198,5,FALSE)))</f>
        <v>x</v>
      </c>
      <c r="Q102" s="147" t="str">
        <f t="shared" ref="Q102:Q133" si="10">IF(N102="x","x",IF(OR(L102&gt;=$L$3,M102&gt;=$M$3,N102&gt;=$N$3,O102&gt;=$O$3,P102&gt;=$P$3), (IF(VALUE(SUBSTITUTE(P102, "x", "0.0"))&gt;=$P$3, 5, IF((VALUE(SUBSTITUTE(O102, "x", "0.0"))+VALUE(SUBSTITUTE(P102, "x", "0.0")))&gt;=$O$3,4,IF((VALUE(SUBSTITUTE(O102, "x", "0.0"))+VALUE(SUBSTITUTE(P102, "x", "0.0"))+N102)&gt;=$N$3,3,IF((VALUE(SUBSTITUTE(O102, "x", "0.0"))+VALUE(SUBSTITUTE(P102, "x", "0.0"))+N102+VALUE(SUBSTITUTE(M102, "x", "0.0")))&gt;=$M$3,2,1)))))))</f>
        <v>x</v>
      </c>
      <c r="R102" s="147" t="str">
        <f t="shared" ref="R102:R133" si="11">IF(Q102="x","x",(AVERAGE(K102,Q102)))</f>
        <v>x</v>
      </c>
    </row>
    <row r="103" spans="1:18" x14ac:dyDescent="0.25">
      <c r="A103" s="172" t="str">
        <f>'Crisis Indicator Data'!A100</f>
        <v>Complex crisis in Pakistan</v>
      </c>
      <c r="B103" s="173" t="str">
        <f>'Crisis Indicator Data'!B100</f>
        <v>Displacement,Conflict</v>
      </c>
      <c r="C103" s="173" t="str">
        <f>'Crisis Indicator Data'!C100</f>
        <v>PAK001</v>
      </c>
      <c r="D103" s="173" t="str">
        <f>'Crisis Indicator Data'!D100</f>
        <v>Pakistan</v>
      </c>
      <c r="E103" s="173" t="str">
        <f>'Crisis Indicator Data'!E100</f>
        <v>PAK</v>
      </c>
      <c r="F103" s="182">
        <f>IF('Crisis Indicator Data'!Q100="x","x",('Crisis Indicator Data'!Q100/1000000))</f>
        <v>187.15299999999999</v>
      </c>
      <c r="G103" s="182">
        <f>IF('Crisis Indicator Data'!R100="x","x",('Crisis Indicator Data'!R100/1000000))</f>
        <v>31.88</v>
      </c>
      <c r="H103" s="182">
        <f>IF('Crisis Indicator Data'!S100="x","x",('Crisis Indicator Data'!S100/1000000))</f>
        <v>18.503</v>
      </c>
      <c r="I103" s="182">
        <f>IF('Crisis Indicator Data'!T100="x","x",('Crisis Indicator Data'!T100/1000000))</f>
        <v>2.097</v>
      </c>
      <c r="J103" s="182">
        <f>IF('Crisis Indicator Data'!U100="x","x",('Crisis Indicator Data'!U100/1000000))</f>
        <v>0</v>
      </c>
      <c r="K103" s="168">
        <f t="shared" si="9"/>
        <v>5</v>
      </c>
      <c r="L103" s="165">
        <f>IF(F103="x","x",(F103*1000000/VLOOKUP($C103,'Crisis Indicator Data'!$C$3:$H$198,5,FALSE)))</f>
        <v>0.78099844345311376</v>
      </c>
      <c r="M103" s="165">
        <f>IF(G103="x","x",(G103*1000000/VLOOKUP($C103,'Crisis Indicator Data'!$C$3:$H$198,5,FALSE)))</f>
        <v>0.13303676872550943</v>
      </c>
      <c r="N103" s="165">
        <f>IF(H103="x","x",(H103*1000000/VLOOKUP($C103,'Crisis Indicator Data'!$C$3:$H$198,5,FALSE)))</f>
        <v>7.7213906264996884E-2</v>
      </c>
      <c r="O103" s="165">
        <f>IF(I103="x","x",(I103*1000000/VLOOKUP($C103,'Crisis Indicator Data'!$C$3:$H$198,5,FALSE)))</f>
        <v>8.750881556379965E-3</v>
      </c>
      <c r="P103" s="165">
        <f>IF(J103="x","x",(J103*1000000/VLOOKUP($C103,'Crisis Indicator Data'!$C$3:$H$198,5,FALSE)))</f>
        <v>0</v>
      </c>
      <c r="Q103" s="147">
        <f t="shared" si="10"/>
        <v>3</v>
      </c>
      <c r="R103" s="147">
        <f t="shared" si="11"/>
        <v>4</v>
      </c>
    </row>
    <row r="104" spans="1:18" x14ac:dyDescent="0.25">
      <c r="A104" s="172" t="str">
        <f>'Crisis Indicator Data'!A101</f>
        <v>Kashmir conflict in Pakistan</v>
      </c>
      <c r="B104" s="173" t="str">
        <f>'Crisis Indicator Data'!B101</f>
        <v>Conflict</v>
      </c>
      <c r="C104" s="173" t="str">
        <f>'Crisis Indicator Data'!C101</f>
        <v>PAK004</v>
      </c>
      <c r="D104" s="173" t="str">
        <f>'Crisis Indicator Data'!D101</f>
        <v>Pakistan</v>
      </c>
      <c r="E104" s="173" t="str">
        <f>'Crisis Indicator Data'!E101</f>
        <v>PAK</v>
      </c>
      <c r="F104" s="182">
        <f>IF('Crisis Indicator Data'!Q101="x","x",('Crisis Indicator Data'!Q101/1000000))</f>
        <v>4.3609999999999998</v>
      </c>
      <c r="G104" s="182" t="str">
        <f>IF('Crisis Indicator Data'!R101="x","x",('Crisis Indicator Data'!R101/1000000))</f>
        <v>x</v>
      </c>
      <c r="H104" s="182" t="str">
        <f>IF('Crisis Indicator Data'!S101="x","x",('Crisis Indicator Data'!S101/1000000))</f>
        <v>x</v>
      </c>
      <c r="I104" s="182" t="str">
        <f>IF('Crisis Indicator Data'!T101="x","x",('Crisis Indicator Data'!T101/1000000))</f>
        <v>x</v>
      </c>
      <c r="J104" s="182" t="str">
        <f>IF('Crisis Indicator Data'!U101="x","x",('Crisis Indicator Data'!U101/1000000))</f>
        <v>x</v>
      </c>
      <c r="K104" s="168" t="str">
        <f t="shared" si="9"/>
        <v>x</v>
      </c>
      <c r="L104" s="165">
        <f>IF(F104="x","x",(F104*1000000/VLOOKUP($C104,'Crisis Indicator Data'!$C$3:$H$198,5,FALSE)))</f>
        <v>1</v>
      </c>
      <c r="M104" s="165" t="str">
        <f>IF(G104="x","x",(G104*1000000/VLOOKUP($C104,'Crisis Indicator Data'!$C$3:$H$198,5,FALSE)))</f>
        <v>x</v>
      </c>
      <c r="N104" s="165" t="str">
        <f>IF(H104="x","x",(H104*1000000/VLOOKUP($C104,'Crisis Indicator Data'!$C$3:$H$198,5,FALSE)))</f>
        <v>x</v>
      </c>
      <c r="O104" s="165" t="str">
        <f>IF(I104="x","x",(I104*1000000/VLOOKUP($C104,'Crisis Indicator Data'!$C$3:$H$198,5,FALSE)))</f>
        <v>x</v>
      </c>
      <c r="P104" s="165" t="str">
        <f>IF(J104="x","x",(J104*1000000/VLOOKUP($C104,'Crisis Indicator Data'!$C$3:$H$198,5,FALSE)))</f>
        <v>x</v>
      </c>
      <c r="Q104" s="147" t="str">
        <f t="shared" si="10"/>
        <v>x</v>
      </c>
      <c r="R104" s="147" t="str">
        <f t="shared" si="11"/>
        <v>x</v>
      </c>
    </row>
    <row r="105" spans="1:18" x14ac:dyDescent="0.25">
      <c r="A105" s="172" t="str">
        <f>'Crisis Indicator Data'!A102</f>
        <v xml:space="preserve">Floods in Pakistan </v>
      </c>
      <c r="B105" s="173" t="str">
        <f>'Crisis Indicator Data'!B102</f>
        <v>Other seasonal event</v>
      </c>
      <c r="C105" s="173" t="str">
        <f>'Crisis Indicator Data'!C102</f>
        <v>PAK005</v>
      </c>
      <c r="D105" s="173" t="str">
        <f>'Crisis Indicator Data'!D102</f>
        <v>Pakistan</v>
      </c>
      <c r="E105" s="173" t="str">
        <f>'Crisis Indicator Data'!E102</f>
        <v>PAK</v>
      </c>
      <c r="F105" s="182">
        <f>IF('Crisis Indicator Data'!Q102="x","x",('Crisis Indicator Data'!Q102/1000000))</f>
        <v>0</v>
      </c>
      <c r="G105" s="182">
        <f>IF('Crisis Indicator Data'!R102="x","x",('Crisis Indicator Data'!R102/1000000))</f>
        <v>12.4</v>
      </c>
      <c r="H105" s="182">
        <f>IF('Crisis Indicator Data'!S102="x","x",('Crisis Indicator Data'!S102/1000000))</f>
        <v>20.57</v>
      </c>
      <c r="I105" s="182">
        <f>IF('Crisis Indicator Data'!T102="x","x",('Crisis Indicator Data'!T102/1000000))</f>
        <v>0.03</v>
      </c>
      <c r="J105" s="182">
        <f>IF('Crisis Indicator Data'!U102="x","x",('Crisis Indicator Data'!U102/1000000))</f>
        <v>0</v>
      </c>
      <c r="K105" s="168">
        <f t="shared" si="9"/>
        <v>5</v>
      </c>
      <c r="L105" s="165">
        <f>IF(F105="x","x",(F105*1000000/VLOOKUP($C105,'Crisis Indicator Data'!$C$3:$H$198,5,FALSE)))</f>
        <v>0</v>
      </c>
      <c r="M105" s="165">
        <f>IF(G105="x","x",(G105*1000000/VLOOKUP($C105,'Crisis Indicator Data'!$C$3:$H$198,5,FALSE)))</f>
        <v>0.37575757575757573</v>
      </c>
      <c r="N105" s="165">
        <f>IF(H105="x","x",(H105*1000000/VLOOKUP($C105,'Crisis Indicator Data'!$C$3:$H$198,5,FALSE)))</f>
        <v>0.62333333333333329</v>
      </c>
      <c r="O105" s="165">
        <f>IF(I105="x","x",(I105*1000000/VLOOKUP($C105,'Crisis Indicator Data'!$C$3:$H$198,5,FALSE)))</f>
        <v>9.0909090909090909E-4</v>
      </c>
      <c r="P105" s="165">
        <f>IF(J105="x","x",(J105*1000000/VLOOKUP($C105,'Crisis Indicator Data'!$C$3:$H$198,5,FALSE)))</f>
        <v>0</v>
      </c>
      <c r="Q105" s="147">
        <f t="shared" si="10"/>
        <v>3</v>
      </c>
      <c r="R105" s="147">
        <f t="shared" si="11"/>
        <v>4</v>
      </c>
    </row>
    <row r="106" spans="1:18" x14ac:dyDescent="0.25">
      <c r="A106" s="172" t="str">
        <f>'Crisis Indicator Data'!A103</f>
        <v>Venezuela displacement in Panama</v>
      </c>
      <c r="B106" s="173" t="str">
        <f>'Crisis Indicator Data'!B103</f>
        <v>Displacement</v>
      </c>
      <c r="C106" s="173" t="str">
        <f>'Crisis Indicator Data'!C103</f>
        <v>PAN002</v>
      </c>
      <c r="D106" s="173" t="str">
        <f>'Crisis Indicator Data'!D103</f>
        <v>Panama</v>
      </c>
      <c r="E106" s="173" t="str">
        <f>'Crisis Indicator Data'!E103</f>
        <v>PAN</v>
      </c>
      <c r="F106" s="182">
        <f>IF('Crisis Indicator Data'!Q103="x","x",('Crisis Indicator Data'!Q103/1000000))</f>
        <v>7.4999999999999997E-2</v>
      </c>
      <c r="G106" s="182">
        <f>IF('Crisis Indicator Data'!R103="x","x",('Crisis Indicator Data'!R103/1000000))</f>
        <v>0</v>
      </c>
      <c r="H106" s="182">
        <f>IF('Crisis Indicator Data'!S103="x","x",('Crisis Indicator Data'!S103/1000000))</f>
        <v>7.2999999999999995E-2</v>
      </c>
      <c r="I106" s="182">
        <f>IF('Crisis Indicator Data'!T103="x","x",('Crisis Indicator Data'!T103/1000000))</f>
        <v>0</v>
      </c>
      <c r="J106" s="182">
        <f>IF('Crisis Indicator Data'!U103="x","x",('Crisis Indicator Data'!U103/1000000))</f>
        <v>0</v>
      </c>
      <c r="K106" s="168">
        <f t="shared" si="9"/>
        <v>1.4</v>
      </c>
      <c r="L106" s="165">
        <f>IF(F106="x","x",(F106*1000000/VLOOKUP($C106,'Crisis Indicator Data'!$C$3:$H$198,5,FALSE)))</f>
        <v>0.5067567567567568</v>
      </c>
      <c r="M106" s="165">
        <f>IF(G106="x","x",(G106*1000000/VLOOKUP($C106,'Crisis Indicator Data'!$C$3:$H$198,5,FALSE)))</f>
        <v>0</v>
      </c>
      <c r="N106" s="165">
        <f>IF(H106="x","x",(H106*1000000/VLOOKUP($C106,'Crisis Indicator Data'!$C$3:$H$198,5,FALSE)))</f>
        <v>0.49324324324324326</v>
      </c>
      <c r="O106" s="165">
        <f>IF(I106="x","x",(I106*1000000/VLOOKUP($C106,'Crisis Indicator Data'!$C$3:$H$198,5,FALSE)))</f>
        <v>0</v>
      </c>
      <c r="P106" s="165">
        <f>IF(J106="x","x",(J106*1000000/VLOOKUP($C106,'Crisis Indicator Data'!$C$3:$H$198,5,FALSE)))</f>
        <v>0</v>
      </c>
      <c r="Q106" s="147">
        <f t="shared" si="10"/>
        <v>3</v>
      </c>
      <c r="R106" s="147">
        <f t="shared" si="11"/>
        <v>2.2000000000000002</v>
      </c>
    </row>
    <row r="107" spans="1:18" x14ac:dyDescent="0.25">
      <c r="A107" s="172" t="str">
        <f>'Crisis Indicator Data'!A104</f>
        <v>Venezuela displacement in Peru</v>
      </c>
      <c r="B107" s="173" t="str">
        <f>'Crisis Indicator Data'!B104</f>
        <v>Displacement</v>
      </c>
      <c r="C107" s="173" t="str">
        <f>'Crisis Indicator Data'!C104</f>
        <v>PER002</v>
      </c>
      <c r="D107" s="173" t="str">
        <f>'Crisis Indicator Data'!D104</f>
        <v>Peru</v>
      </c>
      <c r="E107" s="173" t="str">
        <f>'Crisis Indicator Data'!E104</f>
        <v>PER</v>
      </c>
      <c r="F107" s="182">
        <f>IF('Crisis Indicator Data'!Q104="x","x",('Crisis Indicator Data'!Q104/1000000))</f>
        <v>19.428999999999998</v>
      </c>
      <c r="G107" s="182">
        <f>IF('Crisis Indicator Data'!R104="x","x",('Crisis Indicator Data'!R104/1000000))</f>
        <v>13.571</v>
      </c>
      <c r="H107" s="182">
        <f>IF('Crisis Indicator Data'!S104="x","x",('Crisis Indicator Data'!S104/1000000))</f>
        <v>1.05</v>
      </c>
      <c r="I107" s="182">
        <f>IF('Crisis Indicator Data'!T104="x","x",('Crisis Indicator Data'!T104/1000000))</f>
        <v>0</v>
      </c>
      <c r="J107" s="182">
        <f>IF('Crisis Indicator Data'!U104="x","x",('Crisis Indicator Data'!U104/1000000))</f>
        <v>0</v>
      </c>
      <c r="K107" s="168">
        <f t="shared" si="9"/>
        <v>3.4</v>
      </c>
      <c r="L107" s="165">
        <f>IF(F107="x","x",(F107*1000000/VLOOKUP($C107,'Crisis Indicator Data'!$C$3:$H$198,5,FALSE)))</f>
        <v>0.57060205580029366</v>
      </c>
      <c r="M107" s="165">
        <f>IF(G107="x","x",(G107*1000000/VLOOKUP($C107,'Crisis Indicator Data'!$C$3:$H$198,5,FALSE)))</f>
        <v>0.39856093979441998</v>
      </c>
      <c r="N107" s="165">
        <f>IF(H107="x","x",(H107*1000000/VLOOKUP($C107,'Crisis Indicator Data'!$C$3:$H$198,5,FALSE)))</f>
        <v>3.0837004405286344E-2</v>
      </c>
      <c r="O107" s="165">
        <f>IF(I107="x","x",(I107*1000000/VLOOKUP($C107,'Crisis Indicator Data'!$C$3:$H$198,5,FALSE)))</f>
        <v>0</v>
      </c>
      <c r="P107" s="165">
        <f>IF(J107="x","x",(J107*1000000/VLOOKUP($C107,'Crisis Indicator Data'!$C$3:$H$198,5,FALSE)))</f>
        <v>0</v>
      </c>
      <c r="Q107" s="147">
        <f t="shared" si="10"/>
        <v>2</v>
      </c>
      <c r="R107" s="147">
        <f t="shared" si="11"/>
        <v>2.7</v>
      </c>
    </row>
    <row r="108" spans="1:18" x14ac:dyDescent="0.25">
      <c r="A108" s="172" t="str">
        <f>'Crisis Indicator Data'!A105</f>
        <v>Multiple crises in the Philippines</v>
      </c>
      <c r="B108" s="173" t="str">
        <f>'Crisis Indicator Data'!B105</f>
        <v>Conflict,Cyclone,Violence,Floods,Other seasonal event</v>
      </c>
      <c r="C108" s="173" t="str">
        <f>'Crisis Indicator Data'!C105</f>
        <v>PHL001</v>
      </c>
      <c r="D108" s="173" t="str">
        <f>'Crisis Indicator Data'!D105</f>
        <v>Philippines</v>
      </c>
      <c r="E108" s="173" t="str">
        <f>'Crisis Indicator Data'!E105</f>
        <v>PHL</v>
      </c>
      <c r="F108" s="182">
        <f>IF('Crisis Indicator Data'!Q105="x","x",('Crisis Indicator Data'!Q105/1000000))</f>
        <v>102.6</v>
      </c>
      <c r="G108" s="182">
        <f>IF('Crisis Indicator Data'!R105="x","x",('Crisis Indicator Data'!R105/1000000))</f>
        <v>6.3220000000000001</v>
      </c>
      <c r="H108" s="182">
        <f>IF('Crisis Indicator Data'!S105="x","x",('Crisis Indicator Data'!S105/1000000))</f>
        <v>0.111</v>
      </c>
      <c r="I108" s="182">
        <f>IF('Crisis Indicator Data'!T105="x","x",('Crisis Indicator Data'!T105/1000000))</f>
        <v>0</v>
      </c>
      <c r="J108" s="182">
        <f>IF('Crisis Indicator Data'!U105="x","x",('Crisis Indicator Data'!U105/1000000))</f>
        <v>0</v>
      </c>
      <c r="K108" s="168">
        <f t="shared" si="9"/>
        <v>1.7</v>
      </c>
      <c r="L108" s="165">
        <f>IF(F108="x","x",(F108*1000000/VLOOKUP($C108,'Crisis Indicator Data'!$C$3:$H$198,5,FALSE)))</f>
        <v>0.94099951390863312</v>
      </c>
      <c r="M108" s="165">
        <f>IF(G108="x","x",(G108*1000000/VLOOKUP($C108,'Crisis Indicator Data'!$C$3:$H$198,5,FALSE)))</f>
        <v>5.7982445681582638E-2</v>
      </c>
      <c r="N108" s="165">
        <f>IF(H108="x","x",(H108*1000000/VLOOKUP($C108,'Crisis Indicator Data'!$C$3:$H$198,5,FALSE)))</f>
        <v>1.0180404097841938E-3</v>
      </c>
      <c r="O108" s="165">
        <f>IF(I108="x","x",(I108*1000000/VLOOKUP($C108,'Crisis Indicator Data'!$C$3:$H$198,5,FALSE)))</f>
        <v>0</v>
      </c>
      <c r="P108" s="165">
        <f>IF(J108="x","x",(J108*1000000/VLOOKUP($C108,'Crisis Indicator Data'!$C$3:$H$198,5,FALSE)))</f>
        <v>0</v>
      </c>
      <c r="Q108" s="147">
        <f t="shared" si="10"/>
        <v>2</v>
      </c>
      <c r="R108" s="147">
        <f t="shared" si="11"/>
        <v>1.85</v>
      </c>
    </row>
    <row r="109" spans="1:18" x14ac:dyDescent="0.25">
      <c r="A109" s="172" t="str">
        <f>'Crisis Indicator Data'!A106</f>
        <v>Mindanao conflict</v>
      </c>
      <c r="B109" s="173" t="str">
        <f>'Crisis Indicator Data'!B106</f>
        <v>Conflict,Violence</v>
      </c>
      <c r="C109" s="173" t="str">
        <f>'Crisis Indicator Data'!C106</f>
        <v>PHL003</v>
      </c>
      <c r="D109" s="173" t="str">
        <f>'Crisis Indicator Data'!D106</f>
        <v>Philippines</v>
      </c>
      <c r="E109" s="173" t="str">
        <f>'Crisis Indicator Data'!E106</f>
        <v>PHL</v>
      </c>
      <c r="F109" s="182">
        <f>IF('Crisis Indicator Data'!Q106="x","x",('Crisis Indicator Data'!Q106/1000000))</f>
        <v>26.146000000000001</v>
      </c>
      <c r="G109" s="182">
        <f>IF('Crisis Indicator Data'!R106="x","x",('Crisis Indicator Data'!R106/1000000))</f>
        <v>0</v>
      </c>
      <c r="H109" s="182">
        <f>IF('Crisis Indicator Data'!S106="x","x",('Crisis Indicator Data'!S106/1000000))</f>
        <v>0.106</v>
      </c>
      <c r="I109" s="182">
        <f>IF('Crisis Indicator Data'!T106="x","x",('Crisis Indicator Data'!T106/1000000))</f>
        <v>0</v>
      </c>
      <c r="J109" s="182">
        <f>IF('Crisis Indicator Data'!U106="x","x",('Crisis Indicator Data'!U106/1000000))</f>
        <v>0</v>
      </c>
      <c r="K109" s="168">
        <f t="shared" si="9"/>
        <v>1.7</v>
      </c>
      <c r="L109" s="165">
        <f>IF(F109="x","x",(F109*1000000/VLOOKUP($C109,'Crisis Indicator Data'!$C$3:$H$198,5,FALSE)))</f>
        <v>0.99596221240286453</v>
      </c>
      <c r="M109" s="165">
        <f>IF(G109="x","x",(G109*1000000/VLOOKUP($C109,'Crisis Indicator Data'!$C$3:$H$198,5,FALSE)))</f>
        <v>0</v>
      </c>
      <c r="N109" s="165">
        <f>IF(H109="x","x",(H109*1000000/VLOOKUP($C109,'Crisis Indicator Data'!$C$3:$H$198,5,FALSE)))</f>
        <v>4.0377875971354567E-3</v>
      </c>
      <c r="O109" s="165">
        <f>IF(I109="x","x",(I109*1000000/VLOOKUP($C109,'Crisis Indicator Data'!$C$3:$H$198,5,FALSE)))</f>
        <v>0</v>
      </c>
      <c r="P109" s="165">
        <f>IF(J109="x","x",(J109*1000000/VLOOKUP($C109,'Crisis Indicator Data'!$C$3:$H$198,5,FALSE)))</f>
        <v>0</v>
      </c>
      <c r="Q109" s="147">
        <f t="shared" si="10"/>
        <v>1</v>
      </c>
      <c r="R109" s="147">
        <f t="shared" si="11"/>
        <v>1.35</v>
      </c>
    </row>
    <row r="110" spans="1:18" x14ac:dyDescent="0.25">
      <c r="A110" s="172" t="str">
        <f>'Crisis Indicator Data'!A107</f>
        <v>Typhoon Nalgae</v>
      </c>
      <c r="B110" s="173" t="str">
        <f>'Crisis Indicator Data'!B107</f>
        <v>Cyclone</v>
      </c>
      <c r="C110" s="173" t="str">
        <f>'Crisis Indicator Data'!C107</f>
        <v>PHL012</v>
      </c>
      <c r="D110" s="173" t="str">
        <f>'Crisis Indicator Data'!D107</f>
        <v>Philippines</v>
      </c>
      <c r="E110" s="173" t="str">
        <f>'Crisis Indicator Data'!E107</f>
        <v>PHL</v>
      </c>
      <c r="F110" s="182">
        <f>IF('Crisis Indicator Data'!Q107="x","x",('Crisis Indicator Data'!Q107/1000000))</f>
        <v>89.635000000000005</v>
      </c>
      <c r="G110" s="182">
        <f>IF('Crisis Indicator Data'!R107="x","x",('Crisis Indicator Data'!R107/1000000))</f>
        <v>6.3220000000000001</v>
      </c>
      <c r="H110" s="182">
        <f>IF('Crisis Indicator Data'!S107="x","x",('Crisis Indicator Data'!S107/1000000))</f>
        <v>5.0000000000000001E-3</v>
      </c>
      <c r="I110" s="182">
        <f>IF('Crisis Indicator Data'!T107="x","x",('Crisis Indicator Data'!T107/1000000))</f>
        <v>0</v>
      </c>
      <c r="J110" s="182">
        <f>IF('Crisis Indicator Data'!U107="x","x",('Crisis Indicator Data'!U107/1000000))</f>
        <v>0</v>
      </c>
      <c r="K110" s="168">
        <f t="shared" si="9"/>
        <v>0</v>
      </c>
      <c r="L110" s="165">
        <f>IF(F110="x","x",(F110*1000000/VLOOKUP($C110,'Crisis Indicator Data'!$C$3:$H$198,5,FALSE)))</f>
        <v>0.93406765177882911</v>
      </c>
      <c r="M110" s="165">
        <f>IF(G110="x","x",(G110*1000000/VLOOKUP($C110,'Crisis Indicator Data'!$C$3:$H$198,5,FALSE)))</f>
        <v>6.5880244263354246E-2</v>
      </c>
      <c r="N110" s="165">
        <f>IF(H110="x","x",(H110*1000000/VLOOKUP($C110,'Crisis Indicator Data'!$C$3:$H$198,5,FALSE)))</f>
        <v>5.2103957816635751E-5</v>
      </c>
      <c r="O110" s="165">
        <f>IF(I110="x","x",(I110*1000000/VLOOKUP($C110,'Crisis Indicator Data'!$C$3:$H$198,5,FALSE)))</f>
        <v>0</v>
      </c>
      <c r="P110" s="165">
        <f>IF(J110="x","x",(J110*1000000/VLOOKUP($C110,'Crisis Indicator Data'!$C$3:$H$198,5,FALSE)))</f>
        <v>0</v>
      </c>
      <c r="Q110" s="147">
        <f t="shared" si="10"/>
        <v>2</v>
      </c>
      <c r="R110" s="147">
        <f t="shared" si="11"/>
        <v>1</v>
      </c>
    </row>
    <row r="111" spans="1:18" x14ac:dyDescent="0.25">
      <c r="A111" s="172" t="str">
        <f>'Crisis Indicator Data'!A108</f>
        <v>Highlands Violence</v>
      </c>
      <c r="B111" s="173" t="str">
        <f>'Crisis Indicator Data'!B108</f>
        <v>Earthquake</v>
      </c>
      <c r="C111" s="173" t="str">
        <f>'Crisis Indicator Data'!C108</f>
        <v>PNG003</v>
      </c>
      <c r="D111" s="173" t="str">
        <f>'Crisis Indicator Data'!D108</f>
        <v>Papua New Guinea</v>
      </c>
      <c r="E111" s="173" t="str">
        <f>'Crisis Indicator Data'!E108</f>
        <v>PNG</v>
      </c>
      <c r="F111" s="182">
        <f>IF('Crisis Indicator Data'!Q108="x","x",('Crisis Indicator Data'!Q108/1000000))</f>
        <v>2.59</v>
      </c>
      <c r="G111" s="182">
        <f>IF('Crisis Indicator Data'!R108="x","x",('Crisis Indicator Data'!R108/1000000))</f>
        <v>0</v>
      </c>
      <c r="H111" s="182">
        <f>IF('Crisis Indicator Data'!S108="x","x",('Crisis Indicator Data'!S108/1000000))</f>
        <v>0.23300000000000001</v>
      </c>
      <c r="I111" s="182">
        <f>IF('Crisis Indicator Data'!T108="x","x",('Crisis Indicator Data'!T108/1000000))</f>
        <v>3.2000000000000001E-2</v>
      </c>
      <c r="J111" s="182">
        <f>IF('Crisis Indicator Data'!U108="x","x",('Crisis Indicator Data'!U108/1000000))</f>
        <v>0</v>
      </c>
      <c r="K111" s="168">
        <f t="shared" si="9"/>
        <v>2.4</v>
      </c>
      <c r="L111" s="165">
        <f>IF(F111="x","x",(F111*1000000/VLOOKUP($C111,'Crisis Indicator Data'!$C$3:$H$198,5,FALSE)))</f>
        <v>0.90718038528896672</v>
      </c>
      <c r="M111" s="165">
        <f>IF(G111="x","x",(G111*1000000/VLOOKUP($C111,'Crisis Indicator Data'!$C$3:$H$198,5,FALSE)))</f>
        <v>0</v>
      </c>
      <c r="N111" s="165">
        <f>IF(H111="x","x",(H111*1000000/VLOOKUP($C111,'Crisis Indicator Data'!$C$3:$H$198,5,FALSE)))</f>
        <v>8.1611208406304731E-2</v>
      </c>
      <c r="O111" s="165">
        <f>IF(I111="x","x",(I111*1000000/VLOOKUP($C111,'Crisis Indicator Data'!$C$3:$H$198,5,FALSE)))</f>
        <v>1.1208406304728547E-2</v>
      </c>
      <c r="P111" s="165">
        <f>IF(J111="x","x",(J111*1000000/VLOOKUP($C111,'Crisis Indicator Data'!$C$3:$H$198,5,FALSE)))</f>
        <v>0</v>
      </c>
      <c r="Q111" s="147">
        <f t="shared" si="10"/>
        <v>3</v>
      </c>
      <c r="R111" s="147">
        <f t="shared" si="11"/>
        <v>2.7</v>
      </c>
    </row>
    <row r="112" spans="1:18" x14ac:dyDescent="0.25">
      <c r="A112" s="172" t="str">
        <f>'Crisis Indicator Data'!A109</f>
        <v>Displacement from Ukraine conflict in Poland</v>
      </c>
      <c r="B112" s="173" t="str">
        <f>'Crisis Indicator Data'!B109</f>
        <v>Displacement,Conflict</v>
      </c>
      <c r="C112" s="173" t="str">
        <f>'Crisis Indicator Data'!C109</f>
        <v>POL002</v>
      </c>
      <c r="D112" s="173" t="str">
        <f>'Crisis Indicator Data'!D109</f>
        <v>Poland</v>
      </c>
      <c r="E112" s="173" t="str">
        <f>'Crisis Indicator Data'!E109</f>
        <v>POL</v>
      </c>
      <c r="F112" s="182">
        <f>IF('Crisis Indicator Data'!Q109="x","x",('Crisis Indicator Data'!Q109/1000000))</f>
        <v>0.36</v>
      </c>
      <c r="G112" s="182">
        <f>IF('Crisis Indicator Data'!R109="x","x",('Crisis Indicator Data'!R109/1000000))</f>
        <v>0</v>
      </c>
      <c r="H112" s="182">
        <f>IF('Crisis Indicator Data'!S109="x","x",('Crisis Indicator Data'!S109/1000000))</f>
        <v>1</v>
      </c>
      <c r="I112" s="182">
        <f>IF('Crisis Indicator Data'!T109="x","x",('Crisis Indicator Data'!T109/1000000))</f>
        <v>0</v>
      </c>
      <c r="J112" s="182">
        <f>IF('Crisis Indicator Data'!U109="x","x",('Crisis Indicator Data'!U109/1000000))</f>
        <v>0</v>
      </c>
      <c r="K112" s="168">
        <f t="shared" si="9"/>
        <v>3.3</v>
      </c>
      <c r="L112" s="165">
        <f>IF(F112="x","x",(F112*1000000/VLOOKUP($C112,'Crisis Indicator Data'!$C$3:$H$198,5,FALSE)))</f>
        <v>0.26470588235294118</v>
      </c>
      <c r="M112" s="165">
        <f>IF(G112="x","x",(G112*1000000/VLOOKUP($C112,'Crisis Indicator Data'!$C$3:$H$198,5,FALSE)))</f>
        <v>0</v>
      </c>
      <c r="N112" s="165">
        <f>IF(H112="x","x",(H112*1000000/VLOOKUP($C112,'Crisis Indicator Data'!$C$3:$H$198,5,FALSE)))</f>
        <v>0.73529411764705888</v>
      </c>
      <c r="O112" s="165">
        <f>IF(I112="x","x",(I112*1000000/VLOOKUP($C112,'Crisis Indicator Data'!$C$3:$H$198,5,FALSE)))</f>
        <v>0</v>
      </c>
      <c r="P112" s="165">
        <f>IF(J112="x","x",(J112*1000000/VLOOKUP($C112,'Crisis Indicator Data'!$C$3:$H$198,5,FALSE)))</f>
        <v>0</v>
      </c>
      <c r="Q112" s="147">
        <f t="shared" si="10"/>
        <v>3</v>
      </c>
      <c r="R112" s="147">
        <f t="shared" si="11"/>
        <v>3.15</v>
      </c>
    </row>
    <row r="113" spans="1:18" x14ac:dyDescent="0.25">
      <c r="A113" s="172" t="str">
        <f>'Crisis Indicator Data'!A110</f>
        <v>Complex crisis in DPRK</v>
      </c>
      <c r="B113" s="173" t="str">
        <f>'Crisis Indicator Data'!B110</f>
        <v>Socio-political,Floods,Other seasonal event,Food Security</v>
      </c>
      <c r="C113" s="173" t="str">
        <f>'Crisis Indicator Data'!C110</f>
        <v>PRK001</v>
      </c>
      <c r="D113" s="173" t="str">
        <f>'Crisis Indicator Data'!D110</f>
        <v>DPRK</v>
      </c>
      <c r="E113" s="173" t="str">
        <f>'Crisis Indicator Data'!E110</f>
        <v>PRK</v>
      </c>
      <c r="F113" s="182">
        <f>IF('Crisis Indicator Data'!Q110="x","x",('Crisis Indicator Data'!Q110/1000000))</f>
        <v>0</v>
      </c>
      <c r="G113" s="182">
        <f>IF('Crisis Indicator Data'!R110="x","x",('Crisis Indicator Data'!R110/1000000))</f>
        <v>15.237</v>
      </c>
      <c r="H113" s="182">
        <f>IF('Crisis Indicator Data'!S110="x","x",('Crisis Indicator Data'!S110/1000000))</f>
        <v>4.97</v>
      </c>
      <c r="I113" s="182">
        <f>IF('Crisis Indicator Data'!T110="x","x",('Crisis Indicator Data'!T110/1000000))</f>
        <v>5.4589999999999996</v>
      </c>
      <c r="J113" s="182">
        <f>IF('Crisis Indicator Data'!U110="x","x",('Crisis Indicator Data'!U110/1000000))</f>
        <v>0</v>
      </c>
      <c r="K113" s="168">
        <f t="shared" si="9"/>
        <v>5</v>
      </c>
      <c r="L113" s="165">
        <f>IF(F113="x","x",(F113*1000000/VLOOKUP($C113,'Crisis Indicator Data'!$C$3:$H$198,5,FALSE)))</f>
        <v>0</v>
      </c>
      <c r="M113" s="165">
        <f>IF(G113="x","x",(G113*1000000/VLOOKUP($C113,'Crisis Indicator Data'!$C$3:$H$198,5,FALSE)))</f>
        <v>0.5825432023245144</v>
      </c>
      <c r="N113" s="165">
        <f>IF(H113="x","x",(H113*1000000/VLOOKUP($C113,'Crisis Indicator Data'!$C$3:$H$198,5,FALSE)))</f>
        <v>0.19001376357241168</v>
      </c>
      <c r="O113" s="165">
        <f>IF(I113="x","x",(I113*1000000/VLOOKUP($C113,'Crisis Indicator Data'!$C$3:$H$198,5,FALSE)))</f>
        <v>0.20870928276494877</v>
      </c>
      <c r="P113" s="165">
        <f>IF(J113="x","x",(J113*1000000/VLOOKUP($C113,'Crisis Indicator Data'!$C$3:$H$198,5,FALSE)))</f>
        <v>0</v>
      </c>
      <c r="Q113" s="147">
        <f t="shared" si="10"/>
        <v>4</v>
      </c>
      <c r="R113" s="147">
        <f t="shared" si="11"/>
        <v>4.5</v>
      </c>
    </row>
    <row r="114" spans="1:18" x14ac:dyDescent="0.25">
      <c r="A114" s="172" t="str">
        <f>'Crisis Indicator Data'!A111</f>
        <v>Conflict in Palestine</v>
      </c>
      <c r="B114" s="173" t="str">
        <f>'Crisis Indicator Data'!B111</f>
        <v>Conflict,Socio-political,Violence</v>
      </c>
      <c r="C114" s="173" t="str">
        <f>'Crisis Indicator Data'!C111</f>
        <v>PSE002</v>
      </c>
      <c r="D114" s="173" t="str">
        <f>'Crisis Indicator Data'!D111</f>
        <v>Palestine</v>
      </c>
      <c r="E114" s="173" t="str">
        <f>'Crisis Indicator Data'!E111</f>
        <v>PSE</v>
      </c>
      <c r="F114" s="182">
        <f>IF('Crisis Indicator Data'!Q111="x","x",('Crisis Indicator Data'!Q111/1000000))</f>
        <v>0</v>
      </c>
      <c r="G114" s="182">
        <f>IF('Crisis Indicator Data'!R111="x","x",('Crisis Indicator Data'!R111/1000000))</f>
        <v>3.2549999999999999</v>
      </c>
      <c r="H114" s="182">
        <f>IF('Crisis Indicator Data'!S111="x","x",('Crisis Indicator Data'!S111/1000000))</f>
        <v>1.335</v>
      </c>
      <c r="I114" s="182">
        <f>IF('Crisis Indicator Data'!T111="x","x",('Crisis Indicator Data'!T111/1000000))</f>
        <v>0.7</v>
      </c>
      <c r="J114" s="182">
        <f>IF('Crisis Indicator Data'!U111="x","x",('Crisis Indicator Data'!U111/1000000))</f>
        <v>6.5000000000000002E-2</v>
      </c>
      <c r="K114" s="168">
        <f t="shared" si="9"/>
        <v>3.9</v>
      </c>
      <c r="L114" s="165">
        <f>IF(F114="x","x",(F114*1000000/VLOOKUP($C114,'Crisis Indicator Data'!$C$3:$H$198,5,FALSE)))</f>
        <v>0</v>
      </c>
      <c r="M114" s="165">
        <f>IF(G114="x","x",(G114*1000000/VLOOKUP($C114,'Crisis Indicator Data'!$C$3:$H$198,5,FALSE)))</f>
        <v>0.60784313725490191</v>
      </c>
      <c r="N114" s="165">
        <f>IF(H114="x","x",(H114*1000000/VLOOKUP($C114,'Crisis Indicator Data'!$C$3:$H$198,5,FALSE)))</f>
        <v>0.24929971988795518</v>
      </c>
      <c r="O114" s="165">
        <f>IF(I114="x","x",(I114*1000000/VLOOKUP($C114,'Crisis Indicator Data'!$C$3:$H$198,5,FALSE)))</f>
        <v>0.13071895424836602</v>
      </c>
      <c r="P114" s="165">
        <f>IF(J114="x","x",(J114*1000000/VLOOKUP($C114,'Crisis Indicator Data'!$C$3:$H$198,5,FALSE)))</f>
        <v>1.2138188608776844E-2</v>
      </c>
      <c r="Q114" s="147">
        <f t="shared" si="10"/>
        <v>4</v>
      </c>
      <c r="R114" s="147">
        <f t="shared" si="11"/>
        <v>3.95</v>
      </c>
    </row>
    <row r="115" spans="1:18" x14ac:dyDescent="0.25">
      <c r="A115" s="172" t="str">
        <f>'Crisis Indicator Data'!A112</f>
        <v>Lake Chad basin regional crisis</v>
      </c>
      <c r="B115" s="173">
        <f>'Crisis Indicator Data'!B112</f>
        <v>0</v>
      </c>
      <c r="C115" s="173" t="str">
        <f>'Crisis Indicator Data'!C112</f>
        <v>REG001</v>
      </c>
      <c r="D115" s="173" t="str">
        <f>'Crisis Indicator Data'!D112</f>
        <v>Nigeria,Niger,Chad,Cameroon</v>
      </c>
      <c r="E115" s="173" t="str">
        <f>'Crisis Indicator Data'!E112</f>
        <v>NGA,NER,TCD,CMR</v>
      </c>
      <c r="F115" s="182">
        <f>IF('Crisis Indicator Data'!Q112="x","x",('Crisis Indicator Data'!Q112/1000000))</f>
        <v>10.439</v>
      </c>
      <c r="G115" s="182">
        <f>IF('Crisis Indicator Data'!R112="x","x",('Crisis Indicator Data'!R112/1000000))</f>
        <v>0</v>
      </c>
      <c r="H115" s="182">
        <f>IF('Crisis Indicator Data'!S112="x","x",('Crisis Indicator Data'!S112/1000000))</f>
        <v>5.819</v>
      </c>
      <c r="I115" s="182">
        <f>IF('Crisis Indicator Data'!T112="x","x",('Crisis Indicator Data'!T112/1000000))</f>
        <v>4.4059999999999997</v>
      </c>
      <c r="J115" s="182">
        <f>IF('Crisis Indicator Data'!U112="x","x",('Crisis Indicator Data'!U112/1000000))</f>
        <v>0.874</v>
      </c>
      <c r="K115" s="168">
        <f t="shared" si="9"/>
        <v>5</v>
      </c>
      <c r="L115" s="165">
        <f>IF(F115="x","x",(F115*1000000/VLOOKUP($C115,'Crisis Indicator Data'!$C$3:$H$198,5,FALSE)))</f>
        <v>0.48467824310520941</v>
      </c>
      <c r="M115" s="165">
        <f>IF(G115="x","x",(G115*1000000/VLOOKUP($C115,'Crisis Indicator Data'!$C$3:$H$198,5,FALSE)))</f>
        <v>0</v>
      </c>
      <c r="N115" s="165">
        <f>IF(H115="x","x",(H115*1000000/VLOOKUP($C115,'Crisis Indicator Data'!$C$3:$H$198,5,FALSE)))</f>
        <v>0.27017364657814097</v>
      </c>
      <c r="O115" s="165">
        <f>IF(I115="x","x",(I115*1000000/VLOOKUP($C115,'Crisis Indicator Data'!$C$3:$H$198,5,FALSE)))</f>
        <v>0.20456866932862847</v>
      </c>
      <c r="P115" s="165">
        <f>IF(J115="x","x",(J115*1000000/VLOOKUP($C115,'Crisis Indicator Data'!$C$3:$H$198,5,FALSE)))</f>
        <v>4.0579440988021173E-2</v>
      </c>
      <c r="Q115" s="147">
        <f t="shared" si="10"/>
        <v>4</v>
      </c>
      <c r="R115" s="147">
        <f t="shared" si="11"/>
        <v>4.5</v>
      </c>
    </row>
    <row r="116" spans="1:18" x14ac:dyDescent="0.25">
      <c r="A116" s="172" t="str">
        <f>'Crisis Indicator Data'!A113</f>
        <v>Venezuela Regional Crisis</v>
      </c>
      <c r="B116" s="173">
        <f>'Crisis Indicator Data'!B113</f>
        <v>0</v>
      </c>
      <c r="C116" s="173" t="str">
        <f>'Crisis Indicator Data'!C113</f>
        <v>REG002</v>
      </c>
      <c r="D116" s="173" t="str">
        <f>'Crisis Indicator Data'!D113</f>
        <v>Venezuela,Brazil,Colombia,Ecuador,Peru,Trinidad and Tobago,Chile,Dominican Republic,Panama</v>
      </c>
      <c r="E116" s="173" t="str">
        <f>'Crisis Indicator Data'!E113</f>
        <v>VEN,BRA,COL,ECU,PER,TTO,CHL,DOM,PAN</v>
      </c>
      <c r="F116" s="182">
        <f>IF('Crisis Indicator Data'!Q113="x","x",('Crisis Indicator Data'!Q113/1000000))</f>
        <v>149.809</v>
      </c>
      <c r="G116" s="182">
        <f>IF('Crisis Indicator Data'!R113="x","x",('Crisis Indicator Data'!R113/1000000))</f>
        <v>37.651000000000003</v>
      </c>
      <c r="H116" s="182">
        <f>IF('Crisis Indicator Data'!S113="x","x",('Crisis Indicator Data'!S113/1000000))</f>
        <v>26.943000000000001</v>
      </c>
      <c r="I116" s="182">
        <f>IF('Crisis Indicator Data'!T113="x","x",('Crisis Indicator Data'!T113/1000000))</f>
        <v>0</v>
      </c>
      <c r="J116" s="182">
        <f>IF('Crisis Indicator Data'!U113="x","x",('Crisis Indicator Data'!U113/1000000))</f>
        <v>0</v>
      </c>
      <c r="K116" s="168">
        <f t="shared" si="9"/>
        <v>5</v>
      </c>
      <c r="L116" s="165">
        <f>IF(F116="x","x",(F116*1000000/VLOOKUP($C116,'Crisis Indicator Data'!$C$3:$H$198,5,FALSE)))</f>
        <v>0.69872948946371771</v>
      </c>
      <c r="M116" s="165">
        <f>IF(G116="x","x",(G116*1000000/VLOOKUP($C116,'Crisis Indicator Data'!$C$3:$H$198,5,FALSE)))</f>
        <v>0.17560936931558474</v>
      </c>
      <c r="N116" s="165">
        <f>IF(H116="x","x",(H116*1000000/VLOOKUP($C116,'Crisis Indicator Data'!$C$3:$H$198,5,FALSE)))</f>
        <v>0.12566580535629332</v>
      </c>
      <c r="O116" s="165">
        <f>IF(I116="x","x",(I116*1000000/VLOOKUP($C116,'Crisis Indicator Data'!$C$3:$H$198,5,FALSE)))</f>
        <v>0</v>
      </c>
      <c r="P116" s="165">
        <f>IF(J116="x","x",(J116*1000000/VLOOKUP($C116,'Crisis Indicator Data'!$C$3:$H$198,5,FALSE)))</f>
        <v>0</v>
      </c>
      <c r="Q116" s="147">
        <f t="shared" si="10"/>
        <v>3</v>
      </c>
      <c r="R116" s="147">
        <f t="shared" si="11"/>
        <v>4</v>
      </c>
    </row>
    <row r="117" spans="1:18" x14ac:dyDescent="0.25">
      <c r="A117" s="172" t="str">
        <f>'Crisis Indicator Data'!A114</f>
        <v>Regional Kashmir conflict</v>
      </c>
      <c r="B117" s="173">
        <f>'Crisis Indicator Data'!B114</f>
        <v>0</v>
      </c>
      <c r="C117" s="173" t="str">
        <f>'Crisis Indicator Data'!C114</f>
        <v>REG003</v>
      </c>
      <c r="D117" s="173" t="str">
        <f>'Crisis Indicator Data'!D114</f>
        <v>India,Pakistan</v>
      </c>
      <c r="E117" s="173" t="str">
        <f>'Crisis Indicator Data'!E114</f>
        <v>IND,PAK</v>
      </c>
      <c r="F117" s="182">
        <f>IF('Crisis Indicator Data'!Q114="x","x",('Crisis Indicator Data'!Q114/1000000))</f>
        <v>19.36</v>
      </c>
      <c r="G117" s="182" t="str">
        <f>IF('Crisis Indicator Data'!R114="x","x",('Crisis Indicator Data'!R114/1000000))</f>
        <v>x</v>
      </c>
      <c r="H117" s="182" t="str">
        <f>IF('Crisis Indicator Data'!S114="x","x",('Crisis Indicator Data'!S114/1000000))</f>
        <v>x</v>
      </c>
      <c r="I117" s="182" t="str">
        <f>IF('Crisis Indicator Data'!T114="x","x",('Crisis Indicator Data'!T114/1000000))</f>
        <v>x</v>
      </c>
      <c r="J117" s="182" t="str">
        <f>IF('Crisis Indicator Data'!U114="x","x",('Crisis Indicator Data'!U114/1000000))</f>
        <v>x</v>
      </c>
      <c r="K117" s="168" t="str">
        <f t="shared" si="9"/>
        <v>x</v>
      </c>
      <c r="L117" s="165">
        <f>IF(F117="x","x",(F117*1000000/VLOOKUP($C117,'Crisis Indicator Data'!$C$3:$H$198,5,FALSE)))</f>
        <v>1</v>
      </c>
      <c r="M117" s="165" t="str">
        <f>IF(G117="x","x",(G117*1000000/VLOOKUP($C117,'Crisis Indicator Data'!$C$3:$H$198,5,FALSE)))</f>
        <v>x</v>
      </c>
      <c r="N117" s="165" t="str">
        <f>IF(H117="x","x",(H117*1000000/VLOOKUP($C117,'Crisis Indicator Data'!$C$3:$H$198,5,FALSE)))</f>
        <v>x</v>
      </c>
      <c r="O117" s="165" t="str">
        <f>IF(I117="x","x",(I117*1000000/VLOOKUP($C117,'Crisis Indicator Data'!$C$3:$H$198,5,FALSE)))</f>
        <v>x</v>
      </c>
      <c r="P117" s="165" t="str">
        <f>IF(J117="x","x",(J117*1000000/VLOOKUP($C117,'Crisis Indicator Data'!$C$3:$H$198,5,FALSE)))</f>
        <v>x</v>
      </c>
      <c r="Q117" s="147" t="str">
        <f t="shared" si="10"/>
        <v>x</v>
      </c>
      <c r="R117" s="147" t="str">
        <f t="shared" si="11"/>
        <v>x</v>
      </c>
    </row>
    <row r="118" spans="1:18" x14ac:dyDescent="0.25">
      <c r="A118" s="172" t="str">
        <f>'Crisis Indicator Data'!A115</f>
        <v>Syrian Regional Crisis</v>
      </c>
      <c r="B118" s="173">
        <f>'Crisis Indicator Data'!B115</f>
        <v>0</v>
      </c>
      <c r="C118" s="173" t="str">
        <f>'Crisis Indicator Data'!C115</f>
        <v>REG004</v>
      </c>
      <c r="D118" s="173" t="str">
        <f>'Crisis Indicator Data'!D115</f>
        <v>Syria,Türkiye,Iraq,Egypt,Jordan,Lebanon</v>
      </c>
      <c r="E118" s="173" t="str">
        <f>'Crisis Indicator Data'!E115</f>
        <v>SYR,TUR,IRQ,EGY,JOR,LBN</v>
      </c>
      <c r="F118" s="182">
        <f>IF('Crisis Indicator Data'!Q115="x","x",('Crisis Indicator Data'!Q115/1000000))</f>
        <v>62.061999999999998</v>
      </c>
      <c r="G118" s="182">
        <f>IF('Crisis Indicator Data'!R115="x","x",('Crisis Indicator Data'!R115/1000000))</f>
        <v>13.93</v>
      </c>
      <c r="H118" s="182">
        <f>IF('Crisis Indicator Data'!S115="x","x",('Crisis Indicator Data'!S115/1000000))</f>
        <v>14.167</v>
      </c>
      <c r="I118" s="182">
        <f>IF('Crisis Indicator Data'!T115="x","x",('Crisis Indicator Data'!T115/1000000))</f>
        <v>6.2539999999999996</v>
      </c>
      <c r="J118" s="182">
        <f>IF('Crisis Indicator Data'!U115="x","x",('Crisis Indicator Data'!U115/1000000))</f>
        <v>0.127</v>
      </c>
      <c r="K118" s="168">
        <f t="shared" si="9"/>
        <v>5</v>
      </c>
      <c r="L118" s="165">
        <f>IF(F118="x","x",(F118*1000000/VLOOKUP($C118,'Crisis Indicator Data'!$C$3:$H$198,5,FALSE)))</f>
        <v>0.64286306194323595</v>
      </c>
      <c r="M118" s="165">
        <f>IF(G118="x","x",(G118*1000000/VLOOKUP($C118,'Crisis Indicator Data'!$C$3:$H$198,5,FALSE)))</f>
        <v>0.14429252123472136</v>
      </c>
      <c r="N118" s="165">
        <f>IF(H118="x","x",(H118*1000000/VLOOKUP($C118,'Crisis Indicator Data'!$C$3:$H$198,5,FALSE)))</f>
        <v>0.14674746219183757</v>
      </c>
      <c r="O118" s="165">
        <f>IF(I118="x","x",(I118*1000000/VLOOKUP($C118,'Crisis Indicator Data'!$C$3:$H$198,5,FALSE)))</f>
        <v>6.4781437746012013E-2</v>
      </c>
      <c r="P118" s="165">
        <f>IF(J118="x","x",(J118*1000000/VLOOKUP($C118,'Crisis Indicator Data'!$C$3:$H$198,5,FALSE)))</f>
        <v>1.3155168841930806E-3</v>
      </c>
      <c r="Q118" s="147">
        <f t="shared" si="10"/>
        <v>4</v>
      </c>
      <c r="R118" s="147">
        <f t="shared" si="11"/>
        <v>4.5</v>
      </c>
    </row>
    <row r="119" spans="1:18" x14ac:dyDescent="0.25">
      <c r="A119" s="172" t="str">
        <f>'Crisis Indicator Data'!A116</f>
        <v xml:space="preserve">Eastern Mediterranean Route </v>
      </c>
      <c r="B119" s="173">
        <f>'Crisis Indicator Data'!B116</f>
        <v>0</v>
      </c>
      <c r="C119" s="173" t="str">
        <f>'Crisis Indicator Data'!C116</f>
        <v>REG006</v>
      </c>
      <c r="D119" s="173" t="str">
        <f>'Crisis Indicator Data'!D116</f>
        <v>Türkiye,Greece</v>
      </c>
      <c r="E119" s="173" t="str">
        <f>'Crisis Indicator Data'!E116</f>
        <v>TUR,GRC</v>
      </c>
      <c r="F119" s="182">
        <f>IF('Crisis Indicator Data'!Q116="x","x",('Crisis Indicator Data'!Q116/1000000))</f>
        <v>15.36</v>
      </c>
      <c r="G119" s="182">
        <f>IF('Crisis Indicator Data'!R116="x","x",('Crisis Indicator Data'!R116/1000000))</f>
        <v>0.49299999999999999</v>
      </c>
      <c r="H119" s="182">
        <f>IF('Crisis Indicator Data'!S116="x","x",('Crisis Indicator Data'!S116/1000000))</f>
        <v>0.28000000000000003</v>
      </c>
      <c r="I119" s="182">
        <f>IF('Crisis Indicator Data'!T116="x","x",('Crisis Indicator Data'!T116/1000000))</f>
        <v>2.1000000000000001E-2</v>
      </c>
      <c r="J119" s="182">
        <f>IF('Crisis Indicator Data'!U116="x","x",('Crisis Indicator Data'!U116/1000000))</f>
        <v>0</v>
      </c>
      <c r="K119" s="168">
        <f t="shared" si="9"/>
        <v>2.5</v>
      </c>
      <c r="L119" s="165">
        <f>IF(F119="x","x",(F119*1000000/VLOOKUP($C119,'Crisis Indicator Data'!$C$3:$H$198,5,FALSE)))</f>
        <v>0.95084808716107461</v>
      </c>
      <c r="M119" s="165">
        <f>IF(G119="x","x",(G119*1000000/VLOOKUP($C119,'Crisis Indicator Data'!$C$3:$H$198,5,FALSE)))</f>
        <v>3.0518756964219389E-2</v>
      </c>
      <c r="N119" s="165">
        <f>IF(H119="x","x",(H119*1000000/VLOOKUP($C119,'Crisis Indicator Data'!$C$3:$H$198,5,FALSE)))</f>
        <v>1.7333168255540425E-2</v>
      </c>
      <c r="O119" s="165">
        <f>IF(I119="x","x",(I119*1000000/VLOOKUP($C119,'Crisis Indicator Data'!$C$3:$H$198,5,FALSE)))</f>
        <v>1.2999876191655318E-3</v>
      </c>
      <c r="P119" s="165">
        <f>IF(J119="x","x",(J119*1000000/VLOOKUP($C119,'Crisis Indicator Data'!$C$3:$H$198,5,FALSE)))</f>
        <v>0</v>
      </c>
      <c r="Q119" s="147">
        <f t="shared" si="10"/>
        <v>1</v>
      </c>
      <c r="R119" s="147">
        <f t="shared" si="11"/>
        <v>1.75</v>
      </c>
    </row>
    <row r="120" spans="1:18" x14ac:dyDescent="0.25">
      <c r="A120" s="172" t="str">
        <f>'Crisis Indicator Data'!A117</f>
        <v>Central Mediterranean Route</v>
      </c>
      <c r="B120" s="173">
        <f>'Crisis Indicator Data'!B117</f>
        <v>0</v>
      </c>
      <c r="C120" s="173" t="str">
        <f>'Crisis Indicator Data'!C117</f>
        <v>REG007</v>
      </c>
      <c r="D120" s="173" t="str">
        <f>'Crisis Indicator Data'!D117</f>
        <v>Algeria,Tunisia,Libya,Italy</v>
      </c>
      <c r="E120" s="173" t="str">
        <f>'Crisis Indicator Data'!E117</f>
        <v>DZA,TUN,LBY,ITA</v>
      </c>
      <c r="F120" s="182">
        <f>IF('Crisis Indicator Data'!Q117="x","x",('Crisis Indicator Data'!Q117/1000000))</f>
        <v>70.278000000000006</v>
      </c>
      <c r="G120" s="182">
        <f>IF('Crisis Indicator Data'!R117="x","x",('Crisis Indicator Data'!R117/1000000))</f>
        <v>0.55800000000000005</v>
      </c>
      <c r="H120" s="182">
        <f>IF('Crisis Indicator Data'!S117="x","x",('Crisis Indicator Data'!S117/1000000))</f>
        <v>0.77800000000000002</v>
      </c>
      <c r="I120" s="182">
        <f>IF('Crisis Indicator Data'!T117="x","x",('Crisis Indicator Data'!T117/1000000))</f>
        <v>0</v>
      </c>
      <c r="J120" s="182">
        <f>IF('Crisis Indicator Data'!U117="x","x",('Crisis Indicator Data'!U117/1000000))</f>
        <v>0</v>
      </c>
      <c r="K120" s="168">
        <f t="shared" si="9"/>
        <v>3.2</v>
      </c>
      <c r="L120" s="165">
        <f>IF(F120="x","x",(F120*1000000/VLOOKUP($C120,'Crisis Indicator Data'!$C$3:$H$198,5,FALSE)))</f>
        <v>0.98135813329981991</v>
      </c>
      <c r="M120" s="165">
        <f>IF(G120="x","x",(G120*1000000/VLOOKUP($C120,'Crisis Indicator Data'!$C$3:$H$198,5,FALSE)))</f>
        <v>7.7918813623224833E-3</v>
      </c>
      <c r="N120" s="165">
        <f>IF(H120="x","x",(H120*1000000/VLOOKUP($C120,'Crisis Indicator Data'!$C$3:$H$198,5,FALSE)))</f>
        <v>1.0863949282951419E-2</v>
      </c>
      <c r="O120" s="165">
        <f>IF(I120="x","x",(I120*1000000/VLOOKUP($C120,'Crisis Indicator Data'!$C$3:$H$198,5,FALSE)))</f>
        <v>0</v>
      </c>
      <c r="P120" s="165">
        <f>IF(J120="x","x",(J120*1000000/VLOOKUP($C120,'Crisis Indicator Data'!$C$3:$H$198,5,FALSE)))</f>
        <v>0</v>
      </c>
      <c r="Q120" s="147">
        <f t="shared" si="10"/>
        <v>1</v>
      </c>
      <c r="R120" s="147">
        <f t="shared" si="11"/>
        <v>2.1</v>
      </c>
    </row>
    <row r="121" spans="1:18" x14ac:dyDescent="0.25">
      <c r="A121" s="172" t="str">
        <f>'Crisis Indicator Data'!A118</f>
        <v>Western Mediterranean Route</v>
      </c>
      <c r="B121" s="173">
        <f>'Crisis Indicator Data'!B118</f>
        <v>0</v>
      </c>
      <c r="C121" s="173" t="str">
        <f>'Crisis Indicator Data'!C118</f>
        <v>REG008</v>
      </c>
      <c r="D121" s="173" t="str">
        <f>'Crisis Indicator Data'!D118</f>
        <v>Algeria,Morocco,Spain</v>
      </c>
      <c r="E121" s="173" t="str">
        <f>'Crisis Indicator Data'!E118</f>
        <v>DZA,MAR,ESP</v>
      </c>
      <c r="F121" s="182">
        <f>IF('Crisis Indicator Data'!Q118="x","x",('Crisis Indicator Data'!Q118/1000000))</f>
        <v>95.120999999999995</v>
      </c>
      <c r="G121" s="182">
        <f>IF('Crisis Indicator Data'!R118="x","x",('Crisis Indicator Data'!R118/1000000))</f>
        <v>0</v>
      </c>
      <c r="H121" s="182">
        <f>IF('Crisis Indicator Data'!S118="x","x",('Crisis Indicator Data'!S118/1000000))</f>
        <v>0.442</v>
      </c>
      <c r="I121" s="182">
        <f>IF('Crisis Indicator Data'!T118="x","x",('Crisis Indicator Data'!T118/1000000))</f>
        <v>0</v>
      </c>
      <c r="J121" s="182">
        <f>IF('Crisis Indicator Data'!U118="x","x",('Crisis Indicator Data'!U118/1000000))</f>
        <v>0</v>
      </c>
      <c r="K121" s="168">
        <f t="shared" si="9"/>
        <v>2.7</v>
      </c>
      <c r="L121" s="165">
        <f>IF(F121="x","x",(F121*1000000/VLOOKUP($C121,'Crisis Indicator Data'!$C$3:$H$198,5,FALSE)))</f>
        <v>0.99538519495196831</v>
      </c>
      <c r="M121" s="165">
        <f>IF(G121="x","x",(G121*1000000/VLOOKUP($C121,'Crisis Indicator Data'!$C$3:$H$198,5,FALSE)))</f>
        <v>0</v>
      </c>
      <c r="N121" s="165">
        <f>IF(H121="x","x",(H121*1000000/VLOOKUP($C121,'Crisis Indicator Data'!$C$3:$H$198,5,FALSE)))</f>
        <v>4.6252694585713983E-3</v>
      </c>
      <c r="O121" s="165">
        <f>IF(I121="x","x",(I121*1000000/VLOOKUP($C121,'Crisis Indicator Data'!$C$3:$H$198,5,FALSE)))</f>
        <v>0</v>
      </c>
      <c r="P121" s="165">
        <f>IF(J121="x","x",(J121*1000000/VLOOKUP($C121,'Crisis Indicator Data'!$C$3:$H$198,5,FALSE)))</f>
        <v>0</v>
      </c>
      <c r="Q121" s="147">
        <f t="shared" si="10"/>
        <v>1</v>
      </c>
      <c r="R121" s="147">
        <f t="shared" si="11"/>
        <v>1.85</v>
      </c>
    </row>
    <row r="122" spans="1:18" x14ac:dyDescent="0.25">
      <c r="A122" s="172" t="str">
        <f>'Crisis Indicator Data'!A119</f>
        <v>Rohingya Regional Crisis</v>
      </c>
      <c r="B122" s="173">
        <f>'Crisis Indicator Data'!B119</f>
        <v>0</v>
      </c>
      <c r="C122" s="173" t="str">
        <f>'Crisis Indicator Data'!C119</f>
        <v>REG011</v>
      </c>
      <c r="D122" s="173" t="str">
        <f>'Crisis Indicator Data'!D119</f>
        <v>Bangladesh,Myanmar</v>
      </c>
      <c r="E122" s="173" t="str">
        <f>'Crisis Indicator Data'!E119</f>
        <v>BGD,MMR</v>
      </c>
      <c r="F122" s="182">
        <f>IF('Crisis Indicator Data'!Q119="x","x",('Crisis Indicator Data'!Q119/1000000))</f>
        <v>0</v>
      </c>
      <c r="G122" s="182">
        <f>IF('Crisis Indicator Data'!R119="x","x",('Crisis Indicator Data'!R119/1000000))</f>
        <v>1.8</v>
      </c>
      <c r="H122" s="182">
        <f>IF('Crisis Indicator Data'!S119="x","x",('Crisis Indicator Data'!S119/1000000))</f>
        <v>1.6759999999999999</v>
      </c>
      <c r="I122" s="182">
        <f>IF('Crisis Indicator Data'!T119="x","x",('Crisis Indicator Data'!T119/1000000))</f>
        <v>1.4950000000000001</v>
      </c>
      <c r="J122" s="182">
        <f>IF('Crisis Indicator Data'!U119="x","x",('Crisis Indicator Data'!U119/1000000))</f>
        <v>0</v>
      </c>
      <c r="K122" s="168">
        <f t="shared" si="9"/>
        <v>4.2</v>
      </c>
      <c r="L122" s="165">
        <f>IF(F122="x","x",(F122*1000000/VLOOKUP($C122,'Crisis Indicator Data'!$C$3:$H$198,5,FALSE)))</f>
        <v>0</v>
      </c>
      <c r="M122" s="165">
        <f>IF(G122="x","x",(G122*1000000/VLOOKUP($C122,'Crisis Indicator Data'!$C$3:$H$198,5,FALSE)))</f>
        <v>0.36202735317779566</v>
      </c>
      <c r="N122" s="165">
        <f>IF(H122="x","x",(H122*1000000/VLOOKUP($C122,'Crisis Indicator Data'!$C$3:$H$198,5,FALSE)))</f>
        <v>0.33708769106999198</v>
      </c>
      <c r="O122" s="165">
        <f>IF(I122="x","x",(I122*1000000/VLOOKUP($C122,'Crisis Indicator Data'!$C$3:$H$198,5,FALSE)))</f>
        <v>0.30068382944489142</v>
      </c>
      <c r="P122" s="165">
        <f>IF(J122="x","x",(J122*1000000/VLOOKUP($C122,'Crisis Indicator Data'!$C$3:$H$198,5,FALSE)))</f>
        <v>0</v>
      </c>
      <c r="Q122" s="147">
        <f t="shared" si="10"/>
        <v>4</v>
      </c>
      <c r="R122" s="147">
        <f t="shared" si="11"/>
        <v>4.0999999999999996</v>
      </c>
    </row>
    <row r="123" spans="1:18" x14ac:dyDescent="0.25">
      <c r="A123" s="172" t="str">
        <f>'Crisis Indicator Data'!A120</f>
        <v>Southern Africa Regional Food Security Crisis</v>
      </c>
      <c r="B123" s="173">
        <f>'Crisis Indicator Data'!B120</f>
        <v>0</v>
      </c>
      <c r="C123" s="173" t="str">
        <f>'Crisis Indicator Data'!C120</f>
        <v>REG012</v>
      </c>
      <c r="D123" s="173" t="str">
        <f>'Crisis Indicator Data'!D120</f>
        <v>Lesotho,Madagascar,Malawi,Namibia,Eswatini,Zambia,Zimbabwe,Tanzania</v>
      </c>
      <c r="E123" s="173" t="str">
        <f>'Crisis Indicator Data'!E120</f>
        <v>LSO,MDG,MWI,NAM,SWZ,ZMB,ZWE,TZA</v>
      </c>
      <c r="F123" s="182">
        <f>IF('Crisis Indicator Data'!Q120="x","x",('Crisis Indicator Data'!Q120/1000000))</f>
        <v>21.44</v>
      </c>
      <c r="G123" s="182">
        <f>IF('Crisis Indicator Data'!R120="x","x",('Crisis Indicator Data'!R120/1000000))</f>
        <v>51.569000000000003</v>
      </c>
      <c r="H123" s="182">
        <f>IF('Crisis Indicator Data'!S120="x","x",('Crisis Indicator Data'!S120/1000000))</f>
        <v>16.393000000000001</v>
      </c>
      <c r="I123" s="182">
        <f>IF('Crisis Indicator Data'!T120="x","x",('Crisis Indicator Data'!T120/1000000))</f>
        <v>9.2999999999999999E-2</v>
      </c>
      <c r="J123" s="182">
        <f>IF('Crisis Indicator Data'!U120="x","x",('Crisis Indicator Data'!U120/1000000))</f>
        <v>0</v>
      </c>
      <c r="K123" s="168">
        <f t="shared" si="9"/>
        <v>5</v>
      </c>
      <c r="L123" s="165">
        <f>IF(F123="x","x",(F123*1000000/VLOOKUP($C123,'Crisis Indicator Data'!$C$3:$H$198,5,FALSE)))</f>
        <v>0.23956377938678824</v>
      </c>
      <c r="M123" s="165">
        <f>IF(G123="x","x",(G123*1000000/VLOOKUP($C123,'Crisis Indicator Data'!$C$3:$H$198,5,FALSE)))</f>
        <v>0.576215696790918</v>
      </c>
      <c r="N123" s="165">
        <f>IF(H123="x","x",(H123*1000000/VLOOKUP($C123,'Crisis Indicator Data'!$C$3:$H$198,5,FALSE)))</f>
        <v>0.18317019755072853</v>
      </c>
      <c r="O123" s="165">
        <f>IF(I123="x","x",(I123*1000000/VLOOKUP($C123,'Crisis Indicator Data'!$C$3:$H$198,5,FALSE)))</f>
        <v>1.0391525878251542E-3</v>
      </c>
      <c r="P123" s="165">
        <f>IF(J123="x","x",(J123*1000000/VLOOKUP($C123,'Crisis Indicator Data'!$C$3:$H$198,5,FALSE)))</f>
        <v>0</v>
      </c>
      <c r="Q123" s="147">
        <f t="shared" si="10"/>
        <v>3</v>
      </c>
      <c r="R123" s="147">
        <f t="shared" si="11"/>
        <v>4</v>
      </c>
    </row>
    <row r="124" spans="1:18" x14ac:dyDescent="0.25">
      <c r="A124" s="172" t="str">
        <f>'Crisis Indicator Data'!A121</f>
        <v>Nagorno-Karabakh Conflict</v>
      </c>
      <c r="B124" s="173">
        <f>'Crisis Indicator Data'!B121</f>
        <v>0</v>
      </c>
      <c r="C124" s="173" t="str">
        <f>'Crisis Indicator Data'!C121</f>
        <v>REG013</v>
      </c>
      <c r="D124" s="173" t="str">
        <f>'Crisis Indicator Data'!D121</f>
        <v>Armenia,Azerbaijan</v>
      </c>
      <c r="E124" s="173" t="str">
        <f>'Crisis Indicator Data'!E121</f>
        <v>ARM,AZE</v>
      </c>
      <c r="F124" s="182">
        <f>IF('Crisis Indicator Data'!Q121="x","x",('Crisis Indicator Data'!Q121/1000000))</f>
        <v>1.081</v>
      </c>
      <c r="G124" s="182">
        <f>IF('Crisis Indicator Data'!R121="x","x",('Crisis Indicator Data'!R121/1000000))</f>
        <v>0.29499999999999998</v>
      </c>
      <c r="H124" s="182">
        <f>IF('Crisis Indicator Data'!S121="x","x",('Crisis Indicator Data'!S121/1000000))</f>
        <v>9.8000000000000004E-2</v>
      </c>
      <c r="I124" s="182">
        <f>IF('Crisis Indicator Data'!T121="x","x",('Crisis Indicator Data'!T121/1000000))</f>
        <v>0</v>
      </c>
      <c r="J124" s="182">
        <f>IF('Crisis Indicator Data'!U121="x","x",('Crisis Indicator Data'!U121/1000000))</f>
        <v>0</v>
      </c>
      <c r="K124" s="168">
        <f t="shared" si="9"/>
        <v>1.7</v>
      </c>
      <c r="L124" s="165">
        <f>IF(F124="x","x",(F124*1000000/VLOOKUP($C124,'Crisis Indicator Data'!$C$3:$H$198,5,FALSE)))</f>
        <v>0.73337856173677074</v>
      </c>
      <c r="M124" s="165">
        <f>IF(G124="x","x",(G124*1000000/VLOOKUP($C124,'Crisis Indicator Data'!$C$3:$H$198,5,FALSE)))</f>
        <v>0.20013568521031208</v>
      </c>
      <c r="N124" s="165">
        <f>IF(H124="x","x",(H124*1000000/VLOOKUP($C124,'Crisis Indicator Data'!$C$3:$H$198,5,FALSE)))</f>
        <v>6.6485753052917235E-2</v>
      </c>
      <c r="O124" s="165">
        <f>IF(I124="x","x",(I124*1000000/VLOOKUP($C124,'Crisis Indicator Data'!$C$3:$H$198,5,FALSE)))</f>
        <v>0</v>
      </c>
      <c r="P124" s="165">
        <f>IF(J124="x","x",(J124*1000000/VLOOKUP($C124,'Crisis Indicator Data'!$C$3:$H$198,5,FALSE)))</f>
        <v>0</v>
      </c>
      <c r="Q124" s="147">
        <f t="shared" si="10"/>
        <v>3</v>
      </c>
      <c r="R124" s="147">
        <f t="shared" si="11"/>
        <v>2.35</v>
      </c>
    </row>
    <row r="125" spans="1:18" x14ac:dyDescent="0.25">
      <c r="A125" s="172" t="str">
        <f>'Crisis Indicator Data'!A122</f>
        <v>Eastern Africa Regional Drought Crisis</v>
      </c>
      <c r="B125" s="173" t="str">
        <f>'Crisis Indicator Data'!B122</f>
        <v>Drought</v>
      </c>
      <c r="C125" s="173" t="str">
        <f>'Crisis Indicator Data'!C122</f>
        <v>REG014</v>
      </c>
      <c r="D125" s="173" t="str">
        <f>'Crisis Indicator Data'!D122</f>
        <v>Ethiopia,Somalia,Kenya</v>
      </c>
      <c r="E125" s="173" t="str">
        <f>'Crisis Indicator Data'!E122</f>
        <v>ETH,SOM,KEN</v>
      </c>
      <c r="F125" s="182">
        <f>IF('Crisis Indicator Data'!Q122="x","x",('Crisis Indicator Data'!Q122/1000000))</f>
        <v>46.210999999999999</v>
      </c>
      <c r="G125" s="182">
        <f>IF('Crisis Indicator Data'!R122="x","x",('Crisis Indicator Data'!R122/1000000))</f>
        <v>37.451000000000001</v>
      </c>
      <c r="H125" s="182">
        <f>IF('Crisis Indicator Data'!S122="x","x",('Crisis Indicator Data'!S122/1000000))</f>
        <v>19.902000000000001</v>
      </c>
      <c r="I125" s="182">
        <f>IF('Crisis Indicator Data'!T122="x","x",('Crisis Indicator Data'!T122/1000000))</f>
        <v>3.0790000000000002</v>
      </c>
      <c r="J125" s="182">
        <f>IF('Crisis Indicator Data'!U122="x","x",('Crisis Indicator Data'!U122/1000000))</f>
        <v>0.04</v>
      </c>
      <c r="K125" s="168">
        <f t="shared" si="9"/>
        <v>5</v>
      </c>
      <c r="L125" s="165">
        <f>IF(F125="x","x",(F125*1000000/VLOOKUP($C125,'Crisis Indicator Data'!$C$3:$H$198,5,FALSE)))</f>
        <v>0.43316179709981911</v>
      </c>
      <c r="M125" s="165">
        <f>IF(G125="x","x",(G125*1000000/VLOOKUP($C125,'Crisis Indicator Data'!$C$3:$H$198,5,FALSE)))</f>
        <v>0.35104937056513219</v>
      </c>
      <c r="N125" s="165">
        <f>IF(H125="x","x",(H125*1000000/VLOOKUP($C125,'Crisis Indicator Data'!$C$3:$H$198,5,FALSE)))</f>
        <v>0.18655268412024409</v>
      </c>
      <c r="O125" s="165">
        <f>IF(I125="x","x",(I125*1000000/VLOOKUP($C125,'Crisis Indicator Data'!$C$3:$H$198,5,FALSE)))</f>
        <v>2.8861205627888228E-2</v>
      </c>
      <c r="P125" s="165">
        <f>IF(J125="x","x",(J125*1000000/VLOOKUP($C125,'Crisis Indicator Data'!$C$3:$H$198,5,FALSE)))</f>
        <v>3.7494258691637842E-4</v>
      </c>
      <c r="Q125" s="147">
        <f t="shared" si="10"/>
        <v>3</v>
      </c>
      <c r="R125" s="147">
        <f t="shared" si="11"/>
        <v>4</v>
      </c>
    </row>
    <row r="126" spans="1:18" x14ac:dyDescent="0.25">
      <c r="A126" s="172" t="str">
        <f>'Crisis Indicator Data'!A123</f>
        <v>Turkiye / Syria earthquake</v>
      </c>
      <c r="B126" s="173" t="str">
        <f>'Crisis Indicator Data'!B123</f>
        <v>Earthquake</v>
      </c>
      <c r="C126" s="173" t="str">
        <f>'Crisis Indicator Data'!C123</f>
        <v>REG015</v>
      </c>
      <c r="D126" s="173" t="str">
        <f>'Crisis Indicator Data'!D123</f>
        <v>Türkiye,Syria</v>
      </c>
      <c r="E126" s="173" t="str">
        <f>'Crisis Indicator Data'!E123</f>
        <v>TUR,SYR</v>
      </c>
      <c r="F126" s="182">
        <f>IF('Crisis Indicator Data'!Q123="x","x",('Crisis Indicator Data'!Q123/1000000))</f>
        <v>9.1</v>
      </c>
      <c r="G126" s="182">
        <f>IF('Crisis Indicator Data'!R123="x","x",('Crisis Indicator Data'!R123/1000000))</f>
        <v>14.723000000000001</v>
      </c>
      <c r="H126" s="182">
        <f>IF('Crisis Indicator Data'!S123="x","x",('Crisis Indicator Data'!S123/1000000))</f>
        <v>3.177</v>
      </c>
      <c r="I126" s="182">
        <f>IF('Crisis Indicator Data'!T123="x","x",('Crisis Indicator Data'!T123/1000000))</f>
        <v>0</v>
      </c>
      <c r="J126" s="182">
        <f>IF('Crisis Indicator Data'!U123="x","x",('Crisis Indicator Data'!U123/1000000))</f>
        <v>0</v>
      </c>
      <c r="K126" s="168">
        <f t="shared" si="9"/>
        <v>4.2</v>
      </c>
      <c r="L126" s="165">
        <f>IF(F126="x","x",(F126*1000000/VLOOKUP($C126,'Crisis Indicator Data'!$C$3:$H$198,5,FALSE)))</f>
        <v>0.33703703703703702</v>
      </c>
      <c r="M126" s="165">
        <f>IF(G126="x","x",(G126*1000000/VLOOKUP($C126,'Crisis Indicator Data'!$C$3:$H$198,5,FALSE)))</f>
        <v>0.54529629629629628</v>
      </c>
      <c r="N126" s="165">
        <f>IF(H126="x","x",(H126*1000000/VLOOKUP($C126,'Crisis Indicator Data'!$C$3:$H$198,5,FALSE)))</f>
        <v>0.11766666666666667</v>
      </c>
      <c r="O126" s="165">
        <f>IF(I126="x","x",(I126*1000000/VLOOKUP($C126,'Crisis Indicator Data'!$C$3:$H$198,5,FALSE)))</f>
        <v>0</v>
      </c>
      <c r="P126" s="165">
        <f>IF(J126="x","x",(J126*1000000/VLOOKUP($C126,'Crisis Indicator Data'!$C$3:$H$198,5,FALSE)))</f>
        <v>0</v>
      </c>
      <c r="Q126" s="147">
        <f t="shared" si="10"/>
        <v>3</v>
      </c>
      <c r="R126" s="147">
        <f t="shared" si="11"/>
        <v>3.6</v>
      </c>
    </row>
    <row r="127" spans="1:18" x14ac:dyDescent="0.25">
      <c r="A127" s="172" t="str">
        <f>'Crisis Indicator Data'!A124</f>
        <v>Displacement from Ukraine conflict in Romania</v>
      </c>
      <c r="B127" s="173" t="str">
        <f>'Crisis Indicator Data'!B124</f>
        <v>Conflict,Displacement</v>
      </c>
      <c r="C127" s="173" t="str">
        <f>'Crisis Indicator Data'!C124</f>
        <v>ROU002</v>
      </c>
      <c r="D127" s="173" t="str">
        <f>'Crisis Indicator Data'!D124</f>
        <v>Romania</v>
      </c>
      <c r="E127" s="173" t="str">
        <f>'Crisis Indicator Data'!E124</f>
        <v>ROU</v>
      </c>
      <c r="F127" s="182">
        <f>IF('Crisis Indicator Data'!Q124="x","x",('Crisis Indicator Data'!Q124/1000000))</f>
        <v>5.0490000000000004</v>
      </c>
      <c r="G127" s="182">
        <f>IF('Crisis Indicator Data'!R124="x","x",('Crisis Indicator Data'!R124/1000000))</f>
        <v>0</v>
      </c>
      <c r="H127" s="182">
        <f>IF('Crisis Indicator Data'!S124="x","x",('Crisis Indicator Data'!S124/1000000))</f>
        <v>0.13700000000000001</v>
      </c>
      <c r="I127" s="182">
        <f>IF('Crisis Indicator Data'!T124="x","x",('Crisis Indicator Data'!T124/1000000))</f>
        <v>0</v>
      </c>
      <c r="J127" s="182">
        <f>IF('Crisis Indicator Data'!U124="x","x",('Crisis Indicator Data'!U124/1000000))</f>
        <v>0</v>
      </c>
      <c r="K127" s="168">
        <f t="shared" si="9"/>
        <v>1.9</v>
      </c>
      <c r="L127" s="165">
        <f>IF(F127="x","x",(F127*1000000/VLOOKUP($C127,'Crisis Indicator Data'!$C$3:$H$198,5,FALSE)))</f>
        <v>0.9735827227150019</v>
      </c>
      <c r="M127" s="165">
        <f>IF(G127="x","x",(G127*1000000/VLOOKUP($C127,'Crisis Indicator Data'!$C$3:$H$198,5,FALSE)))</f>
        <v>0</v>
      </c>
      <c r="N127" s="165">
        <f>IF(H127="x","x",(H127*1000000/VLOOKUP($C127,'Crisis Indicator Data'!$C$3:$H$198,5,FALSE)))</f>
        <v>2.6417277284998073E-2</v>
      </c>
      <c r="O127" s="165">
        <f>IF(I127="x","x",(I127*1000000/VLOOKUP($C127,'Crisis Indicator Data'!$C$3:$H$198,5,FALSE)))</f>
        <v>0</v>
      </c>
      <c r="P127" s="165">
        <f>IF(J127="x","x",(J127*1000000/VLOOKUP($C127,'Crisis Indicator Data'!$C$3:$H$198,5,FALSE)))</f>
        <v>0</v>
      </c>
      <c r="Q127" s="147">
        <f t="shared" si="10"/>
        <v>1</v>
      </c>
      <c r="R127" s="147">
        <f t="shared" si="11"/>
        <v>1.45</v>
      </c>
    </row>
    <row r="128" spans="1:18" x14ac:dyDescent="0.25">
      <c r="A128" s="172" t="str">
        <f>'Crisis Indicator Data'!A125</f>
        <v>Displacement from Ukraine conflict in Russia</v>
      </c>
      <c r="B128" s="173" t="str">
        <f>'Crisis Indicator Data'!B125</f>
        <v>Conflict,Displacement</v>
      </c>
      <c r="C128" s="173" t="str">
        <f>'Crisis Indicator Data'!C125</f>
        <v>RUS002</v>
      </c>
      <c r="D128" s="173" t="str">
        <f>'Crisis Indicator Data'!D125</f>
        <v>Russia</v>
      </c>
      <c r="E128" s="173" t="str">
        <f>'Crisis Indicator Data'!E125</f>
        <v>RUS</v>
      </c>
      <c r="F128" s="182">
        <f>IF('Crisis Indicator Data'!Q125="x","x",('Crisis Indicator Data'!Q125/1000000))</f>
        <v>0</v>
      </c>
      <c r="G128" s="182">
        <f>IF('Crisis Indicator Data'!R125="x","x",('Crisis Indicator Data'!R125/1000000))</f>
        <v>0</v>
      </c>
      <c r="H128" s="182">
        <f>IF('Crisis Indicator Data'!S125="x","x",('Crisis Indicator Data'!S125/1000000))</f>
        <v>1.2749999999999999</v>
      </c>
      <c r="I128" s="182" t="str">
        <f>IF('Crisis Indicator Data'!T125="x","x",('Crisis Indicator Data'!T125/1000000))</f>
        <v>x</v>
      </c>
      <c r="J128" s="182" t="str">
        <f>IF('Crisis Indicator Data'!U125="x","x",('Crisis Indicator Data'!U125/1000000))</f>
        <v>x</v>
      </c>
      <c r="K128" s="168">
        <f t="shared" si="9"/>
        <v>3.5</v>
      </c>
      <c r="L128" s="165">
        <f>IF(F128="x","x",(F128*1000000/VLOOKUP($C128,'Crisis Indicator Data'!$C$3:$H$198,5,FALSE)))</f>
        <v>0</v>
      </c>
      <c r="M128" s="165">
        <f>IF(G128="x","x",(G128*1000000/VLOOKUP($C128,'Crisis Indicator Data'!$C$3:$H$198,5,FALSE)))</f>
        <v>0</v>
      </c>
      <c r="N128" s="165">
        <f>IF(H128="x","x",(H128*1000000/VLOOKUP($C128,'Crisis Indicator Data'!$C$3:$H$198,5,FALSE)))</f>
        <v>1</v>
      </c>
      <c r="O128" s="165" t="str">
        <f>IF(I128="x","x",(I128*1000000/VLOOKUP($C128,'Crisis Indicator Data'!$C$3:$H$198,5,FALSE)))</f>
        <v>x</v>
      </c>
      <c r="P128" s="165" t="str">
        <f>IF(J128="x","x",(J128*1000000/VLOOKUP($C128,'Crisis Indicator Data'!$C$3:$H$198,5,FALSE)))</f>
        <v>x</v>
      </c>
      <c r="Q128" s="147">
        <f t="shared" si="10"/>
        <v>3</v>
      </c>
      <c r="R128" s="147">
        <f t="shared" si="11"/>
        <v>3.25</v>
      </c>
    </row>
    <row r="129" spans="1:18" x14ac:dyDescent="0.25">
      <c r="A129" s="172" t="str">
        <f>'Crisis Indicator Data'!A126</f>
        <v>Burundi and DRC refugees in Rwanda</v>
      </c>
      <c r="B129" s="173" t="str">
        <f>'Crisis Indicator Data'!B126</f>
        <v>Displacement</v>
      </c>
      <c r="C129" s="173" t="str">
        <f>'Crisis Indicator Data'!C126</f>
        <v>RWA002</v>
      </c>
      <c r="D129" s="173" t="str">
        <f>'Crisis Indicator Data'!D126</f>
        <v>Rwanda</v>
      </c>
      <c r="E129" s="173" t="str">
        <f>'Crisis Indicator Data'!E126</f>
        <v>RWA</v>
      </c>
      <c r="F129" s="182">
        <f>IF('Crisis Indicator Data'!Q126="x","x",('Crisis Indicator Data'!Q126/1000000))</f>
        <v>2.2490000000000001</v>
      </c>
      <c r="G129" s="182">
        <f>IF('Crisis Indicator Data'!R126="x","x",('Crisis Indicator Data'!R126/1000000))</f>
        <v>0</v>
      </c>
      <c r="H129" s="182">
        <f>IF('Crisis Indicator Data'!S126="x","x",('Crisis Indicator Data'!S126/1000000))</f>
        <v>0.13300000000000001</v>
      </c>
      <c r="I129" s="182">
        <f>IF('Crisis Indicator Data'!T126="x","x",('Crisis Indicator Data'!T126/1000000))</f>
        <v>0</v>
      </c>
      <c r="J129" s="182">
        <f>IF('Crisis Indicator Data'!U126="x","x",('Crisis Indicator Data'!U126/1000000))</f>
        <v>0</v>
      </c>
      <c r="K129" s="168">
        <f t="shared" si="9"/>
        <v>1.9</v>
      </c>
      <c r="L129" s="165">
        <f>IF(F129="x","x",(F129*1000000/VLOOKUP($C129,'Crisis Indicator Data'!$C$3:$H$198,5,FALSE)))</f>
        <v>0.94416456759026024</v>
      </c>
      <c r="M129" s="165">
        <f>IF(G129="x","x",(G129*1000000/VLOOKUP($C129,'Crisis Indicator Data'!$C$3:$H$198,5,FALSE)))</f>
        <v>0</v>
      </c>
      <c r="N129" s="165">
        <f>IF(H129="x","x",(H129*1000000/VLOOKUP($C129,'Crisis Indicator Data'!$C$3:$H$198,5,FALSE)))</f>
        <v>5.5835432409739712E-2</v>
      </c>
      <c r="O129" s="165">
        <f>IF(I129="x","x",(I129*1000000/VLOOKUP($C129,'Crisis Indicator Data'!$C$3:$H$198,5,FALSE)))</f>
        <v>0</v>
      </c>
      <c r="P129" s="165">
        <f>IF(J129="x","x",(J129*1000000/VLOOKUP($C129,'Crisis Indicator Data'!$C$3:$H$198,5,FALSE)))</f>
        <v>0</v>
      </c>
      <c r="Q129" s="147">
        <f t="shared" si="10"/>
        <v>3</v>
      </c>
      <c r="R129" s="147">
        <f t="shared" si="11"/>
        <v>2.4500000000000002</v>
      </c>
    </row>
    <row r="130" spans="1:18" x14ac:dyDescent="0.25">
      <c r="A130" s="172" t="str">
        <f>'Crisis Indicator Data'!A127</f>
        <v>Complex crisis in Sudan</v>
      </c>
      <c r="B130" s="173" t="str">
        <f>'Crisis Indicator Data'!B127</f>
        <v>Displacement,Violence,Floods</v>
      </c>
      <c r="C130" s="173" t="str">
        <f>'Crisis Indicator Data'!C127</f>
        <v>SDN001</v>
      </c>
      <c r="D130" s="173" t="str">
        <f>'Crisis Indicator Data'!D127</f>
        <v>Sudan</v>
      </c>
      <c r="E130" s="173" t="str">
        <f>'Crisis Indicator Data'!E127</f>
        <v>SDN</v>
      </c>
      <c r="F130" s="182">
        <f>IF('Crisis Indicator Data'!Q127="x","x",('Crisis Indicator Data'!Q127/1000000))</f>
        <v>0</v>
      </c>
      <c r="G130" s="182">
        <f>IF('Crisis Indicator Data'!R127="x","x",('Crisis Indicator Data'!R127/1000000))</f>
        <v>25.1</v>
      </c>
      <c r="H130" s="182">
        <f>IF('Crisis Indicator Data'!S127="x","x",('Crisis Indicator Data'!S127/1000000))</f>
        <v>17.399999999999999</v>
      </c>
      <c r="I130" s="182">
        <f>IF('Crisis Indicator Data'!T127="x","x",('Crisis Indicator Data'!T127/1000000))</f>
        <v>7.2</v>
      </c>
      <c r="J130" s="182">
        <f>IF('Crisis Indicator Data'!U127="x","x",('Crisis Indicator Data'!U127/1000000))</f>
        <v>0.1</v>
      </c>
      <c r="K130" s="168">
        <f t="shared" si="9"/>
        <v>5</v>
      </c>
      <c r="L130" s="165">
        <f>IF(F130="x","x",(F130*1000000/VLOOKUP($C130,'Crisis Indicator Data'!$C$3:$H$198,5,FALSE)))</f>
        <v>0</v>
      </c>
      <c r="M130" s="165">
        <f>IF(G130="x","x",(G130*1000000/VLOOKUP($C130,'Crisis Indicator Data'!$C$3:$H$198,5,FALSE)))</f>
        <v>0.50401606425702816</v>
      </c>
      <c r="N130" s="165">
        <f>IF(H130="x","x",(H130*1000000/VLOOKUP($C130,'Crisis Indicator Data'!$C$3:$H$198,5,FALSE)))</f>
        <v>0.3493975903614458</v>
      </c>
      <c r="O130" s="165">
        <f>IF(I130="x","x",(I130*1000000/VLOOKUP($C130,'Crisis Indicator Data'!$C$3:$H$198,5,FALSE)))</f>
        <v>0.14457831325301204</v>
      </c>
      <c r="P130" s="165">
        <f>IF(J130="x","x",(J130*1000000/VLOOKUP($C130,'Crisis Indicator Data'!$C$3:$H$198,5,FALSE)))</f>
        <v>2.008032128514056E-3</v>
      </c>
      <c r="Q130" s="147">
        <f t="shared" si="10"/>
        <v>4</v>
      </c>
      <c r="R130" s="147">
        <f t="shared" si="11"/>
        <v>4.5</v>
      </c>
    </row>
    <row r="131" spans="1:18" x14ac:dyDescent="0.25">
      <c r="A131" s="172" t="str">
        <f>'Crisis Indicator Data'!A128</f>
        <v>Refugees in Sudan</v>
      </c>
      <c r="B131" s="173" t="str">
        <f>'Crisis Indicator Data'!B128</f>
        <v>Displacement</v>
      </c>
      <c r="C131" s="173" t="str">
        <f>'Crisis Indicator Data'!C128</f>
        <v>SDN005</v>
      </c>
      <c r="D131" s="173" t="str">
        <f>'Crisis Indicator Data'!D128</f>
        <v>Sudan</v>
      </c>
      <c r="E131" s="173" t="str">
        <f>'Crisis Indicator Data'!E128</f>
        <v>SDN</v>
      </c>
      <c r="F131" s="182">
        <f>IF('Crisis Indicator Data'!Q128="x","x",('Crisis Indicator Data'!Q128/1000000))</f>
        <v>0</v>
      </c>
      <c r="G131" s="182">
        <f>IF('Crisis Indicator Data'!R128="x","x",('Crisis Indicator Data'!R128/1000000))</f>
        <v>13.625999999999999</v>
      </c>
      <c r="H131" s="182">
        <f>IF('Crisis Indicator Data'!S128="x","x",('Crisis Indicator Data'!S128/1000000))</f>
        <v>1.1439999999999999</v>
      </c>
      <c r="I131" s="182">
        <f>IF('Crisis Indicator Data'!T128="x","x",('Crisis Indicator Data'!T128/1000000))</f>
        <v>0</v>
      </c>
      <c r="J131" s="182">
        <f>IF('Crisis Indicator Data'!U128="x","x",('Crisis Indicator Data'!U128/1000000))</f>
        <v>0</v>
      </c>
      <c r="K131" s="168">
        <f t="shared" si="9"/>
        <v>3.4</v>
      </c>
      <c r="L131" s="165">
        <f>IF(F131="x","x",(F131*1000000/VLOOKUP($C131,'Crisis Indicator Data'!$C$3:$H$198,5,FALSE)))</f>
        <v>0</v>
      </c>
      <c r="M131" s="165">
        <f>IF(G131="x","x",(G131*1000000/VLOOKUP($C131,'Crisis Indicator Data'!$C$3:$H$198,5,FALSE)))</f>
        <v>0.92254570074475284</v>
      </c>
      <c r="N131" s="165">
        <f>IF(H131="x","x",(H131*1000000/VLOOKUP($C131,'Crisis Indicator Data'!$C$3:$H$198,5,FALSE)))</f>
        <v>7.7454299255247119E-2</v>
      </c>
      <c r="O131" s="165">
        <f>IF(I131="x","x",(I131*1000000/VLOOKUP($C131,'Crisis Indicator Data'!$C$3:$H$198,5,FALSE)))</f>
        <v>0</v>
      </c>
      <c r="P131" s="165">
        <f>IF(J131="x","x",(J131*1000000/VLOOKUP($C131,'Crisis Indicator Data'!$C$3:$H$198,5,FALSE)))</f>
        <v>0</v>
      </c>
      <c r="Q131" s="147">
        <f t="shared" si="10"/>
        <v>3</v>
      </c>
      <c r="R131" s="147">
        <f t="shared" si="11"/>
        <v>3.2</v>
      </c>
    </row>
    <row r="132" spans="1:18" x14ac:dyDescent="0.25">
      <c r="A132" s="172" t="str">
        <f>'Crisis Indicator Data'!A129</f>
        <v>Violence in Darfur and Kordofan regions</v>
      </c>
      <c r="B132" s="173" t="str">
        <f>'Crisis Indicator Data'!B129</f>
        <v>Violence</v>
      </c>
      <c r="C132" s="173" t="str">
        <f>'Crisis Indicator Data'!C129</f>
        <v>SDN008</v>
      </c>
      <c r="D132" s="173" t="str">
        <f>'Crisis Indicator Data'!D129</f>
        <v>Sudan</v>
      </c>
      <c r="E132" s="173" t="str">
        <f>'Crisis Indicator Data'!E129</f>
        <v>SDN</v>
      </c>
      <c r="F132" s="182">
        <f>IF('Crisis Indicator Data'!Q129="x","x",('Crisis Indicator Data'!Q129/1000000))</f>
        <v>0</v>
      </c>
      <c r="G132" s="182">
        <f>IF('Crisis Indicator Data'!R129="x","x",('Crisis Indicator Data'!R129/1000000))</f>
        <v>5.63</v>
      </c>
      <c r="H132" s="182">
        <f>IF('Crisis Indicator Data'!S129="x","x",('Crisis Indicator Data'!S129/1000000))</f>
        <v>11.364000000000001</v>
      </c>
      <c r="I132" s="182">
        <f>IF('Crisis Indicator Data'!T129="x","x",('Crisis Indicator Data'!T129/1000000))</f>
        <v>0.77900000000000003</v>
      </c>
      <c r="J132" s="182">
        <f>IF('Crisis Indicator Data'!U129="x","x",('Crisis Indicator Data'!U129/1000000))</f>
        <v>0</v>
      </c>
      <c r="K132" s="168">
        <f t="shared" si="9"/>
        <v>5</v>
      </c>
      <c r="L132" s="165">
        <f>IF(F132="x","x",(F132*1000000/VLOOKUP($C132,'Crisis Indicator Data'!$C$3:$H$198,5,FALSE)))</f>
        <v>0</v>
      </c>
      <c r="M132" s="165">
        <f>IF(G132="x","x",(G132*1000000/VLOOKUP($C132,'Crisis Indicator Data'!$C$3:$H$198,5,FALSE)))</f>
        <v>0.31677263264502337</v>
      </c>
      <c r="N132" s="165">
        <f>IF(H132="x","x",(H132*1000000/VLOOKUP($C132,'Crisis Indicator Data'!$C$3:$H$198,5,FALSE)))</f>
        <v>0.63939683790018564</v>
      </c>
      <c r="O132" s="165">
        <f>IF(I132="x","x",(I132*1000000/VLOOKUP($C132,'Crisis Indicator Data'!$C$3:$H$198,5,FALSE)))</f>
        <v>4.3830529454790976E-2</v>
      </c>
      <c r="P132" s="165">
        <f>IF(J132="x","x",(J132*1000000/VLOOKUP($C132,'Crisis Indicator Data'!$C$3:$H$198,5,FALSE)))</f>
        <v>0</v>
      </c>
      <c r="Q132" s="147">
        <f t="shared" si="10"/>
        <v>3</v>
      </c>
      <c r="R132" s="147">
        <f t="shared" si="11"/>
        <v>4</v>
      </c>
    </row>
    <row r="133" spans="1:18" x14ac:dyDescent="0.25">
      <c r="A133" s="172" t="str">
        <f>'Crisis Indicator Data'!A130</f>
        <v>Drought in Senegal</v>
      </c>
      <c r="B133" s="173" t="str">
        <f>'Crisis Indicator Data'!B130</f>
        <v>Drought</v>
      </c>
      <c r="C133" s="173" t="str">
        <f>'Crisis Indicator Data'!C130</f>
        <v>SEN002</v>
      </c>
      <c r="D133" s="173" t="str">
        <f>'Crisis Indicator Data'!D130</f>
        <v>Senegal</v>
      </c>
      <c r="E133" s="173" t="str">
        <f>'Crisis Indicator Data'!E130</f>
        <v>SEN</v>
      </c>
      <c r="F133" s="182">
        <f>IF('Crisis Indicator Data'!Q130="x","x",('Crisis Indicator Data'!Q130/1000000))</f>
        <v>12.250999999999999</v>
      </c>
      <c r="G133" s="182">
        <f>IF('Crisis Indicator Data'!R130="x","x",('Crisis Indicator Data'!R130/1000000))</f>
        <v>4.3609999999999998</v>
      </c>
      <c r="H133" s="182">
        <f>IF('Crisis Indicator Data'!S130="x","x",('Crisis Indicator Data'!S130/1000000))</f>
        <v>1.206</v>
      </c>
      <c r="I133" s="182">
        <f>IF('Crisis Indicator Data'!T130="x","x",('Crisis Indicator Data'!T130/1000000))</f>
        <v>5.7000000000000002E-2</v>
      </c>
      <c r="J133" s="182">
        <f>IF('Crisis Indicator Data'!U130="x","x",('Crisis Indicator Data'!U130/1000000))</f>
        <v>0</v>
      </c>
      <c r="K133" s="168">
        <f t="shared" si="9"/>
        <v>3.5</v>
      </c>
      <c r="L133" s="165">
        <f>IF(F133="x","x",(F133*1000000/VLOOKUP($C133,'Crisis Indicator Data'!$C$3:$H$198,5,FALSE)))</f>
        <v>0.68533228910270749</v>
      </c>
      <c r="M133" s="165">
        <f>IF(G133="x","x",(G133*1000000/VLOOKUP($C133,'Crisis Indicator Data'!$C$3:$H$198,5,FALSE)))</f>
        <v>0.24395837995077199</v>
      </c>
      <c r="N133" s="165">
        <f>IF(H133="x","x",(H133*1000000/VLOOKUP($C133,'Crisis Indicator Data'!$C$3:$H$198,5,FALSE)))</f>
        <v>6.7464757216379498E-2</v>
      </c>
      <c r="O133" s="165">
        <f>IF(I133="x","x",(I133*1000000/VLOOKUP($C133,'Crisis Indicator Data'!$C$3:$H$198,5,FALSE)))</f>
        <v>3.1886328037592305E-3</v>
      </c>
      <c r="P133" s="165">
        <f>IF(J133="x","x",(J133*1000000/VLOOKUP($C133,'Crisis Indicator Data'!$C$3:$H$198,5,FALSE)))</f>
        <v>0</v>
      </c>
      <c r="Q133" s="147">
        <f t="shared" si="10"/>
        <v>3</v>
      </c>
      <c r="R133" s="147">
        <f t="shared" si="11"/>
        <v>3.25</v>
      </c>
    </row>
    <row r="134" spans="1:18" x14ac:dyDescent="0.25">
      <c r="A134" s="172" t="str">
        <f>'Crisis Indicator Data'!A131</f>
        <v>Complex crisis in El Salvador</v>
      </c>
      <c r="B134" s="173" t="str">
        <f>'Crisis Indicator Data'!B131</f>
        <v>Displacement,Violence,Floods,Drought</v>
      </c>
      <c r="C134" s="173" t="str">
        <f>'Crisis Indicator Data'!C131</f>
        <v>SLV001</v>
      </c>
      <c r="D134" s="173" t="str">
        <f>'Crisis Indicator Data'!D131</f>
        <v>El Salvador</v>
      </c>
      <c r="E134" s="173" t="str">
        <f>'Crisis Indicator Data'!E131</f>
        <v>SLV</v>
      </c>
      <c r="F134" s="182">
        <f>IF('Crisis Indicator Data'!Q131="x","x",('Crisis Indicator Data'!Q131/1000000))</f>
        <v>5.1849999999999996</v>
      </c>
      <c r="G134" s="182">
        <f>IF('Crisis Indicator Data'!R131="x","x",('Crisis Indicator Data'!R131/1000000))</f>
        <v>0</v>
      </c>
      <c r="H134" s="182">
        <f>IF('Crisis Indicator Data'!S131="x","x",('Crisis Indicator Data'!S131/1000000))</f>
        <v>0.44600000000000001</v>
      </c>
      <c r="I134" s="182">
        <f>IF('Crisis Indicator Data'!T131="x","x",('Crisis Indicator Data'!T131/1000000))</f>
        <v>0.66900000000000004</v>
      </c>
      <c r="J134" s="182">
        <f>IF('Crisis Indicator Data'!U131="x","x",('Crisis Indicator Data'!U131/1000000))</f>
        <v>0</v>
      </c>
      <c r="K134" s="168">
        <f t="shared" ref="K134:K165" si="12">IF(H134="x","x",IF(SUM(H134:J134)=0,0,IF(LOG(SUM(H134:J134)*1000000)&lt;$K$4,0,IF(LOG(SUM(H134:J134)*1000000)&gt;$K$3,5,ROUND(5-(K$3-LOG(SUM(H134:J134)*1000000))/(K$3-K$4)*5,1)))))</f>
        <v>3.4</v>
      </c>
      <c r="L134" s="165">
        <f>IF(F134="x","x",(F134*1000000/VLOOKUP($C134,'Crisis Indicator Data'!$C$3:$H$198,5,FALSE)))</f>
        <v>0.82301587301587298</v>
      </c>
      <c r="M134" s="165">
        <f>IF(G134="x","x",(G134*1000000/VLOOKUP($C134,'Crisis Indicator Data'!$C$3:$H$198,5,FALSE)))</f>
        <v>0</v>
      </c>
      <c r="N134" s="165">
        <f>IF(H134="x","x",(H134*1000000/VLOOKUP($C134,'Crisis Indicator Data'!$C$3:$H$198,5,FALSE)))</f>
        <v>7.0793650793650797E-2</v>
      </c>
      <c r="O134" s="165">
        <f>IF(I134="x","x",(I134*1000000/VLOOKUP($C134,'Crisis Indicator Data'!$C$3:$H$198,5,FALSE)))</f>
        <v>0.1061904761904762</v>
      </c>
      <c r="P134" s="165">
        <f>IF(J134="x","x",(J134*1000000/VLOOKUP($C134,'Crisis Indicator Data'!$C$3:$H$198,5,FALSE)))</f>
        <v>0</v>
      </c>
      <c r="Q134" s="147">
        <f t="shared" ref="Q134:Q165" si="13">IF(N134="x","x",IF(OR(L134&gt;=$L$3,M134&gt;=$M$3,N134&gt;=$N$3,O134&gt;=$O$3,P134&gt;=$P$3), (IF(VALUE(SUBSTITUTE(P134, "x", "0.0"))&gt;=$P$3, 5, IF((VALUE(SUBSTITUTE(O134, "x", "0.0"))+VALUE(SUBSTITUTE(P134, "x", "0.0")))&gt;=$O$3,4,IF((VALUE(SUBSTITUTE(O134, "x", "0.0"))+VALUE(SUBSTITUTE(P134, "x", "0.0"))+N134)&gt;=$N$3,3,IF((VALUE(SUBSTITUTE(O134, "x", "0.0"))+VALUE(SUBSTITUTE(P134, "x", "0.0"))+N134+VALUE(SUBSTITUTE(M134, "x", "0.0")))&gt;=$M$3,2,1)))))))</f>
        <v>4</v>
      </c>
      <c r="R134" s="147">
        <f t="shared" ref="R134:R165" si="14">IF(Q134="x","x",(AVERAGE(K134,Q134)))</f>
        <v>3.7</v>
      </c>
    </row>
    <row r="135" spans="1:18" x14ac:dyDescent="0.25">
      <c r="A135" s="172" t="str">
        <f>'Crisis Indicator Data'!A132</f>
        <v>Complex crisis in Somalia</v>
      </c>
      <c r="B135" s="173" t="str">
        <f>'Crisis Indicator Data'!B132</f>
        <v>Conflict,Displacement,Floods,Drought</v>
      </c>
      <c r="C135" s="173" t="str">
        <f>'Crisis Indicator Data'!C132</f>
        <v>SOM001</v>
      </c>
      <c r="D135" s="173" t="str">
        <f>'Crisis Indicator Data'!D132</f>
        <v>Somalia</v>
      </c>
      <c r="E135" s="173" t="str">
        <f>'Crisis Indicator Data'!E132</f>
        <v>SOM</v>
      </c>
      <c r="F135" s="182">
        <f>IF('Crisis Indicator Data'!Q132="x","x",('Crisis Indicator Data'!Q132/1000000))</f>
        <v>0</v>
      </c>
      <c r="G135" s="182">
        <f>IF('Crisis Indicator Data'!R132="x","x",('Crisis Indicator Data'!R132/1000000))</f>
        <v>8.7880000000000003</v>
      </c>
      <c r="H135" s="182">
        <f>IF('Crisis Indicator Data'!S132="x","x",('Crisis Indicator Data'!S132/1000000))</f>
        <v>4.056</v>
      </c>
      <c r="I135" s="182">
        <f>IF('Crisis Indicator Data'!T132="x","x",('Crisis Indicator Data'!T132/1000000))</f>
        <v>2.5350000000000001</v>
      </c>
      <c r="J135" s="182">
        <f>IF('Crisis Indicator Data'!U132="x","x",('Crisis Indicator Data'!U132/1000000))</f>
        <v>1.5209999999999999</v>
      </c>
      <c r="K135" s="168">
        <f t="shared" si="12"/>
        <v>4.8</v>
      </c>
      <c r="L135" s="165">
        <f>IF(F135="x","x",(F135*1000000/VLOOKUP($C135,'Crisis Indicator Data'!$C$3:$H$198,5,FALSE)))</f>
        <v>0</v>
      </c>
      <c r="M135" s="165">
        <f>IF(G135="x","x",(G135*1000000/VLOOKUP($C135,'Crisis Indicator Data'!$C$3:$H$198,5,FALSE)))</f>
        <v>0.52</v>
      </c>
      <c r="N135" s="165">
        <f>IF(H135="x","x",(H135*1000000/VLOOKUP($C135,'Crisis Indicator Data'!$C$3:$H$198,5,FALSE)))</f>
        <v>0.24</v>
      </c>
      <c r="O135" s="165">
        <f>IF(I135="x","x",(I135*1000000/VLOOKUP($C135,'Crisis Indicator Data'!$C$3:$H$198,5,FALSE)))</f>
        <v>0.15</v>
      </c>
      <c r="P135" s="165">
        <f>IF(J135="x","x",(J135*1000000/VLOOKUP($C135,'Crisis Indicator Data'!$C$3:$H$198,5,FALSE)))</f>
        <v>0.09</v>
      </c>
      <c r="Q135" s="147">
        <f t="shared" si="13"/>
        <v>5</v>
      </c>
      <c r="R135" s="147">
        <f t="shared" si="14"/>
        <v>4.9000000000000004</v>
      </c>
    </row>
    <row r="136" spans="1:18" x14ac:dyDescent="0.25">
      <c r="A136" s="172" t="str">
        <f>'Crisis Indicator Data'!A133</f>
        <v>Mixed Migration Flows in Somalia</v>
      </c>
      <c r="B136" s="173" t="str">
        <f>'Crisis Indicator Data'!B133</f>
        <v>Displacement</v>
      </c>
      <c r="C136" s="173" t="str">
        <f>'Crisis Indicator Data'!C133</f>
        <v>SOM002</v>
      </c>
      <c r="D136" s="173" t="str">
        <f>'Crisis Indicator Data'!D133</f>
        <v>Somalia</v>
      </c>
      <c r="E136" s="173" t="str">
        <f>'Crisis Indicator Data'!E133</f>
        <v>SOM</v>
      </c>
      <c r="F136" s="182">
        <f>IF('Crisis Indicator Data'!Q133="x","x",('Crisis Indicator Data'!Q133/1000000))</f>
        <v>2.6579999999999999</v>
      </c>
      <c r="G136" s="182">
        <f>IF('Crisis Indicator Data'!R133="x","x",('Crisis Indicator Data'!R133/1000000))</f>
        <v>0</v>
      </c>
      <c r="H136" s="182">
        <f>IF('Crisis Indicator Data'!S133="x","x",('Crisis Indicator Data'!S133/1000000))</f>
        <v>3.5999999999999997E-2</v>
      </c>
      <c r="I136" s="182">
        <f>IF('Crisis Indicator Data'!T133="x","x",('Crisis Indicator Data'!T133/1000000))</f>
        <v>0</v>
      </c>
      <c r="J136" s="182">
        <f>IF('Crisis Indicator Data'!U133="x","x",('Crisis Indicator Data'!U133/1000000))</f>
        <v>0</v>
      </c>
      <c r="K136" s="168">
        <f t="shared" si="12"/>
        <v>0.9</v>
      </c>
      <c r="L136" s="165">
        <f>IF(F136="x","x",(F136*1000000/VLOOKUP($C136,'Crisis Indicator Data'!$C$3:$H$198,5,FALSE)))</f>
        <v>0.98663697104677062</v>
      </c>
      <c r="M136" s="165">
        <f>IF(G136="x","x",(G136*1000000/VLOOKUP($C136,'Crisis Indicator Data'!$C$3:$H$198,5,FALSE)))</f>
        <v>0</v>
      </c>
      <c r="N136" s="165">
        <f>IF(H136="x","x",(H136*1000000/VLOOKUP($C136,'Crisis Indicator Data'!$C$3:$H$198,5,FALSE)))</f>
        <v>1.3363028953229399E-2</v>
      </c>
      <c r="O136" s="165">
        <f>IF(I136="x","x",(I136*1000000/VLOOKUP($C136,'Crisis Indicator Data'!$C$3:$H$198,5,FALSE)))</f>
        <v>0</v>
      </c>
      <c r="P136" s="165">
        <f>IF(J136="x","x",(J136*1000000/VLOOKUP($C136,'Crisis Indicator Data'!$C$3:$H$198,5,FALSE)))</f>
        <v>0</v>
      </c>
      <c r="Q136" s="147">
        <f t="shared" si="13"/>
        <v>1</v>
      </c>
      <c r="R136" s="147">
        <f t="shared" si="14"/>
        <v>0.95</v>
      </c>
    </row>
    <row r="137" spans="1:18" x14ac:dyDescent="0.25">
      <c r="A137" s="172" t="str">
        <f>'Crisis Indicator Data'!A134</f>
        <v>Complex crisis in South Sudan</v>
      </c>
      <c r="B137" s="173" t="str">
        <f>'Crisis Indicator Data'!B134</f>
        <v>Conflict,Floods,Displacement</v>
      </c>
      <c r="C137" s="173" t="str">
        <f>'Crisis Indicator Data'!C134</f>
        <v>SSD001</v>
      </c>
      <c r="D137" s="173" t="str">
        <f>'Crisis Indicator Data'!D134</f>
        <v>South Sudan</v>
      </c>
      <c r="E137" s="173" t="str">
        <f>'Crisis Indicator Data'!E134</f>
        <v>SSD</v>
      </c>
      <c r="F137" s="182">
        <f>IF('Crisis Indicator Data'!Q134="x","x",('Crisis Indicator Data'!Q134/1000000))</f>
        <v>0</v>
      </c>
      <c r="G137" s="182">
        <f>IF('Crisis Indicator Data'!R134="x","x",('Crisis Indicator Data'!R134/1000000))</f>
        <v>3.37</v>
      </c>
      <c r="H137" s="182">
        <f>IF('Crisis Indicator Data'!S134="x","x",('Crisis Indicator Data'!S134/1000000))</f>
        <v>1.41</v>
      </c>
      <c r="I137" s="182">
        <f>IF('Crisis Indicator Data'!T134="x","x",('Crisis Indicator Data'!T134/1000000))</f>
        <v>7.8959999999999999</v>
      </c>
      <c r="J137" s="182">
        <f>IF('Crisis Indicator Data'!U134="x","x",('Crisis Indicator Data'!U134/1000000))</f>
        <v>9.4E-2</v>
      </c>
      <c r="K137" s="168">
        <f t="shared" si="12"/>
        <v>5</v>
      </c>
      <c r="L137" s="165">
        <f>IF(F137="x","x",(F137*1000000/VLOOKUP($C137,'Crisis Indicator Data'!$C$3:$H$198,5,FALSE)))</f>
        <v>0</v>
      </c>
      <c r="M137" s="165">
        <f>IF(G137="x","x",(G137*1000000/VLOOKUP($C137,'Crisis Indicator Data'!$C$3:$H$198,5,FALSE)))</f>
        <v>0.26375518509822338</v>
      </c>
      <c r="N137" s="165">
        <f>IF(H137="x","x",(H137*1000000/VLOOKUP($C137,'Crisis Indicator Data'!$C$3:$H$198,5,FALSE)))</f>
        <v>0.11035454332002817</v>
      </c>
      <c r="O137" s="165">
        <f>IF(I137="x","x",(I137*1000000/VLOOKUP($C137,'Crisis Indicator Data'!$C$3:$H$198,5,FALSE)))</f>
        <v>0.61798544259215782</v>
      </c>
      <c r="P137" s="165">
        <f>IF(J137="x","x",(J137*1000000/VLOOKUP($C137,'Crisis Indicator Data'!$C$3:$H$198,5,FALSE)))</f>
        <v>7.3569695546685451E-3</v>
      </c>
      <c r="Q137" s="147">
        <f t="shared" si="13"/>
        <v>4</v>
      </c>
      <c r="R137" s="147">
        <f t="shared" si="14"/>
        <v>4.5</v>
      </c>
    </row>
    <row r="138" spans="1:18" x14ac:dyDescent="0.25">
      <c r="A138" s="172" t="str">
        <f>'Crisis Indicator Data'!A135</f>
        <v>Displacement from Ukraine conflict in Slovakia</v>
      </c>
      <c r="B138" s="173" t="str">
        <f>'Crisis Indicator Data'!B135</f>
        <v>Displacement,Conflict</v>
      </c>
      <c r="C138" s="173" t="str">
        <f>'Crisis Indicator Data'!C135</f>
        <v>SVK002</v>
      </c>
      <c r="D138" s="173" t="str">
        <f>'Crisis Indicator Data'!D135</f>
        <v>Slovakia</v>
      </c>
      <c r="E138" s="173" t="str">
        <f>'Crisis Indicator Data'!E135</f>
        <v>SVK</v>
      </c>
      <c r="F138" s="182">
        <f>IF('Crisis Indicator Data'!Q135="x","x",('Crisis Indicator Data'!Q135/1000000))</f>
        <v>1.571</v>
      </c>
      <c r="G138" s="182">
        <f>IF('Crisis Indicator Data'!R135="x","x",('Crisis Indicator Data'!R135/1000000))</f>
        <v>0</v>
      </c>
      <c r="H138" s="182">
        <f>IF('Crisis Indicator Data'!S135="x","x",('Crisis Indicator Data'!S135/1000000))</f>
        <v>0.10299999999999999</v>
      </c>
      <c r="I138" s="182">
        <f>IF('Crisis Indicator Data'!T135="x","x",('Crisis Indicator Data'!T135/1000000))</f>
        <v>0</v>
      </c>
      <c r="J138" s="182">
        <f>IF('Crisis Indicator Data'!U135="x","x",('Crisis Indicator Data'!U135/1000000))</f>
        <v>0</v>
      </c>
      <c r="K138" s="168">
        <f t="shared" si="12"/>
        <v>1.7</v>
      </c>
      <c r="L138" s="165">
        <f>IF(F138="x","x",(F138*1000000/VLOOKUP($C138,'Crisis Indicator Data'!$C$3:$H$198,5,FALSE)))</f>
        <v>0.93903167961745371</v>
      </c>
      <c r="M138" s="165">
        <f>IF(G138="x","x",(G138*1000000/VLOOKUP($C138,'Crisis Indicator Data'!$C$3:$H$198,5,FALSE)))</f>
        <v>0</v>
      </c>
      <c r="N138" s="165">
        <f>IF(H138="x","x",(H138*1000000/VLOOKUP($C138,'Crisis Indicator Data'!$C$3:$H$198,5,FALSE)))</f>
        <v>6.1566049013747758E-2</v>
      </c>
      <c r="O138" s="165">
        <f>IF(I138="x","x",(I138*1000000/VLOOKUP($C138,'Crisis Indicator Data'!$C$3:$H$198,5,FALSE)))</f>
        <v>0</v>
      </c>
      <c r="P138" s="165">
        <f>IF(J138="x","x",(J138*1000000/VLOOKUP($C138,'Crisis Indicator Data'!$C$3:$H$198,5,FALSE)))</f>
        <v>0</v>
      </c>
      <c r="Q138" s="147">
        <f t="shared" si="13"/>
        <v>3</v>
      </c>
      <c r="R138" s="147">
        <f t="shared" si="14"/>
        <v>2.35</v>
      </c>
    </row>
    <row r="139" spans="1:18" x14ac:dyDescent="0.25">
      <c r="A139" s="172" t="str">
        <f>'Crisis Indicator Data'!A136</f>
        <v>Food Security Crisis in Eswatini</v>
      </c>
      <c r="B139" s="173" t="str">
        <f>'Crisis Indicator Data'!B136</f>
        <v>Drought</v>
      </c>
      <c r="C139" s="173" t="str">
        <f>'Crisis Indicator Data'!C136</f>
        <v>SWZ001</v>
      </c>
      <c r="D139" s="173" t="str">
        <f>'Crisis Indicator Data'!D136</f>
        <v>Eswatini</v>
      </c>
      <c r="E139" s="173" t="str">
        <f>'Crisis Indicator Data'!E136</f>
        <v>SWZ</v>
      </c>
      <c r="F139" s="182">
        <f>IF('Crisis Indicator Data'!Q136="x","x",('Crisis Indicator Data'!Q136/1000000))</f>
        <v>0.47699999999999998</v>
      </c>
      <c r="G139" s="182">
        <f>IF('Crisis Indicator Data'!R136="x","x",('Crisis Indicator Data'!R136/1000000))</f>
        <v>0.438</v>
      </c>
      <c r="H139" s="182">
        <f>IF('Crisis Indicator Data'!S136="x","x",('Crisis Indicator Data'!S136/1000000))</f>
        <v>0.222</v>
      </c>
      <c r="I139" s="182">
        <f>IF('Crisis Indicator Data'!T136="x","x",('Crisis Indicator Data'!T136/1000000))</f>
        <v>3.6999999999999998E-2</v>
      </c>
      <c r="J139" s="182">
        <f>IF('Crisis Indicator Data'!U136="x","x",('Crisis Indicator Data'!U136/1000000))</f>
        <v>0</v>
      </c>
      <c r="K139" s="168">
        <f t="shared" si="12"/>
        <v>2.4</v>
      </c>
      <c r="L139" s="165">
        <f>IF(F139="x","x",(F139*1000000/VLOOKUP($C139,'Crisis Indicator Data'!$C$3:$H$198,5,FALSE)))</f>
        <v>0.40630323679727426</v>
      </c>
      <c r="M139" s="165">
        <f>IF(G139="x","x",(G139*1000000/VLOOKUP($C139,'Crisis Indicator Data'!$C$3:$H$198,5,FALSE)))</f>
        <v>0.37308347529812608</v>
      </c>
      <c r="N139" s="165">
        <f>IF(H139="x","x",(H139*1000000/VLOOKUP($C139,'Crisis Indicator Data'!$C$3:$H$198,5,FALSE)))</f>
        <v>0.18909710391822829</v>
      </c>
      <c r="O139" s="165">
        <f>IF(I139="x","x",(I139*1000000/VLOOKUP($C139,'Crisis Indicator Data'!$C$3:$H$198,5,FALSE)))</f>
        <v>3.1516183986371377E-2</v>
      </c>
      <c r="P139" s="165">
        <f>IF(J139="x","x",(J139*1000000/VLOOKUP($C139,'Crisis Indicator Data'!$C$3:$H$198,5,FALSE)))</f>
        <v>0</v>
      </c>
      <c r="Q139" s="147">
        <f t="shared" si="13"/>
        <v>3</v>
      </c>
      <c r="R139" s="147">
        <f t="shared" si="14"/>
        <v>2.7</v>
      </c>
    </row>
    <row r="140" spans="1:18" x14ac:dyDescent="0.25">
      <c r="A140" s="172" t="str">
        <f>'Crisis Indicator Data'!A137</f>
        <v>Syrian conflict</v>
      </c>
      <c r="B140" s="173" t="str">
        <f>'Crisis Indicator Data'!B137</f>
        <v>Conflict,Displacement,Violence</v>
      </c>
      <c r="C140" s="173" t="str">
        <f>'Crisis Indicator Data'!C137</f>
        <v>SYR001</v>
      </c>
      <c r="D140" s="173" t="str">
        <f>'Crisis Indicator Data'!D137</f>
        <v>Syria</v>
      </c>
      <c r="E140" s="173" t="str">
        <f>'Crisis Indicator Data'!E137</f>
        <v>SYR</v>
      </c>
      <c r="F140" s="182">
        <f>IF('Crisis Indicator Data'!Q137="x","x",('Crisis Indicator Data'!Q137/1000000))</f>
        <v>0</v>
      </c>
      <c r="G140" s="182">
        <f>IF('Crisis Indicator Data'!R137="x","x",('Crisis Indicator Data'!R137/1000000))</f>
        <v>6.1630000000000003</v>
      </c>
      <c r="H140" s="182">
        <f>IF('Crisis Indicator Data'!S137="x","x",('Crisis Indicator Data'!S137/1000000))</f>
        <v>11.804</v>
      </c>
      <c r="I140" s="182">
        <f>IF('Crisis Indicator Data'!T137="x","x",('Crisis Indicator Data'!T137/1000000))</f>
        <v>4.0220000000000002</v>
      </c>
      <c r="J140" s="182">
        <f>IF('Crisis Indicator Data'!U137="x","x",('Crisis Indicator Data'!U137/1000000))</f>
        <v>0.111</v>
      </c>
      <c r="K140" s="168">
        <f t="shared" si="12"/>
        <v>5</v>
      </c>
      <c r="L140" s="165">
        <f>IF(F140="x","x",(F140*1000000/VLOOKUP($C140,'Crisis Indicator Data'!$C$3:$H$198,5,FALSE)))</f>
        <v>0</v>
      </c>
      <c r="M140" s="165">
        <f>IF(G140="x","x",(G140*1000000/VLOOKUP($C140,'Crisis Indicator Data'!$C$3:$H$198,5,FALSE)))</f>
        <v>0.27886877828054296</v>
      </c>
      <c r="N140" s="165">
        <f>IF(H140="x","x",(H140*1000000/VLOOKUP($C140,'Crisis Indicator Data'!$C$3:$H$198,5,FALSE)))</f>
        <v>0.53411764705882347</v>
      </c>
      <c r="O140" s="165">
        <f>IF(I140="x","x",(I140*1000000/VLOOKUP($C140,'Crisis Indicator Data'!$C$3:$H$198,5,FALSE)))</f>
        <v>0.18199095022624437</v>
      </c>
      <c r="P140" s="165">
        <f>IF(J140="x","x",(J140*1000000/VLOOKUP($C140,'Crisis Indicator Data'!$C$3:$H$198,5,FALSE)))</f>
        <v>5.0226244343891399E-3</v>
      </c>
      <c r="Q140" s="147">
        <f t="shared" si="13"/>
        <v>4</v>
      </c>
      <c r="R140" s="147">
        <f t="shared" si="14"/>
        <v>4.5</v>
      </c>
    </row>
    <row r="141" spans="1:18" x14ac:dyDescent="0.25">
      <c r="A141" s="172" t="str">
        <f>'Crisis Indicator Data'!A138</f>
        <v>Türkiye / Syria earthquake in Syria</v>
      </c>
      <c r="B141" s="173" t="str">
        <f>'Crisis Indicator Data'!B138</f>
        <v>Earthquake</v>
      </c>
      <c r="C141" s="173" t="str">
        <f>'Crisis Indicator Data'!C138</f>
        <v>SYR002</v>
      </c>
      <c r="D141" s="173" t="str">
        <f>'Crisis Indicator Data'!D138</f>
        <v>Syria</v>
      </c>
      <c r="E141" s="173" t="str">
        <f>'Crisis Indicator Data'!E138</f>
        <v>SYR</v>
      </c>
      <c r="F141" s="182">
        <f>IF('Crisis Indicator Data'!Q138="x","x",('Crisis Indicator Data'!Q138/1000000))</f>
        <v>4.7779999999999996</v>
      </c>
      <c r="G141" s="182">
        <f>IF('Crisis Indicator Data'!R138="x","x",('Crisis Indicator Data'!R138/1000000))</f>
        <v>8.2230000000000008</v>
      </c>
      <c r="H141" s="182">
        <f>IF('Crisis Indicator Data'!S138="x","x",('Crisis Indicator Data'!S138/1000000))</f>
        <v>0.57699999999999996</v>
      </c>
      <c r="I141" s="182" t="str">
        <f>IF('Crisis Indicator Data'!T138="x","x",('Crisis Indicator Data'!T138/1000000))</f>
        <v>x</v>
      </c>
      <c r="J141" s="182" t="str">
        <f>IF('Crisis Indicator Data'!U138="x","x",('Crisis Indicator Data'!U138/1000000))</f>
        <v>x</v>
      </c>
      <c r="K141" s="168">
        <f t="shared" si="12"/>
        <v>2.9</v>
      </c>
      <c r="L141" s="165">
        <f>IF(F141="x","x",(F141*1000000/VLOOKUP($C141,'Crisis Indicator Data'!$C$3:$H$198,5,FALSE)))</f>
        <v>0.35189276771247607</v>
      </c>
      <c r="M141" s="165">
        <f>IF(G141="x","x",(G141*1000000/VLOOKUP($C141,'Crisis Indicator Data'!$C$3:$H$198,5,FALSE)))</f>
        <v>0.60561201944321708</v>
      </c>
      <c r="N141" s="165">
        <f>IF(H141="x","x",(H141*1000000/VLOOKUP($C141,'Crisis Indicator Data'!$C$3:$H$198,5,FALSE)))</f>
        <v>4.2495212844306969E-2</v>
      </c>
      <c r="O141" s="165" t="str">
        <f>IF(I141="x","x",(I141*1000000/VLOOKUP($C141,'Crisis Indicator Data'!$C$3:$H$198,5,FALSE)))</f>
        <v>x</v>
      </c>
      <c r="P141" s="165" t="str">
        <f>IF(J141="x","x",(J141*1000000/VLOOKUP($C141,'Crisis Indicator Data'!$C$3:$H$198,5,FALSE)))</f>
        <v>x</v>
      </c>
      <c r="Q141" s="147">
        <f t="shared" si="13"/>
        <v>2</v>
      </c>
      <c r="R141" s="147">
        <f t="shared" si="14"/>
        <v>2.4500000000000002</v>
      </c>
    </row>
    <row r="142" spans="1:18" x14ac:dyDescent="0.25">
      <c r="A142" s="172" t="str">
        <f>'Crisis Indicator Data'!A139</f>
        <v>Complex crisis in Chad</v>
      </c>
      <c r="B142" s="173" t="str">
        <f>'Crisis Indicator Data'!B139</f>
        <v>Conflict,Displacement</v>
      </c>
      <c r="C142" s="173" t="str">
        <f>'Crisis Indicator Data'!C139</f>
        <v>TCD001</v>
      </c>
      <c r="D142" s="173" t="str">
        <f>'Crisis Indicator Data'!D139</f>
        <v>Chad</v>
      </c>
      <c r="E142" s="173" t="str">
        <f>'Crisis Indicator Data'!E139</f>
        <v>TCD</v>
      </c>
      <c r="F142" s="182">
        <f>IF('Crisis Indicator Data'!Q139="x","x",('Crisis Indicator Data'!Q139/1000000))</f>
        <v>12.920999999999999</v>
      </c>
      <c r="G142" s="182">
        <f>IF('Crisis Indicator Data'!R139="x","x",('Crisis Indicator Data'!R139/1000000))</f>
        <v>0</v>
      </c>
      <c r="H142" s="182">
        <f>IF('Crisis Indicator Data'!S139="x","x",('Crisis Indicator Data'!S139/1000000))</f>
        <v>2.5310000000000001</v>
      </c>
      <c r="I142" s="182">
        <f>IF('Crisis Indicator Data'!T139="x","x",('Crisis Indicator Data'!T139/1000000))</f>
        <v>1.744</v>
      </c>
      <c r="J142" s="182">
        <f>IF('Crisis Indicator Data'!U139="x","x",('Crisis Indicator Data'!U139/1000000))</f>
        <v>1.0980000000000001</v>
      </c>
      <c r="K142" s="168">
        <f t="shared" si="12"/>
        <v>4.5999999999999996</v>
      </c>
      <c r="L142" s="165">
        <f>IF(F142="x","x",(F142*1000000/VLOOKUP($C142,'Crisis Indicator Data'!$C$3:$H$198,5,FALSE)))</f>
        <v>0.7062971466054444</v>
      </c>
      <c r="M142" s="165">
        <f>IF(G142="x","x",(G142*1000000/VLOOKUP($C142,'Crisis Indicator Data'!$C$3:$H$198,5,FALSE)))</f>
        <v>0</v>
      </c>
      <c r="N142" s="165">
        <f>IF(H142="x","x",(H142*1000000/VLOOKUP($C142,'Crisis Indicator Data'!$C$3:$H$198,5,FALSE)))</f>
        <v>0.13835137203454684</v>
      </c>
      <c r="O142" s="165">
        <f>IF(I142="x","x",(I142*1000000/VLOOKUP($C142,'Crisis Indicator Data'!$C$3:$H$198,5,FALSE)))</f>
        <v>9.5331802776866731E-2</v>
      </c>
      <c r="P142" s="165">
        <f>IF(J142="x","x",(J142*1000000/VLOOKUP($C142,'Crisis Indicator Data'!$C$3:$H$198,5,FALSE)))</f>
        <v>6.0019678583142014E-2</v>
      </c>
      <c r="Q142" s="147">
        <f t="shared" si="13"/>
        <v>5</v>
      </c>
      <c r="R142" s="147">
        <f t="shared" si="14"/>
        <v>4.8</v>
      </c>
    </row>
    <row r="143" spans="1:18" x14ac:dyDescent="0.25">
      <c r="A143" s="172" t="str">
        <f>'Crisis Indicator Data'!A140</f>
        <v>Lake Chad basin crisis</v>
      </c>
      <c r="B143" s="173" t="str">
        <f>'Crisis Indicator Data'!B140</f>
        <v>Conflict</v>
      </c>
      <c r="C143" s="173" t="str">
        <f>'Crisis Indicator Data'!C140</f>
        <v>TCD003</v>
      </c>
      <c r="D143" s="173" t="str">
        <f>'Crisis Indicator Data'!D140</f>
        <v>Chad</v>
      </c>
      <c r="E143" s="173" t="str">
        <f>'Crisis Indicator Data'!E140</f>
        <v>TCD</v>
      </c>
      <c r="F143" s="183">
        <f>IF('Crisis Indicator Data'!Q140="x","x",('Crisis Indicator Data'!Q140/1000000))</f>
        <v>0.13700000000000001</v>
      </c>
      <c r="G143" s="183">
        <f>IF('Crisis Indicator Data'!R140="x","x",('Crisis Indicator Data'!R140/1000000))</f>
        <v>0</v>
      </c>
      <c r="H143" s="183">
        <f>IF('Crisis Indicator Data'!S140="x","x",('Crisis Indicator Data'!S140/1000000))</f>
        <v>0</v>
      </c>
      <c r="I143" s="183">
        <f>IF('Crisis Indicator Data'!T140="x","x",('Crisis Indicator Data'!T140/1000000))</f>
        <v>0.14599999999999999</v>
      </c>
      <c r="J143" s="183">
        <f>IF('Crisis Indicator Data'!U140="x","x",('Crisis Indicator Data'!U140/1000000))</f>
        <v>0.626</v>
      </c>
      <c r="K143" s="168">
        <f t="shared" si="12"/>
        <v>3.1</v>
      </c>
      <c r="L143" s="165">
        <f>IF(F143="x","x",(F143*1000000/VLOOKUP($C143,'Crisis Indicator Data'!$C$3:$H$198,5,FALSE)))</f>
        <v>0.15088105726872247</v>
      </c>
      <c r="M143" s="165">
        <f>IF(G143="x","x",(G143*1000000/VLOOKUP($C143,'Crisis Indicator Data'!$C$3:$H$198,5,FALSE)))</f>
        <v>0</v>
      </c>
      <c r="N143" s="165">
        <f>IF(H143="x","x",(H143*1000000/VLOOKUP($C143,'Crisis Indicator Data'!$C$3:$H$198,5,FALSE)))</f>
        <v>0</v>
      </c>
      <c r="O143" s="165">
        <f>IF(I143="x","x",(I143*1000000/VLOOKUP($C143,'Crisis Indicator Data'!$C$3:$H$198,5,FALSE)))</f>
        <v>0.16079295154185022</v>
      </c>
      <c r="P143" s="165">
        <f>IF(J143="x","x",(J143*1000000/VLOOKUP($C143,'Crisis Indicator Data'!$C$3:$H$198,5,FALSE)))</f>
        <v>0.68942731277533043</v>
      </c>
      <c r="Q143" s="147">
        <f t="shared" si="13"/>
        <v>5</v>
      </c>
      <c r="R143" s="147">
        <f t="shared" si="14"/>
        <v>4.05</v>
      </c>
    </row>
    <row r="144" spans="1:18" x14ac:dyDescent="0.25">
      <c r="A144" s="175" t="str">
        <f>'Crisis Indicator Data'!A141</f>
        <v>CAR refugees in Chad</v>
      </c>
      <c r="B144" s="176" t="str">
        <f>'Crisis Indicator Data'!B141</f>
        <v>Displacement</v>
      </c>
      <c r="C144" s="176" t="str">
        <f>'Crisis Indicator Data'!C141</f>
        <v>TCD004</v>
      </c>
      <c r="D144" s="176" t="str">
        <f>'Crisis Indicator Data'!D141</f>
        <v>Chad</v>
      </c>
      <c r="E144" s="176" t="str">
        <f>'Crisis Indicator Data'!E141</f>
        <v>TCD</v>
      </c>
      <c r="F144" s="183">
        <f>IF('Crisis Indicator Data'!Q141="x","x",('Crisis Indicator Data'!Q141/1000000))</f>
        <v>2.1880000000000002</v>
      </c>
      <c r="G144" s="183">
        <f>IF('Crisis Indicator Data'!R141="x","x",('Crisis Indicator Data'!R141/1000000))</f>
        <v>0</v>
      </c>
      <c r="H144" s="183">
        <f>IF('Crisis Indicator Data'!S141="x","x",('Crisis Indicator Data'!S141/1000000))</f>
        <v>0</v>
      </c>
      <c r="I144" s="183">
        <f>IF('Crisis Indicator Data'!T141="x","x",('Crisis Indicator Data'!T141/1000000))</f>
        <v>0</v>
      </c>
      <c r="J144" s="183">
        <f>IF('Crisis Indicator Data'!U141="x","x",('Crisis Indicator Data'!U141/1000000))</f>
        <v>1.2609999999999999</v>
      </c>
      <c r="K144" s="168">
        <f t="shared" si="12"/>
        <v>3.5</v>
      </c>
      <c r="L144" s="165">
        <f>IF(F144="x","x",(F144*1000000/VLOOKUP($C144,'Crisis Indicator Data'!$C$3:$H$198,5,FALSE)))</f>
        <v>0.63438677877645699</v>
      </c>
      <c r="M144" s="165">
        <f>IF(G144="x","x",(G144*1000000/VLOOKUP($C144,'Crisis Indicator Data'!$C$3:$H$198,5,FALSE)))</f>
        <v>0</v>
      </c>
      <c r="N144" s="165">
        <f>IF(H144="x","x",(H144*1000000/VLOOKUP($C144,'Crisis Indicator Data'!$C$3:$H$198,5,FALSE)))</f>
        <v>0</v>
      </c>
      <c r="O144" s="165">
        <f>IF(I144="x","x",(I144*1000000/VLOOKUP($C144,'Crisis Indicator Data'!$C$3:$H$198,5,FALSE)))</f>
        <v>0</v>
      </c>
      <c r="P144" s="165">
        <f>IF(J144="x","x",(J144*1000000/VLOOKUP($C144,'Crisis Indicator Data'!$C$3:$H$198,5,FALSE)))</f>
        <v>0.36561322122354306</v>
      </c>
      <c r="Q144" s="147">
        <f t="shared" si="13"/>
        <v>5</v>
      </c>
      <c r="R144" s="147">
        <f t="shared" si="14"/>
        <v>4.25</v>
      </c>
    </row>
    <row r="145" spans="1:18" x14ac:dyDescent="0.25">
      <c r="A145" s="175" t="str">
        <f>'Crisis Indicator Data'!A142</f>
        <v>Darfur refugees in Chad</v>
      </c>
      <c r="B145" s="176" t="str">
        <f>'Crisis Indicator Data'!B142</f>
        <v>Displacement</v>
      </c>
      <c r="C145" s="176" t="str">
        <f>'Crisis Indicator Data'!C142</f>
        <v>TCD005</v>
      </c>
      <c r="D145" s="176" t="str">
        <f>'Crisis Indicator Data'!D142</f>
        <v>Chad</v>
      </c>
      <c r="E145" s="176" t="str">
        <f>'Crisis Indicator Data'!E142</f>
        <v>TCD</v>
      </c>
      <c r="F145" s="183">
        <f>IF('Crisis Indicator Data'!Q142="x","x",('Crisis Indicator Data'!Q142/1000000))</f>
        <v>1.0760000000000001</v>
      </c>
      <c r="G145" s="183">
        <f>IF('Crisis Indicator Data'!R142="x","x",('Crisis Indicator Data'!R142/1000000))</f>
        <v>0</v>
      </c>
      <c r="H145" s="183">
        <f>IF('Crisis Indicator Data'!S142="x","x",('Crisis Indicator Data'!S142/1000000))</f>
        <v>0</v>
      </c>
      <c r="I145" s="183">
        <f>IF('Crisis Indicator Data'!T142="x","x",('Crisis Indicator Data'!T142/1000000))</f>
        <v>0</v>
      </c>
      <c r="J145" s="183">
        <f>IF('Crisis Indicator Data'!U142="x","x",('Crisis Indicator Data'!U142/1000000))</f>
        <v>1.4339999999999999</v>
      </c>
      <c r="K145" s="168">
        <f t="shared" si="12"/>
        <v>3.6</v>
      </c>
      <c r="L145" s="165">
        <f>IF(F145="x","x",(F145*1000000/VLOOKUP($C145,'Crisis Indicator Data'!$C$3:$H$198,5,FALSE)))</f>
        <v>0.42885611797528894</v>
      </c>
      <c r="M145" s="165">
        <f>IF(G145="x","x",(G145*1000000/VLOOKUP($C145,'Crisis Indicator Data'!$C$3:$H$198,5,FALSE)))</f>
        <v>0</v>
      </c>
      <c r="N145" s="165">
        <f>IF(H145="x","x",(H145*1000000/VLOOKUP($C145,'Crisis Indicator Data'!$C$3:$H$198,5,FALSE)))</f>
        <v>0</v>
      </c>
      <c r="O145" s="165">
        <f>IF(I145="x","x",(I145*1000000/VLOOKUP($C145,'Crisis Indicator Data'!$C$3:$H$198,5,FALSE)))</f>
        <v>0</v>
      </c>
      <c r="P145" s="165">
        <f>IF(J145="x","x",(J145*1000000/VLOOKUP($C145,'Crisis Indicator Data'!$C$3:$H$198,5,FALSE)))</f>
        <v>0.5715424471901156</v>
      </c>
      <c r="Q145" s="147">
        <f t="shared" si="13"/>
        <v>5</v>
      </c>
      <c r="R145" s="147">
        <f t="shared" si="14"/>
        <v>4.3</v>
      </c>
    </row>
    <row r="146" spans="1:18" x14ac:dyDescent="0.25">
      <c r="A146" s="175" t="str">
        <f>'Crisis Indicator Data'!A143</f>
        <v>Multiple situations in Thailand</v>
      </c>
      <c r="B146" s="176" t="str">
        <f>'Crisis Indicator Data'!B143</f>
        <v>Conflict,Displacement</v>
      </c>
      <c r="C146" s="176" t="str">
        <f>'Crisis Indicator Data'!C143</f>
        <v>THA001</v>
      </c>
      <c r="D146" s="176" t="str">
        <f>'Crisis Indicator Data'!D143</f>
        <v>Thailand</v>
      </c>
      <c r="E146" s="176" t="str">
        <f>'Crisis Indicator Data'!E143</f>
        <v>THA</v>
      </c>
      <c r="F146" s="183">
        <f>IF('Crisis Indicator Data'!Q143="x","x",('Crisis Indicator Data'!Q143/1000000))</f>
        <v>3.7090000000000001</v>
      </c>
      <c r="G146" s="183">
        <f>IF('Crisis Indicator Data'!R143="x","x",('Crisis Indicator Data'!R143/1000000))</f>
        <v>0</v>
      </c>
      <c r="H146" s="183">
        <f>IF('Crisis Indicator Data'!S143="x","x",('Crisis Indicator Data'!S143/1000000))</f>
        <v>9.0999999999999998E-2</v>
      </c>
      <c r="I146" s="183">
        <f>IF('Crisis Indicator Data'!T143="x","x",('Crisis Indicator Data'!T143/1000000))</f>
        <v>0</v>
      </c>
      <c r="J146" s="183">
        <f>IF('Crisis Indicator Data'!U143="x","x",('Crisis Indicator Data'!U143/1000000))</f>
        <v>0</v>
      </c>
      <c r="K146" s="168">
        <f t="shared" si="12"/>
        <v>1.6</v>
      </c>
      <c r="L146" s="165">
        <f>IF(F146="x","x",(F146*1000000/VLOOKUP($C146,'Crisis Indicator Data'!$C$3:$H$198,5,FALSE)))</f>
        <v>0.97605263157894739</v>
      </c>
      <c r="M146" s="165">
        <f>IF(G146="x","x",(G146*1000000/VLOOKUP($C146,'Crisis Indicator Data'!$C$3:$H$198,5,FALSE)))</f>
        <v>0</v>
      </c>
      <c r="N146" s="165">
        <f>IF(H146="x","x",(H146*1000000/VLOOKUP($C146,'Crisis Indicator Data'!$C$3:$H$198,5,FALSE)))</f>
        <v>2.394736842105263E-2</v>
      </c>
      <c r="O146" s="165">
        <f>IF(I146="x","x",(I146*1000000/VLOOKUP($C146,'Crisis Indicator Data'!$C$3:$H$198,5,FALSE)))</f>
        <v>0</v>
      </c>
      <c r="P146" s="165">
        <f>IF(J146="x","x",(J146*1000000/VLOOKUP($C146,'Crisis Indicator Data'!$C$3:$H$198,5,FALSE)))</f>
        <v>0</v>
      </c>
      <c r="Q146" s="147">
        <f t="shared" si="13"/>
        <v>1</v>
      </c>
      <c r="R146" s="147">
        <f t="shared" si="14"/>
        <v>1.3</v>
      </c>
    </row>
    <row r="147" spans="1:18" x14ac:dyDescent="0.25">
      <c r="A147" s="175" t="str">
        <f>'Crisis Indicator Data'!A144</f>
        <v xml:space="preserve">Conflict in southern Thailand </v>
      </c>
      <c r="B147" s="176" t="str">
        <f>'Crisis Indicator Data'!B144</f>
        <v>Conflict</v>
      </c>
      <c r="C147" s="176" t="str">
        <f>'Crisis Indicator Data'!C144</f>
        <v>THA002</v>
      </c>
      <c r="D147" s="176" t="str">
        <f>'Crisis Indicator Data'!D144</f>
        <v>Thailand</v>
      </c>
      <c r="E147" s="176" t="str">
        <f>'Crisis Indicator Data'!E144</f>
        <v>THA</v>
      </c>
      <c r="F147" s="183">
        <f>IF('Crisis Indicator Data'!Q144="x","x",('Crisis Indicator Data'!Q144/1000000))</f>
        <v>3.4580000000000002</v>
      </c>
      <c r="G147" s="183" t="str">
        <f>IF('Crisis Indicator Data'!R144="x","x",('Crisis Indicator Data'!R144/1000000))</f>
        <v>x</v>
      </c>
      <c r="H147" s="183" t="str">
        <f>IF('Crisis Indicator Data'!S144="x","x",('Crisis Indicator Data'!S144/1000000))</f>
        <v>x</v>
      </c>
      <c r="I147" s="183" t="str">
        <f>IF('Crisis Indicator Data'!T144="x","x",('Crisis Indicator Data'!T144/1000000))</f>
        <v>x</v>
      </c>
      <c r="J147" s="183" t="str">
        <f>IF('Crisis Indicator Data'!U144="x","x",('Crisis Indicator Data'!U144/1000000))</f>
        <v>x</v>
      </c>
      <c r="K147" s="168" t="str">
        <f t="shared" si="12"/>
        <v>x</v>
      </c>
      <c r="L147" s="165">
        <f>IF(F147="x","x",(F147*1000000/VLOOKUP($C147,'Crisis Indicator Data'!$C$3:$H$198,5,FALSE)))</f>
        <v>1</v>
      </c>
      <c r="M147" s="165" t="str">
        <f>IF(G147="x","x",(G147*1000000/VLOOKUP($C147,'Crisis Indicator Data'!$C$3:$H$198,5,FALSE)))</f>
        <v>x</v>
      </c>
      <c r="N147" s="165" t="str">
        <f>IF(H147="x","x",(H147*1000000/VLOOKUP($C147,'Crisis Indicator Data'!$C$3:$H$198,5,FALSE)))</f>
        <v>x</v>
      </c>
      <c r="O147" s="165" t="str">
        <f>IF(I147="x","x",(I147*1000000/VLOOKUP($C147,'Crisis Indicator Data'!$C$3:$H$198,5,FALSE)))</f>
        <v>x</v>
      </c>
      <c r="P147" s="165" t="str">
        <f>IF(J147="x","x",(J147*1000000/VLOOKUP($C147,'Crisis Indicator Data'!$C$3:$H$198,5,FALSE)))</f>
        <v>x</v>
      </c>
      <c r="Q147" s="147" t="str">
        <f t="shared" si="13"/>
        <v>x</v>
      </c>
      <c r="R147" s="147" t="str">
        <f t="shared" si="14"/>
        <v>x</v>
      </c>
    </row>
    <row r="148" spans="1:18" x14ac:dyDescent="0.25">
      <c r="A148" s="175" t="str">
        <f>'Crisis Indicator Data'!A145</f>
        <v>Myanmar refugees in Thailand</v>
      </c>
      <c r="B148" s="176" t="str">
        <f>'Crisis Indicator Data'!B145</f>
        <v>Conflict</v>
      </c>
      <c r="C148" s="176" t="str">
        <f>'Crisis Indicator Data'!C145</f>
        <v>THA003</v>
      </c>
      <c r="D148" s="176" t="str">
        <f>'Crisis Indicator Data'!D145</f>
        <v>Thailand</v>
      </c>
      <c r="E148" s="176" t="str">
        <f>'Crisis Indicator Data'!E145</f>
        <v>THA</v>
      </c>
      <c r="F148" s="183">
        <f>IF('Crisis Indicator Data'!Q145="x","x",('Crisis Indicator Data'!Q145/1000000))</f>
        <v>0.252</v>
      </c>
      <c r="G148" s="183">
        <f>IF('Crisis Indicator Data'!R145="x","x",('Crisis Indicator Data'!R145/1000000))</f>
        <v>0</v>
      </c>
      <c r="H148" s="183">
        <f>IF('Crisis Indicator Data'!S145="x","x",('Crisis Indicator Data'!S145/1000000))</f>
        <v>9.0999999999999998E-2</v>
      </c>
      <c r="I148" s="183">
        <f>IF('Crisis Indicator Data'!T145="x","x",('Crisis Indicator Data'!T145/1000000))</f>
        <v>0</v>
      </c>
      <c r="J148" s="183">
        <f>IF('Crisis Indicator Data'!U145="x","x",('Crisis Indicator Data'!U145/1000000))</f>
        <v>0</v>
      </c>
      <c r="K148" s="168">
        <f t="shared" si="12"/>
        <v>1.6</v>
      </c>
      <c r="L148" s="165">
        <f>IF(F148="x","x",(F148*1000000/VLOOKUP($C148,'Crisis Indicator Data'!$C$3:$H$198,5,FALSE)))</f>
        <v>0.73684210526315785</v>
      </c>
      <c r="M148" s="165">
        <f>IF(G148="x","x",(G148*1000000/VLOOKUP($C148,'Crisis Indicator Data'!$C$3:$H$198,5,FALSE)))</f>
        <v>0</v>
      </c>
      <c r="N148" s="165">
        <f>IF(H148="x","x",(H148*1000000/VLOOKUP($C148,'Crisis Indicator Data'!$C$3:$H$198,5,FALSE)))</f>
        <v>0.26608187134502925</v>
      </c>
      <c r="O148" s="165">
        <f>IF(I148="x","x",(I148*1000000/VLOOKUP($C148,'Crisis Indicator Data'!$C$3:$H$198,5,FALSE)))</f>
        <v>0</v>
      </c>
      <c r="P148" s="165">
        <f>IF(J148="x","x",(J148*1000000/VLOOKUP($C148,'Crisis Indicator Data'!$C$3:$H$198,5,FALSE)))</f>
        <v>0</v>
      </c>
      <c r="Q148" s="147">
        <f t="shared" si="13"/>
        <v>3</v>
      </c>
      <c r="R148" s="147">
        <f t="shared" si="14"/>
        <v>2.2999999999999998</v>
      </c>
    </row>
    <row r="149" spans="1:18" x14ac:dyDescent="0.25">
      <c r="A149" s="175" t="str">
        <f>'Crisis Indicator Data'!A146</f>
        <v>Venezuelan refugees in Trinidad and Tobago</v>
      </c>
      <c r="B149" s="176" t="str">
        <f>'Crisis Indicator Data'!B146</f>
        <v>Displacement</v>
      </c>
      <c r="C149" s="176" t="str">
        <f>'Crisis Indicator Data'!C146</f>
        <v>TTO002</v>
      </c>
      <c r="D149" s="176" t="str">
        <f>'Crisis Indicator Data'!D146</f>
        <v>Trinidad and Tobago</v>
      </c>
      <c r="E149" s="176" t="str">
        <f>'Crisis Indicator Data'!E146</f>
        <v>TTO</v>
      </c>
      <c r="F149" s="183">
        <f>IF('Crisis Indicator Data'!Q146="x","x",('Crisis Indicator Data'!Q146/1000000))</f>
        <v>1.319</v>
      </c>
      <c r="G149" s="183">
        <f>IF('Crisis Indicator Data'!R146="x","x",('Crisis Indicator Data'!R146/1000000))</f>
        <v>0.17399999999999999</v>
      </c>
      <c r="H149" s="183">
        <f>IF('Crisis Indicator Data'!S146="x","x",('Crisis Indicator Data'!S146/1000000))</f>
        <v>3.7999999999999999E-2</v>
      </c>
      <c r="I149" s="183">
        <f>IF('Crisis Indicator Data'!T146="x","x",('Crisis Indicator Data'!T146/1000000))</f>
        <v>0</v>
      </c>
      <c r="J149" s="183">
        <f>IF('Crisis Indicator Data'!U146="x","x",('Crisis Indicator Data'!U146/1000000))</f>
        <v>0</v>
      </c>
      <c r="K149" s="168">
        <f t="shared" si="12"/>
        <v>1</v>
      </c>
      <c r="L149" s="165">
        <f>IF(F149="x","x",(F149*1000000/VLOOKUP($C149,'Crisis Indicator Data'!$C$3:$H$198,5,FALSE)))</f>
        <v>0.86152841280209014</v>
      </c>
      <c r="M149" s="165">
        <f>IF(G149="x","x",(G149*1000000/VLOOKUP($C149,'Crisis Indicator Data'!$C$3:$H$198,5,FALSE)))</f>
        <v>0.11365120836054866</v>
      </c>
      <c r="N149" s="165">
        <f>IF(H149="x","x",(H149*1000000/VLOOKUP($C149,'Crisis Indicator Data'!$C$3:$H$198,5,FALSE)))</f>
        <v>2.4820378837361202E-2</v>
      </c>
      <c r="O149" s="165">
        <f>IF(I149="x","x",(I149*1000000/VLOOKUP($C149,'Crisis Indicator Data'!$C$3:$H$198,5,FALSE)))</f>
        <v>0</v>
      </c>
      <c r="P149" s="165">
        <f>IF(J149="x","x",(J149*1000000/VLOOKUP($C149,'Crisis Indicator Data'!$C$3:$H$198,5,FALSE)))</f>
        <v>0</v>
      </c>
      <c r="Q149" s="147">
        <f t="shared" si="13"/>
        <v>2</v>
      </c>
      <c r="R149" s="147">
        <f t="shared" si="14"/>
        <v>1.5</v>
      </c>
    </row>
    <row r="150" spans="1:18" x14ac:dyDescent="0.25">
      <c r="A150" s="175" t="str">
        <f>'Crisis Indicator Data'!A147</f>
        <v>Mixed migration flows in Tunisia</v>
      </c>
      <c r="B150" s="176" t="str">
        <f>'Crisis Indicator Data'!B147</f>
        <v>Displacement</v>
      </c>
      <c r="C150" s="176" t="str">
        <f>'Crisis Indicator Data'!C147</f>
        <v>TUN002</v>
      </c>
      <c r="D150" s="176" t="str">
        <f>'Crisis Indicator Data'!D147</f>
        <v>Tunisia</v>
      </c>
      <c r="E150" s="176" t="str">
        <f>'Crisis Indicator Data'!E147</f>
        <v>TUN</v>
      </c>
      <c r="F150" s="183">
        <f>IF('Crisis Indicator Data'!Q147="x","x",('Crisis Indicator Data'!Q147/1000000))</f>
        <v>12.441000000000001</v>
      </c>
      <c r="G150" s="183">
        <f>IF('Crisis Indicator Data'!R147="x","x",('Crisis Indicator Data'!R147/1000000))</f>
        <v>0</v>
      </c>
      <c r="H150" s="183">
        <f>IF('Crisis Indicator Data'!S147="x","x",('Crisis Indicator Data'!S147/1000000))</f>
        <v>1.0999999999999999E-2</v>
      </c>
      <c r="I150" s="183">
        <f>IF('Crisis Indicator Data'!T147="x","x",('Crisis Indicator Data'!T147/1000000))</f>
        <v>0</v>
      </c>
      <c r="J150" s="183">
        <f>IF('Crisis Indicator Data'!U147="x","x",('Crisis Indicator Data'!U147/1000000))</f>
        <v>0</v>
      </c>
      <c r="K150" s="168">
        <f t="shared" si="12"/>
        <v>0.1</v>
      </c>
      <c r="L150" s="165">
        <f>IF(F150="x","x",(F150*1000000/VLOOKUP($C150,'Crisis Indicator Data'!$C$3:$H$198,5,FALSE)))</f>
        <v>0.99911660777385158</v>
      </c>
      <c r="M150" s="165">
        <f>IF(G150="x","x",(G150*1000000/VLOOKUP($C150,'Crisis Indicator Data'!$C$3:$H$198,5,FALSE)))</f>
        <v>0</v>
      </c>
      <c r="N150" s="165">
        <f>IF(H150="x","x",(H150*1000000/VLOOKUP($C150,'Crisis Indicator Data'!$C$3:$H$198,5,FALSE)))</f>
        <v>8.8339222614840988E-4</v>
      </c>
      <c r="O150" s="165">
        <f>IF(I150="x","x",(I150*1000000/VLOOKUP($C150,'Crisis Indicator Data'!$C$3:$H$198,5,FALSE)))</f>
        <v>0</v>
      </c>
      <c r="P150" s="165">
        <f>IF(J150="x","x",(J150*1000000/VLOOKUP($C150,'Crisis Indicator Data'!$C$3:$H$198,5,FALSE)))</f>
        <v>0</v>
      </c>
      <c r="Q150" s="147">
        <f t="shared" si="13"/>
        <v>1</v>
      </c>
      <c r="R150" s="147">
        <f t="shared" si="14"/>
        <v>0.55000000000000004</v>
      </c>
    </row>
    <row r="151" spans="1:18" x14ac:dyDescent="0.25">
      <c r="A151" s="175" t="str">
        <f>'Crisis Indicator Data'!A148</f>
        <v>Complex situation in Türkiye</v>
      </c>
      <c r="B151" s="176" t="str">
        <f>'Crisis Indicator Data'!B148</f>
        <v>Displacement,Conflict</v>
      </c>
      <c r="C151" s="176" t="str">
        <f>'Crisis Indicator Data'!C148</f>
        <v>TUR001</v>
      </c>
      <c r="D151" s="176" t="str">
        <f>'Crisis Indicator Data'!D148</f>
        <v>Türkiye</v>
      </c>
      <c r="E151" s="176" t="str">
        <f>'Crisis Indicator Data'!E148</f>
        <v>TUR</v>
      </c>
      <c r="F151" s="183">
        <f>IF('Crisis Indicator Data'!Q148="x","x",('Crisis Indicator Data'!Q148/1000000))</f>
        <v>35.396000000000001</v>
      </c>
      <c r="G151" s="183">
        <f>IF('Crisis Indicator Data'!R148="x","x",('Crisis Indicator Data'!R148/1000000))</f>
        <v>11.622999999999999</v>
      </c>
      <c r="H151" s="183">
        <f>IF('Crisis Indicator Data'!S148="x","x",('Crisis Indicator Data'!S148/1000000))</f>
        <v>4.7770000000000001</v>
      </c>
      <c r="I151" s="183">
        <f>IF('Crisis Indicator Data'!T148="x","x",('Crisis Indicator Data'!T148/1000000))</f>
        <v>0.254</v>
      </c>
      <c r="J151" s="183">
        <f>IF('Crisis Indicator Data'!U148="x","x",('Crisis Indicator Data'!U148/1000000))</f>
        <v>0</v>
      </c>
      <c r="K151" s="168">
        <f t="shared" si="12"/>
        <v>4.5</v>
      </c>
      <c r="L151" s="165">
        <f>IF(F151="x","x",(F151*1000000/VLOOKUP($C151,'Crisis Indicator Data'!$C$3:$H$198,5,FALSE)))</f>
        <v>0.68003842459173869</v>
      </c>
      <c r="M151" s="165">
        <f>IF(G151="x","x",(G151*1000000/VLOOKUP($C151,'Crisis Indicator Data'!$C$3:$H$198,5,FALSE)))</f>
        <v>0.22330451488952929</v>
      </c>
      <c r="N151" s="165">
        <f>IF(H151="x","x",(H151*1000000/VLOOKUP($C151,'Crisis Indicator Data'!$C$3:$H$198,5,FALSE)))</f>
        <v>9.1777137367915471E-2</v>
      </c>
      <c r="O151" s="165">
        <f>IF(I151="x","x",(I151*1000000/VLOOKUP($C151,'Crisis Indicator Data'!$C$3:$H$198,5,FALSE)))</f>
        <v>4.8799231508165229E-3</v>
      </c>
      <c r="P151" s="165">
        <f>IF(J151="x","x",(J151*1000000/VLOOKUP($C151,'Crisis Indicator Data'!$C$3:$H$198,5,FALSE)))</f>
        <v>0</v>
      </c>
      <c r="Q151" s="147">
        <f t="shared" si="13"/>
        <v>3</v>
      </c>
      <c r="R151" s="147">
        <f t="shared" si="14"/>
        <v>3.75</v>
      </c>
    </row>
    <row r="152" spans="1:18" x14ac:dyDescent="0.25">
      <c r="A152" s="175" t="str">
        <f>'Crisis Indicator Data'!A149</f>
        <v>Syrian Refugees in Türkiye</v>
      </c>
      <c r="B152" s="176" t="str">
        <f>'Crisis Indicator Data'!B149</f>
        <v>Displacement</v>
      </c>
      <c r="C152" s="176" t="str">
        <f>'Crisis Indicator Data'!C149</f>
        <v>TUR002</v>
      </c>
      <c r="D152" s="176" t="str">
        <f>'Crisis Indicator Data'!D149</f>
        <v>Türkiye</v>
      </c>
      <c r="E152" s="176" t="str">
        <f>'Crisis Indicator Data'!E149</f>
        <v>TUR</v>
      </c>
      <c r="F152" s="183">
        <f>IF('Crisis Indicator Data'!Q149="x","x",('Crisis Indicator Data'!Q149/1000000))</f>
        <v>35.356999999999999</v>
      </c>
      <c r="G152" s="183">
        <f>IF('Crisis Indicator Data'!R149="x","x",('Crisis Indicator Data'!R149/1000000))</f>
        <v>4.7839999999999998</v>
      </c>
      <c r="H152" s="183">
        <f>IF('Crisis Indicator Data'!S149="x","x",('Crisis Indicator Data'!S149/1000000))</f>
        <v>1.9159999999999999</v>
      </c>
      <c r="I152" s="183">
        <f>IF('Crisis Indicator Data'!T149="x","x",('Crisis Indicator Data'!T149/1000000))</f>
        <v>0.23300000000000001</v>
      </c>
      <c r="J152" s="183">
        <f>IF('Crisis Indicator Data'!U149="x","x",('Crisis Indicator Data'!U149/1000000))</f>
        <v>0</v>
      </c>
      <c r="K152" s="168">
        <f t="shared" si="12"/>
        <v>3.9</v>
      </c>
      <c r="L152" s="165">
        <f>IF(F152="x","x",(F152*1000000/VLOOKUP($C152,'Crisis Indicator Data'!$C$3:$H$198,5,FALSE)))</f>
        <v>0.83606053440529671</v>
      </c>
      <c r="M152" s="165">
        <f>IF(G152="x","x",(G152*1000000/VLOOKUP($C152,'Crisis Indicator Data'!$C$3:$H$198,5,FALSE)))</f>
        <v>0.11312366989832112</v>
      </c>
      <c r="N152" s="165">
        <f>IF(H152="x","x",(H152*1000000/VLOOKUP($C152,'Crisis Indicator Data'!$C$3:$H$198,5,FALSE)))</f>
        <v>4.5306218964294161E-2</v>
      </c>
      <c r="O152" s="165">
        <f>IF(I152="x","x",(I152*1000000/VLOOKUP($C152,'Crisis Indicator Data'!$C$3:$H$198,5,FALSE)))</f>
        <v>5.5095767320879644E-3</v>
      </c>
      <c r="P152" s="165">
        <f>IF(J152="x","x",(J152*1000000/VLOOKUP($C152,'Crisis Indicator Data'!$C$3:$H$198,5,FALSE)))</f>
        <v>0</v>
      </c>
      <c r="Q152" s="147">
        <f t="shared" si="13"/>
        <v>3</v>
      </c>
      <c r="R152" s="147">
        <f t="shared" si="14"/>
        <v>3.45</v>
      </c>
    </row>
    <row r="153" spans="1:18" x14ac:dyDescent="0.25">
      <c r="A153" s="175" t="str">
        <f>'Crisis Indicator Data'!A150</f>
        <v>Mixed Migration Flows in Türkiye</v>
      </c>
      <c r="B153" s="176" t="str">
        <f>'Crisis Indicator Data'!B150</f>
        <v>Displacement</v>
      </c>
      <c r="C153" s="176" t="str">
        <f>'Crisis Indicator Data'!C150</f>
        <v>TUR003</v>
      </c>
      <c r="D153" s="176" t="str">
        <f>'Crisis Indicator Data'!D150</f>
        <v>Türkiye</v>
      </c>
      <c r="E153" s="176" t="str">
        <f>'Crisis Indicator Data'!E150</f>
        <v>TUR</v>
      </c>
      <c r="F153" s="183">
        <f>IF('Crisis Indicator Data'!Q150="x","x",('Crisis Indicator Data'!Q150/1000000))</f>
        <v>15.115</v>
      </c>
      <c r="G153" s="183">
        <f>IF('Crisis Indicator Data'!R150="x","x",('Crisis Indicator Data'!R150/1000000))</f>
        <v>0.33900000000000002</v>
      </c>
      <c r="H153" s="183">
        <f>IF('Crisis Indicator Data'!S150="x","x",('Crisis Indicator Data'!S150/1000000))</f>
        <v>0.26100000000000001</v>
      </c>
      <c r="I153" s="183">
        <f>IF('Crisis Indicator Data'!T150="x","x",('Crisis Indicator Data'!T150/1000000))</f>
        <v>2.1000000000000001E-2</v>
      </c>
      <c r="J153" s="183">
        <f>IF('Crisis Indicator Data'!U150="x","x",('Crisis Indicator Data'!U150/1000000))</f>
        <v>0</v>
      </c>
      <c r="K153" s="168">
        <f t="shared" si="12"/>
        <v>2.4</v>
      </c>
      <c r="L153" s="165">
        <f>IF(F153="x","x",(F153*1000000/VLOOKUP($C153,'Crisis Indicator Data'!$C$3:$H$198,5,FALSE)))</f>
        <v>0.96053634977122526</v>
      </c>
      <c r="M153" s="165">
        <f>IF(G153="x","x",(G153*1000000/VLOOKUP($C153,'Crisis Indicator Data'!$C$3:$H$198,5,FALSE)))</f>
        <v>2.1542958820538891E-2</v>
      </c>
      <c r="N153" s="165">
        <f>IF(H153="x","x",(H153*1000000/VLOOKUP($C153,'Crisis Indicator Data'!$C$3:$H$198,5,FALSE)))</f>
        <v>1.6586171835282156E-2</v>
      </c>
      <c r="O153" s="165">
        <f>IF(I153="x","x",(I153*1000000/VLOOKUP($C153,'Crisis Indicator Data'!$C$3:$H$198,5,FALSE)))</f>
        <v>1.3345195729537367E-3</v>
      </c>
      <c r="P153" s="165">
        <f>IF(J153="x","x",(J153*1000000/VLOOKUP($C153,'Crisis Indicator Data'!$C$3:$H$198,5,FALSE)))</f>
        <v>0</v>
      </c>
      <c r="Q153" s="147">
        <f t="shared" si="13"/>
        <v>1</v>
      </c>
      <c r="R153" s="147">
        <f t="shared" si="14"/>
        <v>1.7</v>
      </c>
    </row>
    <row r="154" spans="1:18" x14ac:dyDescent="0.25">
      <c r="A154" s="175" t="str">
        <f>'Crisis Indicator Data'!A151</f>
        <v>Kurdish Conflict</v>
      </c>
      <c r="B154" s="176" t="str">
        <f>'Crisis Indicator Data'!B151</f>
        <v>Conflict</v>
      </c>
      <c r="C154" s="176" t="str">
        <f>'Crisis Indicator Data'!C151</f>
        <v>TUR004</v>
      </c>
      <c r="D154" s="176" t="str">
        <f>'Crisis Indicator Data'!D151</f>
        <v>Türkiye</v>
      </c>
      <c r="E154" s="176" t="str">
        <f>'Crisis Indicator Data'!E151</f>
        <v>TUR</v>
      </c>
      <c r="F154" s="183" t="str">
        <f>IF('Crisis Indicator Data'!Q151="x","x",('Crisis Indicator Data'!Q151/1000000))</f>
        <v>x</v>
      </c>
      <c r="G154" s="183" t="str">
        <f>IF('Crisis Indicator Data'!R151="x","x",('Crisis Indicator Data'!R151/1000000))</f>
        <v>x</v>
      </c>
      <c r="H154" s="183" t="str">
        <f>IF('Crisis Indicator Data'!S151="x","x",('Crisis Indicator Data'!S151/1000000))</f>
        <v>x</v>
      </c>
      <c r="I154" s="183" t="str">
        <f>IF('Crisis Indicator Data'!T151="x","x",('Crisis Indicator Data'!T151/1000000))</f>
        <v>x</v>
      </c>
      <c r="J154" s="183" t="str">
        <f>IF('Crisis Indicator Data'!U151="x","x",('Crisis Indicator Data'!U151/1000000))</f>
        <v>x</v>
      </c>
      <c r="K154" s="168" t="str">
        <f t="shared" si="12"/>
        <v>x</v>
      </c>
      <c r="L154" s="165" t="str">
        <f>IF(F154="x","x",(F154*1000000/VLOOKUP($C154,'Crisis Indicator Data'!$C$3:$H$198,5,FALSE)))</f>
        <v>x</v>
      </c>
      <c r="M154" s="165" t="str">
        <f>IF(G154="x","x",(G154*1000000/VLOOKUP($C154,'Crisis Indicator Data'!$C$3:$H$198,5,FALSE)))</f>
        <v>x</v>
      </c>
      <c r="N154" s="165" t="str">
        <f>IF(H154="x","x",(H154*1000000/VLOOKUP($C154,'Crisis Indicator Data'!$C$3:$H$198,5,FALSE)))</f>
        <v>x</v>
      </c>
      <c r="O154" s="165" t="str">
        <f>IF(I154="x","x",(I154*1000000/VLOOKUP($C154,'Crisis Indicator Data'!$C$3:$H$198,5,FALSE)))</f>
        <v>x</v>
      </c>
      <c r="P154" s="165" t="str">
        <f>IF(J154="x","x",(J154*1000000/VLOOKUP($C154,'Crisis Indicator Data'!$C$3:$H$198,5,FALSE)))</f>
        <v>x</v>
      </c>
      <c r="Q154" s="147" t="str">
        <f t="shared" si="13"/>
        <v>x</v>
      </c>
      <c r="R154" s="147" t="str">
        <f t="shared" si="14"/>
        <v>x</v>
      </c>
    </row>
    <row r="155" spans="1:18" x14ac:dyDescent="0.25">
      <c r="A155" s="175" t="str">
        <f>'Crisis Indicator Data'!A152</f>
        <v>Türkiye / Syria earthquake in Türkiye</v>
      </c>
      <c r="B155" s="176" t="str">
        <f>'Crisis Indicator Data'!B152</f>
        <v>Earthquake</v>
      </c>
      <c r="C155" s="176" t="str">
        <f>'Crisis Indicator Data'!C152</f>
        <v>TUR005</v>
      </c>
      <c r="D155" s="176" t="str">
        <f>'Crisis Indicator Data'!D152</f>
        <v>Türkiye</v>
      </c>
      <c r="E155" s="176" t="str">
        <f>'Crisis Indicator Data'!E152</f>
        <v>TUR</v>
      </c>
      <c r="F155" s="183">
        <f>IF('Crisis Indicator Data'!Q152="x","x",('Crisis Indicator Data'!Q152/1000000))</f>
        <v>4.3220000000000001</v>
      </c>
      <c r="G155" s="183">
        <f>IF('Crisis Indicator Data'!R152="x","x",('Crisis Indicator Data'!R152/1000000))</f>
        <v>6.5</v>
      </c>
      <c r="H155" s="183">
        <f>IF('Crisis Indicator Data'!S152="x","x",('Crisis Indicator Data'!S152/1000000))</f>
        <v>2.6</v>
      </c>
      <c r="I155" s="183" t="str">
        <f>IF('Crisis Indicator Data'!T152="x","x",('Crisis Indicator Data'!T152/1000000))</f>
        <v>x</v>
      </c>
      <c r="J155" s="183" t="str">
        <f>IF('Crisis Indicator Data'!U152="x","x",('Crisis Indicator Data'!U152/1000000))</f>
        <v>x</v>
      </c>
      <c r="K155" s="168">
        <f t="shared" si="12"/>
        <v>4</v>
      </c>
      <c r="L155" s="165">
        <f>IF(F155="x","x",(F155*1000000/VLOOKUP($C155,'Crisis Indicator Data'!$C$3:$H$198,5,FALSE)))</f>
        <v>0.32200864252719413</v>
      </c>
      <c r="M155" s="165">
        <f>IF(G155="x","x",(G155*1000000/VLOOKUP($C155,'Crisis Indicator Data'!$C$3:$H$198,5,FALSE)))</f>
        <v>0.48427954105200416</v>
      </c>
      <c r="N155" s="165">
        <f>IF(H155="x","x",(H155*1000000/VLOOKUP($C155,'Crisis Indicator Data'!$C$3:$H$198,5,FALSE)))</f>
        <v>0.19371181642080168</v>
      </c>
      <c r="O155" s="165" t="str">
        <f>IF(I155="x","x",(I155*1000000/VLOOKUP($C155,'Crisis Indicator Data'!$C$3:$H$198,5,FALSE)))</f>
        <v>x</v>
      </c>
      <c r="P155" s="165" t="str">
        <f>IF(J155="x","x",(J155*1000000/VLOOKUP($C155,'Crisis Indicator Data'!$C$3:$H$198,5,FALSE)))</f>
        <v>x</v>
      </c>
      <c r="Q155" s="147">
        <f t="shared" si="13"/>
        <v>3</v>
      </c>
      <c r="R155" s="147">
        <f t="shared" si="14"/>
        <v>3.5</v>
      </c>
    </row>
    <row r="156" spans="1:18" x14ac:dyDescent="0.25">
      <c r="A156" s="175" t="str">
        <f>'Crisis Indicator Data'!A153</f>
        <v>Multiple Crises in Tanzania</v>
      </c>
      <c r="B156" s="176" t="str">
        <f>'Crisis Indicator Data'!B153</f>
        <v>Displacement,Drought</v>
      </c>
      <c r="C156" s="176" t="str">
        <f>'Crisis Indicator Data'!C153</f>
        <v>TZA001</v>
      </c>
      <c r="D156" s="176" t="str">
        <f>'Crisis Indicator Data'!D153</f>
        <v>Tanzania</v>
      </c>
      <c r="E156" s="176" t="str">
        <f>'Crisis Indicator Data'!E153</f>
        <v>TZA</v>
      </c>
      <c r="F156" s="183">
        <f>IF('Crisis Indicator Data'!Q153="x","x",('Crisis Indicator Data'!Q153/1000000))</f>
        <v>6.0140000000000002</v>
      </c>
      <c r="G156" s="183">
        <f>IF('Crisis Indicator Data'!R153="x","x",('Crisis Indicator Data'!R153/1000000))</f>
        <v>18.518999999999998</v>
      </c>
      <c r="H156" s="183">
        <f>IF('Crisis Indicator Data'!S153="x","x",('Crisis Indicator Data'!S153/1000000))</f>
        <v>1.2450000000000001</v>
      </c>
      <c r="I156" s="183">
        <f>IF('Crisis Indicator Data'!T153="x","x",('Crisis Indicator Data'!T153/1000000))</f>
        <v>0</v>
      </c>
      <c r="J156" s="183">
        <f>IF('Crisis Indicator Data'!U153="x","x",('Crisis Indicator Data'!U153/1000000))</f>
        <v>0</v>
      </c>
      <c r="K156" s="168">
        <f t="shared" si="12"/>
        <v>3.5</v>
      </c>
      <c r="L156" s="165">
        <f>IF(F156="x","x",(F156*1000000/VLOOKUP($C156,'Crisis Indicator Data'!$C$3:$H$198,5,FALSE)))</f>
        <v>0.23329971293350921</v>
      </c>
      <c r="M156" s="165">
        <f>IF(G156="x","x",(G156*1000000/VLOOKUP($C156,'Crisis Indicator Data'!$C$3:$H$198,5,FALSE)))</f>
        <v>0.71840328962681355</v>
      </c>
      <c r="N156" s="165">
        <f>IF(H156="x","x",(H156*1000000/VLOOKUP($C156,'Crisis Indicator Data'!$C$3:$H$198,5,FALSE)))</f>
        <v>4.8296997439677247E-2</v>
      </c>
      <c r="O156" s="165">
        <f>IF(I156="x","x",(I156*1000000/VLOOKUP($C156,'Crisis Indicator Data'!$C$3:$H$198,5,FALSE)))</f>
        <v>0</v>
      </c>
      <c r="P156" s="165">
        <f>IF(J156="x","x",(J156*1000000/VLOOKUP($C156,'Crisis Indicator Data'!$C$3:$H$198,5,FALSE)))</f>
        <v>0</v>
      </c>
      <c r="Q156" s="147">
        <f t="shared" si="13"/>
        <v>2</v>
      </c>
      <c r="R156" s="147">
        <f t="shared" si="14"/>
        <v>2.75</v>
      </c>
    </row>
    <row r="157" spans="1:18" x14ac:dyDescent="0.25">
      <c r="A157" s="175" t="str">
        <f>'Crisis Indicator Data'!A154</f>
        <v>International Displacement in Tanzania</v>
      </c>
      <c r="B157" s="176" t="str">
        <f>'Crisis Indicator Data'!B154</f>
        <v>Displacement</v>
      </c>
      <c r="C157" s="176" t="str">
        <f>'Crisis Indicator Data'!C154</f>
        <v>TZA002</v>
      </c>
      <c r="D157" s="176" t="str">
        <f>'Crisis Indicator Data'!D154</f>
        <v>Tanzania</v>
      </c>
      <c r="E157" s="176" t="str">
        <f>'Crisis Indicator Data'!E154</f>
        <v>TZA</v>
      </c>
      <c r="F157" s="183">
        <f>IF('Crisis Indicator Data'!Q154="x","x",('Crisis Indicator Data'!Q154/1000000))</f>
        <v>0</v>
      </c>
      <c r="G157" s="183">
        <f>IF('Crisis Indicator Data'!R154="x","x",('Crisis Indicator Data'!R154/1000000))</f>
        <v>14.76</v>
      </c>
      <c r="H157" s="183">
        <f>IF('Crisis Indicator Data'!S154="x","x",('Crisis Indicator Data'!S154/1000000))</f>
        <v>0.255</v>
      </c>
      <c r="I157" s="183">
        <f>IF('Crisis Indicator Data'!T154="x","x",('Crisis Indicator Data'!T154/1000000))</f>
        <v>0</v>
      </c>
      <c r="J157" s="183">
        <f>IF('Crisis Indicator Data'!U154="x","x",('Crisis Indicator Data'!U154/1000000))</f>
        <v>0</v>
      </c>
      <c r="K157" s="168">
        <f t="shared" si="12"/>
        <v>2.2999999999999998</v>
      </c>
      <c r="L157" s="165">
        <f>IF(F157="x","x",(F157*1000000/VLOOKUP($C157,'Crisis Indicator Data'!$C$3:$H$198,5,FALSE)))</f>
        <v>0</v>
      </c>
      <c r="M157" s="165">
        <f>IF(G157="x","x",(G157*1000000/VLOOKUP($C157,'Crisis Indicator Data'!$C$3:$H$198,5,FALSE)))</f>
        <v>0.98301698301698304</v>
      </c>
      <c r="N157" s="165">
        <f>IF(H157="x","x",(H157*1000000/VLOOKUP($C157,'Crisis Indicator Data'!$C$3:$H$198,5,FALSE)))</f>
        <v>1.6983016983016984E-2</v>
      </c>
      <c r="O157" s="165">
        <f>IF(I157="x","x",(I157*1000000/VLOOKUP($C157,'Crisis Indicator Data'!$C$3:$H$198,5,FALSE)))</f>
        <v>0</v>
      </c>
      <c r="P157" s="165">
        <f>IF(J157="x","x",(J157*1000000/VLOOKUP($C157,'Crisis Indicator Data'!$C$3:$H$198,5,FALSE)))</f>
        <v>0</v>
      </c>
      <c r="Q157" s="147">
        <f t="shared" si="13"/>
        <v>2</v>
      </c>
      <c r="R157" s="147">
        <f t="shared" si="14"/>
        <v>2.15</v>
      </c>
    </row>
    <row r="158" spans="1:18" x14ac:dyDescent="0.25">
      <c r="A158" s="175" t="str">
        <f>'Crisis Indicator Data'!A155</f>
        <v>Food Security Crisis in North-East Tanzania</v>
      </c>
      <c r="B158" s="176" t="str">
        <f>'Crisis Indicator Data'!B155</f>
        <v>Drought</v>
      </c>
      <c r="C158" s="176" t="str">
        <f>'Crisis Indicator Data'!C155</f>
        <v>TZA003</v>
      </c>
      <c r="D158" s="176" t="str">
        <f>'Crisis Indicator Data'!D155</f>
        <v>Tanzania</v>
      </c>
      <c r="E158" s="176" t="str">
        <f>'Crisis Indicator Data'!E155</f>
        <v>TZA</v>
      </c>
      <c r="F158" s="183">
        <f>IF('Crisis Indicator Data'!Q155="x","x",('Crisis Indicator Data'!Q155/1000000))</f>
        <v>6.0140000000000002</v>
      </c>
      <c r="G158" s="183">
        <f>IF('Crisis Indicator Data'!R155="x","x",('Crisis Indicator Data'!R155/1000000))</f>
        <v>3.7589999999999999</v>
      </c>
      <c r="H158" s="183">
        <f>IF('Crisis Indicator Data'!S155="x","x",('Crisis Indicator Data'!S155/1000000))</f>
        <v>0.99</v>
      </c>
      <c r="I158" s="183">
        <f>IF('Crisis Indicator Data'!T155="x","x",('Crisis Indicator Data'!T155/1000000))</f>
        <v>0</v>
      </c>
      <c r="J158" s="183">
        <f>IF('Crisis Indicator Data'!U155="x","x",('Crisis Indicator Data'!U155/1000000))</f>
        <v>0</v>
      </c>
      <c r="K158" s="168">
        <f t="shared" si="12"/>
        <v>3.3</v>
      </c>
      <c r="L158" s="165">
        <f>IF(F158="x","x",(F158*1000000/VLOOKUP($C158,'Crisis Indicator Data'!$C$3:$H$198,5,FALSE)))</f>
        <v>0.55876614326860541</v>
      </c>
      <c r="M158" s="165">
        <f>IF(G158="x","x",(G158*1000000/VLOOKUP($C158,'Crisis Indicator Data'!$C$3:$H$198,5,FALSE)))</f>
        <v>0.34925206726749047</v>
      </c>
      <c r="N158" s="165">
        <f>IF(H158="x","x",(H158*1000000/VLOOKUP($C158,'Crisis Indicator Data'!$C$3:$H$198,5,FALSE)))</f>
        <v>9.1981789463904118E-2</v>
      </c>
      <c r="O158" s="165">
        <f>IF(I158="x","x",(I158*1000000/VLOOKUP($C158,'Crisis Indicator Data'!$C$3:$H$198,5,FALSE)))</f>
        <v>0</v>
      </c>
      <c r="P158" s="165">
        <f>IF(J158="x","x",(J158*1000000/VLOOKUP($C158,'Crisis Indicator Data'!$C$3:$H$198,5,FALSE)))</f>
        <v>0</v>
      </c>
      <c r="Q158" s="147">
        <f t="shared" si="13"/>
        <v>3</v>
      </c>
      <c r="R158" s="147">
        <f t="shared" si="14"/>
        <v>3.15</v>
      </c>
    </row>
    <row r="159" spans="1:18" x14ac:dyDescent="0.25">
      <c r="A159" s="175" t="str">
        <f>'Crisis Indicator Data'!A156</f>
        <v>International Displacement in Uganda</v>
      </c>
      <c r="B159" s="176" t="str">
        <f>'Crisis Indicator Data'!B156</f>
        <v>Displacement</v>
      </c>
      <c r="C159" s="176" t="str">
        <f>'Crisis Indicator Data'!C156</f>
        <v>UGA005</v>
      </c>
      <c r="D159" s="176" t="str">
        <f>'Crisis Indicator Data'!D156</f>
        <v>Uganda</v>
      </c>
      <c r="E159" s="176" t="str">
        <f>'Crisis Indicator Data'!E156</f>
        <v>UGA</v>
      </c>
      <c r="F159" s="183">
        <f>IF('Crisis Indicator Data'!Q156="x","x",('Crisis Indicator Data'!Q156/1000000))</f>
        <v>5.843</v>
      </c>
      <c r="G159" s="183">
        <f>IF('Crisis Indicator Data'!R156="x","x",('Crisis Indicator Data'!R156/1000000))</f>
        <v>0</v>
      </c>
      <c r="H159" s="183">
        <f>IF('Crisis Indicator Data'!S156="x","x",('Crisis Indicator Data'!S156/1000000))</f>
        <v>1.5620000000000001</v>
      </c>
      <c r="I159" s="183">
        <f>IF('Crisis Indicator Data'!T156="x","x",('Crisis Indicator Data'!T156/1000000))</f>
        <v>0</v>
      </c>
      <c r="J159" s="183">
        <f>IF('Crisis Indicator Data'!U156="x","x",('Crisis Indicator Data'!U156/1000000))</f>
        <v>0</v>
      </c>
      <c r="K159" s="168">
        <f t="shared" si="12"/>
        <v>3.7</v>
      </c>
      <c r="L159" s="165">
        <f>IF(F159="x","x",(F159*1000000/VLOOKUP($C159,'Crisis Indicator Data'!$C$3:$H$198,5,FALSE)))</f>
        <v>0.78916801728795249</v>
      </c>
      <c r="M159" s="165">
        <f>IF(G159="x","x",(G159*1000000/VLOOKUP($C159,'Crisis Indicator Data'!$C$3:$H$198,5,FALSE)))</f>
        <v>0</v>
      </c>
      <c r="N159" s="165">
        <f>IF(H159="x","x",(H159*1000000/VLOOKUP($C159,'Crisis Indicator Data'!$C$3:$H$198,5,FALSE)))</f>
        <v>0.2109670448406267</v>
      </c>
      <c r="O159" s="165">
        <f>IF(I159="x","x",(I159*1000000/VLOOKUP($C159,'Crisis Indicator Data'!$C$3:$H$198,5,FALSE)))</f>
        <v>0</v>
      </c>
      <c r="P159" s="165">
        <f>IF(J159="x","x",(J159*1000000/VLOOKUP($C159,'Crisis Indicator Data'!$C$3:$H$198,5,FALSE)))</f>
        <v>0</v>
      </c>
      <c r="Q159" s="147">
        <f t="shared" si="13"/>
        <v>3</v>
      </c>
      <c r="R159" s="147">
        <f t="shared" si="14"/>
        <v>3.35</v>
      </c>
    </row>
    <row r="160" spans="1:18" x14ac:dyDescent="0.25">
      <c r="A160" s="175" t="str">
        <f>'Crisis Indicator Data'!A157</f>
        <v>Conflict in Ukraine</v>
      </c>
      <c r="B160" s="176" t="str">
        <f>'Crisis Indicator Data'!B157</f>
        <v>Conflict,Displacement</v>
      </c>
      <c r="C160" s="176" t="str">
        <f>'Crisis Indicator Data'!C157</f>
        <v>UKR002</v>
      </c>
      <c r="D160" s="176" t="str">
        <f>'Crisis Indicator Data'!D157</f>
        <v>Ukraine</v>
      </c>
      <c r="E160" s="176" t="str">
        <f>'Crisis Indicator Data'!E157</f>
        <v>UKR</v>
      </c>
      <c r="F160" s="183">
        <f>IF('Crisis Indicator Data'!Q157="x","x",('Crisis Indicator Data'!Q157/1000000))</f>
        <v>18.699000000000002</v>
      </c>
      <c r="G160" s="183">
        <f>IF('Crisis Indicator Data'!R157="x","x",('Crisis Indicator Data'!R157/1000000))</f>
        <v>0</v>
      </c>
      <c r="H160" s="183">
        <f>IF('Crisis Indicator Data'!S157="x","x",('Crisis Indicator Data'!S157/1000000))</f>
        <v>11.211</v>
      </c>
      <c r="I160" s="183">
        <f>IF('Crisis Indicator Data'!T157="x","x",('Crisis Indicator Data'!T157/1000000))</f>
        <v>1.375</v>
      </c>
      <c r="J160" s="183">
        <f>IF('Crisis Indicator Data'!U157="x","x",('Crisis Indicator Data'!U157/1000000))</f>
        <v>4.9560000000000004</v>
      </c>
      <c r="K160" s="168">
        <f t="shared" si="12"/>
        <v>5</v>
      </c>
      <c r="L160" s="165">
        <f>IF(F160="x","x",(F160*1000000/VLOOKUP($C160,'Crisis Indicator Data'!$C$3:$H$198,5,FALSE)))</f>
        <v>0.51596258381391247</v>
      </c>
      <c r="M160" s="165">
        <f>IF(G160="x","x",(G160*1000000/VLOOKUP($C160,'Crisis Indicator Data'!$C$3:$H$198,5,FALSE)))</f>
        <v>0</v>
      </c>
      <c r="N160" s="165">
        <f>IF(H160="x","x",(H160*1000000/VLOOKUP($C160,'Crisis Indicator Data'!$C$3:$H$198,5,FALSE)))</f>
        <v>0.3093457686046191</v>
      </c>
      <c r="O160" s="165">
        <f>IF(I160="x","x",(I160*1000000/VLOOKUP($C160,'Crisis Indicator Data'!$C$3:$H$198,5,FALSE)))</f>
        <v>3.7940454181727874E-2</v>
      </c>
      <c r="P160" s="165">
        <f>IF(J160="x","x",(J160*1000000/VLOOKUP($C160,'Crisis Indicator Data'!$C$3:$H$198,5,FALSE)))</f>
        <v>0.13675119339974062</v>
      </c>
      <c r="Q160" s="147">
        <f t="shared" si="13"/>
        <v>5</v>
      </c>
      <c r="R160" s="147">
        <f t="shared" si="14"/>
        <v>5</v>
      </c>
    </row>
    <row r="161" spans="1:18" x14ac:dyDescent="0.25">
      <c r="A161" s="175" t="str">
        <f>'Crisis Indicator Data'!A158</f>
        <v>Complex crisis in Venezuela</v>
      </c>
      <c r="B161" s="176" t="str">
        <f>'Crisis Indicator Data'!B158</f>
        <v>Socio-political,Violence,Floods</v>
      </c>
      <c r="C161" s="176" t="str">
        <f>'Crisis Indicator Data'!C158</f>
        <v>VEN001</v>
      </c>
      <c r="D161" s="176" t="str">
        <f>'Crisis Indicator Data'!D158</f>
        <v>Venezuela</v>
      </c>
      <c r="E161" s="176" t="str">
        <f>'Crisis Indicator Data'!E158</f>
        <v>VEN</v>
      </c>
      <c r="F161" s="183">
        <f>IF('Crisis Indicator Data'!Q158="x","x",('Crisis Indicator Data'!Q158/1000000))</f>
        <v>11.612</v>
      </c>
      <c r="G161" s="183">
        <f>IF('Crisis Indicator Data'!R158="x","x",('Crisis Indicator Data'!R158/1000000))</f>
        <v>8.99</v>
      </c>
      <c r="H161" s="183">
        <f>IF('Crisis Indicator Data'!S158="x","x",('Crisis Indicator Data'!S158/1000000))</f>
        <v>3.99</v>
      </c>
      <c r="I161" s="183">
        <f>IF('Crisis Indicator Data'!T158="x","x",('Crisis Indicator Data'!T158/1000000))</f>
        <v>3.71</v>
      </c>
      <c r="J161" s="183">
        <f>IF('Crisis Indicator Data'!U158="x","x",('Crisis Indicator Data'!U158/1000000))</f>
        <v>0</v>
      </c>
      <c r="K161" s="168">
        <f t="shared" si="12"/>
        <v>4.8</v>
      </c>
      <c r="L161" s="165">
        <f>IF(F161="x","x",(F161*1000000/VLOOKUP($C161,'Crisis Indicator Data'!$C$3:$H$198,5,FALSE)))</f>
        <v>0.41028902551056462</v>
      </c>
      <c r="M161" s="165">
        <f>IF(G161="x","x",(G161*1000000/VLOOKUP($C161,'Crisis Indicator Data'!$C$3:$H$198,5,FALSE)))</f>
        <v>0.3176453960850823</v>
      </c>
      <c r="N161" s="165">
        <f>IF(H161="x","x",(H161*1000000/VLOOKUP($C161,'Crisis Indicator Data'!$C$3:$H$198,5,FALSE)))</f>
        <v>0.14097943608225566</v>
      </c>
      <c r="O161" s="165">
        <f>IF(I161="x","x",(I161*1000000/VLOOKUP($C161,'Crisis Indicator Data'!$C$3:$H$198,5,FALSE)))</f>
        <v>0.13108614232209737</v>
      </c>
      <c r="P161" s="165">
        <f>IF(J161="x","x",(J161*1000000/VLOOKUP($C161,'Crisis Indicator Data'!$C$3:$H$198,5,FALSE)))</f>
        <v>0</v>
      </c>
      <c r="Q161" s="147">
        <f t="shared" si="13"/>
        <v>4</v>
      </c>
      <c r="R161" s="147">
        <f t="shared" si="14"/>
        <v>4.4000000000000004</v>
      </c>
    </row>
    <row r="162" spans="1:18" x14ac:dyDescent="0.25">
      <c r="A162" s="175" t="str">
        <f>'Crisis Indicator Data'!A159</f>
        <v>Cyclone Judy and cyclone Kevin in Vanuatu</v>
      </c>
      <c r="B162" s="176" t="str">
        <f>'Crisis Indicator Data'!B159</f>
        <v>Cyclone</v>
      </c>
      <c r="C162" s="176" t="str">
        <f>'Crisis Indicator Data'!C159</f>
        <v>VUT003</v>
      </c>
      <c r="D162" s="176" t="str">
        <f>'Crisis Indicator Data'!D159</f>
        <v>Vanuatu</v>
      </c>
      <c r="E162" s="176" t="str">
        <f>'Crisis Indicator Data'!E159</f>
        <v>VUT</v>
      </c>
      <c r="F162" s="183">
        <f>IF('Crisis Indicator Data'!Q159="x","x",('Crisis Indicator Data'!Q159/1000000))</f>
        <v>8.3000000000000004E-2</v>
      </c>
      <c r="G162" s="183">
        <f>IF('Crisis Indicator Data'!R159="x","x",('Crisis Indicator Data'!R159/1000000))</f>
        <v>0.10100000000000001</v>
      </c>
      <c r="H162" s="183">
        <f>IF('Crisis Indicator Data'!S159="x","x",('Crisis Indicator Data'!S159/1000000))</f>
        <v>0.11799999999999999</v>
      </c>
      <c r="I162" s="183">
        <f>IF('Crisis Indicator Data'!T159="x","x",('Crisis Indicator Data'!T159/1000000))</f>
        <v>3.2000000000000001E-2</v>
      </c>
      <c r="J162" s="183">
        <f>IF('Crisis Indicator Data'!U159="x","x",('Crisis Indicator Data'!U159/1000000))</f>
        <v>0</v>
      </c>
      <c r="K162" s="168">
        <f t="shared" si="12"/>
        <v>2</v>
      </c>
      <c r="L162" s="165">
        <f>IF(F162="x","x",(F162*1000000/VLOOKUP($C162,'Crisis Indicator Data'!$C$3:$H$198,5,FALSE)))</f>
        <v>0.24776119402985075</v>
      </c>
      <c r="M162" s="165">
        <f>IF(G162="x","x",(G162*1000000/VLOOKUP($C162,'Crisis Indicator Data'!$C$3:$H$198,5,FALSE)))</f>
        <v>0.30149253731343284</v>
      </c>
      <c r="N162" s="165">
        <f>IF(H162="x","x",(H162*1000000/VLOOKUP($C162,'Crisis Indicator Data'!$C$3:$H$198,5,FALSE)))</f>
        <v>0.35223880597014923</v>
      </c>
      <c r="O162" s="165">
        <f>IF(I162="x","x",(I162*1000000/VLOOKUP($C162,'Crisis Indicator Data'!$C$3:$H$198,5,FALSE)))</f>
        <v>9.5522388059701493E-2</v>
      </c>
      <c r="P162" s="165">
        <f>IF(J162="x","x",(J162*1000000/VLOOKUP($C162,'Crisis Indicator Data'!$C$3:$H$198,5,FALSE)))</f>
        <v>0</v>
      </c>
      <c r="Q162" s="147">
        <f t="shared" si="13"/>
        <v>4</v>
      </c>
      <c r="R162" s="147">
        <f t="shared" si="14"/>
        <v>3</v>
      </c>
    </row>
    <row r="163" spans="1:18" x14ac:dyDescent="0.25">
      <c r="A163" s="175" t="str">
        <f>'Crisis Indicator Data'!A160</f>
        <v>Conflict in Yemen</v>
      </c>
      <c r="B163" s="176" t="str">
        <f>'Crisis Indicator Data'!B160</f>
        <v>Conflict</v>
      </c>
      <c r="C163" s="176" t="str">
        <f>'Crisis Indicator Data'!C160</f>
        <v>YEM001</v>
      </c>
      <c r="D163" s="176" t="str">
        <f>'Crisis Indicator Data'!D160</f>
        <v>Yemen</v>
      </c>
      <c r="E163" s="176" t="str">
        <f>'Crisis Indicator Data'!E160</f>
        <v>YEM</v>
      </c>
      <c r="F163" s="183">
        <f>IF('Crisis Indicator Data'!Q160="x","x",('Crisis Indicator Data'!Q160/1000000))</f>
        <v>5</v>
      </c>
      <c r="G163" s="183">
        <f>IF('Crisis Indicator Data'!R160="x","x",('Crisis Indicator Data'!R160/1000000))</f>
        <v>6.3</v>
      </c>
      <c r="H163" s="183">
        <f>IF('Crisis Indicator Data'!S160="x","x",('Crisis Indicator Data'!S160/1000000))</f>
        <v>8.1999999999999993</v>
      </c>
      <c r="I163" s="183">
        <f>IF('Crisis Indicator Data'!T160="x","x",('Crisis Indicator Data'!T160/1000000))</f>
        <v>7.3</v>
      </c>
      <c r="J163" s="183">
        <f>IF('Crisis Indicator Data'!U160="x","x",('Crisis Indicator Data'!U160/1000000))</f>
        <v>6.1</v>
      </c>
      <c r="K163" s="168">
        <f t="shared" si="12"/>
        <v>5</v>
      </c>
      <c r="L163" s="165">
        <f>IF(F163="x","x",(F163*1000000/VLOOKUP($C163,'Crisis Indicator Data'!$C$3:$H$198,5,FALSE)))</f>
        <v>0.1519756838905775</v>
      </c>
      <c r="M163" s="165">
        <f>IF(G163="x","x",(G163*1000000/VLOOKUP($C163,'Crisis Indicator Data'!$C$3:$H$198,5,FALSE)))</f>
        <v>0.19148936170212766</v>
      </c>
      <c r="N163" s="165">
        <f>IF(H163="x","x",(H163*1000000/VLOOKUP($C163,'Crisis Indicator Data'!$C$3:$H$198,5,FALSE)))</f>
        <v>0.24924012158054709</v>
      </c>
      <c r="O163" s="165">
        <f>IF(I163="x","x",(I163*1000000/VLOOKUP($C163,'Crisis Indicator Data'!$C$3:$H$198,5,FALSE)))</f>
        <v>0.22188449848024316</v>
      </c>
      <c r="P163" s="165">
        <f>IF(J163="x","x",(J163*1000000/VLOOKUP($C163,'Crisis Indicator Data'!$C$3:$H$198,5,FALSE)))</f>
        <v>0.18541033434650456</v>
      </c>
      <c r="Q163" s="147">
        <f t="shared" si="13"/>
        <v>5</v>
      </c>
      <c r="R163" s="147">
        <f t="shared" si="14"/>
        <v>5</v>
      </c>
    </row>
    <row r="164" spans="1:18" x14ac:dyDescent="0.25">
      <c r="A164" s="175" t="str">
        <f>'Crisis Indicator Data'!A161</f>
        <v>Mixed migration flows in Yemen</v>
      </c>
      <c r="B164" s="176" t="str">
        <f>'Crisis Indicator Data'!B161</f>
        <v>Displacement</v>
      </c>
      <c r="C164" s="176" t="str">
        <f>'Crisis Indicator Data'!C161</f>
        <v>YEM002</v>
      </c>
      <c r="D164" s="176" t="str">
        <f>'Crisis Indicator Data'!D161</f>
        <v>Yemen</v>
      </c>
      <c r="E164" s="176" t="str">
        <f>'Crisis Indicator Data'!E161</f>
        <v>YEM</v>
      </c>
      <c r="F164" s="183">
        <f>IF('Crisis Indicator Data'!Q161="x","x",('Crisis Indicator Data'!Q161/1000000))</f>
        <v>5.4260000000000002</v>
      </c>
      <c r="G164" s="183">
        <f>IF('Crisis Indicator Data'!R161="x","x",('Crisis Indicator Data'!R161/1000000))</f>
        <v>0</v>
      </c>
      <c r="H164" s="183">
        <f>IF('Crisis Indicator Data'!S161="x","x",('Crisis Indicator Data'!S161/1000000))</f>
        <v>0.14299999999999999</v>
      </c>
      <c r="I164" s="183">
        <f>IF('Crisis Indicator Data'!T161="x","x",('Crisis Indicator Data'!T161/1000000))</f>
        <v>8.4000000000000005E-2</v>
      </c>
      <c r="J164" s="183">
        <f>IF('Crisis Indicator Data'!U161="x","x",('Crisis Indicator Data'!U161/1000000))</f>
        <v>5.2999999999999999E-2</v>
      </c>
      <c r="K164" s="168">
        <f t="shared" si="12"/>
        <v>2.4</v>
      </c>
      <c r="L164" s="165">
        <f>IF(F164="x","x",(F164*1000000/VLOOKUP($C164,'Crisis Indicator Data'!$C$3:$H$198,5,FALSE)))</f>
        <v>0.95076222183283687</v>
      </c>
      <c r="M164" s="165">
        <f>IF(G164="x","x",(G164*1000000/VLOOKUP($C164,'Crisis Indicator Data'!$C$3:$H$198,5,FALSE)))</f>
        <v>0</v>
      </c>
      <c r="N164" s="165">
        <f>IF(H164="x","x",(H164*1000000/VLOOKUP($C164,'Crisis Indicator Data'!$C$3:$H$198,5,FALSE)))</f>
        <v>2.5056947608200455E-2</v>
      </c>
      <c r="O164" s="165">
        <f>IF(I164="x","x",(I164*1000000/VLOOKUP($C164,'Crisis Indicator Data'!$C$3:$H$198,5,FALSE)))</f>
        <v>1.4718766427194673E-2</v>
      </c>
      <c r="P164" s="165">
        <f>IF(J164="x","x",(J164*1000000/VLOOKUP($C164,'Crisis Indicator Data'!$C$3:$H$198,5,FALSE)))</f>
        <v>9.2868407219204481E-3</v>
      </c>
      <c r="Q164" s="147">
        <f t="shared" si="13"/>
        <v>1</v>
      </c>
      <c r="R164" s="147">
        <f t="shared" si="14"/>
        <v>1.7</v>
      </c>
    </row>
    <row r="165" spans="1:18" x14ac:dyDescent="0.25">
      <c r="A165" s="175" t="str">
        <f>'Crisis Indicator Data'!A162</f>
        <v>Drought in Zambia</v>
      </c>
      <c r="B165" s="176" t="str">
        <f>'Crisis Indicator Data'!B162</f>
        <v>Drought</v>
      </c>
      <c r="C165" s="176" t="str">
        <f>'Crisis Indicator Data'!C162</f>
        <v>ZMB002</v>
      </c>
      <c r="D165" s="176" t="str">
        <f>'Crisis Indicator Data'!D162</f>
        <v>Zambia</v>
      </c>
      <c r="E165" s="176" t="str">
        <f>'Crisis Indicator Data'!E162</f>
        <v>ZMB</v>
      </c>
      <c r="F165" s="183">
        <f>IF('Crisis Indicator Data'!Q162="x","x",('Crisis Indicator Data'!Q162/1000000))</f>
        <v>4.9370000000000003</v>
      </c>
      <c r="G165" s="183">
        <f>IF('Crisis Indicator Data'!R162="x","x",('Crisis Indicator Data'!R162/1000000))</f>
        <v>6.601</v>
      </c>
      <c r="H165" s="183">
        <f>IF('Crisis Indicator Data'!S162="x","x",('Crisis Indicator Data'!S162/1000000))</f>
        <v>1.952</v>
      </c>
      <c r="I165" s="183">
        <f>IF('Crisis Indicator Data'!T162="x","x",('Crisis Indicator Data'!T162/1000000))</f>
        <v>0</v>
      </c>
      <c r="J165" s="183">
        <f>IF('Crisis Indicator Data'!U162="x","x",('Crisis Indicator Data'!U162/1000000))</f>
        <v>0</v>
      </c>
      <c r="K165" s="168">
        <f t="shared" si="12"/>
        <v>3.8</v>
      </c>
      <c r="L165" s="165">
        <f>IF(F165="x","x",(F165*1000000/VLOOKUP($C165,'Crisis Indicator Data'!$C$3:$H$198,5,FALSE)))</f>
        <v>0.36597479614529282</v>
      </c>
      <c r="M165" s="165">
        <f>IF(G165="x","x",(G165*1000000/VLOOKUP($C165,'Crisis Indicator Data'!$C$3:$H$198,5,FALSE)))</f>
        <v>0.48932542624166048</v>
      </c>
      <c r="N165" s="165">
        <f>IF(H165="x","x",(H165*1000000/VLOOKUP($C165,'Crisis Indicator Data'!$C$3:$H$198,5,FALSE)))</f>
        <v>0.1446997776130467</v>
      </c>
      <c r="O165" s="165">
        <f>IF(I165="x","x",(I165*1000000/VLOOKUP($C165,'Crisis Indicator Data'!$C$3:$H$198,5,FALSE)))</f>
        <v>0</v>
      </c>
      <c r="P165" s="165">
        <f>IF(J165="x","x",(J165*1000000/VLOOKUP($C165,'Crisis Indicator Data'!$C$3:$H$198,5,FALSE)))</f>
        <v>0</v>
      </c>
      <c r="Q165" s="147">
        <f t="shared" si="13"/>
        <v>3</v>
      </c>
      <c r="R165" s="147">
        <f t="shared" si="14"/>
        <v>3.4</v>
      </c>
    </row>
    <row r="166" spans="1:18" x14ac:dyDescent="0.25">
      <c r="A166" s="175" t="str">
        <f>'Crisis Indicator Data'!A163</f>
        <v>Complex crisis in Zimbabwe</v>
      </c>
      <c r="B166" s="176" t="str">
        <f>'Crisis Indicator Data'!B163</f>
        <v>Socio-political,Drought</v>
      </c>
      <c r="C166" s="176" t="str">
        <f>'Crisis Indicator Data'!C163</f>
        <v>ZWE001</v>
      </c>
      <c r="D166" s="176" t="str">
        <f>'Crisis Indicator Data'!D163</f>
        <v>Zimbabwe</v>
      </c>
      <c r="E166" s="176" t="str">
        <f>'Crisis Indicator Data'!E163</f>
        <v>ZWE</v>
      </c>
      <c r="F166" s="183">
        <f>IF('Crisis Indicator Data'!Q163="x","x",('Crisis Indicator Data'!Q163/1000000))</f>
        <v>0</v>
      </c>
      <c r="G166" s="183">
        <f>IF('Crisis Indicator Data'!R163="x","x",('Crisis Indicator Data'!R163/1000000))</f>
        <v>13.69</v>
      </c>
      <c r="H166" s="183">
        <f>IF('Crisis Indicator Data'!S163="x","x",('Crisis Indicator Data'!S163/1000000))</f>
        <v>3</v>
      </c>
      <c r="I166" s="183">
        <f>IF('Crisis Indicator Data'!T163="x","x",('Crisis Indicator Data'!T163/1000000))</f>
        <v>0</v>
      </c>
      <c r="J166" s="183">
        <f>IF('Crisis Indicator Data'!U163="x","x",('Crisis Indicator Data'!U163/1000000))</f>
        <v>0</v>
      </c>
      <c r="K166" s="168">
        <f t="shared" ref="K166" si="15">IF(H166="x","x",IF(SUM(H166:J166)=0,0,IF(LOG(SUM(H166:J166)*1000000)&lt;$K$4,0,IF(LOG(SUM(H166:J166)*1000000)&gt;$K$3,5,ROUND(5-(K$3-LOG(SUM(H166:J166)*1000000))/(K$3-K$4)*5,1)))))</f>
        <v>4.0999999999999996</v>
      </c>
      <c r="L166" s="165">
        <f>IF(F166="x","x",(F166*1000000/VLOOKUP($C166,'Crisis Indicator Data'!$C$3:$H$198,5,FALSE)))</f>
        <v>0</v>
      </c>
      <c r="M166" s="165">
        <f>IF(G166="x","x",(G166*1000000/VLOOKUP($C166,'Crisis Indicator Data'!$C$3:$H$198,5,FALSE)))</f>
        <v>0.82025164769322945</v>
      </c>
      <c r="N166" s="165">
        <f>IF(H166="x","x",(H166*1000000/VLOOKUP($C166,'Crisis Indicator Data'!$C$3:$H$198,5,FALSE)))</f>
        <v>0.17974835230677053</v>
      </c>
      <c r="O166" s="165">
        <f>IF(I166="x","x",(I166*1000000/VLOOKUP($C166,'Crisis Indicator Data'!$C$3:$H$198,5,FALSE)))</f>
        <v>0</v>
      </c>
      <c r="P166" s="165">
        <f>IF(J166="x","x",(J166*1000000/VLOOKUP($C166,'Crisis Indicator Data'!$C$3:$H$198,5,FALSE)))</f>
        <v>0</v>
      </c>
      <c r="Q166" s="147">
        <f t="shared" ref="Q166" si="16">IF(N166="x","x",IF(OR(L166&gt;=$L$3,M166&gt;=$M$3,N166&gt;=$N$3,O166&gt;=$O$3,P166&gt;=$P$3), (IF(VALUE(SUBSTITUTE(P166, "x", "0.0"))&gt;=$P$3, 5, IF((VALUE(SUBSTITUTE(O166, "x", "0.0"))+VALUE(SUBSTITUTE(P166, "x", "0.0")))&gt;=$O$3,4,IF((VALUE(SUBSTITUTE(O166, "x", "0.0"))+VALUE(SUBSTITUTE(P166, "x", "0.0"))+N166)&gt;=$N$3,3,IF((VALUE(SUBSTITUTE(O166, "x", "0.0"))+VALUE(SUBSTITUTE(P166, "x", "0.0"))+N166+VALUE(SUBSTITUTE(M166, "x", "0.0")))&gt;=$M$3,2,1)))))))</f>
        <v>3</v>
      </c>
      <c r="R166" s="147">
        <f t="shared" ref="R166" si="17">IF(Q166="x","x",(AVERAGE(K166,Q166)))</f>
        <v>3.55</v>
      </c>
    </row>
  </sheetData>
  <mergeCells count="1">
    <mergeCell ref="A1:R1"/>
  </mergeCells>
  <conditionalFormatting sqref="A2:R300">
    <cfRule type="containsBlanks" priority="1" stopIfTrue="1">
      <formula>LEN(TRIM(A2))=0</formula>
    </cfRule>
  </conditionalFormatting>
  <conditionalFormatting sqref="K6:K300">
    <cfRule type="cellIs" dxfId="39" priority="22" stopIfTrue="1" operator="between">
      <formula>7.1</formula>
      <formula>10</formula>
    </cfRule>
    <cfRule type="cellIs" dxfId="38" priority="23" stopIfTrue="1" operator="between">
      <formula>5.4</formula>
      <formula>7</formula>
    </cfRule>
    <cfRule type="cellIs" dxfId="37" priority="24" stopIfTrue="1" operator="between">
      <formula>3.5</formula>
      <formula>5.3</formula>
    </cfRule>
    <cfRule type="cellIs" dxfId="36" priority="25" stopIfTrue="1" operator="between">
      <formula>1.8</formula>
      <formula>3.4</formula>
    </cfRule>
    <cfRule type="cellIs" dxfId="35" priority="26" stopIfTrue="1" operator="between">
      <formula>0</formula>
      <formula>1.7</formula>
    </cfRule>
  </conditionalFormatting>
  <conditionalFormatting sqref="L6:P300">
    <cfRule type="cellIs" priority="3" stopIfTrue="1" operator="equal">
      <formula>"x"</formula>
    </cfRule>
    <cfRule type="cellIs" dxfId="34" priority="4" operator="greaterThan">
      <formula>1.05</formula>
    </cfRule>
  </conditionalFormatting>
  <conditionalFormatting sqref="Q6:Q300">
    <cfRule type="cellIs" dxfId="33" priority="17" stopIfTrue="1" operator="between">
      <formula>7.1</formula>
      <formula>10</formula>
    </cfRule>
    <cfRule type="cellIs" dxfId="32" priority="18" stopIfTrue="1" operator="between">
      <formula>5.4</formula>
      <formula>7</formula>
    </cfRule>
    <cfRule type="cellIs" dxfId="31" priority="19" stopIfTrue="1" operator="between">
      <formula>3.5</formula>
      <formula>5.3</formula>
    </cfRule>
    <cfRule type="cellIs" dxfId="30" priority="20" stopIfTrue="1" operator="between">
      <formula>1.8</formula>
      <formula>3.4</formula>
    </cfRule>
    <cfRule type="cellIs" dxfId="29" priority="21" stopIfTrue="1" operator="between">
      <formula>0</formula>
      <formula>1.7</formula>
    </cfRule>
  </conditionalFormatting>
  <conditionalFormatting sqref="R6:R300">
    <cfRule type="cellIs" dxfId="28" priority="7" stopIfTrue="1" operator="between">
      <formula>5</formula>
      <formula>5.9</formula>
    </cfRule>
    <cfRule type="cellIs" dxfId="27" priority="8" stopIfTrue="1" operator="between">
      <formula>4</formula>
      <formula>4.9</formula>
    </cfRule>
    <cfRule type="cellIs" dxfId="26" priority="9" stopIfTrue="1" operator="between">
      <formula>3</formula>
      <formula>3.9</formula>
    </cfRule>
    <cfRule type="cellIs" dxfId="25" priority="10" stopIfTrue="1" operator="between">
      <formula>2</formula>
      <formula>2.9</formula>
    </cfRule>
    <cfRule type="cellIs" dxfId="24" priority="11" stopIfTrue="1" operator="between">
      <formula>0</formula>
      <formula>1.9</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6B6050"/>
  </sheetPr>
  <dimension ref="A1:AN166"/>
  <sheetViews>
    <sheetView topLeftCell="Q267" workbookViewId="0">
      <selection activeCell="Y253" sqref="Y253:AN300"/>
    </sheetView>
  </sheetViews>
  <sheetFormatPr defaultColWidth="9.42578125" defaultRowHeight="15" x14ac:dyDescent="0.25"/>
  <cols>
    <col min="1" max="1" width="40.42578125" bestFit="1" customWidth="1"/>
    <col min="2" max="2" width="25.5703125" bestFit="1" customWidth="1"/>
    <col min="3" max="3" width="11.42578125" bestFit="1" customWidth="1"/>
    <col min="4" max="4" width="11.42578125" customWidth="1"/>
    <col min="5" max="5" width="8.42578125" style="25" customWidth="1"/>
    <col min="6" max="14" width="8.5703125" customWidth="1"/>
    <col min="15" max="15" width="8.5703125" style="245" customWidth="1"/>
    <col min="16" max="17" width="8.5703125" customWidth="1"/>
    <col min="18" max="18" width="8.5703125" style="245" customWidth="1"/>
    <col min="19" max="22" width="8.5703125" customWidth="1"/>
    <col min="23" max="24" width="8.5703125" style="245" customWidth="1"/>
    <col min="25" max="25" width="8.5703125" customWidth="1"/>
    <col min="26" max="26" width="8.5703125" style="245" customWidth="1"/>
    <col min="27" max="30" width="13" hidden="1" customWidth="1"/>
    <col min="31" max="31" width="8.5703125" hidden="1" customWidth="1"/>
    <col min="32" max="38" width="13" hidden="1" customWidth="1"/>
    <col min="39" max="40" width="8.5703125" style="245" customWidth="1"/>
  </cols>
  <sheetData>
    <row r="1" spans="1:40" x14ac:dyDescent="0.25">
      <c r="A1" s="301"/>
      <c r="B1" s="297"/>
      <c r="C1" s="297"/>
      <c r="D1" s="297"/>
      <c r="E1" s="302"/>
      <c r="F1" s="297"/>
      <c r="G1" s="297"/>
      <c r="H1" s="297"/>
      <c r="I1" s="297"/>
      <c r="J1" s="297"/>
      <c r="K1" s="297"/>
      <c r="L1" s="297"/>
      <c r="M1" s="297"/>
      <c r="N1" s="297"/>
      <c r="O1" s="303"/>
      <c r="P1" s="297"/>
      <c r="Q1" s="297"/>
      <c r="R1" s="303"/>
      <c r="S1" s="297"/>
      <c r="T1" s="297"/>
      <c r="U1" s="297"/>
      <c r="V1" s="297"/>
      <c r="W1" s="303"/>
      <c r="X1" s="303"/>
      <c r="Y1" s="297"/>
      <c r="Z1" s="303"/>
      <c r="AA1" s="297"/>
      <c r="AB1" s="297"/>
      <c r="AC1" s="297"/>
      <c r="AD1" s="297"/>
      <c r="AE1" s="297"/>
      <c r="AF1" s="297"/>
      <c r="AG1" s="297"/>
      <c r="AH1" s="297"/>
      <c r="AI1" s="297"/>
      <c r="AJ1" s="297"/>
      <c r="AK1" s="297"/>
      <c r="AL1" s="297"/>
      <c r="AM1" s="303"/>
      <c r="AN1" s="303"/>
    </row>
    <row r="2" spans="1:40" ht="109.5" customHeight="1" thickBot="1" x14ac:dyDescent="0.3">
      <c r="A2" s="1"/>
      <c r="B2" s="1"/>
      <c r="C2" s="15"/>
      <c r="D2" s="15"/>
      <c r="E2" s="9"/>
      <c r="F2" s="96" t="s">
        <v>9158</v>
      </c>
      <c r="G2" s="96" t="s">
        <v>9159</v>
      </c>
      <c r="H2" s="95" t="s">
        <v>9160</v>
      </c>
      <c r="I2" s="96" t="s">
        <v>9161</v>
      </c>
      <c r="J2" s="96" t="s">
        <v>9162</v>
      </c>
      <c r="K2" s="95" t="s">
        <v>9163</v>
      </c>
      <c r="L2" s="96" t="s">
        <v>9164</v>
      </c>
      <c r="M2" s="96" t="s">
        <v>9165</v>
      </c>
      <c r="N2" s="95" t="s">
        <v>9166</v>
      </c>
      <c r="O2" s="94" t="s">
        <v>9167</v>
      </c>
      <c r="P2" s="96" t="s">
        <v>9168</v>
      </c>
      <c r="Q2" s="96" t="s">
        <v>9169</v>
      </c>
      <c r="R2" s="94" t="s">
        <v>9170</v>
      </c>
      <c r="S2" s="96" t="s">
        <v>9171</v>
      </c>
      <c r="T2" s="96" t="s">
        <v>9172</v>
      </c>
      <c r="U2" s="96" t="s">
        <v>9173</v>
      </c>
      <c r="V2" s="96" t="s">
        <v>9174</v>
      </c>
      <c r="W2" s="94" t="s">
        <v>9175</v>
      </c>
      <c r="X2" s="93" t="s">
        <v>9115</v>
      </c>
      <c r="Y2" s="96" t="s">
        <v>9176</v>
      </c>
      <c r="Z2" s="94" t="s">
        <v>9177</v>
      </c>
      <c r="AA2" s="96" t="s">
        <v>2567</v>
      </c>
      <c r="AB2" s="96" t="s">
        <v>2573</v>
      </c>
      <c r="AC2" s="96" t="s">
        <v>2569</v>
      </c>
      <c r="AD2" s="96" t="s">
        <v>2642</v>
      </c>
      <c r="AE2" s="95" t="s">
        <v>9178</v>
      </c>
      <c r="AF2" s="96" t="s">
        <v>2564</v>
      </c>
      <c r="AG2" s="96" t="s">
        <v>2571</v>
      </c>
      <c r="AH2" s="95" t="s">
        <v>9179</v>
      </c>
      <c r="AI2" s="96" t="s">
        <v>2634</v>
      </c>
      <c r="AJ2" s="96" t="s">
        <v>9180</v>
      </c>
      <c r="AK2" s="96" t="s">
        <v>2636</v>
      </c>
      <c r="AL2" s="95" t="s">
        <v>9181</v>
      </c>
      <c r="AM2" s="94" t="s">
        <v>9182</v>
      </c>
      <c r="AN2" s="93" t="s">
        <v>9116</v>
      </c>
    </row>
    <row r="3" spans="1:40" x14ac:dyDescent="0.25">
      <c r="A3" s="1"/>
      <c r="B3" s="1"/>
      <c r="C3" s="15"/>
      <c r="D3" s="15"/>
      <c r="E3" s="8" t="s">
        <v>9145</v>
      </c>
      <c r="F3" s="81">
        <v>14</v>
      </c>
      <c r="G3" s="81">
        <v>10</v>
      </c>
      <c r="H3" s="81"/>
      <c r="I3" s="81">
        <v>1</v>
      </c>
      <c r="J3" s="81">
        <v>0.5</v>
      </c>
      <c r="K3" s="81"/>
      <c r="L3" s="81">
        <v>0.75</v>
      </c>
      <c r="M3" s="81">
        <v>65</v>
      </c>
      <c r="N3" s="81"/>
      <c r="O3" s="81"/>
      <c r="P3" s="81"/>
      <c r="Q3" s="83">
        <v>3000</v>
      </c>
      <c r="R3" s="81"/>
      <c r="S3" s="81">
        <v>100</v>
      </c>
      <c r="T3" s="81">
        <v>2.5</v>
      </c>
      <c r="U3" s="81">
        <v>10</v>
      </c>
      <c r="V3" s="81">
        <v>100</v>
      </c>
      <c r="W3" s="81"/>
      <c r="X3" s="81"/>
      <c r="Y3" s="81"/>
      <c r="Z3" s="81"/>
      <c r="AA3" s="81"/>
      <c r="AB3" s="81"/>
      <c r="AC3" s="81"/>
      <c r="AD3" s="81"/>
      <c r="AE3" s="81"/>
      <c r="AF3" s="81"/>
      <c r="AG3" s="81"/>
      <c r="AH3" s="81"/>
      <c r="AI3" s="81"/>
      <c r="AJ3" s="81"/>
      <c r="AK3" s="81"/>
      <c r="AL3" s="81"/>
      <c r="AM3" s="81"/>
      <c r="AN3" s="81"/>
    </row>
    <row r="4" spans="1:40" x14ac:dyDescent="0.25">
      <c r="A4" s="1"/>
      <c r="B4" s="1"/>
      <c r="C4" s="15"/>
      <c r="D4" s="15"/>
      <c r="E4" s="8" t="s">
        <v>9146</v>
      </c>
      <c r="F4" s="81">
        <v>0</v>
      </c>
      <c r="G4" s="81">
        <v>0</v>
      </c>
      <c r="H4" s="81"/>
      <c r="I4" s="81">
        <v>0</v>
      </c>
      <c r="J4" s="81">
        <v>0</v>
      </c>
      <c r="K4" s="81"/>
      <c r="L4" s="81">
        <v>0</v>
      </c>
      <c r="M4" s="81">
        <v>25</v>
      </c>
      <c r="N4" s="81"/>
      <c r="O4" s="81"/>
      <c r="P4" s="81"/>
      <c r="Q4" s="81">
        <v>1</v>
      </c>
      <c r="R4" s="81"/>
      <c r="S4" s="81">
        <v>0</v>
      </c>
      <c r="T4" s="81">
        <v>-2.5</v>
      </c>
      <c r="U4" s="81">
        <v>0</v>
      </c>
      <c r="V4" s="81">
        <v>0</v>
      </c>
      <c r="W4" s="81"/>
      <c r="X4" s="81"/>
      <c r="Y4" s="81"/>
      <c r="Z4" s="81"/>
      <c r="AA4" s="81"/>
      <c r="AB4" s="81"/>
      <c r="AC4" s="81"/>
      <c r="AD4" s="81"/>
      <c r="AE4" s="81"/>
      <c r="AF4" s="81"/>
      <c r="AG4" s="81"/>
      <c r="AH4" s="81"/>
      <c r="AI4" s="81"/>
      <c r="AJ4" s="81"/>
      <c r="AK4" s="81"/>
      <c r="AL4" s="81"/>
      <c r="AM4" s="81"/>
      <c r="AN4" s="81"/>
    </row>
    <row r="5" spans="1:40" x14ac:dyDescent="0.25">
      <c r="A5" s="29" t="s">
        <v>9099</v>
      </c>
      <c r="B5" s="29" t="s">
        <v>9104</v>
      </c>
      <c r="C5" s="29" t="s">
        <v>9101</v>
      </c>
      <c r="D5" s="29" t="s">
        <v>9102</v>
      </c>
      <c r="E5" s="30" t="s">
        <v>9147</v>
      </c>
      <c r="F5" s="31"/>
      <c r="G5" s="31"/>
      <c r="H5" s="31"/>
      <c r="I5" s="31"/>
      <c r="J5" s="31"/>
      <c r="K5" s="31"/>
      <c r="L5" s="31"/>
      <c r="M5" s="31"/>
      <c r="N5" s="31"/>
      <c r="O5" s="32"/>
      <c r="P5" s="31"/>
      <c r="Q5" s="33"/>
      <c r="R5" s="31"/>
      <c r="S5" s="32"/>
      <c r="T5" s="31"/>
      <c r="U5" s="33"/>
      <c r="V5" s="34"/>
      <c r="W5" s="31"/>
      <c r="X5" s="32"/>
      <c r="Y5" s="31"/>
      <c r="Z5" s="33"/>
      <c r="AA5" s="33"/>
      <c r="AB5" s="33"/>
      <c r="AC5" s="33"/>
      <c r="AD5" s="33"/>
      <c r="AE5" s="31"/>
      <c r="AF5" s="31"/>
      <c r="AG5" s="31"/>
      <c r="AH5" s="31"/>
      <c r="AI5" s="31"/>
      <c r="AJ5" s="31"/>
      <c r="AK5" s="31"/>
      <c r="AL5" s="31"/>
      <c r="AM5" s="32"/>
      <c r="AN5" s="33"/>
    </row>
    <row r="6" spans="1:40" ht="13.5" customHeight="1" x14ac:dyDescent="0.25">
      <c r="A6" s="169" t="str">
        <f>'Crisis Indicator Data'!A3</f>
        <v>Complex crisis in Afghanistan</v>
      </c>
      <c r="B6" s="170" t="str">
        <f>'Crisis Indicator Data'!B3</f>
        <v>Conflict,Violence,Displacement,Drought,Earthquake,Socio-political</v>
      </c>
      <c r="C6" s="170" t="str">
        <f>'Crisis Indicator Data'!C3</f>
        <v>AFG001</v>
      </c>
      <c r="D6" s="170" t="str">
        <f>'Crisis Indicator Data'!D3</f>
        <v>Afghanistan</v>
      </c>
      <c r="E6" s="171" t="str">
        <f>'Crisis Indicator Data'!E3</f>
        <v>AFG</v>
      </c>
      <c r="F6" s="163">
        <f>IF(LEN(E6)&gt;3,(IF(VLOOKUP($C6,'Regional Crises'!$B$1:$R$66,7,FALSE)="x","x",ROUND(IF(VLOOKUP($C6,'Regional Crises'!$B$1:$R$66,7,FALSE)&gt;$F$3,5,IF(VLOOKUP($C6,'Regional Crises'!$B$1:$R$66,7,FALSE)&lt;F$4,0,($F$3-VLOOKUP($C6,'Regional Crises'!$B$1:$R$66,7,FALSE))/($F$3-$F$4)*5)),1))),IF(VLOOKUP($E6,'Country Indicator Data'!$B$4:$N$300,3,FALSE)="x","x",ROUND(IF(VLOOKUP($E6,'Country Indicator Data'!$B$4:$N$300,3,FALSE)&gt;$F$3,5,IF(VLOOKUP($E6,'Country Indicator Data'!$B$4:$N$300,3,FALSE)&lt;$F$4,0,($F$3-VLOOKUP($E6,'Country Indicator Data'!$B$4:$N$300,3,FALSE))/($F$3-$F$4)*5)),1)))</f>
        <v>3.6</v>
      </c>
      <c r="G6" s="163">
        <f>IF(LEN(E6)&gt;3,(IF(VLOOKUP($C6,'Regional Crises'!$B$1:$R$66,9,FALSE)="x","x",ROUND(IF(VLOOKUP($C6,'Regional Crises'!$B$1:$R$66,9,FALSE)&gt;G$3,5,IF(VLOOKUP($C6,'Regional Crises'!$B$1:$R$66,9,FALSE)&lt;G$4,0,(G$3-VLOOKUP($C6,'Regional Crises'!$B$1:$R$66,9,FALSE))/(G$3-G$4)*5)),1))),IF(VLOOKUP($E6,'Country Indicator Data'!$B$4:$N$300,5,FALSE)="x","x",ROUND(IF(VLOOKUP($E6,'Country Indicator Data'!$B$4:$N$300,5,FALSE)&gt;G$3,5,IF(VLOOKUP($E6,'Country Indicator Data'!$B$4:$N$300,5,FALSE)&lt;G$4,0,(G$3-VLOOKUP($E6,'Country Indicator Data'!$B$4:$N$300,5,FALSE))/(G$3-G$4)*5)),1)))</f>
        <v>3.4</v>
      </c>
      <c r="H6" s="163">
        <f t="shared" ref="H6:H37" si="0">IF(AND(F6="x",G6="x"),"x",AVERAGE(F6,G6))</f>
        <v>3.5</v>
      </c>
      <c r="I6" s="163">
        <f>IF(LEN(E6)&gt;3,(IF(VLOOKUP($C6,'Regional Crises'!$B$1:$R$66,6,FALSE)="x","x",ROUND(IF(VLOOKUP($C6,'Regional Crises'!$B$1:$R$66,6,FALSE)&gt;I$3,5,IF(VLOOKUP($C6,'Regional Crises'!$B$1:$R$66,6,FALSE)&lt;I$4,0,5-(I$3-VLOOKUP($C6,'Regional Crises'!$B$1:$R$66,6,FALSE))/(I$3-I$4)*5)),1))),IF(VLOOKUP($E6,'Country Indicator Data'!$B$4:$N$300,2,FALSE)="x","x",ROUND(IF(VLOOKUP($E6,'Country Indicator Data'!$B$4:$N$300,2,FALSE)&gt;I$3,5,IF(VLOOKUP($E6,'Country Indicator Data'!$B$4:$N$300,2,FALSE)&lt;I$4,0,5-(I$3-VLOOKUP($E6,'Country Indicator Data'!$B$4:$N$300,2,FALSE))/(I$3-I$4)*5)),1)))</f>
        <v>3.7</v>
      </c>
      <c r="J6" s="163">
        <f>IF(LEN(E6)&gt;3,(IF(VLOOKUP($C6,'Regional Crises'!$B$1:$R$66,8,FALSE)="x","x",ROUND(IF(VLOOKUP($C6,'Regional Crises'!$B$1:$R$66,8,FALSE)&gt;J$3,5,IF(VLOOKUP($C6,'Regional Crises'!$B$1:$R$66,8,FALSE)&lt;J$4,0,5-(J$3-VLOOKUP($C6,'Regional Crises'!$B$1:$R$66,8,FALSE))/(J$3-J$4)*5)),1))),IF(VLOOKUP($E6,'Country Indicator Data'!$B$4:$N$300,4,FALSE)="x","x",ROUND(IF(VLOOKUP($E6,'Country Indicator Data'!$B$4:$N$300,4,FALSE)&gt;J$3,5,IF(VLOOKUP($E6,'Country Indicator Data'!$B$4:$N$300,4,FALSE)&lt;J$4,0,5-(J$3-VLOOKUP($E6,'Country Indicator Data'!$B$4:$N$300,4,FALSE))/(J$3-J$4)*5)),1)))</f>
        <v>0</v>
      </c>
      <c r="K6" s="163">
        <f t="shared" ref="K6:K37" si="1">IF(AND(I6="x",J6="x"),"x",AVERAGE(I6,J6))</f>
        <v>1.85</v>
      </c>
      <c r="L6" s="163">
        <f>IF(LEN(E6)&gt;3,(IF(VLOOKUP($C6,'Regional Crises'!$B$1:$R$66,10,FALSE)="x","x",ROUND(IF(VLOOKUP($C6,'Regional Crises'!$B$1:$R$66,10,FALSE)&gt;L$3,5,IF(VLOOKUP($C6,'Regional Crises'!$B$1:$R$66,10,FALSE)&lt;L$4,0,5-(L$3-VLOOKUP($C6,'Regional Crises'!$B$1:$R$66,10,FALSE))/(L$3-L$4)*5)),1))),IF(VLOOKUP($E6,'Country Indicator Data'!$B$4:$N$300,6,FALSE)="x","x",ROUND(IF(VLOOKUP($E6,'Country Indicator Data'!$B$4:$N$300,6,FALSE)&gt;L$3,5,IF(VLOOKUP($E6,'Country Indicator Data'!$B$4:$N$300,6,FALSE)&lt;L$4,0,5-(L$3-VLOOKUP($E6,'Country Indicator Data'!$B$4:$N$300,6,FALSE))/(L$3-L$4)*5)),1)))</f>
        <v>3.8</v>
      </c>
      <c r="M6" s="163" t="str">
        <f>IF(LEN(E6)&gt;3,(IF(VLOOKUP($C6,'Regional Crises'!$B$1:$R$66,11,FALSE)="x","x",ROUND(IF(VLOOKUP($C6,'Regional Crises'!$B$1:$R$66,11,FALSE)&gt;M$3,5,IF(VLOOKUP($C6,'Regional Crises'!$B$1:$R$66,11,FALSE)&lt;M$4,0,5-(M$3-VLOOKUP($C6,'Regional Crises'!$B$1:$R$66,11,FALSE))/(M$3-M$4)*5)),1))),IF(VLOOKUP($E6,'Country Indicator Data'!$B$4:$N$300,7,FALSE)="x","x",ROUND(IF(VLOOKUP($E6,'Country Indicator Data'!$B$4:$N$300,7,FALSE)&gt;M$3,5,IF(VLOOKUP($E6,'Country Indicator Data'!$B$4:$N$300,7,FALSE)&lt;M$4,0,5-(M$3-VLOOKUP($E6,'Country Indicator Data'!$B$4:$N$300,7,FALSE))/(M$3-M$4)*5)),1)))</f>
        <v>x</v>
      </c>
      <c r="N6" s="163">
        <f t="shared" ref="N6:N37" si="2">IF(AND(L6="x",M6="x"),"x",AVERAGE(L6,M6))</f>
        <v>3.8</v>
      </c>
      <c r="O6" s="163">
        <f t="shared" ref="O6:O37" si="3">AVERAGE(H6,K6,N6)</f>
        <v>3.0499999999999994</v>
      </c>
      <c r="P6" s="163">
        <f>IF(LEN(E6)&gt;3,VLOOKUP(C6,'Regional Crises'!$B$1:$R$69,12,FALSE),VLOOKUP(E6,'Country Indicator Data'!$B$4:$I$300,8,FALSE))</f>
        <v>5</v>
      </c>
      <c r="Q6" s="163">
        <f>IF(LEN(E6)&gt;3,((IF(VLOOKUP($C6,'Regional Crises'!$B$1:$R$66,13,FALSE)="x","x",ROUND(IF(VLOOKUP($C6,'Regional Crises'!$B$1:$R$66,13,FALSE)&gt;Q$3,5,IF(VLOOKUP($C6,'Regional Crises'!$B$1:$R$66,13,FALSE)&lt;Q$4,0,5-(LOG(Q$3)-LOG(VLOOKUP($C6,'Regional Crises'!$B$1:$R$66,13,FALSE)))/(LOG(Q$3)-LOG(Q$4))*5)),1)))),(IF(VLOOKUP($E6,'Country Indicator Data'!$B$4:$N$300,9,FALSE)="x","x",ROUND(IF(VLOOKUP($E6,'Country Indicator Data'!$B$4:$N$300,9,FALSE)&gt;Q$3,5,IF(VLOOKUP($E6,'Country Indicator Data'!$B$4:$N$300,9,FALSE)&lt;Q$4,0,5-(LOG(Q$3)-LOG(VLOOKUP($E6,'Country Indicator Data'!$B$4:$N$300,9,FALSE)))/(LOG(Q$3)-LOG(Q$4))*5)),1))))</f>
        <v>4</v>
      </c>
      <c r="R6" s="163">
        <f t="shared" ref="R6:R37" si="4">AVERAGE(P6:Q6)</f>
        <v>4.5</v>
      </c>
      <c r="S6" s="163">
        <f>IF(LEN(E6)&gt;3,((IF(VLOOKUP($C6,'Regional Crises'!$B$1:$R$66,17,FALSE)="x","x",ROUND(IF(VLOOKUP($C6,'Regional Crises'!$B$1:$R$66,17,FALSE)&gt;S$3,0,IF(VLOOKUP($C6,'Regional Crises'!$B$1:$R$66,17,FALSE)&lt;S$4,5,(S$3-VLOOKUP($C6,'Regional Crises'!$B$1:$R$66,17,FALSE))/(S$3-S$4)*5)),1)))),(IF(VLOOKUP($E6,'Country Indicator Data'!$B$4:$N$300,13,FALSE)="x","x",ROUND(IF(VLOOKUP($E6,'Country Indicator Data'!$B$4:$N$300,13,FALSE)&gt;S$3,0,IF(VLOOKUP($E6,'Country Indicator Data'!$B$4:$N$300,13,FALSE)&lt;S$4,5,(S$3-VLOOKUP($E6,'Country Indicator Data'!$B$4:$N$300,13,FALSE))/(S$3-S$4)*5)),1))))</f>
        <v>4.2</v>
      </c>
      <c r="T6" s="163">
        <f>IF(LEN(E6)&gt;3,((IF(VLOOKUP($C6,'Regional Crises'!$B$1:$R$66,14,FALSE)="x","x",ROUND(IF(VLOOKUP($C6,'Regional Crises'!$B$1:$R$66,14,FALSE)&gt;T$3,0,IF(VLOOKUP($C6,'Regional Crises'!$B$1:$R$66,14,FALSE)&lt;T$4,5,(T$3-VLOOKUP($C6,'Regional Crises'!$B$1:$R$66,14,FALSE))/(T$3-T$4)*5)),1)))),(IF(VLOOKUP($E6,'Country Indicator Data'!$B$4:$N$300,10,FALSE)="x","x",ROUND(IF(VLOOKUP($E6,'Country Indicator Data'!$B$4:$N$300,10,FALSE)&gt;T$3,0,IF(VLOOKUP($E6,'Country Indicator Data'!$B$4:$N$300,10,FALSE)&lt;T$4,5,(T$3-VLOOKUP($E6,'Country Indicator Data'!$B$4:$N$300,10,FALSE))/(T$3-T$4)*5)),1))))</f>
        <v>4.2</v>
      </c>
      <c r="U6" s="163">
        <f>IF(LEN(E6)&gt;3,((IF(VLOOKUP($C6,'Regional Crises'!$B$1:$R$66,15,FALSE)="x","x",ROUND(IF(VLOOKUP($C6,'Regional Crises'!$B$1:$R$66,15,FALSE)&gt;U$3,0,IF(VLOOKUP($C6,'Regional Crises'!$B$1:$R$66,15,FALSE)&lt;U$4,5,(U$3-VLOOKUP($C6,'Regional Crises'!$B$1:$R$66,15,FALSE))/(U$3-U$4)*5)),1)))),(IF(VLOOKUP($E6,'Country Indicator Data'!$B$4:$N$300,11,FALSE)="x","x",ROUND(IF(VLOOKUP($E6,'Country Indicator Data'!$B$4:$N$300,11,FALSE)&gt;U$3,0,IF(VLOOKUP($E6,'Country Indicator Data'!$B$4:$N$300,11,FALSE)&lt;U$4,5,(U$3-VLOOKUP($E6,'Country Indicator Data'!$B$4:$N$300,11,FALSE))/(U$3-U$4)*5)),1))))</f>
        <v>3.5</v>
      </c>
      <c r="V6" s="163">
        <f>IF(LEN(E6)&gt;3,((IF(VLOOKUP($C6,'Regional Crises'!$B$1:$R$66,16,FALSE)="x","x",ROUND(IF(VLOOKUP($C6,'Regional Crises'!$B$1:$R$66,16,FALSE)&gt;V$3,0,IF(VLOOKUP($C6,'Regional Crises'!$B$1:$R$66,16,FALSE)&lt;V$4,5,(V$3-VLOOKUP($C6,'Regional Crises'!$B$1:$R$66,16,FALSE))/(V$3-V$4)*5)),1)))),(IF(VLOOKUP($E6,'Country Indicator Data'!$B$4:$N$300,12,FALSE)="x","x",ROUND(IF(VLOOKUP($E6,'Country Indicator Data'!$B$4:$N$300,12,FALSE)&gt;V$3,0,IF(VLOOKUP($E6,'Country Indicator Data'!$B$4:$N$300,12,FALSE)&lt;V$4,5,(V$3-VLOOKUP($E6,'Country Indicator Data'!$B$4:$N$300,12,FALSE))/(V$3-V$4)*5)),1))))</f>
        <v>3.7</v>
      </c>
      <c r="W6" s="163">
        <f t="shared" ref="W6:W37" si="5">IF(AND(S6="x",V6="x"),"x",ROUND(AVERAGE(S6,V6,T6,U6),1))</f>
        <v>3.9</v>
      </c>
      <c r="X6" s="163">
        <f t="shared" ref="X6:X37" si="6">ROUND(AVERAGE(O6,W6,R6),1)</f>
        <v>3.8</v>
      </c>
      <c r="Y6" s="184">
        <f>IF('Core Indicators'!FC3="x","x",IF('Core Indicators'!FC3&gt;=5,5,IF('Core Indicators'!FC3&gt;=4,4,IF('Core Indicators'!FC3&gt;=3,3,IF('Core Indicators'!FC3&gt;=2,2,IF('Core Indicators'!FC3&gt;=1,1,0))))))</f>
        <v>5</v>
      </c>
      <c r="Z6" s="163">
        <f t="shared" ref="Z6:Z37" si="7">Y6</f>
        <v>5</v>
      </c>
      <c r="AA6" s="184">
        <f>'Crisis Indicator Data'!Y3</f>
        <v>1</v>
      </c>
      <c r="AB6" s="184">
        <f>'Crisis Indicator Data'!Z3</f>
        <v>2</v>
      </c>
      <c r="AC6" s="184">
        <f>'Crisis Indicator Data'!AA3</f>
        <v>2</v>
      </c>
      <c r="AD6" s="184">
        <f>'Crisis Indicator Data'!AB3</f>
        <v>3</v>
      </c>
      <c r="AE6" s="184">
        <f t="shared" ref="AE6:AE37" si="8">IF(SUM(AA6:AD6)=0,0,IF(SUM(AA6,AB6,AC6,AD6)&lt;2,1,IF(SUM(AA6:AD6)&lt;6,2,IF(SUM(AA6:AD6)&lt;8,3,IF(SUM(AA6:AD6)&lt;10,4,5)))))</f>
        <v>4</v>
      </c>
      <c r="AF6" s="184">
        <f>'Crisis Indicator Data'!AC3</f>
        <v>2</v>
      </c>
      <c r="AG6" s="184">
        <f>'Crisis Indicator Data'!AD3</f>
        <v>2</v>
      </c>
      <c r="AH6" s="184">
        <f t="shared" ref="AH6:AH37" si="9">IF(SUM(AF6:AG6)=0,0,IF(SUM(AF6,AG6)=1,1,IF(SUM(AF6:AG6)&lt;3,2,IF(SUM(AF6:AG6)&lt;4,3,IF(SUM(AF6:AG6)&lt;5,4,5)))))</f>
        <v>4</v>
      </c>
      <c r="AI6" s="184">
        <f>'Crisis Indicator Data'!AE3</f>
        <v>3</v>
      </c>
      <c r="AJ6" s="184">
        <f>'Crisis Indicator Data'!AF3</f>
        <v>3</v>
      </c>
      <c r="AK6" s="184">
        <f>'Crisis Indicator Data'!AG3</f>
        <v>3</v>
      </c>
      <c r="AL6" s="184">
        <f t="shared" ref="AL6:AL37" si="10">IF(SUM(AI6:AK6)=0,0,IF(SUM(AI6:AK6)=1,1,IF(SUM(AI6:AK6)&lt;3,2,IF(SUM(AI6:AK6)&lt;5,3,IF(SUM(AI6:AK6)&lt;7,4,5)))))</f>
        <v>5</v>
      </c>
      <c r="AM6" s="163">
        <f t="shared" ref="AM6:AM37" si="11">IF(AA6=3,5,ROUND(AVERAGE(AE6,AH6,AL6),0))</f>
        <v>4</v>
      </c>
      <c r="AN6" s="163">
        <f t="shared" ref="AN6:AN37" si="12">IF(AND(Z6="x",AM6="x"),"x",ROUND(AVERAGE(Z6,AM6),1))</f>
        <v>4.5</v>
      </c>
    </row>
    <row r="7" spans="1:40" ht="13.5" customHeight="1" x14ac:dyDescent="0.25">
      <c r="A7" s="169" t="str">
        <f>'Crisis Indicator Data'!A4</f>
        <v>Drought in South-West Angola</v>
      </c>
      <c r="B7" s="170" t="str">
        <f>'Crisis Indicator Data'!B4</f>
        <v>Drought</v>
      </c>
      <c r="C7" s="170" t="str">
        <f>'Crisis Indicator Data'!C4</f>
        <v>AGO002</v>
      </c>
      <c r="D7" s="170" t="str">
        <f>'Crisis Indicator Data'!D4</f>
        <v>Angola</v>
      </c>
      <c r="E7" s="171" t="str">
        <f>'Crisis Indicator Data'!E4</f>
        <v>AGO</v>
      </c>
      <c r="F7" s="163">
        <f>IF(LEN(E7)&gt;3,(IF(VLOOKUP($C7,'Regional Crises'!$B$1:$R$66,7,FALSE)="x","x",ROUND(IF(VLOOKUP($C7,'Regional Crises'!$B$1:$R$66,7,FALSE)&gt;$F$3,5,IF(VLOOKUP($C7,'Regional Crises'!$B$1:$R$66,7,FALSE)&lt;F$4,0,($F$3-VLOOKUP($C7,'Regional Crises'!$B$1:$R$66,7,FALSE))/($F$3-$F$4)*5)),1))),IF(VLOOKUP($E7,'Country Indicator Data'!$B$4:$N$300,3,FALSE)="x","x",ROUND(IF(VLOOKUP($E7,'Country Indicator Data'!$B$4:$N$300,3,FALSE)&gt;$F$3,5,IF(VLOOKUP($E7,'Country Indicator Data'!$B$4:$N$300,3,FALSE)&lt;$F$4,0,($F$3-VLOOKUP($E7,'Country Indicator Data'!$B$4:$N$300,3,FALSE))/($F$3-$F$4)*5)),1)))</f>
        <v>3.6</v>
      </c>
      <c r="G7" s="163">
        <f>IF(LEN(E7)&gt;3,(IF(VLOOKUP($C7,'Regional Crises'!$B$1:$R$66,9,FALSE)="x","x",ROUND(IF(VLOOKUP($C7,'Regional Crises'!$B$1:$R$66,9,FALSE)&gt;G$3,5,IF(VLOOKUP($C7,'Regional Crises'!$B$1:$R$66,9,FALSE)&lt;G$4,0,(G$3-VLOOKUP($C7,'Regional Crises'!$B$1:$R$66,9,FALSE))/(G$3-G$4)*5)),1))),IF(VLOOKUP($E7,'Country Indicator Data'!$B$4:$N$300,5,FALSE)="x","x",ROUND(IF(VLOOKUP($E7,'Country Indicator Data'!$B$4:$N$300,5,FALSE)&gt;G$3,5,IF(VLOOKUP($E7,'Country Indicator Data'!$B$4:$N$300,5,FALSE)&lt;G$4,0,(G$3-VLOOKUP($E7,'Country Indicator Data'!$B$4:$N$300,5,FALSE))/(G$3-G$4)*5)),1)))</f>
        <v>2.7</v>
      </c>
      <c r="H7" s="163">
        <f t="shared" si="0"/>
        <v>3.1500000000000004</v>
      </c>
      <c r="I7" s="163">
        <f>IF(LEN(E7)&gt;3,(IF(VLOOKUP($C7,'Regional Crises'!$B$1:$R$66,6,FALSE)="x","x",ROUND(IF(VLOOKUP($C7,'Regional Crises'!$B$1:$R$66,6,FALSE)&gt;I$3,5,IF(VLOOKUP($C7,'Regional Crises'!$B$1:$R$66,6,FALSE)&lt;I$4,0,5-(I$3-VLOOKUP($C7,'Regional Crises'!$B$1:$R$66,6,FALSE))/(I$3-I$4)*5)),1))),IF(VLOOKUP($E7,'Country Indicator Data'!$B$4:$N$300,2,FALSE)="x","x",ROUND(IF(VLOOKUP($E7,'Country Indicator Data'!$B$4:$N$300,2,FALSE)&gt;I$3,5,IF(VLOOKUP($E7,'Country Indicator Data'!$B$4:$N$300,2,FALSE)&lt;I$4,0,5-(I$3-VLOOKUP($E7,'Country Indicator Data'!$B$4:$N$300,2,FALSE))/(I$3-I$4)*5)),1)))</f>
        <v>3.8</v>
      </c>
      <c r="J7" s="163">
        <f>IF(LEN(E7)&gt;3,(IF(VLOOKUP($C7,'Regional Crises'!$B$1:$R$66,8,FALSE)="x","x",ROUND(IF(VLOOKUP($C7,'Regional Crises'!$B$1:$R$66,8,FALSE)&gt;J$3,5,IF(VLOOKUP($C7,'Regional Crises'!$B$1:$R$66,8,FALSE)&lt;J$4,0,5-(J$3-VLOOKUP($C7,'Regional Crises'!$B$1:$R$66,8,FALSE))/(J$3-J$4)*5)),1))),IF(VLOOKUP($E7,'Country Indicator Data'!$B$4:$N$300,4,FALSE)="x","x",ROUND(IF(VLOOKUP($E7,'Country Indicator Data'!$B$4:$N$300,4,FALSE)&gt;J$3,5,IF(VLOOKUP($E7,'Country Indicator Data'!$B$4:$N$300,4,FALSE)&lt;J$4,0,5-(J$3-VLOOKUP($E7,'Country Indicator Data'!$B$4:$N$300,4,FALSE))/(J$3-J$4)*5)),1)))</f>
        <v>5</v>
      </c>
      <c r="K7" s="163">
        <f t="shared" si="1"/>
        <v>4.4000000000000004</v>
      </c>
      <c r="L7" s="163">
        <f>IF(LEN(E7)&gt;3,(IF(VLOOKUP($C7,'Regional Crises'!$B$1:$R$66,10,FALSE)="x","x",ROUND(IF(VLOOKUP($C7,'Regional Crises'!$B$1:$R$66,10,FALSE)&gt;L$3,5,IF(VLOOKUP($C7,'Regional Crises'!$B$1:$R$66,10,FALSE)&lt;L$4,0,5-(L$3-VLOOKUP($C7,'Regional Crises'!$B$1:$R$66,10,FALSE))/(L$3-L$4)*5)),1))),IF(VLOOKUP($E7,'Country Indicator Data'!$B$4:$N$300,6,FALSE)="x","x",ROUND(IF(VLOOKUP($E7,'Country Indicator Data'!$B$4:$N$300,6,FALSE)&gt;L$3,5,IF(VLOOKUP($E7,'Country Indicator Data'!$B$4:$N$300,6,FALSE)&lt;L$4,0,5-(L$3-VLOOKUP($E7,'Country Indicator Data'!$B$4:$N$300,6,FALSE))/(L$3-L$4)*5)),1)))</f>
        <v>3.9</v>
      </c>
      <c r="M7" s="163">
        <f>IF(LEN(E7)&gt;3,(IF(VLOOKUP($C7,'Regional Crises'!$B$1:$R$66,11,FALSE)="x","x",ROUND(IF(VLOOKUP($C7,'Regional Crises'!$B$1:$R$66,11,FALSE)&gt;M$3,5,IF(VLOOKUP($C7,'Regional Crises'!$B$1:$R$66,11,FALSE)&lt;M$4,0,5-(M$3-VLOOKUP($C7,'Regional Crises'!$B$1:$R$66,11,FALSE))/(M$3-M$4)*5)),1))),IF(VLOOKUP($E7,'Country Indicator Data'!$B$4:$N$300,7,FALSE)="x","x",ROUND(IF(VLOOKUP($E7,'Country Indicator Data'!$B$4:$N$300,7,FALSE)&gt;M$3,5,IF(VLOOKUP($E7,'Country Indicator Data'!$B$4:$N$300,7,FALSE)&lt;M$4,0,5-(M$3-VLOOKUP($E7,'Country Indicator Data'!$B$4:$N$300,7,FALSE))/(M$3-M$4)*5)),1)))</f>
        <v>3.3</v>
      </c>
      <c r="N7" s="163">
        <f t="shared" si="2"/>
        <v>3.5999999999999996</v>
      </c>
      <c r="O7" s="163">
        <f t="shared" si="3"/>
        <v>3.7166666666666668</v>
      </c>
      <c r="P7" s="163">
        <f>IF(LEN(E7)&gt;3,VLOOKUP(C7,'Regional Crises'!$B$1:$R$69,12,FALSE),VLOOKUP(E7,'Country Indicator Data'!$B$4:$I$300,8,FALSE))</f>
        <v>3</v>
      </c>
      <c r="Q7" s="163">
        <f>IF(LEN(E7)&gt;3,((IF(VLOOKUP($C7,'Regional Crises'!$B$1:$R$66,13,FALSE)="x","x",ROUND(IF(VLOOKUP($C7,'Regional Crises'!$B$1:$R$66,13,FALSE)&gt;Q$3,5,IF(VLOOKUP($C7,'Regional Crises'!$B$1:$R$66,13,FALSE)&lt;Q$4,0,5-(LOG(Q$3)-LOG(VLOOKUP($C7,'Regional Crises'!$B$1:$R$66,13,FALSE)))/(LOG(Q$3)-LOG(Q$4))*5)),1)))),(IF(VLOOKUP($E7,'Country Indicator Data'!$B$4:$N$300,9,FALSE)="x","x",ROUND(IF(VLOOKUP($E7,'Country Indicator Data'!$B$4:$N$300,9,FALSE)&gt;Q$3,5,IF(VLOOKUP($E7,'Country Indicator Data'!$B$4:$N$300,9,FALSE)&lt;Q$4,0,5-(LOG(Q$3)-LOG(VLOOKUP($E7,'Country Indicator Data'!$B$4:$N$300,9,FALSE)))/(LOG(Q$3)-LOG(Q$4))*5)),1))))</f>
        <v>0.9</v>
      </c>
      <c r="R7" s="163">
        <f t="shared" si="4"/>
        <v>1.95</v>
      </c>
      <c r="S7" s="163">
        <f>IF(LEN(E7)&gt;3,((IF(VLOOKUP($C7,'Regional Crises'!$B$1:$R$66,17,FALSE)="x","x",ROUND(IF(VLOOKUP($C7,'Regional Crises'!$B$1:$R$66,17,FALSE)&gt;S$3,0,IF(VLOOKUP($C7,'Regional Crises'!$B$1:$R$66,17,FALSE)&lt;S$4,5,(S$3-VLOOKUP($C7,'Regional Crises'!$B$1:$R$66,17,FALSE))/(S$3-S$4)*5)),1)))),(IF(VLOOKUP($E7,'Country Indicator Data'!$B$4:$N$300,13,FALSE)="x","x",ROUND(IF(VLOOKUP($E7,'Country Indicator Data'!$B$4:$N$300,13,FALSE)&gt;S$3,0,IF(VLOOKUP($E7,'Country Indicator Data'!$B$4:$N$300,13,FALSE)&lt;S$4,5,(S$3-VLOOKUP($E7,'Country Indicator Data'!$B$4:$N$300,13,FALSE))/(S$3-S$4)*5)),1))))</f>
        <v>3.7</v>
      </c>
      <c r="T7" s="163">
        <f>IF(LEN(E7)&gt;3,((IF(VLOOKUP($C7,'Regional Crises'!$B$1:$R$66,14,FALSE)="x","x",ROUND(IF(VLOOKUP($C7,'Regional Crises'!$B$1:$R$66,14,FALSE)&gt;T$3,0,IF(VLOOKUP($C7,'Regional Crises'!$B$1:$R$66,14,FALSE)&lt;T$4,5,(T$3-VLOOKUP($C7,'Regional Crises'!$B$1:$R$66,14,FALSE))/(T$3-T$4)*5)),1)))),(IF(VLOOKUP($E7,'Country Indicator Data'!$B$4:$N$300,10,FALSE)="x","x",ROUND(IF(VLOOKUP($E7,'Country Indicator Data'!$B$4:$N$300,10,FALSE)&gt;T$3,0,IF(VLOOKUP($E7,'Country Indicator Data'!$B$4:$N$300,10,FALSE)&lt;T$4,5,(T$3-VLOOKUP($E7,'Country Indicator Data'!$B$4:$N$300,10,FALSE))/(T$3-T$4)*5)),1))))</f>
        <v>3.6</v>
      </c>
      <c r="U7" s="163">
        <f>IF(LEN(E7)&gt;3,((IF(VLOOKUP($C7,'Regional Crises'!$B$1:$R$66,15,FALSE)="x","x",ROUND(IF(VLOOKUP($C7,'Regional Crises'!$B$1:$R$66,15,FALSE)&gt;U$3,0,IF(VLOOKUP($C7,'Regional Crises'!$B$1:$R$66,15,FALSE)&lt;U$4,5,(U$3-VLOOKUP($C7,'Regional Crises'!$B$1:$R$66,15,FALSE))/(U$3-U$4)*5)),1)))),(IF(VLOOKUP($E7,'Country Indicator Data'!$B$4:$N$300,11,FALSE)="x","x",ROUND(IF(VLOOKUP($E7,'Country Indicator Data'!$B$4:$N$300,11,FALSE)&gt;U$3,0,IF(VLOOKUP($E7,'Country Indicator Data'!$B$4:$N$300,11,FALSE)&lt;U$4,5,(U$3-VLOOKUP($E7,'Country Indicator Data'!$B$4:$N$300,11,FALSE))/(U$3-U$4)*5)),1))))</f>
        <v>3.1</v>
      </c>
      <c r="V7" s="163">
        <f>IF(LEN(E7)&gt;3,((IF(VLOOKUP($C7,'Regional Crises'!$B$1:$R$66,16,FALSE)="x","x",ROUND(IF(VLOOKUP($C7,'Regional Crises'!$B$1:$R$66,16,FALSE)&gt;V$3,0,IF(VLOOKUP($C7,'Regional Crises'!$B$1:$R$66,16,FALSE)&lt;V$4,5,(V$3-VLOOKUP($C7,'Regional Crises'!$B$1:$R$66,16,FALSE))/(V$3-V$4)*5)),1)))),(IF(VLOOKUP($E7,'Country Indicator Data'!$B$4:$N$300,12,FALSE)="x","x",ROUND(IF(VLOOKUP($E7,'Country Indicator Data'!$B$4:$N$300,12,FALSE)&gt;V$3,0,IF(VLOOKUP($E7,'Country Indicator Data'!$B$4:$N$300,12,FALSE)&lt;V$4,5,(V$3-VLOOKUP($E7,'Country Indicator Data'!$B$4:$N$300,12,FALSE))/(V$3-V$4)*5)),1))))</f>
        <v>3.4</v>
      </c>
      <c r="W7" s="163">
        <f t="shared" si="5"/>
        <v>3.5</v>
      </c>
      <c r="X7" s="163">
        <f t="shared" si="6"/>
        <v>3.1</v>
      </c>
      <c r="Y7" s="184">
        <f>IF('Core Indicators'!FC4="x","x",IF('Core Indicators'!FC4&gt;=5,5,IF('Core Indicators'!FC4&gt;=4,4,IF('Core Indicators'!FC4&gt;=3,3,IF('Core Indicators'!FC4&gt;=2,2,IF('Core Indicators'!FC4&gt;=1,1,0))))))</f>
        <v>1</v>
      </c>
      <c r="Z7" s="163">
        <f t="shared" si="7"/>
        <v>1</v>
      </c>
      <c r="AA7" s="184">
        <f>'Crisis Indicator Data'!Y4</f>
        <v>0</v>
      </c>
      <c r="AB7" s="184">
        <f>'Crisis Indicator Data'!Z4</f>
        <v>0</v>
      </c>
      <c r="AC7" s="184">
        <f>'Crisis Indicator Data'!AA4</f>
        <v>0</v>
      </c>
      <c r="AD7" s="184">
        <f>'Crisis Indicator Data'!AB4</f>
        <v>0</v>
      </c>
      <c r="AE7" s="184">
        <f t="shared" si="8"/>
        <v>0</v>
      </c>
      <c r="AF7" s="184">
        <f>'Crisis Indicator Data'!AC4</f>
        <v>0</v>
      </c>
      <c r="AG7" s="184">
        <f>'Crisis Indicator Data'!AD4</f>
        <v>1</v>
      </c>
      <c r="AH7" s="184">
        <f t="shared" si="9"/>
        <v>1</v>
      </c>
      <c r="AI7" s="184">
        <f>'Crisis Indicator Data'!AE4</f>
        <v>0</v>
      </c>
      <c r="AJ7" s="184">
        <f>'Crisis Indicator Data'!AF4</f>
        <v>2</v>
      </c>
      <c r="AK7" s="184">
        <f>'Crisis Indicator Data'!AG4</f>
        <v>2</v>
      </c>
      <c r="AL7" s="184">
        <f t="shared" si="10"/>
        <v>3</v>
      </c>
      <c r="AM7" s="163">
        <f t="shared" si="11"/>
        <v>1</v>
      </c>
      <c r="AN7" s="163">
        <f t="shared" si="12"/>
        <v>1</v>
      </c>
    </row>
    <row r="8" spans="1:40" ht="13.5" customHeight="1" x14ac:dyDescent="0.25">
      <c r="A8" s="169" t="str">
        <f>'Crisis Indicator Data'!A5</f>
        <v>Nagorno-Karabakh Conflict in Armenia</v>
      </c>
      <c r="B8" s="170" t="str">
        <f>'Crisis Indicator Data'!B5</f>
        <v>Conflict,Displacement</v>
      </c>
      <c r="C8" s="170" t="str">
        <f>'Crisis Indicator Data'!C5</f>
        <v>ARM002</v>
      </c>
      <c r="D8" s="170" t="str">
        <f>'Crisis Indicator Data'!D5</f>
        <v>Armenia</v>
      </c>
      <c r="E8" s="171" t="str">
        <f>'Crisis Indicator Data'!E5</f>
        <v>ARM</v>
      </c>
      <c r="F8" s="163">
        <f>IF(LEN(E8)&gt;3,(IF(VLOOKUP($C8,'Regional Crises'!$B$1:$R$66,7,FALSE)="x","x",ROUND(IF(VLOOKUP($C8,'Regional Crises'!$B$1:$R$66,7,FALSE)&gt;$F$3,5,IF(VLOOKUP($C8,'Regional Crises'!$B$1:$R$66,7,FALSE)&lt;F$4,0,($F$3-VLOOKUP($C8,'Regional Crises'!$B$1:$R$66,7,FALSE))/($F$3-$F$4)*5)),1))),IF(VLOOKUP($E8,'Country Indicator Data'!$B$4:$N$300,3,FALSE)="x","x",ROUND(IF(VLOOKUP($E8,'Country Indicator Data'!$B$4:$N$300,3,FALSE)&gt;$F$3,5,IF(VLOOKUP($E8,'Country Indicator Data'!$B$4:$N$300,3,FALSE)&lt;$F$4,0,($F$3-VLOOKUP($E8,'Country Indicator Data'!$B$4:$N$300,3,FALSE))/($F$3-$F$4)*5)),1)))</f>
        <v>2.9</v>
      </c>
      <c r="G8" s="163">
        <f>IF(LEN(E8)&gt;3,(IF(VLOOKUP($C8,'Regional Crises'!$B$1:$R$66,9,FALSE)="x","x",ROUND(IF(VLOOKUP($C8,'Regional Crises'!$B$1:$R$66,9,FALSE)&gt;G$3,5,IF(VLOOKUP($C8,'Regional Crises'!$B$1:$R$66,9,FALSE)&lt;G$4,0,(G$3-VLOOKUP($C8,'Regional Crises'!$B$1:$R$66,9,FALSE))/(G$3-G$4)*5)),1))),IF(VLOOKUP($E8,'Country Indicator Data'!$B$4:$N$300,5,FALSE)="x","x",ROUND(IF(VLOOKUP($E8,'Country Indicator Data'!$B$4:$N$300,5,FALSE)&gt;G$3,5,IF(VLOOKUP($E8,'Country Indicator Data'!$B$4:$N$300,5,FALSE)&lt;G$4,0,(G$3-VLOOKUP($E8,'Country Indicator Data'!$B$4:$N$300,5,FALSE))/(G$3-G$4)*5)),1)))</f>
        <v>1.5</v>
      </c>
      <c r="H8" s="163">
        <f t="shared" si="0"/>
        <v>2.2000000000000002</v>
      </c>
      <c r="I8" s="163">
        <f>IF(LEN(E8)&gt;3,(IF(VLOOKUP($C8,'Regional Crises'!$B$1:$R$66,6,FALSE)="x","x",ROUND(IF(VLOOKUP($C8,'Regional Crises'!$B$1:$R$66,6,FALSE)&gt;I$3,5,IF(VLOOKUP($C8,'Regional Crises'!$B$1:$R$66,6,FALSE)&lt;I$4,0,5-(I$3-VLOOKUP($C8,'Regional Crises'!$B$1:$R$66,6,FALSE))/(I$3-I$4)*5)),1))),IF(VLOOKUP($E8,'Country Indicator Data'!$B$4:$N$300,2,FALSE)="x","x",ROUND(IF(VLOOKUP($E8,'Country Indicator Data'!$B$4:$N$300,2,FALSE)&gt;I$3,5,IF(VLOOKUP($E8,'Country Indicator Data'!$B$4:$N$300,2,FALSE)&lt;I$4,0,5-(I$3-VLOOKUP($E8,'Country Indicator Data'!$B$4:$N$300,2,FALSE))/(I$3-I$4)*5)),1)))</f>
        <v>0.2</v>
      </c>
      <c r="J8" s="163">
        <f>IF(LEN(E8)&gt;3,(IF(VLOOKUP($C8,'Regional Crises'!$B$1:$R$66,8,FALSE)="x","x",ROUND(IF(VLOOKUP($C8,'Regional Crises'!$B$1:$R$66,8,FALSE)&gt;J$3,5,IF(VLOOKUP($C8,'Regional Crises'!$B$1:$R$66,8,FALSE)&lt;J$4,0,5-(J$3-VLOOKUP($C8,'Regional Crises'!$B$1:$R$66,8,FALSE))/(J$3-J$4)*5)),1))),IF(VLOOKUP($E8,'Country Indicator Data'!$B$4:$N$300,4,FALSE)="x","x",ROUND(IF(VLOOKUP($E8,'Country Indicator Data'!$B$4:$N$300,4,FALSE)&gt;J$3,5,IF(VLOOKUP($E8,'Country Indicator Data'!$B$4:$N$300,4,FALSE)&lt;J$4,0,5-(J$3-VLOOKUP($E8,'Country Indicator Data'!$B$4:$N$300,4,FALSE))/(J$3-J$4)*5)),1)))</f>
        <v>0.2</v>
      </c>
      <c r="K8" s="163">
        <f t="shared" si="1"/>
        <v>0.2</v>
      </c>
      <c r="L8" s="163">
        <f>IF(LEN(E8)&gt;3,(IF(VLOOKUP($C8,'Regional Crises'!$B$1:$R$66,10,FALSE)="x","x",ROUND(IF(VLOOKUP($C8,'Regional Crises'!$B$1:$R$66,10,FALSE)&gt;L$3,5,IF(VLOOKUP($C8,'Regional Crises'!$B$1:$R$66,10,FALSE)&lt;L$4,0,5-(L$3-VLOOKUP($C8,'Regional Crises'!$B$1:$R$66,10,FALSE))/(L$3-L$4)*5)),1))),IF(VLOOKUP($E8,'Country Indicator Data'!$B$4:$N$300,6,FALSE)="x","x",ROUND(IF(VLOOKUP($E8,'Country Indicator Data'!$B$4:$N$300,6,FALSE)&gt;L$3,5,IF(VLOOKUP($E8,'Country Indicator Data'!$B$4:$N$300,6,FALSE)&lt;L$4,0,5-(L$3-VLOOKUP($E8,'Country Indicator Data'!$B$4:$N$300,6,FALSE))/(L$3-L$4)*5)),1)))</f>
        <v>1.7</v>
      </c>
      <c r="M8" s="163">
        <f>IF(LEN(E8)&gt;3,(IF(VLOOKUP($C8,'Regional Crises'!$B$1:$R$66,11,FALSE)="x","x",ROUND(IF(VLOOKUP($C8,'Regional Crises'!$B$1:$R$66,11,FALSE)&gt;M$3,5,IF(VLOOKUP($C8,'Regional Crises'!$B$1:$R$66,11,FALSE)&lt;M$4,0,5-(M$3-VLOOKUP($C8,'Regional Crises'!$B$1:$R$66,11,FALSE))/(M$3-M$4)*5)),1))),IF(VLOOKUP($E8,'Country Indicator Data'!$B$4:$N$300,7,FALSE)="x","x",ROUND(IF(VLOOKUP($E8,'Country Indicator Data'!$B$4:$N$300,7,FALSE)&gt;M$3,5,IF(VLOOKUP($E8,'Country Indicator Data'!$B$4:$N$300,7,FALSE)&lt;M$4,0,5-(M$3-VLOOKUP($E8,'Country Indicator Data'!$B$4:$N$300,7,FALSE))/(M$3-M$4)*5)),1)))</f>
        <v>0.6</v>
      </c>
      <c r="N8" s="163">
        <f t="shared" si="2"/>
        <v>1.1499999999999999</v>
      </c>
      <c r="O8" s="163">
        <f t="shared" si="3"/>
        <v>1.1833333333333333</v>
      </c>
      <c r="P8" s="163">
        <f>IF(LEN(E8)&gt;3,VLOOKUP(C8,'Regional Crises'!$B$1:$R$69,12,FALSE),VLOOKUP(E8,'Country Indicator Data'!$B$4:$I$300,8,FALSE))</f>
        <v>3</v>
      </c>
      <c r="Q8" s="163">
        <f>IF(LEN(E8)&gt;3,((IF(VLOOKUP($C8,'Regional Crises'!$B$1:$R$66,13,FALSE)="x","x",ROUND(IF(VLOOKUP($C8,'Regional Crises'!$B$1:$R$66,13,FALSE)&gt;Q$3,5,IF(VLOOKUP($C8,'Regional Crises'!$B$1:$R$66,13,FALSE)&lt;Q$4,0,5-(LOG(Q$3)-LOG(VLOOKUP($C8,'Regional Crises'!$B$1:$R$66,13,FALSE)))/(LOG(Q$3)-LOG(Q$4))*5)),1)))),(IF(VLOOKUP($E8,'Country Indicator Data'!$B$4:$N$300,9,FALSE)="x","x",ROUND(IF(VLOOKUP($E8,'Country Indicator Data'!$B$4:$N$300,9,FALSE)&gt;Q$3,5,IF(VLOOKUP($E8,'Country Indicator Data'!$B$4:$N$300,9,FALSE)&lt;Q$4,0,5-(LOG(Q$3)-LOG(VLOOKUP($E8,'Country Indicator Data'!$B$4:$N$300,9,FALSE)))/(LOG(Q$3)-LOG(Q$4))*5)),1))))</f>
        <v>0.7</v>
      </c>
      <c r="R8" s="163">
        <f t="shared" si="4"/>
        <v>1.85</v>
      </c>
      <c r="S8" s="163">
        <f>IF(LEN(E8)&gt;3,((IF(VLOOKUP($C8,'Regional Crises'!$B$1:$R$66,17,FALSE)="x","x",ROUND(IF(VLOOKUP($C8,'Regional Crises'!$B$1:$R$66,17,FALSE)&gt;S$3,0,IF(VLOOKUP($C8,'Regional Crises'!$B$1:$R$66,17,FALSE)&lt;S$4,5,(S$3-VLOOKUP($C8,'Regional Crises'!$B$1:$R$66,17,FALSE))/(S$3-S$4)*5)),1)))),(IF(VLOOKUP($E8,'Country Indicator Data'!$B$4:$N$300,13,FALSE)="x","x",ROUND(IF(VLOOKUP($E8,'Country Indicator Data'!$B$4:$N$300,13,FALSE)&gt;S$3,0,IF(VLOOKUP($E8,'Country Indicator Data'!$B$4:$N$300,13,FALSE)&lt;S$4,5,(S$3-VLOOKUP($E8,'Country Indicator Data'!$B$4:$N$300,13,FALSE))/(S$3-S$4)*5)),1))))</f>
        <v>2.9</v>
      </c>
      <c r="T8" s="163">
        <f>IF(LEN(E8)&gt;3,((IF(VLOOKUP($C8,'Regional Crises'!$B$1:$R$66,14,FALSE)="x","x",ROUND(IF(VLOOKUP($C8,'Regional Crises'!$B$1:$R$66,14,FALSE)&gt;T$3,0,IF(VLOOKUP($C8,'Regional Crises'!$B$1:$R$66,14,FALSE)&lt;T$4,5,(T$3-VLOOKUP($C8,'Regional Crises'!$B$1:$R$66,14,FALSE))/(T$3-T$4)*5)),1)))),(IF(VLOOKUP($E8,'Country Indicator Data'!$B$4:$N$300,10,FALSE)="x","x",ROUND(IF(VLOOKUP($E8,'Country Indicator Data'!$B$4:$N$300,10,FALSE)&gt;T$3,0,IF(VLOOKUP($E8,'Country Indicator Data'!$B$4:$N$300,10,FALSE)&lt;T$4,5,(T$3-VLOOKUP($E8,'Country Indicator Data'!$B$4:$N$300,10,FALSE))/(T$3-T$4)*5)),1))))</f>
        <v>2.6</v>
      </c>
      <c r="U8" s="163">
        <f>IF(LEN(E8)&gt;3,((IF(VLOOKUP($C8,'Regional Crises'!$B$1:$R$66,15,FALSE)="x","x",ROUND(IF(VLOOKUP($C8,'Regional Crises'!$B$1:$R$66,15,FALSE)&gt;U$3,0,IF(VLOOKUP($C8,'Regional Crises'!$B$1:$R$66,15,FALSE)&lt;U$4,5,(U$3-VLOOKUP($C8,'Regional Crises'!$B$1:$R$66,15,FALSE))/(U$3-U$4)*5)),1)))),(IF(VLOOKUP($E8,'Country Indicator Data'!$B$4:$N$300,11,FALSE)="x","x",ROUND(IF(VLOOKUP($E8,'Country Indicator Data'!$B$4:$N$300,11,FALSE)&gt;U$3,0,IF(VLOOKUP($E8,'Country Indicator Data'!$B$4:$N$300,11,FALSE)&lt;U$4,5,(U$3-VLOOKUP($E8,'Country Indicator Data'!$B$4:$N$300,11,FALSE))/(U$3-U$4)*5)),1))))</f>
        <v>2</v>
      </c>
      <c r="V8" s="163">
        <f>IF(LEN(E8)&gt;3,((IF(VLOOKUP($C8,'Regional Crises'!$B$1:$R$66,16,FALSE)="x","x",ROUND(IF(VLOOKUP($C8,'Regional Crises'!$B$1:$R$66,16,FALSE)&gt;V$3,0,IF(VLOOKUP($C8,'Regional Crises'!$B$1:$R$66,16,FALSE)&lt;V$4,5,(V$3-VLOOKUP($C8,'Regional Crises'!$B$1:$R$66,16,FALSE))/(V$3-V$4)*5)),1)))),(IF(VLOOKUP($E8,'Country Indicator Data'!$B$4:$N$300,12,FALSE)="x","x",ROUND(IF(VLOOKUP($E8,'Country Indicator Data'!$B$4:$N$300,12,FALSE)&gt;V$3,0,IF(VLOOKUP($E8,'Country Indicator Data'!$B$4:$N$300,12,FALSE)&lt;V$4,5,(V$3-VLOOKUP($E8,'Country Indicator Data'!$B$4:$N$300,12,FALSE))/(V$3-V$4)*5)),1))))</f>
        <v>2.4</v>
      </c>
      <c r="W8" s="163">
        <f t="shared" si="5"/>
        <v>2.5</v>
      </c>
      <c r="X8" s="163">
        <f t="shared" si="6"/>
        <v>1.8</v>
      </c>
      <c r="Y8" s="184">
        <f>IF('Core Indicators'!FC5="x","x",IF('Core Indicators'!FC5&gt;=5,5,IF('Core Indicators'!FC5&gt;=4,4,IF('Core Indicators'!FC5&gt;=3,3,IF('Core Indicators'!FC5&gt;=2,2,IF('Core Indicators'!FC5&gt;=1,1,0))))))</f>
        <v>2</v>
      </c>
      <c r="Z8" s="163">
        <f t="shared" si="7"/>
        <v>2</v>
      </c>
      <c r="AA8" s="184">
        <f>'Crisis Indicator Data'!Y5</f>
        <v>0</v>
      </c>
      <c r="AB8" s="184">
        <f>'Crisis Indicator Data'!Z5</f>
        <v>2</v>
      </c>
      <c r="AC8" s="184">
        <f>'Crisis Indicator Data'!AA5</f>
        <v>1</v>
      </c>
      <c r="AD8" s="184">
        <f>'Crisis Indicator Data'!AB5</f>
        <v>0</v>
      </c>
      <c r="AE8" s="184">
        <f t="shared" si="8"/>
        <v>2</v>
      </c>
      <c r="AF8" s="184">
        <f>'Crisis Indicator Data'!AC5</f>
        <v>0</v>
      </c>
      <c r="AG8" s="184">
        <f>'Crisis Indicator Data'!AD5</f>
        <v>2</v>
      </c>
      <c r="AH8" s="184">
        <f t="shared" si="9"/>
        <v>2</v>
      </c>
      <c r="AI8" s="184">
        <f>'Crisis Indicator Data'!AE5</f>
        <v>2</v>
      </c>
      <c r="AJ8" s="184">
        <f>'Crisis Indicator Data'!AF5</f>
        <v>1</v>
      </c>
      <c r="AK8" s="184">
        <f>'Crisis Indicator Data'!AG5</f>
        <v>0</v>
      </c>
      <c r="AL8" s="184">
        <f t="shared" si="10"/>
        <v>3</v>
      </c>
      <c r="AM8" s="163">
        <f t="shared" si="11"/>
        <v>2</v>
      </c>
      <c r="AN8" s="163">
        <f t="shared" si="12"/>
        <v>2</v>
      </c>
    </row>
    <row r="9" spans="1:40" ht="13.5" customHeight="1" x14ac:dyDescent="0.25">
      <c r="A9" s="169" t="str">
        <f>'Crisis Indicator Data'!A6</f>
        <v>Nagorno-Karabakh conflict in Azerbaijan</v>
      </c>
      <c r="B9" s="170" t="str">
        <f>'Crisis Indicator Data'!B6</f>
        <v>Conflict,Displacement</v>
      </c>
      <c r="C9" s="170" t="str">
        <f>'Crisis Indicator Data'!C6</f>
        <v>AZE002</v>
      </c>
      <c r="D9" s="170" t="str">
        <f>'Crisis Indicator Data'!D6</f>
        <v>Azerbaijan</v>
      </c>
      <c r="E9" s="171" t="str">
        <f>'Crisis Indicator Data'!E6</f>
        <v>AZE</v>
      </c>
      <c r="F9" s="163">
        <f>IF(LEN(E9)&gt;3,(IF(VLOOKUP($C9,'Regional Crises'!$B$1:$R$66,7,FALSE)="x","x",ROUND(IF(VLOOKUP($C9,'Regional Crises'!$B$1:$R$66,7,FALSE)&gt;$F$3,5,IF(VLOOKUP($C9,'Regional Crises'!$B$1:$R$66,7,FALSE)&lt;F$4,0,($F$3-VLOOKUP($C9,'Regional Crises'!$B$1:$R$66,7,FALSE))/($F$3-$F$4)*5)),1))),IF(VLOOKUP($E9,'Country Indicator Data'!$B$4:$N$300,3,FALSE)="x","x",ROUND(IF(VLOOKUP($E9,'Country Indicator Data'!$B$4:$N$300,3,FALSE)&gt;$F$3,5,IF(VLOOKUP($E9,'Country Indicator Data'!$B$4:$N$300,3,FALSE)&lt;$F$4,0,($F$3-VLOOKUP($E9,'Country Indicator Data'!$B$4:$N$300,3,FALSE))/($F$3-$F$4)*5)),1)))</f>
        <v>3.6</v>
      </c>
      <c r="G9" s="163">
        <f>IF(LEN(E9)&gt;3,(IF(VLOOKUP($C9,'Regional Crises'!$B$1:$R$66,9,FALSE)="x","x",ROUND(IF(VLOOKUP($C9,'Regional Crises'!$B$1:$R$66,9,FALSE)&gt;G$3,5,IF(VLOOKUP($C9,'Regional Crises'!$B$1:$R$66,9,FALSE)&lt;G$4,0,(G$3-VLOOKUP($C9,'Regional Crises'!$B$1:$R$66,9,FALSE))/(G$3-G$4)*5)),1))),IF(VLOOKUP($E9,'Country Indicator Data'!$B$4:$N$300,5,FALSE)="x","x",ROUND(IF(VLOOKUP($E9,'Country Indicator Data'!$B$4:$N$300,5,FALSE)&gt;G$3,5,IF(VLOOKUP($E9,'Country Indicator Data'!$B$4:$N$300,5,FALSE)&lt;G$4,0,(G$3-VLOOKUP($E9,'Country Indicator Data'!$B$4:$N$300,5,FALSE))/(G$3-G$4)*5)),1)))</f>
        <v>3.3</v>
      </c>
      <c r="H9" s="163">
        <f t="shared" si="0"/>
        <v>3.45</v>
      </c>
      <c r="I9" s="163">
        <f>IF(LEN(E9)&gt;3,(IF(VLOOKUP($C9,'Regional Crises'!$B$1:$R$66,6,FALSE)="x","x",ROUND(IF(VLOOKUP($C9,'Regional Crises'!$B$1:$R$66,6,FALSE)&gt;I$3,5,IF(VLOOKUP($C9,'Regional Crises'!$B$1:$R$66,6,FALSE)&lt;I$4,0,5-(I$3-VLOOKUP($C9,'Regional Crises'!$B$1:$R$66,6,FALSE))/(I$3-I$4)*5)),1))),IF(VLOOKUP($E9,'Country Indicator Data'!$B$4:$N$300,2,FALSE)="x","x",ROUND(IF(VLOOKUP($E9,'Country Indicator Data'!$B$4:$N$300,2,FALSE)&gt;I$3,5,IF(VLOOKUP($E9,'Country Indicator Data'!$B$4:$N$300,2,FALSE)&lt;I$4,0,5-(I$3-VLOOKUP($E9,'Country Indicator Data'!$B$4:$N$300,2,FALSE))/(I$3-I$4)*5)),1)))</f>
        <v>0.8</v>
      </c>
      <c r="J9" s="163">
        <f>IF(LEN(E9)&gt;3,(IF(VLOOKUP($C9,'Regional Crises'!$B$1:$R$66,8,FALSE)="x","x",ROUND(IF(VLOOKUP($C9,'Regional Crises'!$B$1:$R$66,8,FALSE)&gt;J$3,5,IF(VLOOKUP($C9,'Regional Crises'!$B$1:$R$66,8,FALSE)&lt;J$4,0,5-(J$3-VLOOKUP($C9,'Regional Crises'!$B$1:$R$66,8,FALSE))/(J$3-J$4)*5)),1))),IF(VLOOKUP($E9,'Country Indicator Data'!$B$4:$N$300,4,FALSE)="x","x",ROUND(IF(VLOOKUP($E9,'Country Indicator Data'!$B$4:$N$300,4,FALSE)&gt;J$3,5,IF(VLOOKUP($E9,'Country Indicator Data'!$B$4:$N$300,4,FALSE)&lt;J$4,0,5-(J$3-VLOOKUP($E9,'Country Indicator Data'!$B$4:$N$300,4,FALSE))/(J$3-J$4)*5)),1)))</f>
        <v>0.6</v>
      </c>
      <c r="K9" s="163">
        <f t="shared" si="1"/>
        <v>0.7</v>
      </c>
      <c r="L9" s="163">
        <f>IF(LEN(E9)&gt;3,(IF(VLOOKUP($C9,'Regional Crises'!$B$1:$R$66,10,FALSE)="x","x",ROUND(IF(VLOOKUP($C9,'Regional Crises'!$B$1:$R$66,10,FALSE)&gt;L$3,5,IF(VLOOKUP($C9,'Regional Crises'!$B$1:$R$66,10,FALSE)&lt;L$4,0,5-(L$3-VLOOKUP($C9,'Regional Crises'!$B$1:$R$66,10,FALSE))/(L$3-L$4)*5)),1))),IF(VLOOKUP($E9,'Country Indicator Data'!$B$4:$N$300,6,FALSE)="x","x",ROUND(IF(VLOOKUP($E9,'Country Indicator Data'!$B$4:$N$300,6,FALSE)&gt;L$3,5,IF(VLOOKUP($E9,'Country Indicator Data'!$B$4:$N$300,6,FALSE)&lt;L$4,0,5-(L$3-VLOOKUP($E9,'Country Indicator Data'!$B$4:$N$300,6,FALSE))/(L$3-L$4)*5)),1)))</f>
        <v>2.1</v>
      </c>
      <c r="M9" s="163">
        <f>IF(LEN(E9)&gt;3,(IF(VLOOKUP($C9,'Regional Crises'!$B$1:$R$66,11,FALSE)="x","x",ROUND(IF(VLOOKUP($C9,'Regional Crises'!$B$1:$R$66,11,FALSE)&gt;M$3,5,IF(VLOOKUP($C9,'Regional Crises'!$B$1:$R$66,11,FALSE)&lt;M$4,0,5-(M$3-VLOOKUP($C9,'Regional Crises'!$B$1:$R$66,11,FALSE))/(M$3-M$4)*5)),1))),IF(VLOOKUP($E9,'Country Indicator Data'!$B$4:$N$300,7,FALSE)="x","x",ROUND(IF(VLOOKUP($E9,'Country Indicator Data'!$B$4:$N$300,7,FALSE)&gt;M$3,5,IF(VLOOKUP($E9,'Country Indicator Data'!$B$4:$N$300,7,FALSE)&lt;M$4,0,5-(M$3-VLOOKUP($E9,'Country Indicator Data'!$B$4:$N$300,7,FALSE))/(M$3-M$4)*5)),1)))</f>
        <v>0.2</v>
      </c>
      <c r="N9" s="163">
        <f t="shared" si="2"/>
        <v>1.1500000000000001</v>
      </c>
      <c r="O9" s="163">
        <f t="shared" si="3"/>
        <v>1.7666666666666668</v>
      </c>
      <c r="P9" s="163">
        <f>IF(LEN(E9)&gt;3,VLOOKUP(C9,'Regional Crises'!$B$1:$R$69,12,FALSE),VLOOKUP(E9,'Country Indicator Data'!$B$4:$I$300,8,FALSE))</f>
        <v>3</v>
      </c>
      <c r="Q9" s="163">
        <f>IF(LEN(E9)&gt;3,((IF(VLOOKUP($C9,'Regional Crises'!$B$1:$R$66,13,FALSE)="x","x",ROUND(IF(VLOOKUP($C9,'Regional Crises'!$B$1:$R$66,13,FALSE)&gt;Q$3,5,IF(VLOOKUP($C9,'Regional Crises'!$B$1:$R$66,13,FALSE)&lt;Q$4,0,5-(LOG(Q$3)-LOG(VLOOKUP($C9,'Regional Crises'!$B$1:$R$66,13,FALSE)))/(LOG(Q$3)-LOG(Q$4))*5)),1)))),(IF(VLOOKUP($E9,'Country Indicator Data'!$B$4:$N$300,9,FALSE)="x","x",ROUND(IF(VLOOKUP($E9,'Country Indicator Data'!$B$4:$N$300,9,FALSE)&gt;Q$3,5,IF(VLOOKUP($E9,'Country Indicator Data'!$B$4:$N$300,9,FALSE)&lt;Q$4,0,5-(LOG(Q$3)-LOG(VLOOKUP($E9,'Country Indicator Data'!$B$4:$N$300,9,FALSE)))/(LOG(Q$3)-LOG(Q$4))*5)),1))))</f>
        <v>1.2</v>
      </c>
      <c r="R9" s="163">
        <f t="shared" si="4"/>
        <v>2.1</v>
      </c>
      <c r="S9" s="163">
        <f>IF(LEN(E9)&gt;3,((IF(VLOOKUP($C9,'Regional Crises'!$B$1:$R$66,17,FALSE)="x","x",ROUND(IF(VLOOKUP($C9,'Regional Crises'!$B$1:$R$66,17,FALSE)&gt;S$3,0,IF(VLOOKUP($C9,'Regional Crises'!$B$1:$R$66,17,FALSE)&lt;S$4,5,(S$3-VLOOKUP($C9,'Regional Crises'!$B$1:$R$66,17,FALSE))/(S$3-S$4)*5)),1)))),(IF(VLOOKUP($E9,'Country Indicator Data'!$B$4:$N$300,13,FALSE)="x","x",ROUND(IF(VLOOKUP($E9,'Country Indicator Data'!$B$4:$N$300,13,FALSE)&gt;S$3,0,IF(VLOOKUP($E9,'Country Indicator Data'!$B$4:$N$300,13,FALSE)&lt;S$4,5,(S$3-VLOOKUP($E9,'Country Indicator Data'!$B$4:$N$300,13,FALSE))/(S$3-S$4)*5)),1))))</f>
        <v>3.5</v>
      </c>
      <c r="T9" s="163">
        <f>IF(LEN(E9)&gt;3,((IF(VLOOKUP($C9,'Regional Crises'!$B$1:$R$66,14,FALSE)="x","x",ROUND(IF(VLOOKUP($C9,'Regional Crises'!$B$1:$R$66,14,FALSE)&gt;T$3,0,IF(VLOOKUP($C9,'Regional Crises'!$B$1:$R$66,14,FALSE)&lt;T$4,5,(T$3-VLOOKUP($C9,'Regional Crises'!$B$1:$R$66,14,FALSE))/(T$3-T$4)*5)),1)))),(IF(VLOOKUP($E9,'Country Indicator Data'!$B$4:$N$300,10,FALSE)="x","x",ROUND(IF(VLOOKUP($E9,'Country Indicator Data'!$B$4:$N$300,10,FALSE)&gt;T$3,0,IF(VLOOKUP($E9,'Country Indicator Data'!$B$4:$N$300,10,FALSE)&lt;T$4,5,(T$3-VLOOKUP($E9,'Country Indicator Data'!$B$4:$N$300,10,FALSE))/(T$3-T$4)*5)),1))))</f>
        <v>3.1</v>
      </c>
      <c r="U9" s="163">
        <f>IF(LEN(E9)&gt;3,((IF(VLOOKUP($C9,'Regional Crises'!$B$1:$R$66,15,FALSE)="x","x",ROUND(IF(VLOOKUP($C9,'Regional Crises'!$B$1:$R$66,15,FALSE)&gt;U$3,0,IF(VLOOKUP($C9,'Regional Crises'!$B$1:$R$66,15,FALSE)&lt;U$4,5,(U$3-VLOOKUP($C9,'Regional Crises'!$B$1:$R$66,15,FALSE))/(U$3-U$4)*5)),1)))),(IF(VLOOKUP($E9,'Country Indicator Data'!$B$4:$N$300,11,FALSE)="x","x",ROUND(IF(VLOOKUP($E9,'Country Indicator Data'!$B$4:$N$300,11,FALSE)&gt;U$3,0,IF(VLOOKUP($E9,'Country Indicator Data'!$B$4:$N$300,11,FALSE)&lt;U$4,5,(U$3-VLOOKUP($E9,'Country Indicator Data'!$B$4:$N$300,11,FALSE))/(U$3-U$4)*5)),1))))</f>
        <v>3.5</v>
      </c>
      <c r="V9" s="163">
        <f>IF(LEN(E9)&gt;3,((IF(VLOOKUP($C9,'Regional Crises'!$B$1:$R$66,16,FALSE)="x","x",ROUND(IF(VLOOKUP($C9,'Regional Crises'!$B$1:$R$66,16,FALSE)&gt;V$3,0,IF(VLOOKUP($C9,'Regional Crises'!$B$1:$R$66,16,FALSE)&lt;V$4,5,(V$3-VLOOKUP($C9,'Regional Crises'!$B$1:$R$66,16,FALSE))/(V$3-V$4)*5)),1)))),(IF(VLOOKUP($E9,'Country Indicator Data'!$B$4:$N$300,12,FALSE)="x","x",ROUND(IF(VLOOKUP($E9,'Country Indicator Data'!$B$4:$N$300,12,FALSE)&gt;V$3,0,IF(VLOOKUP($E9,'Country Indicator Data'!$B$4:$N$300,12,FALSE)&lt;V$4,5,(V$3-VLOOKUP($E9,'Country Indicator Data'!$B$4:$N$300,12,FALSE))/(V$3-V$4)*5)),1))))</f>
        <v>4.5</v>
      </c>
      <c r="W9" s="163">
        <f t="shared" si="5"/>
        <v>3.7</v>
      </c>
      <c r="X9" s="163">
        <f t="shared" si="6"/>
        <v>2.5</v>
      </c>
      <c r="Y9" s="184">
        <f>IF('Core Indicators'!FC6="x","x",IF('Core Indicators'!FC6&gt;=5,5,IF('Core Indicators'!FC6&gt;=4,4,IF('Core Indicators'!FC6&gt;=3,3,IF('Core Indicators'!FC6&gt;=2,2,IF('Core Indicators'!FC6&gt;=1,1,0))))))</f>
        <v>3</v>
      </c>
      <c r="Z9" s="163">
        <f t="shared" si="7"/>
        <v>3</v>
      </c>
      <c r="AA9" s="184">
        <f>'Crisis Indicator Data'!Y6</f>
        <v>2</v>
      </c>
      <c r="AB9" s="184">
        <f>'Crisis Indicator Data'!Z6</f>
        <v>2</v>
      </c>
      <c r="AC9" s="184">
        <f>'Crisis Indicator Data'!AA6</f>
        <v>2</v>
      </c>
      <c r="AD9" s="184">
        <f>'Crisis Indicator Data'!AB6</f>
        <v>0</v>
      </c>
      <c r="AE9" s="184">
        <f t="shared" si="8"/>
        <v>3</v>
      </c>
      <c r="AF9" s="184">
        <f>'Crisis Indicator Data'!AC6</f>
        <v>2</v>
      </c>
      <c r="AG9" s="184">
        <f>'Crisis Indicator Data'!AD6</f>
        <v>1</v>
      </c>
      <c r="AH9" s="184">
        <f t="shared" si="9"/>
        <v>3</v>
      </c>
      <c r="AI9" s="184">
        <f>'Crisis Indicator Data'!AE6</f>
        <v>2</v>
      </c>
      <c r="AJ9" s="184">
        <f>'Crisis Indicator Data'!AF6</f>
        <v>2</v>
      </c>
      <c r="AK9" s="184">
        <f>'Crisis Indicator Data'!AG6</f>
        <v>2</v>
      </c>
      <c r="AL9" s="184">
        <f t="shared" si="10"/>
        <v>4</v>
      </c>
      <c r="AM9" s="163">
        <f t="shared" si="11"/>
        <v>3</v>
      </c>
      <c r="AN9" s="163">
        <f t="shared" si="12"/>
        <v>3</v>
      </c>
    </row>
    <row r="10" spans="1:40" ht="13.5" customHeight="1" x14ac:dyDescent="0.25">
      <c r="A10" s="169" t="str">
        <f>'Crisis Indicator Data'!A7</f>
        <v>Complex in Burundi</v>
      </c>
      <c r="B10" s="170" t="str">
        <f>'Crisis Indicator Data'!B7</f>
        <v>Violence,Displacement,Floods</v>
      </c>
      <c r="C10" s="170" t="str">
        <f>'Crisis Indicator Data'!C7</f>
        <v>BDI001</v>
      </c>
      <c r="D10" s="170" t="str">
        <f>'Crisis Indicator Data'!D7</f>
        <v>Burundi</v>
      </c>
      <c r="E10" s="171" t="str">
        <f>'Crisis Indicator Data'!E7</f>
        <v>BDI</v>
      </c>
      <c r="F10" s="163">
        <f>IF(LEN(E10)&gt;3,(IF(VLOOKUP($C10,'Regional Crises'!$B$1:$R$66,7,FALSE)="x","x",ROUND(IF(VLOOKUP($C10,'Regional Crises'!$B$1:$R$66,7,FALSE)&gt;$F$3,5,IF(VLOOKUP($C10,'Regional Crises'!$B$1:$R$66,7,FALSE)&lt;F$4,0,($F$3-VLOOKUP($C10,'Regional Crises'!$B$1:$R$66,7,FALSE))/($F$3-$F$4)*5)),1))),IF(VLOOKUP($E10,'Country Indicator Data'!$B$4:$N$300,3,FALSE)="x","x",ROUND(IF(VLOOKUP($E10,'Country Indicator Data'!$B$4:$N$300,3,FALSE)&gt;$F$3,5,IF(VLOOKUP($E10,'Country Indicator Data'!$B$4:$N$300,3,FALSE)&lt;$F$4,0,($F$3-VLOOKUP($E10,'Country Indicator Data'!$B$4:$N$300,3,FALSE))/($F$3-$F$4)*5)),1)))</f>
        <v>2.1</v>
      </c>
      <c r="G10" s="163">
        <f>IF(LEN(E10)&gt;3,(IF(VLOOKUP($C10,'Regional Crises'!$B$1:$R$66,9,FALSE)="x","x",ROUND(IF(VLOOKUP($C10,'Regional Crises'!$B$1:$R$66,9,FALSE)&gt;G$3,5,IF(VLOOKUP($C10,'Regional Crises'!$B$1:$R$66,9,FALSE)&lt;G$4,0,(G$3-VLOOKUP($C10,'Regional Crises'!$B$1:$R$66,9,FALSE))/(G$3-G$4)*5)),1))),IF(VLOOKUP($E10,'Country Indicator Data'!$B$4:$N$300,5,FALSE)="x","x",ROUND(IF(VLOOKUP($E10,'Country Indicator Data'!$B$4:$N$300,5,FALSE)&gt;G$3,5,IF(VLOOKUP($E10,'Country Indicator Data'!$B$4:$N$300,5,FALSE)&lt;G$4,0,(G$3-VLOOKUP($E10,'Country Indicator Data'!$B$4:$N$300,5,FALSE))/(G$3-G$4)*5)),1)))</f>
        <v>3.2</v>
      </c>
      <c r="H10" s="163">
        <f t="shared" si="0"/>
        <v>2.6500000000000004</v>
      </c>
      <c r="I10" s="163">
        <f>IF(LEN(E10)&gt;3,(IF(VLOOKUP($C10,'Regional Crises'!$B$1:$R$66,6,FALSE)="x","x",ROUND(IF(VLOOKUP($C10,'Regional Crises'!$B$1:$R$66,6,FALSE)&gt;I$3,5,IF(VLOOKUP($C10,'Regional Crises'!$B$1:$R$66,6,FALSE)&lt;I$4,0,5-(I$3-VLOOKUP($C10,'Regional Crises'!$B$1:$R$66,6,FALSE))/(I$3-I$4)*5)),1))),IF(VLOOKUP($E10,'Country Indicator Data'!$B$4:$N$300,2,FALSE)="x","x",ROUND(IF(VLOOKUP($E10,'Country Indicator Data'!$B$4:$N$300,2,FALSE)&gt;I$3,5,IF(VLOOKUP($E10,'Country Indicator Data'!$B$4:$N$300,2,FALSE)&lt;I$4,0,5-(I$3-VLOOKUP($E10,'Country Indicator Data'!$B$4:$N$300,2,FALSE))/(I$3-I$4)*5)),1)))</f>
        <v>1.3</v>
      </c>
      <c r="J10" s="163">
        <f>IF(LEN(E10)&gt;3,(IF(VLOOKUP($C10,'Regional Crises'!$B$1:$R$66,8,FALSE)="x","x",ROUND(IF(VLOOKUP($C10,'Regional Crises'!$B$1:$R$66,8,FALSE)&gt;J$3,5,IF(VLOOKUP($C10,'Regional Crises'!$B$1:$R$66,8,FALSE)&lt;J$4,0,5-(J$3-VLOOKUP($C10,'Regional Crises'!$B$1:$R$66,8,FALSE))/(J$3-J$4)*5)),1))),IF(VLOOKUP($E10,'Country Indicator Data'!$B$4:$N$300,4,FALSE)="x","x",ROUND(IF(VLOOKUP($E10,'Country Indicator Data'!$B$4:$N$300,4,FALSE)&gt;J$3,5,IF(VLOOKUP($E10,'Country Indicator Data'!$B$4:$N$300,4,FALSE)&lt;J$4,0,5-(J$3-VLOOKUP($E10,'Country Indicator Data'!$B$4:$N$300,4,FALSE))/(J$3-J$4)*5)),1)))</f>
        <v>0</v>
      </c>
      <c r="K10" s="163">
        <f t="shared" si="1"/>
        <v>0.65</v>
      </c>
      <c r="L10" s="163">
        <f>IF(LEN(E10)&gt;3,(IF(VLOOKUP($C10,'Regional Crises'!$B$1:$R$66,10,FALSE)="x","x",ROUND(IF(VLOOKUP($C10,'Regional Crises'!$B$1:$R$66,10,FALSE)&gt;L$3,5,IF(VLOOKUP($C10,'Regional Crises'!$B$1:$R$66,10,FALSE)&lt;L$4,0,5-(L$3-VLOOKUP($C10,'Regional Crises'!$B$1:$R$66,10,FALSE))/(L$3-L$4)*5)),1))),IF(VLOOKUP($E10,'Country Indicator Data'!$B$4:$N$300,6,FALSE)="x","x",ROUND(IF(VLOOKUP($E10,'Country Indicator Data'!$B$4:$N$300,6,FALSE)&gt;L$3,5,IF(VLOOKUP($E10,'Country Indicator Data'!$B$4:$N$300,6,FALSE)&lt;L$4,0,5-(L$3-VLOOKUP($E10,'Country Indicator Data'!$B$4:$N$300,6,FALSE))/(L$3-L$4)*5)),1)))</f>
        <v>3.5</v>
      </c>
      <c r="M10" s="163">
        <f>IF(LEN(E10)&gt;3,(IF(VLOOKUP($C10,'Regional Crises'!$B$1:$R$66,11,FALSE)="x","x",ROUND(IF(VLOOKUP($C10,'Regional Crises'!$B$1:$R$66,11,FALSE)&gt;M$3,5,IF(VLOOKUP($C10,'Regional Crises'!$B$1:$R$66,11,FALSE)&lt;M$4,0,5-(M$3-VLOOKUP($C10,'Regional Crises'!$B$1:$R$66,11,FALSE))/(M$3-M$4)*5)),1))),IF(VLOOKUP($E10,'Country Indicator Data'!$B$4:$N$300,7,FALSE)="x","x",ROUND(IF(VLOOKUP($E10,'Country Indicator Data'!$B$4:$N$300,7,FALSE)&gt;M$3,5,IF(VLOOKUP($E10,'Country Indicator Data'!$B$4:$N$300,7,FALSE)&lt;M$4,0,5-(M$3-VLOOKUP($E10,'Country Indicator Data'!$B$4:$N$300,7,FALSE))/(M$3-M$4)*5)),1)))</f>
        <v>1.7</v>
      </c>
      <c r="N10" s="163">
        <f t="shared" si="2"/>
        <v>2.6</v>
      </c>
      <c r="O10" s="163">
        <f t="shared" si="3"/>
        <v>1.9666666666666668</v>
      </c>
      <c r="P10" s="163">
        <f>IF(LEN(E10)&gt;3,VLOOKUP(C10,'Regional Crises'!$B$1:$R$69,12,FALSE),VLOOKUP(E10,'Country Indicator Data'!$B$4:$I$300,8,FALSE))</f>
        <v>3</v>
      </c>
      <c r="Q10" s="163">
        <f>IF(LEN(E10)&gt;3,((IF(VLOOKUP($C10,'Regional Crises'!$B$1:$R$66,13,FALSE)="x","x",ROUND(IF(VLOOKUP($C10,'Regional Crises'!$B$1:$R$66,13,FALSE)&gt;Q$3,5,IF(VLOOKUP($C10,'Regional Crises'!$B$1:$R$66,13,FALSE)&lt;Q$4,0,5-(LOG(Q$3)-LOG(VLOOKUP($C10,'Regional Crises'!$B$1:$R$66,13,FALSE)))/(LOG(Q$3)-LOG(Q$4))*5)),1)))),(IF(VLOOKUP($E10,'Country Indicator Data'!$B$4:$N$300,9,FALSE)="x","x",ROUND(IF(VLOOKUP($E10,'Country Indicator Data'!$B$4:$N$300,9,FALSE)&gt;Q$3,5,IF(VLOOKUP($E10,'Country Indicator Data'!$B$4:$N$300,9,FALSE)&lt;Q$4,0,5-(LOG(Q$3)-LOG(VLOOKUP($E10,'Country Indicator Data'!$B$4:$N$300,9,FALSE)))/(LOG(Q$3)-LOG(Q$4))*5)),1))))</f>
        <v>2.6</v>
      </c>
      <c r="R10" s="163">
        <f t="shared" si="4"/>
        <v>2.8</v>
      </c>
      <c r="S10" s="163">
        <f>IF(LEN(E10)&gt;3,((IF(VLOOKUP($C10,'Regional Crises'!$B$1:$R$66,17,FALSE)="x","x",ROUND(IF(VLOOKUP($C10,'Regional Crises'!$B$1:$R$66,17,FALSE)&gt;S$3,0,IF(VLOOKUP($C10,'Regional Crises'!$B$1:$R$66,17,FALSE)&lt;S$4,5,(S$3-VLOOKUP($C10,'Regional Crises'!$B$1:$R$66,17,FALSE))/(S$3-S$4)*5)),1)))),(IF(VLOOKUP($E10,'Country Indicator Data'!$B$4:$N$300,13,FALSE)="x","x",ROUND(IF(VLOOKUP($E10,'Country Indicator Data'!$B$4:$N$300,13,FALSE)&gt;S$3,0,IF(VLOOKUP($E10,'Country Indicator Data'!$B$4:$N$300,13,FALSE)&lt;S$4,5,(S$3-VLOOKUP($E10,'Country Indicator Data'!$B$4:$N$300,13,FALSE))/(S$3-S$4)*5)),1))))</f>
        <v>4.0999999999999996</v>
      </c>
      <c r="T10" s="163">
        <f>IF(LEN(E10)&gt;3,((IF(VLOOKUP($C10,'Regional Crises'!$B$1:$R$66,14,FALSE)="x","x",ROUND(IF(VLOOKUP($C10,'Regional Crises'!$B$1:$R$66,14,FALSE)&gt;T$3,0,IF(VLOOKUP($C10,'Regional Crises'!$B$1:$R$66,14,FALSE)&lt;T$4,5,(T$3-VLOOKUP($C10,'Regional Crises'!$B$1:$R$66,14,FALSE))/(T$3-T$4)*5)),1)))),(IF(VLOOKUP($E10,'Country Indicator Data'!$B$4:$N$300,10,FALSE)="x","x",ROUND(IF(VLOOKUP($E10,'Country Indicator Data'!$B$4:$N$300,10,FALSE)&gt;T$3,0,IF(VLOOKUP($E10,'Country Indicator Data'!$B$4:$N$300,10,FALSE)&lt;T$4,5,(T$3-VLOOKUP($E10,'Country Indicator Data'!$B$4:$N$300,10,FALSE))/(T$3-T$4)*5)),1))))</f>
        <v>3.9</v>
      </c>
      <c r="U10" s="163">
        <f>IF(LEN(E10)&gt;3,((IF(VLOOKUP($C10,'Regional Crises'!$B$1:$R$66,15,FALSE)="x","x",ROUND(IF(VLOOKUP($C10,'Regional Crises'!$B$1:$R$66,15,FALSE)&gt;U$3,0,IF(VLOOKUP($C10,'Regional Crises'!$B$1:$R$66,15,FALSE)&lt;U$4,5,(U$3-VLOOKUP($C10,'Regional Crises'!$B$1:$R$66,15,FALSE))/(U$3-U$4)*5)),1)))),(IF(VLOOKUP($E10,'Country Indicator Data'!$B$4:$N$300,11,FALSE)="x","x",ROUND(IF(VLOOKUP($E10,'Country Indicator Data'!$B$4:$N$300,11,FALSE)&gt;U$3,0,IF(VLOOKUP($E10,'Country Indicator Data'!$B$4:$N$300,11,FALSE)&lt;U$4,5,(U$3-VLOOKUP($E10,'Country Indicator Data'!$B$4:$N$300,11,FALSE))/(U$3-U$4)*5)),1))))</f>
        <v>3.8</v>
      </c>
      <c r="V10" s="163">
        <f>IF(LEN(E10)&gt;3,((IF(VLOOKUP($C10,'Regional Crises'!$B$1:$R$66,16,FALSE)="x","x",ROUND(IF(VLOOKUP($C10,'Regional Crises'!$B$1:$R$66,16,FALSE)&gt;V$3,0,IF(VLOOKUP($C10,'Regional Crises'!$B$1:$R$66,16,FALSE)&lt;V$4,5,(V$3-VLOOKUP($C10,'Regional Crises'!$B$1:$R$66,16,FALSE))/(V$3-V$4)*5)),1)))),(IF(VLOOKUP($E10,'Country Indicator Data'!$B$4:$N$300,12,FALSE)="x","x",ROUND(IF(VLOOKUP($E10,'Country Indicator Data'!$B$4:$N$300,12,FALSE)&gt;V$3,0,IF(VLOOKUP($E10,'Country Indicator Data'!$B$4:$N$300,12,FALSE)&lt;V$4,5,(V$3-VLOOKUP($E10,'Country Indicator Data'!$B$4:$N$300,12,FALSE))/(V$3-V$4)*5)),1))))</f>
        <v>4.4000000000000004</v>
      </c>
      <c r="W10" s="163">
        <f t="shared" si="5"/>
        <v>4.0999999999999996</v>
      </c>
      <c r="X10" s="163">
        <f t="shared" si="6"/>
        <v>3</v>
      </c>
      <c r="Y10" s="184">
        <f>IF('Core Indicators'!FC7="x","x",IF('Core Indicators'!FC7&gt;=5,5,IF('Core Indicators'!FC7&gt;=4,4,IF('Core Indicators'!FC7&gt;=3,3,IF('Core Indicators'!FC7&gt;=2,2,IF('Core Indicators'!FC7&gt;=1,1,0))))))</f>
        <v>5</v>
      </c>
      <c r="Z10" s="163">
        <f t="shared" si="7"/>
        <v>5</v>
      </c>
      <c r="AA10" s="184">
        <f>'Crisis Indicator Data'!Y7</f>
        <v>1</v>
      </c>
      <c r="AB10" s="184">
        <f>'Crisis Indicator Data'!Z7</f>
        <v>1</v>
      </c>
      <c r="AC10" s="184">
        <f>'Crisis Indicator Data'!AA7</f>
        <v>1</v>
      </c>
      <c r="AD10" s="184">
        <f>'Crisis Indicator Data'!AB7</f>
        <v>0</v>
      </c>
      <c r="AE10" s="184">
        <f t="shared" si="8"/>
        <v>2</v>
      </c>
      <c r="AF10" s="184">
        <f>'Crisis Indicator Data'!AC7</f>
        <v>0</v>
      </c>
      <c r="AG10" s="184">
        <f>'Crisis Indicator Data'!AD7</f>
        <v>1</v>
      </c>
      <c r="AH10" s="184">
        <f t="shared" si="9"/>
        <v>1</v>
      </c>
      <c r="AI10" s="184">
        <f>'Crisis Indicator Data'!AE7</f>
        <v>0</v>
      </c>
      <c r="AJ10" s="184">
        <f>'Crisis Indicator Data'!AF7</f>
        <v>0</v>
      </c>
      <c r="AK10" s="184">
        <f>'Crisis Indicator Data'!AG7</f>
        <v>2</v>
      </c>
      <c r="AL10" s="184">
        <f t="shared" si="10"/>
        <v>2</v>
      </c>
      <c r="AM10" s="163">
        <f t="shared" si="11"/>
        <v>2</v>
      </c>
      <c r="AN10" s="163">
        <f t="shared" si="12"/>
        <v>3.5</v>
      </c>
    </row>
    <row r="11" spans="1:40" ht="13.5" customHeight="1" x14ac:dyDescent="0.25">
      <c r="A11" s="169" t="str">
        <f>'Crisis Indicator Data'!A8</f>
        <v>Conflict in Burkina Faso</v>
      </c>
      <c r="B11" s="170" t="str">
        <f>'Crisis Indicator Data'!B8</f>
        <v>Conflict,Displacement,Violence</v>
      </c>
      <c r="C11" s="170" t="str">
        <f>'Crisis Indicator Data'!C8</f>
        <v>BFA002</v>
      </c>
      <c r="D11" s="170" t="str">
        <f>'Crisis Indicator Data'!D8</f>
        <v>Burkina Faso</v>
      </c>
      <c r="E11" s="171" t="str">
        <f>'Crisis Indicator Data'!E8</f>
        <v>BFA</v>
      </c>
      <c r="F11" s="163">
        <f>IF(LEN(E11)&gt;3,(IF(VLOOKUP($C11,'Regional Crises'!$B$1:$R$66,7,FALSE)="x","x",ROUND(IF(VLOOKUP($C11,'Regional Crises'!$B$1:$R$66,7,FALSE)&gt;$F$3,5,IF(VLOOKUP($C11,'Regional Crises'!$B$1:$R$66,7,FALSE)&lt;F$4,0,($F$3-VLOOKUP($C11,'Regional Crises'!$B$1:$R$66,7,FALSE))/($F$3-$F$4)*5)),1))),IF(VLOOKUP($E11,'Country Indicator Data'!$B$4:$N$300,3,FALSE)="x","x",ROUND(IF(VLOOKUP($E11,'Country Indicator Data'!$B$4:$N$300,3,FALSE)&gt;$F$3,5,IF(VLOOKUP($E11,'Country Indicator Data'!$B$4:$N$300,3,FALSE)&lt;$F$4,0,($F$3-VLOOKUP($E11,'Country Indicator Data'!$B$4:$N$300,3,FALSE))/($F$3-$F$4)*5)),1)))</f>
        <v>1.1000000000000001</v>
      </c>
      <c r="G11" s="163">
        <f>IF(LEN(E11)&gt;3,(IF(VLOOKUP($C11,'Regional Crises'!$B$1:$R$66,9,FALSE)="x","x",ROUND(IF(VLOOKUP($C11,'Regional Crises'!$B$1:$R$66,9,FALSE)&gt;G$3,5,IF(VLOOKUP($C11,'Regional Crises'!$B$1:$R$66,9,FALSE)&lt;G$4,0,(G$3-VLOOKUP($C11,'Regional Crises'!$B$1:$R$66,9,FALSE))/(G$3-G$4)*5)),1))),IF(VLOOKUP($E11,'Country Indicator Data'!$B$4:$N$300,5,FALSE)="x","x",ROUND(IF(VLOOKUP($E11,'Country Indicator Data'!$B$4:$N$300,5,FALSE)&gt;G$3,5,IF(VLOOKUP($E11,'Country Indicator Data'!$B$4:$N$300,5,FALSE)&lt;G$4,0,(G$3-VLOOKUP($E11,'Country Indicator Data'!$B$4:$N$300,5,FALSE))/(G$3-G$4)*5)),1)))</f>
        <v>1.9</v>
      </c>
      <c r="H11" s="163">
        <f t="shared" si="0"/>
        <v>1.5</v>
      </c>
      <c r="I11" s="163">
        <f>IF(LEN(E11)&gt;3,(IF(VLOOKUP($C11,'Regional Crises'!$B$1:$R$66,6,FALSE)="x","x",ROUND(IF(VLOOKUP($C11,'Regional Crises'!$B$1:$R$66,6,FALSE)&gt;I$3,5,IF(VLOOKUP($C11,'Regional Crises'!$B$1:$R$66,6,FALSE)&lt;I$4,0,5-(I$3-VLOOKUP($C11,'Regional Crises'!$B$1:$R$66,6,FALSE))/(I$3-I$4)*5)),1))),IF(VLOOKUP($E11,'Country Indicator Data'!$B$4:$N$300,2,FALSE)="x","x",ROUND(IF(VLOOKUP($E11,'Country Indicator Data'!$B$4:$N$300,2,FALSE)&gt;I$3,5,IF(VLOOKUP($E11,'Country Indicator Data'!$B$4:$N$300,2,FALSE)&lt;I$4,0,5-(I$3-VLOOKUP($E11,'Country Indicator Data'!$B$4:$N$300,2,FALSE))/(I$3-I$4)*5)),1)))</f>
        <v>2.8</v>
      </c>
      <c r="J11" s="163">
        <f>IF(LEN(E11)&gt;3,(IF(VLOOKUP($C11,'Regional Crises'!$B$1:$R$66,8,FALSE)="x","x",ROUND(IF(VLOOKUP($C11,'Regional Crises'!$B$1:$R$66,8,FALSE)&gt;J$3,5,IF(VLOOKUP($C11,'Regional Crises'!$B$1:$R$66,8,FALSE)&lt;J$4,0,5-(J$3-VLOOKUP($C11,'Regional Crises'!$B$1:$R$66,8,FALSE))/(J$3-J$4)*5)),1))),IF(VLOOKUP($E11,'Country Indicator Data'!$B$4:$N$300,4,FALSE)="x","x",ROUND(IF(VLOOKUP($E11,'Country Indicator Data'!$B$4:$N$300,4,FALSE)&gt;J$3,5,IF(VLOOKUP($E11,'Country Indicator Data'!$B$4:$N$300,4,FALSE)&lt;J$4,0,5-(J$3-VLOOKUP($E11,'Country Indicator Data'!$B$4:$N$300,4,FALSE))/(J$3-J$4)*5)),1)))</f>
        <v>0</v>
      </c>
      <c r="K11" s="163">
        <f t="shared" si="1"/>
        <v>1.4</v>
      </c>
      <c r="L11" s="163">
        <f>IF(LEN(E11)&gt;3,(IF(VLOOKUP($C11,'Regional Crises'!$B$1:$R$66,10,FALSE)="x","x",ROUND(IF(VLOOKUP($C11,'Regional Crises'!$B$1:$R$66,10,FALSE)&gt;L$3,5,IF(VLOOKUP($C11,'Regional Crises'!$B$1:$R$66,10,FALSE)&lt;L$4,0,5-(L$3-VLOOKUP($C11,'Regional Crises'!$B$1:$R$66,10,FALSE))/(L$3-L$4)*5)),1))),IF(VLOOKUP($E11,'Country Indicator Data'!$B$4:$N$300,6,FALSE)="x","x",ROUND(IF(VLOOKUP($E11,'Country Indicator Data'!$B$4:$N$300,6,FALSE)&gt;L$3,5,IF(VLOOKUP($E11,'Country Indicator Data'!$B$4:$N$300,6,FALSE)&lt;L$4,0,5-(L$3-VLOOKUP($E11,'Country Indicator Data'!$B$4:$N$300,6,FALSE))/(L$3-L$4)*5)),1)))</f>
        <v>4.0999999999999996</v>
      </c>
      <c r="M11" s="163">
        <f>IF(LEN(E11)&gt;3,(IF(VLOOKUP($C11,'Regional Crises'!$B$1:$R$66,11,FALSE)="x","x",ROUND(IF(VLOOKUP($C11,'Regional Crises'!$B$1:$R$66,11,FALSE)&gt;M$3,5,IF(VLOOKUP($C11,'Regional Crises'!$B$1:$R$66,11,FALSE)&lt;M$4,0,5-(M$3-VLOOKUP($C11,'Regional Crises'!$B$1:$R$66,11,FALSE))/(M$3-M$4)*5)),1))),IF(VLOOKUP($E11,'Country Indicator Data'!$B$4:$N$300,7,FALSE)="x","x",ROUND(IF(VLOOKUP($E11,'Country Indicator Data'!$B$4:$N$300,7,FALSE)&gt;M$3,5,IF(VLOOKUP($E11,'Country Indicator Data'!$B$4:$N$300,7,FALSE)&lt;M$4,0,5-(M$3-VLOOKUP($E11,'Country Indicator Data'!$B$4:$N$300,7,FALSE))/(M$3-M$4)*5)),1)))</f>
        <v>1.3</v>
      </c>
      <c r="N11" s="163">
        <f t="shared" si="2"/>
        <v>2.6999999999999997</v>
      </c>
      <c r="O11" s="163">
        <f t="shared" si="3"/>
        <v>1.8666666666666665</v>
      </c>
      <c r="P11" s="163">
        <f>IF(LEN(E11)&gt;3,VLOOKUP(C11,'Regional Crises'!$B$1:$R$69,12,FALSE),VLOOKUP(E11,'Country Indicator Data'!$B$4:$I$300,8,FALSE))</f>
        <v>5</v>
      </c>
      <c r="Q11" s="163">
        <f>IF(LEN(E11)&gt;3,((IF(VLOOKUP($C11,'Regional Crises'!$B$1:$R$66,13,FALSE)="x","x",ROUND(IF(VLOOKUP($C11,'Regional Crises'!$B$1:$R$66,13,FALSE)&gt;Q$3,5,IF(VLOOKUP($C11,'Regional Crises'!$B$1:$R$66,13,FALSE)&lt;Q$4,0,5-(LOG(Q$3)-LOG(VLOOKUP($C11,'Regional Crises'!$B$1:$R$66,13,FALSE)))/(LOG(Q$3)-LOG(Q$4))*5)),1)))),(IF(VLOOKUP($E11,'Country Indicator Data'!$B$4:$N$300,9,FALSE)="x","x",ROUND(IF(VLOOKUP($E11,'Country Indicator Data'!$B$4:$N$300,9,FALSE)&gt;Q$3,5,IF(VLOOKUP($E11,'Country Indicator Data'!$B$4:$N$300,9,FALSE)&lt;Q$4,0,5-(LOG(Q$3)-LOG(VLOOKUP($E11,'Country Indicator Data'!$B$4:$N$300,9,FALSE)))/(LOG(Q$3)-LOG(Q$4))*5)),1))))</f>
        <v>5</v>
      </c>
      <c r="R11" s="163">
        <f t="shared" si="4"/>
        <v>5</v>
      </c>
      <c r="S11" s="163">
        <f>IF(LEN(E11)&gt;3,((IF(VLOOKUP($C11,'Regional Crises'!$B$1:$R$66,17,FALSE)="x","x",ROUND(IF(VLOOKUP($C11,'Regional Crises'!$B$1:$R$66,17,FALSE)&gt;S$3,0,IF(VLOOKUP($C11,'Regional Crises'!$B$1:$R$66,17,FALSE)&lt;S$4,5,(S$3-VLOOKUP($C11,'Regional Crises'!$B$1:$R$66,17,FALSE))/(S$3-S$4)*5)),1)))),(IF(VLOOKUP($E11,'Country Indicator Data'!$B$4:$N$300,13,FALSE)="x","x",ROUND(IF(VLOOKUP($E11,'Country Indicator Data'!$B$4:$N$300,13,FALSE)&gt;S$3,0,IF(VLOOKUP($E11,'Country Indicator Data'!$B$4:$N$300,13,FALSE)&lt;S$4,5,(S$3-VLOOKUP($E11,'Country Indicator Data'!$B$4:$N$300,13,FALSE))/(S$3-S$4)*5)),1))))</f>
        <v>3</v>
      </c>
      <c r="T11" s="163">
        <f>IF(LEN(E11)&gt;3,((IF(VLOOKUP($C11,'Regional Crises'!$B$1:$R$66,14,FALSE)="x","x",ROUND(IF(VLOOKUP($C11,'Regional Crises'!$B$1:$R$66,14,FALSE)&gt;T$3,0,IF(VLOOKUP($C11,'Regional Crises'!$B$1:$R$66,14,FALSE)&lt;T$4,5,(T$3-VLOOKUP($C11,'Regional Crises'!$B$1:$R$66,14,FALSE))/(T$3-T$4)*5)),1)))),(IF(VLOOKUP($E11,'Country Indicator Data'!$B$4:$N$300,10,FALSE)="x","x",ROUND(IF(VLOOKUP($E11,'Country Indicator Data'!$B$4:$N$300,10,FALSE)&gt;T$3,0,IF(VLOOKUP($E11,'Country Indicator Data'!$B$4:$N$300,10,FALSE)&lt;T$4,5,(T$3-VLOOKUP($E11,'Country Indicator Data'!$B$4:$N$300,10,FALSE))/(T$3-T$4)*5)),1))))</f>
        <v>2.9</v>
      </c>
      <c r="U11" s="163">
        <f>IF(LEN(E11)&gt;3,((IF(VLOOKUP($C11,'Regional Crises'!$B$1:$R$66,15,FALSE)="x","x",ROUND(IF(VLOOKUP($C11,'Regional Crises'!$B$1:$R$66,15,FALSE)&gt;U$3,0,IF(VLOOKUP($C11,'Regional Crises'!$B$1:$R$66,15,FALSE)&lt;U$4,5,(U$3-VLOOKUP($C11,'Regional Crises'!$B$1:$R$66,15,FALSE))/(U$3-U$4)*5)),1)))),(IF(VLOOKUP($E11,'Country Indicator Data'!$B$4:$N$300,11,FALSE)="x","x",ROUND(IF(VLOOKUP($E11,'Country Indicator Data'!$B$4:$N$300,11,FALSE)&gt;U$3,0,IF(VLOOKUP($E11,'Country Indicator Data'!$B$4:$N$300,11,FALSE)&lt;U$4,5,(U$3-VLOOKUP($E11,'Country Indicator Data'!$B$4:$N$300,11,FALSE))/(U$3-U$4)*5)),1))))</f>
        <v>2.9</v>
      </c>
      <c r="V11" s="163">
        <f>IF(LEN(E11)&gt;3,((IF(VLOOKUP($C11,'Regional Crises'!$B$1:$R$66,16,FALSE)="x","x",ROUND(IF(VLOOKUP($C11,'Regional Crises'!$B$1:$R$66,16,FALSE)&gt;V$3,0,IF(VLOOKUP($C11,'Regional Crises'!$B$1:$R$66,16,FALSE)&lt;V$4,5,(V$3-VLOOKUP($C11,'Regional Crises'!$B$1:$R$66,16,FALSE))/(V$3-V$4)*5)),1)))),(IF(VLOOKUP($E11,'Country Indicator Data'!$B$4:$N$300,12,FALSE)="x","x",ROUND(IF(VLOOKUP($E11,'Country Indicator Data'!$B$4:$N$300,12,FALSE)&gt;V$3,0,IF(VLOOKUP($E11,'Country Indicator Data'!$B$4:$N$300,12,FALSE)&lt;V$4,5,(V$3-VLOOKUP($E11,'Country Indicator Data'!$B$4:$N$300,12,FALSE))/(V$3-V$4)*5)),1))))</f>
        <v>2.2000000000000002</v>
      </c>
      <c r="W11" s="163">
        <f t="shared" si="5"/>
        <v>2.8</v>
      </c>
      <c r="X11" s="163">
        <f t="shared" si="6"/>
        <v>3.2</v>
      </c>
      <c r="Y11" s="184">
        <f>IF('Core Indicators'!FC8="x","x",IF('Core Indicators'!FC8&gt;=5,5,IF('Core Indicators'!FC8&gt;=4,4,IF('Core Indicators'!FC8&gt;=3,3,IF('Core Indicators'!FC8&gt;=2,2,IF('Core Indicators'!FC8&gt;=1,1,0))))))</f>
        <v>3</v>
      </c>
      <c r="Z11" s="163">
        <f t="shared" si="7"/>
        <v>3</v>
      </c>
      <c r="AA11" s="184">
        <f>'Crisis Indicator Data'!Y8</f>
        <v>0</v>
      </c>
      <c r="AB11" s="184">
        <f>'Crisis Indicator Data'!Z8</f>
        <v>3</v>
      </c>
      <c r="AC11" s="184">
        <f>'Crisis Indicator Data'!AA8</f>
        <v>2</v>
      </c>
      <c r="AD11" s="184">
        <f>'Crisis Indicator Data'!AB8</f>
        <v>1</v>
      </c>
      <c r="AE11" s="184">
        <f t="shared" si="8"/>
        <v>3</v>
      </c>
      <c r="AF11" s="184">
        <f>'Crisis Indicator Data'!AC8</f>
        <v>2</v>
      </c>
      <c r="AG11" s="184">
        <f>'Crisis Indicator Data'!AD8</f>
        <v>2</v>
      </c>
      <c r="AH11" s="184">
        <f t="shared" si="9"/>
        <v>4</v>
      </c>
      <c r="AI11" s="184">
        <f>'Crisis Indicator Data'!AE8</f>
        <v>3</v>
      </c>
      <c r="AJ11" s="184">
        <f>'Crisis Indicator Data'!AF8</f>
        <v>1</v>
      </c>
      <c r="AK11" s="184">
        <f>'Crisis Indicator Data'!AG8</f>
        <v>3</v>
      </c>
      <c r="AL11" s="184">
        <f t="shared" si="10"/>
        <v>5</v>
      </c>
      <c r="AM11" s="163">
        <f t="shared" si="11"/>
        <v>4</v>
      </c>
      <c r="AN11" s="163">
        <f t="shared" si="12"/>
        <v>3.5</v>
      </c>
    </row>
    <row r="12" spans="1:40" ht="13.5" customHeight="1" x14ac:dyDescent="0.25">
      <c r="A12" s="169" t="str">
        <f>'Crisis Indicator Data'!A9</f>
        <v>Rohingya refugee crisis</v>
      </c>
      <c r="B12" s="170" t="str">
        <f>'Crisis Indicator Data'!B9</f>
        <v>Conflict,Violence,Displacement</v>
      </c>
      <c r="C12" s="170" t="str">
        <f>'Crisis Indicator Data'!C9</f>
        <v>BGD002</v>
      </c>
      <c r="D12" s="170" t="str">
        <f>'Crisis Indicator Data'!D9</f>
        <v>Bangladesh</v>
      </c>
      <c r="E12" s="171" t="str">
        <f>'Crisis Indicator Data'!E9</f>
        <v>BGD</v>
      </c>
      <c r="F12" s="163">
        <f>IF(LEN(E12)&gt;3,(IF(VLOOKUP($C12,'Regional Crises'!$B$1:$R$66,7,FALSE)="x","x",ROUND(IF(VLOOKUP($C12,'Regional Crises'!$B$1:$R$66,7,FALSE)&gt;$F$3,5,IF(VLOOKUP($C12,'Regional Crises'!$B$1:$R$66,7,FALSE)&lt;F$4,0,($F$3-VLOOKUP($C12,'Regional Crises'!$B$1:$R$66,7,FALSE))/($F$3-$F$4)*5)),1))),IF(VLOOKUP($E12,'Country Indicator Data'!$B$4:$N$300,3,FALSE)="x","x",ROUND(IF(VLOOKUP($E12,'Country Indicator Data'!$B$4:$N$300,3,FALSE)&gt;$F$3,5,IF(VLOOKUP($E12,'Country Indicator Data'!$B$4:$N$300,3,FALSE)&lt;$F$4,0,($F$3-VLOOKUP($E12,'Country Indicator Data'!$B$4:$N$300,3,FALSE))/($F$3-$F$4)*5)),1)))</f>
        <v>2.5</v>
      </c>
      <c r="G12" s="163">
        <f>IF(LEN(E12)&gt;3,(IF(VLOOKUP($C12,'Regional Crises'!$B$1:$R$66,9,FALSE)="x","x",ROUND(IF(VLOOKUP($C12,'Regional Crises'!$B$1:$R$66,9,FALSE)&gt;G$3,5,IF(VLOOKUP($C12,'Regional Crises'!$B$1:$R$66,9,FALSE)&lt;G$4,0,(G$3-VLOOKUP($C12,'Regional Crises'!$B$1:$R$66,9,FALSE))/(G$3-G$4)*5)),1))),IF(VLOOKUP($E12,'Country Indicator Data'!$B$4:$N$300,5,FALSE)="x","x",ROUND(IF(VLOOKUP($E12,'Country Indicator Data'!$B$4:$N$300,5,FALSE)&gt;G$3,5,IF(VLOOKUP($E12,'Country Indicator Data'!$B$4:$N$300,5,FALSE)&lt;G$4,0,(G$3-VLOOKUP($E12,'Country Indicator Data'!$B$4:$N$300,5,FALSE))/(G$3-G$4)*5)),1)))</f>
        <v>2.8</v>
      </c>
      <c r="H12" s="163">
        <f t="shared" si="0"/>
        <v>2.65</v>
      </c>
      <c r="I12" s="163">
        <f>IF(LEN(E12)&gt;3,(IF(VLOOKUP($C12,'Regional Crises'!$B$1:$R$66,6,FALSE)="x","x",ROUND(IF(VLOOKUP($C12,'Regional Crises'!$B$1:$R$66,6,FALSE)&gt;I$3,5,IF(VLOOKUP($C12,'Regional Crises'!$B$1:$R$66,6,FALSE)&lt;I$4,0,5-(I$3-VLOOKUP($C12,'Regional Crises'!$B$1:$R$66,6,FALSE))/(I$3-I$4)*5)),1))),IF(VLOOKUP($E12,'Country Indicator Data'!$B$4:$N$300,2,FALSE)="x","x",ROUND(IF(VLOOKUP($E12,'Country Indicator Data'!$B$4:$N$300,2,FALSE)&gt;I$3,5,IF(VLOOKUP($E12,'Country Indicator Data'!$B$4:$N$300,2,FALSE)&lt;I$4,0,5-(I$3-VLOOKUP($E12,'Country Indicator Data'!$B$4:$N$300,2,FALSE))/(I$3-I$4)*5)),1)))</f>
        <v>0.9</v>
      </c>
      <c r="J12" s="163">
        <f>IF(LEN(E12)&gt;3,(IF(VLOOKUP($C12,'Regional Crises'!$B$1:$R$66,8,FALSE)="x","x",ROUND(IF(VLOOKUP($C12,'Regional Crises'!$B$1:$R$66,8,FALSE)&gt;J$3,5,IF(VLOOKUP($C12,'Regional Crises'!$B$1:$R$66,8,FALSE)&lt;J$4,0,5-(J$3-VLOOKUP($C12,'Regional Crises'!$B$1:$R$66,8,FALSE))/(J$3-J$4)*5)),1))),IF(VLOOKUP($E12,'Country Indicator Data'!$B$4:$N$300,4,FALSE)="x","x",ROUND(IF(VLOOKUP($E12,'Country Indicator Data'!$B$4:$N$300,4,FALSE)&gt;J$3,5,IF(VLOOKUP($E12,'Country Indicator Data'!$B$4:$N$300,4,FALSE)&lt;J$4,0,5-(J$3-VLOOKUP($E12,'Country Indicator Data'!$B$4:$N$300,4,FALSE))/(J$3-J$4)*5)),1)))</f>
        <v>1.2</v>
      </c>
      <c r="K12" s="163">
        <f t="shared" si="1"/>
        <v>1.05</v>
      </c>
      <c r="L12" s="163">
        <f>IF(LEN(E12)&gt;3,(IF(VLOOKUP($C12,'Regional Crises'!$B$1:$R$66,10,FALSE)="x","x",ROUND(IF(VLOOKUP($C12,'Regional Crises'!$B$1:$R$66,10,FALSE)&gt;L$3,5,IF(VLOOKUP($C12,'Regional Crises'!$B$1:$R$66,10,FALSE)&lt;L$4,0,5-(L$3-VLOOKUP($C12,'Regional Crises'!$B$1:$R$66,10,FALSE))/(L$3-L$4)*5)),1))),IF(VLOOKUP($E12,'Country Indicator Data'!$B$4:$N$300,6,FALSE)="x","x",ROUND(IF(VLOOKUP($E12,'Country Indicator Data'!$B$4:$N$300,6,FALSE)&gt;L$3,5,IF(VLOOKUP($E12,'Country Indicator Data'!$B$4:$N$300,6,FALSE)&lt;L$4,0,5-(L$3-VLOOKUP($E12,'Country Indicator Data'!$B$4:$N$300,6,FALSE))/(L$3-L$4)*5)),1)))</f>
        <v>3.6</v>
      </c>
      <c r="M12" s="163">
        <f>IF(LEN(E12)&gt;3,(IF(VLOOKUP($C12,'Regional Crises'!$B$1:$R$66,11,FALSE)="x","x",ROUND(IF(VLOOKUP($C12,'Regional Crises'!$B$1:$R$66,11,FALSE)&gt;M$3,5,IF(VLOOKUP($C12,'Regional Crises'!$B$1:$R$66,11,FALSE)&lt;M$4,0,5-(M$3-VLOOKUP($C12,'Regional Crises'!$B$1:$R$66,11,FALSE))/(M$3-M$4)*5)),1))),IF(VLOOKUP($E12,'Country Indicator Data'!$B$4:$N$300,7,FALSE)="x","x",ROUND(IF(VLOOKUP($E12,'Country Indicator Data'!$B$4:$N$300,7,FALSE)&gt;M$3,5,IF(VLOOKUP($E12,'Country Indicator Data'!$B$4:$N$300,7,FALSE)&lt;M$4,0,5-(M$3-VLOOKUP($E12,'Country Indicator Data'!$B$4:$N$300,7,FALSE))/(M$3-M$4)*5)),1)))</f>
        <v>0.9</v>
      </c>
      <c r="N12" s="163">
        <f t="shared" si="2"/>
        <v>2.25</v>
      </c>
      <c r="O12" s="163">
        <f t="shared" si="3"/>
        <v>1.9833333333333334</v>
      </c>
      <c r="P12" s="163">
        <f>IF(LEN(E12)&gt;3,VLOOKUP(C12,'Regional Crises'!$B$1:$R$69,12,FALSE),VLOOKUP(E12,'Country Indicator Data'!$B$4:$I$300,8,FALSE))</f>
        <v>3</v>
      </c>
      <c r="Q12" s="163">
        <f>IF(LEN(E12)&gt;3,((IF(VLOOKUP($C12,'Regional Crises'!$B$1:$R$66,13,FALSE)="x","x",ROUND(IF(VLOOKUP($C12,'Regional Crises'!$B$1:$R$66,13,FALSE)&gt;Q$3,5,IF(VLOOKUP($C12,'Regional Crises'!$B$1:$R$66,13,FALSE)&lt;Q$4,0,5-(LOG(Q$3)-LOG(VLOOKUP($C12,'Regional Crises'!$B$1:$R$66,13,FALSE)))/(LOG(Q$3)-LOG(Q$4))*5)),1)))),(IF(VLOOKUP($E12,'Country Indicator Data'!$B$4:$N$300,9,FALSE)="x","x",ROUND(IF(VLOOKUP($E12,'Country Indicator Data'!$B$4:$N$300,9,FALSE)&gt;Q$3,5,IF(VLOOKUP($E12,'Country Indicator Data'!$B$4:$N$300,9,FALSE)&lt;Q$4,0,5-(LOG(Q$3)-LOG(VLOOKUP($E12,'Country Indicator Data'!$B$4:$N$300,9,FALSE)))/(LOG(Q$3)-LOG(Q$4))*5)),1))))</f>
        <v>2.2000000000000002</v>
      </c>
      <c r="R12" s="163">
        <f t="shared" si="4"/>
        <v>2.6</v>
      </c>
      <c r="S12" s="163">
        <f>IF(LEN(E12)&gt;3,((IF(VLOOKUP($C12,'Regional Crises'!$B$1:$R$66,17,FALSE)="x","x",ROUND(IF(VLOOKUP($C12,'Regional Crises'!$B$1:$R$66,17,FALSE)&gt;S$3,0,IF(VLOOKUP($C12,'Regional Crises'!$B$1:$R$66,17,FALSE)&lt;S$4,5,(S$3-VLOOKUP($C12,'Regional Crises'!$B$1:$R$66,17,FALSE))/(S$3-S$4)*5)),1)))),(IF(VLOOKUP($E12,'Country Indicator Data'!$B$4:$N$300,13,FALSE)="x","x",ROUND(IF(VLOOKUP($E12,'Country Indicator Data'!$B$4:$N$300,13,FALSE)&gt;S$3,0,IF(VLOOKUP($E12,'Country Indicator Data'!$B$4:$N$300,13,FALSE)&lt;S$4,5,(S$3-VLOOKUP($E12,'Country Indicator Data'!$B$4:$N$300,13,FALSE))/(S$3-S$4)*5)),1))))</f>
        <v>3.7</v>
      </c>
      <c r="T12" s="163">
        <f>IF(LEN(E12)&gt;3,((IF(VLOOKUP($C12,'Regional Crises'!$B$1:$R$66,14,FALSE)="x","x",ROUND(IF(VLOOKUP($C12,'Regional Crises'!$B$1:$R$66,14,FALSE)&gt;T$3,0,IF(VLOOKUP($C12,'Regional Crises'!$B$1:$R$66,14,FALSE)&lt;T$4,5,(T$3-VLOOKUP($C12,'Regional Crises'!$B$1:$R$66,14,FALSE))/(T$3-T$4)*5)),1)))),(IF(VLOOKUP($E12,'Country Indicator Data'!$B$4:$N$300,10,FALSE)="x","x",ROUND(IF(VLOOKUP($E12,'Country Indicator Data'!$B$4:$N$300,10,FALSE)&gt;T$3,0,IF(VLOOKUP($E12,'Country Indicator Data'!$B$4:$N$300,10,FALSE)&lt;T$4,5,(T$3-VLOOKUP($E12,'Country Indicator Data'!$B$4:$N$300,10,FALSE))/(T$3-T$4)*5)),1))))</f>
        <v>3.1</v>
      </c>
      <c r="U12" s="163">
        <f>IF(LEN(E12)&gt;3,((IF(VLOOKUP($C12,'Regional Crises'!$B$1:$R$66,15,FALSE)="x","x",ROUND(IF(VLOOKUP($C12,'Regional Crises'!$B$1:$R$66,15,FALSE)&gt;U$3,0,IF(VLOOKUP($C12,'Regional Crises'!$B$1:$R$66,15,FALSE)&lt;U$4,5,(U$3-VLOOKUP($C12,'Regional Crises'!$B$1:$R$66,15,FALSE))/(U$3-U$4)*5)),1)))),(IF(VLOOKUP($E12,'Country Indicator Data'!$B$4:$N$300,11,FALSE)="x","x",ROUND(IF(VLOOKUP($E12,'Country Indicator Data'!$B$4:$N$300,11,FALSE)&gt;U$3,0,IF(VLOOKUP($E12,'Country Indicator Data'!$B$4:$N$300,11,FALSE)&lt;U$4,5,(U$3-VLOOKUP($E12,'Country Indicator Data'!$B$4:$N$300,11,FALSE))/(U$3-U$4)*5)),1))))</f>
        <v>3.3</v>
      </c>
      <c r="V12" s="163">
        <f>IF(LEN(E12)&gt;3,((IF(VLOOKUP($C12,'Regional Crises'!$B$1:$R$66,16,FALSE)="x","x",ROUND(IF(VLOOKUP($C12,'Regional Crises'!$B$1:$R$66,16,FALSE)&gt;V$3,0,IF(VLOOKUP($C12,'Regional Crises'!$B$1:$R$66,16,FALSE)&lt;V$4,5,(V$3-VLOOKUP($C12,'Regional Crises'!$B$1:$R$66,16,FALSE))/(V$3-V$4)*5)),1)))),(IF(VLOOKUP($E12,'Country Indicator Data'!$B$4:$N$300,12,FALSE)="x","x",ROUND(IF(VLOOKUP($E12,'Country Indicator Data'!$B$4:$N$300,12,FALSE)&gt;V$3,0,IF(VLOOKUP($E12,'Country Indicator Data'!$B$4:$N$300,12,FALSE)&lt;V$4,5,(V$3-VLOOKUP($E12,'Country Indicator Data'!$B$4:$N$300,12,FALSE))/(V$3-V$4)*5)),1))))</f>
        <v>3.1</v>
      </c>
      <c r="W12" s="163">
        <f t="shared" si="5"/>
        <v>3.3</v>
      </c>
      <c r="X12" s="163">
        <f t="shared" si="6"/>
        <v>2.6</v>
      </c>
      <c r="Y12" s="184">
        <f>IF('Core Indicators'!FC9="x","x",IF('Core Indicators'!FC9&gt;=5,5,IF('Core Indicators'!FC9&gt;=4,4,IF('Core Indicators'!FC9&gt;=3,3,IF('Core Indicators'!FC9&gt;=2,2,IF('Core Indicators'!FC9&gt;=1,1,0))))))</f>
        <v>3</v>
      </c>
      <c r="Z12" s="163">
        <f t="shared" si="7"/>
        <v>3</v>
      </c>
      <c r="AA12" s="184">
        <f>'Crisis Indicator Data'!Y9</f>
        <v>2</v>
      </c>
      <c r="AB12" s="184">
        <f>'Crisis Indicator Data'!Z9</f>
        <v>1</v>
      </c>
      <c r="AC12" s="184">
        <f>'Crisis Indicator Data'!AA9</f>
        <v>1</v>
      </c>
      <c r="AD12" s="184">
        <f>'Crisis Indicator Data'!AB9</f>
        <v>0</v>
      </c>
      <c r="AE12" s="184">
        <f t="shared" si="8"/>
        <v>2</v>
      </c>
      <c r="AF12" s="184">
        <f>'Crisis Indicator Data'!AC9</f>
        <v>1</v>
      </c>
      <c r="AG12" s="184">
        <f>'Crisis Indicator Data'!AD9</f>
        <v>2</v>
      </c>
      <c r="AH12" s="184">
        <f t="shared" si="9"/>
        <v>3</v>
      </c>
      <c r="AI12" s="184">
        <f>'Crisis Indicator Data'!AE9</f>
        <v>1</v>
      </c>
      <c r="AJ12" s="184">
        <f>'Crisis Indicator Data'!AF9</f>
        <v>0</v>
      </c>
      <c r="AK12" s="184">
        <f>'Crisis Indicator Data'!AG9</f>
        <v>0</v>
      </c>
      <c r="AL12" s="184">
        <f t="shared" si="10"/>
        <v>1</v>
      </c>
      <c r="AM12" s="163">
        <f t="shared" si="11"/>
        <v>2</v>
      </c>
      <c r="AN12" s="163">
        <f t="shared" si="12"/>
        <v>2.5</v>
      </c>
    </row>
    <row r="13" spans="1:40" ht="13.5" customHeight="1" x14ac:dyDescent="0.25">
      <c r="A13" s="169" t="str">
        <f>'Crisis Indicator Data'!A10</f>
        <v>Country level Brazil</v>
      </c>
      <c r="B13" s="170" t="str">
        <f>'Crisis Indicator Data'!B10</f>
        <v>Displacement,Floods</v>
      </c>
      <c r="C13" s="170" t="str">
        <f>'Crisis Indicator Data'!C10</f>
        <v>BRA001</v>
      </c>
      <c r="D13" s="170" t="str">
        <f>'Crisis Indicator Data'!D10</f>
        <v>Brazil</v>
      </c>
      <c r="E13" s="171" t="str">
        <f>'Crisis Indicator Data'!E10</f>
        <v>BRA</v>
      </c>
      <c r="F13" s="163">
        <f>IF(LEN(E13)&gt;3,(IF(VLOOKUP($C13,'Regional Crises'!$B$1:$R$66,7,FALSE)="x","x",ROUND(IF(VLOOKUP($C13,'Regional Crises'!$B$1:$R$66,7,FALSE)&gt;$F$3,5,IF(VLOOKUP($C13,'Regional Crises'!$B$1:$R$66,7,FALSE)&lt;F$4,0,($F$3-VLOOKUP($C13,'Regional Crises'!$B$1:$R$66,7,FALSE))/($F$3-$F$4)*5)),1))),IF(VLOOKUP($E13,'Country Indicator Data'!$B$4:$N$300,3,FALSE)="x","x",ROUND(IF(VLOOKUP($E13,'Country Indicator Data'!$B$4:$N$300,3,FALSE)&gt;$F$3,5,IF(VLOOKUP($E13,'Country Indicator Data'!$B$4:$N$300,3,FALSE)&lt;$F$4,0,($F$3-VLOOKUP($E13,'Country Indicator Data'!$B$4:$N$300,3,FALSE))/($F$3-$F$4)*5)),1)))</f>
        <v>0.7</v>
      </c>
      <c r="G13" s="163">
        <f>IF(LEN(E13)&gt;3,(IF(VLOOKUP($C13,'Regional Crises'!$B$1:$R$66,9,FALSE)="x","x",ROUND(IF(VLOOKUP($C13,'Regional Crises'!$B$1:$R$66,9,FALSE)&gt;G$3,5,IF(VLOOKUP($C13,'Regional Crises'!$B$1:$R$66,9,FALSE)&lt;G$4,0,(G$3-VLOOKUP($C13,'Regional Crises'!$B$1:$R$66,9,FALSE))/(G$3-G$4)*5)),1))),IF(VLOOKUP($E13,'Country Indicator Data'!$B$4:$N$300,5,FALSE)="x","x",ROUND(IF(VLOOKUP($E13,'Country Indicator Data'!$B$4:$N$300,5,FALSE)&gt;G$3,5,IF(VLOOKUP($E13,'Country Indicator Data'!$B$4:$N$300,5,FALSE)&lt;G$4,0,(G$3-VLOOKUP($E13,'Country Indicator Data'!$B$4:$N$300,5,FALSE))/(G$3-G$4)*5)),1)))</f>
        <v>1.3</v>
      </c>
      <c r="H13" s="163">
        <f t="shared" si="0"/>
        <v>1</v>
      </c>
      <c r="I13" s="163">
        <f>IF(LEN(E13)&gt;3,(IF(VLOOKUP($C13,'Regional Crises'!$B$1:$R$66,6,FALSE)="x","x",ROUND(IF(VLOOKUP($C13,'Regional Crises'!$B$1:$R$66,6,FALSE)&gt;I$3,5,IF(VLOOKUP($C13,'Regional Crises'!$B$1:$R$66,6,FALSE)&lt;I$4,0,5-(I$3-VLOOKUP($C13,'Regional Crises'!$B$1:$R$66,6,FALSE))/(I$3-I$4)*5)),1))),IF(VLOOKUP($E13,'Country Indicator Data'!$B$4:$N$300,2,FALSE)="x","x",ROUND(IF(VLOOKUP($E13,'Country Indicator Data'!$B$4:$N$300,2,FALSE)&gt;I$3,5,IF(VLOOKUP($E13,'Country Indicator Data'!$B$4:$N$300,2,FALSE)&lt;I$4,0,5-(I$3-VLOOKUP($E13,'Country Indicator Data'!$B$4:$N$300,2,FALSE))/(I$3-I$4)*5)),1)))</f>
        <v>2.6</v>
      </c>
      <c r="J13" s="163">
        <f>IF(LEN(E13)&gt;3,(IF(VLOOKUP($C13,'Regional Crises'!$B$1:$R$66,8,FALSE)="x","x",ROUND(IF(VLOOKUP($C13,'Regional Crises'!$B$1:$R$66,8,FALSE)&gt;J$3,5,IF(VLOOKUP($C13,'Regional Crises'!$B$1:$R$66,8,FALSE)&lt;J$4,0,5-(J$3-VLOOKUP($C13,'Regional Crises'!$B$1:$R$66,8,FALSE))/(J$3-J$4)*5)),1))),IF(VLOOKUP($E13,'Country Indicator Data'!$B$4:$N$300,4,FALSE)="x","x",ROUND(IF(VLOOKUP($E13,'Country Indicator Data'!$B$4:$N$300,4,FALSE)&gt;J$3,5,IF(VLOOKUP($E13,'Country Indicator Data'!$B$4:$N$300,4,FALSE)&lt;J$4,0,5-(J$3-VLOOKUP($E13,'Country Indicator Data'!$B$4:$N$300,4,FALSE))/(J$3-J$4)*5)),1)))</f>
        <v>0.7</v>
      </c>
      <c r="K13" s="163">
        <f t="shared" si="1"/>
        <v>1.65</v>
      </c>
      <c r="L13" s="163">
        <f>IF(LEN(E13)&gt;3,(IF(VLOOKUP($C13,'Regional Crises'!$B$1:$R$66,10,FALSE)="x","x",ROUND(IF(VLOOKUP($C13,'Regional Crises'!$B$1:$R$66,10,FALSE)&gt;L$3,5,IF(VLOOKUP($C13,'Regional Crises'!$B$1:$R$66,10,FALSE)&lt;L$4,0,5-(L$3-VLOOKUP($C13,'Regional Crises'!$B$1:$R$66,10,FALSE))/(L$3-L$4)*5)),1))),IF(VLOOKUP($E13,'Country Indicator Data'!$B$4:$N$300,6,FALSE)="x","x",ROUND(IF(VLOOKUP($E13,'Country Indicator Data'!$B$4:$N$300,6,FALSE)&gt;L$3,5,IF(VLOOKUP($E13,'Country Indicator Data'!$B$4:$N$300,6,FALSE)&lt;L$4,0,5-(L$3-VLOOKUP($E13,'Country Indicator Data'!$B$4:$N$300,6,FALSE))/(L$3-L$4)*5)),1)))</f>
        <v>2.6</v>
      </c>
      <c r="M13" s="163">
        <f>IF(LEN(E13)&gt;3,(IF(VLOOKUP($C13,'Regional Crises'!$B$1:$R$66,11,FALSE)="x","x",ROUND(IF(VLOOKUP($C13,'Regional Crises'!$B$1:$R$66,11,FALSE)&gt;M$3,5,IF(VLOOKUP($C13,'Regional Crises'!$B$1:$R$66,11,FALSE)&lt;M$4,0,5-(M$3-VLOOKUP($C13,'Regional Crises'!$B$1:$R$66,11,FALSE))/(M$3-M$4)*5)),1))),IF(VLOOKUP($E13,'Country Indicator Data'!$B$4:$N$300,7,FALSE)="x","x",ROUND(IF(VLOOKUP($E13,'Country Indicator Data'!$B$4:$N$300,7,FALSE)&gt;M$3,5,IF(VLOOKUP($E13,'Country Indicator Data'!$B$4:$N$300,7,FALSE)&lt;M$4,0,5-(M$3-VLOOKUP($E13,'Country Indicator Data'!$B$4:$N$300,7,FALSE))/(M$3-M$4)*5)),1)))</f>
        <v>3.6</v>
      </c>
      <c r="N13" s="163">
        <f t="shared" si="2"/>
        <v>3.1</v>
      </c>
      <c r="O13" s="163">
        <f t="shared" si="3"/>
        <v>1.9166666666666667</v>
      </c>
      <c r="P13" s="163">
        <f>IF(LEN(E13)&gt;3,VLOOKUP(C13,'Regional Crises'!$B$1:$R$69,12,FALSE),VLOOKUP(E13,'Country Indicator Data'!$B$4:$I$300,8,FALSE))</f>
        <v>4</v>
      </c>
      <c r="Q13" s="163">
        <f>IF(LEN(E13)&gt;3,((IF(VLOOKUP($C13,'Regional Crises'!$B$1:$R$66,13,FALSE)="x","x",ROUND(IF(VLOOKUP($C13,'Regional Crises'!$B$1:$R$66,13,FALSE)&gt;Q$3,5,IF(VLOOKUP($C13,'Regional Crises'!$B$1:$R$66,13,FALSE)&lt;Q$4,0,5-(LOG(Q$3)-LOG(VLOOKUP($C13,'Regional Crises'!$B$1:$R$66,13,FALSE)))/(LOG(Q$3)-LOG(Q$4))*5)),1)))),(IF(VLOOKUP($E13,'Country Indicator Data'!$B$4:$N$300,9,FALSE)="x","x",ROUND(IF(VLOOKUP($E13,'Country Indicator Data'!$B$4:$N$300,9,FALSE)&gt;Q$3,5,IF(VLOOKUP($E13,'Country Indicator Data'!$B$4:$N$300,9,FALSE)&lt;Q$4,0,5-(LOG(Q$3)-LOG(VLOOKUP($E13,'Country Indicator Data'!$B$4:$N$300,9,FALSE)))/(LOG(Q$3)-LOG(Q$4))*5)),1))))</f>
        <v>5</v>
      </c>
      <c r="R13" s="163">
        <f t="shared" si="4"/>
        <v>4.5</v>
      </c>
      <c r="S13" s="163">
        <f>IF(LEN(E13)&gt;3,((IF(VLOOKUP($C13,'Regional Crises'!$B$1:$R$66,17,FALSE)="x","x",ROUND(IF(VLOOKUP($C13,'Regional Crises'!$B$1:$R$66,17,FALSE)&gt;S$3,0,IF(VLOOKUP($C13,'Regional Crises'!$B$1:$R$66,17,FALSE)&lt;S$4,5,(S$3-VLOOKUP($C13,'Regional Crises'!$B$1:$R$66,17,FALSE))/(S$3-S$4)*5)),1)))),(IF(VLOOKUP($E13,'Country Indicator Data'!$B$4:$N$300,13,FALSE)="x","x",ROUND(IF(VLOOKUP($E13,'Country Indicator Data'!$B$4:$N$300,13,FALSE)&gt;S$3,0,IF(VLOOKUP($E13,'Country Indicator Data'!$B$4:$N$300,13,FALSE)&lt;S$4,5,(S$3-VLOOKUP($E13,'Country Indicator Data'!$B$4:$N$300,13,FALSE))/(S$3-S$4)*5)),1))))</f>
        <v>3.3</v>
      </c>
      <c r="T13" s="163">
        <f>IF(LEN(E13)&gt;3,((IF(VLOOKUP($C13,'Regional Crises'!$B$1:$R$66,14,FALSE)="x","x",ROUND(IF(VLOOKUP($C13,'Regional Crises'!$B$1:$R$66,14,FALSE)&gt;T$3,0,IF(VLOOKUP($C13,'Regional Crises'!$B$1:$R$66,14,FALSE)&lt;T$4,5,(T$3-VLOOKUP($C13,'Regional Crises'!$B$1:$R$66,14,FALSE))/(T$3-T$4)*5)),1)))),(IF(VLOOKUP($E13,'Country Indicator Data'!$B$4:$N$300,10,FALSE)="x","x",ROUND(IF(VLOOKUP($E13,'Country Indicator Data'!$B$4:$N$300,10,FALSE)&gt;T$3,0,IF(VLOOKUP($E13,'Country Indicator Data'!$B$4:$N$300,10,FALSE)&lt;T$4,5,(T$3-VLOOKUP($E13,'Country Indicator Data'!$B$4:$N$300,10,FALSE))/(T$3-T$4)*5)),1))))</f>
        <v>2.7</v>
      </c>
      <c r="U13" s="163">
        <f>IF(LEN(E13)&gt;3,((IF(VLOOKUP($C13,'Regional Crises'!$B$1:$R$66,15,FALSE)="x","x",ROUND(IF(VLOOKUP($C13,'Regional Crises'!$B$1:$R$66,15,FALSE)&gt;U$3,0,IF(VLOOKUP($C13,'Regional Crises'!$B$1:$R$66,15,FALSE)&lt;U$4,5,(U$3-VLOOKUP($C13,'Regional Crises'!$B$1:$R$66,15,FALSE))/(U$3-U$4)*5)),1)))),(IF(VLOOKUP($E13,'Country Indicator Data'!$B$4:$N$300,11,FALSE)="x","x",ROUND(IF(VLOOKUP($E13,'Country Indicator Data'!$B$4:$N$300,11,FALSE)&gt;U$3,0,IF(VLOOKUP($E13,'Country Indicator Data'!$B$4:$N$300,11,FALSE)&lt;U$4,5,(U$3-VLOOKUP($E13,'Country Indicator Data'!$B$4:$N$300,11,FALSE))/(U$3-U$4)*5)),1))))</f>
        <v>1.3</v>
      </c>
      <c r="V13" s="163">
        <f>IF(LEN(E13)&gt;3,((IF(VLOOKUP($C13,'Regional Crises'!$B$1:$R$66,16,FALSE)="x","x",ROUND(IF(VLOOKUP($C13,'Regional Crises'!$B$1:$R$66,16,FALSE)&gt;V$3,0,IF(VLOOKUP($C13,'Regional Crises'!$B$1:$R$66,16,FALSE)&lt;V$4,5,(V$3-VLOOKUP($C13,'Regional Crises'!$B$1:$R$66,16,FALSE))/(V$3-V$4)*5)),1)))),(IF(VLOOKUP($E13,'Country Indicator Data'!$B$4:$N$300,12,FALSE)="x","x",ROUND(IF(VLOOKUP($E13,'Country Indicator Data'!$B$4:$N$300,12,FALSE)&gt;V$3,0,IF(VLOOKUP($E13,'Country Indicator Data'!$B$4:$N$300,12,FALSE)&lt;V$4,5,(V$3-VLOOKUP($E13,'Country Indicator Data'!$B$4:$N$300,12,FALSE))/(V$3-V$4)*5)),1))))</f>
        <v>1.3</v>
      </c>
      <c r="W13" s="163">
        <f t="shared" si="5"/>
        <v>2.2000000000000002</v>
      </c>
      <c r="X13" s="163">
        <f t="shared" si="6"/>
        <v>2.9</v>
      </c>
      <c r="Y13" s="184">
        <f>IF('Core Indicators'!FC10="x","x",IF('Core Indicators'!FC10&gt;=5,5,IF('Core Indicators'!FC10&gt;=4,4,IF('Core Indicators'!FC10&gt;=3,3,IF('Core Indicators'!FC10&gt;=2,2,IF('Core Indicators'!FC10&gt;=1,1,0))))))</f>
        <v>5</v>
      </c>
      <c r="Z13" s="163">
        <f t="shared" si="7"/>
        <v>5</v>
      </c>
      <c r="AA13" s="184">
        <f>'Crisis Indicator Data'!Y10</f>
        <v>0</v>
      </c>
      <c r="AB13" s="184">
        <f>'Crisis Indicator Data'!Z10</f>
        <v>1</v>
      </c>
      <c r="AC13" s="184">
        <f>'Crisis Indicator Data'!AA10</f>
        <v>0</v>
      </c>
      <c r="AD13" s="184">
        <f>'Crisis Indicator Data'!AB10</f>
        <v>0</v>
      </c>
      <c r="AE13" s="184">
        <f t="shared" si="8"/>
        <v>1</v>
      </c>
      <c r="AF13" s="184">
        <f>'Crisis Indicator Data'!AC10</f>
        <v>0</v>
      </c>
      <c r="AG13" s="184">
        <f>'Crisis Indicator Data'!AD10</f>
        <v>1</v>
      </c>
      <c r="AH13" s="184">
        <f t="shared" si="9"/>
        <v>1</v>
      </c>
      <c r="AI13" s="184">
        <f>'Crisis Indicator Data'!AE10</f>
        <v>0</v>
      </c>
      <c r="AJ13" s="184">
        <f>'Crisis Indicator Data'!AF10</f>
        <v>0</v>
      </c>
      <c r="AK13" s="184">
        <f>'Crisis Indicator Data'!AG10</f>
        <v>3</v>
      </c>
      <c r="AL13" s="184">
        <f t="shared" si="10"/>
        <v>3</v>
      </c>
      <c r="AM13" s="163">
        <f t="shared" si="11"/>
        <v>2</v>
      </c>
      <c r="AN13" s="163">
        <f t="shared" si="12"/>
        <v>3.5</v>
      </c>
    </row>
    <row r="14" spans="1:40" ht="13.5" customHeight="1" x14ac:dyDescent="0.25">
      <c r="A14" s="169" t="str">
        <f>'Crisis Indicator Data'!A11</f>
        <v>Venezuela displacement in Brazil</v>
      </c>
      <c r="B14" s="170" t="str">
        <f>'Crisis Indicator Data'!B11</f>
        <v>Displacement</v>
      </c>
      <c r="C14" s="170" t="str">
        <f>'Crisis Indicator Data'!C11</f>
        <v>BRA002</v>
      </c>
      <c r="D14" s="170" t="str">
        <f>'Crisis Indicator Data'!D11</f>
        <v>Brazil</v>
      </c>
      <c r="E14" s="171" t="str">
        <f>'Crisis Indicator Data'!E11</f>
        <v>BRA</v>
      </c>
      <c r="F14" s="163">
        <f>IF(LEN(E14)&gt;3,(IF(VLOOKUP($C14,'Regional Crises'!$B$1:$R$66,7,FALSE)="x","x",ROUND(IF(VLOOKUP($C14,'Regional Crises'!$B$1:$R$66,7,FALSE)&gt;$F$3,5,IF(VLOOKUP($C14,'Regional Crises'!$B$1:$R$66,7,FALSE)&lt;F$4,0,($F$3-VLOOKUP($C14,'Regional Crises'!$B$1:$R$66,7,FALSE))/($F$3-$F$4)*5)),1))),IF(VLOOKUP($E14,'Country Indicator Data'!$B$4:$N$300,3,FALSE)="x","x",ROUND(IF(VLOOKUP($E14,'Country Indicator Data'!$B$4:$N$300,3,FALSE)&gt;$F$3,5,IF(VLOOKUP($E14,'Country Indicator Data'!$B$4:$N$300,3,FALSE)&lt;$F$4,0,($F$3-VLOOKUP($E14,'Country Indicator Data'!$B$4:$N$300,3,FALSE))/($F$3-$F$4)*5)),1)))</f>
        <v>0.7</v>
      </c>
      <c r="G14" s="163">
        <f>IF(LEN(E14)&gt;3,(IF(VLOOKUP($C14,'Regional Crises'!$B$1:$R$66,9,FALSE)="x","x",ROUND(IF(VLOOKUP($C14,'Regional Crises'!$B$1:$R$66,9,FALSE)&gt;G$3,5,IF(VLOOKUP($C14,'Regional Crises'!$B$1:$R$66,9,FALSE)&lt;G$4,0,(G$3-VLOOKUP($C14,'Regional Crises'!$B$1:$R$66,9,FALSE))/(G$3-G$4)*5)),1))),IF(VLOOKUP($E14,'Country Indicator Data'!$B$4:$N$300,5,FALSE)="x","x",ROUND(IF(VLOOKUP($E14,'Country Indicator Data'!$B$4:$N$300,5,FALSE)&gt;G$3,5,IF(VLOOKUP($E14,'Country Indicator Data'!$B$4:$N$300,5,FALSE)&lt;G$4,0,(G$3-VLOOKUP($E14,'Country Indicator Data'!$B$4:$N$300,5,FALSE))/(G$3-G$4)*5)),1)))</f>
        <v>1.3</v>
      </c>
      <c r="H14" s="163">
        <f t="shared" si="0"/>
        <v>1</v>
      </c>
      <c r="I14" s="163">
        <f>IF(LEN(E14)&gt;3,(IF(VLOOKUP($C14,'Regional Crises'!$B$1:$R$66,6,FALSE)="x","x",ROUND(IF(VLOOKUP($C14,'Regional Crises'!$B$1:$R$66,6,FALSE)&gt;I$3,5,IF(VLOOKUP($C14,'Regional Crises'!$B$1:$R$66,6,FALSE)&lt;I$4,0,5-(I$3-VLOOKUP($C14,'Regional Crises'!$B$1:$R$66,6,FALSE))/(I$3-I$4)*5)),1))),IF(VLOOKUP($E14,'Country Indicator Data'!$B$4:$N$300,2,FALSE)="x","x",ROUND(IF(VLOOKUP($E14,'Country Indicator Data'!$B$4:$N$300,2,FALSE)&gt;I$3,5,IF(VLOOKUP($E14,'Country Indicator Data'!$B$4:$N$300,2,FALSE)&lt;I$4,0,5-(I$3-VLOOKUP($E14,'Country Indicator Data'!$B$4:$N$300,2,FALSE))/(I$3-I$4)*5)),1)))</f>
        <v>2.6</v>
      </c>
      <c r="J14" s="163">
        <f>IF(LEN(E14)&gt;3,(IF(VLOOKUP($C14,'Regional Crises'!$B$1:$R$66,8,FALSE)="x","x",ROUND(IF(VLOOKUP($C14,'Regional Crises'!$B$1:$R$66,8,FALSE)&gt;J$3,5,IF(VLOOKUP($C14,'Regional Crises'!$B$1:$R$66,8,FALSE)&lt;J$4,0,5-(J$3-VLOOKUP($C14,'Regional Crises'!$B$1:$R$66,8,FALSE))/(J$3-J$4)*5)),1))),IF(VLOOKUP($E14,'Country Indicator Data'!$B$4:$N$300,4,FALSE)="x","x",ROUND(IF(VLOOKUP($E14,'Country Indicator Data'!$B$4:$N$300,4,FALSE)&gt;J$3,5,IF(VLOOKUP($E14,'Country Indicator Data'!$B$4:$N$300,4,FALSE)&lt;J$4,0,5-(J$3-VLOOKUP($E14,'Country Indicator Data'!$B$4:$N$300,4,FALSE))/(J$3-J$4)*5)),1)))</f>
        <v>0.7</v>
      </c>
      <c r="K14" s="163">
        <f t="shared" si="1"/>
        <v>1.65</v>
      </c>
      <c r="L14" s="163">
        <f>IF(LEN(E14)&gt;3,(IF(VLOOKUP($C14,'Regional Crises'!$B$1:$R$66,10,FALSE)="x","x",ROUND(IF(VLOOKUP($C14,'Regional Crises'!$B$1:$R$66,10,FALSE)&gt;L$3,5,IF(VLOOKUP($C14,'Regional Crises'!$B$1:$R$66,10,FALSE)&lt;L$4,0,5-(L$3-VLOOKUP($C14,'Regional Crises'!$B$1:$R$66,10,FALSE))/(L$3-L$4)*5)),1))),IF(VLOOKUP($E14,'Country Indicator Data'!$B$4:$N$300,6,FALSE)="x","x",ROUND(IF(VLOOKUP($E14,'Country Indicator Data'!$B$4:$N$300,6,FALSE)&gt;L$3,5,IF(VLOOKUP($E14,'Country Indicator Data'!$B$4:$N$300,6,FALSE)&lt;L$4,0,5-(L$3-VLOOKUP($E14,'Country Indicator Data'!$B$4:$N$300,6,FALSE))/(L$3-L$4)*5)),1)))</f>
        <v>2.6</v>
      </c>
      <c r="M14" s="163">
        <f>IF(LEN(E14)&gt;3,(IF(VLOOKUP($C14,'Regional Crises'!$B$1:$R$66,11,FALSE)="x","x",ROUND(IF(VLOOKUP($C14,'Regional Crises'!$B$1:$R$66,11,FALSE)&gt;M$3,5,IF(VLOOKUP($C14,'Regional Crises'!$B$1:$R$66,11,FALSE)&lt;M$4,0,5-(M$3-VLOOKUP($C14,'Regional Crises'!$B$1:$R$66,11,FALSE))/(M$3-M$4)*5)),1))),IF(VLOOKUP($E14,'Country Indicator Data'!$B$4:$N$300,7,FALSE)="x","x",ROUND(IF(VLOOKUP($E14,'Country Indicator Data'!$B$4:$N$300,7,FALSE)&gt;M$3,5,IF(VLOOKUP($E14,'Country Indicator Data'!$B$4:$N$300,7,FALSE)&lt;M$4,0,5-(M$3-VLOOKUP($E14,'Country Indicator Data'!$B$4:$N$300,7,FALSE))/(M$3-M$4)*5)),1)))</f>
        <v>3.6</v>
      </c>
      <c r="N14" s="163">
        <f t="shared" si="2"/>
        <v>3.1</v>
      </c>
      <c r="O14" s="163">
        <f t="shared" si="3"/>
        <v>1.9166666666666667</v>
      </c>
      <c r="P14" s="163">
        <f>IF(LEN(E14)&gt;3,VLOOKUP(C14,'Regional Crises'!$B$1:$R$69,12,FALSE),VLOOKUP(E14,'Country Indicator Data'!$B$4:$I$300,8,FALSE))</f>
        <v>4</v>
      </c>
      <c r="Q14" s="163">
        <f>IF(LEN(E14)&gt;3,((IF(VLOOKUP($C14,'Regional Crises'!$B$1:$R$66,13,FALSE)="x","x",ROUND(IF(VLOOKUP($C14,'Regional Crises'!$B$1:$R$66,13,FALSE)&gt;Q$3,5,IF(VLOOKUP($C14,'Regional Crises'!$B$1:$R$66,13,FALSE)&lt;Q$4,0,5-(LOG(Q$3)-LOG(VLOOKUP($C14,'Regional Crises'!$B$1:$R$66,13,FALSE)))/(LOG(Q$3)-LOG(Q$4))*5)),1)))),(IF(VLOOKUP($E14,'Country Indicator Data'!$B$4:$N$300,9,FALSE)="x","x",ROUND(IF(VLOOKUP($E14,'Country Indicator Data'!$B$4:$N$300,9,FALSE)&gt;Q$3,5,IF(VLOOKUP($E14,'Country Indicator Data'!$B$4:$N$300,9,FALSE)&lt;Q$4,0,5-(LOG(Q$3)-LOG(VLOOKUP($E14,'Country Indicator Data'!$B$4:$N$300,9,FALSE)))/(LOG(Q$3)-LOG(Q$4))*5)),1))))</f>
        <v>5</v>
      </c>
      <c r="R14" s="163">
        <f t="shared" si="4"/>
        <v>4.5</v>
      </c>
      <c r="S14" s="163">
        <f>IF(LEN(E14)&gt;3,((IF(VLOOKUP($C14,'Regional Crises'!$B$1:$R$66,17,FALSE)="x","x",ROUND(IF(VLOOKUP($C14,'Regional Crises'!$B$1:$R$66,17,FALSE)&gt;S$3,0,IF(VLOOKUP($C14,'Regional Crises'!$B$1:$R$66,17,FALSE)&lt;S$4,5,(S$3-VLOOKUP($C14,'Regional Crises'!$B$1:$R$66,17,FALSE))/(S$3-S$4)*5)),1)))),(IF(VLOOKUP($E14,'Country Indicator Data'!$B$4:$N$300,13,FALSE)="x","x",ROUND(IF(VLOOKUP($E14,'Country Indicator Data'!$B$4:$N$300,13,FALSE)&gt;S$3,0,IF(VLOOKUP($E14,'Country Indicator Data'!$B$4:$N$300,13,FALSE)&lt;S$4,5,(S$3-VLOOKUP($E14,'Country Indicator Data'!$B$4:$N$300,13,FALSE))/(S$3-S$4)*5)),1))))</f>
        <v>3.3</v>
      </c>
      <c r="T14" s="163">
        <f>IF(LEN(E14)&gt;3,((IF(VLOOKUP($C14,'Regional Crises'!$B$1:$R$66,14,FALSE)="x","x",ROUND(IF(VLOOKUP($C14,'Regional Crises'!$B$1:$R$66,14,FALSE)&gt;T$3,0,IF(VLOOKUP($C14,'Regional Crises'!$B$1:$R$66,14,FALSE)&lt;T$4,5,(T$3-VLOOKUP($C14,'Regional Crises'!$B$1:$R$66,14,FALSE))/(T$3-T$4)*5)),1)))),(IF(VLOOKUP($E14,'Country Indicator Data'!$B$4:$N$300,10,FALSE)="x","x",ROUND(IF(VLOOKUP($E14,'Country Indicator Data'!$B$4:$N$300,10,FALSE)&gt;T$3,0,IF(VLOOKUP($E14,'Country Indicator Data'!$B$4:$N$300,10,FALSE)&lt;T$4,5,(T$3-VLOOKUP($E14,'Country Indicator Data'!$B$4:$N$300,10,FALSE))/(T$3-T$4)*5)),1))))</f>
        <v>2.7</v>
      </c>
      <c r="U14" s="163">
        <f>IF(LEN(E14)&gt;3,((IF(VLOOKUP($C14,'Regional Crises'!$B$1:$R$66,15,FALSE)="x","x",ROUND(IF(VLOOKUP($C14,'Regional Crises'!$B$1:$R$66,15,FALSE)&gt;U$3,0,IF(VLOOKUP($C14,'Regional Crises'!$B$1:$R$66,15,FALSE)&lt;U$4,5,(U$3-VLOOKUP($C14,'Regional Crises'!$B$1:$R$66,15,FALSE))/(U$3-U$4)*5)),1)))),(IF(VLOOKUP($E14,'Country Indicator Data'!$B$4:$N$300,11,FALSE)="x","x",ROUND(IF(VLOOKUP($E14,'Country Indicator Data'!$B$4:$N$300,11,FALSE)&gt;U$3,0,IF(VLOOKUP($E14,'Country Indicator Data'!$B$4:$N$300,11,FALSE)&lt;U$4,5,(U$3-VLOOKUP($E14,'Country Indicator Data'!$B$4:$N$300,11,FALSE))/(U$3-U$4)*5)),1))))</f>
        <v>1.3</v>
      </c>
      <c r="V14" s="163">
        <f>IF(LEN(E14)&gt;3,((IF(VLOOKUP($C14,'Regional Crises'!$B$1:$R$66,16,FALSE)="x","x",ROUND(IF(VLOOKUP($C14,'Regional Crises'!$B$1:$R$66,16,FALSE)&gt;V$3,0,IF(VLOOKUP($C14,'Regional Crises'!$B$1:$R$66,16,FALSE)&lt;V$4,5,(V$3-VLOOKUP($C14,'Regional Crises'!$B$1:$R$66,16,FALSE))/(V$3-V$4)*5)),1)))),(IF(VLOOKUP($E14,'Country Indicator Data'!$B$4:$N$300,12,FALSE)="x","x",ROUND(IF(VLOOKUP($E14,'Country Indicator Data'!$B$4:$N$300,12,FALSE)&gt;V$3,0,IF(VLOOKUP($E14,'Country Indicator Data'!$B$4:$N$300,12,FALSE)&lt;V$4,5,(V$3-VLOOKUP($E14,'Country Indicator Data'!$B$4:$N$300,12,FALSE))/(V$3-V$4)*5)),1))))</f>
        <v>1.3</v>
      </c>
      <c r="W14" s="163">
        <f t="shared" si="5"/>
        <v>2.2000000000000002</v>
      </c>
      <c r="X14" s="163">
        <f t="shared" si="6"/>
        <v>2.9</v>
      </c>
      <c r="Y14" s="184">
        <f>IF('Core Indicators'!FC11="x","x",IF('Core Indicators'!FC11&gt;=5,5,IF('Core Indicators'!FC11&gt;=4,4,IF('Core Indicators'!FC11&gt;=3,3,IF('Core Indicators'!FC11&gt;=2,2,IF('Core Indicators'!FC11&gt;=1,1,0))))))</f>
        <v>5</v>
      </c>
      <c r="Z14" s="163">
        <f t="shared" si="7"/>
        <v>5</v>
      </c>
      <c r="AA14" s="184">
        <f>'Crisis Indicator Data'!Y11</f>
        <v>0</v>
      </c>
      <c r="AB14" s="184">
        <f>'Crisis Indicator Data'!Z11</f>
        <v>1</v>
      </c>
      <c r="AC14" s="184">
        <f>'Crisis Indicator Data'!AA11</f>
        <v>0</v>
      </c>
      <c r="AD14" s="184">
        <f>'Crisis Indicator Data'!AB11</f>
        <v>0</v>
      </c>
      <c r="AE14" s="184">
        <f t="shared" si="8"/>
        <v>1</v>
      </c>
      <c r="AF14" s="184">
        <f>'Crisis Indicator Data'!AC11</f>
        <v>0</v>
      </c>
      <c r="AG14" s="184">
        <f>'Crisis Indicator Data'!AD11</f>
        <v>0</v>
      </c>
      <c r="AH14" s="184">
        <f t="shared" si="9"/>
        <v>0</v>
      </c>
      <c r="AI14" s="184">
        <f>'Crisis Indicator Data'!AE11</f>
        <v>0</v>
      </c>
      <c r="AJ14" s="184">
        <f>'Crisis Indicator Data'!AF11</f>
        <v>0</v>
      </c>
      <c r="AK14" s="184">
        <f>'Crisis Indicator Data'!AG11</f>
        <v>3</v>
      </c>
      <c r="AL14" s="184">
        <f t="shared" si="10"/>
        <v>3</v>
      </c>
      <c r="AM14" s="163">
        <f t="shared" si="11"/>
        <v>1</v>
      </c>
      <c r="AN14" s="163">
        <f t="shared" si="12"/>
        <v>3</v>
      </c>
    </row>
    <row r="15" spans="1:40" ht="13.5" customHeight="1" x14ac:dyDescent="0.25">
      <c r="A15" s="169" t="str">
        <f>'Crisis Indicator Data'!A12</f>
        <v>Floods in rainy season 2022</v>
      </c>
      <c r="B15" s="170" t="str">
        <f>'Crisis Indicator Data'!B12</f>
        <v>Floods</v>
      </c>
      <c r="C15" s="170" t="str">
        <f>'Crisis Indicator Data'!C12</f>
        <v>BRA003</v>
      </c>
      <c r="D15" s="170" t="str">
        <f>'Crisis Indicator Data'!D12</f>
        <v>Brazil</v>
      </c>
      <c r="E15" s="171" t="str">
        <f>'Crisis Indicator Data'!E12</f>
        <v>BRA</v>
      </c>
      <c r="F15" s="163">
        <f>IF(LEN(E15)&gt;3,(IF(VLOOKUP($C15,'Regional Crises'!$B$1:$R$66,7,FALSE)="x","x",ROUND(IF(VLOOKUP($C15,'Regional Crises'!$B$1:$R$66,7,FALSE)&gt;$F$3,5,IF(VLOOKUP($C15,'Regional Crises'!$B$1:$R$66,7,FALSE)&lt;F$4,0,($F$3-VLOOKUP($C15,'Regional Crises'!$B$1:$R$66,7,FALSE))/($F$3-$F$4)*5)),1))),IF(VLOOKUP($E15,'Country Indicator Data'!$B$4:$N$300,3,FALSE)="x","x",ROUND(IF(VLOOKUP($E15,'Country Indicator Data'!$B$4:$N$300,3,FALSE)&gt;$F$3,5,IF(VLOOKUP($E15,'Country Indicator Data'!$B$4:$N$300,3,FALSE)&lt;$F$4,0,($F$3-VLOOKUP($E15,'Country Indicator Data'!$B$4:$N$300,3,FALSE))/($F$3-$F$4)*5)),1)))</f>
        <v>0.7</v>
      </c>
      <c r="G15" s="163">
        <f>IF(LEN(E15)&gt;3,(IF(VLOOKUP($C15,'Regional Crises'!$B$1:$R$66,9,FALSE)="x","x",ROUND(IF(VLOOKUP($C15,'Regional Crises'!$B$1:$R$66,9,FALSE)&gt;G$3,5,IF(VLOOKUP($C15,'Regional Crises'!$B$1:$R$66,9,FALSE)&lt;G$4,0,(G$3-VLOOKUP($C15,'Regional Crises'!$B$1:$R$66,9,FALSE))/(G$3-G$4)*5)),1))),IF(VLOOKUP($E15,'Country Indicator Data'!$B$4:$N$300,5,FALSE)="x","x",ROUND(IF(VLOOKUP($E15,'Country Indicator Data'!$B$4:$N$300,5,FALSE)&gt;G$3,5,IF(VLOOKUP($E15,'Country Indicator Data'!$B$4:$N$300,5,FALSE)&lt;G$4,0,(G$3-VLOOKUP($E15,'Country Indicator Data'!$B$4:$N$300,5,FALSE))/(G$3-G$4)*5)),1)))</f>
        <v>1.3</v>
      </c>
      <c r="H15" s="163">
        <f t="shared" si="0"/>
        <v>1</v>
      </c>
      <c r="I15" s="163">
        <f>IF(LEN(E15)&gt;3,(IF(VLOOKUP($C15,'Regional Crises'!$B$1:$R$66,6,FALSE)="x","x",ROUND(IF(VLOOKUP($C15,'Regional Crises'!$B$1:$R$66,6,FALSE)&gt;I$3,5,IF(VLOOKUP($C15,'Regional Crises'!$B$1:$R$66,6,FALSE)&lt;I$4,0,5-(I$3-VLOOKUP($C15,'Regional Crises'!$B$1:$R$66,6,FALSE))/(I$3-I$4)*5)),1))),IF(VLOOKUP($E15,'Country Indicator Data'!$B$4:$N$300,2,FALSE)="x","x",ROUND(IF(VLOOKUP($E15,'Country Indicator Data'!$B$4:$N$300,2,FALSE)&gt;I$3,5,IF(VLOOKUP($E15,'Country Indicator Data'!$B$4:$N$300,2,FALSE)&lt;I$4,0,5-(I$3-VLOOKUP($E15,'Country Indicator Data'!$B$4:$N$300,2,FALSE))/(I$3-I$4)*5)),1)))</f>
        <v>2.6</v>
      </c>
      <c r="J15" s="163">
        <f>IF(LEN(E15)&gt;3,(IF(VLOOKUP($C15,'Regional Crises'!$B$1:$R$66,8,FALSE)="x","x",ROUND(IF(VLOOKUP($C15,'Regional Crises'!$B$1:$R$66,8,FALSE)&gt;J$3,5,IF(VLOOKUP($C15,'Regional Crises'!$B$1:$R$66,8,FALSE)&lt;J$4,0,5-(J$3-VLOOKUP($C15,'Regional Crises'!$B$1:$R$66,8,FALSE))/(J$3-J$4)*5)),1))),IF(VLOOKUP($E15,'Country Indicator Data'!$B$4:$N$300,4,FALSE)="x","x",ROUND(IF(VLOOKUP($E15,'Country Indicator Data'!$B$4:$N$300,4,FALSE)&gt;J$3,5,IF(VLOOKUP($E15,'Country Indicator Data'!$B$4:$N$300,4,FALSE)&lt;J$4,0,5-(J$3-VLOOKUP($E15,'Country Indicator Data'!$B$4:$N$300,4,FALSE))/(J$3-J$4)*5)),1)))</f>
        <v>0.7</v>
      </c>
      <c r="K15" s="163">
        <f t="shared" si="1"/>
        <v>1.65</v>
      </c>
      <c r="L15" s="163">
        <f>IF(LEN(E15)&gt;3,(IF(VLOOKUP($C15,'Regional Crises'!$B$1:$R$66,10,FALSE)="x","x",ROUND(IF(VLOOKUP($C15,'Regional Crises'!$B$1:$R$66,10,FALSE)&gt;L$3,5,IF(VLOOKUP($C15,'Regional Crises'!$B$1:$R$66,10,FALSE)&lt;L$4,0,5-(L$3-VLOOKUP($C15,'Regional Crises'!$B$1:$R$66,10,FALSE))/(L$3-L$4)*5)),1))),IF(VLOOKUP($E15,'Country Indicator Data'!$B$4:$N$300,6,FALSE)="x","x",ROUND(IF(VLOOKUP($E15,'Country Indicator Data'!$B$4:$N$300,6,FALSE)&gt;L$3,5,IF(VLOOKUP($E15,'Country Indicator Data'!$B$4:$N$300,6,FALSE)&lt;L$4,0,5-(L$3-VLOOKUP($E15,'Country Indicator Data'!$B$4:$N$300,6,FALSE))/(L$3-L$4)*5)),1)))</f>
        <v>2.6</v>
      </c>
      <c r="M15" s="163">
        <f>IF(LEN(E15)&gt;3,(IF(VLOOKUP($C15,'Regional Crises'!$B$1:$R$66,11,FALSE)="x","x",ROUND(IF(VLOOKUP($C15,'Regional Crises'!$B$1:$R$66,11,FALSE)&gt;M$3,5,IF(VLOOKUP($C15,'Regional Crises'!$B$1:$R$66,11,FALSE)&lt;M$4,0,5-(M$3-VLOOKUP($C15,'Regional Crises'!$B$1:$R$66,11,FALSE))/(M$3-M$4)*5)),1))),IF(VLOOKUP($E15,'Country Indicator Data'!$B$4:$N$300,7,FALSE)="x","x",ROUND(IF(VLOOKUP($E15,'Country Indicator Data'!$B$4:$N$300,7,FALSE)&gt;M$3,5,IF(VLOOKUP($E15,'Country Indicator Data'!$B$4:$N$300,7,FALSE)&lt;M$4,0,5-(M$3-VLOOKUP($E15,'Country Indicator Data'!$B$4:$N$300,7,FALSE))/(M$3-M$4)*5)),1)))</f>
        <v>3.6</v>
      </c>
      <c r="N15" s="163">
        <f t="shared" si="2"/>
        <v>3.1</v>
      </c>
      <c r="O15" s="163">
        <f t="shared" si="3"/>
        <v>1.9166666666666667</v>
      </c>
      <c r="P15" s="163">
        <f>IF(LEN(E15)&gt;3,VLOOKUP(C15,'Regional Crises'!$B$1:$R$69,12,FALSE),VLOOKUP(E15,'Country Indicator Data'!$B$4:$I$300,8,FALSE))</f>
        <v>4</v>
      </c>
      <c r="Q15" s="163">
        <f>IF(LEN(E15)&gt;3,((IF(VLOOKUP($C15,'Regional Crises'!$B$1:$R$66,13,FALSE)="x","x",ROUND(IF(VLOOKUP($C15,'Regional Crises'!$B$1:$R$66,13,FALSE)&gt;Q$3,5,IF(VLOOKUP($C15,'Regional Crises'!$B$1:$R$66,13,FALSE)&lt;Q$4,0,5-(LOG(Q$3)-LOG(VLOOKUP($C15,'Regional Crises'!$B$1:$R$66,13,FALSE)))/(LOG(Q$3)-LOG(Q$4))*5)),1)))),(IF(VLOOKUP($E15,'Country Indicator Data'!$B$4:$N$300,9,FALSE)="x","x",ROUND(IF(VLOOKUP($E15,'Country Indicator Data'!$B$4:$N$300,9,FALSE)&gt;Q$3,5,IF(VLOOKUP($E15,'Country Indicator Data'!$B$4:$N$300,9,FALSE)&lt;Q$4,0,5-(LOG(Q$3)-LOG(VLOOKUP($E15,'Country Indicator Data'!$B$4:$N$300,9,FALSE)))/(LOG(Q$3)-LOG(Q$4))*5)),1))))</f>
        <v>5</v>
      </c>
      <c r="R15" s="163">
        <f t="shared" si="4"/>
        <v>4.5</v>
      </c>
      <c r="S15" s="163">
        <f>IF(LEN(E15)&gt;3,((IF(VLOOKUP($C15,'Regional Crises'!$B$1:$R$66,17,FALSE)="x","x",ROUND(IF(VLOOKUP($C15,'Regional Crises'!$B$1:$R$66,17,FALSE)&gt;S$3,0,IF(VLOOKUP($C15,'Regional Crises'!$B$1:$R$66,17,FALSE)&lt;S$4,5,(S$3-VLOOKUP($C15,'Regional Crises'!$B$1:$R$66,17,FALSE))/(S$3-S$4)*5)),1)))),(IF(VLOOKUP($E15,'Country Indicator Data'!$B$4:$N$300,13,FALSE)="x","x",ROUND(IF(VLOOKUP($E15,'Country Indicator Data'!$B$4:$N$300,13,FALSE)&gt;S$3,0,IF(VLOOKUP($E15,'Country Indicator Data'!$B$4:$N$300,13,FALSE)&lt;S$4,5,(S$3-VLOOKUP($E15,'Country Indicator Data'!$B$4:$N$300,13,FALSE))/(S$3-S$4)*5)),1))))</f>
        <v>3.3</v>
      </c>
      <c r="T15" s="163">
        <f>IF(LEN(E15)&gt;3,((IF(VLOOKUP($C15,'Regional Crises'!$B$1:$R$66,14,FALSE)="x","x",ROUND(IF(VLOOKUP($C15,'Regional Crises'!$B$1:$R$66,14,FALSE)&gt;T$3,0,IF(VLOOKUP($C15,'Regional Crises'!$B$1:$R$66,14,FALSE)&lt;T$4,5,(T$3-VLOOKUP($C15,'Regional Crises'!$B$1:$R$66,14,FALSE))/(T$3-T$4)*5)),1)))),(IF(VLOOKUP($E15,'Country Indicator Data'!$B$4:$N$300,10,FALSE)="x","x",ROUND(IF(VLOOKUP($E15,'Country Indicator Data'!$B$4:$N$300,10,FALSE)&gt;T$3,0,IF(VLOOKUP($E15,'Country Indicator Data'!$B$4:$N$300,10,FALSE)&lt;T$4,5,(T$3-VLOOKUP($E15,'Country Indicator Data'!$B$4:$N$300,10,FALSE))/(T$3-T$4)*5)),1))))</f>
        <v>2.7</v>
      </c>
      <c r="U15" s="163">
        <f>IF(LEN(E15)&gt;3,((IF(VLOOKUP($C15,'Regional Crises'!$B$1:$R$66,15,FALSE)="x","x",ROUND(IF(VLOOKUP($C15,'Regional Crises'!$B$1:$R$66,15,FALSE)&gt;U$3,0,IF(VLOOKUP($C15,'Regional Crises'!$B$1:$R$66,15,FALSE)&lt;U$4,5,(U$3-VLOOKUP($C15,'Regional Crises'!$B$1:$R$66,15,FALSE))/(U$3-U$4)*5)),1)))),(IF(VLOOKUP($E15,'Country Indicator Data'!$B$4:$N$300,11,FALSE)="x","x",ROUND(IF(VLOOKUP($E15,'Country Indicator Data'!$B$4:$N$300,11,FALSE)&gt;U$3,0,IF(VLOOKUP($E15,'Country Indicator Data'!$B$4:$N$300,11,FALSE)&lt;U$4,5,(U$3-VLOOKUP($E15,'Country Indicator Data'!$B$4:$N$300,11,FALSE))/(U$3-U$4)*5)),1))))</f>
        <v>1.3</v>
      </c>
      <c r="V15" s="163">
        <f>IF(LEN(E15)&gt;3,((IF(VLOOKUP($C15,'Regional Crises'!$B$1:$R$66,16,FALSE)="x","x",ROUND(IF(VLOOKUP($C15,'Regional Crises'!$B$1:$R$66,16,FALSE)&gt;V$3,0,IF(VLOOKUP($C15,'Regional Crises'!$B$1:$R$66,16,FALSE)&lt;V$4,5,(V$3-VLOOKUP($C15,'Regional Crises'!$B$1:$R$66,16,FALSE))/(V$3-V$4)*5)),1)))),(IF(VLOOKUP($E15,'Country Indicator Data'!$B$4:$N$300,12,FALSE)="x","x",ROUND(IF(VLOOKUP($E15,'Country Indicator Data'!$B$4:$N$300,12,FALSE)&gt;V$3,0,IF(VLOOKUP($E15,'Country Indicator Data'!$B$4:$N$300,12,FALSE)&lt;V$4,5,(V$3-VLOOKUP($E15,'Country Indicator Data'!$B$4:$N$300,12,FALSE))/(V$3-V$4)*5)),1))))</f>
        <v>1.3</v>
      </c>
      <c r="W15" s="163">
        <f t="shared" si="5"/>
        <v>2.2000000000000002</v>
      </c>
      <c r="X15" s="163">
        <f t="shared" si="6"/>
        <v>2.9</v>
      </c>
      <c r="Y15" s="184">
        <f>IF('Core Indicators'!FC12="x","x",IF('Core Indicators'!FC12&gt;=5,5,IF('Core Indicators'!FC12&gt;=4,4,IF('Core Indicators'!FC12&gt;=3,3,IF('Core Indicators'!FC12&gt;=2,2,IF('Core Indicators'!FC12&gt;=1,1,0))))))</f>
        <v>1</v>
      </c>
      <c r="Z15" s="163">
        <f t="shared" si="7"/>
        <v>1</v>
      </c>
      <c r="AA15" s="184">
        <f>'Crisis Indicator Data'!Y12</f>
        <v>0</v>
      </c>
      <c r="AB15" s="184">
        <f>'Crisis Indicator Data'!Z12</f>
        <v>1</v>
      </c>
      <c r="AC15" s="184">
        <f>'Crisis Indicator Data'!AA12</f>
        <v>0</v>
      </c>
      <c r="AD15" s="184">
        <f>'Crisis Indicator Data'!AB12</f>
        <v>0</v>
      </c>
      <c r="AE15" s="184">
        <f t="shared" si="8"/>
        <v>1</v>
      </c>
      <c r="AF15" s="184">
        <f>'Crisis Indicator Data'!AC12</f>
        <v>0</v>
      </c>
      <c r="AG15" s="184">
        <f>'Crisis Indicator Data'!AD12</f>
        <v>1</v>
      </c>
      <c r="AH15" s="184">
        <f t="shared" si="9"/>
        <v>1</v>
      </c>
      <c r="AI15" s="184">
        <f>'Crisis Indicator Data'!AE12</f>
        <v>0</v>
      </c>
      <c r="AJ15" s="184">
        <f>'Crisis Indicator Data'!AF12</f>
        <v>0</v>
      </c>
      <c r="AK15" s="184">
        <f>'Crisis Indicator Data'!AG12</f>
        <v>3</v>
      </c>
      <c r="AL15" s="184">
        <f t="shared" si="10"/>
        <v>3</v>
      </c>
      <c r="AM15" s="163">
        <f t="shared" si="11"/>
        <v>2</v>
      </c>
      <c r="AN15" s="163">
        <f t="shared" si="12"/>
        <v>1.5</v>
      </c>
    </row>
    <row r="16" spans="1:40" ht="13.5" customHeight="1" x14ac:dyDescent="0.25">
      <c r="A16" s="169" t="str">
        <f>'Crisis Indicator Data'!A13</f>
        <v>Complex crisis in CAR</v>
      </c>
      <c r="B16" s="170" t="str">
        <f>'Crisis Indicator Data'!B13</f>
        <v>Conflict,Displacement</v>
      </c>
      <c r="C16" s="170" t="str">
        <f>'Crisis Indicator Data'!C13</f>
        <v>CAF001</v>
      </c>
      <c r="D16" s="170" t="str">
        <f>'Crisis Indicator Data'!D13</f>
        <v>CAR</v>
      </c>
      <c r="E16" s="171" t="str">
        <f>'Crisis Indicator Data'!E13</f>
        <v>CAF</v>
      </c>
      <c r="F16" s="163">
        <f>IF(LEN(E16)&gt;3,(IF(VLOOKUP($C16,'Regional Crises'!$B$1:$R$66,7,FALSE)="x","x",ROUND(IF(VLOOKUP($C16,'Regional Crises'!$B$1:$R$66,7,FALSE)&gt;$F$3,5,IF(VLOOKUP($C16,'Regional Crises'!$B$1:$R$66,7,FALSE)&lt;F$4,0,($F$3-VLOOKUP($C16,'Regional Crises'!$B$1:$R$66,7,FALSE))/($F$3-$F$4)*5)),1))),IF(VLOOKUP($E16,'Country Indicator Data'!$B$4:$N$300,3,FALSE)="x","x",ROUND(IF(VLOOKUP($E16,'Country Indicator Data'!$B$4:$N$300,3,FALSE)&gt;$F$3,5,IF(VLOOKUP($E16,'Country Indicator Data'!$B$4:$N$300,3,FALSE)&lt;$F$4,0,($F$3-VLOOKUP($E16,'Country Indicator Data'!$B$4:$N$300,3,FALSE))/($F$3-$F$4)*5)),1)))</f>
        <v>3.6</v>
      </c>
      <c r="G16" s="163">
        <f>IF(LEN(E16)&gt;3,(IF(VLOOKUP($C16,'Regional Crises'!$B$1:$R$66,9,FALSE)="x","x",ROUND(IF(VLOOKUP($C16,'Regional Crises'!$B$1:$R$66,9,FALSE)&gt;G$3,5,IF(VLOOKUP($C16,'Regional Crises'!$B$1:$R$66,9,FALSE)&lt;G$4,0,(G$3-VLOOKUP($C16,'Regional Crises'!$B$1:$R$66,9,FALSE))/(G$3-G$4)*5)),1))),IF(VLOOKUP($E16,'Country Indicator Data'!$B$4:$N$300,5,FALSE)="x","x",ROUND(IF(VLOOKUP($E16,'Country Indicator Data'!$B$4:$N$300,5,FALSE)&gt;G$3,5,IF(VLOOKUP($E16,'Country Indicator Data'!$B$4:$N$300,5,FALSE)&lt;G$4,0,(G$3-VLOOKUP($E16,'Country Indicator Data'!$B$4:$N$300,5,FALSE))/(G$3-G$4)*5)),1)))</f>
        <v>3.2</v>
      </c>
      <c r="H16" s="163">
        <f t="shared" si="0"/>
        <v>3.4000000000000004</v>
      </c>
      <c r="I16" s="163">
        <f>IF(LEN(E16)&gt;3,(IF(VLOOKUP($C16,'Regional Crises'!$B$1:$R$66,6,FALSE)="x","x",ROUND(IF(VLOOKUP($C16,'Regional Crises'!$B$1:$R$66,6,FALSE)&gt;I$3,5,IF(VLOOKUP($C16,'Regional Crises'!$B$1:$R$66,6,FALSE)&lt;I$4,0,5-(I$3-VLOOKUP($C16,'Regional Crises'!$B$1:$R$66,6,FALSE))/(I$3-I$4)*5)),1))),IF(VLOOKUP($E16,'Country Indicator Data'!$B$4:$N$300,2,FALSE)="x","x",ROUND(IF(VLOOKUP($E16,'Country Indicator Data'!$B$4:$N$300,2,FALSE)&gt;I$3,5,IF(VLOOKUP($E16,'Country Indicator Data'!$B$4:$N$300,2,FALSE)&lt;I$4,0,5-(I$3-VLOOKUP($E16,'Country Indicator Data'!$B$4:$N$300,2,FALSE))/(I$3-I$4)*5)),1)))</f>
        <v>4.4000000000000004</v>
      </c>
      <c r="J16" s="163">
        <f>IF(LEN(E16)&gt;3,(IF(VLOOKUP($C16,'Regional Crises'!$B$1:$R$66,8,FALSE)="x","x",ROUND(IF(VLOOKUP($C16,'Regional Crises'!$B$1:$R$66,8,FALSE)&gt;J$3,5,IF(VLOOKUP($C16,'Regional Crises'!$B$1:$R$66,8,FALSE)&lt;J$4,0,5-(J$3-VLOOKUP($C16,'Regional Crises'!$B$1:$R$66,8,FALSE))/(J$3-J$4)*5)),1))),IF(VLOOKUP($E16,'Country Indicator Data'!$B$4:$N$300,4,FALSE)="x","x",ROUND(IF(VLOOKUP($E16,'Country Indicator Data'!$B$4:$N$300,4,FALSE)&gt;J$3,5,IF(VLOOKUP($E16,'Country Indicator Data'!$B$4:$N$300,4,FALSE)&lt;J$4,0,5-(J$3-VLOOKUP($E16,'Country Indicator Data'!$B$4:$N$300,4,FALSE))/(J$3-J$4)*5)),1)))</f>
        <v>1.8</v>
      </c>
      <c r="K16" s="163">
        <f t="shared" si="1"/>
        <v>3.1</v>
      </c>
      <c r="L16" s="163">
        <f>IF(LEN(E16)&gt;3,(IF(VLOOKUP($C16,'Regional Crises'!$B$1:$R$66,10,FALSE)="x","x",ROUND(IF(VLOOKUP($C16,'Regional Crises'!$B$1:$R$66,10,FALSE)&gt;L$3,5,IF(VLOOKUP($C16,'Regional Crises'!$B$1:$R$66,10,FALSE)&lt;L$4,0,5-(L$3-VLOOKUP($C16,'Regional Crises'!$B$1:$R$66,10,FALSE))/(L$3-L$4)*5)),1))),IF(VLOOKUP($E16,'Country Indicator Data'!$B$4:$N$300,6,FALSE)="x","x",ROUND(IF(VLOOKUP($E16,'Country Indicator Data'!$B$4:$N$300,6,FALSE)&gt;L$3,5,IF(VLOOKUP($E16,'Country Indicator Data'!$B$4:$N$300,6,FALSE)&lt;L$4,0,5-(L$3-VLOOKUP($E16,'Country Indicator Data'!$B$4:$N$300,6,FALSE))/(L$3-L$4)*5)),1)))</f>
        <v>4.5</v>
      </c>
      <c r="M16" s="163">
        <f>IF(LEN(E16)&gt;3,(IF(VLOOKUP($C16,'Regional Crises'!$B$1:$R$66,11,FALSE)="x","x",ROUND(IF(VLOOKUP($C16,'Regional Crises'!$B$1:$R$66,11,FALSE)&gt;M$3,5,IF(VLOOKUP($C16,'Regional Crises'!$B$1:$R$66,11,FALSE)&lt;M$4,0,5-(M$3-VLOOKUP($C16,'Regional Crises'!$B$1:$R$66,11,FALSE))/(M$3-M$4)*5)),1))),IF(VLOOKUP($E16,'Country Indicator Data'!$B$4:$N$300,7,FALSE)="x","x",ROUND(IF(VLOOKUP($E16,'Country Indicator Data'!$B$4:$N$300,7,FALSE)&gt;M$3,5,IF(VLOOKUP($E16,'Country Indicator Data'!$B$4:$N$300,7,FALSE)&lt;M$4,0,5-(M$3-VLOOKUP($E16,'Country Indicator Data'!$B$4:$N$300,7,FALSE))/(M$3-M$4)*5)),1)))</f>
        <v>3.9</v>
      </c>
      <c r="N16" s="163">
        <f t="shared" si="2"/>
        <v>4.2</v>
      </c>
      <c r="O16" s="163">
        <f t="shared" si="3"/>
        <v>3.5666666666666664</v>
      </c>
      <c r="P16" s="163">
        <f>IF(LEN(E16)&gt;3,VLOOKUP(C16,'Regional Crises'!$B$1:$R$69,12,FALSE),VLOOKUP(E16,'Country Indicator Data'!$B$4:$I$300,8,FALSE))</f>
        <v>5</v>
      </c>
      <c r="Q16" s="163">
        <f>IF(LEN(E16)&gt;3,((IF(VLOOKUP($C16,'Regional Crises'!$B$1:$R$66,13,FALSE)="x","x",ROUND(IF(VLOOKUP($C16,'Regional Crises'!$B$1:$R$66,13,FALSE)&gt;Q$3,5,IF(VLOOKUP($C16,'Regional Crises'!$B$1:$R$66,13,FALSE)&lt;Q$4,0,5-(LOG(Q$3)-LOG(VLOOKUP($C16,'Regional Crises'!$B$1:$R$66,13,FALSE)))/(LOG(Q$3)-LOG(Q$4))*5)),1)))),(IF(VLOOKUP($E16,'Country Indicator Data'!$B$4:$N$300,9,FALSE)="x","x",ROUND(IF(VLOOKUP($E16,'Country Indicator Data'!$B$4:$N$300,9,FALSE)&gt;Q$3,5,IF(VLOOKUP($E16,'Country Indicator Data'!$B$4:$N$300,9,FALSE)&lt;Q$4,0,5-(LOG(Q$3)-LOG(VLOOKUP($E16,'Country Indicator Data'!$B$4:$N$300,9,FALSE)))/(LOG(Q$3)-LOG(Q$4))*5)),1))))</f>
        <v>3.5</v>
      </c>
      <c r="R16" s="163">
        <f t="shared" si="4"/>
        <v>4.25</v>
      </c>
      <c r="S16" s="163">
        <f>IF(LEN(E16)&gt;3,((IF(VLOOKUP($C16,'Regional Crises'!$B$1:$R$66,17,FALSE)="x","x",ROUND(IF(VLOOKUP($C16,'Regional Crises'!$B$1:$R$66,17,FALSE)&gt;S$3,0,IF(VLOOKUP($C16,'Regional Crises'!$B$1:$R$66,17,FALSE)&lt;S$4,5,(S$3-VLOOKUP($C16,'Regional Crises'!$B$1:$R$66,17,FALSE))/(S$3-S$4)*5)),1)))),(IF(VLOOKUP($E16,'Country Indicator Data'!$B$4:$N$300,13,FALSE)="x","x",ROUND(IF(VLOOKUP($E16,'Country Indicator Data'!$B$4:$N$300,13,FALSE)&gt;S$3,0,IF(VLOOKUP($E16,'Country Indicator Data'!$B$4:$N$300,13,FALSE)&lt;S$4,5,(S$3-VLOOKUP($E16,'Country Indicator Data'!$B$4:$N$300,13,FALSE))/(S$3-S$4)*5)),1))))</f>
        <v>3.8</v>
      </c>
      <c r="T16" s="163">
        <f>IF(LEN(E16)&gt;3,((IF(VLOOKUP($C16,'Regional Crises'!$B$1:$R$66,14,FALSE)="x","x",ROUND(IF(VLOOKUP($C16,'Regional Crises'!$B$1:$R$66,14,FALSE)&gt;T$3,0,IF(VLOOKUP($C16,'Regional Crises'!$B$1:$R$66,14,FALSE)&lt;T$4,5,(T$3-VLOOKUP($C16,'Regional Crises'!$B$1:$R$66,14,FALSE))/(T$3-T$4)*5)),1)))),(IF(VLOOKUP($E16,'Country Indicator Data'!$B$4:$N$300,10,FALSE)="x","x",ROUND(IF(VLOOKUP($E16,'Country Indicator Data'!$B$4:$N$300,10,FALSE)&gt;T$3,0,IF(VLOOKUP($E16,'Country Indicator Data'!$B$4:$N$300,10,FALSE)&lt;T$4,5,(T$3-VLOOKUP($E16,'Country Indicator Data'!$B$4:$N$300,10,FALSE))/(T$3-T$4)*5)),1))))</f>
        <v>4.2</v>
      </c>
      <c r="U16" s="163">
        <f>IF(LEN(E16)&gt;3,((IF(VLOOKUP($C16,'Regional Crises'!$B$1:$R$66,15,FALSE)="x","x",ROUND(IF(VLOOKUP($C16,'Regional Crises'!$B$1:$R$66,15,FALSE)&gt;U$3,0,IF(VLOOKUP($C16,'Regional Crises'!$B$1:$R$66,15,FALSE)&lt;U$4,5,(U$3-VLOOKUP($C16,'Regional Crises'!$B$1:$R$66,15,FALSE))/(U$3-U$4)*5)),1)))),(IF(VLOOKUP($E16,'Country Indicator Data'!$B$4:$N$300,11,FALSE)="x","x",ROUND(IF(VLOOKUP($E16,'Country Indicator Data'!$B$4:$N$300,11,FALSE)&gt;U$3,0,IF(VLOOKUP($E16,'Country Indicator Data'!$B$4:$N$300,11,FALSE)&lt;U$4,5,(U$3-VLOOKUP($E16,'Country Indicator Data'!$B$4:$N$300,11,FALSE))/(U$3-U$4)*5)),1))))</f>
        <v>3.4</v>
      </c>
      <c r="V16" s="163">
        <f>IF(LEN(E16)&gt;3,((IF(VLOOKUP($C16,'Regional Crises'!$B$1:$R$66,16,FALSE)="x","x",ROUND(IF(VLOOKUP($C16,'Regional Crises'!$B$1:$R$66,16,FALSE)&gt;V$3,0,IF(VLOOKUP($C16,'Regional Crises'!$B$1:$R$66,16,FALSE)&lt;V$4,5,(V$3-VLOOKUP($C16,'Regional Crises'!$B$1:$R$66,16,FALSE))/(V$3-V$4)*5)),1)))),(IF(VLOOKUP($E16,'Country Indicator Data'!$B$4:$N$300,12,FALSE)="x","x",ROUND(IF(VLOOKUP($E16,'Country Indicator Data'!$B$4:$N$300,12,FALSE)&gt;V$3,0,IF(VLOOKUP($E16,'Country Indicator Data'!$B$4:$N$300,12,FALSE)&lt;V$4,5,(V$3-VLOOKUP($E16,'Country Indicator Data'!$B$4:$N$300,12,FALSE))/(V$3-V$4)*5)),1))))</f>
        <v>4.5</v>
      </c>
      <c r="W16" s="163">
        <f t="shared" si="5"/>
        <v>4</v>
      </c>
      <c r="X16" s="163">
        <f t="shared" si="6"/>
        <v>3.9</v>
      </c>
      <c r="Y16" s="184">
        <f>IF('Core Indicators'!FC13="x","x",IF('Core Indicators'!FC13&gt;=5,5,IF('Core Indicators'!FC13&gt;=4,4,IF('Core Indicators'!FC13&gt;=3,3,IF('Core Indicators'!FC13&gt;=2,2,IF('Core Indicators'!FC13&gt;=1,1,0))))))</f>
        <v>5</v>
      </c>
      <c r="Z16" s="163">
        <f t="shared" si="7"/>
        <v>5</v>
      </c>
      <c r="AA16" s="184">
        <f>'Crisis Indicator Data'!Y13</f>
        <v>1</v>
      </c>
      <c r="AB16" s="184">
        <f>'Crisis Indicator Data'!Z13</f>
        <v>3</v>
      </c>
      <c r="AC16" s="184">
        <f>'Crisis Indicator Data'!AA13</f>
        <v>2</v>
      </c>
      <c r="AD16" s="184">
        <f>'Crisis Indicator Data'!AB13</f>
        <v>3</v>
      </c>
      <c r="AE16" s="184">
        <f t="shared" si="8"/>
        <v>4</v>
      </c>
      <c r="AF16" s="184">
        <f>'Crisis Indicator Data'!AC13</f>
        <v>0</v>
      </c>
      <c r="AG16" s="184">
        <f>'Crisis Indicator Data'!AD13</f>
        <v>2</v>
      </c>
      <c r="AH16" s="184">
        <f t="shared" si="9"/>
        <v>2</v>
      </c>
      <c r="AI16" s="184">
        <f>'Crisis Indicator Data'!AE13</f>
        <v>3</v>
      </c>
      <c r="AJ16" s="184">
        <f>'Crisis Indicator Data'!AF13</f>
        <v>1</v>
      </c>
      <c r="AK16" s="184">
        <f>'Crisis Indicator Data'!AG13</f>
        <v>3</v>
      </c>
      <c r="AL16" s="184">
        <f t="shared" si="10"/>
        <v>5</v>
      </c>
      <c r="AM16" s="163">
        <f t="shared" si="11"/>
        <v>4</v>
      </c>
      <c r="AN16" s="163">
        <f t="shared" si="12"/>
        <v>4.5</v>
      </c>
    </row>
    <row r="17" spans="1:40" ht="13.5" customHeight="1" x14ac:dyDescent="0.25">
      <c r="A17" s="169" t="str">
        <f>'Crisis Indicator Data'!A14</f>
        <v>Venezuela displacement in Chile</v>
      </c>
      <c r="B17" s="170" t="str">
        <f>'Crisis Indicator Data'!B14</f>
        <v>Displacement</v>
      </c>
      <c r="C17" s="170" t="str">
        <f>'Crisis Indicator Data'!C14</f>
        <v>CHL002</v>
      </c>
      <c r="D17" s="170" t="str">
        <f>'Crisis Indicator Data'!D14</f>
        <v>Chile</v>
      </c>
      <c r="E17" s="171" t="str">
        <f>'Crisis Indicator Data'!E14</f>
        <v>CHL</v>
      </c>
      <c r="F17" s="163">
        <f>IF(LEN(E17)&gt;3,(IF(VLOOKUP($C17,'Regional Crises'!$B$1:$R$66,7,FALSE)="x","x",ROUND(IF(VLOOKUP($C17,'Regional Crises'!$B$1:$R$66,7,FALSE)&gt;$F$3,5,IF(VLOOKUP($C17,'Regional Crises'!$B$1:$R$66,7,FALSE)&lt;F$4,0,($F$3-VLOOKUP($C17,'Regional Crises'!$B$1:$R$66,7,FALSE))/($F$3-$F$4)*5)),1))),IF(VLOOKUP($E17,'Country Indicator Data'!$B$4:$N$300,3,FALSE)="x","x",ROUND(IF(VLOOKUP($E17,'Country Indicator Data'!$B$4:$N$300,3,FALSE)&gt;$F$3,5,IF(VLOOKUP($E17,'Country Indicator Data'!$B$4:$N$300,3,FALSE)&lt;$F$4,0,($F$3-VLOOKUP($E17,'Country Indicator Data'!$B$4:$N$300,3,FALSE))/($F$3-$F$4)*5)),1)))</f>
        <v>0.7</v>
      </c>
      <c r="G17" s="163">
        <f>IF(LEN(E17)&gt;3,(IF(VLOOKUP($C17,'Regional Crises'!$B$1:$R$66,9,FALSE)="x","x",ROUND(IF(VLOOKUP($C17,'Regional Crises'!$B$1:$R$66,9,FALSE)&gt;G$3,5,IF(VLOOKUP($C17,'Regional Crises'!$B$1:$R$66,9,FALSE)&lt;G$4,0,(G$3-VLOOKUP($C17,'Regional Crises'!$B$1:$R$66,9,FALSE))/(G$3-G$4)*5)),1))),IF(VLOOKUP($E17,'Country Indicator Data'!$B$4:$N$300,5,FALSE)="x","x",ROUND(IF(VLOOKUP($E17,'Country Indicator Data'!$B$4:$N$300,5,FALSE)&gt;G$3,5,IF(VLOOKUP($E17,'Country Indicator Data'!$B$4:$N$300,5,FALSE)&lt;G$4,0,(G$3-VLOOKUP($E17,'Country Indicator Data'!$B$4:$N$300,5,FALSE))/(G$3-G$4)*5)),1)))</f>
        <v>0.4</v>
      </c>
      <c r="H17" s="163">
        <f t="shared" si="0"/>
        <v>0.55000000000000004</v>
      </c>
      <c r="I17" s="163">
        <f>IF(LEN(E17)&gt;3,(IF(VLOOKUP($C17,'Regional Crises'!$B$1:$R$66,6,FALSE)="x","x",ROUND(IF(VLOOKUP($C17,'Regional Crises'!$B$1:$R$66,6,FALSE)&gt;I$3,5,IF(VLOOKUP($C17,'Regional Crises'!$B$1:$R$66,6,FALSE)&lt;I$4,0,5-(I$3-VLOOKUP($C17,'Regional Crises'!$B$1:$R$66,6,FALSE))/(I$3-I$4)*5)),1))),IF(VLOOKUP($E17,'Country Indicator Data'!$B$4:$N$300,2,FALSE)="x","x",ROUND(IF(VLOOKUP($E17,'Country Indicator Data'!$B$4:$N$300,2,FALSE)&gt;I$3,5,IF(VLOOKUP($E17,'Country Indicator Data'!$B$4:$N$300,2,FALSE)&lt;I$4,0,5-(I$3-VLOOKUP($E17,'Country Indicator Data'!$B$4:$N$300,2,FALSE))/(I$3-I$4)*5)),1)))</f>
        <v>0.8</v>
      </c>
      <c r="J17" s="163">
        <f>IF(LEN(E17)&gt;3,(IF(VLOOKUP($C17,'Regional Crises'!$B$1:$R$66,8,FALSE)="x","x",ROUND(IF(VLOOKUP($C17,'Regional Crises'!$B$1:$R$66,8,FALSE)&gt;J$3,5,IF(VLOOKUP($C17,'Regional Crises'!$B$1:$R$66,8,FALSE)&lt;J$4,0,5-(J$3-VLOOKUP($C17,'Regional Crises'!$B$1:$R$66,8,FALSE))/(J$3-J$4)*5)),1))),IF(VLOOKUP($E17,'Country Indicator Data'!$B$4:$N$300,4,FALSE)="x","x",ROUND(IF(VLOOKUP($E17,'Country Indicator Data'!$B$4:$N$300,4,FALSE)&gt;J$3,5,IF(VLOOKUP($E17,'Country Indicator Data'!$B$4:$N$300,4,FALSE)&lt;J$4,0,5-(J$3-VLOOKUP($E17,'Country Indicator Data'!$B$4:$N$300,4,FALSE))/(J$3-J$4)*5)),1)))</f>
        <v>0.4</v>
      </c>
      <c r="K17" s="163">
        <f t="shared" si="1"/>
        <v>0.60000000000000009</v>
      </c>
      <c r="L17" s="163">
        <f>IF(LEN(E17)&gt;3,(IF(VLOOKUP($C17,'Regional Crises'!$B$1:$R$66,10,FALSE)="x","x",ROUND(IF(VLOOKUP($C17,'Regional Crises'!$B$1:$R$66,10,FALSE)&gt;L$3,5,IF(VLOOKUP($C17,'Regional Crises'!$B$1:$R$66,10,FALSE)&lt;L$4,0,5-(L$3-VLOOKUP($C17,'Regional Crises'!$B$1:$R$66,10,FALSE))/(L$3-L$4)*5)),1))),IF(VLOOKUP($E17,'Country Indicator Data'!$B$4:$N$300,6,FALSE)="x","x",ROUND(IF(VLOOKUP($E17,'Country Indicator Data'!$B$4:$N$300,6,FALSE)&gt;L$3,5,IF(VLOOKUP($E17,'Country Indicator Data'!$B$4:$N$300,6,FALSE)&lt;L$4,0,5-(L$3-VLOOKUP($E17,'Country Indicator Data'!$B$4:$N$300,6,FALSE))/(L$3-L$4)*5)),1)))</f>
        <v>1.9</v>
      </c>
      <c r="M17" s="163">
        <f>IF(LEN(E17)&gt;3,(IF(VLOOKUP($C17,'Regional Crises'!$B$1:$R$66,11,FALSE)="x","x",ROUND(IF(VLOOKUP($C17,'Regional Crises'!$B$1:$R$66,11,FALSE)&gt;M$3,5,IF(VLOOKUP($C17,'Regional Crises'!$B$1:$R$66,11,FALSE)&lt;M$4,0,5-(M$3-VLOOKUP($C17,'Regional Crises'!$B$1:$R$66,11,FALSE))/(M$3-M$4)*5)),1))),IF(VLOOKUP($E17,'Country Indicator Data'!$B$4:$N$300,7,FALSE)="x","x",ROUND(IF(VLOOKUP($E17,'Country Indicator Data'!$B$4:$N$300,7,FALSE)&gt;M$3,5,IF(VLOOKUP($E17,'Country Indicator Data'!$B$4:$N$300,7,FALSE)&lt;M$4,0,5-(M$3-VLOOKUP($E17,'Country Indicator Data'!$B$4:$N$300,7,FALSE))/(M$3-M$4)*5)),1)))</f>
        <v>2.4</v>
      </c>
      <c r="N17" s="163">
        <f t="shared" si="2"/>
        <v>2.15</v>
      </c>
      <c r="O17" s="163">
        <f t="shared" si="3"/>
        <v>1.0999999999999999</v>
      </c>
      <c r="P17" s="163">
        <f>IF(LEN(E17)&gt;3,VLOOKUP(C17,'Regional Crises'!$B$1:$R$69,12,FALSE),VLOOKUP(E17,'Country Indicator Data'!$B$4:$I$300,8,FALSE))</f>
        <v>3</v>
      </c>
      <c r="Q17" s="163">
        <f>IF(LEN(E17)&gt;3,((IF(VLOOKUP($C17,'Regional Crises'!$B$1:$R$66,13,FALSE)="x","x",ROUND(IF(VLOOKUP($C17,'Regional Crises'!$B$1:$R$66,13,FALSE)&gt;Q$3,5,IF(VLOOKUP($C17,'Regional Crises'!$B$1:$R$66,13,FALSE)&lt;Q$4,0,5-(LOG(Q$3)-LOG(VLOOKUP($C17,'Regional Crises'!$B$1:$R$66,13,FALSE)))/(LOG(Q$3)-LOG(Q$4))*5)),1)))),(IF(VLOOKUP($E17,'Country Indicator Data'!$B$4:$N$300,9,FALSE)="x","x",ROUND(IF(VLOOKUP($E17,'Country Indicator Data'!$B$4:$N$300,9,FALSE)&gt;Q$3,5,IF(VLOOKUP($E17,'Country Indicator Data'!$B$4:$N$300,9,FALSE)&lt;Q$4,0,5-(LOG(Q$3)-LOG(VLOOKUP($E17,'Country Indicator Data'!$B$4:$N$300,9,FALSE)))/(LOG(Q$3)-LOG(Q$4))*5)),1))))</f>
        <v>2.2000000000000002</v>
      </c>
      <c r="R17" s="163">
        <f t="shared" si="4"/>
        <v>2.6</v>
      </c>
      <c r="S17" s="163">
        <f>IF(LEN(E17)&gt;3,((IF(VLOOKUP($C17,'Regional Crises'!$B$1:$R$66,17,FALSE)="x","x",ROUND(IF(VLOOKUP($C17,'Regional Crises'!$B$1:$R$66,17,FALSE)&gt;S$3,0,IF(VLOOKUP($C17,'Regional Crises'!$B$1:$R$66,17,FALSE)&lt;S$4,5,(S$3-VLOOKUP($C17,'Regional Crises'!$B$1:$R$66,17,FALSE))/(S$3-S$4)*5)),1)))),(IF(VLOOKUP($E17,'Country Indicator Data'!$B$4:$N$300,13,FALSE)="x","x",ROUND(IF(VLOOKUP($E17,'Country Indicator Data'!$B$4:$N$300,13,FALSE)&gt;S$3,0,IF(VLOOKUP($E17,'Country Indicator Data'!$B$4:$N$300,13,FALSE)&lt;S$4,5,(S$3-VLOOKUP($E17,'Country Indicator Data'!$B$4:$N$300,13,FALSE))/(S$3-S$4)*5)),1))))</f>
        <v>1.7</v>
      </c>
      <c r="T17" s="163">
        <f>IF(LEN(E17)&gt;3,((IF(VLOOKUP($C17,'Regional Crises'!$B$1:$R$66,14,FALSE)="x","x",ROUND(IF(VLOOKUP($C17,'Regional Crises'!$B$1:$R$66,14,FALSE)&gt;T$3,0,IF(VLOOKUP($C17,'Regional Crises'!$B$1:$R$66,14,FALSE)&lt;T$4,5,(T$3-VLOOKUP($C17,'Regional Crises'!$B$1:$R$66,14,FALSE))/(T$3-T$4)*5)),1)))),(IF(VLOOKUP($E17,'Country Indicator Data'!$B$4:$N$300,10,FALSE)="x","x",ROUND(IF(VLOOKUP($E17,'Country Indicator Data'!$B$4:$N$300,10,FALSE)&gt;T$3,0,IF(VLOOKUP($E17,'Country Indicator Data'!$B$4:$N$300,10,FALSE)&lt;T$4,5,(T$3-VLOOKUP($E17,'Country Indicator Data'!$B$4:$N$300,10,FALSE))/(T$3-T$4)*5)),1))))</f>
        <v>1.4</v>
      </c>
      <c r="U17" s="163">
        <f>IF(LEN(E17)&gt;3,((IF(VLOOKUP($C17,'Regional Crises'!$B$1:$R$66,15,FALSE)="x","x",ROUND(IF(VLOOKUP($C17,'Regional Crises'!$B$1:$R$66,15,FALSE)&gt;U$3,0,IF(VLOOKUP($C17,'Regional Crises'!$B$1:$R$66,15,FALSE)&lt;U$4,5,(U$3-VLOOKUP($C17,'Regional Crises'!$B$1:$R$66,15,FALSE))/(U$3-U$4)*5)),1)))),(IF(VLOOKUP($E17,'Country Indicator Data'!$B$4:$N$300,11,FALSE)="x","x",ROUND(IF(VLOOKUP($E17,'Country Indicator Data'!$B$4:$N$300,11,FALSE)&gt;U$3,0,IF(VLOOKUP($E17,'Country Indicator Data'!$B$4:$N$300,11,FALSE)&lt;U$4,5,(U$3-VLOOKUP($E17,'Country Indicator Data'!$B$4:$N$300,11,FALSE))/(U$3-U$4)*5)),1))))</f>
        <v>0.3</v>
      </c>
      <c r="V17" s="163">
        <f>IF(LEN(E17)&gt;3,((IF(VLOOKUP($C17,'Regional Crises'!$B$1:$R$66,16,FALSE)="x","x",ROUND(IF(VLOOKUP($C17,'Regional Crises'!$B$1:$R$66,16,FALSE)&gt;V$3,0,IF(VLOOKUP($C17,'Regional Crises'!$B$1:$R$66,16,FALSE)&lt;V$4,5,(V$3-VLOOKUP($C17,'Regional Crises'!$B$1:$R$66,16,FALSE))/(V$3-V$4)*5)),1)))),(IF(VLOOKUP($E17,'Country Indicator Data'!$B$4:$N$300,12,FALSE)="x","x",ROUND(IF(VLOOKUP($E17,'Country Indicator Data'!$B$4:$N$300,12,FALSE)&gt;V$3,0,IF(VLOOKUP($E17,'Country Indicator Data'!$B$4:$N$300,12,FALSE)&lt;V$4,5,(V$3-VLOOKUP($E17,'Country Indicator Data'!$B$4:$N$300,12,FALSE))/(V$3-V$4)*5)),1))))</f>
        <v>0.5</v>
      </c>
      <c r="W17" s="163">
        <f t="shared" si="5"/>
        <v>1</v>
      </c>
      <c r="X17" s="163">
        <f t="shared" si="6"/>
        <v>1.6</v>
      </c>
      <c r="Y17" s="184">
        <f>IF('Core Indicators'!FC14="x","x",IF('Core Indicators'!FC14&gt;=5,5,IF('Core Indicators'!FC14&gt;=4,4,IF('Core Indicators'!FC14&gt;=3,3,IF('Core Indicators'!FC14&gt;=2,2,IF('Core Indicators'!FC14&gt;=1,1,0))))))</f>
        <v>3</v>
      </c>
      <c r="Z17" s="163">
        <f t="shared" si="7"/>
        <v>3</v>
      </c>
      <c r="AA17" s="184">
        <f>'Crisis Indicator Data'!Y14</f>
        <v>0</v>
      </c>
      <c r="AB17" s="184">
        <f>'Crisis Indicator Data'!Z14</f>
        <v>0</v>
      </c>
      <c r="AC17" s="184">
        <f>'Crisis Indicator Data'!AA14</f>
        <v>0</v>
      </c>
      <c r="AD17" s="184">
        <f>'Crisis Indicator Data'!AB14</f>
        <v>0</v>
      </c>
      <c r="AE17" s="184">
        <f t="shared" si="8"/>
        <v>0</v>
      </c>
      <c r="AF17" s="184">
        <f>'Crisis Indicator Data'!AC14</f>
        <v>0</v>
      </c>
      <c r="AG17" s="184">
        <f>'Crisis Indicator Data'!AD14</f>
        <v>2</v>
      </c>
      <c r="AH17" s="184">
        <f t="shared" si="9"/>
        <v>2</v>
      </c>
      <c r="AI17" s="184">
        <f>'Crisis Indicator Data'!AE14</f>
        <v>0</v>
      </c>
      <c r="AJ17" s="184">
        <f>'Crisis Indicator Data'!AF14</f>
        <v>2</v>
      </c>
      <c r="AK17" s="184">
        <f>'Crisis Indicator Data'!AG14</f>
        <v>2</v>
      </c>
      <c r="AL17" s="184">
        <f t="shared" si="10"/>
        <v>3</v>
      </c>
      <c r="AM17" s="163">
        <f t="shared" si="11"/>
        <v>2</v>
      </c>
      <c r="AN17" s="163">
        <f t="shared" si="12"/>
        <v>2.5</v>
      </c>
    </row>
    <row r="18" spans="1:40" ht="13.5" customHeight="1" x14ac:dyDescent="0.25">
      <c r="A18" s="169" t="str">
        <f>'Crisis Indicator Data'!A15</f>
        <v>Multiple crises in Cameroon</v>
      </c>
      <c r="B18" s="170" t="str">
        <f>'Crisis Indicator Data'!B15</f>
        <v>Conflict,Displacement</v>
      </c>
      <c r="C18" s="170" t="str">
        <f>'Crisis Indicator Data'!C15</f>
        <v>CMR001</v>
      </c>
      <c r="D18" s="170" t="str">
        <f>'Crisis Indicator Data'!D15</f>
        <v>Cameroon</v>
      </c>
      <c r="E18" s="171" t="str">
        <f>'Crisis Indicator Data'!E15</f>
        <v>CMR</v>
      </c>
      <c r="F18" s="163">
        <f>IF(LEN(E18)&gt;3,(IF(VLOOKUP($C18,'Regional Crises'!$B$1:$R$66,7,FALSE)="x","x",ROUND(IF(VLOOKUP($C18,'Regional Crises'!$B$1:$R$66,7,FALSE)&gt;$F$3,5,IF(VLOOKUP($C18,'Regional Crises'!$B$1:$R$66,7,FALSE)&lt;F$4,0,($F$3-VLOOKUP($C18,'Regional Crises'!$B$1:$R$66,7,FALSE))/($F$3-$F$4)*5)),1))),IF(VLOOKUP($E18,'Country Indicator Data'!$B$4:$N$300,3,FALSE)="x","x",ROUND(IF(VLOOKUP($E18,'Country Indicator Data'!$B$4:$N$300,3,FALSE)&gt;$F$3,5,IF(VLOOKUP($E18,'Country Indicator Data'!$B$4:$N$300,3,FALSE)&lt;$F$4,0,($F$3-VLOOKUP($E18,'Country Indicator Data'!$B$4:$N$300,3,FALSE))/($F$3-$F$4)*5)),1)))</f>
        <v>3.2</v>
      </c>
      <c r="G18" s="163">
        <f>IF(LEN(E18)&gt;3,(IF(VLOOKUP($C18,'Regional Crises'!$B$1:$R$66,9,FALSE)="x","x",ROUND(IF(VLOOKUP($C18,'Regional Crises'!$B$1:$R$66,9,FALSE)&gt;G$3,5,IF(VLOOKUP($C18,'Regional Crises'!$B$1:$R$66,9,FALSE)&lt;G$4,0,(G$3-VLOOKUP($C18,'Regional Crises'!$B$1:$R$66,9,FALSE))/(G$3-G$4)*5)),1))),IF(VLOOKUP($E18,'Country Indicator Data'!$B$4:$N$300,5,FALSE)="x","x",ROUND(IF(VLOOKUP($E18,'Country Indicator Data'!$B$4:$N$300,5,FALSE)&gt;G$3,5,IF(VLOOKUP($E18,'Country Indicator Data'!$B$4:$N$300,5,FALSE)&lt;G$4,0,(G$3-VLOOKUP($E18,'Country Indicator Data'!$B$4:$N$300,5,FALSE))/(G$3-G$4)*5)),1)))</f>
        <v>3.2</v>
      </c>
      <c r="H18" s="163">
        <f t="shared" si="0"/>
        <v>3.2</v>
      </c>
      <c r="I18" s="163">
        <f>IF(LEN(E18)&gt;3,(IF(VLOOKUP($C18,'Regional Crises'!$B$1:$R$66,6,FALSE)="x","x",ROUND(IF(VLOOKUP($C18,'Regional Crises'!$B$1:$R$66,6,FALSE)&gt;I$3,5,IF(VLOOKUP($C18,'Regional Crises'!$B$1:$R$66,6,FALSE)&lt;I$4,0,5-(I$3-VLOOKUP($C18,'Regional Crises'!$B$1:$R$66,6,FALSE))/(I$3-I$4)*5)),1))),IF(VLOOKUP($E18,'Country Indicator Data'!$B$4:$N$300,2,FALSE)="x","x",ROUND(IF(VLOOKUP($E18,'Country Indicator Data'!$B$4:$N$300,2,FALSE)&gt;I$3,5,IF(VLOOKUP($E18,'Country Indicator Data'!$B$4:$N$300,2,FALSE)&lt;I$4,0,5-(I$3-VLOOKUP($E18,'Country Indicator Data'!$B$4:$N$300,2,FALSE))/(I$3-I$4)*5)),1)))</f>
        <v>4.3</v>
      </c>
      <c r="J18" s="163">
        <f>IF(LEN(E18)&gt;3,(IF(VLOOKUP($C18,'Regional Crises'!$B$1:$R$66,8,FALSE)="x","x",ROUND(IF(VLOOKUP($C18,'Regional Crises'!$B$1:$R$66,8,FALSE)&gt;J$3,5,IF(VLOOKUP($C18,'Regional Crises'!$B$1:$R$66,8,FALSE)&lt;J$4,0,5-(J$3-VLOOKUP($C18,'Regional Crises'!$B$1:$R$66,8,FALSE))/(J$3-J$4)*5)),1))),IF(VLOOKUP($E18,'Country Indicator Data'!$B$4:$N$300,4,FALSE)="x","x",ROUND(IF(VLOOKUP($E18,'Country Indicator Data'!$B$4:$N$300,4,FALSE)&gt;J$3,5,IF(VLOOKUP($E18,'Country Indicator Data'!$B$4:$N$300,4,FALSE)&lt;J$4,0,5-(J$3-VLOOKUP($E18,'Country Indicator Data'!$B$4:$N$300,4,FALSE))/(J$3-J$4)*5)),1)))</f>
        <v>0</v>
      </c>
      <c r="K18" s="163">
        <f t="shared" si="1"/>
        <v>2.15</v>
      </c>
      <c r="L18" s="163">
        <f>IF(LEN(E18)&gt;3,(IF(VLOOKUP($C18,'Regional Crises'!$B$1:$R$66,10,FALSE)="x","x",ROUND(IF(VLOOKUP($C18,'Regional Crises'!$B$1:$R$66,10,FALSE)&gt;L$3,5,IF(VLOOKUP($C18,'Regional Crises'!$B$1:$R$66,10,FALSE)&lt;L$4,0,5-(L$3-VLOOKUP($C18,'Regional Crises'!$B$1:$R$66,10,FALSE))/(L$3-L$4)*5)),1))),IF(VLOOKUP($E18,'Country Indicator Data'!$B$4:$N$300,6,FALSE)="x","x",ROUND(IF(VLOOKUP($E18,'Country Indicator Data'!$B$4:$N$300,6,FALSE)&gt;L$3,5,IF(VLOOKUP($E18,'Country Indicator Data'!$B$4:$N$300,6,FALSE)&lt;L$4,0,5-(L$3-VLOOKUP($E18,'Country Indicator Data'!$B$4:$N$300,6,FALSE))/(L$3-L$4)*5)),1)))</f>
        <v>3.8</v>
      </c>
      <c r="M18" s="163">
        <f>IF(LEN(E18)&gt;3,(IF(VLOOKUP($C18,'Regional Crises'!$B$1:$R$66,11,FALSE)="x","x",ROUND(IF(VLOOKUP($C18,'Regional Crises'!$B$1:$R$66,11,FALSE)&gt;M$3,5,IF(VLOOKUP($C18,'Regional Crises'!$B$1:$R$66,11,FALSE)&lt;M$4,0,5-(M$3-VLOOKUP($C18,'Regional Crises'!$B$1:$R$66,11,FALSE))/(M$3-M$4)*5)),1))),IF(VLOOKUP($E18,'Country Indicator Data'!$B$4:$N$300,7,FALSE)="x","x",ROUND(IF(VLOOKUP($E18,'Country Indicator Data'!$B$4:$N$300,7,FALSE)&gt;M$3,5,IF(VLOOKUP($E18,'Country Indicator Data'!$B$4:$N$300,7,FALSE)&lt;M$4,0,5-(M$3-VLOOKUP($E18,'Country Indicator Data'!$B$4:$N$300,7,FALSE))/(M$3-M$4)*5)),1)))</f>
        <v>2.7</v>
      </c>
      <c r="N18" s="163">
        <f t="shared" si="2"/>
        <v>3.25</v>
      </c>
      <c r="O18" s="163">
        <f t="shared" si="3"/>
        <v>2.8666666666666667</v>
      </c>
      <c r="P18" s="163">
        <f>IF(LEN(E18)&gt;3,VLOOKUP(C18,'Regional Crises'!$B$1:$R$69,12,FALSE),VLOOKUP(E18,'Country Indicator Data'!$B$4:$I$300,8,FALSE))</f>
        <v>5</v>
      </c>
      <c r="Q18" s="163">
        <f>IF(LEN(E18)&gt;3,((IF(VLOOKUP($C18,'Regional Crises'!$B$1:$R$66,13,FALSE)="x","x",ROUND(IF(VLOOKUP($C18,'Regional Crises'!$B$1:$R$66,13,FALSE)&gt;Q$3,5,IF(VLOOKUP($C18,'Regional Crises'!$B$1:$R$66,13,FALSE)&lt;Q$4,0,5-(LOG(Q$3)-LOG(VLOOKUP($C18,'Regional Crises'!$B$1:$R$66,13,FALSE)))/(LOG(Q$3)-LOG(Q$4))*5)),1)))),(IF(VLOOKUP($E18,'Country Indicator Data'!$B$4:$N$300,9,FALSE)="x","x",ROUND(IF(VLOOKUP($E18,'Country Indicator Data'!$B$4:$N$300,9,FALSE)&gt;Q$3,5,IF(VLOOKUP($E18,'Country Indicator Data'!$B$4:$N$300,9,FALSE)&lt;Q$4,0,5-(LOG(Q$3)-LOG(VLOOKUP($E18,'Country Indicator Data'!$B$4:$N$300,9,FALSE)))/(LOG(Q$3)-LOG(Q$4))*5)),1))))</f>
        <v>3.7</v>
      </c>
      <c r="R18" s="163">
        <f t="shared" si="4"/>
        <v>4.3499999999999996</v>
      </c>
      <c r="S18" s="163">
        <f>IF(LEN(E18)&gt;3,((IF(VLOOKUP($C18,'Regional Crises'!$B$1:$R$66,17,FALSE)="x","x",ROUND(IF(VLOOKUP($C18,'Regional Crises'!$B$1:$R$66,17,FALSE)&gt;S$3,0,IF(VLOOKUP($C18,'Regional Crises'!$B$1:$R$66,17,FALSE)&lt;S$4,5,(S$3-VLOOKUP($C18,'Regional Crises'!$B$1:$R$66,17,FALSE))/(S$3-S$4)*5)),1)))),(IF(VLOOKUP($E18,'Country Indicator Data'!$B$4:$N$300,13,FALSE)="x","x",ROUND(IF(VLOOKUP($E18,'Country Indicator Data'!$B$4:$N$300,13,FALSE)&gt;S$3,0,IF(VLOOKUP($E18,'Country Indicator Data'!$B$4:$N$300,13,FALSE)&lt;S$4,5,(S$3-VLOOKUP($E18,'Country Indicator Data'!$B$4:$N$300,13,FALSE))/(S$3-S$4)*5)),1))))</f>
        <v>3.8</v>
      </c>
      <c r="T18" s="163">
        <f>IF(LEN(E18)&gt;3,((IF(VLOOKUP($C18,'Regional Crises'!$B$1:$R$66,14,FALSE)="x","x",ROUND(IF(VLOOKUP($C18,'Regional Crises'!$B$1:$R$66,14,FALSE)&gt;T$3,0,IF(VLOOKUP($C18,'Regional Crises'!$B$1:$R$66,14,FALSE)&lt;T$4,5,(T$3-VLOOKUP($C18,'Regional Crises'!$B$1:$R$66,14,FALSE))/(T$3-T$4)*5)),1)))),(IF(VLOOKUP($E18,'Country Indicator Data'!$B$4:$N$300,10,FALSE)="x","x",ROUND(IF(VLOOKUP($E18,'Country Indicator Data'!$B$4:$N$300,10,FALSE)&gt;T$3,0,IF(VLOOKUP($E18,'Country Indicator Data'!$B$4:$N$300,10,FALSE)&lt;T$4,5,(T$3-VLOOKUP($E18,'Country Indicator Data'!$B$4:$N$300,10,FALSE))/(T$3-T$4)*5)),1))))</f>
        <v>3.6</v>
      </c>
      <c r="U18" s="163">
        <f>IF(LEN(E18)&gt;3,((IF(VLOOKUP($C18,'Regional Crises'!$B$1:$R$66,15,FALSE)="x","x",ROUND(IF(VLOOKUP($C18,'Regional Crises'!$B$1:$R$66,15,FALSE)&gt;U$3,0,IF(VLOOKUP($C18,'Regional Crises'!$B$1:$R$66,15,FALSE)&lt;U$4,5,(U$3-VLOOKUP($C18,'Regional Crises'!$B$1:$R$66,15,FALSE))/(U$3-U$4)*5)),1)))),(IF(VLOOKUP($E18,'Country Indicator Data'!$B$4:$N$300,11,FALSE)="x","x",ROUND(IF(VLOOKUP($E18,'Country Indicator Data'!$B$4:$N$300,11,FALSE)&gt;U$3,0,IF(VLOOKUP($E18,'Country Indicator Data'!$B$4:$N$300,11,FALSE)&lt;U$4,5,(U$3-VLOOKUP($E18,'Country Indicator Data'!$B$4:$N$300,11,FALSE))/(U$3-U$4)*5)),1))))</f>
        <v>3.4</v>
      </c>
      <c r="V18" s="163">
        <f>IF(LEN(E18)&gt;3,((IF(VLOOKUP($C18,'Regional Crises'!$B$1:$R$66,16,FALSE)="x","x",ROUND(IF(VLOOKUP($C18,'Regional Crises'!$B$1:$R$66,16,FALSE)&gt;V$3,0,IF(VLOOKUP($C18,'Regional Crises'!$B$1:$R$66,16,FALSE)&lt;V$4,5,(V$3-VLOOKUP($C18,'Regional Crises'!$B$1:$R$66,16,FALSE))/(V$3-V$4)*5)),1)))),(IF(VLOOKUP($E18,'Country Indicator Data'!$B$4:$N$300,12,FALSE)="x","x",ROUND(IF(VLOOKUP($E18,'Country Indicator Data'!$B$4:$N$300,12,FALSE)&gt;V$3,0,IF(VLOOKUP($E18,'Country Indicator Data'!$B$4:$N$300,12,FALSE)&lt;V$4,5,(V$3-VLOOKUP($E18,'Country Indicator Data'!$B$4:$N$300,12,FALSE))/(V$3-V$4)*5)),1))))</f>
        <v>4.0999999999999996</v>
      </c>
      <c r="W18" s="163">
        <f t="shared" si="5"/>
        <v>3.7</v>
      </c>
      <c r="X18" s="163">
        <f t="shared" si="6"/>
        <v>3.6</v>
      </c>
      <c r="Y18" s="184">
        <f>IF('Core Indicators'!FC15="x","x",IF('Core Indicators'!FC15&gt;=5,5,IF('Core Indicators'!FC15&gt;=4,4,IF('Core Indicators'!FC15&gt;=3,3,IF('Core Indicators'!FC15&gt;=2,2,IF('Core Indicators'!FC15&gt;=1,1,0))))))</f>
        <v>4</v>
      </c>
      <c r="Z18" s="163">
        <f t="shared" si="7"/>
        <v>4</v>
      </c>
      <c r="AA18" s="184">
        <f>'Crisis Indicator Data'!Y15</f>
        <v>1</v>
      </c>
      <c r="AB18" s="184">
        <f>'Crisis Indicator Data'!Z15</f>
        <v>3</v>
      </c>
      <c r="AC18" s="184">
        <f>'Crisis Indicator Data'!AA15</f>
        <v>3</v>
      </c>
      <c r="AD18" s="184">
        <f>'Crisis Indicator Data'!AB15</f>
        <v>0</v>
      </c>
      <c r="AE18" s="184">
        <f t="shared" si="8"/>
        <v>3</v>
      </c>
      <c r="AF18" s="184">
        <f>'Crisis Indicator Data'!AC15</f>
        <v>2</v>
      </c>
      <c r="AG18" s="184">
        <f>'Crisis Indicator Data'!AD15</f>
        <v>3</v>
      </c>
      <c r="AH18" s="184">
        <f t="shared" si="9"/>
        <v>5</v>
      </c>
      <c r="AI18" s="184">
        <f>'Crisis Indicator Data'!AE15</f>
        <v>3</v>
      </c>
      <c r="AJ18" s="184">
        <f>'Crisis Indicator Data'!AF15</f>
        <v>1</v>
      </c>
      <c r="AK18" s="184">
        <f>'Crisis Indicator Data'!AG15</f>
        <v>3</v>
      </c>
      <c r="AL18" s="184">
        <f t="shared" si="10"/>
        <v>5</v>
      </c>
      <c r="AM18" s="163">
        <f t="shared" si="11"/>
        <v>4</v>
      </c>
      <c r="AN18" s="163">
        <f t="shared" si="12"/>
        <v>4</v>
      </c>
    </row>
    <row r="19" spans="1:40" ht="13.5" customHeight="1" x14ac:dyDescent="0.25">
      <c r="A19" s="169" t="str">
        <f>'Crisis Indicator Data'!A16</f>
        <v>Lake Chad basin crisis in Cameroon</v>
      </c>
      <c r="B19" s="170" t="str">
        <f>'Crisis Indicator Data'!B16</f>
        <v>Conflict</v>
      </c>
      <c r="C19" s="170" t="str">
        <f>'Crisis Indicator Data'!C16</f>
        <v>CMR002</v>
      </c>
      <c r="D19" s="170" t="str">
        <f>'Crisis Indicator Data'!D16</f>
        <v>Cameroon</v>
      </c>
      <c r="E19" s="171" t="str">
        <f>'Crisis Indicator Data'!E16</f>
        <v>CMR</v>
      </c>
      <c r="F19" s="163">
        <f>IF(LEN(E19)&gt;3,(IF(VLOOKUP($C19,'Regional Crises'!$B$1:$R$66,7,FALSE)="x","x",ROUND(IF(VLOOKUP($C19,'Regional Crises'!$B$1:$R$66,7,FALSE)&gt;$F$3,5,IF(VLOOKUP($C19,'Regional Crises'!$B$1:$R$66,7,FALSE)&lt;F$4,0,($F$3-VLOOKUP($C19,'Regional Crises'!$B$1:$R$66,7,FALSE))/($F$3-$F$4)*5)),1))),IF(VLOOKUP($E19,'Country Indicator Data'!$B$4:$N$300,3,FALSE)="x","x",ROUND(IF(VLOOKUP($E19,'Country Indicator Data'!$B$4:$N$300,3,FALSE)&gt;$F$3,5,IF(VLOOKUP($E19,'Country Indicator Data'!$B$4:$N$300,3,FALSE)&lt;$F$4,0,($F$3-VLOOKUP($E19,'Country Indicator Data'!$B$4:$N$300,3,FALSE))/($F$3-$F$4)*5)),1)))</f>
        <v>3.2</v>
      </c>
      <c r="G19" s="163">
        <f>IF(LEN(E19)&gt;3,(IF(VLOOKUP($C19,'Regional Crises'!$B$1:$R$66,9,FALSE)="x","x",ROUND(IF(VLOOKUP($C19,'Regional Crises'!$B$1:$R$66,9,FALSE)&gt;G$3,5,IF(VLOOKUP($C19,'Regional Crises'!$B$1:$R$66,9,FALSE)&lt;G$4,0,(G$3-VLOOKUP($C19,'Regional Crises'!$B$1:$R$66,9,FALSE))/(G$3-G$4)*5)),1))),IF(VLOOKUP($E19,'Country Indicator Data'!$B$4:$N$300,5,FALSE)="x","x",ROUND(IF(VLOOKUP($E19,'Country Indicator Data'!$B$4:$N$300,5,FALSE)&gt;G$3,5,IF(VLOOKUP($E19,'Country Indicator Data'!$B$4:$N$300,5,FALSE)&lt;G$4,0,(G$3-VLOOKUP($E19,'Country Indicator Data'!$B$4:$N$300,5,FALSE))/(G$3-G$4)*5)),1)))</f>
        <v>3.2</v>
      </c>
      <c r="H19" s="163">
        <f t="shared" si="0"/>
        <v>3.2</v>
      </c>
      <c r="I19" s="163">
        <f>IF(LEN(E19)&gt;3,(IF(VLOOKUP($C19,'Regional Crises'!$B$1:$R$66,6,FALSE)="x","x",ROUND(IF(VLOOKUP($C19,'Regional Crises'!$B$1:$R$66,6,FALSE)&gt;I$3,5,IF(VLOOKUP($C19,'Regional Crises'!$B$1:$R$66,6,FALSE)&lt;I$4,0,5-(I$3-VLOOKUP($C19,'Regional Crises'!$B$1:$R$66,6,FALSE))/(I$3-I$4)*5)),1))),IF(VLOOKUP($E19,'Country Indicator Data'!$B$4:$N$300,2,FALSE)="x","x",ROUND(IF(VLOOKUP($E19,'Country Indicator Data'!$B$4:$N$300,2,FALSE)&gt;I$3,5,IF(VLOOKUP($E19,'Country Indicator Data'!$B$4:$N$300,2,FALSE)&lt;I$4,0,5-(I$3-VLOOKUP($E19,'Country Indicator Data'!$B$4:$N$300,2,FALSE))/(I$3-I$4)*5)),1)))</f>
        <v>4.3</v>
      </c>
      <c r="J19" s="163">
        <f>IF(LEN(E19)&gt;3,(IF(VLOOKUP($C19,'Regional Crises'!$B$1:$R$66,8,FALSE)="x","x",ROUND(IF(VLOOKUP($C19,'Regional Crises'!$B$1:$R$66,8,FALSE)&gt;J$3,5,IF(VLOOKUP($C19,'Regional Crises'!$B$1:$R$66,8,FALSE)&lt;J$4,0,5-(J$3-VLOOKUP($C19,'Regional Crises'!$B$1:$R$66,8,FALSE))/(J$3-J$4)*5)),1))),IF(VLOOKUP($E19,'Country Indicator Data'!$B$4:$N$300,4,FALSE)="x","x",ROUND(IF(VLOOKUP($E19,'Country Indicator Data'!$B$4:$N$300,4,FALSE)&gt;J$3,5,IF(VLOOKUP($E19,'Country Indicator Data'!$B$4:$N$300,4,FALSE)&lt;J$4,0,5-(J$3-VLOOKUP($E19,'Country Indicator Data'!$B$4:$N$300,4,FALSE))/(J$3-J$4)*5)),1)))</f>
        <v>0</v>
      </c>
      <c r="K19" s="163">
        <f t="shared" si="1"/>
        <v>2.15</v>
      </c>
      <c r="L19" s="163">
        <f>IF(LEN(E19)&gt;3,(IF(VLOOKUP($C19,'Regional Crises'!$B$1:$R$66,10,FALSE)="x","x",ROUND(IF(VLOOKUP($C19,'Regional Crises'!$B$1:$R$66,10,FALSE)&gt;L$3,5,IF(VLOOKUP($C19,'Regional Crises'!$B$1:$R$66,10,FALSE)&lt;L$4,0,5-(L$3-VLOOKUP($C19,'Regional Crises'!$B$1:$R$66,10,FALSE))/(L$3-L$4)*5)),1))),IF(VLOOKUP($E19,'Country Indicator Data'!$B$4:$N$300,6,FALSE)="x","x",ROUND(IF(VLOOKUP($E19,'Country Indicator Data'!$B$4:$N$300,6,FALSE)&gt;L$3,5,IF(VLOOKUP($E19,'Country Indicator Data'!$B$4:$N$300,6,FALSE)&lt;L$4,0,5-(L$3-VLOOKUP($E19,'Country Indicator Data'!$B$4:$N$300,6,FALSE))/(L$3-L$4)*5)),1)))</f>
        <v>3.8</v>
      </c>
      <c r="M19" s="163">
        <f>IF(LEN(E19)&gt;3,(IF(VLOOKUP($C19,'Regional Crises'!$B$1:$R$66,11,FALSE)="x","x",ROUND(IF(VLOOKUP($C19,'Regional Crises'!$B$1:$R$66,11,FALSE)&gt;M$3,5,IF(VLOOKUP($C19,'Regional Crises'!$B$1:$R$66,11,FALSE)&lt;M$4,0,5-(M$3-VLOOKUP($C19,'Regional Crises'!$B$1:$R$66,11,FALSE))/(M$3-M$4)*5)),1))),IF(VLOOKUP($E19,'Country Indicator Data'!$B$4:$N$300,7,FALSE)="x","x",ROUND(IF(VLOOKUP($E19,'Country Indicator Data'!$B$4:$N$300,7,FALSE)&gt;M$3,5,IF(VLOOKUP($E19,'Country Indicator Data'!$B$4:$N$300,7,FALSE)&lt;M$4,0,5-(M$3-VLOOKUP($E19,'Country Indicator Data'!$B$4:$N$300,7,FALSE))/(M$3-M$4)*5)),1)))</f>
        <v>2.7</v>
      </c>
      <c r="N19" s="163">
        <f t="shared" si="2"/>
        <v>3.25</v>
      </c>
      <c r="O19" s="163">
        <f t="shared" si="3"/>
        <v>2.8666666666666667</v>
      </c>
      <c r="P19" s="163">
        <f>IF(LEN(E19)&gt;3,VLOOKUP(C19,'Regional Crises'!$B$1:$R$69,12,FALSE),VLOOKUP(E19,'Country Indicator Data'!$B$4:$I$300,8,FALSE))</f>
        <v>5</v>
      </c>
      <c r="Q19" s="163">
        <f>IF(LEN(E19)&gt;3,((IF(VLOOKUP($C19,'Regional Crises'!$B$1:$R$66,13,FALSE)="x","x",ROUND(IF(VLOOKUP($C19,'Regional Crises'!$B$1:$R$66,13,FALSE)&gt;Q$3,5,IF(VLOOKUP($C19,'Regional Crises'!$B$1:$R$66,13,FALSE)&lt;Q$4,0,5-(LOG(Q$3)-LOG(VLOOKUP($C19,'Regional Crises'!$B$1:$R$66,13,FALSE)))/(LOG(Q$3)-LOG(Q$4))*5)),1)))),(IF(VLOOKUP($E19,'Country Indicator Data'!$B$4:$N$300,9,FALSE)="x","x",ROUND(IF(VLOOKUP($E19,'Country Indicator Data'!$B$4:$N$300,9,FALSE)&gt;Q$3,5,IF(VLOOKUP($E19,'Country Indicator Data'!$B$4:$N$300,9,FALSE)&lt;Q$4,0,5-(LOG(Q$3)-LOG(VLOOKUP($E19,'Country Indicator Data'!$B$4:$N$300,9,FALSE)))/(LOG(Q$3)-LOG(Q$4))*5)),1))))</f>
        <v>3.7</v>
      </c>
      <c r="R19" s="163">
        <f t="shared" si="4"/>
        <v>4.3499999999999996</v>
      </c>
      <c r="S19" s="163">
        <f>IF(LEN(E19)&gt;3,((IF(VLOOKUP($C19,'Regional Crises'!$B$1:$R$66,17,FALSE)="x","x",ROUND(IF(VLOOKUP($C19,'Regional Crises'!$B$1:$R$66,17,FALSE)&gt;S$3,0,IF(VLOOKUP($C19,'Regional Crises'!$B$1:$R$66,17,FALSE)&lt;S$4,5,(S$3-VLOOKUP($C19,'Regional Crises'!$B$1:$R$66,17,FALSE))/(S$3-S$4)*5)),1)))),(IF(VLOOKUP($E19,'Country Indicator Data'!$B$4:$N$300,13,FALSE)="x","x",ROUND(IF(VLOOKUP($E19,'Country Indicator Data'!$B$4:$N$300,13,FALSE)&gt;S$3,0,IF(VLOOKUP($E19,'Country Indicator Data'!$B$4:$N$300,13,FALSE)&lt;S$4,5,(S$3-VLOOKUP($E19,'Country Indicator Data'!$B$4:$N$300,13,FALSE))/(S$3-S$4)*5)),1))))</f>
        <v>3.8</v>
      </c>
      <c r="T19" s="163">
        <f>IF(LEN(E19)&gt;3,((IF(VLOOKUP($C19,'Regional Crises'!$B$1:$R$66,14,FALSE)="x","x",ROUND(IF(VLOOKUP($C19,'Regional Crises'!$B$1:$R$66,14,FALSE)&gt;T$3,0,IF(VLOOKUP($C19,'Regional Crises'!$B$1:$R$66,14,FALSE)&lt;T$4,5,(T$3-VLOOKUP($C19,'Regional Crises'!$B$1:$R$66,14,FALSE))/(T$3-T$4)*5)),1)))),(IF(VLOOKUP($E19,'Country Indicator Data'!$B$4:$N$300,10,FALSE)="x","x",ROUND(IF(VLOOKUP($E19,'Country Indicator Data'!$B$4:$N$300,10,FALSE)&gt;T$3,0,IF(VLOOKUP($E19,'Country Indicator Data'!$B$4:$N$300,10,FALSE)&lt;T$4,5,(T$3-VLOOKUP($E19,'Country Indicator Data'!$B$4:$N$300,10,FALSE))/(T$3-T$4)*5)),1))))</f>
        <v>3.6</v>
      </c>
      <c r="U19" s="163">
        <f>IF(LEN(E19)&gt;3,((IF(VLOOKUP($C19,'Regional Crises'!$B$1:$R$66,15,FALSE)="x","x",ROUND(IF(VLOOKUP($C19,'Regional Crises'!$B$1:$R$66,15,FALSE)&gt;U$3,0,IF(VLOOKUP($C19,'Regional Crises'!$B$1:$R$66,15,FALSE)&lt;U$4,5,(U$3-VLOOKUP($C19,'Regional Crises'!$B$1:$R$66,15,FALSE))/(U$3-U$4)*5)),1)))),(IF(VLOOKUP($E19,'Country Indicator Data'!$B$4:$N$300,11,FALSE)="x","x",ROUND(IF(VLOOKUP($E19,'Country Indicator Data'!$B$4:$N$300,11,FALSE)&gt;U$3,0,IF(VLOOKUP($E19,'Country Indicator Data'!$B$4:$N$300,11,FALSE)&lt;U$4,5,(U$3-VLOOKUP($E19,'Country Indicator Data'!$B$4:$N$300,11,FALSE))/(U$3-U$4)*5)),1))))</f>
        <v>3.4</v>
      </c>
      <c r="V19" s="163">
        <f>IF(LEN(E19)&gt;3,((IF(VLOOKUP($C19,'Regional Crises'!$B$1:$R$66,16,FALSE)="x","x",ROUND(IF(VLOOKUP($C19,'Regional Crises'!$B$1:$R$66,16,FALSE)&gt;V$3,0,IF(VLOOKUP($C19,'Regional Crises'!$B$1:$R$66,16,FALSE)&lt;V$4,5,(V$3-VLOOKUP($C19,'Regional Crises'!$B$1:$R$66,16,FALSE))/(V$3-V$4)*5)),1)))),(IF(VLOOKUP($E19,'Country Indicator Data'!$B$4:$N$300,12,FALSE)="x","x",ROUND(IF(VLOOKUP($E19,'Country Indicator Data'!$B$4:$N$300,12,FALSE)&gt;V$3,0,IF(VLOOKUP($E19,'Country Indicator Data'!$B$4:$N$300,12,FALSE)&lt;V$4,5,(V$3-VLOOKUP($E19,'Country Indicator Data'!$B$4:$N$300,12,FALSE))/(V$3-V$4)*5)),1))))</f>
        <v>4.0999999999999996</v>
      </c>
      <c r="W19" s="163">
        <f t="shared" si="5"/>
        <v>3.7</v>
      </c>
      <c r="X19" s="163">
        <f t="shared" si="6"/>
        <v>3.6</v>
      </c>
      <c r="Y19" s="184">
        <f>IF('Core Indicators'!FC16="x","x",IF('Core Indicators'!FC16&gt;=5,5,IF('Core Indicators'!FC16&gt;=4,4,IF('Core Indicators'!FC16&gt;=3,3,IF('Core Indicators'!FC16&gt;=2,2,IF('Core Indicators'!FC16&gt;=1,1,0))))))</f>
        <v>3</v>
      </c>
      <c r="Z19" s="163">
        <f t="shared" si="7"/>
        <v>3</v>
      </c>
      <c r="AA19" s="184">
        <f>'Crisis Indicator Data'!Y16</f>
        <v>1</v>
      </c>
      <c r="AB19" s="184">
        <f>'Crisis Indicator Data'!Z16</f>
        <v>3</v>
      </c>
      <c r="AC19" s="184">
        <f>'Crisis Indicator Data'!AA16</f>
        <v>2</v>
      </c>
      <c r="AD19" s="184">
        <f>'Crisis Indicator Data'!AB16</f>
        <v>0</v>
      </c>
      <c r="AE19" s="184">
        <f t="shared" si="8"/>
        <v>3</v>
      </c>
      <c r="AF19" s="184">
        <f>'Crisis Indicator Data'!AC16</f>
        <v>0</v>
      </c>
      <c r="AG19" s="184">
        <f>'Crisis Indicator Data'!AD16</f>
        <v>3</v>
      </c>
      <c r="AH19" s="184">
        <f t="shared" si="9"/>
        <v>3</v>
      </c>
      <c r="AI19" s="184">
        <f>'Crisis Indicator Data'!AE16</f>
        <v>3</v>
      </c>
      <c r="AJ19" s="184">
        <f>'Crisis Indicator Data'!AF16</f>
        <v>1</v>
      </c>
      <c r="AK19" s="184">
        <f>'Crisis Indicator Data'!AG16</f>
        <v>2</v>
      </c>
      <c r="AL19" s="184">
        <f t="shared" si="10"/>
        <v>4</v>
      </c>
      <c r="AM19" s="163">
        <f t="shared" si="11"/>
        <v>3</v>
      </c>
      <c r="AN19" s="163">
        <f t="shared" si="12"/>
        <v>3</v>
      </c>
    </row>
    <row r="20" spans="1:40" ht="13.5" customHeight="1" x14ac:dyDescent="0.25">
      <c r="A20" s="169" t="str">
        <f>'Crisis Indicator Data'!A17</f>
        <v>Anglophone Crisis in Cameroon</v>
      </c>
      <c r="B20" s="170" t="str">
        <f>'Crisis Indicator Data'!B17</f>
        <v>Conflict</v>
      </c>
      <c r="C20" s="170" t="str">
        <f>'Crisis Indicator Data'!C17</f>
        <v>CMR003</v>
      </c>
      <c r="D20" s="170" t="str">
        <f>'Crisis Indicator Data'!D17</f>
        <v>Cameroon</v>
      </c>
      <c r="E20" s="171" t="str">
        <f>'Crisis Indicator Data'!E17</f>
        <v>CMR</v>
      </c>
      <c r="F20" s="163">
        <f>IF(LEN(E20)&gt;3,(IF(VLOOKUP($C20,'Regional Crises'!$B$1:$R$66,7,FALSE)="x","x",ROUND(IF(VLOOKUP($C20,'Regional Crises'!$B$1:$R$66,7,FALSE)&gt;$F$3,5,IF(VLOOKUP($C20,'Regional Crises'!$B$1:$R$66,7,FALSE)&lt;F$4,0,($F$3-VLOOKUP($C20,'Regional Crises'!$B$1:$R$66,7,FALSE))/($F$3-$F$4)*5)),1))),IF(VLOOKUP($E20,'Country Indicator Data'!$B$4:$N$300,3,FALSE)="x","x",ROUND(IF(VLOOKUP($E20,'Country Indicator Data'!$B$4:$N$300,3,FALSE)&gt;$F$3,5,IF(VLOOKUP($E20,'Country Indicator Data'!$B$4:$N$300,3,FALSE)&lt;$F$4,0,($F$3-VLOOKUP($E20,'Country Indicator Data'!$B$4:$N$300,3,FALSE))/($F$3-$F$4)*5)),1)))</f>
        <v>3.2</v>
      </c>
      <c r="G20" s="163">
        <f>IF(LEN(E20)&gt;3,(IF(VLOOKUP($C20,'Regional Crises'!$B$1:$R$66,9,FALSE)="x","x",ROUND(IF(VLOOKUP($C20,'Regional Crises'!$B$1:$R$66,9,FALSE)&gt;G$3,5,IF(VLOOKUP($C20,'Regional Crises'!$B$1:$R$66,9,FALSE)&lt;G$4,0,(G$3-VLOOKUP($C20,'Regional Crises'!$B$1:$R$66,9,FALSE))/(G$3-G$4)*5)),1))),IF(VLOOKUP($E20,'Country Indicator Data'!$B$4:$N$300,5,FALSE)="x","x",ROUND(IF(VLOOKUP($E20,'Country Indicator Data'!$B$4:$N$300,5,FALSE)&gt;G$3,5,IF(VLOOKUP($E20,'Country Indicator Data'!$B$4:$N$300,5,FALSE)&lt;G$4,0,(G$3-VLOOKUP($E20,'Country Indicator Data'!$B$4:$N$300,5,FALSE))/(G$3-G$4)*5)),1)))</f>
        <v>3.2</v>
      </c>
      <c r="H20" s="163">
        <f t="shared" si="0"/>
        <v>3.2</v>
      </c>
      <c r="I20" s="163">
        <f>IF(LEN(E20)&gt;3,(IF(VLOOKUP($C20,'Regional Crises'!$B$1:$R$66,6,FALSE)="x","x",ROUND(IF(VLOOKUP($C20,'Regional Crises'!$B$1:$R$66,6,FALSE)&gt;I$3,5,IF(VLOOKUP($C20,'Regional Crises'!$B$1:$R$66,6,FALSE)&lt;I$4,0,5-(I$3-VLOOKUP($C20,'Regional Crises'!$B$1:$R$66,6,FALSE))/(I$3-I$4)*5)),1))),IF(VLOOKUP($E20,'Country Indicator Data'!$B$4:$N$300,2,FALSE)="x","x",ROUND(IF(VLOOKUP($E20,'Country Indicator Data'!$B$4:$N$300,2,FALSE)&gt;I$3,5,IF(VLOOKUP($E20,'Country Indicator Data'!$B$4:$N$300,2,FALSE)&lt;I$4,0,5-(I$3-VLOOKUP($E20,'Country Indicator Data'!$B$4:$N$300,2,FALSE))/(I$3-I$4)*5)),1)))</f>
        <v>4.3</v>
      </c>
      <c r="J20" s="163">
        <f>IF(LEN(E20)&gt;3,(IF(VLOOKUP($C20,'Regional Crises'!$B$1:$R$66,8,FALSE)="x","x",ROUND(IF(VLOOKUP($C20,'Regional Crises'!$B$1:$R$66,8,FALSE)&gt;J$3,5,IF(VLOOKUP($C20,'Regional Crises'!$B$1:$R$66,8,FALSE)&lt;J$4,0,5-(J$3-VLOOKUP($C20,'Regional Crises'!$B$1:$R$66,8,FALSE))/(J$3-J$4)*5)),1))),IF(VLOOKUP($E20,'Country Indicator Data'!$B$4:$N$300,4,FALSE)="x","x",ROUND(IF(VLOOKUP($E20,'Country Indicator Data'!$B$4:$N$300,4,FALSE)&gt;J$3,5,IF(VLOOKUP($E20,'Country Indicator Data'!$B$4:$N$300,4,FALSE)&lt;J$4,0,5-(J$3-VLOOKUP($E20,'Country Indicator Data'!$B$4:$N$300,4,FALSE))/(J$3-J$4)*5)),1)))</f>
        <v>0</v>
      </c>
      <c r="K20" s="163">
        <f t="shared" si="1"/>
        <v>2.15</v>
      </c>
      <c r="L20" s="163">
        <f>IF(LEN(E20)&gt;3,(IF(VLOOKUP($C20,'Regional Crises'!$B$1:$R$66,10,FALSE)="x","x",ROUND(IF(VLOOKUP($C20,'Regional Crises'!$B$1:$R$66,10,FALSE)&gt;L$3,5,IF(VLOOKUP($C20,'Regional Crises'!$B$1:$R$66,10,FALSE)&lt;L$4,0,5-(L$3-VLOOKUP($C20,'Regional Crises'!$B$1:$R$66,10,FALSE))/(L$3-L$4)*5)),1))),IF(VLOOKUP($E20,'Country Indicator Data'!$B$4:$N$300,6,FALSE)="x","x",ROUND(IF(VLOOKUP($E20,'Country Indicator Data'!$B$4:$N$300,6,FALSE)&gt;L$3,5,IF(VLOOKUP($E20,'Country Indicator Data'!$B$4:$N$300,6,FALSE)&lt;L$4,0,5-(L$3-VLOOKUP($E20,'Country Indicator Data'!$B$4:$N$300,6,FALSE))/(L$3-L$4)*5)),1)))</f>
        <v>3.8</v>
      </c>
      <c r="M20" s="163">
        <f>IF(LEN(E20)&gt;3,(IF(VLOOKUP($C20,'Regional Crises'!$B$1:$R$66,11,FALSE)="x","x",ROUND(IF(VLOOKUP($C20,'Regional Crises'!$B$1:$R$66,11,FALSE)&gt;M$3,5,IF(VLOOKUP($C20,'Regional Crises'!$B$1:$R$66,11,FALSE)&lt;M$4,0,5-(M$3-VLOOKUP($C20,'Regional Crises'!$B$1:$R$66,11,FALSE))/(M$3-M$4)*5)),1))),IF(VLOOKUP($E20,'Country Indicator Data'!$B$4:$N$300,7,FALSE)="x","x",ROUND(IF(VLOOKUP($E20,'Country Indicator Data'!$B$4:$N$300,7,FALSE)&gt;M$3,5,IF(VLOOKUP($E20,'Country Indicator Data'!$B$4:$N$300,7,FALSE)&lt;M$4,0,5-(M$3-VLOOKUP($E20,'Country Indicator Data'!$B$4:$N$300,7,FALSE))/(M$3-M$4)*5)),1)))</f>
        <v>2.7</v>
      </c>
      <c r="N20" s="163">
        <f t="shared" si="2"/>
        <v>3.25</v>
      </c>
      <c r="O20" s="163">
        <f t="shared" si="3"/>
        <v>2.8666666666666667</v>
      </c>
      <c r="P20" s="163">
        <f>IF(LEN(E20)&gt;3,VLOOKUP(C20,'Regional Crises'!$B$1:$R$69,12,FALSE),VLOOKUP(E20,'Country Indicator Data'!$B$4:$I$300,8,FALSE))</f>
        <v>5</v>
      </c>
      <c r="Q20" s="163">
        <f>IF(LEN(E20)&gt;3,((IF(VLOOKUP($C20,'Regional Crises'!$B$1:$R$66,13,FALSE)="x","x",ROUND(IF(VLOOKUP($C20,'Regional Crises'!$B$1:$R$66,13,FALSE)&gt;Q$3,5,IF(VLOOKUP($C20,'Regional Crises'!$B$1:$R$66,13,FALSE)&lt;Q$4,0,5-(LOG(Q$3)-LOG(VLOOKUP($C20,'Regional Crises'!$B$1:$R$66,13,FALSE)))/(LOG(Q$3)-LOG(Q$4))*5)),1)))),(IF(VLOOKUP($E20,'Country Indicator Data'!$B$4:$N$300,9,FALSE)="x","x",ROUND(IF(VLOOKUP($E20,'Country Indicator Data'!$B$4:$N$300,9,FALSE)&gt;Q$3,5,IF(VLOOKUP($E20,'Country Indicator Data'!$B$4:$N$300,9,FALSE)&lt;Q$4,0,5-(LOG(Q$3)-LOG(VLOOKUP($E20,'Country Indicator Data'!$B$4:$N$300,9,FALSE)))/(LOG(Q$3)-LOG(Q$4))*5)),1))))</f>
        <v>3.7</v>
      </c>
      <c r="R20" s="163">
        <f t="shared" si="4"/>
        <v>4.3499999999999996</v>
      </c>
      <c r="S20" s="163">
        <f>IF(LEN(E20)&gt;3,((IF(VLOOKUP($C20,'Regional Crises'!$B$1:$R$66,17,FALSE)="x","x",ROUND(IF(VLOOKUP($C20,'Regional Crises'!$B$1:$R$66,17,FALSE)&gt;S$3,0,IF(VLOOKUP($C20,'Regional Crises'!$B$1:$R$66,17,FALSE)&lt;S$4,5,(S$3-VLOOKUP($C20,'Regional Crises'!$B$1:$R$66,17,FALSE))/(S$3-S$4)*5)),1)))),(IF(VLOOKUP($E20,'Country Indicator Data'!$B$4:$N$300,13,FALSE)="x","x",ROUND(IF(VLOOKUP($E20,'Country Indicator Data'!$B$4:$N$300,13,FALSE)&gt;S$3,0,IF(VLOOKUP($E20,'Country Indicator Data'!$B$4:$N$300,13,FALSE)&lt;S$4,5,(S$3-VLOOKUP($E20,'Country Indicator Data'!$B$4:$N$300,13,FALSE))/(S$3-S$4)*5)),1))))</f>
        <v>3.8</v>
      </c>
      <c r="T20" s="163">
        <f>IF(LEN(E20)&gt;3,((IF(VLOOKUP($C20,'Regional Crises'!$B$1:$R$66,14,FALSE)="x","x",ROUND(IF(VLOOKUP($C20,'Regional Crises'!$B$1:$R$66,14,FALSE)&gt;T$3,0,IF(VLOOKUP($C20,'Regional Crises'!$B$1:$R$66,14,FALSE)&lt;T$4,5,(T$3-VLOOKUP($C20,'Regional Crises'!$B$1:$R$66,14,FALSE))/(T$3-T$4)*5)),1)))),(IF(VLOOKUP($E20,'Country Indicator Data'!$B$4:$N$300,10,FALSE)="x","x",ROUND(IF(VLOOKUP($E20,'Country Indicator Data'!$B$4:$N$300,10,FALSE)&gt;T$3,0,IF(VLOOKUP($E20,'Country Indicator Data'!$B$4:$N$300,10,FALSE)&lt;T$4,5,(T$3-VLOOKUP($E20,'Country Indicator Data'!$B$4:$N$300,10,FALSE))/(T$3-T$4)*5)),1))))</f>
        <v>3.6</v>
      </c>
      <c r="U20" s="163">
        <f>IF(LEN(E20)&gt;3,((IF(VLOOKUP($C20,'Regional Crises'!$B$1:$R$66,15,FALSE)="x","x",ROUND(IF(VLOOKUP($C20,'Regional Crises'!$B$1:$R$66,15,FALSE)&gt;U$3,0,IF(VLOOKUP($C20,'Regional Crises'!$B$1:$R$66,15,FALSE)&lt;U$4,5,(U$3-VLOOKUP($C20,'Regional Crises'!$B$1:$R$66,15,FALSE))/(U$3-U$4)*5)),1)))),(IF(VLOOKUP($E20,'Country Indicator Data'!$B$4:$N$300,11,FALSE)="x","x",ROUND(IF(VLOOKUP($E20,'Country Indicator Data'!$B$4:$N$300,11,FALSE)&gt;U$3,0,IF(VLOOKUP($E20,'Country Indicator Data'!$B$4:$N$300,11,FALSE)&lt;U$4,5,(U$3-VLOOKUP($E20,'Country Indicator Data'!$B$4:$N$300,11,FALSE))/(U$3-U$4)*5)),1))))</f>
        <v>3.4</v>
      </c>
      <c r="V20" s="163">
        <f>IF(LEN(E20)&gt;3,((IF(VLOOKUP($C20,'Regional Crises'!$B$1:$R$66,16,FALSE)="x","x",ROUND(IF(VLOOKUP($C20,'Regional Crises'!$B$1:$R$66,16,FALSE)&gt;V$3,0,IF(VLOOKUP($C20,'Regional Crises'!$B$1:$R$66,16,FALSE)&lt;V$4,5,(V$3-VLOOKUP($C20,'Regional Crises'!$B$1:$R$66,16,FALSE))/(V$3-V$4)*5)),1)))),(IF(VLOOKUP($E20,'Country Indicator Data'!$B$4:$N$300,12,FALSE)="x","x",ROUND(IF(VLOOKUP($E20,'Country Indicator Data'!$B$4:$N$300,12,FALSE)&gt;V$3,0,IF(VLOOKUP($E20,'Country Indicator Data'!$B$4:$N$300,12,FALSE)&lt;V$4,5,(V$3-VLOOKUP($E20,'Country Indicator Data'!$B$4:$N$300,12,FALSE))/(V$3-V$4)*5)),1))))</f>
        <v>4.0999999999999996</v>
      </c>
      <c r="W20" s="163">
        <f t="shared" si="5"/>
        <v>3.7</v>
      </c>
      <c r="X20" s="163">
        <f t="shared" si="6"/>
        <v>3.6</v>
      </c>
      <c r="Y20" s="184">
        <f>IF('Core Indicators'!FC17="x","x",IF('Core Indicators'!FC17&gt;=5,5,IF('Core Indicators'!FC17&gt;=4,4,IF('Core Indicators'!FC17&gt;=3,3,IF('Core Indicators'!FC17&gt;=2,2,IF('Core Indicators'!FC17&gt;=1,1,0))))))</f>
        <v>4</v>
      </c>
      <c r="Z20" s="163">
        <f t="shared" si="7"/>
        <v>4</v>
      </c>
      <c r="AA20" s="184">
        <f>'Crisis Indicator Data'!Y17</f>
        <v>1</v>
      </c>
      <c r="AB20" s="184">
        <f>'Crisis Indicator Data'!Z17</f>
        <v>3</v>
      </c>
      <c r="AC20" s="184">
        <f>'Crisis Indicator Data'!AA17</f>
        <v>3</v>
      </c>
      <c r="AD20" s="184">
        <f>'Crisis Indicator Data'!AB17</f>
        <v>0</v>
      </c>
      <c r="AE20" s="184">
        <f t="shared" si="8"/>
        <v>3</v>
      </c>
      <c r="AF20" s="184">
        <f>'Crisis Indicator Data'!AC17</f>
        <v>2</v>
      </c>
      <c r="AG20" s="184">
        <f>'Crisis Indicator Data'!AD17</f>
        <v>3</v>
      </c>
      <c r="AH20" s="184">
        <f t="shared" si="9"/>
        <v>5</v>
      </c>
      <c r="AI20" s="184">
        <f>'Crisis Indicator Data'!AE17</f>
        <v>3</v>
      </c>
      <c r="AJ20" s="184">
        <f>'Crisis Indicator Data'!AF17</f>
        <v>1</v>
      </c>
      <c r="AK20" s="184">
        <f>'Crisis Indicator Data'!AG17</f>
        <v>3</v>
      </c>
      <c r="AL20" s="184">
        <f t="shared" si="10"/>
        <v>5</v>
      </c>
      <c r="AM20" s="163">
        <f t="shared" si="11"/>
        <v>4</v>
      </c>
      <c r="AN20" s="163">
        <f t="shared" si="12"/>
        <v>4</v>
      </c>
    </row>
    <row r="21" spans="1:40" ht="13.5" customHeight="1" x14ac:dyDescent="0.25">
      <c r="A21" s="169" t="str">
        <f>'Crisis Indicator Data'!A18</f>
        <v>CAR refugees in Cameroon</v>
      </c>
      <c r="B21" s="170" t="str">
        <f>'Crisis Indicator Data'!B18</f>
        <v>Conflict,Displacement</v>
      </c>
      <c r="C21" s="170" t="str">
        <f>'Crisis Indicator Data'!C18</f>
        <v>CMR004</v>
      </c>
      <c r="D21" s="170" t="str">
        <f>'Crisis Indicator Data'!D18</f>
        <v>Cameroon</v>
      </c>
      <c r="E21" s="171" t="str">
        <f>'Crisis Indicator Data'!E18</f>
        <v>CMR</v>
      </c>
      <c r="F21" s="163">
        <f>IF(LEN(E21)&gt;3,(IF(VLOOKUP($C21,'Regional Crises'!$B$1:$R$66,7,FALSE)="x","x",ROUND(IF(VLOOKUP($C21,'Regional Crises'!$B$1:$R$66,7,FALSE)&gt;$F$3,5,IF(VLOOKUP($C21,'Regional Crises'!$B$1:$R$66,7,FALSE)&lt;F$4,0,($F$3-VLOOKUP($C21,'Regional Crises'!$B$1:$R$66,7,FALSE))/($F$3-$F$4)*5)),1))),IF(VLOOKUP($E21,'Country Indicator Data'!$B$4:$N$300,3,FALSE)="x","x",ROUND(IF(VLOOKUP($E21,'Country Indicator Data'!$B$4:$N$300,3,FALSE)&gt;$F$3,5,IF(VLOOKUP($E21,'Country Indicator Data'!$B$4:$N$300,3,FALSE)&lt;$F$4,0,($F$3-VLOOKUP($E21,'Country Indicator Data'!$B$4:$N$300,3,FALSE))/($F$3-$F$4)*5)),1)))</f>
        <v>3.2</v>
      </c>
      <c r="G21" s="163">
        <f>IF(LEN(E21)&gt;3,(IF(VLOOKUP($C21,'Regional Crises'!$B$1:$R$66,9,FALSE)="x","x",ROUND(IF(VLOOKUP($C21,'Regional Crises'!$B$1:$R$66,9,FALSE)&gt;G$3,5,IF(VLOOKUP($C21,'Regional Crises'!$B$1:$R$66,9,FALSE)&lt;G$4,0,(G$3-VLOOKUP($C21,'Regional Crises'!$B$1:$R$66,9,FALSE))/(G$3-G$4)*5)),1))),IF(VLOOKUP($E21,'Country Indicator Data'!$B$4:$N$300,5,FALSE)="x","x",ROUND(IF(VLOOKUP($E21,'Country Indicator Data'!$B$4:$N$300,5,FALSE)&gt;G$3,5,IF(VLOOKUP($E21,'Country Indicator Data'!$B$4:$N$300,5,FALSE)&lt;G$4,0,(G$3-VLOOKUP($E21,'Country Indicator Data'!$B$4:$N$300,5,FALSE))/(G$3-G$4)*5)),1)))</f>
        <v>3.2</v>
      </c>
      <c r="H21" s="163">
        <f t="shared" si="0"/>
        <v>3.2</v>
      </c>
      <c r="I21" s="163">
        <f>IF(LEN(E21)&gt;3,(IF(VLOOKUP($C21,'Regional Crises'!$B$1:$R$66,6,FALSE)="x","x",ROUND(IF(VLOOKUP($C21,'Regional Crises'!$B$1:$R$66,6,FALSE)&gt;I$3,5,IF(VLOOKUP($C21,'Regional Crises'!$B$1:$R$66,6,FALSE)&lt;I$4,0,5-(I$3-VLOOKUP($C21,'Regional Crises'!$B$1:$R$66,6,FALSE))/(I$3-I$4)*5)),1))),IF(VLOOKUP($E21,'Country Indicator Data'!$B$4:$N$300,2,FALSE)="x","x",ROUND(IF(VLOOKUP($E21,'Country Indicator Data'!$B$4:$N$300,2,FALSE)&gt;I$3,5,IF(VLOOKUP($E21,'Country Indicator Data'!$B$4:$N$300,2,FALSE)&lt;I$4,0,5-(I$3-VLOOKUP($E21,'Country Indicator Data'!$B$4:$N$300,2,FALSE))/(I$3-I$4)*5)),1)))</f>
        <v>4.3</v>
      </c>
      <c r="J21" s="163">
        <f>IF(LEN(E21)&gt;3,(IF(VLOOKUP($C21,'Regional Crises'!$B$1:$R$66,8,FALSE)="x","x",ROUND(IF(VLOOKUP($C21,'Regional Crises'!$B$1:$R$66,8,FALSE)&gt;J$3,5,IF(VLOOKUP($C21,'Regional Crises'!$B$1:$R$66,8,FALSE)&lt;J$4,0,5-(J$3-VLOOKUP($C21,'Regional Crises'!$B$1:$R$66,8,FALSE))/(J$3-J$4)*5)),1))),IF(VLOOKUP($E21,'Country Indicator Data'!$B$4:$N$300,4,FALSE)="x","x",ROUND(IF(VLOOKUP($E21,'Country Indicator Data'!$B$4:$N$300,4,FALSE)&gt;J$3,5,IF(VLOOKUP($E21,'Country Indicator Data'!$B$4:$N$300,4,FALSE)&lt;J$4,0,5-(J$3-VLOOKUP($E21,'Country Indicator Data'!$B$4:$N$300,4,FALSE))/(J$3-J$4)*5)),1)))</f>
        <v>0</v>
      </c>
      <c r="K21" s="163">
        <f t="shared" si="1"/>
        <v>2.15</v>
      </c>
      <c r="L21" s="163">
        <f>IF(LEN(E21)&gt;3,(IF(VLOOKUP($C21,'Regional Crises'!$B$1:$R$66,10,FALSE)="x","x",ROUND(IF(VLOOKUP($C21,'Regional Crises'!$B$1:$R$66,10,FALSE)&gt;L$3,5,IF(VLOOKUP($C21,'Regional Crises'!$B$1:$R$66,10,FALSE)&lt;L$4,0,5-(L$3-VLOOKUP($C21,'Regional Crises'!$B$1:$R$66,10,FALSE))/(L$3-L$4)*5)),1))),IF(VLOOKUP($E21,'Country Indicator Data'!$B$4:$N$300,6,FALSE)="x","x",ROUND(IF(VLOOKUP($E21,'Country Indicator Data'!$B$4:$N$300,6,FALSE)&gt;L$3,5,IF(VLOOKUP($E21,'Country Indicator Data'!$B$4:$N$300,6,FALSE)&lt;L$4,0,5-(L$3-VLOOKUP($E21,'Country Indicator Data'!$B$4:$N$300,6,FALSE))/(L$3-L$4)*5)),1)))</f>
        <v>3.8</v>
      </c>
      <c r="M21" s="163">
        <f>IF(LEN(E21)&gt;3,(IF(VLOOKUP($C21,'Regional Crises'!$B$1:$R$66,11,FALSE)="x","x",ROUND(IF(VLOOKUP($C21,'Regional Crises'!$B$1:$R$66,11,FALSE)&gt;M$3,5,IF(VLOOKUP($C21,'Regional Crises'!$B$1:$R$66,11,FALSE)&lt;M$4,0,5-(M$3-VLOOKUP($C21,'Regional Crises'!$B$1:$R$66,11,FALSE))/(M$3-M$4)*5)),1))),IF(VLOOKUP($E21,'Country Indicator Data'!$B$4:$N$300,7,FALSE)="x","x",ROUND(IF(VLOOKUP($E21,'Country Indicator Data'!$B$4:$N$300,7,FALSE)&gt;M$3,5,IF(VLOOKUP($E21,'Country Indicator Data'!$B$4:$N$300,7,FALSE)&lt;M$4,0,5-(M$3-VLOOKUP($E21,'Country Indicator Data'!$B$4:$N$300,7,FALSE))/(M$3-M$4)*5)),1)))</f>
        <v>2.7</v>
      </c>
      <c r="N21" s="163">
        <f t="shared" si="2"/>
        <v>3.25</v>
      </c>
      <c r="O21" s="163">
        <f t="shared" si="3"/>
        <v>2.8666666666666667</v>
      </c>
      <c r="P21" s="163">
        <f>IF(LEN(E21)&gt;3,VLOOKUP(C21,'Regional Crises'!$B$1:$R$69,12,FALSE),VLOOKUP(E21,'Country Indicator Data'!$B$4:$I$300,8,FALSE))</f>
        <v>5</v>
      </c>
      <c r="Q21" s="163">
        <f>IF(LEN(E21)&gt;3,((IF(VLOOKUP($C21,'Regional Crises'!$B$1:$R$66,13,FALSE)="x","x",ROUND(IF(VLOOKUP($C21,'Regional Crises'!$B$1:$R$66,13,FALSE)&gt;Q$3,5,IF(VLOOKUP($C21,'Regional Crises'!$B$1:$R$66,13,FALSE)&lt;Q$4,0,5-(LOG(Q$3)-LOG(VLOOKUP($C21,'Regional Crises'!$B$1:$R$66,13,FALSE)))/(LOG(Q$3)-LOG(Q$4))*5)),1)))),(IF(VLOOKUP($E21,'Country Indicator Data'!$B$4:$N$300,9,FALSE)="x","x",ROUND(IF(VLOOKUP($E21,'Country Indicator Data'!$B$4:$N$300,9,FALSE)&gt;Q$3,5,IF(VLOOKUP($E21,'Country Indicator Data'!$B$4:$N$300,9,FALSE)&lt;Q$4,0,5-(LOG(Q$3)-LOG(VLOOKUP($E21,'Country Indicator Data'!$B$4:$N$300,9,FALSE)))/(LOG(Q$3)-LOG(Q$4))*5)),1))))</f>
        <v>3.7</v>
      </c>
      <c r="R21" s="163">
        <f t="shared" si="4"/>
        <v>4.3499999999999996</v>
      </c>
      <c r="S21" s="163">
        <f>IF(LEN(E21)&gt;3,((IF(VLOOKUP($C21,'Regional Crises'!$B$1:$R$66,17,FALSE)="x","x",ROUND(IF(VLOOKUP($C21,'Regional Crises'!$B$1:$R$66,17,FALSE)&gt;S$3,0,IF(VLOOKUP($C21,'Regional Crises'!$B$1:$R$66,17,FALSE)&lt;S$4,5,(S$3-VLOOKUP($C21,'Regional Crises'!$B$1:$R$66,17,FALSE))/(S$3-S$4)*5)),1)))),(IF(VLOOKUP($E21,'Country Indicator Data'!$B$4:$N$300,13,FALSE)="x","x",ROUND(IF(VLOOKUP($E21,'Country Indicator Data'!$B$4:$N$300,13,FALSE)&gt;S$3,0,IF(VLOOKUP($E21,'Country Indicator Data'!$B$4:$N$300,13,FALSE)&lt;S$4,5,(S$3-VLOOKUP($E21,'Country Indicator Data'!$B$4:$N$300,13,FALSE))/(S$3-S$4)*5)),1))))</f>
        <v>3.8</v>
      </c>
      <c r="T21" s="163">
        <f>IF(LEN(E21)&gt;3,((IF(VLOOKUP($C21,'Regional Crises'!$B$1:$R$66,14,FALSE)="x","x",ROUND(IF(VLOOKUP($C21,'Regional Crises'!$B$1:$R$66,14,FALSE)&gt;T$3,0,IF(VLOOKUP($C21,'Regional Crises'!$B$1:$R$66,14,FALSE)&lt;T$4,5,(T$3-VLOOKUP($C21,'Regional Crises'!$B$1:$R$66,14,FALSE))/(T$3-T$4)*5)),1)))),(IF(VLOOKUP($E21,'Country Indicator Data'!$B$4:$N$300,10,FALSE)="x","x",ROUND(IF(VLOOKUP($E21,'Country Indicator Data'!$B$4:$N$300,10,FALSE)&gt;T$3,0,IF(VLOOKUP($E21,'Country Indicator Data'!$B$4:$N$300,10,FALSE)&lt;T$4,5,(T$3-VLOOKUP($E21,'Country Indicator Data'!$B$4:$N$300,10,FALSE))/(T$3-T$4)*5)),1))))</f>
        <v>3.6</v>
      </c>
      <c r="U21" s="163">
        <f>IF(LEN(E21)&gt;3,((IF(VLOOKUP($C21,'Regional Crises'!$B$1:$R$66,15,FALSE)="x","x",ROUND(IF(VLOOKUP($C21,'Regional Crises'!$B$1:$R$66,15,FALSE)&gt;U$3,0,IF(VLOOKUP($C21,'Regional Crises'!$B$1:$R$66,15,FALSE)&lt;U$4,5,(U$3-VLOOKUP($C21,'Regional Crises'!$B$1:$R$66,15,FALSE))/(U$3-U$4)*5)),1)))),(IF(VLOOKUP($E21,'Country Indicator Data'!$B$4:$N$300,11,FALSE)="x","x",ROUND(IF(VLOOKUP($E21,'Country Indicator Data'!$B$4:$N$300,11,FALSE)&gt;U$3,0,IF(VLOOKUP($E21,'Country Indicator Data'!$B$4:$N$300,11,FALSE)&lt;U$4,5,(U$3-VLOOKUP($E21,'Country Indicator Data'!$B$4:$N$300,11,FALSE))/(U$3-U$4)*5)),1))))</f>
        <v>3.4</v>
      </c>
      <c r="V21" s="163">
        <f>IF(LEN(E21)&gt;3,((IF(VLOOKUP($C21,'Regional Crises'!$B$1:$R$66,16,FALSE)="x","x",ROUND(IF(VLOOKUP($C21,'Regional Crises'!$B$1:$R$66,16,FALSE)&gt;V$3,0,IF(VLOOKUP($C21,'Regional Crises'!$B$1:$R$66,16,FALSE)&lt;V$4,5,(V$3-VLOOKUP($C21,'Regional Crises'!$B$1:$R$66,16,FALSE))/(V$3-V$4)*5)),1)))),(IF(VLOOKUP($E21,'Country Indicator Data'!$B$4:$N$300,12,FALSE)="x","x",ROUND(IF(VLOOKUP($E21,'Country Indicator Data'!$B$4:$N$300,12,FALSE)&gt;V$3,0,IF(VLOOKUP($E21,'Country Indicator Data'!$B$4:$N$300,12,FALSE)&lt;V$4,5,(V$3-VLOOKUP($E21,'Country Indicator Data'!$B$4:$N$300,12,FALSE))/(V$3-V$4)*5)),1))))</f>
        <v>4.0999999999999996</v>
      </c>
      <c r="W21" s="163">
        <f t="shared" si="5"/>
        <v>3.7</v>
      </c>
      <c r="X21" s="163">
        <f t="shared" si="6"/>
        <v>3.6</v>
      </c>
      <c r="Y21" s="184">
        <f>IF('Core Indicators'!FC18="x","x",IF('Core Indicators'!FC18&gt;=5,5,IF('Core Indicators'!FC18&gt;=4,4,IF('Core Indicators'!FC18&gt;=3,3,IF('Core Indicators'!FC18&gt;=2,2,IF('Core Indicators'!FC18&gt;=1,1,0))))))</f>
        <v>1</v>
      </c>
      <c r="Z21" s="163">
        <f t="shared" si="7"/>
        <v>1</v>
      </c>
      <c r="AA21" s="184">
        <f>'Crisis Indicator Data'!Y18</f>
        <v>1</v>
      </c>
      <c r="AB21" s="184">
        <f>'Crisis Indicator Data'!Z18</f>
        <v>2</v>
      </c>
      <c r="AC21" s="184">
        <f>'Crisis Indicator Data'!AA18</f>
        <v>1</v>
      </c>
      <c r="AD21" s="184">
        <f>'Crisis Indicator Data'!AB18</f>
        <v>0</v>
      </c>
      <c r="AE21" s="184">
        <f t="shared" si="8"/>
        <v>2</v>
      </c>
      <c r="AF21" s="184">
        <f>'Crisis Indicator Data'!AC18</f>
        <v>0</v>
      </c>
      <c r="AG21" s="184">
        <f>'Crisis Indicator Data'!AD18</f>
        <v>1</v>
      </c>
      <c r="AH21" s="184">
        <f t="shared" si="9"/>
        <v>1</v>
      </c>
      <c r="AI21" s="184">
        <f>'Crisis Indicator Data'!AE18</f>
        <v>0</v>
      </c>
      <c r="AJ21" s="184">
        <f>'Crisis Indicator Data'!AF18</f>
        <v>1</v>
      </c>
      <c r="AK21" s="184">
        <f>'Crisis Indicator Data'!AG18</f>
        <v>1</v>
      </c>
      <c r="AL21" s="184">
        <f t="shared" si="10"/>
        <v>2</v>
      </c>
      <c r="AM21" s="163">
        <f t="shared" si="11"/>
        <v>2</v>
      </c>
      <c r="AN21" s="163">
        <f t="shared" si="12"/>
        <v>1.5</v>
      </c>
    </row>
    <row r="22" spans="1:40" ht="13.5" customHeight="1" x14ac:dyDescent="0.25">
      <c r="A22" s="169" t="str">
        <f>'Crisis Indicator Data'!A19</f>
        <v>Complex crisis in DRC</v>
      </c>
      <c r="B22" s="170" t="str">
        <f>'Crisis Indicator Data'!B19</f>
        <v>Conflict,Displacement,Socio-political</v>
      </c>
      <c r="C22" s="170" t="str">
        <f>'Crisis Indicator Data'!C19</f>
        <v>COD001</v>
      </c>
      <c r="D22" s="170" t="str">
        <f>'Crisis Indicator Data'!D19</f>
        <v>DRC</v>
      </c>
      <c r="E22" s="171" t="str">
        <f>'Crisis Indicator Data'!E19</f>
        <v>COD</v>
      </c>
      <c r="F22" s="163">
        <f>IF(LEN(E22)&gt;3,(IF(VLOOKUP($C22,'Regional Crises'!$B$1:$R$66,7,FALSE)="x","x",ROUND(IF(VLOOKUP($C22,'Regional Crises'!$B$1:$R$66,7,FALSE)&gt;$F$3,5,IF(VLOOKUP($C22,'Regional Crises'!$B$1:$R$66,7,FALSE)&lt;F$4,0,($F$3-VLOOKUP($C22,'Regional Crises'!$B$1:$R$66,7,FALSE))/($F$3-$F$4)*5)),1))),IF(VLOOKUP($E22,'Country Indicator Data'!$B$4:$N$300,3,FALSE)="x","x",ROUND(IF(VLOOKUP($E22,'Country Indicator Data'!$B$4:$N$300,3,FALSE)&gt;$F$3,5,IF(VLOOKUP($E22,'Country Indicator Data'!$B$4:$N$300,3,FALSE)&lt;$F$4,0,($F$3-VLOOKUP($E22,'Country Indicator Data'!$B$4:$N$300,3,FALSE))/($F$3-$F$4)*5)),1)))</f>
        <v>3.9</v>
      </c>
      <c r="G22" s="163">
        <f>IF(LEN(E22)&gt;3,(IF(VLOOKUP($C22,'Regional Crises'!$B$1:$R$66,9,FALSE)="x","x",ROUND(IF(VLOOKUP($C22,'Regional Crises'!$B$1:$R$66,9,FALSE)&gt;G$3,5,IF(VLOOKUP($C22,'Regional Crises'!$B$1:$R$66,9,FALSE)&lt;G$4,0,(G$3-VLOOKUP($C22,'Regional Crises'!$B$1:$R$66,9,FALSE))/(G$3-G$4)*5)),1))),IF(VLOOKUP($E22,'Country Indicator Data'!$B$4:$N$300,5,FALSE)="x","x",ROUND(IF(VLOOKUP($E22,'Country Indicator Data'!$B$4:$N$300,5,FALSE)&gt;G$3,5,IF(VLOOKUP($E22,'Country Indicator Data'!$B$4:$N$300,5,FALSE)&lt;G$4,0,(G$3-VLOOKUP($E22,'Country Indicator Data'!$B$4:$N$300,5,FALSE))/(G$3-G$4)*5)),1)))</f>
        <v>3.2</v>
      </c>
      <c r="H22" s="163">
        <f t="shared" si="0"/>
        <v>3.55</v>
      </c>
      <c r="I22" s="163">
        <f>IF(LEN(E22)&gt;3,(IF(VLOOKUP($C22,'Regional Crises'!$B$1:$R$66,6,FALSE)="x","x",ROUND(IF(VLOOKUP($C22,'Regional Crises'!$B$1:$R$66,6,FALSE)&gt;I$3,5,IF(VLOOKUP($C22,'Regional Crises'!$B$1:$R$66,6,FALSE)&lt;I$4,0,5-(I$3-VLOOKUP($C22,'Regional Crises'!$B$1:$R$66,6,FALSE))/(I$3-I$4)*5)),1))),IF(VLOOKUP($E22,'Country Indicator Data'!$B$4:$N$300,2,FALSE)="x","x",ROUND(IF(VLOOKUP($E22,'Country Indicator Data'!$B$4:$N$300,2,FALSE)&gt;I$3,5,IF(VLOOKUP($E22,'Country Indicator Data'!$B$4:$N$300,2,FALSE)&lt;I$4,0,5-(I$3-VLOOKUP($E22,'Country Indicator Data'!$B$4:$N$300,2,FALSE))/(I$3-I$4)*5)),1)))</f>
        <v>4.7</v>
      </c>
      <c r="J22" s="163">
        <f>IF(LEN(E22)&gt;3,(IF(VLOOKUP($C22,'Regional Crises'!$B$1:$R$66,8,FALSE)="x","x",ROUND(IF(VLOOKUP($C22,'Regional Crises'!$B$1:$R$66,8,FALSE)&gt;J$3,5,IF(VLOOKUP($C22,'Regional Crises'!$B$1:$R$66,8,FALSE)&lt;J$4,0,5-(J$3-VLOOKUP($C22,'Regional Crises'!$B$1:$R$66,8,FALSE))/(J$3-J$4)*5)),1))),IF(VLOOKUP($E22,'Country Indicator Data'!$B$4:$N$300,4,FALSE)="x","x",ROUND(IF(VLOOKUP($E22,'Country Indicator Data'!$B$4:$N$300,4,FALSE)&gt;J$3,5,IF(VLOOKUP($E22,'Country Indicator Data'!$B$4:$N$300,4,FALSE)&lt;J$4,0,5-(J$3-VLOOKUP($E22,'Country Indicator Data'!$B$4:$N$300,4,FALSE))/(J$3-J$4)*5)),1)))</f>
        <v>5</v>
      </c>
      <c r="K22" s="163">
        <f t="shared" si="1"/>
        <v>4.8499999999999996</v>
      </c>
      <c r="L22" s="163">
        <f>IF(LEN(E22)&gt;3,(IF(VLOOKUP($C22,'Regional Crises'!$B$1:$R$66,10,FALSE)="x","x",ROUND(IF(VLOOKUP($C22,'Regional Crises'!$B$1:$R$66,10,FALSE)&gt;L$3,5,IF(VLOOKUP($C22,'Regional Crises'!$B$1:$R$66,10,FALSE)&lt;L$4,0,5-(L$3-VLOOKUP($C22,'Regional Crises'!$B$1:$R$66,10,FALSE))/(L$3-L$4)*5)),1))),IF(VLOOKUP($E22,'Country Indicator Data'!$B$4:$N$300,6,FALSE)="x","x",ROUND(IF(VLOOKUP($E22,'Country Indicator Data'!$B$4:$N$300,6,FALSE)&gt;L$3,5,IF(VLOOKUP($E22,'Country Indicator Data'!$B$4:$N$300,6,FALSE)&lt;L$4,0,5-(L$3-VLOOKUP($E22,'Country Indicator Data'!$B$4:$N$300,6,FALSE))/(L$3-L$4)*5)),1)))</f>
        <v>4.4000000000000004</v>
      </c>
      <c r="M22" s="163">
        <f>IF(LEN(E22)&gt;3,(IF(VLOOKUP($C22,'Regional Crises'!$B$1:$R$66,11,FALSE)="x","x",ROUND(IF(VLOOKUP($C22,'Regional Crises'!$B$1:$R$66,11,FALSE)&gt;M$3,5,IF(VLOOKUP($C22,'Regional Crises'!$B$1:$R$66,11,FALSE)&lt;M$4,0,5-(M$3-VLOOKUP($C22,'Regional Crises'!$B$1:$R$66,11,FALSE))/(M$3-M$4)*5)),1))),IF(VLOOKUP($E22,'Country Indicator Data'!$B$4:$N$300,7,FALSE)="x","x",ROUND(IF(VLOOKUP($E22,'Country Indicator Data'!$B$4:$N$300,7,FALSE)&gt;M$3,5,IF(VLOOKUP($E22,'Country Indicator Data'!$B$4:$N$300,7,FALSE)&lt;M$4,0,5-(M$3-VLOOKUP($E22,'Country Indicator Data'!$B$4:$N$300,7,FALSE))/(M$3-M$4)*5)),1)))</f>
        <v>2.1</v>
      </c>
      <c r="N22" s="163">
        <f t="shared" si="2"/>
        <v>3.25</v>
      </c>
      <c r="O22" s="163">
        <f t="shared" si="3"/>
        <v>3.8833333333333329</v>
      </c>
      <c r="P22" s="163">
        <f>IF(LEN(E22)&gt;3,VLOOKUP(C22,'Regional Crises'!$B$1:$R$69,12,FALSE),VLOOKUP(E22,'Country Indicator Data'!$B$4:$I$300,8,FALSE))</f>
        <v>5</v>
      </c>
      <c r="Q22" s="163">
        <f>IF(LEN(E22)&gt;3,((IF(VLOOKUP($C22,'Regional Crises'!$B$1:$R$66,13,FALSE)="x","x",ROUND(IF(VLOOKUP($C22,'Regional Crises'!$B$1:$R$66,13,FALSE)&gt;Q$3,5,IF(VLOOKUP($C22,'Regional Crises'!$B$1:$R$66,13,FALSE)&lt;Q$4,0,5-(LOG(Q$3)-LOG(VLOOKUP($C22,'Regional Crises'!$B$1:$R$66,13,FALSE)))/(LOG(Q$3)-LOG(Q$4))*5)),1)))),(IF(VLOOKUP($E22,'Country Indicator Data'!$B$4:$N$300,9,FALSE)="x","x",ROUND(IF(VLOOKUP($E22,'Country Indicator Data'!$B$4:$N$300,9,FALSE)&gt;Q$3,5,IF(VLOOKUP($E22,'Country Indicator Data'!$B$4:$N$300,9,FALSE)&lt;Q$4,0,5-(LOG(Q$3)-LOG(VLOOKUP($E22,'Country Indicator Data'!$B$4:$N$300,9,FALSE)))/(LOG(Q$3)-LOG(Q$4))*5)),1))))</f>
        <v>4.8</v>
      </c>
      <c r="R22" s="163">
        <f t="shared" si="4"/>
        <v>4.9000000000000004</v>
      </c>
      <c r="S22" s="163">
        <f>IF(LEN(E22)&gt;3,((IF(VLOOKUP($C22,'Regional Crises'!$B$1:$R$66,17,FALSE)="x","x",ROUND(IF(VLOOKUP($C22,'Regional Crises'!$B$1:$R$66,17,FALSE)&gt;S$3,0,IF(VLOOKUP($C22,'Regional Crises'!$B$1:$R$66,17,FALSE)&lt;S$4,5,(S$3-VLOOKUP($C22,'Regional Crises'!$B$1:$R$66,17,FALSE))/(S$3-S$4)*5)),1)))),(IF(VLOOKUP($E22,'Country Indicator Data'!$B$4:$N$300,13,FALSE)="x","x",ROUND(IF(VLOOKUP($E22,'Country Indicator Data'!$B$4:$N$300,13,FALSE)&gt;S$3,0,IF(VLOOKUP($E22,'Country Indicator Data'!$B$4:$N$300,13,FALSE)&lt;S$4,5,(S$3-VLOOKUP($E22,'Country Indicator Data'!$B$4:$N$300,13,FALSE))/(S$3-S$4)*5)),1))))</f>
        <v>4.0999999999999996</v>
      </c>
      <c r="T22" s="163">
        <f>IF(LEN(E22)&gt;3,((IF(VLOOKUP($C22,'Regional Crises'!$B$1:$R$66,14,FALSE)="x","x",ROUND(IF(VLOOKUP($C22,'Regional Crises'!$B$1:$R$66,14,FALSE)&gt;T$3,0,IF(VLOOKUP($C22,'Regional Crises'!$B$1:$R$66,14,FALSE)&lt;T$4,5,(T$3-VLOOKUP($C22,'Regional Crises'!$B$1:$R$66,14,FALSE))/(T$3-T$4)*5)),1)))),(IF(VLOOKUP($E22,'Country Indicator Data'!$B$4:$N$300,10,FALSE)="x","x",ROUND(IF(VLOOKUP($E22,'Country Indicator Data'!$B$4:$N$300,10,FALSE)&gt;T$3,0,IF(VLOOKUP($E22,'Country Indicator Data'!$B$4:$N$300,10,FALSE)&lt;T$4,5,(T$3-VLOOKUP($E22,'Country Indicator Data'!$B$4:$N$300,10,FALSE))/(T$3-T$4)*5)),1))))</f>
        <v>4.3</v>
      </c>
      <c r="U22" s="163">
        <f>IF(LEN(E22)&gt;3,((IF(VLOOKUP($C22,'Regional Crises'!$B$1:$R$66,15,FALSE)="x","x",ROUND(IF(VLOOKUP($C22,'Regional Crises'!$B$1:$R$66,15,FALSE)&gt;U$3,0,IF(VLOOKUP($C22,'Regional Crises'!$B$1:$R$66,15,FALSE)&lt;U$4,5,(U$3-VLOOKUP($C22,'Regional Crises'!$B$1:$R$66,15,FALSE))/(U$3-U$4)*5)),1)))),(IF(VLOOKUP($E22,'Country Indicator Data'!$B$4:$N$300,11,FALSE)="x","x",ROUND(IF(VLOOKUP($E22,'Country Indicator Data'!$B$4:$N$300,11,FALSE)&gt;U$3,0,IF(VLOOKUP($E22,'Country Indicator Data'!$B$4:$N$300,11,FALSE)&lt;U$4,5,(U$3-VLOOKUP($E22,'Country Indicator Data'!$B$4:$N$300,11,FALSE))/(U$3-U$4)*5)),1))))</f>
        <v>3.6</v>
      </c>
      <c r="V22" s="163">
        <f>IF(LEN(E22)&gt;3,((IF(VLOOKUP($C22,'Regional Crises'!$B$1:$R$66,16,FALSE)="x","x",ROUND(IF(VLOOKUP($C22,'Regional Crises'!$B$1:$R$66,16,FALSE)&gt;V$3,0,IF(VLOOKUP($C22,'Regional Crises'!$B$1:$R$66,16,FALSE)&lt;V$4,5,(V$3-VLOOKUP($C22,'Regional Crises'!$B$1:$R$66,16,FALSE))/(V$3-V$4)*5)),1)))),(IF(VLOOKUP($E22,'Country Indicator Data'!$B$4:$N$300,12,FALSE)="x","x",ROUND(IF(VLOOKUP($E22,'Country Indicator Data'!$B$4:$N$300,12,FALSE)&gt;V$3,0,IF(VLOOKUP($E22,'Country Indicator Data'!$B$4:$N$300,12,FALSE)&lt;V$4,5,(V$3-VLOOKUP($E22,'Country Indicator Data'!$B$4:$N$300,12,FALSE))/(V$3-V$4)*5)),1))))</f>
        <v>4.0999999999999996</v>
      </c>
      <c r="W22" s="163">
        <f t="shared" si="5"/>
        <v>4</v>
      </c>
      <c r="X22" s="163">
        <f t="shared" si="6"/>
        <v>4.3</v>
      </c>
      <c r="Y22" s="184">
        <f>IF('Core Indicators'!FC19="x","x",IF('Core Indicators'!FC19&gt;=5,5,IF('Core Indicators'!FC19&gt;=4,4,IF('Core Indicators'!FC19&gt;=3,3,IF('Core Indicators'!FC19&gt;=2,2,IF('Core Indicators'!FC19&gt;=1,1,0))))))</f>
        <v>5</v>
      </c>
      <c r="Z22" s="163">
        <f t="shared" si="7"/>
        <v>5</v>
      </c>
      <c r="AA22" s="184">
        <f>'Crisis Indicator Data'!Y19</f>
        <v>1</v>
      </c>
      <c r="AB22" s="184">
        <f>'Crisis Indicator Data'!Z19</f>
        <v>3</v>
      </c>
      <c r="AC22" s="184">
        <f>'Crisis Indicator Data'!AA19</f>
        <v>2</v>
      </c>
      <c r="AD22" s="184">
        <f>'Crisis Indicator Data'!AB19</f>
        <v>3</v>
      </c>
      <c r="AE22" s="184">
        <f t="shared" si="8"/>
        <v>4</v>
      </c>
      <c r="AF22" s="184">
        <f>'Crisis Indicator Data'!AC19</f>
        <v>0</v>
      </c>
      <c r="AG22" s="184">
        <f>'Crisis Indicator Data'!AD19</f>
        <v>2</v>
      </c>
      <c r="AH22" s="184">
        <f t="shared" si="9"/>
        <v>2</v>
      </c>
      <c r="AI22" s="184">
        <f>'Crisis Indicator Data'!AE19</f>
        <v>3</v>
      </c>
      <c r="AJ22" s="184">
        <f>'Crisis Indicator Data'!AF19</f>
        <v>2</v>
      </c>
      <c r="AK22" s="184">
        <f>'Crisis Indicator Data'!AG19</f>
        <v>3</v>
      </c>
      <c r="AL22" s="184">
        <f t="shared" si="10"/>
        <v>5</v>
      </c>
      <c r="AM22" s="163">
        <f t="shared" si="11"/>
        <v>4</v>
      </c>
      <c r="AN22" s="163">
        <f t="shared" si="12"/>
        <v>4.5</v>
      </c>
    </row>
    <row r="23" spans="1:40" ht="13.5" customHeight="1" x14ac:dyDescent="0.25">
      <c r="A23" s="169" t="str">
        <f>'Crisis Indicator Data'!A20</f>
        <v>Complex crisis in Congo</v>
      </c>
      <c r="B23" s="170" t="str">
        <f>'Crisis Indicator Data'!B20</f>
        <v>Conflict</v>
      </c>
      <c r="C23" s="170" t="str">
        <f>'Crisis Indicator Data'!C20</f>
        <v>COG001</v>
      </c>
      <c r="D23" s="170" t="str">
        <f>'Crisis Indicator Data'!D20</f>
        <v>Congo</v>
      </c>
      <c r="E23" s="171" t="str">
        <f>'Crisis Indicator Data'!E20</f>
        <v>COG</v>
      </c>
      <c r="F23" s="163">
        <f>IF(LEN(E23)&gt;3,(IF(VLOOKUP($C23,'Regional Crises'!$B$1:$R$66,7,FALSE)="x","x",ROUND(IF(VLOOKUP($C23,'Regional Crises'!$B$1:$R$66,7,FALSE)&gt;$F$3,5,IF(VLOOKUP($C23,'Regional Crises'!$B$1:$R$66,7,FALSE)&lt;F$4,0,($F$3-VLOOKUP($C23,'Regional Crises'!$B$1:$R$66,7,FALSE))/($F$3-$F$4)*5)),1))),IF(VLOOKUP($E23,'Country Indicator Data'!$B$4:$N$300,3,FALSE)="x","x",ROUND(IF(VLOOKUP($E23,'Country Indicator Data'!$B$4:$N$300,3,FALSE)&gt;$F$3,5,IF(VLOOKUP($E23,'Country Indicator Data'!$B$4:$N$300,3,FALSE)&lt;$F$4,0,($F$3-VLOOKUP($E23,'Country Indicator Data'!$B$4:$N$300,3,FALSE))/($F$3-$F$4)*5)),1)))</f>
        <v>1.4</v>
      </c>
      <c r="G23" s="163">
        <f>IF(LEN(E23)&gt;3,(IF(VLOOKUP($C23,'Regional Crises'!$B$1:$R$66,9,FALSE)="x","x",ROUND(IF(VLOOKUP($C23,'Regional Crises'!$B$1:$R$66,9,FALSE)&gt;G$3,5,IF(VLOOKUP($C23,'Regional Crises'!$B$1:$R$66,9,FALSE)&lt;G$4,0,(G$3-VLOOKUP($C23,'Regional Crises'!$B$1:$R$66,9,FALSE))/(G$3-G$4)*5)),1))),IF(VLOOKUP($E23,'Country Indicator Data'!$B$4:$N$300,5,FALSE)="x","x",ROUND(IF(VLOOKUP($E23,'Country Indicator Data'!$B$4:$N$300,5,FALSE)&gt;G$3,5,IF(VLOOKUP($E23,'Country Indicator Data'!$B$4:$N$300,5,FALSE)&lt;G$4,0,(G$3-VLOOKUP($E23,'Country Indicator Data'!$B$4:$N$300,5,FALSE))/(G$3-G$4)*5)),1)))</f>
        <v>3.4</v>
      </c>
      <c r="H23" s="163">
        <f t="shared" si="0"/>
        <v>2.4</v>
      </c>
      <c r="I23" s="163">
        <f>IF(LEN(E23)&gt;3,(IF(VLOOKUP($C23,'Regional Crises'!$B$1:$R$66,6,FALSE)="x","x",ROUND(IF(VLOOKUP($C23,'Regional Crises'!$B$1:$R$66,6,FALSE)&gt;I$3,5,IF(VLOOKUP($C23,'Regional Crises'!$B$1:$R$66,6,FALSE)&lt;I$4,0,5-(I$3-VLOOKUP($C23,'Regional Crises'!$B$1:$R$66,6,FALSE))/(I$3-I$4)*5)),1))),IF(VLOOKUP($E23,'Country Indicator Data'!$B$4:$N$300,2,FALSE)="x","x",ROUND(IF(VLOOKUP($E23,'Country Indicator Data'!$B$4:$N$300,2,FALSE)&gt;I$3,5,IF(VLOOKUP($E23,'Country Indicator Data'!$B$4:$N$300,2,FALSE)&lt;I$4,0,5-(I$3-VLOOKUP($E23,'Country Indicator Data'!$B$4:$N$300,2,FALSE))/(I$3-I$4)*5)),1)))</f>
        <v>4.4000000000000004</v>
      </c>
      <c r="J23" s="163">
        <f>IF(LEN(E23)&gt;3,(IF(VLOOKUP($C23,'Regional Crises'!$B$1:$R$66,8,FALSE)="x","x",ROUND(IF(VLOOKUP($C23,'Regional Crises'!$B$1:$R$66,8,FALSE)&gt;J$3,5,IF(VLOOKUP($C23,'Regional Crises'!$B$1:$R$66,8,FALSE)&lt;J$4,0,5-(J$3-VLOOKUP($C23,'Regional Crises'!$B$1:$R$66,8,FALSE))/(J$3-J$4)*5)),1))),IF(VLOOKUP($E23,'Country Indicator Data'!$B$4:$N$300,4,FALSE)="x","x",ROUND(IF(VLOOKUP($E23,'Country Indicator Data'!$B$4:$N$300,4,FALSE)&gt;J$3,5,IF(VLOOKUP($E23,'Country Indicator Data'!$B$4:$N$300,4,FALSE)&lt;J$4,0,5-(J$3-VLOOKUP($E23,'Country Indicator Data'!$B$4:$N$300,4,FALSE))/(J$3-J$4)*5)),1)))</f>
        <v>5</v>
      </c>
      <c r="K23" s="163">
        <f t="shared" si="1"/>
        <v>4.7</v>
      </c>
      <c r="L23" s="163">
        <f>IF(LEN(E23)&gt;3,(IF(VLOOKUP($C23,'Regional Crises'!$B$1:$R$66,10,FALSE)="x","x",ROUND(IF(VLOOKUP($C23,'Regional Crises'!$B$1:$R$66,10,FALSE)&gt;L$3,5,IF(VLOOKUP($C23,'Regional Crises'!$B$1:$R$66,10,FALSE)&lt;L$4,0,5-(L$3-VLOOKUP($C23,'Regional Crises'!$B$1:$R$66,10,FALSE))/(L$3-L$4)*5)),1))),IF(VLOOKUP($E23,'Country Indicator Data'!$B$4:$N$300,6,FALSE)="x","x",ROUND(IF(VLOOKUP($E23,'Country Indicator Data'!$B$4:$N$300,6,FALSE)&gt;L$3,5,IF(VLOOKUP($E23,'Country Indicator Data'!$B$4:$N$300,6,FALSE)&lt;L$4,0,5-(L$3-VLOOKUP($E23,'Country Indicator Data'!$B$4:$N$300,6,FALSE))/(L$3-L$4)*5)),1)))</f>
        <v>3.9</v>
      </c>
      <c r="M23" s="163">
        <f>IF(LEN(E23)&gt;3,(IF(VLOOKUP($C23,'Regional Crises'!$B$1:$R$66,11,FALSE)="x","x",ROUND(IF(VLOOKUP($C23,'Regional Crises'!$B$1:$R$66,11,FALSE)&gt;M$3,5,IF(VLOOKUP($C23,'Regional Crises'!$B$1:$R$66,11,FALSE)&lt;M$4,0,5-(M$3-VLOOKUP($C23,'Regional Crises'!$B$1:$R$66,11,FALSE))/(M$3-M$4)*5)),1))),IF(VLOOKUP($E23,'Country Indicator Data'!$B$4:$N$300,7,FALSE)="x","x",ROUND(IF(VLOOKUP($E23,'Country Indicator Data'!$B$4:$N$300,7,FALSE)&gt;M$3,5,IF(VLOOKUP($E23,'Country Indicator Data'!$B$4:$N$300,7,FALSE)&lt;M$4,0,5-(M$3-VLOOKUP($E23,'Country Indicator Data'!$B$4:$N$300,7,FALSE))/(M$3-M$4)*5)),1)))</f>
        <v>3</v>
      </c>
      <c r="N23" s="163">
        <f t="shared" si="2"/>
        <v>3.45</v>
      </c>
      <c r="O23" s="163">
        <f t="shared" si="3"/>
        <v>3.5166666666666671</v>
      </c>
      <c r="P23" s="163">
        <f>IF(LEN(E23)&gt;3,VLOOKUP(C23,'Regional Crises'!$B$1:$R$69,12,FALSE),VLOOKUP(E23,'Country Indicator Data'!$B$4:$I$300,8,FALSE))</f>
        <v>1</v>
      </c>
      <c r="Q23" s="163">
        <f>IF(LEN(E23)&gt;3,((IF(VLOOKUP($C23,'Regional Crises'!$B$1:$R$66,13,FALSE)="x","x",ROUND(IF(VLOOKUP($C23,'Regional Crises'!$B$1:$R$66,13,FALSE)&gt;Q$3,5,IF(VLOOKUP($C23,'Regional Crises'!$B$1:$R$66,13,FALSE)&lt;Q$4,0,5-(LOG(Q$3)-LOG(VLOOKUP($C23,'Regional Crises'!$B$1:$R$66,13,FALSE)))/(LOG(Q$3)-LOG(Q$4))*5)),1)))),(IF(VLOOKUP($E23,'Country Indicator Data'!$B$4:$N$300,9,FALSE)="x","x",ROUND(IF(VLOOKUP($E23,'Country Indicator Data'!$B$4:$N$300,9,FALSE)&gt;Q$3,5,IF(VLOOKUP($E23,'Country Indicator Data'!$B$4:$N$300,9,FALSE)&lt;Q$4,0,5-(LOG(Q$3)-LOG(VLOOKUP($E23,'Country Indicator Data'!$B$4:$N$300,9,FALSE)))/(LOG(Q$3)-LOG(Q$4))*5)),1))))</f>
        <v>1.1000000000000001</v>
      </c>
      <c r="R23" s="163">
        <f t="shared" si="4"/>
        <v>1.05</v>
      </c>
      <c r="S23" s="163">
        <f>IF(LEN(E23)&gt;3,((IF(VLOOKUP($C23,'Regional Crises'!$B$1:$R$66,17,FALSE)="x","x",ROUND(IF(VLOOKUP($C23,'Regional Crises'!$B$1:$R$66,17,FALSE)&gt;S$3,0,IF(VLOOKUP($C23,'Regional Crises'!$B$1:$R$66,17,FALSE)&lt;S$4,5,(S$3-VLOOKUP($C23,'Regional Crises'!$B$1:$R$66,17,FALSE))/(S$3-S$4)*5)),1)))),(IF(VLOOKUP($E23,'Country Indicator Data'!$B$4:$N$300,13,FALSE)="x","x",ROUND(IF(VLOOKUP($E23,'Country Indicator Data'!$B$4:$N$300,13,FALSE)&gt;S$3,0,IF(VLOOKUP($E23,'Country Indicator Data'!$B$4:$N$300,13,FALSE)&lt;S$4,5,(S$3-VLOOKUP($E23,'Country Indicator Data'!$B$4:$N$300,13,FALSE))/(S$3-S$4)*5)),1))))</f>
        <v>4.0999999999999996</v>
      </c>
      <c r="T23" s="163">
        <f>IF(LEN(E23)&gt;3,((IF(VLOOKUP($C23,'Regional Crises'!$B$1:$R$66,14,FALSE)="x","x",ROUND(IF(VLOOKUP($C23,'Regional Crises'!$B$1:$R$66,14,FALSE)&gt;T$3,0,IF(VLOOKUP($C23,'Regional Crises'!$B$1:$R$66,14,FALSE)&lt;T$4,5,(T$3-VLOOKUP($C23,'Regional Crises'!$B$1:$R$66,14,FALSE))/(T$3-T$4)*5)),1)))),(IF(VLOOKUP($E23,'Country Indicator Data'!$B$4:$N$300,10,FALSE)="x","x",ROUND(IF(VLOOKUP($E23,'Country Indicator Data'!$B$4:$N$300,10,FALSE)&gt;T$3,0,IF(VLOOKUP($E23,'Country Indicator Data'!$B$4:$N$300,10,FALSE)&lt;T$4,5,(T$3-VLOOKUP($E23,'Country Indicator Data'!$B$4:$N$300,10,FALSE))/(T$3-T$4)*5)),1))))</f>
        <v>3.6</v>
      </c>
      <c r="U23" s="163">
        <f>IF(LEN(E23)&gt;3,((IF(VLOOKUP($C23,'Regional Crises'!$B$1:$R$66,15,FALSE)="x","x",ROUND(IF(VLOOKUP($C23,'Regional Crises'!$B$1:$R$66,15,FALSE)&gt;U$3,0,IF(VLOOKUP($C23,'Regional Crises'!$B$1:$R$66,15,FALSE)&lt;U$4,5,(U$3-VLOOKUP($C23,'Regional Crises'!$B$1:$R$66,15,FALSE))/(U$3-U$4)*5)),1)))),(IF(VLOOKUP($E23,'Country Indicator Data'!$B$4:$N$300,11,FALSE)="x","x",ROUND(IF(VLOOKUP($E23,'Country Indicator Data'!$B$4:$N$300,11,FALSE)&gt;U$3,0,IF(VLOOKUP($E23,'Country Indicator Data'!$B$4:$N$300,11,FALSE)&lt;U$4,5,(U$3-VLOOKUP($E23,'Country Indicator Data'!$B$4:$N$300,11,FALSE))/(U$3-U$4)*5)),1))))</f>
        <v>3.8</v>
      </c>
      <c r="V23" s="163">
        <f>IF(LEN(E23)&gt;3,((IF(VLOOKUP($C23,'Regional Crises'!$B$1:$R$66,16,FALSE)="x","x",ROUND(IF(VLOOKUP($C23,'Regional Crises'!$B$1:$R$66,16,FALSE)&gt;V$3,0,IF(VLOOKUP($C23,'Regional Crises'!$B$1:$R$66,16,FALSE)&lt;V$4,5,(V$3-VLOOKUP($C23,'Regional Crises'!$B$1:$R$66,16,FALSE))/(V$3-V$4)*5)),1)))),(IF(VLOOKUP($E23,'Country Indicator Data'!$B$4:$N$300,12,FALSE)="x","x",ROUND(IF(VLOOKUP($E23,'Country Indicator Data'!$B$4:$N$300,12,FALSE)&gt;V$3,0,IF(VLOOKUP($E23,'Country Indicator Data'!$B$4:$N$300,12,FALSE)&lt;V$4,5,(V$3-VLOOKUP($E23,'Country Indicator Data'!$B$4:$N$300,12,FALSE))/(V$3-V$4)*5)),1))))</f>
        <v>4</v>
      </c>
      <c r="W23" s="163">
        <f t="shared" si="5"/>
        <v>3.9</v>
      </c>
      <c r="X23" s="163">
        <f t="shared" si="6"/>
        <v>2.8</v>
      </c>
      <c r="Y23" s="184">
        <f>IF('Core Indicators'!FC20="x","x",IF('Core Indicators'!FC20&gt;=5,5,IF('Core Indicators'!FC20&gt;=4,4,IF('Core Indicators'!FC20&gt;=3,3,IF('Core Indicators'!FC20&gt;=2,2,IF('Core Indicators'!FC20&gt;=1,1,0))))))</f>
        <v>2</v>
      </c>
      <c r="Z23" s="163">
        <f t="shared" si="7"/>
        <v>2</v>
      </c>
      <c r="AA23" s="184">
        <f>'Crisis Indicator Data'!Y20</f>
        <v>0</v>
      </c>
      <c r="AB23" s="184">
        <f>'Crisis Indicator Data'!Z20</f>
        <v>0</v>
      </c>
      <c r="AC23" s="184">
        <f>'Crisis Indicator Data'!AA20</f>
        <v>0</v>
      </c>
      <c r="AD23" s="184">
        <f>'Crisis Indicator Data'!AB20</f>
        <v>0</v>
      </c>
      <c r="AE23" s="184">
        <f t="shared" si="8"/>
        <v>0</v>
      </c>
      <c r="AF23" s="184">
        <f>'Crisis Indicator Data'!AC20</f>
        <v>0</v>
      </c>
      <c r="AG23" s="184">
        <f>'Crisis Indicator Data'!AD20</f>
        <v>0</v>
      </c>
      <c r="AH23" s="184">
        <f t="shared" si="9"/>
        <v>0</v>
      </c>
      <c r="AI23" s="184">
        <f>'Crisis Indicator Data'!AE20</f>
        <v>0</v>
      </c>
      <c r="AJ23" s="184">
        <f>'Crisis Indicator Data'!AF20</f>
        <v>0</v>
      </c>
      <c r="AK23" s="184">
        <f>'Crisis Indicator Data'!AG20</f>
        <v>3</v>
      </c>
      <c r="AL23" s="184">
        <f t="shared" si="10"/>
        <v>3</v>
      </c>
      <c r="AM23" s="163">
        <f t="shared" si="11"/>
        <v>1</v>
      </c>
      <c r="AN23" s="163">
        <f t="shared" si="12"/>
        <v>1.5</v>
      </c>
    </row>
    <row r="24" spans="1:40" ht="13.5" customHeight="1" x14ac:dyDescent="0.25">
      <c r="A24" s="169" t="str">
        <f>'Crisis Indicator Data'!A21</f>
        <v>Complex crisis in Colombia</v>
      </c>
      <c r="B24" s="170" t="str">
        <f>'Crisis Indicator Data'!B21</f>
        <v>Socio-political,Conflict,Violence,Floods,Displacement</v>
      </c>
      <c r="C24" s="170" t="str">
        <f>'Crisis Indicator Data'!C21</f>
        <v>COL001</v>
      </c>
      <c r="D24" s="170" t="str">
        <f>'Crisis Indicator Data'!D21</f>
        <v>Colombia</v>
      </c>
      <c r="E24" s="171" t="str">
        <f>'Crisis Indicator Data'!E21</f>
        <v>COL</v>
      </c>
      <c r="F24" s="163">
        <f>IF(LEN(E24)&gt;3,(IF(VLOOKUP($C24,'Regional Crises'!$B$1:$R$66,7,FALSE)="x","x",ROUND(IF(VLOOKUP($C24,'Regional Crises'!$B$1:$R$66,7,FALSE)&gt;$F$3,5,IF(VLOOKUP($C24,'Regional Crises'!$B$1:$R$66,7,FALSE)&lt;F$4,0,($F$3-VLOOKUP($C24,'Regional Crises'!$B$1:$R$66,7,FALSE))/($F$3-$F$4)*5)),1))),IF(VLOOKUP($E24,'Country Indicator Data'!$B$4:$N$300,3,FALSE)="x","x",ROUND(IF(VLOOKUP($E24,'Country Indicator Data'!$B$4:$N$300,3,FALSE)&gt;$F$3,5,IF(VLOOKUP($E24,'Country Indicator Data'!$B$4:$N$300,3,FALSE)&lt;$F$4,0,($F$3-VLOOKUP($E24,'Country Indicator Data'!$B$4:$N$300,3,FALSE))/($F$3-$F$4)*5)),1)))</f>
        <v>1.4</v>
      </c>
      <c r="G24" s="163">
        <f>IF(LEN(E24)&gt;3,(IF(VLOOKUP($C24,'Regional Crises'!$B$1:$R$66,9,FALSE)="x","x",ROUND(IF(VLOOKUP($C24,'Regional Crises'!$B$1:$R$66,9,FALSE)&gt;G$3,5,IF(VLOOKUP($C24,'Regional Crises'!$B$1:$R$66,9,FALSE)&lt;G$4,0,(G$3-VLOOKUP($C24,'Regional Crises'!$B$1:$R$66,9,FALSE))/(G$3-G$4)*5)),1))),IF(VLOOKUP($E24,'Country Indicator Data'!$B$4:$N$300,5,FALSE)="x","x",ROUND(IF(VLOOKUP($E24,'Country Indicator Data'!$B$4:$N$300,5,FALSE)&gt;G$3,5,IF(VLOOKUP($E24,'Country Indicator Data'!$B$4:$N$300,5,FALSE)&lt;G$4,0,(G$3-VLOOKUP($E24,'Country Indicator Data'!$B$4:$N$300,5,FALSE))/(G$3-G$4)*5)),1)))</f>
        <v>1.7</v>
      </c>
      <c r="H24" s="163">
        <f t="shared" si="0"/>
        <v>1.5499999999999998</v>
      </c>
      <c r="I24" s="163">
        <f>IF(LEN(E24)&gt;3,(IF(VLOOKUP($C24,'Regional Crises'!$B$1:$R$66,6,FALSE)="x","x",ROUND(IF(VLOOKUP($C24,'Regional Crises'!$B$1:$R$66,6,FALSE)&gt;I$3,5,IF(VLOOKUP($C24,'Regional Crises'!$B$1:$R$66,6,FALSE)&lt;I$4,0,5-(I$3-VLOOKUP($C24,'Regional Crises'!$B$1:$R$66,6,FALSE))/(I$3-I$4)*5)),1))),IF(VLOOKUP($E24,'Country Indicator Data'!$B$4:$N$300,2,FALSE)="x","x",ROUND(IF(VLOOKUP($E24,'Country Indicator Data'!$B$4:$N$300,2,FALSE)&gt;I$3,5,IF(VLOOKUP($E24,'Country Indicator Data'!$B$4:$N$300,2,FALSE)&lt;I$4,0,5-(I$3-VLOOKUP($E24,'Country Indicator Data'!$B$4:$N$300,2,FALSE))/(I$3-I$4)*5)),1)))</f>
        <v>2.1</v>
      </c>
      <c r="J24" s="163">
        <f>IF(LEN(E24)&gt;3,(IF(VLOOKUP($C24,'Regional Crises'!$B$1:$R$66,8,FALSE)="x","x",ROUND(IF(VLOOKUP($C24,'Regional Crises'!$B$1:$R$66,8,FALSE)&gt;J$3,5,IF(VLOOKUP($C24,'Regional Crises'!$B$1:$R$66,8,FALSE)&lt;J$4,0,5-(J$3-VLOOKUP($C24,'Regional Crises'!$B$1:$R$66,8,FALSE))/(J$3-J$4)*5)),1))),IF(VLOOKUP($E24,'Country Indicator Data'!$B$4:$N$300,4,FALSE)="x","x",ROUND(IF(VLOOKUP($E24,'Country Indicator Data'!$B$4:$N$300,4,FALSE)&gt;J$3,5,IF(VLOOKUP($E24,'Country Indicator Data'!$B$4:$N$300,4,FALSE)&lt;J$4,0,5-(J$3-VLOOKUP($E24,'Country Indicator Data'!$B$4:$N$300,4,FALSE))/(J$3-J$4)*5)),1)))</f>
        <v>2.5</v>
      </c>
      <c r="K24" s="163">
        <f t="shared" si="1"/>
        <v>2.2999999999999998</v>
      </c>
      <c r="L24" s="163">
        <f>IF(LEN(E24)&gt;3,(IF(VLOOKUP($C24,'Regional Crises'!$B$1:$R$66,10,FALSE)="x","x",ROUND(IF(VLOOKUP($C24,'Regional Crises'!$B$1:$R$66,10,FALSE)&gt;L$3,5,IF(VLOOKUP($C24,'Regional Crises'!$B$1:$R$66,10,FALSE)&lt;L$4,0,5-(L$3-VLOOKUP($C24,'Regional Crises'!$B$1:$R$66,10,FALSE))/(L$3-L$4)*5)),1))),IF(VLOOKUP($E24,'Country Indicator Data'!$B$4:$N$300,6,FALSE)="x","x",ROUND(IF(VLOOKUP($E24,'Country Indicator Data'!$B$4:$N$300,6,FALSE)&gt;L$3,5,IF(VLOOKUP($E24,'Country Indicator Data'!$B$4:$N$300,6,FALSE)&lt;L$4,0,5-(L$3-VLOOKUP($E24,'Country Indicator Data'!$B$4:$N$300,6,FALSE))/(L$3-L$4)*5)),1)))</f>
        <v>2.7</v>
      </c>
      <c r="M24" s="163">
        <f>IF(LEN(E24)&gt;3,(IF(VLOOKUP($C24,'Regional Crises'!$B$1:$R$66,11,FALSE)="x","x",ROUND(IF(VLOOKUP($C24,'Regional Crises'!$B$1:$R$66,11,FALSE)&gt;M$3,5,IF(VLOOKUP($C24,'Regional Crises'!$B$1:$R$66,11,FALSE)&lt;M$4,0,5-(M$3-VLOOKUP($C24,'Regional Crises'!$B$1:$R$66,11,FALSE))/(M$3-M$4)*5)),1))),IF(VLOOKUP($E24,'Country Indicator Data'!$B$4:$N$300,7,FALSE)="x","x",ROUND(IF(VLOOKUP($E24,'Country Indicator Data'!$B$4:$N$300,7,FALSE)&gt;M$3,5,IF(VLOOKUP($E24,'Country Indicator Data'!$B$4:$N$300,7,FALSE)&lt;M$4,0,5-(M$3-VLOOKUP($E24,'Country Indicator Data'!$B$4:$N$300,7,FALSE))/(M$3-M$4)*5)),1)))</f>
        <v>3.3</v>
      </c>
      <c r="N24" s="163">
        <f t="shared" si="2"/>
        <v>3</v>
      </c>
      <c r="O24" s="163">
        <f t="shared" si="3"/>
        <v>2.2833333333333332</v>
      </c>
      <c r="P24" s="163">
        <f>IF(LEN(E24)&gt;3,VLOOKUP(C24,'Regional Crises'!$B$1:$R$69,12,FALSE),VLOOKUP(E24,'Country Indicator Data'!$B$4:$I$300,8,FALSE))</f>
        <v>4</v>
      </c>
      <c r="Q24" s="163">
        <f>IF(LEN(E24)&gt;3,((IF(VLOOKUP($C24,'Regional Crises'!$B$1:$R$66,13,FALSE)="x","x",ROUND(IF(VLOOKUP($C24,'Regional Crises'!$B$1:$R$66,13,FALSE)&gt;Q$3,5,IF(VLOOKUP($C24,'Regional Crises'!$B$1:$R$66,13,FALSE)&lt;Q$4,0,5-(LOG(Q$3)-LOG(VLOOKUP($C24,'Regional Crises'!$B$1:$R$66,13,FALSE)))/(LOG(Q$3)-LOG(Q$4))*5)),1)))),(IF(VLOOKUP($E24,'Country Indicator Data'!$B$4:$N$300,9,FALSE)="x","x",ROUND(IF(VLOOKUP($E24,'Country Indicator Data'!$B$4:$N$300,9,FALSE)&gt;Q$3,5,IF(VLOOKUP($E24,'Country Indicator Data'!$B$4:$N$300,9,FALSE)&lt;Q$4,0,5-(LOG(Q$3)-LOG(VLOOKUP($E24,'Country Indicator Data'!$B$4:$N$300,9,FALSE)))/(LOG(Q$3)-LOG(Q$4))*5)),1))))</f>
        <v>5</v>
      </c>
      <c r="R24" s="163">
        <f t="shared" si="4"/>
        <v>4.5</v>
      </c>
      <c r="S24" s="163">
        <f>IF(LEN(E24)&gt;3,((IF(VLOOKUP($C24,'Regional Crises'!$B$1:$R$66,17,FALSE)="x","x",ROUND(IF(VLOOKUP($C24,'Regional Crises'!$B$1:$R$66,17,FALSE)&gt;S$3,0,IF(VLOOKUP($C24,'Regional Crises'!$B$1:$R$66,17,FALSE)&lt;S$4,5,(S$3-VLOOKUP($C24,'Regional Crises'!$B$1:$R$66,17,FALSE))/(S$3-S$4)*5)),1)))),(IF(VLOOKUP($E24,'Country Indicator Data'!$B$4:$N$300,13,FALSE)="x","x",ROUND(IF(VLOOKUP($E24,'Country Indicator Data'!$B$4:$N$300,13,FALSE)&gt;S$3,0,IF(VLOOKUP($E24,'Country Indicator Data'!$B$4:$N$300,13,FALSE)&lt;S$4,5,(S$3-VLOOKUP($E24,'Country Indicator Data'!$B$4:$N$300,13,FALSE))/(S$3-S$4)*5)),1))))</f>
        <v>3.2</v>
      </c>
      <c r="T24" s="163">
        <f>IF(LEN(E24)&gt;3,((IF(VLOOKUP($C24,'Regional Crises'!$B$1:$R$66,14,FALSE)="x","x",ROUND(IF(VLOOKUP($C24,'Regional Crises'!$B$1:$R$66,14,FALSE)&gt;T$3,0,IF(VLOOKUP($C24,'Regional Crises'!$B$1:$R$66,14,FALSE)&lt;T$4,5,(T$3-VLOOKUP($C24,'Regional Crises'!$B$1:$R$66,14,FALSE))/(T$3-T$4)*5)),1)))),(IF(VLOOKUP($E24,'Country Indicator Data'!$B$4:$N$300,10,FALSE)="x","x",ROUND(IF(VLOOKUP($E24,'Country Indicator Data'!$B$4:$N$300,10,FALSE)&gt;T$3,0,IF(VLOOKUP($E24,'Country Indicator Data'!$B$4:$N$300,10,FALSE)&lt;T$4,5,(T$3-VLOOKUP($E24,'Country Indicator Data'!$B$4:$N$300,10,FALSE))/(T$3-T$4)*5)),1))))</f>
        <v>2.9</v>
      </c>
      <c r="U24" s="163">
        <f>IF(LEN(E24)&gt;3,((IF(VLOOKUP($C24,'Regional Crises'!$B$1:$R$66,15,FALSE)="x","x",ROUND(IF(VLOOKUP($C24,'Regional Crises'!$B$1:$R$66,15,FALSE)&gt;U$3,0,IF(VLOOKUP($C24,'Regional Crises'!$B$1:$R$66,15,FALSE)&lt;U$4,5,(U$3-VLOOKUP($C24,'Regional Crises'!$B$1:$R$66,15,FALSE))/(U$3-U$4)*5)),1)))),(IF(VLOOKUP($E24,'Country Indicator Data'!$B$4:$N$300,11,FALSE)="x","x",ROUND(IF(VLOOKUP($E24,'Country Indicator Data'!$B$4:$N$300,11,FALSE)&gt;U$3,0,IF(VLOOKUP($E24,'Country Indicator Data'!$B$4:$N$300,11,FALSE)&lt;U$4,5,(U$3-VLOOKUP($E24,'Country Indicator Data'!$B$4:$N$300,11,FALSE))/(U$3-U$4)*5)),1))))</f>
        <v>1.9</v>
      </c>
      <c r="V24" s="163">
        <f>IF(LEN(E24)&gt;3,((IF(VLOOKUP($C24,'Regional Crises'!$B$1:$R$66,16,FALSE)="x","x",ROUND(IF(VLOOKUP($C24,'Regional Crises'!$B$1:$R$66,16,FALSE)&gt;V$3,0,IF(VLOOKUP($C24,'Regional Crises'!$B$1:$R$66,16,FALSE)&lt;V$4,5,(V$3-VLOOKUP($C24,'Regional Crises'!$B$1:$R$66,16,FALSE))/(V$3-V$4)*5)),1)))),(IF(VLOOKUP($E24,'Country Indicator Data'!$B$4:$N$300,12,FALSE)="x","x",ROUND(IF(VLOOKUP($E24,'Country Indicator Data'!$B$4:$N$300,12,FALSE)&gt;V$3,0,IF(VLOOKUP($E24,'Country Indicator Data'!$B$4:$N$300,12,FALSE)&lt;V$4,5,(V$3-VLOOKUP($E24,'Country Indicator Data'!$B$4:$N$300,12,FALSE))/(V$3-V$4)*5)),1))))</f>
        <v>1.7</v>
      </c>
      <c r="W24" s="163">
        <f t="shared" si="5"/>
        <v>2.4</v>
      </c>
      <c r="X24" s="163">
        <f t="shared" si="6"/>
        <v>3.1</v>
      </c>
      <c r="Y24" s="184">
        <f>IF('Core Indicators'!FC21="x","x",IF('Core Indicators'!FC21&gt;=5,5,IF('Core Indicators'!FC21&gt;=4,4,IF('Core Indicators'!FC21&gt;=3,3,IF('Core Indicators'!FC21&gt;=2,2,IF('Core Indicators'!FC21&gt;=1,1,0))))))</f>
        <v>3</v>
      </c>
      <c r="Z24" s="163">
        <f t="shared" si="7"/>
        <v>3</v>
      </c>
      <c r="AA24" s="184">
        <f>'Crisis Indicator Data'!Y21</f>
        <v>0</v>
      </c>
      <c r="AB24" s="184">
        <f>'Crisis Indicator Data'!Z21</f>
        <v>2</v>
      </c>
      <c r="AC24" s="184">
        <f>'Crisis Indicator Data'!AA21</f>
        <v>0</v>
      </c>
      <c r="AD24" s="184">
        <f>'Crisis Indicator Data'!AB21</f>
        <v>0</v>
      </c>
      <c r="AE24" s="184">
        <f t="shared" si="8"/>
        <v>2</v>
      </c>
      <c r="AF24" s="184">
        <f>'Crisis Indicator Data'!AC21</f>
        <v>0</v>
      </c>
      <c r="AG24" s="184">
        <f>'Crisis Indicator Data'!AD21</f>
        <v>2</v>
      </c>
      <c r="AH24" s="184">
        <f t="shared" si="9"/>
        <v>2</v>
      </c>
      <c r="AI24" s="184">
        <f>'Crisis Indicator Data'!AE21</f>
        <v>2</v>
      </c>
      <c r="AJ24" s="184">
        <f>'Crisis Indicator Data'!AF21</f>
        <v>2</v>
      </c>
      <c r="AK24" s="184">
        <f>'Crisis Indicator Data'!AG21</f>
        <v>3</v>
      </c>
      <c r="AL24" s="184">
        <f t="shared" si="10"/>
        <v>5</v>
      </c>
      <c r="AM24" s="163">
        <f t="shared" si="11"/>
        <v>3</v>
      </c>
      <c r="AN24" s="163">
        <f t="shared" si="12"/>
        <v>3</v>
      </c>
    </row>
    <row r="25" spans="1:40" ht="13.5" customHeight="1" x14ac:dyDescent="0.25">
      <c r="A25" s="169" t="str">
        <f>'Crisis Indicator Data'!A22</f>
        <v>Venezuela displacement in Colombia</v>
      </c>
      <c r="B25" s="170" t="str">
        <f>'Crisis Indicator Data'!B22</f>
        <v>Displacement</v>
      </c>
      <c r="C25" s="170" t="str">
        <f>'Crisis Indicator Data'!C22</f>
        <v>COL002</v>
      </c>
      <c r="D25" s="170" t="str">
        <f>'Crisis Indicator Data'!D22</f>
        <v>Colombia</v>
      </c>
      <c r="E25" s="171" t="str">
        <f>'Crisis Indicator Data'!E22</f>
        <v>COL</v>
      </c>
      <c r="F25" s="163">
        <f>IF(LEN(E25)&gt;3,(IF(VLOOKUP($C25,'Regional Crises'!$B$1:$R$66,7,FALSE)="x","x",ROUND(IF(VLOOKUP($C25,'Regional Crises'!$B$1:$R$66,7,FALSE)&gt;$F$3,5,IF(VLOOKUP($C25,'Regional Crises'!$B$1:$R$66,7,FALSE)&lt;F$4,0,($F$3-VLOOKUP($C25,'Regional Crises'!$B$1:$R$66,7,FALSE))/($F$3-$F$4)*5)),1))),IF(VLOOKUP($E25,'Country Indicator Data'!$B$4:$N$300,3,FALSE)="x","x",ROUND(IF(VLOOKUP($E25,'Country Indicator Data'!$B$4:$N$300,3,FALSE)&gt;$F$3,5,IF(VLOOKUP($E25,'Country Indicator Data'!$B$4:$N$300,3,FALSE)&lt;$F$4,0,($F$3-VLOOKUP($E25,'Country Indicator Data'!$B$4:$N$300,3,FALSE))/($F$3-$F$4)*5)),1)))</f>
        <v>1.4</v>
      </c>
      <c r="G25" s="163">
        <f>IF(LEN(E25)&gt;3,(IF(VLOOKUP($C25,'Regional Crises'!$B$1:$R$66,9,FALSE)="x","x",ROUND(IF(VLOOKUP($C25,'Regional Crises'!$B$1:$R$66,9,FALSE)&gt;G$3,5,IF(VLOOKUP($C25,'Regional Crises'!$B$1:$R$66,9,FALSE)&lt;G$4,0,(G$3-VLOOKUP($C25,'Regional Crises'!$B$1:$R$66,9,FALSE))/(G$3-G$4)*5)),1))),IF(VLOOKUP($E25,'Country Indicator Data'!$B$4:$N$300,5,FALSE)="x","x",ROUND(IF(VLOOKUP($E25,'Country Indicator Data'!$B$4:$N$300,5,FALSE)&gt;G$3,5,IF(VLOOKUP($E25,'Country Indicator Data'!$B$4:$N$300,5,FALSE)&lt;G$4,0,(G$3-VLOOKUP($E25,'Country Indicator Data'!$B$4:$N$300,5,FALSE))/(G$3-G$4)*5)),1)))</f>
        <v>1.7</v>
      </c>
      <c r="H25" s="163">
        <f t="shared" si="0"/>
        <v>1.5499999999999998</v>
      </c>
      <c r="I25" s="163">
        <f>IF(LEN(E25)&gt;3,(IF(VLOOKUP($C25,'Regional Crises'!$B$1:$R$66,6,FALSE)="x","x",ROUND(IF(VLOOKUP($C25,'Regional Crises'!$B$1:$R$66,6,FALSE)&gt;I$3,5,IF(VLOOKUP($C25,'Regional Crises'!$B$1:$R$66,6,FALSE)&lt;I$4,0,5-(I$3-VLOOKUP($C25,'Regional Crises'!$B$1:$R$66,6,FALSE))/(I$3-I$4)*5)),1))),IF(VLOOKUP($E25,'Country Indicator Data'!$B$4:$N$300,2,FALSE)="x","x",ROUND(IF(VLOOKUP($E25,'Country Indicator Data'!$B$4:$N$300,2,FALSE)&gt;I$3,5,IF(VLOOKUP($E25,'Country Indicator Data'!$B$4:$N$300,2,FALSE)&lt;I$4,0,5-(I$3-VLOOKUP($E25,'Country Indicator Data'!$B$4:$N$300,2,FALSE))/(I$3-I$4)*5)),1)))</f>
        <v>2.1</v>
      </c>
      <c r="J25" s="163">
        <f>IF(LEN(E25)&gt;3,(IF(VLOOKUP($C25,'Regional Crises'!$B$1:$R$66,8,FALSE)="x","x",ROUND(IF(VLOOKUP($C25,'Regional Crises'!$B$1:$R$66,8,FALSE)&gt;J$3,5,IF(VLOOKUP($C25,'Regional Crises'!$B$1:$R$66,8,FALSE)&lt;J$4,0,5-(J$3-VLOOKUP($C25,'Regional Crises'!$B$1:$R$66,8,FALSE))/(J$3-J$4)*5)),1))),IF(VLOOKUP($E25,'Country Indicator Data'!$B$4:$N$300,4,FALSE)="x","x",ROUND(IF(VLOOKUP($E25,'Country Indicator Data'!$B$4:$N$300,4,FALSE)&gt;J$3,5,IF(VLOOKUP($E25,'Country Indicator Data'!$B$4:$N$300,4,FALSE)&lt;J$4,0,5-(J$3-VLOOKUP($E25,'Country Indicator Data'!$B$4:$N$300,4,FALSE))/(J$3-J$4)*5)),1)))</f>
        <v>2.5</v>
      </c>
      <c r="K25" s="163">
        <f t="shared" si="1"/>
        <v>2.2999999999999998</v>
      </c>
      <c r="L25" s="163">
        <f>IF(LEN(E25)&gt;3,(IF(VLOOKUP($C25,'Regional Crises'!$B$1:$R$66,10,FALSE)="x","x",ROUND(IF(VLOOKUP($C25,'Regional Crises'!$B$1:$R$66,10,FALSE)&gt;L$3,5,IF(VLOOKUP($C25,'Regional Crises'!$B$1:$R$66,10,FALSE)&lt;L$4,0,5-(L$3-VLOOKUP($C25,'Regional Crises'!$B$1:$R$66,10,FALSE))/(L$3-L$4)*5)),1))),IF(VLOOKUP($E25,'Country Indicator Data'!$B$4:$N$300,6,FALSE)="x","x",ROUND(IF(VLOOKUP($E25,'Country Indicator Data'!$B$4:$N$300,6,FALSE)&gt;L$3,5,IF(VLOOKUP($E25,'Country Indicator Data'!$B$4:$N$300,6,FALSE)&lt;L$4,0,5-(L$3-VLOOKUP($E25,'Country Indicator Data'!$B$4:$N$300,6,FALSE))/(L$3-L$4)*5)),1)))</f>
        <v>2.7</v>
      </c>
      <c r="M25" s="163">
        <f>IF(LEN(E25)&gt;3,(IF(VLOOKUP($C25,'Regional Crises'!$B$1:$R$66,11,FALSE)="x","x",ROUND(IF(VLOOKUP($C25,'Regional Crises'!$B$1:$R$66,11,FALSE)&gt;M$3,5,IF(VLOOKUP($C25,'Regional Crises'!$B$1:$R$66,11,FALSE)&lt;M$4,0,5-(M$3-VLOOKUP($C25,'Regional Crises'!$B$1:$R$66,11,FALSE))/(M$3-M$4)*5)),1))),IF(VLOOKUP($E25,'Country Indicator Data'!$B$4:$N$300,7,FALSE)="x","x",ROUND(IF(VLOOKUP($E25,'Country Indicator Data'!$B$4:$N$300,7,FALSE)&gt;M$3,5,IF(VLOOKUP($E25,'Country Indicator Data'!$B$4:$N$300,7,FALSE)&lt;M$4,0,5-(M$3-VLOOKUP($E25,'Country Indicator Data'!$B$4:$N$300,7,FALSE))/(M$3-M$4)*5)),1)))</f>
        <v>3.3</v>
      </c>
      <c r="N25" s="163">
        <f t="shared" si="2"/>
        <v>3</v>
      </c>
      <c r="O25" s="163">
        <f t="shared" si="3"/>
        <v>2.2833333333333332</v>
      </c>
      <c r="P25" s="163">
        <f>IF(LEN(E25)&gt;3,VLOOKUP(C25,'Regional Crises'!$B$1:$R$69,12,FALSE),VLOOKUP(E25,'Country Indicator Data'!$B$4:$I$300,8,FALSE))</f>
        <v>4</v>
      </c>
      <c r="Q25" s="163">
        <f>IF(LEN(E25)&gt;3,((IF(VLOOKUP($C25,'Regional Crises'!$B$1:$R$66,13,FALSE)="x","x",ROUND(IF(VLOOKUP($C25,'Regional Crises'!$B$1:$R$66,13,FALSE)&gt;Q$3,5,IF(VLOOKUP($C25,'Regional Crises'!$B$1:$R$66,13,FALSE)&lt;Q$4,0,5-(LOG(Q$3)-LOG(VLOOKUP($C25,'Regional Crises'!$B$1:$R$66,13,FALSE)))/(LOG(Q$3)-LOG(Q$4))*5)),1)))),(IF(VLOOKUP($E25,'Country Indicator Data'!$B$4:$N$300,9,FALSE)="x","x",ROUND(IF(VLOOKUP($E25,'Country Indicator Data'!$B$4:$N$300,9,FALSE)&gt;Q$3,5,IF(VLOOKUP($E25,'Country Indicator Data'!$B$4:$N$300,9,FALSE)&lt;Q$4,0,5-(LOG(Q$3)-LOG(VLOOKUP($E25,'Country Indicator Data'!$B$4:$N$300,9,FALSE)))/(LOG(Q$3)-LOG(Q$4))*5)),1))))</f>
        <v>5</v>
      </c>
      <c r="R25" s="163">
        <f t="shared" si="4"/>
        <v>4.5</v>
      </c>
      <c r="S25" s="163">
        <f>IF(LEN(E25)&gt;3,((IF(VLOOKUP($C25,'Regional Crises'!$B$1:$R$66,17,FALSE)="x","x",ROUND(IF(VLOOKUP($C25,'Regional Crises'!$B$1:$R$66,17,FALSE)&gt;S$3,0,IF(VLOOKUP($C25,'Regional Crises'!$B$1:$R$66,17,FALSE)&lt;S$4,5,(S$3-VLOOKUP($C25,'Regional Crises'!$B$1:$R$66,17,FALSE))/(S$3-S$4)*5)),1)))),(IF(VLOOKUP($E25,'Country Indicator Data'!$B$4:$N$300,13,FALSE)="x","x",ROUND(IF(VLOOKUP($E25,'Country Indicator Data'!$B$4:$N$300,13,FALSE)&gt;S$3,0,IF(VLOOKUP($E25,'Country Indicator Data'!$B$4:$N$300,13,FALSE)&lt;S$4,5,(S$3-VLOOKUP($E25,'Country Indicator Data'!$B$4:$N$300,13,FALSE))/(S$3-S$4)*5)),1))))</f>
        <v>3.2</v>
      </c>
      <c r="T25" s="163">
        <f>IF(LEN(E25)&gt;3,((IF(VLOOKUP($C25,'Regional Crises'!$B$1:$R$66,14,FALSE)="x","x",ROUND(IF(VLOOKUP($C25,'Regional Crises'!$B$1:$R$66,14,FALSE)&gt;T$3,0,IF(VLOOKUP($C25,'Regional Crises'!$B$1:$R$66,14,FALSE)&lt;T$4,5,(T$3-VLOOKUP($C25,'Regional Crises'!$B$1:$R$66,14,FALSE))/(T$3-T$4)*5)),1)))),(IF(VLOOKUP($E25,'Country Indicator Data'!$B$4:$N$300,10,FALSE)="x","x",ROUND(IF(VLOOKUP($E25,'Country Indicator Data'!$B$4:$N$300,10,FALSE)&gt;T$3,0,IF(VLOOKUP($E25,'Country Indicator Data'!$B$4:$N$300,10,FALSE)&lt;T$4,5,(T$3-VLOOKUP($E25,'Country Indicator Data'!$B$4:$N$300,10,FALSE))/(T$3-T$4)*5)),1))))</f>
        <v>2.9</v>
      </c>
      <c r="U25" s="163">
        <f>IF(LEN(E25)&gt;3,((IF(VLOOKUP($C25,'Regional Crises'!$B$1:$R$66,15,FALSE)="x","x",ROUND(IF(VLOOKUP($C25,'Regional Crises'!$B$1:$R$66,15,FALSE)&gt;U$3,0,IF(VLOOKUP($C25,'Regional Crises'!$B$1:$R$66,15,FALSE)&lt;U$4,5,(U$3-VLOOKUP($C25,'Regional Crises'!$B$1:$R$66,15,FALSE))/(U$3-U$4)*5)),1)))),(IF(VLOOKUP($E25,'Country Indicator Data'!$B$4:$N$300,11,FALSE)="x","x",ROUND(IF(VLOOKUP($E25,'Country Indicator Data'!$B$4:$N$300,11,FALSE)&gt;U$3,0,IF(VLOOKUP($E25,'Country Indicator Data'!$B$4:$N$300,11,FALSE)&lt;U$4,5,(U$3-VLOOKUP($E25,'Country Indicator Data'!$B$4:$N$300,11,FALSE))/(U$3-U$4)*5)),1))))</f>
        <v>1.9</v>
      </c>
      <c r="V25" s="163">
        <f>IF(LEN(E25)&gt;3,((IF(VLOOKUP($C25,'Regional Crises'!$B$1:$R$66,16,FALSE)="x","x",ROUND(IF(VLOOKUP($C25,'Regional Crises'!$B$1:$R$66,16,FALSE)&gt;V$3,0,IF(VLOOKUP($C25,'Regional Crises'!$B$1:$R$66,16,FALSE)&lt;V$4,5,(V$3-VLOOKUP($C25,'Regional Crises'!$B$1:$R$66,16,FALSE))/(V$3-V$4)*5)),1)))),(IF(VLOOKUP($E25,'Country Indicator Data'!$B$4:$N$300,12,FALSE)="x","x",ROUND(IF(VLOOKUP($E25,'Country Indicator Data'!$B$4:$N$300,12,FALSE)&gt;V$3,0,IF(VLOOKUP($E25,'Country Indicator Data'!$B$4:$N$300,12,FALSE)&lt;V$4,5,(V$3-VLOOKUP($E25,'Country Indicator Data'!$B$4:$N$300,12,FALSE))/(V$3-V$4)*5)),1))))</f>
        <v>1.7</v>
      </c>
      <c r="W25" s="163">
        <f t="shared" si="5"/>
        <v>2.4</v>
      </c>
      <c r="X25" s="163">
        <f t="shared" si="6"/>
        <v>3.1</v>
      </c>
      <c r="Y25" s="184">
        <f>IF('Core Indicators'!FC22="x","x",IF('Core Indicators'!FC22&gt;=5,5,IF('Core Indicators'!FC22&gt;=4,4,IF('Core Indicators'!FC22&gt;=3,3,IF('Core Indicators'!FC22&gt;=2,2,IF('Core Indicators'!FC22&gt;=1,1,0))))))</f>
        <v>3</v>
      </c>
      <c r="Z25" s="163">
        <f t="shared" si="7"/>
        <v>3</v>
      </c>
      <c r="AA25" s="184">
        <f>'Crisis Indicator Data'!Y22</f>
        <v>0</v>
      </c>
      <c r="AB25" s="184">
        <f>'Crisis Indicator Data'!Z22</f>
        <v>2</v>
      </c>
      <c r="AC25" s="184">
        <f>'Crisis Indicator Data'!AA22</f>
        <v>1</v>
      </c>
      <c r="AD25" s="184">
        <f>'Crisis Indicator Data'!AB22</f>
        <v>0</v>
      </c>
      <c r="AE25" s="184">
        <f t="shared" si="8"/>
        <v>2</v>
      </c>
      <c r="AF25" s="184">
        <f>'Crisis Indicator Data'!AC22</f>
        <v>0</v>
      </c>
      <c r="AG25" s="184">
        <f>'Crisis Indicator Data'!AD22</f>
        <v>2</v>
      </c>
      <c r="AH25" s="184">
        <f t="shared" si="9"/>
        <v>2</v>
      </c>
      <c r="AI25" s="184">
        <f>'Crisis Indicator Data'!AE22</f>
        <v>2</v>
      </c>
      <c r="AJ25" s="184">
        <f>'Crisis Indicator Data'!AF22</f>
        <v>2</v>
      </c>
      <c r="AK25" s="184">
        <f>'Crisis Indicator Data'!AG22</f>
        <v>3</v>
      </c>
      <c r="AL25" s="184">
        <f t="shared" si="10"/>
        <v>5</v>
      </c>
      <c r="AM25" s="163">
        <f t="shared" si="11"/>
        <v>3</v>
      </c>
      <c r="AN25" s="163">
        <f t="shared" si="12"/>
        <v>3</v>
      </c>
    </row>
    <row r="26" spans="1:40" ht="13.5" customHeight="1" x14ac:dyDescent="0.25">
      <c r="A26" s="169" t="str">
        <f>'Crisis Indicator Data'!A23</f>
        <v>Nicaraguan refugees in Costa Rica</v>
      </c>
      <c r="B26" s="170" t="str">
        <f>'Crisis Indicator Data'!B23</f>
        <v>Displacement</v>
      </c>
      <c r="C26" s="170" t="str">
        <f>'Crisis Indicator Data'!C23</f>
        <v>CRI002</v>
      </c>
      <c r="D26" s="170" t="str">
        <f>'Crisis Indicator Data'!D23</f>
        <v>Costa Rica</v>
      </c>
      <c r="E26" s="171" t="str">
        <f>'Crisis Indicator Data'!E23</f>
        <v>CRI</v>
      </c>
      <c r="F26" s="163">
        <f>IF(LEN(E26)&gt;3,(IF(VLOOKUP($C26,'Regional Crises'!$B$1:$R$66,7,FALSE)="x","x",ROUND(IF(VLOOKUP($C26,'Regional Crises'!$B$1:$R$66,7,FALSE)&gt;$F$3,5,IF(VLOOKUP($C26,'Regional Crises'!$B$1:$R$66,7,FALSE)&lt;F$4,0,($F$3-VLOOKUP($C26,'Regional Crises'!$B$1:$R$66,7,FALSE))/($F$3-$F$4)*5)),1))),IF(VLOOKUP($E26,'Country Indicator Data'!$B$4:$N$300,3,FALSE)="x","x",ROUND(IF(VLOOKUP($E26,'Country Indicator Data'!$B$4:$N$300,3,FALSE)&gt;$F$3,5,IF(VLOOKUP($E26,'Country Indicator Data'!$B$4:$N$300,3,FALSE)&lt;$F$4,0,($F$3-VLOOKUP($E26,'Country Indicator Data'!$B$4:$N$300,3,FALSE))/($F$3-$F$4)*5)),1)))</f>
        <v>1.1000000000000001</v>
      </c>
      <c r="G26" s="163">
        <f>IF(LEN(E26)&gt;3,(IF(VLOOKUP($C26,'Regional Crises'!$B$1:$R$66,9,FALSE)="x","x",ROUND(IF(VLOOKUP($C26,'Regional Crises'!$B$1:$R$66,9,FALSE)&gt;G$3,5,IF(VLOOKUP($C26,'Regional Crises'!$B$1:$R$66,9,FALSE)&lt;G$4,0,(G$3-VLOOKUP($C26,'Regional Crises'!$B$1:$R$66,9,FALSE))/(G$3-G$4)*5)),1))),IF(VLOOKUP($E26,'Country Indicator Data'!$B$4:$N$300,5,FALSE)="x","x",ROUND(IF(VLOOKUP($E26,'Country Indicator Data'!$B$4:$N$300,5,FALSE)&gt;G$3,5,IF(VLOOKUP($E26,'Country Indicator Data'!$B$4:$N$300,5,FALSE)&lt;G$4,0,(G$3-VLOOKUP($E26,'Country Indicator Data'!$B$4:$N$300,5,FALSE))/(G$3-G$4)*5)),1)))</f>
        <v>0.5</v>
      </c>
      <c r="H26" s="163">
        <f t="shared" si="0"/>
        <v>0.8</v>
      </c>
      <c r="I26" s="163">
        <f>IF(LEN(E26)&gt;3,(IF(VLOOKUP($C26,'Regional Crises'!$B$1:$R$66,6,FALSE)="x","x",ROUND(IF(VLOOKUP($C26,'Regional Crises'!$B$1:$R$66,6,FALSE)&gt;I$3,5,IF(VLOOKUP($C26,'Regional Crises'!$B$1:$R$66,6,FALSE)&lt;I$4,0,5-(I$3-VLOOKUP($C26,'Regional Crises'!$B$1:$R$66,6,FALSE))/(I$3-I$4)*5)),1))),IF(VLOOKUP($E26,'Country Indicator Data'!$B$4:$N$300,2,FALSE)="x","x",ROUND(IF(VLOOKUP($E26,'Country Indicator Data'!$B$4:$N$300,2,FALSE)&gt;I$3,5,IF(VLOOKUP($E26,'Country Indicator Data'!$B$4:$N$300,2,FALSE)&lt;I$4,0,5-(I$3-VLOOKUP($E26,'Country Indicator Data'!$B$4:$N$300,2,FALSE))/(I$3-I$4)*5)),1)))</f>
        <v>1.5</v>
      </c>
      <c r="J26" s="163">
        <f>IF(LEN(E26)&gt;3,(IF(VLOOKUP($C26,'Regional Crises'!$B$1:$R$66,8,FALSE)="x","x",ROUND(IF(VLOOKUP($C26,'Regional Crises'!$B$1:$R$66,8,FALSE)&gt;J$3,5,IF(VLOOKUP($C26,'Regional Crises'!$B$1:$R$66,8,FALSE)&lt;J$4,0,5-(J$3-VLOOKUP($C26,'Regional Crises'!$B$1:$R$66,8,FALSE))/(J$3-J$4)*5)),1))),IF(VLOOKUP($E26,'Country Indicator Data'!$B$4:$N$300,4,FALSE)="x","x",ROUND(IF(VLOOKUP($E26,'Country Indicator Data'!$B$4:$N$300,4,FALSE)&gt;J$3,5,IF(VLOOKUP($E26,'Country Indicator Data'!$B$4:$N$300,4,FALSE)&lt;J$4,0,5-(J$3-VLOOKUP($E26,'Country Indicator Data'!$B$4:$N$300,4,FALSE))/(J$3-J$4)*5)),1)))</f>
        <v>0.2</v>
      </c>
      <c r="K26" s="163">
        <f t="shared" si="1"/>
        <v>0.85</v>
      </c>
      <c r="L26" s="163">
        <f>IF(LEN(E26)&gt;3,(IF(VLOOKUP($C26,'Regional Crises'!$B$1:$R$66,10,FALSE)="x","x",ROUND(IF(VLOOKUP($C26,'Regional Crises'!$B$1:$R$66,10,FALSE)&gt;L$3,5,IF(VLOOKUP($C26,'Regional Crises'!$B$1:$R$66,10,FALSE)&lt;L$4,0,5-(L$3-VLOOKUP($C26,'Regional Crises'!$B$1:$R$66,10,FALSE))/(L$3-L$4)*5)),1))),IF(VLOOKUP($E26,'Country Indicator Data'!$B$4:$N$300,6,FALSE)="x","x",ROUND(IF(VLOOKUP($E26,'Country Indicator Data'!$B$4:$N$300,6,FALSE)&gt;L$3,5,IF(VLOOKUP($E26,'Country Indicator Data'!$B$4:$N$300,6,FALSE)&lt;L$4,0,5-(L$3-VLOOKUP($E26,'Country Indicator Data'!$B$4:$N$300,6,FALSE))/(L$3-L$4)*5)),1)))</f>
        <v>1.9</v>
      </c>
      <c r="M26" s="163">
        <f>IF(LEN(E26)&gt;3,(IF(VLOOKUP($C26,'Regional Crises'!$B$1:$R$66,11,FALSE)="x","x",ROUND(IF(VLOOKUP($C26,'Regional Crises'!$B$1:$R$66,11,FALSE)&gt;M$3,5,IF(VLOOKUP($C26,'Regional Crises'!$B$1:$R$66,11,FALSE)&lt;M$4,0,5-(M$3-VLOOKUP($C26,'Regional Crises'!$B$1:$R$66,11,FALSE))/(M$3-M$4)*5)),1))),IF(VLOOKUP($E26,'Country Indicator Data'!$B$4:$N$300,7,FALSE)="x","x",ROUND(IF(VLOOKUP($E26,'Country Indicator Data'!$B$4:$N$300,7,FALSE)&gt;M$3,5,IF(VLOOKUP($E26,'Country Indicator Data'!$B$4:$N$300,7,FALSE)&lt;M$4,0,5-(M$3-VLOOKUP($E26,'Country Indicator Data'!$B$4:$N$300,7,FALSE))/(M$3-M$4)*5)),1)))</f>
        <v>2.9</v>
      </c>
      <c r="N26" s="163">
        <f t="shared" si="2"/>
        <v>2.4</v>
      </c>
      <c r="O26" s="163">
        <f t="shared" si="3"/>
        <v>1.3499999999999999</v>
      </c>
      <c r="P26" s="163">
        <f>IF(LEN(E26)&gt;3,VLOOKUP(C26,'Regional Crises'!$B$1:$R$69,12,FALSE),VLOOKUP(E26,'Country Indicator Data'!$B$4:$I$300,8,FALSE))</f>
        <v>0</v>
      </c>
      <c r="Q26" s="163" t="str">
        <f>IF(LEN(E26)&gt;3,((IF(VLOOKUP($C26,'Regional Crises'!$B$1:$R$66,13,FALSE)="x","x",ROUND(IF(VLOOKUP($C26,'Regional Crises'!$B$1:$R$66,13,FALSE)&gt;Q$3,5,IF(VLOOKUP($C26,'Regional Crises'!$B$1:$R$66,13,FALSE)&lt;Q$4,0,5-(LOG(Q$3)-LOG(VLOOKUP($C26,'Regional Crises'!$B$1:$R$66,13,FALSE)))/(LOG(Q$3)-LOG(Q$4))*5)),1)))),(IF(VLOOKUP($E26,'Country Indicator Data'!$B$4:$N$300,9,FALSE)="x","x",ROUND(IF(VLOOKUP($E26,'Country Indicator Data'!$B$4:$N$300,9,FALSE)&gt;Q$3,5,IF(VLOOKUP($E26,'Country Indicator Data'!$B$4:$N$300,9,FALSE)&lt;Q$4,0,5-(LOG(Q$3)-LOG(VLOOKUP($E26,'Country Indicator Data'!$B$4:$N$300,9,FALSE)))/(LOG(Q$3)-LOG(Q$4))*5)),1))))</f>
        <v>x</v>
      </c>
      <c r="R26" s="163">
        <f t="shared" si="4"/>
        <v>0</v>
      </c>
      <c r="S26" s="163">
        <f>IF(LEN(E26)&gt;3,((IF(VLOOKUP($C26,'Regional Crises'!$B$1:$R$66,17,FALSE)="x","x",ROUND(IF(VLOOKUP($C26,'Regional Crises'!$B$1:$R$66,17,FALSE)&gt;S$3,0,IF(VLOOKUP($C26,'Regional Crises'!$B$1:$R$66,17,FALSE)&lt;S$4,5,(S$3-VLOOKUP($C26,'Regional Crises'!$B$1:$R$66,17,FALSE))/(S$3-S$4)*5)),1)))),(IF(VLOOKUP($E26,'Country Indicator Data'!$B$4:$N$300,13,FALSE)="x","x",ROUND(IF(VLOOKUP($E26,'Country Indicator Data'!$B$4:$N$300,13,FALSE)&gt;S$3,0,IF(VLOOKUP($E26,'Country Indicator Data'!$B$4:$N$300,13,FALSE)&lt;S$4,5,(S$3-VLOOKUP($E26,'Country Indicator Data'!$B$4:$N$300,13,FALSE))/(S$3-S$4)*5)),1))))</f>
        <v>2.2000000000000002</v>
      </c>
      <c r="T26" s="163">
        <f>IF(LEN(E26)&gt;3,((IF(VLOOKUP($C26,'Regional Crises'!$B$1:$R$66,14,FALSE)="x","x",ROUND(IF(VLOOKUP($C26,'Regional Crises'!$B$1:$R$66,14,FALSE)&gt;T$3,0,IF(VLOOKUP($C26,'Regional Crises'!$B$1:$R$66,14,FALSE)&lt;T$4,5,(T$3-VLOOKUP($C26,'Regional Crises'!$B$1:$R$66,14,FALSE))/(T$3-T$4)*5)),1)))),(IF(VLOOKUP($E26,'Country Indicator Data'!$B$4:$N$300,10,FALSE)="x","x",ROUND(IF(VLOOKUP($E26,'Country Indicator Data'!$B$4:$N$300,10,FALSE)&gt;T$3,0,IF(VLOOKUP($E26,'Country Indicator Data'!$B$4:$N$300,10,FALSE)&lt;T$4,5,(T$3-VLOOKUP($E26,'Country Indicator Data'!$B$4:$N$300,10,FALSE))/(T$3-T$4)*5)),1))))</f>
        <v>2</v>
      </c>
      <c r="U26" s="163">
        <f>IF(LEN(E26)&gt;3,((IF(VLOOKUP($C26,'Regional Crises'!$B$1:$R$66,15,FALSE)="x","x",ROUND(IF(VLOOKUP($C26,'Regional Crises'!$B$1:$R$66,15,FALSE)&gt;U$3,0,IF(VLOOKUP($C26,'Regional Crises'!$B$1:$R$66,15,FALSE)&lt;U$4,5,(U$3-VLOOKUP($C26,'Regional Crises'!$B$1:$R$66,15,FALSE))/(U$3-U$4)*5)),1)))),(IF(VLOOKUP($E26,'Country Indicator Data'!$B$4:$N$300,11,FALSE)="x","x",ROUND(IF(VLOOKUP($E26,'Country Indicator Data'!$B$4:$N$300,11,FALSE)&gt;U$3,0,IF(VLOOKUP($E26,'Country Indicator Data'!$B$4:$N$300,11,FALSE)&lt;U$4,5,(U$3-VLOOKUP($E26,'Country Indicator Data'!$B$4:$N$300,11,FALSE))/(U$3-U$4)*5)),1))))</f>
        <v>0.3</v>
      </c>
      <c r="V26" s="163">
        <f>IF(LEN(E26)&gt;3,((IF(VLOOKUP($C26,'Regional Crises'!$B$1:$R$66,16,FALSE)="x","x",ROUND(IF(VLOOKUP($C26,'Regional Crises'!$B$1:$R$66,16,FALSE)&gt;V$3,0,IF(VLOOKUP($C26,'Regional Crises'!$B$1:$R$66,16,FALSE)&lt;V$4,5,(V$3-VLOOKUP($C26,'Regional Crises'!$B$1:$R$66,16,FALSE))/(V$3-V$4)*5)),1)))),(IF(VLOOKUP($E26,'Country Indicator Data'!$B$4:$N$300,12,FALSE)="x","x",ROUND(IF(VLOOKUP($E26,'Country Indicator Data'!$B$4:$N$300,12,FALSE)&gt;V$3,0,IF(VLOOKUP($E26,'Country Indicator Data'!$B$4:$N$300,12,FALSE)&lt;V$4,5,(V$3-VLOOKUP($E26,'Country Indicator Data'!$B$4:$N$300,12,FALSE))/(V$3-V$4)*5)),1))))</f>
        <v>0.5</v>
      </c>
      <c r="W26" s="163">
        <f t="shared" si="5"/>
        <v>1.3</v>
      </c>
      <c r="X26" s="163">
        <f t="shared" si="6"/>
        <v>0.9</v>
      </c>
      <c r="Y26" s="184">
        <f>IF('Core Indicators'!FC23="x","x",IF('Core Indicators'!FC23&gt;=5,5,IF('Core Indicators'!FC23&gt;=4,4,IF('Core Indicators'!FC23&gt;=3,3,IF('Core Indicators'!FC23&gt;=2,2,IF('Core Indicators'!FC23&gt;=1,1,0))))))</f>
        <v>2</v>
      </c>
      <c r="Z26" s="163">
        <f t="shared" si="7"/>
        <v>2</v>
      </c>
      <c r="AA26" s="184">
        <f>'Crisis Indicator Data'!Y23</f>
        <v>0</v>
      </c>
      <c r="AB26" s="184">
        <f>'Crisis Indicator Data'!Z23</f>
        <v>0</v>
      </c>
      <c r="AC26" s="184">
        <f>'Crisis Indicator Data'!AA23</f>
        <v>0</v>
      </c>
      <c r="AD26" s="184">
        <f>'Crisis Indicator Data'!AB23</f>
        <v>0</v>
      </c>
      <c r="AE26" s="184">
        <f t="shared" si="8"/>
        <v>0</v>
      </c>
      <c r="AF26" s="184">
        <f>'Crisis Indicator Data'!AC23</f>
        <v>0</v>
      </c>
      <c r="AG26" s="184">
        <f>'Crisis Indicator Data'!AD23</f>
        <v>0</v>
      </c>
      <c r="AH26" s="184">
        <f t="shared" si="9"/>
        <v>0</v>
      </c>
      <c r="AI26" s="184">
        <f>'Crisis Indicator Data'!AE23</f>
        <v>0</v>
      </c>
      <c r="AJ26" s="184">
        <f>'Crisis Indicator Data'!AF23</f>
        <v>0</v>
      </c>
      <c r="AK26" s="184">
        <f>'Crisis Indicator Data'!AG23</f>
        <v>1</v>
      </c>
      <c r="AL26" s="184">
        <f t="shared" si="10"/>
        <v>1</v>
      </c>
      <c r="AM26" s="163">
        <f t="shared" si="11"/>
        <v>0</v>
      </c>
      <c r="AN26" s="163">
        <f t="shared" si="12"/>
        <v>1</v>
      </c>
    </row>
    <row r="27" spans="1:40" ht="13.5" customHeight="1" x14ac:dyDescent="0.25">
      <c r="A27" s="169" t="str">
        <f>'Crisis Indicator Data'!A24</f>
        <v>Multiple crises in Djibouti</v>
      </c>
      <c r="B27" s="170" t="str">
        <f>'Crisis Indicator Data'!B24</f>
        <v>Displacement,Drought</v>
      </c>
      <c r="C27" s="170" t="str">
        <f>'Crisis Indicator Data'!C24</f>
        <v>DJI001</v>
      </c>
      <c r="D27" s="170" t="str">
        <f>'Crisis Indicator Data'!D24</f>
        <v>Djibouti</v>
      </c>
      <c r="E27" s="171" t="str">
        <f>'Crisis Indicator Data'!E24</f>
        <v>DJI</v>
      </c>
      <c r="F27" s="163">
        <f>IF(LEN(E27)&gt;3,(IF(VLOOKUP($C27,'Regional Crises'!$B$1:$R$66,7,FALSE)="x","x",ROUND(IF(VLOOKUP($C27,'Regional Crises'!$B$1:$R$66,7,FALSE)&gt;$F$3,5,IF(VLOOKUP($C27,'Regional Crises'!$B$1:$R$66,7,FALSE)&lt;F$4,0,($F$3-VLOOKUP($C27,'Regional Crises'!$B$1:$R$66,7,FALSE))/($F$3-$F$4)*5)),1))),IF(VLOOKUP($E27,'Country Indicator Data'!$B$4:$N$300,3,FALSE)="x","x",ROUND(IF(VLOOKUP($E27,'Country Indicator Data'!$B$4:$N$300,3,FALSE)&gt;$F$3,5,IF(VLOOKUP($E27,'Country Indicator Data'!$B$4:$N$300,3,FALSE)&lt;$F$4,0,($F$3-VLOOKUP($E27,'Country Indicator Data'!$B$4:$N$300,3,FALSE))/($F$3-$F$4)*5)),1)))</f>
        <v>2.9</v>
      </c>
      <c r="G27" s="163">
        <f>IF(LEN(E27)&gt;3,(IF(VLOOKUP($C27,'Regional Crises'!$B$1:$R$66,9,FALSE)="x","x",ROUND(IF(VLOOKUP($C27,'Regional Crises'!$B$1:$R$66,9,FALSE)&gt;G$3,5,IF(VLOOKUP($C27,'Regional Crises'!$B$1:$R$66,9,FALSE)&lt;G$4,0,(G$3-VLOOKUP($C27,'Regional Crises'!$B$1:$R$66,9,FALSE))/(G$3-G$4)*5)),1))),IF(VLOOKUP($E27,'Country Indicator Data'!$B$4:$N$300,5,FALSE)="x","x",ROUND(IF(VLOOKUP($E27,'Country Indicator Data'!$B$4:$N$300,5,FALSE)&gt;G$3,5,IF(VLOOKUP($E27,'Country Indicator Data'!$B$4:$N$300,5,FALSE)&lt;G$4,0,(G$3-VLOOKUP($E27,'Country Indicator Data'!$B$4:$N$300,5,FALSE))/(G$3-G$4)*5)),1)))</f>
        <v>3.1</v>
      </c>
      <c r="H27" s="163">
        <f t="shared" si="0"/>
        <v>3</v>
      </c>
      <c r="I27" s="163">
        <f>IF(LEN(E27)&gt;3,(IF(VLOOKUP($C27,'Regional Crises'!$B$1:$R$66,6,FALSE)="x","x",ROUND(IF(VLOOKUP($C27,'Regional Crises'!$B$1:$R$66,6,FALSE)&gt;I$3,5,IF(VLOOKUP($C27,'Regional Crises'!$B$1:$R$66,6,FALSE)&lt;I$4,0,5-(I$3-VLOOKUP($C27,'Regional Crises'!$B$1:$R$66,6,FALSE))/(I$3-I$4)*5)),1))),IF(VLOOKUP($E27,'Country Indicator Data'!$B$4:$N$300,2,FALSE)="x","x",ROUND(IF(VLOOKUP($E27,'Country Indicator Data'!$B$4:$N$300,2,FALSE)&gt;I$3,5,IF(VLOOKUP($E27,'Country Indicator Data'!$B$4:$N$300,2,FALSE)&lt;I$4,0,5-(I$3-VLOOKUP($E27,'Country Indicator Data'!$B$4:$N$300,2,FALSE))/(I$3-I$4)*5)),1)))</f>
        <v>2.8</v>
      </c>
      <c r="J27" s="163">
        <f>IF(LEN(E27)&gt;3,(IF(VLOOKUP($C27,'Regional Crises'!$B$1:$R$66,8,FALSE)="x","x",ROUND(IF(VLOOKUP($C27,'Regional Crises'!$B$1:$R$66,8,FALSE)&gt;J$3,5,IF(VLOOKUP($C27,'Regional Crises'!$B$1:$R$66,8,FALSE)&lt;J$4,0,5-(J$3-VLOOKUP($C27,'Regional Crises'!$B$1:$R$66,8,FALSE))/(J$3-J$4)*5)),1))),IF(VLOOKUP($E27,'Country Indicator Data'!$B$4:$N$300,4,FALSE)="x","x",ROUND(IF(VLOOKUP($E27,'Country Indicator Data'!$B$4:$N$300,4,FALSE)&gt;J$3,5,IF(VLOOKUP($E27,'Country Indicator Data'!$B$4:$N$300,4,FALSE)&lt;J$4,0,5-(J$3-VLOOKUP($E27,'Country Indicator Data'!$B$4:$N$300,4,FALSE))/(J$3-J$4)*5)),1)))</f>
        <v>0</v>
      </c>
      <c r="K27" s="163">
        <f t="shared" si="1"/>
        <v>1.4</v>
      </c>
      <c r="L27" s="163" t="str">
        <f>IF(LEN(E27)&gt;3,(IF(VLOOKUP($C27,'Regional Crises'!$B$1:$R$66,10,FALSE)="x","x",ROUND(IF(VLOOKUP($C27,'Regional Crises'!$B$1:$R$66,10,FALSE)&gt;L$3,5,IF(VLOOKUP($C27,'Regional Crises'!$B$1:$R$66,10,FALSE)&lt;L$4,0,5-(L$3-VLOOKUP($C27,'Regional Crises'!$B$1:$R$66,10,FALSE))/(L$3-L$4)*5)),1))),IF(VLOOKUP($E27,'Country Indicator Data'!$B$4:$N$300,6,FALSE)="x","x",ROUND(IF(VLOOKUP($E27,'Country Indicator Data'!$B$4:$N$300,6,FALSE)&gt;L$3,5,IF(VLOOKUP($E27,'Country Indicator Data'!$B$4:$N$300,6,FALSE)&lt;L$4,0,5-(L$3-VLOOKUP($E27,'Country Indicator Data'!$B$4:$N$300,6,FALSE))/(L$3-L$4)*5)),1)))</f>
        <v>x</v>
      </c>
      <c r="M27" s="163">
        <f>IF(LEN(E27)&gt;3,(IF(VLOOKUP($C27,'Regional Crises'!$B$1:$R$66,11,FALSE)="x","x",ROUND(IF(VLOOKUP($C27,'Regional Crises'!$B$1:$R$66,11,FALSE)&gt;M$3,5,IF(VLOOKUP($C27,'Regional Crises'!$B$1:$R$66,11,FALSE)&lt;M$4,0,5-(M$3-VLOOKUP($C27,'Regional Crises'!$B$1:$R$66,11,FALSE))/(M$3-M$4)*5)),1))),IF(VLOOKUP($E27,'Country Indicator Data'!$B$4:$N$300,7,FALSE)="x","x",ROUND(IF(VLOOKUP($E27,'Country Indicator Data'!$B$4:$N$300,7,FALSE)&gt;M$3,5,IF(VLOOKUP($E27,'Country Indicator Data'!$B$4:$N$300,7,FALSE)&lt;M$4,0,5-(M$3-VLOOKUP($E27,'Country Indicator Data'!$B$4:$N$300,7,FALSE))/(M$3-M$4)*5)),1)))</f>
        <v>2.1</v>
      </c>
      <c r="N27" s="163">
        <f t="shared" si="2"/>
        <v>2.1</v>
      </c>
      <c r="O27" s="163">
        <f t="shared" si="3"/>
        <v>2.1666666666666665</v>
      </c>
      <c r="P27" s="163">
        <f>IF(LEN(E27)&gt;3,VLOOKUP(C27,'Regional Crises'!$B$1:$R$69,12,FALSE),VLOOKUP(E27,'Country Indicator Data'!$B$4:$I$300,8,FALSE))</f>
        <v>3</v>
      </c>
      <c r="Q27" s="163">
        <f>IF(LEN(E27)&gt;3,((IF(VLOOKUP($C27,'Regional Crises'!$B$1:$R$66,13,FALSE)="x","x",ROUND(IF(VLOOKUP($C27,'Regional Crises'!$B$1:$R$66,13,FALSE)&gt;Q$3,5,IF(VLOOKUP($C27,'Regional Crises'!$B$1:$R$66,13,FALSE)&lt;Q$4,0,5-(LOG(Q$3)-LOG(VLOOKUP($C27,'Regional Crises'!$B$1:$R$66,13,FALSE)))/(LOG(Q$3)-LOG(Q$4))*5)),1)))),(IF(VLOOKUP($E27,'Country Indicator Data'!$B$4:$N$300,9,FALSE)="x","x",ROUND(IF(VLOOKUP($E27,'Country Indicator Data'!$B$4:$N$300,9,FALSE)&gt;Q$3,5,IF(VLOOKUP($E27,'Country Indicator Data'!$B$4:$N$300,9,FALSE)&lt;Q$4,0,5-(LOG(Q$3)-LOG(VLOOKUP($E27,'Country Indicator Data'!$B$4:$N$300,9,FALSE)))/(LOG(Q$3)-LOG(Q$4))*5)),1))))</f>
        <v>1.2</v>
      </c>
      <c r="R27" s="163">
        <f t="shared" si="4"/>
        <v>2.1</v>
      </c>
      <c r="S27" s="163">
        <f>IF(LEN(E27)&gt;3,((IF(VLOOKUP($C27,'Regional Crises'!$B$1:$R$66,17,FALSE)="x","x",ROUND(IF(VLOOKUP($C27,'Regional Crises'!$B$1:$R$66,17,FALSE)&gt;S$3,0,IF(VLOOKUP($C27,'Regional Crises'!$B$1:$R$66,17,FALSE)&lt;S$4,5,(S$3-VLOOKUP($C27,'Regional Crises'!$B$1:$R$66,17,FALSE))/(S$3-S$4)*5)),1)))),(IF(VLOOKUP($E27,'Country Indicator Data'!$B$4:$N$300,13,FALSE)="x","x",ROUND(IF(VLOOKUP($E27,'Country Indicator Data'!$B$4:$N$300,13,FALSE)&gt;S$3,0,IF(VLOOKUP($E27,'Country Indicator Data'!$B$4:$N$300,13,FALSE)&lt;S$4,5,(S$3-VLOOKUP($E27,'Country Indicator Data'!$B$4:$N$300,13,FALSE))/(S$3-S$4)*5)),1))))</f>
        <v>3.5</v>
      </c>
      <c r="T27" s="163">
        <f>IF(LEN(E27)&gt;3,((IF(VLOOKUP($C27,'Regional Crises'!$B$1:$R$66,14,FALSE)="x","x",ROUND(IF(VLOOKUP($C27,'Regional Crises'!$B$1:$R$66,14,FALSE)&gt;T$3,0,IF(VLOOKUP($C27,'Regional Crises'!$B$1:$R$66,14,FALSE)&lt;T$4,5,(T$3-VLOOKUP($C27,'Regional Crises'!$B$1:$R$66,14,FALSE))/(T$3-T$4)*5)),1)))),(IF(VLOOKUP($E27,'Country Indicator Data'!$B$4:$N$300,10,FALSE)="x","x",ROUND(IF(VLOOKUP($E27,'Country Indicator Data'!$B$4:$N$300,10,FALSE)&gt;T$3,0,IF(VLOOKUP($E27,'Country Indicator Data'!$B$4:$N$300,10,FALSE)&lt;T$4,5,(T$3-VLOOKUP($E27,'Country Indicator Data'!$B$4:$N$300,10,FALSE))/(T$3-T$4)*5)),1))))</f>
        <v>3.4</v>
      </c>
      <c r="U27" s="163">
        <f>IF(LEN(E27)&gt;3,((IF(VLOOKUP($C27,'Regional Crises'!$B$1:$R$66,15,FALSE)="x","x",ROUND(IF(VLOOKUP($C27,'Regional Crises'!$B$1:$R$66,15,FALSE)&gt;U$3,0,IF(VLOOKUP($C27,'Regional Crises'!$B$1:$R$66,15,FALSE)&lt;U$4,5,(U$3-VLOOKUP($C27,'Regional Crises'!$B$1:$R$66,15,FALSE))/(U$3-U$4)*5)),1)))),(IF(VLOOKUP($E27,'Country Indicator Data'!$B$4:$N$300,11,FALSE)="x","x",ROUND(IF(VLOOKUP($E27,'Country Indicator Data'!$B$4:$N$300,11,FALSE)&gt;U$3,0,IF(VLOOKUP($E27,'Country Indicator Data'!$B$4:$N$300,11,FALSE)&lt;U$4,5,(U$3-VLOOKUP($E27,'Country Indicator Data'!$B$4:$N$300,11,FALSE))/(U$3-U$4)*5)),1))))</f>
        <v>3.5</v>
      </c>
      <c r="V27" s="163">
        <f>IF(LEN(E27)&gt;3,((IF(VLOOKUP($C27,'Regional Crises'!$B$1:$R$66,16,FALSE)="x","x",ROUND(IF(VLOOKUP($C27,'Regional Crises'!$B$1:$R$66,16,FALSE)&gt;V$3,0,IF(VLOOKUP($C27,'Regional Crises'!$B$1:$R$66,16,FALSE)&lt;V$4,5,(V$3-VLOOKUP($C27,'Regional Crises'!$B$1:$R$66,16,FALSE))/(V$3-V$4)*5)),1)))),(IF(VLOOKUP($E27,'Country Indicator Data'!$B$4:$N$300,12,FALSE)="x","x",ROUND(IF(VLOOKUP($E27,'Country Indicator Data'!$B$4:$N$300,12,FALSE)&gt;V$3,0,IF(VLOOKUP($E27,'Country Indicator Data'!$B$4:$N$300,12,FALSE)&lt;V$4,5,(V$3-VLOOKUP($E27,'Country Indicator Data'!$B$4:$N$300,12,FALSE))/(V$3-V$4)*5)),1))))</f>
        <v>3.8</v>
      </c>
      <c r="W27" s="163">
        <f t="shared" si="5"/>
        <v>3.6</v>
      </c>
      <c r="X27" s="163">
        <f t="shared" si="6"/>
        <v>2.6</v>
      </c>
      <c r="Y27" s="184">
        <f>IF('Core Indicators'!FC24="x","x",IF('Core Indicators'!FC24&gt;=5,5,IF('Core Indicators'!FC24&gt;=4,4,IF('Core Indicators'!FC24&gt;=3,3,IF('Core Indicators'!FC24&gt;=2,2,IF('Core Indicators'!FC24&gt;=1,1,0))))))</f>
        <v>5</v>
      </c>
      <c r="Z27" s="163">
        <f t="shared" si="7"/>
        <v>5</v>
      </c>
      <c r="AA27" s="184">
        <f>'Crisis Indicator Data'!Y24</f>
        <v>0</v>
      </c>
      <c r="AB27" s="184">
        <f>'Crisis Indicator Data'!Z24</f>
        <v>0</v>
      </c>
      <c r="AC27" s="184">
        <f>'Crisis Indicator Data'!AA24</f>
        <v>0</v>
      </c>
      <c r="AD27" s="184">
        <f>'Crisis Indicator Data'!AB24</f>
        <v>0</v>
      </c>
      <c r="AE27" s="184">
        <f t="shared" si="8"/>
        <v>0</v>
      </c>
      <c r="AF27" s="184">
        <f>'Crisis Indicator Data'!AC24</f>
        <v>0</v>
      </c>
      <c r="AG27" s="184">
        <f>'Crisis Indicator Data'!AD24</f>
        <v>0</v>
      </c>
      <c r="AH27" s="184">
        <f t="shared" si="9"/>
        <v>0</v>
      </c>
      <c r="AI27" s="184">
        <f>'Crisis Indicator Data'!AE24</f>
        <v>0</v>
      </c>
      <c r="AJ27" s="184">
        <f>'Crisis Indicator Data'!AF24</f>
        <v>0</v>
      </c>
      <c r="AK27" s="184">
        <f>'Crisis Indicator Data'!AG24</f>
        <v>0</v>
      </c>
      <c r="AL27" s="184">
        <f t="shared" si="10"/>
        <v>0</v>
      </c>
      <c r="AM27" s="163">
        <f t="shared" si="11"/>
        <v>0</v>
      </c>
      <c r="AN27" s="163">
        <f t="shared" si="12"/>
        <v>2.5</v>
      </c>
    </row>
    <row r="28" spans="1:40" ht="13.5" customHeight="1" x14ac:dyDescent="0.25">
      <c r="A28" s="169" t="str">
        <f>'Crisis Indicator Data'!A25</f>
        <v>Mixed migration in Djibouti</v>
      </c>
      <c r="B28" s="170" t="str">
        <f>'Crisis Indicator Data'!B25</f>
        <v>Displacement</v>
      </c>
      <c r="C28" s="170" t="str">
        <f>'Crisis Indicator Data'!C25</f>
        <v>DJI002</v>
      </c>
      <c r="D28" s="170" t="str">
        <f>'Crisis Indicator Data'!D25</f>
        <v>Djibouti</v>
      </c>
      <c r="E28" s="171" t="str">
        <f>'Crisis Indicator Data'!E25</f>
        <v>DJI</v>
      </c>
      <c r="F28" s="163">
        <f>IF(LEN(E28)&gt;3,(IF(VLOOKUP($C28,'Regional Crises'!$B$1:$R$66,7,FALSE)="x","x",ROUND(IF(VLOOKUP($C28,'Regional Crises'!$B$1:$R$66,7,FALSE)&gt;$F$3,5,IF(VLOOKUP($C28,'Regional Crises'!$B$1:$R$66,7,FALSE)&lt;F$4,0,($F$3-VLOOKUP($C28,'Regional Crises'!$B$1:$R$66,7,FALSE))/($F$3-$F$4)*5)),1))),IF(VLOOKUP($E28,'Country Indicator Data'!$B$4:$N$300,3,FALSE)="x","x",ROUND(IF(VLOOKUP($E28,'Country Indicator Data'!$B$4:$N$300,3,FALSE)&gt;$F$3,5,IF(VLOOKUP($E28,'Country Indicator Data'!$B$4:$N$300,3,FALSE)&lt;$F$4,0,($F$3-VLOOKUP($E28,'Country Indicator Data'!$B$4:$N$300,3,FALSE))/($F$3-$F$4)*5)),1)))</f>
        <v>2.9</v>
      </c>
      <c r="G28" s="163">
        <f>IF(LEN(E28)&gt;3,(IF(VLOOKUP($C28,'Regional Crises'!$B$1:$R$66,9,FALSE)="x","x",ROUND(IF(VLOOKUP($C28,'Regional Crises'!$B$1:$R$66,9,FALSE)&gt;G$3,5,IF(VLOOKUP($C28,'Regional Crises'!$B$1:$R$66,9,FALSE)&lt;G$4,0,(G$3-VLOOKUP($C28,'Regional Crises'!$B$1:$R$66,9,FALSE))/(G$3-G$4)*5)),1))),IF(VLOOKUP($E28,'Country Indicator Data'!$B$4:$N$300,5,FALSE)="x","x",ROUND(IF(VLOOKUP($E28,'Country Indicator Data'!$B$4:$N$300,5,FALSE)&gt;G$3,5,IF(VLOOKUP($E28,'Country Indicator Data'!$B$4:$N$300,5,FALSE)&lt;G$4,0,(G$3-VLOOKUP($E28,'Country Indicator Data'!$B$4:$N$300,5,FALSE))/(G$3-G$4)*5)),1)))</f>
        <v>3.1</v>
      </c>
      <c r="H28" s="163">
        <f t="shared" si="0"/>
        <v>3</v>
      </c>
      <c r="I28" s="163">
        <f>IF(LEN(E28)&gt;3,(IF(VLOOKUP($C28,'Regional Crises'!$B$1:$R$66,6,FALSE)="x","x",ROUND(IF(VLOOKUP($C28,'Regional Crises'!$B$1:$R$66,6,FALSE)&gt;I$3,5,IF(VLOOKUP($C28,'Regional Crises'!$B$1:$R$66,6,FALSE)&lt;I$4,0,5-(I$3-VLOOKUP($C28,'Regional Crises'!$B$1:$R$66,6,FALSE))/(I$3-I$4)*5)),1))),IF(VLOOKUP($E28,'Country Indicator Data'!$B$4:$N$300,2,FALSE)="x","x",ROUND(IF(VLOOKUP($E28,'Country Indicator Data'!$B$4:$N$300,2,FALSE)&gt;I$3,5,IF(VLOOKUP($E28,'Country Indicator Data'!$B$4:$N$300,2,FALSE)&lt;I$4,0,5-(I$3-VLOOKUP($E28,'Country Indicator Data'!$B$4:$N$300,2,FALSE))/(I$3-I$4)*5)),1)))</f>
        <v>2.8</v>
      </c>
      <c r="J28" s="163">
        <f>IF(LEN(E28)&gt;3,(IF(VLOOKUP($C28,'Regional Crises'!$B$1:$R$66,8,FALSE)="x","x",ROUND(IF(VLOOKUP($C28,'Regional Crises'!$B$1:$R$66,8,FALSE)&gt;J$3,5,IF(VLOOKUP($C28,'Regional Crises'!$B$1:$R$66,8,FALSE)&lt;J$4,0,5-(J$3-VLOOKUP($C28,'Regional Crises'!$B$1:$R$66,8,FALSE))/(J$3-J$4)*5)),1))),IF(VLOOKUP($E28,'Country Indicator Data'!$B$4:$N$300,4,FALSE)="x","x",ROUND(IF(VLOOKUP($E28,'Country Indicator Data'!$B$4:$N$300,4,FALSE)&gt;J$3,5,IF(VLOOKUP($E28,'Country Indicator Data'!$B$4:$N$300,4,FALSE)&lt;J$4,0,5-(J$3-VLOOKUP($E28,'Country Indicator Data'!$B$4:$N$300,4,FALSE))/(J$3-J$4)*5)),1)))</f>
        <v>0</v>
      </c>
      <c r="K28" s="163">
        <f t="shared" si="1"/>
        <v>1.4</v>
      </c>
      <c r="L28" s="163" t="str">
        <f>IF(LEN(E28)&gt;3,(IF(VLOOKUP($C28,'Regional Crises'!$B$1:$R$66,10,FALSE)="x","x",ROUND(IF(VLOOKUP($C28,'Regional Crises'!$B$1:$R$66,10,FALSE)&gt;L$3,5,IF(VLOOKUP($C28,'Regional Crises'!$B$1:$R$66,10,FALSE)&lt;L$4,0,5-(L$3-VLOOKUP($C28,'Regional Crises'!$B$1:$R$66,10,FALSE))/(L$3-L$4)*5)),1))),IF(VLOOKUP($E28,'Country Indicator Data'!$B$4:$N$300,6,FALSE)="x","x",ROUND(IF(VLOOKUP($E28,'Country Indicator Data'!$B$4:$N$300,6,FALSE)&gt;L$3,5,IF(VLOOKUP($E28,'Country Indicator Data'!$B$4:$N$300,6,FALSE)&lt;L$4,0,5-(L$3-VLOOKUP($E28,'Country Indicator Data'!$B$4:$N$300,6,FALSE))/(L$3-L$4)*5)),1)))</f>
        <v>x</v>
      </c>
      <c r="M28" s="163">
        <f>IF(LEN(E28)&gt;3,(IF(VLOOKUP($C28,'Regional Crises'!$B$1:$R$66,11,FALSE)="x","x",ROUND(IF(VLOOKUP($C28,'Regional Crises'!$B$1:$R$66,11,FALSE)&gt;M$3,5,IF(VLOOKUP($C28,'Regional Crises'!$B$1:$R$66,11,FALSE)&lt;M$4,0,5-(M$3-VLOOKUP($C28,'Regional Crises'!$B$1:$R$66,11,FALSE))/(M$3-M$4)*5)),1))),IF(VLOOKUP($E28,'Country Indicator Data'!$B$4:$N$300,7,FALSE)="x","x",ROUND(IF(VLOOKUP($E28,'Country Indicator Data'!$B$4:$N$300,7,FALSE)&gt;M$3,5,IF(VLOOKUP($E28,'Country Indicator Data'!$B$4:$N$300,7,FALSE)&lt;M$4,0,5-(M$3-VLOOKUP($E28,'Country Indicator Data'!$B$4:$N$300,7,FALSE))/(M$3-M$4)*5)),1)))</f>
        <v>2.1</v>
      </c>
      <c r="N28" s="163">
        <f t="shared" si="2"/>
        <v>2.1</v>
      </c>
      <c r="O28" s="163">
        <f t="shared" si="3"/>
        <v>2.1666666666666665</v>
      </c>
      <c r="P28" s="163">
        <f>IF(LEN(E28)&gt;3,VLOOKUP(C28,'Regional Crises'!$B$1:$R$69,12,FALSE),VLOOKUP(E28,'Country Indicator Data'!$B$4:$I$300,8,FALSE))</f>
        <v>3</v>
      </c>
      <c r="Q28" s="163">
        <f>IF(LEN(E28)&gt;3,((IF(VLOOKUP($C28,'Regional Crises'!$B$1:$R$66,13,FALSE)="x","x",ROUND(IF(VLOOKUP($C28,'Regional Crises'!$B$1:$R$66,13,FALSE)&gt;Q$3,5,IF(VLOOKUP($C28,'Regional Crises'!$B$1:$R$66,13,FALSE)&lt;Q$4,0,5-(LOG(Q$3)-LOG(VLOOKUP($C28,'Regional Crises'!$B$1:$R$66,13,FALSE)))/(LOG(Q$3)-LOG(Q$4))*5)),1)))),(IF(VLOOKUP($E28,'Country Indicator Data'!$B$4:$N$300,9,FALSE)="x","x",ROUND(IF(VLOOKUP($E28,'Country Indicator Data'!$B$4:$N$300,9,FALSE)&gt;Q$3,5,IF(VLOOKUP($E28,'Country Indicator Data'!$B$4:$N$300,9,FALSE)&lt;Q$4,0,5-(LOG(Q$3)-LOG(VLOOKUP($E28,'Country Indicator Data'!$B$4:$N$300,9,FALSE)))/(LOG(Q$3)-LOG(Q$4))*5)),1))))</f>
        <v>1.2</v>
      </c>
      <c r="R28" s="163">
        <f t="shared" si="4"/>
        <v>2.1</v>
      </c>
      <c r="S28" s="163">
        <f>IF(LEN(E28)&gt;3,((IF(VLOOKUP($C28,'Regional Crises'!$B$1:$R$66,17,FALSE)="x","x",ROUND(IF(VLOOKUP($C28,'Regional Crises'!$B$1:$R$66,17,FALSE)&gt;S$3,0,IF(VLOOKUP($C28,'Regional Crises'!$B$1:$R$66,17,FALSE)&lt;S$4,5,(S$3-VLOOKUP($C28,'Regional Crises'!$B$1:$R$66,17,FALSE))/(S$3-S$4)*5)),1)))),(IF(VLOOKUP($E28,'Country Indicator Data'!$B$4:$N$300,13,FALSE)="x","x",ROUND(IF(VLOOKUP($E28,'Country Indicator Data'!$B$4:$N$300,13,FALSE)&gt;S$3,0,IF(VLOOKUP($E28,'Country Indicator Data'!$B$4:$N$300,13,FALSE)&lt;S$4,5,(S$3-VLOOKUP($E28,'Country Indicator Data'!$B$4:$N$300,13,FALSE))/(S$3-S$4)*5)),1))))</f>
        <v>3.5</v>
      </c>
      <c r="T28" s="163">
        <f>IF(LEN(E28)&gt;3,((IF(VLOOKUP($C28,'Regional Crises'!$B$1:$R$66,14,FALSE)="x","x",ROUND(IF(VLOOKUP($C28,'Regional Crises'!$B$1:$R$66,14,FALSE)&gt;T$3,0,IF(VLOOKUP($C28,'Regional Crises'!$B$1:$R$66,14,FALSE)&lt;T$4,5,(T$3-VLOOKUP($C28,'Regional Crises'!$B$1:$R$66,14,FALSE))/(T$3-T$4)*5)),1)))),(IF(VLOOKUP($E28,'Country Indicator Data'!$B$4:$N$300,10,FALSE)="x","x",ROUND(IF(VLOOKUP($E28,'Country Indicator Data'!$B$4:$N$300,10,FALSE)&gt;T$3,0,IF(VLOOKUP($E28,'Country Indicator Data'!$B$4:$N$300,10,FALSE)&lt;T$4,5,(T$3-VLOOKUP($E28,'Country Indicator Data'!$B$4:$N$300,10,FALSE))/(T$3-T$4)*5)),1))))</f>
        <v>3.4</v>
      </c>
      <c r="U28" s="163">
        <f>IF(LEN(E28)&gt;3,((IF(VLOOKUP($C28,'Regional Crises'!$B$1:$R$66,15,FALSE)="x","x",ROUND(IF(VLOOKUP($C28,'Regional Crises'!$B$1:$R$66,15,FALSE)&gt;U$3,0,IF(VLOOKUP($C28,'Regional Crises'!$B$1:$R$66,15,FALSE)&lt;U$4,5,(U$3-VLOOKUP($C28,'Regional Crises'!$B$1:$R$66,15,FALSE))/(U$3-U$4)*5)),1)))),(IF(VLOOKUP($E28,'Country Indicator Data'!$B$4:$N$300,11,FALSE)="x","x",ROUND(IF(VLOOKUP($E28,'Country Indicator Data'!$B$4:$N$300,11,FALSE)&gt;U$3,0,IF(VLOOKUP($E28,'Country Indicator Data'!$B$4:$N$300,11,FALSE)&lt;U$4,5,(U$3-VLOOKUP($E28,'Country Indicator Data'!$B$4:$N$300,11,FALSE))/(U$3-U$4)*5)),1))))</f>
        <v>3.5</v>
      </c>
      <c r="V28" s="163">
        <f>IF(LEN(E28)&gt;3,((IF(VLOOKUP($C28,'Regional Crises'!$B$1:$R$66,16,FALSE)="x","x",ROUND(IF(VLOOKUP($C28,'Regional Crises'!$B$1:$R$66,16,FALSE)&gt;V$3,0,IF(VLOOKUP($C28,'Regional Crises'!$B$1:$R$66,16,FALSE)&lt;V$4,5,(V$3-VLOOKUP($C28,'Regional Crises'!$B$1:$R$66,16,FALSE))/(V$3-V$4)*5)),1)))),(IF(VLOOKUP($E28,'Country Indicator Data'!$B$4:$N$300,12,FALSE)="x","x",ROUND(IF(VLOOKUP($E28,'Country Indicator Data'!$B$4:$N$300,12,FALSE)&gt;V$3,0,IF(VLOOKUP($E28,'Country Indicator Data'!$B$4:$N$300,12,FALSE)&lt;V$4,5,(V$3-VLOOKUP($E28,'Country Indicator Data'!$B$4:$N$300,12,FALSE))/(V$3-V$4)*5)),1))))</f>
        <v>3.8</v>
      </c>
      <c r="W28" s="163">
        <f t="shared" si="5"/>
        <v>3.6</v>
      </c>
      <c r="X28" s="163">
        <f t="shared" si="6"/>
        <v>2.6</v>
      </c>
      <c r="Y28" s="184">
        <f>IF('Core Indicators'!FC25="x","x",IF('Core Indicators'!FC25&gt;=5,5,IF('Core Indicators'!FC25&gt;=4,4,IF('Core Indicators'!FC25&gt;=3,3,IF('Core Indicators'!FC25&gt;=2,2,IF('Core Indicators'!FC25&gt;=1,1,0))))))</f>
        <v>1</v>
      </c>
      <c r="Z28" s="163">
        <f t="shared" si="7"/>
        <v>1</v>
      </c>
      <c r="AA28" s="184">
        <f>'Crisis Indicator Data'!Y25</f>
        <v>0</v>
      </c>
      <c r="AB28" s="184">
        <f>'Crisis Indicator Data'!Z25</f>
        <v>0</v>
      </c>
      <c r="AC28" s="184">
        <f>'Crisis Indicator Data'!AA25</f>
        <v>0</v>
      </c>
      <c r="AD28" s="184">
        <f>'Crisis Indicator Data'!AB25</f>
        <v>0</v>
      </c>
      <c r="AE28" s="184">
        <f t="shared" si="8"/>
        <v>0</v>
      </c>
      <c r="AF28" s="184">
        <f>'Crisis Indicator Data'!AC25</f>
        <v>0</v>
      </c>
      <c r="AG28" s="184">
        <f>'Crisis Indicator Data'!AD25</f>
        <v>0</v>
      </c>
      <c r="AH28" s="184">
        <f t="shared" si="9"/>
        <v>0</v>
      </c>
      <c r="AI28" s="184">
        <f>'Crisis Indicator Data'!AE25</f>
        <v>0</v>
      </c>
      <c r="AJ28" s="184">
        <f>'Crisis Indicator Data'!AF25</f>
        <v>0</v>
      </c>
      <c r="AK28" s="184">
        <f>'Crisis Indicator Data'!AG25</f>
        <v>0</v>
      </c>
      <c r="AL28" s="184">
        <f t="shared" si="10"/>
        <v>0</v>
      </c>
      <c r="AM28" s="163">
        <f t="shared" si="11"/>
        <v>0</v>
      </c>
      <c r="AN28" s="163">
        <f t="shared" si="12"/>
        <v>0.5</v>
      </c>
    </row>
    <row r="29" spans="1:40" ht="13.5" customHeight="1" x14ac:dyDescent="0.25">
      <c r="A29" s="169" t="str">
        <f>'Crisis Indicator Data'!A26</f>
        <v>Drought in Djibouti</v>
      </c>
      <c r="B29" s="170" t="str">
        <f>'Crisis Indicator Data'!B26</f>
        <v>Drought</v>
      </c>
      <c r="C29" s="170" t="str">
        <f>'Crisis Indicator Data'!C26</f>
        <v>DJI003</v>
      </c>
      <c r="D29" s="170" t="str">
        <f>'Crisis Indicator Data'!D26</f>
        <v>Djibouti</v>
      </c>
      <c r="E29" s="171" t="str">
        <f>'Crisis Indicator Data'!E26</f>
        <v>DJI</v>
      </c>
      <c r="F29" s="163">
        <f>IF(LEN(E29)&gt;3,(IF(VLOOKUP($C29,'Regional Crises'!$B$1:$R$66,7,FALSE)="x","x",ROUND(IF(VLOOKUP($C29,'Regional Crises'!$B$1:$R$66,7,FALSE)&gt;$F$3,5,IF(VLOOKUP($C29,'Regional Crises'!$B$1:$R$66,7,FALSE)&lt;F$4,0,($F$3-VLOOKUP($C29,'Regional Crises'!$B$1:$R$66,7,FALSE))/($F$3-$F$4)*5)),1))),IF(VLOOKUP($E29,'Country Indicator Data'!$B$4:$N$300,3,FALSE)="x","x",ROUND(IF(VLOOKUP($E29,'Country Indicator Data'!$B$4:$N$300,3,FALSE)&gt;$F$3,5,IF(VLOOKUP($E29,'Country Indicator Data'!$B$4:$N$300,3,FALSE)&lt;$F$4,0,($F$3-VLOOKUP($E29,'Country Indicator Data'!$B$4:$N$300,3,FALSE))/($F$3-$F$4)*5)),1)))</f>
        <v>2.9</v>
      </c>
      <c r="G29" s="163">
        <f>IF(LEN(E29)&gt;3,(IF(VLOOKUP($C29,'Regional Crises'!$B$1:$R$66,9,FALSE)="x","x",ROUND(IF(VLOOKUP($C29,'Regional Crises'!$B$1:$R$66,9,FALSE)&gt;G$3,5,IF(VLOOKUP($C29,'Regional Crises'!$B$1:$R$66,9,FALSE)&lt;G$4,0,(G$3-VLOOKUP($C29,'Regional Crises'!$B$1:$R$66,9,FALSE))/(G$3-G$4)*5)),1))),IF(VLOOKUP($E29,'Country Indicator Data'!$B$4:$N$300,5,FALSE)="x","x",ROUND(IF(VLOOKUP($E29,'Country Indicator Data'!$B$4:$N$300,5,FALSE)&gt;G$3,5,IF(VLOOKUP($E29,'Country Indicator Data'!$B$4:$N$300,5,FALSE)&lt;G$4,0,(G$3-VLOOKUP($E29,'Country Indicator Data'!$B$4:$N$300,5,FALSE))/(G$3-G$4)*5)),1)))</f>
        <v>3.1</v>
      </c>
      <c r="H29" s="163">
        <f t="shared" si="0"/>
        <v>3</v>
      </c>
      <c r="I29" s="163">
        <f>IF(LEN(E29)&gt;3,(IF(VLOOKUP($C29,'Regional Crises'!$B$1:$R$66,6,FALSE)="x","x",ROUND(IF(VLOOKUP($C29,'Regional Crises'!$B$1:$R$66,6,FALSE)&gt;I$3,5,IF(VLOOKUP($C29,'Regional Crises'!$B$1:$R$66,6,FALSE)&lt;I$4,0,5-(I$3-VLOOKUP($C29,'Regional Crises'!$B$1:$R$66,6,FALSE))/(I$3-I$4)*5)),1))),IF(VLOOKUP($E29,'Country Indicator Data'!$B$4:$N$300,2,FALSE)="x","x",ROUND(IF(VLOOKUP($E29,'Country Indicator Data'!$B$4:$N$300,2,FALSE)&gt;I$3,5,IF(VLOOKUP($E29,'Country Indicator Data'!$B$4:$N$300,2,FALSE)&lt;I$4,0,5-(I$3-VLOOKUP($E29,'Country Indicator Data'!$B$4:$N$300,2,FALSE))/(I$3-I$4)*5)),1)))</f>
        <v>2.8</v>
      </c>
      <c r="J29" s="163">
        <f>IF(LEN(E29)&gt;3,(IF(VLOOKUP($C29,'Regional Crises'!$B$1:$R$66,8,FALSE)="x","x",ROUND(IF(VLOOKUP($C29,'Regional Crises'!$B$1:$R$66,8,FALSE)&gt;J$3,5,IF(VLOOKUP($C29,'Regional Crises'!$B$1:$R$66,8,FALSE)&lt;J$4,0,5-(J$3-VLOOKUP($C29,'Regional Crises'!$B$1:$R$66,8,FALSE))/(J$3-J$4)*5)),1))),IF(VLOOKUP($E29,'Country Indicator Data'!$B$4:$N$300,4,FALSE)="x","x",ROUND(IF(VLOOKUP($E29,'Country Indicator Data'!$B$4:$N$300,4,FALSE)&gt;J$3,5,IF(VLOOKUP($E29,'Country Indicator Data'!$B$4:$N$300,4,FALSE)&lt;J$4,0,5-(J$3-VLOOKUP($E29,'Country Indicator Data'!$B$4:$N$300,4,FALSE))/(J$3-J$4)*5)),1)))</f>
        <v>0</v>
      </c>
      <c r="K29" s="163">
        <f t="shared" si="1"/>
        <v>1.4</v>
      </c>
      <c r="L29" s="163" t="str">
        <f>IF(LEN(E29)&gt;3,(IF(VLOOKUP($C29,'Regional Crises'!$B$1:$R$66,10,FALSE)="x","x",ROUND(IF(VLOOKUP($C29,'Regional Crises'!$B$1:$R$66,10,FALSE)&gt;L$3,5,IF(VLOOKUP($C29,'Regional Crises'!$B$1:$R$66,10,FALSE)&lt;L$4,0,5-(L$3-VLOOKUP($C29,'Regional Crises'!$B$1:$R$66,10,FALSE))/(L$3-L$4)*5)),1))),IF(VLOOKUP($E29,'Country Indicator Data'!$B$4:$N$300,6,FALSE)="x","x",ROUND(IF(VLOOKUP($E29,'Country Indicator Data'!$B$4:$N$300,6,FALSE)&gt;L$3,5,IF(VLOOKUP($E29,'Country Indicator Data'!$B$4:$N$300,6,FALSE)&lt;L$4,0,5-(L$3-VLOOKUP($E29,'Country Indicator Data'!$B$4:$N$300,6,FALSE))/(L$3-L$4)*5)),1)))</f>
        <v>x</v>
      </c>
      <c r="M29" s="163">
        <f>IF(LEN(E29)&gt;3,(IF(VLOOKUP($C29,'Regional Crises'!$B$1:$R$66,11,FALSE)="x","x",ROUND(IF(VLOOKUP($C29,'Regional Crises'!$B$1:$R$66,11,FALSE)&gt;M$3,5,IF(VLOOKUP($C29,'Regional Crises'!$B$1:$R$66,11,FALSE)&lt;M$4,0,5-(M$3-VLOOKUP($C29,'Regional Crises'!$B$1:$R$66,11,FALSE))/(M$3-M$4)*5)),1))),IF(VLOOKUP($E29,'Country Indicator Data'!$B$4:$N$300,7,FALSE)="x","x",ROUND(IF(VLOOKUP($E29,'Country Indicator Data'!$B$4:$N$300,7,FALSE)&gt;M$3,5,IF(VLOOKUP($E29,'Country Indicator Data'!$B$4:$N$300,7,FALSE)&lt;M$4,0,5-(M$3-VLOOKUP($E29,'Country Indicator Data'!$B$4:$N$300,7,FALSE))/(M$3-M$4)*5)),1)))</f>
        <v>2.1</v>
      </c>
      <c r="N29" s="163">
        <f t="shared" si="2"/>
        <v>2.1</v>
      </c>
      <c r="O29" s="163">
        <f t="shared" si="3"/>
        <v>2.1666666666666665</v>
      </c>
      <c r="P29" s="163">
        <f>IF(LEN(E29)&gt;3,VLOOKUP(C29,'Regional Crises'!$B$1:$R$69,12,FALSE),VLOOKUP(E29,'Country Indicator Data'!$B$4:$I$300,8,FALSE))</f>
        <v>3</v>
      </c>
      <c r="Q29" s="163">
        <f>IF(LEN(E29)&gt;3,((IF(VLOOKUP($C29,'Regional Crises'!$B$1:$R$66,13,FALSE)="x","x",ROUND(IF(VLOOKUP($C29,'Regional Crises'!$B$1:$R$66,13,FALSE)&gt;Q$3,5,IF(VLOOKUP($C29,'Regional Crises'!$B$1:$R$66,13,FALSE)&lt;Q$4,0,5-(LOG(Q$3)-LOG(VLOOKUP($C29,'Regional Crises'!$B$1:$R$66,13,FALSE)))/(LOG(Q$3)-LOG(Q$4))*5)),1)))),(IF(VLOOKUP($E29,'Country Indicator Data'!$B$4:$N$300,9,FALSE)="x","x",ROUND(IF(VLOOKUP($E29,'Country Indicator Data'!$B$4:$N$300,9,FALSE)&gt;Q$3,5,IF(VLOOKUP($E29,'Country Indicator Data'!$B$4:$N$300,9,FALSE)&lt;Q$4,0,5-(LOG(Q$3)-LOG(VLOOKUP($E29,'Country Indicator Data'!$B$4:$N$300,9,FALSE)))/(LOG(Q$3)-LOG(Q$4))*5)),1))))</f>
        <v>1.2</v>
      </c>
      <c r="R29" s="163">
        <f t="shared" si="4"/>
        <v>2.1</v>
      </c>
      <c r="S29" s="163">
        <f>IF(LEN(E29)&gt;3,((IF(VLOOKUP($C29,'Regional Crises'!$B$1:$R$66,17,FALSE)="x","x",ROUND(IF(VLOOKUP($C29,'Regional Crises'!$B$1:$R$66,17,FALSE)&gt;S$3,0,IF(VLOOKUP($C29,'Regional Crises'!$B$1:$R$66,17,FALSE)&lt;S$4,5,(S$3-VLOOKUP($C29,'Regional Crises'!$B$1:$R$66,17,FALSE))/(S$3-S$4)*5)),1)))),(IF(VLOOKUP($E29,'Country Indicator Data'!$B$4:$N$300,13,FALSE)="x","x",ROUND(IF(VLOOKUP($E29,'Country Indicator Data'!$B$4:$N$300,13,FALSE)&gt;S$3,0,IF(VLOOKUP($E29,'Country Indicator Data'!$B$4:$N$300,13,FALSE)&lt;S$4,5,(S$3-VLOOKUP($E29,'Country Indicator Data'!$B$4:$N$300,13,FALSE))/(S$3-S$4)*5)),1))))</f>
        <v>3.5</v>
      </c>
      <c r="T29" s="163">
        <f>IF(LEN(E29)&gt;3,((IF(VLOOKUP($C29,'Regional Crises'!$B$1:$R$66,14,FALSE)="x","x",ROUND(IF(VLOOKUP($C29,'Regional Crises'!$B$1:$R$66,14,FALSE)&gt;T$3,0,IF(VLOOKUP($C29,'Regional Crises'!$B$1:$R$66,14,FALSE)&lt;T$4,5,(T$3-VLOOKUP($C29,'Regional Crises'!$B$1:$R$66,14,FALSE))/(T$3-T$4)*5)),1)))),(IF(VLOOKUP($E29,'Country Indicator Data'!$B$4:$N$300,10,FALSE)="x","x",ROUND(IF(VLOOKUP($E29,'Country Indicator Data'!$B$4:$N$300,10,FALSE)&gt;T$3,0,IF(VLOOKUP($E29,'Country Indicator Data'!$B$4:$N$300,10,FALSE)&lt;T$4,5,(T$3-VLOOKUP($E29,'Country Indicator Data'!$B$4:$N$300,10,FALSE))/(T$3-T$4)*5)),1))))</f>
        <v>3.4</v>
      </c>
      <c r="U29" s="163">
        <f>IF(LEN(E29)&gt;3,((IF(VLOOKUP($C29,'Regional Crises'!$B$1:$R$66,15,FALSE)="x","x",ROUND(IF(VLOOKUP($C29,'Regional Crises'!$B$1:$R$66,15,FALSE)&gt;U$3,0,IF(VLOOKUP($C29,'Regional Crises'!$B$1:$R$66,15,FALSE)&lt;U$4,5,(U$3-VLOOKUP($C29,'Regional Crises'!$B$1:$R$66,15,FALSE))/(U$3-U$4)*5)),1)))),(IF(VLOOKUP($E29,'Country Indicator Data'!$B$4:$N$300,11,FALSE)="x","x",ROUND(IF(VLOOKUP($E29,'Country Indicator Data'!$B$4:$N$300,11,FALSE)&gt;U$3,0,IF(VLOOKUP($E29,'Country Indicator Data'!$B$4:$N$300,11,FALSE)&lt;U$4,5,(U$3-VLOOKUP($E29,'Country Indicator Data'!$B$4:$N$300,11,FALSE))/(U$3-U$4)*5)),1))))</f>
        <v>3.5</v>
      </c>
      <c r="V29" s="163">
        <f>IF(LEN(E29)&gt;3,((IF(VLOOKUP($C29,'Regional Crises'!$B$1:$R$66,16,FALSE)="x","x",ROUND(IF(VLOOKUP($C29,'Regional Crises'!$B$1:$R$66,16,FALSE)&gt;V$3,0,IF(VLOOKUP($C29,'Regional Crises'!$B$1:$R$66,16,FALSE)&lt;V$4,5,(V$3-VLOOKUP($C29,'Regional Crises'!$B$1:$R$66,16,FALSE))/(V$3-V$4)*5)),1)))),(IF(VLOOKUP($E29,'Country Indicator Data'!$B$4:$N$300,12,FALSE)="x","x",ROUND(IF(VLOOKUP($E29,'Country Indicator Data'!$B$4:$N$300,12,FALSE)&gt;V$3,0,IF(VLOOKUP($E29,'Country Indicator Data'!$B$4:$N$300,12,FALSE)&lt;V$4,5,(V$3-VLOOKUP($E29,'Country Indicator Data'!$B$4:$N$300,12,FALSE))/(V$3-V$4)*5)),1))))</f>
        <v>3.8</v>
      </c>
      <c r="W29" s="163">
        <f t="shared" si="5"/>
        <v>3.6</v>
      </c>
      <c r="X29" s="163">
        <f t="shared" si="6"/>
        <v>2.6</v>
      </c>
      <c r="Y29" s="184">
        <f>IF('Core Indicators'!FC26="x","x",IF('Core Indicators'!FC26&gt;=5,5,IF('Core Indicators'!FC26&gt;=4,4,IF('Core Indicators'!FC26&gt;=3,3,IF('Core Indicators'!FC26&gt;=2,2,IF('Core Indicators'!FC26&gt;=1,1,0))))))</f>
        <v>5</v>
      </c>
      <c r="Z29" s="163">
        <f t="shared" si="7"/>
        <v>5</v>
      </c>
      <c r="AA29" s="184">
        <f>'Crisis Indicator Data'!Y26</f>
        <v>0</v>
      </c>
      <c r="AB29" s="184">
        <f>'Crisis Indicator Data'!Z26</f>
        <v>0</v>
      </c>
      <c r="AC29" s="184">
        <f>'Crisis Indicator Data'!AA26</f>
        <v>0</v>
      </c>
      <c r="AD29" s="184">
        <f>'Crisis Indicator Data'!AB26</f>
        <v>0</v>
      </c>
      <c r="AE29" s="184">
        <f t="shared" si="8"/>
        <v>0</v>
      </c>
      <c r="AF29" s="184">
        <f>'Crisis Indicator Data'!AC26</f>
        <v>0</v>
      </c>
      <c r="AG29" s="184">
        <f>'Crisis Indicator Data'!AD26</f>
        <v>0</v>
      </c>
      <c r="AH29" s="184">
        <f t="shared" si="9"/>
        <v>0</v>
      </c>
      <c r="AI29" s="184">
        <f>'Crisis Indicator Data'!AE26</f>
        <v>0</v>
      </c>
      <c r="AJ29" s="184">
        <f>'Crisis Indicator Data'!AF26</f>
        <v>0</v>
      </c>
      <c r="AK29" s="184">
        <f>'Crisis Indicator Data'!AG26</f>
        <v>0</v>
      </c>
      <c r="AL29" s="184">
        <f t="shared" si="10"/>
        <v>0</v>
      </c>
      <c r="AM29" s="163">
        <f t="shared" si="11"/>
        <v>0</v>
      </c>
      <c r="AN29" s="163">
        <f t="shared" si="12"/>
        <v>2.5</v>
      </c>
    </row>
    <row r="30" spans="1:40" ht="13.5" customHeight="1" x14ac:dyDescent="0.25">
      <c r="A30" s="169" t="str">
        <f>'Crisis Indicator Data'!A27</f>
        <v>Venezuela displacement in Dominican Republic</v>
      </c>
      <c r="B30" s="170" t="str">
        <f>'Crisis Indicator Data'!B27</f>
        <v>Displacement</v>
      </c>
      <c r="C30" s="170" t="str">
        <f>'Crisis Indicator Data'!C27</f>
        <v>DOM002</v>
      </c>
      <c r="D30" s="170" t="str">
        <f>'Crisis Indicator Data'!D27</f>
        <v>Dominican Republic</v>
      </c>
      <c r="E30" s="171" t="str">
        <f>'Crisis Indicator Data'!E27</f>
        <v>DOM</v>
      </c>
      <c r="F30" s="163">
        <f>IF(LEN(E30)&gt;3,(IF(VLOOKUP($C30,'Regional Crises'!$B$1:$R$66,7,FALSE)="x","x",ROUND(IF(VLOOKUP($C30,'Regional Crises'!$B$1:$R$66,7,FALSE)&gt;$F$3,5,IF(VLOOKUP($C30,'Regional Crises'!$B$1:$R$66,7,FALSE)&lt;F$4,0,($F$3-VLOOKUP($C30,'Regional Crises'!$B$1:$R$66,7,FALSE))/($F$3-$F$4)*5)),1))),IF(VLOOKUP($E30,'Country Indicator Data'!$B$4:$N$300,3,FALSE)="x","x",ROUND(IF(VLOOKUP($E30,'Country Indicator Data'!$B$4:$N$300,3,FALSE)&gt;$F$3,5,IF(VLOOKUP($E30,'Country Indicator Data'!$B$4:$N$300,3,FALSE)&lt;$F$4,0,($F$3-VLOOKUP($E30,'Country Indicator Data'!$B$4:$N$300,3,FALSE))/($F$3-$F$4)*5)),1)))</f>
        <v>2.5</v>
      </c>
      <c r="G30" s="163">
        <f>IF(LEN(E30)&gt;3,(IF(VLOOKUP($C30,'Regional Crises'!$B$1:$R$66,9,FALSE)="x","x",ROUND(IF(VLOOKUP($C30,'Regional Crises'!$B$1:$R$66,9,FALSE)&gt;G$3,5,IF(VLOOKUP($C30,'Regional Crises'!$B$1:$R$66,9,FALSE)&lt;G$4,0,(G$3-VLOOKUP($C30,'Regional Crises'!$B$1:$R$66,9,FALSE))/(G$3-G$4)*5)),1))),IF(VLOOKUP($E30,'Country Indicator Data'!$B$4:$N$300,5,FALSE)="x","x",ROUND(IF(VLOOKUP($E30,'Country Indicator Data'!$B$4:$N$300,5,FALSE)&gt;G$3,5,IF(VLOOKUP($E30,'Country Indicator Data'!$B$4:$N$300,5,FALSE)&lt;G$4,0,(G$3-VLOOKUP($E30,'Country Indicator Data'!$B$4:$N$300,5,FALSE))/(G$3-G$4)*5)),1)))</f>
        <v>1.6</v>
      </c>
      <c r="H30" s="163">
        <f t="shared" si="0"/>
        <v>2.0499999999999998</v>
      </c>
      <c r="I30" s="163">
        <f>IF(LEN(E30)&gt;3,(IF(VLOOKUP($C30,'Regional Crises'!$B$1:$R$66,6,FALSE)="x","x",ROUND(IF(VLOOKUP($C30,'Regional Crises'!$B$1:$R$66,6,FALSE)&gt;I$3,5,IF(VLOOKUP($C30,'Regional Crises'!$B$1:$R$66,6,FALSE)&lt;I$4,0,5-(I$3-VLOOKUP($C30,'Regional Crises'!$B$1:$R$66,6,FALSE))/(I$3-I$4)*5)),1))),IF(VLOOKUP($E30,'Country Indicator Data'!$B$4:$N$300,2,FALSE)="x","x",ROUND(IF(VLOOKUP($E30,'Country Indicator Data'!$B$4:$N$300,2,FALSE)&gt;I$3,5,IF(VLOOKUP($E30,'Country Indicator Data'!$B$4:$N$300,2,FALSE)&lt;I$4,0,5-(I$3-VLOOKUP($E30,'Country Indicator Data'!$B$4:$N$300,2,FALSE))/(I$3-I$4)*5)),1)))</f>
        <v>0</v>
      </c>
      <c r="J30" s="163">
        <f>IF(LEN(E30)&gt;3,(IF(VLOOKUP($C30,'Regional Crises'!$B$1:$R$66,8,FALSE)="x","x",ROUND(IF(VLOOKUP($C30,'Regional Crises'!$B$1:$R$66,8,FALSE)&gt;J$3,5,IF(VLOOKUP($C30,'Regional Crises'!$B$1:$R$66,8,FALSE)&lt;J$4,0,5-(J$3-VLOOKUP($C30,'Regional Crises'!$B$1:$R$66,8,FALSE))/(J$3-J$4)*5)),1))),IF(VLOOKUP($E30,'Country Indicator Data'!$B$4:$N$300,4,FALSE)="x","x",ROUND(IF(VLOOKUP($E30,'Country Indicator Data'!$B$4:$N$300,4,FALSE)&gt;J$3,5,IF(VLOOKUP($E30,'Country Indicator Data'!$B$4:$N$300,4,FALSE)&lt;J$4,0,5-(J$3-VLOOKUP($E30,'Country Indicator Data'!$B$4:$N$300,4,FALSE))/(J$3-J$4)*5)),1)))</f>
        <v>0.7</v>
      </c>
      <c r="K30" s="163">
        <f t="shared" si="1"/>
        <v>0.35</v>
      </c>
      <c r="L30" s="163">
        <f>IF(LEN(E30)&gt;3,(IF(VLOOKUP($C30,'Regional Crises'!$B$1:$R$66,10,FALSE)="x","x",ROUND(IF(VLOOKUP($C30,'Regional Crises'!$B$1:$R$66,10,FALSE)&gt;L$3,5,IF(VLOOKUP($C30,'Regional Crises'!$B$1:$R$66,10,FALSE)&lt;L$4,0,5-(L$3-VLOOKUP($C30,'Regional Crises'!$B$1:$R$66,10,FALSE))/(L$3-L$4)*5)),1))),IF(VLOOKUP($E30,'Country Indicator Data'!$B$4:$N$300,6,FALSE)="x","x",ROUND(IF(VLOOKUP($E30,'Country Indicator Data'!$B$4:$N$300,6,FALSE)&gt;L$3,5,IF(VLOOKUP($E30,'Country Indicator Data'!$B$4:$N$300,6,FALSE)&lt;L$4,0,5-(L$3-VLOOKUP($E30,'Country Indicator Data'!$B$4:$N$300,6,FALSE))/(L$3-L$4)*5)),1)))</f>
        <v>3</v>
      </c>
      <c r="M30" s="163">
        <f>IF(LEN(E30)&gt;3,(IF(VLOOKUP($C30,'Regional Crises'!$B$1:$R$66,11,FALSE)="x","x",ROUND(IF(VLOOKUP($C30,'Regional Crises'!$B$1:$R$66,11,FALSE)&gt;M$3,5,IF(VLOOKUP($C30,'Regional Crises'!$B$1:$R$66,11,FALSE)&lt;M$4,0,5-(M$3-VLOOKUP($C30,'Regional Crises'!$B$1:$R$66,11,FALSE))/(M$3-M$4)*5)),1))),IF(VLOOKUP($E30,'Country Indicator Data'!$B$4:$N$300,7,FALSE)="x","x",ROUND(IF(VLOOKUP($E30,'Country Indicator Data'!$B$4:$N$300,7,FALSE)&gt;M$3,5,IF(VLOOKUP($E30,'Country Indicator Data'!$B$4:$N$300,7,FALSE)&lt;M$4,0,5-(M$3-VLOOKUP($E30,'Country Indicator Data'!$B$4:$N$300,7,FALSE))/(M$3-M$4)*5)),1)))</f>
        <v>2.1</v>
      </c>
      <c r="N30" s="163">
        <f t="shared" si="2"/>
        <v>2.5499999999999998</v>
      </c>
      <c r="O30" s="163">
        <f t="shared" si="3"/>
        <v>1.6499999999999997</v>
      </c>
      <c r="P30" s="163">
        <f>IF(LEN(E30)&gt;3,VLOOKUP(C30,'Regional Crises'!$B$1:$R$69,12,FALSE),VLOOKUP(E30,'Country Indicator Data'!$B$4:$I$300,8,FALSE))</f>
        <v>0</v>
      </c>
      <c r="Q30" s="163" t="str">
        <f>IF(LEN(E30)&gt;3,((IF(VLOOKUP($C30,'Regional Crises'!$B$1:$R$66,13,FALSE)="x","x",ROUND(IF(VLOOKUP($C30,'Regional Crises'!$B$1:$R$66,13,FALSE)&gt;Q$3,5,IF(VLOOKUP($C30,'Regional Crises'!$B$1:$R$66,13,FALSE)&lt;Q$4,0,5-(LOG(Q$3)-LOG(VLOOKUP($C30,'Regional Crises'!$B$1:$R$66,13,FALSE)))/(LOG(Q$3)-LOG(Q$4))*5)),1)))),(IF(VLOOKUP($E30,'Country Indicator Data'!$B$4:$N$300,9,FALSE)="x","x",ROUND(IF(VLOOKUP($E30,'Country Indicator Data'!$B$4:$N$300,9,FALSE)&gt;Q$3,5,IF(VLOOKUP($E30,'Country Indicator Data'!$B$4:$N$300,9,FALSE)&lt;Q$4,0,5-(LOG(Q$3)-LOG(VLOOKUP($E30,'Country Indicator Data'!$B$4:$N$300,9,FALSE)))/(LOG(Q$3)-LOG(Q$4))*5)),1))))</f>
        <v>x</v>
      </c>
      <c r="R30" s="163">
        <f t="shared" si="4"/>
        <v>0</v>
      </c>
      <c r="S30" s="163">
        <f>IF(LEN(E30)&gt;3,((IF(VLOOKUP($C30,'Regional Crises'!$B$1:$R$66,17,FALSE)="x","x",ROUND(IF(VLOOKUP($C30,'Regional Crises'!$B$1:$R$66,17,FALSE)&gt;S$3,0,IF(VLOOKUP($C30,'Regional Crises'!$B$1:$R$66,17,FALSE)&lt;S$4,5,(S$3-VLOOKUP($C30,'Regional Crises'!$B$1:$R$66,17,FALSE))/(S$3-S$4)*5)),1)))),(IF(VLOOKUP($E30,'Country Indicator Data'!$B$4:$N$300,13,FALSE)="x","x",ROUND(IF(VLOOKUP($E30,'Country Indicator Data'!$B$4:$N$300,13,FALSE)&gt;S$3,0,IF(VLOOKUP($E30,'Country Indicator Data'!$B$4:$N$300,13,FALSE)&lt;S$4,5,(S$3-VLOOKUP($E30,'Country Indicator Data'!$B$4:$N$300,13,FALSE))/(S$3-S$4)*5)),1))))</f>
        <v>3.6</v>
      </c>
      <c r="T30" s="163">
        <f>IF(LEN(E30)&gt;3,((IF(VLOOKUP($C30,'Regional Crises'!$B$1:$R$66,14,FALSE)="x","x",ROUND(IF(VLOOKUP($C30,'Regional Crises'!$B$1:$R$66,14,FALSE)&gt;T$3,0,IF(VLOOKUP($C30,'Regional Crises'!$B$1:$R$66,14,FALSE)&lt;T$4,5,(T$3-VLOOKUP($C30,'Regional Crises'!$B$1:$R$66,14,FALSE))/(T$3-T$4)*5)),1)))),(IF(VLOOKUP($E30,'Country Indicator Data'!$B$4:$N$300,10,FALSE)="x","x",ROUND(IF(VLOOKUP($E30,'Country Indicator Data'!$B$4:$N$300,10,FALSE)&gt;T$3,0,IF(VLOOKUP($E30,'Country Indicator Data'!$B$4:$N$300,10,FALSE)&lt;T$4,5,(T$3-VLOOKUP($E30,'Country Indicator Data'!$B$4:$N$300,10,FALSE))/(T$3-T$4)*5)),1))))</f>
        <v>2.8</v>
      </c>
      <c r="U30" s="163">
        <f>IF(LEN(E30)&gt;3,((IF(VLOOKUP($C30,'Regional Crises'!$B$1:$R$66,15,FALSE)="x","x",ROUND(IF(VLOOKUP($C30,'Regional Crises'!$B$1:$R$66,15,FALSE)&gt;U$3,0,IF(VLOOKUP($C30,'Regional Crises'!$B$1:$R$66,15,FALSE)&lt;U$4,5,(U$3-VLOOKUP($C30,'Regional Crises'!$B$1:$R$66,15,FALSE))/(U$3-U$4)*5)),1)))),(IF(VLOOKUP($E30,'Country Indicator Data'!$B$4:$N$300,11,FALSE)="x","x",ROUND(IF(VLOOKUP($E30,'Country Indicator Data'!$B$4:$N$300,11,FALSE)&gt;U$3,0,IF(VLOOKUP($E30,'Country Indicator Data'!$B$4:$N$300,11,FALSE)&lt;U$4,5,(U$3-VLOOKUP($E30,'Country Indicator Data'!$B$4:$N$300,11,FALSE))/(U$3-U$4)*5)),1))))</f>
        <v>2.4</v>
      </c>
      <c r="V30" s="163">
        <f>IF(LEN(E30)&gt;3,((IF(VLOOKUP($C30,'Regional Crises'!$B$1:$R$66,16,FALSE)="x","x",ROUND(IF(VLOOKUP($C30,'Regional Crises'!$B$1:$R$66,16,FALSE)&gt;V$3,0,IF(VLOOKUP($C30,'Regional Crises'!$B$1:$R$66,16,FALSE)&lt;V$4,5,(V$3-VLOOKUP($C30,'Regional Crises'!$B$1:$R$66,16,FALSE))/(V$3-V$4)*5)),1)))),(IF(VLOOKUP($E30,'Country Indicator Data'!$B$4:$N$300,12,FALSE)="x","x",ROUND(IF(VLOOKUP($E30,'Country Indicator Data'!$B$4:$N$300,12,FALSE)&gt;V$3,0,IF(VLOOKUP($E30,'Country Indicator Data'!$B$4:$N$300,12,FALSE)&lt;V$4,5,(V$3-VLOOKUP($E30,'Country Indicator Data'!$B$4:$N$300,12,FALSE))/(V$3-V$4)*5)),1))))</f>
        <v>1.7</v>
      </c>
      <c r="W30" s="163">
        <f t="shared" si="5"/>
        <v>2.6</v>
      </c>
      <c r="X30" s="163">
        <f t="shared" si="6"/>
        <v>1.4</v>
      </c>
      <c r="Y30" s="184">
        <f>IF('Core Indicators'!FC27="x","x",IF('Core Indicators'!FC27&gt;=5,5,IF('Core Indicators'!FC27&gt;=4,4,IF('Core Indicators'!FC27&gt;=3,3,IF('Core Indicators'!FC27&gt;=2,2,IF('Core Indicators'!FC27&gt;=1,1,0))))))</f>
        <v>2</v>
      </c>
      <c r="Z30" s="163">
        <f t="shared" si="7"/>
        <v>2</v>
      </c>
      <c r="AA30" s="184">
        <f>'Crisis Indicator Data'!Y27</f>
        <v>0</v>
      </c>
      <c r="AB30" s="184">
        <f>'Crisis Indicator Data'!Z27</f>
        <v>0</v>
      </c>
      <c r="AC30" s="184">
        <f>'Crisis Indicator Data'!AA27</f>
        <v>0</v>
      </c>
      <c r="AD30" s="184">
        <f>'Crisis Indicator Data'!AB27</f>
        <v>0</v>
      </c>
      <c r="AE30" s="184">
        <f t="shared" si="8"/>
        <v>0</v>
      </c>
      <c r="AF30" s="184">
        <f>'Crisis Indicator Data'!AC27</f>
        <v>0</v>
      </c>
      <c r="AG30" s="184">
        <f>'Crisis Indicator Data'!AD27</f>
        <v>0</v>
      </c>
      <c r="AH30" s="184">
        <f t="shared" si="9"/>
        <v>0</v>
      </c>
      <c r="AI30" s="184">
        <f>'Crisis Indicator Data'!AE27</f>
        <v>0</v>
      </c>
      <c r="AJ30" s="184">
        <f>'Crisis Indicator Data'!AF27</f>
        <v>0</v>
      </c>
      <c r="AK30" s="184">
        <f>'Crisis Indicator Data'!AG27</f>
        <v>1</v>
      </c>
      <c r="AL30" s="184">
        <f t="shared" si="10"/>
        <v>1</v>
      </c>
      <c r="AM30" s="163">
        <f t="shared" si="11"/>
        <v>0</v>
      </c>
      <c r="AN30" s="163">
        <f t="shared" si="12"/>
        <v>1</v>
      </c>
    </row>
    <row r="31" spans="1:40" ht="13.5" customHeight="1" x14ac:dyDescent="0.25">
      <c r="A31" s="169" t="str">
        <f>'Crisis Indicator Data'!A28</f>
        <v>Mixed migration flows in Algeria</v>
      </c>
      <c r="B31" s="170" t="str">
        <f>'Crisis Indicator Data'!B28</f>
        <v>Displacement</v>
      </c>
      <c r="C31" s="170" t="str">
        <f>'Crisis Indicator Data'!C28</f>
        <v>DZA002</v>
      </c>
      <c r="D31" s="170" t="str">
        <f>'Crisis Indicator Data'!D28</f>
        <v>Algeria</v>
      </c>
      <c r="E31" s="171" t="str">
        <f>'Crisis Indicator Data'!E28</f>
        <v>DZA</v>
      </c>
      <c r="F31" s="163">
        <f>IF(LEN(E31)&gt;3,(IF(VLOOKUP($C31,'Regional Crises'!$B$1:$R$66,7,FALSE)="x","x",ROUND(IF(VLOOKUP($C31,'Regional Crises'!$B$1:$R$66,7,FALSE)&gt;$F$3,5,IF(VLOOKUP($C31,'Regional Crises'!$B$1:$R$66,7,FALSE)&lt;F$4,0,($F$3-VLOOKUP($C31,'Regional Crises'!$B$1:$R$66,7,FALSE))/($F$3-$F$4)*5)),1))),IF(VLOOKUP($E31,'Country Indicator Data'!$B$4:$N$300,3,FALSE)="x","x",ROUND(IF(VLOOKUP($E31,'Country Indicator Data'!$B$4:$N$300,3,FALSE)&gt;$F$3,5,IF(VLOOKUP($E31,'Country Indicator Data'!$B$4:$N$300,3,FALSE)&lt;$F$4,0,($F$3-VLOOKUP($E31,'Country Indicator Data'!$B$4:$N$300,3,FALSE))/($F$3-$F$4)*5)),1)))</f>
        <v>3.9</v>
      </c>
      <c r="G31" s="163">
        <f>IF(LEN(E31)&gt;3,(IF(VLOOKUP($C31,'Regional Crises'!$B$1:$R$66,9,FALSE)="x","x",ROUND(IF(VLOOKUP($C31,'Regional Crises'!$B$1:$R$66,9,FALSE)&gt;G$3,5,IF(VLOOKUP($C31,'Regional Crises'!$B$1:$R$66,9,FALSE)&lt;G$4,0,(G$3-VLOOKUP($C31,'Regional Crises'!$B$1:$R$66,9,FALSE))/(G$3-G$4)*5)),1))),IF(VLOOKUP($E31,'Country Indicator Data'!$B$4:$N$300,5,FALSE)="x","x",ROUND(IF(VLOOKUP($E31,'Country Indicator Data'!$B$4:$N$300,5,FALSE)&gt;G$3,5,IF(VLOOKUP($E31,'Country Indicator Data'!$B$4:$N$300,5,FALSE)&lt;G$4,0,(G$3-VLOOKUP($E31,'Country Indicator Data'!$B$4:$N$300,5,FALSE))/(G$3-G$4)*5)),1)))</f>
        <v>2.7</v>
      </c>
      <c r="H31" s="163">
        <f t="shared" si="0"/>
        <v>3.3</v>
      </c>
      <c r="I31" s="163">
        <f>IF(LEN(E31)&gt;3,(IF(VLOOKUP($C31,'Regional Crises'!$B$1:$R$66,6,FALSE)="x","x",ROUND(IF(VLOOKUP($C31,'Regional Crises'!$B$1:$R$66,6,FALSE)&gt;I$3,5,IF(VLOOKUP($C31,'Regional Crises'!$B$1:$R$66,6,FALSE)&lt;I$4,0,5-(I$3-VLOOKUP($C31,'Regional Crises'!$B$1:$R$66,6,FALSE))/(I$3-I$4)*5)),1))),IF(VLOOKUP($E31,'Country Indicator Data'!$B$4:$N$300,2,FALSE)="x","x",ROUND(IF(VLOOKUP($E31,'Country Indicator Data'!$B$4:$N$300,2,FALSE)&gt;I$3,5,IF(VLOOKUP($E31,'Country Indicator Data'!$B$4:$N$300,2,FALSE)&lt;I$4,0,5-(I$3-VLOOKUP($E31,'Country Indicator Data'!$B$4:$N$300,2,FALSE))/(I$3-I$4)*5)),1)))</f>
        <v>2</v>
      </c>
      <c r="J31" s="163">
        <f>IF(LEN(E31)&gt;3,(IF(VLOOKUP($C31,'Regional Crises'!$B$1:$R$66,8,FALSE)="x","x",ROUND(IF(VLOOKUP($C31,'Regional Crises'!$B$1:$R$66,8,FALSE)&gt;J$3,5,IF(VLOOKUP($C31,'Regional Crises'!$B$1:$R$66,8,FALSE)&lt;J$4,0,5-(J$3-VLOOKUP($C31,'Regional Crises'!$B$1:$R$66,8,FALSE))/(J$3-J$4)*5)),1))),IF(VLOOKUP($E31,'Country Indicator Data'!$B$4:$N$300,4,FALSE)="x","x",ROUND(IF(VLOOKUP($E31,'Country Indicator Data'!$B$4:$N$300,4,FALSE)&gt;J$3,5,IF(VLOOKUP($E31,'Country Indicator Data'!$B$4:$N$300,4,FALSE)&lt;J$4,0,5-(J$3-VLOOKUP($E31,'Country Indicator Data'!$B$4:$N$300,4,FALSE))/(J$3-J$4)*5)),1)))</f>
        <v>2.7</v>
      </c>
      <c r="K31" s="163">
        <f t="shared" si="1"/>
        <v>2.35</v>
      </c>
      <c r="L31" s="163">
        <f>IF(LEN(E31)&gt;3,(IF(VLOOKUP($C31,'Regional Crises'!$B$1:$R$66,10,FALSE)="x","x",ROUND(IF(VLOOKUP($C31,'Regional Crises'!$B$1:$R$66,10,FALSE)&gt;L$3,5,IF(VLOOKUP($C31,'Regional Crises'!$B$1:$R$66,10,FALSE)&lt;L$4,0,5-(L$3-VLOOKUP($C31,'Regional Crises'!$B$1:$R$66,10,FALSE))/(L$3-L$4)*5)),1))),IF(VLOOKUP($E31,'Country Indicator Data'!$B$4:$N$300,6,FALSE)="x","x",ROUND(IF(VLOOKUP($E31,'Country Indicator Data'!$B$4:$N$300,6,FALSE)&gt;L$3,5,IF(VLOOKUP($E31,'Country Indicator Data'!$B$4:$N$300,6,FALSE)&lt;L$4,0,5-(L$3-VLOOKUP($E31,'Country Indicator Data'!$B$4:$N$300,6,FALSE))/(L$3-L$4)*5)),1)))</f>
        <v>3</v>
      </c>
      <c r="M31" s="163">
        <f>IF(LEN(E31)&gt;3,(IF(VLOOKUP($C31,'Regional Crises'!$B$1:$R$66,11,FALSE)="x","x",ROUND(IF(VLOOKUP($C31,'Regional Crises'!$B$1:$R$66,11,FALSE)&gt;M$3,5,IF(VLOOKUP($C31,'Regional Crises'!$B$1:$R$66,11,FALSE)&lt;M$4,0,5-(M$3-VLOOKUP($C31,'Regional Crises'!$B$1:$R$66,11,FALSE))/(M$3-M$4)*5)),1))),IF(VLOOKUP($E31,'Country Indicator Data'!$B$4:$N$300,7,FALSE)="x","x",ROUND(IF(VLOOKUP($E31,'Country Indicator Data'!$B$4:$N$300,7,FALSE)&gt;M$3,5,IF(VLOOKUP($E31,'Country Indicator Data'!$B$4:$N$300,7,FALSE)&lt;M$4,0,5-(M$3-VLOOKUP($E31,'Country Indicator Data'!$B$4:$N$300,7,FALSE))/(M$3-M$4)*5)),1)))</f>
        <v>0.3</v>
      </c>
      <c r="N31" s="163">
        <f t="shared" si="2"/>
        <v>1.65</v>
      </c>
      <c r="O31" s="163">
        <f t="shared" si="3"/>
        <v>2.4333333333333336</v>
      </c>
      <c r="P31" s="163">
        <f>IF(LEN(E31)&gt;3,VLOOKUP(C31,'Regional Crises'!$B$1:$R$69,12,FALSE),VLOOKUP(E31,'Country Indicator Data'!$B$4:$I$300,8,FALSE))</f>
        <v>3</v>
      </c>
      <c r="Q31" s="163">
        <f>IF(LEN(E31)&gt;3,((IF(VLOOKUP($C31,'Regional Crises'!$B$1:$R$66,13,FALSE)="x","x",ROUND(IF(VLOOKUP($C31,'Regional Crises'!$B$1:$R$66,13,FALSE)&gt;Q$3,5,IF(VLOOKUP($C31,'Regional Crises'!$B$1:$R$66,13,FALSE)&lt;Q$4,0,5-(LOG(Q$3)-LOG(VLOOKUP($C31,'Regional Crises'!$B$1:$R$66,13,FALSE)))/(LOG(Q$3)-LOG(Q$4))*5)),1)))),(IF(VLOOKUP($E31,'Country Indicator Data'!$B$4:$N$300,9,FALSE)="x","x",ROUND(IF(VLOOKUP($E31,'Country Indicator Data'!$B$4:$N$300,9,FALSE)&gt;Q$3,5,IF(VLOOKUP($E31,'Country Indicator Data'!$B$4:$N$300,9,FALSE)&lt;Q$4,0,5-(LOG(Q$3)-LOG(VLOOKUP($E31,'Country Indicator Data'!$B$4:$N$300,9,FALSE)))/(LOG(Q$3)-LOG(Q$4))*5)),1))))</f>
        <v>2.5</v>
      </c>
      <c r="R31" s="163">
        <f t="shared" si="4"/>
        <v>2.75</v>
      </c>
      <c r="S31" s="163">
        <f>IF(LEN(E31)&gt;3,((IF(VLOOKUP($C31,'Regional Crises'!$B$1:$R$66,17,FALSE)="x","x",ROUND(IF(VLOOKUP($C31,'Regional Crises'!$B$1:$R$66,17,FALSE)&gt;S$3,0,IF(VLOOKUP($C31,'Regional Crises'!$B$1:$R$66,17,FALSE)&lt;S$4,5,(S$3-VLOOKUP($C31,'Regional Crises'!$B$1:$R$66,17,FALSE))/(S$3-S$4)*5)),1)))),(IF(VLOOKUP($E31,'Country Indicator Data'!$B$4:$N$300,13,FALSE)="x","x",ROUND(IF(VLOOKUP($E31,'Country Indicator Data'!$B$4:$N$300,13,FALSE)&gt;S$3,0,IF(VLOOKUP($E31,'Country Indicator Data'!$B$4:$N$300,13,FALSE)&lt;S$4,5,(S$3-VLOOKUP($E31,'Country Indicator Data'!$B$4:$N$300,13,FALSE))/(S$3-S$4)*5)),1))))</f>
        <v>3.3</v>
      </c>
      <c r="T31" s="163">
        <f>IF(LEN(E31)&gt;3,((IF(VLOOKUP($C31,'Regional Crises'!$B$1:$R$66,14,FALSE)="x","x",ROUND(IF(VLOOKUP($C31,'Regional Crises'!$B$1:$R$66,14,FALSE)&gt;T$3,0,IF(VLOOKUP($C31,'Regional Crises'!$B$1:$R$66,14,FALSE)&lt;T$4,5,(T$3-VLOOKUP($C31,'Regional Crises'!$B$1:$R$66,14,FALSE))/(T$3-T$4)*5)),1)))),(IF(VLOOKUP($E31,'Country Indicator Data'!$B$4:$N$300,10,FALSE)="x","x",ROUND(IF(VLOOKUP($E31,'Country Indicator Data'!$B$4:$N$300,10,FALSE)&gt;T$3,0,IF(VLOOKUP($E31,'Country Indicator Data'!$B$4:$N$300,10,FALSE)&lt;T$4,5,(T$3-VLOOKUP($E31,'Country Indicator Data'!$B$4:$N$300,10,FALSE))/(T$3-T$4)*5)),1))))</f>
        <v>3.3</v>
      </c>
      <c r="U31" s="163">
        <f>IF(LEN(E31)&gt;3,((IF(VLOOKUP($C31,'Regional Crises'!$B$1:$R$66,15,FALSE)="x","x",ROUND(IF(VLOOKUP($C31,'Regional Crises'!$B$1:$R$66,15,FALSE)&gt;U$3,0,IF(VLOOKUP($C31,'Regional Crises'!$B$1:$R$66,15,FALSE)&lt;U$4,5,(U$3-VLOOKUP($C31,'Regional Crises'!$B$1:$R$66,15,FALSE))/(U$3-U$4)*5)),1)))),(IF(VLOOKUP($E31,'Country Indicator Data'!$B$4:$N$300,11,FALSE)="x","x",ROUND(IF(VLOOKUP($E31,'Country Indicator Data'!$B$4:$N$300,11,FALSE)&gt;U$3,0,IF(VLOOKUP($E31,'Country Indicator Data'!$B$4:$N$300,11,FALSE)&lt;U$4,5,(U$3-VLOOKUP($E31,'Country Indicator Data'!$B$4:$N$300,11,FALSE))/(U$3-U$4)*5)),1))))</f>
        <v>2.9</v>
      </c>
      <c r="V31" s="163">
        <f>IF(LEN(E31)&gt;3,((IF(VLOOKUP($C31,'Regional Crises'!$B$1:$R$66,16,FALSE)="x","x",ROUND(IF(VLOOKUP($C31,'Regional Crises'!$B$1:$R$66,16,FALSE)&gt;V$3,0,IF(VLOOKUP($C31,'Regional Crises'!$B$1:$R$66,16,FALSE)&lt;V$4,5,(V$3-VLOOKUP($C31,'Regional Crises'!$B$1:$R$66,16,FALSE))/(V$3-V$4)*5)),1)))),(IF(VLOOKUP($E31,'Country Indicator Data'!$B$4:$N$300,12,FALSE)="x","x",ROUND(IF(VLOOKUP($E31,'Country Indicator Data'!$B$4:$N$300,12,FALSE)&gt;V$3,0,IF(VLOOKUP($E31,'Country Indicator Data'!$B$4:$N$300,12,FALSE)&lt;V$4,5,(V$3-VLOOKUP($E31,'Country Indicator Data'!$B$4:$N$300,12,FALSE))/(V$3-V$4)*5)),1))))</f>
        <v>3.3</v>
      </c>
      <c r="W31" s="163">
        <f t="shared" si="5"/>
        <v>3.2</v>
      </c>
      <c r="X31" s="163">
        <f t="shared" si="6"/>
        <v>2.8</v>
      </c>
      <c r="Y31" s="184">
        <f>IF('Core Indicators'!FC28="x","x",IF('Core Indicators'!FC28&gt;=5,5,IF('Core Indicators'!FC28&gt;=4,4,IF('Core Indicators'!FC28&gt;=3,3,IF('Core Indicators'!FC28&gt;=2,2,IF('Core Indicators'!FC28&gt;=1,1,0))))))</f>
        <v>4</v>
      </c>
      <c r="Z31" s="163">
        <f t="shared" si="7"/>
        <v>4</v>
      </c>
      <c r="AA31" s="184">
        <f>'Crisis Indicator Data'!Y28</f>
        <v>2</v>
      </c>
      <c r="AB31" s="184">
        <f>'Crisis Indicator Data'!Z28</f>
        <v>1</v>
      </c>
      <c r="AC31" s="184">
        <f>'Crisis Indicator Data'!AA28</f>
        <v>1</v>
      </c>
      <c r="AD31" s="184">
        <f>'Crisis Indicator Data'!AB28</f>
        <v>0</v>
      </c>
      <c r="AE31" s="184">
        <f t="shared" si="8"/>
        <v>2</v>
      </c>
      <c r="AF31" s="184">
        <f>'Crisis Indicator Data'!AC28</f>
        <v>0</v>
      </c>
      <c r="AG31" s="184">
        <f>'Crisis Indicator Data'!AD28</f>
        <v>1</v>
      </c>
      <c r="AH31" s="184">
        <f t="shared" si="9"/>
        <v>1</v>
      </c>
      <c r="AI31" s="184">
        <f>'Crisis Indicator Data'!AE28</f>
        <v>0</v>
      </c>
      <c r="AJ31" s="184">
        <f>'Crisis Indicator Data'!AF28</f>
        <v>1</v>
      </c>
      <c r="AK31" s="184">
        <f>'Crisis Indicator Data'!AG28</f>
        <v>0</v>
      </c>
      <c r="AL31" s="184">
        <f t="shared" si="10"/>
        <v>1</v>
      </c>
      <c r="AM31" s="163">
        <f t="shared" si="11"/>
        <v>1</v>
      </c>
      <c r="AN31" s="163">
        <f t="shared" si="12"/>
        <v>2.5</v>
      </c>
    </row>
    <row r="32" spans="1:40" ht="13.5" customHeight="1" x14ac:dyDescent="0.25">
      <c r="A32" s="169" t="str">
        <f>'Crisis Indicator Data'!A29</f>
        <v>Sahrawi refugees in Algeria</v>
      </c>
      <c r="B32" s="170" t="str">
        <f>'Crisis Indicator Data'!B29</f>
        <v>Displacement</v>
      </c>
      <c r="C32" s="170" t="str">
        <f>'Crisis Indicator Data'!C29</f>
        <v>DZA003</v>
      </c>
      <c r="D32" s="170" t="str">
        <f>'Crisis Indicator Data'!D29</f>
        <v>Algeria</v>
      </c>
      <c r="E32" s="171" t="str">
        <f>'Crisis Indicator Data'!E29</f>
        <v>DZA</v>
      </c>
      <c r="F32" s="163">
        <f>IF(LEN(E32)&gt;3,(IF(VLOOKUP($C32,'Regional Crises'!$B$1:$R$66,7,FALSE)="x","x",ROUND(IF(VLOOKUP($C32,'Regional Crises'!$B$1:$R$66,7,FALSE)&gt;$F$3,5,IF(VLOOKUP($C32,'Regional Crises'!$B$1:$R$66,7,FALSE)&lt;F$4,0,($F$3-VLOOKUP($C32,'Regional Crises'!$B$1:$R$66,7,FALSE))/($F$3-$F$4)*5)),1))),IF(VLOOKUP($E32,'Country Indicator Data'!$B$4:$N$300,3,FALSE)="x","x",ROUND(IF(VLOOKUP($E32,'Country Indicator Data'!$B$4:$N$300,3,FALSE)&gt;$F$3,5,IF(VLOOKUP($E32,'Country Indicator Data'!$B$4:$N$300,3,FALSE)&lt;$F$4,0,($F$3-VLOOKUP($E32,'Country Indicator Data'!$B$4:$N$300,3,FALSE))/($F$3-$F$4)*5)),1)))</f>
        <v>3.9</v>
      </c>
      <c r="G32" s="163">
        <f>IF(LEN(E32)&gt;3,(IF(VLOOKUP($C32,'Regional Crises'!$B$1:$R$66,9,FALSE)="x","x",ROUND(IF(VLOOKUP($C32,'Regional Crises'!$B$1:$R$66,9,FALSE)&gt;G$3,5,IF(VLOOKUP($C32,'Regional Crises'!$B$1:$R$66,9,FALSE)&lt;G$4,0,(G$3-VLOOKUP($C32,'Regional Crises'!$B$1:$R$66,9,FALSE))/(G$3-G$4)*5)),1))),IF(VLOOKUP($E32,'Country Indicator Data'!$B$4:$N$300,5,FALSE)="x","x",ROUND(IF(VLOOKUP($E32,'Country Indicator Data'!$B$4:$N$300,5,FALSE)&gt;G$3,5,IF(VLOOKUP($E32,'Country Indicator Data'!$B$4:$N$300,5,FALSE)&lt;G$4,0,(G$3-VLOOKUP($E32,'Country Indicator Data'!$B$4:$N$300,5,FALSE))/(G$3-G$4)*5)),1)))</f>
        <v>2.7</v>
      </c>
      <c r="H32" s="163">
        <f t="shared" si="0"/>
        <v>3.3</v>
      </c>
      <c r="I32" s="163">
        <f>IF(LEN(E32)&gt;3,(IF(VLOOKUP($C32,'Regional Crises'!$B$1:$R$66,6,FALSE)="x","x",ROUND(IF(VLOOKUP($C32,'Regional Crises'!$B$1:$R$66,6,FALSE)&gt;I$3,5,IF(VLOOKUP($C32,'Regional Crises'!$B$1:$R$66,6,FALSE)&lt;I$4,0,5-(I$3-VLOOKUP($C32,'Regional Crises'!$B$1:$R$66,6,FALSE))/(I$3-I$4)*5)),1))),IF(VLOOKUP($E32,'Country Indicator Data'!$B$4:$N$300,2,FALSE)="x","x",ROUND(IF(VLOOKUP($E32,'Country Indicator Data'!$B$4:$N$300,2,FALSE)&gt;I$3,5,IF(VLOOKUP($E32,'Country Indicator Data'!$B$4:$N$300,2,FALSE)&lt;I$4,0,5-(I$3-VLOOKUP($E32,'Country Indicator Data'!$B$4:$N$300,2,FALSE))/(I$3-I$4)*5)),1)))</f>
        <v>2</v>
      </c>
      <c r="J32" s="163">
        <f>IF(LEN(E32)&gt;3,(IF(VLOOKUP($C32,'Regional Crises'!$B$1:$R$66,8,FALSE)="x","x",ROUND(IF(VLOOKUP($C32,'Regional Crises'!$B$1:$R$66,8,FALSE)&gt;J$3,5,IF(VLOOKUP($C32,'Regional Crises'!$B$1:$R$66,8,FALSE)&lt;J$4,0,5-(J$3-VLOOKUP($C32,'Regional Crises'!$B$1:$R$66,8,FALSE))/(J$3-J$4)*5)),1))),IF(VLOOKUP($E32,'Country Indicator Data'!$B$4:$N$300,4,FALSE)="x","x",ROUND(IF(VLOOKUP($E32,'Country Indicator Data'!$B$4:$N$300,4,FALSE)&gt;J$3,5,IF(VLOOKUP($E32,'Country Indicator Data'!$B$4:$N$300,4,FALSE)&lt;J$4,0,5-(J$3-VLOOKUP($E32,'Country Indicator Data'!$B$4:$N$300,4,FALSE))/(J$3-J$4)*5)),1)))</f>
        <v>2.7</v>
      </c>
      <c r="K32" s="163">
        <f t="shared" si="1"/>
        <v>2.35</v>
      </c>
      <c r="L32" s="163">
        <f>IF(LEN(E32)&gt;3,(IF(VLOOKUP($C32,'Regional Crises'!$B$1:$R$66,10,FALSE)="x","x",ROUND(IF(VLOOKUP($C32,'Regional Crises'!$B$1:$R$66,10,FALSE)&gt;L$3,5,IF(VLOOKUP($C32,'Regional Crises'!$B$1:$R$66,10,FALSE)&lt;L$4,0,5-(L$3-VLOOKUP($C32,'Regional Crises'!$B$1:$R$66,10,FALSE))/(L$3-L$4)*5)),1))),IF(VLOOKUP($E32,'Country Indicator Data'!$B$4:$N$300,6,FALSE)="x","x",ROUND(IF(VLOOKUP($E32,'Country Indicator Data'!$B$4:$N$300,6,FALSE)&gt;L$3,5,IF(VLOOKUP($E32,'Country Indicator Data'!$B$4:$N$300,6,FALSE)&lt;L$4,0,5-(L$3-VLOOKUP($E32,'Country Indicator Data'!$B$4:$N$300,6,FALSE))/(L$3-L$4)*5)),1)))</f>
        <v>3</v>
      </c>
      <c r="M32" s="163">
        <f>IF(LEN(E32)&gt;3,(IF(VLOOKUP($C32,'Regional Crises'!$B$1:$R$66,11,FALSE)="x","x",ROUND(IF(VLOOKUP($C32,'Regional Crises'!$B$1:$R$66,11,FALSE)&gt;M$3,5,IF(VLOOKUP($C32,'Regional Crises'!$B$1:$R$66,11,FALSE)&lt;M$4,0,5-(M$3-VLOOKUP($C32,'Regional Crises'!$B$1:$R$66,11,FALSE))/(M$3-M$4)*5)),1))),IF(VLOOKUP($E32,'Country Indicator Data'!$B$4:$N$300,7,FALSE)="x","x",ROUND(IF(VLOOKUP($E32,'Country Indicator Data'!$B$4:$N$300,7,FALSE)&gt;M$3,5,IF(VLOOKUP($E32,'Country Indicator Data'!$B$4:$N$300,7,FALSE)&lt;M$4,0,5-(M$3-VLOOKUP($E32,'Country Indicator Data'!$B$4:$N$300,7,FALSE))/(M$3-M$4)*5)),1)))</f>
        <v>0.3</v>
      </c>
      <c r="N32" s="163">
        <f t="shared" si="2"/>
        <v>1.65</v>
      </c>
      <c r="O32" s="163">
        <f t="shared" si="3"/>
        <v>2.4333333333333336</v>
      </c>
      <c r="P32" s="163">
        <f>IF(LEN(E32)&gt;3,VLOOKUP(C32,'Regional Crises'!$B$1:$R$69,12,FALSE),VLOOKUP(E32,'Country Indicator Data'!$B$4:$I$300,8,FALSE))</f>
        <v>3</v>
      </c>
      <c r="Q32" s="163">
        <f>IF(LEN(E32)&gt;3,((IF(VLOOKUP($C32,'Regional Crises'!$B$1:$R$66,13,FALSE)="x","x",ROUND(IF(VLOOKUP($C32,'Regional Crises'!$B$1:$R$66,13,FALSE)&gt;Q$3,5,IF(VLOOKUP($C32,'Regional Crises'!$B$1:$R$66,13,FALSE)&lt;Q$4,0,5-(LOG(Q$3)-LOG(VLOOKUP($C32,'Regional Crises'!$B$1:$R$66,13,FALSE)))/(LOG(Q$3)-LOG(Q$4))*5)),1)))),(IF(VLOOKUP($E32,'Country Indicator Data'!$B$4:$N$300,9,FALSE)="x","x",ROUND(IF(VLOOKUP($E32,'Country Indicator Data'!$B$4:$N$300,9,FALSE)&gt;Q$3,5,IF(VLOOKUP($E32,'Country Indicator Data'!$B$4:$N$300,9,FALSE)&lt;Q$4,0,5-(LOG(Q$3)-LOG(VLOOKUP($E32,'Country Indicator Data'!$B$4:$N$300,9,FALSE)))/(LOG(Q$3)-LOG(Q$4))*5)),1))))</f>
        <v>2.5</v>
      </c>
      <c r="R32" s="163">
        <f t="shared" si="4"/>
        <v>2.75</v>
      </c>
      <c r="S32" s="163">
        <f>IF(LEN(E32)&gt;3,((IF(VLOOKUP($C32,'Regional Crises'!$B$1:$R$66,17,FALSE)="x","x",ROUND(IF(VLOOKUP($C32,'Regional Crises'!$B$1:$R$66,17,FALSE)&gt;S$3,0,IF(VLOOKUP($C32,'Regional Crises'!$B$1:$R$66,17,FALSE)&lt;S$4,5,(S$3-VLOOKUP($C32,'Regional Crises'!$B$1:$R$66,17,FALSE))/(S$3-S$4)*5)),1)))),(IF(VLOOKUP($E32,'Country Indicator Data'!$B$4:$N$300,13,FALSE)="x","x",ROUND(IF(VLOOKUP($E32,'Country Indicator Data'!$B$4:$N$300,13,FALSE)&gt;S$3,0,IF(VLOOKUP($E32,'Country Indicator Data'!$B$4:$N$300,13,FALSE)&lt;S$4,5,(S$3-VLOOKUP($E32,'Country Indicator Data'!$B$4:$N$300,13,FALSE))/(S$3-S$4)*5)),1))))</f>
        <v>3.3</v>
      </c>
      <c r="T32" s="163">
        <f>IF(LEN(E32)&gt;3,((IF(VLOOKUP($C32,'Regional Crises'!$B$1:$R$66,14,FALSE)="x","x",ROUND(IF(VLOOKUP($C32,'Regional Crises'!$B$1:$R$66,14,FALSE)&gt;T$3,0,IF(VLOOKUP($C32,'Regional Crises'!$B$1:$R$66,14,FALSE)&lt;T$4,5,(T$3-VLOOKUP($C32,'Regional Crises'!$B$1:$R$66,14,FALSE))/(T$3-T$4)*5)),1)))),(IF(VLOOKUP($E32,'Country Indicator Data'!$B$4:$N$300,10,FALSE)="x","x",ROUND(IF(VLOOKUP($E32,'Country Indicator Data'!$B$4:$N$300,10,FALSE)&gt;T$3,0,IF(VLOOKUP($E32,'Country Indicator Data'!$B$4:$N$300,10,FALSE)&lt;T$4,5,(T$3-VLOOKUP($E32,'Country Indicator Data'!$B$4:$N$300,10,FALSE))/(T$3-T$4)*5)),1))))</f>
        <v>3.3</v>
      </c>
      <c r="U32" s="163">
        <f>IF(LEN(E32)&gt;3,((IF(VLOOKUP($C32,'Regional Crises'!$B$1:$R$66,15,FALSE)="x","x",ROUND(IF(VLOOKUP($C32,'Regional Crises'!$B$1:$R$66,15,FALSE)&gt;U$3,0,IF(VLOOKUP($C32,'Regional Crises'!$B$1:$R$66,15,FALSE)&lt;U$4,5,(U$3-VLOOKUP($C32,'Regional Crises'!$B$1:$R$66,15,FALSE))/(U$3-U$4)*5)),1)))),(IF(VLOOKUP($E32,'Country Indicator Data'!$B$4:$N$300,11,FALSE)="x","x",ROUND(IF(VLOOKUP($E32,'Country Indicator Data'!$B$4:$N$300,11,FALSE)&gt;U$3,0,IF(VLOOKUP($E32,'Country Indicator Data'!$B$4:$N$300,11,FALSE)&lt;U$4,5,(U$3-VLOOKUP($E32,'Country Indicator Data'!$B$4:$N$300,11,FALSE))/(U$3-U$4)*5)),1))))</f>
        <v>2.9</v>
      </c>
      <c r="V32" s="163">
        <f>IF(LEN(E32)&gt;3,((IF(VLOOKUP($C32,'Regional Crises'!$B$1:$R$66,16,FALSE)="x","x",ROUND(IF(VLOOKUP($C32,'Regional Crises'!$B$1:$R$66,16,FALSE)&gt;V$3,0,IF(VLOOKUP($C32,'Regional Crises'!$B$1:$R$66,16,FALSE)&lt;V$4,5,(V$3-VLOOKUP($C32,'Regional Crises'!$B$1:$R$66,16,FALSE))/(V$3-V$4)*5)),1)))),(IF(VLOOKUP($E32,'Country Indicator Data'!$B$4:$N$300,12,FALSE)="x","x",ROUND(IF(VLOOKUP($E32,'Country Indicator Data'!$B$4:$N$300,12,FALSE)&gt;V$3,0,IF(VLOOKUP($E32,'Country Indicator Data'!$B$4:$N$300,12,FALSE)&lt;V$4,5,(V$3-VLOOKUP($E32,'Country Indicator Data'!$B$4:$N$300,12,FALSE))/(V$3-V$4)*5)),1))))</f>
        <v>3.3</v>
      </c>
      <c r="W32" s="163">
        <f t="shared" si="5"/>
        <v>3.2</v>
      </c>
      <c r="X32" s="163">
        <f t="shared" si="6"/>
        <v>2.8</v>
      </c>
      <c r="Y32" s="184">
        <f>IF('Core Indicators'!FC29="x","x",IF('Core Indicators'!FC29&gt;=5,5,IF('Core Indicators'!FC29&gt;=4,4,IF('Core Indicators'!FC29&gt;=3,3,IF('Core Indicators'!FC29&gt;=2,2,IF('Core Indicators'!FC29&gt;=1,1,0))))))</f>
        <v>2</v>
      </c>
      <c r="Z32" s="163">
        <f t="shared" si="7"/>
        <v>2</v>
      </c>
      <c r="AA32" s="184">
        <f>'Crisis Indicator Data'!Y29</f>
        <v>2</v>
      </c>
      <c r="AB32" s="184">
        <f>'Crisis Indicator Data'!Z29</f>
        <v>2</v>
      </c>
      <c r="AC32" s="184">
        <f>'Crisis Indicator Data'!AA29</f>
        <v>2</v>
      </c>
      <c r="AD32" s="184">
        <f>'Crisis Indicator Data'!AB29</f>
        <v>0</v>
      </c>
      <c r="AE32" s="184">
        <f t="shared" si="8"/>
        <v>3</v>
      </c>
      <c r="AF32" s="184">
        <f>'Crisis Indicator Data'!AC29</f>
        <v>0</v>
      </c>
      <c r="AG32" s="184">
        <f>'Crisis Indicator Data'!AD29</f>
        <v>2</v>
      </c>
      <c r="AH32" s="184">
        <f t="shared" si="9"/>
        <v>2</v>
      </c>
      <c r="AI32" s="184">
        <f>'Crisis Indicator Data'!AE29</f>
        <v>0</v>
      </c>
      <c r="AJ32" s="184">
        <f>'Crisis Indicator Data'!AF29</f>
        <v>1</v>
      </c>
      <c r="AK32" s="184">
        <f>'Crisis Indicator Data'!AG29</f>
        <v>1</v>
      </c>
      <c r="AL32" s="184">
        <f t="shared" si="10"/>
        <v>2</v>
      </c>
      <c r="AM32" s="163">
        <f t="shared" si="11"/>
        <v>2</v>
      </c>
      <c r="AN32" s="163">
        <f t="shared" si="12"/>
        <v>2</v>
      </c>
    </row>
    <row r="33" spans="1:40" ht="13.5" customHeight="1" x14ac:dyDescent="0.25">
      <c r="A33" s="169" t="str">
        <f>'Crisis Indicator Data'!A30</f>
        <v>Multiple crises in Algeria</v>
      </c>
      <c r="B33" s="170" t="str">
        <f>'Crisis Indicator Data'!B30</f>
        <v>Displacement</v>
      </c>
      <c r="C33" s="170" t="str">
        <f>'Crisis Indicator Data'!C30</f>
        <v>DZA004</v>
      </c>
      <c r="D33" s="170" t="str">
        <f>'Crisis Indicator Data'!D30</f>
        <v>Algeria</v>
      </c>
      <c r="E33" s="171" t="str">
        <f>'Crisis Indicator Data'!E30</f>
        <v>DZA</v>
      </c>
      <c r="F33" s="163">
        <f>IF(LEN(E33)&gt;3,(IF(VLOOKUP($C33,'Regional Crises'!$B$1:$R$66,7,FALSE)="x","x",ROUND(IF(VLOOKUP($C33,'Regional Crises'!$B$1:$R$66,7,FALSE)&gt;$F$3,5,IF(VLOOKUP($C33,'Regional Crises'!$B$1:$R$66,7,FALSE)&lt;F$4,0,($F$3-VLOOKUP($C33,'Regional Crises'!$B$1:$R$66,7,FALSE))/($F$3-$F$4)*5)),1))),IF(VLOOKUP($E33,'Country Indicator Data'!$B$4:$N$300,3,FALSE)="x","x",ROUND(IF(VLOOKUP($E33,'Country Indicator Data'!$B$4:$N$300,3,FALSE)&gt;$F$3,5,IF(VLOOKUP($E33,'Country Indicator Data'!$B$4:$N$300,3,FALSE)&lt;$F$4,0,($F$3-VLOOKUP($E33,'Country Indicator Data'!$B$4:$N$300,3,FALSE))/($F$3-$F$4)*5)),1)))</f>
        <v>3.9</v>
      </c>
      <c r="G33" s="163">
        <f>IF(LEN(E33)&gt;3,(IF(VLOOKUP($C33,'Regional Crises'!$B$1:$R$66,9,FALSE)="x","x",ROUND(IF(VLOOKUP($C33,'Regional Crises'!$B$1:$R$66,9,FALSE)&gt;G$3,5,IF(VLOOKUP($C33,'Regional Crises'!$B$1:$R$66,9,FALSE)&lt;G$4,0,(G$3-VLOOKUP($C33,'Regional Crises'!$B$1:$R$66,9,FALSE))/(G$3-G$4)*5)),1))),IF(VLOOKUP($E33,'Country Indicator Data'!$B$4:$N$300,5,FALSE)="x","x",ROUND(IF(VLOOKUP($E33,'Country Indicator Data'!$B$4:$N$300,5,FALSE)&gt;G$3,5,IF(VLOOKUP($E33,'Country Indicator Data'!$B$4:$N$300,5,FALSE)&lt;G$4,0,(G$3-VLOOKUP($E33,'Country Indicator Data'!$B$4:$N$300,5,FALSE))/(G$3-G$4)*5)),1)))</f>
        <v>2.7</v>
      </c>
      <c r="H33" s="163">
        <f t="shared" si="0"/>
        <v>3.3</v>
      </c>
      <c r="I33" s="163">
        <f>IF(LEN(E33)&gt;3,(IF(VLOOKUP($C33,'Regional Crises'!$B$1:$R$66,6,FALSE)="x","x",ROUND(IF(VLOOKUP($C33,'Regional Crises'!$B$1:$R$66,6,FALSE)&gt;I$3,5,IF(VLOOKUP($C33,'Regional Crises'!$B$1:$R$66,6,FALSE)&lt;I$4,0,5-(I$3-VLOOKUP($C33,'Regional Crises'!$B$1:$R$66,6,FALSE))/(I$3-I$4)*5)),1))),IF(VLOOKUP($E33,'Country Indicator Data'!$B$4:$N$300,2,FALSE)="x","x",ROUND(IF(VLOOKUP($E33,'Country Indicator Data'!$B$4:$N$300,2,FALSE)&gt;I$3,5,IF(VLOOKUP($E33,'Country Indicator Data'!$B$4:$N$300,2,FALSE)&lt;I$4,0,5-(I$3-VLOOKUP($E33,'Country Indicator Data'!$B$4:$N$300,2,FALSE))/(I$3-I$4)*5)),1)))</f>
        <v>2</v>
      </c>
      <c r="J33" s="163">
        <f>IF(LEN(E33)&gt;3,(IF(VLOOKUP($C33,'Regional Crises'!$B$1:$R$66,8,FALSE)="x","x",ROUND(IF(VLOOKUP($C33,'Regional Crises'!$B$1:$R$66,8,FALSE)&gt;J$3,5,IF(VLOOKUP($C33,'Regional Crises'!$B$1:$R$66,8,FALSE)&lt;J$4,0,5-(J$3-VLOOKUP($C33,'Regional Crises'!$B$1:$R$66,8,FALSE))/(J$3-J$4)*5)),1))),IF(VLOOKUP($E33,'Country Indicator Data'!$B$4:$N$300,4,FALSE)="x","x",ROUND(IF(VLOOKUP($E33,'Country Indicator Data'!$B$4:$N$300,4,FALSE)&gt;J$3,5,IF(VLOOKUP($E33,'Country Indicator Data'!$B$4:$N$300,4,FALSE)&lt;J$4,0,5-(J$3-VLOOKUP($E33,'Country Indicator Data'!$B$4:$N$300,4,FALSE))/(J$3-J$4)*5)),1)))</f>
        <v>2.7</v>
      </c>
      <c r="K33" s="163">
        <f t="shared" si="1"/>
        <v>2.35</v>
      </c>
      <c r="L33" s="163">
        <f>IF(LEN(E33)&gt;3,(IF(VLOOKUP($C33,'Regional Crises'!$B$1:$R$66,10,FALSE)="x","x",ROUND(IF(VLOOKUP($C33,'Regional Crises'!$B$1:$R$66,10,FALSE)&gt;L$3,5,IF(VLOOKUP($C33,'Regional Crises'!$B$1:$R$66,10,FALSE)&lt;L$4,0,5-(L$3-VLOOKUP($C33,'Regional Crises'!$B$1:$R$66,10,FALSE))/(L$3-L$4)*5)),1))),IF(VLOOKUP($E33,'Country Indicator Data'!$B$4:$N$300,6,FALSE)="x","x",ROUND(IF(VLOOKUP($E33,'Country Indicator Data'!$B$4:$N$300,6,FALSE)&gt;L$3,5,IF(VLOOKUP($E33,'Country Indicator Data'!$B$4:$N$300,6,FALSE)&lt;L$4,0,5-(L$3-VLOOKUP($E33,'Country Indicator Data'!$B$4:$N$300,6,FALSE))/(L$3-L$4)*5)),1)))</f>
        <v>3</v>
      </c>
      <c r="M33" s="163">
        <f>IF(LEN(E33)&gt;3,(IF(VLOOKUP($C33,'Regional Crises'!$B$1:$R$66,11,FALSE)="x","x",ROUND(IF(VLOOKUP($C33,'Regional Crises'!$B$1:$R$66,11,FALSE)&gt;M$3,5,IF(VLOOKUP($C33,'Regional Crises'!$B$1:$R$66,11,FALSE)&lt;M$4,0,5-(M$3-VLOOKUP($C33,'Regional Crises'!$B$1:$R$66,11,FALSE))/(M$3-M$4)*5)),1))),IF(VLOOKUP($E33,'Country Indicator Data'!$B$4:$N$300,7,FALSE)="x","x",ROUND(IF(VLOOKUP($E33,'Country Indicator Data'!$B$4:$N$300,7,FALSE)&gt;M$3,5,IF(VLOOKUP($E33,'Country Indicator Data'!$B$4:$N$300,7,FALSE)&lt;M$4,0,5-(M$3-VLOOKUP($E33,'Country Indicator Data'!$B$4:$N$300,7,FALSE))/(M$3-M$4)*5)),1)))</f>
        <v>0.3</v>
      </c>
      <c r="N33" s="163">
        <f t="shared" si="2"/>
        <v>1.65</v>
      </c>
      <c r="O33" s="163">
        <f t="shared" si="3"/>
        <v>2.4333333333333336</v>
      </c>
      <c r="P33" s="163">
        <f>IF(LEN(E33)&gt;3,VLOOKUP(C33,'Regional Crises'!$B$1:$R$69,12,FALSE),VLOOKUP(E33,'Country Indicator Data'!$B$4:$I$300,8,FALSE))</f>
        <v>3</v>
      </c>
      <c r="Q33" s="163">
        <f>IF(LEN(E33)&gt;3,((IF(VLOOKUP($C33,'Regional Crises'!$B$1:$R$66,13,FALSE)="x","x",ROUND(IF(VLOOKUP($C33,'Regional Crises'!$B$1:$R$66,13,FALSE)&gt;Q$3,5,IF(VLOOKUP($C33,'Regional Crises'!$B$1:$R$66,13,FALSE)&lt;Q$4,0,5-(LOG(Q$3)-LOG(VLOOKUP($C33,'Regional Crises'!$B$1:$R$66,13,FALSE)))/(LOG(Q$3)-LOG(Q$4))*5)),1)))),(IF(VLOOKUP($E33,'Country Indicator Data'!$B$4:$N$300,9,FALSE)="x","x",ROUND(IF(VLOOKUP($E33,'Country Indicator Data'!$B$4:$N$300,9,FALSE)&gt;Q$3,5,IF(VLOOKUP($E33,'Country Indicator Data'!$B$4:$N$300,9,FALSE)&lt;Q$4,0,5-(LOG(Q$3)-LOG(VLOOKUP($E33,'Country Indicator Data'!$B$4:$N$300,9,FALSE)))/(LOG(Q$3)-LOG(Q$4))*5)),1))))</f>
        <v>2.5</v>
      </c>
      <c r="R33" s="163">
        <f t="shared" si="4"/>
        <v>2.75</v>
      </c>
      <c r="S33" s="163">
        <f>IF(LEN(E33)&gt;3,((IF(VLOOKUP($C33,'Regional Crises'!$B$1:$R$66,17,FALSE)="x","x",ROUND(IF(VLOOKUP($C33,'Regional Crises'!$B$1:$R$66,17,FALSE)&gt;S$3,0,IF(VLOOKUP($C33,'Regional Crises'!$B$1:$R$66,17,FALSE)&lt;S$4,5,(S$3-VLOOKUP($C33,'Regional Crises'!$B$1:$R$66,17,FALSE))/(S$3-S$4)*5)),1)))),(IF(VLOOKUP($E33,'Country Indicator Data'!$B$4:$N$300,13,FALSE)="x","x",ROUND(IF(VLOOKUP($E33,'Country Indicator Data'!$B$4:$N$300,13,FALSE)&gt;S$3,0,IF(VLOOKUP($E33,'Country Indicator Data'!$B$4:$N$300,13,FALSE)&lt;S$4,5,(S$3-VLOOKUP($E33,'Country Indicator Data'!$B$4:$N$300,13,FALSE))/(S$3-S$4)*5)),1))))</f>
        <v>3.3</v>
      </c>
      <c r="T33" s="163">
        <f>IF(LEN(E33)&gt;3,((IF(VLOOKUP($C33,'Regional Crises'!$B$1:$R$66,14,FALSE)="x","x",ROUND(IF(VLOOKUP($C33,'Regional Crises'!$B$1:$R$66,14,FALSE)&gt;T$3,0,IF(VLOOKUP($C33,'Regional Crises'!$B$1:$R$66,14,FALSE)&lt;T$4,5,(T$3-VLOOKUP($C33,'Regional Crises'!$B$1:$R$66,14,FALSE))/(T$3-T$4)*5)),1)))),(IF(VLOOKUP($E33,'Country Indicator Data'!$B$4:$N$300,10,FALSE)="x","x",ROUND(IF(VLOOKUP($E33,'Country Indicator Data'!$B$4:$N$300,10,FALSE)&gt;T$3,0,IF(VLOOKUP($E33,'Country Indicator Data'!$B$4:$N$300,10,FALSE)&lt;T$4,5,(T$3-VLOOKUP($E33,'Country Indicator Data'!$B$4:$N$300,10,FALSE))/(T$3-T$4)*5)),1))))</f>
        <v>3.3</v>
      </c>
      <c r="U33" s="163">
        <f>IF(LEN(E33)&gt;3,((IF(VLOOKUP($C33,'Regional Crises'!$B$1:$R$66,15,FALSE)="x","x",ROUND(IF(VLOOKUP($C33,'Regional Crises'!$B$1:$R$66,15,FALSE)&gt;U$3,0,IF(VLOOKUP($C33,'Regional Crises'!$B$1:$R$66,15,FALSE)&lt;U$4,5,(U$3-VLOOKUP($C33,'Regional Crises'!$B$1:$R$66,15,FALSE))/(U$3-U$4)*5)),1)))),(IF(VLOOKUP($E33,'Country Indicator Data'!$B$4:$N$300,11,FALSE)="x","x",ROUND(IF(VLOOKUP($E33,'Country Indicator Data'!$B$4:$N$300,11,FALSE)&gt;U$3,0,IF(VLOOKUP($E33,'Country Indicator Data'!$B$4:$N$300,11,FALSE)&lt;U$4,5,(U$3-VLOOKUP($E33,'Country Indicator Data'!$B$4:$N$300,11,FALSE))/(U$3-U$4)*5)),1))))</f>
        <v>2.9</v>
      </c>
      <c r="V33" s="163">
        <f>IF(LEN(E33)&gt;3,((IF(VLOOKUP($C33,'Regional Crises'!$B$1:$R$66,16,FALSE)="x","x",ROUND(IF(VLOOKUP($C33,'Regional Crises'!$B$1:$R$66,16,FALSE)&gt;V$3,0,IF(VLOOKUP($C33,'Regional Crises'!$B$1:$R$66,16,FALSE)&lt;V$4,5,(V$3-VLOOKUP($C33,'Regional Crises'!$B$1:$R$66,16,FALSE))/(V$3-V$4)*5)),1)))),(IF(VLOOKUP($E33,'Country Indicator Data'!$B$4:$N$300,12,FALSE)="x","x",ROUND(IF(VLOOKUP($E33,'Country Indicator Data'!$B$4:$N$300,12,FALSE)&gt;V$3,0,IF(VLOOKUP($E33,'Country Indicator Data'!$B$4:$N$300,12,FALSE)&lt;V$4,5,(V$3-VLOOKUP($E33,'Country Indicator Data'!$B$4:$N$300,12,FALSE))/(V$3-V$4)*5)),1))))</f>
        <v>3.3</v>
      </c>
      <c r="W33" s="163">
        <f t="shared" si="5"/>
        <v>3.2</v>
      </c>
      <c r="X33" s="163">
        <f t="shared" si="6"/>
        <v>2.8</v>
      </c>
      <c r="Y33" s="184">
        <f>IF('Core Indicators'!FC30="x","x",IF('Core Indicators'!FC30&gt;=5,5,IF('Core Indicators'!FC30&gt;=4,4,IF('Core Indicators'!FC30&gt;=3,3,IF('Core Indicators'!FC30&gt;=2,2,IF('Core Indicators'!FC30&gt;=1,1,0))))))</f>
        <v>3</v>
      </c>
      <c r="Z33" s="163">
        <f t="shared" si="7"/>
        <v>3</v>
      </c>
      <c r="AA33" s="184">
        <f>'Crisis Indicator Data'!Y30</f>
        <v>2</v>
      </c>
      <c r="AB33" s="184">
        <f>'Crisis Indicator Data'!Z30</f>
        <v>2</v>
      </c>
      <c r="AC33" s="184">
        <f>'Crisis Indicator Data'!AA30</f>
        <v>2</v>
      </c>
      <c r="AD33" s="184">
        <f>'Crisis Indicator Data'!AB30</f>
        <v>0</v>
      </c>
      <c r="AE33" s="184">
        <f t="shared" si="8"/>
        <v>3</v>
      </c>
      <c r="AF33" s="184">
        <f>'Crisis Indicator Data'!AC30</f>
        <v>0</v>
      </c>
      <c r="AG33" s="184">
        <f>'Crisis Indicator Data'!AD30</f>
        <v>2</v>
      </c>
      <c r="AH33" s="184">
        <f t="shared" si="9"/>
        <v>2</v>
      </c>
      <c r="AI33" s="184">
        <f>'Crisis Indicator Data'!AE30</f>
        <v>0</v>
      </c>
      <c r="AJ33" s="184">
        <f>'Crisis Indicator Data'!AF30</f>
        <v>1</v>
      </c>
      <c r="AK33" s="184">
        <f>'Crisis Indicator Data'!AG30</f>
        <v>1</v>
      </c>
      <c r="AL33" s="184">
        <f t="shared" si="10"/>
        <v>2</v>
      </c>
      <c r="AM33" s="163">
        <f t="shared" si="11"/>
        <v>2</v>
      </c>
      <c r="AN33" s="163">
        <f t="shared" si="12"/>
        <v>2.5</v>
      </c>
    </row>
    <row r="34" spans="1:40" ht="13.5" customHeight="1" x14ac:dyDescent="0.25">
      <c r="A34" s="169" t="str">
        <f>'Crisis Indicator Data'!A31</f>
        <v>Venezuela displacement in Ecuador</v>
      </c>
      <c r="B34" s="170" t="str">
        <f>'Crisis Indicator Data'!B31</f>
        <v>Displacement</v>
      </c>
      <c r="C34" s="170" t="str">
        <f>'Crisis Indicator Data'!C31</f>
        <v>ECU002</v>
      </c>
      <c r="D34" s="170" t="str">
        <f>'Crisis Indicator Data'!D31</f>
        <v>Ecuador</v>
      </c>
      <c r="E34" s="171" t="str">
        <f>'Crisis Indicator Data'!E31</f>
        <v>ECU</v>
      </c>
      <c r="F34" s="163">
        <f>IF(LEN(E34)&gt;3,(IF(VLOOKUP($C34,'Regional Crises'!$B$1:$R$66,7,FALSE)="x","x",ROUND(IF(VLOOKUP($C34,'Regional Crises'!$B$1:$R$66,7,FALSE)&gt;$F$3,5,IF(VLOOKUP($C34,'Regional Crises'!$B$1:$R$66,7,FALSE)&lt;F$4,0,($F$3-VLOOKUP($C34,'Regional Crises'!$B$1:$R$66,7,FALSE))/($F$3-$F$4)*5)),1))),IF(VLOOKUP($E34,'Country Indicator Data'!$B$4:$N$300,3,FALSE)="x","x",ROUND(IF(VLOOKUP($E34,'Country Indicator Data'!$B$4:$N$300,3,FALSE)&gt;$F$3,5,IF(VLOOKUP($E34,'Country Indicator Data'!$B$4:$N$300,3,FALSE)&lt;$F$4,0,($F$3-VLOOKUP($E34,'Country Indicator Data'!$B$4:$N$300,3,FALSE))/($F$3-$F$4)*5)),1)))</f>
        <v>1.8</v>
      </c>
      <c r="G34" s="163">
        <f>IF(LEN(E34)&gt;3,(IF(VLOOKUP($C34,'Regional Crises'!$B$1:$R$66,9,FALSE)="x","x",ROUND(IF(VLOOKUP($C34,'Regional Crises'!$B$1:$R$66,9,FALSE)&gt;G$3,5,IF(VLOOKUP($C34,'Regional Crises'!$B$1:$R$66,9,FALSE)&lt;G$4,0,(G$3-VLOOKUP($C34,'Regional Crises'!$B$1:$R$66,9,FALSE))/(G$3-G$4)*5)),1))),IF(VLOOKUP($E34,'Country Indicator Data'!$B$4:$N$300,5,FALSE)="x","x",ROUND(IF(VLOOKUP($E34,'Country Indicator Data'!$B$4:$N$300,5,FALSE)&gt;G$3,5,IF(VLOOKUP($E34,'Country Indicator Data'!$B$4:$N$300,5,FALSE)&lt;G$4,0,(G$3-VLOOKUP($E34,'Country Indicator Data'!$B$4:$N$300,5,FALSE))/(G$3-G$4)*5)),1)))</f>
        <v>1.4</v>
      </c>
      <c r="H34" s="163">
        <f t="shared" si="0"/>
        <v>1.6</v>
      </c>
      <c r="I34" s="163">
        <f>IF(LEN(E34)&gt;3,(IF(VLOOKUP($C34,'Regional Crises'!$B$1:$R$66,6,FALSE)="x","x",ROUND(IF(VLOOKUP($C34,'Regional Crises'!$B$1:$R$66,6,FALSE)&gt;I$3,5,IF(VLOOKUP($C34,'Regional Crises'!$B$1:$R$66,6,FALSE)&lt;I$4,0,5-(I$3-VLOOKUP($C34,'Regional Crises'!$B$1:$R$66,6,FALSE))/(I$3-I$4)*5)),1))),IF(VLOOKUP($E34,'Country Indicator Data'!$B$4:$N$300,2,FALSE)="x","x",ROUND(IF(VLOOKUP($E34,'Country Indicator Data'!$B$4:$N$300,2,FALSE)&gt;I$3,5,IF(VLOOKUP($E34,'Country Indicator Data'!$B$4:$N$300,2,FALSE)&lt;I$4,0,5-(I$3-VLOOKUP($E34,'Country Indicator Data'!$B$4:$N$300,2,FALSE))/(I$3-I$4)*5)),1)))</f>
        <v>1.6</v>
      </c>
      <c r="J34" s="163">
        <f>IF(LEN(E34)&gt;3,(IF(VLOOKUP($C34,'Regional Crises'!$B$1:$R$66,8,FALSE)="x","x",ROUND(IF(VLOOKUP($C34,'Regional Crises'!$B$1:$R$66,8,FALSE)&gt;J$3,5,IF(VLOOKUP($C34,'Regional Crises'!$B$1:$R$66,8,FALSE)&lt;J$4,0,5-(J$3-VLOOKUP($C34,'Regional Crises'!$B$1:$R$66,8,FALSE))/(J$3-J$4)*5)),1))),IF(VLOOKUP($E34,'Country Indicator Data'!$B$4:$N$300,4,FALSE)="x","x",ROUND(IF(VLOOKUP($E34,'Country Indicator Data'!$B$4:$N$300,4,FALSE)&gt;J$3,5,IF(VLOOKUP($E34,'Country Indicator Data'!$B$4:$N$300,4,FALSE)&lt;J$4,0,5-(J$3-VLOOKUP($E34,'Country Indicator Data'!$B$4:$N$300,4,FALSE))/(J$3-J$4)*5)),1)))</f>
        <v>3.1</v>
      </c>
      <c r="K34" s="163">
        <f t="shared" si="1"/>
        <v>2.35</v>
      </c>
      <c r="L34" s="163">
        <f>IF(LEN(E34)&gt;3,(IF(VLOOKUP($C34,'Regional Crises'!$B$1:$R$66,10,FALSE)="x","x",ROUND(IF(VLOOKUP($C34,'Regional Crises'!$B$1:$R$66,10,FALSE)&gt;L$3,5,IF(VLOOKUP($C34,'Regional Crises'!$B$1:$R$66,10,FALSE)&lt;L$4,0,5-(L$3-VLOOKUP($C34,'Regional Crises'!$B$1:$R$66,10,FALSE))/(L$3-L$4)*5)),1))),IF(VLOOKUP($E34,'Country Indicator Data'!$B$4:$N$300,6,FALSE)="x","x",ROUND(IF(VLOOKUP($E34,'Country Indicator Data'!$B$4:$N$300,6,FALSE)&gt;L$3,5,IF(VLOOKUP($E34,'Country Indicator Data'!$B$4:$N$300,6,FALSE)&lt;L$4,0,5-(L$3-VLOOKUP($E34,'Country Indicator Data'!$B$4:$N$300,6,FALSE))/(L$3-L$4)*5)),1)))</f>
        <v>2.6</v>
      </c>
      <c r="M34" s="163">
        <f>IF(LEN(E34)&gt;3,(IF(VLOOKUP($C34,'Regional Crises'!$B$1:$R$66,11,FALSE)="x","x",ROUND(IF(VLOOKUP($C34,'Regional Crises'!$B$1:$R$66,11,FALSE)&gt;M$3,5,IF(VLOOKUP($C34,'Regional Crises'!$B$1:$R$66,11,FALSE)&lt;M$4,0,5-(M$3-VLOOKUP($C34,'Regional Crises'!$B$1:$R$66,11,FALSE))/(M$3-M$4)*5)),1))),IF(VLOOKUP($E34,'Country Indicator Data'!$B$4:$N$300,7,FALSE)="x","x",ROUND(IF(VLOOKUP($E34,'Country Indicator Data'!$B$4:$N$300,7,FALSE)&gt;M$3,5,IF(VLOOKUP($E34,'Country Indicator Data'!$B$4:$N$300,7,FALSE)&lt;M$4,0,5-(M$3-VLOOKUP($E34,'Country Indicator Data'!$B$4:$N$300,7,FALSE))/(M$3-M$4)*5)),1)))</f>
        <v>2.6</v>
      </c>
      <c r="N34" s="163">
        <f t="shared" si="2"/>
        <v>2.6</v>
      </c>
      <c r="O34" s="163">
        <f t="shared" si="3"/>
        <v>2.1833333333333336</v>
      </c>
      <c r="P34" s="163">
        <f>IF(LEN(E34)&gt;3,VLOOKUP(C34,'Regional Crises'!$B$1:$R$69,12,FALSE),VLOOKUP(E34,'Country Indicator Data'!$B$4:$I$300,8,FALSE))</f>
        <v>3</v>
      </c>
      <c r="Q34" s="163">
        <f>IF(LEN(E34)&gt;3,((IF(VLOOKUP($C34,'Regional Crises'!$B$1:$R$66,13,FALSE)="x","x",ROUND(IF(VLOOKUP($C34,'Regional Crises'!$B$1:$R$66,13,FALSE)&gt;Q$3,5,IF(VLOOKUP($C34,'Regional Crises'!$B$1:$R$66,13,FALSE)&lt;Q$4,0,5-(LOG(Q$3)-LOG(VLOOKUP($C34,'Regional Crises'!$B$1:$R$66,13,FALSE)))/(LOG(Q$3)-LOG(Q$4))*5)),1)))),(IF(VLOOKUP($E34,'Country Indicator Data'!$B$4:$N$300,9,FALSE)="x","x",ROUND(IF(VLOOKUP($E34,'Country Indicator Data'!$B$4:$N$300,9,FALSE)&gt;Q$3,5,IF(VLOOKUP($E34,'Country Indicator Data'!$B$4:$N$300,9,FALSE)&lt;Q$4,0,5-(LOG(Q$3)-LOG(VLOOKUP($E34,'Country Indicator Data'!$B$4:$N$300,9,FALSE)))/(LOG(Q$3)-LOG(Q$4))*5)),1))))</f>
        <v>2.4</v>
      </c>
      <c r="R34" s="163">
        <f t="shared" si="4"/>
        <v>2.7</v>
      </c>
      <c r="S34" s="163">
        <f>IF(LEN(E34)&gt;3,((IF(VLOOKUP($C34,'Regional Crises'!$B$1:$R$66,17,FALSE)="x","x",ROUND(IF(VLOOKUP($C34,'Regional Crises'!$B$1:$R$66,17,FALSE)&gt;S$3,0,IF(VLOOKUP($C34,'Regional Crises'!$B$1:$R$66,17,FALSE)&lt;S$4,5,(S$3-VLOOKUP($C34,'Regional Crises'!$B$1:$R$66,17,FALSE))/(S$3-S$4)*5)),1)))),(IF(VLOOKUP($E34,'Country Indicator Data'!$B$4:$N$300,13,FALSE)="x","x",ROUND(IF(VLOOKUP($E34,'Country Indicator Data'!$B$4:$N$300,13,FALSE)&gt;S$3,0,IF(VLOOKUP($E34,'Country Indicator Data'!$B$4:$N$300,13,FALSE)&lt;S$4,5,(S$3-VLOOKUP($E34,'Country Indicator Data'!$B$4:$N$300,13,FALSE))/(S$3-S$4)*5)),1))))</f>
        <v>3.1</v>
      </c>
      <c r="T34" s="163">
        <f>IF(LEN(E34)&gt;3,((IF(VLOOKUP($C34,'Regional Crises'!$B$1:$R$66,14,FALSE)="x","x",ROUND(IF(VLOOKUP($C34,'Regional Crises'!$B$1:$R$66,14,FALSE)&gt;T$3,0,IF(VLOOKUP($C34,'Regional Crises'!$B$1:$R$66,14,FALSE)&lt;T$4,5,(T$3-VLOOKUP($C34,'Regional Crises'!$B$1:$R$66,14,FALSE))/(T$3-T$4)*5)),1)))),(IF(VLOOKUP($E34,'Country Indicator Data'!$B$4:$N$300,10,FALSE)="x","x",ROUND(IF(VLOOKUP($E34,'Country Indicator Data'!$B$4:$N$300,10,FALSE)&gt;T$3,0,IF(VLOOKUP($E34,'Country Indicator Data'!$B$4:$N$300,10,FALSE)&lt;T$4,5,(T$3-VLOOKUP($E34,'Country Indicator Data'!$B$4:$N$300,10,FALSE))/(T$3-T$4)*5)),1))))</f>
        <v>3.1</v>
      </c>
      <c r="U34" s="163">
        <f>IF(LEN(E34)&gt;3,((IF(VLOOKUP($C34,'Regional Crises'!$B$1:$R$66,15,FALSE)="x","x",ROUND(IF(VLOOKUP($C34,'Regional Crises'!$B$1:$R$66,15,FALSE)&gt;U$3,0,IF(VLOOKUP($C34,'Regional Crises'!$B$1:$R$66,15,FALSE)&lt;U$4,5,(U$3-VLOOKUP($C34,'Regional Crises'!$B$1:$R$66,15,FALSE))/(U$3-U$4)*5)),1)))),(IF(VLOOKUP($E34,'Country Indicator Data'!$B$4:$N$300,11,FALSE)="x","x",ROUND(IF(VLOOKUP($E34,'Country Indicator Data'!$B$4:$N$300,11,FALSE)&gt;U$3,0,IF(VLOOKUP($E34,'Country Indicator Data'!$B$4:$N$300,11,FALSE)&lt;U$4,5,(U$3-VLOOKUP($E34,'Country Indicator Data'!$B$4:$N$300,11,FALSE))/(U$3-U$4)*5)),1))))</f>
        <v>1.8</v>
      </c>
      <c r="V34" s="163">
        <f>IF(LEN(E34)&gt;3,((IF(VLOOKUP($C34,'Regional Crises'!$B$1:$R$66,16,FALSE)="x","x",ROUND(IF(VLOOKUP($C34,'Regional Crises'!$B$1:$R$66,16,FALSE)&gt;V$3,0,IF(VLOOKUP($C34,'Regional Crises'!$B$1:$R$66,16,FALSE)&lt;V$4,5,(V$3-VLOOKUP($C34,'Regional Crises'!$B$1:$R$66,16,FALSE))/(V$3-V$4)*5)),1)))),(IF(VLOOKUP($E34,'Country Indicator Data'!$B$4:$N$300,12,FALSE)="x","x",ROUND(IF(VLOOKUP($E34,'Country Indicator Data'!$B$4:$N$300,12,FALSE)&gt;V$3,0,IF(VLOOKUP($E34,'Country Indicator Data'!$B$4:$N$300,12,FALSE)&lt;V$4,5,(V$3-VLOOKUP($E34,'Country Indicator Data'!$B$4:$N$300,12,FALSE))/(V$3-V$4)*5)),1))))</f>
        <v>1.8</v>
      </c>
      <c r="W34" s="163">
        <f t="shared" si="5"/>
        <v>2.5</v>
      </c>
      <c r="X34" s="163">
        <f t="shared" si="6"/>
        <v>2.5</v>
      </c>
      <c r="Y34" s="184">
        <f>IF('Core Indicators'!FC31="x","x",IF('Core Indicators'!FC31&gt;=5,5,IF('Core Indicators'!FC31&gt;=4,4,IF('Core Indicators'!FC31&gt;=3,3,IF('Core Indicators'!FC31&gt;=2,2,IF('Core Indicators'!FC31&gt;=1,1,0))))))</f>
        <v>3</v>
      </c>
      <c r="Z34" s="163">
        <f t="shared" si="7"/>
        <v>3</v>
      </c>
      <c r="AA34" s="184">
        <f>'Crisis Indicator Data'!Y31</f>
        <v>0</v>
      </c>
      <c r="AB34" s="184">
        <f>'Crisis Indicator Data'!Z31</f>
        <v>0</v>
      </c>
      <c r="AC34" s="184">
        <f>'Crisis Indicator Data'!AA31</f>
        <v>0</v>
      </c>
      <c r="AD34" s="184">
        <f>'Crisis Indicator Data'!AB31</f>
        <v>2</v>
      </c>
      <c r="AE34" s="184">
        <f t="shared" si="8"/>
        <v>2</v>
      </c>
      <c r="AF34" s="184">
        <f>'Crisis Indicator Data'!AC31</f>
        <v>0</v>
      </c>
      <c r="AG34" s="184">
        <f>'Crisis Indicator Data'!AD31</f>
        <v>1</v>
      </c>
      <c r="AH34" s="184">
        <f t="shared" si="9"/>
        <v>1</v>
      </c>
      <c r="AI34" s="184">
        <f>'Crisis Indicator Data'!AE31</f>
        <v>1</v>
      </c>
      <c r="AJ34" s="184">
        <f>'Crisis Indicator Data'!AF31</f>
        <v>1</v>
      </c>
      <c r="AK34" s="184">
        <f>'Crisis Indicator Data'!AG31</f>
        <v>3</v>
      </c>
      <c r="AL34" s="184">
        <f t="shared" si="10"/>
        <v>4</v>
      </c>
      <c r="AM34" s="163">
        <f t="shared" si="11"/>
        <v>2</v>
      </c>
      <c r="AN34" s="163">
        <f t="shared" si="12"/>
        <v>2.5</v>
      </c>
    </row>
    <row r="35" spans="1:40" ht="13.5" customHeight="1" x14ac:dyDescent="0.25">
      <c r="A35" s="169" t="str">
        <f>'Crisis Indicator Data'!A32</f>
        <v>Refugees in Egypt</v>
      </c>
      <c r="B35" s="170" t="str">
        <f>'Crisis Indicator Data'!B32</f>
        <v>Displacement,Conflict</v>
      </c>
      <c r="C35" s="170" t="str">
        <f>'Crisis Indicator Data'!C32</f>
        <v>EGY004</v>
      </c>
      <c r="D35" s="170" t="str">
        <f>'Crisis Indicator Data'!D32</f>
        <v>Egypt</v>
      </c>
      <c r="E35" s="171" t="str">
        <f>'Crisis Indicator Data'!E32</f>
        <v>EGY</v>
      </c>
      <c r="F35" s="163">
        <f>IF(LEN(E35)&gt;3,(IF(VLOOKUP($C35,'Regional Crises'!$B$1:$R$66,7,FALSE)="x","x",ROUND(IF(VLOOKUP($C35,'Regional Crises'!$B$1:$R$66,7,FALSE)&gt;$F$3,5,IF(VLOOKUP($C35,'Regional Crises'!$B$1:$R$66,7,FALSE)&lt;F$4,0,($F$3-VLOOKUP($C35,'Regional Crises'!$B$1:$R$66,7,FALSE))/($F$3-$F$4)*5)),1))),IF(VLOOKUP($E35,'Country Indicator Data'!$B$4:$N$300,3,FALSE)="x","x",ROUND(IF(VLOOKUP($E35,'Country Indicator Data'!$B$4:$N$300,3,FALSE)&gt;$F$3,5,IF(VLOOKUP($E35,'Country Indicator Data'!$B$4:$N$300,3,FALSE)&lt;$F$4,0,($F$3-VLOOKUP($E35,'Country Indicator Data'!$B$4:$N$300,3,FALSE))/($F$3-$F$4)*5)),1)))</f>
        <v>3.9</v>
      </c>
      <c r="G35" s="163">
        <f>IF(LEN(E35)&gt;3,(IF(VLOOKUP($C35,'Regional Crises'!$B$1:$R$66,9,FALSE)="x","x",ROUND(IF(VLOOKUP($C35,'Regional Crises'!$B$1:$R$66,9,FALSE)&gt;G$3,5,IF(VLOOKUP($C35,'Regional Crises'!$B$1:$R$66,9,FALSE)&lt;G$4,0,(G$3-VLOOKUP($C35,'Regional Crises'!$B$1:$R$66,9,FALSE))/(G$3-G$4)*5)),1))),IF(VLOOKUP($E35,'Country Indicator Data'!$B$4:$N$300,5,FALSE)="x","x",ROUND(IF(VLOOKUP($E35,'Country Indicator Data'!$B$4:$N$300,5,FALSE)&gt;G$3,5,IF(VLOOKUP($E35,'Country Indicator Data'!$B$4:$N$300,5,FALSE)&lt;G$4,0,(G$3-VLOOKUP($E35,'Country Indicator Data'!$B$4:$N$300,5,FALSE))/(G$3-G$4)*5)),1)))</f>
        <v>3.3</v>
      </c>
      <c r="H35" s="163">
        <f t="shared" si="0"/>
        <v>3.5999999999999996</v>
      </c>
      <c r="I35" s="163">
        <f>IF(LEN(E35)&gt;3,(IF(VLOOKUP($C35,'Regional Crises'!$B$1:$R$66,6,FALSE)="x","x",ROUND(IF(VLOOKUP($C35,'Regional Crises'!$B$1:$R$66,6,FALSE)&gt;I$3,5,IF(VLOOKUP($C35,'Regional Crises'!$B$1:$R$66,6,FALSE)&lt;I$4,0,5-(I$3-VLOOKUP($C35,'Regional Crises'!$B$1:$R$66,6,FALSE))/(I$3-I$4)*5)),1))),IF(VLOOKUP($E35,'Country Indicator Data'!$B$4:$N$300,2,FALSE)="x","x",ROUND(IF(VLOOKUP($E35,'Country Indicator Data'!$B$4:$N$300,2,FALSE)&gt;I$3,5,IF(VLOOKUP($E35,'Country Indicator Data'!$B$4:$N$300,2,FALSE)&lt;I$4,0,5-(I$3-VLOOKUP($E35,'Country Indicator Data'!$B$4:$N$300,2,FALSE))/(I$3-I$4)*5)),1)))</f>
        <v>0.8</v>
      </c>
      <c r="J35" s="163">
        <f>IF(LEN(E35)&gt;3,(IF(VLOOKUP($C35,'Regional Crises'!$B$1:$R$66,8,FALSE)="x","x",ROUND(IF(VLOOKUP($C35,'Regional Crises'!$B$1:$R$66,8,FALSE)&gt;J$3,5,IF(VLOOKUP($C35,'Regional Crises'!$B$1:$R$66,8,FALSE)&lt;J$4,0,5-(J$3-VLOOKUP($C35,'Regional Crises'!$B$1:$R$66,8,FALSE))/(J$3-J$4)*5)),1))),IF(VLOOKUP($E35,'Country Indicator Data'!$B$4:$N$300,4,FALSE)="x","x",ROUND(IF(VLOOKUP($E35,'Country Indicator Data'!$B$4:$N$300,4,FALSE)&gt;J$3,5,IF(VLOOKUP($E35,'Country Indicator Data'!$B$4:$N$300,4,FALSE)&lt;J$4,0,5-(J$3-VLOOKUP($E35,'Country Indicator Data'!$B$4:$N$300,4,FALSE))/(J$3-J$4)*5)),1)))</f>
        <v>0.9</v>
      </c>
      <c r="K35" s="163">
        <f t="shared" si="1"/>
        <v>0.85000000000000009</v>
      </c>
      <c r="L35" s="163">
        <f>IF(LEN(E35)&gt;3,(IF(VLOOKUP($C35,'Regional Crises'!$B$1:$R$66,10,FALSE)="x","x",ROUND(IF(VLOOKUP($C35,'Regional Crises'!$B$1:$R$66,10,FALSE)&gt;L$3,5,IF(VLOOKUP($C35,'Regional Crises'!$B$1:$R$66,10,FALSE)&lt;L$4,0,5-(L$3-VLOOKUP($C35,'Regional Crises'!$B$1:$R$66,10,FALSE))/(L$3-L$4)*5)),1))),IF(VLOOKUP($E35,'Country Indicator Data'!$B$4:$N$300,6,FALSE)="x","x",ROUND(IF(VLOOKUP($E35,'Country Indicator Data'!$B$4:$N$300,6,FALSE)&gt;L$3,5,IF(VLOOKUP($E35,'Country Indicator Data'!$B$4:$N$300,6,FALSE)&lt;L$4,0,5-(L$3-VLOOKUP($E35,'Country Indicator Data'!$B$4:$N$300,6,FALSE))/(L$3-L$4)*5)),1)))</f>
        <v>3</v>
      </c>
      <c r="M35" s="163">
        <f>IF(LEN(E35)&gt;3,(IF(VLOOKUP($C35,'Regional Crises'!$B$1:$R$66,11,FALSE)="x","x",ROUND(IF(VLOOKUP($C35,'Regional Crises'!$B$1:$R$66,11,FALSE)&gt;M$3,5,IF(VLOOKUP($C35,'Regional Crises'!$B$1:$R$66,11,FALSE)&lt;M$4,0,5-(M$3-VLOOKUP($C35,'Regional Crises'!$B$1:$R$66,11,FALSE))/(M$3-M$4)*5)),1))),IF(VLOOKUP($E35,'Country Indicator Data'!$B$4:$N$300,7,FALSE)="x","x",ROUND(IF(VLOOKUP($E35,'Country Indicator Data'!$B$4:$N$300,7,FALSE)&gt;M$3,5,IF(VLOOKUP($E35,'Country Indicator Data'!$B$4:$N$300,7,FALSE)&lt;M$4,0,5-(M$3-VLOOKUP($E35,'Country Indicator Data'!$B$4:$N$300,7,FALSE))/(M$3-M$4)*5)),1)))</f>
        <v>0.8</v>
      </c>
      <c r="N35" s="163">
        <f t="shared" si="2"/>
        <v>1.9</v>
      </c>
      <c r="O35" s="163">
        <f t="shared" si="3"/>
        <v>2.1166666666666667</v>
      </c>
      <c r="P35" s="163">
        <f>IF(LEN(E35)&gt;3,VLOOKUP(C35,'Regional Crises'!$B$1:$R$69,12,FALSE),VLOOKUP(E35,'Country Indicator Data'!$B$4:$I$300,8,FALSE))</f>
        <v>3</v>
      </c>
      <c r="Q35" s="163">
        <f>IF(LEN(E35)&gt;3,((IF(VLOOKUP($C35,'Regional Crises'!$B$1:$R$66,13,FALSE)="x","x",ROUND(IF(VLOOKUP($C35,'Regional Crises'!$B$1:$R$66,13,FALSE)&gt;Q$3,5,IF(VLOOKUP($C35,'Regional Crises'!$B$1:$R$66,13,FALSE)&lt;Q$4,0,5-(LOG(Q$3)-LOG(VLOOKUP($C35,'Regional Crises'!$B$1:$R$66,13,FALSE)))/(LOG(Q$3)-LOG(Q$4))*5)),1)))),(IF(VLOOKUP($E35,'Country Indicator Data'!$B$4:$N$300,9,FALSE)="x","x",ROUND(IF(VLOOKUP($E35,'Country Indicator Data'!$B$4:$N$300,9,FALSE)&gt;Q$3,5,IF(VLOOKUP($E35,'Country Indicator Data'!$B$4:$N$300,9,FALSE)&lt;Q$4,0,5-(LOG(Q$3)-LOG(VLOOKUP($E35,'Country Indicator Data'!$B$4:$N$300,9,FALSE)))/(LOG(Q$3)-LOG(Q$4))*5)),1))))</f>
        <v>0</v>
      </c>
      <c r="R35" s="163">
        <f t="shared" si="4"/>
        <v>1.5</v>
      </c>
      <c r="S35" s="163">
        <f>IF(LEN(E35)&gt;3,((IF(VLOOKUP($C35,'Regional Crises'!$B$1:$R$66,17,FALSE)="x","x",ROUND(IF(VLOOKUP($C35,'Regional Crises'!$B$1:$R$66,17,FALSE)&gt;S$3,0,IF(VLOOKUP($C35,'Regional Crises'!$B$1:$R$66,17,FALSE)&lt;S$4,5,(S$3-VLOOKUP($C35,'Regional Crises'!$B$1:$R$66,17,FALSE))/(S$3-S$4)*5)),1)))),(IF(VLOOKUP($E35,'Country Indicator Data'!$B$4:$N$300,13,FALSE)="x","x",ROUND(IF(VLOOKUP($E35,'Country Indicator Data'!$B$4:$N$300,13,FALSE)&gt;S$3,0,IF(VLOOKUP($E35,'Country Indicator Data'!$B$4:$N$300,13,FALSE)&lt;S$4,5,(S$3-VLOOKUP($E35,'Country Indicator Data'!$B$4:$N$300,13,FALSE))/(S$3-S$4)*5)),1))))</f>
        <v>3.3</v>
      </c>
      <c r="T35" s="163">
        <f>IF(LEN(E35)&gt;3,((IF(VLOOKUP($C35,'Regional Crises'!$B$1:$R$66,14,FALSE)="x","x",ROUND(IF(VLOOKUP($C35,'Regional Crises'!$B$1:$R$66,14,FALSE)&gt;T$3,0,IF(VLOOKUP($C35,'Regional Crises'!$B$1:$R$66,14,FALSE)&lt;T$4,5,(T$3-VLOOKUP($C35,'Regional Crises'!$B$1:$R$66,14,FALSE))/(T$3-T$4)*5)),1)))),(IF(VLOOKUP($E35,'Country Indicator Data'!$B$4:$N$300,10,FALSE)="x","x",ROUND(IF(VLOOKUP($E35,'Country Indicator Data'!$B$4:$N$300,10,FALSE)&gt;T$3,0,IF(VLOOKUP($E35,'Country Indicator Data'!$B$4:$N$300,10,FALSE)&lt;T$4,5,(T$3-VLOOKUP($E35,'Country Indicator Data'!$B$4:$N$300,10,FALSE))/(T$3-T$4)*5)),1))))</f>
        <v>2.9</v>
      </c>
      <c r="U35" s="163">
        <f>IF(LEN(E35)&gt;3,((IF(VLOOKUP($C35,'Regional Crises'!$B$1:$R$66,15,FALSE)="x","x",ROUND(IF(VLOOKUP($C35,'Regional Crises'!$B$1:$R$66,15,FALSE)&gt;U$3,0,IF(VLOOKUP($C35,'Regional Crises'!$B$1:$R$66,15,FALSE)&lt;U$4,5,(U$3-VLOOKUP($C35,'Regional Crises'!$B$1:$R$66,15,FALSE))/(U$3-U$4)*5)),1)))),(IF(VLOOKUP($E35,'Country Indicator Data'!$B$4:$N$300,11,FALSE)="x","x",ROUND(IF(VLOOKUP($E35,'Country Indicator Data'!$B$4:$N$300,11,FALSE)&gt;U$3,0,IF(VLOOKUP($E35,'Country Indicator Data'!$B$4:$N$300,11,FALSE)&lt;U$4,5,(U$3-VLOOKUP($E35,'Country Indicator Data'!$B$4:$N$300,11,FALSE))/(U$3-U$4)*5)),1))))</f>
        <v>3.5</v>
      </c>
      <c r="V35" s="163">
        <f>IF(LEN(E35)&gt;3,((IF(VLOOKUP($C35,'Regional Crises'!$B$1:$R$66,16,FALSE)="x","x",ROUND(IF(VLOOKUP($C35,'Regional Crises'!$B$1:$R$66,16,FALSE)&gt;V$3,0,IF(VLOOKUP($C35,'Regional Crises'!$B$1:$R$66,16,FALSE)&lt;V$4,5,(V$3-VLOOKUP($C35,'Regional Crises'!$B$1:$R$66,16,FALSE))/(V$3-V$4)*5)),1)))),(IF(VLOOKUP($E35,'Country Indicator Data'!$B$4:$N$300,12,FALSE)="x","x",ROUND(IF(VLOOKUP($E35,'Country Indicator Data'!$B$4:$N$300,12,FALSE)&gt;V$3,0,IF(VLOOKUP($E35,'Country Indicator Data'!$B$4:$N$300,12,FALSE)&lt;V$4,5,(V$3-VLOOKUP($E35,'Country Indicator Data'!$B$4:$N$300,12,FALSE))/(V$3-V$4)*5)),1))))</f>
        <v>4</v>
      </c>
      <c r="W35" s="163">
        <f t="shared" si="5"/>
        <v>3.4</v>
      </c>
      <c r="X35" s="163">
        <f t="shared" si="6"/>
        <v>2.2999999999999998</v>
      </c>
      <c r="Y35" s="184">
        <f>IF('Core Indicators'!FC32="x","x",IF('Core Indicators'!FC32&gt;=5,5,IF('Core Indicators'!FC32&gt;=4,4,IF('Core Indicators'!FC32&gt;=3,3,IF('Core Indicators'!FC32&gt;=2,2,IF('Core Indicators'!FC32&gt;=1,1,0))))))</f>
        <v>2</v>
      </c>
      <c r="Z35" s="163">
        <f t="shared" si="7"/>
        <v>2</v>
      </c>
      <c r="AA35" s="184">
        <f>'Crisis Indicator Data'!Y32</f>
        <v>0</v>
      </c>
      <c r="AB35" s="184">
        <f>'Crisis Indicator Data'!Z32</f>
        <v>0</v>
      </c>
      <c r="AC35" s="184">
        <f>'Crisis Indicator Data'!AA32</f>
        <v>0</v>
      </c>
      <c r="AD35" s="184">
        <f>'Crisis Indicator Data'!AB32</f>
        <v>0</v>
      </c>
      <c r="AE35" s="184">
        <f t="shared" si="8"/>
        <v>0</v>
      </c>
      <c r="AF35" s="184">
        <f>'Crisis Indicator Data'!AC32</f>
        <v>0</v>
      </c>
      <c r="AG35" s="184">
        <f>'Crisis Indicator Data'!AD32</f>
        <v>2</v>
      </c>
      <c r="AH35" s="184">
        <f t="shared" si="9"/>
        <v>2</v>
      </c>
      <c r="AI35" s="184">
        <f>'Crisis Indicator Data'!AE32</f>
        <v>0</v>
      </c>
      <c r="AJ35" s="184">
        <f>'Crisis Indicator Data'!AF32</f>
        <v>3</v>
      </c>
      <c r="AK35" s="184">
        <f>'Crisis Indicator Data'!AG32</f>
        <v>0</v>
      </c>
      <c r="AL35" s="184">
        <f t="shared" si="10"/>
        <v>3</v>
      </c>
      <c r="AM35" s="163">
        <f t="shared" si="11"/>
        <v>2</v>
      </c>
      <c r="AN35" s="163">
        <f t="shared" si="12"/>
        <v>2</v>
      </c>
    </row>
    <row r="36" spans="1:40" ht="13.5" customHeight="1" x14ac:dyDescent="0.25">
      <c r="A36" s="169" t="str">
        <f>'Crisis Indicator Data'!A33</f>
        <v>Complex crisis in Eritrea</v>
      </c>
      <c r="B36" s="170" t="str">
        <f>'Crisis Indicator Data'!B33</f>
        <v>Socio-political,Displacement</v>
      </c>
      <c r="C36" s="170" t="str">
        <f>'Crisis Indicator Data'!C33</f>
        <v>ERI001</v>
      </c>
      <c r="D36" s="170" t="str">
        <f>'Crisis Indicator Data'!D33</f>
        <v>Eritrea</v>
      </c>
      <c r="E36" s="171" t="str">
        <f>'Crisis Indicator Data'!E33</f>
        <v>ERI</v>
      </c>
      <c r="F36" s="163">
        <f>IF(LEN(E36)&gt;3,(IF(VLOOKUP($C36,'Regional Crises'!$B$1:$R$66,7,FALSE)="x","x",ROUND(IF(VLOOKUP($C36,'Regional Crises'!$B$1:$R$66,7,FALSE)&gt;$F$3,5,IF(VLOOKUP($C36,'Regional Crises'!$B$1:$R$66,7,FALSE)&lt;F$4,0,($F$3-VLOOKUP($C36,'Regional Crises'!$B$1:$R$66,7,FALSE))/($F$3-$F$4)*5)),1))),IF(VLOOKUP($E36,'Country Indicator Data'!$B$4:$N$300,3,FALSE)="x","x",ROUND(IF(VLOOKUP($E36,'Country Indicator Data'!$B$4:$N$300,3,FALSE)&gt;$F$3,5,IF(VLOOKUP($E36,'Country Indicator Data'!$B$4:$N$300,3,FALSE)&lt;$F$4,0,($F$3-VLOOKUP($E36,'Country Indicator Data'!$B$4:$N$300,3,FALSE))/($F$3-$F$4)*5)),1)))</f>
        <v>5</v>
      </c>
      <c r="G36" s="163">
        <f>IF(LEN(E36)&gt;3,(IF(VLOOKUP($C36,'Regional Crises'!$B$1:$R$66,9,FALSE)="x","x",ROUND(IF(VLOOKUP($C36,'Regional Crises'!$B$1:$R$66,9,FALSE)&gt;G$3,5,IF(VLOOKUP($C36,'Regional Crises'!$B$1:$R$66,9,FALSE)&lt;G$4,0,(G$3-VLOOKUP($C36,'Regional Crises'!$B$1:$R$66,9,FALSE))/(G$3-G$4)*5)),1))),IF(VLOOKUP($E36,'Country Indicator Data'!$B$4:$N$300,5,FALSE)="x","x",ROUND(IF(VLOOKUP($E36,'Country Indicator Data'!$B$4:$N$300,5,FALSE)&gt;G$3,5,IF(VLOOKUP($E36,'Country Indicator Data'!$B$4:$N$300,5,FALSE)&lt;G$4,0,(G$3-VLOOKUP($E36,'Country Indicator Data'!$B$4:$N$300,5,FALSE))/(G$3-G$4)*5)),1)))</f>
        <v>3.9</v>
      </c>
      <c r="H36" s="163">
        <f t="shared" si="0"/>
        <v>4.45</v>
      </c>
      <c r="I36" s="163">
        <f>IF(LEN(E36)&gt;3,(IF(VLOOKUP($C36,'Regional Crises'!$B$1:$R$66,6,FALSE)="x","x",ROUND(IF(VLOOKUP($C36,'Regional Crises'!$B$1:$R$66,6,FALSE)&gt;I$3,5,IF(VLOOKUP($C36,'Regional Crises'!$B$1:$R$66,6,FALSE)&lt;I$4,0,5-(I$3-VLOOKUP($C36,'Regional Crises'!$B$1:$R$66,6,FALSE))/(I$3-I$4)*5)),1))),IF(VLOOKUP($E36,'Country Indicator Data'!$B$4:$N$300,2,FALSE)="x","x",ROUND(IF(VLOOKUP($E36,'Country Indicator Data'!$B$4:$N$300,2,FALSE)&gt;I$3,5,IF(VLOOKUP($E36,'Country Indicator Data'!$B$4:$N$300,2,FALSE)&lt;I$4,0,5-(I$3-VLOOKUP($E36,'Country Indicator Data'!$B$4:$N$300,2,FALSE))/(I$3-I$4)*5)),1)))</f>
        <v>3.1</v>
      </c>
      <c r="J36" s="163">
        <f>IF(LEN(E36)&gt;3,(IF(VLOOKUP($C36,'Regional Crises'!$B$1:$R$66,8,FALSE)="x","x",ROUND(IF(VLOOKUP($C36,'Regional Crises'!$B$1:$R$66,8,FALSE)&gt;J$3,5,IF(VLOOKUP($C36,'Regional Crises'!$B$1:$R$66,8,FALSE)&lt;J$4,0,5-(J$3-VLOOKUP($C36,'Regional Crises'!$B$1:$R$66,8,FALSE))/(J$3-J$4)*5)),1))),IF(VLOOKUP($E36,'Country Indicator Data'!$B$4:$N$300,4,FALSE)="x","x",ROUND(IF(VLOOKUP($E36,'Country Indicator Data'!$B$4:$N$300,4,FALSE)&gt;J$3,5,IF(VLOOKUP($E36,'Country Indicator Data'!$B$4:$N$300,4,FALSE)&lt;J$4,0,5-(J$3-VLOOKUP($E36,'Country Indicator Data'!$B$4:$N$300,4,FALSE))/(J$3-J$4)*5)),1)))</f>
        <v>0</v>
      </c>
      <c r="K36" s="163">
        <f t="shared" si="1"/>
        <v>1.55</v>
      </c>
      <c r="L36" s="163" t="str">
        <f>IF(LEN(E36)&gt;3,(IF(VLOOKUP($C36,'Regional Crises'!$B$1:$R$66,10,FALSE)="x","x",ROUND(IF(VLOOKUP($C36,'Regional Crises'!$B$1:$R$66,10,FALSE)&gt;L$3,5,IF(VLOOKUP($C36,'Regional Crises'!$B$1:$R$66,10,FALSE)&lt;L$4,0,5-(L$3-VLOOKUP($C36,'Regional Crises'!$B$1:$R$66,10,FALSE))/(L$3-L$4)*5)),1))),IF(VLOOKUP($E36,'Country Indicator Data'!$B$4:$N$300,6,FALSE)="x","x",ROUND(IF(VLOOKUP($E36,'Country Indicator Data'!$B$4:$N$300,6,FALSE)&gt;L$3,5,IF(VLOOKUP($E36,'Country Indicator Data'!$B$4:$N$300,6,FALSE)&lt;L$4,0,5-(L$3-VLOOKUP($E36,'Country Indicator Data'!$B$4:$N$300,6,FALSE))/(L$3-L$4)*5)),1)))</f>
        <v>x</v>
      </c>
      <c r="M36" s="163" t="str">
        <f>IF(LEN(E36)&gt;3,(IF(VLOOKUP($C36,'Regional Crises'!$B$1:$R$66,11,FALSE)="x","x",ROUND(IF(VLOOKUP($C36,'Regional Crises'!$B$1:$R$66,11,FALSE)&gt;M$3,5,IF(VLOOKUP($C36,'Regional Crises'!$B$1:$R$66,11,FALSE)&lt;M$4,0,5-(M$3-VLOOKUP($C36,'Regional Crises'!$B$1:$R$66,11,FALSE))/(M$3-M$4)*5)),1))),IF(VLOOKUP($E36,'Country Indicator Data'!$B$4:$N$300,7,FALSE)="x","x",ROUND(IF(VLOOKUP($E36,'Country Indicator Data'!$B$4:$N$300,7,FALSE)&gt;M$3,5,IF(VLOOKUP($E36,'Country Indicator Data'!$B$4:$N$300,7,FALSE)&lt;M$4,0,5-(M$3-VLOOKUP($E36,'Country Indicator Data'!$B$4:$N$300,7,FALSE))/(M$3-M$4)*5)),1)))</f>
        <v>x</v>
      </c>
      <c r="N36" s="163" t="str">
        <f t="shared" si="2"/>
        <v>x</v>
      </c>
      <c r="O36" s="163">
        <f t="shared" si="3"/>
        <v>3</v>
      </c>
      <c r="P36" s="163">
        <f>IF(LEN(E36)&gt;3,VLOOKUP(C36,'Regional Crises'!$B$1:$R$69,12,FALSE),VLOOKUP(E36,'Country Indicator Data'!$B$4:$I$300,8,FALSE))</f>
        <v>5</v>
      </c>
      <c r="Q36" s="163">
        <f>IF(LEN(E36)&gt;3,((IF(VLOOKUP($C36,'Regional Crises'!$B$1:$R$66,13,FALSE)="x","x",ROUND(IF(VLOOKUP($C36,'Regional Crises'!$B$1:$R$66,13,FALSE)&gt;Q$3,5,IF(VLOOKUP($C36,'Regional Crises'!$B$1:$R$66,13,FALSE)&lt;Q$4,0,5-(LOG(Q$3)-LOG(VLOOKUP($C36,'Regional Crises'!$B$1:$R$66,13,FALSE)))/(LOG(Q$3)-LOG(Q$4))*5)),1)))),(IF(VLOOKUP($E36,'Country Indicator Data'!$B$4:$N$300,9,FALSE)="x","x",ROUND(IF(VLOOKUP($E36,'Country Indicator Data'!$B$4:$N$300,9,FALSE)&gt;Q$3,5,IF(VLOOKUP($E36,'Country Indicator Data'!$B$4:$N$300,9,FALSE)&lt;Q$4,0,5-(LOG(Q$3)-LOG(VLOOKUP($E36,'Country Indicator Data'!$B$4:$N$300,9,FALSE)))/(LOG(Q$3)-LOG(Q$4))*5)),1))))</f>
        <v>0</v>
      </c>
      <c r="R36" s="163">
        <f t="shared" si="4"/>
        <v>2.5</v>
      </c>
      <c r="S36" s="163">
        <f>IF(LEN(E36)&gt;3,((IF(VLOOKUP($C36,'Regional Crises'!$B$1:$R$66,17,FALSE)="x","x",ROUND(IF(VLOOKUP($C36,'Regional Crises'!$B$1:$R$66,17,FALSE)&gt;S$3,0,IF(VLOOKUP($C36,'Regional Crises'!$B$1:$R$66,17,FALSE)&lt;S$4,5,(S$3-VLOOKUP($C36,'Regional Crises'!$B$1:$R$66,17,FALSE))/(S$3-S$4)*5)),1)))),(IF(VLOOKUP($E36,'Country Indicator Data'!$B$4:$N$300,13,FALSE)="x","x",ROUND(IF(VLOOKUP($E36,'Country Indicator Data'!$B$4:$N$300,13,FALSE)&gt;S$3,0,IF(VLOOKUP($E36,'Country Indicator Data'!$B$4:$N$300,13,FALSE)&lt;S$4,5,(S$3-VLOOKUP($E36,'Country Indicator Data'!$B$4:$N$300,13,FALSE))/(S$3-S$4)*5)),1))))</f>
        <v>3.9</v>
      </c>
      <c r="T36" s="163">
        <f>IF(LEN(E36)&gt;3,((IF(VLOOKUP($C36,'Regional Crises'!$B$1:$R$66,14,FALSE)="x","x",ROUND(IF(VLOOKUP($C36,'Regional Crises'!$B$1:$R$66,14,FALSE)&gt;T$3,0,IF(VLOOKUP($C36,'Regional Crises'!$B$1:$R$66,14,FALSE)&lt;T$4,5,(T$3-VLOOKUP($C36,'Regional Crises'!$B$1:$R$66,14,FALSE))/(T$3-T$4)*5)),1)))),(IF(VLOOKUP($E36,'Country Indicator Data'!$B$4:$N$300,10,FALSE)="x","x",ROUND(IF(VLOOKUP($E36,'Country Indicator Data'!$B$4:$N$300,10,FALSE)&gt;T$3,0,IF(VLOOKUP($E36,'Country Indicator Data'!$B$4:$N$300,10,FALSE)&lt;T$4,5,(T$3-VLOOKUP($E36,'Country Indicator Data'!$B$4:$N$300,10,FALSE))/(T$3-T$4)*5)),1))))</f>
        <v>4.0999999999999996</v>
      </c>
      <c r="U36" s="163">
        <f>IF(LEN(E36)&gt;3,((IF(VLOOKUP($C36,'Regional Crises'!$B$1:$R$66,15,FALSE)="x","x",ROUND(IF(VLOOKUP($C36,'Regional Crises'!$B$1:$R$66,15,FALSE)&gt;U$3,0,IF(VLOOKUP($C36,'Regional Crises'!$B$1:$R$66,15,FALSE)&lt;U$4,5,(U$3-VLOOKUP($C36,'Regional Crises'!$B$1:$R$66,15,FALSE))/(U$3-U$4)*5)),1)))),(IF(VLOOKUP($E36,'Country Indicator Data'!$B$4:$N$300,11,FALSE)="x","x",ROUND(IF(VLOOKUP($E36,'Country Indicator Data'!$B$4:$N$300,11,FALSE)&gt;U$3,0,IF(VLOOKUP($E36,'Country Indicator Data'!$B$4:$N$300,11,FALSE)&lt;U$4,5,(U$3-VLOOKUP($E36,'Country Indicator Data'!$B$4:$N$300,11,FALSE))/(U$3-U$4)*5)),1))))</f>
        <v>4.4000000000000004</v>
      </c>
      <c r="V36" s="163">
        <f>IF(LEN(E36)&gt;3,((IF(VLOOKUP($C36,'Regional Crises'!$B$1:$R$66,16,FALSE)="x","x",ROUND(IF(VLOOKUP($C36,'Regional Crises'!$B$1:$R$66,16,FALSE)&gt;V$3,0,IF(VLOOKUP($C36,'Regional Crises'!$B$1:$R$66,16,FALSE)&lt;V$4,5,(V$3-VLOOKUP($C36,'Regional Crises'!$B$1:$R$66,16,FALSE))/(V$3-V$4)*5)),1)))),(IF(VLOOKUP($E36,'Country Indicator Data'!$B$4:$N$300,12,FALSE)="x","x",ROUND(IF(VLOOKUP($E36,'Country Indicator Data'!$B$4:$N$300,12,FALSE)&gt;V$3,0,IF(VLOOKUP($E36,'Country Indicator Data'!$B$4:$N$300,12,FALSE)&lt;V$4,5,(V$3-VLOOKUP($E36,'Country Indicator Data'!$B$4:$N$300,12,FALSE))/(V$3-V$4)*5)),1))))</f>
        <v>4.9000000000000004</v>
      </c>
      <c r="W36" s="163">
        <f t="shared" si="5"/>
        <v>4.3</v>
      </c>
      <c r="X36" s="163">
        <f t="shared" si="6"/>
        <v>3.3</v>
      </c>
      <c r="Y36" s="184">
        <f>IF('Core Indicators'!FC33="x","x",IF('Core Indicators'!FC33&gt;=5,5,IF('Core Indicators'!FC33&gt;=4,4,IF('Core Indicators'!FC33&gt;=3,3,IF('Core Indicators'!FC33&gt;=2,2,IF('Core Indicators'!FC33&gt;=1,1,0))))))</f>
        <v>5</v>
      </c>
      <c r="Z36" s="163">
        <f t="shared" si="7"/>
        <v>5</v>
      </c>
      <c r="AA36" s="184">
        <f>'Crisis Indicator Data'!Y33</f>
        <v>3</v>
      </c>
      <c r="AB36" s="184">
        <f>'Crisis Indicator Data'!Z33</f>
        <v>1</v>
      </c>
      <c r="AC36" s="184">
        <f>'Crisis Indicator Data'!AA33</f>
        <v>2</v>
      </c>
      <c r="AD36" s="184">
        <f>'Crisis Indicator Data'!AB33</f>
        <v>0</v>
      </c>
      <c r="AE36" s="184">
        <f t="shared" si="8"/>
        <v>3</v>
      </c>
      <c r="AF36" s="184">
        <f>'Crisis Indicator Data'!AC33</f>
        <v>2</v>
      </c>
      <c r="AG36" s="184">
        <f>'Crisis Indicator Data'!AD33</f>
        <v>2</v>
      </c>
      <c r="AH36" s="184">
        <f t="shared" si="9"/>
        <v>4</v>
      </c>
      <c r="AI36" s="184">
        <f>'Crisis Indicator Data'!AE33</f>
        <v>0</v>
      </c>
      <c r="AJ36" s="184">
        <f>'Crisis Indicator Data'!AF33</f>
        <v>2</v>
      </c>
      <c r="AK36" s="184">
        <f>'Crisis Indicator Data'!AG33</f>
        <v>3</v>
      </c>
      <c r="AL36" s="184">
        <f t="shared" si="10"/>
        <v>4</v>
      </c>
      <c r="AM36" s="163">
        <f t="shared" si="11"/>
        <v>5</v>
      </c>
      <c r="AN36" s="163">
        <f t="shared" si="12"/>
        <v>5</v>
      </c>
    </row>
    <row r="37" spans="1:40" ht="13.5" customHeight="1" x14ac:dyDescent="0.25">
      <c r="A37" s="169" t="str">
        <f>'Crisis Indicator Data'!A34</f>
        <v>Mixed migration flows in Spain</v>
      </c>
      <c r="B37" s="170" t="str">
        <f>'Crisis Indicator Data'!B34</f>
        <v>Displacement</v>
      </c>
      <c r="C37" s="170" t="str">
        <f>'Crisis Indicator Data'!C34</f>
        <v>ESP002</v>
      </c>
      <c r="D37" s="170" t="str">
        <f>'Crisis Indicator Data'!D34</f>
        <v>Spain</v>
      </c>
      <c r="E37" s="171" t="str">
        <f>'Crisis Indicator Data'!E34</f>
        <v>ESP</v>
      </c>
      <c r="F37" s="163">
        <f>IF(LEN(E37)&gt;3,(IF(VLOOKUP($C37,'Regional Crises'!$B$1:$R$66,7,FALSE)="x","x",ROUND(IF(VLOOKUP($C37,'Regional Crises'!$B$1:$R$66,7,FALSE)&gt;$F$3,5,IF(VLOOKUP($C37,'Regional Crises'!$B$1:$R$66,7,FALSE)&lt;F$4,0,($F$3-VLOOKUP($C37,'Regional Crises'!$B$1:$R$66,7,FALSE))/($F$3-$F$4)*5)),1))),IF(VLOOKUP($E37,'Country Indicator Data'!$B$4:$N$300,3,FALSE)="x","x",ROUND(IF(VLOOKUP($E37,'Country Indicator Data'!$B$4:$N$300,3,FALSE)&gt;$F$3,5,IF(VLOOKUP($E37,'Country Indicator Data'!$B$4:$N$300,3,FALSE)&lt;$F$4,0,($F$3-VLOOKUP($E37,'Country Indicator Data'!$B$4:$N$300,3,FALSE))/($F$3-$F$4)*5)),1)))</f>
        <v>1.1000000000000001</v>
      </c>
      <c r="G37" s="163" t="str">
        <f>IF(LEN(E37)&gt;3,(IF(VLOOKUP($C37,'Regional Crises'!$B$1:$R$66,9,FALSE)="x","x",ROUND(IF(VLOOKUP($C37,'Regional Crises'!$B$1:$R$66,9,FALSE)&gt;G$3,5,IF(VLOOKUP($C37,'Regional Crises'!$B$1:$R$66,9,FALSE)&lt;G$4,0,(G$3-VLOOKUP($C37,'Regional Crises'!$B$1:$R$66,9,FALSE))/(G$3-G$4)*5)),1))),IF(VLOOKUP($E37,'Country Indicator Data'!$B$4:$N$300,5,FALSE)="x","x",ROUND(IF(VLOOKUP($E37,'Country Indicator Data'!$B$4:$N$300,5,FALSE)&gt;G$3,5,IF(VLOOKUP($E37,'Country Indicator Data'!$B$4:$N$300,5,FALSE)&lt;G$4,0,(G$3-VLOOKUP($E37,'Country Indicator Data'!$B$4:$N$300,5,FALSE))/(G$3-G$4)*5)),1)))</f>
        <v>x</v>
      </c>
      <c r="H37" s="163">
        <f t="shared" si="0"/>
        <v>1.1000000000000001</v>
      </c>
      <c r="I37" s="163">
        <f>IF(LEN(E37)&gt;3,(IF(VLOOKUP($C37,'Regional Crises'!$B$1:$R$66,6,FALSE)="x","x",ROUND(IF(VLOOKUP($C37,'Regional Crises'!$B$1:$R$66,6,FALSE)&gt;I$3,5,IF(VLOOKUP($C37,'Regional Crises'!$B$1:$R$66,6,FALSE)&lt;I$4,0,5-(I$3-VLOOKUP($C37,'Regional Crises'!$B$1:$R$66,6,FALSE))/(I$3-I$4)*5)),1))),IF(VLOOKUP($E37,'Country Indicator Data'!$B$4:$N$300,2,FALSE)="x","x",ROUND(IF(VLOOKUP($E37,'Country Indicator Data'!$B$4:$N$300,2,FALSE)&gt;I$3,5,IF(VLOOKUP($E37,'Country Indicator Data'!$B$4:$N$300,2,FALSE)&lt;I$4,0,5-(I$3-VLOOKUP($E37,'Country Indicator Data'!$B$4:$N$300,2,FALSE))/(I$3-I$4)*5)),1)))</f>
        <v>2.5</v>
      </c>
      <c r="J37" s="163">
        <f>IF(LEN(E37)&gt;3,(IF(VLOOKUP($C37,'Regional Crises'!$B$1:$R$66,8,FALSE)="x","x",ROUND(IF(VLOOKUP($C37,'Regional Crises'!$B$1:$R$66,8,FALSE)&gt;J$3,5,IF(VLOOKUP($C37,'Regional Crises'!$B$1:$R$66,8,FALSE)&lt;J$4,0,5-(J$3-VLOOKUP($C37,'Regional Crises'!$B$1:$R$66,8,FALSE))/(J$3-J$4)*5)),1))),IF(VLOOKUP($E37,'Country Indicator Data'!$B$4:$N$300,4,FALSE)="x","x",ROUND(IF(VLOOKUP($E37,'Country Indicator Data'!$B$4:$N$300,4,FALSE)&gt;J$3,5,IF(VLOOKUP($E37,'Country Indicator Data'!$B$4:$N$300,4,FALSE)&lt;J$4,0,5-(J$3-VLOOKUP($E37,'Country Indicator Data'!$B$4:$N$300,4,FALSE))/(J$3-J$4)*5)),1)))</f>
        <v>3</v>
      </c>
      <c r="K37" s="163">
        <f t="shared" si="1"/>
        <v>2.75</v>
      </c>
      <c r="L37" s="163">
        <f>IF(LEN(E37)&gt;3,(IF(VLOOKUP($C37,'Regional Crises'!$B$1:$R$66,10,FALSE)="x","x",ROUND(IF(VLOOKUP($C37,'Regional Crises'!$B$1:$R$66,10,FALSE)&gt;L$3,5,IF(VLOOKUP($C37,'Regional Crises'!$B$1:$R$66,10,FALSE)&lt;L$4,0,5-(L$3-VLOOKUP($C37,'Regional Crises'!$B$1:$R$66,10,FALSE))/(L$3-L$4)*5)),1))),IF(VLOOKUP($E37,'Country Indicator Data'!$B$4:$N$300,6,FALSE)="x","x",ROUND(IF(VLOOKUP($E37,'Country Indicator Data'!$B$4:$N$300,6,FALSE)&gt;L$3,5,IF(VLOOKUP($E37,'Country Indicator Data'!$B$4:$N$300,6,FALSE)&lt;L$4,0,5-(L$3-VLOOKUP($E37,'Country Indicator Data'!$B$4:$N$300,6,FALSE))/(L$3-L$4)*5)),1)))</f>
        <v>0.5</v>
      </c>
      <c r="M37" s="163">
        <f>IF(LEN(E37)&gt;3,(IF(VLOOKUP($C37,'Regional Crises'!$B$1:$R$66,11,FALSE)="x","x",ROUND(IF(VLOOKUP($C37,'Regional Crises'!$B$1:$R$66,11,FALSE)&gt;M$3,5,IF(VLOOKUP($C37,'Regional Crises'!$B$1:$R$66,11,FALSE)&lt;M$4,0,5-(M$3-VLOOKUP($C37,'Regional Crises'!$B$1:$R$66,11,FALSE))/(M$3-M$4)*5)),1))),IF(VLOOKUP($E37,'Country Indicator Data'!$B$4:$N$300,7,FALSE)="x","x",ROUND(IF(VLOOKUP($E37,'Country Indicator Data'!$B$4:$N$300,7,FALSE)&gt;M$3,5,IF(VLOOKUP($E37,'Country Indicator Data'!$B$4:$N$300,7,FALSE)&lt;M$4,0,5-(M$3-VLOOKUP($E37,'Country Indicator Data'!$B$4:$N$300,7,FALSE))/(M$3-M$4)*5)),1)))</f>
        <v>1.2</v>
      </c>
      <c r="N37" s="163">
        <f t="shared" si="2"/>
        <v>0.85</v>
      </c>
      <c r="O37" s="163">
        <f t="shared" si="3"/>
        <v>1.5666666666666667</v>
      </c>
      <c r="P37" s="163">
        <f>IF(LEN(E37)&gt;3,VLOOKUP(C37,'Regional Crises'!$B$1:$R$69,12,FALSE),VLOOKUP(E37,'Country Indicator Data'!$B$4:$I$300,8,FALSE))</f>
        <v>1</v>
      </c>
      <c r="Q37" s="163">
        <f>IF(LEN(E37)&gt;3,((IF(VLOOKUP($C37,'Regional Crises'!$B$1:$R$66,13,FALSE)="x","x",ROUND(IF(VLOOKUP($C37,'Regional Crises'!$B$1:$R$66,13,FALSE)&gt;Q$3,5,IF(VLOOKUP($C37,'Regional Crises'!$B$1:$R$66,13,FALSE)&lt;Q$4,0,5-(LOG(Q$3)-LOG(VLOOKUP($C37,'Regional Crises'!$B$1:$R$66,13,FALSE)))/(LOG(Q$3)-LOG(Q$4))*5)),1)))),(IF(VLOOKUP($E37,'Country Indicator Data'!$B$4:$N$300,9,FALSE)="x","x",ROUND(IF(VLOOKUP($E37,'Country Indicator Data'!$B$4:$N$300,9,FALSE)&gt;Q$3,5,IF(VLOOKUP($E37,'Country Indicator Data'!$B$4:$N$300,9,FALSE)&lt;Q$4,0,5-(LOG(Q$3)-LOG(VLOOKUP($E37,'Country Indicator Data'!$B$4:$N$300,9,FALSE)))/(LOG(Q$3)-LOG(Q$4))*5)),1))))</f>
        <v>2.9</v>
      </c>
      <c r="R37" s="163">
        <f t="shared" si="4"/>
        <v>1.95</v>
      </c>
      <c r="S37" s="163">
        <f>IF(LEN(E37)&gt;3,((IF(VLOOKUP($C37,'Regional Crises'!$B$1:$R$66,17,FALSE)="x","x",ROUND(IF(VLOOKUP($C37,'Regional Crises'!$B$1:$R$66,17,FALSE)&gt;S$3,0,IF(VLOOKUP($C37,'Regional Crises'!$B$1:$R$66,17,FALSE)&lt;S$4,5,(S$3-VLOOKUP($C37,'Regional Crises'!$B$1:$R$66,17,FALSE))/(S$3-S$4)*5)),1)))),(IF(VLOOKUP($E37,'Country Indicator Data'!$B$4:$N$300,13,FALSE)="x","x",ROUND(IF(VLOOKUP($E37,'Country Indicator Data'!$B$4:$N$300,13,FALSE)&gt;S$3,0,IF(VLOOKUP($E37,'Country Indicator Data'!$B$4:$N$300,13,FALSE)&lt;S$4,5,(S$3-VLOOKUP($E37,'Country Indicator Data'!$B$4:$N$300,13,FALSE))/(S$3-S$4)*5)),1))))</f>
        <v>1.9</v>
      </c>
      <c r="T37" s="163">
        <f>IF(LEN(E37)&gt;3,((IF(VLOOKUP($C37,'Regional Crises'!$B$1:$R$66,14,FALSE)="x","x",ROUND(IF(VLOOKUP($C37,'Regional Crises'!$B$1:$R$66,14,FALSE)&gt;T$3,0,IF(VLOOKUP($C37,'Regional Crises'!$B$1:$R$66,14,FALSE)&lt;T$4,5,(T$3-VLOOKUP($C37,'Regional Crises'!$B$1:$R$66,14,FALSE))/(T$3-T$4)*5)),1)))),(IF(VLOOKUP($E37,'Country Indicator Data'!$B$4:$N$300,10,FALSE)="x","x",ROUND(IF(VLOOKUP($E37,'Country Indicator Data'!$B$4:$N$300,10,FALSE)&gt;T$3,0,IF(VLOOKUP($E37,'Country Indicator Data'!$B$4:$N$300,10,FALSE)&lt;T$4,5,(T$3-VLOOKUP($E37,'Country Indicator Data'!$B$4:$N$300,10,FALSE))/(T$3-T$4)*5)),1))))</f>
        <v>1.5</v>
      </c>
      <c r="U37" s="163" t="str">
        <f>IF(LEN(E37)&gt;3,((IF(VLOOKUP($C37,'Regional Crises'!$B$1:$R$66,15,FALSE)="x","x",ROUND(IF(VLOOKUP($C37,'Regional Crises'!$B$1:$R$66,15,FALSE)&gt;U$3,0,IF(VLOOKUP($C37,'Regional Crises'!$B$1:$R$66,15,FALSE)&lt;U$4,5,(U$3-VLOOKUP($C37,'Regional Crises'!$B$1:$R$66,15,FALSE))/(U$3-U$4)*5)),1)))),(IF(VLOOKUP($E37,'Country Indicator Data'!$B$4:$N$300,11,FALSE)="x","x",ROUND(IF(VLOOKUP($E37,'Country Indicator Data'!$B$4:$N$300,11,FALSE)&gt;U$3,0,IF(VLOOKUP($E37,'Country Indicator Data'!$B$4:$N$300,11,FALSE)&lt;U$4,5,(U$3-VLOOKUP($E37,'Country Indicator Data'!$B$4:$N$300,11,FALSE))/(U$3-U$4)*5)),1))))</f>
        <v>x</v>
      </c>
      <c r="V37" s="163">
        <f>IF(LEN(E37)&gt;3,((IF(VLOOKUP($C37,'Regional Crises'!$B$1:$R$66,16,FALSE)="x","x",ROUND(IF(VLOOKUP($C37,'Regional Crises'!$B$1:$R$66,16,FALSE)&gt;V$3,0,IF(VLOOKUP($C37,'Regional Crises'!$B$1:$R$66,16,FALSE)&lt;V$4,5,(V$3-VLOOKUP($C37,'Regional Crises'!$B$1:$R$66,16,FALSE))/(V$3-V$4)*5)),1)))),(IF(VLOOKUP($E37,'Country Indicator Data'!$B$4:$N$300,12,FALSE)="x","x",ROUND(IF(VLOOKUP($E37,'Country Indicator Data'!$B$4:$N$300,12,FALSE)&gt;V$3,0,IF(VLOOKUP($E37,'Country Indicator Data'!$B$4:$N$300,12,FALSE)&lt;V$4,5,(V$3-VLOOKUP($E37,'Country Indicator Data'!$B$4:$N$300,12,FALSE))/(V$3-V$4)*5)),1))))</f>
        <v>0.4</v>
      </c>
      <c r="W37" s="163">
        <f t="shared" si="5"/>
        <v>1.3</v>
      </c>
      <c r="X37" s="163">
        <f t="shared" si="6"/>
        <v>1.6</v>
      </c>
      <c r="Y37" s="184">
        <f>IF('Core Indicators'!FC34="x","x",IF('Core Indicators'!FC34&gt;=5,5,IF('Core Indicators'!FC34&gt;=4,4,IF('Core Indicators'!FC34&gt;=3,3,IF('Core Indicators'!FC34&gt;=2,2,IF('Core Indicators'!FC34&gt;=1,1,0))))))</f>
        <v>3</v>
      </c>
      <c r="Z37" s="163">
        <f t="shared" si="7"/>
        <v>3</v>
      </c>
      <c r="AA37" s="184">
        <f>'Crisis Indicator Data'!Y34</f>
        <v>0</v>
      </c>
      <c r="AB37" s="184">
        <f>'Crisis Indicator Data'!Z34</f>
        <v>0</v>
      </c>
      <c r="AC37" s="184">
        <f>'Crisis Indicator Data'!AA34</f>
        <v>0</v>
      </c>
      <c r="AD37" s="184">
        <f>'Crisis Indicator Data'!AB34</f>
        <v>0</v>
      </c>
      <c r="AE37" s="184">
        <f t="shared" si="8"/>
        <v>0</v>
      </c>
      <c r="AF37" s="184">
        <f>'Crisis Indicator Data'!AC34</f>
        <v>0</v>
      </c>
      <c r="AG37" s="184">
        <f>'Crisis Indicator Data'!AD34</f>
        <v>0</v>
      </c>
      <c r="AH37" s="184">
        <f t="shared" si="9"/>
        <v>0</v>
      </c>
      <c r="AI37" s="184">
        <f>'Crisis Indicator Data'!AE34</f>
        <v>0</v>
      </c>
      <c r="AJ37" s="184">
        <f>'Crisis Indicator Data'!AF34</f>
        <v>0</v>
      </c>
      <c r="AK37" s="184">
        <f>'Crisis Indicator Data'!AG34</f>
        <v>0</v>
      </c>
      <c r="AL37" s="184">
        <f t="shared" si="10"/>
        <v>0</v>
      </c>
      <c r="AM37" s="163">
        <f t="shared" si="11"/>
        <v>0</v>
      </c>
      <c r="AN37" s="163">
        <f t="shared" si="12"/>
        <v>1.5</v>
      </c>
    </row>
    <row r="38" spans="1:40" ht="13.5" customHeight="1" x14ac:dyDescent="0.25">
      <c r="A38" s="169" t="str">
        <f>'Crisis Indicator Data'!A35</f>
        <v>Complex crisis in Ethiopia</v>
      </c>
      <c r="B38" s="170" t="str">
        <f>'Crisis Indicator Data'!B35</f>
        <v>Displacement,Floods,Conflict</v>
      </c>
      <c r="C38" s="170" t="str">
        <f>'Crisis Indicator Data'!C35</f>
        <v>ETH001</v>
      </c>
      <c r="D38" s="170" t="str">
        <f>'Crisis Indicator Data'!D35</f>
        <v>Ethiopia</v>
      </c>
      <c r="E38" s="171" t="str">
        <f>'Crisis Indicator Data'!E35</f>
        <v>ETH</v>
      </c>
      <c r="F38" s="163">
        <f>IF(LEN(E38)&gt;3,(IF(VLOOKUP($C38,'Regional Crises'!$B$1:$R$66,7,FALSE)="x","x",ROUND(IF(VLOOKUP($C38,'Regional Crises'!$B$1:$R$66,7,FALSE)&gt;$F$3,5,IF(VLOOKUP($C38,'Regional Crises'!$B$1:$R$66,7,FALSE)&lt;F$4,0,($F$3-VLOOKUP($C38,'Regional Crises'!$B$1:$R$66,7,FALSE))/($F$3-$F$4)*5)),1))),IF(VLOOKUP($E38,'Country Indicator Data'!$B$4:$N$300,3,FALSE)="x","x",ROUND(IF(VLOOKUP($E38,'Country Indicator Data'!$B$4:$N$300,3,FALSE)&gt;$F$3,5,IF(VLOOKUP($E38,'Country Indicator Data'!$B$4:$N$300,3,FALSE)&lt;$F$4,0,($F$3-VLOOKUP($E38,'Country Indicator Data'!$B$4:$N$300,3,FALSE))/($F$3-$F$4)*5)),1)))</f>
        <v>3.9</v>
      </c>
      <c r="G38" s="163">
        <f>IF(LEN(E38)&gt;3,(IF(VLOOKUP($C38,'Regional Crises'!$B$1:$R$66,9,FALSE)="x","x",ROUND(IF(VLOOKUP($C38,'Regional Crises'!$B$1:$R$66,9,FALSE)&gt;G$3,5,IF(VLOOKUP($C38,'Regional Crises'!$B$1:$R$66,9,FALSE)&lt;G$4,0,(G$3-VLOOKUP($C38,'Regional Crises'!$B$1:$R$66,9,FALSE))/(G$3-G$4)*5)),1))),IF(VLOOKUP($E38,'Country Indicator Data'!$B$4:$N$300,5,FALSE)="x","x",ROUND(IF(VLOOKUP($E38,'Country Indicator Data'!$B$4:$N$300,5,FALSE)&gt;G$3,5,IF(VLOOKUP($E38,'Country Indicator Data'!$B$4:$N$300,5,FALSE)&lt;G$4,0,(G$3-VLOOKUP($E38,'Country Indicator Data'!$B$4:$N$300,5,FALSE))/(G$3-G$4)*5)),1)))</f>
        <v>3</v>
      </c>
      <c r="H38" s="163">
        <f t="shared" ref="H38:H69" si="13">IF(AND(F38="x",G38="x"),"x",AVERAGE(F38,G38))</f>
        <v>3.45</v>
      </c>
      <c r="I38" s="163">
        <f>IF(LEN(E38)&gt;3,(IF(VLOOKUP($C38,'Regional Crises'!$B$1:$R$66,6,FALSE)="x","x",ROUND(IF(VLOOKUP($C38,'Regional Crises'!$B$1:$R$66,6,FALSE)&gt;I$3,5,IF(VLOOKUP($C38,'Regional Crises'!$B$1:$R$66,6,FALSE)&lt;I$4,0,5-(I$3-VLOOKUP($C38,'Regional Crises'!$B$1:$R$66,6,FALSE))/(I$3-I$4)*5)),1))),IF(VLOOKUP($E38,'Country Indicator Data'!$B$4:$N$300,2,FALSE)="x","x",ROUND(IF(VLOOKUP($E38,'Country Indicator Data'!$B$4:$N$300,2,FALSE)&gt;I$3,5,IF(VLOOKUP($E38,'Country Indicator Data'!$B$4:$N$300,2,FALSE)&lt;I$4,0,5-(I$3-VLOOKUP($E38,'Country Indicator Data'!$B$4:$N$300,2,FALSE))/(I$3-I$4)*5)),1)))</f>
        <v>3.8</v>
      </c>
      <c r="J38" s="163">
        <f>IF(LEN(E38)&gt;3,(IF(VLOOKUP($C38,'Regional Crises'!$B$1:$R$66,8,FALSE)="x","x",ROUND(IF(VLOOKUP($C38,'Regional Crises'!$B$1:$R$66,8,FALSE)&gt;J$3,5,IF(VLOOKUP($C38,'Regional Crises'!$B$1:$R$66,8,FALSE)&lt;J$4,0,5-(J$3-VLOOKUP($C38,'Regional Crises'!$B$1:$R$66,8,FALSE))/(J$3-J$4)*5)),1))),IF(VLOOKUP($E38,'Country Indicator Data'!$B$4:$N$300,4,FALSE)="x","x",ROUND(IF(VLOOKUP($E38,'Country Indicator Data'!$B$4:$N$300,4,FALSE)&gt;J$3,5,IF(VLOOKUP($E38,'Country Indicator Data'!$B$4:$N$300,4,FALSE)&lt;J$4,0,5-(J$3-VLOOKUP($E38,'Country Indicator Data'!$B$4:$N$300,4,FALSE))/(J$3-J$4)*5)),1)))</f>
        <v>2.7</v>
      </c>
      <c r="K38" s="163">
        <f t="shared" ref="K38:K69" si="14">IF(AND(I38="x",J38="x"),"x",AVERAGE(I38,J38))</f>
        <v>3.25</v>
      </c>
      <c r="L38" s="163">
        <f>IF(LEN(E38)&gt;3,(IF(VLOOKUP($C38,'Regional Crises'!$B$1:$R$66,10,FALSE)="x","x",ROUND(IF(VLOOKUP($C38,'Regional Crises'!$B$1:$R$66,10,FALSE)&gt;L$3,5,IF(VLOOKUP($C38,'Regional Crises'!$B$1:$R$66,10,FALSE)&lt;L$4,0,5-(L$3-VLOOKUP($C38,'Regional Crises'!$B$1:$R$66,10,FALSE))/(L$3-L$4)*5)),1))),IF(VLOOKUP($E38,'Country Indicator Data'!$B$4:$N$300,6,FALSE)="x","x",ROUND(IF(VLOOKUP($E38,'Country Indicator Data'!$B$4:$N$300,6,FALSE)&gt;L$3,5,IF(VLOOKUP($E38,'Country Indicator Data'!$B$4:$N$300,6,FALSE)&lt;L$4,0,5-(L$3-VLOOKUP($E38,'Country Indicator Data'!$B$4:$N$300,6,FALSE))/(L$3-L$4)*5)),1)))</f>
        <v>3.4</v>
      </c>
      <c r="M38" s="163">
        <f>IF(LEN(E38)&gt;3,(IF(VLOOKUP($C38,'Regional Crises'!$B$1:$R$66,11,FALSE)="x","x",ROUND(IF(VLOOKUP($C38,'Regional Crises'!$B$1:$R$66,11,FALSE)&gt;M$3,5,IF(VLOOKUP($C38,'Regional Crises'!$B$1:$R$66,11,FALSE)&lt;M$4,0,5-(M$3-VLOOKUP($C38,'Regional Crises'!$B$1:$R$66,11,FALSE))/(M$3-M$4)*5)),1))),IF(VLOOKUP($E38,'Country Indicator Data'!$B$4:$N$300,7,FALSE)="x","x",ROUND(IF(VLOOKUP($E38,'Country Indicator Data'!$B$4:$N$300,7,FALSE)&gt;M$3,5,IF(VLOOKUP($E38,'Country Indicator Data'!$B$4:$N$300,7,FALSE)&lt;M$4,0,5-(M$3-VLOOKUP($E38,'Country Indicator Data'!$B$4:$N$300,7,FALSE))/(M$3-M$4)*5)),1)))</f>
        <v>1.3</v>
      </c>
      <c r="N38" s="163">
        <f t="shared" ref="N38:N69" si="15">IF(AND(L38="x",M38="x"),"x",AVERAGE(L38,M38))</f>
        <v>2.35</v>
      </c>
      <c r="O38" s="163">
        <f t="shared" ref="O38:O69" si="16">AVERAGE(H38,K38,N38)</f>
        <v>3.0166666666666671</v>
      </c>
      <c r="P38" s="163">
        <f>IF(LEN(E38)&gt;3,VLOOKUP(C38,'Regional Crises'!$B$1:$R$69,12,FALSE),VLOOKUP(E38,'Country Indicator Data'!$B$4:$I$300,8,FALSE))</f>
        <v>5</v>
      </c>
      <c r="Q38" s="163">
        <f>IF(LEN(E38)&gt;3,((IF(VLOOKUP($C38,'Regional Crises'!$B$1:$R$66,13,FALSE)="x","x",ROUND(IF(VLOOKUP($C38,'Regional Crises'!$B$1:$R$66,13,FALSE)&gt;Q$3,5,IF(VLOOKUP($C38,'Regional Crises'!$B$1:$R$66,13,FALSE)&lt;Q$4,0,5-(LOG(Q$3)-LOG(VLOOKUP($C38,'Regional Crises'!$B$1:$R$66,13,FALSE)))/(LOG(Q$3)-LOG(Q$4))*5)),1)))),(IF(VLOOKUP($E38,'Country Indicator Data'!$B$4:$N$300,9,FALSE)="x","x",ROUND(IF(VLOOKUP($E38,'Country Indicator Data'!$B$4:$N$300,9,FALSE)&gt;Q$3,5,IF(VLOOKUP($E38,'Country Indicator Data'!$B$4:$N$300,9,FALSE)&lt;Q$4,0,5-(LOG(Q$3)-LOG(VLOOKUP($E38,'Country Indicator Data'!$B$4:$N$300,9,FALSE)))/(LOG(Q$3)-LOG(Q$4))*5)),1))))</f>
        <v>4.7</v>
      </c>
      <c r="R38" s="163">
        <f t="shared" ref="R38:R69" si="17">AVERAGE(P38:Q38)</f>
        <v>4.8499999999999996</v>
      </c>
      <c r="S38" s="163">
        <f>IF(LEN(E38)&gt;3,((IF(VLOOKUP($C38,'Regional Crises'!$B$1:$R$66,17,FALSE)="x","x",ROUND(IF(VLOOKUP($C38,'Regional Crises'!$B$1:$R$66,17,FALSE)&gt;S$3,0,IF(VLOOKUP($C38,'Regional Crises'!$B$1:$R$66,17,FALSE)&lt;S$4,5,(S$3-VLOOKUP($C38,'Regional Crises'!$B$1:$R$66,17,FALSE))/(S$3-S$4)*5)),1)))),(IF(VLOOKUP($E38,'Country Indicator Data'!$B$4:$N$300,13,FALSE)="x","x",ROUND(IF(VLOOKUP($E38,'Country Indicator Data'!$B$4:$N$300,13,FALSE)&gt;S$3,0,IF(VLOOKUP($E38,'Country Indicator Data'!$B$4:$N$300,13,FALSE)&lt;S$4,5,(S$3-VLOOKUP($E38,'Country Indicator Data'!$B$4:$N$300,13,FALSE))/(S$3-S$4)*5)),1))))</f>
        <v>3.2</v>
      </c>
      <c r="T38" s="163">
        <f>IF(LEN(E38)&gt;3,((IF(VLOOKUP($C38,'Regional Crises'!$B$1:$R$66,14,FALSE)="x","x",ROUND(IF(VLOOKUP($C38,'Regional Crises'!$B$1:$R$66,14,FALSE)&gt;T$3,0,IF(VLOOKUP($C38,'Regional Crises'!$B$1:$R$66,14,FALSE)&lt;T$4,5,(T$3-VLOOKUP($C38,'Regional Crises'!$B$1:$R$66,14,FALSE))/(T$3-T$4)*5)),1)))),(IF(VLOOKUP($E38,'Country Indicator Data'!$B$4:$N$300,10,FALSE)="x","x",ROUND(IF(VLOOKUP($E38,'Country Indicator Data'!$B$4:$N$300,10,FALSE)&gt;T$3,0,IF(VLOOKUP($E38,'Country Indicator Data'!$B$4:$N$300,10,FALSE)&lt;T$4,5,(T$3-VLOOKUP($E38,'Country Indicator Data'!$B$4:$N$300,10,FALSE))/(T$3-T$4)*5)),1))))</f>
        <v>3</v>
      </c>
      <c r="U38" s="163">
        <f>IF(LEN(E38)&gt;3,((IF(VLOOKUP($C38,'Regional Crises'!$B$1:$R$66,15,FALSE)="x","x",ROUND(IF(VLOOKUP($C38,'Regional Crises'!$B$1:$R$66,15,FALSE)&gt;U$3,0,IF(VLOOKUP($C38,'Regional Crises'!$B$1:$R$66,15,FALSE)&lt;U$4,5,(U$3-VLOOKUP($C38,'Regional Crises'!$B$1:$R$66,15,FALSE))/(U$3-U$4)*5)),1)))),(IF(VLOOKUP($E38,'Country Indicator Data'!$B$4:$N$300,11,FALSE)="x","x",ROUND(IF(VLOOKUP($E38,'Country Indicator Data'!$B$4:$N$300,11,FALSE)&gt;U$3,0,IF(VLOOKUP($E38,'Country Indicator Data'!$B$4:$N$300,11,FALSE)&lt;U$4,5,(U$3-VLOOKUP($E38,'Country Indicator Data'!$B$4:$N$300,11,FALSE))/(U$3-U$4)*5)),1))))</f>
        <v>3.4</v>
      </c>
      <c r="V38" s="163">
        <f>IF(LEN(E38)&gt;3,((IF(VLOOKUP($C38,'Regional Crises'!$B$1:$R$66,16,FALSE)="x","x",ROUND(IF(VLOOKUP($C38,'Regional Crises'!$B$1:$R$66,16,FALSE)&gt;V$3,0,IF(VLOOKUP($C38,'Regional Crises'!$B$1:$R$66,16,FALSE)&lt;V$4,5,(V$3-VLOOKUP($C38,'Regional Crises'!$B$1:$R$66,16,FALSE))/(V$3-V$4)*5)),1)))),(IF(VLOOKUP($E38,'Country Indicator Data'!$B$4:$N$300,12,FALSE)="x","x",ROUND(IF(VLOOKUP($E38,'Country Indicator Data'!$B$4:$N$300,12,FALSE)&gt;V$3,0,IF(VLOOKUP($E38,'Country Indicator Data'!$B$4:$N$300,12,FALSE)&lt;V$4,5,(V$3-VLOOKUP($E38,'Country Indicator Data'!$B$4:$N$300,12,FALSE))/(V$3-V$4)*5)),1))))</f>
        <v>3.8</v>
      </c>
      <c r="W38" s="163">
        <f t="shared" ref="W38:W69" si="18">IF(AND(S38="x",V38="x"),"x",ROUND(AVERAGE(S38,V38,T38,U38),1))</f>
        <v>3.4</v>
      </c>
      <c r="X38" s="163">
        <f t="shared" ref="X38:X69" si="19">ROUND(AVERAGE(O38,W38,R38),1)</f>
        <v>3.8</v>
      </c>
      <c r="Y38" s="184">
        <f>IF('Core Indicators'!FC35="x","x",IF('Core Indicators'!FC35&gt;=5,5,IF('Core Indicators'!FC35&gt;=4,4,IF('Core Indicators'!FC35&gt;=3,3,IF('Core Indicators'!FC35&gt;=2,2,IF('Core Indicators'!FC35&gt;=1,1,0))))))</f>
        <v>4</v>
      </c>
      <c r="Z38" s="163">
        <f t="shared" ref="Z38:Z69" si="20">Y38</f>
        <v>4</v>
      </c>
      <c r="AA38" s="184">
        <f>'Crisis Indicator Data'!Y35</f>
        <v>2</v>
      </c>
      <c r="AB38" s="184">
        <f>'Crisis Indicator Data'!Z35</f>
        <v>2</v>
      </c>
      <c r="AC38" s="184">
        <f>'Crisis Indicator Data'!AA35</f>
        <v>2</v>
      </c>
      <c r="AD38" s="184">
        <f>'Crisis Indicator Data'!AB35</f>
        <v>1</v>
      </c>
      <c r="AE38" s="184">
        <f t="shared" ref="AE38:AE69" si="21">IF(SUM(AA38:AD38)=0,0,IF(SUM(AA38,AB38,AC38,AD38)&lt;2,1,IF(SUM(AA38:AD38)&lt;6,2,IF(SUM(AA38:AD38)&lt;8,3,IF(SUM(AA38:AD38)&lt;10,4,5)))))</f>
        <v>3</v>
      </c>
      <c r="AF38" s="184">
        <f>'Crisis Indicator Data'!AC35</f>
        <v>0</v>
      </c>
      <c r="AG38" s="184">
        <f>'Crisis Indicator Data'!AD35</f>
        <v>3</v>
      </c>
      <c r="AH38" s="184">
        <f t="shared" ref="AH38:AH69" si="22">IF(SUM(AF38:AG38)=0,0,IF(SUM(AF38,AG38)=1,1,IF(SUM(AF38:AG38)&lt;3,2,IF(SUM(AF38:AG38)&lt;4,3,IF(SUM(AF38:AG38)&lt;5,4,5)))))</f>
        <v>3</v>
      </c>
      <c r="AI38" s="184">
        <f>'Crisis Indicator Data'!AE35</f>
        <v>3</v>
      </c>
      <c r="AJ38" s="184">
        <f>'Crisis Indicator Data'!AF35</f>
        <v>3</v>
      </c>
      <c r="AK38" s="184">
        <f>'Crisis Indicator Data'!AG35</f>
        <v>3</v>
      </c>
      <c r="AL38" s="184">
        <f t="shared" ref="AL38:AL69" si="23">IF(SUM(AI38:AK38)=0,0,IF(SUM(AI38:AK38)=1,1,IF(SUM(AI38:AK38)&lt;3,2,IF(SUM(AI38:AK38)&lt;5,3,IF(SUM(AI38:AK38)&lt;7,4,5)))))</f>
        <v>5</v>
      </c>
      <c r="AM38" s="163">
        <f t="shared" ref="AM38:AM69" si="24">IF(AA38=3,5,ROUND(AVERAGE(AE38,AH38,AL38),0))</f>
        <v>4</v>
      </c>
      <c r="AN38" s="163">
        <f t="shared" ref="AN38:AN69" si="25">IF(AND(Z38="x",AM38="x"),"x",ROUND(AVERAGE(Z38,AM38),1))</f>
        <v>4</v>
      </c>
    </row>
    <row r="39" spans="1:40" ht="13.5" customHeight="1" x14ac:dyDescent="0.25">
      <c r="A39" s="169" t="str">
        <f>'Crisis Indicator Data'!A36</f>
        <v>International Displacement</v>
      </c>
      <c r="B39" s="170" t="str">
        <f>'Crisis Indicator Data'!B36</f>
        <v>Displacement</v>
      </c>
      <c r="C39" s="170" t="str">
        <f>'Crisis Indicator Data'!C36</f>
        <v>ETH003</v>
      </c>
      <c r="D39" s="170" t="str">
        <f>'Crisis Indicator Data'!D36</f>
        <v>Ethiopia</v>
      </c>
      <c r="E39" s="171" t="str">
        <f>'Crisis Indicator Data'!E36</f>
        <v>ETH</v>
      </c>
      <c r="F39" s="163">
        <f>IF(LEN(E39)&gt;3,(IF(VLOOKUP($C39,'Regional Crises'!$B$1:$R$66,7,FALSE)="x","x",ROUND(IF(VLOOKUP($C39,'Regional Crises'!$B$1:$R$66,7,FALSE)&gt;$F$3,5,IF(VLOOKUP($C39,'Regional Crises'!$B$1:$R$66,7,FALSE)&lt;F$4,0,($F$3-VLOOKUP($C39,'Regional Crises'!$B$1:$R$66,7,FALSE))/($F$3-$F$4)*5)),1))),IF(VLOOKUP($E39,'Country Indicator Data'!$B$4:$N$300,3,FALSE)="x","x",ROUND(IF(VLOOKUP($E39,'Country Indicator Data'!$B$4:$N$300,3,FALSE)&gt;$F$3,5,IF(VLOOKUP($E39,'Country Indicator Data'!$B$4:$N$300,3,FALSE)&lt;$F$4,0,($F$3-VLOOKUP($E39,'Country Indicator Data'!$B$4:$N$300,3,FALSE))/($F$3-$F$4)*5)),1)))</f>
        <v>3.9</v>
      </c>
      <c r="G39" s="163">
        <f>IF(LEN(E39)&gt;3,(IF(VLOOKUP($C39,'Regional Crises'!$B$1:$R$66,9,FALSE)="x","x",ROUND(IF(VLOOKUP($C39,'Regional Crises'!$B$1:$R$66,9,FALSE)&gt;G$3,5,IF(VLOOKUP($C39,'Regional Crises'!$B$1:$R$66,9,FALSE)&lt;G$4,0,(G$3-VLOOKUP($C39,'Regional Crises'!$B$1:$R$66,9,FALSE))/(G$3-G$4)*5)),1))),IF(VLOOKUP($E39,'Country Indicator Data'!$B$4:$N$300,5,FALSE)="x","x",ROUND(IF(VLOOKUP($E39,'Country Indicator Data'!$B$4:$N$300,5,FALSE)&gt;G$3,5,IF(VLOOKUP($E39,'Country Indicator Data'!$B$4:$N$300,5,FALSE)&lt;G$4,0,(G$3-VLOOKUP($E39,'Country Indicator Data'!$B$4:$N$300,5,FALSE))/(G$3-G$4)*5)),1)))</f>
        <v>3</v>
      </c>
      <c r="H39" s="163">
        <f t="shared" si="13"/>
        <v>3.45</v>
      </c>
      <c r="I39" s="163">
        <f>IF(LEN(E39)&gt;3,(IF(VLOOKUP($C39,'Regional Crises'!$B$1:$R$66,6,FALSE)="x","x",ROUND(IF(VLOOKUP($C39,'Regional Crises'!$B$1:$R$66,6,FALSE)&gt;I$3,5,IF(VLOOKUP($C39,'Regional Crises'!$B$1:$R$66,6,FALSE)&lt;I$4,0,5-(I$3-VLOOKUP($C39,'Regional Crises'!$B$1:$R$66,6,FALSE))/(I$3-I$4)*5)),1))),IF(VLOOKUP($E39,'Country Indicator Data'!$B$4:$N$300,2,FALSE)="x","x",ROUND(IF(VLOOKUP($E39,'Country Indicator Data'!$B$4:$N$300,2,FALSE)&gt;I$3,5,IF(VLOOKUP($E39,'Country Indicator Data'!$B$4:$N$300,2,FALSE)&lt;I$4,0,5-(I$3-VLOOKUP($E39,'Country Indicator Data'!$B$4:$N$300,2,FALSE))/(I$3-I$4)*5)),1)))</f>
        <v>3.8</v>
      </c>
      <c r="J39" s="163">
        <f>IF(LEN(E39)&gt;3,(IF(VLOOKUP($C39,'Regional Crises'!$B$1:$R$66,8,FALSE)="x","x",ROUND(IF(VLOOKUP($C39,'Regional Crises'!$B$1:$R$66,8,FALSE)&gt;J$3,5,IF(VLOOKUP($C39,'Regional Crises'!$B$1:$R$66,8,FALSE)&lt;J$4,0,5-(J$3-VLOOKUP($C39,'Regional Crises'!$B$1:$R$66,8,FALSE))/(J$3-J$4)*5)),1))),IF(VLOOKUP($E39,'Country Indicator Data'!$B$4:$N$300,4,FALSE)="x","x",ROUND(IF(VLOOKUP($E39,'Country Indicator Data'!$B$4:$N$300,4,FALSE)&gt;J$3,5,IF(VLOOKUP($E39,'Country Indicator Data'!$B$4:$N$300,4,FALSE)&lt;J$4,0,5-(J$3-VLOOKUP($E39,'Country Indicator Data'!$B$4:$N$300,4,FALSE))/(J$3-J$4)*5)),1)))</f>
        <v>2.7</v>
      </c>
      <c r="K39" s="163">
        <f t="shared" si="14"/>
        <v>3.25</v>
      </c>
      <c r="L39" s="163">
        <f>IF(LEN(E39)&gt;3,(IF(VLOOKUP($C39,'Regional Crises'!$B$1:$R$66,10,FALSE)="x","x",ROUND(IF(VLOOKUP($C39,'Regional Crises'!$B$1:$R$66,10,FALSE)&gt;L$3,5,IF(VLOOKUP($C39,'Regional Crises'!$B$1:$R$66,10,FALSE)&lt;L$4,0,5-(L$3-VLOOKUP($C39,'Regional Crises'!$B$1:$R$66,10,FALSE))/(L$3-L$4)*5)),1))),IF(VLOOKUP($E39,'Country Indicator Data'!$B$4:$N$300,6,FALSE)="x","x",ROUND(IF(VLOOKUP($E39,'Country Indicator Data'!$B$4:$N$300,6,FALSE)&gt;L$3,5,IF(VLOOKUP($E39,'Country Indicator Data'!$B$4:$N$300,6,FALSE)&lt;L$4,0,5-(L$3-VLOOKUP($E39,'Country Indicator Data'!$B$4:$N$300,6,FALSE))/(L$3-L$4)*5)),1)))</f>
        <v>3.4</v>
      </c>
      <c r="M39" s="163">
        <f>IF(LEN(E39)&gt;3,(IF(VLOOKUP($C39,'Regional Crises'!$B$1:$R$66,11,FALSE)="x","x",ROUND(IF(VLOOKUP($C39,'Regional Crises'!$B$1:$R$66,11,FALSE)&gt;M$3,5,IF(VLOOKUP($C39,'Regional Crises'!$B$1:$R$66,11,FALSE)&lt;M$4,0,5-(M$3-VLOOKUP($C39,'Regional Crises'!$B$1:$R$66,11,FALSE))/(M$3-M$4)*5)),1))),IF(VLOOKUP($E39,'Country Indicator Data'!$B$4:$N$300,7,FALSE)="x","x",ROUND(IF(VLOOKUP($E39,'Country Indicator Data'!$B$4:$N$300,7,FALSE)&gt;M$3,5,IF(VLOOKUP($E39,'Country Indicator Data'!$B$4:$N$300,7,FALSE)&lt;M$4,0,5-(M$3-VLOOKUP($E39,'Country Indicator Data'!$B$4:$N$300,7,FALSE))/(M$3-M$4)*5)),1)))</f>
        <v>1.3</v>
      </c>
      <c r="N39" s="163">
        <f t="shared" si="15"/>
        <v>2.35</v>
      </c>
      <c r="O39" s="163">
        <f t="shared" si="16"/>
        <v>3.0166666666666671</v>
      </c>
      <c r="P39" s="163">
        <f>IF(LEN(E39)&gt;3,VLOOKUP(C39,'Regional Crises'!$B$1:$R$69,12,FALSE),VLOOKUP(E39,'Country Indicator Data'!$B$4:$I$300,8,FALSE))</f>
        <v>5</v>
      </c>
      <c r="Q39" s="163">
        <f>IF(LEN(E39)&gt;3,((IF(VLOOKUP($C39,'Regional Crises'!$B$1:$R$66,13,FALSE)="x","x",ROUND(IF(VLOOKUP($C39,'Regional Crises'!$B$1:$R$66,13,FALSE)&gt;Q$3,5,IF(VLOOKUP($C39,'Regional Crises'!$B$1:$R$66,13,FALSE)&lt;Q$4,0,5-(LOG(Q$3)-LOG(VLOOKUP($C39,'Regional Crises'!$B$1:$R$66,13,FALSE)))/(LOG(Q$3)-LOG(Q$4))*5)),1)))),(IF(VLOOKUP($E39,'Country Indicator Data'!$B$4:$N$300,9,FALSE)="x","x",ROUND(IF(VLOOKUP($E39,'Country Indicator Data'!$B$4:$N$300,9,FALSE)&gt;Q$3,5,IF(VLOOKUP($E39,'Country Indicator Data'!$B$4:$N$300,9,FALSE)&lt;Q$4,0,5-(LOG(Q$3)-LOG(VLOOKUP($E39,'Country Indicator Data'!$B$4:$N$300,9,FALSE)))/(LOG(Q$3)-LOG(Q$4))*5)),1))))</f>
        <v>4.7</v>
      </c>
      <c r="R39" s="163">
        <f t="shared" si="17"/>
        <v>4.8499999999999996</v>
      </c>
      <c r="S39" s="163">
        <f>IF(LEN(E39)&gt;3,((IF(VLOOKUP($C39,'Regional Crises'!$B$1:$R$66,17,FALSE)="x","x",ROUND(IF(VLOOKUP($C39,'Regional Crises'!$B$1:$R$66,17,FALSE)&gt;S$3,0,IF(VLOOKUP($C39,'Regional Crises'!$B$1:$R$66,17,FALSE)&lt;S$4,5,(S$3-VLOOKUP($C39,'Regional Crises'!$B$1:$R$66,17,FALSE))/(S$3-S$4)*5)),1)))),(IF(VLOOKUP($E39,'Country Indicator Data'!$B$4:$N$300,13,FALSE)="x","x",ROUND(IF(VLOOKUP($E39,'Country Indicator Data'!$B$4:$N$300,13,FALSE)&gt;S$3,0,IF(VLOOKUP($E39,'Country Indicator Data'!$B$4:$N$300,13,FALSE)&lt;S$4,5,(S$3-VLOOKUP($E39,'Country Indicator Data'!$B$4:$N$300,13,FALSE))/(S$3-S$4)*5)),1))))</f>
        <v>3.2</v>
      </c>
      <c r="T39" s="163">
        <f>IF(LEN(E39)&gt;3,((IF(VLOOKUP($C39,'Regional Crises'!$B$1:$R$66,14,FALSE)="x","x",ROUND(IF(VLOOKUP($C39,'Regional Crises'!$B$1:$R$66,14,FALSE)&gt;T$3,0,IF(VLOOKUP($C39,'Regional Crises'!$B$1:$R$66,14,FALSE)&lt;T$4,5,(T$3-VLOOKUP($C39,'Regional Crises'!$B$1:$R$66,14,FALSE))/(T$3-T$4)*5)),1)))),(IF(VLOOKUP($E39,'Country Indicator Data'!$B$4:$N$300,10,FALSE)="x","x",ROUND(IF(VLOOKUP($E39,'Country Indicator Data'!$B$4:$N$300,10,FALSE)&gt;T$3,0,IF(VLOOKUP($E39,'Country Indicator Data'!$B$4:$N$300,10,FALSE)&lt;T$4,5,(T$3-VLOOKUP($E39,'Country Indicator Data'!$B$4:$N$300,10,FALSE))/(T$3-T$4)*5)),1))))</f>
        <v>3</v>
      </c>
      <c r="U39" s="163">
        <f>IF(LEN(E39)&gt;3,((IF(VLOOKUP($C39,'Regional Crises'!$B$1:$R$66,15,FALSE)="x","x",ROUND(IF(VLOOKUP($C39,'Regional Crises'!$B$1:$R$66,15,FALSE)&gt;U$3,0,IF(VLOOKUP($C39,'Regional Crises'!$B$1:$R$66,15,FALSE)&lt;U$4,5,(U$3-VLOOKUP($C39,'Regional Crises'!$B$1:$R$66,15,FALSE))/(U$3-U$4)*5)),1)))),(IF(VLOOKUP($E39,'Country Indicator Data'!$B$4:$N$300,11,FALSE)="x","x",ROUND(IF(VLOOKUP($E39,'Country Indicator Data'!$B$4:$N$300,11,FALSE)&gt;U$3,0,IF(VLOOKUP($E39,'Country Indicator Data'!$B$4:$N$300,11,FALSE)&lt;U$4,5,(U$3-VLOOKUP($E39,'Country Indicator Data'!$B$4:$N$300,11,FALSE))/(U$3-U$4)*5)),1))))</f>
        <v>3.4</v>
      </c>
      <c r="V39" s="163">
        <f>IF(LEN(E39)&gt;3,((IF(VLOOKUP($C39,'Regional Crises'!$B$1:$R$66,16,FALSE)="x","x",ROUND(IF(VLOOKUP($C39,'Regional Crises'!$B$1:$R$66,16,FALSE)&gt;V$3,0,IF(VLOOKUP($C39,'Regional Crises'!$B$1:$R$66,16,FALSE)&lt;V$4,5,(V$3-VLOOKUP($C39,'Regional Crises'!$B$1:$R$66,16,FALSE))/(V$3-V$4)*5)),1)))),(IF(VLOOKUP($E39,'Country Indicator Data'!$B$4:$N$300,12,FALSE)="x","x",ROUND(IF(VLOOKUP($E39,'Country Indicator Data'!$B$4:$N$300,12,FALSE)&gt;V$3,0,IF(VLOOKUP($E39,'Country Indicator Data'!$B$4:$N$300,12,FALSE)&lt;V$4,5,(V$3-VLOOKUP($E39,'Country Indicator Data'!$B$4:$N$300,12,FALSE))/(V$3-V$4)*5)),1))))</f>
        <v>3.8</v>
      </c>
      <c r="W39" s="163">
        <f t="shared" si="18"/>
        <v>3.4</v>
      </c>
      <c r="X39" s="163">
        <f t="shared" si="19"/>
        <v>3.8</v>
      </c>
      <c r="Y39" s="184">
        <f>IF('Core Indicators'!FC36="x","x",IF('Core Indicators'!FC36&gt;=5,5,IF('Core Indicators'!FC36&gt;=4,4,IF('Core Indicators'!FC36&gt;=3,3,IF('Core Indicators'!FC36&gt;=2,2,IF('Core Indicators'!FC36&gt;=1,1,0))))))</f>
        <v>3</v>
      </c>
      <c r="Z39" s="163">
        <f t="shared" si="20"/>
        <v>3</v>
      </c>
      <c r="AA39" s="184">
        <f>'Crisis Indicator Data'!Y36</f>
        <v>2</v>
      </c>
      <c r="AB39" s="184">
        <f>'Crisis Indicator Data'!Z36</f>
        <v>1</v>
      </c>
      <c r="AC39" s="184">
        <f>'Crisis Indicator Data'!AA36</f>
        <v>2</v>
      </c>
      <c r="AD39" s="184">
        <f>'Crisis Indicator Data'!AB36</f>
        <v>0</v>
      </c>
      <c r="AE39" s="184">
        <f t="shared" si="21"/>
        <v>2</v>
      </c>
      <c r="AF39" s="184">
        <f>'Crisis Indicator Data'!AC36</f>
        <v>0</v>
      </c>
      <c r="AG39" s="184">
        <f>'Crisis Indicator Data'!AD36</f>
        <v>2</v>
      </c>
      <c r="AH39" s="184">
        <f t="shared" si="22"/>
        <v>2</v>
      </c>
      <c r="AI39" s="184">
        <f>'Crisis Indicator Data'!AE36</f>
        <v>1</v>
      </c>
      <c r="AJ39" s="184">
        <f>'Crisis Indicator Data'!AF36</f>
        <v>3</v>
      </c>
      <c r="AK39" s="184">
        <f>'Crisis Indicator Data'!AG36</f>
        <v>3</v>
      </c>
      <c r="AL39" s="184">
        <f t="shared" si="23"/>
        <v>5</v>
      </c>
      <c r="AM39" s="163">
        <f t="shared" si="24"/>
        <v>3</v>
      </c>
      <c r="AN39" s="163">
        <f t="shared" si="25"/>
        <v>3</v>
      </c>
    </row>
    <row r="40" spans="1:40" ht="13.5" customHeight="1" x14ac:dyDescent="0.25">
      <c r="A40" s="169" t="str">
        <f>'Crisis Indicator Data'!A37</f>
        <v>Northern Ethiopia Conflict</v>
      </c>
      <c r="B40" s="170" t="str">
        <f>'Crisis Indicator Data'!B37</f>
        <v>Conflict,Displacement</v>
      </c>
      <c r="C40" s="170" t="str">
        <f>'Crisis Indicator Data'!C37</f>
        <v>ETH004</v>
      </c>
      <c r="D40" s="170" t="str">
        <f>'Crisis Indicator Data'!D37</f>
        <v>Ethiopia</v>
      </c>
      <c r="E40" s="171" t="str">
        <f>'Crisis Indicator Data'!E37</f>
        <v>ETH</v>
      </c>
      <c r="F40" s="163">
        <f>IF(LEN(E40)&gt;3,(IF(VLOOKUP($C40,'Regional Crises'!$B$1:$R$66,7,FALSE)="x","x",ROUND(IF(VLOOKUP($C40,'Regional Crises'!$B$1:$R$66,7,FALSE)&gt;$F$3,5,IF(VLOOKUP($C40,'Regional Crises'!$B$1:$R$66,7,FALSE)&lt;F$4,0,($F$3-VLOOKUP($C40,'Regional Crises'!$B$1:$R$66,7,FALSE))/($F$3-$F$4)*5)),1))),IF(VLOOKUP($E40,'Country Indicator Data'!$B$4:$N$300,3,FALSE)="x","x",ROUND(IF(VLOOKUP($E40,'Country Indicator Data'!$B$4:$N$300,3,FALSE)&gt;$F$3,5,IF(VLOOKUP($E40,'Country Indicator Data'!$B$4:$N$300,3,FALSE)&lt;$F$4,0,($F$3-VLOOKUP($E40,'Country Indicator Data'!$B$4:$N$300,3,FALSE))/($F$3-$F$4)*5)),1)))</f>
        <v>3.9</v>
      </c>
      <c r="G40" s="163">
        <f>IF(LEN(E40)&gt;3,(IF(VLOOKUP($C40,'Regional Crises'!$B$1:$R$66,9,FALSE)="x","x",ROUND(IF(VLOOKUP($C40,'Regional Crises'!$B$1:$R$66,9,FALSE)&gt;G$3,5,IF(VLOOKUP($C40,'Regional Crises'!$B$1:$R$66,9,FALSE)&lt;G$4,0,(G$3-VLOOKUP($C40,'Regional Crises'!$B$1:$R$66,9,FALSE))/(G$3-G$4)*5)),1))),IF(VLOOKUP($E40,'Country Indicator Data'!$B$4:$N$300,5,FALSE)="x","x",ROUND(IF(VLOOKUP($E40,'Country Indicator Data'!$B$4:$N$300,5,FALSE)&gt;G$3,5,IF(VLOOKUP($E40,'Country Indicator Data'!$B$4:$N$300,5,FALSE)&lt;G$4,0,(G$3-VLOOKUP($E40,'Country Indicator Data'!$B$4:$N$300,5,FALSE))/(G$3-G$4)*5)),1)))</f>
        <v>3</v>
      </c>
      <c r="H40" s="163">
        <f t="shared" si="13"/>
        <v>3.45</v>
      </c>
      <c r="I40" s="163">
        <f>IF(LEN(E40)&gt;3,(IF(VLOOKUP($C40,'Regional Crises'!$B$1:$R$66,6,FALSE)="x","x",ROUND(IF(VLOOKUP($C40,'Regional Crises'!$B$1:$R$66,6,FALSE)&gt;I$3,5,IF(VLOOKUP($C40,'Regional Crises'!$B$1:$R$66,6,FALSE)&lt;I$4,0,5-(I$3-VLOOKUP($C40,'Regional Crises'!$B$1:$R$66,6,FALSE))/(I$3-I$4)*5)),1))),IF(VLOOKUP($E40,'Country Indicator Data'!$B$4:$N$300,2,FALSE)="x","x",ROUND(IF(VLOOKUP($E40,'Country Indicator Data'!$B$4:$N$300,2,FALSE)&gt;I$3,5,IF(VLOOKUP($E40,'Country Indicator Data'!$B$4:$N$300,2,FALSE)&lt;I$4,0,5-(I$3-VLOOKUP($E40,'Country Indicator Data'!$B$4:$N$300,2,FALSE))/(I$3-I$4)*5)),1)))</f>
        <v>3.8</v>
      </c>
      <c r="J40" s="163">
        <f>IF(LEN(E40)&gt;3,(IF(VLOOKUP($C40,'Regional Crises'!$B$1:$R$66,8,FALSE)="x","x",ROUND(IF(VLOOKUP($C40,'Regional Crises'!$B$1:$R$66,8,FALSE)&gt;J$3,5,IF(VLOOKUP($C40,'Regional Crises'!$B$1:$R$66,8,FALSE)&lt;J$4,0,5-(J$3-VLOOKUP($C40,'Regional Crises'!$B$1:$R$66,8,FALSE))/(J$3-J$4)*5)),1))),IF(VLOOKUP($E40,'Country Indicator Data'!$B$4:$N$300,4,FALSE)="x","x",ROUND(IF(VLOOKUP($E40,'Country Indicator Data'!$B$4:$N$300,4,FALSE)&gt;J$3,5,IF(VLOOKUP($E40,'Country Indicator Data'!$B$4:$N$300,4,FALSE)&lt;J$4,0,5-(J$3-VLOOKUP($E40,'Country Indicator Data'!$B$4:$N$300,4,FALSE))/(J$3-J$4)*5)),1)))</f>
        <v>2.7</v>
      </c>
      <c r="K40" s="163">
        <f t="shared" si="14"/>
        <v>3.25</v>
      </c>
      <c r="L40" s="163">
        <f>IF(LEN(E40)&gt;3,(IF(VLOOKUP($C40,'Regional Crises'!$B$1:$R$66,10,FALSE)="x","x",ROUND(IF(VLOOKUP($C40,'Regional Crises'!$B$1:$R$66,10,FALSE)&gt;L$3,5,IF(VLOOKUP($C40,'Regional Crises'!$B$1:$R$66,10,FALSE)&lt;L$4,0,5-(L$3-VLOOKUP($C40,'Regional Crises'!$B$1:$R$66,10,FALSE))/(L$3-L$4)*5)),1))),IF(VLOOKUP($E40,'Country Indicator Data'!$B$4:$N$300,6,FALSE)="x","x",ROUND(IF(VLOOKUP($E40,'Country Indicator Data'!$B$4:$N$300,6,FALSE)&gt;L$3,5,IF(VLOOKUP($E40,'Country Indicator Data'!$B$4:$N$300,6,FALSE)&lt;L$4,0,5-(L$3-VLOOKUP($E40,'Country Indicator Data'!$B$4:$N$300,6,FALSE))/(L$3-L$4)*5)),1)))</f>
        <v>3.4</v>
      </c>
      <c r="M40" s="163">
        <f>IF(LEN(E40)&gt;3,(IF(VLOOKUP($C40,'Regional Crises'!$B$1:$R$66,11,FALSE)="x","x",ROUND(IF(VLOOKUP($C40,'Regional Crises'!$B$1:$R$66,11,FALSE)&gt;M$3,5,IF(VLOOKUP($C40,'Regional Crises'!$B$1:$R$66,11,FALSE)&lt;M$4,0,5-(M$3-VLOOKUP($C40,'Regional Crises'!$B$1:$R$66,11,FALSE))/(M$3-M$4)*5)),1))),IF(VLOOKUP($E40,'Country Indicator Data'!$B$4:$N$300,7,FALSE)="x","x",ROUND(IF(VLOOKUP($E40,'Country Indicator Data'!$B$4:$N$300,7,FALSE)&gt;M$3,5,IF(VLOOKUP($E40,'Country Indicator Data'!$B$4:$N$300,7,FALSE)&lt;M$4,0,5-(M$3-VLOOKUP($E40,'Country Indicator Data'!$B$4:$N$300,7,FALSE))/(M$3-M$4)*5)),1)))</f>
        <v>1.3</v>
      </c>
      <c r="N40" s="163">
        <f t="shared" si="15"/>
        <v>2.35</v>
      </c>
      <c r="O40" s="163">
        <f t="shared" si="16"/>
        <v>3.0166666666666671</v>
      </c>
      <c r="P40" s="163">
        <f>IF(LEN(E40)&gt;3,VLOOKUP(C40,'Regional Crises'!$B$1:$R$69,12,FALSE),VLOOKUP(E40,'Country Indicator Data'!$B$4:$I$300,8,FALSE))</f>
        <v>5</v>
      </c>
      <c r="Q40" s="163">
        <f>IF(LEN(E40)&gt;3,((IF(VLOOKUP($C40,'Regional Crises'!$B$1:$R$66,13,FALSE)="x","x",ROUND(IF(VLOOKUP($C40,'Regional Crises'!$B$1:$R$66,13,FALSE)&gt;Q$3,5,IF(VLOOKUP($C40,'Regional Crises'!$B$1:$R$66,13,FALSE)&lt;Q$4,0,5-(LOG(Q$3)-LOG(VLOOKUP($C40,'Regional Crises'!$B$1:$R$66,13,FALSE)))/(LOG(Q$3)-LOG(Q$4))*5)),1)))),(IF(VLOOKUP($E40,'Country Indicator Data'!$B$4:$N$300,9,FALSE)="x","x",ROUND(IF(VLOOKUP($E40,'Country Indicator Data'!$B$4:$N$300,9,FALSE)&gt;Q$3,5,IF(VLOOKUP($E40,'Country Indicator Data'!$B$4:$N$300,9,FALSE)&lt;Q$4,0,5-(LOG(Q$3)-LOG(VLOOKUP($E40,'Country Indicator Data'!$B$4:$N$300,9,FALSE)))/(LOG(Q$3)-LOG(Q$4))*5)),1))))</f>
        <v>4.7</v>
      </c>
      <c r="R40" s="163">
        <f t="shared" si="17"/>
        <v>4.8499999999999996</v>
      </c>
      <c r="S40" s="163">
        <f>IF(LEN(E40)&gt;3,((IF(VLOOKUP($C40,'Regional Crises'!$B$1:$R$66,17,FALSE)="x","x",ROUND(IF(VLOOKUP($C40,'Regional Crises'!$B$1:$R$66,17,FALSE)&gt;S$3,0,IF(VLOOKUP($C40,'Regional Crises'!$B$1:$R$66,17,FALSE)&lt;S$4,5,(S$3-VLOOKUP($C40,'Regional Crises'!$B$1:$R$66,17,FALSE))/(S$3-S$4)*5)),1)))),(IF(VLOOKUP($E40,'Country Indicator Data'!$B$4:$N$300,13,FALSE)="x","x",ROUND(IF(VLOOKUP($E40,'Country Indicator Data'!$B$4:$N$300,13,FALSE)&gt;S$3,0,IF(VLOOKUP($E40,'Country Indicator Data'!$B$4:$N$300,13,FALSE)&lt;S$4,5,(S$3-VLOOKUP($E40,'Country Indicator Data'!$B$4:$N$300,13,FALSE))/(S$3-S$4)*5)),1))))</f>
        <v>3.2</v>
      </c>
      <c r="T40" s="163">
        <f>IF(LEN(E40)&gt;3,((IF(VLOOKUP($C40,'Regional Crises'!$B$1:$R$66,14,FALSE)="x","x",ROUND(IF(VLOOKUP($C40,'Regional Crises'!$B$1:$R$66,14,FALSE)&gt;T$3,0,IF(VLOOKUP($C40,'Regional Crises'!$B$1:$R$66,14,FALSE)&lt;T$4,5,(T$3-VLOOKUP($C40,'Regional Crises'!$B$1:$R$66,14,FALSE))/(T$3-T$4)*5)),1)))),(IF(VLOOKUP($E40,'Country Indicator Data'!$B$4:$N$300,10,FALSE)="x","x",ROUND(IF(VLOOKUP($E40,'Country Indicator Data'!$B$4:$N$300,10,FALSE)&gt;T$3,0,IF(VLOOKUP($E40,'Country Indicator Data'!$B$4:$N$300,10,FALSE)&lt;T$4,5,(T$3-VLOOKUP($E40,'Country Indicator Data'!$B$4:$N$300,10,FALSE))/(T$3-T$4)*5)),1))))</f>
        <v>3</v>
      </c>
      <c r="U40" s="163">
        <f>IF(LEN(E40)&gt;3,((IF(VLOOKUP($C40,'Regional Crises'!$B$1:$R$66,15,FALSE)="x","x",ROUND(IF(VLOOKUP($C40,'Regional Crises'!$B$1:$R$66,15,FALSE)&gt;U$3,0,IF(VLOOKUP($C40,'Regional Crises'!$B$1:$R$66,15,FALSE)&lt;U$4,5,(U$3-VLOOKUP($C40,'Regional Crises'!$B$1:$R$66,15,FALSE))/(U$3-U$4)*5)),1)))),(IF(VLOOKUP($E40,'Country Indicator Data'!$B$4:$N$300,11,FALSE)="x","x",ROUND(IF(VLOOKUP($E40,'Country Indicator Data'!$B$4:$N$300,11,FALSE)&gt;U$3,0,IF(VLOOKUP($E40,'Country Indicator Data'!$B$4:$N$300,11,FALSE)&lt;U$4,5,(U$3-VLOOKUP($E40,'Country Indicator Data'!$B$4:$N$300,11,FALSE))/(U$3-U$4)*5)),1))))</f>
        <v>3.4</v>
      </c>
      <c r="V40" s="163">
        <f>IF(LEN(E40)&gt;3,((IF(VLOOKUP($C40,'Regional Crises'!$B$1:$R$66,16,FALSE)="x","x",ROUND(IF(VLOOKUP($C40,'Regional Crises'!$B$1:$R$66,16,FALSE)&gt;V$3,0,IF(VLOOKUP($C40,'Regional Crises'!$B$1:$R$66,16,FALSE)&lt;V$4,5,(V$3-VLOOKUP($C40,'Regional Crises'!$B$1:$R$66,16,FALSE))/(V$3-V$4)*5)),1)))),(IF(VLOOKUP($E40,'Country Indicator Data'!$B$4:$N$300,12,FALSE)="x","x",ROUND(IF(VLOOKUP($E40,'Country Indicator Data'!$B$4:$N$300,12,FALSE)&gt;V$3,0,IF(VLOOKUP($E40,'Country Indicator Data'!$B$4:$N$300,12,FALSE)&lt;V$4,5,(V$3-VLOOKUP($E40,'Country Indicator Data'!$B$4:$N$300,12,FALSE))/(V$3-V$4)*5)),1))))</f>
        <v>3.8</v>
      </c>
      <c r="W40" s="163">
        <f t="shared" si="18"/>
        <v>3.4</v>
      </c>
      <c r="X40" s="163">
        <f t="shared" si="19"/>
        <v>3.8</v>
      </c>
      <c r="Y40" s="184">
        <f>IF('Core Indicators'!FC37="x","x",IF('Core Indicators'!FC37&gt;=5,5,IF('Core Indicators'!FC37&gt;=4,4,IF('Core Indicators'!FC37&gt;=3,3,IF('Core Indicators'!FC37&gt;=2,2,IF('Core Indicators'!FC37&gt;=1,1,0))))))</f>
        <v>4</v>
      </c>
      <c r="Z40" s="163">
        <f t="shared" si="20"/>
        <v>4</v>
      </c>
      <c r="AA40" s="184">
        <f>'Crisis Indicator Data'!Y37</f>
        <v>2</v>
      </c>
      <c r="AB40" s="184">
        <f>'Crisis Indicator Data'!Z37</f>
        <v>2</v>
      </c>
      <c r="AC40" s="184">
        <f>'Crisis Indicator Data'!AA37</f>
        <v>2</v>
      </c>
      <c r="AD40" s="184">
        <f>'Crisis Indicator Data'!AB37</f>
        <v>0</v>
      </c>
      <c r="AE40" s="184">
        <f t="shared" si="21"/>
        <v>3</v>
      </c>
      <c r="AF40" s="184">
        <f>'Crisis Indicator Data'!AC37</f>
        <v>0</v>
      </c>
      <c r="AG40" s="184">
        <f>'Crisis Indicator Data'!AD37</f>
        <v>2</v>
      </c>
      <c r="AH40" s="184">
        <f t="shared" si="22"/>
        <v>2</v>
      </c>
      <c r="AI40" s="184">
        <f>'Crisis Indicator Data'!AE37</f>
        <v>3</v>
      </c>
      <c r="AJ40" s="184">
        <f>'Crisis Indicator Data'!AF37</f>
        <v>3</v>
      </c>
      <c r="AK40" s="184">
        <f>'Crisis Indicator Data'!AG37</f>
        <v>3</v>
      </c>
      <c r="AL40" s="184">
        <f t="shared" si="23"/>
        <v>5</v>
      </c>
      <c r="AM40" s="163">
        <f t="shared" si="24"/>
        <v>3</v>
      </c>
      <c r="AN40" s="163">
        <f t="shared" si="25"/>
        <v>3.5</v>
      </c>
    </row>
    <row r="41" spans="1:40" ht="13.5" customHeight="1" x14ac:dyDescent="0.25">
      <c r="A41" s="169" t="str">
        <f>'Crisis Indicator Data'!A38</f>
        <v>Drought in Ethiopia</v>
      </c>
      <c r="B41" s="170" t="str">
        <f>'Crisis Indicator Data'!B38</f>
        <v>Drought</v>
      </c>
      <c r="C41" s="170" t="str">
        <f>'Crisis Indicator Data'!C38</f>
        <v>ETH005</v>
      </c>
      <c r="D41" s="170" t="str">
        <f>'Crisis Indicator Data'!D38</f>
        <v>Ethiopia</v>
      </c>
      <c r="E41" s="171" t="str">
        <f>'Crisis Indicator Data'!E38</f>
        <v>ETH</v>
      </c>
      <c r="F41" s="163">
        <f>IF(LEN(E41)&gt;3,(IF(VLOOKUP($C41,'Regional Crises'!$B$1:$R$66,7,FALSE)="x","x",ROUND(IF(VLOOKUP($C41,'Regional Crises'!$B$1:$R$66,7,FALSE)&gt;$F$3,5,IF(VLOOKUP($C41,'Regional Crises'!$B$1:$R$66,7,FALSE)&lt;F$4,0,($F$3-VLOOKUP($C41,'Regional Crises'!$B$1:$R$66,7,FALSE))/($F$3-$F$4)*5)),1))),IF(VLOOKUP($E41,'Country Indicator Data'!$B$4:$N$300,3,FALSE)="x","x",ROUND(IF(VLOOKUP($E41,'Country Indicator Data'!$B$4:$N$300,3,FALSE)&gt;$F$3,5,IF(VLOOKUP($E41,'Country Indicator Data'!$B$4:$N$300,3,FALSE)&lt;$F$4,0,($F$3-VLOOKUP($E41,'Country Indicator Data'!$B$4:$N$300,3,FALSE))/($F$3-$F$4)*5)),1)))</f>
        <v>3.9</v>
      </c>
      <c r="G41" s="163">
        <f>IF(LEN(E41)&gt;3,(IF(VLOOKUP($C41,'Regional Crises'!$B$1:$R$66,9,FALSE)="x","x",ROUND(IF(VLOOKUP($C41,'Regional Crises'!$B$1:$R$66,9,FALSE)&gt;G$3,5,IF(VLOOKUP($C41,'Regional Crises'!$B$1:$R$66,9,FALSE)&lt;G$4,0,(G$3-VLOOKUP($C41,'Regional Crises'!$B$1:$R$66,9,FALSE))/(G$3-G$4)*5)),1))),IF(VLOOKUP($E41,'Country Indicator Data'!$B$4:$N$300,5,FALSE)="x","x",ROUND(IF(VLOOKUP($E41,'Country Indicator Data'!$B$4:$N$300,5,FALSE)&gt;G$3,5,IF(VLOOKUP($E41,'Country Indicator Data'!$B$4:$N$300,5,FALSE)&lt;G$4,0,(G$3-VLOOKUP($E41,'Country Indicator Data'!$B$4:$N$300,5,FALSE))/(G$3-G$4)*5)),1)))</f>
        <v>3</v>
      </c>
      <c r="H41" s="163">
        <f t="shared" si="13"/>
        <v>3.45</v>
      </c>
      <c r="I41" s="163">
        <f>IF(LEN(E41)&gt;3,(IF(VLOOKUP($C41,'Regional Crises'!$B$1:$R$66,6,FALSE)="x","x",ROUND(IF(VLOOKUP($C41,'Regional Crises'!$B$1:$R$66,6,FALSE)&gt;I$3,5,IF(VLOOKUP($C41,'Regional Crises'!$B$1:$R$66,6,FALSE)&lt;I$4,0,5-(I$3-VLOOKUP($C41,'Regional Crises'!$B$1:$R$66,6,FALSE))/(I$3-I$4)*5)),1))),IF(VLOOKUP($E41,'Country Indicator Data'!$B$4:$N$300,2,FALSE)="x","x",ROUND(IF(VLOOKUP($E41,'Country Indicator Data'!$B$4:$N$300,2,FALSE)&gt;I$3,5,IF(VLOOKUP($E41,'Country Indicator Data'!$B$4:$N$300,2,FALSE)&lt;I$4,0,5-(I$3-VLOOKUP($E41,'Country Indicator Data'!$B$4:$N$300,2,FALSE))/(I$3-I$4)*5)),1)))</f>
        <v>3.8</v>
      </c>
      <c r="J41" s="163">
        <f>IF(LEN(E41)&gt;3,(IF(VLOOKUP($C41,'Regional Crises'!$B$1:$R$66,8,FALSE)="x","x",ROUND(IF(VLOOKUP($C41,'Regional Crises'!$B$1:$R$66,8,FALSE)&gt;J$3,5,IF(VLOOKUP($C41,'Regional Crises'!$B$1:$R$66,8,FALSE)&lt;J$4,0,5-(J$3-VLOOKUP($C41,'Regional Crises'!$B$1:$R$66,8,FALSE))/(J$3-J$4)*5)),1))),IF(VLOOKUP($E41,'Country Indicator Data'!$B$4:$N$300,4,FALSE)="x","x",ROUND(IF(VLOOKUP($E41,'Country Indicator Data'!$B$4:$N$300,4,FALSE)&gt;J$3,5,IF(VLOOKUP($E41,'Country Indicator Data'!$B$4:$N$300,4,FALSE)&lt;J$4,0,5-(J$3-VLOOKUP($E41,'Country Indicator Data'!$B$4:$N$300,4,FALSE))/(J$3-J$4)*5)),1)))</f>
        <v>2.7</v>
      </c>
      <c r="K41" s="163">
        <f t="shared" si="14"/>
        <v>3.25</v>
      </c>
      <c r="L41" s="163">
        <f>IF(LEN(E41)&gt;3,(IF(VLOOKUP($C41,'Regional Crises'!$B$1:$R$66,10,FALSE)="x","x",ROUND(IF(VLOOKUP($C41,'Regional Crises'!$B$1:$R$66,10,FALSE)&gt;L$3,5,IF(VLOOKUP($C41,'Regional Crises'!$B$1:$R$66,10,FALSE)&lt;L$4,0,5-(L$3-VLOOKUP($C41,'Regional Crises'!$B$1:$R$66,10,FALSE))/(L$3-L$4)*5)),1))),IF(VLOOKUP($E41,'Country Indicator Data'!$B$4:$N$300,6,FALSE)="x","x",ROUND(IF(VLOOKUP($E41,'Country Indicator Data'!$B$4:$N$300,6,FALSE)&gt;L$3,5,IF(VLOOKUP($E41,'Country Indicator Data'!$B$4:$N$300,6,FALSE)&lt;L$4,0,5-(L$3-VLOOKUP($E41,'Country Indicator Data'!$B$4:$N$300,6,FALSE))/(L$3-L$4)*5)),1)))</f>
        <v>3.4</v>
      </c>
      <c r="M41" s="163">
        <f>IF(LEN(E41)&gt;3,(IF(VLOOKUP($C41,'Regional Crises'!$B$1:$R$66,11,FALSE)="x","x",ROUND(IF(VLOOKUP($C41,'Regional Crises'!$B$1:$R$66,11,FALSE)&gt;M$3,5,IF(VLOOKUP($C41,'Regional Crises'!$B$1:$R$66,11,FALSE)&lt;M$4,0,5-(M$3-VLOOKUP($C41,'Regional Crises'!$B$1:$R$66,11,FALSE))/(M$3-M$4)*5)),1))),IF(VLOOKUP($E41,'Country Indicator Data'!$B$4:$N$300,7,FALSE)="x","x",ROUND(IF(VLOOKUP($E41,'Country Indicator Data'!$B$4:$N$300,7,FALSE)&gt;M$3,5,IF(VLOOKUP($E41,'Country Indicator Data'!$B$4:$N$300,7,FALSE)&lt;M$4,0,5-(M$3-VLOOKUP($E41,'Country Indicator Data'!$B$4:$N$300,7,FALSE))/(M$3-M$4)*5)),1)))</f>
        <v>1.3</v>
      </c>
      <c r="N41" s="163">
        <f t="shared" si="15"/>
        <v>2.35</v>
      </c>
      <c r="O41" s="163">
        <f t="shared" si="16"/>
        <v>3.0166666666666671</v>
      </c>
      <c r="P41" s="163">
        <f>IF(LEN(E41)&gt;3,VLOOKUP(C41,'Regional Crises'!$B$1:$R$69,12,FALSE),VLOOKUP(E41,'Country Indicator Data'!$B$4:$I$300,8,FALSE))</f>
        <v>5</v>
      </c>
      <c r="Q41" s="163">
        <f>IF(LEN(E41)&gt;3,((IF(VLOOKUP($C41,'Regional Crises'!$B$1:$R$66,13,FALSE)="x","x",ROUND(IF(VLOOKUP($C41,'Regional Crises'!$B$1:$R$66,13,FALSE)&gt;Q$3,5,IF(VLOOKUP($C41,'Regional Crises'!$B$1:$R$66,13,FALSE)&lt;Q$4,0,5-(LOG(Q$3)-LOG(VLOOKUP($C41,'Regional Crises'!$B$1:$R$66,13,FALSE)))/(LOG(Q$3)-LOG(Q$4))*5)),1)))),(IF(VLOOKUP($E41,'Country Indicator Data'!$B$4:$N$300,9,FALSE)="x","x",ROUND(IF(VLOOKUP($E41,'Country Indicator Data'!$B$4:$N$300,9,FALSE)&gt;Q$3,5,IF(VLOOKUP($E41,'Country Indicator Data'!$B$4:$N$300,9,FALSE)&lt;Q$4,0,5-(LOG(Q$3)-LOG(VLOOKUP($E41,'Country Indicator Data'!$B$4:$N$300,9,FALSE)))/(LOG(Q$3)-LOG(Q$4))*5)),1))))</f>
        <v>4.7</v>
      </c>
      <c r="R41" s="163">
        <f t="shared" si="17"/>
        <v>4.8499999999999996</v>
      </c>
      <c r="S41" s="163">
        <f>IF(LEN(E41)&gt;3,((IF(VLOOKUP($C41,'Regional Crises'!$B$1:$R$66,17,FALSE)="x","x",ROUND(IF(VLOOKUP($C41,'Regional Crises'!$B$1:$R$66,17,FALSE)&gt;S$3,0,IF(VLOOKUP($C41,'Regional Crises'!$B$1:$R$66,17,FALSE)&lt;S$4,5,(S$3-VLOOKUP($C41,'Regional Crises'!$B$1:$R$66,17,FALSE))/(S$3-S$4)*5)),1)))),(IF(VLOOKUP($E41,'Country Indicator Data'!$B$4:$N$300,13,FALSE)="x","x",ROUND(IF(VLOOKUP($E41,'Country Indicator Data'!$B$4:$N$300,13,FALSE)&gt;S$3,0,IF(VLOOKUP($E41,'Country Indicator Data'!$B$4:$N$300,13,FALSE)&lt;S$4,5,(S$3-VLOOKUP($E41,'Country Indicator Data'!$B$4:$N$300,13,FALSE))/(S$3-S$4)*5)),1))))</f>
        <v>3.2</v>
      </c>
      <c r="T41" s="163">
        <f>IF(LEN(E41)&gt;3,((IF(VLOOKUP($C41,'Regional Crises'!$B$1:$R$66,14,FALSE)="x","x",ROUND(IF(VLOOKUP($C41,'Regional Crises'!$B$1:$R$66,14,FALSE)&gt;T$3,0,IF(VLOOKUP($C41,'Regional Crises'!$B$1:$R$66,14,FALSE)&lt;T$4,5,(T$3-VLOOKUP($C41,'Regional Crises'!$B$1:$R$66,14,FALSE))/(T$3-T$4)*5)),1)))),(IF(VLOOKUP($E41,'Country Indicator Data'!$B$4:$N$300,10,FALSE)="x","x",ROUND(IF(VLOOKUP($E41,'Country Indicator Data'!$B$4:$N$300,10,FALSE)&gt;T$3,0,IF(VLOOKUP($E41,'Country Indicator Data'!$B$4:$N$300,10,FALSE)&lt;T$4,5,(T$3-VLOOKUP($E41,'Country Indicator Data'!$B$4:$N$300,10,FALSE))/(T$3-T$4)*5)),1))))</f>
        <v>3</v>
      </c>
      <c r="U41" s="163">
        <f>IF(LEN(E41)&gt;3,((IF(VLOOKUP($C41,'Regional Crises'!$B$1:$R$66,15,FALSE)="x","x",ROUND(IF(VLOOKUP($C41,'Regional Crises'!$B$1:$R$66,15,FALSE)&gt;U$3,0,IF(VLOOKUP($C41,'Regional Crises'!$B$1:$R$66,15,FALSE)&lt;U$4,5,(U$3-VLOOKUP($C41,'Regional Crises'!$B$1:$R$66,15,FALSE))/(U$3-U$4)*5)),1)))),(IF(VLOOKUP($E41,'Country Indicator Data'!$B$4:$N$300,11,FALSE)="x","x",ROUND(IF(VLOOKUP($E41,'Country Indicator Data'!$B$4:$N$300,11,FALSE)&gt;U$3,0,IF(VLOOKUP($E41,'Country Indicator Data'!$B$4:$N$300,11,FALSE)&lt;U$4,5,(U$3-VLOOKUP($E41,'Country Indicator Data'!$B$4:$N$300,11,FALSE))/(U$3-U$4)*5)),1))))</f>
        <v>3.4</v>
      </c>
      <c r="V41" s="163">
        <f>IF(LEN(E41)&gt;3,((IF(VLOOKUP($C41,'Regional Crises'!$B$1:$R$66,16,FALSE)="x","x",ROUND(IF(VLOOKUP($C41,'Regional Crises'!$B$1:$R$66,16,FALSE)&gt;V$3,0,IF(VLOOKUP($C41,'Regional Crises'!$B$1:$R$66,16,FALSE)&lt;V$4,5,(V$3-VLOOKUP($C41,'Regional Crises'!$B$1:$R$66,16,FALSE))/(V$3-V$4)*5)),1)))),(IF(VLOOKUP($E41,'Country Indicator Data'!$B$4:$N$300,12,FALSE)="x","x",ROUND(IF(VLOOKUP($E41,'Country Indicator Data'!$B$4:$N$300,12,FALSE)&gt;V$3,0,IF(VLOOKUP($E41,'Country Indicator Data'!$B$4:$N$300,12,FALSE)&lt;V$4,5,(V$3-VLOOKUP($E41,'Country Indicator Data'!$B$4:$N$300,12,FALSE))/(V$3-V$4)*5)),1))))</f>
        <v>3.8</v>
      </c>
      <c r="W41" s="163">
        <f t="shared" si="18"/>
        <v>3.4</v>
      </c>
      <c r="X41" s="163">
        <f t="shared" si="19"/>
        <v>3.8</v>
      </c>
      <c r="Y41" s="184">
        <f>IF('Core Indicators'!FC38="x","x",IF('Core Indicators'!FC38&gt;=5,5,IF('Core Indicators'!FC38&gt;=4,4,IF('Core Indicators'!FC38&gt;=3,3,IF('Core Indicators'!FC38&gt;=2,2,IF('Core Indicators'!FC38&gt;=1,1,0))))))</f>
        <v>3</v>
      </c>
      <c r="Z41" s="163">
        <f t="shared" si="20"/>
        <v>3</v>
      </c>
      <c r="AA41" s="184">
        <f>'Crisis Indicator Data'!Y38</f>
        <v>2</v>
      </c>
      <c r="AB41" s="184">
        <f>'Crisis Indicator Data'!Z38</f>
        <v>1</v>
      </c>
      <c r="AC41" s="184">
        <f>'Crisis Indicator Data'!AA38</f>
        <v>1</v>
      </c>
      <c r="AD41" s="184">
        <f>'Crisis Indicator Data'!AB38</f>
        <v>0</v>
      </c>
      <c r="AE41" s="184">
        <f t="shared" si="21"/>
        <v>2</v>
      </c>
      <c r="AF41" s="184">
        <f>'Crisis Indicator Data'!AC38</f>
        <v>0</v>
      </c>
      <c r="AG41" s="184">
        <f>'Crisis Indicator Data'!AD38</f>
        <v>2</v>
      </c>
      <c r="AH41" s="184">
        <f t="shared" si="22"/>
        <v>2</v>
      </c>
      <c r="AI41" s="184">
        <f>'Crisis Indicator Data'!AE38</f>
        <v>2</v>
      </c>
      <c r="AJ41" s="184">
        <f>'Crisis Indicator Data'!AF38</f>
        <v>3</v>
      </c>
      <c r="AK41" s="184">
        <f>'Crisis Indicator Data'!AG38</f>
        <v>3</v>
      </c>
      <c r="AL41" s="184">
        <f t="shared" si="23"/>
        <v>5</v>
      </c>
      <c r="AM41" s="163">
        <f t="shared" si="24"/>
        <v>3</v>
      </c>
      <c r="AN41" s="163">
        <f t="shared" si="25"/>
        <v>3</v>
      </c>
    </row>
    <row r="42" spans="1:40" ht="13.5" customHeight="1" x14ac:dyDescent="0.25">
      <c r="A42" s="169" t="str">
        <f>'Crisis Indicator Data'!A39</f>
        <v>Mixed migration flows in Greece</v>
      </c>
      <c r="B42" s="170" t="str">
        <f>'Crisis Indicator Data'!B39</f>
        <v>Displacement</v>
      </c>
      <c r="C42" s="170" t="str">
        <f>'Crisis Indicator Data'!C39</f>
        <v>GRC002</v>
      </c>
      <c r="D42" s="170" t="str">
        <f>'Crisis Indicator Data'!D39</f>
        <v>Greece</v>
      </c>
      <c r="E42" s="171" t="str">
        <f>'Crisis Indicator Data'!E39</f>
        <v>GRC</v>
      </c>
      <c r="F42" s="163">
        <f>IF(LEN(E42)&gt;3,(IF(VLOOKUP($C42,'Regional Crises'!$B$1:$R$66,7,FALSE)="x","x",ROUND(IF(VLOOKUP($C42,'Regional Crises'!$B$1:$R$66,7,FALSE)&gt;$F$3,5,IF(VLOOKUP($C42,'Regional Crises'!$B$1:$R$66,7,FALSE)&lt;F$4,0,($F$3-VLOOKUP($C42,'Regional Crises'!$B$1:$R$66,7,FALSE))/($F$3-$F$4)*5)),1))),IF(VLOOKUP($E42,'Country Indicator Data'!$B$4:$N$300,3,FALSE)="x","x",ROUND(IF(VLOOKUP($E42,'Country Indicator Data'!$B$4:$N$300,3,FALSE)&gt;$F$3,5,IF(VLOOKUP($E42,'Country Indicator Data'!$B$4:$N$300,3,FALSE)&lt;$F$4,0,($F$3-VLOOKUP($E42,'Country Indicator Data'!$B$4:$N$300,3,FALSE))/($F$3-$F$4)*5)),1)))</f>
        <v>1.8</v>
      </c>
      <c r="G42" s="163" t="str">
        <f>IF(LEN(E42)&gt;3,(IF(VLOOKUP($C42,'Regional Crises'!$B$1:$R$66,9,FALSE)="x","x",ROUND(IF(VLOOKUP($C42,'Regional Crises'!$B$1:$R$66,9,FALSE)&gt;G$3,5,IF(VLOOKUP($C42,'Regional Crises'!$B$1:$R$66,9,FALSE)&lt;G$4,0,(G$3-VLOOKUP($C42,'Regional Crises'!$B$1:$R$66,9,FALSE))/(G$3-G$4)*5)),1))),IF(VLOOKUP($E42,'Country Indicator Data'!$B$4:$N$300,5,FALSE)="x","x",ROUND(IF(VLOOKUP($E42,'Country Indicator Data'!$B$4:$N$300,5,FALSE)&gt;G$3,5,IF(VLOOKUP($E42,'Country Indicator Data'!$B$4:$N$300,5,FALSE)&lt;G$4,0,(G$3-VLOOKUP($E42,'Country Indicator Data'!$B$4:$N$300,5,FALSE))/(G$3-G$4)*5)),1)))</f>
        <v>x</v>
      </c>
      <c r="H42" s="163">
        <f t="shared" si="13"/>
        <v>1.8</v>
      </c>
      <c r="I42" s="163">
        <f>IF(LEN(E42)&gt;3,(IF(VLOOKUP($C42,'Regional Crises'!$B$1:$R$66,6,FALSE)="x","x",ROUND(IF(VLOOKUP($C42,'Regional Crises'!$B$1:$R$66,6,FALSE)&gt;I$3,5,IF(VLOOKUP($C42,'Regional Crises'!$B$1:$R$66,6,FALSE)&lt;I$4,0,5-(I$3-VLOOKUP($C42,'Regional Crises'!$B$1:$R$66,6,FALSE))/(I$3-I$4)*5)),1))),IF(VLOOKUP($E42,'Country Indicator Data'!$B$4:$N$300,2,FALSE)="x","x",ROUND(IF(VLOOKUP($E42,'Country Indicator Data'!$B$4:$N$300,2,FALSE)&gt;I$3,5,IF(VLOOKUP($E42,'Country Indicator Data'!$B$4:$N$300,2,FALSE)&lt;I$4,0,5-(I$3-VLOOKUP($E42,'Country Indicator Data'!$B$4:$N$300,2,FALSE))/(I$3-I$4)*5)),1)))</f>
        <v>0.4</v>
      </c>
      <c r="J42" s="163">
        <f>IF(LEN(E42)&gt;3,(IF(VLOOKUP($C42,'Regional Crises'!$B$1:$R$66,8,FALSE)="x","x",ROUND(IF(VLOOKUP($C42,'Regional Crises'!$B$1:$R$66,8,FALSE)&gt;J$3,5,IF(VLOOKUP($C42,'Regional Crises'!$B$1:$R$66,8,FALSE)&lt;J$4,0,5-(J$3-VLOOKUP($C42,'Regional Crises'!$B$1:$R$66,8,FALSE))/(J$3-J$4)*5)),1))),IF(VLOOKUP($E42,'Country Indicator Data'!$B$4:$N$300,4,FALSE)="x","x",ROUND(IF(VLOOKUP($E42,'Country Indicator Data'!$B$4:$N$300,4,FALSE)&gt;J$3,5,IF(VLOOKUP($E42,'Country Indicator Data'!$B$4:$N$300,4,FALSE)&lt;J$4,0,5-(J$3-VLOOKUP($E42,'Country Indicator Data'!$B$4:$N$300,4,FALSE))/(J$3-J$4)*5)),1)))</f>
        <v>0.3</v>
      </c>
      <c r="K42" s="163">
        <f t="shared" si="14"/>
        <v>0.35</v>
      </c>
      <c r="L42" s="163">
        <f>IF(LEN(E42)&gt;3,(IF(VLOOKUP($C42,'Regional Crises'!$B$1:$R$66,10,FALSE)="x","x",ROUND(IF(VLOOKUP($C42,'Regional Crises'!$B$1:$R$66,10,FALSE)&gt;L$3,5,IF(VLOOKUP($C42,'Regional Crises'!$B$1:$R$66,10,FALSE)&lt;L$4,0,5-(L$3-VLOOKUP($C42,'Regional Crises'!$B$1:$R$66,10,FALSE))/(L$3-L$4)*5)),1))),IF(VLOOKUP($E42,'Country Indicator Data'!$B$4:$N$300,6,FALSE)="x","x",ROUND(IF(VLOOKUP($E42,'Country Indicator Data'!$B$4:$N$300,6,FALSE)&gt;L$3,5,IF(VLOOKUP($E42,'Country Indicator Data'!$B$4:$N$300,6,FALSE)&lt;L$4,0,5-(L$3-VLOOKUP($E42,'Country Indicator Data'!$B$4:$N$300,6,FALSE))/(L$3-L$4)*5)),1)))</f>
        <v>0.8</v>
      </c>
      <c r="M42" s="163">
        <f>IF(LEN(E42)&gt;3,(IF(VLOOKUP($C42,'Regional Crises'!$B$1:$R$66,11,FALSE)="x","x",ROUND(IF(VLOOKUP($C42,'Regional Crises'!$B$1:$R$66,11,FALSE)&gt;M$3,5,IF(VLOOKUP($C42,'Regional Crises'!$B$1:$R$66,11,FALSE)&lt;M$4,0,5-(M$3-VLOOKUP($C42,'Regional Crises'!$B$1:$R$66,11,FALSE))/(M$3-M$4)*5)),1))),IF(VLOOKUP($E42,'Country Indicator Data'!$B$4:$N$300,7,FALSE)="x","x",ROUND(IF(VLOOKUP($E42,'Country Indicator Data'!$B$4:$N$300,7,FALSE)&gt;M$3,5,IF(VLOOKUP($E42,'Country Indicator Data'!$B$4:$N$300,7,FALSE)&lt;M$4,0,5-(M$3-VLOOKUP($E42,'Country Indicator Data'!$B$4:$N$300,7,FALSE))/(M$3-M$4)*5)),1)))</f>
        <v>1</v>
      </c>
      <c r="N42" s="163">
        <f t="shared" si="15"/>
        <v>0.9</v>
      </c>
      <c r="O42" s="163">
        <f t="shared" si="16"/>
        <v>1.0166666666666666</v>
      </c>
      <c r="P42" s="163">
        <f>IF(LEN(E42)&gt;3,VLOOKUP(C42,'Regional Crises'!$B$1:$R$69,12,FALSE),VLOOKUP(E42,'Country Indicator Data'!$B$4:$I$300,8,FALSE))</f>
        <v>3</v>
      </c>
      <c r="Q42" s="163">
        <f>IF(LEN(E42)&gt;3,((IF(VLOOKUP($C42,'Regional Crises'!$B$1:$R$66,13,FALSE)="x","x",ROUND(IF(VLOOKUP($C42,'Regional Crises'!$B$1:$R$66,13,FALSE)&gt;Q$3,5,IF(VLOOKUP($C42,'Regional Crises'!$B$1:$R$66,13,FALSE)&lt;Q$4,0,5-(LOG(Q$3)-LOG(VLOOKUP($C42,'Regional Crises'!$B$1:$R$66,13,FALSE)))/(LOG(Q$3)-LOG(Q$4))*5)),1)))),(IF(VLOOKUP($E42,'Country Indicator Data'!$B$4:$N$300,9,FALSE)="x","x",ROUND(IF(VLOOKUP($E42,'Country Indicator Data'!$B$4:$N$300,9,FALSE)&gt;Q$3,5,IF(VLOOKUP($E42,'Country Indicator Data'!$B$4:$N$300,9,FALSE)&lt;Q$4,0,5-(LOG(Q$3)-LOG(VLOOKUP($E42,'Country Indicator Data'!$B$4:$N$300,9,FALSE)))/(LOG(Q$3)-LOG(Q$4))*5)),1))))</f>
        <v>2.9</v>
      </c>
      <c r="R42" s="163">
        <f t="shared" si="17"/>
        <v>2.95</v>
      </c>
      <c r="S42" s="163">
        <f>IF(LEN(E42)&gt;3,((IF(VLOOKUP($C42,'Regional Crises'!$B$1:$R$66,17,FALSE)="x","x",ROUND(IF(VLOOKUP($C42,'Regional Crises'!$B$1:$R$66,17,FALSE)&gt;S$3,0,IF(VLOOKUP($C42,'Regional Crises'!$B$1:$R$66,17,FALSE)&lt;S$4,5,(S$3-VLOOKUP($C42,'Regional Crises'!$B$1:$R$66,17,FALSE))/(S$3-S$4)*5)),1)))),(IF(VLOOKUP($E42,'Country Indicator Data'!$B$4:$N$300,13,FALSE)="x","x",ROUND(IF(VLOOKUP($E42,'Country Indicator Data'!$B$4:$N$300,13,FALSE)&gt;S$3,0,IF(VLOOKUP($E42,'Country Indicator Data'!$B$4:$N$300,13,FALSE)&lt;S$4,5,(S$3-VLOOKUP($E42,'Country Indicator Data'!$B$4:$N$300,13,FALSE))/(S$3-S$4)*5)),1))))</f>
        <v>2.6</v>
      </c>
      <c r="T42" s="163">
        <f>IF(LEN(E42)&gt;3,((IF(VLOOKUP($C42,'Regional Crises'!$B$1:$R$66,14,FALSE)="x","x",ROUND(IF(VLOOKUP($C42,'Regional Crises'!$B$1:$R$66,14,FALSE)&gt;T$3,0,IF(VLOOKUP($C42,'Regional Crises'!$B$1:$R$66,14,FALSE)&lt;T$4,5,(T$3-VLOOKUP($C42,'Regional Crises'!$B$1:$R$66,14,FALSE))/(T$3-T$4)*5)),1)))),(IF(VLOOKUP($E42,'Country Indicator Data'!$B$4:$N$300,10,FALSE)="x","x",ROUND(IF(VLOOKUP($E42,'Country Indicator Data'!$B$4:$N$300,10,FALSE)&gt;T$3,0,IF(VLOOKUP($E42,'Country Indicator Data'!$B$4:$N$300,10,FALSE)&lt;T$4,5,(T$3-VLOOKUP($E42,'Country Indicator Data'!$B$4:$N$300,10,FALSE))/(T$3-T$4)*5)),1))))</f>
        <v>2.2999999999999998</v>
      </c>
      <c r="U42" s="163" t="str">
        <f>IF(LEN(E42)&gt;3,((IF(VLOOKUP($C42,'Regional Crises'!$B$1:$R$66,15,FALSE)="x","x",ROUND(IF(VLOOKUP($C42,'Regional Crises'!$B$1:$R$66,15,FALSE)&gt;U$3,0,IF(VLOOKUP($C42,'Regional Crises'!$B$1:$R$66,15,FALSE)&lt;U$4,5,(U$3-VLOOKUP($C42,'Regional Crises'!$B$1:$R$66,15,FALSE))/(U$3-U$4)*5)),1)))),(IF(VLOOKUP($E42,'Country Indicator Data'!$B$4:$N$300,11,FALSE)="x","x",ROUND(IF(VLOOKUP($E42,'Country Indicator Data'!$B$4:$N$300,11,FALSE)&gt;U$3,0,IF(VLOOKUP($E42,'Country Indicator Data'!$B$4:$N$300,11,FALSE)&lt;U$4,5,(U$3-VLOOKUP($E42,'Country Indicator Data'!$B$4:$N$300,11,FALSE))/(U$3-U$4)*5)),1))))</f>
        <v>x</v>
      </c>
      <c r="V42" s="163">
        <f>IF(LEN(E42)&gt;3,((IF(VLOOKUP($C42,'Regional Crises'!$B$1:$R$66,16,FALSE)="x","x",ROUND(IF(VLOOKUP($C42,'Regional Crises'!$B$1:$R$66,16,FALSE)&gt;V$3,0,IF(VLOOKUP($C42,'Regional Crises'!$B$1:$R$66,16,FALSE)&lt;V$4,5,(V$3-VLOOKUP($C42,'Regional Crises'!$B$1:$R$66,16,FALSE))/(V$3-V$4)*5)),1)))),(IF(VLOOKUP($E42,'Country Indicator Data'!$B$4:$N$300,12,FALSE)="x","x",ROUND(IF(VLOOKUP($E42,'Country Indicator Data'!$B$4:$N$300,12,FALSE)&gt;V$3,0,IF(VLOOKUP($E42,'Country Indicator Data'!$B$4:$N$300,12,FALSE)&lt;V$4,5,(V$3-VLOOKUP($E42,'Country Indicator Data'!$B$4:$N$300,12,FALSE))/(V$3-V$4)*5)),1))))</f>
        <v>0.6</v>
      </c>
      <c r="W42" s="163">
        <f t="shared" si="18"/>
        <v>1.8</v>
      </c>
      <c r="X42" s="163">
        <f t="shared" si="19"/>
        <v>1.9</v>
      </c>
      <c r="Y42" s="184">
        <f>IF('Core Indicators'!FC39="x","x",IF('Core Indicators'!FC39&gt;=5,5,IF('Core Indicators'!FC39&gt;=4,4,IF('Core Indicators'!FC39&gt;=3,3,IF('Core Indicators'!FC39&gt;=2,2,IF('Core Indicators'!FC39&gt;=1,1,0))))))</f>
        <v>2</v>
      </c>
      <c r="Z42" s="163">
        <f t="shared" si="20"/>
        <v>2</v>
      </c>
      <c r="AA42" s="184">
        <f>'Crisis Indicator Data'!Y39</f>
        <v>1</v>
      </c>
      <c r="AB42" s="184">
        <f>'Crisis Indicator Data'!Z39</f>
        <v>0</v>
      </c>
      <c r="AC42" s="184">
        <f>'Crisis Indicator Data'!AA39</f>
        <v>1</v>
      </c>
      <c r="AD42" s="184">
        <f>'Crisis Indicator Data'!AB39</f>
        <v>0</v>
      </c>
      <c r="AE42" s="184">
        <f t="shared" si="21"/>
        <v>2</v>
      </c>
      <c r="AF42" s="184">
        <f>'Crisis Indicator Data'!AC39</f>
        <v>2</v>
      </c>
      <c r="AG42" s="184">
        <f>'Crisis Indicator Data'!AD39</f>
        <v>0</v>
      </c>
      <c r="AH42" s="184">
        <f t="shared" si="22"/>
        <v>2</v>
      </c>
      <c r="AI42" s="184">
        <f>'Crisis Indicator Data'!AE39</f>
        <v>0</v>
      </c>
      <c r="AJ42" s="184">
        <f>'Crisis Indicator Data'!AF39</f>
        <v>0</v>
      </c>
      <c r="AK42" s="184">
        <f>'Crisis Indicator Data'!AG39</f>
        <v>0</v>
      </c>
      <c r="AL42" s="184">
        <f t="shared" si="23"/>
        <v>0</v>
      </c>
      <c r="AM42" s="163">
        <f t="shared" si="24"/>
        <v>1</v>
      </c>
      <c r="AN42" s="163">
        <f t="shared" si="25"/>
        <v>1.5</v>
      </c>
    </row>
    <row r="43" spans="1:40" ht="13.5" customHeight="1" x14ac:dyDescent="0.25">
      <c r="A43" s="169" t="str">
        <f>'Crisis Indicator Data'!A40</f>
        <v>Complex crisis in Guatemala</v>
      </c>
      <c r="B43" s="170" t="str">
        <f>'Crisis Indicator Data'!B40</f>
        <v>Violence,Socio-political,Other seasonal event</v>
      </c>
      <c r="C43" s="170" t="str">
        <f>'Crisis Indicator Data'!C40</f>
        <v>GTM001</v>
      </c>
      <c r="D43" s="170" t="str">
        <f>'Crisis Indicator Data'!D40</f>
        <v>Guatemala</v>
      </c>
      <c r="E43" s="171" t="str">
        <f>'Crisis Indicator Data'!E40</f>
        <v>GTM</v>
      </c>
      <c r="F43" s="163">
        <f>IF(LEN(E43)&gt;3,(IF(VLOOKUP($C43,'Regional Crises'!$B$1:$R$66,7,FALSE)="x","x",ROUND(IF(VLOOKUP($C43,'Regional Crises'!$B$1:$R$66,7,FALSE)&gt;$F$3,5,IF(VLOOKUP($C43,'Regional Crises'!$B$1:$R$66,7,FALSE)&lt;F$4,0,($F$3-VLOOKUP($C43,'Regional Crises'!$B$1:$R$66,7,FALSE))/($F$3-$F$4)*5)),1))),IF(VLOOKUP($E43,'Country Indicator Data'!$B$4:$N$300,3,FALSE)="x","x",ROUND(IF(VLOOKUP($E43,'Country Indicator Data'!$B$4:$N$300,3,FALSE)&gt;$F$3,5,IF(VLOOKUP($E43,'Country Indicator Data'!$B$4:$N$300,3,FALSE)&lt;$F$4,0,($F$3-VLOOKUP($E43,'Country Indicator Data'!$B$4:$N$300,3,FALSE))/($F$3-$F$4)*5)),1)))</f>
        <v>1.1000000000000001</v>
      </c>
      <c r="G43" s="163">
        <f>IF(LEN(E43)&gt;3,(IF(VLOOKUP($C43,'Regional Crises'!$B$1:$R$66,9,FALSE)="x","x",ROUND(IF(VLOOKUP($C43,'Regional Crises'!$B$1:$R$66,9,FALSE)&gt;G$3,5,IF(VLOOKUP($C43,'Regional Crises'!$B$1:$R$66,9,FALSE)&lt;G$4,0,(G$3-VLOOKUP($C43,'Regional Crises'!$B$1:$R$66,9,FALSE))/(G$3-G$4)*5)),1))),IF(VLOOKUP($E43,'Country Indicator Data'!$B$4:$N$300,5,FALSE)="x","x",ROUND(IF(VLOOKUP($E43,'Country Indicator Data'!$B$4:$N$300,5,FALSE)&gt;G$3,5,IF(VLOOKUP($E43,'Country Indicator Data'!$B$4:$N$300,5,FALSE)&lt;G$4,0,(G$3-VLOOKUP($E43,'Country Indicator Data'!$B$4:$N$300,5,FALSE))/(G$3-G$4)*5)),1)))</f>
        <v>3</v>
      </c>
      <c r="H43" s="163">
        <f t="shared" si="13"/>
        <v>2.0499999999999998</v>
      </c>
      <c r="I43" s="163">
        <f>IF(LEN(E43)&gt;3,(IF(VLOOKUP($C43,'Regional Crises'!$B$1:$R$66,6,FALSE)="x","x",ROUND(IF(VLOOKUP($C43,'Regional Crises'!$B$1:$R$66,6,FALSE)&gt;I$3,5,IF(VLOOKUP($C43,'Regional Crises'!$B$1:$R$66,6,FALSE)&lt;I$4,0,5-(I$3-VLOOKUP($C43,'Regional Crises'!$B$1:$R$66,6,FALSE))/(I$3-I$4)*5)),1))),IF(VLOOKUP($E43,'Country Indicator Data'!$B$4:$N$300,2,FALSE)="x","x",ROUND(IF(VLOOKUP($E43,'Country Indicator Data'!$B$4:$N$300,2,FALSE)&gt;I$3,5,IF(VLOOKUP($E43,'Country Indicator Data'!$B$4:$N$300,2,FALSE)&lt;I$4,0,5-(I$3-VLOOKUP($E43,'Country Indicator Data'!$B$4:$N$300,2,FALSE))/(I$3-I$4)*5)),1)))</f>
        <v>2.5</v>
      </c>
      <c r="J43" s="163">
        <f>IF(LEN(E43)&gt;3,(IF(VLOOKUP($C43,'Regional Crises'!$B$1:$R$66,8,FALSE)="x","x",ROUND(IF(VLOOKUP($C43,'Regional Crises'!$B$1:$R$66,8,FALSE)&gt;J$3,5,IF(VLOOKUP($C43,'Regional Crises'!$B$1:$R$66,8,FALSE)&lt;J$4,0,5-(J$3-VLOOKUP($C43,'Regional Crises'!$B$1:$R$66,8,FALSE))/(J$3-J$4)*5)),1))),IF(VLOOKUP($E43,'Country Indicator Data'!$B$4:$N$300,4,FALSE)="x","x",ROUND(IF(VLOOKUP($E43,'Country Indicator Data'!$B$4:$N$300,4,FALSE)&gt;J$3,5,IF(VLOOKUP($E43,'Country Indicator Data'!$B$4:$N$300,4,FALSE)&lt;J$4,0,5-(J$3-VLOOKUP($E43,'Country Indicator Data'!$B$4:$N$300,4,FALSE))/(J$3-J$4)*5)),1)))</f>
        <v>3.9</v>
      </c>
      <c r="K43" s="163">
        <f t="shared" si="14"/>
        <v>3.2</v>
      </c>
      <c r="L43" s="163">
        <f>IF(LEN(E43)&gt;3,(IF(VLOOKUP($C43,'Regional Crises'!$B$1:$R$66,10,FALSE)="x","x",ROUND(IF(VLOOKUP($C43,'Regional Crises'!$B$1:$R$66,10,FALSE)&gt;L$3,5,IF(VLOOKUP($C43,'Regional Crises'!$B$1:$R$66,10,FALSE)&lt;L$4,0,5-(L$3-VLOOKUP($C43,'Regional Crises'!$B$1:$R$66,10,FALSE))/(L$3-L$4)*5)),1))),IF(VLOOKUP($E43,'Country Indicator Data'!$B$4:$N$300,6,FALSE)="x","x",ROUND(IF(VLOOKUP($E43,'Country Indicator Data'!$B$4:$N$300,6,FALSE)&gt;L$3,5,IF(VLOOKUP($E43,'Country Indicator Data'!$B$4:$N$300,6,FALSE)&lt;L$4,0,5-(L$3-VLOOKUP($E43,'Country Indicator Data'!$B$4:$N$300,6,FALSE))/(L$3-L$4)*5)),1)))</f>
        <v>3.3</v>
      </c>
      <c r="M43" s="163">
        <f>IF(LEN(E43)&gt;3,(IF(VLOOKUP($C43,'Regional Crises'!$B$1:$R$66,11,FALSE)="x","x",ROUND(IF(VLOOKUP($C43,'Regional Crises'!$B$1:$R$66,11,FALSE)&gt;M$3,5,IF(VLOOKUP($C43,'Regional Crises'!$B$1:$R$66,11,FALSE)&lt;M$4,0,5-(M$3-VLOOKUP($C43,'Regional Crises'!$B$1:$R$66,11,FALSE))/(M$3-M$4)*5)),1))),IF(VLOOKUP($E43,'Country Indicator Data'!$B$4:$N$300,7,FALSE)="x","x",ROUND(IF(VLOOKUP($E43,'Country Indicator Data'!$B$4:$N$300,7,FALSE)&gt;M$3,5,IF(VLOOKUP($E43,'Country Indicator Data'!$B$4:$N$300,7,FALSE)&lt;M$4,0,5-(M$3-VLOOKUP($E43,'Country Indicator Data'!$B$4:$N$300,7,FALSE))/(M$3-M$4)*5)),1)))</f>
        <v>2.9</v>
      </c>
      <c r="N43" s="163">
        <f t="shared" si="15"/>
        <v>3.0999999999999996</v>
      </c>
      <c r="O43" s="163">
        <f t="shared" si="16"/>
        <v>2.7833333333333332</v>
      </c>
      <c r="P43" s="163">
        <f>IF(LEN(E43)&gt;3,VLOOKUP(C43,'Regional Crises'!$B$1:$R$69,12,FALSE),VLOOKUP(E43,'Country Indicator Data'!$B$4:$I$300,8,FALSE))</f>
        <v>3</v>
      </c>
      <c r="Q43" s="163">
        <f>IF(LEN(E43)&gt;3,((IF(VLOOKUP($C43,'Regional Crises'!$B$1:$R$66,13,FALSE)="x","x",ROUND(IF(VLOOKUP($C43,'Regional Crises'!$B$1:$R$66,13,FALSE)&gt;Q$3,5,IF(VLOOKUP($C43,'Regional Crises'!$B$1:$R$66,13,FALSE)&lt;Q$4,0,5-(LOG(Q$3)-LOG(VLOOKUP($C43,'Regional Crises'!$B$1:$R$66,13,FALSE)))/(LOG(Q$3)-LOG(Q$4))*5)),1)))),(IF(VLOOKUP($E43,'Country Indicator Data'!$B$4:$N$300,9,FALSE)="x","x",ROUND(IF(VLOOKUP($E43,'Country Indicator Data'!$B$4:$N$300,9,FALSE)&gt;Q$3,5,IF(VLOOKUP($E43,'Country Indicator Data'!$B$4:$N$300,9,FALSE)&lt;Q$4,0,5-(LOG(Q$3)-LOG(VLOOKUP($E43,'Country Indicator Data'!$B$4:$N$300,9,FALSE)))/(LOG(Q$3)-LOG(Q$4))*5)),1))))</f>
        <v>3.1</v>
      </c>
      <c r="R43" s="163">
        <f t="shared" si="17"/>
        <v>3.05</v>
      </c>
      <c r="S43" s="163">
        <f>IF(LEN(E43)&gt;3,((IF(VLOOKUP($C43,'Regional Crises'!$B$1:$R$66,17,FALSE)="x","x",ROUND(IF(VLOOKUP($C43,'Regional Crises'!$B$1:$R$66,17,FALSE)&gt;S$3,0,IF(VLOOKUP($C43,'Regional Crises'!$B$1:$R$66,17,FALSE)&lt;S$4,5,(S$3-VLOOKUP($C43,'Regional Crises'!$B$1:$R$66,17,FALSE))/(S$3-S$4)*5)),1)))),(IF(VLOOKUP($E43,'Country Indicator Data'!$B$4:$N$300,13,FALSE)="x","x",ROUND(IF(VLOOKUP($E43,'Country Indicator Data'!$B$4:$N$300,13,FALSE)&gt;S$3,0,IF(VLOOKUP($E43,'Country Indicator Data'!$B$4:$N$300,13,FALSE)&lt;S$4,5,(S$3-VLOOKUP($E43,'Country Indicator Data'!$B$4:$N$300,13,FALSE))/(S$3-S$4)*5)),1))))</f>
        <v>3.7</v>
      </c>
      <c r="T43" s="163">
        <f>IF(LEN(E43)&gt;3,((IF(VLOOKUP($C43,'Regional Crises'!$B$1:$R$66,14,FALSE)="x","x",ROUND(IF(VLOOKUP($C43,'Regional Crises'!$B$1:$R$66,14,FALSE)&gt;T$3,0,IF(VLOOKUP($C43,'Regional Crises'!$B$1:$R$66,14,FALSE)&lt;T$4,5,(T$3-VLOOKUP($C43,'Regional Crises'!$B$1:$R$66,14,FALSE))/(T$3-T$4)*5)),1)))),(IF(VLOOKUP($E43,'Country Indicator Data'!$B$4:$N$300,10,FALSE)="x","x",ROUND(IF(VLOOKUP($E43,'Country Indicator Data'!$B$4:$N$300,10,FALSE)&gt;T$3,0,IF(VLOOKUP($E43,'Country Indicator Data'!$B$4:$N$300,10,FALSE)&lt;T$4,5,(T$3-VLOOKUP($E43,'Country Indicator Data'!$B$4:$N$300,10,FALSE))/(T$3-T$4)*5)),1))))</f>
        <v>3.6</v>
      </c>
      <c r="U43" s="163">
        <f>IF(LEN(E43)&gt;3,((IF(VLOOKUP($C43,'Regional Crises'!$B$1:$R$66,15,FALSE)="x","x",ROUND(IF(VLOOKUP($C43,'Regional Crises'!$B$1:$R$66,15,FALSE)&gt;U$3,0,IF(VLOOKUP($C43,'Regional Crises'!$B$1:$R$66,15,FALSE)&lt;U$4,5,(U$3-VLOOKUP($C43,'Regional Crises'!$B$1:$R$66,15,FALSE))/(U$3-U$4)*5)),1)))),(IF(VLOOKUP($E43,'Country Indicator Data'!$B$4:$N$300,11,FALSE)="x","x",ROUND(IF(VLOOKUP($E43,'Country Indicator Data'!$B$4:$N$300,11,FALSE)&gt;U$3,0,IF(VLOOKUP($E43,'Country Indicator Data'!$B$4:$N$300,11,FALSE)&lt;U$4,5,(U$3-VLOOKUP($E43,'Country Indicator Data'!$B$4:$N$300,11,FALSE))/(U$3-U$4)*5)),1))))</f>
        <v>3.4</v>
      </c>
      <c r="V43" s="163">
        <f>IF(LEN(E43)&gt;3,((IF(VLOOKUP($C43,'Regional Crises'!$B$1:$R$66,16,FALSE)="x","x",ROUND(IF(VLOOKUP($C43,'Regional Crises'!$B$1:$R$66,16,FALSE)&gt;V$3,0,IF(VLOOKUP($C43,'Regional Crises'!$B$1:$R$66,16,FALSE)&lt;V$4,5,(V$3-VLOOKUP($C43,'Regional Crises'!$B$1:$R$66,16,FALSE))/(V$3-V$4)*5)),1)))),(IF(VLOOKUP($E43,'Country Indicator Data'!$B$4:$N$300,12,FALSE)="x","x",ROUND(IF(VLOOKUP($E43,'Country Indicator Data'!$B$4:$N$300,12,FALSE)&gt;V$3,0,IF(VLOOKUP($E43,'Country Indicator Data'!$B$4:$N$300,12,FALSE)&lt;V$4,5,(V$3-VLOOKUP($E43,'Country Indicator Data'!$B$4:$N$300,12,FALSE))/(V$3-V$4)*5)),1))))</f>
        <v>2.4</v>
      </c>
      <c r="W43" s="163">
        <f t="shared" si="18"/>
        <v>3.3</v>
      </c>
      <c r="X43" s="163">
        <f t="shared" si="19"/>
        <v>3</v>
      </c>
      <c r="Y43" s="184">
        <f>IF('Core Indicators'!FC40="x","x",IF('Core Indicators'!FC40&gt;=5,5,IF('Core Indicators'!FC40&gt;=4,4,IF('Core Indicators'!FC40&gt;=3,3,IF('Core Indicators'!FC40&gt;=2,2,IF('Core Indicators'!FC40&gt;=1,1,0))))))</f>
        <v>5</v>
      </c>
      <c r="Z43" s="163">
        <f t="shared" si="20"/>
        <v>5</v>
      </c>
      <c r="AA43" s="184">
        <f>'Crisis Indicator Data'!Y40</f>
        <v>0</v>
      </c>
      <c r="AB43" s="184">
        <f>'Crisis Indicator Data'!Z40</f>
        <v>0</v>
      </c>
      <c r="AC43" s="184">
        <f>'Crisis Indicator Data'!AA40</f>
        <v>0</v>
      </c>
      <c r="AD43" s="184">
        <f>'Crisis Indicator Data'!AB40</f>
        <v>0</v>
      </c>
      <c r="AE43" s="184">
        <f t="shared" si="21"/>
        <v>0</v>
      </c>
      <c r="AF43" s="184">
        <f>'Crisis Indicator Data'!AC40</f>
        <v>0</v>
      </c>
      <c r="AG43" s="184">
        <f>'Crisis Indicator Data'!AD40</f>
        <v>1</v>
      </c>
      <c r="AH43" s="184">
        <f t="shared" si="22"/>
        <v>1</v>
      </c>
      <c r="AI43" s="184">
        <f>'Crisis Indicator Data'!AE40</f>
        <v>0</v>
      </c>
      <c r="AJ43" s="184">
        <f>'Crisis Indicator Data'!AF40</f>
        <v>0</v>
      </c>
      <c r="AK43" s="184">
        <f>'Crisis Indicator Data'!AG40</f>
        <v>3</v>
      </c>
      <c r="AL43" s="184">
        <f t="shared" si="23"/>
        <v>3</v>
      </c>
      <c r="AM43" s="163">
        <f t="shared" si="24"/>
        <v>1</v>
      </c>
      <c r="AN43" s="163">
        <f t="shared" si="25"/>
        <v>3</v>
      </c>
    </row>
    <row r="44" spans="1:40" ht="13.5" customHeight="1" x14ac:dyDescent="0.25">
      <c r="A44" s="169" t="str">
        <f>'Crisis Indicator Data'!A41</f>
        <v>Complex crisis in Honduras</v>
      </c>
      <c r="B44" s="170" t="str">
        <f>'Crisis Indicator Data'!B41</f>
        <v>Violence,Socio-political,Other seasonal event</v>
      </c>
      <c r="C44" s="170" t="str">
        <f>'Crisis Indicator Data'!C41</f>
        <v>HND001</v>
      </c>
      <c r="D44" s="170" t="str">
        <f>'Crisis Indicator Data'!D41</f>
        <v>Honduras</v>
      </c>
      <c r="E44" s="171" t="str">
        <f>'Crisis Indicator Data'!E41</f>
        <v>HND</v>
      </c>
      <c r="F44" s="163">
        <f>IF(LEN(E44)&gt;3,(IF(VLOOKUP($C44,'Regional Crises'!$B$1:$R$66,7,FALSE)="x","x",ROUND(IF(VLOOKUP($C44,'Regional Crises'!$B$1:$R$66,7,FALSE)&gt;$F$3,5,IF(VLOOKUP($C44,'Regional Crises'!$B$1:$R$66,7,FALSE)&lt;F$4,0,($F$3-VLOOKUP($C44,'Regional Crises'!$B$1:$R$66,7,FALSE))/($F$3-$F$4)*5)),1))),IF(VLOOKUP($E44,'Country Indicator Data'!$B$4:$N$300,3,FALSE)="x","x",ROUND(IF(VLOOKUP($E44,'Country Indicator Data'!$B$4:$N$300,3,FALSE)&gt;$F$3,5,IF(VLOOKUP($E44,'Country Indicator Data'!$B$4:$N$300,3,FALSE)&lt;$F$4,0,($F$3-VLOOKUP($E44,'Country Indicator Data'!$B$4:$N$300,3,FALSE))/($F$3-$F$4)*5)),1)))</f>
        <v>1.8</v>
      </c>
      <c r="G44" s="163">
        <f>IF(LEN(E44)&gt;3,(IF(VLOOKUP($C44,'Regional Crises'!$B$1:$R$66,9,FALSE)="x","x",ROUND(IF(VLOOKUP($C44,'Regional Crises'!$B$1:$R$66,9,FALSE)&gt;G$3,5,IF(VLOOKUP($C44,'Regional Crises'!$B$1:$R$66,9,FALSE)&lt;G$4,0,(G$3-VLOOKUP($C44,'Regional Crises'!$B$1:$R$66,9,FALSE))/(G$3-G$4)*5)),1))),IF(VLOOKUP($E44,'Country Indicator Data'!$B$4:$N$300,5,FALSE)="x","x",ROUND(IF(VLOOKUP($E44,'Country Indicator Data'!$B$4:$N$300,5,FALSE)&gt;G$3,5,IF(VLOOKUP($E44,'Country Indicator Data'!$B$4:$N$300,5,FALSE)&lt;G$4,0,(G$3-VLOOKUP($E44,'Country Indicator Data'!$B$4:$N$300,5,FALSE))/(G$3-G$4)*5)),1)))</f>
        <v>2.7</v>
      </c>
      <c r="H44" s="163">
        <f t="shared" si="13"/>
        <v>2.25</v>
      </c>
      <c r="I44" s="163">
        <f>IF(LEN(E44)&gt;3,(IF(VLOOKUP($C44,'Regional Crises'!$B$1:$R$66,6,FALSE)="x","x",ROUND(IF(VLOOKUP($C44,'Regional Crises'!$B$1:$R$66,6,FALSE)&gt;I$3,5,IF(VLOOKUP($C44,'Regional Crises'!$B$1:$R$66,6,FALSE)&lt;I$4,0,5-(I$3-VLOOKUP($C44,'Regional Crises'!$B$1:$R$66,6,FALSE))/(I$3-I$4)*5)),1))),IF(VLOOKUP($E44,'Country Indicator Data'!$B$4:$N$300,2,FALSE)="x","x",ROUND(IF(VLOOKUP($E44,'Country Indicator Data'!$B$4:$N$300,2,FALSE)&gt;I$3,5,IF(VLOOKUP($E44,'Country Indicator Data'!$B$4:$N$300,2,FALSE)&lt;I$4,0,5-(I$3-VLOOKUP($E44,'Country Indicator Data'!$B$4:$N$300,2,FALSE))/(I$3-I$4)*5)),1)))</f>
        <v>0.8</v>
      </c>
      <c r="J44" s="163">
        <f>IF(LEN(E44)&gt;3,(IF(VLOOKUP($C44,'Regional Crises'!$B$1:$R$66,8,FALSE)="x","x",ROUND(IF(VLOOKUP($C44,'Regional Crises'!$B$1:$R$66,8,FALSE)&gt;J$3,5,IF(VLOOKUP($C44,'Regional Crises'!$B$1:$R$66,8,FALSE)&lt;J$4,0,5-(J$3-VLOOKUP($C44,'Regional Crises'!$B$1:$R$66,8,FALSE))/(J$3-J$4)*5)),1))),IF(VLOOKUP($E44,'Country Indicator Data'!$B$4:$N$300,4,FALSE)="x","x",ROUND(IF(VLOOKUP($E44,'Country Indicator Data'!$B$4:$N$300,4,FALSE)&gt;J$3,5,IF(VLOOKUP($E44,'Country Indicator Data'!$B$4:$N$300,4,FALSE)&lt;J$4,0,5-(J$3-VLOOKUP($E44,'Country Indicator Data'!$B$4:$N$300,4,FALSE))/(J$3-J$4)*5)),1)))</f>
        <v>0.7</v>
      </c>
      <c r="K44" s="163">
        <f t="shared" si="14"/>
        <v>0.75</v>
      </c>
      <c r="L44" s="163">
        <f>IF(LEN(E44)&gt;3,(IF(VLOOKUP($C44,'Regional Crises'!$B$1:$R$66,10,FALSE)="x","x",ROUND(IF(VLOOKUP($C44,'Regional Crises'!$B$1:$R$66,10,FALSE)&gt;L$3,5,IF(VLOOKUP($C44,'Regional Crises'!$B$1:$R$66,10,FALSE)&lt;L$4,0,5-(L$3-VLOOKUP($C44,'Regional Crises'!$B$1:$R$66,10,FALSE))/(L$3-L$4)*5)),1))),IF(VLOOKUP($E44,'Country Indicator Data'!$B$4:$N$300,6,FALSE)="x","x",ROUND(IF(VLOOKUP($E44,'Country Indicator Data'!$B$4:$N$300,6,FALSE)&gt;L$3,5,IF(VLOOKUP($E44,'Country Indicator Data'!$B$4:$N$300,6,FALSE)&lt;L$4,0,5-(L$3-VLOOKUP($E44,'Country Indicator Data'!$B$4:$N$300,6,FALSE))/(L$3-L$4)*5)),1)))</f>
        <v>3.2</v>
      </c>
      <c r="M44" s="163">
        <f>IF(LEN(E44)&gt;3,(IF(VLOOKUP($C44,'Regional Crises'!$B$1:$R$66,11,FALSE)="x","x",ROUND(IF(VLOOKUP($C44,'Regional Crises'!$B$1:$R$66,11,FALSE)&gt;M$3,5,IF(VLOOKUP($C44,'Regional Crises'!$B$1:$R$66,11,FALSE)&lt;M$4,0,5-(M$3-VLOOKUP($C44,'Regional Crises'!$B$1:$R$66,11,FALSE))/(M$3-M$4)*5)),1))),IF(VLOOKUP($E44,'Country Indicator Data'!$B$4:$N$300,7,FALSE)="x","x",ROUND(IF(VLOOKUP($E44,'Country Indicator Data'!$B$4:$N$300,7,FALSE)&gt;M$3,5,IF(VLOOKUP($E44,'Country Indicator Data'!$B$4:$N$300,7,FALSE)&lt;M$4,0,5-(M$3-VLOOKUP($E44,'Country Indicator Data'!$B$4:$N$300,7,FALSE))/(M$3-M$4)*5)),1)))</f>
        <v>2.9</v>
      </c>
      <c r="N44" s="163">
        <f t="shared" si="15"/>
        <v>3.05</v>
      </c>
      <c r="O44" s="163">
        <f t="shared" si="16"/>
        <v>2.0166666666666666</v>
      </c>
      <c r="P44" s="163">
        <f>IF(LEN(E44)&gt;3,VLOOKUP(C44,'Regional Crises'!$B$1:$R$69,12,FALSE),VLOOKUP(E44,'Country Indicator Data'!$B$4:$I$300,8,FALSE))</f>
        <v>3</v>
      </c>
      <c r="Q44" s="163">
        <f>IF(LEN(E44)&gt;3,((IF(VLOOKUP($C44,'Regional Crises'!$B$1:$R$66,13,FALSE)="x","x",ROUND(IF(VLOOKUP($C44,'Regional Crises'!$B$1:$R$66,13,FALSE)&gt;Q$3,5,IF(VLOOKUP($C44,'Regional Crises'!$B$1:$R$66,13,FALSE)&lt;Q$4,0,5-(LOG(Q$3)-LOG(VLOOKUP($C44,'Regional Crises'!$B$1:$R$66,13,FALSE)))/(LOG(Q$3)-LOG(Q$4))*5)),1)))),(IF(VLOOKUP($E44,'Country Indicator Data'!$B$4:$N$300,9,FALSE)="x","x",ROUND(IF(VLOOKUP($E44,'Country Indicator Data'!$B$4:$N$300,9,FALSE)&gt;Q$3,5,IF(VLOOKUP($E44,'Country Indicator Data'!$B$4:$N$300,9,FALSE)&lt;Q$4,0,5-(LOG(Q$3)-LOG(VLOOKUP($E44,'Country Indicator Data'!$B$4:$N$300,9,FALSE)))/(LOG(Q$3)-LOG(Q$4))*5)),1))))</f>
        <v>4.0999999999999996</v>
      </c>
      <c r="R44" s="163">
        <f t="shared" si="17"/>
        <v>3.55</v>
      </c>
      <c r="S44" s="163">
        <f>IF(LEN(E44)&gt;3,((IF(VLOOKUP($C44,'Regional Crises'!$B$1:$R$66,17,FALSE)="x","x",ROUND(IF(VLOOKUP($C44,'Regional Crises'!$B$1:$R$66,17,FALSE)&gt;S$3,0,IF(VLOOKUP($C44,'Regional Crises'!$B$1:$R$66,17,FALSE)&lt;S$4,5,(S$3-VLOOKUP($C44,'Regional Crises'!$B$1:$R$66,17,FALSE))/(S$3-S$4)*5)),1)))),(IF(VLOOKUP($E44,'Country Indicator Data'!$B$4:$N$300,13,FALSE)="x","x",ROUND(IF(VLOOKUP($E44,'Country Indicator Data'!$B$4:$N$300,13,FALSE)&gt;S$3,0,IF(VLOOKUP($E44,'Country Indicator Data'!$B$4:$N$300,13,FALSE)&lt;S$4,5,(S$3-VLOOKUP($E44,'Country Indicator Data'!$B$4:$N$300,13,FALSE))/(S$3-S$4)*5)),1))))</f>
        <v>3.7</v>
      </c>
      <c r="T44" s="163">
        <f>IF(LEN(E44)&gt;3,((IF(VLOOKUP($C44,'Regional Crises'!$B$1:$R$66,14,FALSE)="x","x",ROUND(IF(VLOOKUP($C44,'Regional Crises'!$B$1:$R$66,14,FALSE)&gt;T$3,0,IF(VLOOKUP($C44,'Regional Crises'!$B$1:$R$66,14,FALSE)&lt;T$4,5,(T$3-VLOOKUP($C44,'Regional Crises'!$B$1:$R$66,14,FALSE))/(T$3-T$4)*5)),1)))),(IF(VLOOKUP($E44,'Country Indicator Data'!$B$4:$N$300,10,FALSE)="x","x",ROUND(IF(VLOOKUP($E44,'Country Indicator Data'!$B$4:$N$300,10,FALSE)&gt;T$3,0,IF(VLOOKUP($E44,'Country Indicator Data'!$B$4:$N$300,10,FALSE)&lt;T$4,5,(T$3-VLOOKUP($E44,'Country Indicator Data'!$B$4:$N$300,10,FALSE))/(T$3-T$4)*5)),1))))</f>
        <v>3.5</v>
      </c>
      <c r="U44" s="163">
        <f>IF(LEN(E44)&gt;3,((IF(VLOOKUP($C44,'Regional Crises'!$B$1:$R$66,15,FALSE)="x","x",ROUND(IF(VLOOKUP($C44,'Regional Crises'!$B$1:$R$66,15,FALSE)&gt;U$3,0,IF(VLOOKUP($C44,'Regional Crises'!$B$1:$R$66,15,FALSE)&lt;U$4,5,(U$3-VLOOKUP($C44,'Regional Crises'!$B$1:$R$66,15,FALSE))/(U$3-U$4)*5)),1)))),(IF(VLOOKUP($E44,'Country Indicator Data'!$B$4:$N$300,11,FALSE)="x","x",ROUND(IF(VLOOKUP($E44,'Country Indicator Data'!$B$4:$N$300,11,FALSE)&gt;U$3,0,IF(VLOOKUP($E44,'Country Indicator Data'!$B$4:$N$300,11,FALSE)&lt;U$4,5,(U$3-VLOOKUP($E44,'Country Indicator Data'!$B$4:$N$300,11,FALSE))/(U$3-U$4)*5)),1))))</f>
        <v>3.4</v>
      </c>
      <c r="V44" s="163">
        <f>IF(LEN(E44)&gt;3,((IF(VLOOKUP($C44,'Regional Crises'!$B$1:$R$66,16,FALSE)="x","x",ROUND(IF(VLOOKUP($C44,'Regional Crises'!$B$1:$R$66,16,FALSE)&gt;V$3,0,IF(VLOOKUP($C44,'Regional Crises'!$B$1:$R$66,16,FALSE)&lt;V$4,5,(V$3-VLOOKUP($C44,'Regional Crises'!$B$1:$R$66,16,FALSE))/(V$3-V$4)*5)),1)))),(IF(VLOOKUP($E44,'Country Indicator Data'!$B$4:$N$300,12,FALSE)="x","x",ROUND(IF(VLOOKUP($E44,'Country Indicator Data'!$B$4:$N$300,12,FALSE)&gt;V$3,0,IF(VLOOKUP($E44,'Country Indicator Data'!$B$4:$N$300,12,FALSE)&lt;V$4,5,(V$3-VLOOKUP($E44,'Country Indicator Data'!$B$4:$N$300,12,FALSE))/(V$3-V$4)*5)),1))))</f>
        <v>2.8</v>
      </c>
      <c r="W44" s="163">
        <f t="shared" si="18"/>
        <v>3.4</v>
      </c>
      <c r="X44" s="163">
        <f t="shared" si="19"/>
        <v>3</v>
      </c>
      <c r="Y44" s="184">
        <f>IF('Core Indicators'!FC41="x","x",IF('Core Indicators'!FC41&gt;=5,5,IF('Core Indicators'!FC41&gt;=4,4,IF('Core Indicators'!FC41&gt;=3,3,IF('Core Indicators'!FC41&gt;=2,2,IF('Core Indicators'!FC41&gt;=1,1,0))))))</f>
        <v>3</v>
      </c>
      <c r="Z44" s="163">
        <f t="shared" si="20"/>
        <v>3</v>
      </c>
      <c r="AA44" s="184">
        <f>'Crisis Indicator Data'!Y41</f>
        <v>0</v>
      </c>
      <c r="AB44" s="184">
        <f>'Crisis Indicator Data'!Z41</f>
        <v>1</v>
      </c>
      <c r="AC44" s="184">
        <f>'Crisis Indicator Data'!AA41</f>
        <v>0</v>
      </c>
      <c r="AD44" s="184">
        <f>'Crisis Indicator Data'!AB41</f>
        <v>0</v>
      </c>
      <c r="AE44" s="184">
        <f t="shared" si="21"/>
        <v>1</v>
      </c>
      <c r="AF44" s="184">
        <f>'Crisis Indicator Data'!AC41</f>
        <v>0</v>
      </c>
      <c r="AG44" s="184">
        <f>'Crisis Indicator Data'!AD41</f>
        <v>2</v>
      </c>
      <c r="AH44" s="184">
        <f t="shared" si="22"/>
        <v>2</v>
      </c>
      <c r="AI44" s="184">
        <f>'Crisis Indicator Data'!AE41</f>
        <v>1</v>
      </c>
      <c r="AJ44" s="184">
        <f>'Crisis Indicator Data'!AF41</f>
        <v>0</v>
      </c>
      <c r="AK44" s="184">
        <f>'Crisis Indicator Data'!AG41</f>
        <v>3</v>
      </c>
      <c r="AL44" s="184">
        <f t="shared" si="23"/>
        <v>3</v>
      </c>
      <c r="AM44" s="163">
        <f t="shared" si="24"/>
        <v>2</v>
      </c>
      <c r="AN44" s="163">
        <f t="shared" si="25"/>
        <v>2.5</v>
      </c>
    </row>
    <row r="45" spans="1:40" ht="13.5" customHeight="1" x14ac:dyDescent="0.25">
      <c r="A45" s="169" t="str">
        <f>'Crisis Indicator Data'!A42</f>
        <v>Complex crisis in Haiti</v>
      </c>
      <c r="B45" s="170" t="str">
        <f>'Crisis Indicator Data'!B42</f>
        <v>Earthquake,Violence,Socio-political,Other seasonal event</v>
      </c>
      <c r="C45" s="170" t="str">
        <f>'Crisis Indicator Data'!C42</f>
        <v>HTI001</v>
      </c>
      <c r="D45" s="170" t="str">
        <f>'Crisis Indicator Data'!D42</f>
        <v>Haiti</v>
      </c>
      <c r="E45" s="171" t="str">
        <f>'Crisis Indicator Data'!E42</f>
        <v>HTI</v>
      </c>
      <c r="F45" s="163">
        <f>IF(LEN(E45)&gt;3,(IF(VLOOKUP($C45,'Regional Crises'!$B$1:$R$66,7,FALSE)="x","x",ROUND(IF(VLOOKUP($C45,'Regional Crises'!$B$1:$R$66,7,FALSE)&gt;$F$3,5,IF(VLOOKUP($C45,'Regional Crises'!$B$1:$R$66,7,FALSE)&lt;F$4,0,($F$3-VLOOKUP($C45,'Regional Crises'!$B$1:$R$66,7,FALSE))/($F$3-$F$4)*5)),1))),IF(VLOOKUP($E45,'Country Indicator Data'!$B$4:$N$300,3,FALSE)="x","x",ROUND(IF(VLOOKUP($E45,'Country Indicator Data'!$B$4:$N$300,3,FALSE)&gt;$F$3,5,IF(VLOOKUP($E45,'Country Indicator Data'!$B$4:$N$300,3,FALSE)&lt;$F$4,0,($F$3-VLOOKUP($E45,'Country Indicator Data'!$B$4:$N$300,3,FALSE))/($F$3-$F$4)*5)),1)))</f>
        <v>2.1</v>
      </c>
      <c r="G45" s="163">
        <f>IF(LEN(E45)&gt;3,(IF(VLOOKUP($C45,'Regional Crises'!$B$1:$R$66,9,FALSE)="x","x",ROUND(IF(VLOOKUP($C45,'Regional Crises'!$B$1:$R$66,9,FALSE)&gt;G$3,5,IF(VLOOKUP($C45,'Regional Crises'!$B$1:$R$66,9,FALSE)&lt;G$4,0,(G$3-VLOOKUP($C45,'Regional Crises'!$B$1:$R$66,9,FALSE))/(G$3-G$4)*5)),1))),IF(VLOOKUP($E45,'Country Indicator Data'!$B$4:$N$300,5,FALSE)="x","x",ROUND(IF(VLOOKUP($E45,'Country Indicator Data'!$B$4:$N$300,5,FALSE)&gt;G$3,5,IF(VLOOKUP($E45,'Country Indicator Data'!$B$4:$N$300,5,FALSE)&lt;G$4,0,(G$3-VLOOKUP($E45,'Country Indicator Data'!$B$4:$N$300,5,FALSE))/(G$3-G$4)*5)),1)))</f>
        <v>2.9</v>
      </c>
      <c r="H45" s="163">
        <f t="shared" si="13"/>
        <v>2.5</v>
      </c>
      <c r="I45" s="163">
        <f>IF(LEN(E45)&gt;3,(IF(VLOOKUP($C45,'Regional Crises'!$B$1:$R$66,6,FALSE)="x","x",ROUND(IF(VLOOKUP($C45,'Regional Crises'!$B$1:$R$66,6,FALSE)&gt;I$3,5,IF(VLOOKUP($C45,'Regional Crises'!$B$1:$R$66,6,FALSE)&lt;I$4,0,5-(I$3-VLOOKUP($C45,'Regional Crises'!$B$1:$R$66,6,FALSE))/(I$3-I$4)*5)),1))),IF(VLOOKUP($E45,'Country Indicator Data'!$B$4:$N$300,2,FALSE)="x","x",ROUND(IF(VLOOKUP($E45,'Country Indicator Data'!$B$4:$N$300,2,FALSE)&gt;I$3,5,IF(VLOOKUP($E45,'Country Indicator Data'!$B$4:$N$300,2,FALSE)&lt;I$4,0,5-(I$3-VLOOKUP($E45,'Country Indicator Data'!$B$4:$N$300,2,FALSE))/(I$3-I$4)*5)),1)))</f>
        <v>0</v>
      </c>
      <c r="J45" s="163">
        <f>IF(LEN(E45)&gt;3,(IF(VLOOKUP($C45,'Regional Crises'!$B$1:$R$66,8,FALSE)="x","x",ROUND(IF(VLOOKUP($C45,'Regional Crises'!$B$1:$R$66,8,FALSE)&gt;J$3,5,IF(VLOOKUP($C45,'Regional Crises'!$B$1:$R$66,8,FALSE)&lt;J$4,0,5-(J$3-VLOOKUP($C45,'Regional Crises'!$B$1:$R$66,8,FALSE))/(J$3-J$4)*5)),1))),IF(VLOOKUP($E45,'Country Indicator Data'!$B$4:$N$300,4,FALSE)="x","x",ROUND(IF(VLOOKUP($E45,'Country Indicator Data'!$B$4:$N$300,4,FALSE)&gt;J$3,5,IF(VLOOKUP($E45,'Country Indicator Data'!$B$4:$N$300,4,FALSE)&lt;J$4,0,5-(J$3-VLOOKUP($E45,'Country Indicator Data'!$B$4:$N$300,4,FALSE))/(J$3-J$4)*5)),1)))</f>
        <v>0</v>
      </c>
      <c r="K45" s="163">
        <f t="shared" si="14"/>
        <v>0</v>
      </c>
      <c r="L45" s="163">
        <f>IF(LEN(E45)&gt;3,(IF(VLOOKUP($C45,'Regional Crises'!$B$1:$R$66,10,FALSE)="x","x",ROUND(IF(VLOOKUP($C45,'Regional Crises'!$B$1:$R$66,10,FALSE)&gt;L$3,5,IF(VLOOKUP($C45,'Regional Crises'!$B$1:$R$66,10,FALSE)&lt;L$4,0,5-(L$3-VLOOKUP($C45,'Regional Crises'!$B$1:$R$66,10,FALSE))/(L$3-L$4)*5)),1))),IF(VLOOKUP($E45,'Country Indicator Data'!$B$4:$N$300,6,FALSE)="x","x",ROUND(IF(VLOOKUP($E45,'Country Indicator Data'!$B$4:$N$300,6,FALSE)&gt;L$3,5,IF(VLOOKUP($E45,'Country Indicator Data'!$B$4:$N$300,6,FALSE)&lt;L$4,0,5-(L$3-VLOOKUP($E45,'Country Indicator Data'!$B$4:$N$300,6,FALSE))/(L$3-L$4)*5)),1)))</f>
        <v>4.0999999999999996</v>
      </c>
      <c r="M45" s="163">
        <f>IF(LEN(E45)&gt;3,(IF(VLOOKUP($C45,'Regional Crises'!$B$1:$R$66,11,FALSE)="x","x",ROUND(IF(VLOOKUP($C45,'Regional Crises'!$B$1:$R$66,11,FALSE)&gt;M$3,5,IF(VLOOKUP($C45,'Regional Crises'!$B$1:$R$66,11,FALSE)&lt;M$4,0,5-(M$3-VLOOKUP($C45,'Regional Crises'!$B$1:$R$66,11,FALSE))/(M$3-M$4)*5)),1))),IF(VLOOKUP($E45,'Country Indicator Data'!$B$4:$N$300,7,FALSE)="x","x",ROUND(IF(VLOOKUP($E45,'Country Indicator Data'!$B$4:$N$300,7,FALSE)&gt;M$3,5,IF(VLOOKUP($E45,'Country Indicator Data'!$B$4:$N$300,7,FALSE)&lt;M$4,0,5-(M$3-VLOOKUP($E45,'Country Indicator Data'!$B$4:$N$300,7,FALSE))/(M$3-M$4)*5)),1)))</f>
        <v>2</v>
      </c>
      <c r="N45" s="163">
        <f t="shared" si="15"/>
        <v>3.05</v>
      </c>
      <c r="O45" s="163">
        <f t="shared" si="16"/>
        <v>1.8499999999999999</v>
      </c>
      <c r="P45" s="163">
        <f>IF(LEN(E45)&gt;3,VLOOKUP(C45,'Regional Crises'!$B$1:$R$69,12,FALSE),VLOOKUP(E45,'Country Indicator Data'!$B$4:$I$300,8,FALSE))</f>
        <v>3</v>
      </c>
      <c r="Q45" s="163">
        <f>IF(LEN(E45)&gt;3,((IF(VLOOKUP($C45,'Regional Crises'!$B$1:$R$66,13,FALSE)="x","x",ROUND(IF(VLOOKUP($C45,'Regional Crises'!$B$1:$R$66,13,FALSE)&gt;Q$3,5,IF(VLOOKUP($C45,'Regional Crises'!$B$1:$R$66,13,FALSE)&lt;Q$4,0,5-(LOG(Q$3)-LOG(VLOOKUP($C45,'Regional Crises'!$B$1:$R$66,13,FALSE)))/(LOG(Q$3)-LOG(Q$4))*5)),1)))),(IF(VLOOKUP($E45,'Country Indicator Data'!$B$4:$N$300,9,FALSE)="x","x",ROUND(IF(VLOOKUP($E45,'Country Indicator Data'!$B$4:$N$300,9,FALSE)&gt;Q$3,5,IF(VLOOKUP($E45,'Country Indicator Data'!$B$4:$N$300,9,FALSE)&lt;Q$4,0,5-(LOG(Q$3)-LOG(VLOOKUP($E45,'Country Indicator Data'!$B$4:$N$300,9,FALSE)))/(LOG(Q$3)-LOG(Q$4))*5)),1))))</f>
        <v>5</v>
      </c>
      <c r="R45" s="163">
        <f t="shared" si="17"/>
        <v>4</v>
      </c>
      <c r="S45" s="163">
        <f>IF(LEN(E45)&gt;3,((IF(VLOOKUP($C45,'Regional Crises'!$B$1:$R$66,17,FALSE)="x","x",ROUND(IF(VLOOKUP($C45,'Regional Crises'!$B$1:$R$66,17,FALSE)&gt;S$3,0,IF(VLOOKUP($C45,'Regional Crises'!$B$1:$R$66,17,FALSE)&lt;S$4,5,(S$3-VLOOKUP($C45,'Regional Crises'!$B$1:$R$66,17,FALSE))/(S$3-S$4)*5)),1)))),(IF(VLOOKUP($E45,'Country Indicator Data'!$B$4:$N$300,13,FALSE)="x","x",ROUND(IF(VLOOKUP($E45,'Country Indicator Data'!$B$4:$N$300,13,FALSE)&gt;S$3,0,IF(VLOOKUP($E45,'Country Indicator Data'!$B$4:$N$300,13,FALSE)&lt;S$4,5,(S$3-VLOOKUP($E45,'Country Indicator Data'!$B$4:$N$300,13,FALSE))/(S$3-S$4)*5)),1))))</f>
        <v>4.0999999999999996</v>
      </c>
      <c r="T45" s="163">
        <f>IF(LEN(E45)&gt;3,((IF(VLOOKUP($C45,'Regional Crises'!$B$1:$R$66,14,FALSE)="x","x",ROUND(IF(VLOOKUP($C45,'Regional Crises'!$B$1:$R$66,14,FALSE)&gt;T$3,0,IF(VLOOKUP($C45,'Regional Crises'!$B$1:$R$66,14,FALSE)&lt;T$4,5,(T$3-VLOOKUP($C45,'Regional Crises'!$B$1:$R$66,14,FALSE))/(T$3-T$4)*5)),1)))),(IF(VLOOKUP($E45,'Country Indicator Data'!$B$4:$N$300,10,FALSE)="x","x",ROUND(IF(VLOOKUP($E45,'Country Indicator Data'!$B$4:$N$300,10,FALSE)&gt;T$3,0,IF(VLOOKUP($E45,'Country Indicator Data'!$B$4:$N$300,10,FALSE)&lt;T$4,5,(T$3-VLOOKUP($E45,'Country Indicator Data'!$B$4:$N$300,10,FALSE))/(T$3-T$4)*5)),1))))</f>
        <v>3.5</v>
      </c>
      <c r="U45" s="163">
        <f>IF(LEN(E45)&gt;3,((IF(VLOOKUP($C45,'Regional Crises'!$B$1:$R$66,15,FALSE)="x","x",ROUND(IF(VLOOKUP($C45,'Regional Crises'!$B$1:$R$66,15,FALSE)&gt;U$3,0,IF(VLOOKUP($C45,'Regional Crises'!$B$1:$R$66,15,FALSE)&lt;U$4,5,(U$3-VLOOKUP($C45,'Regional Crises'!$B$1:$R$66,15,FALSE))/(U$3-U$4)*5)),1)))),(IF(VLOOKUP($E45,'Country Indicator Data'!$B$4:$N$300,11,FALSE)="x","x",ROUND(IF(VLOOKUP($E45,'Country Indicator Data'!$B$4:$N$300,11,FALSE)&gt;U$3,0,IF(VLOOKUP($E45,'Country Indicator Data'!$B$4:$N$300,11,FALSE)&lt;U$4,5,(U$3-VLOOKUP($E45,'Country Indicator Data'!$B$4:$N$300,11,FALSE))/(U$3-U$4)*5)),1))))</f>
        <v>3.5</v>
      </c>
      <c r="V45" s="163">
        <f>IF(LEN(E45)&gt;3,((IF(VLOOKUP($C45,'Regional Crises'!$B$1:$R$66,16,FALSE)="x","x",ROUND(IF(VLOOKUP($C45,'Regional Crises'!$B$1:$R$66,16,FALSE)&gt;V$3,0,IF(VLOOKUP($C45,'Regional Crises'!$B$1:$R$66,16,FALSE)&lt;V$4,5,(V$3-VLOOKUP($C45,'Regional Crises'!$B$1:$R$66,16,FALSE))/(V$3-V$4)*5)),1)))),(IF(VLOOKUP($E45,'Country Indicator Data'!$B$4:$N$300,12,FALSE)="x","x",ROUND(IF(VLOOKUP($E45,'Country Indicator Data'!$B$4:$N$300,12,FALSE)&gt;V$3,0,IF(VLOOKUP($E45,'Country Indicator Data'!$B$4:$N$300,12,FALSE)&lt;V$4,5,(V$3-VLOOKUP($E45,'Country Indicator Data'!$B$4:$N$300,12,FALSE))/(V$3-V$4)*5)),1))))</f>
        <v>3.1</v>
      </c>
      <c r="W45" s="163">
        <f t="shared" si="18"/>
        <v>3.6</v>
      </c>
      <c r="X45" s="163">
        <f t="shared" si="19"/>
        <v>3.2</v>
      </c>
      <c r="Y45" s="184">
        <f>IF('Core Indicators'!FC42="x","x",IF('Core Indicators'!FC42&gt;=5,5,IF('Core Indicators'!FC42&gt;=4,4,IF('Core Indicators'!FC42&gt;=3,3,IF('Core Indicators'!FC42&gt;=2,2,IF('Core Indicators'!FC42&gt;=1,1,0))))))</f>
        <v>5</v>
      </c>
      <c r="Z45" s="163">
        <f t="shared" si="20"/>
        <v>5</v>
      </c>
      <c r="AA45" s="184">
        <f>'Crisis Indicator Data'!Y42</f>
        <v>0</v>
      </c>
      <c r="AB45" s="184">
        <f>'Crisis Indicator Data'!Z42</f>
        <v>2</v>
      </c>
      <c r="AC45" s="184">
        <f>'Crisis Indicator Data'!AA42</f>
        <v>3</v>
      </c>
      <c r="AD45" s="184">
        <f>'Crisis Indicator Data'!AB42</f>
        <v>3</v>
      </c>
      <c r="AE45" s="184">
        <f t="shared" si="21"/>
        <v>4</v>
      </c>
      <c r="AF45" s="184">
        <f>'Crisis Indicator Data'!AC42</f>
        <v>0</v>
      </c>
      <c r="AG45" s="184">
        <f>'Crisis Indicator Data'!AD42</f>
        <v>2</v>
      </c>
      <c r="AH45" s="184">
        <f t="shared" si="22"/>
        <v>2</v>
      </c>
      <c r="AI45" s="184">
        <f>'Crisis Indicator Data'!AE42</f>
        <v>3</v>
      </c>
      <c r="AJ45" s="184">
        <f>'Crisis Indicator Data'!AF42</f>
        <v>0</v>
      </c>
      <c r="AK45" s="184">
        <f>'Crisis Indicator Data'!AG42</f>
        <v>2</v>
      </c>
      <c r="AL45" s="184">
        <f t="shared" si="23"/>
        <v>4</v>
      </c>
      <c r="AM45" s="163">
        <f t="shared" si="24"/>
        <v>3</v>
      </c>
      <c r="AN45" s="163">
        <f t="shared" si="25"/>
        <v>4</v>
      </c>
    </row>
    <row r="46" spans="1:40" ht="13.5" customHeight="1" x14ac:dyDescent="0.25">
      <c r="A46" s="169" t="str">
        <f>'Crisis Indicator Data'!A43</f>
        <v xml:space="preserve">Nippes Earthquake </v>
      </c>
      <c r="B46" s="170" t="str">
        <f>'Crisis Indicator Data'!B43</f>
        <v>Earthquake</v>
      </c>
      <c r="C46" s="170" t="str">
        <f>'Crisis Indicator Data'!C43</f>
        <v>HTI002</v>
      </c>
      <c r="D46" s="170" t="str">
        <f>'Crisis Indicator Data'!D43</f>
        <v>Haiti</v>
      </c>
      <c r="E46" s="171" t="str">
        <f>'Crisis Indicator Data'!E43</f>
        <v>HTI</v>
      </c>
      <c r="F46" s="163">
        <f>IF(LEN(E46)&gt;3,(IF(VLOOKUP($C46,'Regional Crises'!$B$1:$R$66,7,FALSE)="x","x",ROUND(IF(VLOOKUP($C46,'Regional Crises'!$B$1:$R$66,7,FALSE)&gt;$F$3,5,IF(VLOOKUP($C46,'Regional Crises'!$B$1:$R$66,7,FALSE)&lt;F$4,0,($F$3-VLOOKUP($C46,'Regional Crises'!$B$1:$R$66,7,FALSE))/($F$3-$F$4)*5)),1))),IF(VLOOKUP($E46,'Country Indicator Data'!$B$4:$N$300,3,FALSE)="x","x",ROUND(IF(VLOOKUP($E46,'Country Indicator Data'!$B$4:$N$300,3,FALSE)&gt;$F$3,5,IF(VLOOKUP($E46,'Country Indicator Data'!$B$4:$N$300,3,FALSE)&lt;$F$4,0,($F$3-VLOOKUP($E46,'Country Indicator Data'!$B$4:$N$300,3,FALSE))/($F$3-$F$4)*5)),1)))</f>
        <v>2.1</v>
      </c>
      <c r="G46" s="163">
        <f>IF(LEN(E46)&gt;3,(IF(VLOOKUP($C46,'Regional Crises'!$B$1:$R$66,9,FALSE)="x","x",ROUND(IF(VLOOKUP($C46,'Regional Crises'!$B$1:$R$66,9,FALSE)&gt;G$3,5,IF(VLOOKUP($C46,'Regional Crises'!$B$1:$R$66,9,FALSE)&lt;G$4,0,(G$3-VLOOKUP($C46,'Regional Crises'!$B$1:$R$66,9,FALSE))/(G$3-G$4)*5)),1))),IF(VLOOKUP($E46,'Country Indicator Data'!$B$4:$N$300,5,FALSE)="x","x",ROUND(IF(VLOOKUP($E46,'Country Indicator Data'!$B$4:$N$300,5,FALSE)&gt;G$3,5,IF(VLOOKUP($E46,'Country Indicator Data'!$B$4:$N$300,5,FALSE)&lt;G$4,0,(G$3-VLOOKUP($E46,'Country Indicator Data'!$B$4:$N$300,5,FALSE))/(G$3-G$4)*5)),1)))</f>
        <v>2.9</v>
      </c>
      <c r="H46" s="163">
        <f t="shared" si="13"/>
        <v>2.5</v>
      </c>
      <c r="I46" s="163">
        <f>IF(LEN(E46)&gt;3,(IF(VLOOKUP($C46,'Regional Crises'!$B$1:$R$66,6,FALSE)="x","x",ROUND(IF(VLOOKUP($C46,'Regional Crises'!$B$1:$R$66,6,FALSE)&gt;I$3,5,IF(VLOOKUP($C46,'Regional Crises'!$B$1:$R$66,6,FALSE)&lt;I$4,0,5-(I$3-VLOOKUP($C46,'Regional Crises'!$B$1:$R$66,6,FALSE))/(I$3-I$4)*5)),1))),IF(VLOOKUP($E46,'Country Indicator Data'!$B$4:$N$300,2,FALSE)="x","x",ROUND(IF(VLOOKUP($E46,'Country Indicator Data'!$B$4:$N$300,2,FALSE)&gt;I$3,5,IF(VLOOKUP($E46,'Country Indicator Data'!$B$4:$N$300,2,FALSE)&lt;I$4,0,5-(I$3-VLOOKUP($E46,'Country Indicator Data'!$B$4:$N$300,2,FALSE))/(I$3-I$4)*5)),1)))</f>
        <v>0</v>
      </c>
      <c r="J46" s="163">
        <f>IF(LEN(E46)&gt;3,(IF(VLOOKUP($C46,'Regional Crises'!$B$1:$R$66,8,FALSE)="x","x",ROUND(IF(VLOOKUP($C46,'Regional Crises'!$B$1:$R$66,8,FALSE)&gt;J$3,5,IF(VLOOKUP($C46,'Regional Crises'!$B$1:$R$66,8,FALSE)&lt;J$4,0,5-(J$3-VLOOKUP($C46,'Regional Crises'!$B$1:$R$66,8,FALSE))/(J$3-J$4)*5)),1))),IF(VLOOKUP($E46,'Country Indicator Data'!$B$4:$N$300,4,FALSE)="x","x",ROUND(IF(VLOOKUP($E46,'Country Indicator Data'!$B$4:$N$300,4,FALSE)&gt;J$3,5,IF(VLOOKUP($E46,'Country Indicator Data'!$B$4:$N$300,4,FALSE)&lt;J$4,0,5-(J$3-VLOOKUP($E46,'Country Indicator Data'!$B$4:$N$300,4,FALSE))/(J$3-J$4)*5)),1)))</f>
        <v>0</v>
      </c>
      <c r="K46" s="163">
        <f t="shared" si="14"/>
        <v>0</v>
      </c>
      <c r="L46" s="163">
        <f>IF(LEN(E46)&gt;3,(IF(VLOOKUP($C46,'Regional Crises'!$B$1:$R$66,10,FALSE)="x","x",ROUND(IF(VLOOKUP($C46,'Regional Crises'!$B$1:$R$66,10,FALSE)&gt;L$3,5,IF(VLOOKUP($C46,'Regional Crises'!$B$1:$R$66,10,FALSE)&lt;L$4,0,5-(L$3-VLOOKUP($C46,'Regional Crises'!$B$1:$R$66,10,FALSE))/(L$3-L$4)*5)),1))),IF(VLOOKUP($E46,'Country Indicator Data'!$B$4:$N$300,6,FALSE)="x","x",ROUND(IF(VLOOKUP($E46,'Country Indicator Data'!$B$4:$N$300,6,FALSE)&gt;L$3,5,IF(VLOOKUP($E46,'Country Indicator Data'!$B$4:$N$300,6,FALSE)&lt;L$4,0,5-(L$3-VLOOKUP($E46,'Country Indicator Data'!$B$4:$N$300,6,FALSE))/(L$3-L$4)*5)),1)))</f>
        <v>4.0999999999999996</v>
      </c>
      <c r="M46" s="163">
        <f>IF(LEN(E46)&gt;3,(IF(VLOOKUP($C46,'Regional Crises'!$B$1:$R$66,11,FALSE)="x","x",ROUND(IF(VLOOKUP($C46,'Regional Crises'!$B$1:$R$66,11,FALSE)&gt;M$3,5,IF(VLOOKUP($C46,'Regional Crises'!$B$1:$R$66,11,FALSE)&lt;M$4,0,5-(M$3-VLOOKUP($C46,'Regional Crises'!$B$1:$R$66,11,FALSE))/(M$3-M$4)*5)),1))),IF(VLOOKUP($E46,'Country Indicator Data'!$B$4:$N$300,7,FALSE)="x","x",ROUND(IF(VLOOKUP($E46,'Country Indicator Data'!$B$4:$N$300,7,FALSE)&gt;M$3,5,IF(VLOOKUP($E46,'Country Indicator Data'!$B$4:$N$300,7,FALSE)&lt;M$4,0,5-(M$3-VLOOKUP($E46,'Country Indicator Data'!$B$4:$N$300,7,FALSE))/(M$3-M$4)*5)),1)))</f>
        <v>2</v>
      </c>
      <c r="N46" s="163">
        <f t="shared" si="15"/>
        <v>3.05</v>
      </c>
      <c r="O46" s="163">
        <f t="shared" si="16"/>
        <v>1.8499999999999999</v>
      </c>
      <c r="P46" s="163">
        <f>IF(LEN(E46)&gt;3,VLOOKUP(C46,'Regional Crises'!$B$1:$R$69,12,FALSE),VLOOKUP(E46,'Country Indicator Data'!$B$4:$I$300,8,FALSE))</f>
        <v>3</v>
      </c>
      <c r="Q46" s="163">
        <f>IF(LEN(E46)&gt;3,((IF(VLOOKUP($C46,'Regional Crises'!$B$1:$R$66,13,FALSE)="x","x",ROUND(IF(VLOOKUP($C46,'Regional Crises'!$B$1:$R$66,13,FALSE)&gt;Q$3,5,IF(VLOOKUP($C46,'Regional Crises'!$B$1:$R$66,13,FALSE)&lt;Q$4,0,5-(LOG(Q$3)-LOG(VLOOKUP($C46,'Regional Crises'!$B$1:$R$66,13,FALSE)))/(LOG(Q$3)-LOG(Q$4))*5)),1)))),(IF(VLOOKUP($E46,'Country Indicator Data'!$B$4:$N$300,9,FALSE)="x","x",ROUND(IF(VLOOKUP($E46,'Country Indicator Data'!$B$4:$N$300,9,FALSE)&gt;Q$3,5,IF(VLOOKUP($E46,'Country Indicator Data'!$B$4:$N$300,9,FALSE)&lt;Q$4,0,5-(LOG(Q$3)-LOG(VLOOKUP($E46,'Country Indicator Data'!$B$4:$N$300,9,FALSE)))/(LOG(Q$3)-LOG(Q$4))*5)),1))))</f>
        <v>5</v>
      </c>
      <c r="R46" s="163">
        <f t="shared" si="17"/>
        <v>4</v>
      </c>
      <c r="S46" s="163">
        <f>IF(LEN(E46)&gt;3,((IF(VLOOKUP($C46,'Regional Crises'!$B$1:$R$66,17,FALSE)="x","x",ROUND(IF(VLOOKUP($C46,'Regional Crises'!$B$1:$R$66,17,FALSE)&gt;S$3,0,IF(VLOOKUP($C46,'Regional Crises'!$B$1:$R$66,17,FALSE)&lt;S$4,5,(S$3-VLOOKUP($C46,'Regional Crises'!$B$1:$R$66,17,FALSE))/(S$3-S$4)*5)),1)))),(IF(VLOOKUP($E46,'Country Indicator Data'!$B$4:$N$300,13,FALSE)="x","x",ROUND(IF(VLOOKUP($E46,'Country Indicator Data'!$B$4:$N$300,13,FALSE)&gt;S$3,0,IF(VLOOKUP($E46,'Country Indicator Data'!$B$4:$N$300,13,FALSE)&lt;S$4,5,(S$3-VLOOKUP($E46,'Country Indicator Data'!$B$4:$N$300,13,FALSE))/(S$3-S$4)*5)),1))))</f>
        <v>4.0999999999999996</v>
      </c>
      <c r="T46" s="163">
        <f>IF(LEN(E46)&gt;3,((IF(VLOOKUP($C46,'Regional Crises'!$B$1:$R$66,14,FALSE)="x","x",ROUND(IF(VLOOKUP($C46,'Regional Crises'!$B$1:$R$66,14,FALSE)&gt;T$3,0,IF(VLOOKUP($C46,'Regional Crises'!$B$1:$R$66,14,FALSE)&lt;T$4,5,(T$3-VLOOKUP($C46,'Regional Crises'!$B$1:$R$66,14,FALSE))/(T$3-T$4)*5)),1)))),(IF(VLOOKUP($E46,'Country Indicator Data'!$B$4:$N$300,10,FALSE)="x","x",ROUND(IF(VLOOKUP($E46,'Country Indicator Data'!$B$4:$N$300,10,FALSE)&gt;T$3,0,IF(VLOOKUP($E46,'Country Indicator Data'!$B$4:$N$300,10,FALSE)&lt;T$4,5,(T$3-VLOOKUP($E46,'Country Indicator Data'!$B$4:$N$300,10,FALSE))/(T$3-T$4)*5)),1))))</f>
        <v>3.5</v>
      </c>
      <c r="U46" s="163">
        <f>IF(LEN(E46)&gt;3,((IF(VLOOKUP($C46,'Regional Crises'!$B$1:$R$66,15,FALSE)="x","x",ROUND(IF(VLOOKUP($C46,'Regional Crises'!$B$1:$R$66,15,FALSE)&gt;U$3,0,IF(VLOOKUP($C46,'Regional Crises'!$B$1:$R$66,15,FALSE)&lt;U$4,5,(U$3-VLOOKUP($C46,'Regional Crises'!$B$1:$R$66,15,FALSE))/(U$3-U$4)*5)),1)))),(IF(VLOOKUP($E46,'Country Indicator Data'!$B$4:$N$300,11,FALSE)="x","x",ROUND(IF(VLOOKUP($E46,'Country Indicator Data'!$B$4:$N$300,11,FALSE)&gt;U$3,0,IF(VLOOKUP($E46,'Country Indicator Data'!$B$4:$N$300,11,FALSE)&lt;U$4,5,(U$3-VLOOKUP($E46,'Country Indicator Data'!$B$4:$N$300,11,FALSE))/(U$3-U$4)*5)),1))))</f>
        <v>3.5</v>
      </c>
      <c r="V46" s="163">
        <f>IF(LEN(E46)&gt;3,((IF(VLOOKUP($C46,'Regional Crises'!$B$1:$R$66,16,FALSE)="x","x",ROUND(IF(VLOOKUP($C46,'Regional Crises'!$B$1:$R$66,16,FALSE)&gt;V$3,0,IF(VLOOKUP($C46,'Regional Crises'!$B$1:$R$66,16,FALSE)&lt;V$4,5,(V$3-VLOOKUP($C46,'Regional Crises'!$B$1:$R$66,16,FALSE))/(V$3-V$4)*5)),1)))),(IF(VLOOKUP($E46,'Country Indicator Data'!$B$4:$N$300,12,FALSE)="x","x",ROUND(IF(VLOOKUP($E46,'Country Indicator Data'!$B$4:$N$300,12,FALSE)&gt;V$3,0,IF(VLOOKUP($E46,'Country Indicator Data'!$B$4:$N$300,12,FALSE)&lt;V$4,5,(V$3-VLOOKUP($E46,'Country Indicator Data'!$B$4:$N$300,12,FALSE))/(V$3-V$4)*5)),1))))</f>
        <v>3.1</v>
      </c>
      <c r="W46" s="163">
        <f t="shared" si="18"/>
        <v>3.6</v>
      </c>
      <c r="X46" s="163">
        <f t="shared" si="19"/>
        <v>3.2</v>
      </c>
      <c r="Y46" s="184">
        <f>IF('Core Indicators'!FC43="x","x",IF('Core Indicators'!FC43&gt;=5,5,IF('Core Indicators'!FC43&gt;=4,4,IF('Core Indicators'!FC43&gt;=3,3,IF('Core Indicators'!FC43&gt;=2,2,IF('Core Indicators'!FC43&gt;=1,1,0))))))</f>
        <v>3</v>
      </c>
      <c r="Z46" s="163">
        <f t="shared" si="20"/>
        <v>3</v>
      </c>
      <c r="AA46" s="184">
        <f>'Crisis Indicator Data'!Y43</f>
        <v>0</v>
      </c>
      <c r="AB46" s="184">
        <f>'Crisis Indicator Data'!Z43</f>
        <v>2</v>
      </c>
      <c r="AC46" s="184">
        <f>'Crisis Indicator Data'!AA43</f>
        <v>2</v>
      </c>
      <c r="AD46" s="184">
        <f>'Crisis Indicator Data'!AB43</f>
        <v>3</v>
      </c>
      <c r="AE46" s="184">
        <f t="shared" si="21"/>
        <v>3</v>
      </c>
      <c r="AF46" s="184">
        <f>'Crisis Indicator Data'!AC43</f>
        <v>0</v>
      </c>
      <c r="AG46" s="184">
        <f>'Crisis Indicator Data'!AD43</f>
        <v>2</v>
      </c>
      <c r="AH46" s="184">
        <f t="shared" si="22"/>
        <v>2</v>
      </c>
      <c r="AI46" s="184">
        <f>'Crisis Indicator Data'!AE43</f>
        <v>3</v>
      </c>
      <c r="AJ46" s="184">
        <f>'Crisis Indicator Data'!AF43</f>
        <v>0</v>
      </c>
      <c r="AK46" s="184">
        <f>'Crisis Indicator Data'!AG43</f>
        <v>2</v>
      </c>
      <c r="AL46" s="184">
        <f t="shared" si="23"/>
        <v>4</v>
      </c>
      <c r="AM46" s="163">
        <f t="shared" si="24"/>
        <v>3</v>
      </c>
      <c r="AN46" s="163">
        <f t="shared" si="25"/>
        <v>3</v>
      </c>
    </row>
    <row r="47" spans="1:40" ht="13.5" customHeight="1" x14ac:dyDescent="0.25">
      <c r="A47" s="169" t="str">
        <f>'Crisis Indicator Data'!A44</f>
        <v>Displacement from Ukraine conflict in Hungary</v>
      </c>
      <c r="B47" s="170" t="str">
        <f>'Crisis Indicator Data'!B44</f>
        <v>Conflict,Displacement</v>
      </c>
      <c r="C47" s="170" t="str">
        <f>'Crisis Indicator Data'!C44</f>
        <v>HUN002</v>
      </c>
      <c r="D47" s="170" t="str">
        <f>'Crisis Indicator Data'!D44</f>
        <v>Hungary</v>
      </c>
      <c r="E47" s="171" t="str">
        <f>'Crisis Indicator Data'!E44</f>
        <v>HUN</v>
      </c>
      <c r="F47" s="163">
        <f>IF(LEN(E47)&gt;3,(IF(VLOOKUP($C47,'Regional Crises'!$B$1:$R$66,7,FALSE)="x","x",ROUND(IF(VLOOKUP($C47,'Regional Crises'!$B$1:$R$66,7,FALSE)&gt;$F$3,5,IF(VLOOKUP($C47,'Regional Crises'!$B$1:$R$66,7,FALSE)&lt;F$4,0,($F$3-VLOOKUP($C47,'Regional Crises'!$B$1:$R$66,7,FALSE))/($F$3-$F$4)*5)),1))),IF(VLOOKUP($E47,'Country Indicator Data'!$B$4:$N$300,3,FALSE)="x","x",ROUND(IF(VLOOKUP($E47,'Country Indicator Data'!$B$4:$N$300,3,FALSE)&gt;$F$3,5,IF(VLOOKUP($E47,'Country Indicator Data'!$B$4:$N$300,3,FALSE)&lt;$F$4,0,($F$3-VLOOKUP($E47,'Country Indicator Data'!$B$4:$N$300,3,FALSE))/($F$3-$F$4)*5)),1)))</f>
        <v>1.1000000000000001</v>
      </c>
      <c r="G47" s="163">
        <f>IF(LEN(E47)&gt;3,(IF(VLOOKUP($C47,'Regional Crises'!$B$1:$R$66,9,FALSE)="x","x",ROUND(IF(VLOOKUP($C47,'Regional Crises'!$B$1:$R$66,9,FALSE)&gt;G$3,5,IF(VLOOKUP($C47,'Regional Crises'!$B$1:$R$66,9,FALSE)&lt;G$4,0,(G$3-VLOOKUP($C47,'Regional Crises'!$B$1:$R$66,9,FALSE))/(G$3-G$4)*5)),1))),IF(VLOOKUP($E47,'Country Indicator Data'!$B$4:$N$300,5,FALSE)="x","x",ROUND(IF(VLOOKUP($E47,'Country Indicator Data'!$B$4:$N$300,5,FALSE)&gt;G$3,5,IF(VLOOKUP($E47,'Country Indicator Data'!$B$4:$N$300,5,FALSE)&lt;G$4,0,(G$3-VLOOKUP($E47,'Country Indicator Data'!$B$4:$N$300,5,FALSE))/(G$3-G$4)*5)),1)))</f>
        <v>1.6</v>
      </c>
      <c r="H47" s="163">
        <f t="shared" si="13"/>
        <v>1.35</v>
      </c>
      <c r="I47" s="163">
        <f>IF(LEN(E47)&gt;3,(IF(VLOOKUP($C47,'Regional Crises'!$B$1:$R$66,6,FALSE)="x","x",ROUND(IF(VLOOKUP($C47,'Regional Crises'!$B$1:$R$66,6,FALSE)&gt;I$3,5,IF(VLOOKUP($C47,'Regional Crises'!$B$1:$R$66,6,FALSE)&lt;I$4,0,5-(I$3-VLOOKUP($C47,'Regional Crises'!$B$1:$R$66,6,FALSE))/(I$3-I$4)*5)),1))),IF(VLOOKUP($E47,'Country Indicator Data'!$B$4:$N$300,2,FALSE)="x","x",ROUND(IF(VLOOKUP($E47,'Country Indicator Data'!$B$4:$N$300,2,FALSE)&gt;I$3,5,IF(VLOOKUP($E47,'Country Indicator Data'!$B$4:$N$300,2,FALSE)&lt;I$4,0,5-(I$3-VLOOKUP($E47,'Country Indicator Data'!$B$4:$N$300,2,FALSE))/(I$3-I$4)*5)),1)))</f>
        <v>0.9</v>
      </c>
      <c r="J47" s="163">
        <f>IF(LEN(E47)&gt;3,(IF(VLOOKUP($C47,'Regional Crises'!$B$1:$R$66,8,FALSE)="x","x",ROUND(IF(VLOOKUP($C47,'Regional Crises'!$B$1:$R$66,8,FALSE)&gt;J$3,5,IF(VLOOKUP($C47,'Regional Crises'!$B$1:$R$66,8,FALSE)&lt;J$4,0,5-(J$3-VLOOKUP($C47,'Regional Crises'!$B$1:$R$66,8,FALSE))/(J$3-J$4)*5)),1))),IF(VLOOKUP($E47,'Country Indicator Data'!$B$4:$N$300,4,FALSE)="x","x",ROUND(IF(VLOOKUP($E47,'Country Indicator Data'!$B$4:$N$300,4,FALSE)&gt;J$3,5,IF(VLOOKUP($E47,'Country Indicator Data'!$B$4:$N$300,4,FALSE)&lt;J$4,0,5-(J$3-VLOOKUP($E47,'Country Indicator Data'!$B$4:$N$300,4,FALSE))/(J$3-J$4)*5)),1)))</f>
        <v>0.5</v>
      </c>
      <c r="K47" s="163">
        <f t="shared" si="14"/>
        <v>0.7</v>
      </c>
      <c r="L47" s="163">
        <f>IF(LEN(E47)&gt;3,(IF(VLOOKUP($C47,'Regional Crises'!$B$1:$R$66,10,FALSE)="x","x",ROUND(IF(VLOOKUP($C47,'Regional Crises'!$B$1:$R$66,10,FALSE)&gt;L$3,5,IF(VLOOKUP($C47,'Regional Crises'!$B$1:$R$66,10,FALSE)&lt;L$4,0,5-(L$3-VLOOKUP($C47,'Regional Crises'!$B$1:$R$66,10,FALSE))/(L$3-L$4)*5)),1))),IF(VLOOKUP($E47,'Country Indicator Data'!$B$4:$N$300,6,FALSE)="x","x",ROUND(IF(VLOOKUP($E47,'Country Indicator Data'!$B$4:$N$300,6,FALSE)&gt;L$3,5,IF(VLOOKUP($E47,'Country Indicator Data'!$B$4:$N$300,6,FALSE)&lt;L$4,0,5-(L$3-VLOOKUP($E47,'Country Indicator Data'!$B$4:$N$300,6,FALSE))/(L$3-L$4)*5)),1)))</f>
        <v>1.7</v>
      </c>
      <c r="M47" s="163">
        <f>IF(LEN(E47)&gt;3,(IF(VLOOKUP($C47,'Regional Crises'!$B$1:$R$66,11,FALSE)="x","x",ROUND(IF(VLOOKUP($C47,'Regional Crises'!$B$1:$R$66,11,FALSE)&gt;M$3,5,IF(VLOOKUP($C47,'Regional Crises'!$B$1:$R$66,11,FALSE)&lt;M$4,0,5-(M$3-VLOOKUP($C47,'Regional Crises'!$B$1:$R$66,11,FALSE))/(M$3-M$4)*5)),1))),IF(VLOOKUP($E47,'Country Indicator Data'!$B$4:$N$300,7,FALSE)="x","x",ROUND(IF(VLOOKUP($E47,'Country Indicator Data'!$B$4:$N$300,7,FALSE)&gt;M$3,5,IF(VLOOKUP($E47,'Country Indicator Data'!$B$4:$N$300,7,FALSE)&lt;M$4,0,5-(M$3-VLOOKUP($E47,'Country Indicator Data'!$B$4:$N$300,7,FALSE))/(M$3-M$4)*5)),1)))</f>
        <v>0.6</v>
      </c>
      <c r="N47" s="163">
        <f t="shared" si="15"/>
        <v>1.1499999999999999</v>
      </c>
      <c r="O47" s="163">
        <f t="shared" si="16"/>
        <v>1.0666666666666667</v>
      </c>
      <c r="P47" s="163">
        <f>IF(LEN(E47)&gt;3,VLOOKUP(C47,'Regional Crises'!$B$1:$R$69,12,FALSE),VLOOKUP(E47,'Country Indicator Data'!$B$4:$I$300,8,FALSE))</f>
        <v>2</v>
      </c>
      <c r="Q47" s="163">
        <f>IF(LEN(E47)&gt;3,((IF(VLOOKUP($C47,'Regional Crises'!$B$1:$R$66,13,FALSE)="x","x",ROUND(IF(VLOOKUP($C47,'Regional Crises'!$B$1:$R$66,13,FALSE)&gt;Q$3,5,IF(VLOOKUP($C47,'Regional Crises'!$B$1:$R$66,13,FALSE)&lt;Q$4,0,5-(LOG(Q$3)-LOG(VLOOKUP($C47,'Regional Crises'!$B$1:$R$66,13,FALSE)))/(LOG(Q$3)-LOG(Q$4))*5)),1)))),(IF(VLOOKUP($E47,'Country Indicator Data'!$B$4:$N$300,9,FALSE)="x","x",ROUND(IF(VLOOKUP($E47,'Country Indicator Data'!$B$4:$N$300,9,FALSE)&gt;Q$3,5,IF(VLOOKUP($E47,'Country Indicator Data'!$B$4:$N$300,9,FALSE)&lt;Q$4,0,5-(LOG(Q$3)-LOG(VLOOKUP($E47,'Country Indicator Data'!$B$4:$N$300,9,FALSE)))/(LOG(Q$3)-LOG(Q$4))*5)),1))))</f>
        <v>0</v>
      </c>
      <c r="R47" s="163">
        <f t="shared" si="17"/>
        <v>1</v>
      </c>
      <c r="S47" s="163">
        <f>IF(LEN(E47)&gt;3,((IF(VLOOKUP($C47,'Regional Crises'!$B$1:$R$66,17,FALSE)="x","x",ROUND(IF(VLOOKUP($C47,'Regional Crises'!$B$1:$R$66,17,FALSE)&gt;S$3,0,IF(VLOOKUP($C47,'Regional Crises'!$B$1:$R$66,17,FALSE)&lt;S$4,5,(S$3-VLOOKUP($C47,'Regional Crises'!$B$1:$R$66,17,FALSE))/(S$3-S$4)*5)),1)))),(IF(VLOOKUP($E47,'Country Indicator Data'!$B$4:$N$300,13,FALSE)="x","x",ROUND(IF(VLOOKUP($E47,'Country Indicator Data'!$B$4:$N$300,13,FALSE)&gt;S$3,0,IF(VLOOKUP($E47,'Country Indicator Data'!$B$4:$N$300,13,FALSE)&lt;S$4,5,(S$3-VLOOKUP($E47,'Country Indicator Data'!$B$4:$N$300,13,FALSE))/(S$3-S$4)*5)),1))))</f>
        <v>2.8</v>
      </c>
      <c r="T47" s="163">
        <f>IF(LEN(E47)&gt;3,((IF(VLOOKUP($C47,'Regional Crises'!$B$1:$R$66,14,FALSE)="x","x",ROUND(IF(VLOOKUP($C47,'Regional Crises'!$B$1:$R$66,14,FALSE)&gt;T$3,0,IF(VLOOKUP($C47,'Regional Crises'!$B$1:$R$66,14,FALSE)&lt;T$4,5,(T$3-VLOOKUP($C47,'Regional Crises'!$B$1:$R$66,14,FALSE))/(T$3-T$4)*5)),1)))),(IF(VLOOKUP($E47,'Country Indicator Data'!$B$4:$N$300,10,FALSE)="x","x",ROUND(IF(VLOOKUP($E47,'Country Indicator Data'!$B$4:$N$300,10,FALSE)&gt;T$3,0,IF(VLOOKUP($E47,'Country Indicator Data'!$B$4:$N$300,10,FALSE)&lt;T$4,5,(T$3-VLOOKUP($E47,'Country Indicator Data'!$B$4:$N$300,10,FALSE))/(T$3-T$4)*5)),1))))</f>
        <v>2</v>
      </c>
      <c r="U47" s="163">
        <f>IF(LEN(E47)&gt;3,((IF(VLOOKUP($C47,'Regional Crises'!$B$1:$R$66,15,FALSE)="x","x",ROUND(IF(VLOOKUP($C47,'Regional Crises'!$B$1:$R$66,15,FALSE)&gt;U$3,0,IF(VLOOKUP($C47,'Regional Crises'!$B$1:$R$66,15,FALSE)&lt;U$4,5,(U$3-VLOOKUP($C47,'Regional Crises'!$B$1:$R$66,15,FALSE))/(U$3-U$4)*5)),1)))),(IF(VLOOKUP($E47,'Country Indicator Data'!$B$4:$N$300,11,FALSE)="x","x",ROUND(IF(VLOOKUP($E47,'Country Indicator Data'!$B$4:$N$300,11,FALSE)&gt;U$3,0,IF(VLOOKUP($E47,'Country Indicator Data'!$B$4:$N$300,11,FALSE)&lt;U$4,5,(U$3-VLOOKUP($E47,'Country Indicator Data'!$B$4:$N$300,11,FALSE))/(U$3-U$4)*5)),1))))</f>
        <v>2.1</v>
      </c>
      <c r="V47" s="163">
        <f>IF(LEN(E47)&gt;3,((IF(VLOOKUP($C47,'Regional Crises'!$B$1:$R$66,16,FALSE)="x","x",ROUND(IF(VLOOKUP($C47,'Regional Crises'!$B$1:$R$66,16,FALSE)&gt;V$3,0,IF(VLOOKUP($C47,'Regional Crises'!$B$1:$R$66,16,FALSE)&lt;V$4,5,(V$3-VLOOKUP($C47,'Regional Crises'!$B$1:$R$66,16,FALSE))/(V$3-V$4)*5)),1)))),(IF(VLOOKUP($E47,'Country Indicator Data'!$B$4:$N$300,12,FALSE)="x","x",ROUND(IF(VLOOKUP($E47,'Country Indicator Data'!$B$4:$N$300,12,FALSE)&gt;V$3,0,IF(VLOOKUP($E47,'Country Indicator Data'!$B$4:$N$300,12,FALSE)&lt;V$4,5,(V$3-VLOOKUP($E47,'Country Indicator Data'!$B$4:$N$300,12,FALSE))/(V$3-V$4)*5)),1))))</f>
        <v>1.5</v>
      </c>
      <c r="W47" s="163">
        <f t="shared" si="18"/>
        <v>2.1</v>
      </c>
      <c r="X47" s="163">
        <f t="shared" si="19"/>
        <v>1.4</v>
      </c>
      <c r="Y47" s="184">
        <f>IF('Core Indicators'!FC44="x","x",IF('Core Indicators'!FC44&gt;=5,5,IF('Core Indicators'!FC44&gt;=4,4,IF('Core Indicators'!FC44&gt;=3,3,IF('Core Indicators'!FC44&gt;=2,2,IF('Core Indicators'!FC44&gt;=1,1,0))))))</f>
        <v>2</v>
      </c>
      <c r="Z47" s="163">
        <f t="shared" si="20"/>
        <v>2</v>
      </c>
      <c r="AA47" s="184">
        <f>'Crisis Indicator Data'!Y44</f>
        <v>0</v>
      </c>
      <c r="AB47" s="184">
        <f>'Crisis Indicator Data'!Z44</f>
        <v>0</v>
      </c>
      <c r="AC47" s="184">
        <f>'Crisis Indicator Data'!AA44</f>
        <v>0</v>
      </c>
      <c r="AD47" s="184">
        <f>'Crisis Indicator Data'!AB44</f>
        <v>0</v>
      </c>
      <c r="AE47" s="184">
        <f t="shared" si="21"/>
        <v>0</v>
      </c>
      <c r="AF47" s="184">
        <f>'Crisis Indicator Data'!AC44</f>
        <v>0</v>
      </c>
      <c r="AG47" s="184">
        <f>'Crisis Indicator Data'!AD44</f>
        <v>0</v>
      </c>
      <c r="AH47" s="184">
        <f t="shared" si="22"/>
        <v>0</v>
      </c>
      <c r="AI47" s="184">
        <f>'Crisis Indicator Data'!AE44</f>
        <v>0</v>
      </c>
      <c r="AJ47" s="184">
        <f>'Crisis Indicator Data'!AF44</f>
        <v>0</v>
      </c>
      <c r="AK47" s="184">
        <f>'Crisis Indicator Data'!AG44</f>
        <v>0</v>
      </c>
      <c r="AL47" s="184">
        <f t="shared" si="23"/>
        <v>0</v>
      </c>
      <c r="AM47" s="163">
        <f t="shared" si="24"/>
        <v>0</v>
      </c>
      <c r="AN47" s="163">
        <f t="shared" si="25"/>
        <v>1</v>
      </c>
    </row>
    <row r="48" spans="1:40" ht="13.5" customHeight="1" x14ac:dyDescent="0.25">
      <c r="A48" s="169" t="str">
        <f>'Crisis Indicator Data'!A45</f>
        <v>Papua Conflict</v>
      </c>
      <c r="B48" s="170" t="str">
        <f>'Crisis Indicator Data'!B45</f>
        <v>Socio-political,Violence</v>
      </c>
      <c r="C48" s="170" t="str">
        <f>'Crisis Indicator Data'!C45</f>
        <v>IDN002</v>
      </c>
      <c r="D48" s="170" t="str">
        <f>'Crisis Indicator Data'!D45</f>
        <v>Indonesia</v>
      </c>
      <c r="E48" s="171" t="str">
        <f>'Crisis Indicator Data'!E45</f>
        <v>IDN</v>
      </c>
      <c r="F48" s="163">
        <f>IF(LEN(E48)&gt;3,(IF(VLOOKUP($C48,'Regional Crises'!$B$1:$R$66,7,FALSE)="x","x",ROUND(IF(VLOOKUP($C48,'Regional Crises'!$B$1:$R$66,7,FALSE)&gt;$F$3,5,IF(VLOOKUP($C48,'Regional Crises'!$B$1:$R$66,7,FALSE)&lt;F$4,0,($F$3-VLOOKUP($C48,'Regional Crises'!$B$1:$R$66,7,FALSE))/($F$3-$F$4)*5)),1))),IF(VLOOKUP($E48,'Country Indicator Data'!$B$4:$N$300,3,FALSE)="x","x",ROUND(IF(VLOOKUP($E48,'Country Indicator Data'!$B$4:$N$300,3,FALSE)&gt;$F$3,5,IF(VLOOKUP($E48,'Country Indicator Data'!$B$4:$N$300,3,FALSE)&lt;$F$4,0,($F$3-VLOOKUP($E48,'Country Indicator Data'!$B$4:$N$300,3,FALSE))/($F$3-$F$4)*5)),1)))</f>
        <v>3.2</v>
      </c>
      <c r="G48" s="163">
        <f>IF(LEN(E48)&gt;3,(IF(VLOOKUP($C48,'Regional Crises'!$B$1:$R$66,9,FALSE)="x","x",ROUND(IF(VLOOKUP($C48,'Regional Crises'!$B$1:$R$66,9,FALSE)&gt;G$3,5,IF(VLOOKUP($C48,'Regional Crises'!$B$1:$R$66,9,FALSE)&lt;G$4,0,(G$3-VLOOKUP($C48,'Regional Crises'!$B$1:$R$66,9,FALSE))/(G$3-G$4)*5)),1))),IF(VLOOKUP($E48,'Country Indicator Data'!$B$4:$N$300,5,FALSE)="x","x",ROUND(IF(VLOOKUP($E48,'Country Indicator Data'!$B$4:$N$300,5,FALSE)&gt;G$3,5,IF(VLOOKUP($E48,'Country Indicator Data'!$B$4:$N$300,5,FALSE)&lt;G$4,0,(G$3-VLOOKUP($E48,'Country Indicator Data'!$B$4:$N$300,5,FALSE))/(G$3-G$4)*5)),1)))</f>
        <v>1.8</v>
      </c>
      <c r="H48" s="163">
        <f t="shared" si="13"/>
        <v>2.5</v>
      </c>
      <c r="I48" s="163">
        <f>IF(LEN(E48)&gt;3,(IF(VLOOKUP($C48,'Regional Crises'!$B$1:$R$66,6,FALSE)="x","x",ROUND(IF(VLOOKUP($C48,'Regional Crises'!$B$1:$R$66,6,FALSE)&gt;I$3,5,IF(VLOOKUP($C48,'Regional Crises'!$B$1:$R$66,6,FALSE)&lt;I$4,0,5-(I$3-VLOOKUP($C48,'Regional Crises'!$B$1:$R$66,6,FALSE))/(I$3-I$4)*5)),1))),IF(VLOOKUP($E48,'Country Indicator Data'!$B$4:$N$300,2,FALSE)="x","x",ROUND(IF(VLOOKUP($E48,'Country Indicator Data'!$B$4:$N$300,2,FALSE)&gt;I$3,5,IF(VLOOKUP($E48,'Country Indicator Data'!$B$4:$N$300,2,FALSE)&lt;I$4,0,5-(I$3-VLOOKUP($E48,'Country Indicator Data'!$B$4:$N$300,2,FALSE))/(I$3-I$4)*5)),1)))</f>
        <v>3.9</v>
      </c>
      <c r="J48" s="163">
        <f>IF(LEN(E48)&gt;3,(IF(VLOOKUP($C48,'Regional Crises'!$B$1:$R$66,8,FALSE)="x","x",ROUND(IF(VLOOKUP($C48,'Regional Crises'!$B$1:$R$66,8,FALSE)&gt;J$3,5,IF(VLOOKUP($C48,'Regional Crises'!$B$1:$R$66,8,FALSE)&lt;J$4,0,5-(J$3-VLOOKUP($C48,'Regional Crises'!$B$1:$R$66,8,FALSE))/(J$3-J$4)*5)),1))),IF(VLOOKUP($E48,'Country Indicator Data'!$B$4:$N$300,4,FALSE)="x","x",ROUND(IF(VLOOKUP($E48,'Country Indicator Data'!$B$4:$N$300,4,FALSE)&gt;J$3,5,IF(VLOOKUP($E48,'Country Indicator Data'!$B$4:$N$300,4,FALSE)&lt;J$4,0,5-(J$3-VLOOKUP($E48,'Country Indicator Data'!$B$4:$N$300,4,FALSE))/(J$3-J$4)*5)),1)))</f>
        <v>1.1000000000000001</v>
      </c>
      <c r="K48" s="163">
        <f t="shared" si="14"/>
        <v>2.5</v>
      </c>
      <c r="L48" s="163">
        <f>IF(LEN(E48)&gt;3,(IF(VLOOKUP($C48,'Regional Crises'!$B$1:$R$66,10,FALSE)="x","x",ROUND(IF(VLOOKUP($C48,'Regional Crises'!$B$1:$R$66,10,FALSE)&gt;L$3,5,IF(VLOOKUP($C48,'Regional Crises'!$B$1:$R$66,10,FALSE)&lt;L$4,0,5-(L$3-VLOOKUP($C48,'Regional Crises'!$B$1:$R$66,10,FALSE))/(L$3-L$4)*5)),1))),IF(VLOOKUP($E48,'Country Indicator Data'!$B$4:$N$300,6,FALSE)="x","x",ROUND(IF(VLOOKUP($E48,'Country Indicator Data'!$B$4:$N$300,6,FALSE)&gt;L$3,5,IF(VLOOKUP($E48,'Country Indicator Data'!$B$4:$N$300,6,FALSE)&lt;L$4,0,5-(L$3-VLOOKUP($E48,'Country Indicator Data'!$B$4:$N$300,6,FALSE))/(L$3-L$4)*5)),1)))</f>
        <v>3</v>
      </c>
      <c r="M48" s="163">
        <f>IF(LEN(E48)&gt;3,(IF(VLOOKUP($C48,'Regional Crises'!$B$1:$R$66,11,FALSE)="x","x",ROUND(IF(VLOOKUP($C48,'Regional Crises'!$B$1:$R$66,11,FALSE)&gt;M$3,5,IF(VLOOKUP($C48,'Regional Crises'!$B$1:$R$66,11,FALSE)&lt;M$4,0,5-(M$3-VLOOKUP($C48,'Regional Crises'!$B$1:$R$66,11,FALSE))/(M$3-M$4)*5)),1))),IF(VLOOKUP($E48,'Country Indicator Data'!$B$4:$N$300,7,FALSE)="x","x",ROUND(IF(VLOOKUP($E48,'Country Indicator Data'!$B$4:$N$300,7,FALSE)&gt;M$3,5,IF(VLOOKUP($E48,'Country Indicator Data'!$B$4:$N$300,7,FALSE)&lt;M$4,0,5-(M$3-VLOOKUP($E48,'Country Indicator Data'!$B$4:$N$300,7,FALSE))/(M$3-M$4)*5)),1)))</f>
        <v>1.7</v>
      </c>
      <c r="N48" s="163">
        <f t="shared" si="15"/>
        <v>2.35</v>
      </c>
      <c r="O48" s="163">
        <f t="shared" si="16"/>
        <v>2.4499999999999997</v>
      </c>
      <c r="P48" s="163">
        <f>IF(LEN(E48)&gt;3,VLOOKUP(C48,'Regional Crises'!$B$1:$R$69,12,FALSE),VLOOKUP(E48,'Country Indicator Data'!$B$4:$I$300,8,FALSE))</f>
        <v>3</v>
      </c>
      <c r="Q48" s="163">
        <f>IF(LEN(E48)&gt;3,((IF(VLOOKUP($C48,'Regional Crises'!$B$1:$R$66,13,FALSE)="x","x",ROUND(IF(VLOOKUP($C48,'Regional Crises'!$B$1:$R$66,13,FALSE)&gt;Q$3,5,IF(VLOOKUP($C48,'Regional Crises'!$B$1:$R$66,13,FALSE)&lt;Q$4,0,5-(LOG(Q$3)-LOG(VLOOKUP($C48,'Regional Crises'!$B$1:$R$66,13,FALSE)))/(LOG(Q$3)-LOG(Q$4))*5)),1)))),(IF(VLOOKUP($E48,'Country Indicator Data'!$B$4:$N$300,9,FALSE)="x","x",ROUND(IF(VLOOKUP($E48,'Country Indicator Data'!$B$4:$N$300,9,FALSE)&gt;Q$3,5,IF(VLOOKUP($E48,'Country Indicator Data'!$B$4:$N$300,9,FALSE)&lt;Q$4,0,5-(LOG(Q$3)-LOG(VLOOKUP($E48,'Country Indicator Data'!$B$4:$N$300,9,FALSE)))/(LOG(Q$3)-LOG(Q$4))*5)),1))))</f>
        <v>2.5</v>
      </c>
      <c r="R48" s="163">
        <f t="shared" si="17"/>
        <v>2.75</v>
      </c>
      <c r="S48" s="163">
        <f>IF(LEN(E48)&gt;3,((IF(VLOOKUP($C48,'Regional Crises'!$B$1:$R$66,17,FALSE)="x","x",ROUND(IF(VLOOKUP($C48,'Regional Crises'!$B$1:$R$66,17,FALSE)&gt;S$3,0,IF(VLOOKUP($C48,'Regional Crises'!$B$1:$R$66,17,FALSE)&lt;S$4,5,(S$3-VLOOKUP($C48,'Regional Crises'!$B$1:$R$66,17,FALSE))/(S$3-S$4)*5)),1)))),(IF(VLOOKUP($E48,'Country Indicator Data'!$B$4:$N$300,13,FALSE)="x","x",ROUND(IF(VLOOKUP($E48,'Country Indicator Data'!$B$4:$N$300,13,FALSE)&gt;S$3,0,IF(VLOOKUP($E48,'Country Indicator Data'!$B$4:$N$300,13,FALSE)&lt;S$4,5,(S$3-VLOOKUP($E48,'Country Indicator Data'!$B$4:$N$300,13,FALSE))/(S$3-S$4)*5)),1))))</f>
        <v>3</v>
      </c>
      <c r="T48" s="163">
        <f>IF(LEN(E48)&gt;3,((IF(VLOOKUP($C48,'Regional Crises'!$B$1:$R$66,14,FALSE)="x","x",ROUND(IF(VLOOKUP($C48,'Regional Crises'!$B$1:$R$66,14,FALSE)&gt;T$3,0,IF(VLOOKUP($C48,'Regional Crises'!$B$1:$R$66,14,FALSE)&lt;T$4,5,(T$3-VLOOKUP($C48,'Regional Crises'!$B$1:$R$66,14,FALSE))/(T$3-T$4)*5)),1)))),(IF(VLOOKUP($E48,'Country Indicator Data'!$B$4:$N$300,10,FALSE)="x","x",ROUND(IF(VLOOKUP($E48,'Country Indicator Data'!$B$4:$N$300,10,FALSE)&gt;T$3,0,IF(VLOOKUP($E48,'Country Indicator Data'!$B$4:$N$300,10,FALSE)&lt;T$4,5,(T$3-VLOOKUP($E48,'Country Indicator Data'!$B$4:$N$300,10,FALSE))/(T$3-T$4)*5)),1))))</f>
        <v>2.8</v>
      </c>
      <c r="U48" s="163">
        <f>IF(LEN(E48)&gt;3,((IF(VLOOKUP($C48,'Regional Crises'!$B$1:$R$66,15,FALSE)="x","x",ROUND(IF(VLOOKUP($C48,'Regional Crises'!$B$1:$R$66,15,FALSE)&gt;U$3,0,IF(VLOOKUP($C48,'Regional Crises'!$B$1:$R$66,15,FALSE)&lt;U$4,5,(U$3-VLOOKUP($C48,'Regional Crises'!$B$1:$R$66,15,FALSE))/(U$3-U$4)*5)),1)))),(IF(VLOOKUP($E48,'Country Indicator Data'!$B$4:$N$300,11,FALSE)="x","x",ROUND(IF(VLOOKUP($E48,'Country Indicator Data'!$B$4:$N$300,11,FALSE)&gt;U$3,0,IF(VLOOKUP($E48,'Country Indicator Data'!$B$4:$N$300,11,FALSE)&lt;U$4,5,(U$3-VLOOKUP($E48,'Country Indicator Data'!$B$4:$N$300,11,FALSE))/(U$3-U$4)*5)),1))))</f>
        <v>2</v>
      </c>
      <c r="V48" s="163">
        <f>IF(LEN(E48)&gt;3,((IF(VLOOKUP($C48,'Regional Crises'!$B$1:$R$66,16,FALSE)="x","x",ROUND(IF(VLOOKUP($C48,'Regional Crises'!$B$1:$R$66,16,FALSE)&gt;V$3,0,IF(VLOOKUP($C48,'Regional Crises'!$B$1:$R$66,16,FALSE)&lt;V$4,5,(V$3-VLOOKUP($C48,'Regional Crises'!$B$1:$R$66,16,FALSE))/(V$3-V$4)*5)),1)))),(IF(VLOOKUP($E48,'Country Indicator Data'!$B$4:$N$300,12,FALSE)="x","x",ROUND(IF(VLOOKUP($E48,'Country Indicator Data'!$B$4:$N$300,12,FALSE)&gt;V$3,0,IF(VLOOKUP($E48,'Country Indicator Data'!$B$4:$N$300,12,FALSE)&lt;V$4,5,(V$3-VLOOKUP($E48,'Country Indicator Data'!$B$4:$N$300,12,FALSE))/(V$3-V$4)*5)),1))))</f>
        <v>2</v>
      </c>
      <c r="W48" s="163">
        <f t="shared" si="18"/>
        <v>2.5</v>
      </c>
      <c r="X48" s="163">
        <f t="shared" si="19"/>
        <v>2.6</v>
      </c>
      <c r="Y48" s="184">
        <f>IF('Core Indicators'!FC45="x","x",IF('Core Indicators'!FC45&gt;=5,5,IF('Core Indicators'!FC45&gt;=4,4,IF('Core Indicators'!FC45&gt;=3,3,IF('Core Indicators'!FC45&gt;=2,2,IF('Core Indicators'!FC45&gt;=1,1,0))))))</f>
        <v>4</v>
      </c>
      <c r="Z48" s="163">
        <f t="shared" si="20"/>
        <v>4</v>
      </c>
      <c r="AA48" s="184">
        <f>'Crisis Indicator Data'!Y45</f>
        <v>1</v>
      </c>
      <c r="AB48" s="184">
        <f>'Crisis Indicator Data'!Z45</f>
        <v>2</v>
      </c>
      <c r="AC48" s="184">
        <f>'Crisis Indicator Data'!AA45</f>
        <v>2</v>
      </c>
      <c r="AD48" s="184">
        <f>'Crisis Indicator Data'!AB45</f>
        <v>0</v>
      </c>
      <c r="AE48" s="184">
        <f t="shared" si="21"/>
        <v>2</v>
      </c>
      <c r="AF48" s="184">
        <f>'Crisis Indicator Data'!AC45</f>
        <v>2</v>
      </c>
      <c r="AG48" s="184">
        <f>'Crisis Indicator Data'!AD45</f>
        <v>3</v>
      </c>
      <c r="AH48" s="184">
        <f t="shared" si="22"/>
        <v>5</v>
      </c>
      <c r="AI48" s="184">
        <f>'Crisis Indicator Data'!AE45</f>
        <v>1</v>
      </c>
      <c r="AJ48" s="184">
        <f>'Crisis Indicator Data'!AF45</f>
        <v>0</v>
      </c>
      <c r="AK48" s="184">
        <f>'Crisis Indicator Data'!AG45</f>
        <v>3</v>
      </c>
      <c r="AL48" s="184">
        <f t="shared" si="23"/>
        <v>3</v>
      </c>
      <c r="AM48" s="163">
        <f t="shared" si="24"/>
        <v>3</v>
      </c>
      <c r="AN48" s="163">
        <f t="shared" si="25"/>
        <v>3.5</v>
      </c>
    </row>
    <row r="49" spans="1:40" ht="13.5" customHeight="1" x14ac:dyDescent="0.25">
      <c r="A49" s="169" t="str">
        <f>'Crisis Indicator Data'!A46</f>
        <v>Country Level</v>
      </c>
      <c r="B49" s="170" t="str">
        <f>'Crisis Indicator Data'!B46</f>
        <v>Earthquake,Socio-political,Violence</v>
      </c>
      <c r="C49" s="170" t="str">
        <f>'Crisis Indicator Data'!C46</f>
        <v>IDN007</v>
      </c>
      <c r="D49" s="170" t="str">
        <f>'Crisis Indicator Data'!D46</f>
        <v>Indonesia</v>
      </c>
      <c r="E49" s="171" t="str">
        <f>'Crisis Indicator Data'!E46</f>
        <v>IDN</v>
      </c>
      <c r="F49" s="163">
        <f>IF(LEN(E49)&gt;3,(IF(VLOOKUP($C49,'Regional Crises'!$B$1:$R$66,7,FALSE)="x","x",ROUND(IF(VLOOKUP($C49,'Regional Crises'!$B$1:$R$66,7,FALSE)&gt;$F$3,5,IF(VLOOKUP($C49,'Regional Crises'!$B$1:$R$66,7,FALSE)&lt;F$4,0,($F$3-VLOOKUP($C49,'Regional Crises'!$B$1:$R$66,7,FALSE))/($F$3-$F$4)*5)),1))),IF(VLOOKUP($E49,'Country Indicator Data'!$B$4:$N$300,3,FALSE)="x","x",ROUND(IF(VLOOKUP($E49,'Country Indicator Data'!$B$4:$N$300,3,FALSE)&gt;$F$3,5,IF(VLOOKUP($E49,'Country Indicator Data'!$B$4:$N$300,3,FALSE)&lt;$F$4,0,($F$3-VLOOKUP($E49,'Country Indicator Data'!$B$4:$N$300,3,FALSE))/($F$3-$F$4)*5)),1)))</f>
        <v>3.2</v>
      </c>
      <c r="G49" s="163">
        <f>IF(LEN(E49)&gt;3,(IF(VLOOKUP($C49,'Regional Crises'!$B$1:$R$66,9,FALSE)="x","x",ROUND(IF(VLOOKUP($C49,'Regional Crises'!$B$1:$R$66,9,FALSE)&gt;G$3,5,IF(VLOOKUP($C49,'Regional Crises'!$B$1:$R$66,9,FALSE)&lt;G$4,0,(G$3-VLOOKUP($C49,'Regional Crises'!$B$1:$R$66,9,FALSE))/(G$3-G$4)*5)),1))),IF(VLOOKUP($E49,'Country Indicator Data'!$B$4:$N$300,5,FALSE)="x","x",ROUND(IF(VLOOKUP($E49,'Country Indicator Data'!$B$4:$N$300,5,FALSE)&gt;G$3,5,IF(VLOOKUP($E49,'Country Indicator Data'!$B$4:$N$300,5,FALSE)&lt;G$4,0,(G$3-VLOOKUP($E49,'Country Indicator Data'!$B$4:$N$300,5,FALSE))/(G$3-G$4)*5)),1)))</f>
        <v>1.8</v>
      </c>
      <c r="H49" s="163">
        <f t="shared" si="13"/>
        <v>2.5</v>
      </c>
      <c r="I49" s="163">
        <f>IF(LEN(E49)&gt;3,(IF(VLOOKUP($C49,'Regional Crises'!$B$1:$R$66,6,FALSE)="x","x",ROUND(IF(VLOOKUP($C49,'Regional Crises'!$B$1:$R$66,6,FALSE)&gt;I$3,5,IF(VLOOKUP($C49,'Regional Crises'!$B$1:$R$66,6,FALSE)&lt;I$4,0,5-(I$3-VLOOKUP($C49,'Regional Crises'!$B$1:$R$66,6,FALSE))/(I$3-I$4)*5)),1))),IF(VLOOKUP($E49,'Country Indicator Data'!$B$4:$N$300,2,FALSE)="x","x",ROUND(IF(VLOOKUP($E49,'Country Indicator Data'!$B$4:$N$300,2,FALSE)&gt;I$3,5,IF(VLOOKUP($E49,'Country Indicator Data'!$B$4:$N$300,2,FALSE)&lt;I$4,0,5-(I$3-VLOOKUP($E49,'Country Indicator Data'!$B$4:$N$300,2,FALSE))/(I$3-I$4)*5)),1)))</f>
        <v>3.9</v>
      </c>
      <c r="J49" s="163">
        <f>IF(LEN(E49)&gt;3,(IF(VLOOKUP($C49,'Regional Crises'!$B$1:$R$66,8,FALSE)="x","x",ROUND(IF(VLOOKUP($C49,'Regional Crises'!$B$1:$R$66,8,FALSE)&gt;J$3,5,IF(VLOOKUP($C49,'Regional Crises'!$B$1:$R$66,8,FALSE)&lt;J$4,0,5-(J$3-VLOOKUP($C49,'Regional Crises'!$B$1:$R$66,8,FALSE))/(J$3-J$4)*5)),1))),IF(VLOOKUP($E49,'Country Indicator Data'!$B$4:$N$300,4,FALSE)="x","x",ROUND(IF(VLOOKUP($E49,'Country Indicator Data'!$B$4:$N$300,4,FALSE)&gt;J$3,5,IF(VLOOKUP($E49,'Country Indicator Data'!$B$4:$N$300,4,FALSE)&lt;J$4,0,5-(J$3-VLOOKUP($E49,'Country Indicator Data'!$B$4:$N$300,4,FALSE))/(J$3-J$4)*5)),1)))</f>
        <v>1.1000000000000001</v>
      </c>
      <c r="K49" s="163">
        <f t="shared" si="14"/>
        <v>2.5</v>
      </c>
      <c r="L49" s="163">
        <f>IF(LEN(E49)&gt;3,(IF(VLOOKUP($C49,'Regional Crises'!$B$1:$R$66,10,FALSE)="x","x",ROUND(IF(VLOOKUP($C49,'Regional Crises'!$B$1:$R$66,10,FALSE)&gt;L$3,5,IF(VLOOKUP($C49,'Regional Crises'!$B$1:$R$66,10,FALSE)&lt;L$4,0,5-(L$3-VLOOKUP($C49,'Regional Crises'!$B$1:$R$66,10,FALSE))/(L$3-L$4)*5)),1))),IF(VLOOKUP($E49,'Country Indicator Data'!$B$4:$N$300,6,FALSE)="x","x",ROUND(IF(VLOOKUP($E49,'Country Indicator Data'!$B$4:$N$300,6,FALSE)&gt;L$3,5,IF(VLOOKUP($E49,'Country Indicator Data'!$B$4:$N$300,6,FALSE)&lt;L$4,0,5-(L$3-VLOOKUP($E49,'Country Indicator Data'!$B$4:$N$300,6,FALSE))/(L$3-L$4)*5)),1)))</f>
        <v>3</v>
      </c>
      <c r="M49" s="163">
        <f>IF(LEN(E49)&gt;3,(IF(VLOOKUP($C49,'Regional Crises'!$B$1:$R$66,11,FALSE)="x","x",ROUND(IF(VLOOKUP($C49,'Regional Crises'!$B$1:$R$66,11,FALSE)&gt;M$3,5,IF(VLOOKUP($C49,'Regional Crises'!$B$1:$R$66,11,FALSE)&lt;M$4,0,5-(M$3-VLOOKUP($C49,'Regional Crises'!$B$1:$R$66,11,FALSE))/(M$3-M$4)*5)),1))),IF(VLOOKUP($E49,'Country Indicator Data'!$B$4:$N$300,7,FALSE)="x","x",ROUND(IF(VLOOKUP($E49,'Country Indicator Data'!$B$4:$N$300,7,FALSE)&gt;M$3,5,IF(VLOOKUP($E49,'Country Indicator Data'!$B$4:$N$300,7,FALSE)&lt;M$4,0,5-(M$3-VLOOKUP($E49,'Country Indicator Data'!$B$4:$N$300,7,FALSE))/(M$3-M$4)*5)),1)))</f>
        <v>1.7</v>
      </c>
      <c r="N49" s="163">
        <f t="shared" si="15"/>
        <v>2.35</v>
      </c>
      <c r="O49" s="163">
        <f t="shared" si="16"/>
        <v>2.4499999999999997</v>
      </c>
      <c r="P49" s="163">
        <f>IF(LEN(E49)&gt;3,VLOOKUP(C49,'Regional Crises'!$B$1:$R$69,12,FALSE),VLOOKUP(E49,'Country Indicator Data'!$B$4:$I$300,8,FALSE))</f>
        <v>3</v>
      </c>
      <c r="Q49" s="163">
        <f>IF(LEN(E49)&gt;3,((IF(VLOOKUP($C49,'Regional Crises'!$B$1:$R$66,13,FALSE)="x","x",ROUND(IF(VLOOKUP($C49,'Regional Crises'!$B$1:$R$66,13,FALSE)&gt;Q$3,5,IF(VLOOKUP($C49,'Regional Crises'!$B$1:$R$66,13,FALSE)&lt;Q$4,0,5-(LOG(Q$3)-LOG(VLOOKUP($C49,'Regional Crises'!$B$1:$R$66,13,FALSE)))/(LOG(Q$3)-LOG(Q$4))*5)),1)))),(IF(VLOOKUP($E49,'Country Indicator Data'!$B$4:$N$300,9,FALSE)="x","x",ROUND(IF(VLOOKUP($E49,'Country Indicator Data'!$B$4:$N$300,9,FALSE)&gt;Q$3,5,IF(VLOOKUP($E49,'Country Indicator Data'!$B$4:$N$300,9,FALSE)&lt;Q$4,0,5-(LOG(Q$3)-LOG(VLOOKUP($E49,'Country Indicator Data'!$B$4:$N$300,9,FALSE)))/(LOG(Q$3)-LOG(Q$4))*5)),1))))</f>
        <v>2.5</v>
      </c>
      <c r="R49" s="163">
        <f t="shared" si="17"/>
        <v>2.75</v>
      </c>
      <c r="S49" s="163">
        <f>IF(LEN(E49)&gt;3,((IF(VLOOKUP($C49,'Regional Crises'!$B$1:$R$66,17,FALSE)="x","x",ROUND(IF(VLOOKUP($C49,'Regional Crises'!$B$1:$R$66,17,FALSE)&gt;S$3,0,IF(VLOOKUP($C49,'Regional Crises'!$B$1:$R$66,17,FALSE)&lt;S$4,5,(S$3-VLOOKUP($C49,'Regional Crises'!$B$1:$R$66,17,FALSE))/(S$3-S$4)*5)),1)))),(IF(VLOOKUP($E49,'Country Indicator Data'!$B$4:$N$300,13,FALSE)="x","x",ROUND(IF(VLOOKUP($E49,'Country Indicator Data'!$B$4:$N$300,13,FALSE)&gt;S$3,0,IF(VLOOKUP($E49,'Country Indicator Data'!$B$4:$N$300,13,FALSE)&lt;S$4,5,(S$3-VLOOKUP($E49,'Country Indicator Data'!$B$4:$N$300,13,FALSE))/(S$3-S$4)*5)),1))))</f>
        <v>3</v>
      </c>
      <c r="T49" s="163">
        <f>IF(LEN(E49)&gt;3,((IF(VLOOKUP($C49,'Regional Crises'!$B$1:$R$66,14,FALSE)="x","x",ROUND(IF(VLOOKUP($C49,'Regional Crises'!$B$1:$R$66,14,FALSE)&gt;T$3,0,IF(VLOOKUP($C49,'Regional Crises'!$B$1:$R$66,14,FALSE)&lt;T$4,5,(T$3-VLOOKUP($C49,'Regional Crises'!$B$1:$R$66,14,FALSE))/(T$3-T$4)*5)),1)))),(IF(VLOOKUP($E49,'Country Indicator Data'!$B$4:$N$300,10,FALSE)="x","x",ROUND(IF(VLOOKUP($E49,'Country Indicator Data'!$B$4:$N$300,10,FALSE)&gt;T$3,0,IF(VLOOKUP($E49,'Country Indicator Data'!$B$4:$N$300,10,FALSE)&lt;T$4,5,(T$3-VLOOKUP($E49,'Country Indicator Data'!$B$4:$N$300,10,FALSE))/(T$3-T$4)*5)),1))))</f>
        <v>2.8</v>
      </c>
      <c r="U49" s="163">
        <f>IF(LEN(E49)&gt;3,((IF(VLOOKUP($C49,'Regional Crises'!$B$1:$R$66,15,FALSE)="x","x",ROUND(IF(VLOOKUP($C49,'Regional Crises'!$B$1:$R$66,15,FALSE)&gt;U$3,0,IF(VLOOKUP($C49,'Regional Crises'!$B$1:$R$66,15,FALSE)&lt;U$4,5,(U$3-VLOOKUP($C49,'Regional Crises'!$B$1:$R$66,15,FALSE))/(U$3-U$4)*5)),1)))),(IF(VLOOKUP($E49,'Country Indicator Data'!$B$4:$N$300,11,FALSE)="x","x",ROUND(IF(VLOOKUP($E49,'Country Indicator Data'!$B$4:$N$300,11,FALSE)&gt;U$3,0,IF(VLOOKUP($E49,'Country Indicator Data'!$B$4:$N$300,11,FALSE)&lt;U$4,5,(U$3-VLOOKUP($E49,'Country Indicator Data'!$B$4:$N$300,11,FALSE))/(U$3-U$4)*5)),1))))</f>
        <v>2</v>
      </c>
      <c r="V49" s="163">
        <f>IF(LEN(E49)&gt;3,((IF(VLOOKUP($C49,'Regional Crises'!$B$1:$R$66,16,FALSE)="x","x",ROUND(IF(VLOOKUP($C49,'Regional Crises'!$B$1:$R$66,16,FALSE)&gt;V$3,0,IF(VLOOKUP($C49,'Regional Crises'!$B$1:$R$66,16,FALSE)&lt;V$4,5,(V$3-VLOOKUP($C49,'Regional Crises'!$B$1:$R$66,16,FALSE))/(V$3-V$4)*5)),1)))),(IF(VLOOKUP($E49,'Country Indicator Data'!$B$4:$N$300,12,FALSE)="x","x",ROUND(IF(VLOOKUP($E49,'Country Indicator Data'!$B$4:$N$300,12,FALSE)&gt;V$3,0,IF(VLOOKUP($E49,'Country Indicator Data'!$B$4:$N$300,12,FALSE)&lt;V$4,5,(V$3-VLOOKUP($E49,'Country Indicator Data'!$B$4:$N$300,12,FALSE))/(V$3-V$4)*5)),1))))</f>
        <v>2</v>
      </c>
      <c r="W49" s="163">
        <f t="shared" si="18"/>
        <v>2.5</v>
      </c>
      <c r="X49" s="163">
        <f t="shared" si="19"/>
        <v>2.6</v>
      </c>
      <c r="Y49" s="184">
        <f>IF('Core Indicators'!FC46="x","x",IF('Core Indicators'!FC46&gt;=5,5,IF('Core Indicators'!FC46&gt;=4,4,IF('Core Indicators'!FC46&gt;=3,3,IF('Core Indicators'!FC46&gt;=2,2,IF('Core Indicators'!FC46&gt;=1,1,0))))))</f>
        <v>4</v>
      </c>
      <c r="Z49" s="163">
        <f t="shared" si="20"/>
        <v>4</v>
      </c>
      <c r="AA49" s="184">
        <f>'Crisis Indicator Data'!Y46</f>
        <v>1</v>
      </c>
      <c r="AB49" s="184">
        <f>'Crisis Indicator Data'!Z46</f>
        <v>2</v>
      </c>
      <c r="AC49" s="184">
        <f>'Crisis Indicator Data'!AA46</f>
        <v>2</v>
      </c>
      <c r="AD49" s="184">
        <f>'Crisis Indicator Data'!AB46</f>
        <v>0</v>
      </c>
      <c r="AE49" s="184">
        <f t="shared" si="21"/>
        <v>2</v>
      </c>
      <c r="AF49" s="184">
        <f>'Crisis Indicator Data'!AC46</f>
        <v>2</v>
      </c>
      <c r="AG49" s="184">
        <f>'Crisis Indicator Data'!AD46</f>
        <v>3</v>
      </c>
      <c r="AH49" s="184">
        <f t="shared" si="22"/>
        <v>5</v>
      </c>
      <c r="AI49" s="184">
        <f>'Crisis Indicator Data'!AE46</f>
        <v>1</v>
      </c>
      <c r="AJ49" s="184">
        <f>'Crisis Indicator Data'!AF46</f>
        <v>0</v>
      </c>
      <c r="AK49" s="184">
        <f>'Crisis Indicator Data'!AG46</f>
        <v>3</v>
      </c>
      <c r="AL49" s="184">
        <f t="shared" si="23"/>
        <v>3</v>
      </c>
      <c r="AM49" s="163">
        <f t="shared" si="24"/>
        <v>3</v>
      </c>
      <c r="AN49" s="163">
        <f t="shared" si="25"/>
        <v>3.5</v>
      </c>
    </row>
    <row r="50" spans="1:40" ht="13.5" customHeight="1" x14ac:dyDescent="0.25">
      <c r="A50" s="169" t="str">
        <f>'Crisis Indicator Data'!A47</f>
        <v>Earthquake in West Java province</v>
      </c>
      <c r="B50" s="170" t="str">
        <f>'Crisis Indicator Data'!B47</f>
        <v>Earthquake</v>
      </c>
      <c r="C50" s="170" t="str">
        <f>'Crisis Indicator Data'!C47</f>
        <v>IDN008</v>
      </c>
      <c r="D50" s="170" t="str">
        <f>'Crisis Indicator Data'!D47</f>
        <v>Indonesia</v>
      </c>
      <c r="E50" s="171" t="str">
        <f>'Crisis Indicator Data'!E47</f>
        <v>IDN</v>
      </c>
      <c r="F50" s="163">
        <f>IF(LEN(E50)&gt;3,(IF(VLOOKUP($C50,'Regional Crises'!$B$1:$R$66,7,FALSE)="x","x",ROUND(IF(VLOOKUP($C50,'Regional Crises'!$B$1:$R$66,7,FALSE)&gt;$F$3,5,IF(VLOOKUP($C50,'Regional Crises'!$B$1:$R$66,7,FALSE)&lt;F$4,0,($F$3-VLOOKUP($C50,'Regional Crises'!$B$1:$R$66,7,FALSE))/($F$3-$F$4)*5)),1))),IF(VLOOKUP($E50,'Country Indicator Data'!$B$4:$N$300,3,FALSE)="x","x",ROUND(IF(VLOOKUP($E50,'Country Indicator Data'!$B$4:$N$300,3,FALSE)&gt;$F$3,5,IF(VLOOKUP($E50,'Country Indicator Data'!$B$4:$N$300,3,FALSE)&lt;$F$4,0,($F$3-VLOOKUP($E50,'Country Indicator Data'!$B$4:$N$300,3,FALSE))/($F$3-$F$4)*5)),1)))</f>
        <v>3.2</v>
      </c>
      <c r="G50" s="163">
        <f>IF(LEN(E50)&gt;3,(IF(VLOOKUP($C50,'Regional Crises'!$B$1:$R$66,9,FALSE)="x","x",ROUND(IF(VLOOKUP($C50,'Regional Crises'!$B$1:$R$66,9,FALSE)&gt;G$3,5,IF(VLOOKUP($C50,'Regional Crises'!$B$1:$R$66,9,FALSE)&lt;G$4,0,(G$3-VLOOKUP($C50,'Regional Crises'!$B$1:$R$66,9,FALSE))/(G$3-G$4)*5)),1))),IF(VLOOKUP($E50,'Country Indicator Data'!$B$4:$N$300,5,FALSE)="x","x",ROUND(IF(VLOOKUP($E50,'Country Indicator Data'!$B$4:$N$300,5,FALSE)&gt;G$3,5,IF(VLOOKUP($E50,'Country Indicator Data'!$B$4:$N$300,5,FALSE)&lt;G$4,0,(G$3-VLOOKUP($E50,'Country Indicator Data'!$B$4:$N$300,5,FALSE))/(G$3-G$4)*5)),1)))</f>
        <v>1.8</v>
      </c>
      <c r="H50" s="163">
        <f t="shared" si="13"/>
        <v>2.5</v>
      </c>
      <c r="I50" s="163">
        <f>IF(LEN(E50)&gt;3,(IF(VLOOKUP($C50,'Regional Crises'!$B$1:$R$66,6,FALSE)="x","x",ROUND(IF(VLOOKUP($C50,'Regional Crises'!$B$1:$R$66,6,FALSE)&gt;I$3,5,IF(VLOOKUP($C50,'Regional Crises'!$B$1:$R$66,6,FALSE)&lt;I$4,0,5-(I$3-VLOOKUP($C50,'Regional Crises'!$B$1:$R$66,6,FALSE))/(I$3-I$4)*5)),1))),IF(VLOOKUP($E50,'Country Indicator Data'!$B$4:$N$300,2,FALSE)="x","x",ROUND(IF(VLOOKUP($E50,'Country Indicator Data'!$B$4:$N$300,2,FALSE)&gt;I$3,5,IF(VLOOKUP($E50,'Country Indicator Data'!$B$4:$N$300,2,FALSE)&lt;I$4,0,5-(I$3-VLOOKUP($E50,'Country Indicator Data'!$B$4:$N$300,2,FALSE))/(I$3-I$4)*5)),1)))</f>
        <v>3.9</v>
      </c>
      <c r="J50" s="163">
        <f>IF(LEN(E50)&gt;3,(IF(VLOOKUP($C50,'Regional Crises'!$B$1:$R$66,8,FALSE)="x","x",ROUND(IF(VLOOKUP($C50,'Regional Crises'!$B$1:$R$66,8,FALSE)&gt;J$3,5,IF(VLOOKUP($C50,'Regional Crises'!$B$1:$R$66,8,FALSE)&lt;J$4,0,5-(J$3-VLOOKUP($C50,'Regional Crises'!$B$1:$R$66,8,FALSE))/(J$3-J$4)*5)),1))),IF(VLOOKUP($E50,'Country Indicator Data'!$B$4:$N$300,4,FALSE)="x","x",ROUND(IF(VLOOKUP($E50,'Country Indicator Data'!$B$4:$N$300,4,FALSE)&gt;J$3,5,IF(VLOOKUP($E50,'Country Indicator Data'!$B$4:$N$300,4,FALSE)&lt;J$4,0,5-(J$3-VLOOKUP($E50,'Country Indicator Data'!$B$4:$N$300,4,FALSE))/(J$3-J$4)*5)),1)))</f>
        <v>1.1000000000000001</v>
      </c>
      <c r="K50" s="163">
        <f t="shared" si="14"/>
        <v>2.5</v>
      </c>
      <c r="L50" s="163">
        <f>IF(LEN(E50)&gt;3,(IF(VLOOKUP($C50,'Regional Crises'!$B$1:$R$66,10,FALSE)="x","x",ROUND(IF(VLOOKUP($C50,'Regional Crises'!$B$1:$R$66,10,FALSE)&gt;L$3,5,IF(VLOOKUP($C50,'Regional Crises'!$B$1:$R$66,10,FALSE)&lt;L$4,0,5-(L$3-VLOOKUP($C50,'Regional Crises'!$B$1:$R$66,10,FALSE))/(L$3-L$4)*5)),1))),IF(VLOOKUP($E50,'Country Indicator Data'!$B$4:$N$300,6,FALSE)="x","x",ROUND(IF(VLOOKUP($E50,'Country Indicator Data'!$B$4:$N$300,6,FALSE)&gt;L$3,5,IF(VLOOKUP($E50,'Country Indicator Data'!$B$4:$N$300,6,FALSE)&lt;L$4,0,5-(L$3-VLOOKUP($E50,'Country Indicator Data'!$B$4:$N$300,6,FALSE))/(L$3-L$4)*5)),1)))</f>
        <v>3</v>
      </c>
      <c r="M50" s="163">
        <f>IF(LEN(E50)&gt;3,(IF(VLOOKUP($C50,'Regional Crises'!$B$1:$R$66,11,FALSE)="x","x",ROUND(IF(VLOOKUP($C50,'Regional Crises'!$B$1:$R$66,11,FALSE)&gt;M$3,5,IF(VLOOKUP($C50,'Regional Crises'!$B$1:$R$66,11,FALSE)&lt;M$4,0,5-(M$3-VLOOKUP($C50,'Regional Crises'!$B$1:$R$66,11,FALSE))/(M$3-M$4)*5)),1))),IF(VLOOKUP($E50,'Country Indicator Data'!$B$4:$N$300,7,FALSE)="x","x",ROUND(IF(VLOOKUP($E50,'Country Indicator Data'!$B$4:$N$300,7,FALSE)&gt;M$3,5,IF(VLOOKUP($E50,'Country Indicator Data'!$B$4:$N$300,7,FALSE)&lt;M$4,0,5-(M$3-VLOOKUP($E50,'Country Indicator Data'!$B$4:$N$300,7,FALSE))/(M$3-M$4)*5)),1)))</f>
        <v>1.7</v>
      </c>
      <c r="N50" s="163">
        <f t="shared" si="15"/>
        <v>2.35</v>
      </c>
      <c r="O50" s="163">
        <f t="shared" si="16"/>
        <v>2.4499999999999997</v>
      </c>
      <c r="P50" s="163">
        <f>IF(LEN(E50)&gt;3,VLOOKUP(C50,'Regional Crises'!$B$1:$R$69,12,FALSE),VLOOKUP(E50,'Country Indicator Data'!$B$4:$I$300,8,FALSE))</f>
        <v>3</v>
      </c>
      <c r="Q50" s="163">
        <f>IF(LEN(E50)&gt;3,((IF(VLOOKUP($C50,'Regional Crises'!$B$1:$R$66,13,FALSE)="x","x",ROUND(IF(VLOOKUP($C50,'Regional Crises'!$B$1:$R$66,13,FALSE)&gt;Q$3,5,IF(VLOOKUP($C50,'Regional Crises'!$B$1:$R$66,13,FALSE)&lt;Q$4,0,5-(LOG(Q$3)-LOG(VLOOKUP($C50,'Regional Crises'!$B$1:$R$66,13,FALSE)))/(LOG(Q$3)-LOG(Q$4))*5)),1)))),(IF(VLOOKUP($E50,'Country Indicator Data'!$B$4:$N$300,9,FALSE)="x","x",ROUND(IF(VLOOKUP($E50,'Country Indicator Data'!$B$4:$N$300,9,FALSE)&gt;Q$3,5,IF(VLOOKUP($E50,'Country Indicator Data'!$B$4:$N$300,9,FALSE)&lt;Q$4,0,5-(LOG(Q$3)-LOG(VLOOKUP($E50,'Country Indicator Data'!$B$4:$N$300,9,FALSE)))/(LOG(Q$3)-LOG(Q$4))*5)),1))))</f>
        <v>2.5</v>
      </c>
      <c r="R50" s="163">
        <f t="shared" si="17"/>
        <v>2.75</v>
      </c>
      <c r="S50" s="163">
        <f>IF(LEN(E50)&gt;3,((IF(VLOOKUP($C50,'Regional Crises'!$B$1:$R$66,17,FALSE)="x","x",ROUND(IF(VLOOKUP($C50,'Regional Crises'!$B$1:$R$66,17,FALSE)&gt;S$3,0,IF(VLOOKUP($C50,'Regional Crises'!$B$1:$R$66,17,FALSE)&lt;S$4,5,(S$3-VLOOKUP($C50,'Regional Crises'!$B$1:$R$66,17,FALSE))/(S$3-S$4)*5)),1)))),(IF(VLOOKUP($E50,'Country Indicator Data'!$B$4:$N$300,13,FALSE)="x","x",ROUND(IF(VLOOKUP($E50,'Country Indicator Data'!$B$4:$N$300,13,FALSE)&gt;S$3,0,IF(VLOOKUP($E50,'Country Indicator Data'!$B$4:$N$300,13,FALSE)&lt;S$4,5,(S$3-VLOOKUP($E50,'Country Indicator Data'!$B$4:$N$300,13,FALSE))/(S$3-S$4)*5)),1))))</f>
        <v>3</v>
      </c>
      <c r="T50" s="163">
        <f>IF(LEN(E50)&gt;3,((IF(VLOOKUP($C50,'Regional Crises'!$B$1:$R$66,14,FALSE)="x","x",ROUND(IF(VLOOKUP($C50,'Regional Crises'!$B$1:$R$66,14,FALSE)&gt;T$3,0,IF(VLOOKUP($C50,'Regional Crises'!$B$1:$R$66,14,FALSE)&lt;T$4,5,(T$3-VLOOKUP($C50,'Regional Crises'!$B$1:$R$66,14,FALSE))/(T$3-T$4)*5)),1)))),(IF(VLOOKUP($E50,'Country Indicator Data'!$B$4:$N$300,10,FALSE)="x","x",ROUND(IF(VLOOKUP($E50,'Country Indicator Data'!$B$4:$N$300,10,FALSE)&gt;T$3,0,IF(VLOOKUP($E50,'Country Indicator Data'!$B$4:$N$300,10,FALSE)&lt;T$4,5,(T$3-VLOOKUP($E50,'Country Indicator Data'!$B$4:$N$300,10,FALSE))/(T$3-T$4)*5)),1))))</f>
        <v>2.8</v>
      </c>
      <c r="U50" s="163">
        <f>IF(LEN(E50)&gt;3,((IF(VLOOKUP($C50,'Regional Crises'!$B$1:$R$66,15,FALSE)="x","x",ROUND(IF(VLOOKUP($C50,'Regional Crises'!$B$1:$R$66,15,FALSE)&gt;U$3,0,IF(VLOOKUP($C50,'Regional Crises'!$B$1:$R$66,15,FALSE)&lt;U$4,5,(U$3-VLOOKUP($C50,'Regional Crises'!$B$1:$R$66,15,FALSE))/(U$3-U$4)*5)),1)))),(IF(VLOOKUP($E50,'Country Indicator Data'!$B$4:$N$300,11,FALSE)="x","x",ROUND(IF(VLOOKUP($E50,'Country Indicator Data'!$B$4:$N$300,11,FALSE)&gt;U$3,0,IF(VLOOKUP($E50,'Country Indicator Data'!$B$4:$N$300,11,FALSE)&lt;U$4,5,(U$3-VLOOKUP($E50,'Country Indicator Data'!$B$4:$N$300,11,FALSE))/(U$3-U$4)*5)),1))))</f>
        <v>2</v>
      </c>
      <c r="V50" s="163">
        <f>IF(LEN(E50)&gt;3,((IF(VLOOKUP($C50,'Regional Crises'!$B$1:$R$66,16,FALSE)="x","x",ROUND(IF(VLOOKUP($C50,'Regional Crises'!$B$1:$R$66,16,FALSE)&gt;V$3,0,IF(VLOOKUP($C50,'Regional Crises'!$B$1:$R$66,16,FALSE)&lt;V$4,5,(V$3-VLOOKUP($C50,'Regional Crises'!$B$1:$R$66,16,FALSE))/(V$3-V$4)*5)),1)))),(IF(VLOOKUP($E50,'Country Indicator Data'!$B$4:$N$300,12,FALSE)="x","x",ROUND(IF(VLOOKUP($E50,'Country Indicator Data'!$B$4:$N$300,12,FALSE)&gt;V$3,0,IF(VLOOKUP($E50,'Country Indicator Data'!$B$4:$N$300,12,FALSE)&lt;V$4,5,(V$3-VLOOKUP($E50,'Country Indicator Data'!$B$4:$N$300,12,FALSE))/(V$3-V$4)*5)),1))))</f>
        <v>2</v>
      </c>
      <c r="W50" s="163">
        <f t="shared" si="18"/>
        <v>2.5</v>
      </c>
      <c r="X50" s="163">
        <f t="shared" si="19"/>
        <v>2.6</v>
      </c>
      <c r="Y50" s="184">
        <f>IF('Core Indicators'!FC47="x","x",IF('Core Indicators'!FC47&gt;=5,5,IF('Core Indicators'!FC47&gt;=4,4,IF('Core Indicators'!FC47&gt;=3,3,IF('Core Indicators'!FC47&gt;=2,2,IF('Core Indicators'!FC47&gt;=1,1,0))))))</f>
        <v>4</v>
      </c>
      <c r="Z50" s="163">
        <f t="shared" si="20"/>
        <v>4</v>
      </c>
      <c r="AA50" s="184">
        <f>'Crisis Indicator Data'!Y47</f>
        <v>1</v>
      </c>
      <c r="AB50" s="184">
        <f>'Crisis Indicator Data'!Z47</f>
        <v>0</v>
      </c>
      <c r="AC50" s="184">
        <f>'Crisis Indicator Data'!AA47</f>
        <v>0</v>
      </c>
      <c r="AD50" s="184">
        <f>'Crisis Indicator Data'!AB47</f>
        <v>0</v>
      </c>
      <c r="AE50" s="184">
        <f t="shared" si="21"/>
        <v>1</v>
      </c>
      <c r="AF50" s="184">
        <f>'Crisis Indicator Data'!AC47</f>
        <v>0</v>
      </c>
      <c r="AG50" s="184">
        <f>'Crisis Indicator Data'!AD47</f>
        <v>0</v>
      </c>
      <c r="AH50" s="184">
        <f t="shared" si="22"/>
        <v>0</v>
      </c>
      <c r="AI50" s="184">
        <f>'Crisis Indicator Data'!AE47</f>
        <v>0</v>
      </c>
      <c r="AJ50" s="184">
        <f>'Crisis Indicator Data'!AF47</f>
        <v>0</v>
      </c>
      <c r="AK50" s="184">
        <f>'Crisis Indicator Data'!AG47</f>
        <v>2</v>
      </c>
      <c r="AL50" s="184">
        <f t="shared" si="23"/>
        <v>2</v>
      </c>
      <c r="AM50" s="163">
        <f t="shared" si="24"/>
        <v>1</v>
      </c>
      <c r="AN50" s="163">
        <f t="shared" si="25"/>
        <v>2.5</v>
      </c>
    </row>
    <row r="51" spans="1:40" ht="13.5" customHeight="1" x14ac:dyDescent="0.25">
      <c r="A51" s="169" t="str">
        <f>'Crisis Indicator Data'!A48</f>
        <v>Conflict in Jammu and Kashmir</v>
      </c>
      <c r="B51" s="170" t="str">
        <f>'Crisis Indicator Data'!B48</f>
        <v>Socio-political</v>
      </c>
      <c r="C51" s="170" t="str">
        <f>'Crisis Indicator Data'!C48</f>
        <v>IND002</v>
      </c>
      <c r="D51" s="170" t="str">
        <f>'Crisis Indicator Data'!D48</f>
        <v>India</v>
      </c>
      <c r="E51" s="171" t="str">
        <f>'Crisis Indicator Data'!E48</f>
        <v>IND</v>
      </c>
      <c r="F51" s="163">
        <f>IF(LEN(E51)&gt;3,(IF(VLOOKUP($C51,'Regional Crises'!$B$1:$R$66,7,FALSE)="x","x",ROUND(IF(VLOOKUP($C51,'Regional Crises'!$B$1:$R$66,7,FALSE)&gt;$F$3,5,IF(VLOOKUP($C51,'Regional Crises'!$B$1:$R$66,7,FALSE)&lt;F$4,0,($F$3-VLOOKUP($C51,'Regional Crises'!$B$1:$R$66,7,FALSE))/($F$3-$F$4)*5)),1))),IF(VLOOKUP($E51,'Country Indicator Data'!$B$4:$N$300,3,FALSE)="x","x",ROUND(IF(VLOOKUP($E51,'Country Indicator Data'!$B$4:$N$300,3,FALSE)&gt;$F$3,5,IF(VLOOKUP($E51,'Country Indicator Data'!$B$4:$N$300,3,FALSE)&lt;$F$4,0,($F$3-VLOOKUP($E51,'Country Indicator Data'!$B$4:$N$300,3,FALSE))/($F$3-$F$4)*5)),1)))</f>
        <v>2.5</v>
      </c>
      <c r="G51" s="163">
        <f>IF(LEN(E51)&gt;3,(IF(VLOOKUP($C51,'Regional Crises'!$B$1:$R$66,9,FALSE)="x","x",ROUND(IF(VLOOKUP($C51,'Regional Crises'!$B$1:$R$66,9,FALSE)&gt;G$3,5,IF(VLOOKUP($C51,'Regional Crises'!$B$1:$R$66,9,FALSE)&lt;G$4,0,(G$3-VLOOKUP($C51,'Regional Crises'!$B$1:$R$66,9,FALSE))/(G$3-G$4)*5)),1))),IF(VLOOKUP($E51,'Country Indicator Data'!$B$4:$N$300,5,FALSE)="x","x",ROUND(IF(VLOOKUP($E51,'Country Indicator Data'!$B$4:$N$300,5,FALSE)&gt;G$3,5,IF(VLOOKUP($E51,'Country Indicator Data'!$B$4:$N$300,5,FALSE)&lt;G$4,0,(G$3-VLOOKUP($E51,'Country Indicator Data'!$B$4:$N$300,5,FALSE))/(G$3-G$4)*5)),1)))</f>
        <v>1.4</v>
      </c>
      <c r="H51" s="163">
        <f t="shared" si="13"/>
        <v>1.95</v>
      </c>
      <c r="I51" s="163">
        <f>IF(LEN(E51)&gt;3,(IF(VLOOKUP($C51,'Regional Crises'!$B$1:$R$66,6,FALSE)="x","x",ROUND(IF(VLOOKUP($C51,'Regional Crises'!$B$1:$R$66,6,FALSE)&gt;I$3,5,IF(VLOOKUP($C51,'Regional Crises'!$B$1:$R$66,6,FALSE)&lt;I$4,0,5-(I$3-VLOOKUP($C51,'Regional Crises'!$B$1:$R$66,6,FALSE))/(I$3-I$4)*5)),1))),IF(VLOOKUP($E51,'Country Indicator Data'!$B$4:$N$300,2,FALSE)="x","x",ROUND(IF(VLOOKUP($E51,'Country Indicator Data'!$B$4:$N$300,2,FALSE)&gt;I$3,5,IF(VLOOKUP($E51,'Country Indicator Data'!$B$4:$N$300,2,FALSE)&lt;I$4,0,5-(I$3-VLOOKUP($E51,'Country Indicator Data'!$B$4:$N$300,2,FALSE))/(I$3-I$4)*5)),1)))</f>
        <v>4.4000000000000004</v>
      </c>
      <c r="J51" s="163">
        <f>IF(LEN(E51)&gt;3,(IF(VLOOKUP($C51,'Regional Crises'!$B$1:$R$66,8,FALSE)="x","x",ROUND(IF(VLOOKUP($C51,'Regional Crises'!$B$1:$R$66,8,FALSE)&gt;J$3,5,IF(VLOOKUP($C51,'Regional Crises'!$B$1:$R$66,8,FALSE)&lt;J$4,0,5-(J$3-VLOOKUP($C51,'Regional Crises'!$B$1:$R$66,8,FALSE))/(J$3-J$4)*5)),1))),IF(VLOOKUP($E51,'Country Indicator Data'!$B$4:$N$300,4,FALSE)="x","x",ROUND(IF(VLOOKUP($E51,'Country Indicator Data'!$B$4:$N$300,4,FALSE)&gt;J$3,5,IF(VLOOKUP($E51,'Country Indicator Data'!$B$4:$N$300,4,FALSE)&lt;J$4,0,5-(J$3-VLOOKUP($E51,'Country Indicator Data'!$B$4:$N$300,4,FALSE))/(J$3-J$4)*5)),1)))</f>
        <v>0.1</v>
      </c>
      <c r="K51" s="163">
        <f t="shared" si="14"/>
        <v>2.25</v>
      </c>
      <c r="L51" s="163">
        <f>IF(LEN(E51)&gt;3,(IF(VLOOKUP($C51,'Regional Crises'!$B$1:$R$66,10,FALSE)="x","x",ROUND(IF(VLOOKUP($C51,'Regional Crises'!$B$1:$R$66,10,FALSE)&gt;L$3,5,IF(VLOOKUP($C51,'Regional Crises'!$B$1:$R$66,10,FALSE)&lt;L$4,0,5-(L$3-VLOOKUP($C51,'Regional Crises'!$B$1:$R$66,10,FALSE))/(L$3-L$4)*5)),1))),IF(VLOOKUP($E51,'Country Indicator Data'!$B$4:$N$300,6,FALSE)="x","x",ROUND(IF(VLOOKUP($E51,'Country Indicator Data'!$B$4:$N$300,6,FALSE)&gt;L$3,5,IF(VLOOKUP($E51,'Country Indicator Data'!$B$4:$N$300,6,FALSE)&lt;L$4,0,5-(L$3-VLOOKUP($E51,'Country Indicator Data'!$B$4:$N$300,6,FALSE))/(L$3-L$4)*5)),1)))</f>
        <v>3.3</v>
      </c>
      <c r="M51" s="163">
        <f>IF(LEN(E51)&gt;3,(IF(VLOOKUP($C51,'Regional Crises'!$B$1:$R$66,11,FALSE)="x","x",ROUND(IF(VLOOKUP($C51,'Regional Crises'!$B$1:$R$66,11,FALSE)&gt;M$3,5,IF(VLOOKUP($C51,'Regional Crises'!$B$1:$R$66,11,FALSE)&lt;M$4,0,5-(M$3-VLOOKUP($C51,'Regional Crises'!$B$1:$R$66,11,FALSE))/(M$3-M$4)*5)),1))),IF(VLOOKUP($E51,'Country Indicator Data'!$B$4:$N$300,7,FALSE)="x","x",ROUND(IF(VLOOKUP($E51,'Country Indicator Data'!$B$4:$N$300,7,FALSE)&gt;M$3,5,IF(VLOOKUP($E51,'Country Indicator Data'!$B$4:$N$300,7,FALSE)&lt;M$4,0,5-(M$3-VLOOKUP($E51,'Country Indicator Data'!$B$4:$N$300,7,FALSE))/(M$3-M$4)*5)),1)))</f>
        <v>1.3</v>
      </c>
      <c r="N51" s="163">
        <f t="shared" si="15"/>
        <v>2.2999999999999998</v>
      </c>
      <c r="O51" s="163">
        <f t="shared" si="16"/>
        <v>2.1666666666666665</v>
      </c>
      <c r="P51" s="163">
        <f>IF(LEN(E51)&gt;3,VLOOKUP(C51,'Regional Crises'!$B$1:$R$69,12,FALSE),VLOOKUP(E51,'Country Indicator Data'!$B$4:$I$300,8,FALSE))</f>
        <v>3</v>
      </c>
      <c r="Q51" s="163">
        <f>IF(LEN(E51)&gt;3,((IF(VLOOKUP($C51,'Regional Crises'!$B$1:$R$66,13,FALSE)="x","x",ROUND(IF(VLOOKUP($C51,'Regional Crises'!$B$1:$R$66,13,FALSE)&gt;Q$3,5,IF(VLOOKUP($C51,'Regional Crises'!$B$1:$R$66,13,FALSE)&lt;Q$4,0,5-(LOG(Q$3)-LOG(VLOOKUP($C51,'Regional Crises'!$B$1:$R$66,13,FALSE)))/(LOG(Q$3)-LOG(Q$4))*5)),1)))),(IF(VLOOKUP($E51,'Country Indicator Data'!$B$4:$N$300,9,FALSE)="x","x",ROUND(IF(VLOOKUP($E51,'Country Indicator Data'!$B$4:$N$300,9,FALSE)&gt;Q$3,5,IF(VLOOKUP($E51,'Country Indicator Data'!$B$4:$N$300,9,FALSE)&lt;Q$4,0,5-(LOG(Q$3)-LOG(VLOOKUP($E51,'Country Indicator Data'!$B$4:$N$300,9,FALSE)))/(LOG(Q$3)-LOG(Q$4))*5)),1))))</f>
        <v>2.6</v>
      </c>
      <c r="R51" s="163">
        <f t="shared" si="17"/>
        <v>2.8</v>
      </c>
      <c r="S51" s="163">
        <f>IF(LEN(E51)&gt;3,((IF(VLOOKUP($C51,'Regional Crises'!$B$1:$R$66,17,FALSE)="x","x",ROUND(IF(VLOOKUP($C51,'Regional Crises'!$B$1:$R$66,17,FALSE)&gt;S$3,0,IF(VLOOKUP($C51,'Regional Crises'!$B$1:$R$66,17,FALSE)&lt;S$4,5,(S$3-VLOOKUP($C51,'Regional Crises'!$B$1:$R$66,17,FALSE))/(S$3-S$4)*5)),1)))),(IF(VLOOKUP($E51,'Country Indicator Data'!$B$4:$N$300,13,FALSE)="x","x",ROUND(IF(VLOOKUP($E51,'Country Indicator Data'!$B$4:$N$300,13,FALSE)&gt;S$3,0,IF(VLOOKUP($E51,'Country Indicator Data'!$B$4:$N$300,13,FALSE)&lt;S$4,5,(S$3-VLOOKUP($E51,'Country Indicator Data'!$B$4:$N$300,13,FALSE))/(S$3-S$4)*5)),1))))</f>
        <v>3</v>
      </c>
      <c r="T51" s="163">
        <f>IF(LEN(E51)&gt;3,((IF(VLOOKUP($C51,'Regional Crises'!$B$1:$R$66,14,FALSE)="x","x",ROUND(IF(VLOOKUP($C51,'Regional Crises'!$B$1:$R$66,14,FALSE)&gt;T$3,0,IF(VLOOKUP($C51,'Regional Crises'!$B$1:$R$66,14,FALSE)&lt;T$4,5,(T$3-VLOOKUP($C51,'Regional Crises'!$B$1:$R$66,14,FALSE))/(T$3-T$4)*5)),1)))),(IF(VLOOKUP($E51,'Country Indicator Data'!$B$4:$N$300,10,FALSE)="x","x",ROUND(IF(VLOOKUP($E51,'Country Indicator Data'!$B$4:$N$300,10,FALSE)&gt;T$3,0,IF(VLOOKUP($E51,'Country Indicator Data'!$B$4:$N$300,10,FALSE)&lt;T$4,5,(T$3-VLOOKUP($E51,'Country Indicator Data'!$B$4:$N$300,10,FALSE))/(T$3-T$4)*5)),1))))</f>
        <v>2.5</v>
      </c>
      <c r="U51" s="163">
        <f>IF(LEN(E51)&gt;3,((IF(VLOOKUP($C51,'Regional Crises'!$B$1:$R$66,15,FALSE)="x","x",ROUND(IF(VLOOKUP($C51,'Regional Crises'!$B$1:$R$66,15,FALSE)&gt;U$3,0,IF(VLOOKUP($C51,'Regional Crises'!$B$1:$R$66,15,FALSE)&lt;U$4,5,(U$3-VLOOKUP($C51,'Regional Crises'!$B$1:$R$66,15,FALSE))/(U$3-U$4)*5)),1)))),(IF(VLOOKUP($E51,'Country Indicator Data'!$B$4:$N$300,11,FALSE)="x","x",ROUND(IF(VLOOKUP($E51,'Country Indicator Data'!$B$4:$N$300,11,FALSE)&gt;U$3,0,IF(VLOOKUP($E51,'Country Indicator Data'!$B$4:$N$300,11,FALSE)&lt;U$4,5,(U$3-VLOOKUP($E51,'Country Indicator Data'!$B$4:$N$300,11,FALSE))/(U$3-U$4)*5)),1))))</f>
        <v>1.5</v>
      </c>
      <c r="V51" s="163">
        <f>IF(LEN(E51)&gt;3,((IF(VLOOKUP($C51,'Regional Crises'!$B$1:$R$66,16,FALSE)="x","x",ROUND(IF(VLOOKUP($C51,'Regional Crises'!$B$1:$R$66,16,FALSE)&gt;V$3,0,IF(VLOOKUP($C51,'Regional Crises'!$B$1:$R$66,16,FALSE)&lt;V$4,5,(V$3-VLOOKUP($C51,'Regional Crises'!$B$1:$R$66,16,FALSE))/(V$3-V$4)*5)),1)))),(IF(VLOOKUP($E51,'Country Indicator Data'!$B$4:$N$300,12,FALSE)="x","x",ROUND(IF(VLOOKUP($E51,'Country Indicator Data'!$B$4:$N$300,12,FALSE)&gt;V$3,0,IF(VLOOKUP($E51,'Country Indicator Data'!$B$4:$N$300,12,FALSE)&lt;V$4,5,(V$3-VLOOKUP($E51,'Country Indicator Data'!$B$4:$N$300,12,FALSE))/(V$3-V$4)*5)),1))))</f>
        <v>1.5</v>
      </c>
      <c r="W51" s="163">
        <f t="shared" si="18"/>
        <v>2.1</v>
      </c>
      <c r="X51" s="163">
        <f t="shared" si="19"/>
        <v>2.4</v>
      </c>
      <c r="Y51" s="184" t="str">
        <f>IF('Core Indicators'!FC48="x","x",IF('Core Indicators'!FC48&gt;=5,5,IF('Core Indicators'!FC48&gt;=4,4,IF('Core Indicators'!FC48&gt;=3,3,IF('Core Indicators'!FC48&gt;=2,2,IF('Core Indicators'!FC48&gt;=1,1,0))))))</f>
        <v>x</v>
      </c>
      <c r="Z51" s="163" t="str">
        <f t="shared" si="20"/>
        <v>x</v>
      </c>
      <c r="AA51" s="184">
        <f>'Crisis Indicator Data'!Y48</f>
        <v>2</v>
      </c>
      <c r="AB51" s="184">
        <f>'Crisis Indicator Data'!Z48</f>
        <v>1</v>
      </c>
      <c r="AC51" s="184">
        <f>'Crisis Indicator Data'!AA48</f>
        <v>2</v>
      </c>
      <c r="AD51" s="184">
        <f>'Crisis Indicator Data'!AB48</f>
        <v>0</v>
      </c>
      <c r="AE51" s="184">
        <f t="shared" si="21"/>
        <v>2</v>
      </c>
      <c r="AF51" s="184">
        <f>'Crisis Indicator Data'!AC48</f>
        <v>0</v>
      </c>
      <c r="AG51" s="184">
        <f>'Crisis Indicator Data'!AD48</f>
        <v>2</v>
      </c>
      <c r="AH51" s="184">
        <f t="shared" si="22"/>
        <v>2</v>
      </c>
      <c r="AI51" s="184">
        <f>'Crisis Indicator Data'!AE48</f>
        <v>1</v>
      </c>
      <c r="AJ51" s="184">
        <f>'Crisis Indicator Data'!AF48</f>
        <v>1</v>
      </c>
      <c r="AK51" s="184">
        <f>'Crisis Indicator Data'!AG48</f>
        <v>2</v>
      </c>
      <c r="AL51" s="184">
        <f t="shared" si="23"/>
        <v>3</v>
      </c>
      <c r="AM51" s="163">
        <f t="shared" si="24"/>
        <v>2</v>
      </c>
      <c r="AN51" s="163">
        <f t="shared" si="25"/>
        <v>2</v>
      </c>
    </row>
    <row r="52" spans="1:40" ht="13.5" customHeight="1" x14ac:dyDescent="0.25">
      <c r="A52" s="169" t="str">
        <f>'Crisis Indicator Data'!A49</f>
        <v>Afghan Refugees in Iran</v>
      </c>
      <c r="B52" s="170" t="str">
        <f>'Crisis Indicator Data'!B49</f>
        <v>Displacement</v>
      </c>
      <c r="C52" s="170" t="str">
        <f>'Crisis Indicator Data'!C49</f>
        <v>IRN004</v>
      </c>
      <c r="D52" s="170" t="str">
        <f>'Crisis Indicator Data'!D49</f>
        <v>Iran</v>
      </c>
      <c r="E52" s="171" t="str">
        <f>'Crisis Indicator Data'!E49</f>
        <v>IRN</v>
      </c>
      <c r="F52" s="163">
        <f>IF(LEN(E52)&gt;3,(IF(VLOOKUP($C52,'Regional Crises'!$B$1:$R$66,7,FALSE)="x","x",ROUND(IF(VLOOKUP($C52,'Regional Crises'!$B$1:$R$66,7,FALSE)&gt;$F$3,5,IF(VLOOKUP($C52,'Regional Crises'!$B$1:$R$66,7,FALSE)&lt;F$4,0,($F$3-VLOOKUP($C52,'Regional Crises'!$B$1:$R$66,7,FALSE))/($F$3-$F$4)*5)),1))),IF(VLOOKUP($E52,'Country Indicator Data'!$B$4:$N$300,3,FALSE)="x","x",ROUND(IF(VLOOKUP($E52,'Country Indicator Data'!$B$4:$N$300,3,FALSE)&gt;$F$3,5,IF(VLOOKUP($E52,'Country Indicator Data'!$B$4:$N$300,3,FALSE)&lt;$F$4,0,($F$3-VLOOKUP($E52,'Country Indicator Data'!$B$4:$N$300,3,FALSE))/($F$3-$F$4)*5)),1)))</f>
        <v>5</v>
      </c>
      <c r="G52" s="163">
        <f>IF(LEN(E52)&gt;3,(IF(VLOOKUP($C52,'Regional Crises'!$B$1:$R$66,9,FALSE)="x","x",ROUND(IF(VLOOKUP($C52,'Regional Crises'!$B$1:$R$66,9,FALSE)&gt;G$3,5,IF(VLOOKUP($C52,'Regional Crises'!$B$1:$R$66,9,FALSE)&lt;G$4,0,(G$3-VLOOKUP($C52,'Regional Crises'!$B$1:$R$66,9,FALSE))/(G$3-G$4)*5)),1))),IF(VLOOKUP($E52,'Country Indicator Data'!$B$4:$N$300,5,FALSE)="x","x",ROUND(IF(VLOOKUP($E52,'Country Indicator Data'!$B$4:$N$300,5,FALSE)&gt;G$3,5,IF(VLOOKUP($E52,'Country Indicator Data'!$B$4:$N$300,5,FALSE)&lt;G$4,0,(G$3-VLOOKUP($E52,'Country Indicator Data'!$B$4:$N$300,5,FALSE))/(G$3-G$4)*5)),1)))</f>
        <v>3.6</v>
      </c>
      <c r="H52" s="163">
        <f t="shared" si="13"/>
        <v>4.3</v>
      </c>
      <c r="I52" s="163">
        <f>IF(LEN(E52)&gt;3,(IF(VLOOKUP($C52,'Regional Crises'!$B$1:$R$66,6,FALSE)="x","x",ROUND(IF(VLOOKUP($C52,'Regional Crises'!$B$1:$R$66,6,FALSE)&gt;I$3,5,IF(VLOOKUP($C52,'Regional Crises'!$B$1:$R$66,6,FALSE)&lt;I$4,0,5-(I$3-VLOOKUP($C52,'Regional Crises'!$B$1:$R$66,6,FALSE))/(I$3-I$4)*5)),1))),IF(VLOOKUP($E52,'Country Indicator Data'!$B$4:$N$300,2,FALSE)="x","x",ROUND(IF(VLOOKUP($E52,'Country Indicator Data'!$B$4:$N$300,2,FALSE)&gt;I$3,5,IF(VLOOKUP($E52,'Country Indicator Data'!$B$4:$N$300,2,FALSE)&lt;I$4,0,5-(I$3-VLOOKUP($E52,'Country Indicator Data'!$B$4:$N$300,2,FALSE))/(I$3-I$4)*5)),1)))</f>
        <v>3.4</v>
      </c>
      <c r="J52" s="163">
        <f>IF(LEN(E52)&gt;3,(IF(VLOOKUP($C52,'Regional Crises'!$B$1:$R$66,8,FALSE)="x","x",ROUND(IF(VLOOKUP($C52,'Regional Crises'!$B$1:$R$66,8,FALSE)&gt;J$3,5,IF(VLOOKUP($C52,'Regional Crises'!$B$1:$R$66,8,FALSE)&lt;J$4,0,5-(J$3-VLOOKUP($C52,'Regional Crises'!$B$1:$R$66,8,FALSE))/(J$3-J$4)*5)),1))),IF(VLOOKUP($E52,'Country Indicator Data'!$B$4:$N$300,4,FALSE)="x","x",ROUND(IF(VLOOKUP($E52,'Country Indicator Data'!$B$4:$N$300,4,FALSE)&gt;J$3,5,IF(VLOOKUP($E52,'Country Indicator Data'!$B$4:$N$300,4,FALSE)&lt;J$4,0,5-(J$3-VLOOKUP($E52,'Country Indicator Data'!$B$4:$N$300,4,FALSE))/(J$3-J$4)*5)),1)))</f>
        <v>1.6</v>
      </c>
      <c r="K52" s="163">
        <f t="shared" si="14"/>
        <v>2.5</v>
      </c>
      <c r="L52" s="163">
        <f>IF(LEN(E52)&gt;3,(IF(VLOOKUP($C52,'Regional Crises'!$B$1:$R$66,10,FALSE)="x","x",ROUND(IF(VLOOKUP($C52,'Regional Crises'!$B$1:$R$66,10,FALSE)&gt;L$3,5,IF(VLOOKUP($C52,'Regional Crises'!$B$1:$R$66,10,FALSE)&lt;L$4,0,5-(L$3-VLOOKUP($C52,'Regional Crises'!$B$1:$R$66,10,FALSE))/(L$3-L$4)*5)),1))),IF(VLOOKUP($E52,'Country Indicator Data'!$B$4:$N$300,6,FALSE)="x","x",ROUND(IF(VLOOKUP($E52,'Country Indicator Data'!$B$4:$N$300,6,FALSE)&gt;L$3,5,IF(VLOOKUP($E52,'Country Indicator Data'!$B$4:$N$300,6,FALSE)&lt;L$4,0,5-(L$3-VLOOKUP($E52,'Country Indicator Data'!$B$4:$N$300,6,FALSE))/(L$3-L$4)*5)),1)))</f>
        <v>3.3</v>
      </c>
      <c r="M52" s="163">
        <f>IF(LEN(E52)&gt;3,(IF(VLOOKUP($C52,'Regional Crises'!$B$1:$R$66,11,FALSE)="x","x",ROUND(IF(VLOOKUP($C52,'Regional Crises'!$B$1:$R$66,11,FALSE)&gt;M$3,5,IF(VLOOKUP($C52,'Regional Crises'!$B$1:$R$66,11,FALSE)&lt;M$4,0,5-(M$3-VLOOKUP($C52,'Regional Crises'!$B$1:$R$66,11,FALSE))/(M$3-M$4)*5)),1))),IF(VLOOKUP($E52,'Country Indicator Data'!$B$4:$N$300,7,FALSE)="x","x",ROUND(IF(VLOOKUP($E52,'Country Indicator Data'!$B$4:$N$300,7,FALSE)&gt;M$3,5,IF(VLOOKUP($E52,'Country Indicator Data'!$B$4:$N$300,7,FALSE)&lt;M$4,0,5-(M$3-VLOOKUP($E52,'Country Indicator Data'!$B$4:$N$300,7,FALSE))/(M$3-M$4)*5)),1)))</f>
        <v>2.1</v>
      </c>
      <c r="N52" s="163">
        <f t="shared" si="15"/>
        <v>2.7</v>
      </c>
      <c r="O52" s="163">
        <f t="shared" si="16"/>
        <v>3.1666666666666665</v>
      </c>
      <c r="P52" s="163">
        <f>IF(LEN(E52)&gt;3,VLOOKUP(C52,'Regional Crises'!$B$1:$R$69,12,FALSE),VLOOKUP(E52,'Country Indicator Data'!$B$4:$I$300,8,FALSE))</f>
        <v>3</v>
      </c>
      <c r="Q52" s="163" t="str">
        <f>IF(LEN(E52)&gt;3,((IF(VLOOKUP($C52,'Regional Crises'!$B$1:$R$66,13,FALSE)="x","x",ROUND(IF(VLOOKUP($C52,'Regional Crises'!$B$1:$R$66,13,FALSE)&gt;Q$3,5,IF(VLOOKUP($C52,'Regional Crises'!$B$1:$R$66,13,FALSE)&lt;Q$4,0,5-(LOG(Q$3)-LOG(VLOOKUP($C52,'Regional Crises'!$B$1:$R$66,13,FALSE)))/(LOG(Q$3)-LOG(Q$4))*5)),1)))),(IF(VLOOKUP($E52,'Country Indicator Data'!$B$4:$N$300,9,FALSE)="x","x",ROUND(IF(VLOOKUP($E52,'Country Indicator Data'!$B$4:$N$300,9,FALSE)&gt;Q$3,5,IF(VLOOKUP($E52,'Country Indicator Data'!$B$4:$N$300,9,FALSE)&lt;Q$4,0,5-(LOG(Q$3)-LOG(VLOOKUP($E52,'Country Indicator Data'!$B$4:$N$300,9,FALSE)))/(LOG(Q$3)-LOG(Q$4))*5)),1))))</f>
        <v>x</v>
      </c>
      <c r="R52" s="163">
        <f t="shared" si="17"/>
        <v>3</v>
      </c>
      <c r="S52" s="163">
        <f>IF(LEN(E52)&gt;3,((IF(VLOOKUP($C52,'Regional Crises'!$B$1:$R$66,17,FALSE)="x","x",ROUND(IF(VLOOKUP($C52,'Regional Crises'!$B$1:$R$66,17,FALSE)&gt;S$3,0,IF(VLOOKUP($C52,'Regional Crises'!$B$1:$R$66,17,FALSE)&lt;S$4,5,(S$3-VLOOKUP($C52,'Regional Crises'!$B$1:$R$66,17,FALSE))/(S$3-S$4)*5)),1)))),(IF(VLOOKUP($E52,'Country Indicator Data'!$B$4:$N$300,13,FALSE)="x","x",ROUND(IF(VLOOKUP($E52,'Country Indicator Data'!$B$4:$N$300,13,FALSE)&gt;S$3,0,IF(VLOOKUP($E52,'Country Indicator Data'!$B$4:$N$300,13,FALSE)&lt;S$4,5,(S$3-VLOOKUP($E52,'Country Indicator Data'!$B$4:$N$300,13,FALSE))/(S$3-S$4)*5)),1))))</f>
        <v>3.7</v>
      </c>
      <c r="T52" s="163">
        <f>IF(LEN(E52)&gt;3,((IF(VLOOKUP($C52,'Regional Crises'!$B$1:$R$66,14,FALSE)="x","x",ROUND(IF(VLOOKUP($C52,'Regional Crises'!$B$1:$R$66,14,FALSE)&gt;T$3,0,IF(VLOOKUP($C52,'Regional Crises'!$B$1:$R$66,14,FALSE)&lt;T$4,5,(T$3-VLOOKUP($C52,'Regional Crises'!$B$1:$R$66,14,FALSE))/(T$3-T$4)*5)),1)))),(IF(VLOOKUP($E52,'Country Indicator Data'!$B$4:$N$300,10,FALSE)="x","x",ROUND(IF(VLOOKUP($E52,'Country Indicator Data'!$B$4:$N$300,10,FALSE)&gt;T$3,0,IF(VLOOKUP($E52,'Country Indicator Data'!$B$4:$N$300,10,FALSE)&lt;T$4,5,(T$3-VLOOKUP($E52,'Country Indicator Data'!$B$4:$N$300,10,FALSE))/(T$3-T$4)*5)),1))))</f>
        <v>3.2</v>
      </c>
      <c r="U52" s="163">
        <f>IF(LEN(E52)&gt;3,((IF(VLOOKUP($C52,'Regional Crises'!$B$1:$R$66,15,FALSE)="x","x",ROUND(IF(VLOOKUP($C52,'Regional Crises'!$B$1:$R$66,15,FALSE)&gt;U$3,0,IF(VLOOKUP($C52,'Regional Crises'!$B$1:$R$66,15,FALSE)&lt;U$4,5,(U$3-VLOOKUP($C52,'Regional Crises'!$B$1:$R$66,15,FALSE))/(U$3-U$4)*5)),1)))),(IF(VLOOKUP($E52,'Country Indicator Data'!$B$4:$N$300,11,FALSE)="x","x",ROUND(IF(VLOOKUP($E52,'Country Indicator Data'!$B$4:$N$300,11,FALSE)&gt;U$3,0,IF(VLOOKUP($E52,'Country Indicator Data'!$B$4:$N$300,11,FALSE)&lt;U$4,5,(U$3-VLOOKUP($E52,'Country Indicator Data'!$B$4:$N$300,11,FALSE))/(U$3-U$4)*5)),1))))</f>
        <v>3.9</v>
      </c>
      <c r="V52" s="163">
        <f>IF(LEN(E52)&gt;3,((IF(VLOOKUP($C52,'Regional Crises'!$B$1:$R$66,16,FALSE)="x","x",ROUND(IF(VLOOKUP($C52,'Regional Crises'!$B$1:$R$66,16,FALSE)&gt;V$3,0,IF(VLOOKUP($C52,'Regional Crises'!$B$1:$R$66,16,FALSE)&lt;V$4,5,(V$3-VLOOKUP($C52,'Regional Crises'!$B$1:$R$66,16,FALSE))/(V$3-V$4)*5)),1)))),(IF(VLOOKUP($E52,'Country Indicator Data'!$B$4:$N$300,12,FALSE)="x","x",ROUND(IF(VLOOKUP($E52,'Country Indicator Data'!$B$4:$N$300,12,FALSE)&gt;V$3,0,IF(VLOOKUP($E52,'Country Indicator Data'!$B$4:$N$300,12,FALSE)&lt;V$4,5,(V$3-VLOOKUP($E52,'Country Indicator Data'!$B$4:$N$300,12,FALSE))/(V$3-V$4)*5)),1))))</f>
        <v>4.2</v>
      </c>
      <c r="W52" s="163">
        <f t="shared" si="18"/>
        <v>3.8</v>
      </c>
      <c r="X52" s="163">
        <f t="shared" si="19"/>
        <v>3.3</v>
      </c>
      <c r="Y52" s="184">
        <f>IF('Core Indicators'!FC49="x","x",IF('Core Indicators'!FC49&gt;=5,5,IF('Core Indicators'!FC49&gt;=4,4,IF('Core Indicators'!FC49&gt;=3,3,IF('Core Indicators'!FC49&gt;=2,2,IF('Core Indicators'!FC49&gt;=1,1,0))))))</f>
        <v>2</v>
      </c>
      <c r="Z52" s="163">
        <f t="shared" si="20"/>
        <v>2</v>
      </c>
      <c r="AA52" s="184">
        <f>'Crisis Indicator Data'!Y49</f>
        <v>1</v>
      </c>
      <c r="AB52" s="184">
        <f>'Crisis Indicator Data'!Z49</f>
        <v>1</v>
      </c>
      <c r="AC52" s="184">
        <f>'Crisis Indicator Data'!AA49</f>
        <v>1</v>
      </c>
      <c r="AD52" s="184">
        <f>'Crisis Indicator Data'!AB49</f>
        <v>0</v>
      </c>
      <c r="AE52" s="184">
        <f t="shared" si="21"/>
        <v>2</v>
      </c>
      <c r="AF52" s="184">
        <f>'Crisis Indicator Data'!AC49</f>
        <v>2</v>
      </c>
      <c r="AG52" s="184">
        <f>'Crisis Indicator Data'!AD49</f>
        <v>2</v>
      </c>
      <c r="AH52" s="184">
        <f t="shared" si="22"/>
        <v>4</v>
      </c>
      <c r="AI52" s="184">
        <f>'Crisis Indicator Data'!AE49</f>
        <v>0</v>
      </c>
      <c r="AJ52" s="184">
        <f>'Crisis Indicator Data'!AF49</f>
        <v>1</v>
      </c>
      <c r="AK52" s="184">
        <f>'Crisis Indicator Data'!AG49</f>
        <v>0</v>
      </c>
      <c r="AL52" s="184">
        <f t="shared" si="23"/>
        <v>1</v>
      </c>
      <c r="AM52" s="163">
        <f t="shared" si="24"/>
        <v>2</v>
      </c>
      <c r="AN52" s="163">
        <f t="shared" si="25"/>
        <v>2</v>
      </c>
    </row>
    <row r="53" spans="1:40" ht="13.5" customHeight="1" x14ac:dyDescent="0.25">
      <c r="A53" s="169" t="str">
        <f>'Crisis Indicator Data'!A50</f>
        <v>Multiple crises in Iraq</v>
      </c>
      <c r="B53" s="170" t="str">
        <f>'Crisis Indicator Data'!B50</f>
        <v>Violence,Displacement,Socio-political,Conflict</v>
      </c>
      <c r="C53" s="170" t="str">
        <f>'Crisis Indicator Data'!C50</f>
        <v>IRQ001</v>
      </c>
      <c r="D53" s="170" t="str">
        <f>'Crisis Indicator Data'!D50</f>
        <v>Iraq</v>
      </c>
      <c r="E53" s="171" t="str">
        <f>'Crisis Indicator Data'!E50</f>
        <v>IRQ</v>
      </c>
      <c r="F53" s="163">
        <f>IF(LEN(E53)&gt;3,(IF(VLOOKUP($C53,'Regional Crises'!$B$1:$R$66,7,FALSE)="x","x",ROUND(IF(VLOOKUP($C53,'Regional Crises'!$B$1:$R$66,7,FALSE)&gt;$F$3,5,IF(VLOOKUP($C53,'Regional Crises'!$B$1:$R$66,7,FALSE)&lt;F$4,0,($F$3-VLOOKUP($C53,'Regional Crises'!$B$1:$R$66,7,FALSE))/($F$3-$F$4)*5)),1))),IF(VLOOKUP($E53,'Country Indicator Data'!$B$4:$N$300,3,FALSE)="x","x",ROUND(IF(VLOOKUP($E53,'Country Indicator Data'!$B$4:$N$300,3,FALSE)&gt;$F$3,5,IF(VLOOKUP($E53,'Country Indicator Data'!$B$4:$N$300,3,FALSE)&lt;$F$4,0,($F$3-VLOOKUP($E53,'Country Indicator Data'!$B$4:$N$300,3,FALSE))/($F$3-$F$4)*5)),1)))</f>
        <v>4.3</v>
      </c>
      <c r="G53" s="163">
        <f>IF(LEN(E53)&gt;3,(IF(VLOOKUP($C53,'Regional Crises'!$B$1:$R$66,9,FALSE)="x","x",ROUND(IF(VLOOKUP($C53,'Regional Crises'!$B$1:$R$66,9,FALSE)&gt;G$3,5,IF(VLOOKUP($C53,'Regional Crises'!$B$1:$R$66,9,FALSE)&lt;G$4,0,(G$3-VLOOKUP($C53,'Regional Crises'!$B$1:$R$66,9,FALSE))/(G$3-G$4)*5)),1))),IF(VLOOKUP($E53,'Country Indicator Data'!$B$4:$N$300,5,FALSE)="x","x",ROUND(IF(VLOOKUP($E53,'Country Indicator Data'!$B$4:$N$300,5,FALSE)&gt;G$3,5,IF(VLOOKUP($E53,'Country Indicator Data'!$B$4:$N$300,5,FALSE)&lt;G$4,0,(G$3-VLOOKUP($E53,'Country Indicator Data'!$B$4:$N$300,5,FALSE))/(G$3-G$4)*5)),1)))</f>
        <v>3</v>
      </c>
      <c r="H53" s="163">
        <f t="shared" si="13"/>
        <v>3.65</v>
      </c>
      <c r="I53" s="163">
        <f>IF(LEN(E53)&gt;3,(IF(VLOOKUP($C53,'Regional Crises'!$B$1:$R$66,6,FALSE)="x","x",ROUND(IF(VLOOKUP($C53,'Regional Crises'!$B$1:$R$66,6,FALSE)&gt;I$3,5,IF(VLOOKUP($C53,'Regional Crises'!$B$1:$R$66,6,FALSE)&lt;I$4,0,5-(I$3-VLOOKUP($C53,'Regional Crises'!$B$1:$R$66,6,FALSE))/(I$3-I$4)*5)),1))),IF(VLOOKUP($E53,'Country Indicator Data'!$B$4:$N$300,2,FALSE)="x","x",ROUND(IF(VLOOKUP($E53,'Country Indicator Data'!$B$4:$N$300,2,FALSE)&gt;I$3,5,IF(VLOOKUP($E53,'Country Indicator Data'!$B$4:$N$300,2,FALSE)&lt;I$4,0,5-(I$3-VLOOKUP($E53,'Country Indicator Data'!$B$4:$N$300,2,FALSE))/(I$3-I$4)*5)),1)))</f>
        <v>2.7</v>
      </c>
      <c r="J53" s="163">
        <f>IF(LEN(E53)&gt;3,(IF(VLOOKUP($C53,'Regional Crises'!$B$1:$R$66,8,FALSE)="x","x",ROUND(IF(VLOOKUP($C53,'Regional Crises'!$B$1:$R$66,8,FALSE)&gt;J$3,5,IF(VLOOKUP($C53,'Regional Crises'!$B$1:$R$66,8,FALSE)&lt;J$4,0,5-(J$3-VLOOKUP($C53,'Regional Crises'!$B$1:$R$66,8,FALSE))/(J$3-J$4)*5)),1))),IF(VLOOKUP($E53,'Country Indicator Data'!$B$4:$N$300,4,FALSE)="x","x",ROUND(IF(VLOOKUP($E53,'Country Indicator Data'!$B$4:$N$300,4,FALSE)&gt;J$3,5,IF(VLOOKUP($E53,'Country Indicator Data'!$B$4:$N$300,4,FALSE)&lt;J$4,0,5-(J$3-VLOOKUP($E53,'Country Indicator Data'!$B$4:$N$300,4,FALSE))/(J$3-J$4)*5)),1)))</f>
        <v>0</v>
      </c>
      <c r="K53" s="163">
        <f t="shared" si="14"/>
        <v>1.35</v>
      </c>
      <c r="L53" s="163">
        <f>IF(LEN(E53)&gt;3,(IF(VLOOKUP($C53,'Regional Crises'!$B$1:$R$66,10,FALSE)="x","x",ROUND(IF(VLOOKUP($C53,'Regional Crises'!$B$1:$R$66,10,FALSE)&gt;L$3,5,IF(VLOOKUP($C53,'Regional Crises'!$B$1:$R$66,10,FALSE)&lt;L$4,0,5-(L$3-VLOOKUP($C53,'Regional Crises'!$B$1:$R$66,10,FALSE))/(L$3-L$4)*5)),1))),IF(VLOOKUP($E53,'Country Indicator Data'!$B$4:$N$300,6,FALSE)="x","x",ROUND(IF(VLOOKUP($E53,'Country Indicator Data'!$B$4:$N$300,6,FALSE)&gt;L$3,5,IF(VLOOKUP($E53,'Country Indicator Data'!$B$4:$N$300,6,FALSE)&lt;L$4,0,5-(L$3-VLOOKUP($E53,'Country Indicator Data'!$B$4:$N$300,6,FALSE))/(L$3-L$4)*5)),1)))</f>
        <v>3.6</v>
      </c>
      <c r="M53" s="163">
        <f>IF(LEN(E53)&gt;3,(IF(VLOOKUP($C53,'Regional Crises'!$B$1:$R$66,11,FALSE)="x","x",ROUND(IF(VLOOKUP($C53,'Regional Crises'!$B$1:$R$66,11,FALSE)&gt;M$3,5,IF(VLOOKUP($C53,'Regional Crises'!$B$1:$R$66,11,FALSE)&lt;M$4,0,5-(M$3-VLOOKUP($C53,'Regional Crises'!$B$1:$R$66,11,FALSE))/(M$3-M$4)*5)),1))),IF(VLOOKUP($E53,'Country Indicator Data'!$B$4:$N$300,7,FALSE)="x","x",ROUND(IF(VLOOKUP($E53,'Country Indicator Data'!$B$4:$N$300,7,FALSE)&gt;M$3,5,IF(VLOOKUP($E53,'Country Indicator Data'!$B$4:$N$300,7,FALSE)&lt;M$4,0,5-(M$3-VLOOKUP($E53,'Country Indicator Data'!$B$4:$N$300,7,FALSE))/(M$3-M$4)*5)),1)))</f>
        <v>0.6</v>
      </c>
      <c r="N53" s="163">
        <f t="shared" si="15"/>
        <v>2.1</v>
      </c>
      <c r="O53" s="163">
        <f t="shared" si="16"/>
        <v>2.3666666666666667</v>
      </c>
      <c r="P53" s="163">
        <f>IF(LEN(E53)&gt;3,VLOOKUP(C53,'Regional Crises'!$B$1:$R$69,12,FALSE),VLOOKUP(E53,'Country Indicator Data'!$B$4:$I$300,8,FALSE))</f>
        <v>5</v>
      </c>
      <c r="Q53" s="163">
        <f>IF(LEN(E53)&gt;3,((IF(VLOOKUP($C53,'Regional Crises'!$B$1:$R$66,13,FALSE)="x","x",ROUND(IF(VLOOKUP($C53,'Regional Crises'!$B$1:$R$66,13,FALSE)&gt;Q$3,5,IF(VLOOKUP($C53,'Regional Crises'!$B$1:$R$66,13,FALSE)&lt;Q$4,0,5-(LOG(Q$3)-LOG(VLOOKUP($C53,'Regional Crises'!$B$1:$R$66,13,FALSE)))/(LOG(Q$3)-LOG(Q$4))*5)),1)))),(IF(VLOOKUP($E53,'Country Indicator Data'!$B$4:$N$300,9,FALSE)="x","x",ROUND(IF(VLOOKUP($E53,'Country Indicator Data'!$B$4:$N$300,9,FALSE)&gt;Q$3,5,IF(VLOOKUP($E53,'Country Indicator Data'!$B$4:$N$300,9,FALSE)&lt;Q$4,0,5-(LOG(Q$3)-LOG(VLOOKUP($E53,'Country Indicator Data'!$B$4:$N$300,9,FALSE)))/(LOG(Q$3)-LOG(Q$4))*5)),1))))</f>
        <v>4.2</v>
      </c>
      <c r="R53" s="163">
        <f t="shared" si="17"/>
        <v>4.5999999999999996</v>
      </c>
      <c r="S53" s="163">
        <f>IF(LEN(E53)&gt;3,((IF(VLOOKUP($C53,'Regional Crises'!$B$1:$R$66,17,FALSE)="x","x",ROUND(IF(VLOOKUP($C53,'Regional Crises'!$B$1:$R$66,17,FALSE)&gt;S$3,0,IF(VLOOKUP($C53,'Regional Crises'!$B$1:$R$66,17,FALSE)&lt;S$4,5,(S$3-VLOOKUP($C53,'Regional Crises'!$B$1:$R$66,17,FALSE))/(S$3-S$4)*5)),1)))),(IF(VLOOKUP($E53,'Country Indicator Data'!$B$4:$N$300,13,FALSE)="x","x",ROUND(IF(VLOOKUP($E53,'Country Indicator Data'!$B$4:$N$300,13,FALSE)&gt;S$3,0,IF(VLOOKUP($E53,'Country Indicator Data'!$B$4:$N$300,13,FALSE)&lt;S$4,5,(S$3-VLOOKUP($E53,'Country Indicator Data'!$B$4:$N$300,13,FALSE))/(S$3-S$4)*5)),1))))</f>
        <v>4</v>
      </c>
      <c r="T53" s="163">
        <f>IF(LEN(E53)&gt;3,((IF(VLOOKUP($C53,'Regional Crises'!$B$1:$R$66,14,FALSE)="x","x",ROUND(IF(VLOOKUP($C53,'Regional Crises'!$B$1:$R$66,14,FALSE)&gt;T$3,0,IF(VLOOKUP($C53,'Regional Crises'!$B$1:$R$66,14,FALSE)&lt;T$4,5,(T$3-VLOOKUP($C53,'Regional Crises'!$B$1:$R$66,14,FALSE))/(T$3-T$4)*5)),1)))),(IF(VLOOKUP($E53,'Country Indicator Data'!$B$4:$N$300,10,FALSE)="x","x",ROUND(IF(VLOOKUP($E53,'Country Indicator Data'!$B$4:$N$300,10,FALSE)&gt;T$3,0,IF(VLOOKUP($E53,'Country Indicator Data'!$B$4:$N$300,10,FALSE)&lt;T$4,5,(T$3-VLOOKUP($E53,'Country Indicator Data'!$B$4:$N$300,10,FALSE))/(T$3-T$4)*5)),1))))</f>
        <v>4.2</v>
      </c>
      <c r="U53" s="163">
        <f>IF(LEN(E53)&gt;3,((IF(VLOOKUP($C53,'Regional Crises'!$B$1:$R$66,15,FALSE)="x","x",ROUND(IF(VLOOKUP($C53,'Regional Crises'!$B$1:$R$66,15,FALSE)&gt;U$3,0,IF(VLOOKUP($C53,'Regional Crises'!$B$1:$R$66,15,FALSE)&lt;U$4,5,(U$3-VLOOKUP($C53,'Regional Crises'!$B$1:$R$66,15,FALSE))/(U$3-U$4)*5)),1)))),(IF(VLOOKUP($E53,'Country Indicator Data'!$B$4:$N$300,11,FALSE)="x","x",ROUND(IF(VLOOKUP($E53,'Country Indicator Data'!$B$4:$N$300,11,FALSE)&gt;U$3,0,IF(VLOOKUP($E53,'Country Indicator Data'!$B$4:$N$300,11,FALSE)&lt;U$4,5,(U$3-VLOOKUP($E53,'Country Indicator Data'!$B$4:$N$300,11,FALSE))/(U$3-U$4)*5)),1))))</f>
        <v>3.1</v>
      </c>
      <c r="V53" s="163">
        <f>IF(LEN(E53)&gt;3,((IF(VLOOKUP($C53,'Regional Crises'!$B$1:$R$66,16,FALSE)="x","x",ROUND(IF(VLOOKUP($C53,'Regional Crises'!$B$1:$R$66,16,FALSE)&gt;V$3,0,IF(VLOOKUP($C53,'Regional Crises'!$B$1:$R$66,16,FALSE)&lt;V$4,5,(V$3-VLOOKUP($C53,'Regional Crises'!$B$1:$R$66,16,FALSE))/(V$3-V$4)*5)),1)))),(IF(VLOOKUP($E53,'Country Indicator Data'!$B$4:$N$300,12,FALSE)="x","x",ROUND(IF(VLOOKUP($E53,'Country Indicator Data'!$B$4:$N$300,12,FALSE)&gt;V$3,0,IF(VLOOKUP($E53,'Country Indicator Data'!$B$4:$N$300,12,FALSE)&lt;V$4,5,(V$3-VLOOKUP($E53,'Country Indicator Data'!$B$4:$N$300,12,FALSE))/(V$3-V$4)*5)),1))))</f>
        <v>3.5</v>
      </c>
      <c r="W53" s="163">
        <f t="shared" si="18"/>
        <v>3.7</v>
      </c>
      <c r="X53" s="163">
        <f t="shared" si="19"/>
        <v>3.6</v>
      </c>
      <c r="Y53" s="184">
        <f>IF('Core Indicators'!FC50="x","x",IF('Core Indicators'!FC50&gt;=5,5,IF('Core Indicators'!FC50&gt;=4,4,IF('Core Indicators'!FC50&gt;=3,3,IF('Core Indicators'!FC50&gt;=2,2,IF('Core Indicators'!FC50&gt;=1,1,0))))))</f>
        <v>5</v>
      </c>
      <c r="Z53" s="163">
        <f t="shared" si="20"/>
        <v>5</v>
      </c>
      <c r="AA53" s="184">
        <f>'Crisis Indicator Data'!Y50</f>
        <v>0</v>
      </c>
      <c r="AB53" s="184">
        <f>'Crisis Indicator Data'!Z50</f>
        <v>1</v>
      </c>
      <c r="AC53" s="184">
        <f>'Crisis Indicator Data'!AA50</f>
        <v>2</v>
      </c>
      <c r="AD53" s="184">
        <f>'Crisis Indicator Data'!AB50</f>
        <v>0</v>
      </c>
      <c r="AE53" s="184">
        <f t="shared" si="21"/>
        <v>2</v>
      </c>
      <c r="AF53" s="184">
        <f>'Crisis Indicator Data'!AC50</f>
        <v>2</v>
      </c>
      <c r="AG53" s="184">
        <f>'Crisis Indicator Data'!AD50</f>
        <v>3</v>
      </c>
      <c r="AH53" s="184">
        <f t="shared" si="22"/>
        <v>5</v>
      </c>
      <c r="AI53" s="184">
        <f>'Crisis Indicator Data'!AE50</f>
        <v>2</v>
      </c>
      <c r="AJ53" s="184">
        <f>'Crisis Indicator Data'!AF50</f>
        <v>3</v>
      </c>
      <c r="AK53" s="184">
        <f>'Crisis Indicator Data'!AG50</f>
        <v>2</v>
      </c>
      <c r="AL53" s="184">
        <f t="shared" si="23"/>
        <v>5</v>
      </c>
      <c r="AM53" s="163">
        <f t="shared" si="24"/>
        <v>4</v>
      </c>
      <c r="AN53" s="163">
        <f t="shared" si="25"/>
        <v>4.5</v>
      </c>
    </row>
    <row r="54" spans="1:40" ht="13.5" customHeight="1" x14ac:dyDescent="0.25">
      <c r="A54" s="172" t="str">
        <f>'Crisis Indicator Data'!A51</f>
        <v>Conflict  in Iraq</v>
      </c>
      <c r="B54" s="173" t="str">
        <f>'Crisis Indicator Data'!B51</f>
        <v>Conflict,Socio-political,Violence</v>
      </c>
      <c r="C54" s="173" t="str">
        <f>'Crisis Indicator Data'!C51</f>
        <v>IRQ002</v>
      </c>
      <c r="D54" s="173" t="str">
        <f>'Crisis Indicator Data'!D51</f>
        <v>Iraq</v>
      </c>
      <c r="E54" s="174" t="str">
        <f>'Crisis Indicator Data'!E51</f>
        <v>IRQ</v>
      </c>
      <c r="F54" s="163">
        <f>IF(LEN(E54)&gt;3,(IF(VLOOKUP($C54,'Regional Crises'!$B$1:$R$66,7,FALSE)="x","x",ROUND(IF(VLOOKUP($C54,'Regional Crises'!$B$1:$R$66,7,FALSE)&gt;$F$3,5,IF(VLOOKUP($C54,'Regional Crises'!$B$1:$R$66,7,FALSE)&lt;F$4,0,($F$3-VLOOKUP($C54,'Regional Crises'!$B$1:$R$66,7,FALSE))/($F$3-$F$4)*5)),1))),IF(VLOOKUP($E54,'Country Indicator Data'!$B$4:$N$300,3,FALSE)="x","x",ROUND(IF(VLOOKUP($E54,'Country Indicator Data'!$B$4:$N$300,3,FALSE)&gt;$F$3,5,IF(VLOOKUP($E54,'Country Indicator Data'!$B$4:$N$300,3,FALSE)&lt;$F$4,0,($F$3-VLOOKUP($E54,'Country Indicator Data'!$B$4:$N$300,3,FALSE))/($F$3-$F$4)*5)),1)))</f>
        <v>4.3</v>
      </c>
      <c r="G54" s="163">
        <f>IF(LEN(E54)&gt;3,(IF(VLOOKUP($C54,'Regional Crises'!$B$1:$R$66,9,FALSE)="x","x",ROUND(IF(VLOOKUP($C54,'Regional Crises'!$B$1:$R$66,9,FALSE)&gt;G$3,5,IF(VLOOKUP($C54,'Regional Crises'!$B$1:$R$66,9,FALSE)&lt;G$4,0,(G$3-VLOOKUP($C54,'Regional Crises'!$B$1:$R$66,9,FALSE))/(G$3-G$4)*5)),1))),IF(VLOOKUP($E54,'Country Indicator Data'!$B$4:$N$300,5,FALSE)="x","x",ROUND(IF(VLOOKUP($E54,'Country Indicator Data'!$B$4:$N$300,5,FALSE)&gt;G$3,5,IF(VLOOKUP($E54,'Country Indicator Data'!$B$4:$N$300,5,FALSE)&lt;G$4,0,(G$3-VLOOKUP($E54,'Country Indicator Data'!$B$4:$N$300,5,FALSE))/(G$3-G$4)*5)),1)))</f>
        <v>3</v>
      </c>
      <c r="H54" s="163">
        <f t="shared" si="13"/>
        <v>3.65</v>
      </c>
      <c r="I54" s="163">
        <f>IF(LEN(E54)&gt;3,(IF(VLOOKUP($C54,'Regional Crises'!$B$1:$R$66,6,FALSE)="x","x",ROUND(IF(VLOOKUP($C54,'Regional Crises'!$B$1:$R$66,6,FALSE)&gt;I$3,5,IF(VLOOKUP($C54,'Regional Crises'!$B$1:$R$66,6,FALSE)&lt;I$4,0,5-(I$3-VLOOKUP($C54,'Regional Crises'!$B$1:$R$66,6,FALSE))/(I$3-I$4)*5)),1))),IF(VLOOKUP($E54,'Country Indicator Data'!$B$4:$N$300,2,FALSE)="x","x",ROUND(IF(VLOOKUP($E54,'Country Indicator Data'!$B$4:$N$300,2,FALSE)&gt;I$3,5,IF(VLOOKUP($E54,'Country Indicator Data'!$B$4:$N$300,2,FALSE)&lt;I$4,0,5-(I$3-VLOOKUP($E54,'Country Indicator Data'!$B$4:$N$300,2,FALSE))/(I$3-I$4)*5)),1)))</f>
        <v>2.7</v>
      </c>
      <c r="J54" s="163">
        <f>IF(LEN(E54)&gt;3,(IF(VLOOKUP($C54,'Regional Crises'!$B$1:$R$66,8,FALSE)="x","x",ROUND(IF(VLOOKUP($C54,'Regional Crises'!$B$1:$R$66,8,FALSE)&gt;J$3,5,IF(VLOOKUP($C54,'Regional Crises'!$B$1:$R$66,8,FALSE)&lt;J$4,0,5-(J$3-VLOOKUP($C54,'Regional Crises'!$B$1:$R$66,8,FALSE))/(J$3-J$4)*5)),1))),IF(VLOOKUP($E54,'Country Indicator Data'!$B$4:$N$300,4,FALSE)="x","x",ROUND(IF(VLOOKUP($E54,'Country Indicator Data'!$B$4:$N$300,4,FALSE)&gt;J$3,5,IF(VLOOKUP($E54,'Country Indicator Data'!$B$4:$N$300,4,FALSE)&lt;J$4,0,5-(J$3-VLOOKUP($E54,'Country Indicator Data'!$B$4:$N$300,4,FALSE))/(J$3-J$4)*5)),1)))</f>
        <v>0</v>
      </c>
      <c r="K54" s="163">
        <f t="shared" si="14"/>
        <v>1.35</v>
      </c>
      <c r="L54" s="163">
        <f>IF(LEN(E54)&gt;3,(IF(VLOOKUP($C54,'Regional Crises'!$B$1:$R$66,10,FALSE)="x","x",ROUND(IF(VLOOKUP($C54,'Regional Crises'!$B$1:$R$66,10,FALSE)&gt;L$3,5,IF(VLOOKUP($C54,'Regional Crises'!$B$1:$R$66,10,FALSE)&lt;L$4,0,5-(L$3-VLOOKUP($C54,'Regional Crises'!$B$1:$R$66,10,FALSE))/(L$3-L$4)*5)),1))),IF(VLOOKUP($E54,'Country Indicator Data'!$B$4:$N$300,6,FALSE)="x","x",ROUND(IF(VLOOKUP($E54,'Country Indicator Data'!$B$4:$N$300,6,FALSE)&gt;L$3,5,IF(VLOOKUP($E54,'Country Indicator Data'!$B$4:$N$300,6,FALSE)&lt;L$4,0,5-(L$3-VLOOKUP($E54,'Country Indicator Data'!$B$4:$N$300,6,FALSE))/(L$3-L$4)*5)),1)))</f>
        <v>3.6</v>
      </c>
      <c r="M54" s="163">
        <f>IF(LEN(E54)&gt;3,(IF(VLOOKUP($C54,'Regional Crises'!$B$1:$R$66,11,FALSE)="x","x",ROUND(IF(VLOOKUP($C54,'Regional Crises'!$B$1:$R$66,11,FALSE)&gt;M$3,5,IF(VLOOKUP($C54,'Regional Crises'!$B$1:$R$66,11,FALSE)&lt;M$4,0,5-(M$3-VLOOKUP($C54,'Regional Crises'!$B$1:$R$66,11,FALSE))/(M$3-M$4)*5)),1))),IF(VLOOKUP($E54,'Country Indicator Data'!$B$4:$N$300,7,FALSE)="x","x",ROUND(IF(VLOOKUP($E54,'Country Indicator Data'!$B$4:$N$300,7,FALSE)&gt;M$3,5,IF(VLOOKUP($E54,'Country Indicator Data'!$B$4:$N$300,7,FALSE)&lt;M$4,0,5-(M$3-VLOOKUP($E54,'Country Indicator Data'!$B$4:$N$300,7,FALSE))/(M$3-M$4)*5)),1)))</f>
        <v>0.6</v>
      </c>
      <c r="N54" s="163">
        <f t="shared" si="15"/>
        <v>2.1</v>
      </c>
      <c r="O54" s="163">
        <f t="shared" si="16"/>
        <v>2.3666666666666667</v>
      </c>
      <c r="P54" s="163">
        <f>IF(LEN(E54)&gt;3,VLOOKUP(C54,'Regional Crises'!$B$1:$R$69,12,FALSE),VLOOKUP(E54,'Country Indicator Data'!$B$4:$I$300,8,FALSE))</f>
        <v>5</v>
      </c>
      <c r="Q54" s="163">
        <f>IF(LEN(E54)&gt;3,((IF(VLOOKUP($C54,'Regional Crises'!$B$1:$R$66,13,FALSE)="x","x",ROUND(IF(VLOOKUP($C54,'Regional Crises'!$B$1:$R$66,13,FALSE)&gt;Q$3,5,IF(VLOOKUP($C54,'Regional Crises'!$B$1:$R$66,13,FALSE)&lt;Q$4,0,5-(LOG(Q$3)-LOG(VLOOKUP($C54,'Regional Crises'!$B$1:$R$66,13,FALSE)))/(LOG(Q$3)-LOG(Q$4))*5)),1)))),(IF(VLOOKUP($E54,'Country Indicator Data'!$B$4:$N$300,9,FALSE)="x","x",ROUND(IF(VLOOKUP($E54,'Country Indicator Data'!$B$4:$N$300,9,FALSE)&gt;Q$3,5,IF(VLOOKUP($E54,'Country Indicator Data'!$B$4:$N$300,9,FALSE)&lt;Q$4,0,5-(LOG(Q$3)-LOG(VLOOKUP($E54,'Country Indicator Data'!$B$4:$N$300,9,FALSE)))/(LOG(Q$3)-LOG(Q$4))*5)),1))))</f>
        <v>4.2</v>
      </c>
      <c r="R54" s="163">
        <f t="shared" si="17"/>
        <v>4.5999999999999996</v>
      </c>
      <c r="S54" s="163">
        <f>IF(LEN(E54)&gt;3,((IF(VLOOKUP($C54,'Regional Crises'!$B$1:$R$66,17,FALSE)="x","x",ROUND(IF(VLOOKUP($C54,'Regional Crises'!$B$1:$R$66,17,FALSE)&gt;S$3,0,IF(VLOOKUP($C54,'Regional Crises'!$B$1:$R$66,17,FALSE)&lt;S$4,5,(S$3-VLOOKUP($C54,'Regional Crises'!$B$1:$R$66,17,FALSE))/(S$3-S$4)*5)),1)))),(IF(VLOOKUP($E54,'Country Indicator Data'!$B$4:$N$300,13,FALSE)="x","x",ROUND(IF(VLOOKUP($E54,'Country Indicator Data'!$B$4:$N$300,13,FALSE)&gt;S$3,0,IF(VLOOKUP($E54,'Country Indicator Data'!$B$4:$N$300,13,FALSE)&lt;S$4,5,(S$3-VLOOKUP($E54,'Country Indicator Data'!$B$4:$N$300,13,FALSE))/(S$3-S$4)*5)),1))))</f>
        <v>4</v>
      </c>
      <c r="T54" s="163">
        <f>IF(LEN(E54)&gt;3,((IF(VLOOKUP($C54,'Regional Crises'!$B$1:$R$66,14,FALSE)="x","x",ROUND(IF(VLOOKUP($C54,'Regional Crises'!$B$1:$R$66,14,FALSE)&gt;T$3,0,IF(VLOOKUP($C54,'Regional Crises'!$B$1:$R$66,14,FALSE)&lt;T$4,5,(T$3-VLOOKUP($C54,'Regional Crises'!$B$1:$R$66,14,FALSE))/(T$3-T$4)*5)),1)))),(IF(VLOOKUP($E54,'Country Indicator Data'!$B$4:$N$300,10,FALSE)="x","x",ROUND(IF(VLOOKUP($E54,'Country Indicator Data'!$B$4:$N$300,10,FALSE)&gt;T$3,0,IF(VLOOKUP($E54,'Country Indicator Data'!$B$4:$N$300,10,FALSE)&lt;T$4,5,(T$3-VLOOKUP($E54,'Country Indicator Data'!$B$4:$N$300,10,FALSE))/(T$3-T$4)*5)),1))))</f>
        <v>4.2</v>
      </c>
      <c r="U54" s="163">
        <f>IF(LEN(E54)&gt;3,((IF(VLOOKUP($C54,'Regional Crises'!$B$1:$R$66,15,FALSE)="x","x",ROUND(IF(VLOOKUP($C54,'Regional Crises'!$B$1:$R$66,15,FALSE)&gt;U$3,0,IF(VLOOKUP($C54,'Regional Crises'!$B$1:$R$66,15,FALSE)&lt;U$4,5,(U$3-VLOOKUP($C54,'Regional Crises'!$B$1:$R$66,15,FALSE))/(U$3-U$4)*5)),1)))),(IF(VLOOKUP($E54,'Country Indicator Data'!$B$4:$N$300,11,FALSE)="x","x",ROUND(IF(VLOOKUP($E54,'Country Indicator Data'!$B$4:$N$300,11,FALSE)&gt;U$3,0,IF(VLOOKUP($E54,'Country Indicator Data'!$B$4:$N$300,11,FALSE)&lt;U$4,5,(U$3-VLOOKUP($E54,'Country Indicator Data'!$B$4:$N$300,11,FALSE))/(U$3-U$4)*5)),1))))</f>
        <v>3.1</v>
      </c>
      <c r="V54" s="163">
        <f>IF(LEN(E54)&gt;3,((IF(VLOOKUP($C54,'Regional Crises'!$B$1:$R$66,16,FALSE)="x","x",ROUND(IF(VLOOKUP($C54,'Regional Crises'!$B$1:$R$66,16,FALSE)&gt;V$3,0,IF(VLOOKUP($C54,'Regional Crises'!$B$1:$R$66,16,FALSE)&lt;V$4,5,(V$3-VLOOKUP($C54,'Regional Crises'!$B$1:$R$66,16,FALSE))/(V$3-V$4)*5)),1)))),(IF(VLOOKUP($E54,'Country Indicator Data'!$B$4:$N$300,12,FALSE)="x","x",ROUND(IF(VLOOKUP($E54,'Country Indicator Data'!$B$4:$N$300,12,FALSE)&gt;V$3,0,IF(VLOOKUP($E54,'Country Indicator Data'!$B$4:$N$300,12,FALSE)&lt;V$4,5,(V$3-VLOOKUP($E54,'Country Indicator Data'!$B$4:$N$300,12,FALSE))/(V$3-V$4)*5)),1))))</f>
        <v>3.5</v>
      </c>
      <c r="W54" s="163">
        <f t="shared" si="18"/>
        <v>3.7</v>
      </c>
      <c r="X54" s="163">
        <f t="shared" si="19"/>
        <v>3.6</v>
      </c>
      <c r="Y54" s="184">
        <f>IF('Core Indicators'!FC51="x","x",IF('Core Indicators'!FC51&gt;=5,5,IF('Core Indicators'!FC51&gt;=4,4,IF('Core Indicators'!FC51&gt;=3,3,IF('Core Indicators'!FC51&gt;=2,2,IF('Core Indicators'!FC51&gt;=1,1,0))))))</f>
        <v>5</v>
      </c>
      <c r="Z54" s="163">
        <f t="shared" si="20"/>
        <v>5</v>
      </c>
      <c r="AA54" s="184">
        <f>'Crisis Indicator Data'!Y51</f>
        <v>0</v>
      </c>
      <c r="AB54" s="184">
        <f>'Crisis Indicator Data'!Z51</f>
        <v>1</v>
      </c>
      <c r="AC54" s="184">
        <f>'Crisis Indicator Data'!AA51</f>
        <v>2</v>
      </c>
      <c r="AD54" s="184">
        <f>'Crisis Indicator Data'!AB51</f>
        <v>0</v>
      </c>
      <c r="AE54" s="184">
        <f t="shared" si="21"/>
        <v>2</v>
      </c>
      <c r="AF54" s="184">
        <f>'Crisis Indicator Data'!AC51</f>
        <v>2</v>
      </c>
      <c r="AG54" s="184">
        <f>'Crisis Indicator Data'!AD51</f>
        <v>3</v>
      </c>
      <c r="AH54" s="184">
        <f t="shared" si="22"/>
        <v>5</v>
      </c>
      <c r="AI54" s="184">
        <f>'Crisis Indicator Data'!AE51</f>
        <v>2</v>
      </c>
      <c r="AJ54" s="184">
        <f>'Crisis Indicator Data'!AF51</f>
        <v>3</v>
      </c>
      <c r="AK54" s="184">
        <f>'Crisis Indicator Data'!AG51</f>
        <v>2</v>
      </c>
      <c r="AL54" s="184">
        <f t="shared" si="23"/>
        <v>5</v>
      </c>
      <c r="AM54" s="163">
        <f t="shared" si="24"/>
        <v>4</v>
      </c>
      <c r="AN54" s="163">
        <f t="shared" si="25"/>
        <v>4.5</v>
      </c>
    </row>
    <row r="55" spans="1:40" ht="13.5" customHeight="1" x14ac:dyDescent="0.25">
      <c r="A55" s="172" t="str">
        <f>'Crisis Indicator Data'!A52</f>
        <v>Syrian and Palestinian refugees in iraq</v>
      </c>
      <c r="B55" s="173" t="str">
        <f>'Crisis Indicator Data'!B52</f>
        <v>Displacement</v>
      </c>
      <c r="C55" s="173" t="str">
        <f>'Crisis Indicator Data'!C52</f>
        <v>IRQ003</v>
      </c>
      <c r="D55" s="173" t="str">
        <f>'Crisis Indicator Data'!D52</f>
        <v>Iraq</v>
      </c>
      <c r="E55" s="174" t="str">
        <f>'Crisis Indicator Data'!E52</f>
        <v>IRQ</v>
      </c>
      <c r="F55" s="163">
        <f>IF(LEN(E55)&gt;3,(IF(VLOOKUP($C55,'Regional Crises'!$B$1:$R$66,7,FALSE)="x","x",ROUND(IF(VLOOKUP($C55,'Regional Crises'!$B$1:$R$66,7,FALSE)&gt;$F$3,5,IF(VLOOKUP($C55,'Regional Crises'!$B$1:$R$66,7,FALSE)&lt;F$4,0,($F$3-VLOOKUP($C55,'Regional Crises'!$B$1:$R$66,7,FALSE))/($F$3-$F$4)*5)),1))),IF(VLOOKUP($E55,'Country Indicator Data'!$B$4:$N$300,3,FALSE)="x","x",ROUND(IF(VLOOKUP($E55,'Country Indicator Data'!$B$4:$N$300,3,FALSE)&gt;$F$3,5,IF(VLOOKUP($E55,'Country Indicator Data'!$B$4:$N$300,3,FALSE)&lt;$F$4,0,($F$3-VLOOKUP($E55,'Country Indicator Data'!$B$4:$N$300,3,FALSE))/($F$3-$F$4)*5)),1)))</f>
        <v>4.3</v>
      </c>
      <c r="G55" s="163">
        <f>IF(LEN(E55)&gt;3,(IF(VLOOKUP($C55,'Regional Crises'!$B$1:$R$66,9,FALSE)="x","x",ROUND(IF(VLOOKUP($C55,'Regional Crises'!$B$1:$R$66,9,FALSE)&gt;G$3,5,IF(VLOOKUP($C55,'Regional Crises'!$B$1:$R$66,9,FALSE)&lt;G$4,0,(G$3-VLOOKUP($C55,'Regional Crises'!$B$1:$R$66,9,FALSE))/(G$3-G$4)*5)),1))),IF(VLOOKUP($E55,'Country Indicator Data'!$B$4:$N$300,5,FALSE)="x","x",ROUND(IF(VLOOKUP($E55,'Country Indicator Data'!$B$4:$N$300,5,FALSE)&gt;G$3,5,IF(VLOOKUP($E55,'Country Indicator Data'!$B$4:$N$300,5,FALSE)&lt;G$4,0,(G$3-VLOOKUP($E55,'Country Indicator Data'!$B$4:$N$300,5,FALSE))/(G$3-G$4)*5)),1)))</f>
        <v>3</v>
      </c>
      <c r="H55" s="163">
        <f t="shared" si="13"/>
        <v>3.65</v>
      </c>
      <c r="I55" s="163">
        <f>IF(LEN(E55)&gt;3,(IF(VLOOKUP($C55,'Regional Crises'!$B$1:$R$66,6,FALSE)="x","x",ROUND(IF(VLOOKUP($C55,'Regional Crises'!$B$1:$R$66,6,FALSE)&gt;I$3,5,IF(VLOOKUP($C55,'Regional Crises'!$B$1:$R$66,6,FALSE)&lt;I$4,0,5-(I$3-VLOOKUP($C55,'Regional Crises'!$B$1:$R$66,6,FALSE))/(I$3-I$4)*5)),1))),IF(VLOOKUP($E55,'Country Indicator Data'!$B$4:$N$300,2,FALSE)="x","x",ROUND(IF(VLOOKUP($E55,'Country Indicator Data'!$B$4:$N$300,2,FALSE)&gt;I$3,5,IF(VLOOKUP($E55,'Country Indicator Data'!$B$4:$N$300,2,FALSE)&lt;I$4,0,5-(I$3-VLOOKUP($E55,'Country Indicator Data'!$B$4:$N$300,2,FALSE))/(I$3-I$4)*5)),1)))</f>
        <v>2.7</v>
      </c>
      <c r="J55" s="163">
        <f>IF(LEN(E55)&gt;3,(IF(VLOOKUP($C55,'Regional Crises'!$B$1:$R$66,8,FALSE)="x","x",ROUND(IF(VLOOKUP($C55,'Regional Crises'!$B$1:$R$66,8,FALSE)&gt;J$3,5,IF(VLOOKUP($C55,'Regional Crises'!$B$1:$R$66,8,FALSE)&lt;J$4,0,5-(J$3-VLOOKUP($C55,'Regional Crises'!$B$1:$R$66,8,FALSE))/(J$3-J$4)*5)),1))),IF(VLOOKUP($E55,'Country Indicator Data'!$B$4:$N$300,4,FALSE)="x","x",ROUND(IF(VLOOKUP($E55,'Country Indicator Data'!$B$4:$N$300,4,FALSE)&gt;J$3,5,IF(VLOOKUP($E55,'Country Indicator Data'!$B$4:$N$300,4,FALSE)&lt;J$4,0,5-(J$3-VLOOKUP($E55,'Country Indicator Data'!$B$4:$N$300,4,FALSE))/(J$3-J$4)*5)),1)))</f>
        <v>0</v>
      </c>
      <c r="K55" s="163">
        <f t="shared" si="14"/>
        <v>1.35</v>
      </c>
      <c r="L55" s="163">
        <f>IF(LEN(E55)&gt;3,(IF(VLOOKUP($C55,'Regional Crises'!$B$1:$R$66,10,FALSE)="x","x",ROUND(IF(VLOOKUP($C55,'Regional Crises'!$B$1:$R$66,10,FALSE)&gt;L$3,5,IF(VLOOKUP($C55,'Regional Crises'!$B$1:$R$66,10,FALSE)&lt;L$4,0,5-(L$3-VLOOKUP($C55,'Regional Crises'!$B$1:$R$66,10,FALSE))/(L$3-L$4)*5)),1))),IF(VLOOKUP($E55,'Country Indicator Data'!$B$4:$N$300,6,FALSE)="x","x",ROUND(IF(VLOOKUP($E55,'Country Indicator Data'!$B$4:$N$300,6,FALSE)&gt;L$3,5,IF(VLOOKUP($E55,'Country Indicator Data'!$B$4:$N$300,6,FALSE)&lt;L$4,0,5-(L$3-VLOOKUP($E55,'Country Indicator Data'!$B$4:$N$300,6,FALSE))/(L$3-L$4)*5)),1)))</f>
        <v>3.6</v>
      </c>
      <c r="M55" s="163">
        <f>IF(LEN(E55)&gt;3,(IF(VLOOKUP($C55,'Regional Crises'!$B$1:$R$66,11,FALSE)="x","x",ROUND(IF(VLOOKUP($C55,'Regional Crises'!$B$1:$R$66,11,FALSE)&gt;M$3,5,IF(VLOOKUP($C55,'Regional Crises'!$B$1:$R$66,11,FALSE)&lt;M$4,0,5-(M$3-VLOOKUP($C55,'Regional Crises'!$B$1:$R$66,11,FALSE))/(M$3-M$4)*5)),1))),IF(VLOOKUP($E55,'Country Indicator Data'!$B$4:$N$300,7,FALSE)="x","x",ROUND(IF(VLOOKUP($E55,'Country Indicator Data'!$B$4:$N$300,7,FALSE)&gt;M$3,5,IF(VLOOKUP($E55,'Country Indicator Data'!$B$4:$N$300,7,FALSE)&lt;M$4,0,5-(M$3-VLOOKUP($E55,'Country Indicator Data'!$B$4:$N$300,7,FALSE))/(M$3-M$4)*5)),1)))</f>
        <v>0.6</v>
      </c>
      <c r="N55" s="163">
        <f t="shared" si="15"/>
        <v>2.1</v>
      </c>
      <c r="O55" s="163">
        <f t="shared" si="16"/>
        <v>2.3666666666666667</v>
      </c>
      <c r="P55" s="163">
        <f>IF(LEN(E55)&gt;3,VLOOKUP(C55,'Regional Crises'!$B$1:$R$69,12,FALSE),VLOOKUP(E55,'Country Indicator Data'!$B$4:$I$300,8,FALSE))</f>
        <v>5</v>
      </c>
      <c r="Q55" s="163">
        <f>IF(LEN(E55)&gt;3,((IF(VLOOKUP($C55,'Regional Crises'!$B$1:$R$66,13,FALSE)="x","x",ROUND(IF(VLOOKUP($C55,'Regional Crises'!$B$1:$R$66,13,FALSE)&gt;Q$3,5,IF(VLOOKUP($C55,'Regional Crises'!$B$1:$R$66,13,FALSE)&lt;Q$4,0,5-(LOG(Q$3)-LOG(VLOOKUP($C55,'Regional Crises'!$B$1:$R$66,13,FALSE)))/(LOG(Q$3)-LOG(Q$4))*5)),1)))),(IF(VLOOKUP($E55,'Country Indicator Data'!$B$4:$N$300,9,FALSE)="x","x",ROUND(IF(VLOOKUP($E55,'Country Indicator Data'!$B$4:$N$300,9,FALSE)&gt;Q$3,5,IF(VLOOKUP($E55,'Country Indicator Data'!$B$4:$N$300,9,FALSE)&lt;Q$4,0,5-(LOG(Q$3)-LOG(VLOOKUP($E55,'Country Indicator Data'!$B$4:$N$300,9,FALSE)))/(LOG(Q$3)-LOG(Q$4))*5)),1))))</f>
        <v>4.2</v>
      </c>
      <c r="R55" s="163">
        <f t="shared" si="17"/>
        <v>4.5999999999999996</v>
      </c>
      <c r="S55" s="163">
        <f>IF(LEN(E55)&gt;3,((IF(VLOOKUP($C55,'Regional Crises'!$B$1:$R$66,17,FALSE)="x","x",ROUND(IF(VLOOKUP($C55,'Regional Crises'!$B$1:$R$66,17,FALSE)&gt;S$3,0,IF(VLOOKUP($C55,'Regional Crises'!$B$1:$R$66,17,FALSE)&lt;S$4,5,(S$3-VLOOKUP($C55,'Regional Crises'!$B$1:$R$66,17,FALSE))/(S$3-S$4)*5)),1)))),(IF(VLOOKUP($E55,'Country Indicator Data'!$B$4:$N$300,13,FALSE)="x","x",ROUND(IF(VLOOKUP($E55,'Country Indicator Data'!$B$4:$N$300,13,FALSE)&gt;S$3,0,IF(VLOOKUP($E55,'Country Indicator Data'!$B$4:$N$300,13,FALSE)&lt;S$4,5,(S$3-VLOOKUP($E55,'Country Indicator Data'!$B$4:$N$300,13,FALSE))/(S$3-S$4)*5)),1))))</f>
        <v>4</v>
      </c>
      <c r="T55" s="163">
        <f>IF(LEN(E55)&gt;3,((IF(VLOOKUP($C55,'Regional Crises'!$B$1:$R$66,14,FALSE)="x","x",ROUND(IF(VLOOKUP($C55,'Regional Crises'!$B$1:$R$66,14,FALSE)&gt;T$3,0,IF(VLOOKUP($C55,'Regional Crises'!$B$1:$R$66,14,FALSE)&lt;T$4,5,(T$3-VLOOKUP($C55,'Regional Crises'!$B$1:$R$66,14,FALSE))/(T$3-T$4)*5)),1)))),(IF(VLOOKUP($E55,'Country Indicator Data'!$B$4:$N$300,10,FALSE)="x","x",ROUND(IF(VLOOKUP($E55,'Country Indicator Data'!$B$4:$N$300,10,FALSE)&gt;T$3,0,IF(VLOOKUP($E55,'Country Indicator Data'!$B$4:$N$300,10,FALSE)&lt;T$4,5,(T$3-VLOOKUP($E55,'Country Indicator Data'!$B$4:$N$300,10,FALSE))/(T$3-T$4)*5)),1))))</f>
        <v>4.2</v>
      </c>
      <c r="U55" s="163">
        <f>IF(LEN(E55)&gt;3,((IF(VLOOKUP($C55,'Regional Crises'!$B$1:$R$66,15,FALSE)="x","x",ROUND(IF(VLOOKUP($C55,'Regional Crises'!$B$1:$R$66,15,FALSE)&gt;U$3,0,IF(VLOOKUP($C55,'Regional Crises'!$B$1:$R$66,15,FALSE)&lt;U$4,5,(U$3-VLOOKUP($C55,'Regional Crises'!$B$1:$R$66,15,FALSE))/(U$3-U$4)*5)),1)))),(IF(VLOOKUP($E55,'Country Indicator Data'!$B$4:$N$300,11,FALSE)="x","x",ROUND(IF(VLOOKUP($E55,'Country Indicator Data'!$B$4:$N$300,11,FALSE)&gt;U$3,0,IF(VLOOKUP($E55,'Country Indicator Data'!$B$4:$N$300,11,FALSE)&lt;U$4,5,(U$3-VLOOKUP($E55,'Country Indicator Data'!$B$4:$N$300,11,FALSE))/(U$3-U$4)*5)),1))))</f>
        <v>3.1</v>
      </c>
      <c r="V55" s="163">
        <f>IF(LEN(E55)&gt;3,((IF(VLOOKUP($C55,'Regional Crises'!$B$1:$R$66,16,FALSE)="x","x",ROUND(IF(VLOOKUP($C55,'Regional Crises'!$B$1:$R$66,16,FALSE)&gt;V$3,0,IF(VLOOKUP($C55,'Regional Crises'!$B$1:$R$66,16,FALSE)&lt;V$4,5,(V$3-VLOOKUP($C55,'Regional Crises'!$B$1:$R$66,16,FALSE))/(V$3-V$4)*5)),1)))),(IF(VLOOKUP($E55,'Country Indicator Data'!$B$4:$N$300,12,FALSE)="x","x",ROUND(IF(VLOOKUP($E55,'Country Indicator Data'!$B$4:$N$300,12,FALSE)&gt;V$3,0,IF(VLOOKUP($E55,'Country Indicator Data'!$B$4:$N$300,12,FALSE)&lt;V$4,5,(V$3-VLOOKUP($E55,'Country Indicator Data'!$B$4:$N$300,12,FALSE))/(V$3-V$4)*5)),1))))</f>
        <v>3.5</v>
      </c>
      <c r="W55" s="163">
        <f t="shared" si="18"/>
        <v>3.7</v>
      </c>
      <c r="X55" s="163">
        <f t="shared" si="19"/>
        <v>3.6</v>
      </c>
      <c r="Y55" s="184">
        <f>IF('Core Indicators'!FC52="x","x",IF('Core Indicators'!FC52&gt;=5,5,IF('Core Indicators'!FC52&gt;=4,4,IF('Core Indicators'!FC52&gt;=3,3,IF('Core Indicators'!FC52&gt;=2,2,IF('Core Indicators'!FC52&gt;=1,1,0))))))</f>
        <v>5</v>
      </c>
      <c r="Z55" s="163">
        <f t="shared" si="20"/>
        <v>5</v>
      </c>
      <c r="AA55" s="184">
        <f>'Crisis Indicator Data'!Y52</f>
        <v>0</v>
      </c>
      <c r="AB55" s="184">
        <f>'Crisis Indicator Data'!Z52</f>
        <v>1</v>
      </c>
      <c r="AC55" s="184">
        <f>'Crisis Indicator Data'!AA52</f>
        <v>1</v>
      </c>
      <c r="AD55" s="184">
        <f>'Crisis Indicator Data'!AB52</f>
        <v>0</v>
      </c>
      <c r="AE55" s="184">
        <f t="shared" si="21"/>
        <v>2</v>
      </c>
      <c r="AF55" s="184">
        <f>'Crisis Indicator Data'!AC52</f>
        <v>0</v>
      </c>
      <c r="AG55" s="184">
        <f>'Crisis Indicator Data'!AD52</f>
        <v>0</v>
      </c>
      <c r="AH55" s="184">
        <f t="shared" si="22"/>
        <v>0</v>
      </c>
      <c r="AI55" s="184">
        <f>'Crisis Indicator Data'!AE52</f>
        <v>0</v>
      </c>
      <c r="AJ55" s="184">
        <f>'Crisis Indicator Data'!AF52</f>
        <v>3</v>
      </c>
      <c r="AK55" s="184">
        <f>'Crisis Indicator Data'!AG52</f>
        <v>0</v>
      </c>
      <c r="AL55" s="184">
        <f t="shared" si="23"/>
        <v>3</v>
      </c>
      <c r="AM55" s="163">
        <f t="shared" si="24"/>
        <v>2</v>
      </c>
      <c r="AN55" s="163">
        <f t="shared" si="25"/>
        <v>3.5</v>
      </c>
    </row>
    <row r="56" spans="1:40" ht="13.5" customHeight="1" x14ac:dyDescent="0.25">
      <c r="A56" s="172" t="str">
        <f>'Crisis Indicator Data'!A53</f>
        <v>Mixed migration flows in Italy</v>
      </c>
      <c r="B56" s="173" t="str">
        <f>'Crisis Indicator Data'!B53</f>
        <v>Displacement</v>
      </c>
      <c r="C56" s="173" t="str">
        <f>'Crisis Indicator Data'!C53</f>
        <v>ITA002</v>
      </c>
      <c r="D56" s="173" t="str">
        <f>'Crisis Indicator Data'!D53</f>
        <v>Italy</v>
      </c>
      <c r="E56" s="174" t="str">
        <f>'Crisis Indicator Data'!E53</f>
        <v>ITA</v>
      </c>
      <c r="F56" s="163">
        <f>IF(LEN(E56)&gt;3,(IF(VLOOKUP($C56,'Regional Crises'!$B$1:$R$66,7,FALSE)="x","x",ROUND(IF(VLOOKUP($C56,'Regional Crises'!$B$1:$R$66,7,FALSE)&gt;$F$3,5,IF(VLOOKUP($C56,'Regional Crises'!$B$1:$R$66,7,FALSE)&lt;F$4,0,($F$3-VLOOKUP($C56,'Regional Crises'!$B$1:$R$66,7,FALSE))/($F$3-$F$4)*5)),1))),IF(VLOOKUP($E56,'Country Indicator Data'!$B$4:$N$300,3,FALSE)="x","x",ROUND(IF(VLOOKUP($E56,'Country Indicator Data'!$B$4:$N$300,3,FALSE)&gt;$F$3,5,IF(VLOOKUP($E56,'Country Indicator Data'!$B$4:$N$300,3,FALSE)&lt;$F$4,0,($F$3-VLOOKUP($E56,'Country Indicator Data'!$B$4:$N$300,3,FALSE))/($F$3-$F$4)*5)),1)))</f>
        <v>0.7</v>
      </c>
      <c r="G56" s="163" t="str">
        <f>IF(LEN(E56)&gt;3,(IF(VLOOKUP($C56,'Regional Crises'!$B$1:$R$66,9,FALSE)="x","x",ROUND(IF(VLOOKUP($C56,'Regional Crises'!$B$1:$R$66,9,FALSE)&gt;G$3,5,IF(VLOOKUP($C56,'Regional Crises'!$B$1:$R$66,9,FALSE)&lt;G$4,0,(G$3-VLOOKUP($C56,'Regional Crises'!$B$1:$R$66,9,FALSE))/(G$3-G$4)*5)),1))),IF(VLOOKUP($E56,'Country Indicator Data'!$B$4:$N$300,5,FALSE)="x","x",ROUND(IF(VLOOKUP($E56,'Country Indicator Data'!$B$4:$N$300,5,FALSE)&gt;G$3,5,IF(VLOOKUP($E56,'Country Indicator Data'!$B$4:$N$300,5,FALSE)&lt;G$4,0,(G$3-VLOOKUP($E56,'Country Indicator Data'!$B$4:$N$300,5,FALSE))/(G$3-G$4)*5)),1)))</f>
        <v>x</v>
      </c>
      <c r="H56" s="163">
        <f t="shared" si="13"/>
        <v>0.7</v>
      </c>
      <c r="I56" s="163">
        <f>IF(LEN(E56)&gt;3,(IF(VLOOKUP($C56,'Regional Crises'!$B$1:$R$66,6,FALSE)="x","x",ROUND(IF(VLOOKUP($C56,'Regional Crises'!$B$1:$R$66,6,FALSE)&gt;I$3,5,IF(VLOOKUP($C56,'Regional Crises'!$B$1:$R$66,6,FALSE)&lt;I$4,0,5-(I$3-VLOOKUP($C56,'Regional Crises'!$B$1:$R$66,6,FALSE))/(I$3-I$4)*5)),1))),IF(VLOOKUP($E56,'Country Indicator Data'!$B$4:$N$300,2,FALSE)="x","x",ROUND(IF(VLOOKUP($E56,'Country Indicator Data'!$B$4:$N$300,2,FALSE)&gt;I$3,5,IF(VLOOKUP($E56,'Country Indicator Data'!$B$4:$N$300,2,FALSE)&lt;I$4,0,5-(I$3-VLOOKUP($E56,'Country Indicator Data'!$B$4:$N$300,2,FALSE))/(I$3-I$4)*5)),1)))</f>
        <v>0.6</v>
      </c>
      <c r="J56" s="163">
        <f>IF(LEN(E56)&gt;3,(IF(VLOOKUP($C56,'Regional Crises'!$B$1:$R$66,8,FALSE)="x","x",ROUND(IF(VLOOKUP($C56,'Regional Crises'!$B$1:$R$66,8,FALSE)&gt;J$3,5,IF(VLOOKUP($C56,'Regional Crises'!$B$1:$R$66,8,FALSE)&lt;J$4,0,5-(J$3-VLOOKUP($C56,'Regional Crises'!$B$1:$R$66,8,FALSE))/(J$3-J$4)*5)),1))),IF(VLOOKUP($E56,'Country Indicator Data'!$B$4:$N$300,4,FALSE)="x","x",ROUND(IF(VLOOKUP($E56,'Country Indicator Data'!$B$4:$N$300,4,FALSE)&gt;J$3,5,IF(VLOOKUP($E56,'Country Indicator Data'!$B$4:$N$300,4,FALSE)&lt;J$4,0,5-(J$3-VLOOKUP($E56,'Country Indicator Data'!$B$4:$N$300,4,FALSE))/(J$3-J$4)*5)),1)))</f>
        <v>0.1</v>
      </c>
      <c r="K56" s="163">
        <f t="shared" si="14"/>
        <v>0.35</v>
      </c>
      <c r="L56" s="163">
        <f>IF(LEN(E56)&gt;3,(IF(VLOOKUP($C56,'Regional Crises'!$B$1:$R$66,10,FALSE)="x","x",ROUND(IF(VLOOKUP($C56,'Regional Crises'!$B$1:$R$66,10,FALSE)&gt;L$3,5,IF(VLOOKUP($C56,'Regional Crises'!$B$1:$R$66,10,FALSE)&lt;L$4,0,5-(L$3-VLOOKUP($C56,'Regional Crises'!$B$1:$R$66,10,FALSE))/(L$3-L$4)*5)),1))),IF(VLOOKUP($E56,'Country Indicator Data'!$B$4:$N$300,6,FALSE)="x","x",ROUND(IF(VLOOKUP($E56,'Country Indicator Data'!$B$4:$N$300,6,FALSE)&gt;L$3,5,IF(VLOOKUP($E56,'Country Indicator Data'!$B$4:$N$300,6,FALSE)&lt;L$4,0,5-(L$3-VLOOKUP($E56,'Country Indicator Data'!$B$4:$N$300,6,FALSE))/(L$3-L$4)*5)),1)))</f>
        <v>0.5</v>
      </c>
      <c r="M56" s="163">
        <f>IF(LEN(E56)&gt;3,(IF(VLOOKUP($C56,'Regional Crises'!$B$1:$R$66,11,FALSE)="x","x",ROUND(IF(VLOOKUP($C56,'Regional Crises'!$B$1:$R$66,11,FALSE)&gt;M$3,5,IF(VLOOKUP($C56,'Regional Crises'!$B$1:$R$66,11,FALSE)&lt;M$4,0,5-(M$3-VLOOKUP($C56,'Regional Crises'!$B$1:$R$66,11,FALSE))/(M$3-M$4)*5)),1))),IF(VLOOKUP($E56,'Country Indicator Data'!$B$4:$N$300,7,FALSE)="x","x",ROUND(IF(VLOOKUP($E56,'Country Indicator Data'!$B$4:$N$300,7,FALSE)&gt;M$3,5,IF(VLOOKUP($E56,'Country Indicator Data'!$B$4:$N$300,7,FALSE)&lt;M$4,0,5-(M$3-VLOOKUP($E56,'Country Indicator Data'!$B$4:$N$300,7,FALSE))/(M$3-M$4)*5)),1)))</f>
        <v>1.4</v>
      </c>
      <c r="N56" s="163">
        <f t="shared" si="15"/>
        <v>0.95</v>
      </c>
      <c r="O56" s="163">
        <f t="shared" si="16"/>
        <v>0.66666666666666663</v>
      </c>
      <c r="P56" s="163">
        <f>IF(LEN(E56)&gt;3,VLOOKUP(C56,'Regional Crises'!$B$1:$R$69,12,FALSE),VLOOKUP(E56,'Country Indicator Data'!$B$4:$I$300,8,FALSE))</f>
        <v>0</v>
      </c>
      <c r="Q56" s="163">
        <f>IF(LEN(E56)&gt;3,((IF(VLOOKUP($C56,'Regional Crises'!$B$1:$R$66,13,FALSE)="x","x",ROUND(IF(VLOOKUP($C56,'Regional Crises'!$B$1:$R$66,13,FALSE)&gt;Q$3,5,IF(VLOOKUP($C56,'Regional Crises'!$B$1:$R$66,13,FALSE)&lt;Q$4,0,5-(LOG(Q$3)-LOG(VLOOKUP($C56,'Regional Crises'!$B$1:$R$66,13,FALSE)))/(LOG(Q$3)-LOG(Q$4))*5)),1)))),(IF(VLOOKUP($E56,'Country Indicator Data'!$B$4:$N$300,9,FALSE)="x","x",ROUND(IF(VLOOKUP($E56,'Country Indicator Data'!$B$4:$N$300,9,FALSE)&gt;Q$3,5,IF(VLOOKUP($E56,'Country Indicator Data'!$B$4:$N$300,9,FALSE)&lt;Q$4,0,5-(LOG(Q$3)-LOG(VLOOKUP($E56,'Country Indicator Data'!$B$4:$N$300,9,FALSE)))/(LOG(Q$3)-LOG(Q$4))*5)),1))))</f>
        <v>4.7</v>
      </c>
      <c r="R56" s="163">
        <f t="shared" si="17"/>
        <v>2.35</v>
      </c>
      <c r="S56" s="163">
        <f>IF(LEN(E56)&gt;3,((IF(VLOOKUP($C56,'Regional Crises'!$B$1:$R$66,17,FALSE)="x","x",ROUND(IF(VLOOKUP($C56,'Regional Crises'!$B$1:$R$66,17,FALSE)&gt;S$3,0,IF(VLOOKUP($C56,'Regional Crises'!$B$1:$R$66,17,FALSE)&lt;S$4,5,(S$3-VLOOKUP($C56,'Regional Crises'!$B$1:$R$66,17,FALSE))/(S$3-S$4)*5)),1)))),(IF(VLOOKUP($E56,'Country Indicator Data'!$B$4:$N$300,13,FALSE)="x","x",ROUND(IF(VLOOKUP($E56,'Country Indicator Data'!$B$4:$N$300,13,FALSE)&gt;S$3,0,IF(VLOOKUP($E56,'Country Indicator Data'!$B$4:$N$300,13,FALSE)&lt;S$4,5,(S$3-VLOOKUP($E56,'Country Indicator Data'!$B$4:$N$300,13,FALSE))/(S$3-S$4)*5)),1))))</f>
        <v>2.4</v>
      </c>
      <c r="T56" s="163">
        <f>IF(LEN(E56)&gt;3,((IF(VLOOKUP($C56,'Regional Crises'!$B$1:$R$66,14,FALSE)="x","x",ROUND(IF(VLOOKUP($C56,'Regional Crises'!$B$1:$R$66,14,FALSE)&gt;T$3,0,IF(VLOOKUP($C56,'Regional Crises'!$B$1:$R$66,14,FALSE)&lt;T$4,5,(T$3-VLOOKUP($C56,'Regional Crises'!$B$1:$R$66,14,FALSE))/(T$3-T$4)*5)),1)))),(IF(VLOOKUP($E56,'Country Indicator Data'!$B$4:$N$300,10,FALSE)="x","x",ROUND(IF(VLOOKUP($E56,'Country Indicator Data'!$B$4:$N$300,10,FALSE)&gt;T$3,0,IF(VLOOKUP($E56,'Country Indicator Data'!$B$4:$N$300,10,FALSE)&lt;T$4,5,(T$3-VLOOKUP($E56,'Country Indicator Data'!$B$4:$N$300,10,FALSE))/(T$3-T$4)*5)),1))))</f>
        <v>2.2000000000000002</v>
      </c>
      <c r="U56" s="163" t="str">
        <f>IF(LEN(E56)&gt;3,((IF(VLOOKUP($C56,'Regional Crises'!$B$1:$R$66,15,FALSE)="x","x",ROUND(IF(VLOOKUP($C56,'Regional Crises'!$B$1:$R$66,15,FALSE)&gt;U$3,0,IF(VLOOKUP($C56,'Regional Crises'!$B$1:$R$66,15,FALSE)&lt;U$4,5,(U$3-VLOOKUP($C56,'Regional Crises'!$B$1:$R$66,15,FALSE))/(U$3-U$4)*5)),1)))),(IF(VLOOKUP($E56,'Country Indicator Data'!$B$4:$N$300,11,FALSE)="x","x",ROUND(IF(VLOOKUP($E56,'Country Indicator Data'!$B$4:$N$300,11,FALSE)&gt;U$3,0,IF(VLOOKUP($E56,'Country Indicator Data'!$B$4:$N$300,11,FALSE)&lt;U$4,5,(U$3-VLOOKUP($E56,'Country Indicator Data'!$B$4:$N$300,11,FALSE))/(U$3-U$4)*5)),1))))</f>
        <v>x</v>
      </c>
      <c r="V56" s="163">
        <f>IF(LEN(E56)&gt;3,((IF(VLOOKUP($C56,'Regional Crises'!$B$1:$R$66,16,FALSE)="x","x",ROUND(IF(VLOOKUP($C56,'Regional Crises'!$B$1:$R$66,16,FALSE)&gt;V$3,0,IF(VLOOKUP($C56,'Regional Crises'!$B$1:$R$66,16,FALSE)&lt;V$4,5,(V$3-VLOOKUP($C56,'Regional Crises'!$B$1:$R$66,16,FALSE))/(V$3-V$4)*5)),1)))),(IF(VLOOKUP($E56,'Country Indicator Data'!$B$4:$N$300,12,FALSE)="x","x",ROUND(IF(VLOOKUP($E56,'Country Indicator Data'!$B$4:$N$300,12,FALSE)&gt;V$3,0,IF(VLOOKUP($E56,'Country Indicator Data'!$B$4:$N$300,12,FALSE)&lt;V$4,5,(V$3-VLOOKUP($E56,'Country Indicator Data'!$B$4:$N$300,12,FALSE))/(V$3-V$4)*5)),1))))</f>
        <v>0.6</v>
      </c>
      <c r="W56" s="163">
        <f t="shared" si="18"/>
        <v>1.7</v>
      </c>
      <c r="X56" s="163">
        <f t="shared" si="19"/>
        <v>1.6</v>
      </c>
      <c r="Y56" s="184">
        <f>IF('Core Indicators'!FC53="x","x",IF('Core Indicators'!FC53&gt;=5,5,IF('Core Indicators'!FC53&gt;=4,4,IF('Core Indicators'!FC53&gt;=3,3,IF('Core Indicators'!FC53&gt;=2,2,IF('Core Indicators'!FC53&gt;=1,1,0))))))</f>
        <v>3</v>
      </c>
      <c r="Z56" s="163">
        <f t="shared" si="20"/>
        <v>3</v>
      </c>
      <c r="AA56" s="184">
        <f>'Crisis Indicator Data'!Y53</f>
        <v>0</v>
      </c>
      <c r="AB56" s="184">
        <f>'Crisis Indicator Data'!Z53</f>
        <v>1</v>
      </c>
      <c r="AC56" s="184">
        <f>'Crisis Indicator Data'!AA53</f>
        <v>1</v>
      </c>
      <c r="AD56" s="184">
        <f>'Crisis Indicator Data'!AB53</f>
        <v>0</v>
      </c>
      <c r="AE56" s="184">
        <f t="shared" si="21"/>
        <v>2</v>
      </c>
      <c r="AF56" s="184">
        <f>'Crisis Indicator Data'!AC53</f>
        <v>0</v>
      </c>
      <c r="AG56" s="184">
        <f>'Crisis Indicator Data'!AD53</f>
        <v>2</v>
      </c>
      <c r="AH56" s="184">
        <f t="shared" si="22"/>
        <v>2</v>
      </c>
      <c r="AI56" s="184">
        <f>'Crisis Indicator Data'!AE53</f>
        <v>0</v>
      </c>
      <c r="AJ56" s="184">
        <f>'Crisis Indicator Data'!AF53</f>
        <v>0</v>
      </c>
      <c r="AK56" s="184">
        <f>'Crisis Indicator Data'!AG53</f>
        <v>1</v>
      </c>
      <c r="AL56" s="184">
        <f t="shared" si="23"/>
        <v>1</v>
      </c>
      <c r="AM56" s="163">
        <f t="shared" si="24"/>
        <v>2</v>
      </c>
      <c r="AN56" s="163">
        <f t="shared" si="25"/>
        <v>2.5</v>
      </c>
    </row>
    <row r="57" spans="1:40" ht="13.5" customHeight="1" x14ac:dyDescent="0.25">
      <c r="A57" s="172" t="str">
        <f>'Crisis Indicator Data'!A54</f>
        <v>Syrian refugees in Jordan</v>
      </c>
      <c r="B57" s="173" t="str">
        <f>'Crisis Indicator Data'!B54</f>
        <v>Displacement</v>
      </c>
      <c r="C57" s="173" t="str">
        <f>'Crisis Indicator Data'!C54</f>
        <v>JOR002</v>
      </c>
      <c r="D57" s="173" t="str">
        <f>'Crisis Indicator Data'!D54</f>
        <v>Jordan</v>
      </c>
      <c r="E57" s="174" t="str">
        <f>'Crisis Indicator Data'!E54</f>
        <v>JOR</v>
      </c>
      <c r="F57" s="163">
        <f>IF(LEN(E57)&gt;3,(IF(VLOOKUP($C57,'Regional Crises'!$B$1:$R$66,7,FALSE)="x","x",ROUND(IF(VLOOKUP($C57,'Regional Crises'!$B$1:$R$66,7,FALSE)&gt;$F$3,5,IF(VLOOKUP($C57,'Regional Crises'!$B$1:$R$66,7,FALSE)&lt;F$4,0,($F$3-VLOOKUP($C57,'Regional Crises'!$B$1:$R$66,7,FALSE))/($F$3-$F$4)*5)),1))),IF(VLOOKUP($E57,'Country Indicator Data'!$B$4:$N$300,3,FALSE)="x","x",ROUND(IF(VLOOKUP($E57,'Country Indicator Data'!$B$4:$N$300,3,FALSE)&gt;$F$3,5,IF(VLOOKUP($E57,'Country Indicator Data'!$B$4:$N$300,3,FALSE)&lt;$F$4,0,($F$3-VLOOKUP($E57,'Country Indicator Data'!$B$4:$N$300,3,FALSE))/($F$3-$F$4)*5)),1)))</f>
        <v>4.3</v>
      </c>
      <c r="G57" s="163">
        <f>IF(LEN(E57)&gt;3,(IF(VLOOKUP($C57,'Regional Crises'!$B$1:$R$66,9,FALSE)="x","x",ROUND(IF(VLOOKUP($C57,'Regional Crises'!$B$1:$R$66,9,FALSE)&gt;G$3,5,IF(VLOOKUP($C57,'Regional Crises'!$B$1:$R$66,9,FALSE)&lt;G$4,0,(G$3-VLOOKUP($C57,'Regional Crises'!$B$1:$R$66,9,FALSE))/(G$3-G$4)*5)),1))),IF(VLOOKUP($E57,'Country Indicator Data'!$B$4:$N$300,5,FALSE)="x","x",ROUND(IF(VLOOKUP($E57,'Country Indicator Data'!$B$4:$N$300,5,FALSE)&gt;G$3,5,IF(VLOOKUP($E57,'Country Indicator Data'!$B$4:$N$300,5,FALSE)&lt;G$4,0,(G$3-VLOOKUP($E57,'Country Indicator Data'!$B$4:$N$300,5,FALSE))/(G$3-G$4)*5)),1)))</f>
        <v>2.8</v>
      </c>
      <c r="H57" s="163">
        <f t="shared" si="13"/>
        <v>3.55</v>
      </c>
      <c r="I57" s="163">
        <f>IF(LEN(E57)&gt;3,(IF(VLOOKUP($C57,'Regional Crises'!$B$1:$R$66,6,FALSE)="x","x",ROUND(IF(VLOOKUP($C57,'Regional Crises'!$B$1:$R$66,6,FALSE)&gt;I$3,5,IF(VLOOKUP($C57,'Regional Crises'!$B$1:$R$66,6,FALSE)&lt;I$4,0,5-(I$3-VLOOKUP($C57,'Regional Crises'!$B$1:$R$66,6,FALSE))/(I$3-I$4)*5)),1))),IF(VLOOKUP($E57,'Country Indicator Data'!$B$4:$N$300,2,FALSE)="x","x",ROUND(IF(VLOOKUP($E57,'Country Indicator Data'!$B$4:$N$300,2,FALSE)&gt;I$3,5,IF(VLOOKUP($E57,'Country Indicator Data'!$B$4:$N$300,2,FALSE)&lt;I$4,0,5-(I$3-VLOOKUP($E57,'Country Indicator Data'!$B$4:$N$300,2,FALSE))/(I$3-I$4)*5)),1)))</f>
        <v>2.9</v>
      </c>
      <c r="J57" s="163">
        <f>IF(LEN(E57)&gt;3,(IF(VLOOKUP($C57,'Regional Crises'!$B$1:$R$66,8,FALSE)="x","x",ROUND(IF(VLOOKUP($C57,'Regional Crises'!$B$1:$R$66,8,FALSE)&gt;J$3,5,IF(VLOOKUP($C57,'Regional Crises'!$B$1:$R$66,8,FALSE)&lt;J$4,0,5-(J$3-VLOOKUP($C57,'Regional Crises'!$B$1:$R$66,8,FALSE))/(J$3-J$4)*5)),1))),IF(VLOOKUP($E57,'Country Indicator Data'!$B$4:$N$300,4,FALSE)="x","x",ROUND(IF(VLOOKUP($E57,'Country Indicator Data'!$B$4:$N$300,4,FALSE)&gt;J$3,5,IF(VLOOKUP($E57,'Country Indicator Data'!$B$4:$N$300,4,FALSE)&lt;J$4,0,5-(J$3-VLOOKUP($E57,'Country Indicator Data'!$B$4:$N$300,4,FALSE))/(J$3-J$4)*5)),1)))</f>
        <v>5</v>
      </c>
      <c r="K57" s="163">
        <f t="shared" si="14"/>
        <v>3.95</v>
      </c>
      <c r="L57" s="163">
        <f>IF(LEN(E57)&gt;3,(IF(VLOOKUP($C57,'Regional Crises'!$B$1:$R$66,10,FALSE)="x","x",ROUND(IF(VLOOKUP($C57,'Regional Crises'!$B$1:$R$66,10,FALSE)&gt;L$3,5,IF(VLOOKUP($C57,'Regional Crises'!$B$1:$R$66,10,FALSE)&lt;L$4,0,5-(L$3-VLOOKUP($C57,'Regional Crises'!$B$1:$R$66,10,FALSE))/(L$3-L$4)*5)),1))),IF(VLOOKUP($E57,'Country Indicator Data'!$B$4:$N$300,6,FALSE)="x","x",ROUND(IF(VLOOKUP($E57,'Country Indicator Data'!$B$4:$N$300,6,FALSE)&gt;L$3,5,IF(VLOOKUP($E57,'Country Indicator Data'!$B$4:$N$300,6,FALSE)&lt;L$4,0,5-(L$3-VLOOKUP($E57,'Country Indicator Data'!$B$4:$N$300,6,FALSE))/(L$3-L$4)*5)),1)))</f>
        <v>3.1</v>
      </c>
      <c r="M57" s="163">
        <f>IF(LEN(E57)&gt;3,(IF(VLOOKUP($C57,'Regional Crises'!$B$1:$R$66,11,FALSE)="x","x",ROUND(IF(VLOOKUP($C57,'Regional Crises'!$B$1:$R$66,11,FALSE)&gt;M$3,5,IF(VLOOKUP($C57,'Regional Crises'!$B$1:$R$66,11,FALSE)&lt;M$4,0,5-(M$3-VLOOKUP($C57,'Regional Crises'!$B$1:$R$66,11,FALSE))/(M$3-M$4)*5)),1))),IF(VLOOKUP($E57,'Country Indicator Data'!$B$4:$N$300,7,FALSE)="x","x",ROUND(IF(VLOOKUP($E57,'Country Indicator Data'!$B$4:$N$300,7,FALSE)&gt;M$3,5,IF(VLOOKUP($E57,'Country Indicator Data'!$B$4:$N$300,7,FALSE)&lt;M$4,0,5-(M$3-VLOOKUP($E57,'Country Indicator Data'!$B$4:$N$300,7,FALSE))/(M$3-M$4)*5)),1)))</f>
        <v>1.1000000000000001</v>
      </c>
      <c r="N57" s="163">
        <f t="shared" si="15"/>
        <v>2.1</v>
      </c>
      <c r="O57" s="163">
        <f t="shared" si="16"/>
        <v>3.1999999999999997</v>
      </c>
      <c r="P57" s="163">
        <f>IF(LEN(E57)&gt;3,VLOOKUP(C57,'Regional Crises'!$B$1:$R$69,12,FALSE),VLOOKUP(E57,'Country Indicator Data'!$B$4:$I$300,8,FALSE))</f>
        <v>3</v>
      </c>
      <c r="Q57" s="163">
        <f>IF(LEN(E57)&gt;3,((IF(VLOOKUP($C57,'Regional Crises'!$B$1:$R$66,13,FALSE)="x","x",ROUND(IF(VLOOKUP($C57,'Regional Crises'!$B$1:$R$66,13,FALSE)&gt;Q$3,5,IF(VLOOKUP($C57,'Regional Crises'!$B$1:$R$66,13,FALSE)&lt;Q$4,0,5-(LOG(Q$3)-LOG(VLOOKUP($C57,'Regional Crises'!$B$1:$R$66,13,FALSE)))/(LOG(Q$3)-LOG(Q$4))*5)),1)))),(IF(VLOOKUP($E57,'Country Indicator Data'!$B$4:$N$300,9,FALSE)="x","x",ROUND(IF(VLOOKUP($E57,'Country Indicator Data'!$B$4:$N$300,9,FALSE)&gt;Q$3,5,IF(VLOOKUP($E57,'Country Indicator Data'!$B$4:$N$300,9,FALSE)&lt;Q$4,0,5-(LOG(Q$3)-LOG(VLOOKUP($E57,'Country Indicator Data'!$B$4:$N$300,9,FALSE)))/(LOG(Q$3)-LOG(Q$4))*5)),1))))</f>
        <v>0</v>
      </c>
      <c r="R57" s="163">
        <f t="shared" si="17"/>
        <v>1.5</v>
      </c>
      <c r="S57" s="163">
        <f>IF(LEN(E57)&gt;3,((IF(VLOOKUP($C57,'Regional Crises'!$B$1:$R$66,17,FALSE)="x","x",ROUND(IF(VLOOKUP($C57,'Regional Crises'!$B$1:$R$66,17,FALSE)&gt;S$3,0,IF(VLOOKUP($C57,'Regional Crises'!$B$1:$R$66,17,FALSE)&lt;S$4,5,(S$3-VLOOKUP($C57,'Regional Crises'!$B$1:$R$66,17,FALSE))/(S$3-S$4)*5)),1)))),(IF(VLOOKUP($E57,'Country Indicator Data'!$B$4:$N$300,13,FALSE)="x","x",ROUND(IF(VLOOKUP($E57,'Country Indicator Data'!$B$4:$N$300,13,FALSE)&gt;S$3,0,IF(VLOOKUP($E57,'Country Indicator Data'!$B$4:$N$300,13,FALSE)&lt;S$4,5,(S$3-VLOOKUP($E57,'Country Indicator Data'!$B$4:$N$300,13,FALSE))/(S$3-S$4)*5)),1))))</f>
        <v>2.6</v>
      </c>
      <c r="T57" s="163">
        <f>IF(LEN(E57)&gt;3,((IF(VLOOKUP($C57,'Regional Crises'!$B$1:$R$66,14,FALSE)="x","x",ROUND(IF(VLOOKUP($C57,'Regional Crises'!$B$1:$R$66,14,FALSE)&gt;T$3,0,IF(VLOOKUP($C57,'Regional Crises'!$B$1:$R$66,14,FALSE)&lt;T$4,5,(T$3-VLOOKUP($C57,'Regional Crises'!$B$1:$R$66,14,FALSE))/(T$3-T$4)*5)),1)))),(IF(VLOOKUP($E57,'Country Indicator Data'!$B$4:$N$300,10,FALSE)="x","x",ROUND(IF(VLOOKUP($E57,'Country Indicator Data'!$B$4:$N$300,10,FALSE)&gt;T$3,0,IF(VLOOKUP($E57,'Country Indicator Data'!$B$4:$N$300,10,FALSE)&lt;T$4,5,(T$3-VLOOKUP($E57,'Country Indicator Data'!$B$4:$N$300,10,FALSE))/(T$3-T$4)*5)),1))))</f>
        <v>2.4</v>
      </c>
      <c r="U57" s="163">
        <f>IF(LEN(E57)&gt;3,((IF(VLOOKUP($C57,'Regional Crises'!$B$1:$R$66,15,FALSE)="x","x",ROUND(IF(VLOOKUP($C57,'Regional Crises'!$B$1:$R$66,15,FALSE)&gt;U$3,0,IF(VLOOKUP($C57,'Regional Crises'!$B$1:$R$66,15,FALSE)&lt;U$4,5,(U$3-VLOOKUP($C57,'Regional Crises'!$B$1:$R$66,15,FALSE))/(U$3-U$4)*5)),1)))),(IF(VLOOKUP($E57,'Country Indicator Data'!$B$4:$N$300,11,FALSE)="x","x",ROUND(IF(VLOOKUP($E57,'Country Indicator Data'!$B$4:$N$300,11,FALSE)&gt;U$3,0,IF(VLOOKUP($E57,'Country Indicator Data'!$B$4:$N$300,11,FALSE)&lt;U$4,5,(U$3-VLOOKUP($E57,'Country Indicator Data'!$B$4:$N$300,11,FALSE))/(U$3-U$4)*5)),1))))</f>
        <v>2.9</v>
      </c>
      <c r="V57" s="163">
        <f>IF(LEN(E57)&gt;3,((IF(VLOOKUP($C57,'Regional Crises'!$B$1:$R$66,16,FALSE)="x","x",ROUND(IF(VLOOKUP($C57,'Regional Crises'!$B$1:$R$66,16,FALSE)&gt;V$3,0,IF(VLOOKUP($C57,'Regional Crises'!$B$1:$R$66,16,FALSE)&lt;V$4,5,(V$3-VLOOKUP($C57,'Regional Crises'!$B$1:$R$66,16,FALSE))/(V$3-V$4)*5)),1)))),(IF(VLOOKUP($E57,'Country Indicator Data'!$B$4:$N$300,12,FALSE)="x","x",ROUND(IF(VLOOKUP($E57,'Country Indicator Data'!$B$4:$N$300,12,FALSE)&gt;V$3,0,IF(VLOOKUP($E57,'Country Indicator Data'!$B$4:$N$300,12,FALSE)&lt;V$4,5,(V$3-VLOOKUP($E57,'Country Indicator Data'!$B$4:$N$300,12,FALSE))/(V$3-V$4)*5)),1))))</f>
        <v>3.2</v>
      </c>
      <c r="W57" s="163">
        <f t="shared" si="18"/>
        <v>2.8</v>
      </c>
      <c r="X57" s="163">
        <f t="shared" si="19"/>
        <v>2.5</v>
      </c>
      <c r="Y57" s="184">
        <f>IF('Core Indicators'!FC54="x","x",IF('Core Indicators'!FC54&gt;=5,5,IF('Core Indicators'!FC54&gt;=4,4,IF('Core Indicators'!FC54&gt;=3,3,IF('Core Indicators'!FC54&gt;=2,2,IF('Core Indicators'!FC54&gt;=1,1,0))))))</f>
        <v>2</v>
      </c>
      <c r="Z57" s="163">
        <f t="shared" si="20"/>
        <v>2</v>
      </c>
      <c r="AA57" s="184">
        <f>'Crisis Indicator Data'!Y54</f>
        <v>0</v>
      </c>
      <c r="AB57" s="184">
        <f>'Crisis Indicator Data'!Z54</f>
        <v>0</v>
      </c>
      <c r="AC57" s="184">
        <f>'Crisis Indicator Data'!AA54</f>
        <v>0</v>
      </c>
      <c r="AD57" s="184">
        <f>'Crisis Indicator Data'!AB54</f>
        <v>0</v>
      </c>
      <c r="AE57" s="184">
        <f t="shared" si="21"/>
        <v>0</v>
      </c>
      <c r="AF57" s="184">
        <f>'Crisis Indicator Data'!AC54</f>
        <v>2</v>
      </c>
      <c r="AG57" s="184">
        <f>'Crisis Indicator Data'!AD54</f>
        <v>2</v>
      </c>
      <c r="AH57" s="184">
        <f t="shared" si="22"/>
        <v>4</v>
      </c>
      <c r="AI57" s="184">
        <f>'Crisis Indicator Data'!AE54</f>
        <v>0</v>
      </c>
      <c r="AJ57" s="184">
        <f>'Crisis Indicator Data'!AF54</f>
        <v>2</v>
      </c>
      <c r="AK57" s="184">
        <f>'Crisis Indicator Data'!AG54</f>
        <v>0</v>
      </c>
      <c r="AL57" s="184">
        <f t="shared" si="23"/>
        <v>2</v>
      </c>
      <c r="AM57" s="163">
        <f t="shared" si="24"/>
        <v>2</v>
      </c>
      <c r="AN57" s="163">
        <f t="shared" si="25"/>
        <v>2</v>
      </c>
    </row>
    <row r="58" spans="1:40" ht="13.5" customHeight="1" x14ac:dyDescent="0.25">
      <c r="A58" s="172" t="str">
        <f>'Crisis Indicator Data'!A55</f>
        <v xml:space="preserve">Multiple crisis in Kenya </v>
      </c>
      <c r="B58" s="173" t="str">
        <f>'Crisis Indicator Data'!B55</f>
        <v>Drought,Displacement</v>
      </c>
      <c r="C58" s="173" t="str">
        <f>'Crisis Indicator Data'!C55</f>
        <v>KEN001</v>
      </c>
      <c r="D58" s="173" t="str">
        <f>'Crisis Indicator Data'!D55</f>
        <v>Kenya</v>
      </c>
      <c r="E58" s="174" t="str">
        <f>'Crisis Indicator Data'!E55</f>
        <v>KEN</v>
      </c>
      <c r="F58" s="163">
        <f>IF(LEN(E58)&gt;3,(IF(VLOOKUP($C58,'Regional Crises'!$B$1:$R$66,7,FALSE)="x","x",ROUND(IF(VLOOKUP($C58,'Regional Crises'!$B$1:$R$66,7,FALSE)&gt;$F$3,5,IF(VLOOKUP($C58,'Regional Crises'!$B$1:$R$66,7,FALSE)&lt;F$4,0,($F$3-VLOOKUP($C58,'Regional Crises'!$B$1:$R$66,7,FALSE))/($F$3-$F$4)*5)),1))),IF(VLOOKUP($E58,'Country Indicator Data'!$B$4:$N$300,3,FALSE)="x","x",ROUND(IF(VLOOKUP($E58,'Country Indicator Data'!$B$4:$N$300,3,FALSE)&gt;$F$3,5,IF(VLOOKUP($E58,'Country Indicator Data'!$B$4:$N$300,3,FALSE)&lt;$F$4,0,($F$3-VLOOKUP($E58,'Country Indicator Data'!$B$4:$N$300,3,FALSE))/($F$3-$F$4)*5)),1)))</f>
        <v>3.6</v>
      </c>
      <c r="G58" s="163">
        <f>IF(LEN(E58)&gt;3,(IF(VLOOKUP($C58,'Regional Crises'!$B$1:$R$66,9,FALSE)="x","x",ROUND(IF(VLOOKUP($C58,'Regional Crises'!$B$1:$R$66,9,FALSE)&gt;G$3,5,IF(VLOOKUP($C58,'Regional Crises'!$B$1:$R$66,9,FALSE)&lt;G$4,0,(G$3-VLOOKUP($C58,'Regional Crises'!$B$1:$R$66,9,FALSE))/(G$3-G$4)*5)),1))),IF(VLOOKUP($E58,'Country Indicator Data'!$B$4:$N$300,5,FALSE)="x","x",ROUND(IF(VLOOKUP($E58,'Country Indicator Data'!$B$4:$N$300,5,FALSE)&gt;G$3,5,IF(VLOOKUP($E58,'Country Indicator Data'!$B$4:$N$300,5,FALSE)&lt;G$4,0,(G$3-VLOOKUP($E58,'Country Indicator Data'!$B$4:$N$300,5,FALSE))/(G$3-G$4)*5)),1)))</f>
        <v>2.6</v>
      </c>
      <c r="H58" s="163">
        <f t="shared" si="13"/>
        <v>3.1</v>
      </c>
      <c r="I58" s="163">
        <f>IF(LEN(E58)&gt;3,(IF(VLOOKUP($C58,'Regional Crises'!$B$1:$R$66,6,FALSE)="x","x",ROUND(IF(VLOOKUP($C58,'Regional Crises'!$B$1:$R$66,6,FALSE)&gt;I$3,5,IF(VLOOKUP($C58,'Regional Crises'!$B$1:$R$66,6,FALSE)&lt;I$4,0,5-(I$3-VLOOKUP($C58,'Regional Crises'!$B$1:$R$66,6,FALSE))/(I$3-I$4)*5)),1))),IF(VLOOKUP($E58,'Country Indicator Data'!$B$4:$N$300,2,FALSE)="x","x",ROUND(IF(VLOOKUP($E58,'Country Indicator Data'!$B$4:$N$300,2,FALSE)&gt;I$3,5,IF(VLOOKUP($E58,'Country Indicator Data'!$B$4:$N$300,2,FALSE)&lt;I$4,0,5-(I$3-VLOOKUP($E58,'Country Indicator Data'!$B$4:$N$300,2,FALSE))/(I$3-I$4)*5)),1)))</f>
        <v>4.3</v>
      </c>
      <c r="J58" s="163">
        <f>IF(LEN(E58)&gt;3,(IF(VLOOKUP($C58,'Regional Crises'!$B$1:$R$66,8,FALSE)="x","x",ROUND(IF(VLOOKUP($C58,'Regional Crises'!$B$1:$R$66,8,FALSE)&gt;J$3,5,IF(VLOOKUP($C58,'Regional Crises'!$B$1:$R$66,8,FALSE)&lt;J$4,0,5-(J$3-VLOOKUP($C58,'Regional Crises'!$B$1:$R$66,8,FALSE))/(J$3-J$4)*5)),1))),IF(VLOOKUP($E58,'Country Indicator Data'!$B$4:$N$300,4,FALSE)="x","x",ROUND(IF(VLOOKUP($E58,'Country Indicator Data'!$B$4:$N$300,4,FALSE)&gt;J$3,5,IF(VLOOKUP($E58,'Country Indicator Data'!$B$4:$N$300,4,FALSE)&lt;J$4,0,5-(J$3-VLOOKUP($E58,'Country Indicator Data'!$B$4:$N$300,4,FALSE))/(J$3-J$4)*5)),1)))</f>
        <v>0.8</v>
      </c>
      <c r="K58" s="163">
        <f t="shared" si="14"/>
        <v>2.5499999999999998</v>
      </c>
      <c r="L58" s="163">
        <f>IF(LEN(E58)&gt;3,(IF(VLOOKUP($C58,'Regional Crises'!$B$1:$R$66,10,FALSE)="x","x",ROUND(IF(VLOOKUP($C58,'Regional Crises'!$B$1:$R$66,10,FALSE)&gt;L$3,5,IF(VLOOKUP($C58,'Regional Crises'!$B$1:$R$66,10,FALSE)&lt;L$4,0,5-(L$3-VLOOKUP($C58,'Regional Crises'!$B$1:$R$66,10,FALSE))/(L$3-L$4)*5)),1))),IF(VLOOKUP($E58,'Country Indicator Data'!$B$4:$N$300,6,FALSE)="x","x",ROUND(IF(VLOOKUP($E58,'Country Indicator Data'!$B$4:$N$300,6,FALSE)&gt;L$3,5,IF(VLOOKUP($E58,'Country Indicator Data'!$B$4:$N$300,6,FALSE)&lt;L$4,0,5-(L$3-VLOOKUP($E58,'Country Indicator Data'!$B$4:$N$300,6,FALSE))/(L$3-L$4)*5)),1)))</f>
        <v>3.6</v>
      </c>
      <c r="M58" s="163">
        <f>IF(LEN(E58)&gt;3,(IF(VLOOKUP($C58,'Regional Crises'!$B$1:$R$66,11,FALSE)="x","x",ROUND(IF(VLOOKUP($C58,'Regional Crises'!$B$1:$R$66,11,FALSE)&gt;M$3,5,IF(VLOOKUP($C58,'Regional Crises'!$B$1:$R$66,11,FALSE)&lt;M$4,0,5-(M$3-VLOOKUP($C58,'Regional Crises'!$B$1:$R$66,11,FALSE))/(M$3-M$4)*5)),1))),IF(VLOOKUP($E58,'Country Indicator Data'!$B$4:$N$300,7,FALSE)="x","x",ROUND(IF(VLOOKUP($E58,'Country Indicator Data'!$B$4:$N$300,7,FALSE)&gt;M$3,5,IF(VLOOKUP($E58,'Country Indicator Data'!$B$4:$N$300,7,FALSE)&lt;M$4,0,5-(M$3-VLOOKUP($E58,'Country Indicator Data'!$B$4:$N$300,7,FALSE))/(M$3-M$4)*5)),1)))</f>
        <v>2</v>
      </c>
      <c r="N58" s="163">
        <f t="shared" si="15"/>
        <v>2.8</v>
      </c>
      <c r="O58" s="163">
        <f t="shared" si="16"/>
        <v>2.8166666666666664</v>
      </c>
      <c r="P58" s="163">
        <f>IF(LEN(E58)&gt;3,VLOOKUP(C58,'Regional Crises'!$B$1:$R$69,12,FALSE),VLOOKUP(E58,'Country Indicator Data'!$B$4:$I$300,8,FALSE))</f>
        <v>5</v>
      </c>
      <c r="Q58" s="163" t="str">
        <f>IF(LEN(E58)&gt;3,((IF(VLOOKUP($C58,'Regional Crises'!$B$1:$R$66,13,FALSE)="x","x",ROUND(IF(VLOOKUP($C58,'Regional Crises'!$B$1:$R$66,13,FALSE)&gt;Q$3,5,IF(VLOOKUP($C58,'Regional Crises'!$B$1:$R$66,13,FALSE)&lt;Q$4,0,5-(LOG(Q$3)-LOG(VLOOKUP($C58,'Regional Crises'!$B$1:$R$66,13,FALSE)))/(LOG(Q$3)-LOG(Q$4))*5)),1)))),(IF(VLOOKUP($E58,'Country Indicator Data'!$B$4:$N$300,9,FALSE)="x","x",ROUND(IF(VLOOKUP($E58,'Country Indicator Data'!$B$4:$N$300,9,FALSE)&gt;Q$3,5,IF(VLOOKUP($E58,'Country Indicator Data'!$B$4:$N$300,9,FALSE)&lt;Q$4,0,5-(LOG(Q$3)-LOG(VLOOKUP($E58,'Country Indicator Data'!$B$4:$N$300,9,FALSE)))/(LOG(Q$3)-LOG(Q$4))*5)),1))))</f>
        <v>x</v>
      </c>
      <c r="R58" s="163">
        <f t="shared" si="17"/>
        <v>5</v>
      </c>
      <c r="S58" s="163">
        <f>IF(LEN(E58)&gt;3,((IF(VLOOKUP($C58,'Regional Crises'!$B$1:$R$66,17,FALSE)="x","x",ROUND(IF(VLOOKUP($C58,'Regional Crises'!$B$1:$R$66,17,FALSE)&gt;S$3,0,IF(VLOOKUP($C58,'Regional Crises'!$B$1:$R$66,17,FALSE)&lt;S$4,5,(S$3-VLOOKUP($C58,'Regional Crises'!$B$1:$R$66,17,FALSE))/(S$3-S$4)*5)),1)))),(IF(VLOOKUP($E58,'Country Indicator Data'!$B$4:$N$300,13,FALSE)="x","x",ROUND(IF(VLOOKUP($E58,'Country Indicator Data'!$B$4:$N$300,13,FALSE)&gt;S$3,0,IF(VLOOKUP($E58,'Country Indicator Data'!$B$4:$N$300,13,FALSE)&lt;S$4,5,(S$3-VLOOKUP($E58,'Country Indicator Data'!$B$4:$N$300,13,FALSE))/(S$3-S$4)*5)),1))))</f>
        <v>3.6</v>
      </c>
      <c r="T58" s="163">
        <f>IF(LEN(E58)&gt;3,((IF(VLOOKUP($C58,'Regional Crises'!$B$1:$R$66,14,FALSE)="x","x",ROUND(IF(VLOOKUP($C58,'Regional Crises'!$B$1:$R$66,14,FALSE)&gt;T$3,0,IF(VLOOKUP($C58,'Regional Crises'!$B$1:$R$66,14,FALSE)&lt;T$4,5,(T$3-VLOOKUP($C58,'Regional Crises'!$B$1:$R$66,14,FALSE))/(T$3-T$4)*5)),1)))),(IF(VLOOKUP($E58,'Country Indicator Data'!$B$4:$N$300,10,FALSE)="x","x",ROUND(IF(VLOOKUP($E58,'Country Indicator Data'!$B$4:$N$300,10,FALSE)&gt;T$3,0,IF(VLOOKUP($E58,'Country Indicator Data'!$B$4:$N$300,10,FALSE)&lt;T$4,5,(T$3-VLOOKUP($E58,'Country Indicator Data'!$B$4:$N$300,10,FALSE))/(T$3-T$4)*5)),1))))</f>
        <v>3</v>
      </c>
      <c r="U58" s="163">
        <f>IF(LEN(E58)&gt;3,((IF(VLOOKUP($C58,'Regional Crises'!$B$1:$R$66,15,FALSE)="x","x",ROUND(IF(VLOOKUP($C58,'Regional Crises'!$B$1:$R$66,15,FALSE)&gt;U$3,0,IF(VLOOKUP($C58,'Regional Crises'!$B$1:$R$66,15,FALSE)&lt;U$4,5,(U$3-VLOOKUP($C58,'Regional Crises'!$B$1:$R$66,15,FALSE))/(U$3-U$4)*5)),1)))),(IF(VLOOKUP($E58,'Country Indicator Data'!$B$4:$N$300,11,FALSE)="x","x",ROUND(IF(VLOOKUP($E58,'Country Indicator Data'!$B$4:$N$300,11,FALSE)&gt;U$3,0,IF(VLOOKUP($E58,'Country Indicator Data'!$B$4:$N$300,11,FALSE)&lt;U$4,5,(U$3-VLOOKUP($E58,'Country Indicator Data'!$B$4:$N$300,11,FALSE))/(U$3-U$4)*5)),1))))</f>
        <v>2.2999999999999998</v>
      </c>
      <c r="V58" s="163">
        <f>IF(LEN(E58)&gt;3,((IF(VLOOKUP($C58,'Regional Crises'!$B$1:$R$66,16,FALSE)="x","x",ROUND(IF(VLOOKUP($C58,'Regional Crises'!$B$1:$R$66,16,FALSE)&gt;V$3,0,IF(VLOOKUP($C58,'Regional Crises'!$B$1:$R$66,16,FALSE)&lt;V$4,5,(V$3-VLOOKUP($C58,'Regional Crises'!$B$1:$R$66,16,FALSE))/(V$3-V$4)*5)),1)))),(IF(VLOOKUP($E58,'Country Indicator Data'!$B$4:$N$300,12,FALSE)="x","x",ROUND(IF(VLOOKUP($E58,'Country Indicator Data'!$B$4:$N$300,12,FALSE)&gt;V$3,0,IF(VLOOKUP($E58,'Country Indicator Data'!$B$4:$N$300,12,FALSE)&lt;V$4,5,(V$3-VLOOKUP($E58,'Country Indicator Data'!$B$4:$N$300,12,FALSE))/(V$3-V$4)*5)),1))))</f>
        <v>2.6</v>
      </c>
      <c r="W58" s="163">
        <f t="shared" si="18"/>
        <v>2.9</v>
      </c>
      <c r="X58" s="163">
        <f t="shared" si="19"/>
        <v>3.6</v>
      </c>
      <c r="Y58" s="184">
        <f>IF('Core Indicators'!FC55="x","x",IF('Core Indicators'!FC55&gt;=5,5,IF('Core Indicators'!FC55&gt;=4,4,IF('Core Indicators'!FC55&gt;=3,3,IF('Core Indicators'!FC55&gt;=2,2,IF('Core Indicators'!FC55&gt;=1,1,0))))))</f>
        <v>2</v>
      </c>
      <c r="Z58" s="163">
        <f t="shared" si="20"/>
        <v>2</v>
      </c>
      <c r="AA58" s="184">
        <f>'Crisis Indicator Data'!Y55</f>
        <v>1</v>
      </c>
      <c r="AB58" s="184">
        <f>'Crisis Indicator Data'!Z55</f>
        <v>1</v>
      </c>
      <c r="AC58" s="184">
        <f>'Crisis Indicator Data'!AA55</f>
        <v>0</v>
      </c>
      <c r="AD58" s="184">
        <f>'Crisis Indicator Data'!AB55</f>
        <v>1</v>
      </c>
      <c r="AE58" s="184">
        <f t="shared" si="21"/>
        <v>2</v>
      </c>
      <c r="AF58" s="184">
        <f>'Crisis Indicator Data'!AC55</f>
        <v>2</v>
      </c>
      <c r="AG58" s="184">
        <f>'Crisis Indicator Data'!AD55</f>
        <v>2</v>
      </c>
      <c r="AH58" s="184">
        <f t="shared" si="22"/>
        <v>4</v>
      </c>
      <c r="AI58" s="184">
        <f>'Crisis Indicator Data'!AE55</f>
        <v>2</v>
      </c>
      <c r="AJ58" s="184">
        <f>'Crisis Indicator Data'!AF55</f>
        <v>1</v>
      </c>
      <c r="AK58" s="184">
        <f>'Crisis Indicator Data'!AG55</f>
        <v>3</v>
      </c>
      <c r="AL58" s="184">
        <f t="shared" si="23"/>
        <v>4</v>
      </c>
      <c r="AM58" s="163">
        <f t="shared" si="24"/>
        <v>3</v>
      </c>
      <c r="AN58" s="163">
        <f t="shared" si="25"/>
        <v>2.5</v>
      </c>
    </row>
    <row r="59" spans="1:40" ht="13.5" customHeight="1" x14ac:dyDescent="0.25">
      <c r="A59" s="172" t="str">
        <f>'Crisis Indicator Data'!A56</f>
        <v>Refugee situation in Kenya</v>
      </c>
      <c r="B59" s="173" t="str">
        <f>'Crisis Indicator Data'!B56</f>
        <v>Displacement</v>
      </c>
      <c r="C59" s="173" t="str">
        <f>'Crisis Indicator Data'!C56</f>
        <v>KEN002</v>
      </c>
      <c r="D59" s="173" t="str">
        <f>'Crisis Indicator Data'!D56</f>
        <v>Kenya</v>
      </c>
      <c r="E59" s="174" t="str">
        <f>'Crisis Indicator Data'!E56</f>
        <v>KEN</v>
      </c>
      <c r="F59" s="163">
        <f>IF(LEN(E59)&gt;3,(IF(VLOOKUP($C59,'Regional Crises'!$B$1:$R$66,7,FALSE)="x","x",ROUND(IF(VLOOKUP($C59,'Regional Crises'!$B$1:$R$66,7,FALSE)&gt;$F$3,5,IF(VLOOKUP($C59,'Regional Crises'!$B$1:$R$66,7,FALSE)&lt;F$4,0,($F$3-VLOOKUP($C59,'Regional Crises'!$B$1:$R$66,7,FALSE))/($F$3-$F$4)*5)),1))),IF(VLOOKUP($E59,'Country Indicator Data'!$B$4:$N$300,3,FALSE)="x","x",ROUND(IF(VLOOKUP($E59,'Country Indicator Data'!$B$4:$N$300,3,FALSE)&gt;$F$3,5,IF(VLOOKUP($E59,'Country Indicator Data'!$B$4:$N$300,3,FALSE)&lt;$F$4,0,($F$3-VLOOKUP($E59,'Country Indicator Data'!$B$4:$N$300,3,FALSE))/($F$3-$F$4)*5)),1)))</f>
        <v>3.6</v>
      </c>
      <c r="G59" s="163">
        <f>IF(LEN(E59)&gt;3,(IF(VLOOKUP($C59,'Regional Crises'!$B$1:$R$66,9,FALSE)="x","x",ROUND(IF(VLOOKUP($C59,'Regional Crises'!$B$1:$R$66,9,FALSE)&gt;G$3,5,IF(VLOOKUP($C59,'Regional Crises'!$B$1:$R$66,9,FALSE)&lt;G$4,0,(G$3-VLOOKUP($C59,'Regional Crises'!$B$1:$R$66,9,FALSE))/(G$3-G$4)*5)),1))),IF(VLOOKUP($E59,'Country Indicator Data'!$B$4:$N$300,5,FALSE)="x","x",ROUND(IF(VLOOKUP($E59,'Country Indicator Data'!$B$4:$N$300,5,FALSE)&gt;G$3,5,IF(VLOOKUP($E59,'Country Indicator Data'!$B$4:$N$300,5,FALSE)&lt;G$4,0,(G$3-VLOOKUP($E59,'Country Indicator Data'!$B$4:$N$300,5,FALSE))/(G$3-G$4)*5)),1)))</f>
        <v>2.6</v>
      </c>
      <c r="H59" s="163">
        <f t="shared" si="13"/>
        <v>3.1</v>
      </c>
      <c r="I59" s="163">
        <f>IF(LEN(E59)&gt;3,(IF(VLOOKUP($C59,'Regional Crises'!$B$1:$R$66,6,FALSE)="x","x",ROUND(IF(VLOOKUP($C59,'Regional Crises'!$B$1:$R$66,6,FALSE)&gt;I$3,5,IF(VLOOKUP($C59,'Regional Crises'!$B$1:$R$66,6,FALSE)&lt;I$4,0,5-(I$3-VLOOKUP($C59,'Regional Crises'!$B$1:$R$66,6,FALSE))/(I$3-I$4)*5)),1))),IF(VLOOKUP($E59,'Country Indicator Data'!$B$4:$N$300,2,FALSE)="x","x",ROUND(IF(VLOOKUP($E59,'Country Indicator Data'!$B$4:$N$300,2,FALSE)&gt;I$3,5,IF(VLOOKUP($E59,'Country Indicator Data'!$B$4:$N$300,2,FALSE)&lt;I$4,0,5-(I$3-VLOOKUP($E59,'Country Indicator Data'!$B$4:$N$300,2,FALSE))/(I$3-I$4)*5)),1)))</f>
        <v>4.3</v>
      </c>
      <c r="J59" s="163">
        <f>IF(LEN(E59)&gt;3,(IF(VLOOKUP($C59,'Regional Crises'!$B$1:$R$66,8,FALSE)="x","x",ROUND(IF(VLOOKUP($C59,'Regional Crises'!$B$1:$R$66,8,FALSE)&gt;J$3,5,IF(VLOOKUP($C59,'Regional Crises'!$B$1:$R$66,8,FALSE)&lt;J$4,0,5-(J$3-VLOOKUP($C59,'Regional Crises'!$B$1:$R$66,8,FALSE))/(J$3-J$4)*5)),1))),IF(VLOOKUP($E59,'Country Indicator Data'!$B$4:$N$300,4,FALSE)="x","x",ROUND(IF(VLOOKUP($E59,'Country Indicator Data'!$B$4:$N$300,4,FALSE)&gt;J$3,5,IF(VLOOKUP($E59,'Country Indicator Data'!$B$4:$N$300,4,FALSE)&lt;J$4,0,5-(J$3-VLOOKUP($E59,'Country Indicator Data'!$B$4:$N$300,4,FALSE))/(J$3-J$4)*5)),1)))</f>
        <v>0.8</v>
      </c>
      <c r="K59" s="163">
        <f t="shared" si="14"/>
        <v>2.5499999999999998</v>
      </c>
      <c r="L59" s="163">
        <f>IF(LEN(E59)&gt;3,(IF(VLOOKUP($C59,'Regional Crises'!$B$1:$R$66,10,FALSE)="x","x",ROUND(IF(VLOOKUP($C59,'Regional Crises'!$B$1:$R$66,10,FALSE)&gt;L$3,5,IF(VLOOKUP($C59,'Regional Crises'!$B$1:$R$66,10,FALSE)&lt;L$4,0,5-(L$3-VLOOKUP($C59,'Regional Crises'!$B$1:$R$66,10,FALSE))/(L$3-L$4)*5)),1))),IF(VLOOKUP($E59,'Country Indicator Data'!$B$4:$N$300,6,FALSE)="x","x",ROUND(IF(VLOOKUP($E59,'Country Indicator Data'!$B$4:$N$300,6,FALSE)&gt;L$3,5,IF(VLOOKUP($E59,'Country Indicator Data'!$B$4:$N$300,6,FALSE)&lt;L$4,0,5-(L$3-VLOOKUP($E59,'Country Indicator Data'!$B$4:$N$300,6,FALSE))/(L$3-L$4)*5)),1)))</f>
        <v>3.6</v>
      </c>
      <c r="M59" s="163">
        <f>IF(LEN(E59)&gt;3,(IF(VLOOKUP($C59,'Regional Crises'!$B$1:$R$66,11,FALSE)="x","x",ROUND(IF(VLOOKUP($C59,'Regional Crises'!$B$1:$R$66,11,FALSE)&gt;M$3,5,IF(VLOOKUP($C59,'Regional Crises'!$B$1:$R$66,11,FALSE)&lt;M$4,0,5-(M$3-VLOOKUP($C59,'Regional Crises'!$B$1:$R$66,11,FALSE))/(M$3-M$4)*5)),1))),IF(VLOOKUP($E59,'Country Indicator Data'!$B$4:$N$300,7,FALSE)="x","x",ROUND(IF(VLOOKUP($E59,'Country Indicator Data'!$B$4:$N$300,7,FALSE)&gt;M$3,5,IF(VLOOKUP($E59,'Country Indicator Data'!$B$4:$N$300,7,FALSE)&lt;M$4,0,5-(M$3-VLOOKUP($E59,'Country Indicator Data'!$B$4:$N$300,7,FALSE))/(M$3-M$4)*5)),1)))</f>
        <v>2</v>
      </c>
      <c r="N59" s="163">
        <f t="shared" si="15"/>
        <v>2.8</v>
      </c>
      <c r="O59" s="163">
        <f t="shared" si="16"/>
        <v>2.8166666666666664</v>
      </c>
      <c r="P59" s="163">
        <f>IF(LEN(E59)&gt;3,VLOOKUP(C59,'Regional Crises'!$B$1:$R$69,12,FALSE),VLOOKUP(E59,'Country Indicator Data'!$B$4:$I$300,8,FALSE))</f>
        <v>5</v>
      </c>
      <c r="Q59" s="163" t="str">
        <f>IF(LEN(E59)&gt;3,((IF(VLOOKUP($C59,'Regional Crises'!$B$1:$R$66,13,FALSE)="x","x",ROUND(IF(VLOOKUP($C59,'Regional Crises'!$B$1:$R$66,13,FALSE)&gt;Q$3,5,IF(VLOOKUP($C59,'Regional Crises'!$B$1:$R$66,13,FALSE)&lt;Q$4,0,5-(LOG(Q$3)-LOG(VLOOKUP($C59,'Regional Crises'!$B$1:$R$66,13,FALSE)))/(LOG(Q$3)-LOG(Q$4))*5)),1)))),(IF(VLOOKUP($E59,'Country Indicator Data'!$B$4:$N$300,9,FALSE)="x","x",ROUND(IF(VLOOKUP($E59,'Country Indicator Data'!$B$4:$N$300,9,FALSE)&gt;Q$3,5,IF(VLOOKUP($E59,'Country Indicator Data'!$B$4:$N$300,9,FALSE)&lt;Q$4,0,5-(LOG(Q$3)-LOG(VLOOKUP($E59,'Country Indicator Data'!$B$4:$N$300,9,FALSE)))/(LOG(Q$3)-LOG(Q$4))*5)),1))))</f>
        <v>x</v>
      </c>
      <c r="R59" s="163">
        <f t="shared" si="17"/>
        <v>5</v>
      </c>
      <c r="S59" s="163">
        <f>IF(LEN(E59)&gt;3,((IF(VLOOKUP($C59,'Regional Crises'!$B$1:$R$66,17,FALSE)="x","x",ROUND(IF(VLOOKUP($C59,'Regional Crises'!$B$1:$R$66,17,FALSE)&gt;S$3,0,IF(VLOOKUP($C59,'Regional Crises'!$B$1:$R$66,17,FALSE)&lt;S$4,5,(S$3-VLOOKUP($C59,'Regional Crises'!$B$1:$R$66,17,FALSE))/(S$3-S$4)*5)),1)))),(IF(VLOOKUP($E59,'Country Indicator Data'!$B$4:$N$300,13,FALSE)="x","x",ROUND(IF(VLOOKUP($E59,'Country Indicator Data'!$B$4:$N$300,13,FALSE)&gt;S$3,0,IF(VLOOKUP($E59,'Country Indicator Data'!$B$4:$N$300,13,FALSE)&lt;S$4,5,(S$3-VLOOKUP($E59,'Country Indicator Data'!$B$4:$N$300,13,FALSE))/(S$3-S$4)*5)),1))))</f>
        <v>3.6</v>
      </c>
      <c r="T59" s="163">
        <f>IF(LEN(E59)&gt;3,((IF(VLOOKUP($C59,'Regional Crises'!$B$1:$R$66,14,FALSE)="x","x",ROUND(IF(VLOOKUP($C59,'Regional Crises'!$B$1:$R$66,14,FALSE)&gt;T$3,0,IF(VLOOKUP($C59,'Regional Crises'!$B$1:$R$66,14,FALSE)&lt;T$4,5,(T$3-VLOOKUP($C59,'Regional Crises'!$B$1:$R$66,14,FALSE))/(T$3-T$4)*5)),1)))),(IF(VLOOKUP($E59,'Country Indicator Data'!$B$4:$N$300,10,FALSE)="x","x",ROUND(IF(VLOOKUP($E59,'Country Indicator Data'!$B$4:$N$300,10,FALSE)&gt;T$3,0,IF(VLOOKUP($E59,'Country Indicator Data'!$B$4:$N$300,10,FALSE)&lt;T$4,5,(T$3-VLOOKUP($E59,'Country Indicator Data'!$B$4:$N$300,10,FALSE))/(T$3-T$4)*5)),1))))</f>
        <v>3</v>
      </c>
      <c r="U59" s="163">
        <f>IF(LEN(E59)&gt;3,((IF(VLOOKUP($C59,'Regional Crises'!$B$1:$R$66,15,FALSE)="x","x",ROUND(IF(VLOOKUP($C59,'Regional Crises'!$B$1:$R$66,15,FALSE)&gt;U$3,0,IF(VLOOKUP($C59,'Regional Crises'!$B$1:$R$66,15,FALSE)&lt;U$4,5,(U$3-VLOOKUP($C59,'Regional Crises'!$B$1:$R$66,15,FALSE))/(U$3-U$4)*5)),1)))),(IF(VLOOKUP($E59,'Country Indicator Data'!$B$4:$N$300,11,FALSE)="x","x",ROUND(IF(VLOOKUP($E59,'Country Indicator Data'!$B$4:$N$300,11,FALSE)&gt;U$3,0,IF(VLOOKUP($E59,'Country Indicator Data'!$B$4:$N$300,11,FALSE)&lt;U$4,5,(U$3-VLOOKUP($E59,'Country Indicator Data'!$B$4:$N$300,11,FALSE))/(U$3-U$4)*5)),1))))</f>
        <v>2.2999999999999998</v>
      </c>
      <c r="V59" s="163">
        <f>IF(LEN(E59)&gt;3,((IF(VLOOKUP($C59,'Regional Crises'!$B$1:$R$66,16,FALSE)="x","x",ROUND(IF(VLOOKUP($C59,'Regional Crises'!$B$1:$R$66,16,FALSE)&gt;V$3,0,IF(VLOOKUP($C59,'Regional Crises'!$B$1:$R$66,16,FALSE)&lt;V$4,5,(V$3-VLOOKUP($C59,'Regional Crises'!$B$1:$R$66,16,FALSE))/(V$3-V$4)*5)),1)))),(IF(VLOOKUP($E59,'Country Indicator Data'!$B$4:$N$300,12,FALSE)="x","x",ROUND(IF(VLOOKUP($E59,'Country Indicator Data'!$B$4:$N$300,12,FALSE)&gt;V$3,0,IF(VLOOKUP($E59,'Country Indicator Data'!$B$4:$N$300,12,FALSE)&lt;V$4,5,(V$3-VLOOKUP($E59,'Country Indicator Data'!$B$4:$N$300,12,FALSE))/(V$3-V$4)*5)),1))))</f>
        <v>2.6</v>
      </c>
      <c r="W59" s="163">
        <f t="shared" si="18"/>
        <v>2.9</v>
      </c>
      <c r="X59" s="163">
        <f t="shared" si="19"/>
        <v>3.6</v>
      </c>
      <c r="Y59" s="184">
        <f>IF('Core Indicators'!FC56="x","x",IF('Core Indicators'!FC56&gt;=5,5,IF('Core Indicators'!FC56&gt;=4,4,IF('Core Indicators'!FC56&gt;=3,3,IF('Core Indicators'!FC56&gt;=2,2,IF('Core Indicators'!FC56&gt;=1,1,0))))))</f>
        <v>2</v>
      </c>
      <c r="Z59" s="163">
        <f t="shared" si="20"/>
        <v>2</v>
      </c>
      <c r="AA59" s="184">
        <f>'Crisis Indicator Data'!Y56</f>
        <v>1</v>
      </c>
      <c r="AB59" s="184">
        <f>'Crisis Indicator Data'!Z56</f>
        <v>1</v>
      </c>
      <c r="AC59" s="184">
        <f>'Crisis Indicator Data'!AA56</f>
        <v>0</v>
      </c>
      <c r="AD59" s="184">
        <f>'Crisis Indicator Data'!AB56</f>
        <v>1</v>
      </c>
      <c r="AE59" s="184">
        <f t="shared" si="21"/>
        <v>2</v>
      </c>
      <c r="AF59" s="184">
        <f>'Crisis Indicator Data'!AC56</f>
        <v>2</v>
      </c>
      <c r="AG59" s="184">
        <f>'Crisis Indicator Data'!AD56</f>
        <v>2</v>
      </c>
      <c r="AH59" s="184">
        <f t="shared" si="22"/>
        <v>4</v>
      </c>
      <c r="AI59" s="184">
        <f>'Crisis Indicator Data'!AE56</f>
        <v>2</v>
      </c>
      <c r="AJ59" s="184">
        <f>'Crisis Indicator Data'!AF56</f>
        <v>1</v>
      </c>
      <c r="AK59" s="184">
        <f>'Crisis Indicator Data'!AG56</f>
        <v>3</v>
      </c>
      <c r="AL59" s="184">
        <f t="shared" si="23"/>
        <v>4</v>
      </c>
      <c r="AM59" s="163">
        <f t="shared" si="24"/>
        <v>3</v>
      </c>
      <c r="AN59" s="163">
        <f t="shared" si="25"/>
        <v>2.5</v>
      </c>
    </row>
    <row r="60" spans="1:40" ht="13.5" customHeight="1" x14ac:dyDescent="0.25">
      <c r="A60" s="172" t="str">
        <f>'Crisis Indicator Data'!A57</f>
        <v>Drought in Kenya</v>
      </c>
      <c r="B60" s="173" t="str">
        <f>'Crisis Indicator Data'!B57</f>
        <v>Drought</v>
      </c>
      <c r="C60" s="173" t="str">
        <f>'Crisis Indicator Data'!C57</f>
        <v>KEN003</v>
      </c>
      <c r="D60" s="173" t="str">
        <f>'Crisis Indicator Data'!D57</f>
        <v>Kenya</v>
      </c>
      <c r="E60" s="174" t="str">
        <f>'Crisis Indicator Data'!E57</f>
        <v>KEN</v>
      </c>
      <c r="F60" s="163">
        <f>IF(LEN(E60)&gt;3,(IF(VLOOKUP($C60,'Regional Crises'!$B$1:$R$66,7,FALSE)="x","x",ROUND(IF(VLOOKUP($C60,'Regional Crises'!$B$1:$R$66,7,FALSE)&gt;$F$3,5,IF(VLOOKUP($C60,'Regional Crises'!$B$1:$R$66,7,FALSE)&lt;F$4,0,($F$3-VLOOKUP($C60,'Regional Crises'!$B$1:$R$66,7,FALSE))/($F$3-$F$4)*5)),1))),IF(VLOOKUP($E60,'Country Indicator Data'!$B$4:$N$300,3,FALSE)="x","x",ROUND(IF(VLOOKUP($E60,'Country Indicator Data'!$B$4:$N$300,3,FALSE)&gt;$F$3,5,IF(VLOOKUP($E60,'Country Indicator Data'!$B$4:$N$300,3,FALSE)&lt;$F$4,0,($F$3-VLOOKUP($E60,'Country Indicator Data'!$B$4:$N$300,3,FALSE))/($F$3-$F$4)*5)),1)))</f>
        <v>3.6</v>
      </c>
      <c r="G60" s="163">
        <f>IF(LEN(E60)&gt;3,(IF(VLOOKUP($C60,'Regional Crises'!$B$1:$R$66,9,FALSE)="x","x",ROUND(IF(VLOOKUP($C60,'Regional Crises'!$B$1:$R$66,9,FALSE)&gt;G$3,5,IF(VLOOKUP($C60,'Regional Crises'!$B$1:$R$66,9,FALSE)&lt;G$4,0,(G$3-VLOOKUP($C60,'Regional Crises'!$B$1:$R$66,9,FALSE))/(G$3-G$4)*5)),1))),IF(VLOOKUP($E60,'Country Indicator Data'!$B$4:$N$300,5,FALSE)="x","x",ROUND(IF(VLOOKUP($E60,'Country Indicator Data'!$B$4:$N$300,5,FALSE)&gt;G$3,5,IF(VLOOKUP($E60,'Country Indicator Data'!$B$4:$N$300,5,FALSE)&lt;G$4,0,(G$3-VLOOKUP($E60,'Country Indicator Data'!$B$4:$N$300,5,FALSE))/(G$3-G$4)*5)),1)))</f>
        <v>2.6</v>
      </c>
      <c r="H60" s="163">
        <f t="shared" si="13"/>
        <v>3.1</v>
      </c>
      <c r="I60" s="163">
        <f>IF(LEN(E60)&gt;3,(IF(VLOOKUP($C60,'Regional Crises'!$B$1:$R$66,6,FALSE)="x","x",ROUND(IF(VLOOKUP($C60,'Regional Crises'!$B$1:$R$66,6,FALSE)&gt;I$3,5,IF(VLOOKUP($C60,'Regional Crises'!$B$1:$R$66,6,FALSE)&lt;I$4,0,5-(I$3-VLOOKUP($C60,'Regional Crises'!$B$1:$R$66,6,FALSE))/(I$3-I$4)*5)),1))),IF(VLOOKUP($E60,'Country Indicator Data'!$B$4:$N$300,2,FALSE)="x","x",ROUND(IF(VLOOKUP($E60,'Country Indicator Data'!$B$4:$N$300,2,FALSE)&gt;I$3,5,IF(VLOOKUP($E60,'Country Indicator Data'!$B$4:$N$300,2,FALSE)&lt;I$4,0,5-(I$3-VLOOKUP($E60,'Country Indicator Data'!$B$4:$N$300,2,FALSE))/(I$3-I$4)*5)),1)))</f>
        <v>4.3</v>
      </c>
      <c r="J60" s="163">
        <f>IF(LEN(E60)&gt;3,(IF(VLOOKUP($C60,'Regional Crises'!$B$1:$R$66,8,FALSE)="x","x",ROUND(IF(VLOOKUP($C60,'Regional Crises'!$B$1:$R$66,8,FALSE)&gt;J$3,5,IF(VLOOKUP($C60,'Regional Crises'!$B$1:$R$66,8,FALSE)&lt;J$4,0,5-(J$3-VLOOKUP($C60,'Regional Crises'!$B$1:$R$66,8,FALSE))/(J$3-J$4)*5)),1))),IF(VLOOKUP($E60,'Country Indicator Data'!$B$4:$N$300,4,FALSE)="x","x",ROUND(IF(VLOOKUP($E60,'Country Indicator Data'!$B$4:$N$300,4,FALSE)&gt;J$3,5,IF(VLOOKUP($E60,'Country Indicator Data'!$B$4:$N$300,4,FALSE)&lt;J$4,0,5-(J$3-VLOOKUP($E60,'Country Indicator Data'!$B$4:$N$300,4,FALSE))/(J$3-J$4)*5)),1)))</f>
        <v>0.8</v>
      </c>
      <c r="K60" s="163">
        <f t="shared" si="14"/>
        <v>2.5499999999999998</v>
      </c>
      <c r="L60" s="163">
        <f>IF(LEN(E60)&gt;3,(IF(VLOOKUP($C60,'Regional Crises'!$B$1:$R$66,10,FALSE)="x","x",ROUND(IF(VLOOKUP($C60,'Regional Crises'!$B$1:$R$66,10,FALSE)&gt;L$3,5,IF(VLOOKUP($C60,'Regional Crises'!$B$1:$R$66,10,FALSE)&lt;L$4,0,5-(L$3-VLOOKUP($C60,'Regional Crises'!$B$1:$R$66,10,FALSE))/(L$3-L$4)*5)),1))),IF(VLOOKUP($E60,'Country Indicator Data'!$B$4:$N$300,6,FALSE)="x","x",ROUND(IF(VLOOKUP($E60,'Country Indicator Data'!$B$4:$N$300,6,FALSE)&gt;L$3,5,IF(VLOOKUP($E60,'Country Indicator Data'!$B$4:$N$300,6,FALSE)&lt;L$4,0,5-(L$3-VLOOKUP($E60,'Country Indicator Data'!$B$4:$N$300,6,FALSE))/(L$3-L$4)*5)),1)))</f>
        <v>3.6</v>
      </c>
      <c r="M60" s="163">
        <f>IF(LEN(E60)&gt;3,(IF(VLOOKUP($C60,'Regional Crises'!$B$1:$R$66,11,FALSE)="x","x",ROUND(IF(VLOOKUP($C60,'Regional Crises'!$B$1:$R$66,11,FALSE)&gt;M$3,5,IF(VLOOKUP($C60,'Regional Crises'!$B$1:$R$66,11,FALSE)&lt;M$4,0,5-(M$3-VLOOKUP($C60,'Regional Crises'!$B$1:$R$66,11,FALSE))/(M$3-M$4)*5)),1))),IF(VLOOKUP($E60,'Country Indicator Data'!$B$4:$N$300,7,FALSE)="x","x",ROUND(IF(VLOOKUP($E60,'Country Indicator Data'!$B$4:$N$300,7,FALSE)&gt;M$3,5,IF(VLOOKUP($E60,'Country Indicator Data'!$B$4:$N$300,7,FALSE)&lt;M$4,0,5-(M$3-VLOOKUP($E60,'Country Indicator Data'!$B$4:$N$300,7,FALSE))/(M$3-M$4)*5)),1)))</f>
        <v>2</v>
      </c>
      <c r="N60" s="163">
        <f t="shared" si="15"/>
        <v>2.8</v>
      </c>
      <c r="O60" s="163">
        <f t="shared" si="16"/>
        <v>2.8166666666666664</v>
      </c>
      <c r="P60" s="163">
        <f>IF(LEN(E60)&gt;3,VLOOKUP(C60,'Regional Crises'!$B$1:$R$69,12,FALSE),VLOOKUP(E60,'Country Indicator Data'!$B$4:$I$300,8,FALSE))</f>
        <v>5</v>
      </c>
      <c r="Q60" s="163" t="str">
        <f>IF(LEN(E60)&gt;3,((IF(VLOOKUP($C60,'Regional Crises'!$B$1:$R$66,13,FALSE)="x","x",ROUND(IF(VLOOKUP($C60,'Regional Crises'!$B$1:$R$66,13,FALSE)&gt;Q$3,5,IF(VLOOKUP($C60,'Regional Crises'!$B$1:$R$66,13,FALSE)&lt;Q$4,0,5-(LOG(Q$3)-LOG(VLOOKUP($C60,'Regional Crises'!$B$1:$R$66,13,FALSE)))/(LOG(Q$3)-LOG(Q$4))*5)),1)))),(IF(VLOOKUP($E60,'Country Indicator Data'!$B$4:$N$300,9,FALSE)="x","x",ROUND(IF(VLOOKUP($E60,'Country Indicator Data'!$B$4:$N$300,9,FALSE)&gt;Q$3,5,IF(VLOOKUP($E60,'Country Indicator Data'!$B$4:$N$300,9,FALSE)&lt;Q$4,0,5-(LOG(Q$3)-LOG(VLOOKUP($E60,'Country Indicator Data'!$B$4:$N$300,9,FALSE)))/(LOG(Q$3)-LOG(Q$4))*5)),1))))</f>
        <v>x</v>
      </c>
      <c r="R60" s="163">
        <f t="shared" si="17"/>
        <v>5</v>
      </c>
      <c r="S60" s="163">
        <f>IF(LEN(E60)&gt;3,((IF(VLOOKUP($C60,'Regional Crises'!$B$1:$R$66,17,FALSE)="x","x",ROUND(IF(VLOOKUP($C60,'Regional Crises'!$B$1:$R$66,17,FALSE)&gt;S$3,0,IF(VLOOKUP($C60,'Regional Crises'!$B$1:$R$66,17,FALSE)&lt;S$4,5,(S$3-VLOOKUP($C60,'Regional Crises'!$B$1:$R$66,17,FALSE))/(S$3-S$4)*5)),1)))),(IF(VLOOKUP($E60,'Country Indicator Data'!$B$4:$N$300,13,FALSE)="x","x",ROUND(IF(VLOOKUP($E60,'Country Indicator Data'!$B$4:$N$300,13,FALSE)&gt;S$3,0,IF(VLOOKUP($E60,'Country Indicator Data'!$B$4:$N$300,13,FALSE)&lt;S$4,5,(S$3-VLOOKUP($E60,'Country Indicator Data'!$B$4:$N$300,13,FALSE))/(S$3-S$4)*5)),1))))</f>
        <v>3.6</v>
      </c>
      <c r="T60" s="163">
        <f>IF(LEN(E60)&gt;3,((IF(VLOOKUP($C60,'Regional Crises'!$B$1:$R$66,14,FALSE)="x","x",ROUND(IF(VLOOKUP($C60,'Regional Crises'!$B$1:$R$66,14,FALSE)&gt;T$3,0,IF(VLOOKUP($C60,'Regional Crises'!$B$1:$R$66,14,FALSE)&lt;T$4,5,(T$3-VLOOKUP($C60,'Regional Crises'!$B$1:$R$66,14,FALSE))/(T$3-T$4)*5)),1)))),(IF(VLOOKUP($E60,'Country Indicator Data'!$B$4:$N$300,10,FALSE)="x","x",ROUND(IF(VLOOKUP($E60,'Country Indicator Data'!$B$4:$N$300,10,FALSE)&gt;T$3,0,IF(VLOOKUP($E60,'Country Indicator Data'!$B$4:$N$300,10,FALSE)&lt;T$4,5,(T$3-VLOOKUP($E60,'Country Indicator Data'!$B$4:$N$300,10,FALSE))/(T$3-T$4)*5)),1))))</f>
        <v>3</v>
      </c>
      <c r="U60" s="163">
        <f>IF(LEN(E60)&gt;3,((IF(VLOOKUP($C60,'Regional Crises'!$B$1:$R$66,15,FALSE)="x","x",ROUND(IF(VLOOKUP($C60,'Regional Crises'!$B$1:$R$66,15,FALSE)&gt;U$3,0,IF(VLOOKUP($C60,'Regional Crises'!$B$1:$R$66,15,FALSE)&lt;U$4,5,(U$3-VLOOKUP($C60,'Regional Crises'!$B$1:$R$66,15,FALSE))/(U$3-U$4)*5)),1)))),(IF(VLOOKUP($E60,'Country Indicator Data'!$B$4:$N$300,11,FALSE)="x","x",ROUND(IF(VLOOKUP($E60,'Country Indicator Data'!$B$4:$N$300,11,FALSE)&gt;U$3,0,IF(VLOOKUP($E60,'Country Indicator Data'!$B$4:$N$300,11,FALSE)&lt;U$4,5,(U$3-VLOOKUP($E60,'Country Indicator Data'!$B$4:$N$300,11,FALSE))/(U$3-U$4)*5)),1))))</f>
        <v>2.2999999999999998</v>
      </c>
      <c r="V60" s="163">
        <f>IF(LEN(E60)&gt;3,((IF(VLOOKUP($C60,'Regional Crises'!$B$1:$R$66,16,FALSE)="x","x",ROUND(IF(VLOOKUP($C60,'Regional Crises'!$B$1:$R$66,16,FALSE)&gt;V$3,0,IF(VLOOKUP($C60,'Regional Crises'!$B$1:$R$66,16,FALSE)&lt;V$4,5,(V$3-VLOOKUP($C60,'Regional Crises'!$B$1:$R$66,16,FALSE))/(V$3-V$4)*5)),1)))),(IF(VLOOKUP($E60,'Country Indicator Data'!$B$4:$N$300,12,FALSE)="x","x",ROUND(IF(VLOOKUP($E60,'Country Indicator Data'!$B$4:$N$300,12,FALSE)&gt;V$3,0,IF(VLOOKUP($E60,'Country Indicator Data'!$B$4:$N$300,12,FALSE)&lt;V$4,5,(V$3-VLOOKUP($E60,'Country Indicator Data'!$B$4:$N$300,12,FALSE))/(V$3-V$4)*5)),1))))</f>
        <v>2.6</v>
      </c>
      <c r="W60" s="163">
        <f t="shared" si="18"/>
        <v>2.9</v>
      </c>
      <c r="X60" s="163">
        <f t="shared" si="19"/>
        <v>3.6</v>
      </c>
      <c r="Y60" s="184">
        <f>IF('Core Indicators'!FC57="x","x",IF('Core Indicators'!FC57&gt;=5,5,IF('Core Indicators'!FC57&gt;=4,4,IF('Core Indicators'!FC57&gt;=3,3,IF('Core Indicators'!FC57&gt;=2,2,IF('Core Indicators'!FC57&gt;=1,1,0))))))</f>
        <v>2</v>
      </c>
      <c r="Z60" s="163">
        <f t="shared" si="20"/>
        <v>2</v>
      </c>
      <c r="AA60" s="184">
        <f>'Crisis Indicator Data'!Y57</f>
        <v>1</v>
      </c>
      <c r="AB60" s="184">
        <f>'Crisis Indicator Data'!Z57</f>
        <v>1</v>
      </c>
      <c r="AC60" s="184">
        <f>'Crisis Indicator Data'!AA57</f>
        <v>0</v>
      </c>
      <c r="AD60" s="184">
        <f>'Crisis Indicator Data'!AB57</f>
        <v>1</v>
      </c>
      <c r="AE60" s="184">
        <f t="shared" si="21"/>
        <v>2</v>
      </c>
      <c r="AF60" s="184">
        <f>'Crisis Indicator Data'!AC57</f>
        <v>2</v>
      </c>
      <c r="AG60" s="184">
        <f>'Crisis Indicator Data'!AD57</f>
        <v>2</v>
      </c>
      <c r="AH60" s="184">
        <f t="shared" si="22"/>
        <v>4</v>
      </c>
      <c r="AI60" s="184">
        <f>'Crisis Indicator Data'!AE57</f>
        <v>2</v>
      </c>
      <c r="AJ60" s="184">
        <f>'Crisis Indicator Data'!AF57</f>
        <v>1</v>
      </c>
      <c r="AK60" s="184">
        <f>'Crisis Indicator Data'!AG57</f>
        <v>3</v>
      </c>
      <c r="AL60" s="184">
        <f t="shared" si="23"/>
        <v>4</v>
      </c>
      <c r="AM60" s="163">
        <f t="shared" si="24"/>
        <v>3</v>
      </c>
      <c r="AN60" s="163">
        <f t="shared" si="25"/>
        <v>2.5</v>
      </c>
    </row>
    <row r="61" spans="1:40" ht="13.5" customHeight="1" x14ac:dyDescent="0.25">
      <c r="A61" s="172" t="str">
        <f>'Crisis Indicator Data'!A58</f>
        <v>Syrian refugees in Lebanon</v>
      </c>
      <c r="B61" s="173" t="str">
        <f>'Crisis Indicator Data'!B58</f>
        <v>Displacement</v>
      </c>
      <c r="C61" s="173" t="str">
        <f>'Crisis Indicator Data'!C58</f>
        <v>LBN002</v>
      </c>
      <c r="D61" s="173" t="str">
        <f>'Crisis Indicator Data'!D58</f>
        <v>Lebanon</v>
      </c>
      <c r="E61" s="174" t="str">
        <f>'Crisis Indicator Data'!E58</f>
        <v>LBN</v>
      </c>
      <c r="F61" s="163">
        <f>IF(LEN(E61)&gt;3,(IF(VLOOKUP($C61,'Regional Crises'!$B$1:$R$66,7,FALSE)="x","x",ROUND(IF(VLOOKUP($C61,'Regional Crises'!$B$1:$R$66,7,FALSE)&gt;$F$3,5,IF(VLOOKUP($C61,'Regional Crises'!$B$1:$R$66,7,FALSE)&lt;F$4,0,($F$3-VLOOKUP($C61,'Regional Crises'!$B$1:$R$66,7,FALSE))/($F$3-$F$4)*5)),1))),IF(VLOOKUP($E61,'Country Indicator Data'!$B$4:$N$300,3,FALSE)="x","x",ROUND(IF(VLOOKUP($E61,'Country Indicator Data'!$B$4:$N$300,3,FALSE)&gt;$F$3,5,IF(VLOOKUP($E61,'Country Indicator Data'!$B$4:$N$300,3,FALSE)&lt;$F$4,0,($F$3-VLOOKUP($E61,'Country Indicator Data'!$B$4:$N$300,3,FALSE))/($F$3-$F$4)*5)),1)))</f>
        <v>2.9</v>
      </c>
      <c r="G61" s="163">
        <f>IF(LEN(E61)&gt;3,(IF(VLOOKUP($C61,'Regional Crises'!$B$1:$R$66,9,FALSE)="x","x",ROUND(IF(VLOOKUP($C61,'Regional Crises'!$B$1:$R$66,9,FALSE)&gt;G$3,5,IF(VLOOKUP($C61,'Regional Crises'!$B$1:$R$66,9,FALSE)&lt;G$4,0,(G$3-VLOOKUP($C61,'Regional Crises'!$B$1:$R$66,9,FALSE))/(G$3-G$4)*5)),1))),IF(VLOOKUP($E61,'Country Indicator Data'!$B$4:$N$300,5,FALSE)="x","x",ROUND(IF(VLOOKUP($E61,'Country Indicator Data'!$B$4:$N$300,5,FALSE)&gt;G$3,5,IF(VLOOKUP($E61,'Country Indicator Data'!$B$4:$N$300,5,FALSE)&lt;G$4,0,(G$3-VLOOKUP($E61,'Country Indicator Data'!$B$4:$N$300,5,FALSE))/(G$3-G$4)*5)),1)))</f>
        <v>2.4</v>
      </c>
      <c r="H61" s="163">
        <f t="shared" si="13"/>
        <v>2.65</v>
      </c>
      <c r="I61" s="163">
        <f>IF(LEN(E61)&gt;3,(IF(VLOOKUP($C61,'Regional Crises'!$B$1:$R$66,6,FALSE)="x","x",ROUND(IF(VLOOKUP($C61,'Regional Crises'!$B$1:$R$66,6,FALSE)&gt;I$3,5,IF(VLOOKUP($C61,'Regional Crises'!$B$1:$R$66,6,FALSE)&lt;I$4,0,5-(I$3-VLOOKUP($C61,'Regional Crises'!$B$1:$R$66,6,FALSE))/(I$3-I$4)*5)),1))),IF(VLOOKUP($E61,'Country Indicator Data'!$B$4:$N$300,2,FALSE)="x","x",ROUND(IF(VLOOKUP($E61,'Country Indicator Data'!$B$4:$N$300,2,FALSE)&gt;I$3,5,IF(VLOOKUP($E61,'Country Indicator Data'!$B$4:$N$300,2,FALSE)&lt;I$4,0,5-(I$3-VLOOKUP($E61,'Country Indicator Data'!$B$4:$N$300,2,FALSE))/(I$3-I$4)*5)),1)))</f>
        <v>4.0999999999999996</v>
      </c>
      <c r="J61" s="163">
        <f>IF(LEN(E61)&gt;3,(IF(VLOOKUP($C61,'Regional Crises'!$B$1:$R$66,8,FALSE)="x","x",ROUND(IF(VLOOKUP($C61,'Regional Crises'!$B$1:$R$66,8,FALSE)&gt;J$3,5,IF(VLOOKUP($C61,'Regional Crises'!$B$1:$R$66,8,FALSE)&lt;J$4,0,5-(J$3-VLOOKUP($C61,'Regional Crises'!$B$1:$R$66,8,FALSE))/(J$3-J$4)*5)),1))),IF(VLOOKUP($E61,'Country Indicator Data'!$B$4:$N$300,4,FALSE)="x","x",ROUND(IF(VLOOKUP($E61,'Country Indicator Data'!$B$4:$N$300,4,FALSE)&gt;J$3,5,IF(VLOOKUP($E61,'Country Indicator Data'!$B$4:$N$300,4,FALSE)&lt;J$4,0,5-(J$3-VLOOKUP($E61,'Country Indicator Data'!$B$4:$N$300,4,FALSE))/(J$3-J$4)*5)),1)))</f>
        <v>1</v>
      </c>
      <c r="K61" s="163">
        <f t="shared" si="14"/>
        <v>2.5499999999999998</v>
      </c>
      <c r="L61" s="163">
        <f>IF(LEN(E61)&gt;3,(IF(VLOOKUP($C61,'Regional Crises'!$B$1:$R$66,10,FALSE)="x","x",ROUND(IF(VLOOKUP($C61,'Regional Crises'!$B$1:$R$66,10,FALSE)&gt;L$3,5,IF(VLOOKUP($C61,'Regional Crises'!$B$1:$R$66,10,FALSE)&lt;L$4,0,5-(L$3-VLOOKUP($C61,'Regional Crises'!$B$1:$R$66,10,FALSE))/(L$3-L$4)*5)),1))),IF(VLOOKUP($E61,'Country Indicator Data'!$B$4:$N$300,6,FALSE)="x","x",ROUND(IF(VLOOKUP($E61,'Country Indicator Data'!$B$4:$N$300,6,FALSE)&gt;L$3,5,IF(VLOOKUP($E61,'Country Indicator Data'!$B$4:$N$300,6,FALSE)&lt;L$4,0,5-(L$3-VLOOKUP($E61,'Country Indicator Data'!$B$4:$N$300,6,FALSE))/(L$3-L$4)*5)),1)))</f>
        <v>2.4</v>
      </c>
      <c r="M61" s="163">
        <f>IF(LEN(E61)&gt;3,(IF(VLOOKUP($C61,'Regional Crises'!$B$1:$R$66,11,FALSE)="x","x",ROUND(IF(VLOOKUP($C61,'Regional Crises'!$B$1:$R$66,11,FALSE)&gt;M$3,5,IF(VLOOKUP($C61,'Regional Crises'!$B$1:$R$66,11,FALSE)&lt;M$4,0,5-(M$3-VLOOKUP($C61,'Regional Crises'!$B$1:$R$66,11,FALSE))/(M$3-M$4)*5)),1))),IF(VLOOKUP($E61,'Country Indicator Data'!$B$4:$N$300,7,FALSE)="x","x",ROUND(IF(VLOOKUP($E61,'Country Indicator Data'!$B$4:$N$300,7,FALSE)&gt;M$3,5,IF(VLOOKUP($E61,'Country Indicator Data'!$B$4:$N$300,7,FALSE)&lt;M$4,0,5-(M$3-VLOOKUP($E61,'Country Indicator Data'!$B$4:$N$300,7,FALSE))/(M$3-M$4)*5)),1)))</f>
        <v>0.9</v>
      </c>
      <c r="N61" s="163">
        <f t="shared" si="15"/>
        <v>1.65</v>
      </c>
      <c r="O61" s="163">
        <f t="shared" si="16"/>
        <v>2.2833333333333332</v>
      </c>
      <c r="P61" s="163">
        <f>IF(LEN(E61)&gt;3,VLOOKUP(C61,'Regional Crises'!$B$1:$R$69,12,FALSE),VLOOKUP(E61,'Country Indicator Data'!$B$4:$I$300,8,FALSE))</f>
        <v>3</v>
      </c>
      <c r="Q61" s="163">
        <f>IF(LEN(E61)&gt;3,((IF(VLOOKUP($C61,'Regional Crises'!$B$1:$R$66,13,FALSE)="x","x",ROUND(IF(VLOOKUP($C61,'Regional Crises'!$B$1:$R$66,13,FALSE)&gt;Q$3,5,IF(VLOOKUP($C61,'Regional Crises'!$B$1:$R$66,13,FALSE)&lt;Q$4,0,5-(LOG(Q$3)-LOG(VLOOKUP($C61,'Regional Crises'!$B$1:$R$66,13,FALSE)))/(LOG(Q$3)-LOG(Q$4))*5)),1)))),(IF(VLOOKUP($E61,'Country Indicator Data'!$B$4:$N$300,9,FALSE)="x","x",ROUND(IF(VLOOKUP($E61,'Country Indicator Data'!$B$4:$N$300,9,FALSE)&gt;Q$3,5,IF(VLOOKUP($E61,'Country Indicator Data'!$B$4:$N$300,9,FALSE)&lt;Q$4,0,5-(LOG(Q$3)-LOG(VLOOKUP($E61,'Country Indicator Data'!$B$4:$N$300,9,FALSE)))/(LOG(Q$3)-LOG(Q$4))*5)),1))))</f>
        <v>1.2</v>
      </c>
      <c r="R61" s="163">
        <f t="shared" si="17"/>
        <v>2.1</v>
      </c>
      <c r="S61" s="163">
        <f>IF(LEN(E61)&gt;3,((IF(VLOOKUP($C61,'Regional Crises'!$B$1:$R$66,17,FALSE)="x","x",ROUND(IF(VLOOKUP($C61,'Regional Crises'!$B$1:$R$66,17,FALSE)&gt;S$3,0,IF(VLOOKUP($C61,'Regional Crises'!$B$1:$R$66,17,FALSE)&lt;S$4,5,(S$3-VLOOKUP($C61,'Regional Crises'!$B$1:$R$66,17,FALSE))/(S$3-S$4)*5)),1)))),(IF(VLOOKUP($E61,'Country Indicator Data'!$B$4:$N$300,13,FALSE)="x","x",ROUND(IF(VLOOKUP($E61,'Country Indicator Data'!$B$4:$N$300,13,FALSE)&gt;S$3,0,IF(VLOOKUP($E61,'Country Indicator Data'!$B$4:$N$300,13,FALSE)&lt;S$4,5,(S$3-VLOOKUP($E61,'Country Indicator Data'!$B$4:$N$300,13,FALSE))/(S$3-S$4)*5)),1))))</f>
        <v>3.6</v>
      </c>
      <c r="T61" s="163">
        <f>IF(LEN(E61)&gt;3,((IF(VLOOKUP($C61,'Regional Crises'!$B$1:$R$66,14,FALSE)="x","x",ROUND(IF(VLOOKUP($C61,'Regional Crises'!$B$1:$R$66,14,FALSE)&gt;T$3,0,IF(VLOOKUP($C61,'Regional Crises'!$B$1:$R$66,14,FALSE)&lt;T$4,5,(T$3-VLOOKUP($C61,'Regional Crises'!$B$1:$R$66,14,FALSE))/(T$3-T$4)*5)),1)))),(IF(VLOOKUP($E61,'Country Indicator Data'!$B$4:$N$300,10,FALSE)="x","x",ROUND(IF(VLOOKUP($E61,'Country Indicator Data'!$B$4:$N$300,10,FALSE)&gt;T$3,0,IF(VLOOKUP($E61,'Country Indicator Data'!$B$4:$N$300,10,FALSE)&lt;T$4,5,(T$3-VLOOKUP($E61,'Country Indicator Data'!$B$4:$N$300,10,FALSE))/(T$3-T$4)*5)),1))))</f>
        <v>3.4</v>
      </c>
      <c r="U61" s="163">
        <f>IF(LEN(E61)&gt;3,((IF(VLOOKUP($C61,'Regional Crises'!$B$1:$R$66,15,FALSE)="x","x",ROUND(IF(VLOOKUP($C61,'Regional Crises'!$B$1:$R$66,15,FALSE)&gt;U$3,0,IF(VLOOKUP($C61,'Regional Crises'!$B$1:$R$66,15,FALSE)&lt;U$4,5,(U$3-VLOOKUP($C61,'Regional Crises'!$B$1:$R$66,15,FALSE))/(U$3-U$4)*5)),1)))),(IF(VLOOKUP($E61,'Country Indicator Data'!$B$4:$N$300,11,FALSE)="x","x",ROUND(IF(VLOOKUP($E61,'Country Indicator Data'!$B$4:$N$300,11,FALSE)&gt;U$3,0,IF(VLOOKUP($E61,'Country Indicator Data'!$B$4:$N$300,11,FALSE)&lt;U$4,5,(U$3-VLOOKUP($E61,'Country Indicator Data'!$B$4:$N$300,11,FALSE))/(U$3-U$4)*5)),1))))</f>
        <v>2.6</v>
      </c>
      <c r="V61" s="163">
        <f>IF(LEN(E61)&gt;3,((IF(VLOOKUP($C61,'Regional Crises'!$B$1:$R$66,16,FALSE)="x","x",ROUND(IF(VLOOKUP($C61,'Regional Crises'!$B$1:$R$66,16,FALSE)&gt;V$3,0,IF(VLOOKUP($C61,'Regional Crises'!$B$1:$R$66,16,FALSE)&lt;V$4,5,(V$3-VLOOKUP($C61,'Regional Crises'!$B$1:$R$66,16,FALSE))/(V$3-V$4)*5)),1)))),(IF(VLOOKUP($E61,'Country Indicator Data'!$B$4:$N$300,12,FALSE)="x","x",ROUND(IF(VLOOKUP($E61,'Country Indicator Data'!$B$4:$N$300,12,FALSE)&gt;V$3,0,IF(VLOOKUP($E61,'Country Indicator Data'!$B$4:$N$300,12,FALSE)&lt;V$4,5,(V$3-VLOOKUP($E61,'Country Indicator Data'!$B$4:$N$300,12,FALSE))/(V$3-V$4)*5)),1))))</f>
        <v>2.8</v>
      </c>
      <c r="W61" s="163">
        <f t="shared" si="18"/>
        <v>3.1</v>
      </c>
      <c r="X61" s="163">
        <f t="shared" si="19"/>
        <v>2.5</v>
      </c>
      <c r="Y61" s="184">
        <f>IF('Core Indicators'!FC58="x","x",IF('Core Indicators'!FC58&gt;=5,5,IF('Core Indicators'!FC58&gt;=4,4,IF('Core Indicators'!FC58&gt;=3,3,IF('Core Indicators'!FC58&gt;=2,2,IF('Core Indicators'!FC58&gt;=1,1,0))))))</f>
        <v>2</v>
      </c>
      <c r="Z61" s="163">
        <f t="shared" si="20"/>
        <v>2</v>
      </c>
      <c r="AA61" s="184">
        <f>'Crisis Indicator Data'!Y58</f>
        <v>0</v>
      </c>
      <c r="AB61" s="184">
        <f>'Crisis Indicator Data'!Z58</f>
        <v>1</v>
      </c>
      <c r="AC61" s="184">
        <f>'Crisis Indicator Data'!AA58</f>
        <v>1</v>
      </c>
      <c r="AD61" s="184">
        <f>'Crisis Indicator Data'!AB58</f>
        <v>0</v>
      </c>
      <c r="AE61" s="184">
        <f t="shared" si="21"/>
        <v>2</v>
      </c>
      <c r="AF61" s="184">
        <f>'Crisis Indicator Data'!AC58</f>
        <v>1</v>
      </c>
      <c r="AG61" s="184">
        <f>'Crisis Indicator Data'!AD58</f>
        <v>3</v>
      </c>
      <c r="AH61" s="184">
        <f t="shared" si="22"/>
        <v>4</v>
      </c>
      <c r="AI61" s="184">
        <f>'Crisis Indicator Data'!AE58</f>
        <v>0</v>
      </c>
      <c r="AJ61" s="184">
        <f>'Crisis Indicator Data'!AF58</f>
        <v>3</v>
      </c>
      <c r="AK61" s="184">
        <f>'Crisis Indicator Data'!AG58</f>
        <v>1</v>
      </c>
      <c r="AL61" s="184">
        <f t="shared" si="23"/>
        <v>3</v>
      </c>
      <c r="AM61" s="163">
        <f t="shared" si="24"/>
        <v>3</v>
      </c>
      <c r="AN61" s="163">
        <f t="shared" si="25"/>
        <v>2.5</v>
      </c>
    </row>
    <row r="62" spans="1:40" ht="13.5" customHeight="1" x14ac:dyDescent="0.25">
      <c r="A62" s="172" t="str">
        <f>'Crisis Indicator Data'!A59</f>
        <v>Socioeconomic crisis in Lebanon</v>
      </c>
      <c r="B62" s="173" t="str">
        <f>'Crisis Indicator Data'!B59</f>
        <v>Socio-political,Violence,Tecnological Disaster</v>
      </c>
      <c r="C62" s="173" t="str">
        <f>'Crisis Indicator Data'!C59</f>
        <v>LBN004</v>
      </c>
      <c r="D62" s="173" t="str">
        <f>'Crisis Indicator Data'!D59</f>
        <v>Lebanon</v>
      </c>
      <c r="E62" s="174" t="str">
        <f>'Crisis Indicator Data'!E59</f>
        <v>LBN</v>
      </c>
      <c r="F62" s="163">
        <f>IF(LEN(E62)&gt;3,(IF(VLOOKUP($C62,'Regional Crises'!$B$1:$R$66,7,FALSE)="x","x",ROUND(IF(VLOOKUP($C62,'Regional Crises'!$B$1:$R$66,7,FALSE)&gt;$F$3,5,IF(VLOOKUP($C62,'Regional Crises'!$B$1:$R$66,7,FALSE)&lt;F$4,0,($F$3-VLOOKUP($C62,'Regional Crises'!$B$1:$R$66,7,FALSE))/($F$3-$F$4)*5)),1))),IF(VLOOKUP($E62,'Country Indicator Data'!$B$4:$N$300,3,FALSE)="x","x",ROUND(IF(VLOOKUP($E62,'Country Indicator Data'!$B$4:$N$300,3,FALSE)&gt;$F$3,5,IF(VLOOKUP($E62,'Country Indicator Data'!$B$4:$N$300,3,FALSE)&lt;$F$4,0,($F$3-VLOOKUP($E62,'Country Indicator Data'!$B$4:$N$300,3,FALSE))/($F$3-$F$4)*5)),1)))</f>
        <v>2.9</v>
      </c>
      <c r="G62" s="163">
        <f>IF(LEN(E62)&gt;3,(IF(VLOOKUP($C62,'Regional Crises'!$B$1:$R$66,9,FALSE)="x","x",ROUND(IF(VLOOKUP($C62,'Regional Crises'!$B$1:$R$66,9,FALSE)&gt;G$3,5,IF(VLOOKUP($C62,'Regional Crises'!$B$1:$R$66,9,FALSE)&lt;G$4,0,(G$3-VLOOKUP($C62,'Regional Crises'!$B$1:$R$66,9,FALSE))/(G$3-G$4)*5)),1))),IF(VLOOKUP($E62,'Country Indicator Data'!$B$4:$N$300,5,FALSE)="x","x",ROUND(IF(VLOOKUP($E62,'Country Indicator Data'!$B$4:$N$300,5,FALSE)&gt;G$3,5,IF(VLOOKUP($E62,'Country Indicator Data'!$B$4:$N$300,5,FALSE)&lt;G$4,0,(G$3-VLOOKUP($E62,'Country Indicator Data'!$B$4:$N$300,5,FALSE))/(G$3-G$4)*5)),1)))</f>
        <v>2.4</v>
      </c>
      <c r="H62" s="163">
        <f t="shared" si="13"/>
        <v>2.65</v>
      </c>
      <c r="I62" s="163">
        <f>IF(LEN(E62)&gt;3,(IF(VLOOKUP($C62,'Regional Crises'!$B$1:$R$66,6,FALSE)="x","x",ROUND(IF(VLOOKUP($C62,'Regional Crises'!$B$1:$R$66,6,FALSE)&gt;I$3,5,IF(VLOOKUP($C62,'Regional Crises'!$B$1:$R$66,6,FALSE)&lt;I$4,0,5-(I$3-VLOOKUP($C62,'Regional Crises'!$B$1:$R$66,6,FALSE))/(I$3-I$4)*5)),1))),IF(VLOOKUP($E62,'Country Indicator Data'!$B$4:$N$300,2,FALSE)="x","x",ROUND(IF(VLOOKUP($E62,'Country Indicator Data'!$B$4:$N$300,2,FALSE)&gt;I$3,5,IF(VLOOKUP($E62,'Country Indicator Data'!$B$4:$N$300,2,FALSE)&lt;I$4,0,5-(I$3-VLOOKUP($E62,'Country Indicator Data'!$B$4:$N$300,2,FALSE))/(I$3-I$4)*5)),1)))</f>
        <v>4.0999999999999996</v>
      </c>
      <c r="J62" s="163">
        <f>IF(LEN(E62)&gt;3,(IF(VLOOKUP($C62,'Regional Crises'!$B$1:$R$66,8,FALSE)="x","x",ROUND(IF(VLOOKUP($C62,'Regional Crises'!$B$1:$R$66,8,FALSE)&gt;J$3,5,IF(VLOOKUP($C62,'Regional Crises'!$B$1:$R$66,8,FALSE)&lt;J$4,0,5-(J$3-VLOOKUP($C62,'Regional Crises'!$B$1:$R$66,8,FALSE))/(J$3-J$4)*5)),1))),IF(VLOOKUP($E62,'Country Indicator Data'!$B$4:$N$300,4,FALSE)="x","x",ROUND(IF(VLOOKUP($E62,'Country Indicator Data'!$B$4:$N$300,4,FALSE)&gt;J$3,5,IF(VLOOKUP($E62,'Country Indicator Data'!$B$4:$N$300,4,FALSE)&lt;J$4,0,5-(J$3-VLOOKUP($E62,'Country Indicator Data'!$B$4:$N$300,4,FALSE))/(J$3-J$4)*5)),1)))</f>
        <v>1</v>
      </c>
      <c r="K62" s="163">
        <f t="shared" si="14"/>
        <v>2.5499999999999998</v>
      </c>
      <c r="L62" s="163">
        <f>IF(LEN(E62)&gt;3,(IF(VLOOKUP($C62,'Regional Crises'!$B$1:$R$66,10,FALSE)="x","x",ROUND(IF(VLOOKUP($C62,'Regional Crises'!$B$1:$R$66,10,FALSE)&gt;L$3,5,IF(VLOOKUP($C62,'Regional Crises'!$B$1:$R$66,10,FALSE)&lt;L$4,0,5-(L$3-VLOOKUP($C62,'Regional Crises'!$B$1:$R$66,10,FALSE))/(L$3-L$4)*5)),1))),IF(VLOOKUP($E62,'Country Indicator Data'!$B$4:$N$300,6,FALSE)="x","x",ROUND(IF(VLOOKUP($E62,'Country Indicator Data'!$B$4:$N$300,6,FALSE)&gt;L$3,5,IF(VLOOKUP($E62,'Country Indicator Data'!$B$4:$N$300,6,FALSE)&lt;L$4,0,5-(L$3-VLOOKUP($E62,'Country Indicator Data'!$B$4:$N$300,6,FALSE))/(L$3-L$4)*5)),1)))</f>
        <v>2.4</v>
      </c>
      <c r="M62" s="163">
        <f>IF(LEN(E62)&gt;3,(IF(VLOOKUP($C62,'Regional Crises'!$B$1:$R$66,11,FALSE)="x","x",ROUND(IF(VLOOKUP($C62,'Regional Crises'!$B$1:$R$66,11,FALSE)&gt;M$3,5,IF(VLOOKUP($C62,'Regional Crises'!$B$1:$R$66,11,FALSE)&lt;M$4,0,5-(M$3-VLOOKUP($C62,'Regional Crises'!$B$1:$R$66,11,FALSE))/(M$3-M$4)*5)),1))),IF(VLOOKUP($E62,'Country Indicator Data'!$B$4:$N$300,7,FALSE)="x","x",ROUND(IF(VLOOKUP($E62,'Country Indicator Data'!$B$4:$N$300,7,FALSE)&gt;M$3,5,IF(VLOOKUP($E62,'Country Indicator Data'!$B$4:$N$300,7,FALSE)&lt;M$4,0,5-(M$3-VLOOKUP($E62,'Country Indicator Data'!$B$4:$N$300,7,FALSE))/(M$3-M$4)*5)),1)))</f>
        <v>0.9</v>
      </c>
      <c r="N62" s="163">
        <f t="shared" si="15"/>
        <v>1.65</v>
      </c>
      <c r="O62" s="163">
        <f t="shared" si="16"/>
        <v>2.2833333333333332</v>
      </c>
      <c r="P62" s="163">
        <f>IF(LEN(E62)&gt;3,VLOOKUP(C62,'Regional Crises'!$B$1:$R$69,12,FALSE),VLOOKUP(E62,'Country Indicator Data'!$B$4:$I$300,8,FALSE))</f>
        <v>3</v>
      </c>
      <c r="Q62" s="163">
        <f>IF(LEN(E62)&gt;3,((IF(VLOOKUP($C62,'Regional Crises'!$B$1:$R$66,13,FALSE)="x","x",ROUND(IF(VLOOKUP($C62,'Regional Crises'!$B$1:$R$66,13,FALSE)&gt;Q$3,5,IF(VLOOKUP($C62,'Regional Crises'!$B$1:$R$66,13,FALSE)&lt;Q$4,0,5-(LOG(Q$3)-LOG(VLOOKUP($C62,'Regional Crises'!$B$1:$R$66,13,FALSE)))/(LOG(Q$3)-LOG(Q$4))*5)),1)))),(IF(VLOOKUP($E62,'Country Indicator Data'!$B$4:$N$300,9,FALSE)="x","x",ROUND(IF(VLOOKUP($E62,'Country Indicator Data'!$B$4:$N$300,9,FALSE)&gt;Q$3,5,IF(VLOOKUP($E62,'Country Indicator Data'!$B$4:$N$300,9,FALSE)&lt;Q$4,0,5-(LOG(Q$3)-LOG(VLOOKUP($E62,'Country Indicator Data'!$B$4:$N$300,9,FALSE)))/(LOG(Q$3)-LOG(Q$4))*5)),1))))</f>
        <v>1.2</v>
      </c>
      <c r="R62" s="163">
        <f t="shared" si="17"/>
        <v>2.1</v>
      </c>
      <c r="S62" s="163">
        <f>IF(LEN(E62)&gt;3,((IF(VLOOKUP($C62,'Regional Crises'!$B$1:$R$66,17,FALSE)="x","x",ROUND(IF(VLOOKUP($C62,'Regional Crises'!$B$1:$R$66,17,FALSE)&gt;S$3,0,IF(VLOOKUP($C62,'Regional Crises'!$B$1:$R$66,17,FALSE)&lt;S$4,5,(S$3-VLOOKUP($C62,'Regional Crises'!$B$1:$R$66,17,FALSE))/(S$3-S$4)*5)),1)))),(IF(VLOOKUP($E62,'Country Indicator Data'!$B$4:$N$300,13,FALSE)="x","x",ROUND(IF(VLOOKUP($E62,'Country Indicator Data'!$B$4:$N$300,13,FALSE)&gt;S$3,0,IF(VLOOKUP($E62,'Country Indicator Data'!$B$4:$N$300,13,FALSE)&lt;S$4,5,(S$3-VLOOKUP($E62,'Country Indicator Data'!$B$4:$N$300,13,FALSE))/(S$3-S$4)*5)),1))))</f>
        <v>3.6</v>
      </c>
      <c r="T62" s="163">
        <f>IF(LEN(E62)&gt;3,((IF(VLOOKUP($C62,'Regional Crises'!$B$1:$R$66,14,FALSE)="x","x",ROUND(IF(VLOOKUP($C62,'Regional Crises'!$B$1:$R$66,14,FALSE)&gt;T$3,0,IF(VLOOKUP($C62,'Regional Crises'!$B$1:$R$66,14,FALSE)&lt;T$4,5,(T$3-VLOOKUP($C62,'Regional Crises'!$B$1:$R$66,14,FALSE))/(T$3-T$4)*5)),1)))),(IF(VLOOKUP($E62,'Country Indicator Data'!$B$4:$N$300,10,FALSE)="x","x",ROUND(IF(VLOOKUP($E62,'Country Indicator Data'!$B$4:$N$300,10,FALSE)&gt;T$3,0,IF(VLOOKUP($E62,'Country Indicator Data'!$B$4:$N$300,10,FALSE)&lt;T$4,5,(T$3-VLOOKUP($E62,'Country Indicator Data'!$B$4:$N$300,10,FALSE))/(T$3-T$4)*5)),1))))</f>
        <v>3.4</v>
      </c>
      <c r="U62" s="163">
        <f>IF(LEN(E62)&gt;3,((IF(VLOOKUP($C62,'Regional Crises'!$B$1:$R$66,15,FALSE)="x","x",ROUND(IF(VLOOKUP($C62,'Regional Crises'!$B$1:$R$66,15,FALSE)&gt;U$3,0,IF(VLOOKUP($C62,'Regional Crises'!$B$1:$R$66,15,FALSE)&lt;U$4,5,(U$3-VLOOKUP($C62,'Regional Crises'!$B$1:$R$66,15,FALSE))/(U$3-U$4)*5)),1)))),(IF(VLOOKUP($E62,'Country Indicator Data'!$B$4:$N$300,11,FALSE)="x","x",ROUND(IF(VLOOKUP($E62,'Country Indicator Data'!$B$4:$N$300,11,FALSE)&gt;U$3,0,IF(VLOOKUP($E62,'Country Indicator Data'!$B$4:$N$300,11,FALSE)&lt;U$4,5,(U$3-VLOOKUP($E62,'Country Indicator Data'!$B$4:$N$300,11,FALSE))/(U$3-U$4)*5)),1))))</f>
        <v>2.6</v>
      </c>
      <c r="V62" s="163">
        <f>IF(LEN(E62)&gt;3,((IF(VLOOKUP($C62,'Regional Crises'!$B$1:$R$66,16,FALSE)="x","x",ROUND(IF(VLOOKUP($C62,'Regional Crises'!$B$1:$R$66,16,FALSE)&gt;V$3,0,IF(VLOOKUP($C62,'Regional Crises'!$B$1:$R$66,16,FALSE)&lt;V$4,5,(V$3-VLOOKUP($C62,'Regional Crises'!$B$1:$R$66,16,FALSE))/(V$3-V$4)*5)),1)))),(IF(VLOOKUP($E62,'Country Indicator Data'!$B$4:$N$300,12,FALSE)="x","x",ROUND(IF(VLOOKUP($E62,'Country Indicator Data'!$B$4:$N$300,12,FALSE)&gt;V$3,0,IF(VLOOKUP($E62,'Country Indicator Data'!$B$4:$N$300,12,FALSE)&lt;V$4,5,(V$3-VLOOKUP($E62,'Country Indicator Data'!$B$4:$N$300,12,FALSE))/(V$3-V$4)*5)),1))))</f>
        <v>2.8</v>
      </c>
      <c r="W62" s="163">
        <f t="shared" si="18"/>
        <v>3.1</v>
      </c>
      <c r="X62" s="163">
        <f t="shared" si="19"/>
        <v>2.5</v>
      </c>
      <c r="Y62" s="184">
        <f>IF('Core Indicators'!FC59="x","x",IF('Core Indicators'!FC59&gt;=5,5,IF('Core Indicators'!FC59&gt;=4,4,IF('Core Indicators'!FC59&gt;=3,3,IF('Core Indicators'!FC59&gt;=2,2,IF('Core Indicators'!FC59&gt;=1,1,0))))))</f>
        <v>3</v>
      </c>
      <c r="Z62" s="163">
        <f t="shared" si="20"/>
        <v>3</v>
      </c>
      <c r="AA62" s="184">
        <f>'Crisis Indicator Data'!Y59</f>
        <v>0</v>
      </c>
      <c r="AB62" s="184">
        <f>'Crisis Indicator Data'!Z59</f>
        <v>1</v>
      </c>
      <c r="AC62" s="184">
        <f>'Crisis Indicator Data'!AA59</f>
        <v>1</v>
      </c>
      <c r="AD62" s="184">
        <f>'Crisis Indicator Data'!AB59</f>
        <v>0</v>
      </c>
      <c r="AE62" s="184">
        <f t="shared" si="21"/>
        <v>2</v>
      </c>
      <c r="AF62" s="184">
        <f>'Crisis Indicator Data'!AC59</f>
        <v>1</v>
      </c>
      <c r="AG62" s="184">
        <f>'Crisis Indicator Data'!AD59</f>
        <v>3</v>
      </c>
      <c r="AH62" s="184">
        <f t="shared" si="22"/>
        <v>4</v>
      </c>
      <c r="AI62" s="184">
        <f>'Crisis Indicator Data'!AE59</f>
        <v>0</v>
      </c>
      <c r="AJ62" s="184">
        <f>'Crisis Indicator Data'!AF59</f>
        <v>3</v>
      </c>
      <c r="AK62" s="184">
        <f>'Crisis Indicator Data'!AG59</f>
        <v>1</v>
      </c>
      <c r="AL62" s="184">
        <f t="shared" si="23"/>
        <v>3</v>
      </c>
      <c r="AM62" s="163">
        <f t="shared" si="24"/>
        <v>3</v>
      </c>
      <c r="AN62" s="163">
        <f t="shared" si="25"/>
        <v>3</v>
      </c>
    </row>
    <row r="63" spans="1:40" ht="13.5" customHeight="1" x14ac:dyDescent="0.25">
      <c r="A63" s="172" t="str">
        <f>'Crisis Indicator Data'!A60</f>
        <v>Complex crisis in Libya</v>
      </c>
      <c r="B63" s="173" t="str">
        <f>'Crisis Indicator Data'!B60</f>
        <v>Conflict,Displacement,Socio-political</v>
      </c>
      <c r="C63" s="173" t="str">
        <f>'Crisis Indicator Data'!C60</f>
        <v>LBY001</v>
      </c>
      <c r="D63" s="173" t="str">
        <f>'Crisis Indicator Data'!D60</f>
        <v>Libya</v>
      </c>
      <c r="E63" s="174" t="str">
        <f>'Crisis Indicator Data'!E60</f>
        <v>LBY</v>
      </c>
      <c r="F63" s="163">
        <f>IF(LEN(E63)&gt;3,(IF(VLOOKUP($C63,'Regional Crises'!$B$1:$R$66,7,FALSE)="x","x",ROUND(IF(VLOOKUP($C63,'Regional Crises'!$B$1:$R$66,7,FALSE)&gt;$F$3,5,IF(VLOOKUP($C63,'Regional Crises'!$B$1:$R$66,7,FALSE)&lt;F$4,0,($F$3-VLOOKUP($C63,'Regional Crises'!$B$1:$R$66,7,FALSE))/($F$3-$F$4)*5)),1))),IF(VLOOKUP($E63,'Country Indicator Data'!$B$4:$N$300,3,FALSE)="x","x",ROUND(IF(VLOOKUP($E63,'Country Indicator Data'!$B$4:$N$300,3,FALSE)&gt;$F$3,5,IF(VLOOKUP($E63,'Country Indicator Data'!$B$4:$N$300,3,FALSE)&lt;$F$4,0,($F$3-VLOOKUP($E63,'Country Indicator Data'!$B$4:$N$300,3,FALSE))/($F$3-$F$4)*5)),1)))</f>
        <v>4.5999999999999996</v>
      </c>
      <c r="G63" s="163">
        <f>IF(LEN(E63)&gt;3,(IF(VLOOKUP($C63,'Regional Crises'!$B$1:$R$66,9,FALSE)="x","x",ROUND(IF(VLOOKUP($C63,'Regional Crises'!$B$1:$R$66,9,FALSE)&gt;G$3,5,IF(VLOOKUP($C63,'Regional Crises'!$B$1:$R$66,9,FALSE)&lt;G$4,0,(G$3-VLOOKUP($C63,'Regional Crises'!$B$1:$R$66,9,FALSE))/(G$3-G$4)*5)),1))),IF(VLOOKUP($E63,'Country Indicator Data'!$B$4:$N$300,5,FALSE)="x","x",ROUND(IF(VLOOKUP($E63,'Country Indicator Data'!$B$4:$N$300,5,FALSE)&gt;G$3,5,IF(VLOOKUP($E63,'Country Indicator Data'!$B$4:$N$300,5,FALSE)&lt;G$4,0,(G$3-VLOOKUP($E63,'Country Indicator Data'!$B$4:$N$300,5,FALSE))/(G$3-G$4)*5)),1)))</f>
        <v>3.8</v>
      </c>
      <c r="H63" s="163">
        <f t="shared" si="13"/>
        <v>4.1999999999999993</v>
      </c>
      <c r="I63" s="163">
        <f>IF(LEN(E63)&gt;3,(IF(VLOOKUP($C63,'Regional Crises'!$B$1:$R$66,6,FALSE)="x","x",ROUND(IF(VLOOKUP($C63,'Regional Crises'!$B$1:$R$66,6,FALSE)&gt;I$3,5,IF(VLOOKUP($C63,'Regional Crises'!$B$1:$R$66,6,FALSE)&lt;I$4,0,5-(I$3-VLOOKUP($C63,'Regional Crises'!$B$1:$R$66,6,FALSE))/(I$3-I$4)*5)),1))),IF(VLOOKUP($E63,'Country Indicator Data'!$B$4:$N$300,2,FALSE)="x","x",ROUND(IF(VLOOKUP($E63,'Country Indicator Data'!$B$4:$N$300,2,FALSE)&gt;I$3,5,IF(VLOOKUP($E63,'Country Indicator Data'!$B$4:$N$300,2,FALSE)&lt;I$4,0,5-(I$3-VLOOKUP($E63,'Country Indicator Data'!$B$4:$N$300,2,FALSE))/(I$3-I$4)*5)),1)))</f>
        <v>1.4</v>
      </c>
      <c r="J63" s="163">
        <f>IF(LEN(E63)&gt;3,(IF(VLOOKUP($C63,'Regional Crises'!$B$1:$R$66,8,FALSE)="x","x",ROUND(IF(VLOOKUP($C63,'Regional Crises'!$B$1:$R$66,8,FALSE)&gt;J$3,5,IF(VLOOKUP($C63,'Regional Crises'!$B$1:$R$66,8,FALSE)&lt;J$4,0,5-(J$3-VLOOKUP($C63,'Regional Crises'!$B$1:$R$66,8,FALSE))/(J$3-J$4)*5)),1))),IF(VLOOKUP($E63,'Country Indicator Data'!$B$4:$N$300,4,FALSE)="x","x",ROUND(IF(VLOOKUP($E63,'Country Indicator Data'!$B$4:$N$300,4,FALSE)&gt;J$3,5,IF(VLOOKUP($E63,'Country Indicator Data'!$B$4:$N$300,4,FALSE)&lt;J$4,0,5-(J$3-VLOOKUP($E63,'Country Indicator Data'!$B$4:$N$300,4,FALSE))/(J$3-J$4)*5)),1)))</f>
        <v>0</v>
      </c>
      <c r="K63" s="163">
        <f t="shared" si="14"/>
        <v>0.7</v>
      </c>
      <c r="L63" s="163">
        <f>IF(LEN(E63)&gt;3,(IF(VLOOKUP($C63,'Regional Crises'!$B$1:$R$66,10,FALSE)="x","x",ROUND(IF(VLOOKUP($C63,'Regional Crises'!$B$1:$R$66,10,FALSE)&gt;L$3,5,IF(VLOOKUP($C63,'Regional Crises'!$B$1:$R$66,10,FALSE)&lt;L$4,0,5-(L$3-VLOOKUP($C63,'Regional Crises'!$B$1:$R$66,10,FALSE))/(L$3-L$4)*5)),1))),IF(VLOOKUP($E63,'Country Indicator Data'!$B$4:$N$300,6,FALSE)="x","x",ROUND(IF(VLOOKUP($E63,'Country Indicator Data'!$B$4:$N$300,6,FALSE)&gt;L$3,5,IF(VLOOKUP($E63,'Country Indicator Data'!$B$4:$N$300,6,FALSE)&lt;L$4,0,5-(L$3-VLOOKUP($E63,'Country Indicator Data'!$B$4:$N$300,6,FALSE))/(L$3-L$4)*5)),1)))</f>
        <v>1.1000000000000001</v>
      </c>
      <c r="M63" s="163" t="str">
        <f>IF(LEN(E63)&gt;3,(IF(VLOOKUP($C63,'Regional Crises'!$B$1:$R$66,11,FALSE)="x","x",ROUND(IF(VLOOKUP($C63,'Regional Crises'!$B$1:$R$66,11,FALSE)&gt;M$3,5,IF(VLOOKUP($C63,'Regional Crises'!$B$1:$R$66,11,FALSE)&lt;M$4,0,5-(M$3-VLOOKUP($C63,'Regional Crises'!$B$1:$R$66,11,FALSE))/(M$3-M$4)*5)),1))),IF(VLOOKUP($E63,'Country Indicator Data'!$B$4:$N$300,7,FALSE)="x","x",ROUND(IF(VLOOKUP($E63,'Country Indicator Data'!$B$4:$N$300,7,FALSE)&gt;M$3,5,IF(VLOOKUP($E63,'Country Indicator Data'!$B$4:$N$300,7,FALSE)&lt;M$4,0,5-(M$3-VLOOKUP($E63,'Country Indicator Data'!$B$4:$N$300,7,FALSE))/(M$3-M$4)*5)),1)))</f>
        <v>x</v>
      </c>
      <c r="N63" s="163">
        <f t="shared" si="15"/>
        <v>1.1000000000000001</v>
      </c>
      <c r="O63" s="163">
        <f t="shared" si="16"/>
        <v>2</v>
      </c>
      <c r="P63" s="163">
        <f>IF(LEN(E63)&gt;3,VLOOKUP(C63,'Regional Crises'!$B$1:$R$69,12,FALSE),VLOOKUP(E63,'Country Indicator Data'!$B$4:$I$300,8,FALSE))</f>
        <v>3</v>
      </c>
      <c r="Q63" s="163">
        <f>IF(LEN(E63)&gt;3,((IF(VLOOKUP($C63,'Regional Crises'!$B$1:$R$66,13,FALSE)="x","x",ROUND(IF(VLOOKUP($C63,'Regional Crises'!$B$1:$R$66,13,FALSE)&gt;Q$3,5,IF(VLOOKUP($C63,'Regional Crises'!$B$1:$R$66,13,FALSE)&lt;Q$4,0,5-(LOG(Q$3)-LOG(VLOOKUP($C63,'Regional Crises'!$B$1:$R$66,13,FALSE)))/(LOG(Q$3)-LOG(Q$4))*5)),1)))),(IF(VLOOKUP($E63,'Country Indicator Data'!$B$4:$N$300,9,FALSE)="x","x",ROUND(IF(VLOOKUP($E63,'Country Indicator Data'!$B$4:$N$300,9,FALSE)&gt;Q$3,5,IF(VLOOKUP($E63,'Country Indicator Data'!$B$4:$N$300,9,FALSE)&lt;Q$4,0,5-(LOG(Q$3)-LOG(VLOOKUP($E63,'Country Indicator Data'!$B$4:$N$300,9,FALSE)))/(LOG(Q$3)-LOG(Q$4))*5)),1))))</f>
        <v>4.7</v>
      </c>
      <c r="R63" s="163">
        <f t="shared" si="17"/>
        <v>3.85</v>
      </c>
      <c r="S63" s="163">
        <f>IF(LEN(E63)&gt;3,((IF(VLOOKUP($C63,'Regional Crises'!$B$1:$R$66,17,FALSE)="x","x",ROUND(IF(VLOOKUP($C63,'Regional Crises'!$B$1:$R$66,17,FALSE)&gt;S$3,0,IF(VLOOKUP($C63,'Regional Crises'!$B$1:$R$66,17,FALSE)&lt;S$4,5,(S$3-VLOOKUP($C63,'Regional Crises'!$B$1:$R$66,17,FALSE))/(S$3-S$4)*5)),1)))),(IF(VLOOKUP($E63,'Country Indicator Data'!$B$4:$N$300,13,FALSE)="x","x",ROUND(IF(VLOOKUP($E63,'Country Indicator Data'!$B$4:$N$300,13,FALSE)&gt;S$3,0,IF(VLOOKUP($E63,'Country Indicator Data'!$B$4:$N$300,13,FALSE)&lt;S$4,5,(S$3-VLOOKUP($E63,'Country Indicator Data'!$B$4:$N$300,13,FALSE))/(S$3-S$4)*5)),1))))</f>
        <v>4.0999999999999996</v>
      </c>
      <c r="T63" s="163">
        <f>IF(LEN(E63)&gt;3,((IF(VLOOKUP($C63,'Regional Crises'!$B$1:$R$66,14,FALSE)="x","x",ROUND(IF(VLOOKUP($C63,'Regional Crises'!$B$1:$R$66,14,FALSE)&gt;T$3,0,IF(VLOOKUP($C63,'Regional Crises'!$B$1:$R$66,14,FALSE)&lt;T$4,5,(T$3-VLOOKUP($C63,'Regional Crises'!$B$1:$R$66,14,FALSE))/(T$3-T$4)*5)),1)))),(IF(VLOOKUP($E63,'Country Indicator Data'!$B$4:$N$300,10,FALSE)="x","x",ROUND(IF(VLOOKUP($E63,'Country Indicator Data'!$B$4:$N$300,10,FALSE)&gt;T$3,0,IF(VLOOKUP($E63,'Country Indicator Data'!$B$4:$N$300,10,FALSE)&lt;T$4,5,(T$3-VLOOKUP($E63,'Country Indicator Data'!$B$4:$N$300,10,FALSE))/(T$3-T$4)*5)),1))))</f>
        <v>4.3</v>
      </c>
      <c r="U63" s="163">
        <f>IF(LEN(E63)&gt;3,((IF(VLOOKUP($C63,'Regional Crises'!$B$1:$R$66,15,FALSE)="x","x",ROUND(IF(VLOOKUP($C63,'Regional Crises'!$B$1:$R$66,15,FALSE)&gt;U$3,0,IF(VLOOKUP($C63,'Regional Crises'!$B$1:$R$66,15,FALSE)&lt;U$4,5,(U$3-VLOOKUP($C63,'Regional Crises'!$B$1:$R$66,15,FALSE))/(U$3-U$4)*5)),1)))),(IF(VLOOKUP($E63,'Country Indicator Data'!$B$4:$N$300,11,FALSE)="x","x",ROUND(IF(VLOOKUP($E63,'Country Indicator Data'!$B$4:$N$300,11,FALSE)&gt;U$3,0,IF(VLOOKUP($E63,'Country Indicator Data'!$B$4:$N$300,11,FALSE)&lt;U$4,5,(U$3-VLOOKUP($E63,'Country Indicator Data'!$B$4:$N$300,11,FALSE))/(U$3-U$4)*5)),1))))</f>
        <v>3.6</v>
      </c>
      <c r="V63" s="163">
        <f>IF(LEN(E63)&gt;3,((IF(VLOOKUP($C63,'Regional Crises'!$B$1:$R$66,16,FALSE)="x","x",ROUND(IF(VLOOKUP($C63,'Regional Crises'!$B$1:$R$66,16,FALSE)&gt;V$3,0,IF(VLOOKUP($C63,'Regional Crises'!$B$1:$R$66,16,FALSE)&lt;V$4,5,(V$3-VLOOKUP($C63,'Regional Crises'!$B$1:$R$66,16,FALSE))/(V$3-V$4)*5)),1)))),(IF(VLOOKUP($E63,'Country Indicator Data'!$B$4:$N$300,12,FALSE)="x","x",ROUND(IF(VLOOKUP($E63,'Country Indicator Data'!$B$4:$N$300,12,FALSE)&gt;V$3,0,IF(VLOOKUP($E63,'Country Indicator Data'!$B$4:$N$300,12,FALSE)&lt;V$4,5,(V$3-VLOOKUP($E63,'Country Indicator Data'!$B$4:$N$300,12,FALSE))/(V$3-V$4)*5)),1))))</f>
        <v>4.5999999999999996</v>
      </c>
      <c r="W63" s="163">
        <f t="shared" si="18"/>
        <v>4.2</v>
      </c>
      <c r="X63" s="163">
        <f t="shared" si="19"/>
        <v>3.4</v>
      </c>
      <c r="Y63" s="184">
        <f>IF('Core Indicators'!FC60="x","x",IF('Core Indicators'!FC60&gt;=5,5,IF('Core Indicators'!FC60&gt;=4,4,IF('Core Indicators'!FC60&gt;=3,3,IF('Core Indicators'!FC60&gt;=2,2,IF('Core Indicators'!FC60&gt;=1,1,0))))))</f>
        <v>5</v>
      </c>
      <c r="Z63" s="163">
        <f t="shared" si="20"/>
        <v>5</v>
      </c>
      <c r="AA63" s="184">
        <f>'Crisis Indicator Data'!Y60</f>
        <v>1</v>
      </c>
      <c r="AB63" s="184">
        <f>'Crisis Indicator Data'!Z60</f>
        <v>3</v>
      </c>
      <c r="AC63" s="184">
        <f>'Crisis Indicator Data'!AA60</f>
        <v>2</v>
      </c>
      <c r="AD63" s="184">
        <f>'Crisis Indicator Data'!AB60</f>
        <v>0</v>
      </c>
      <c r="AE63" s="184">
        <f t="shared" si="21"/>
        <v>3</v>
      </c>
      <c r="AF63" s="184">
        <f>'Crisis Indicator Data'!AC60</f>
        <v>2</v>
      </c>
      <c r="AG63" s="184">
        <f>'Crisis Indicator Data'!AD60</f>
        <v>3</v>
      </c>
      <c r="AH63" s="184">
        <f t="shared" si="22"/>
        <v>5</v>
      </c>
      <c r="AI63" s="184">
        <f>'Crisis Indicator Data'!AE60</f>
        <v>0</v>
      </c>
      <c r="AJ63" s="184">
        <f>'Crisis Indicator Data'!AF60</f>
        <v>1</v>
      </c>
      <c r="AK63" s="184">
        <f>'Crisis Indicator Data'!AG60</f>
        <v>1</v>
      </c>
      <c r="AL63" s="184">
        <f t="shared" si="23"/>
        <v>2</v>
      </c>
      <c r="AM63" s="163">
        <f t="shared" si="24"/>
        <v>3</v>
      </c>
      <c r="AN63" s="163">
        <f t="shared" si="25"/>
        <v>4</v>
      </c>
    </row>
    <row r="64" spans="1:40" ht="13.5" customHeight="1" x14ac:dyDescent="0.25">
      <c r="A64" s="172" t="str">
        <f>'Crisis Indicator Data'!A61</f>
        <v>Mixed migration flows in Libya</v>
      </c>
      <c r="B64" s="173" t="str">
        <f>'Crisis Indicator Data'!B61</f>
        <v>Displacement</v>
      </c>
      <c r="C64" s="173" t="str">
        <f>'Crisis Indicator Data'!C61</f>
        <v>LBY002</v>
      </c>
      <c r="D64" s="173" t="str">
        <f>'Crisis Indicator Data'!D61</f>
        <v>Libya</v>
      </c>
      <c r="E64" s="174" t="str">
        <f>'Crisis Indicator Data'!E61</f>
        <v>LBY</v>
      </c>
      <c r="F64" s="163">
        <f>IF(LEN(E64)&gt;3,(IF(VLOOKUP($C64,'Regional Crises'!$B$1:$R$66,7,FALSE)="x","x",ROUND(IF(VLOOKUP($C64,'Regional Crises'!$B$1:$R$66,7,FALSE)&gt;$F$3,5,IF(VLOOKUP($C64,'Regional Crises'!$B$1:$R$66,7,FALSE)&lt;F$4,0,($F$3-VLOOKUP($C64,'Regional Crises'!$B$1:$R$66,7,FALSE))/($F$3-$F$4)*5)),1))),IF(VLOOKUP($E64,'Country Indicator Data'!$B$4:$N$300,3,FALSE)="x","x",ROUND(IF(VLOOKUP($E64,'Country Indicator Data'!$B$4:$N$300,3,FALSE)&gt;$F$3,5,IF(VLOOKUP($E64,'Country Indicator Data'!$B$4:$N$300,3,FALSE)&lt;$F$4,0,($F$3-VLOOKUP($E64,'Country Indicator Data'!$B$4:$N$300,3,FALSE))/($F$3-$F$4)*5)),1)))</f>
        <v>4.5999999999999996</v>
      </c>
      <c r="G64" s="163">
        <f>IF(LEN(E64)&gt;3,(IF(VLOOKUP($C64,'Regional Crises'!$B$1:$R$66,9,FALSE)="x","x",ROUND(IF(VLOOKUP($C64,'Regional Crises'!$B$1:$R$66,9,FALSE)&gt;G$3,5,IF(VLOOKUP($C64,'Regional Crises'!$B$1:$R$66,9,FALSE)&lt;G$4,0,(G$3-VLOOKUP($C64,'Regional Crises'!$B$1:$R$66,9,FALSE))/(G$3-G$4)*5)),1))),IF(VLOOKUP($E64,'Country Indicator Data'!$B$4:$N$300,5,FALSE)="x","x",ROUND(IF(VLOOKUP($E64,'Country Indicator Data'!$B$4:$N$300,5,FALSE)&gt;G$3,5,IF(VLOOKUP($E64,'Country Indicator Data'!$B$4:$N$300,5,FALSE)&lt;G$4,0,(G$3-VLOOKUP($E64,'Country Indicator Data'!$B$4:$N$300,5,FALSE))/(G$3-G$4)*5)),1)))</f>
        <v>3.8</v>
      </c>
      <c r="H64" s="163">
        <f t="shared" si="13"/>
        <v>4.1999999999999993</v>
      </c>
      <c r="I64" s="163">
        <f>IF(LEN(E64)&gt;3,(IF(VLOOKUP($C64,'Regional Crises'!$B$1:$R$66,6,FALSE)="x","x",ROUND(IF(VLOOKUP($C64,'Regional Crises'!$B$1:$R$66,6,FALSE)&gt;I$3,5,IF(VLOOKUP($C64,'Regional Crises'!$B$1:$R$66,6,FALSE)&lt;I$4,0,5-(I$3-VLOOKUP($C64,'Regional Crises'!$B$1:$R$66,6,FALSE))/(I$3-I$4)*5)),1))),IF(VLOOKUP($E64,'Country Indicator Data'!$B$4:$N$300,2,FALSE)="x","x",ROUND(IF(VLOOKUP($E64,'Country Indicator Data'!$B$4:$N$300,2,FALSE)&gt;I$3,5,IF(VLOOKUP($E64,'Country Indicator Data'!$B$4:$N$300,2,FALSE)&lt;I$4,0,5-(I$3-VLOOKUP($E64,'Country Indicator Data'!$B$4:$N$300,2,FALSE))/(I$3-I$4)*5)),1)))</f>
        <v>1.4</v>
      </c>
      <c r="J64" s="163">
        <f>IF(LEN(E64)&gt;3,(IF(VLOOKUP($C64,'Regional Crises'!$B$1:$R$66,8,FALSE)="x","x",ROUND(IF(VLOOKUP($C64,'Regional Crises'!$B$1:$R$66,8,FALSE)&gt;J$3,5,IF(VLOOKUP($C64,'Regional Crises'!$B$1:$R$66,8,FALSE)&lt;J$4,0,5-(J$3-VLOOKUP($C64,'Regional Crises'!$B$1:$R$66,8,FALSE))/(J$3-J$4)*5)),1))),IF(VLOOKUP($E64,'Country Indicator Data'!$B$4:$N$300,4,FALSE)="x","x",ROUND(IF(VLOOKUP($E64,'Country Indicator Data'!$B$4:$N$300,4,FALSE)&gt;J$3,5,IF(VLOOKUP($E64,'Country Indicator Data'!$B$4:$N$300,4,FALSE)&lt;J$4,0,5-(J$3-VLOOKUP($E64,'Country Indicator Data'!$B$4:$N$300,4,FALSE))/(J$3-J$4)*5)),1)))</f>
        <v>0</v>
      </c>
      <c r="K64" s="163">
        <f t="shared" si="14"/>
        <v>0.7</v>
      </c>
      <c r="L64" s="163">
        <f>IF(LEN(E64)&gt;3,(IF(VLOOKUP($C64,'Regional Crises'!$B$1:$R$66,10,FALSE)="x","x",ROUND(IF(VLOOKUP($C64,'Regional Crises'!$B$1:$R$66,10,FALSE)&gt;L$3,5,IF(VLOOKUP($C64,'Regional Crises'!$B$1:$R$66,10,FALSE)&lt;L$4,0,5-(L$3-VLOOKUP($C64,'Regional Crises'!$B$1:$R$66,10,FALSE))/(L$3-L$4)*5)),1))),IF(VLOOKUP($E64,'Country Indicator Data'!$B$4:$N$300,6,FALSE)="x","x",ROUND(IF(VLOOKUP($E64,'Country Indicator Data'!$B$4:$N$300,6,FALSE)&gt;L$3,5,IF(VLOOKUP($E64,'Country Indicator Data'!$B$4:$N$300,6,FALSE)&lt;L$4,0,5-(L$3-VLOOKUP($E64,'Country Indicator Data'!$B$4:$N$300,6,FALSE))/(L$3-L$4)*5)),1)))</f>
        <v>1.1000000000000001</v>
      </c>
      <c r="M64" s="163" t="str">
        <f>IF(LEN(E64)&gt;3,(IF(VLOOKUP($C64,'Regional Crises'!$B$1:$R$66,11,FALSE)="x","x",ROUND(IF(VLOOKUP($C64,'Regional Crises'!$B$1:$R$66,11,FALSE)&gt;M$3,5,IF(VLOOKUP($C64,'Regional Crises'!$B$1:$R$66,11,FALSE)&lt;M$4,0,5-(M$3-VLOOKUP($C64,'Regional Crises'!$B$1:$R$66,11,FALSE))/(M$3-M$4)*5)),1))),IF(VLOOKUP($E64,'Country Indicator Data'!$B$4:$N$300,7,FALSE)="x","x",ROUND(IF(VLOOKUP($E64,'Country Indicator Data'!$B$4:$N$300,7,FALSE)&gt;M$3,5,IF(VLOOKUP($E64,'Country Indicator Data'!$B$4:$N$300,7,FALSE)&lt;M$4,0,5-(M$3-VLOOKUP($E64,'Country Indicator Data'!$B$4:$N$300,7,FALSE))/(M$3-M$4)*5)),1)))</f>
        <v>x</v>
      </c>
      <c r="N64" s="163">
        <f t="shared" si="15"/>
        <v>1.1000000000000001</v>
      </c>
      <c r="O64" s="163">
        <f t="shared" si="16"/>
        <v>2</v>
      </c>
      <c r="P64" s="163">
        <f>IF(LEN(E64)&gt;3,VLOOKUP(C64,'Regional Crises'!$B$1:$R$69,12,FALSE),VLOOKUP(E64,'Country Indicator Data'!$B$4:$I$300,8,FALSE))</f>
        <v>3</v>
      </c>
      <c r="Q64" s="163">
        <f>IF(LEN(E64)&gt;3,((IF(VLOOKUP($C64,'Regional Crises'!$B$1:$R$66,13,FALSE)="x","x",ROUND(IF(VLOOKUP($C64,'Regional Crises'!$B$1:$R$66,13,FALSE)&gt;Q$3,5,IF(VLOOKUP($C64,'Regional Crises'!$B$1:$R$66,13,FALSE)&lt;Q$4,0,5-(LOG(Q$3)-LOG(VLOOKUP($C64,'Regional Crises'!$B$1:$R$66,13,FALSE)))/(LOG(Q$3)-LOG(Q$4))*5)),1)))),(IF(VLOOKUP($E64,'Country Indicator Data'!$B$4:$N$300,9,FALSE)="x","x",ROUND(IF(VLOOKUP($E64,'Country Indicator Data'!$B$4:$N$300,9,FALSE)&gt;Q$3,5,IF(VLOOKUP($E64,'Country Indicator Data'!$B$4:$N$300,9,FALSE)&lt;Q$4,0,5-(LOG(Q$3)-LOG(VLOOKUP($E64,'Country Indicator Data'!$B$4:$N$300,9,FALSE)))/(LOG(Q$3)-LOG(Q$4))*5)),1))))</f>
        <v>4.7</v>
      </c>
      <c r="R64" s="163">
        <f t="shared" si="17"/>
        <v>3.85</v>
      </c>
      <c r="S64" s="163">
        <f>IF(LEN(E64)&gt;3,((IF(VLOOKUP($C64,'Regional Crises'!$B$1:$R$66,17,FALSE)="x","x",ROUND(IF(VLOOKUP($C64,'Regional Crises'!$B$1:$R$66,17,FALSE)&gt;S$3,0,IF(VLOOKUP($C64,'Regional Crises'!$B$1:$R$66,17,FALSE)&lt;S$4,5,(S$3-VLOOKUP($C64,'Regional Crises'!$B$1:$R$66,17,FALSE))/(S$3-S$4)*5)),1)))),(IF(VLOOKUP($E64,'Country Indicator Data'!$B$4:$N$300,13,FALSE)="x","x",ROUND(IF(VLOOKUP($E64,'Country Indicator Data'!$B$4:$N$300,13,FALSE)&gt;S$3,0,IF(VLOOKUP($E64,'Country Indicator Data'!$B$4:$N$300,13,FALSE)&lt;S$4,5,(S$3-VLOOKUP($E64,'Country Indicator Data'!$B$4:$N$300,13,FALSE))/(S$3-S$4)*5)),1))))</f>
        <v>4.0999999999999996</v>
      </c>
      <c r="T64" s="163">
        <f>IF(LEN(E64)&gt;3,((IF(VLOOKUP($C64,'Regional Crises'!$B$1:$R$66,14,FALSE)="x","x",ROUND(IF(VLOOKUP($C64,'Regional Crises'!$B$1:$R$66,14,FALSE)&gt;T$3,0,IF(VLOOKUP($C64,'Regional Crises'!$B$1:$R$66,14,FALSE)&lt;T$4,5,(T$3-VLOOKUP($C64,'Regional Crises'!$B$1:$R$66,14,FALSE))/(T$3-T$4)*5)),1)))),(IF(VLOOKUP($E64,'Country Indicator Data'!$B$4:$N$300,10,FALSE)="x","x",ROUND(IF(VLOOKUP($E64,'Country Indicator Data'!$B$4:$N$300,10,FALSE)&gt;T$3,0,IF(VLOOKUP($E64,'Country Indicator Data'!$B$4:$N$300,10,FALSE)&lt;T$4,5,(T$3-VLOOKUP($E64,'Country Indicator Data'!$B$4:$N$300,10,FALSE))/(T$3-T$4)*5)),1))))</f>
        <v>4.3</v>
      </c>
      <c r="U64" s="163">
        <f>IF(LEN(E64)&gt;3,((IF(VLOOKUP($C64,'Regional Crises'!$B$1:$R$66,15,FALSE)="x","x",ROUND(IF(VLOOKUP($C64,'Regional Crises'!$B$1:$R$66,15,FALSE)&gt;U$3,0,IF(VLOOKUP($C64,'Regional Crises'!$B$1:$R$66,15,FALSE)&lt;U$4,5,(U$3-VLOOKUP($C64,'Regional Crises'!$B$1:$R$66,15,FALSE))/(U$3-U$4)*5)),1)))),(IF(VLOOKUP($E64,'Country Indicator Data'!$B$4:$N$300,11,FALSE)="x","x",ROUND(IF(VLOOKUP($E64,'Country Indicator Data'!$B$4:$N$300,11,FALSE)&gt;U$3,0,IF(VLOOKUP($E64,'Country Indicator Data'!$B$4:$N$300,11,FALSE)&lt;U$4,5,(U$3-VLOOKUP($E64,'Country Indicator Data'!$B$4:$N$300,11,FALSE))/(U$3-U$4)*5)),1))))</f>
        <v>3.6</v>
      </c>
      <c r="V64" s="163">
        <f>IF(LEN(E64)&gt;3,((IF(VLOOKUP($C64,'Regional Crises'!$B$1:$R$66,16,FALSE)="x","x",ROUND(IF(VLOOKUP($C64,'Regional Crises'!$B$1:$R$66,16,FALSE)&gt;V$3,0,IF(VLOOKUP($C64,'Regional Crises'!$B$1:$R$66,16,FALSE)&lt;V$4,5,(V$3-VLOOKUP($C64,'Regional Crises'!$B$1:$R$66,16,FALSE))/(V$3-V$4)*5)),1)))),(IF(VLOOKUP($E64,'Country Indicator Data'!$B$4:$N$300,12,FALSE)="x","x",ROUND(IF(VLOOKUP($E64,'Country Indicator Data'!$B$4:$N$300,12,FALSE)&gt;V$3,0,IF(VLOOKUP($E64,'Country Indicator Data'!$B$4:$N$300,12,FALSE)&lt;V$4,5,(V$3-VLOOKUP($E64,'Country Indicator Data'!$B$4:$N$300,12,FALSE))/(V$3-V$4)*5)),1))))</f>
        <v>4.5999999999999996</v>
      </c>
      <c r="W64" s="163">
        <f t="shared" si="18"/>
        <v>4.2</v>
      </c>
      <c r="X64" s="163">
        <f t="shared" si="19"/>
        <v>3.4</v>
      </c>
      <c r="Y64" s="184">
        <f>IF('Core Indicators'!FC61="x","x",IF('Core Indicators'!FC61&gt;=5,5,IF('Core Indicators'!FC61&gt;=4,4,IF('Core Indicators'!FC61&gt;=3,3,IF('Core Indicators'!FC61&gt;=2,2,IF('Core Indicators'!FC61&gt;=1,1,0))))))</f>
        <v>4</v>
      </c>
      <c r="Z64" s="163">
        <f t="shared" si="20"/>
        <v>4</v>
      </c>
      <c r="AA64" s="184">
        <f>'Crisis Indicator Data'!Y61</f>
        <v>1</v>
      </c>
      <c r="AB64" s="184">
        <f>'Crisis Indicator Data'!Z61</f>
        <v>3</v>
      </c>
      <c r="AC64" s="184">
        <f>'Crisis Indicator Data'!AA61</f>
        <v>2</v>
      </c>
      <c r="AD64" s="184">
        <f>'Crisis Indicator Data'!AB61</f>
        <v>0</v>
      </c>
      <c r="AE64" s="184">
        <f t="shared" si="21"/>
        <v>3</v>
      </c>
      <c r="AF64" s="184">
        <f>'Crisis Indicator Data'!AC61</f>
        <v>2</v>
      </c>
      <c r="AG64" s="184">
        <f>'Crisis Indicator Data'!AD61</f>
        <v>3</v>
      </c>
      <c r="AH64" s="184">
        <f t="shared" si="22"/>
        <v>5</v>
      </c>
      <c r="AI64" s="184">
        <f>'Crisis Indicator Data'!AE61</f>
        <v>0</v>
      </c>
      <c r="AJ64" s="184">
        <f>'Crisis Indicator Data'!AF61</f>
        <v>1</v>
      </c>
      <c r="AK64" s="184">
        <f>'Crisis Indicator Data'!AG61</f>
        <v>1</v>
      </c>
      <c r="AL64" s="184">
        <f t="shared" si="23"/>
        <v>2</v>
      </c>
      <c r="AM64" s="163">
        <f t="shared" si="24"/>
        <v>3</v>
      </c>
      <c r="AN64" s="163">
        <f t="shared" si="25"/>
        <v>3.5</v>
      </c>
    </row>
    <row r="65" spans="1:40" ht="13.5" customHeight="1" x14ac:dyDescent="0.25">
      <c r="A65" s="172" t="str">
        <f>'Crisis Indicator Data'!A62</f>
        <v>Socio-economic crisis in Sri Lanka</v>
      </c>
      <c r="B65" s="173" t="str">
        <f>'Crisis Indicator Data'!B62</f>
        <v>Socio-political,Food Security</v>
      </c>
      <c r="C65" s="173" t="str">
        <f>'Crisis Indicator Data'!C62</f>
        <v>LKA002</v>
      </c>
      <c r="D65" s="173" t="str">
        <f>'Crisis Indicator Data'!D62</f>
        <v>Sri Lanka</v>
      </c>
      <c r="E65" s="174" t="str">
        <f>'Crisis Indicator Data'!E62</f>
        <v>LKA</v>
      </c>
      <c r="F65" s="163">
        <f>IF(LEN(E65)&gt;3,(IF(VLOOKUP($C65,'Regional Crises'!$B$1:$R$66,7,FALSE)="x","x",ROUND(IF(VLOOKUP($C65,'Regional Crises'!$B$1:$R$66,7,FALSE)&gt;$F$3,5,IF(VLOOKUP($C65,'Regional Crises'!$B$1:$R$66,7,FALSE)&lt;F$4,0,($F$3-VLOOKUP($C65,'Regional Crises'!$B$1:$R$66,7,FALSE))/($F$3-$F$4)*5)),1))),IF(VLOOKUP($E65,'Country Indicator Data'!$B$4:$N$300,3,FALSE)="x","x",ROUND(IF(VLOOKUP($E65,'Country Indicator Data'!$B$4:$N$300,3,FALSE)&gt;$F$3,5,IF(VLOOKUP($E65,'Country Indicator Data'!$B$4:$N$300,3,FALSE)&lt;$F$4,0,($F$3-VLOOKUP($E65,'Country Indicator Data'!$B$4:$N$300,3,FALSE))/($F$3-$F$4)*5)),1)))</f>
        <v>3.2</v>
      </c>
      <c r="G65" s="163">
        <f>IF(LEN(E65)&gt;3,(IF(VLOOKUP($C65,'Regional Crises'!$B$1:$R$66,9,FALSE)="x","x",ROUND(IF(VLOOKUP($C65,'Regional Crises'!$B$1:$R$66,9,FALSE)&gt;G$3,5,IF(VLOOKUP($C65,'Regional Crises'!$B$1:$R$66,9,FALSE)&lt;G$4,0,(G$3-VLOOKUP($C65,'Regional Crises'!$B$1:$R$66,9,FALSE))/(G$3-G$4)*5)),1))),IF(VLOOKUP($E65,'Country Indicator Data'!$B$4:$N$300,5,FALSE)="x","x",ROUND(IF(VLOOKUP($E65,'Country Indicator Data'!$B$4:$N$300,5,FALSE)&gt;G$3,5,IF(VLOOKUP($E65,'Country Indicator Data'!$B$4:$N$300,5,FALSE)&lt;G$4,0,(G$3-VLOOKUP($E65,'Country Indicator Data'!$B$4:$N$300,5,FALSE))/(G$3-G$4)*5)),1)))</f>
        <v>1.7</v>
      </c>
      <c r="H65" s="163">
        <f t="shared" si="13"/>
        <v>2.4500000000000002</v>
      </c>
      <c r="I65" s="163">
        <f>IF(LEN(E65)&gt;3,(IF(VLOOKUP($C65,'Regional Crises'!$B$1:$R$66,6,FALSE)="x","x",ROUND(IF(VLOOKUP($C65,'Regional Crises'!$B$1:$R$66,6,FALSE)&gt;I$3,5,IF(VLOOKUP($C65,'Regional Crises'!$B$1:$R$66,6,FALSE)&lt;I$4,0,5-(I$3-VLOOKUP($C65,'Regional Crises'!$B$1:$R$66,6,FALSE))/(I$3-I$4)*5)),1))),IF(VLOOKUP($E65,'Country Indicator Data'!$B$4:$N$300,2,FALSE)="x","x",ROUND(IF(VLOOKUP($E65,'Country Indicator Data'!$B$4:$N$300,2,FALSE)&gt;I$3,5,IF(VLOOKUP($E65,'Country Indicator Data'!$B$4:$N$300,2,FALSE)&lt;I$4,0,5-(I$3-VLOOKUP($E65,'Country Indicator Data'!$B$4:$N$300,2,FALSE))/(I$3-I$4)*5)),1)))</f>
        <v>2.1</v>
      </c>
      <c r="J65" s="163">
        <f>IF(LEN(E65)&gt;3,(IF(VLOOKUP($C65,'Regional Crises'!$B$1:$R$66,8,FALSE)="x","x",ROUND(IF(VLOOKUP($C65,'Regional Crises'!$B$1:$R$66,8,FALSE)&gt;J$3,5,IF(VLOOKUP($C65,'Regional Crises'!$B$1:$R$66,8,FALSE)&lt;J$4,0,5-(J$3-VLOOKUP($C65,'Regional Crises'!$B$1:$R$66,8,FALSE))/(J$3-J$4)*5)),1))),IF(VLOOKUP($E65,'Country Indicator Data'!$B$4:$N$300,4,FALSE)="x","x",ROUND(IF(VLOOKUP($E65,'Country Indicator Data'!$B$4:$N$300,4,FALSE)&gt;J$3,5,IF(VLOOKUP($E65,'Country Indicator Data'!$B$4:$N$300,4,FALSE)&lt;J$4,0,5-(J$3-VLOOKUP($E65,'Country Indicator Data'!$B$4:$N$300,4,FALSE))/(J$3-J$4)*5)),1)))</f>
        <v>1.1000000000000001</v>
      </c>
      <c r="K65" s="163">
        <f t="shared" si="14"/>
        <v>1.6</v>
      </c>
      <c r="L65" s="163">
        <f>IF(LEN(E65)&gt;3,(IF(VLOOKUP($C65,'Regional Crises'!$B$1:$R$66,10,FALSE)="x","x",ROUND(IF(VLOOKUP($C65,'Regional Crises'!$B$1:$R$66,10,FALSE)&gt;L$3,5,IF(VLOOKUP($C65,'Regional Crises'!$B$1:$R$66,10,FALSE)&lt;L$4,0,5-(L$3-VLOOKUP($C65,'Regional Crises'!$B$1:$R$66,10,FALSE))/(L$3-L$4)*5)),1))),IF(VLOOKUP($E65,'Country Indicator Data'!$B$4:$N$300,6,FALSE)="x","x",ROUND(IF(VLOOKUP($E65,'Country Indicator Data'!$B$4:$N$300,6,FALSE)&gt;L$3,5,IF(VLOOKUP($E65,'Country Indicator Data'!$B$4:$N$300,6,FALSE)&lt;L$4,0,5-(L$3-VLOOKUP($E65,'Country Indicator Data'!$B$4:$N$300,6,FALSE))/(L$3-L$4)*5)),1)))</f>
        <v>2.5</v>
      </c>
      <c r="M65" s="163">
        <f>IF(LEN(E65)&gt;3,(IF(VLOOKUP($C65,'Regional Crises'!$B$1:$R$66,11,FALSE)="x","x",ROUND(IF(VLOOKUP($C65,'Regional Crises'!$B$1:$R$66,11,FALSE)&gt;M$3,5,IF(VLOOKUP($C65,'Regional Crises'!$B$1:$R$66,11,FALSE)&lt;M$4,0,5-(M$3-VLOOKUP($C65,'Regional Crises'!$B$1:$R$66,11,FALSE))/(M$3-M$4)*5)),1))),IF(VLOOKUP($E65,'Country Indicator Data'!$B$4:$N$300,7,FALSE)="x","x",ROUND(IF(VLOOKUP($E65,'Country Indicator Data'!$B$4:$N$300,7,FALSE)&gt;M$3,5,IF(VLOOKUP($E65,'Country Indicator Data'!$B$4:$N$300,7,FALSE)&lt;M$4,0,5-(M$3-VLOOKUP($E65,'Country Indicator Data'!$B$4:$N$300,7,FALSE))/(M$3-M$4)*5)),1)))</f>
        <v>1.8</v>
      </c>
      <c r="N65" s="163">
        <f t="shared" si="15"/>
        <v>2.15</v>
      </c>
      <c r="O65" s="163">
        <f t="shared" si="16"/>
        <v>2.0666666666666669</v>
      </c>
      <c r="P65" s="163">
        <f>IF(LEN(E65)&gt;3,VLOOKUP(C65,'Regional Crises'!$B$1:$R$69,12,FALSE),VLOOKUP(E65,'Country Indicator Data'!$B$4:$I$300,8,FALSE))</f>
        <v>3</v>
      </c>
      <c r="Q65" s="163">
        <f>IF(LEN(E65)&gt;3,((IF(VLOOKUP($C65,'Regional Crises'!$B$1:$R$66,13,FALSE)="x","x",ROUND(IF(VLOOKUP($C65,'Regional Crises'!$B$1:$R$66,13,FALSE)&gt;Q$3,5,IF(VLOOKUP($C65,'Regional Crises'!$B$1:$R$66,13,FALSE)&lt;Q$4,0,5-(LOG(Q$3)-LOG(VLOOKUP($C65,'Regional Crises'!$B$1:$R$66,13,FALSE)))/(LOG(Q$3)-LOG(Q$4))*5)),1)))),(IF(VLOOKUP($E65,'Country Indicator Data'!$B$4:$N$300,9,FALSE)="x","x",ROUND(IF(VLOOKUP($E65,'Country Indicator Data'!$B$4:$N$300,9,FALSE)&gt;Q$3,5,IF(VLOOKUP($E65,'Country Indicator Data'!$B$4:$N$300,9,FALSE)&lt;Q$4,0,5-(LOG(Q$3)-LOG(VLOOKUP($E65,'Country Indicator Data'!$B$4:$N$300,9,FALSE)))/(LOG(Q$3)-LOG(Q$4))*5)),1))))</f>
        <v>0</v>
      </c>
      <c r="R65" s="163">
        <f t="shared" si="17"/>
        <v>1.5</v>
      </c>
      <c r="S65" s="163">
        <f>IF(LEN(E65)&gt;3,((IF(VLOOKUP($C65,'Regional Crises'!$B$1:$R$66,17,FALSE)="x","x",ROUND(IF(VLOOKUP($C65,'Regional Crises'!$B$1:$R$66,17,FALSE)&gt;S$3,0,IF(VLOOKUP($C65,'Regional Crises'!$B$1:$R$66,17,FALSE)&lt;S$4,5,(S$3-VLOOKUP($C65,'Regional Crises'!$B$1:$R$66,17,FALSE))/(S$3-S$4)*5)),1)))),(IF(VLOOKUP($E65,'Country Indicator Data'!$B$4:$N$300,13,FALSE)="x","x",ROUND(IF(VLOOKUP($E65,'Country Indicator Data'!$B$4:$N$300,13,FALSE)&gt;S$3,0,IF(VLOOKUP($E65,'Country Indicator Data'!$B$4:$N$300,13,FALSE)&lt;S$4,5,(S$3-VLOOKUP($E65,'Country Indicator Data'!$B$4:$N$300,13,FALSE))/(S$3-S$4)*5)),1))))</f>
        <v>3.1</v>
      </c>
      <c r="T65" s="163">
        <f>IF(LEN(E65)&gt;3,((IF(VLOOKUP($C65,'Regional Crises'!$B$1:$R$66,14,FALSE)="x","x",ROUND(IF(VLOOKUP($C65,'Regional Crises'!$B$1:$R$66,14,FALSE)&gt;T$3,0,IF(VLOOKUP($C65,'Regional Crises'!$B$1:$R$66,14,FALSE)&lt;T$4,5,(T$3-VLOOKUP($C65,'Regional Crises'!$B$1:$R$66,14,FALSE))/(T$3-T$4)*5)),1)))),(IF(VLOOKUP($E65,'Country Indicator Data'!$B$4:$N$300,10,FALSE)="x","x",ROUND(IF(VLOOKUP($E65,'Country Indicator Data'!$B$4:$N$300,10,FALSE)&gt;T$3,0,IF(VLOOKUP($E65,'Country Indicator Data'!$B$4:$N$300,10,FALSE)&lt;T$4,5,(T$3-VLOOKUP($E65,'Country Indicator Data'!$B$4:$N$300,10,FALSE))/(T$3-T$4)*5)),1))))</f>
        <v>2.5</v>
      </c>
      <c r="U65" s="163">
        <f>IF(LEN(E65)&gt;3,((IF(VLOOKUP($C65,'Regional Crises'!$B$1:$R$66,15,FALSE)="x","x",ROUND(IF(VLOOKUP($C65,'Regional Crises'!$B$1:$R$66,15,FALSE)&gt;U$3,0,IF(VLOOKUP($C65,'Regional Crises'!$B$1:$R$66,15,FALSE)&lt;U$4,5,(U$3-VLOOKUP($C65,'Regional Crises'!$B$1:$R$66,15,FALSE))/(U$3-U$4)*5)),1)))),(IF(VLOOKUP($E65,'Country Indicator Data'!$B$4:$N$300,11,FALSE)="x","x",ROUND(IF(VLOOKUP($E65,'Country Indicator Data'!$B$4:$N$300,11,FALSE)&gt;U$3,0,IF(VLOOKUP($E65,'Country Indicator Data'!$B$4:$N$300,11,FALSE)&lt;U$4,5,(U$3-VLOOKUP($E65,'Country Indicator Data'!$B$4:$N$300,11,FALSE))/(U$3-U$4)*5)),1))))</f>
        <v>1.8</v>
      </c>
      <c r="V65" s="163">
        <f>IF(LEN(E65)&gt;3,((IF(VLOOKUP($C65,'Regional Crises'!$B$1:$R$66,16,FALSE)="x","x",ROUND(IF(VLOOKUP($C65,'Regional Crises'!$B$1:$R$66,16,FALSE)&gt;V$3,0,IF(VLOOKUP($C65,'Regional Crises'!$B$1:$R$66,16,FALSE)&lt;V$4,5,(V$3-VLOOKUP($C65,'Regional Crises'!$B$1:$R$66,16,FALSE))/(V$3-V$4)*5)),1)))),(IF(VLOOKUP($E65,'Country Indicator Data'!$B$4:$N$300,12,FALSE)="x","x",ROUND(IF(VLOOKUP($E65,'Country Indicator Data'!$B$4:$N$300,12,FALSE)&gt;V$3,0,IF(VLOOKUP($E65,'Country Indicator Data'!$B$4:$N$300,12,FALSE)&lt;V$4,5,(V$3-VLOOKUP($E65,'Country Indicator Data'!$B$4:$N$300,12,FALSE))/(V$3-V$4)*5)),1))))</f>
        <v>2.2999999999999998</v>
      </c>
      <c r="W65" s="163">
        <f t="shared" si="18"/>
        <v>2.4</v>
      </c>
      <c r="X65" s="163">
        <f t="shared" si="19"/>
        <v>2</v>
      </c>
      <c r="Y65" s="184">
        <f>IF('Core Indicators'!FC62="x","x",IF('Core Indicators'!FC62&gt;=5,5,IF('Core Indicators'!FC62&gt;=4,4,IF('Core Indicators'!FC62&gt;=3,3,IF('Core Indicators'!FC62&gt;=2,2,IF('Core Indicators'!FC62&gt;=1,1,0))))))</f>
        <v>1</v>
      </c>
      <c r="Z65" s="163">
        <f t="shared" si="20"/>
        <v>1</v>
      </c>
      <c r="AA65" s="184">
        <f>'Crisis Indicator Data'!Y62</f>
        <v>0</v>
      </c>
      <c r="AB65" s="184">
        <f>'Crisis Indicator Data'!Z62</f>
        <v>0</v>
      </c>
      <c r="AC65" s="184">
        <f>'Crisis Indicator Data'!AA62</f>
        <v>0</v>
      </c>
      <c r="AD65" s="184">
        <f>'Crisis Indicator Data'!AB62</f>
        <v>0</v>
      </c>
      <c r="AE65" s="184">
        <f t="shared" si="21"/>
        <v>0</v>
      </c>
      <c r="AF65" s="184">
        <f>'Crisis Indicator Data'!AC62</f>
        <v>0</v>
      </c>
      <c r="AG65" s="184">
        <f>'Crisis Indicator Data'!AD62</f>
        <v>0</v>
      </c>
      <c r="AH65" s="184">
        <f t="shared" si="22"/>
        <v>0</v>
      </c>
      <c r="AI65" s="184">
        <f>'Crisis Indicator Data'!AE62</f>
        <v>0</v>
      </c>
      <c r="AJ65" s="184">
        <f>'Crisis Indicator Data'!AF62</f>
        <v>2</v>
      </c>
      <c r="AK65" s="184">
        <f>'Crisis Indicator Data'!AG62</f>
        <v>1</v>
      </c>
      <c r="AL65" s="184">
        <f t="shared" si="23"/>
        <v>3</v>
      </c>
      <c r="AM65" s="163">
        <f t="shared" si="24"/>
        <v>1</v>
      </c>
      <c r="AN65" s="163">
        <f t="shared" si="25"/>
        <v>1</v>
      </c>
    </row>
    <row r="66" spans="1:40" ht="13.5" customHeight="1" x14ac:dyDescent="0.25">
      <c r="A66" s="172" t="str">
        <f>'Crisis Indicator Data'!A63</f>
        <v>Mixed migration flows in Morocco</v>
      </c>
      <c r="B66" s="173" t="str">
        <f>'Crisis Indicator Data'!B63</f>
        <v>Displacement</v>
      </c>
      <c r="C66" s="173" t="str">
        <f>'Crisis Indicator Data'!C63</f>
        <v>MAR002</v>
      </c>
      <c r="D66" s="173" t="str">
        <f>'Crisis Indicator Data'!D63</f>
        <v>Morocco</v>
      </c>
      <c r="E66" s="174" t="str">
        <f>'Crisis Indicator Data'!E63</f>
        <v>MAR</v>
      </c>
      <c r="F66" s="163">
        <f>IF(LEN(E66)&gt;3,(IF(VLOOKUP($C66,'Regional Crises'!$B$1:$R$66,7,FALSE)="x","x",ROUND(IF(VLOOKUP($C66,'Regional Crises'!$B$1:$R$66,7,FALSE)&gt;$F$3,5,IF(VLOOKUP($C66,'Regional Crises'!$B$1:$R$66,7,FALSE)&lt;F$4,0,($F$3-VLOOKUP($C66,'Regional Crises'!$B$1:$R$66,7,FALSE))/($F$3-$F$4)*5)),1))),IF(VLOOKUP($E66,'Country Indicator Data'!$B$4:$N$300,3,FALSE)="x","x",ROUND(IF(VLOOKUP($E66,'Country Indicator Data'!$B$4:$N$300,3,FALSE)&gt;$F$3,5,IF(VLOOKUP($E66,'Country Indicator Data'!$B$4:$N$300,3,FALSE)&lt;$F$4,0,($F$3-VLOOKUP($E66,'Country Indicator Data'!$B$4:$N$300,3,FALSE))/($F$3-$F$4)*5)),1)))</f>
        <v>3.2</v>
      </c>
      <c r="G66" s="163">
        <f>IF(LEN(E66)&gt;3,(IF(VLOOKUP($C66,'Regional Crises'!$B$1:$R$66,9,FALSE)="x","x",ROUND(IF(VLOOKUP($C66,'Regional Crises'!$B$1:$R$66,9,FALSE)&gt;G$3,5,IF(VLOOKUP($C66,'Regional Crises'!$B$1:$R$66,9,FALSE)&lt;G$4,0,(G$3-VLOOKUP($C66,'Regional Crises'!$B$1:$R$66,9,FALSE))/(G$3-G$4)*5)),1))),IF(VLOOKUP($E66,'Country Indicator Data'!$B$4:$N$300,5,FALSE)="x","x",ROUND(IF(VLOOKUP($E66,'Country Indicator Data'!$B$4:$N$300,5,FALSE)&gt;G$3,5,IF(VLOOKUP($E66,'Country Indicator Data'!$B$4:$N$300,5,FALSE)&lt;G$4,0,(G$3-VLOOKUP($E66,'Country Indicator Data'!$B$4:$N$300,5,FALSE))/(G$3-G$4)*5)),1)))</f>
        <v>3.2</v>
      </c>
      <c r="H66" s="163">
        <f t="shared" si="13"/>
        <v>3.2</v>
      </c>
      <c r="I66" s="163">
        <f>IF(LEN(E66)&gt;3,(IF(VLOOKUP($C66,'Regional Crises'!$B$1:$R$66,6,FALSE)="x","x",ROUND(IF(VLOOKUP($C66,'Regional Crises'!$B$1:$R$66,6,FALSE)&gt;I$3,5,IF(VLOOKUP($C66,'Regional Crises'!$B$1:$R$66,6,FALSE)&lt;I$4,0,5-(I$3-VLOOKUP($C66,'Regional Crises'!$B$1:$R$66,6,FALSE))/(I$3-I$4)*5)),1))),IF(VLOOKUP($E66,'Country Indicator Data'!$B$4:$N$300,2,FALSE)="x","x",ROUND(IF(VLOOKUP($E66,'Country Indicator Data'!$B$4:$N$300,2,FALSE)&gt;I$3,5,IF(VLOOKUP($E66,'Country Indicator Data'!$B$4:$N$300,2,FALSE)&lt;I$4,0,5-(I$3-VLOOKUP($E66,'Country Indicator Data'!$B$4:$N$300,2,FALSE))/(I$3-I$4)*5)),1)))</f>
        <v>2.5</v>
      </c>
      <c r="J66" s="163">
        <f>IF(LEN(E66)&gt;3,(IF(VLOOKUP($C66,'Regional Crises'!$B$1:$R$66,8,FALSE)="x","x",ROUND(IF(VLOOKUP($C66,'Regional Crises'!$B$1:$R$66,8,FALSE)&gt;J$3,5,IF(VLOOKUP($C66,'Regional Crises'!$B$1:$R$66,8,FALSE)&lt;J$4,0,5-(J$3-VLOOKUP($C66,'Regional Crises'!$B$1:$R$66,8,FALSE))/(J$3-J$4)*5)),1))),IF(VLOOKUP($E66,'Country Indicator Data'!$B$4:$N$300,4,FALSE)="x","x",ROUND(IF(VLOOKUP($E66,'Country Indicator Data'!$B$4:$N$300,4,FALSE)&gt;J$3,5,IF(VLOOKUP($E66,'Country Indicator Data'!$B$4:$N$300,4,FALSE)&lt;J$4,0,5-(J$3-VLOOKUP($E66,'Country Indicator Data'!$B$4:$N$300,4,FALSE))/(J$3-J$4)*5)),1)))</f>
        <v>4</v>
      </c>
      <c r="K66" s="163">
        <f t="shared" si="14"/>
        <v>3.25</v>
      </c>
      <c r="L66" s="163">
        <f>IF(LEN(E66)&gt;3,(IF(VLOOKUP($C66,'Regional Crises'!$B$1:$R$66,10,FALSE)="x","x",ROUND(IF(VLOOKUP($C66,'Regional Crises'!$B$1:$R$66,10,FALSE)&gt;L$3,5,IF(VLOOKUP($C66,'Regional Crises'!$B$1:$R$66,10,FALSE)&lt;L$4,0,5-(L$3-VLOOKUP($C66,'Regional Crises'!$B$1:$R$66,10,FALSE))/(L$3-L$4)*5)),1))),IF(VLOOKUP($E66,'Country Indicator Data'!$B$4:$N$300,6,FALSE)="x","x",ROUND(IF(VLOOKUP($E66,'Country Indicator Data'!$B$4:$N$300,6,FALSE)&gt;L$3,5,IF(VLOOKUP($E66,'Country Indicator Data'!$B$4:$N$300,6,FALSE)&lt;L$4,0,5-(L$3-VLOOKUP($E66,'Country Indicator Data'!$B$4:$N$300,6,FALSE))/(L$3-L$4)*5)),1)))</f>
        <v>3.3</v>
      </c>
      <c r="M66" s="163">
        <f>IF(LEN(E66)&gt;3,(IF(VLOOKUP($C66,'Regional Crises'!$B$1:$R$66,11,FALSE)="x","x",ROUND(IF(VLOOKUP($C66,'Regional Crises'!$B$1:$R$66,11,FALSE)&gt;M$3,5,IF(VLOOKUP($C66,'Regional Crises'!$B$1:$R$66,11,FALSE)&lt;M$4,0,5-(M$3-VLOOKUP($C66,'Regional Crises'!$B$1:$R$66,11,FALSE))/(M$3-M$4)*5)),1))),IF(VLOOKUP($E66,'Country Indicator Data'!$B$4:$N$300,7,FALSE)="x","x",ROUND(IF(VLOOKUP($E66,'Country Indicator Data'!$B$4:$N$300,7,FALSE)&gt;M$3,5,IF(VLOOKUP($E66,'Country Indicator Data'!$B$4:$N$300,7,FALSE)&lt;M$4,0,5-(M$3-VLOOKUP($E66,'Country Indicator Data'!$B$4:$N$300,7,FALSE))/(M$3-M$4)*5)),1)))</f>
        <v>1.8</v>
      </c>
      <c r="N66" s="163">
        <f t="shared" si="15"/>
        <v>2.5499999999999998</v>
      </c>
      <c r="O66" s="163">
        <f t="shared" si="16"/>
        <v>3</v>
      </c>
      <c r="P66" s="163">
        <f>IF(LEN(E66)&gt;3,VLOOKUP(C66,'Regional Crises'!$B$1:$R$69,12,FALSE),VLOOKUP(E66,'Country Indicator Data'!$B$4:$I$300,8,FALSE))</f>
        <v>3</v>
      </c>
      <c r="Q66" s="163">
        <f>IF(LEN(E66)&gt;3,((IF(VLOOKUP($C66,'Regional Crises'!$B$1:$R$66,13,FALSE)="x","x",ROUND(IF(VLOOKUP($C66,'Regional Crises'!$B$1:$R$66,13,FALSE)&gt;Q$3,5,IF(VLOOKUP($C66,'Regional Crises'!$B$1:$R$66,13,FALSE)&lt;Q$4,0,5-(LOG(Q$3)-LOG(VLOOKUP($C66,'Regional Crises'!$B$1:$R$66,13,FALSE)))/(LOG(Q$3)-LOG(Q$4))*5)),1)))),(IF(VLOOKUP($E66,'Country Indicator Data'!$B$4:$N$300,9,FALSE)="x","x",ROUND(IF(VLOOKUP($E66,'Country Indicator Data'!$B$4:$N$300,9,FALSE)&gt;Q$3,5,IF(VLOOKUP($E66,'Country Indicator Data'!$B$4:$N$300,9,FALSE)&lt;Q$4,0,5-(LOG(Q$3)-LOG(VLOOKUP($E66,'Country Indicator Data'!$B$4:$N$300,9,FALSE)))/(LOG(Q$3)-LOG(Q$4))*5)),1))))</f>
        <v>2.9</v>
      </c>
      <c r="R66" s="163">
        <f t="shared" si="17"/>
        <v>2.95</v>
      </c>
      <c r="S66" s="163">
        <f>IF(LEN(E66)&gt;3,((IF(VLOOKUP($C66,'Regional Crises'!$B$1:$R$66,17,FALSE)="x","x",ROUND(IF(VLOOKUP($C66,'Regional Crises'!$B$1:$R$66,17,FALSE)&gt;S$3,0,IF(VLOOKUP($C66,'Regional Crises'!$B$1:$R$66,17,FALSE)&lt;S$4,5,(S$3-VLOOKUP($C66,'Regional Crises'!$B$1:$R$66,17,FALSE))/(S$3-S$4)*5)),1)))),(IF(VLOOKUP($E66,'Country Indicator Data'!$B$4:$N$300,13,FALSE)="x","x",ROUND(IF(VLOOKUP($E66,'Country Indicator Data'!$B$4:$N$300,13,FALSE)&gt;S$3,0,IF(VLOOKUP($E66,'Country Indicator Data'!$B$4:$N$300,13,FALSE)&lt;S$4,5,(S$3-VLOOKUP($E66,'Country Indicator Data'!$B$4:$N$300,13,FALSE))/(S$3-S$4)*5)),1))))</f>
        <v>3</v>
      </c>
      <c r="T66" s="163">
        <f>IF(LEN(E66)&gt;3,((IF(VLOOKUP($C66,'Regional Crises'!$B$1:$R$66,14,FALSE)="x","x",ROUND(IF(VLOOKUP($C66,'Regional Crises'!$B$1:$R$66,14,FALSE)&gt;T$3,0,IF(VLOOKUP($C66,'Regional Crises'!$B$1:$R$66,14,FALSE)&lt;T$4,5,(T$3-VLOOKUP($C66,'Regional Crises'!$B$1:$R$66,14,FALSE))/(T$3-T$4)*5)),1)))),(IF(VLOOKUP($E66,'Country Indicator Data'!$B$4:$N$300,10,FALSE)="x","x",ROUND(IF(VLOOKUP($E66,'Country Indicator Data'!$B$4:$N$300,10,FALSE)&gt;T$3,0,IF(VLOOKUP($E66,'Country Indicator Data'!$B$4:$N$300,10,FALSE)&lt;T$4,5,(T$3-VLOOKUP($E66,'Country Indicator Data'!$B$4:$N$300,10,FALSE))/(T$3-T$4)*5)),1))))</f>
        <v>2.6</v>
      </c>
      <c r="U66" s="163">
        <f>IF(LEN(E66)&gt;3,((IF(VLOOKUP($C66,'Regional Crises'!$B$1:$R$66,15,FALSE)="x","x",ROUND(IF(VLOOKUP($C66,'Regional Crises'!$B$1:$R$66,15,FALSE)&gt;U$3,0,IF(VLOOKUP($C66,'Regional Crises'!$B$1:$R$66,15,FALSE)&lt;U$4,5,(U$3-VLOOKUP($C66,'Regional Crises'!$B$1:$R$66,15,FALSE))/(U$3-U$4)*5)),1)))),(IF(VLOOKUP($E66,'Country Indicator Data'!$B$4:$N$300,11,FALSE)="x","x",ROUND(IF(VLOOKUP($E66,'Country Indicator Data'!$B$4:$N$300,11,FALSE)&gt;U$3,0,IF(VLOOKUP($E66,'Country Indicator Data'!$B$4:$N$300,11,FALSE)&lt;U$4,5,(U$3-VLOOKUP($E66,'Country Indicator Data'!$B$4:$N$300,11,FALSE))/(U$3-U$4)*5)),1))))</f>
        <v>3.4</v>
      </c>
      <c r="V66" s="163">
        <f>IF(LEN(E66)&gt;3,((IF(VLOOKUP($C66,'Regional Crises'!$B$1:$R$66,16,FALSE)="x","x",ROUND(IF(VLOOKUP($C66,'Regional Crises'!$B$1:$R$66,16,FALSE)&gt;V$3,0,IF(VLOOKUP($C66,'Regional Crises'!$B$1:$R$66,16,FALSE)&lt;V$4,5,(V$3-VLOOKUP($C66,'Regional Crises'!$B$1:$R$66,16,FALSE))/(V$3-V$4)*5)),1)))),(IF(VLOOKUP($E66,'Country Indicator Data'!$B$4:$N$300,12,FALSE)="x","x",ROUND(IF(VLOOKUP($E66,'Country Indicator Data'!$B$4:$N$300,12,FALSE)&gt;V$3,0,IF(VLOOKUP($E66,'Country Indicator Data'!$B$4:$N$300,12,FALSE)&lt;V$4,5,(V$3-VLOOKUP($E66,'Country Indicator Data'!$B$4:$N$300,12,FALSE))/(V$3-V$4)*5)),1))))</f>
        <v>3.2</v>
      </c>
      <c r="W66" s="163">
        <f t="shared" si="18"/>
        <v>3.1</v>
      </c>
      <c r="X66" s="163">
        <f t="shared" si="19"/>
        <v>3</v>
      </c>
      <c r="Y66" s="184">
        <f>IF('Core Indicators'!FC63="x","x",IF('Core Indicators'!FC63&gt;=5,5,IF('Core Indicators'!FC63&gt;=4,4,IF('Core Indicators'!FC63&gt;=3,3,IF('Core Indicators'!FC63&gt;=2,2,IF('Core Indicators'!FC63&gt;=1,1,0))))))</f>
        <v>4</v>
      </c>
      <c r="Z66" s="163">
        <f t="shared" si="20"/>
        <v>4</v>
      </c>
      <c r="AA66" s="184">
        <f>'Crisis Indicator Data'!Y63</f>
        <v>0</v>
      </c>
      <c r="AB66" s="184">
        <f>'Crisis Indicator Data'!Z63</f>
        <v>0</v>
      </c>
      <c r="AC66" s="184">
        <f>'Crisis Indicator Data'!AA63</f>
        <v>0</v>
      </c>
      <c r="AD66" s="184">
        <f>'Crisis Indicator Data'!AB63</f>
        <v>0</v>
      </c>
      <c r="AE66" s="184">
        <f t="shared" si="21"/>
        <v>0</v>
      </c>
      <c r="AF66" s="184">
        <f>'Crisis Indicator Data'!AC63</f>
        <v>1</v>
      </c>
      <c r="AG66" s="184">
        <f>'Crisis Indicator Data'!AD63</f>
        <v>1</v>
      </c>
      <c r="AH66" s="184">
        <f t="shared" si="22"/>
        <v>2</v>
      </c>
      <c r="AI66" s="184">
        <f>'Crisis Indicator Data'!AE63</f>
        <v>0</v>
      </c>
      <c r="AJ66" s="184">
        <f>'Crisis Indicator Data'!AF63</f>
        <v>1</v>
      </c>
      <c r="AK66" s="184">
        <f>'Crisis Indicator Data'!AG63</f>
        <v>1</v>
      </c>
      <c r="AL66" s="184">
        <f t="shared" si="23"/>
        <v>2</v>
      </c>
      <c r="AM66" s="163">
        <f t="shared" si="24"/>
        <v>1</v>
      </c>
      <c r="AN66" s="163">
        <f t="shared" si="25"/>
        <v>2.5</v>
      </c>
    </row>
    <row r="67" spans="1:40" ht="13.5" customHeight="1" x14ac:dyDescent="0.25">
      <c r="A67" s="172" t="str">
        <f>'Crisis Indicator Data'!A64</f>
        <v>DIsplacement from Ukraine conflict in Moldova</v>
      </c>
      <c r="B67" s="173" t="str">
        <f>'Crisis Indicator Data'!B64</f>
        <v>Displacement,Conflict</v>
      </c>
      <c r="C67" s="173" t="str">
        <f>'Crisis Indicator Data'!C64</f>
        <v>MDA002</v>
      </c>
      <c r="D67" s="173" t="str">
        <f>'Crisis Indicator Data'!D64</f>
        <v>Moldova</v>
      </c>
      <c r="E67" s="174" t="str">
        <f>'Crisis Indicator Data'!E64</f>
        <v>MDA</v>
      </c>
      <c r="F67" s="163">
        <f>IF(LEN(E67)&gt;3,(IF(VLOOKUP($C67,'Regional Crises'!$B$1:$R$66,7,FALSE)="x","x",ROUND(IF(VLOOKUP($C67,'Regional Crises'!$B$1:$R$66,7,FALSE)&gt;$F$3,5,IF(VLOOKUP($C67,'Regional Crises'!$B$1:$R$66,7,FALSE)&lt;F$4,0,($F$3-VLOOKUP($C67,'Regional Crises'!$B$1:$R$66,7,FALSE))/($F$3-$F$4)*5)),1))),IF(VLOOKUP($E67,'Country Indicator Data'!$B$4:$N$300,3,FALSE)="x","x",ROUND(IF(VLOOKUP($E67,'Country Indicator Data'!$B$4:$N$300,3,FALSE)&gt;$F$3,5,IF(VLOOKUP($E67,'Country Indicator Data'!$B$4:$N$300,3,FALSE)&lt;$F$4,0,($F$3-VLOOKUP($E67,'Country Indicator Data'!$B$4:$N$300,3,FALSE))/($F$3-$F$4)*5)),1)))</f>
        <v>2.5</v>
      </c>
      <c r="G67" s="163">
        <f>IF(LEN(E67)&gt;3,(IF(VLOOKUP($C67,'Regional Crises'!$B$1:$R$66,9,FALSE)="x","x",ROUND(IF(VLOOKUP($C67,'Regional Crises'!$B$1:$R$66,9,FALSE)&gt;G$3,5,IF(VLOOKUP($C67,'Regional Crises'!$B$1:$R$66,9,FALSE)&lt;G$4,0,(G$3-VLOOKUP($C67,'Regional Crises'!$B$1:$R$66,9,FALSE))/(G$3-G$4)*5)),1))),IF(VLOOKUP($E67,'Country Indicator Data'!$B$4:$N$300,5,FALSE)="x","x",ROUND(IF(VLOOKUP($E67,'Country Indicator Data'!$B$4:$N$300,5,FALSE)&gt;G$3,5,IF(VLOOKUP($E67,'Country Indicator Data'!$B$4:$N$300,5,FALSE)&lt;G$4,0,(G$3-VLOOKUP($E67,'Country Indicator Data'!$B$4:$N$300,5,FALSE))/(G$3-G$4)*5)),1)))</f>
        <v>2.1</v>
      </c>
      <c r="H67" s="163">
        <f t="shared" si="13"/>
        <v>2.2999999999999998</v>
      </c>
      <c r="I67" s="163">
        <f>IF(LEN(E67)&gt;3,(IF(VLOOKUP($C67,'Regional Crises'!$B$1:$R$66,6,FALSE)="x","x",ROUND(IF(VLOOKUP($C67,'Regional Crises'!$B$1:$R$66,6,FALSE)&gt;I$3,5,IF(VLOOKUP($C67,'Regional Crises'!$B$1:$R$66,6,FALSE)&lt;I$4,0,5-(I$3-VLOOKUP($C67,'Regional Crises'!$B$1:$R$66,6,FALSE))/(I$3-I$4)*5)),1))),IF(VLOOKUP($E67,'Country Indicator Data'!$B$4:$N$300,2,FALSE)="x","x",ROUND(IF(VLOOKUP($E67,'Country Indicator Data'!$B$4:$N$300,2,FALSE)&gt;I$3,5,IF(VLOOKUP($E67,'Country Indicator Data'!$B$4:$N$300,2,FALSE)&lt;I$4,0,5-(I$3-VLOOKUP($E67,'Country Indicator Data'!$B$4:$N$300,2,FALSE))/(I$3-I$4)*5)),1)))</f>
        <v>2.1</v>
      </c>
      <c r="J67" s="163">
        <f>IF(LEN(E67)&gt;3,(IF(VLOOKUP($C67,'Regional Crises'!$B$1:$R$66,8,FALSE)="x","x",ROUND(IF(VLOOKUP($C67,'Regional Crises'!$B$1:$R$66,8,FALSE)&gt;J$3,5,IF(VLOOKUP($C67,'Regional Crises'!$B$1:$R$66,8,FALSE)&lt;J$4,0,5-(J$3-VLOOKUP($C67,'Regional Crises'!$B$1:$R$66,8,FALSE))/(J$3-J$4)*5)),1))),IF(VLOOKUP($E67,'Country Indicator Data'!$B$4:$N$300,4,FALSE)="x","x",ROUND(IF(VLOOKUP($E67,'Country Indicator Data'!$B$4:$N$300,4,FALSE)&gt;J$3,5,IF(VLOOKUP($E67,'Country Indicator Data'!$B$4:$N$300,4,FALSE)&lt;J$4,0,5-(J$3-VLOOKUP($E67,'Country Indicator Data'!$B$4:$N$300,4,FALSE))/(J$3-J$4)*5)),1)))</f>
        <v>1.9</v>
      </c>
      <c r="K67" s="163">
        <f t="shared" si="14"/>
        <v>2</v>
      </c>
      <c r="L67" s="163">
        <f>IF(LEN(E67)&gt;3,(IF(VLOOKUP($C67,'Regional Crises'!$B$1:$R$66,10,FALSE)="x","x",ROUND(IF(VLOOKUP($C67,'Regional Crises'!$B$1:$R$66,10,FALSE)&gt;L$3,5,IF(VLOOKUP($C67,'Regional Crises'!$B$1:$R$66,10,FALSE)&lt;L$4,0,5-(L$3-VLOOKUP($C67,'Regional Crises'!$B$1:$R$66,10,FALSE))/(L$3-L$4)*5)),1))),IF(VLOOKUP($E67,'Country Indicator Data'!$B$4:$N$300,6,FALSE)="x","x",ROUND(IF(VLOOKUP($E67,'Country Indicator Data'!$B$4:$N$300,6,FALSE)&gt;L$3,5,IF(VLOOKUP($E67,'Country Indicator Data'!$B$4:$N$300,6,FALSE)&lt;L$4,0,5-(L$3-VLOOKUP($E67,'Country Indicator Data'!$B$4:$N$300,6,FALSE))/(L$3-L$4)*5)),1)))</f>
        <v>1.5</v>
      </c>
      <c r="M67" s="163">
        <f>IF(LEN(E67)&gt;3,(IF(VLOOKUP($C67,'Regional Crises'!$B$1:$R$66,11,FALSE)="x","x",ROUND(IF(VLOOKUP($C67,'Regional Crises'!$B$1:$R$66,11,FALSE)&gt;M$3,5,IF(VLOOKUP($C67,'Regional Crises'!$B$1:$R$66,11,FALSE)&lt;M$4,0,5-(M$3-VLOOKUP($C67,'Regional Crises'!$B$1:$R$66,11,FALSE))/(M$3-M$4)*5)),1))),IF(VLOOKUP($E67,'Country Indicator Data'!$B$4:$N$300,7,FALSE)="x","x",ROUND(IF(VLOOKUP($E67,'Country Indicator Data'!$B$4:$N$300,7,FALSE)&gt;M$3,5,IF(VLOOKUP($E67,'Country Indicator Data'!$B$4:$N$300,7,FALSE)&lt;M$4,0,5-(M$3-VLOOKUP($E67,'Country Indicator Data'!$B$4:$N$300,7,FALSE))/(M$3-M$4)*5)),1)))</f>
        <v>0.1</v>
      </c>
      <c r="N67" s="163">
        <f t="shared" si="15"/>
        <v>0.8</v>
      </c>
      <c r="O67" s="163">
        <f t="shared" si="16"/>
        <v>1.7</v>
      </c>
      <c r="P67" s="163">
        <f>IF(LEN(E67)&gt;3,VLOOKUP(C67,'Regional Crises'!$B$1:$R$69,12,FALSE),VLOOKUP(E67,'Country Indicator Data'!$B$4:$I$300,8,FALSE))</f>
        <v>2</v>
      </c>
      <c r="Q67" s="163">
        <f>IF(LEN(E67)&gt;3,((IF(VLOOKUP($C67,'Regional Crises'!$B$1:$R$66,13,FALSE)="x","x",ROUND(IF(VLOOKUP($C67,'Regional Crises'!$B$1:$R$66,13,FALSE)&gt;Q$3,5,IF(VLOOKUP($C67,'Regional Crises'!$B$1:$R$66,13,FALSE)&lt;Q$4,0,5-(LOG(Q$3)-LOG(VLOOKUP($C67,'Regional Crises'!$B$1:$R$66,13,FALSE)))/(LOG(Q$3)-LOG(Q$4))*5)),1)))),(IF(VLOOKUP($E67,'Country Indicator Data'!$B$4:$N$300,9,FALSE)="x","x",ROUND(IF(VLOOKUP($E67,'Country Indicator Data'!$B$4:$N$300,9,FALSE)&gt;Q$3,5,IF(VLOOKUP($E67,'Country Indicator Data'!$B$4:$N$300,9,FALSE)&lt;Q$4,0,5-(LOG(Q$3)-LOG(VLOOKUP($E67,'Country Indicator Data'!$B$4:$N$300,9,FALSE)))/(LOG(Q$3)-LOG(Q$4))*5)),1))))</f>
        <v>0</v>
      </c>
      <c r="R67" s="163">
        <f t="shared" si="17"/>
        <v>1</v>
      </c>
      <c r="S67" s="163">
        <f>IF(LEN(E67)&gt;3,((IF(VLOOKUP($C67,'Regional Crises'!$B$1:$R$66,17,FALSE)="x","x",ROUND(IF(VLOOKUP($C67,'Regional Crises'!$B$1:$R$66,17,FALSE)&gt;S$3,0,IF(VLOOKUP($C67,'Regional Crises'!$B$1:$R$66,17,FALSE)&lt;S$4,5,(S$3-VLOOKUP($C67,'Regional Crises'!$B$1:$R$66,17,FALSE))/(S$3-S$4)*5)),1)))),(IF(VLOOKUP($E67,'Country Indicator Data'!$B$4:$N$300,13,FALSE)="x","x",ROUND(IF(VLOOKUP($E67,'Country Indicator Data'!$B$4:$N$300,13,FALSE)&gt;S$3,0,IF(VLOOKUP($E67,'Country Indicator Data'!$B$4:$N$300,13,FALSE)&lt;S$4,5,(S$3-VLOOKUP($E67,'Country Indicator Data'!$B$4:$N$300,13,FALSE))/(S$3-S$4)*5)),1))))</f>
        <v>3.4</v>
      </c>
      <c r="T67" s="163">
        <f>IF(LEN(E67)&gt;3,((IF(VLOOKUP($C67,'Regional Crises'!$B$1:$R$66,14,FALSE)="x","x",ROUND(IF(VLOOKUP($C67,'Regional Crises'!$B$1:$R$66,14,FALSE)&gt;T$3,0,IF(VLOOKUP($C67,'Regional Crises'!$B$1:$R$66,14,FALSE)&lt;T$4,5,(T$3-VLOOKUP($C67,'Regional Crises'!$B$1:$R$66,14,FALSE))/(T$3-T$4)*5)),1)))),(IF(VLOOKUP($E67,'Country Indicator Data'!$B$4:$N$300,10,FALSE)="x","x",ROUND(IF(VLOOKUP($E67,'Country Indicator Data'!$B$4:$N$300,10,FALSE)&gt;T$3,0,IF(VLOOKUP($E67,'Country Indicator Data'!$B$4:$N$300,10,FALSE)&lt;T$4,5,(T$3-VLOOKUP($E67,'Country Indicator Data'!$B$4:$N$300,10,FALSE))/(T$3-T$4)*5)),1))))</f>
        <v>2.9</v>
      </c>
      <c r="U67" s="163">
        <f>IF(LEN(E67)&gt;3,((IF(VLOOKUP($C67,'Regional Crises'!$B$1:$R$66,15,FALSE)="x","x",ROUND(IF(VLOOKUP($C67,'Regional Crises'!$B$1:$R$66,15,FALSE)&gt;U$3,0,IF(VLOOKUP($C67,'Regional Crises'!$B$1:$R$66,15,FALSE)&lt;U$4,5,(U$3-VLOOKUP($C67,'Regional Crises'!$B$1:$R$66,15,FALSE))/(U$3-U$4)*5)),1)))),(IF(VLOOKUP($E67,'Country Indicator Data'!$B$4:$N$300,11,FALSE)="x","x",ROUND(IF(VLOOKUP($E67,'Country Indicator Data'!$B$4:$N$300,11,FALSE)&gt;U$3,0,IF(VLOOKUP($E67,'Country Indicator Data'!$B$4:$N$300,11,FALSE)&lt;U$4,5,(U$3-VLOOKUP($E67,'Country Indicator Data'!$B$4:$N$300,11,FALSE))/(U$3-U$4)*5)),1))))</f>
        <v>2.8</v>
      </c>
      <c r="V67" s="163">
        <f>IF(LEN(E67)&gt;3,((IF(VLOOKUP($C67,'Regional Crises'!$B$1:$R$66,16,FALSE)="x","x",ROUND(IF(VLOOKUP($C67,'Regional Crises'!$B$1:$R$66,16,FALSE)&gt;V$3,0,IF(VLOOKUP($C67,'Regional Crises'!$B$1:$R$66,16,FALSE)&lt;V$4,5,(V$3-VLOOKUP($C67,'Regional Crises'!$B$1:$R$66,16,FALSE))/(V$3-V$4)*5)),1)))),(IF(VLOOKUP($E67,'Country Indicator Data'!$B$4:$N$300,12,FALSE)="x","x",ROUND(IF(VLOOKUP($E67,'Country Indicator Data'!$B$4:$N$300,12,FALSE)&gt;V$3,0,IF(VLOOKUP($E67,'Country Indicator Data'!$B$4:$N$300,12,FALSE)&lt;V$4,5,(V$3-VLOOKUP($E67,'Country Indicator Data'!$B$4:$N$300,12,FALSE))/(V$3-V$4)*5)),1))))</f>
        <v>2</v>
      </c>
      <c r="W67" s="163">
        <f t="shared" si="18"/>
        <v>2.8</v>
      </c>
      <c r="X67" s="163">
        <f t="shared" si="19"/>
        <v>1.8</v>
      </c>
      <c r="Y67" s="184">
        <f>IF('Core Indicators'!FC64="x","x",IF('Core Indicators'!FC64&gt;=5,5,IF('Core Indicators'!FC64&gt;=4,4,IF('Core Indicators'!FC64&gt;=3,3,IF('Core Indicators'!FC64&gt;=2,2,IF('Core Indicators'!FC64&gt;=1,1,0))))))</f>
        <v>2</v>
      </c>
      <c r="Z67" s="163">
        <f t="shared" si="20"/>
        <v>2</v>
      </c>
      <c r="AA67" s="184">
        <f>'Crisis Indicator Data'!Y64</f>
        <v>0</v>
      </c>
      <c r="AB67" s="184">
        <f>'Crisis Indicator Data'!Z64</f>
        <v>1</v>
      </c>
      <c r="AC67" s="184">
        <f>'Crisis Indicator Data'!AA64</f>
        <v>0</v>
      </c>
      <c r="AD67" s="184">
        <f>'Crisis Indicator Data'!AB64</f>
        <v>0</v>
      </c>
      <c r="AE67" s="184">
        <f t="shared" si="21"/>
        <v>1</v>
      </c>
      <c r="AF67" s="184">
        <f>'Crisis Indicator Data'!AC64</f>
        <v>0</v>
      </c>
      <c r="AG67" s="184">
        <f>'Crisis Indicator Data'!AD64</f>
        <v>0</v>
      </c>
      <c r="AH67" s="184">
        <f t="shared" si="22"/>
        <v>0</v>
      </c>
      <c r="AI67" s="184">
        <f>'Crisis Indicator Data'!AE64</f>
        <v>0</v>
      </c>
      <c r="AJ67" s="184">
        <f>'Crisis Indicator Data'!AF64</f>
        <v>0</v>
      </c>
      <c r="AK67" s="184">
        <f>'Crisis Indicator Data'!AG64</f>
        <v>0</v>
      </c>
      <c r="AL67" s="184">
        <f t="shared" si="23"/>
        <v>0</v>
      </c>
      <c r="AM67" s="163">
        <f t="shared" si="24"/>
        <v>0</v>
      </c>
      <c r="AN67" s="163">
        <f t="shared" si="25"/>
        <v>1</v>
      </c>
    </row>
    <row r="68" spans="1:40" ht="13.5" customHeight="1" x14ac:dyDescent="0.25">
      <c r="A68" s="172" t="str">
        <f>'Crisis Indicator Data'!A65</f>
        <v>Multiple crisis in Madagascar</v>
      </c>
      <c r="B68" s="173" t="str">
        <f>'Crisis Indicator Data'!B65</f>
        <v>Drought,Cyclone</v>
      </c>
      <c r="C68" s="173" t="str">
        <f>'Crisis Indicator Data'!C65</f>
        <v>MDG001</v>
      </c>
      <c r="D68" s="173" t="str">
        <f>'Crisis Indicator Data'!D65</f>
        <v>Madagascar</v>
      </c>
      <c r="E68" s="174" t="str">
        <f>'Crisis Indicator Data'!E65</f>
        <v>MDG</v>
      </c>
      <c r="F68" s="163">
        <f>IF(LEN(E68)&gt;3,(IF(VLOOKUP($C68,'Regional Crises'!$B$1:$R$66,7,FALSE)="x","x",ROUND(IF(VLOOKUP($C68,'Regional Crises'!$B$1:$R$66,7,FALSE)&gt;$F$3,5,IF(VLOOKUP($C68,'Regional Crises'!$B$1:$R$66,7,FALSE)&lt;F$4,0,($F$3-VLOOKUP($C68,'Regional Crises'!$B$1:$R$66,7,FALSE))/($F$3-$F$4)*5)),1))),IF(VLOOKUP($E68,'Country Indicator Data'!$B$4:$N$300,3,FALSE)="x","x",ROUND(IF(VLOOKUP($E68,'Country Indicator Data'!$B$4:$N$300,3,FALSE)&gt;$F$3,5,IF(VLOOKUP($E68,'Country Indicator Data'!$B$4:$N$300,3,FALSE)&lt;$F$4,0,($F$3-VLOOKUP($E68,'Country Indicator Data'!$B$4:$N$300,3,FALSE))/($F$3-$F$4)*5)),1)))</f>
        <v>2.9</v>
      </c>
      <c r="G68" s="163">
        <f>IF(LEN(E68)&gt;3,(IF(VLOOKUP($C68,'Regional Crises'!$B$1:$R$66,9,FALSE)="x","x",ROUND(IF(VLOOKUP($C68,'Regional Crises'!$B$1:$R$66,9,FALSE)&gt;G$3,5,IF(VLOOKUP($C68,'Regional Crises'!$B$1:$R$66,9,FALSE)&lt;G$4,0,(G$3-VLOOKUP($C68,'Regional Crises'!$B$1:$R$66,9,FALSE))/(G$3-G$4)*5)),1))),IF(VLOOKUP($E68,'Country Indicator Data'!$B$4:$N$300,5,FALSE)="x","x",ROUND(IF(VLOOKUP($E68,'Country Indicator Data'!$B$4:$N$300,5,FALSE)&gt;G$3,5,IF(VLOOKUP($E68,'Country Indicator Data'!$B$4:$N$300,5,FALSE)&lt;G$4,0,(G$3-VLOOKUP($E68,'Country Indicator Data'!$B$4:$N$300,5,FALSE))/(G$3-G$4)*5)),1)))</f>
        <v>2.2999999999999998</v>
      </c>
      <c r="H68" s="163">
        <f t="shared" si="13"/>
        <v>2.5999999999999996</v>
      </c>
      <c r="I68" s="163">
        <f>IF(LEN(E68)&gt;3,(IF(VLOOKUP($C68,'Regional Crises'!$B$1:$R$66,6,FALSE)="x","x",ROUND(IF(VLOOKUP($C68,'Regional Crises'!$B$1:$R$66,6,FALSE)&gt;I$3,5,IF(VLOOKUP($C68,'Regional Crises'!$B$1:$R$66,6,FALSE)&lt;I$4,0,5-(I$3-VLOOKUP($C68,'Regional Crises'!$B$1:$R$66,6,FALSE))/(I$3-I$4)*5)),1))),IF(VLOOKUP($E68,'Country Indicator Data'!$B$4:$N$300,2,FALSE)="x","x",ROUND(IF(VLOOKUP($E68,'Country Indicator Data'!$B$4:$N$300,2,FALSE)&gt;I$3,5,IF(VLOOKUP($E68,'Country Indicator Data'!$B$4:$N$300,2,FALSE)&lt;I$4,0,5-(I$3-VLOOKUP($E68,'Country Indicator Data'!$B$4:$N$300,2,FALSE))/(I$3-I$4)*5)),1)))</f>
        <v>3.1</v>
      </c>
      <c r="J68" s="163">
        <f>IF(LEN(E68)&gt;3,(IF(VLOOKUP($C68,'Regional Crises'!$B$1:$R$66,8,FALSE)="x","x",ROUND(IF(VLOOKUP($C68,'Regional Crises'!$B$1:$R$66,8,FALSE)&gt;J$3,5,IF(VLOOKUP($C68,'Regional Crises'!$B$1:$R$66,8,FALSE)&lt;J$4,0,5-(J$3-VLOOKUP($C68,'Regional Crises'!$B$1:$R$66,8,FALSE))/(J$3-J$4)*5)),1))),IF(VLOOKUP($E68,'Country Indicator Data'!$B$4:$N$300,4,FALSE)="x","x",ROUND(IF(VLOOKUP($E68,'Country Indicator Data'!$B$4:$N$300,4,FALSE)&gt;J$3,5,IF(VLOOKUP($E68,'Country Indicator Data'!$B$4:$N$300,4,FALSE)&lt;J$4,0,5-(J$3-VLOOKUP($E68,'Country Indicator Data'!$B$4:$N$300,4,FALSE))/(J$3-J$4)*5)),1)))</f>
        <v>0</v>
      </c>
      <c r="K68" s="163">
        <f t="shared" si="14"/>
        <v>1.55</v>
      </c>
      <c r="L68" s="163" t="str">
        <f>IF(LEN(E68)&gt;3,(IF(VLOOKUP($C68,'Regional Crises'!$B$1:$R$66,10,FALSE)="x","x",ROUND(IF(VLOOKUP($C68,'Regional Crises'!$B$1:$R$66,10,FALSE)&gt;L$3,5,IF(VLOOKUP($C68,'Regional Crises'!$B$1:$R$66,10,FALSE)&lt;L$4,0,5-(L$3-VLOOKUP($C68,'Regional Crises'!$B$1:$R$66,10,FALSE))/(L$3-L$4)*5)),1))),IF(VLOOKUP($E68,'Country Indicator Data'!$B$4:$N$300,6,FALSE)="x","x",ROUND(IF(VLOOKUP($E68,'Country Indicator Data'!$B$4:$N$300,6,FALSE)&gt;L$3,5,IF(VLOOKUP($E68,'Country Indicator Data'!$B$4:$N$300,6,FALSE)&lt;L$4,0,5-(L$3-VLOOKUP($E68,'Country Indicator Data'!$B$4:$N$300,6,FALSE))/(L$3-L$4)*5)),1)))</f>
        <v>x</v>
      </c>
      <c r="M68" s="163">
        <f>IF(LEN(E68)&gt;3,(IF(VLOOKUP($C68,'Regional Crises'!$B$1:$R$66,11,FALSE)="x","x",ROUND(IF(VLOOKUP($C68,'Regional Crises'!$B$1:$R$66,11,FALSE)&gt;M$3,5,IF(VLOOKUP($C68,'Regional Crises'!$B$1:$R$66,11,FALSE)&lt;M$4,0,5-(M$3-VLOOKUP($C68,'Regional Crises'!$B$1:$R$66,11,FALSE))/(M$3-M$4)*5)),1))),IF(VLOOKUP($E68,'Country Indicator Data'!$B$4:$N$300,7,FALSE)="x","x",ROUND(IF(VLOOKUP($E68,'Country Indicator Data'!$B$4:$N$300,7,FALSE)&gt;M$3,5,IF(VLOOKUP($E68,'Country Indicator Data'!$B$4:$N$300,7,FALSE)&lt;M$4,0,5-(M$3-VLOOKUP($E68,'Country Indicator Data'!$B$4:$N$300,7,FALSE))/(M$3-M$4)*5)),1)))</f>
        <v>2.2000000000000002</v>
      </c>
      <c r="N68" s="163">
        <f t="shared" si="15"/>
        <v>2.2000000000000002</v>
      </c>
      <c r="O68" s="163">
        <f t="shared" si="16"/>
        <v>2.1166666666666667</v>
      </c>
      <c r="P68" s="163">
        <f>IF(LEN(E68)&gt;3,VLOOKUP(C68,'Regional Crises'!$B$1:$R$69,12,FALSE),VLOOKUP(E68,'Country Indicator Data'!$B$4:$I$300,8,FALSE))</f>
        <v>0</v>
      </c>
      <c r="Q68" s="163">
        <f>IF(LEN(E68)&gt;3,((IF(VLOOKUP($C68,'Regional Crises'!$B$1:$R$66,13,FALSE)="x","x",ROUND(IF(VLOOKUP($C68,'Regional Crises'!$B$1:$R$66,13,FALSE)&gt;Q$3,5,IF(VLOOKUP($C68,'Regional Crises'!$B$1:$R$66,13,FALSE)&lt;Q$4,0,5-(LOG(Q$3)-LOG(VLOOKUP($C68,'Regional Crises'!$B$1:$R$66,13,FALSE)))/(LOG(Q$3)-LOG(Q$4))*5)),1)))),(IF(VLOOKUP($E68,'Country Indicator Data'!$B$4:$N$300,9,FALSE)="x","x",ROUND(IF(VLOOKUP($E68,'Country Indicator Data'!$B$4:$N$300,9,FALSE)&gt;Q$3,5,IF(VLOOKUP($E68,'Country Indicator Data'!$B$4:$N$300,9,FALSE)&lt;Q$4,0,5-(LOG(Q$3)-LOG(VLOOKUP($E68,'Country Indicator Data'!$B$4:$N$300,9,FALSE)))/(LOG(Q$3)-LOG(Q$4))*5)),1))))</f>
        <v>1.8</v>
      </c>
      <c r="R68" s="163">
        <f t="shared" si="17"/>
        <v>0.9</v>
      </c>
      <c r="S68" s="163">
        <f>IF(LEN(E68)&gt;3,((IF(VLOOKUP($C68,'Regional Crises'!$B$1:$R$66,17,FALSE)="x","x",ROUND(IF(VLOOKUP($C68,'Regional Crises'!$B$1:$R$66,17,FALSE)&gt;S$3,0,IF(VLOOKUP($C68,'Regional Crises'!$B$1:$R$66,17,FALSE)&lt;S$4,5,(S$3-VLOOKUP($C68,'Regional Crises'!$B$1:$R$66,17,FALSE))/(S$3-S$4)*5)),1)))),(IF(VLOOKUP($E68,'Country Indicator Data'!$B$4:$N$300,13,FALSE)="x","x",ROUND(IF(VLOOKUP($E68,'Country Indicator Data'!$B$4:$N$300,13,FALSE)&gt;S$3,0,IF(VLOOKUP($E68,'Country Indicator Data'!$B$4:$N$300,13,FALSE)&lt;S$4,5,(S$3-VLOOKUP($E68,'Country Indicator Data'!$B$4:$N$300,13,FALSE))/(S$3-S$4)*5)),1))))</f>
        <v>3.8</v>
      </c>
      <c r="T68" s="163">
        <f>IF(LEN(E68)&gt;3,((IF(VLOOKUP($C68,'Regional Crises'!$B$1:$R$66,14,FALSE)="x","x",ROUND(IF(VLOOKUP($C68,'Regional Crises'!$B$1:$R$66,14,FALSE)&gt;T$3,0,IF(VLOOKUP($C68,'Regional Crises'!$B$1:$R$66,14,FALSE)&lt;T$4,5,(T$3-VLOOKUP($C68,'Regional Crises'!$B$1:$R$66,14,FALSE))/(T$3-T$4)*5)),1)))),(IF(VLOOKUP($E68,'Country Indicator Data'!$B$4:$N$300,10,FALSE)="x","x",ROUND(IF(VLOOKUP($E68,'Country Indicator Data'!$B$4:$N$300,10,FALSE)&gt;T$3,0,IF(VLOOKUP($E68,'Country Indicator Data'!$B$4:$N$300,10,FALSE)&lt;T$4,5,(T$3-VLOOKUP($E68,'Country Indicator Data'!$B$4:$N$300,10,FALSE))/(T$3-T$4)*5)),1))))</f>
        <v>3.5</v>
      </c>
      <c r="U68" s="163">
        <f>IF(LEN(E68)&gt;3,((IF(VLOOKUP($C68,'Regional Crises'!$B$1:$R$66,15,FALSE)="x","x",ROUND(IF(VLOOKUP($C68,'Regional Crises'!$B$1:$R$66,15,FALSE)&gt;U$3,0,IF(VLOOKUP($C68,'Regional Crises'!$B$1:$R$66,15,FALSE)&lt;U$4,5,(U$3-VLOOKUP($C68,'Regional Crises'!$B$1:$R$66,15,FALSE))/(U$3-U$4)*5)),1)))),(IF(VLOOKUP($E68,'Country Indicator Data'!$B$4:$N$300,11,FALSE)="x","x",ROUND(IF(VLOOKUP($E68,'Country Indicator Data'!$B$4:$N$300,11,FALSE)&gt;U$3,0,IF(VLOOKUP($E68,'Country Indicator Data'!$B$4:$N$300,11,FALSE)&lt;U$4,5,(U$3-VLOOKUP($E68,'Country Indicator Data'!$B$4:$N$300,11,FALSE))/(U$3-U$4)*5)),1))))</f>
        <v>2.9</v>
      </c>
      <c r="V68" s="163">
        <f>IF(LEN(E68)&gt;3,((IF(VLOOKUP($C68,'Regional Crises'!$B$1:$R$66,16,FALSE)="x","x",ROUND(IF(VLOOKUP($C68,'Regional Crises'!$B$1:$R$66,16,FALSE)&gt;V$3,0,IF(VLOOKUP($C68,'Regional Crises'!$B$1:$R$66,16,FALSE)&lt;V$4,5,(V$3-VLOOKUP($C68,'Regional Crises'!$B$1:$R$66,16,FALSE))/(V$3-V$4)*5)),1)))),(IF(VLOOKUP($E68,'Country Indicator Data'!$B$4:$N$300,12,FALSE)="x","x",ROUND(IF(VLOOKUP($E68,'Country Indicator Data'!$B$4:$N$300,12,FALSE)&gt;V$3,0,IF(VLOOKUP($E68,'Country Indicator Data'!$B$4:$N$300,12,FALSE)&lt;V$4,5,(V$3-VLOOKUP($E68,'Country Indicator Data'!$B$4:$N$300,12,FALSE))/(V$3-V$4)*5)),1))))</f>
        <v>2</v>
      </c>
      <c r="W68" s="163">
        <f t="shared" si="18"/>
        <v>3.1</v>
      </c>
      <c r="X68" s="163">
        <f t="shared" si="19"/>
        <v>2</v>
      </c>
      <c r="Y68" s="184">
        <f>IF('Core Indicators'!FC65="x","x",IF('Core Indicators'!FC65&gt;=5,5,IF('Core Indicators'!FC65&gt;=4,4,IF('Core Indicators'!FC65&gt;=3,3,IF('Core Indicators'!FC65&gt;=2,2,IF('Core Indicators'!FC65&gt;=1,1,0))))))</f>
        <v>1</v>
      </c>
      <c r="Z68" s="163">
        <f t="shared" si="20"/>
        <v>1</v>
      </c>
      <c r="AA68" s="184">
        <f>'Crisis Indicator Data'!Y65</f>
        <v>0</v>
      </c>
      <c r="AB68" s="184">
        <f>'Crisis Indicator Data'!Z65</f>
        <v>0</v>
      </c>
      <c r="AC68" s="184">
        <f>'Crisis Indicator Data'!AA65</f>
        <v>0</v>
      </c>
      <c r="AD68" s="184">
        <f>'Crisis Indicator Data'!AB65</f>
        <v>0</v>
      </c>
      <c r="AE68" s="184">
        <f t="shared" si="21"/>
        <v>0</v>
      </c>
      <c r="AF68" s="184">
        <f>'Crisis Indicator Data'!AC65</f>
        <v>0</v>
      </c>
      <c r="AG68" s="184">
        <f>'Crisis Indicator Data'!AD65</f>
        <v>0</v>
      </c>
      <c r="AH68" s="184">
        <f t="shared" si="22"/>
        <v>0</v>
      </c>
      <c r="AI68" s="184">
        <f>'Crisis Indicator Data'!AE65</f>
        <v>0</v>
      </c>
      <c r="AJ68" s="184">
        <f>'Crisis Indicator Data'!AF65</f>
        <v>0</v>
      </c>
      <c r="AK68" s="184">
        <f>'Crisis Indicator Data'!AG65</f>
        <v>3</v>
      </c>
      <c r="AL68" s="184">
        <f t="shared" si="23"/>
        <v>3</v>
      </c>
      <c r="AM68" s="163">
        <f t="shared" si="24"/>
        <v>1</v>
      </c>
      <c r="AN68" s="163">
        <f t="shared" si="25"/>
        <v>1</v>
      </c>
    </row>
    <row r="69" spans="1:40" ht="13.5" customHeight="1" x14ac:dyDescent="0.25">
      <c r="A69" s="172" t="str">
        <f>'Crisis Indicator Data'!A66</f>
        <v>Drought in Madagascar</v>
      </c>
      <c r="B69" s="173" t="str">
        <f>'Crisis Indicator Data'!B66</f>
        <v>Drought</v>
      </c>
      <c r="C69" s="173" t="str">
        <f>'Crisis Indicator Data'!C66</f>
        <v>MDG002</v>
      </c>
      <c r="D69" s="173" t="str">
        <f>'Crisis Indicator Data'!D66</f>
        <v>Madagascar</v>
      </c>
      <c r="E69" s="174" t="str">
        <f>'Crisis Indicator Data'!E66</f>
        <v>MDG</v>
      </c>
      <c r="F69" s="163">
        <f>IF(LEN(E69)&gt;3,(IF(VLOOKUP($C69,'Regional Crises'!$B$1:$R$66,7,FALSE)="x","x",ROUND(IF(VLOOKUP($C69,'Regional Crises'!$B$1:$R$66,7,FALSE)&gt;$F$3,5,IF(VLOOKUP($C69,'Regional Crises'!$B$1:$R$66,7,FALSE)&lt;F$4,0,($F$3-VLOOKUP($C69,'Regional Crises'!$B$1:$R$66,7,FALSE))/($F$3-$F$4)*5)),1))),IF(VLOOKUP($E69,'Country Indicator Data'!$B$4:$N$300,3,FALSE)="x","x",ROUND(IF(VLOOKUP($E69,'Country Indicator Data'!$B$4:$N$300,3,FALSE)&gt;$F$3,5,IF(VLOOKUP($E69,'Country Indicator Data'!$B$4:$N$300,3,FALSE)&lt;$F$4,0,($F$3-VLOOKUP($E69,'Country Indicator Data'!$B$4:$N$300,3,FALSE))/($F$3-$F$4)*5)),1)))</f>
        <v>2.9</v>
      </c>
      <c r="G69" s="163">
        <f>IF(LEN(E69)&gt;3,(IF(VLOOKUP($C69,'Regional Crises'!$B$1:$R$66,9,FALSE)="x","x",ROUND(IF(VLOOKUP($C69,'Regional Crises'!$B$1:$R$66,9,FALSE)&gt;G$3,5,IF(VLOOKUP($C69,'Regional Crises'!$B$1:$R$66,9,FALSE)&lt;G$4,0,(G$3-VLOOKUP($C69,'Regional Crises'!$B$1:$R$66,9,FALSE))/(G$3-G$4)*5)),1))),IF(VLOOKUP($E69,'Country Indicator Data'!$B$4:$N$300,5,FALSE)="x","x",ROUND(IF(VLOOKUP($E69,'Country Indicator Data'!$B$4:$N$300,5,FALSE)&gt;G$3,5,IF(VLOOKUP($E69,'Country Indicator Data'!$B$4:$N$300,5,FALSE)&lt;G$4,0,(G$3-VLOOKUP($E69,'Country Indicator Data'!$B$4:$N$300,5,FALSE))/(G$3-G$4)*5)),1)))</f>
        <v>2.2999999999999998</v>
      </c>
      <c r="H69" s="163">
        <f t="shared" si="13"/>
        <v>2.5999999999999996</v>
      </c>
      <c r="I69" s="163">
        <f>IF(LEN(E69)&gt;3,(IF(VLOOKUP($C69,'Regional Crises'!$B$1:$R$66,6,FALSE)="x","x",ROUND(IF(VLOOKUP($C69,'Regional Crises'!$B$1:$R$66,6,FALSE)&gt;I$3,5,IF(VLOOKUP($C69,'Regional Crises'!$B$1:$R$66,6,FALSE)&lt;I$4,0,5-(I$3-VLOOKUP($C69,'Regional Crises'!$B$1:$R$66,6,FALSE))/(I$3-I$4)*5)),1))),IF(VLOOKUP($E69,'Country Indicator Data'!$B$4:$N$300,2,FALSE)="x","x",ROUND(IF(VLOOKUP($E69,'Country Indicator Data'!$B$4:$N$300,2,FALSE)&gt;I$3,5,IF(VLOOKUP($E69,'Country Indicator Data'!$B$4:$N$300,2,FALSE)&lt;I$4,0,5-(I$3-VLOOKUP($E69,'Country Indicator Data'!$B$4:$N$300,2,FALSE))/(I$3-I$4)*5)),1)))</f>
        <v>3.1</v>
      </c>
      <c r="J69" s="163">
        <f>IF(LEN(E69)&gt;3,(IF(VLOOKUP($C69,'Regional Crises'!$B$1:$R$66,8,FALSE)="x","x",ROUND(IF(VLOOKUP($C69,'Regional Crises'!$B$1:$R$66,8,FALSE)&gt;J$3,5,IF(VLOOKUP($C69,'Regional Crises'!$B$1:$R$66,8,FALSE)&lt;J$4,0,5-(J$3-VLOOKUP($C69,'Regional Crises'!$B$1:$R$66,8,FALSE))/(J$3-J$4)*5)),1))),IF(VLOOKUP($E69,'Country Indicator Data'!$B$4:$N$300,4,FALSE)="x","x",ROUND(IF(VLOOKUP($E69,'Country Indicator Data'!$B$4:$N$300,4,FALSE)&gt;J$3,5,IF(VLOOKUP($E69,'Country Indicator Data'!$B$4:$N$300,4,FALSE)&lt;J$4,0,5-(J$3-VLOOKUP($E69,'Country Indicator Data'!$B$4:$N$300,4,FALSE))/(J$3-J$4)*5)),1)))</f>
        <v>0</v>
      </c>
      <c r="K69" s="163">
        <f t="shared" si="14"/>
        <v>1.55</v>
      </c>
      <c r="L69" s="163" t="str">
        <f>IF(LEN(E69)&gt;3,(IF(VLOOKUP($C69,'Regional Crises'!$B$1:$R$66,10,FALSE)="x","x",ROUND(IF(VLOOKUP($C69,'Regional Crises'!$B$1:$R$66,10,FALSE)&gt;L$3,5,IF(VLOOKUP($C69,'Regional Crises'!$B$1:$R$66,10,FALSE)&lt;L$4,0,5-(L$3-VLOOKUP($C69,'Regional Crises'!$B$1:$R$66,10,FALSE))/(L$3-L$4)*5)),1))),IF(VLOOKUP($E69,'Country Indicator Data'!$B$4:$N$300,6,FALSE)="x","x",ROUND(IF(VLOOKUP($E69,'Country Indicator Data'!$B$4:$N$300,6,FALSE)&gt;L$3,5,IF(VLOOKUP($E69,'Country Indicator Data'!$B$4:$N$300,6,FALSE)&lt;L$4,0,5-(L$3-VLOOKUP($E69,'Country Indicator Data'!$B$4:$N$300,6,FALSE))/(L$3-L$4)*5)),1)))</f>
        <v>x</v>
      </c>
      <c r="M69" s="163">
        <f>IF(LEN(E69)&gt;3,(IF(VLOOKUP($C69,'Regional Crises'!$B$1:$R$66,11,FALSE)="x","x",ROUND(IF(VLOOKUP($C69,'Regional Crises'!$B$1:$R$66,11,FALSE)&gt;M$3,5,IF(VLOOKUP($C69,'Regional Crises'!$B$1:$R$66,11,FALSE)&lt;M$4,0,5-(M$3-VLOOKUP($C69,'Regional Crises'!$B$1:$R$66,11,FALSE))/(M$3-M$4)*5)),1))),IF(VLOOKUP($E69,'Country Indicator Data'!$B$4:$N$300,7,FALSE)="x","x",ROUND(IF(VLOOKUP($E69,'Country Indicator Data'!$B$4:$N$300,7,FALSE)&gt;M$3,5,IF(VLOOKUP($E69,'Country Indicator Data'!$B$4:$N$300,7,FALSE)&lt;M$4,0,5-(M$3-VLOOKUP($E69,'Country Indicator Data'!$B$4:$N$300,7,FALSE))/(M$3-M$4)*5)),1)))</f>
        <v>2.2000000000000002</v>
      </c>
      <c r="N69" s="163">
        <f t="shared" si="15"/>
        <v>2.2000000000000002</v>
      </c>
      <c r="O69" s="163">
        <f t="shared" si="16"/>
        <v>2.1166666666666667</v>
      </c>
      <c r="P69" s="163">
        <f>IF(LEN(E69)&gt;3,VLOOKUP(C69,'Regional Crises'!$B$1:$R$69,12,FALSE),VLOOKUP(E69,'Country Indicator Data'!$B$4:$I$300,8,FALSE))</f>
        <v>0</v>
      </c>
      <c r="Q69" s="163">
        <f>IF(LEN(E69)&gt;3,((IF(VLOOKUP($C69,'Regional Crises'!$B$1:$R$66,13,FALSE)="x","x",ROUND(IF(VLOOKUP($C69,'Regional Crises'!$B$1:$R$66,13,FALSE)&gt;Q$3,5,IF(VLOOKUP($C69,'Regional Crises'!$B$1:$R$66,13,FALSE)&lt;Q$4,0,5-(LOG(Q$3)-LOG(VLOOKUP($C69,'Regional Crises'!$B$1:$R$66,13,FALSE)))/(LOG(Q$3)-LOG(Q$4))*5)),1)))),(IF(VLOOKUP($E69,'Country Indicator Data'!$B$4:$N$300,9,FALSE)="x","x",ROUND(IF(VLOOKUP($E69,'Country Indicator Data'!$B$4:$N$300,9,FALSE)&gt;Q$3,5,IF(VLOOKUP($E69,'Country Indicator Data'!$B$4:$N$300,9,FALSE)&lt;Q$4,0,5-(LOG(Q$3)-LOG(VLOOKUP($E69,'Country Indicator Data'!$B$4:$N$300,9,FALSE)))/(LOG(Q$3)-LOG(Q$4))*5)),1))))</f>
        <v>1.8</v>
      </c>
      <c r="R69" s="163">
        <f t="shared" si="17"/>
        <v>0.9</v>
      </c>
      <c r="S69" s="163">
        <f>IF(LEN(E69)&gt;3,((IF(VLOOKUP($C69,'Regional Crises'!$B$1:$R$66,17,FALSE)="x","x",ROUND(IF(VLOOKUP($C69,'Regional Crises'!$B$1:$R$66,17,FALSE)&gt;S$3,0,IF(VLOOKUP($C69,'Regional Crises'!$B$1:$R$66,17,FALSE)&lt;S$4,5,(S$3-VLOOKUP($C69,'Regional Crises'!$B$1:$R$66,17,FALSE))/(S$3-S$4)*5)),1)))),(IF(VLOOKUP($E69,'Country Indicator Data'!$B$4:$N$300,13,FALSE)="x","x",ROUND(IF(VLOOKUP($E69,'Country Indicator Data'!$B$4:$N$300,13,FALSE)&gt;S$3,0,IF(VLOOKUP($E69,'Country Indicator Data'!$B$4:$N$300,13,FALSE)&lt;S$4,5,(S$3-VLOOKUP($E69,'Country Indicator Data'!$B$4:$N$300,13,FALSE))/(S$3-S$4)*5)),1))))</f>
        <v>3.8</v>
      </c>
      <c r="T69" s="163">
        <f>IF(LEN(E69)&gt;3,((IF(VLOOKUP($C69,'Regional Crises'!$B$1:$R$66,14,FALSE)="x","x",ROUND(IF(VLOOKUP($C69,'Regional Crises'!$B$1:$R$66,14,FALSE)&gt;T$3,0,IF(VLOOKUP($C69,'Regional Crises'!$B$1:$R$66,14,FALSE)&lt;T$4,5,(T$3-VLOOKUP($C69,'Regional Crises'!$B$1:$R$66,14,FALSE))/(T$3-T$4)*5)),1)))),(IF(VLOOKUP($E69,'Country Indicator Data'!$B$4:$N$300,10,FALSE)="x","x",ROUND(IF(VLOOKUP($E69,'Country Indicator Data'!$B$4:$N$300,10,FALSE)&gt;T$3,0,IF(VLOOKUP($E69,'Country Indicator Data'!$B$4:$N$300,10,FALSE)&lt;T$4,5,(T$3-VLOOKUP($E69,'Country Indicator Data'!$B$4:$N$300,10,FALSE))/(T$3-T$4)*5)),1))))</f>
        <v>3.5</v>
      </c>
      <c r="U69" s="163">
        <f>IF(LEN(E69)&gt;3,((IF(VLOOKUP($C69,'Regional Crises'!$B$1:$R$66,15,FALSE)="x","x",ROUND(IF(VLOOKUP($C69,'Regional Crises'!$B$1:$R$66,15,FALSE)&gt;U$3,0,IF(VLOOKUP($C69,'Regional Crises'!$B$1:$R$66,15,FALSE)&lt;U$4,5,(U$3-VLOOKUP($C69,'Regional Crises'!$B$1:$R$66,15,FALSE))/(U$3-U$4)*5)),1)))),(IF(VLOOKUP($E69,'Country Indicator Data'!$B$4:$N$300,11,FALSE)="x","x",ROUND(IF(VLOOKUP($E69,'Country Indicator Data'!$B$4:$N$300,11,FALSE)&gt;U$3,0,IF(VLOOKUP($E69,'Country Indicator Data'!$B$4:$N$300,11,FALSE)&lt;U$4,5,(U$3-VLOOKUP($E69,'Country Indicator Data'!$B$4:$N$300,11,FALSE))/(U$3-U$4)*5)),1))))</f>
        <v>2.9</v>
      </c>
      <c r="V69" s="163">
        <f>IF(LEN(E69)&gt;3,((IF(VLOOKUP($C69,'Regional Crises'!$B$1:$R$66,16,FALSE)="x","x",ROUND(IF(VLOOKUP($C69,'Regional Crises'!$B$1:$R$66,16,FALSE)&gt;V$3,0,IF(VLOOKUP($C69,'Regional Crises'!$B$1:$R$66,16,FALSE)&lt;V$4,5,(V$3-VLOOKUP($C69,'Regional Crises'!$B$1:$R$66,16,FALSE))/(V$3-V$4)*5)),1)))),(IF(VLOOKUP($E69,'Country Indicator Data'!$B$4:$N$300,12,FALSE)="x","x",ROUND(IF(VLOOKUP($E69,'Country Indicator Data'!$B$4:$N$300,12,FALSE)&gt;V$3,0,IF(VLOOKUP($E69,'Country Indicator Data'!$B$4:$N$300,12,FALSE)&lt;V$4,5,(V$3-VLOOKUP($E69,'Country Indicator Data'!$B$4:$N$300,12,FALSE))/(V$3-V$4)*5)),1))))</f>
        <v>2</v>
      </c>
      <c r="W69" s="163">
        <f t="shared" si="18"/>
        <v>3.1</v>
      </c>
      <c r="X69" s="163">
        <f t="shared" si="19"/>
        <v>2</v>
      </c>
      <c r="Y69" s="184">
        <f>IF('Core Indicators'!FC66="x","x",IF('Core Indicators'!FC66&gt;=5,5,IF('Core Indicators'!FC66&gt;=4,4,IF('Core Indicators'!FC66&gt;=3,3,IF('Core Indicators'!FC66&gt;=2,2,IF('Core Indicators'!FC66&gt;=1,1,0))))))</f>
        <v>1</v>
      </c>
      <c r="Z69" s="163">
        <f t="shared" si="20"/>
        <v>1</v>
      </c>
      <c r="AA69" s="184">
        <f>'Crisis Indicator Data'!Y66</f>
        <v>0</v>
      </c>
      <c r="AB69" s="184">
        <f>'Crisis Indicator Data'!Z66</f>
        <v>0</v>
      </c>
      <c r="AC69" s="184">
        <f>'Crisis Indicator Data'!AA66</f>
        <v>0</v>
      </c>
      <c r="AD69" s="184">
        <f>'Crisis Indicator Data'!AB66</f>
        <v>0</v>
      </c>
      <c r="AE69" s="184">
        <f t="shared" si="21"/>
        <v>0</v>
      </c>
      <c r="AF69" s="184">
        <f>'Crisis Indicator Data'!AC66</f>
        <v>0</v>
      </c>
      <c r="AG69" s="184">
        <f>'Crisis Indicator Data'!AD66</f>
        <v>0</v>
      </c>
      <c r="AH69" s="184">
        <f t="shared" si="22"/>
        <v>0</v>
      </c>
      <c r="AI69" s="184">
        <f>'Crisis Indicator Data'!AE66</f>
        <v>0</v>
      </c>
      <c r="AJ69" s="184">
        <f>'Crisis Indicator Data'!AF66</f>
        <v>0</v>
      </c>
      <c r="AK69" s="184">
        <f>'Crisis Indicator Data'!AG66</f>
        <v>3</v>
      </c>
      <c r="AL69" s="184">
        <f t="shared" si="23"/>
        <v>3</v>
      </c>
      <c r="AM69" s="163">
        <f t="shared" si="24"/>
        <v>1</v>
      </c>
      <c r="AN69" s="163">
        <f t="shared" si="25"/>
        <v>1</v>
      </c>
    </row>
    <row r="70" spans="1:40" ht="13.5" customHeight="1" x14ac:dyDescent="0.25">
      <c r="A70" s="172" t="str">
        <f>'Crisis Indicator Data'!A67</f>
        <v>Tropical cyclone Freddy in Madagascar</v>
      </c>
      <c r="B70" s="173" t="str">
        <f>'Crisis Indicator Data'!B67</f>
        <v>Cyclone</v>
      </c>
      <c r="C70" s="173" t="str">
        <f>'Crisis Indicator Data'!C67</f>
        <v>MDG008</v>
      </c>
      <c r="D70" s="173" t="str">
        <f>'Crisis Indicator Data'!D67</f>
        <v>Madagascar</v>
      </c>
      <c r="E70" s="174" t="str">
        <f>'Crisis Indicator Data'!E67</f>
        <v>MDG</v>
      </c>
      <c r="F70" s="163">
        <f>IF(LEN(E70)&gt;3,(IF(VLOOKUP($C70,'Regional Crises'!$B$1:$R$66,7,FALSE)="x","x",ROUND(IF(VLOOKUP($C70,'Regional Crises'!$B$1:$R$66,7,FALSE)&gt;$F$3,5,IF(VLOOKUP($C70,'Regional Crises'!$B$1:$R$66,7,FALSE)&lt;F$4,0,($F$3-VLOOKUP($C70,'Regional Crises'!$B$1:$R$66,7,FALSE))/($F$3-$F$4)*5)),1))),IF(VLOOKUP($E70,'Country Indicator Data'!$B$4:$N$300,3,FALSE)="x","x",ROUND(IF(VLOOKUP($E70,'Country Indicator Data'!$B$4:$N$300,3,FALSE)&gt;$F$3,5,IF(VLOOKUP($E70,'Country Indicator Data'!$B$4:$N$300,3,FALSE)&lt;$F$4,0,($F$3-VLOOKUP($E70,'Country Indicator Data'!$B$4:$N$300,3,FALSE))/($F$3-$F$4)*5)),1)))</f>
        <v>2.9</v>
      </c>
      <c r="G70" s="163">
        <f>IF(LEN(E70)&gt;3,(IF(VLOOKUP($C70,'Regional Crises'!$B$1:$R$66,9,FALSE)="x","x",ROUND(IF(VLOOKUP($C70,'Regional Crises'!$B$1:$R$66,9,FALSE)&gt;G$3,5,IF(VLOOKUP($C70,'Regional Crises'!$B$1:$R$66,9,FALSE)&lt;G$4,0,(G$3-VLOOKUP($C70,'Regional Crises'!$B$1:$R$66,9,FALSE))/(G$3-G$4)*5)),1))),IF(VLOOKUP($E70,'Country Indicator Data'!$B$4:$N$300,5,FALSE)="x","x",ROUND(IF(VLOOKUP($E70,'Country Indicator Data'!$B$4:$N$300,5,FALSE)&gt;G$3,5,IF(VLOOKUP($E70,'Country Indicator Data'!$B$4:$N$300,5,FALSE)&lt;G$4,0,(G$3-VLOOKUP($E70,'Country Indicator Data'!$B$4:$N$300,5,FALSE))/(G$3-G$4)*5)),1)))</f>
        <v>2.2999999999999998</v>
      </c>
      <c r="H70" s="163">
        <f t="shared" ref="H70:H101" si="26">IF(AND(F70="x",G70="x"),"x",AVERAGE(F70,G70))</f>
        <v>2.5999999999999996</v>
      </c>
      <c r="I70" s="163">
        <f>IF(LEN(E70)&gt;3,(IF(VLOOKUP($C70,'Regional Crises'!$B$1:$R$66,6,FALSE)="x","x",ROUND(IF(VLOOKUP($C70,'Regional Crises'!$B$1:$R$66,6,FALSE)&gt;I$3,5,IF(VLOOKUP($C70,'Regional Crises'!$B$1:$R$66,6,FALSE)&lt;I$4,0,5-(I$3-VLOOKUP($C70,'Regional Crises'!$B$1:$R$66,6,FALSE))/(I$3-I$4)*5)),1))),IF(VLOOKUP($E70,'Country Indicator Data'!$B$4:$N$300,2,FALSE)="x","x",ROUND(IF(VLOOKUP($E70,'Country Indicator Data'!$B$4:$N$300,2,FALSE)&gt;I$3,5,IF(VLOOKUP($E70,'Country Indicator Data'!$B$4:$N$300,2,FALSE)&lt;I$4,0,5-(I$3-VLOOKUP($E70,'Country Indicator Data'!$B$4:$N$300,2,FALSE))/(I$3-I$4)*5)),1)))</f>
        <v>3.1</v>
      </c>
      <c r="J70" s="163">
        <f>IF(LEN(E70)&gt;3,(IF(VLOOKUP($C70,'Regional Crises'!$B$1:$R$66,8,FALSE)="x","x",ROUND(IF(VLOOKUP($C70,'Regional Crises'!$B$1:$R$66,8,FALSE)&gt;J$3,5,IF(VLOOKUP($C70,'Regional Crises'!$B$1:$R$66,8,FALSE)&lt;J$4,0,5-(J$3-VLOOKUP($C70,'Regional Crises'!$B$1:$R$66,8,FALSE))/(J$3-J$4)*5)),1))),IF(VLOOKUP($E70,'Country Indicator Data'!$B$4:$N$300,4,FALSE)="x","x",ROUND(IF(VLOOKUP($E70,'Country Indicator Data'!$B$4:$N$300,4,FALSE)&gt;J$3,5,IF(VLOOKUP($E70,'Country Indicator Data'!$B$4:$N$300,4,FALSE)&lt;J$4,0,5-(J$3-VLOOKUP($E70,'Country Indicator Data'!$B$4:$N$300,4,FALSE))/(J$3-J$4)*5)),1)))</f>
        <v>0</v>
      </c>
      <c r="K70" s="163">
        <f t="shared" ref="K70:K101" si="27">IF(AND(I70="x",J70="x"),"x",AVERAGE(I70,J70))</f>
        <v>1.55</v>
      </c>
      <c r="L70" s="163" t="str">
        <f>IF(LEN(E70)&gt;3,(IF(VLOOKUP($C70,'Regional Crises'!$B$1:$R$66,10,FALSE)="x","x",ROUND(IF(VLOOKUP($C70,'Regional Crises'!$B$1:$R$66,10,FALSE)&gt;L$3,5,IF(VLOOKUP($C70,'Regional Crises'!$B$1:$R$66,10,FALSE)&lt;L$4,0,5-(L$3-VLOOKUP($C70,'Regional Crises'!$B$1:$R$66,10,FALSE))/(L$3-L$4)*5)),1))),IF(VLOOKUP($E70,'Country Indicator Data'!$B$4:$N$300,6,FALSE)="x","x",ROUND(IF(VLOOKUP($E70,'Country Indicator Data'!$B$4:$N$300,6,FALSE)&gt;L$3,5,IF(VLOOKUP($E70,'Country Indicator Data'!$B$4:$N$300,6,FALSE)&lt;L$4,0,5-(L$3-VLOOKUP($E70,'Country Indicator Data'!$B$4:$N$300,6,FALSE))/(L$3-L$4)*5)),1)))</f>
        <v>x</v>
      </c>
      <c r="M70" s="163">
        <f>IF(LEN(E70)&gt;3,(IF(VLOOKUP($C70,'Regional Crises'!$B$1:$R$66,11,FALSE)="x","x",ROUND(IF(VLOOKUP($C70,'Regional Crises'!$B$1:$R$66,11,FALSE)&gt;M$3,5,IF(VLOOKUP($C70,'Regional Crises'!$B$1:$R$66,11,FALSE)&lt;M$4,0,5-(M$3-VLOOKUP($C70,'Regional Crises'!$B$1:$R$66,11,FALSE))/(M$3-M$4)*5)),1))),IF(VLOOKUP($E70,'Country Indicator Data'!$B$4:$N$300,7,FALSE)="x","x",ROUND(IF(VLOOKUP($E70,'Country Indicator Data'!$B$4:$N$300,7,FALSE)&gt;M$3,5,IF(VLOOKUP($E70,'Country Indicator Data'!$B$4:$N$300,7,FALSE)&lt;M$4,0,5-(M$3-VLOOKUP($E70,'Country Indicator Data'!$B$4:$N$300,7,FALSE))/(M$3-M$4)*5)),1)))</f>
        <v>2.2000000000000002</v>
      </c>
      <c r="N70" s="163">
        <f t="shared" ref="N70:N101" si="28">IF(AND(L70="x",M70="x"),"x",AVERAGE(L70,M70))</f>
        <v>2.2000000000000002</v>
      </c>
      <c r="O70" s="163">
        <f t="shared" ref="O70:O101" si="29">AVERAGE(H70,K70,N70)</f>
        <v>2.1166666666666667</v>
      </c>
      <c r="P70" s="163">
        <f>IF(LEN(E70)&gt;3,VLOOKUP(C70,'Regional Crises'!$B$1:$R$69,12,FALSE),VLOOKUP(E70,'Country Indicator Data'!$B$4:$I$300,8,FALSE))</f>
        <v>0</v>
      </c>
      <c r="Q70" s="163">
        <f>IF(LEN(E70)&gt;3,((IF(VLOOKUP($C70,'Regional Crises'!$B$1:$R$66,13,FALSE)="x","x",ROUND(IF(VLOOKUP($C70,'Regional Crises'!$B$1:$R$66,13,FALSE)&gt;Q$3,5,IF(VLOOKUP($C70,'Regional Crises'!$B$1:$R$66,13,FALSE)&lt;Q$4,0,5-(LOG(Q$3)-LOG(VLOOKUP($C70,'Regional Crises'!$B$1:$R$66,13,FALSE)))/(LOG(Q$3)-LOG(Q$4))*5)),1)))),(IF(VLOOKUP($E70,'Country Indicator Data'!$B$4:$N$300,9,FALSE)="x","x",ROUND(IF(VLOOKUP($E70,'Country Indicator Data'!$B$4:$N$300,9,FALSE)&gt;Q$3,5,IF(VLOOKUP($E70,'Country Indicator Data'!$B$4:$N$300,9,FALSE)&lt;Q$4,0,5-(LOG(Q$3)-LOG(VLOOKUP($E70,'Country Indicator Data'!$B$4:$N$300,9,FALSE)))/(LOG(Q$3)-LOG(Q$4))*5)),1))))</f>
        <v>1.8</v>
      </c>
      <c r="R70" s="163">
        <f t="shared" ref="R70:R101" si="30">AVERAGE(P70:Q70)</f>
        <v>0.9</v>
      </c>
      <c r="S70" s="163">
        <f>IF(LEN(E70)&gt;3,((IF(VLOOKUP($C70,'Regional Crises'!$B$1:$R$66,17,FALSE)="x","x",ROUND(IF(VLOOKUP($C70,'Regional Crises'!$B$1:$R$66,17,FALSE)&gt;S$3,0,IF(VLOOKUP($C70,'Regional Crises'!$B$1:$R$66,17,FALSE)&lt;S$4,5,(S$3-VLOOKUP($C70,'Regional Crises'!$B$1:$R$66,17,FALSE))/(S$3-S$4)*5)),1)))),(IF(VLOOKUP($E70,'Country Indicator Data'!$B$4:$N$300,13,FALSE)="x","x",ROUND(IF(VLOOKUP($E70,'Country Indicator Data'!$B$4:$N$300,13,FALSE)&gt;S$3,0,IF(VLOOKUP($E70,'Country Indicator Data'!$B$4:$N$300,13,FALSE)&lt;S$4,5,(S$3-VLOOKUP($E70,'Country Indicator Data'!$B$4:$N$300,13,FALSE))/(S$3-S$4)*5)),1))))</f>
        <v>3.8</v>
      </c>
      <c r="T70" s="163">
        <f>IF(LEN(E70)&gt;3,((IF(VLOOKUP($C70,'Regional Crises'!$B$1:$R$66,14,FALSE)="x","x",ROUND(IF(VLOOKUP($C70,'Regional Crises'!$B$1:$R$66,14,FALSE)&gt;T$3,0,IF(VLOOKUP($C70,'Regional Crises'!$B$1:$R$66,14,FALSE)&lt;T$4,5,(T$3-VLOOKUP($C70,'Regional Crises'!$B$1:$R$66,14,FALSE))/(T$3-T$4)*5)),1)))),(IF(VLOOKUP($E70,'Country Indicator Data'!$B$4:$N$300,10,FALSE)="x","x",ROUND(IF(VLOOKUP($E70,'Country Indicator Data'!$B$4:$N$300,10,FALSE)&gt;T$3,0,IF(VLOOKUP($E70,'Country Indicator Data'!$B$4:$N$300,10,FALSE)&lt;T$4,5,(T$3-VLOOKUP($E70,'Country Indicator Data'!$B$4:$N$300,10,FALSE))/(T$3-T$4)*5)),1))))</f>
        <v>3.5</v>
      </c>
      <c r="U70" s="163">
        <f>IF(LEN(E70)&gt;3,((IF(VLOOKUP($C70,'Regional Crises'!$B$1:$R$66,15,FALSE)="x","x",ROUND(IF(VLOOKUP($C70,'Regional Crises'!$B$1:$R$66,15,FALSE)&gt;U$3,0,IF(VLOOKUP($C70,'Regional Crises'!$B$1:$R$66,15,FALSE)&lt;U$4,5,(U$3-VLOOKUP($C70,'Regional Crises'!$B$1:$R$66,15,FALSE))/(U$3-U$4)*5)),1)))),(IF(VLOOKUP($E70,'Country Indicator Data'!$B$4:$N$300,11,FALSE)="x","x",ROUND(IF(VLOOKUP($E70,'Country Indicator Data'!$B$4:$N$300,11,FALSE)&gt;U$3,0,IF(VLOOKUP($E70,'Country Indicator Data'!$B$4:$N$300,11,FALSE)&lt;U$4,5,(U$3-VLOOKUP($E70,'Country Indicator Data'!$B$4:$N$300,11,FALSE))/(U$3-U$4)*5)),1))))</f>
        <v>2.9</v>
      </c>
      <c r="V70" s="163">
        <f>IF(LEN(E70)&gt;3,((IF(VLOOKUP($C70,'Regional Crises'!$B$1:$R$66,16,FALSE)="x","x",ROUND(IF(VLOOKUP($C70,'Regional Crises'!$B$1:$R$66,16,FALSE)&gt;V$3,0,IF(VLOOKUP($C70,'Regional Crises'!$B$1:$R$66,16,FALSE)&lt;V$4,5,(V$3-VLOOKUP($C70,'Regional Crises'!$B$1:$R$66,16,FALSE))/(V$3-V$4)*5)),1)))),(IF(VLOOKUP($E70,'Country Indicator Data'!$B$4:$N$300,12,FALSE)="x","x",ROUND(IF(VLOOKUP($E70,'Country Indicator Data'!$B$4:$N$300,12,FALSE)&gt;V$3,0,IF(VLOOKUP($E70,'Country Indicator Data'!$B$4:$N$300,12,FALSE)&lt;V$4,5,(V$3-VLOOKUP($E70,'Country Indicator Data'!$B$4:$N$300,12,FALSE))/(V$3-V$4)*5)),1))))</f>
        <v>2</v>
      </c>
      <c r="W70" s="163">
        <f t="shared" ref="W70:W101" si="31">IF(AND(S70="x",V70="x"),"x",ROUND(AVERAGE(S70,V70,T70,U70),1))</f>
        <v>3.1</v>
      </c>
      <c r="X70" s="163">
        <f t="shared" ref="X70:X101" si="32">ROUND(AVERAGE(O70,W70,R70),1)</f>
        <v>2</v>
      </c>
      <c r="Y70" s="184">
        <f>IF('Core Indicators'!FC67="x","x",IF('Core Indicators'!FC67&gt;=5,5,IF('Core Indicators'!FC67&gt;=4,4,IF('Core Indicators'!FC67&gt;=3,3,IF('Core Indicators'!FC67&gt;=2,2,IF('Core Indicators'!FC67&gt;=1,1,0))))))</f>
        <v>1</v>
      </c>
      <c r="Z70" s="163">
        <f t="shared" ref="Z70:Z101" si="33">Y70</f>
        <v>1</v>
      </c>
      <c r="AA70" s="184">
        <f>'Crisis Indicator Data'!Y67</f>
        <v>0</v>
      </c>
      <c r="AB70" s="184">
        <f>'Crisis Indicator Data'!Z67</f>
        <v>0</v>
      </c>
      <c r="AC70" s="184">
        <f>'Crisis Indicator Data'!AA67</f>
        <v>1</v>
      </c>
      <c r="AD70" s="184">
        <f>'Crisis Indicator Data'!AB67</f>
        <v>0</v>
      </c>
      <c r="AE70" s="184">
        <f t="shared" ref="AE70:AE101" si="34">IF(SUM(AA70:AD70)=0,0,IF(SUM(AA70,AB70,AC70,AD70)&lt;2,1,IF(SUM(AA70:AD70)&lt;6,2,IF(SUM(AA70:AD70)&lt;8,3,IF(SUM(AA70:AD70)&lt;10,4,5)))))</f>
        <v>1</v>
      </c>
      <c r="AF70" s="184">
        <f>'Crisis Indicator Data'!AC67</f>
        <v>0</v>
      </c>
      <c r="AG70" s="184">
        <f>'Crisis Indicator Data'!AD67</f>
        <v>0</v>
      </c>
      <c r="AH70" s="184">
        <f t="shared" ref="AH70:AH101" si="35">IF(SUM(AF70:AG70)=0,0,IF(SUM(AF70,AG70)=1,1,IF(SUM(AF70:AG70)&lt;3,2,IF(SUM(AF70:AG70)&lt;4,3,IF(SUM(AF70:AG70)&lt;5,4,5)))))</f>
        <v>0</v>
      </c>
      <c r="AI70" s="184">
        <f>'Crisis Indicator Data'!AE67</f>
        <v>0</v>
      </c>
      <c r="AJ70" s="184">
        <f>'Crisis Indicator Data'!AF67</f>
        <v>0</v>
      </c>
      <c r="AK70" s="184">
        <f>'Crisis Indicator Data'!AG67</f>
        <v>3</v>
      </c>
      <c r="AL70" s="184">
        <f t="shared" ref="AL70:AL101" si="36">IF(SUM(AI70:AK70)=0,0,IF(SUM(AI70:AK70)=1,1,IF(SUM(AI70:AK70)&lt;3,2,IF(SUM(AI70:AK70)&lt;5,3,IF(SUM(AI70:AK70)&lt;7,4,5)))))</f>
        <v>3</v>
      </c>
      <c r="AM70" s="163">
        <f t="shared" ref="AM70:AM101" si="37">IF(AA70=3,5,ROUND(AVERAGE(AE70,AH70,AL70),0))</f>
        <v>1</v>
      </c>
      <c r="AN70" s="163">
        <f t="shared" ref="AN70:AN101" si="38">IF(AND(Z70="x",AM70="x"),"x",ROUND(AVERAGE(Z70,AM70),1))</f>
        <v>1</v>
      </c>
    </row>
    <row r="71" spans="1:40" ht="13.5" customHeight="1" x14ac:dyDescent="0.25">
      <c r="A71" s="172" t="str">
        <f>'Crisis Indicator Data'!A68</f>
        <v>Multiple crisis in Mexico</v>
      </c>
      <c r="B71" s="173" t="str">
        <f>'Crisis Indicator Data'!B68</f>
        <v>Violence,Displacement</v>
      </c>
      <c r="C71" s="173" t="str">
        <f>'Crisis Indicator Data'!C68</f>
        <v>MEX001</v>
      </c>
      <c r="D71" s="173" t="str">
        <f>'Crisis Indicator Data'!D68</f>
        <v>Mexico</v>
      </c>
      <c r="E71" s="174" t="str">
        <f>'Crisis Indicator Data'!E68</f>
        <v>MEX</v>
      </c>
      <c r="F71" s="163">
        <f>IF(LEN(E71)&gt;3,(IF(VLOOKUP($C71,'Regional Crises'!$B$1:$R$66,7,FALSE)="x","x",ROUND(IF(VLOOKUP($C71,'Regional Crises'!$B$1:$R$66,7,FALSE)&gt;$F$3,5,IF(VLOOKUP($C71,'Regional Crises'!$B$1:$R$66,7,FALSE)&lt;F$4,0,($F$3-VLOOKUP($C71,'Regional Crises'!$B$1:$R$66,7,FALSE))/($F$3-$F$4)*5)),1))),IF(VLOOKUP($E71,'Country Indicator Data'!$B$4:$N$300,3,FALSE)="x","x",ROUND(IF(VLOOKUP($E71,'Country Indicator Data'!$B$4:$N$300,3,FALSE)&gt;$F$3,5,IF(VLOOKUP($E71,'Country Indicator Data'!$B$4:$N$300,3,FALSE)&lt;$F$4,0,($F$3-VLOOKUP($E71,'Country Indicator Data'!$B$4:$N$300,3,FALSE))/($F$3-$F$4)*5)),1)))</f>
        <v>1.4</v>
      </c>
      <c r="G71" s="163">
        <f>IF(LEN(E71)&gt;3,(IF(VLOOKUP($C71,'Regional Crises'!$B$1:$R$66,9,FALSE)="x","x",ROUND(IF(VLOOKUP($C71,'Regional Crises'!$B$1:$R$66,9,FALSE)&gt;G$3,5,IF(VLOOKUP($C71,'Regional Crises'!$B$1:$R$66,9,FALSE)&lt;G$4,0,(G$3-VLOOKUP($C71,'Regional Crises'!$B$1:$R$66,9,FALSE))/(G$3-G$4)*5)),1))),IF(VLOOKUP($E71,'Country Indicator Data'!$B$4:$N$300,5,FALSE)="x","x",ROUND(IF(VLOOKUP($E71,'Country Indicator Data'!$B$4:$N$300,5,FALSE)&gt;G$3,5,IF(VLOOKUP($E71,'Country Indicator Data'!$B$4:$N$300,5,FALSE)&lt;G$4,0,(G$3-VLOOKUP($E71,'Country Indicator Data'!$B$4:$N$300,5,FALSE))/(G$3-G$4)*5)),1)))</f>
        <v>2</v>
      </c>
      <c r="H71" s="163">
        <f t="shared" si="26"/>
        <v>1.7</v>
      </c>
      <c r="I71" s="163">
        <f>IF(LEN(E71)&gt;3,(IF(VLOOKUP($C71,'Regional Crises'!$B$1:$R$66,6,FALSE)="x","x",ROUND(IF(VLOOKUP($C71,'Regional Crises'!$B$1:$R$66,6,FALSE)&gt;I$3,5,IF(VLOOKUP($C71,'Regional Crises'!$B$1:$R$66,6,FALSE)&lt;I$4,0,5-(I$3-VLOOKUP($C71,'Regional Crises'!$B$1:$R$66,6,FALSE))/(I$3-I$4)*5)),1))),IF(VLOOKUP($E71,'Country Indicator Data'!$B$4:$N$300,2,FALSE)="x","x",ROUND(IF(VLOOKUP($E71,'Country Indicator Data'!$B$4:$N$300,2,FALSE)&gt;I$3,5,IF(VLOOKUP($E71,'Country Indicator Data'!$B$4:$N$300,2,FALSE)&lt;I$4,0,5-(I$3-VLOOKUP($E71,'Country Indicator Data'!$B$4:$N$300,2,FALSE))/(I$3-I$4)*5)),1)))</f>
        <v>1.7</v>
      </c>
      <c r="J71" s="163">
        <f>IF(LEN(E71)&gt;3,(IF(VLOOKUP($C71,'Regional Crises'!$B$1:$R$66,8,FALSE)="x","x",ROUND(IF(VLOOKUP($C71,'Regional Crises'!$B$1:$R$66,8,FALSE)&gt;J$3,5,IF(VLOOKUP($C71,'Regional Crises'!$B$1:$R$66,8,FALSE)&lt;J$4,0,5-(J$3-VLOOKUP($C71,'Regional Crises'!$B$1:$R$66,8,FALSE))/(J$3-J$4)*5)),1))),IF(VLOOKUP($E71,'Country Indicator Data'!$B$4:$N$300,4,FALSE)="x","x",ROUND(IF(VLOOKUP($E71,'Country Indicator Data'!$B$4:$N$300,4,FALSE)&gt;J$3,5,IF(VLOOKUP($E71,'Country Indicator Data'!$B$4:$N$300,4,FALSE)&lt;J$4,0,5-(J$3-VLOOKUP($E71,'Country Indicator Data'!$B$4:$N$300,4,FALSE))/(J$3-J$4)*5)),1)))</f>
        <v>1.1000000000000001</v>
      </c>
      <c r="K71" s="163">
        <f t="shared" si="27"/>
        <v>1.4</v>
      </c>
      <c r="L71" s="163">
        <f>IF(LEN(E71)&gt;3,(IF(VLOOKUP($C71,'Regional Crises'!$B$1:$R$66,10,FALSE)="x","x",ROUND(IF(VLOOKUP($C71,'Regional Crises'!$B$1:$R$66,10,FALSE)&gt;L$3,5,IF(VLOOKUP($C71,'Regional Crises'!$B$1:$R$66,10,FALSE)&lt;L$4,0,5-(L$3-VLOOKUP($C71,'Regional Crises'!$B$1:$R$66,10,FALSE))/(L$3-L$4)*5)),1))),IF(VLOOKUP($E71,'Country Indicator Data'!$B$4:$N$300,6,FALSE)="x","x",ROUND(IF(VLOOKUP($E71,'Country Indicator Data'!$B$4:$N$300,6,FALSE)&gt;L$3,5,IF(VLOOKUP($E71,'Country Indicator Data'!$B$4:$N$300,6,FALSE)&lt;L$4,0,5-(L$3-VLOOKUP($E71,'Country Indicator Data'!$B$4:$N$300,6,FALSE))/(L$3-L$4)*5)),1)))</f>
        <v>2.2000000000000002</v>
      </c>
      <c r="M71" s="163">
        <f>IF(LEN(E71)&gt;3,(IF(VLOOKUP($C71,'Regional Crises'!$B$1:$R$66,11,FALSE)="x","x",ROUND(IF(VLOOKUP($C71,'Regional Crises'!$B$1:$R$66,11,FALSE)&gt;M$3,5,IF(VLOOKUP($C71,'Regional Crises'!$B$1:$R$66,11,FALSE)&lt;M$4,0,5-(M$3-VLOOKUP($C71,'Regional Crises'!$B$1:$R$66,11,FALSE))/(M$3-M$4)*5)),1))),IF(VLOOKUP($E71,'Country Indicator Data'!$B$4:$N$300,7,FALSE)="x","x",ROUND(IF(VLOOKUP($E71,'Country Indicator Data'!$B$4:$N$300,7,FALSE)&gt;M$3,5,IF(VLOOKUP($E71,'Country Indicator Data'!$B$4:$N$300,7,FALSE)&lt;M$4,0,5-(M$3-VLOOKUP($E71,'Country Indicator Data'!$B$4:$N$300,7,FALSE))/(M$3-M$4)*5)),1)))</f>
        <v>2.6</v>
      </c>
      <c r="N71" s="163">
        <f t="shared" si="28"/>
        <v>2.4000000000000004</v>
      </c>
      <c r="O71" s="163">
        <f t="shared" si="29"/>
        <v>1.8333333333333333</v>
      </c>
      <c r="P71" s="163">
        <f>IF(LEN(E71)&gt;3,VLOOKUP(C71,'Regional Crises'!$B$1:$R$69,12,FALSE),VLOOKUP(E71,'Country Indicator Data'!$B$4:$I$300,8,FALSE))</f>
        <v>4</v>
      </c>
      <c r="Q71" s="163">
        <f>IF(LEN(E71)&gt;3,((IF(VLOOKUP($C71,'Regional Crises'!$B$1:$R$66,13,FALSE)="x","x",ROUND(IF(VLOOKUP($C71,'Regional Crises'!$B$1:$R$66,13,FALSE)&gt;Q$3,5,IF(VLOOKUP($C71,'Regional Crises'!$B$1:$R$66,13,FALSE)&lt;Q$4,0,5-(LOG(Q$3)-LOG(VLOOKUP($C71,'Regional Crises'!$B$1:$R$66,13,FALSE)))/(LOG(Q$3)-LOG(Q$4))*5)),1)))),(IF(VLOOKUP($E71,'Country Indicator Data'!$B$4:$N$300,9,FALSE)="x","x",ROUND(IF(VLOOKUP($E71,'Country Indicator Data'!$B$4:$N$300,9,FALSE)&gt;Q$3,5,IF(VLOOKUP($E71,'Country Indicator Data'!$B$4:$N$300,9,FALSE)&lt;Q$4,0,5-(LOG(Q$3)-LOG(VLOOKUP($E71,'Country Indicator Data'!$B$4:$N$300,9,FALSE)))/(LOG(Q$3)-LOG(Q$4))*5)),1))))</f>
        <v>5</v>
      </c>
      <c r="R71" s="163">
        <f t="shared" si="30"/>
        <v>4.5</v>
      </c>
      <c r="S71" s="163">
        <f>IF(LEN(E71)&gt;3,((IF(VLOOKUP($C71,'Regional Crises'!$B$1:$R$66,17,FALSE)="x","x",ROUND(IF(VLOOKUP($C71,'Regional Crises'!$B$1:$R$66,17,FALSE)&gt;S$3,0,IF(VLOOKUP($C71,'Regional Crises'!$B$1:$R$66,17,FALSE)&lt;S$4,5,(S$3-VLOOKUP($C71,'Regional Crises'!$B$1:$R$66,17,FALSE))/(S$3-S$4)*5)),1)))),(IF(VLOOKUP($E71,'Country Indicator Data'!$B$4:$N$300,13,FALSE)="x","x",ROUND(IF(VLOOKUP($E71,'Country Indicator Data'!$B$4:$N$300,13,FALSE)&gt;S$3,0,IF(VLOOKUP($E71,'Country Indicator Data'!$B$4:$N$300,13,FALSE)&lt;S$4,5,(S$3-VLOOKUP($E71,'Country Indicator Data'!$B$4:$N$300,13,FALSE))/(S$3-S$4)*5)),1))))</f>
        <v>3.6</v>
      </c>
      <c r="T71" s="163">
        <f>IF(LEN(E71)&gt;3,((IF(VLOOKUP($C71,'Regional Crises'!$B$1:$R$66,14,FALSE)="x","x",ROUND(IF(VLOOKUP($C71,'Regional Crises'!$B$1:$R$66,14,FALSE)&gt;T$3,0,IF(VLOOKUP($C71,'Regional Crises'!$B$1:$R$66,14,FALSE)&lt;T$4,5,(T$3-VLOOKUP($C71,'Regional Crises'!$B$1:$R$66,14,FALSE))/(T$3-T$4)*5)),1)))),(IF(VLOOKUP($E71,'Country Indicator Data'!$B$4:$N$300,10,FALSE)="x","x",ROUND(IF(VLOOKUP($E71,'Country Indicator Data'!$B$4:$N$300,10,FALSE)&gt;T$3,0,IF(VLOOKUP($E71,'Country Indicator Data'!$B$4:$N$300,10,FALSE)&lt;T$4,5,(T$3-VLOOKUP($E71,'Country Indicator Data'!$B$4:$N$300,10,FALSE))/(T$3-T$4)*5)),1))))</f>
        <v>3.2</v>
      </c>
      <c r="U71" s="163">
        <f>IF(LEN(E71)&gt;3,((IF(VLOOKUP($C71,'Regional Crises'!$B$1:$R$66,15,FALSE)="x","x",ROUND(IF(VLOOKUP($C71,'Regional Crises'!$B$1:$R$66,15,FALSE)&gt;U$3,0,IF(VLOOKUP($C71,'Regional Crises'!$B$1:$R$66,15,FALSE)&lt;U$4,5,(U$3-VLOOKUP($C71,'Regional Crises'!$B$1:$R$66,15,FALSE))/(U$3-U$4)*5)),1)))),(IF(VLOOKUP($E71,'Country Indicator Data'!$B$4:$N$300,11,FALSE)="x","x",ROUND(IF(VLOOKUP($E71,'Country Indicator Data'!$B$4:$N$300,11,FALSE)&gt;U$3,0,IF(VLOOKUP($E71,'Country Indicator Data'!$B$4:$N$300,11,FALSE)&lt;U$4,5,(U$3-VLOOKUP($E71,'Country Indicator Data'!$B$4:$N$300,11,FALSE))/(U$3-U$4)*5)),1))))</f>
        <v>2.5</v>
      </c>
      <c r="V71" s="163">
        <f>IF(LEN(E71)&gt;3,((IF(VLOOKUP($C71,'Regional Crises'!$B$1:$R$66,16,FALSE)="x","x",ROUND(IF(VLOOKUP($C71,'Regional Crises'!$B$1:$R$66,16,FALSE)&gt;V$3,0,IF(VLOOKUP($C71,'Regional Crises'!$B$1:$R$66,16,FALSE)&lt;V$4,5,(V$3-VLOOKUP($C71,'Regional Crises'!$B$1:$R$66,16,FALSE))/(V$3-V$4)*5)),1)))),(IF(VLOOKUP($E71,'Country Indicator Data'!$B$4:$N$300,12,FALSE)="x","x",ROUND(IF(VLOOKUP($E71,'Country Indicator Data'!$B$4:$N$300,12,FALSE)&gt;V$3,0,IF(VLOOKUP($E71,'Country Indicator Data'!$B$4:$N$300,12,FALSE)&lt;V$4,5,(V$3-VLOOKUP($E71,'Country Indicator Data'!$B$4:$N$300,12,FALSE))/(V$3-V$4)*5)),1))))</f>
        <v>1.9</v>
      </c>
      <c r="W71" s="163">
        <f t="shared" si="31"/>
        <v>2.8</v>
      </c>
      <c r="X71" s="163">
        <f t="shared" si="32"/>
        <v>3</v>
      </c>
      <c r="Y71" s="184">
        <f>IF('Core Indicators'!FC68="x","x",IF('Core Indicators'!FC68&gt;=5,5,IF('Core Indicators'!FC68&gt;=4,4,IF('Core Indicators'!FC68&gt;=3,3,IF('Core Indicators'!FC68&gt;=2,2,IF('Core Indicators'!FC68&gt;=1,1,0))))))</f>
        <v>5</v>
      </c>
      <c r="Z71" s="163">
        <f t="shared" si="33"/>
        <v>5</v>
      </c>
      <c r="AA71" s="184">
        <f>'Crisis Indicator Data'!Y68</f>
        <v>0</v>
      </c>
      <c r="AB71" s="184">
        <f>'Crisis Indicator Data'!Z68</f>
        <v>2</v>
      </c>
      <c r="AC71" s="184">
        <f>'Crisis Indicator Data'!AA68</f>
        <v>1</v>
      </c>
      <c r="AD71" s="184">
        <f>'Crisis Indicator Data'!AB68</f>
        <v>1</v>
      </c>
      <c r="AE71" s="184">
        <f t="shared" si="34"/>
        <v>2</v>
      </c>
      <c r="AF71" s="184">
        <f>'Crisis Indicator Data'!AC68</f>
        <v>2</v>
      </c>
      <c r="AG71" s="184">
        <f>'Crisis Indicator Data'!AD68</f>
        <v>3</v>
      </c>
      <c r="AH71" s="184">
        <f t="shared" si="35"/>
        <v>5</v>
      </c>
      <c r="AI71" s="184">
        <f>'Crisis Indicator Data'!AE68</f>
        <v>1</v>
      </c>
      <c r="AJ71" s="184">
        <f>'Crisis Indicator Data'!AF68</f>
        <v>0</v>
      </c>
      <c r="AK71" s="184">
        <f>'Crisis Indicator Data'!AG68</f>
        <v>1</v>
      </c>
      <c r="AL71" s="184">
        <f t="shared" si="36"/>
        <v>2</v>
      </c>
      <c r="AM71" s="163">
        <f t="shared" si="37"/>
        <v>3</v>
      </c>
      <c r="AN71" s="163">
        <f t="shared" si="38"/>
        <v>4</v>
      </c>
    </row>
    <row r="72" spans="1:40" ht="13.5" customHeight="1" x14ac:dyDescent="0.25">
      <c r="A72" s="172" t="str">
        <f>'Crisis Indicator Data'!A69</f>
        <v>Criminal Violence in Mexico</v>
      </c>
      <c r="B72" s="173" t="str">
        <f>'Crisis Indicator Data'!B69</f>
        <v>Violence,Displacement</v>
      </c>
      <c r="C72" s="173" t="str">
        <f>'Crisis Indicator Data'!C69</f>
        <v>MEX002</v>
      </c>
      <c r="D72" s="173" t="str">
        <f>'Crisis Indicator Data'!D69</f>
        <v>Mexico</v>
      </c>
      <c r="E72" s="174" t="str">
        <f>'Crisis Indicator Data'!E69</f>
        <v>MEX</v>
      </c>
      <c r="F72" s="163">
        <f>IF(LEN(E72)&gt;3,(IF(VLOOKUP($C72,'Regional Crises'!$B$1:$R$66,7,FALSE)="x","x",ROUND(IF(VLOOKUP($C72,'Regional Crises'!$B$1:$R$66,7,FALSE)&gt;$F$3,5,IF(VLOOKUP($C72,'Regional Crises'!$B$1:$R$66,7,FALSE)&lt;F$4,0,($F$3-VLOOKUP($C72,'Regional Crises'!$B$1:$R$66,7,FALSE))/($F$3-$F$4)*5)),1))),IF(VLOOKUP($E72,'Country Indicator Data'!$B$4:$N$300,3,FALSE)="x","x",ROUND(IF(VLOOKUP($E72,'Country Indicator Data'!$B$4:$N$300,3,FALSE)&gt;$F$3,5,IF(VLOOKUP($E72,'Country Indicator Data'!$B$4:$N$300,3,FALSE)&lt;$F$4,0,($F$3-VLOOKUP($E72,'Country Indicator Data'!$B$4:$N$300,3,FALSE))/($F$3-$F$4)*5)),1)))</f>
        <v>1.4</v>
      </c>
      <c r="G72" s="163">
        <f>IF(LEN(E72)&gt;3,(IF(VLOOKUP($C72,'Regional Crises'!$B$1:$R$66,9,FALSE)="x","x",ROUND(IF(VLOOKUP($C72,'Regional Crises'!$B$1:$R$66,9,FALSE)&gt;G$3,5,IF(VLOOKUP($C72,'Regional Crises'!$B$1:$R$66,9,FALSE)&lt;G$4,0,(G$3-VLOOKUP($C72,'Regional Crises'!$B$1:$R$66,9,FALSE))/(G$3-G$4)*5)),1))),IF(VLOOKUP($E72,'Country Indicator Data'!$B$4:$N$300,5,FALSE)="x","x",ROUND(IF(VLOOKUP($E72,'Country Indicator Data'!$B$4:$N$300,5,FALSE)&gt;G$3,5,IF(VLOOKUP($E72,'Country Indicator Data'!$B$4:$N$300,5,FALSE)&lt;G$4,0,(G$3-VLOOKUP($E72,'Country Indicator Data'!$B$4:$N$300,5,FALSE))/(G$3-G$4)*5)),1)))</f>
        <v>2</v>
      </c>
      <c r="H72" s="163">
        <f t="shared" si="26"/>
        <v>1.7</v>
      </c>
      <c r="I72" s="163">
        <f>IF(LEN(E72)&gt;3,(IF(VLOOKUP($C72,'Regional Crises'!$B$1:$R$66,6,FALSE)="x","x",ROUND(IF(VLOOKUP($C72,'Regional Crises'!$B$1:$R$66,6,FALSE)&gt;I$3,5,IF(VLOOKUP($C72,'Regional Crises'!$B$1:$R$66,6,FALSE)&lt;I$4,0,5-(I$3-VLOOKUP($C72,'Regional Crises'!$B$1:$R$66,6,FALSE))/(I$3-I$4)*5)),1))),IF(VLOOKUP($E72,'Country Indicator Data'!$B$4:$N$300,2,FALSE)="x","x",ROUND(IF(VLOOKUP($E72,'Country Indicator Data'!$B$4:$N$300,2,FALSE)&gt;I$3,5,IF(VLOOKUP($E72,'Country Indicator Data'!$B$4:$N$300,2,FALSE)&lt;I$4,0,5-(I$3-VLOOKUP($E72,'Country Indicator Data'!$B$4:$N$300,2,FALSE))/(I$3-I$4)*5)),1)))</f>
        <v>1.7</v>
      </c>
      <c r="J72" s="163">
        <f>IF(LEN(E72)&gt;3,(IF(VLOOKUP($C72,'Regional Crises'!$B$1:$R$66,8,FALSE)="x","x",ROUND(IF(VLOOKUP($C72,'Regional Crises'!$B$1:$R$66,8,FALSE)&gt;J$3,5,IF(VLOOKUP($C72,'Regional Crises'!$B$1:$R$66,8,FALSE)&lt;J$4,0,5-(J$3-VLOOKUP($C72,'Regional Crises'!$B$1:$R$66,8,FALSE))/(J$3-J$4)*5)),1))),IF(VLOOKUP($E72,'Country Indicator Data'!$B$4:$N$300,4,FALSE)="x","x",ROUND(IF(VLOOKUP($E72,'Country Indicator Data'!$B$4:$N$300,4,FALSE)&gt;J$3,5,IF(VLOOKUP($E72,'Country Indicator Data'!$B$4:$N$300,4,FALSE)&lt;J$4,0,5-(J$3-VLOOKUP($E72,'Country Indicator Data'!$B$4:$N$300,4,FALSE))/(J$3-J$4)*5)),1)))</f>
        <v>1.1000000000000001</v>
      </c>
      <c r="K72" s="163">
        <f t="shared" si="27"/>
        <v>1.4</v>
      </c>
      <c r="L72" s="163">
        <f>IF(LEN(E72)&gt;3,(IF(VLOOKUP($C72,'Regional Crises'!$B$1:$R$66,10,FALSE)="x","x",ROUND(IF(VLOOKUP($C72,'Regional Crises'!$B$1:$R$66,10,FALSE)&gt;L$3,5,IF(VLOOKUP($C72,'Regional Crises'!$B$1:$R$66,10,FALSE)&lt;L$4,0,5-(L$3-VLOOKUP($C72,'Regional Crises'!$B$1:$R$66,10,FALSE))/(L$3-L$4)*5)),1))),IF(VLOOKUP($E72,'Country Indicator Data'!$B$4:$N$300,6,FALSE)="x","x",ROUND(IF(VLOOKUP($E72,'Country Indicator Data'!$B$4:$N$300,6,FALSE)&gt;L$3,5,IF(VLOOKUP($E72,'Country Indicator Data'!$B$4:$N$300,6,FALSE)&lt;L$4,0,5-(L$3-VLOOKUP($E72,'Country Indicator Data'!$B$4:$N$300,6,FALSE))/(L$3-L$4)*5)),1)))</f>
        <v>2.2000000000000002</v>
      </c>
      <c r="M72" s="163">
        <f>IF(LEN(E72)&gt;3,(IF(VLOOKUP($C72,'Regional Crises'!$B$1:$R$66,11,FALSE)="x","x",ROUND(IF(VLOOKUP($C72,'Regional Crises'!$B$1:$R$66,11,FALSE)&gt;M$3,5,IF(VLOOKUP($C72,'Regional Crises'!$B$1:$R$66,11,FALSE)&lt;M$4,0,5-(M$3-VLOOKUP($C72,'Regional Crises'!$B$1:$R$66,11,FALSE))/(M$3-M$4)*5)),1))),IF(VLOOKUP($E72,'Country Indicator Data'!$B$4:$N$300,7,FALSE)="x","x",ROUND(IF(VLOOKUP($E72,'Country Indicator Data'!$B$4:$N$300,7,FALSE)&gt;M$3,5,IF(VLOOKUP($E72,'Country Indicator Data'!$B$4:$N$300,7,FALSE)&lt;M$4,0,5-(M$3-VLOOKUP($E72,'Country Indicator Data'!$B$4:$N$300,7,FALSE))/(M$3-M$4)*5)),1)))</f>
        <v>2.6</v>
      </c>
      <c r="N72" s="163">
        <f t="shared" si="28"/>
        <v>2.4000000000000004</v>
      </c>
      <c r="O72" s="163">
        <f t="shared" si="29"/>
        <v>1.8333333333333333</v>
      </c>
      <c r="P72" s="163">
        <f>IF(LEN(E72)&gt;3,VLOOKUP(C72,'Regional Crises'!$B$1:$R$69,12,FALSE),VLOOKUP(E72,'Country Indicator Data'!$B$4:$I$300,8,FALSE))</f>
        <v>4</v>
      </c>
      <c r="Q72" s="163">
        <f>IF(LEN(E72)&gt;3,((IF(VLOOKUP($C72,'Regional Crises'!$B$1:$R$66,13,FALSE)="x","x",ROUND(IF(VLOOKUP($C72,'Regional Crises'!$B$1:$R$66,13,FALSE)&gt;Q$3,5,IF(VLOOKUP($C72,'Regional Crises'!$B$1:$R$66,13,FALSE)&lt;Q$4,0,5-(LOG(Q$3)-LOG(VLOOKUP($C72,'Regional Crises'!$B$1:$R$66,13,FALSE)))/(LOG(Q$3)-LOG(Q$4))*5)),1)))),(IF(VLOOKUP($E72,'Country Indicator Data'!$B$4:$N$300,9,FALSE)="x","x",ROUND(IF(VLOOKUP($E72,'Country Indicator Data'!$B$4:$N$300,9,FALSE)&gt;Q$3,5,IF(VLOOKUP($E72,'Country Indicator Data'!$B$4:$N$300,9,FALSE)&lt;Q$4,0,5-(LOG(Q$3)-LOG(VLOOKUP($E72,'Country Indicator Data'!$B$4:$N$300,9,FALSE)))/(LOG(Q$3)-LOG(Q$4))*5)),1))))</f>
        <v>5</v>
      </c>
      <c r="R72" s="163">
        <f t="shared" si="30"/>
        <v>4.5</v>
      </c>
      <c r="S72" s="163">
        <f>IF(LEN(E72)&gt;3,((IF(VLOOKUP($C72,'Regional Crises'!$B$1:$R$66,17,FALSE)="x","x",ROUND(IF(VLOOKUP($C72,'Regional Crises'!$B$1:$R$66,17,FALSE)&gt;S$3,0,IF(VLOOKUP($C72,'Regional Crises'!$B$1:$R$66,17,FALSE)&lt;S$4,5,(S$3-VLOOKUP($C72,'Regional Crises'!$B$1:$R$66,17,FALSE))/(S$3-S$4)*5)),1)))),(IF(VLOOKUP($E72,'Country Indicator Data'!$B$4:$N$300,13,FALSE)="x","x",ROUND(IF(VLOOKUP($E72,'Country Indicator Data'!$B$4:$N$300,13,FALSE)&gt;S$3,0,IF(VLOOKUP($E72,'Country Indicator Data'!$B$4:$N$300,13,FALSE)&lt;S$4,5,(S$3-VLOOKUP($E72,'Country Indicator Data'!$B$4:$N$300,13,FALSE))/(S$3-S$4)*5)),1))))</f>
        <v>3.6</v>
      </c>
      <c r="T72" s="163">
        <f>IF(LEN(E72)&gt;3,((IF(VLOOKUP($C72,'Regional Crises'!$B$1:$R$66,14,FALSE)="x","x",ROUND(IF(VLOOKUP($C72,'Regional Crises'!$B$1:$R$66,14,FALSE)&gt;T$3,0,IF(VLOOKUP($C72,'Regional Crises'!$B$1:$R$66,14,FALSE)&lt;T$4,5,(T$3-VLOOKUP($C72,'Regional Crises'!$B$1:$R$66,14,FALSE))/(T$3-T$4)*5)),1)))),(IF(VLOOKUP($E72,'Country Indicator Data'!$B$4:$N$300,10,FALSE)="x","x",ROUND(IF(VLOOKUP($E72,'Country Indicator Data'!$B$4:$N$300,10,FALSE)&gt;T$3,0,IF(VLOOKUP($E72,'Country Indicator Data'!$B$4:$N$300,10,FALSE)&lt;T$4,5,(T$3-VLOOKUP($E72,'Country Indicator Data'!$B$4:$N$300,10,FALSE))/(T$3-T$4)*5)),1))))</f>
        <v>3.2</v>
      </c>
      <c r="U72" s="163">
        <f>IF(LEN(E72)&gt;3,((IF(VLOOKUP($C72,'Regional Crises'!$B$1:$R$66,15,FALSE)="x","x",ROUND(IF(VLOOKUP($C72,'Regional Crises'!$B$1:$R$66,15,FALSE)&gt;U$3,0,IF(VLOOKUP($C72,'Regional Crises'!$B$1:$R$66,15,FALSE)&lt;U$4,5,(U$3-VLOOKUP($C72,'Regional Crises'!$B$1:$R$66,15,FALSE))/(U$3-U$4)*5)),1)))),(IF(VLOOKUP($E72,'Country Indicator Data'!$B$4:$N$300,11,FALSE)="x","x",ROUND(IF(VLOOKUP($E72,'Country Indicator Data'!$B$4:$N$300,11,FALSE)&gt;U$3,0,IF(VLOOKUP($E72,'Country Indicator Data'!$B$4:$N$300,11,FALSE)&lt;U$4,5,(U$3-VLOOKUP($E72,'Country Indicator Data'!$B$4:$N$300,11,FALSE))/(U$3-U$4)*5)),1))))</f>
        <v>2.5</v>
      </c>
      <c r="V72" s="163">
        <f>IF(LEN(E72)&gt;3,((IF(VLOOKUP($C72,'Regional Crises'!$B$1:$R$66,16,FALSE)="x","x",ROUND(IF(VLOOKUP($C72,'Regional Crises'!$B$1:$R$66,16,FALSE)&gt;V$3,0,IF(VLOOKUP($C72,'Regional Crises'!$B$1:$R$66,16,FALSE)&lt;V$4,5,(V$3-VLOOKUP($C72,'Regional Crises'!$B$1:$R$66,16,FALSE))/(V$3-V$4)*5)),1)))),(IF(VLOOKUP($E72,'Country Indicator Data'!$B$4:$N$300,12,FALSE)="x","x",ROUND(IF(VLOOKUP($E72,'Country Indicator Data'!$B$4:$N$300,12,FALSE)&gt;V$3,0,IF(VLOOKUP($E72,'Country Indicator Data'!$B$4:$N$300,12,FALSE)&lt;V$4,5,(V$3-VLOOKUP($E72,'Country Indicator Data'!$B$4:$N$300,12,FALSE))/(V$3-V$4)*5)),1))))</f>
        <v>1.9</v>
      </c>
      <c r="W72" s="163">
        <f t="shared" si="31"/>
        <v>2.8</v>
      </c>
      <c r="X72" s="163">
        <f t="shared" si="32"/>
        <v>3</v>
      </c>
      <c r="Y72" s="184">
        <f>IF('Core Indicators'!FC69="x","x",IF('Core Indicators'!FC69&gt;=5,5,IF('Core Indicators'!FC69&gt;=4,4,IF('Core Indicators'!FC69&gt;=3,3,IF('Core Indicators'!FC69&gt;=2,2,IF('Core Indicators'!FC69&gt;=1,1,0))))))</f>
        <v>5</v>
      </c>
      <c r="Z72" s="163">
        <f t="shared" si="33"/>
        <v>5</v>
      </c>
      <c r="AA72" s="184">
        <f>'Crisis Indicator Data'!Y69</f>
        <v>0</v>
      </c>
      <c r="AB72" s="184">
        <f>'Crisis Indicator Data'!Z69</f>
        <v>2</v>
      </c>
      <c r="AC72" s="184">
        <f>'Crisis Indicator Data'!AA69</f>
        <v>0</v>
      </c>
      <c r="AD72" s="184">
        <f>'Crisis Indicator Data'!AB69</f>
        <v>1</v>
      </c>
      <c r="AE72" s="184">
        <f t="shared" si="34"/>
        <v>2</v>
      </c>
      <c r="AF72" s="184">
        <f>'Crisis Indicator Data'!AC69</f>
        <v>2</v>
      </c>
      <c r="AG72" s="184">
        <f>'Crisis Indicator Data'!AD69</f>
        <v>1</v>
      </c>
      <c r="AH72" s="184">
        <f t="shared" si="35"/>
        <v>3</v>
      </c>
      <c r="AI72" s="184">
        <f>'Crisis Indicator Data'!AE69</f>
        <v>1</v>
      </c>
      <c r="AJ72" s="184">
        <f>'Crisis Indicator Data'!AF69</f>
        <v>0</v>
      </c>
      <c r="AK72" s="184">
        <f>'Crisis Indicator Data'!AG69</f>
        <v>1</v>
      </c>
      <c r="AL72" s="184">
        <f t="shared" si="36"/>
        <v>2</v>
      </c>
      <c r="AM72" s="163">
        <f t="shared" si="37"/>
        <v>2</v>
      </c>
      <c r="AN72" s="163">
        <f t="shared" si="38"/>
        <v>3.5</v>
      </c>
    </row>
    <row r="73" spans="1:40" ht="13.5" customHeight="1" x14ac:dyDescent="0.25">
      <c r="A73" s="172" t="str">
        <f>'Crisis Indicator Data'!A70</f>
        <v>Mixed Migration in Mexico</v>
      </c>
      <c r="B73" s="173" t="str">
        <f>'Crisis Indicator Data'!B70</f>
        <v>Displacement</v>
      </c>
      <c r="C73" s="173" t="str">
        <f>'Crisis Indicator Data'!C70</f>
        <v>MEX003</v>
      </c>
      <c r="D73" s="173" t="str">
        <f>'Crisis Indicator Data'!D70</f>
        <v>Mexico</v>
      </c>
      <c r="E73" s="174" t="str">
        <f>'Crisis Indicator Data'!E70</f>
        <v>MEX</v>
      </c>
      <c r="F73" s="163">
        <f>IF(LEN(E73)&gt;3,(IF(VLOOKUP($C73,'Regional Crises'!$B$1:$R$66,7,FALSE)="x","x",ROUND(IF(VLOOKUP($C73,'Regional Crises'!$B$1:$R$66,7,FALSE)&gt;$F$3,5,IF(VLOOKUP($C73,'Regional Crises'!$B$1:$R$66,7,FALSE)&lt;F$4,0,($F$3-VLOOKUP($C73,'Regional Crises'!$B$1:$R$66,7,FALSE))/($F$3-$F$4)*5)),1))),IF(VLOOKUP($E73,'Country Indicator Data'!$B$4:$N$300,3,FALSE)="x","x",ROUND(IF(VLOOKUP($E73,'Country Indicator Data'!$B$4:$N$300,3,FALSE)&gt;$F$3,5,IF(VLOOKUP($E73,'Country Indicator Data'!$B$4:$N$300,3,FALSE)&lt;$F$4,0,($F$3-VLOOKUP($E73,'Country Indicator Data'!$B$4:$N$300,3,FALSE))/($F$3-$F$4)*5)),1)))</f>
        <v>1.4</v>
      </c>
      <c r="G73" s="163">
        <f>IF(LEN(E73)&gt;3,(IF(VLOOKUP($C73,'Regional Crises'!$B$1:$R$66,9,FALSE)="x","x",ROUND(IF(VLOOKUP($C73,'Regional Crises'!$B$1:$R$66,9,FALSE)&gt;G$3,5,IF(VLOOKUP($C73,'Regional Crises'!$B$1:$R$66,9,FALSE)&lt;G$4,0,(G$3-VLOOKUP($C73,'Regional Crises'!$B$1:$R$66,9,FALSE))/(G$3-G$4)*5)),1))),IF(VLOOKUP($E73,'Country Indicator Data'!$B$4:$N$300,5,FALSE)="x","x",ROUND(IF(VLOOKUP($E73,'Country Indicator Data'!$B$4:$N$300,5,FALSE)&gt;G$3,5,IF(VLOOKUP($E73,'Country Indicator Data'!$B$4:$N$300,5,FALSE)&lt;G$4,0,(G$3-VLOOKUP($E73,'Country Indicator Data'!$B$4:$N$300,5,FALSE))/(G$3-G$4)*5)),1)))</f>
        <v>2</v>
      </c>
      <c r="H73" s="163">
        <f t="shared" si="26"/>
        <v>1.7</v>
      </c>
      <c r="I73" s="163">
        <f>IF(LEN(E73)&gt;3,(IF(VLOOKUP($C73,'Regional Crises'!$B$1:$R$66,6,FALSE)="x","x",ROUND(IF(VLOOKUP($C73,'Regional Crises'!$B$1:$R$66,6,FALSE)&gt;I$3,5,IF(VLOOKUP($C73,'Regional Crises'!$B$1:$R$66,6,FALSE)&lt;I$4,0,5-(I$3-VLOOKUP($C73,'Regional Crises'!$B$1:$R$66,6,FALSE))/(I$3-I$4)*5)),1))),IF(VLOOKUP($E73,'Country Indicator Data'!$B$4:$N$300,2,FALSE)="x","x",ROUND(IF(VLOOKUP($E73,'Country Indicator Data'!$B$4:$N$300,2,FALSE)&gt;I$3,5,IF(VLOOKUP($E73,'Country Indicator Data'!$B$4:$N$300,2,FALSE)&lt;I$4,0,5-(I$3-VLOOKUP($E73,'Country Indicator Data'!$B$4:$N$300,2,FALSE))/(I$3-I$4)*5)),1)))</f>
        <v>1.7</v>
      </c>
      <c r="J73" s="163">
        <f>IF(LEN(E73)&gt;3,(IF(VLOOKUP($C73,'Regional Crises'!$B$1:$R$66,8,FALSE)="x","x",ROUND(IF(VLOOKUP($C73,'Regional Crises'!$B$1:$R$66,8,FALSE)&gt;J$3,5,IF(VLOOKUP($C73,'Regional Crises'!$B$1:$R$66,8,FALSE)&lt;J$4,0,5-(J$3-VLOOKUP($C73,'Regional Crises'!$B$1:$R$66,8,FALSE))/(J$3-J$4)*5)),1))),IF(VLOOKUP($E73,'Country Indicator Data'!$B$4:$N$300,4,FALSE)="x","x",ROUND(IF(VLOOKUP($E73,'Country Indicator Data'!$B$4:$N$300,4,FALSE)&gt;J$3,5,IF(VLOOKUP($E73,'Country Indicator Data'!$B$4:$N$300,4,FALSE)&lt;J$4,0,5-(J$3-VLOOKUP($E73,'Country Indicator Data'!$B$4:$N$300,4,FALSE))/(J$3-J$4)*5)),1)))</f>
        <v>1.1000000000000001</v>
      </c>
      <c r="K73" s="163">
        <f t="shared" si="27"/>
        <v>1.4</v>
      </c>
      <c r="L73" s="163">
        <f>IF(LEN(E73)&gt;3,(IF(VLOOKUP($C73,'Regional Crises'!$B$1:$R$66,10,FALSE)="x","x",ROUND(IF(VLOOKUP($C73,'Regional Crises'!$B$1:$R$66,10,FALSE)&gt;L$3,5,IF(VLOOKUP($C73,'Regional Crises'!$B$1:$R$66,10,FALSE)&lt;L$4,0,5-(L$3-VLOOKUP($C73,'Regional Crises'!$B$1:$R$66,10,FALSE))/(L$3-L$4)*5)),1))),IF(VLOOKUP($E73,'Country Indicator Data'!$B$4:$N$300,6,FALSE)="x","x",ROUND(IF(VLOOKUP($E73,'Country Indicator Data'!$B$4:$N$300,6,FALSE)&gt;L$3,5,IF(VLOOKUP($E73,'Country Indicator Data'!$B$4:$N$300,6,FALSE)&lt;L$4,0,5-(L$3-VLOOKUP($E73,'Country Indicator Data'!$B$4:$N$300,6,FALSE))/(L$3-L$4)*5)),1)))</f>
        <v>2.2000000000000002</v>
      </c>
      <c r="M73" s="163">
        <f>IF(LEN(E73)&gt;3,(IF(VLOOKUP($C73,'Regional Crises'!$B$1:$R$66,11,FALSE)="x","x",ROUND(IF(VLOOKUP($C73,'Regional Crises'!$B$1:$R$66,11,FALSE)&gt;M$3,5,IF(VLOOKUP($C73,'Regional Crises'!$B$1:$R$66,11,FALSE)&lt;M$4,0,5-(M$3-VLOOKUP($C73,'Regional Crises'!$B$1:$R$66,11,FALSE))/(M$3-M$4)*5)),1))),IF(VLOOKUP($E73,'Country Indicator Data'!$B$4:$N$300,7,FALSE)="x","x",ROUND(IF(VLOOKUP($E73,'Country Indicator Data'!$B$4:$N$300,7,FALSE)&gt;M$3,5,IF(VLOOKUP($E73,'Country Indicator Data'!$B$4:$N$300,7,FALSE)&lt;M$4,0,5-(M$3-VLOOKUP($E73,'Country Indicator Data'!$B$4:$N$300,7,FALSE))/(M$3-M$4)*5)),1)))</f>
        <v>2.6</v>
      </c>
      <c r="N73" s="163">
        <f t="shared" si="28"/>
        <v>2.4000000000000004</v>
      </c>
      <c r="O73" s="163">
        <f t="shared" si="29"/>
        <v>1.8333333333333333</v>
      </c>
      <c r="P73" s="163">
        <f>IF(LEN(E73)&gt;3,VLOOKUP(C73,'Regional Crises'!$B$1:$R$69,12,FALSE),VLOOKUP(E73,'Country Indicator Data'!$B$4:$I$300,8,FALSE))</f>
        <v>4</v>
      </c>
      <c r="Q73" s="163">
        <f>IF(LEN(E73)&gt;3,((IF(VLOOKUP($C73,'Regional Crises'!$B$1:$R$66,13,FALSE)="x","x",ROUND(IF(VLOOKUP($C73,'Regional Crises'!$B$1:$R$66,13,FALSE)&gt;Q$3,5,IF(VLOOKUP($C73,'Regional Crises'!$B$1:$R$66,13,FALSE)&lt;Q$4,0,5-(LOG(Q$3)-LOG(VLOOKUP($C73,'Regional Crises'!$B$1:$R$66,13,FALSE)))/(LOG(Q$3)-LOG(Q$4))*5)),1)))),(IF(VLOOKUP($E73,'Country Indicator Data'!$B$4:$N$300,9,FALSE)="x","x",ROUND(IF(VLOOKUP($E73,'Country Indicator Data'!$B$4:$N$300,9,FALSE)&gt;Q$3,5,IF(VLOOKUP($E73,'Country Indicator Data'!$B$4:$N$300,9,FALSE)&lt;Q$4,0,5-(LOG(Q$3)-LOG(VLOOKUP($E73,'Country Indicator Data'!$B$4:$N$300,9,FALSE)))/(LOG(Q$3)-LOG(Q$4))*5)),1))))</f>
        <v>5</v>
      </c>
      <c r="R73" s="163">
        <f t="shared" si="30"/>
        <v>4.5</v>
      </c>
      <c r="S73" s="163">
        <f>IF(LEN(E73)&gt;3,((IF(VLOOKUP($C73,'Regional Crises'!$B$1:$R$66,17,FALSE)="x","x",ROUND(IF(VLOOKUP($C73,'Regional Crises'!$B$1:$R$66,17,FALSE)&gt;S$3,0,IF(VLOOKUP($C73,'Regional Crises'!$B$1:$R$66,17,FALSE)&lt;S$4,5,(S$3-VLOOKUP($C73,'Regional Crises'!$B$1:$R$66,17,FALSE))/(S$3-S$4)*5)),1)))),(IF(VLOOKUP($E73,'Country Indicator Data'!$B$4:$N$300,13,FALSE)="x","x",ROUND(IF(VLOOKUP($E73,'Country Indicator Data'!$B$4:$N$300,13,FALSE)&gt;S$3,0,IF(VLOOKUP($E73,'Country Indicator Data'!$B$4:$N$300,13,FALSE)&lt;S$4,5,(S$3-VLOOKUP($E73,'Country Indicator Data'!$B$4:$N$300,13,FALSE))/(S$3-S$4)*5)),1))))</f>
        <v>3.6</v>
      </c>
      <c r="T73" s="163">
        <f>IF(LEN(E73)&gt;3,((IF(VLOOKUP($C73,'Regional Crises'!$B$1:$R$66,14,FALSE)="x","x",ROUND(IF(VLOOKUP($C73,'Regional Crises'!$B$1:$R$66,14,FALSE)&gt;T$3,0,IF(VLOOKUP($C73,'Regional Crises'!$B$1:$R$66,14,FALSE)&lt;T$4,5,(T$3-VLOOKUP($C73,'Regional Crises'!$B$1:$R$66,14,FALSE))/(T$3-T$4)*5)),1)))),(IF(VLOOKUP($E73,'Country Indicator Data'!$B$4:$N$300,10,FALSE)="x","x",ROUND(IF(VLOOKUP($E73,'Country Indicator Data'!$B$4:$N$300,10,FALSE)&gt;T$3,0,IF(VLOOKUP($E73,'Country Indicator Data'!$B$4:$N$300,10,FALSE)&lt;T$4,5,(T$3-VLOOKUP($E73,'Country Indicator Data'!$B$4:$N$300,10,FALSE))/(T$3-T$4)*5)),1))))</f>
        <v>3.2</v>
      </c>
      <c r="U73" s="163">
        <f>IF(LEN(E73)&gt;3,((IF(VLOOKUP($C73,'Regional Crises'!$B$1:$R$66,15,FALSE)="x","x",ROUND(IF(VLOOKUP($C73,'Regional Crises'!$B$1:$R$66,15,FALSE)&gt;U$3,0,IF(VLOOKUP($C73,'Regional Crises'!$B$1:$R$66,15,FALSE)&lt;U$4,5,(U$3-VLOOKUP($C73,'Regional Crises'!$B$1:$R$66,15,FALSE))/(U$3-U$4)*5)),1)))),(IF(VLOOKUP($E73,'Country Indicator Data'!$B$4:$N$300,11,FALSE)="x","x",ROUND(IF(VLOOKUP($E73,'Country Indicator Data'!$B$4:$N$300,11,FALSE)&gt;U$3,0,IF(VLOOKUP($E73,'Country Indicator Data'!$B$4:$N$300,11,FALSE)&lt;U$4,5,(U$3-VLOOKUP($E73,'Country Indicator Data'!$B$4:$N$300,11,FALSE))/(U$3-U$4)*5)),1))))</f>
        <v>2.5</v>
      </c>
      <c r="V73" s="163">
        <f>IF(LEN(E73)&gt;3,((IF(VLOOKUP($C73,'Regional Crises'!$B$1:$R$66,16,FALSE)="x","x",ROUND(IF(VLOOKUP($C73,'Regional Crises'!$B$1:$R$66,16,FALSE)&gt;V$3,0,IF(VLOOKUP($C73,'Regional Crises'!$B$1:$R$66,16,FALSE)&lt;V$4,5,(V$3-VLOOKUP($C73,'Regional Crises'!$B$1:$R$66,16,FALSE))/(V$3-V$4)*5)),1)))),(IF(VLOOKUP($E73,'Country Indicator Data'!$B$4:$N$300,12,FALSE)="x","x",ROUND(IF(VLOOKUP($E73,'Country Indicator Data'!$B$4:$N$300,12,FALSE)&gt;V$3,0,IF(VLOOKUP($E73,'Country Indicator Data'!$B$4:$N$300,12,FALSE)&lt;V$4,5,(V$3-VLOOKUP($E73,'Country Indicator Data'!$B$4:$N$300,12,FALSE))/(V$3-V$4)*5)),1))))</f>
        <v>1.9</v>
      </c>
      <c r="W73" s="163">
        <f t="shared" si="31"/>
        <v>2.8</v>
      </c>
      <c r="X73" s="163">
        <f t="shared" si="32"/>
        <v>3</v>
      </c>
      <c r="Y73" s="184">
        <f>IF('Core Indicators'!FC70="x","x",IF('Core Indicators'!FC70&gt;=5,5,IF('Core Indicators'!FC70&gt;=4,4,IF('Core Indicators'!FC70&gt;=3,3,IF('Core Indicators'!FC70&gt;=2,2,IF('Core Indicators'!FC70&gt;=1,1,0))))))</f>
        <v>3</v>
      </c>
      <c r="Z73" s="163">
        <f t="shared" si="33"/>
        <v>3</v>
      </c>
      <c r="AA73" s="184">
        <f>'Crisis Indicator Data'!Y70</f>
        <v>0</v>
      </c>
      <c r="AB73" s="184">
        <f>'Crisis Indicator Data'!Z70</f>
        <v>2</v>
      </c>
      <c r="AC73" s="184">
        <f>'Crisis Indicator Data'!AA70</f>
        <v>1</v>
      </c>
      <c r="AD73" s="184">
        <f>'Crisis Indicator Data'!AB70</f>
        <v>1</v>
      </c>
      <c r="AE73" s="184">
        <f t="shared" si="34"/>
        <v>2</v>
      </c>
      <c r="AF73" s="184">
        <f>'Crisis Indicator Data'!AC70</f>
        <v>2</v>
      </c>
      <c r="AG73" s="184">
        <f>'Crisis Indicator Data'!AD70</f>
        <v>3</v>
      </c>
      <c r="AH73" s="184">
        <f t="shared" si="35"/>
        <v>5</v>
      </c>
      <c r="AI73" s="184">
        <f>'Crisis Indicator Data'!AE70</f>
        <v>1</v>
      </c>
      <c r="AJ73" s="184">
        <f>'Crisis Indicator Data'!AF70</f>
        <v>0</v>
      </c>
      <c r="AK73" s="184">
        <f>'Crisis Indicator Data'!AG70</f>
        <v>1</v>
      </c>
      <c r="AL73" s="184">
        <f t="shared" si="36"/>
        <v>2</v>
      </c>
      <c r="AM73" s="163">
        <f t="shared" si="37"/>
        <v>3</v>
      </c>
      <c r="AN73" s="163">
        <f t="shared" si="38"/>
        <v>3</v>
      </c>
    </row>
    <row r="74" spans="1:40" ht="13.5" customHeight="1" x14ac:dyDescent="0.25">
      <c r="A74" s="172" t="str">
        <f>'Crisis Indicator Data'!A71</f>
        <v>Complex crisis in Mali</v>
      </c>
      <c r="B74" s="173" t="str">
        <f>'Crisis Indicator Data'!B71</f>
        <v>Conflict</v>
      </c>
      <c r="C74" s="173" t="str">
        <f>'Crisis Indicator Data'!C71</f>
        <v>MLI001</v>
      </c>
      <c r="D74" s="173" t="str">
        <f>'Crisis Indicator Data'!D71</f>
        <v>Mali</v>
      </c>
      <c r="E74" s="174" t="str">
        <f>'Crisis Indicator Data'!E71</f>
        <v>MLI</v>
      </c>
      <c r="F74" s="163">
        <f>IF(LEN(E74)&gt;3,(IF(VLOOKUP($C74,'Regional Crises'!$B$1:$R$66,7,FALSE)="x","x",ROUND(IF(VLOOKUP($C74,'Regional Crises'!$B$1:$R$66,7,FALSE)&gt;$F$3,5,IF(VLOOKUP($C74,'Regional Crises'!$B$1:$R$66,7,FALSE)&lt;F$4,0,($F$3-VLOOKUP($C74,'Regional Crises'!$B$1:$R$66,7,FALSE))/($F$3-$F$4)*5)),1))),IF(VLOOKUP($E74,'Country Indicator Data'!$B$4:$N$300,3,FALSE)="x","x",ROUND(IF(VLOOKUP($E74,'Country Indicator Data'!$B$4:$N$300,3,FALSE)&gt;$F$3,5,IF(VLOOKUP($E74,'Country Indicator Data'!$B$4:$N$300,3,FALSE)&lt;$F$4,0,($F$3-VLOOKUP($E74,'Country Indicator Data'!$B$4:$N$300,3,FALSE))/($F$3-$F$4)*5)),1)))</f>
        <v>0.7</v>
      </c>
      <c r="G74" s="163">
        <f>IF(LEN(E74)&gt;3,(IF(VLOOKUP($C74,'Regional Crises'!$B$1:$R$66,9,FALSE)="x","x",ROUND(IF(VLOOKUP($C74,'Regional Crises'!$B$1:$R$66,9,FALSE)&gt;G$3,5,IF(VLOOKUP($C74,'Regional Crises'!$B$1:$R$66,9,FALSE)&lt;G$4,0,(G$3-VLOOKUP($C74,'Regional Crises'!$B$1:$R$66,9,FALSE))/(G$3-G$4)*5)),1))),IF(VLOOKUP($E74,'Country Indicator Data'!$B$4:$N$300,5,FALSE)="x","x",ROUND(IF(VLOOKUP($E74,'Country Indicator Data'!$B$4:$N$300,5,FALSE)&gt;G$3,5,IF(VLOOKUP($E74,'Country Indicator Data'!$B$4:$N$300,5,FALSE)&lt;G$4,0,(G$3-VLOOKUP($E74,'Country Indicator Data'!$B$4:$N$300,5,FALSE))/(G$3-G$4)*5)),1)))</f>
        <v>2.1</v>
      </c>
      <c r="H74" s="163">
        <f t="shared" si="26"/>
        <v>1.4</v>
      </c>
      <c r="I74" s="163">
        <f>IF(LEN(E74)&gt;3,(IF(VLOOKUP($C74,'Regional Crises'!$B$1:$R$66,6,FALSE)="x","x",ROUND(IF(VLOOKUP($C74,'Regional Crises'!$B$1:$R$66,6,FALSE)&gt;I$3,5,IF(VLOOKUP($C74,'Regional Crises'!$B$1:$R$66,6,FALSE)&lt;I$4,0,5-(I$3-VLOOKUP($C74,'Regional Crises'!$B$1:$R$66,6,FALSE))/(I$3-I$4)*5)),1))),IF(VLOOKUP($E74,'Country Indicator Data'!$B$4:$N$300,2,FALSE)="x","x",ROUND(IF(VLOOKUP($E74,'Country Indicator Data'!$B$4:$N$300,2,FALSE)&gt;I$3,5,IF(VLOOKUP($E74,'Country Indicator Data'!$B$4:$N$300,2,FALSE)&lt;I$4,0,5-(I$3-VLOOKUP($E74,'Country Indicator Data'!$B$4:$N$300,2,FALSE))/(I$3-I$4)*5)),1)))</f>
        <v>0.9</v>
      </c>
      <c r="J74" s="163">
        <f>IF(LEN(E74)&gt;3,(IF(VLOOKUP($C74,'Regional Crises'!$B$1:$R$66,8,FALSE)="x","x",ROUND(IF(VLOOKUP($C74,'Regional Crises'!$B$1:$R$66,8,FALSE)&gt;J$3,5,IF(VLOOKUP($C74,'Regional Crises'!$B$1:$R$66,8,FALSE)&lt;J$4,0,5-(J$3-VLOOKUP($C74,'Regional Crises'!$B$1:$R$66,8,FALSE))/(J$3-J$4)*5)),1))),IF(VLOOKUP($E74,'Country Indicator Data'!$B$4:$N$300,4,FALSE)="x","x",ROUND(IF(VLOOKUP($E74,'Country Indicator Data'!$B$4:$N$300,4,FALSE)&gt;J$3,5,IF(VLOOKUP($E74,'Country Indicator Data'!$B$4:$N$300,4,FALSE)&lt;J$4,0,5-(J$3-VLOOKUP($E74,'Country Indicator Data'!$B$4:$N$300,4,FALSE))/(J$3-J$4)*5)),1)))</f>
        <v>0</v>
      </c>
      <c r="K74" s="163">
        <f t="shared" si="27"/>
        <v>0.45</v>
      </c>
      <c r="L74" s="163">
        <f>IF(LEN(E74)&gt;3,(IF(VLOOKUP($C74,'Regional Crises'!$B$1:$R$66,10,FALSE)="x","x",ROUND(IF(VLOOKUP($C74,'Regional Crises'!$B$1:$R$66,10,FALSE)&gt;L$3,5,IF(VLOOKUP($C74,'Regional Crises'!$B$1:$R$66,10,FALSE)&lt;L$4,0,5-(L$3-VLOOKUP($C74,'Regional Crises'!$B$1:$R$66,10,FALSE))/(L$3-L$4)*5)),1))),IF(VLOOKUP($E74,'Country Indicator Data'!$B$4:$N$300,6,FALSE)="x","x",ROUND(IF(VLOOKUP($E74,'Country Indicator Data'!$B$4:$N$300,6,FALSE)&gt;L$3,5,IF(VLOOKUP($E74,'Country Indicator Data'!$B$4:$N$300,6,FALSE)&lt;L$4,0,5-(L$3-VLOOKUP($E74,'Country Indicator Data'!$B$4:$N$300,6,FALSE))/(L$3-L$4)*5)),1)))</f>
        <v>4.5</v>
      </c>
      <c r="M74" s="163">
        <f>IF(LEN(E74)&gt;3,(IF(VLOOKUP($C74,'Regional Crises'!$B$1:$R$66,11,FALSE)="x","x",ROUND(IF(VLOOKUP($C74,'Regional Crises'!$B$1:$R$66,11,FALSE)&gt;M$3,5,IF(VLOOKUP($C74,'Regional Crises'!$B$1:$R$66,11,FALSE)&lt;M$4,0,5-(M$3-VLOOKUP($C74,'Regional Crises'!$B$1:$R$66,11,FALSE))/(M$3-M$4)*5)),1))),IF(VLOOKUP($E74,'Country Indicator Data'!$B$4:$N$300,7,FALSE)="x","x",ROUND(IF(VLOOKUP($E74,'Country Indicator Data'!$B$4:$N$300,7,FALSE)&gt;M$3,5,IF(VLOOKUP($E74,'Country Indicator Data'!$B$4:$N$300,7,FALSE)&lt;M$4,0,5-(M$3-VLOOKUP($E74,'Country Indicator Data'!$B$4:$N$300,7,FALSE))/(M$3-M$4)*5)),1)))</f>
        <v>1</v>
      </c>
      <c r="N74" s="163">
        <f t="shared" si="28"/>
        <v>2.75</v>
      </c>
      <c r="O74" s="163">
        <f t="shared" si="29"/>
        <v>1.5333333333333332</v>
      </c>
      <c r="P74" s="163">
        <f>IF(LEN(E74)&gt;3,VLOOKUP(C74,'Regional Crises'!$B$1:$R$69,12,FALSE),VLOOKUP(E74,'Country Indicator Data'!$B$4:$I$300,8,FALSE))</f>
        <v>5</v>
      </c>
      <c r="Q74" s="163">
        <f>IF(LEN(E74)&gt;3,((IF(VLOOKUP($C74,'Regional Crises'!$B$1:$R$66,13,FALSE)="x","x",ROUND(IF(VLOOKUP($C74,'Regional Crises'!$B$1:$R$66,13,FALSE)&gt;Q$3,5,IF(VLOOKUP($C74,'Regional Crises'!$B$1:$R$66,13,FALSE)&lt;Q$4,0,5-(LOG(Q$3)-LOG(VLOOKUP($C74,'Regional Crises'!$B$1:$R$66,13,FALSE)))/(LOG(Q$3)-LOG(Q$4))*5)),1)))),(IF(VLOOKUP($E74,'Country Indicator Data'!$B$4:$N$300,9,FALSE)="x","x",ROUND(IF(VLOOKUP($E74,'Country Indicator Data'!$B$4:$N$300,9,FALSE)&gt;Q$3,5,IF(VLOOKUP($E74,'Country Indicator Data'!$B$4:$N$300,9,FALSE)&lt;Q$4,0,5-(LOG(Q$3)-LOG(VLOOKUP($E74,'Country Indicator Data'!$B$4:$N$300,9,FALSE)))/(LOG(Q$3)-LOG(Q$4))*5)),1))))</f>
        <v>4.5999999999999996</v>
      </c>
      <c r="R74" s="163">
        <f t="shared" si="30"/>
        <v>4.8</v>
      </c>
      <c r="S74" s="163">
        <f>IF(LEN(E74)&gt;3,((IF(VLOOKUP($C74,'Regional Crises'!$B$1:$R$66,17,FALSE)="x","x",ROUND(IF(VLOOKUP($C74,'Regional Crises'!$B$1:$R$66,17,FALSE)&gt;S$3,0,IF(VLOOKUP($C74,'Regional Crises'!$B$1:$R$66,17,FALSE)&lt;S$4,5,(S$3-VLOOKUP($C74,'Regional Crises'!$B$1:$R$66,17,FALSE))/(S$3-S$4)*5)),1)))),(IF(VLOOKUP($E74,'Country Indicator Data'!$B$4:$N$300,13,FALSE)="x","x",ROUND(IF(VLOOKUP($E74,'Country Indicator Data'!$B$4:$N$300,13,FALSE)&gt;S$3,0,IF(VLOOKUP($E74,'Country Indicator Data'!$B$4:$N$300,13,FALSE)&lt;S$4,5,(S$3-VLOOKUP($E74,'Country Indicator Data'!$B$4:$N$300,13,FALSE))/(S$3-S$4)*5)),1))))</f>
        <v>3.6</v>
      </c>
      <c r="T74" s="163">
        <f>IF(LEN(E74)&gt;3,((IF(VLOOKUP($C74,'Regional Crises'!$B$1:$R$66,14,FALSE)="x","x",ROUND(IF(VLOOKUP($C74,'Regional Crises'!$B$1:$R$66,14,FALSE)&gt;T$3,0,IF(VLOOKUP($C74,'Regional Crises'!$B$1:$R$66,14,FALSE)&lt;T$4,5,(T$3-VLOOKUP($C74,'Regional Crises'!$B$1:$R$66,14,FALSE))/(T$3-T$4)*5)),1)))),(IF(VLOOKUP($E74,'Country Indicator Data'!$B$4:$N$300,10,FALSE)="x","x",ROUND(IF(VLOOKUP($E74,'Country Indicator Data'!$B$4:$N$300,10,FALSE)&gt;T$3,0,IF(VLOOKUP($E74,'Country Indicator Data'!$B$4:$N$300,10,FALSE)&lt;T$4,5,(T$3-VLOOKUP($E74,'Country Indicator Data'!$B$4:$N$300,10,FALSE))/(T$3-T$4)*5)),1))))</f>
        <v>3.3</v>
      </c>
      <c r="U74" s="163">
        <f>IF(LEN(E74)&gt;3,((IF(VLOOKUP($C74,'Regional Crises'!$B$1:$R$66,15,FALSE)="x","x",ROUND(IF(VLOOKUP($C74,'Regional Crises'!$B$1:$R$66,15,FALSE)&gt;U$3,0,IF(VLOOKUP($C74,'Regional Crises'!$B$1:$R$66,15,FALSE)&lt;U$4,5,(U$3-VLOOKUP($C74,'Regional Crises'!$B$1:$R$66,15,FALSE))/(U$3-U$4)*5)),1)))),(IF(VLOOKUP($E74,'Country Indicator Data'!$B$4:$N$300,11,FALSE)="x","x",ROUND(IF(VLOOKUP($E74,'Country Indicator Data'!$B$4:$N$300,11,FALSE)&gt;U$3,0,IF(VLOOKUP($E74,'Country Indicator Data'!$B$4:$N$300,11,FALSE)&lt;U$4,5,(U$3-VLOOKUP($E74,'Country Indicator Data'!$B$4:$N$300,11,FALSE))/(U$3-U$4)*5)),1))))</f>
        <v>2.8</v>
      </c>
      <c r="V74" s="163">
        <f>IF(LEN(E74)&gt;3,((IF(VLOOKUP($C74,'Regional Crises'!$B$1:$R$66,16,FALSE)="x","x",ROUND(IF(VLOOKUP($C74,'Regional Crises'!$B$1:$R$66,16,FALSE)&gt;V$3,0,IF(VLOOKUP($C74,'Regional Crises'!$B$1:$R$66,16,FALSE)&lt;V$4,5,(V$3-VLOOKUP($C74,'Regional Crises'!$B$1:$R$66,16,FALSE))/(V$3-V$4)*5)),1)))),(IF(VLOOKUP($E74,'Country Indicator Data'!$B$4:$N$300,12,FALSE)="x","x",ROUND(IF(VLOOKUP($E74,'Country Indicator Data'!$B$4:$N$300,12,FALSE)&gt;V$3,0,IF(VLOOKUP($E74,'Country Indicator Data'!$B$4:$N$300,12,FALSE)&lt;V$4,5,(V$3-VLOOKUP($E74,'Country Indicator Data'!$B$4:$N$300,12,FALSE))/(V$3-V$4)*5)),1))))</f>
        <v>3</v>
      </c>
      <c r="W74" s="163">
        <f t="shared" si="31"/>
        <v>3.2</v>
      </c>
      <c r="X74" s="163">
        <f t="shared" si="32"/>
        <v>3.2</v>
      </c>
      <c r="Y74" s="184">
        <f>IF('Core Indicators'!FC71="x","x",IF('Core Indicators'!FC71&gt;=5,5,IF('Core Indicators'!FC71&gt;=4,4,IF('Core Indicators'!FC71&gt;=3,3,IF('Core Indicators'!FC71&gt;=2,2,IF('Core Indicators'!FC71&gt;=1,1,0))))))</f>
        <v>5</v>
      </c>
      <c r="Z74" s="163">
        <f t="shared" si="33"/>
        <v>5</v>
      </c>
      <c r="AA74" s="184">
        <f>'Crisis Indicator Data'!Y71</f>
        <v>0</v>
      </c>
      <c r="AB74" s="184">
        <f>'Crisis Indicator Data'!Z71</f>
        <v>3</v>
      </c>
      <c r="AC74" s="184">
        <f>'Crisis Indicator Data'!AA71</f>
        <v>2</v>
      </c>
      <c r="AD74" s="184">
        <f>'Crisis Indicator Data'!AB71</f>
        <v>3</v>
      </c>
      <c r="AE74" s="184">
        <f t="shared" si="34"/>
        <v>4</v>
      </c>
      <c r="AF74" s="184">
        <f>'Crisis Indicator Data'!AC71</f>
        <v>0</v>
      </c>
      <c r="AG74" s="184">
        <f>'Crisis Indicator Data'!AD71</f>
        <v>3</v>
      </c>
      <c r="AH74" s="184">
        <f t="shared" si="35"/>
        <v>3</v>
      </c>
      <c r="AI74" s="184">
        <f>'Crisis Indicator Data'!AE71</f>
        <v>3</v>
      </c>
      <c r="AJ74" s="184">
        <f>'Crisis Indicator Data'!AF71</f>
        <v>1</v>
      </c>
      <c r="AK74" s="184">
        <f>'Crisis Indicator Data'!AG71</f>
        <v>3</v>
      </c>
      <c r="AL74" s="184">
        <f t="shared" si="36"/>
        <v>5</v>
      </c>
      <c r="AM74" s="163">
        <f t="shared" si="37"/>
        <v>4</v>
      </c>
      <c r="AN74" s="163">
        <f t="shared" si="38"/>
        <v>4.5</v>
      </c>
    </row>
    <row r="75" spans="1:40" ht="13.5" customHeight="1" x14ac:dyDescent="0.25">
      <c r="A75" s="172" t="str">
        <f>'Crisis Indicator Data'!A72</f>
        <v>Multiple crises in Myanmar</v>
      </c>
      <c r="B75" s="173" t="str">
        <f>'Crisis Indicator Data'!B72</f>
        <v>Socio-political,Conflict,Violence</v>
      </c>
      <c r="C75" s="173" t="str">
        <f>'Crisis Indicator Data'!C72</f>
        <v>MMR001</v>
      </c>
      <c r="D75" s="173" t="str">
        <f>'Crisis Indicator Data'!D72</f>
        <v>Myanmar</v>
      </c>
      <c r="E75" s="174" t="str">
        <f>'Crisis Indicator Data'!E72</f>
        <v>MMR</v>
      </c>
      <c r="F75" s="163">
        <f>IF(LEN(E75)&gt;3,(IF(VLOOKUP($C75,'Regional Crises'!$B$1:$R$66,7,FALSE)="x","x",ROUND(IF(VLOOKUP($C75,'Regional Crises'!$B$1:$R$66,7,FALSE)&gt;$F$3,5,IF(VLOOKUP($C75,'Regional Crises'!$B$1:$R$66,7,FALSE)&lt;F$4,0,($F$3-VLOOKUP($C75,'Regional Crises'!$B$1:$R$66,7,FALSE))/($F$3-$F$4)*5)),1))),IF(VLOOKUP($E75,'Country Indicator Data'!$B$4:$N$300,3,FALSE)="x","x",ROUND(IF(VLOOKUP($E75,'Country Indicator Data'!$B$4:$N$300,3,FALSE)&gt;$F$3,5,IF(VLOOKUP($E75,'Country Indicator Data'!$B$4:$N$300,3,FALSE)&lt;$F$4,0,($F$3-VLOOKUP($E75,'Country Indicator Data'!$B$4:$N$300,3,FALSE))/($F$3-$F$4)*5)),1)))</f>
        <v>5</v>
      </c>
      <c r="G75" s="163">
        <f>IF(LEN(E75)&gt;3,(IF(VLOOKUP($C75,'Regional Crises'!$B$1:$R$66,9,FALSE)="x","x",ROUND(IF(VLOOKUP($C75,'Regional Crises'!$B$1:$R$66,9,FALSE)&gt;G$3,5,IF(VLOOKUP($C75,'Regional Crises'!$B$1:$R$66,9,FALSE)&lt;G$4,0,(G$3-VLOOKUP($C75,'Regional Crises'!$B$1:$R$66,9,FALSE))/(G$3-G$4)*5)),1))),IF(VLOOKUP($E75,'Country Indicator Data'!$B$4:$N$300,5,FALSE)="x","x",ROUND(IF(VLOOKUP($E75,'Country Indicator Data'!$B$4:$N$300,5,FALSE)&gt;G$3,5,IF(VLOOKUP($E75,'Country Indicator Data'!$B$4:$N$300,5,FALSE)&lt;G$4,0,(G$3-VLOOKUP($E75,'Country Indicator Data'!$B$4:$N$300,5,FALSE))/(G$3-G$4)*5)),1)))</f>
        <v>3.4</v>
      </c>
      <c r="H75" s="163">
        <f t="shared" si="26"/>
        <v>4.2</v>
      </c>
      <c r="I75" s="163">
        <f>IF(LEN(E75)&gt;3,(IF(VLOOKUP($C75,'Regional Crises'!$B$1:$R$66,6,FALSE)="x","x",ROUND(IF(VLOOKUP($C75,'Regional Crises'!$B$1:$R$66,6,FALSE)&gt;I$3,5,IF(VLOOKUP($C75,'Regional Crises'!$B$1:$R$66,6,FALSE)&lt;I$4,0,5-(I$3-VLOOKUP($C75,'Regional Crises'!$B$1:$R$66,6,FALSE))/(I$3-I$4)*5)),1))),IF(VLOOKUP($E75,'Country Indicator Data'!$B$4:$N$300,2,FALSE)="x","x",ROUND(IF(VLOOKUP($E75,'Country Indicator Data'!$B$4:$N$300,2,FALSE)&gt;I$3,5,IF(VLOOKUP($E75,'Country Indicator Data'!$B$4:$N$300,2,FALSE)&lt;I$4,0,5-(I$3-VLOOKUP($E75,'Country Indicator Data'!$B$4:$N$300,2,FALSE))/(I$3-I$4)*5)),1)))</f>
        <v>2.6</v>
      </c>
      <c r="J75" s="163">
        <f>IF(LEN(E75)&gt;3,(IF(VLOOKUP($C75,'Regional Crises'!$B$1:$R$66,8,FALSE)="x","x",ROUND(IF(VLOOKUP($C75,'Regional Crises'!$B$1:$R$66,8,FALSE)&gt;J$3,5,IF(VLOOKUP($C75,'Regional Crises'!$B$1:$R$66,8,FALSE)&lt;J$4,0,5-(J$3-VLOOKUP($C75,'Regional Crises'!$B$1:$R$66,8,FALSE))/(J$3-J$4)*5)),1))),IF(VLOOKUP($E75,'Country Indicator Data'!$B$4:$N$300,4,FALSE)="x","x",ROUND(IF(VLOOKUP($E75,'Country Indicator Data'!$B$4:$N$300,4,FALSE)&gt;J$3,5,IF(VLOOKUP($E75,'Country Indicator Data'!$B$4:$N$300,4,FALSE)&lt;J$4,0,5-(J$3-VLOOKUP($E75,'Country Indicator Data'!$B$4:$N$300,4,FALSE))/(J$3-J$4)*5)),1)))</f>
        <v>3</v>
      </c>
      <c r="K75" s="163">
        <f t="shared" si="27"/>
        <v>2.8</v>
      </c>
      <c r="L75" s="163">
        <f>IF(LEN(E75)&gt;3,(IF(VLOOKUP($C75,'Regional Crises'!$B$1:$R$66,10,FALSE)="x","x",ROUND(IF(VLOOKUP($C75,'Regional Crises'!$B$1:$R$66,10,FALSE)&gt;L$3,5,IF(VLOOKUP($C75,'Regional Crises'!$B$1:$R$66,10,FALSE)&lt;L$4,0,5-(L$3-VLOOKUP($C75,'Regional Crises'!$B$1:$R$66,10,FALSE))/(L$3-L$4)*5)),1))),IF(VLOOKUP($E75,'Country Indicator Data'!$B$4:$N$300,6,FALSE)="x","x",ROUND(IF(VLOOKUP($E75,'Country Indicator Data'!$B$4:$N$300,6,FALSE)&gt;L$3,5,IF(VLOOKUP($E75,'Country Indicator Data'!$B$4:$N$300,6,FALSE)&lt;L$4,0,5-(L$3-VLOOKUP($E75,'Country Indicator Data'!$B$4:$N$300,6,FALSE))/(L$3-L$4)*5)),1)))</f>
        <v>3.1</v>
      </c>
      <c r="M75" s="163">
        <f>IF(LEN(E75)&gt;3,(IF(VLOOKUP($C75,'Regional Crises'!$B$1:$R$66,11,FALSE)="x","x",ROUND(IF(VLOOKUP($C75,'Regional Crises'!$B$1:$R$66,11,FALSE)&gt;M$3,5,IF(VLOOKUP($C75,'Regional Crises'!$B$1:$R$66,11,FALSE)&lt;M$4,0,5-(M$3-VLOOKUP($C75,'Regional Crises'!$B$1:$R$66,11,FALSE))/(M$3-M$4)*5)),1))),IF(VLOOKUP($E75,'Country Indicator Data'!$B$4:$N$300,7,FALSE)="x","x",ROUND(IF(VLOOKUP($E75,'Country Indicator Data'!$B$4:$N$300,7,FALSE)&gt;M$3,5,IF(VLOOKUP($E75,'Country Indicator Data'!$B$4:$N$300,7,FALSE)&lt;M$4,0,5-(M$3-VLOOKUP($E75,'Country Indicator Data'!$B$4:$N$300,7,FALSE))/(M$3-M$4)*5)),1)))</f>
        <v>0.7</v>
      </c>
      <c r="N75" s="163">
        <f t="shared" si="28"/>
        <v>1.9</v>
      </c>
      <c r="O75" s="163">
        <f t="shared" si="29"/>
        <v>2.9666666666666668</v>
      </c>
      <c r="P75" s="163">
        <f>IF(LEN(E75)&gt;3,VLOOKUP(C75,'Regional Crises'!$B$1:$R$69,12,FALSE),VLOOKUP(E75,'Country Indicator Data'!$B$4:$I$300,8,FALSE))</f>
        <v>5</v>
      </c>
      <c r="Q75" s="163">
        <f>IF(LEN(E75)&gt;3,((IF(VLOOKUP($C75,'Regional Crises'!$B$1:$R$66,13,FALSE)="x","x",ROUND(IF(VLOOKUP($C75,'Regional Crises'!$B$1:$R$66,13,FALSE)&gt;Q$3,5,IF(VLOOKUP($C75,'Regional Crises'!$B$1:$R$66,13,FALSE)&lt;Q$4,0,5-(LOG(Q$3)-LOG(VLOOKUP($C75,'Regional Crises'!$B$1:$R$66,13,FALSE)))/(LOG(Q$3)-LOG(Q$4))*5)),1)))),(IF(VLOOKUP($E75,'Country Indicator Data'!$B$4:$N$300,9,FALSE)="x","x",ROUND(IF(VLOOKUP($E75,'Country Indicator Data'!$B$4:$N$300,9,FALSE)&gt;Q$3,5,IF(VLOOKUP($E75,'Country Indicator Data'!$B$4:$N$300,9,FALSE)&lt;Q$4,0,5-(LOG(Q$3)-LOG(VLOOKUP($E75,'Country Indicator Data'!$B$4:$N$300,9,FALSE)))/(LOG(Q$3)-LOG(Q$4))*5)),1))))</f>
        <v>5</v>
      </c>
      <c r="R75" s="163">
        <f t="shared" si="30"/>
        <v>5</v>
      </c>
      <c r="S75" s="163">
        <f>IF(LEN(E75)&gt;3,((IF(VLOOKUP($C75,'Regional Crises'!$B$1:$R$66,17,FALSE)="x","x",ROUND(IF(VLOOKUP($C75,'Regional Crises'!$B$1:$R$66,17,FALSE)&gt;S$3,0,IF(VLOOKUP($C75,'Regional Crises'!$B$1:$R$66,17,FALSE)&lt;S$4,5,(S$3-VLOOKUP($C75,'Regional Crises'!$B$1:$R$66,17,FALSE))/(S$3-S$4)*5)),1)))),(IF(VLOOKUP($E75,'Country Indicator Data'!$B$4:$N$300,13,FALSE)="x","x",ROUND(IF(VLOOKUP($E75,'Country Indicator Data'!$B$4:$N$300,13,FALSE)&gt;S$3,0,IF(VLOOKUP($E75,'Country Indicator Data'!$B$4:$N$300,13,FALSE)&lt;S$4,5,(S$3-VLOOKUP($E75,'Country Indicator Data'!$B$4:$N$300,13,FALSE))/(S$3-S$4)*5)),1))))</f>
        <v>3.6</v>
      </c>
      <c r="T75" s="163">
        <f>IF(LEN(E75)&gt;3,((IF(VLOOKUP($C75,'Regional Crises'!$B$1:$R$66,14,FALSE)="x","x",ROUND(IF(VLOOKUP($C75,'Regional Crises'!$B$1:$R$66,14,FALSE)&gt;T$3,0,IF(VLOOKUP($C75,'Regional Crises'!$B$1:$R$66,14,FALSE)&lt;T$4,5,(T$3-VLOOKUP($C75,'Regional Crises'!$B$1:$R$66,14,FALSE))/(T$3-T$4)*5)),1)))),(IF(VLOOKUP($E75,'Country Indicator Data'!$B$4:$N$300,10,FALSE)="x","x",ROUND(IF(VLOOKUP($E75,'Country Indicator Data'!$B$4:$N$300,10,FALSE)&gt;T$3,0,IF(VLOOKUP($E75,'Country Indicator Data'!$B$4:$N$300,10,FALSE)&lt;T$4,5,(T$3-VLOOKUP($E75,'Country Indicator Data'!$B$4:$N$300,10,FALSE))/(T$3-T$4)*5)),1))))</f>
        <v>3.6</v>
      </c>
      <c r="U75" s="163">
        <f>IF(LEN(E75)&gt;3,((IF(VLOOKUP($C75,'Regional Crises'!$B$1:$R$66,15,FALSE)="x","x",ROUND(IF(VLOOKUP($C75,'Regional Crises'!$B$1:$R$66,15,FALSE)&gt;U$3,0,IF(VLOOKUP($C75,'Regional Crises'!$B$1:$R$66,15,FALSE)&lt;U$4,5,(U$3-VLOOKUP($C75,'Regional Crises'!$B$1:$R$66,15,FALSE))/(U$3-U$4)*5)),1)))),(IF(VLOOKUP($E75,'Country Indicator Data'!$B$4:$N$300,11,FALSE)="x","x",ROUND(IF(VLOOKUP($E75,'Country Indicator Data'!$B$4:$N$300,11,FALSE)&gt;U$3,0,IF(VLOOKUP($E75,'Country Indicator Data'!$B$4:$N$300,11,FALSE)&lt;U$4,5,(U$3-VLOOKUP($E75,'Country Indicator Data'!$B$4:$N$300,11,FALSE))/(U$3-U$4)*5)),1))))</f>
        <v>3.6</v>
      </c>
      <c r="V75" s="163">
        <f>IF(LEN(E75)&gt;3,((IF(VLOOKUP($C75,'Regional Crises'!$B$1:$R$66,16,FALSE)="x","x",ROUND(IF(VLOOKUP($C75,'Regional Crises'!$B$1:$R$66,16,FALSE)&gt;V$3,0,IF(VLOOKUP($C75,'Regional Crises'!$B$1:$R$66,16,FALSE)&lt;V$4,5,(V$3-VLOOKUP($C75,'Regional Crises'!$B$1:$R$66,16,FALSE))/(V$3-V$4)*5)),1)))),(IF(VLOOKUP($E75,'Country Indicator Data'!$B$4:$N$300,12,FALSE)="x","x",ROUND(IF(VLOOKUP($E75,'Country Indicator Data'!$B$4:$N$300,12,FALSE)&gt;V$3,0,IF(VLOOKUP($E75,'Country Indicator Data'!$B$4:$N$300,12,FALSE)&lt;V$4,5,(V$3-VLOOKUP($E75,'Country Indicator Data'!$B$4:$N$300,12,FALSE))/(V$3-V$4)*5)),1))))</f>
        <v>3.5</v>
      </c>
      <c r="W75" s="163">
        <f t="shared" si="31"/>
        <v>3.6</v>
      </c>
      <c r="X75" s="163">
        <f t="shared" si="32"/>
        <v>3.9</v>
      </c>
      <c r="Y75" s="184">
        <f>IF('Core Indicators'!FC72="x","x",IF('Core Indicators'!FC72&gt;=5,5,IF('Core Indicators'!FC72&gt;=4,4,IF('Core Indicators'!FC72&gt;=3,3,IF('Core Indicators'!FC72&gt;=2,2,IF('Core Indicators'!FC72&gt;=1,1,0))))))</f>
        <v>5</v>
      </c>
      <c r="Z75" s="163">
        <f t="shared" si="33"/>
        <v>5</v>
      </c>
      <c r="AA75" s="184">
        <f>'Crisis Indicator Data'!Y72</f>
        <v>2</v>
      </c>
      <c r="AB75" s="184">
        <f>'Crisis Indicator Data'!Z72</f>
        <v>3</v>
      </c>
      <c r="AC75" s="184">
        <f>'Crisis Indicator Data'!AA72</f>
        <v>3</v>
      </c>
      <c r="AD75" s="184">
        <f>'Crisis Indicator Data'!AB72</f>
        <v>3</v>
      </c>
      <c r="AE75" s="184">
        <f t="shared" si="34"/>
        <v>5</v>
      </c>
      <c r="AF75" s="184">
        <f>'Crisis Indicator Data'!AC72</f>
        <v>2</v>
      </c>
      <c r="AG75" s="184">
        <f>'Crisis Indicator Data'!AD72</f>
        <v>3</v>
      </c>
      <c r="AH75" s="184">
        <f t="shared" si="35"/>
        <v>5</v>
      </c>
      <c r="AI75" s="184">
        <f>'Crisis Indicator Data'!AE72</f>
        <v>3</v>
      </c>
      <c r="AJ75" s="184">
        <f>'Crisis Indicator Data'!AF72</f>
        <v>1</v>
      </c>
      <c r="AK75" s="184">
        <f>'Crisis Indicator Data'!AG72</f>
        <v>3</v>
      </c>
      <c r="AL75" s="184">
        <f t="shared" si="36"/>
        <v>5</v>
      </c>
      <c r="AM75" s="163">
        <f t="shared" si="37"/>
        <v>5</v>
      </c>
      <c r="AN75" s="163">
        <f t="shared" si="38"/>
        <v>5</v>
      </c>
    </row>
    <row r="76" spans="1:40" ht="13.5" customHeight="1" x14ac:dyDescent="0.25">
      <c r="A76" s="172" t="str">
        <f>'Crisis Indicator Data'!A73</f>
        <v>Rakhine Conflict</v>
      </c>
      <c r="B76" s="173" t="str">
        <f>'Crisis Indicator Data'!B73</f>
        <v>Conflict</v>
      </c>
      <c r="C76" s="173" t="str">
        <f>'Crisis Indicator Data'!C73</f>
        <v>MMR002</v>
      </c>
      <c r="D76" s="173" t="str">
        <f>'Crisis Indicator Data'!D73</f>
        <v>Myanmar</v>
      </c>
      <c r="E76" s="174" t="str">
        <f>'Crisis Indicator Data'!E73</f>
        <v>MMR</v>
      </c>
      <c r="F76" s="163">
        <f>IF(LEN(E76)&gt;3,(IF(VLOOKUP($C76,'Regional Crises'!$B$1:$R$66,7,FALSE)="x","x",ROUND(IF(VLOOKUP($C76,'Regional Crises'!$B$1:$R$66,7,FALSE)&gt;$F$3,5,IF(VLOOKUP($C76,'Regional Crises'!$B$1:$R$66,7,FALSE)&lt;F$4,0,($F$3-VLOOKUP($C76,'Regional Crises'!$B$1:$R$66,7,FALSE))/($F$3-$F$4)*5)),1))),IF(VLOOKUP($E76,'Country Indicator Data'!$B$4:$N$300,3,FALSE)="x","x",ROUND(IF(VLOOKUP($E76,'Country Indicator Data'!$B$4:$N$300,3,FALSE)&gt;$F$3,5,IF(VLOOKUP($E76,'Country Indicator Data'!$B$4:$N$300,3,FALSE)&lt;$F$4,0,($F$3-VLOOKUP($E76,'Country Indicator Data'!$B$4:$N$300,3,FALSE))/($F$3-$F$4)*5)),1)))</f>
        <v>5</v>
      </c>
      <c r="G76" s="163">
        <f>IF(LEN(E76)&gt;3,(IF(VLOOKUP($C76,'Regional Crises'!$B$1:$R$66,9,FALSE)="x","x",ROUND(IF(VLOOKUP($C76,'Regional Crises'!$B$1:$R$66,9,FALSE)&gt;G$3,5,IF(VLOOKUP($C76,'Regional Crises'!$B$1:$R$66,9,FALSE)&lt;G$4,0,(G$3-VLOOKUP($C76,'Regional Crises'!$B$1:$R$66,9,FALSE))/(G$3-G$4)*5)),1))),IF(VLOOKUP($E76,'Country Indicator Data'!$B$4:$N$300,5,FALSE)="x","x",ROUND(IF(VLOOKUP($E76,'Country Indicator Data'!$B$4:$N$300,5,FALSE)&gt;G$3,5,IF(VLOOKUP($E76,'Country Indicator Data'!$B$4:$N$300,5,FALSE)&lt;G$4,0,(G$3-VLOOKUP($E76,'Country Indicator Data'!$B$4:$N$300,5,FALSE))/(G$3-G$4)*5)),1)))</f>
        <v>3.4</v>
      </c>
      <c r="H76" s="163">
        <f t="shared" si="26"/>
        <v>4.2</v>
      </c>
      <c r="I76" s="163">
        <f>IF(LEN(E76)&gt;3,(IF(VLOOKUP($C76,'Regional Crises'!$B$1:$R$66,6,FALSE)="x","x",ROUND(IF(VLOOKUP($C76,'Regional Crises'!$B$1:$R$66,6,FALSE)&gt;I$3,5,IF(VLOOKUP($C76,'Regional Crises'!$B$1:$R$66,6,FALSE)&lt;I$4,0,5-(I$3-VLOOKUP($C76,'Regional Crises'!$B$1:$R$66,6,FALSE))/(I$3-I$4)*5)),1))),IF(VLOOKUP($E76,'Country Indicator Data'!$B$4:$N$300,2,FALSE)="x","x",ROUND(IF(VLOOKUP($E76,'Country Indicator Data'!$B$4:$N$300,2,FALSE)&gt;I$3,5,IF(VLOOKUP($E76,'Country Indicator Data'!$B$4:$N$300,2,FALSE)&lt;I$4,0,5-(I$3-VLOOKUP($E76,'Country Indicator Data'!$B$4:$N$300,2,FALSE))/(I$3-I$4)*5)),1)))</f>
        <v>2.6</v>
      </c>
      <c r="J76" s="163">
        <f>IF(LEN(E76)&gt;3,(IF(VLOOKUP($C76,'Regional Crises'!$B$1:$R$66,8,FALSE)="x","x",ROUND(IF(VLOOKUP($C76,'Regional Crises'!$B$1:$R$66,8,FALSE)&gt;J$3,5,IF(VLOOKUP($C76,'Regional Crises'!$B$1:$R$66,8,FALSE)&lt;J$4,0,5-(J$3-VLOOKUP($C76,'Regional Crises'!$B$1:$R$66,8,FALSE))/(J$3-J$4)*5)),1))),IF(VLOOKUP($E76,'Country Indicator Data'!$B$4:$N$300,4,FALSE)="x","x",ROUND(IF(VLOOKUP($E76,'Country Indicator Data'!$B$4:$N$300,4,FALSE)&gt;J$3,5,IF(VLOOKUP($E76,'Country Indicator Data'!$B$4:$N$300,4,FALSE)&lt;J$4,0,5-(J$3-VLOOKUP($E76,'Country Indicator Data'!$B$4:$N$300,4,FALSE))/(J$3-J$4)*5)),1)))</f>
        <v>3</v>
      </c>
      <c r="K76" s="163">
        <f t="shared" si="27"/>
        <v>2.8</v>
      </c>
      <c r="L76" s="163">
        <f>IF(LEN(E76)&gt;3,(IF(VLOOKUP($C76,'Regional Crises'!$B$1:$R$66,10,FALSE)="x","x",ROUND(IF(VLOOKUP($C76,'Regional Crises'!$B$1:$R$66,10,FALSE)&gt;L$3,5,IF(VLOOKUP($C76,'Regional Crises'!$B$1:$R$66,10,FALSE)&lt;L$4,0,5-(L$3-VLOOKUP($C76,'Regional Crises'!$B$1:$R$66,10,FALSE))/(L$3-L$4)*5)),1))),IF(VLOOKUP($E76,'Country Indicator Data'!$B$4:$N$300,6,FALSE)="x","x",ROUND(IF(VLOOKUP($E76,'Country Indicator Data'!$B$4:$N$300,6,FALSE)&gt;L$3,5,IF(VLOOKUP($E76,'Country Indicator Data'!$B$4:$N$300,6,FALSE)&lt;L$4,0,5-(L$3-VLOOKUP($E76,'Country Indicator Data'!$B$4:$N$300,6,FALSE))/(L$3-L$4)*5)),1)))</f>
        <v>3.1</v>
      </c>
      <c r="M76" s="163">
        <f>IF(LEN(E76)&gt;3,(IF(VLOOKUP($C76,'Regional Crises'!$B$1:$R$66,11,FALSE)="x","x",ROUND(IF(VLOOKUP($C76,'Regional Crises'!$B$1:$R$66,11,FALSE)&gt;M$3,5,IF(VLOOKUP($C76,'Regional Crises'!$B$1:$R$66,11,FALSE)&lt;M$4,0,5-(M$3-VLOOKUP($C76,'Regional Crises'!$B$1:$R$66,11,FALSE))/(M$3-M$4)*5)),1))),IF(VLOOKUP($E76,'Country Indicator Data'!$B$4:$N$300,7,FALSE)="x","x",ROUND(IF(VLOOKUP($E76,'Country Indicator Data'!$B$4:$N$300,7,FALSE)&gt;M$3,5,IF(VLOOKUP($E76,'Country Indicator Data'!$B$4:$N$300,7,FALSE)&lt;M$4,0,5-(M$3-VLOOKUP($E76,'Country Indicator Data'!$B$4:$N$300,7,FALSE))/(M$3-M$4)*5)),1)))</f>
        <v>0.7</v>
      </c>
      <c r="N76" s="163">
        <f t="shared" si="28"/>
        <v>1.9</v>
      </c>
      <c r="O76" s="163">
        <f t="shared" si="29"/>
        <v>2.9666666666666668</v>
      </c>
      <c r="P76" s="163">
        <f>IF(LEN(E76)&gt;3,VLOOKUP(C76,'Regional Crises'!$B$1:$R$69,12,FALSE),VLOOKUP(E76,'Country Indicator Data'!$B$4:$I$300,8,FALSE))</f>
        <v>5</v>
      </c>
      <c r="Q76" s="163">
        <f>IF(LEN(E76)&gt;3,((IF(VLOOKUP($C76,'Regional Crises'!$B$1:$R$66,13,FALSE)="x","x",ROUND(IF(VLOOKUP($C76,'Regional Crises'!$B$1:$R$66,13,FALSE)&gt;Q$3,5,IF(VLOOKUP($C76,'Regional Crises'!$B$1:$R$66,13,FALSE)&lt;Q$4,0,5-(LOG(Q$3)-LOG(VLOOKUP($C76,'Regional Crises'!$B$1:$R$66,13,FALSE)))/(LOG(Q$3)-LOG(Q$4))*5)),1)))),(IF(VLOOKUP($E76,'Country Indicator Data'!$B$4:$N$300,9,FALSE)="x","x",ROUND(IF(VLOOKUP($E76,'Country Indicator Data'!$B$4:$N$300,9,FALSE)&gt;Q$3,5,IF(VLOOKUP($E76,'Country Indicator Data'!$B$4:$N$300,9,FALSE)&lt;Q$4,0,5-(LOG(Q$3)-LOG(VLOOKUP($E76,'Country Indicator Data'!$B$4:$N$300,9,FALSE)))/(LOG(Q$3)-LOG(Q$4))*5)),1))))</f>
        <v>5</v>
      </c>
      <c r="R76" s="163">
        <f t="shared" si="30"/>
        <v>5</v>
      </c>
      <c r="S76" s="163">
        <f>IF(LEN(E76)&gt;3,((IF(VLOOKUP($C76,'Regional Crises'!$B$1:$R$66,17,FALSE)="x","x",ROUND(IF(VLOOKUP($C76,'Regional Crises'!$B$1:$R$66,17,FALSE)&gt;S$3,0,IF(VLOOKUP($C76,'Regional Crises'!$B$1:$R$66,17,FALSE)&lt;S$4,5,(S$3-VLOOKUP($C76,'Regional Crises'!$B$1:$R$66,17,FALSE))/(S$3-S$4)*5)),1)))),(IF(VLOOKUP($E76,'Country Indicator Data'!$B$4:$N$300,13,FALSE)="x","x",ROUND(IF(VLOOKUP($E76,'Country Indicator Data'!$B$4:$N$300,13,FALSE)&gt;S$3,0,IF(VLOOKUP($E76,'Country Indicator Data'!$B$4:$N$300,13,FALSE)&lt;S$4,5,(S$3-VLOOKUP($E76,'Country Indicator Data'!$B$4:$N$300,13,FALSE))/(S$3-S$4)*5)),1))))</f>
        <v>3.6</v>
      </c>
      <c r="T76" s="163">
        <f>IF(LEN(E76)&gt;3,((IF(VLOOKUP($C76,'Regional Crises'!$B$1:$R$66,14,FALSE)="x","x",ROUND(IF(VLOOKUP($C76,'Regional Crises'!$B$1:$R$66,14,FALSE)&gt;T$3,0,IF(VLOOKUP($C76,'Regional Crises'!$B$1:$R$66,14,FALSE)&lt;T$4,5,(T$3-VLOOKUP($C76,'Regional Crises'!$B$1:$R$66,14,FALSE))/(T$3-T$4)*5)),1)))),(IF(VLOOKUP($E76,'Country Indicator Data'!$B$4:$N$300,10,FALSE)="x","x",ROUND(IF(VLOOKUP($E76,'Country Indicator Data'!$B$4:$N$300,10,FALSE)&gt;T$3,0,IF(VLOOKUP($E76,'Country Indicator Data'!$B$4:$N$300,10,FALSE)&lt;T$4,5,(T$3-VLOOKUP($E76,'Country Indicator Data'!$B$4:$N$300,10,FALSE))/(T$3-T$4)*5)),1))))</f>
        <v>3.6</v>
      </c>
      <c r="U76" s="163">
        <f>IF(LEN(E76)&gt;3,((IF(VLOOKUP($C76,'Regional Crises'!$B$1:$R$66,15,FALSE)="x","x",ROUND(IF(VLOOKUP($C76,'Regional Crises'!$B$1:$R$66,15,FALSE)&gt;U$3,0,IF(VLOOKUP($C76,'Regional Crises'!$B$1:$R$66,15,FALSE)&lt;U$4,5,(U$3-VLOOKUP($C76,'Regional Crises'!$B$1:$R$66,15,FALSE))/(U$3-U$4)*5)),1)))),(IF(VLOOKUP($E76,'Country Indicator Data'!$B$4:$N$300,11,FALSE)="x","x",ROUND(IF(VLOOKUP($E76,'Country Indicator Data'!$B$4:$N$300,11,FALSE)&gt;U$3,0,IF(VLOOKUP($E76,'Country Indicator Data'!$B$4:$N$300,11,FALSE)&lt;U$4,5,(U$3-VLOOKUP($E76,'Country Indicator Data'!$B$4:$N$300,11,FALSE))/(U$3-U$4)*5)),1))))</f>
        <v>3.6</v>
      </c>
      <c r="V76" s="163">
        <f>IF(LEN(E76)&gt;3,((IF(VLOOKUP($C76,'Regional Crises'!$B$1:$R$66,16,FALSE)="x","x",ROUND(IF(VLOOKUP($C76,'Regional Crises'!$B$1:$R$66,16,FALSE)&gt;V$3,0,IF(VLOOKUP($C76,'Regional Crises'!$B$1:$R$66,16,FALSE)&lt;V$4,5,(V$3-VLOOKUP($C76,'Regional Crises'!$B$1:$R$66,16,FALSE))/(V$3-V$4)*5)),1)))),(IF(VLOOKUP($E76,'Country Indicator Data'!$B$4:$N$300,12,FALSE)="x","x",ROUND(IF(VLOOKUP($E76,'Country Indicator Data'!$B$4:$N$300,12,FALSE)&gt;V$3,0,IF(VLOOKUP($E76,'Country Indicator Data'!$B$4:$N$300,12,FALSE)&lt;V$4,5,(V$3-VLOOKUP($E76,'Country Indicator Data'!$B$4:$N$300,12,FALSE))/(V$3-V$4)*5)),1))))</f>
        <v>3.5</v>
      </c>
      <c r="W76" s="163">
        <f t="shared" si="31"/>
        <v>3.6</v>
      </c>
      <c r="X76" s="163">
        <f t="shared" si="32"/>
        <v>3.9</v>
      </c>
      <c r="Y76" s="184">
        <f>IF('Core Indicators'!FC73="x","x",IF('Core Indicators'!FC73&gt;=5,5,IF('Core Indicators'!FC73&gt;=4,4,IF('Core Indicators'!FC73&gt;=3,3,IF('Core Indicators'!FC73&gt;=2,2,IF('Core Indicators'!FC73&gt;=1,1,0))))))</f>
        <v>4</v>
      </c>
      <c r="Z76" s="163">
        <f t="shared" si="33"/>
        <v>4</v>
      </c>
      <c r="AA76" s="184">
        <f>'Crisis Indicator Data'!Y73</f>
        <v>2</v>
      </c>
      <c r="AB76" s="184">
        <f>'Crisis Indicator Data'!Z73</f>
        <v>3</v>
      </c>
      <c r="AC76" s="184">
        <f>'Crisis Indicator Data'!AA73</f>
        <v>2</v>
      </c>
      <c r="AD76" s="184">
        <f>'Crisis Indicator Data'!AB73</f>
        <v>0</v>
      </c>
      <c r="AE76" s="184">
        <f t="shared" si="34"/>
        <v>3</v>
      </c>
      <c r="AF76" s="184">
        <f>'Crisis Indicator Data'!AC73</f>
        <v>2</v>
      </c>
      <c r="AG76" s="184">
        <f>'Crisis Indicator Data'!AD73</f>
        <v>3</v>
      </c>
      <c r="AH76" s="184">
        <f t="shared" si="35"/>
        <v>5</v>
      </c>
      <c r="AI76" s="184">
        <f>'Crisis Indicator Data'!AE73</f>
        <v>0</v>
      </c>
      <c r="AJ76" s="184">
        <f>'Crisis Indicator Data'!AF73</f>
        <v>1</v>
      </c>
      <c r="AK76" s="184">
        <f>'Crisis Indicator Data'!AG73</f>
        <v>3</v>
      </c>
      <c r="AL76" s="184">
        <f t="shared" si="36"/>
        <v>3</v>
      </c>
      <c r="AM76" s="163">
        <f t="shared" si="37"/>
        <v>4</v>
      </c>
      <c r="AN76" s="163">
        <f t="shared" si="38"/>
        <v>4</v>
      </c>
    </row>
    <row r="77" spans="1:40" ht="13.5" customHeight="1" x14ac:dyDescent="0.25">
      <c r="A77" s="172" t="str">
        <f>'Crisis Indicator Data'!A74</f>
        <v>Kachin and Shan Conflict</v>
      </c>
      <c r="B77" s="173" t="str">
        <f>'Crisis Indicator Data'!B74</f>
        <v>Conflict</v>
      </c>
      <c r="C77" s="173" t="str">
        <f>'Crisis Indicator Data'!C74</f>
        <v>MMR003</v>
      </c>
      <c r="D77" s="173" t="str">
        <f>'Crisis Indicator Data'!D74</f>
        <v>Myanmar</v>
      </c>
      <c r="E77" s="174" t="str">
        <f>'Crisis Indicator Data'!E74</f>
        <v>MMR</v>
      </c>
      <c r="F77" s="163">
        <f>IF(LEN(E77)&gt;3,(IF(VLOOKUP($C77,'Regional Crises'!$B$1:$R$66,7,FALSE)="x","x",ROUND(IF(VLOOKUP($C77,'Regional Crises'!$B$1:$R$66,7,FALSE)&gt;$F$3,5,IF(VLOOKUP($C77,'Regional Crises'!$B$1:$R$66,7,FALSE)&lt;F$4,0,($F$3-VLOOKUP($C77,'Regional Crises'!$B$1:$R$66,7,FALSE))/($F$3-$F$4)*5)),1))),IF(VLOOKUP($E77,'Country Indicator Data'!$B$4:$N$300,3,FALSE)="x","x",ROUND(IF(VLOOKUP($E77,'Country Indicator Data'!$B$4:$N$300,3,FALSE)&gt;$F$3,5,IF(VLOOKUP($E77,'Country Indicator Data'!$B$4:$N$300,3,FALSE)&lt;$F$4,0,($F$3-VLOOKUP($E77,'Country Indicator Data'!$B$4:$N$300,3,FALSE))/($F$3-$F$4)*5)),1)))</f>
        <v>5</v>
      </c>
      <c r="G77" s="163">
        <f>IF(LEN(E77)&gt;3,(IF(VLOOKUP($C77,'Regional Crises'!$B$1:$R$66,9,FALSE)="x","x",ROUND(IF(VLOOKUP($C77,'Regional Crises'!$B$1:$R$66,9,FALSE)&gt;G$3,5,IF(VLOOKUP($C77,'Regional Crises'!$B$1:$R$66,9,FALSE)&lt;G$4,0,(G$3-VLOOKUP($C77,'Regional Crises'!$B$1:$R$66,9,FALSE))/(G$3-G$4)*5)),1))),IF(VLOOKUP($E77,'Country Indicator Data'!$B$4:$N$300,5,FALSE)="x","x",ROUND(IF(VLOOKUP($E77,'Country Indicator Data'!$B$4:$N$300,5,FALSE)&gt;G$3,5,IF(VLOOKUP($E77,'Country Indicator Data'!$B$4:$N$300,5,FALSE)&lt;G$4,0,(G$3-VLOOKUP($E77,'Country Indicator Data'!$B$4:$N$300,5,FALSE))/(G$3-G$4)*5)),1)))</f>
        <v>3.4</v>
      </c>
      <c r="H77" s="163">
        <f t="shared" si="26"/>
        <v>4.2</v>
      </c>
      <c r="I77" s="163">
        <f>IF(LEN(E77)&gt;3,(IF(VLOOKUP($C77,'Regional Crises'!$B$1:$R$66,6,FALSE)="x","x",ROUND(IF(VLOOKUP($C77,'Regional Crises'!$B$1:$R$66,6,FALSE)&gt;I$3,5,IF(VLOOKUP($C77,'Regional Crises'!$B$1:$R$66,6,FALSE)&lt;I$4,0,5-(I$3-VLOOKUP($C77,'Regional Crises'!$B$1:$R$66,6,FALSE))/(I$3-I$4)*5)),1))),IF(VLOOKUP($E77,'Country Indicator Data'!$B$4:$N$300,2,FALSE)="x","x",ROUND(IF(VLOOKUP($E77,'Country Indicator Data'!$B$4:$N$300,2,FALSE)&gt;I$3,5,IF(VLOOKUP($E77,'Country Indicator Data'!$B$4:$N$300,2,FALSE)&lt;I$4,0,5-(I$3-VLOOKUP($E77,'Country Indicator Data'!$B$4:$N$300,2,FALSE))/(I$3-I$4)*5)),1)))</f>
        <v>2.6</v>
      </c>
      <c r="J77" s="163">
        <f>IF(LEN(E77)&gt;3,(IF(VLOOKUP($C77,'Regional Crises'!$B$1:$R$66,8,FALSE)="x","x",ROUND(IF(VLOOKUP($C77,'Regional Crises'!$B$1:$R$66,8,FALSE)&gt;J$3,5,IF(VLOOKUP($C77,'Regional Crises'!$B$1:$R$66,8,FALSE)&lt;J$4,0,5-(J$3-VLOOKUP($C77,'Regional Crises'!$B$1:$R$66,8,FALSE))/(J$3-J$4)*5)),1))),IF(VLOOKUP($E77,'Country Indicator Data'!$B$4:$N$300,4,FALSE)="x","x",ROUND(IF(VLOOKUP($E77,'Country Indicator Data'!$B$4:$N$300,4,FALSE)&gt;J$3,5,IF(VLOOKUP($E77,'Country Indicator Data'!$B$4:$N$300,4,FALSE)&lt;J$4,0,5-(J$3-VLOOKUP($E77,'Country Indicator Data'!$B$4:$N$300,4,FALSE))/(J$3-J$4)*5)),1)))</f>
        <v>3</v>
      </c>
      <c r="K77" s="163">
        <f t="shared" si="27"/>
        <v>2.8</v>
      </c>
      <c r="L77" s="163">
        <f>IF(LEN(E77)&gt;3,(IF(VLOOKUP($C77,'Regional Crises'!$B$1:$R$66,10,FALSE)="x","x",ROUND(IF(VLOOKUP($C77,'Regional Crises'!$B$1:$R$66,10,FALSE)&gt;L$3,5,IF(VLOOKUP($C77,'Regional Crises'!$B$1:$R$66,10,FALSE)&lt;L$4,0,5-(L$3-VLOOKUP($C77,'Regional Crises'!$B$1:$R$66,10,FALSE))/(L$3-L$4)*5)),1))),IF(VLOOKUP($E77,'Country Indicator Data'!$B$4:$N$300,6,FALSE)="x","x",ROUND(IF(VLOOKUP($E77,'Country Indicator Data'!$B$4:$N$300,6,FALSE)&gt;L$3,5,IF(VLOOKUP($E77,'Country Indicator Data'!$B$4:$N$300,6,FALSE)&lt;L$4,0,5-(L$3-VLOOKUP($E77,'Country Indicator Data'!$B$4:$N$300,6,FALSE))/(L$3-L$4)*5)),1)))</f>
        <v>3.1</v>
      </c>
      <c r="M77" s="163">
        <f>IF(LEN(E77)&gt;3,(IF(VLOOKUP($C77,'Regional Crises'!$B$1:$R$66,11,FALSE)="x","x",ROUND(IF(VLOOKUP($C77,'Regional Crises'!$B$1:$R$66,11,FALSE)&gt;M$3,5,IF(VLOOKUP($C77,'Regional Crises'!$B$1:$R$66,11,FALSE)&lt;M$4,0,5-(M$3-VLOOKUP($C77,'Regional Crises'!$B$1:$R$66,11,FALSE))/(M$3-M$4)*5)),1))),IF(VLOOKUP($E77,'Country Indicator Data'!$B$4:$N$300,7,FALSE)="x","x",ROUND(IF(VLOOKUP($E77,'Country Indicator Data'!$B$4:$N$300,7,FALSE)&gt;M$3,5,IF(VLOOKUP($E77,'Country Indicator Data'!$B$4:$N$300,7,FALSE)&lt;M$4,0,5-(M$3-VLOOKUP($E77,'Country Indicator Data'!$B$4:$N$300,7,FALSE))/(M$3-M$4)*5)),1)))</f>
        <v>0.7</v>
      </c>
      <c r="N77" s="163">
        <f t="shared" si="28"/>
        <v>1.9</v>
      </c>
      <c r="O77" s="163">
        <f t="shared" si="29"/>
        <v>2.9666666666666668</v>
      </c>
      <c r="P77" s="163">
        <f>IF(LEN(E77)&gt;3,VLOOKUP(C77,'Regional Crises'!$B$1:$R$69,12,FALSE),VLOOKUP(E77,'Country Indicator Data'!$B$4:$I$300,8,FALSE))</f>
        <v>5</v>
      </c>
      <c r="Q77" s="163">
        <f>IF(LEN(E77)&gt;3,((IF(VLOOKUP($C77,'Regional Crises'!$B$1:$R$66,13,FALSE)="x","x",ROUND(IF(VLOOKUP($C77,'Regional Crises'!$B$1:$R$66,13,FALSE)&gt;Q$3,5,IF(VLOOKUP($C77,'Regional Crises'!$B$1:$R$66,13,FALSE)&lt;Q$4,0,5-(LOG(Q$3)-LOG(VLOOKUP($C77,'Regional Crises'!$B$1:$R$66,13,FALSE)))/(LOG(Q$3)-LOG(Q$4))*5)),1)))),(IF(VLOOKUP($E77,'Country Indicator Data'!$B$4:$N$300,9,FALSE)="x","x",ROUND(IF(VLOOKUP($E77,'Country Indicator Data'!$B$4:$N$300,9,FALSE)&gt;Q$3,5,IF(VLOOKUP($E77,'Country Indicator Data'!$B$4:$N$300,9,FALSE)&lt;Q$4,0,5-(LOG(Q$3)-LOG(VLOOKUP($E77,'Country Indicator Data'!$B$4:$N$300,9,FALSE)))/(LOG(Q$3)-LOG(Q$4))*5)),1))))</f>
        <v>5</v>
      </c>
      <c r="R77" s="163">
        <f t="shared" si="30"/>
        <v>5</v>
      </c>
      <c r="S77" s="163">
        <f>IF(LEN(E77)&gt;3,((IF(VLOOKUP($C77,'Regional Crises'!$B$1:$R$66,17,FALSE)="x","x",ROUND(IF(VLOOKUP($C77,'Regional Crises'!$B$1:$R$66,17,FALSE)&gt;S$3,0,IF(VLOOKUP($C77,'Regional Crises'!$B$1:$R$66,17,FALSE)&lt;S$4,5,(S$3-VLOOKUP($C77,'Regional Crises'!$B$1:$R$66,17,FALSE))/(S$3-S$4)*5)),1)))),(IF(VLOOKUP($E77,'Country Indicator Data'!$B$4:$N$300,13,FALSE)="x","x",ROUND(IF(VLOOKUP($E77,'Country Indicator Data'!$B$4:$N$300,13,FALSE)&gt;S$3,0,IF(VLOOKUP($E77,'Country Indicator Data'!$B$4:$N$300,13,FALSE)&lt;S$4,5,(S$3-VLOOKUP($E77,'Country Indicator Data'!$B$4:$N$300,13,FALSE))/(S$3-S$4)*5)),1))))</f>
        <v>3.6</v>
      </c>
      <c r="T77" s="163">
        <f>IF(LEN(E77)&gt;3,((IF(VLOOKUP($C77,'Regional Crises'!$B$1:$R$66,14,FALSE)="x","x",ROUND(IF(VLOOKUP($C77,'Regional Crises'!$B$1:$R$66,14,FALSE)&gt;T$3,0,IF(VLOOKUP($C77,'Regional Crises'!$B$1:$R$66,14,FALSE)&lt;T$4,5,(T$3-VLOOKUP($C77,'Regional Crises'!$B$1:$R$66,14,FALSE))/(T$3-T$4)*5)),1)))),(IF(VLOOKUP($E77,'Country Indicator Data'!$B$4:$N$300,10,FALSE)="x","x",ROUND(IF(VLOOKUP($E77,'Country Indicator Data'!$B$4:$N$300,10,FALSE)&gt;T$3,0,IF(VLOOKUP($E77,'Country Indicator Data'!$B$4:$N$300,10,FALSE)&lt;T$4,5,(T$3-VLOOKUP($E77,'Country Indicator Data'!$B$4:$N$300,10,FALSE))/(T$3-T$4)*5)),1))))</f>
        <v>3.6</v>
      </c>
      <c r="U77" s="163">
        <f>IF(LEN(E77)&gt;3,((IF(VLOOKUP($C77,'Regional Crises'!$B$1:$R$66,15,FALSE)="x","x",ROUND(IF(VLOOKUP($C77,'Regional Crises'!$B$1:$R$66,15,FALSE)&gt;U$3,0,IF(VLOOKUP($C77,'Regional Crises'!$B$1:$R$66,15,FALSE)&lt;U$4,5,(U$3-VLOOKUP($C77,'Regional Crises'!$B$1:$R$66,15,FALSE))/(U$3-U$4)*5)),1)))),(IF(VLOOKUP($E77,'Country Indicator Data'!$B$4:$N$300,11,FALSE)="x","x",ROUND(IF(VLOOKUP($E77,'Country Indicator Data'!$B$4:$N$300,11,FALSE)&gt;U$3,0,IF(VLOOKUP($E77,'Country Indicator Data'!$B$4:$N$300,11,FALSE)&lt;U$4,5,(U$3-VLOOKUP($E77,'Country Indicator Data'!$B$4:$N$300,11,FALSE))/(U$3-U$4)*5)),1))))</f>
        <v>3.6</v>
      </c>
      <c r="V77" s="163">
        <f>IF(LEN(E77)&gt;3,((IF(VLOOKUP($C77,'Regional Crises'!$B$1:$R$66,16,FALSE)="x","x",ROUND(IF(VLOOKUP($C77,'Regional Crises'!$B$1:$R$66,16,FALSE)&gt;V$3,0,IF(VLOOKUP($C77,'Regional Crises'!$B$1:$R$66,16,FALSE)&lt;V$4,5,(V$3-VLOOKUP($C77,'Regional Crises'!$B$1:$R$66,16,FALSE))/(V$3-V$4)*5)),1)))),(IF(VLOOKUP($E77,'Country Indicator Data'!$B$4:$N$300,12,FALSE)="x","x",ROUND(IF(VLOOKUP($E77,'Country Indicator Data'!$B$4:$N$300,12,FALSE)&gt;V$3,0,IF(VLOOKUP($E77,'Country Indicator Data'!$B$4:$N$300,12,FALSE)&lt;V$4,5,(V$3-VLOOKUP($E77,'Country Indicator Data'!$B$4:$N$300,12,FALSE))/(V$3-V$4)*5)),1))))</f>
        <v>3.5</v>
      </c>
      <c r="W77" s="163">
        <f t="shared" si="31"/>
        <v>3.6</v>
      </c>
      <c r="X77" s="163">
        <f t="shared" si="32"/>
        <v>3.9</v>
      </c>
      <c r="Y77" s="184">
        <f>IF('Core Indicators'!FC74="x","x",IF('Core Indicators'!FC74&gt;=5,5,IF('Core Indicators'!FC74&gt;=4,4,IF('Core Indicators'!FC74&gt;=3,3,IF('Core Indicators'!FC74&gt;=2,2,IF('Core Indicators'!FC74&gt;=1,1,0))))))</f>
        <v>3</v>
      </c>
      <c r="Z77" s="163">
        <f t="shared" si="33"/>
        <v>3</v>
      </c>
      <c r="AA77" s="184">
        <f>'Crisis Indicator Data'!Y74</f>
        <v>2</v>
      </c>
      <c r="AB77" s="184">
        <f>'Crisis Indicator Data'!Z74</f>
        <v>3</v>
      </c>
      <c r="AC77" s="184">
        <f>'Crisis Indicator Data'!AA74</f>
        <v>1</v>
      </c>
      <c r="AD77" s="184">
        <f>'Crisis Indicator Data'!AB74</f>
        <v>0</v>
      </c>
      <c r="AE77" s="184">
        <f t="shared" si="34"/>
        <v>3</v>
      </c>
      <c r="AF77" s="184">
        <f>'Crisis Indicator Data'!AC74</f>
        <v>2</v>
      </c>
      <c r="AG77" s="184">
        <f>'Crisis Indicator Data'!AD74</f>
        <v>3</v>
      </c>
      <c r="AH77" s="184">
        <f t="shared" si="35"/>
        <v>5</v>
      </c>
      <c r="AI77" s="184">
        <f>'Crisis Indicator Data'!AE74</f>
        <v>3</v>
      </c>
      <c r="AJ77" s="184">
        <f>'Crisis Indicator Data'!AF74</f>
        <v>1</v>
      </c>
      <c r="AK77" s="184">
        <f>'Crisis Indicator Data'!AG74</f>
        <v>3</v>
      </c>
      <c r="AL77" s="184">
        <f t="shared" si="36"/>
        <v>5</v>
      </c>
      <c r="AM77" s="163">
        <f t="shared" si="37"/>
        <v>4</v>
      </c>
      <c r="AN77" s="163">
        <f t="shared" si="38"/>
        <v>3.5</v>
      </c>
    </row>
    <row r="78" spans="1:40" ht="13.5" customHeight="1" x14ac:dyDescent="0.25">
      <c r="A78" s="172" t="str">
        <f>'Crisis Indicator Data'!A75</f>
        <v>Post-coup conflict in Myanmar</v>
      </c>
      <c r="B78" s="173" t="str">
        <f>'Crisis Indicator Data'!B75</f>
        <v>Violence,Socio-political,Conflict</v>
      </c>
      <c r="C78" s="173" t="str">
        <f>'Crisis Indicator Data'!C75</f>
        <v>MMR004</v>
      </c>
      <c r="D78" s="173" t="str">
        <f>'Crisis Indicator Data'!D75</f>
        <v>Myanmar</v>
      </c>
      <c r="E78" s="174" t="str">
        <f>'Crisis Indicator Data'!E75</f>
        <v>MMR</v>
      </c>
      <c r="F78" s="163">
        <f>IF(LEN(E78)&gt;3,(IF(VLOOKUP($C78,'Regional Crises'!$B$1:$R$66,7,FALSE)="x","x",ROUND(IF(VLOOKUP($C78,'Regional Crises'!$B$1:$R$66,7,FALSE)&gt;$F$3,5,IF(VLOOKUP($C78,'Regional Crises'!$B$1:$R$66,7,FALSE)&lt;F$4,0,($F$3-VLOOKUP($C78,'Regional Crises'!$B$1:$R$66,7,FALSE))/($F$3-$F$4)*5)),1))),IF(VLOOKUP($E78,'Country Indicator Data'!$B$4:$N$300,3,FALSE)="x","x",ROUND(IF(VLOOKUP($E78,'Country Indicator Data'!$B$4:$N$300,3,FALSE)&gt;$F$3,5,IF(VLOOKUP($E78,'Country Indicator Data'!$B$4:$N$300,3,FALSE)&lt;$F$4,0,($F$3-VLOOKUP($E78,'Country Indicator Data'!$B$4:$N$300,3,FALSE))/($F$3-$F$4)*5)),1)))</f>
        <v>5</v>
      </c>
      <c r="G78" s="163">
        <f>IF(LEN(E78)&gt;3,(IF(VLOOKUP($C78,'Regional Crises'!$B$1:$R$66,9,FALSE)="x","x",ROUND(IF(VLOOKUP($C78,'Regional Crises'!$B$1:$R$66,9,FALSE)&gt;G$3,5,IF(VLOOKUP($C78,'Regional Crises'!$B$1:$R$66,9,FALSE)&lt;G$4,0,(G$3-VLOOKUP($C78,'Regional Crises'!$B$1:$R$66,9,FALSE))/(G$3-G$4)*5)),1))),IF(VLOOKUP($E78,'Country Indicator Data'!$B$4:$N$300,5,FALSE)="x","x",ROUND(IF(VLOOKUP($E78,'Country Indicator Data'!$B$4:$N$300,5,FALSE)&gt;G$3,5,IF(VLOOKUP($E78,'Country Indicator Data'!$B$4:$N$300,5,FALSE)&lt;G$4,0,(G$3-VLOOKUP($E78,'Country Indicator Data'!$B$4:$N$300,5,FALSE))/(G$3-G$4)*5)),1)))</f>
        <v>3.4</v>
      </c>
      <c r="H78" s="163">
        <f t="shared" si="26"/>
        <v>4.2</v>
      </c>
      <c r="I78" s="163">
        <f>IF(LEN(E78)&gt;3,(IF(VLOOKUP($C78,'Regional Crises'!$B$1:$R$66,6,FALSE)="x","x",ROUND(IF(VLOOKUP($C78,'Regional Crises'!$B$1:$R$66,6,FALSE)&gt;I$3,5,IF(VLOOKUP($C78,'Regional Crises'!$B$1:$R$66,6,FALSE)&lt;I$4,0,5-(I$3-VLOOKUP($C78,'Regional Crises'!$B$1:$R$66,6,FALSE))/(I$3-I$4)*5)),1))),IF(VLOOKUP($E78,'Country Indicator Data'!$B$4:$N$300,2,FALSE)="x","x",ROUND(IF(VLOOKUP($E78,'Country Indicator Data'!$B$4:$N$300,2,FALSE)&gt;I$3,5,IF(VLOOKUP($E78,'Country Indicator Data'!$B$4:$N$300,2,FALSE)&lt;I$4,0,5-(I$3-VLOOKUP($E78,'Country Indicator Data'!$B$4:$N$300,2,FALSE))/(I$3-I$4)*5)),1)))</f>
        <v>2.6</v>
      </c>
      <c r="J78" s="163">
        <f>IF(LEN(E78)&gt;3,(IF(VLOOKUP($C78,'Regional Crises'!$B$1:$R$66,8,FALSE)="x","x",ROUND(IF(VLOOKUP($C78,'Regional Crises'!$B$1:$R$66,8,FALSE)&gt;J$3,5,IF(VLOOKUP($C78,'Regional Crises'!$B$1:$R$66,8,FALSE)&lt;J$4,0,5-(J$3-VLOOKUP($C78,'Regional Crises'!$B$1:$R$66,8,FALSE))/(J$3-J$4)*5)),1))),IF(VLOOKUP($E78,'Country Indicator Data'!$B$4:$N$300,4,FALSE)="x","x",ROUND(IF(VLOOKUP($E78,'Country Indicator Data'!$B$4:$N$300,4,FALSE)&gt;J$3,5,IF(VLOOKUP($E78,'Country Indicator Data'!$B$4:$N$300,4,FALSE)&lt;J$4,0,5-(J$3-VLOOKUP($E78,'Country Indicator Data'!$B$4:$N$300,4,FALSE))/(J$3-J$4)*5)),1)))</f>
        <v>3</v>
      </c>
      <c r="K78" s="163">
        <f t="shared" si="27"/>
        <v>2.8</v>
      </c>
      <c r="L78" s="163">
        <f>IF(LEN(E78)&gt;3,(IF(VLOOKUP($C78,'Regional Crises'!$B$1:$R$66,10,FALSE)="x","x",ROUND(IF(VLOOKUP($C78,'Regional Crises'!$B$1:$R$66,10,FALSE)&gt;L$3,5,IF(VLOOKUP($C78,'Regional Crises'!$B$1:$R$66,10,FALSE)&lt;L$4,0,5-(L$3-VLOOKUP($C78,'Regional Crises'!$B$1:$R$66,10,FALSE))/(L$3-L$4)*5)),1))),IF(VLOOKUP($E78,'Country Indicator Data'!$B$4:$N$300,6,FALSE)="x","x",ROUND(IF(VLOOKUP($E78,'Country Indicator Data'!$B$4:$N$300,6,FALSE)&gt;L$3,5,IF(VLOOKUP($E78,'Country Indicator Data'!$B$4:$N$300,6,FALSE)&lt;L$4,0,5-(L$3-VLOOKUP($E78,'Country Indicator Data'!$B$4:$N$300,6,FALSE))/(L$3-L$4)*5)),1)))</f>
        <v>3.1</v>
      </c>
      <c r="M78" s="163">
        <f>IF(LEN(E78)&gt;3,(IF(VLOOKUP($C78,'Regional Crises'!$B$1:$R$66,11,FALSE)="x","x",ROUND(IF(VLOOKUP($C78,'Regional Crises'!$B$1:$R$66,11,FALSE)&gt;M$3,5,IF(VLOOKUP($C78,'Regional Crises'!$B$1:$R$66,11,FALSE)&lt;M$4,0,5-(M$3-VLOOKUP($C78,'Regional Crises'!$B$1:$R$66,11,FALSE))/(M$3-M$4)*5)),1))),IF(VLOOKUP($E78,'Country Indicator Data'!$B$4:$N$300,7,FALSE)="x","x",ROUND(IF(VLOOKUP($E78,'Country Indicator Data'!$B$4:$N$300,7,FALSE)&gt;M$3,5,IF(VLOOKUP($E78,'Country Indicator Data'!$B$4:$N$300,7,FALSE)&lt;M$4,0,5-(M$3-VLOOKUP($E78,'Country Indicator Data'!$B$4:$N$300,7,FALSE))/(M$3-M$4)*5)),1)))</f>
        <v>0.7</v>
      </c>
      <c r="N78" s="163">
        <f t="shared" si="28"/>
        <v>1.9</v>
      </c>
      <c r="O78" s="163">
        <f t="shared" si="29"/>
        <v>2.9666666666666668</v>
      </c>
      <c r="P78" s="163">
        <f>IF(LEN(E78)&gt;3,VLOOKUP(C78,'Regional Crises'!$B$1:$R$69,12,FALSE),VLOOKUP(E78,'Country Indicator Data'!$B$4:$I$300,8,FALSE))</f>
        <v>5</v>
      </c>
      <c r="Q78" s="163">
        <f>IF(LEN(E78)&gt;3,((IF(VLOOKUP($C78,'Regional Crises'!$B$1:$R$66,13,FALSE)="x","x",ROUND(IF(VLOOKUP($C78,'Regional Crises'!$B$1:$R$66,13,FALSE)&gt;Q$3,5,IF(VLOOKUP($C78,'Regional Crises'!$B$1:$R$66,13,FALSE)&lt;Q$4,0,5-(LOG(Q$3)-LOG(VLOOKUP($C78,'Regional Crises'!$B$1:$R$66,13,FALSE)))/(LOG(Q$3)-LOG(Q$4))*5)),1)))),(IF(VLOOKUP($E78,'Country Indicator Data'!$B$4:$N$300,9,FALSE)="x","x",ROUND(IF(VLOOKUP($E78,'Country Indicator Data'!$B$4:$N$300,9,FALSE)&gt;Q$3,5,IF(VLOOKUP($E78,'Country Indicator Data'!$B$4:$N$300,9,FALSE)&lt;Q$4,0,5-(LOG(Q$3)-LOG(VLOOKUP($E78,'Country Indicator Data'!$B$4:$N$300,9,FALSE)))/(LOG(Q$3)-LOG(Q$4))*5)),1))))</f>
        <v>5</v>
      </c>
      <c r="R78" s="163">
        <f t="shared" si="30"/>
        <v>5</v>
      </c>
      <c r="S78" s="163">
        <f>IF(LEN(E78)&gt;3,((IF(VLOOKUP($C78,'Regional Crises'!$B$1:$R$66,17,FALSE)="x","x",ROUND(IF(VLOOKUP($C78,'Regional Crises'!$B$1:$R$66,17,FALSE)&gt;S$3,0,IF(VLOOKUP($C78,'Regional Crises'!$B$1:$R$66,17,FALSE)&lt;S$4,5,(S$3-VLOOKUP($C78,'Regional Crises'!$B$1:$R$66,17,FALSE))/(S$3-S$4)*5)),1)))),(IF(VLOOKUP($E78,'Country Indicator Data'!$B$4:$N$300,13,FALSE)="x","x",ROUND(IF(VLOOKUP($E78,'Country Indicator Data'!$B$4:$N$300,13,FALSE)&gt;S$3,0,IF(VLOOKUP($E78,'Country Indicator Data'!$B$4:$N$300,13,FALSE)&lt;S$4,5,(S$3-VLOOKUP($E78,'Country Indicator Data'!$B$4:$N$300,13,FALSE))/(S$3-S$4)*5)),1))))</f>
        <v>3.6</v>
      </c>
      <c r="T78" s="163">
        <f>IF(LEN(E78)&gt;3,((IF(VLOOKUP($C78,'Regional Crises'!$B$1:$R$66,14,FALSE)="x","x",ROUND(IF(VLOOKUP($C78,'Regional Crises'!$B$1:$R$66,14,FALSE)&gt;T$3,0,IF(VLOOKUP($C78,'Regional Crises'!$B$1:$R$66,14,FALSE)&lt;T$4,5,(T$3-VLOOKUP($C78,'Regional Crises'!$B$1:$R$66,14,FALSE))/(T$3-T$4)*5)),1)))),(IF(VLOOKUP($E78,'Country Indicator Data'!$B$4:$N$300,10,FALSE)="x","x",ROUND(IF(VLOOKUP($E78,'Country Indicator Data'!$B$4:$N$300,10,FALSE)&gt;T$3,0,IF(VLOOKUP($E78,'Country Indicator Data'!$B$4:$N$300,10,FALSE)&lt;T$4,5,(T$3-VLOOKUP($E78,'Country Indicator Data'!$B$4:$N$300,10,FALSE))/(T$3-T$4)*5)),1))))</f>
        <v>3.6</v>
      </c>
      <c r="U78" s="163">
        <f>IF(LEN(E78)&gt;3,((IF(VLOOKUP($C78,'Regional Crises'!$B$1:$R$66,15,FALSE)="x","x",ROUND(IF(VLOOKUP($C78,'Regional Crises'!$B$1:$R$66,15,FALSE)&gt;U$3,0,IF(VLOOKUP($C78,'Regional Crises'!$B$1:$R$66,15,FALSE)&lt;U$4,5,(U$3-VLOOKUP($C78,'Regional Crises'!$B$1:$R$66,15,FALSE))/(U$3-U$4)*5)),1)))),(IF(VLOOKUP($E78,'Country Indicator Data'!$B$4:$N$300,11,FALSE)="x","x",ROUND(IF(VLOOKUP($E78,'Country Indicator Data'!$B$4:$N$300,11,FALSE)&gt;U$3,0,IF(VLOOKUP($E78,'Country Indicator Data'!$B$4:$N$300,11,FALSE)&lt;U$4,5,(U$3-VLOOKUP($E78,'Country Indicator Data'!$B$4:$N$300,11,FALSE))/(U$3-U$4)*5)),1))))</f>
        <v>3.6</v>
      </c>
      <c r="V78" s="163">
        <f>IF(LEN(E78)&gt;3,((IF(VLOOKUP($C78,'Regional Crises'!$B$1:$R$66,16,FALSE)="x","x",ROUND(IF(VLOOKUP($C78,'Regional Crises'!$B$1:$R$66,16,FALSE)&gt;V$3,0,IF(VLOOKUP($C78,'Regional Crises'!$B$1:$R$66,16,FALSE)&lt;V$4,5,(V$3-VLOOKUP($C78,'Regional Crises'!$B$1:$R$66,16,FALSE))/(V$3-V$4)*5)),1)))),(IF(VLOOKUP($E78,'Country Indicator Data'!$B$4:$N$300,12,FALSE)="x","x",ROUND(IF(VLOOKUP($E78,'Country Indicator Data'!$B$4:$N$300,12,FALSE)&gt;V$3,0,IF(VLOOKUP($E78,'Country Indicator Data'!$B$4:$N$300,12,FALSE)&lt;V$4,5,(V$3-VLOOKUP($E78,'Country Indicator Data'!$B$4:$N$300,12,FALSE))/(V$3-V$4)*5)),1))))</f>
        <v>3.5</v>
      </c>
      <c r="W78" s="163">
        <f t="shared" si="31"/>
        <v>3.6</v>
      </c>
      <c r="X78" s="163">
        <f t="shared" si="32"/>
        <v>3.9</v>
      </c>
      <c r="Y78" s="184">
        <f>IF('Core Indicators'!FC75="x","x",IF('Core Indicators'!FC75&gt;=5,5,IF('Core Indicators'!FC75&gt;=4,4,IF('Core Indicators'!FC75&gt;=3,3,IF('Core Indicators'!FC75&gt;=2,2,IF('Core Indicators'!FC75&gt;=1,1,0))))))</f>
        <v>3</v>
      </c>
      <c r="Z78" s="163">
        <f t="shared" si="33"/>
        <v>3</v>
      </c>
      <c r="AA78" s="184">
        <f>'Crisis Indicator Data'!Y75</f>
        <v>2</v>
      </c>
      <c r="AB78" s="184">
        <f>'Crisis Indicator Data'!Z75</f>
        <v>3</v>
      </c>
      <c r="AC78" s="184">
        <f>'Crisis Indicator Data'!AA75</f>
        <v>3</v>
      </c>
      <c r="AD78" s="184">
        <f>'Crisis Indicator Data'!AB75</f>
        <v>3</v>
      </c>
      <c r="AE78" s="184">
        <f t="shared" si="34"/>
        <v>5</v>
      </c>
      <c r="AF78" s="184">
        <f>'Crisis Indicator Data'!AC75</f>
        <v>2</v>
      </c>
      <c r="AG78" s="184">
        <f>'Crisis Indicator Data'!AD75</f>
        <v>3</v>
      </c>
      <c r="AH78" s="184">
        <f t="shared" si="35"/>
        <v>5</v>
      </c>
      <c r="AI78" s="184">
        <f>'Crisis Indicator Data'!AE75</f>
        <v>3</v>
      </c>
      <c r="AJ78" s="184">
        <f>'Crisis Indicator Data'!AF75</f>
        <v>1</v>
      </c>
      <c r="AK78" s="184">
        <f>'Crisis Indicator Data'!AG75</f>
        <v>3</v>
      </c>
      <c r="AL78" s="184">
        <f t="shared" si="36"/>
        <v>5</v>
      </c>
      <c r="AM78" s="163">
        <f t="shared" si="37"/>
        <v>5</v>
      </c>
      <c r="AN78" s="163">
        <f t="shared" si="38"/>
        <v>4</v>
      </c>
    </row>
    <row r="79" spans="1:40" ht="13.5" customHeight="1" x14ac:dyDescent="0.25">
      <c r="A79" s="172" t="str">
        <f>'Crisis Indicator Data'!A76</f>
        <v>Cyclone Mocha in Myanmar</v>
      </c>
      <c r="B79" s="173" t="str">
        <f>'Crisis Indicator Data'!B76</f>
        <v>Cyclone,Floods</v>
      </c>
      <c r="C79" s="173" t="str">
        <f>'Crisis Indicator Data'!C76</f>
        <v>MMR005</v>
      </c>
      <c r="D79" s="173" t="str">
        <f>'Crisis Indicator Data'!D76</f>
        <v>Myanmar</v>
      </c>
      <c r="E79" s="174" t="str">
        <f>'Crisis Indicator Data'!E76</f>
        <v>MMR</v>
      </c>
      <c r="F79" s="163">
        <f>IF(LEN(E79)&gt;3,(IF(VLOOKUP($C79,'Regional Crises'!$B$1:$R$66,7,FALSE)="x","x",ROUND(IF(VLOOKUP($C79,'Regional Crises'!$B$1:$R$66,7,FALSE)&gt;$F$3,5,IF(VLOOKUP($C79,'Regional Crises'!$B$1:$R$66,7,FALSE)&lt;F$4,0,($F$3-VLOOKUP($C79,'Regional Crises'!$B$1:$R$66,7,FALSE))/($F$3-$F$4)*5)),1))),IF(VLOOKUP($E79,'Country Indicator Data'!$B$4:$N$300,3,FALSE)="x","x",ROUND(IF(VLOOKUP($E79,'Country Indicator Data'!$B$4:$N$300,3,FALSE)&gt;$F$3,5,IF(VLOOKUP($E79,'Country Indicator Data'!$B$4:$N$300,3,FALSE)&lt;$F$4,0,($F$3-VLOOKUP($E79,'Country Indicator Data'!$B$4:$N$300,3,FALSE))/($F$3-$F$4)*5)),1)))</f>
        <v>5</v>
      </c>
      <c r="G79" s="163">
        <f>IF(LEN(E79)&gt;3,(IF(VLOOKUP($C79,'Regional Crises'!$B$1:$R$66,9,FALSE)="x","x",ROUND(IF(VLOOKUP($C79,'Regional Crises'!$B$1:$R$66,9,FALSE)&gt;G$3,5,IF(VLOOKUP($C79,'Regional Crises'!$B$1:$R$66,9,FALSE)&lt;G$4,0,(G$3-VLOOKUP($C79,'Regional Crises'!$B$1:$R$66,9,FALSE))/(G$3-G$4)*5)),1))),IF(VLOOKUP($E79,'Country Indicator Data'!$B$4:$N$300,5,FALSE)="x","x",ROUND(IF(VLOOKUP($E79,'Country Indicator Data'!$B$4:$N$300,5,FALSE)&gt;G$3,5,IF(VLOOKUP($E79,'Country Indicator Data'!$B$4:$N$300,5,FALSE)&lt;G$4,0,(G$3-VLOOKUP($E79,'Country Indicator Data'!$B$4:$N$300,5,FALSE))/(G$3-G$4)*5)),1)))</f>
        <v>3.4</v>
      </c>
      <c r="H79" s="163">
        <f t="shared" si="26"/>
        <v>4.2</v>
      </c>
      <c r="I79" s="163">
        <f>IF(LEN(E79)&gt;3,(IF(VLOOKUP($C79,'Regional Crises'!$B$1:$R$66,6,FALSE)="x","x",ROUND(IF(VLOOKUP($C79,'Regional Crises'!$B$1:$R$66,6,FALSE)&gt;I$3,5,IF(VLOOKUP($C79,'Regional Crises'!$B$1:$R$66,6,FALSE)&lt;I$4,0,5-(I$3-VLOOKUP($C79,'Regional Crises'!$B$1:$R$66,6,FALSE))/(I$3-I$4)*5)),1))),IF(VLOOKUP($E79,'Country Indicator Data'!$B$4:$N$300,2,FALSE)="x","x",ROUND(IF(VLOOKUP($E79,'Country Indicator Data'!$B$4:$N$300,2,FALSE)&gt;I$3,5,IF(VLOOKUP($E79,'Country Indicator Data'!$B$4:$N$300,2,FALSE)&lt;I$4,0,5-(I$3-VLOOKUP($E79,'Country Indicator Data'!$B$4:$N$300,2,FALSE))/(I$3-I$4)*5)),1)))</f>
        <v>2.6</v>
      </c>
      <c r="J79" s="163">
        <f>IF(LEN(E79)&gt;3,(IF(VLOOKUP($C79,'Regional Crises'!$B$1:$R$66,8,FALSE)="x","x",ROUND(IF(VLOOKUP($C79,'Regional Crises'!$B$1:$R$66,8,FALSE)&gt;J$3,5,IF(VLOOKUP($C79,'Regional Crises'!$B$1:$R$66,8,FALSE)&lt;J$4,0,5-(J$3-VLOOKUP($C79,'Regional Crises'!$B$1:$R$66,8,FALSE))/(J$3-J$4)*5)),1))),IF(VLOOKUP($E79,'Country Indicator Data'!$B$4:$N$300,4,FALSE)="x","x",ROUND(IF(VLOOKUP($E79,'Country Indicator Data'!$B$4:$N$300,4,FALSE)&gt;J$3,5,IF(VLOOKUP($E79,'Country Indicator Data'!$B$4:$N$300,4,FALSE)&lt;J$4,0,5-(J$3-VLOOKUP($E79,'Country Indicator Data'!$B$4:$N$300,4,FALSE))/(J$3-J$4)*5)),1)))</f>
        <v>3</v>
      </c>
      <c r="K79" s="163">
        <f t="shared" si="27"/>
        <v>2.8</v>
      </c>
      <c r="L79" s="163">
        <f>IF(LEN(E79)&gt;3,(IF(VLOOKUP($C79,'Regional Crises'!$B$1:$R$66,10,FALSE)="x","x",ROUND(IF(VLOOKUP($C79,'Regional Crises'!$B$1:$R$66,10,FALSE)&gt;L$3,5,IF(VLOOKUP($C79,'Regional Crises'!$B$1:$R$66,10,FALSE)&lt;L$4,0,5-(L$3-VLOOKUP($C79,'Regional Crises'!$B$1:$R$66,10,FALSE))/(L$3-L$4)*5)),1))),IF(VLOOKUP($E79,'Country Indicator Data'!$B$4:$N$300,6,FALSE)="x","x",ROUND(IF(VLOOKUP($E79,'Country Indicator Data'!$B$4:$N$300,6,FALSE)&gt;L$3,5,IF(VLOOKUP($E79,'Country Indicator Data'!$B$4:$N$300,6,FALSE)&lt;L$4,0,5-(L$3-VLOOKUP($E79,'Country Indicator Data'!$B$4:$N$300,6,FALSE))/(L$3-L$4)*5)),1)))</f>
        <v>3.1</v>
      </c>
      <c r="M79" s="163">
        <f>IF(LEN(E79)&gt;3,(IF(VLOOKUP($C79,'Regional Crises'!$B$1:$R$66,11,FALSE)="x","x",ROUND(IF(VLOOKUP($C79,'Regional Crises'!$B$1:$R$66,11,FALSE)&gt;M$3,5,IF(VLOOKUP($C79,'Regional Crises'!$B$1:$R$66,11,FALSE)&lt;M$4,0,5-(M$3-VLOOKUP($C79,'Regional Crises'!$B$1:$R$66,11,FALSE))/(M$3-M$4)*5)),1))),IF(VLOOKUP($E79,'Country Indicator Data'!$B$4:$N$300,7,FALSE)="x","x",ROUND(IF(VLOOKUP($E79,'Country Indicator Data'!$B$4:$N$300,7,FALSE)&gt;M$3,5,IF(VLOOKUP($E79,'Country Indicator Data'!$B$4:$N$300,7,FALSE)&lt;M$4,0,5-(M$3-VLOOKUP($E79,'Country Indicator Data'!$B$4:$N$300,7,FALSE))/(M$3-M$4)*5)),1)))</f>
        <v>0.7</v>
      </c>
      <c r="N79" s="163">
        <f t="shared" si="28"/>
        <v>1.9</v>
      </c>
      <c r="O79" s="163">
        <f t="shared" si="29"/>
        <v>2.9666666666666668</v>
      </c>
      <c r="P79" s="163">
        <f>IF(LEN(E79)&gt;3,VLOOKUP(C79,'Regional Crises'!$B$1:$R$69,12,FALSE),VLOOKUP(E79,'Country Indicator Data'!$B$4:$I$300,8,FALSE))</f>
        <v>5</v>
      </c>
      <c r="Q79" s="163">
        <f>IF(LEN(E79)&gt;3,((IF(VLOOKUP($C79,'Regional Crises'!$B$1:$R$66,13,FALSE)="x","x",ROUND(IF(VLOOKUP($C79,'Regional Crises'!$B$1:$R$66,13,FALSE)&gt;Q$3,5,IF(VLOOKUP($C79,'Regional Crises'!$B$1:$R$66,13,FALSE)&lt;Q$4,0,5-(LOG(Q$3)-LOG(VLOOKUP($C79,'Regional Crises'!$B$1:$R$66,13,FALSE)))/(LOG(Q$3)-LOG(Q$4))*5)),1)))),(IF(VLOOKUP($E79,'Country Indicator Data'!$B$4:$N$300,9,FALSE)="x","x",ROUND(IF(VLOOKUP($E79,'Country Indicator Data'!$B$4:$N$300,9,FALSE)&gt;Q$3,5,IF(VLOOKUP($E79,'Country Indicator Data'!$B$4:$N$300,9,FALSE)&lt;Q$4,0,5-(LOG(Q$3)-LOG(VLOOKUP($E79,'Country Indicator Data'!$B$4:$N$300,9,FALSE)))/(LOG(Q$3)-LOG(Q$4))*5)),1))))</f>
        <v>5</v>
      </c>
      <c r="R79" s="163">
        <f t="shared" si="30"/>
        <v>5</v>
      </c>
      <c r="S79" s="163">
        <f>IF(LEN(E79)&gt;3,((IF(VLOOKUP($C79,'Regional Crises'!$B$1:$R$66,17,FALSE)="x","x",ROUND(IF(VLOOKUP($C79,'Regional Crises'!$B$1:$R$66,17,FALSE)&gt;S$3,0,IF(VLOOKUP($C79,'Regional Crises'!$B$1:$R$66,17,FALSE)&lt;S$4,5,(S$3-VLOOKUP($C79,'Regional Crises'!$B$1:$R$66,17,FALSE))/(S$3-S$4)*5)),1)))),(IF(VLOOKUP($E79,'Country Indicator Data'!$B$4:$N$300,13,FALSE)="x","x",ROUND(IF(VLOOKUP($E79,'Country Indicator Data'!$B$4:$N$300,13,FALSE)&gt;S$3,0,IF(VLOOKUP($E79,'Country Indicator Data'!$B$4:$N$300,13,FALSE)&lt;S$4,5,(S$3-VLOOKUP($E79,'Country Indicator Data'!$B$4:$N$300,13,FALSE))/(S$3-S$4)*5)),1))))</f>
        <v>3.6</v>
      </c>
      <c r="T79" s="163">
        <f>IF(LEN(E79)&gt;3,((IF(VLOOKUP($C79,'Regional Crises'!$B$1:$R$66,14,FALSE)="x","x",ROUND(IF(VLOOKUP($C79,'Regional Crises'!$B$1:$R$66,14,FALSE)&gt;T$3,0,IF(VLOOKUP($C79,'Regional Crises'!$B$1:$R$66,14,FALSE)&lt;T$4,5,(T$3-VLOOKUP($C79,'Regional Crises'!$B$1:$R$66,14,FALSE))/(T$3-T$4)*5)),1)))),(IF(VLOOKUP($E79,'Country Indicator Data'!$B$4:$N$300,10,FALSE)="x","x",ROUND(IF(VLOOKUP($E79,'Country Indicator Data'!$B$4:$N$300,10,FALSE)&gt;T$3,0,IF(VLOOKUP($E79,'Country Indicator Data'!$B$4:$N$300,10,FALSE)&lt;T$4,5,(T$3-VLOOKUP($E79,'Country Indicator Data'!$B$4:$N$300,10,FALSE))/(T$3-T$4)*5)),1))))</f>
        <v>3.6</v>
      </c>
      <c r="U79" s="163">
        <f>IF(LEN(E79)&gt;3,((IF(VLOOKUP($C79,'Regional Crises'!$B$1:$R$66,15,FALSE)="x","x",ROUND(IF(VLOOKUP($C79,'Regional Crises'!$B$1:$R$66,15,FALSE)&gt;U$3,0,IF(VLOOKUP($C79,'Regional Crises'!$B$1:$R$66,15,FALSE)&lt;U$4,5,(U$3-VLOOKUP($C79,'Regional Crises'!$B$1:$R$66,15,FALSE))/(U$3-U$4)*5)),1)))),(IF(VLOOKUP($E79,'Country Indicator Data'!$B$4:$N$300,11,FALSE)="x","x",ROUND(IF(VLOOKUP($E79,'Country Indicator Data'!$B$4:$N$300,11,FALSE)&gt;U$3,0,IF(VLOOKUP($E79,'Country Indicator Data'!$B$4:$N$300,11,FALSE)&lt;U$4,5,(U$3-VLOOKUP($E79,'Country Indicator Data'!$B$4:$N$300,11,FALSE))/(U$3-U$4)*5)),1))))</f>
        <v>3.6</v>
      </c>
      <c r="V79" s="163">
        <f>IF(LEN(E79)&gt;3,((IF(VLOOKUP($C79,'Regional Crises'!$B$1:$R$66,16,FALSE)="x","x",ROUND(IF(VLOOKUP($C79,'Regional Crises'!$B$1:$R$66,16,FALSE)&gt;V$3,0,IF(VLOOKUP($C79,'Regional Crises'!$B$1:$R$66,16,FALSE)&lt;V$4,5,(V$3-VLOOKUP($C79,'Regional Crises'!$B$1:$R$66,16,FALSE))/(V$3-V$4)*5)),1)))),(IF(VLOOKUP($E79,'Country Indicator Data'!$B$4:$N$300,12,FALSE)="x","x",ROUND(IF(VLOOKUP($E79,'Country Indicator Data'!$B$4:$N$300,12,FALSE)&gt;V$3,0,IF(VLOOKUP($E79,'Country Indicator Data'!$B$4:$N$300,12,FALSE)&lt;V$4,5,(V$3-VLOOKUP($E79,'Country Indicator Data'!$B$4:$N$300,12,FALSE))/(V$3-V$4)*5)),1))))</f>
        <v>3.5</v>
      </c>
      <c r="W79" s="163">
        <f t="shared" si="31"/>
        <v>3.6</v>
      </c>
      <c r="X79" s="163">
        <f t="shared" si="32"/>
        <v>3.9</v>
      </c>
      <c r="Y79" s="184">
        <f>IF('Core Indicators'!FC76="x","x",IF('Core Indicators'!FC76&gt;=5,5,IF('Core Indicators'!FC76&gt;=4,4,IF('Core Indicators'!FC76&gt;=3,3,IF('Core Indicators'!FC76&gt;=2,2,IF('Core Indicators'!FC76&gt;=1,1,0))))))</f>
        <v>4</v>
      </c>
      <c r="Z79" s="163">
        <f t="shared" si="33"/>
        <v>4</v>
      </c>
      <c r="AA79" s="184">
        <f>'Crisis Indicator Data'!Y76</f>
        <v>2</v>
      </c>
      <c r="AB79" s="184">
        <f>'Crisis Indicator Data'!Z76</f>
        <v>3</v>
      </c>
      <c r="AC79" s="184">
        <f>'Crisis Indicator Data'!AA76</f>
        <v>3</v>
      </c>
      <c r="AD79" s="184">
        <f>'Crisis Indicator Data'!AB76</f>
        <v>0</v>
      </c>
      <c r="AE79" s="184">
        <f t="shared" si="34"/>
        <v>4</v>
      </c>
      <c r="AF79" s="184">
        <f>'Crisis Indicator Data'!AC76</f>
        <v>2</v>
      </c>
      <c r="AG79" s="184">
        <f>'Crisis Indicator Data'!AD76</f>
        <v>3</v>
      </c>
      <c r="AH79" s="184">
        <f t="shared" si="35"/>
        <v>5</v>
      </c>
      <c r="AI79" s="184">
        <f>'Crisis Indicator Data'!AE76</f>
        <v>3</v>
      </c>
      <c r="AJ79" s="184">
        <f>'Crisis Indicator Data'!AF76</f>
        <v>1</v>
      </c>
      <c r="AK79" s="184">
        <f>'Crisis Indicator Data'!AG76</f>
        <v>3</v>
      </c>
      <c r="AL79" s="184">
        <f t="shared" si="36"/>
        <v>5</v>
      </c>
      <c r="AM79" s="163">
        <f t="shared" si="37"/>
        <v>5</v>
      </c>
      <c r="AN79" s="163">
        <f t="shared" si="38"/>
        <v>4.5</v>
      </c>
    </row>
    <row r="80" spans="1:40" ht="13.5" customHeight="1" x14ac:dyDescent="0.25">
      <c r="A80" s="172" t="str">
        <f>'Crisis Indicator Data'!A77</f>
        <v>Multiple crises in Mongolia</v>
      </c>
      <c r="B80" s="173" t="str">
        <f>'Crisis Indicator Data'!B77</f>
        <v>Other seasonal event,Floods</v>
      </c>
      <c r="C80" s="173" t="str">
        <f>'Crisis Indicator Data'!C77</f>
        <v>MNG001</v>
      </c>
      <c r="D80" s="173" t="str">
        <f>'Crisis Indicator Data'!D77</f>
        <v>Mongolia</v>
      </c>
      <c r="E80" s="174" t="str">
        <f>'Crisis Indicator Data'!E77</f>
        <v>MNG</v>
      </c>
      <c r="F80" s="163">
        <f>IF(LEN(E80)&gt;3,(IF(VLOOKUP($C80,'Regional Crises'!$B$1:$R$66,7,FALSE)="x","x",ROUND(IF(VLOOKUP($C80,'Regional Crises'!$B$1:$R$66,7,FALSE)&gt;$F$3,5,IF(VLOOKUP($C80,'Regional Crises'!$B$1:$R$66,7,FALSE)&lt;F$4,0,($F$3-VLOOKUP($C80,'Regional Crises'!$B$1:$R$66,7,FALSE))/($F$3-$F$4)*5)),1))),IF(VLOOKUP($E80,'Country Indicator Data'!$B$4:$N$300,3,FALSE)="x","x",ROUND(IF(VLOOKUP($E80,'Country Indicator Data'!$B$4:$N$300,3,FALSE)&gt;$F$3,5,IF(VLOOKUP($E80,'Country Indicator Data'!$B$4:$N$300,3,FALSE)&lt;$F$4,0,($F$3-VLOOKUP($E80,'Country Indicator Data'!$B$4:$N$300,3,FALSE))/($F$3-$F$4)*5)),1)))</f>
        <v>1.1000000000000001</v>
      </c>
      <c r="G80" s="163">
        <f>IF(LEN(E80)&gt;3,(IF(VLOOKUP($C80,'Regional Crises'!$B$1:$R$66,9,FALSE)="x","x",ROUND(IF(VLOOKUP($C80,'Regional Crises'!$B$1:$R$66,9,FALSE)&gt;G$3,5,IF(VLOOKUP($C80,'Regional Crises'!$B$1:$R$66,9,FALSE)&lt;G$4,0,(G$3-VLOOKUP($C80,'Regional Crises'!$B$1:$R$66,9,FALSE))/(G$3-G$4)*5)),1))),IF(VLOOKUP($E80,'Country Indicator Data'!$B$4:$N$300,5,FALSE)="x","x",ROUND(IF(VLOOKUP($E80,'Country Indicator Data'!$B$4:$N$300,5,FALSE)&gt;G$3,5,IF(VLOOKUP($E80,'Country Indicator Data'!$B$4:$N$300,5,FALSE)&lt;G$4,0,(G$3-VLOOKUP($E80,'Country Indicator Data'!$B$4:$N$300,5,FALSE))/(G$3-G$4)*5)),1)))</f>
        <v>1.4</v>
      </c>
      <c r="H80" s="163">
        <f t="shared" si="26"/>
        <v>1.25</v>
      </c>
      <c r="I80" s="163">
        <f>IF(LEN(E80)&gt;3,(IF(VLOOKUP($C80,'Regional Crises'!$B$1:$R$66,6,FALSE)="x","x",ROUND(IF(VLOOKUP($C80,'Regional Crises'!$B$1:$R$66,6,FALSE)&gt;I$3,5,IF(VLOOKUP($C80,'Regional Crises'!$B$1:$R$66,6,FALSE)&lt;I$4,0,5-(I$3-VLOOKUP($C80,'Regional Crises'!$B$1:$R$66,6,FALSE))/(I$3-I$4)*5)),1))),IF(VLOOKUP($E80,'Country Indicator Data'!$B$4:$N$300,2,FALSE)="x","x",ROUND(IF(VLOOKUP($E80,'Country Indicator Data'!$B$4:$N$300,2,FALSE)&gt;I$3,5,IF(VLOOKUP($E80,'Country Indicator Data'!$B$4:$N$300,2,FALSE)&lt;I$4,0,5-(I$3-VLOOKUP($E80,'Country Indicator Data'!$B$4:$N$300,2,FALSE))/(I$3-I$4)*5)),1)))</f>
        <v>0.9</v>
      </c>
      <c r="J80" s="163">
        <f>IF(LEN(E80)&gt;3,(IF(VLOOKUP($C80,'Regional Crises'!$B$1:$R$66,8,FALSE)="x","x",ROUND(IF(VLOOKUP($C80,'Regional Crises'!$B$1:$R$66,8,FALSE)&gt;J$3,5,IF(VLOOKUP($C80,'Regional Crises'!$B$1:$R$66,8,FALSE)&lt;J$4,0,5-(J$3-VLOOKUP($C80,'Regional Crises'!$B$1:$R$66,8,FALSE))/(J$3-J$4)*5)),1))),IF(VLOOKUP($E80,'Country Indicator Data'!$B$4:$N$300,4,FALSE)="x","x",ROUND(IF(VLOOKUP($E80,'Country Indicator Data'!$B$4:$N$300,4,FALSE)&gt;J$3,5,IF(VLOOKUP($E80,'Country Indicator Data'!$B$4:$N$300,4,FALSE)&lt;J$4,0,5-(J$3-VLOOKUP($E80,'Country Indicator Data'!$B$4:$N$300,4,FALSE))/(J$3-J$4)*5)),1)))</f>
        <v>0.7</v>
      </c>
      <c r="K80" s="163">
        <f t="shared" si="27"/>
        <v>0.8</v>
      </c>
      <c r="L80" s="163">
        <f>IF(LEN(E80)&gt;3,(IF(VLOOKUP($C80,'Regional Crises'!$B$1:$R$66,10,FALSE)="x","x",ROUND(IF(VLOOKUP($C80,'Regional Crises'!$B$1:$R$66,10,FALSE)&gt;L$3,5,IF(VLOOKUP($C80,'Regional Crises'!$B$1:$R$66,10,FALSE)&lt;L$4,0,5-(L$3-VLOOKUP($C80,'Regional Crises'!$B$1:$R$66,10,FALSE))/(L$3-L$4)*5)),1))),IF(VLOOKUP($E80,'Country Indicator Data'!$B$4:$N$300,6,FALSE)="x","x",ROUND(IF(VLOOKUP($E80,'Country Indicator Data'!$B$4:$N$300,6,FALSE)&gt;L$3,5,IF(VLOOKUP($E80,'Country Indicator Data'!$B$4:$N$300,6,FALSE)&lt;L$4,0,5-(L$3-VLOOKUP($E80,'Country Indicator Data'!$B$4:$N$300,6,FALSE))/(L$3-L$4)*5)),1)))</f>
        <v>2.1</v>
      </c>
      <c r="M80" s="163">
        <f>IF(LEN(E80)&gt;3,(IF(VLOOKUP($C80,'Regional Crises'!$B$1:$R$66,11,FALSE)="x","x",ROUND(IF(VLOOKUP($C80,'Regional Crises'!$B$1:$R$66,11,FALSE)&gt;M$3,5,IF(VLOOKUP($C80,'Regional Crises'!$B$1:$R$66,11,FALSE)&lt;M$4,0,5-(M$3-VLOOKUP($C80,'Regional Crises'!$B$1:$R$66,11,FALSE))/(M$3-M$4)*5)),1))),IF(VLOOKUP($E80,'Country Indicator Data'!$B$4:$N$300,7,FALSE)="x","x",ROUND(IF(VLOOKUP($E80,'Country Indicator Data'!$B$4:$N$300,7,FALSE)&gt;M$3,5,IF(VLOOKUP($E80,'Country Indicator Data'!$B$4:$N$300,7,FALSE)&lt;M$4,0,5-(M$3-VLOOKUP($E80,'Country Indicator Data'!$B$4:$N$300,7,FALSE))/(M$3-M$4)*5)),1)))</f>
        <v>1</v>
      </c>
      <c r="N80" s="163">
        <f t="shared" si="28"/>
        <v>1.55</v>
      </c>
      <c r="O80" s="163">
        <f t="shared" si="29"/>
        <v>1.2</v>
      </c>
      <c r="P80" s="163">
        <f>IF(LEN(E80)&gt;3,VLOOKUP(C80,'Regional Crises'!$B$1:$R$69,12,FALSE),VLOOKUP(E80,'Country Indicator Data'!$B$4:$I$300,8,FALSE))</f>
        <v>0</v>
      </c>
      <c r="Q80" s="163">
        <f>IF(LEN(E80)&gt;3,((IF(VLOOKUP($C80,'Regional Crises'!$B$1:$R$66,13,FALSE)="x","x",ROUND(IF(VLOOKUP($C80,'Regional Crises'!$B$1:$R$66,13,FALSE)&gt;Q$3,5,IF(VLOOKUP($C80,'Regional Crises'!$B$1:$R$66,13,FALSE)&lt;Q$4,0,5-(LOG(Q$3)-LOG(VLOOKUP($C80,'Regional Crises'!$B$1:$R$66,13,FALSE)))/(LOG(Q$3)-LOG(Q$4))*5)),1)))),(IF(VLOOKUP($E80,'Country Indicator Data'!$B$4:$N$300,9,FALSE)="x","x",ROUND(IF(VLOOKUP($E80,'Country Indicator Data'!$B$4:$N$300,9,FALSE)&gt;Q$3,5,IF(VLOOKUP($E80,'Country Indicator Data'!$B$4:$N$300,9,FALSE)&lt;Q$4,0,5-(LOG(Q$3)-LOG(VLOOKUP($E80,'Country Indicator Data'!$B$4:$N$300,9,FALSE)))/(LOG(Q$3)-LOG(Q$4))*5)),1))))</f>
        <v>0</v>
      </c>
      <c r="R80" s="163">
        <f t="shared" si="30"/>
        <v>0</v>
      </c>
      <c r="S80" s="163">
        <f>IF(LEN(E80)&gt;3,((IF(VLOOKUP($C80,'Regional Crises'!$B$1:$R$66,17,FALSE)="x","x",ROUND(IF(VLOOKUP($C80,'Regional Crises'!$B$1:$R$66,17,FALSE)&gt;S$3,0,IF(VLOOKUP($C80,'Regional Crises'!$B$1:$R$66,17,FALSE)&lt;S$4,5,(S$3-VLOOKUP($C80,'Regional Crises'!$B$1:$R$66,17,FALSE))/(S$3-S$4)*5)),1)))),(IF(VLOOKUP($E80,'Country Indicator Data'!$B$4:$N$300,13,FALSE)="x","x",ROUND(IF(VLOOKUP($E80,'Country Indicator Data'!$B$4:$N$300,13,FALSE)&gt;S$3,0,IF(VLOOKUP($E80,'Country Indicator Data'!$B$4:$N$300,13,FALSE)&lt;S$4,5,(S$3-VLOOKUP($E80,'Country Indicator Data'!$B$4:$N$300,13,FALSE))/(S$3-S$4)*5)),1))))</f>
        <v>3.3</v>
      </c>
      <c r="T80" s="163">
        <f>IF(LEN(E80)&gt;3,((IF(VLOOKUP($C80,'Regional Crises'!$B$1:$R$66,14,FALSE)="x","x",ROUND(IF(VLOOKUP($C80,'Regional Crises'!$B$1:$R$66,14,FALSE)&gt;T$3,0,IF(VLOOKUP($C80,'Regional Crises'!$B$1:$R$66,14,FALSE)&lt;T$4,5,(T$3-VLOOKUP($C80,'Regional Crises'!$B$1:$R$66,14,FALSE))/(T$3-T$4)*5)),1)))),(IF(VLOOKUP($E80,'Country Indicator Data'!$B$4:$N$300,10,FALSE)="x","x",ROUND(IF(VLOOKUP($E80,'Country Indicator Data'!$B$4:$N$300,10,FALSE)&gt;T$3,0,IF(VLOOKUP($E80,'Country Indicator Data'!$B$4:$N$300,10,FALSE)&lt;T$4,5,(T$3-VLOOKUP($E80,'Country Indicator Data'!$B$4:$N$300,10,FALSE))/(T$3-T$4)*5)),1))))</f>
        <v>2.8</v>
      </c>
      <c r="U80" s="163">
        <f>IF(LEN(E80)&gt;3,((IF(VLOOKUP($C80,'Regional Crises'!$B$1:$R$66,15,FALSE)="x","x",ROUND(IF(VLOOKUP($C80,'Regional Crises'!$B$1:$R$66,15,FALSE)&gt;U$3,0,IF(VLOOKUP($C80,'Regional Crises'!$B$1:$R$66,15,FALSE)&lt;U$4,5,(U$3-VLOOKUP($C80,'Regional Crises'!$B$1:$R$66,15,FALSE))/(U$3-U$4)*5)),1)))),(IF(VLOOKUP($E80,'Country Indicator Data'!$B$4:$N$300,11,FALSE)="x","x",ROUND(IF(VLOOKUP($E80,'Country Indicator Data'!$B$4:$N$300,11,FALSE)&gt;U$3,0,IF(VLOOKUP($E80,'Country Indicator Data'!$B$4:$N$300,11,FALSE)&lt;U$4,5,(U$3-VLOOKUP($E80,'Country Indicator Data'!$B$4:$N$300,11,FALSE))/(U$3-U$4)*5)),1))))</f>
        <v>1.9</v>
      </c>
      <c r="V80" s="163">
        <f>IF(LEN(E80)&gt;3,((IF(VLOOKUP($C80,'Regional Crises'!$B$1:$R$66,16,FALSE)="x","x",ROUND(IF(VLOOKUP($C80,'Regional Crises'!$B$1:$R$66,16,FALSE)&gt;V$3,0,IF(VLOOKUP($C80,'Regional Crises'!$B$1:$R$66,16,FALSE)&lt;V$4,5,(V$3-VLOOKUP($C80,'Regional Crises'!$B$1:$R$66,16,FALSE))/(V$3-V$4)*5)),1)))),(IF(VLOOKUP($E80,'Country Indicator Data'!$B$4:$N$300,12,FALSE)="x","x",ROUND(IF(VLOOKUP($E80,'Country Indicator Data'!$B$4:$N$300,12,FALSE)&gt;V$3,0,IF(VLOOKUP($E80,'Country Indicator Data'!$B$4:$N$300,12,FALSE)&lt;V$4,5,(V$3-VLOOKUP($E80,'Country Indicator Data'!$B$4:$N$300,12,FALSE))/(V$3-V$4)*5)),1))))</f>
        <v>0.8</v>
      </c>
      <c r="W80" s="163">
        <f t="shared" si="31"/>
        <v>2.2000000000000002</v>
      </c>
      <c r="X80" s="163">
        <f t="shared" si="32"/>
        <v>1.1000000000000001</v>
      </c>
      <c r="Y80" s="184">
        <f>IF('Core Indicators'!FC77="x","x",IF('Core Indicators'!FC77&gt;=5,5,IF('Core Indicators'!FC77&gt;=4,4,IF('Core Indicators'!FC77&gt;=3,3,IF('Core Indicators'!FC77&gt;=2,2,IF('Core Indicators'!FC77&gt;=1,1,0))))))</f>
        <v>3</v>
      </c>
      <c r="Z80" s="163">
        <f t="shared" si="33"/>
        <v>3</v>
      </c>
      <c r="AA80" s="184">
        <f>'Crisis Indicator Data'!Y77</f>
        <v>0</v>
      </c>
      <c r="AB80" s="184">
        <f>'Crisis Indicator Data'!Z77</f>
        <v>0</v>
      </c>
      <c r="AC80" s="184">
        <f>'Crisis Indicator Data'!AA77</f>
        <v>0</v>
      </c>
      <c r="AD80" s="184">
        <f>'Crisis Indicator Data'!AB77</f>
        <v>0</v>
      </c>
      <c r="AE80" s="184">
        <f t="shared" si="34"/>
        <v>0</v>
      </c>
      <c r="AF80" s="184">
        <f>'Crisis Indicator Data'!AC77</f>
        <v>0</v>
      </c>
      <c r="AG80" s="184">
        <f>'Crisis Indicator Data'!AD77</f>
        <v>0</v>
      </c>
      <c r="AH80" s="184">
        <f t="shared" si="35"/>
        <v>0</v>
      </c>
      <c r="AI80" s="184">
        <f>'Crisis Indicator Data'!AE77</f>
        <v>0</v>
      </c>
      <c r="AJ80" s="184">
        <f>'Crisis Indicator Data'!AF77</f>
        <v>0</v>
      </c>
      <c r="AK80" s="184">
        <f>'Crisis Indicator Data'!AG77</f>
        <v>0</v>
      </c>
      <c r="AL80" s="184">
        <f t="shared" si="36"/>
        <v>0</v>
      </c>
      <c r="AM80" s="163">
        <f t="shared" si="37"/>
        <v>0</v>
      </c>
      <c r="AN80" s="163">
        <f t="shared" si="38"/>
        <v>1.5</v>
      </c>
    </row>
    <row r="81" spans="1:40" ht="13.5" customHeight="1" x14ac:dyDescent="0.25">
      <c r="A81" s="172" t="str">
        <f>'Crisis Indicator Data'!A78</f>
        <v>Dzud in Mongolia</v>
      </c>
      <c r="B81" s="173" t="str">
        <f>'Crisis Indicator Data'!B78</f>
        <v>Other seasonal event</v>
      </c>
      <c r="C81" s="173" t="str">
        <f>'Crisis Indicator Data'!C78</f>
        <v>MNG002</v>
      </c>
      <c r="D81" s="173" t="str">
        <f>'Crisis Indicator Data'!D78</f>
        <v>Mongolia</v>
      </c>
      <c r="E81" s="174" t="str">
        <f>'Crisis Indicator Data'!E78</f>
        <v>MNG</v>
      </c>
      <c r="F81" s="163">
        <f>IF(LEN(E81)&gt;3,(IF(VLOOKUP($C81,'Regional Crises'!$B$1:$R$66,7,FALSE)="x","x",ROUND(IF(VLOOKUP($C81,'Regional Crises'!$B$1:$R$66,7,FALSE)&gt;$F$3,5,IF(VLOOKUP($C81,'Regional Crises'!$B$1:$R$66,7,FALSE)&lt;F$4,0,($F$3-VLOOKUP($C81,'Regional Crises'!$B$1:$R$66,7,FALSE))/($F$3-$F$4)*5)),1))),IF(VLOOKUP($E81,'Country Indicator Data'!$B$4:$N$300,3,FALSE)="x","x",ROUND(IF(VLOOKUP($E81,'Country Indicator Data'!$B$4:$N$300,3,FALSE)&gt;$F$3,5,IF(VLOOKUP($E81,'Country Indicator Data'!$B$4:$N$300,3,FALSE)&lt;$F$4,0,($F$3-VLOOKUP($E81,'Country Indicator Data'!$B$4:$N$300,3,FALSE))/($F$3-$F$4)*5)),1)))</f>
        <v>1.1000000000000001</v>
      </c>
      <c r="G81" s="163">
        <f>IF(LEN(E81)&gt;3,(IF(VLOOKUP($C81,'Regional Crises'!$B$1:$R$66,9,FALSE)="x","x",ROUND(IF(VLOOKUP($C81,'Regional Crises'!$B$1:$R$66,9,FALSE)&gt;G$3,5,IF(VLOOKUP($C81,'Regional Crises'!$B$1:$R$66,9,FALSE)&lt;G$4,0,(G$3-VLOOKUP($C81,'Regional Crises'!$B$1:$R$66,9,FALSE))/(G$3-G$4)*5)),1))),IF(VLOOKUP($E81,'Country Indicator Data'!$B$4:$N$300,5,FALSE)="x","x",ROUND(IF(VLOOKUP($E81,'Country Indicator Data'!$B$4:$N$300,5,FALSE)&gt;G$3,5,IF(VLOOKUP($E81,'Country Indicator Data'!$B$4:$N$300,5,FALSE)&lt;G$4,0,(G$3-VLOOKUP($E81,'Country Indicator Data'!$B$4:$N$300,5,FALSE))/(G$3-G$4)*5)),1)))</f>
        <v>1.4</v>
      </c>
      <c r="H81" s="163">
        <f t="shared" si="26"/>
        <v>1.25</v>
      </c>
      <c r="I81" s="163">
        <f>IF(LEN(E81)&gt;3,(IF(VLOOKUP($C81,'Regional Crises'!$B$1:$R$66,6,FALSE)="x","x",ROUND(IF(VLOOKUP($C81,'Regional Crises'!$B$1:$R$66,6,FALSE)&gt;I$3,5,IF(VLOOKUP($C81,'Regional Crises'!$B$1:$R$66,6,FALSE)&lt;I$4,0,5-(I$3-VLOOKUP($C81,'Regional Crises'!$B$1:$R$66,6,FALSE))/(I$3-I$4)*5)),1))),IF(VLOOKUP($E81,'Country Indicator Data'!$B$4:$N$300,2,FALSE)="x","x",ROUND(IF(VLOOKUP($E81,'Country Indicator Data'!$B$4:$N$300,2,FALSE)&gt;I$3,5,IF(VLOOKUP($E81,'Country Indicator Data'!$B$4:$N$300,2,FALSE)&lt;I$4,0,5-(I$3-VLOOKUP($E81,'Country Indicator Data'!$B$4:$N$300,2,FALSE))/(I$3-I$4)*5)),1)))</f>
        <v>0.9</v>
      </c>
      <c r="J81" s="163">
        <f>IF(LEN(E81)&gt;3,(IF(VLOOKUP($C81,'Regional Crises'!$B$1:$R$66,8,FALSE)="x","x",ROUND(IF(VLOOKUP($C81,'Regional Crises'!$B$1:$R$66,8,FALSE)&gt;J$3,5,IF(VLOOKUP($C81,'Regional Crises'!$B$1:$R$66,8,FALSE)&lt;J$4,0,5-(J$3-VLOOKUP($C81,'Regional Crises'!$B$1:$R$66,8,FALSE))/(J$3-J$4)*5)),1))),IF(VLOOKUP($E81,'Country Indicator Data'!$B$4:$N$300,4,FALSE)="x","x",ROUND(IF(VLOOKUP($E81,'Country Indicator Data'!$B$4:$N$300,4,FALSE)&gt;J$3,5,IF(VLOOKUP($E81,'Country Indicator Data'!$B$4:$N$300,4,FALSE)&lt;J$4,0,5-(J$3-VLOOKUP($E81,'Country Indicator Data'!$B$4:$N$300,4,FALSE))/(J$3-J$4)*5)),1)))</f>
        <v>0.7</v>
      </c>
      <c r="K81" s="163">
        <f t="shared" si="27"/>
        <v>0.8</v>
      </c>
      <c r="L81" s="163">
        <f>IF(LEN(E81)&gt;3,(IF(VLOOKUP($C81,'Regional Crises'!$B$1:$R$66,10,FALSE)="x","x",ROUND(IF(VLOOKUP($C81,'Regional Crises'!$B$1:$R$66,10,FALSE)&gt;L$3,5,IF(VLOOKUP($C81,'Regional Crises'!$B$1:$R$66,10,FALSE)&lt;L$4,0,5-(L$3-VLOOKUP($C81,'Regional Crises'!$B$1:$R$66,10,FALSE))/(L$3-L$4)*5)),1))),IF(VLOOKUP($E81,'Country Indicator Data'!$B$4:$N$300,6,FALSE)="x","x",ROUND(IF(VLOOKUP($E81,'Country Indicator Data'!$B$4:$N$300,6,FALSE)&gt;L$3,5,IF(VLOOKUP($E81,'Country Indicator Data'!$B$4:$N$300,6,FALSE)&lt;L$4,0,5-(L$3-VLOOKUP($E81,'Country Indicator Data'!$B$4:$N$300,6,FALSE))/(L$3-L$4)*5)),1)))</f>
        <v>2.1</v>
      </c>
      <c r="M81" s="163">
        <f>IF(LEN(E81)&gt;3,(IF(VLOOKUP($C81,'Regional Crises'!$B$1:$R$66,11,FALSE)="x","x",ROUND(IF(VLOOKUP($C81,'Regional Crises'!$B$1:$R$66,11,FALSE)&gt;M$3,5,IF(VLOOKUP($C81,'Regional Crises'!$B$1:$R$66,11,FALSE)&lt;M$4,0,5-(M$3-VLOOKUP($C81,'Regional Crises'!$B$1:$R$66,11,FALSE))/(M$3-M$4)*5)),1))),IF(VLOOKUP($E81,'Country Indicator Data'!$B$4:$N$300,7,FALSE)="x","x",ROUND(IF(VLOOKUP($E81,'Country Indicator Data'!$B$4:$N$300,7,FALSE)&gt;M$3,5,IF(VLOOKUP($E81,'Country Indicator Data'!$B$4:$N$300,7,FALSE)&lt;M$4,0,5-(M$3-VLOOKUP($E81,'Country Indicator Data'!$B$4:$N$300,7,FALSE))/(M$3-M$4)*5)),1)))</f>
        <v>1</v>
      </c>
      <c r="N81" s="163">
        <f t="shared" si="28"/>
        <v>1.55</v>
      </c>
      <c r="O81" s="163">
        <f t="shared" si="29"/>
        <v>1.2</v>
      </c>
      <c r="P81" s="163">
        <f>IF(LEN(E81)&gt;3,VLOOKUP(C81,'Regional Crises'!$B$1:$R$69,12,FALSE),VLOOKUP(E81,'Country Indicator Data'!$B$4:$I$300,8,FALSE))</f>
        <v>0</v>
      </c>
      <c r="Q81" s="163">
        <f>IF(LEN(E81)&gt;3,((IF(VLOOKUP($C81,'Regional Crises'!$B$1:$R$66,13,FALSE)="x","x",ROUND(IF(VLOOKUP($C81,'Regional Crises'!$B$1:$R$66,13,FALSE)&gt;Q$3,5,IF(VLOOKUP($C81,'Regional Crises'!$B$1:$R$66,13,FALSE)&lt;Q$4,0,5-(LOG(Q$3)-LOG(VLOOKUP($C81,'Regional Crises'!$B$1:$R$66,13,FALSE)))/(LOG(Q$3)-LOG(Q$4))*5)),1)))),(IF(VLOOKUP($E81,'Country Indicator Data'!$B$4:$N$300,9,FALSE)="x","x",ROUND(IF(VLOOKUP($E81,'Country Indicator Data'!$B$4:$N$300,9,FALSE)&gt;Q$3,5,IF(VLOOKUP($E81,'Country Indicator Data'!$B$4:$N$300,9,FALSE)&lt;Q$4,0,5-(LOG(Q$3)-LOG(VLOOKUP($E81,'Country Indicator Data'!$B$4:$N$300,9,FALSE)))/(LOG(Q$3)-LOG(Q$4))*5)),1))))</f>
        <v>0</v>
      </c>
      <c r="R81" s="163">
        <f t="shared" si="30"/>
        <v>0</v>
      </c>
      <c r="S81" s="163">
        <f>IF(LEN(E81)&gt;3,((IF(VLOOKUP($C81,'Regional Crises'!$B$1:$R$66,17,FALSE)="x","x",ROUND(IF(VLOOKUP($C81,'Regional Crises'!$B$1:$R$66,17,FALSE)&gt;S$3,0,IF(VLOOKUP($C81,'Regional Crises'!$B$1:$R$66,17,FALSE)&lt;S$4,5,(S$3-VLOOKUP($C81,'Regional Crises'!$B$1:$R$66,17,FALSE))/(S$3-S$4)*5)),1)))),(IF(VLOOKUP($E81,'Country Indicator Data'!$B$4:$N$300,13,FALSE)="x","x",ROUND(IF(VLOOKUP($E81,'Country Indicator Data'!$B$4:$N$300,13,FALSE)&gt;S$3,0,IF(VLOOKUP($E81,'Country Indicator Data'!$B$4:$N$300,13,FALSE)&lt;S$4,5,(S$3-VLOOKUP($E81,'Country Indicator Data'!$B$4:$N$300,13,FALSE))/(S$3-S$4)*5)),1))))</f>
        <v>3.3</v>
      </c>
      <c r="T81" s="163">
        <f>IF(LEN(E81)&gt;3,((IF(VLOOKUP($C81,'Regional Crises'!$B$1:$R$66,14,FALSE)="x","x",ROUND(IF(VLOOKUP($C81,'Regional Crises'!$B$1:$R$66,14,FALSE)&gt;T$3,0,IF(VLOOKUP($C81,'Regional Crises'!$B$1:$R$66,14,FALSE)&lt;T$4,5,(T$3-VLOOKUP($C81,'Regional Crises'!$B$1:$R$66,14,FALSE))/(T$3-T$4)*5)),1)))),(IF(VLOOKUP($E81,'Country Indicator Data'!$B$4:$N$300,10,FALSE)="x","x",ROUND(IF(VLOOKUP($E81,'Country Indicator Data'!$B$4:$N$300,10,FALSE)&gt;T$3,0,IF(VLOOKUP($E81,'Country Indicator Data'!$B$4:$N$300,10,FALSE)&lt;T$4,5,(T$3-VLOOKUP($E81,'Country Indicator Data'!$B$4:$N$300,10,FALSE))/(T$3-T$4)*5)),1))))</f>
        <v>2.8</v>
      </c>
      <c r="U81" s="163">
        <f>IF(LEN(E81)&gt;3,((IF(VLOOKUP($C81,'Regional Crises'!$B$1:$R$66,15,FALSE)="x","x",ROUND(IF(VLOOKUP($C81,'Regional Crises'!$B$1:$R$66,15,FALSE)&gt;U$3,0,IF(VLOOKUP($C81,'Regional Crises'!$B$1:$R$66,15,FALSE)&lt;U$4,5,(U$3-VLOOKUP($C81,'Regional Crises'!$B$1:$R$66,15,FALSE))/(U$3-U$4)*5)),1)))),(IF(VLOOKUP($E81,'Country Indicator Data'!$B$4:$N$300,11,FALSE)="x","x",ROUND(IF(VLOOKUP($E81,'Country Indicator Data'!$B$4:$N$300,11,FALSE)&gt;U$3,0,IF(VLOOKUP($E81,'Country Indicator Data'!$B$4:$N$300,11,FALSE)&lt;U$4,5,(U$3-VLOOKUP($E81,'Country Indicator Data'!$B$4:$N$300,11,FALSE))/(U$3-U$4)*5)),1))))</f>
        <v>1.9</v>
      </c>
      <c r="V81" s="163">
        <f>IF(LEN(E81)&gt;3,((IF(VLOOKUP($C81,'Regional Crises'!$B$1:$R$66,16,FALSE)="x","x",ROUND(IF(VLOOKUP($C81,'Regional Crises'!$B$1:$R$66,16,FALSE)&gt;V$3,0,IF(VLOOKUP($C81,'Regional Crises'!$B$1:$R$66,16,FALSE)&lt;V$4,5,(V$3-VLOOKUP($C81,'Regional Crises'!$B$1:$R$66,16,FALSE))/(V$3-V$4)*5)),1)))),(IF(VLOOKUP($E81,'Country Indicator Data'!$B$4:$N$300,12,FALSE)="x","x",ROUND(IF(VLOOKUP($E81,'Country Indicator Data'!$B$4:$N$300,12,FALSE)&gt;V$3,0,IF(VLOOKUP($E81,'Country Indicator Data'!$B$4:$N$300,12,FALSE)&lt;V$4,5,(V$3-VLOOKUP($E81,'Country Indicator Data'!$B$4:$N$300,12,FALSE))/(V$3-V$4)*5)),1))))</f>
        <v>0.8</v>
      </c>
      <c r="W81" s="163">
        <f t="shared" si="31"/>
        <v>2.2000000000000002</v>
      </c>
      <c r="X81" s="163">
        <f t="shared" si="32"/>
        <v>1.1000000000000001</v>
      </c>
      <c r="Y81" s="184">
        <f>IF('Core Indicators'!FC78="x","x",IF('Core Indicators'!FC78&gt;=5,5,IF('Core Indicators'!FC78&gt;=4,4,IF('Core Indicators'!FC78&gt;=3,3,IF('Core Indicators'!FC78&gt;=2,2,IF('Core Indicators'!FC78&gt;=1,1,0))))))</f>
        <v>3</v>
      </c>
      <c r="Z81" s="163">
        <f t="shared" si="33"/>
        <v>3</v>
      </c>
      <c r="AA81" s="184">
        <f>'Crisis Indicator Data'!Y78</f>
        <v>0</v>
      </c>
      <c r="AB81" s="184">
        <f>'Crisis Indicator Data'!Z78</f>
        <v>0</v>
      </c>
      <c r="AC81" s="184">
        <f>'Crisis Indicator Data'!AA78</f>
        <v>0</v>
      </c>
      <c r="AD81" s="184">
        <f>'Crisis Indicator Data'!AB78</f>
        <v>0</v>
      </c>
      <c r="AE81" s="184">
        <f t="shared" si="34"/>
        <v>0</v>
      </c>
      <c r="AF81" s="184">
        <f>'Crisis Indicator Data'!AC78</f>
        <v>0</v>
      </c>
      <c r="AG81" s="184">
        <f>'Crisis Indicator Data'!AD78</f>
        <v>0</v>
      </c>
      <c r="AH81" s="184">
        <f t="shared" si="35"/>
        <v>0</v>
      </c>
      <c r="AI81" s="184">
        <f>'Crisis Indicator Data'!AE78</f>
        <v>0</v>
      </c>
      <c r="AJ81" s="184">
        <f>'Crisis Indicator Data'!AF78</f>
        <v>0</v>
      </c>
      <c r="AK81" s="184">
        <f>'Crisis Indicator Data'!AG78</f>
        <v>0</v>
      </c>
      <c r="AL81" s="184">
        <f t="shared" si="36"/>
        <v>0</v>
      </c>
      <c r="AM81" s="163">
        <f t="shared" si="37"/>
        <v>0</v>
      </c>
      <c r="AN81" s="163">
        <f t="shared" si="38"/>
        <v>1.5</v>
      </c>
    </row>
    <row r="82" spans="1:40" ht="13.5" customHeight="1" x14ac:dyDescent="0.25">
      <c r="A82" s="172" t="str">
        <f>'Crisis Indicator Data'!A79</f>
        <v>Floods in Ulaanbaatar</v>
      </c>
      <c r="B82" s="173" t="str">
        <f>'Crisis Indicator Data'!B79</f>
        <v>Floods</v>
      </c>
      <c r="C82" s="173" t="str">
        <f>'Crisis Indicator Data'!C79</f>
        <v>MNG003</v>
      </c>
      <c r="D82" s="173" t="str">
        <f>'Crisis Indicator Data'!D79</f>
        <v>Mongolia</v>
      </c>
      <c r="E82" s="174" t="str">
        <f>'Crisis Indicator Data'!E79</f>
        <v>MNG</v>
      </c>
      <c r="F82" s="163">
        <f>IF(LEN(E82)&gt;3,(IF(VLOOKUP($C82,'Regional Crises'!$B$1:$R$66,7,FALSE)="x","x",ROUND(IF(VLOOKUP($C82,'Regional Crises'!$B$1:$R$66,7,FALSE)&gt;$F$3,5,IF(VLOOKUP($C82,'Regional Crises'!$B$1:$R$66,7,FALSE)&lt;F$4,0,($F$3-VLOOKUP($C82,'Regional Crises'!$B$1:$R$66,7,FALSE))/($F$3-$F$4)*5)),1))),IF(VLOOKUP($E82,'Country Indicator Data'!$B$4:$N$300,3,FALSE)="x","x",ROUND(IF(VLOOKUP($E82,'Country Indicator Data'!$B$4:$N$300,3,FALSE)&gt;$F$3,5,IF(VLOOKUP($E82,'Country Indicator Data'!$B$4:$N$300,3,FALSE)&lt;$F$4,0,($F$3-VLOOKUP($E82,'Country Indicator Data'!$B$4:$N$300,3,FALSE))/($F$3-$F$4)*5)),1)))</f>
        <v>1.1000000000000001</v>
      </c>
      <c r="G82" s="163">
        <f>IF(LEN(E82)&gt;3,(IF(VLOOKUP($C82,'Regional Crises'!$B$1:$R$66,9,FALSE)="x","x",ROUND(IF(VLOOKUP($C82,'Regional Crises'!$B$1:$R$66,9,FALSE)&gt;G$3,5,IF(VLOOKUP($C82,'Regional Crises'!$B$1:$R$66,9,FALSE)&lt;G$4,0,(G$3-VLOOKUP($C82,'Regional Crises'!$B$1:$R$66,9,FALSE))/(G$3-G$4)*5)),1))),IF(VLOOKUP($E82,'Country Indicator Data'!$B$4:$N$300,5,FALSE)="x","x",ROUND(IF(VLOOKUP($E82,'Country Indicator Data'!$B$4:$N$300,5,FALSE)&gt;G$3,5,IF(VLOOKUP($E82,'Country Indicator Data'!$B$4:$N$300,5,FALSE)&lt;G$4,0,(G$3-VLOOKUP($E82,'Country Indicator Data'!$B$4:$N$300,5,FALSE))/(G$3-G$4)*5)),1)))</f>
        <v>1.4</v>
      </c>
      <c r="H82" s="163">
        <f t="shared" si="26"/>
        <v>1.25</v>
      </c>
      <c r="I82" s="163">
        <f>IF(LEN(E82)&gt;3,(IF(VLOOKUP($C82,'Regional Crises'!$B$1:$R$66,6,FALSE)="x","x",ROUND(IF(VLOOKUP($C82,'Regional Crises'!$B$1:$R$66,6,FALSE)&gt;I$3,5,IF(VLOOKUP($C82,'Regional Crises'!$B$1:$R$66,6,FALSE)&lt;I$4,0,5-(I$3-VLOOKUP($C82,'Regional Crises'!$B$1:$R$66,6,FALSE))/(I$3-I$4)*5)),1))),IF(VLOOKUP($E82,'Country Indicator Data'!$B$4:$N$300,2,FALSE)="x","x",ROUND(IF(VLOOKUP($E82,'Country Indicator Data'!$B$4:$N$300,2,FALSE)&gt;I$3,5,IF(VLOOKUP($E82,'Country Indicator Data'!$B$4:$N$300,2,FALSE)&lt;I$4,0,5-(I$3-VLOOKUP($E82,'Country Indicator Data'!$B$4:$N$300,2,FALSE))/(I$3-I$4)*5)),1)))</f>
        <v>0.9</v>
      </c>
      <c r="J82" s="163">
        <f>IF(LEN(E82)&gt;3,(IF(VLOOKUP($C82,'Regional Crises'!$B$1:$R$66,8,FALSE)="x","x",ROUND(IF(VLOOKUP($C82,'Regional Crises'!$B$1:$R$66,8,FALSE)&gt;J$3,5,IF(VLOOKUP($C82,'Regional Crises'!$B$1:$R$66,8,FALSE)&lt;J$4,0,5-(J$3-VLOOKUP($C82,'Regional Crises'!$B$1:$R$66,8,FALSE))/(J$3-J$4)*5)),1))),IF(VLOOKUP($E82,'Country Indicator Data'!$B$4:$N$300,4,FALSE)="x","x",ROUND(IF(VLOOKUP($E82,'Country Indicator Data'!$B$4:$N$300,4,FALSE)&gt;J$3,5,IF(VLOOKUP($E82,'Country Indicator Data'!$B$4:$N$300,4,FALSE)&lt;J$4,0,5-(J$3-VLOOKUP($E82,'Country Indicator Data'!$B$4:$N$300,4,FALSE))/(J$3-J$4)*5)),1)))</f>
        <v>0.7</v>
      </c>
      <c r="K82" s="163">
        <f t="shared" si="27"/>
        <v>0.8</v>
      </c>
      <c r="L82" s="163">
        <f>IF(LEN(E82)&gt;3,(IF(VLOOKUP($C82,'Regional Crises'!$B$1:$R$66,10,FALSE)="x","x",ROUND(IF(VLOOKUP($C82,'Regional Crises'!$B$1:$R$66,10,FALSE)&gt;L$3,5,IF(VLOOKUP($C82,'Regional Crises'!$B$1:$R$66,10,FALSE)&lt;L$4,0,5-(L$3-VLOOKUP($C82,'Regional Crises'!$B$1:$R$66,10,FALSE))/(L$3-L$4)*5)),1))),IF(VLOOKUP($E82,'Country Indicator Data'!$B$4:$N$300,6,FALSE)="x","x",ROUND(IF(VLOOKUP($E82,'Country Indicator Data'!$B$4:$N$300,6,FALSE)&gt;L$3,5,IF(VLOOKUP($E82,'Country Indicator Data'!$B$4:$N$300,6,FALSE)&lt;L$4,0,5-(L$3-VLOOKUP($E82,'Country Indicator Data'!$B$4:$N$300,6,FALSE))/(L$3-L$4)*5)),1)))</f>
        <v>2.1</v>
      </c>
      <c r="M82" s="163">
        <f>IF(LEN(E82)&gt;3,(IF(VLOOKUP($C82,'Regional Crises'!$B$1:$R$66,11,FALSE)="x","x",ROUND(IF(VLOOKUP($C82,'Regional Crises'!$B$1:$R$66,11,FALSE)&gt;M$3,5,IF(VLOOKUP($C82,'Regional Crises'!$B$1:$R$66,11,FALSE)&lt;M$4,0,5-(M$3-VLOOKUP($C82,'Regional Crises'!$B$1:$R$66,11,FALSE))/(M$3-M$4)*5)),1))),IF(VLOOKUP($E82,'Country Indicator Data'!$B$4:$N$300,7,FALSE)="x","x",ROUND(IF(VLOOKUP($E82,'Country Indicator Data'!$B$4:$N$300,7,FALSE)&gt;M$3,5,IF(VLOOKUP($E82,'Country Indicator Data'!$B$4:$N$300,7,FALSE)&lt;M$4,0,5-(M$3-VLOOKUP($E82,'Country Indicator Data'!$B$4:$N$300,7,FALSE))/(M$3-M$4)*5)),1)))</f>
        <v>1</v>
      </c>
      <c r="N82" s="163">
        <f t="shared" si="28"/>
        <v>1.55</v>
      </c>
      <c r="O82" s="163">
        <f t="shared" si="29"/>
        <v>1.2</v>
      </c>
      <c r="P82" s="163">
        <f>IF(LEN(E82)&gt;3,VLOOKUP(C82,'Regional Crises'!$B$1:$R$69,12,FALSE),VLOOKUP(E82,'Country Indicator Data'!$B$4:$I$300,8,FALSE))</f>
        <v>0</v>
      </c>
      <c r="Q82" s="163">
        <f>IF(LEN(E82)&gt;3,((IF(VLOOKUP($C82,'Regional Crises'!$B$1:$R$66,13,FALSE)="x","x",ROUND(IF(VLOOKUP($C82,'Regional Crises'!$B$1:$R$66,13,FALSE)&gt;Q$3,5,IF(VLOOKUP($C82,'Regional Crises'!$B$1:$R$66,13,FALSE)&lt;Q$4,0,5-(LOG(Q$3)-LOG(VLOOKUP($C82,'Regional Crises'!$B$1:$R$66,13,FALSE)))/(LOG(Q$3)-LOG(Q$4))*5)),1)))),(IF(VLOOKUP($E82,'Country Indicator Data'!$B$4:$N$300,9,FALSE)="x","x",ROUND(IF(VLOOKUP($E82,'Country Indicator Data'!$B$4:$N$300,9,FALSE)&gt;Q$3,5,IF(VLOOKUP($E82,'Country Indicator Data'!$B$4:$N$300,9,FALSE)&lt;Q$4,0,5-(LOG(Q$3)-LOG(VLOOKUP($E82,'Country Indicator Data'!$B$4:$N$300,9,FALSE)))/(LOG(Q$3)-LOG(Q$4))*5)),1))))</f>
        <v>0</v>
      </c>
      <c r="R82" s="163">
        <f t="shared" si="30"/>
        <v>0</v>
      </c>
      <c r="S82" s="163">
        <f>IF(LEN(E82)&gt;3,((IF(VLOOKUP($C82,'Regional Crises'!$B$1:$R$66,17,FALSE)="x","x",ROUND(IF(VLOOKUP($C82,'Regional Crises'!$B$1:$R$66,17,FALSE)&gt;S$3,0,IF(VLOOKUP($C82,'Regional Crises'!$B$1:$R$66,17,FALSE)&lt;S$4,5,(S$3-VLOOKUP($C82,'Regional Crises'!$B$1:$R$66,17,FALSE))/(S$3-S$4)*5)),1)))),(IF(VLOOKUP($E82,'Country Indicator Data'!$B$4:$N$300,13,FALSE)="x","x",ROUND(IF(VLOOKUP($E82,'Country Indicator Data'!$B$4:$N$300,13,FALSE)&gt;S$3,0,IF(VLOOKUP($E82,'Country Indicator Data'!$B$4:$N$300,13,FALSE)&lt;S$4,5,(S$3-VLOOKUP($E82,'Country Indicator Data'!$B$4:$N$300,13,FALSE))/(S$3-S$4)*5)),1))))</f>
        <v>3.3</v>
      </c>
      <c r="T82" s="163">
        <f>IF(LEN(E82)&gt;3,((IF(VLOOKUP($C82,'Regional Crises'!$B$1:$R$66,14,FALSE)="x","x",ROUND(IF(VLOOKUP($C82,'Regional Crises'!$B$1:$R$66,14,FALSE)&gt;T$3,0,IF(VLOOKUP($C82,'Regional Crises'!$B$1:$R$66,14,FALSE)&lt;T$4,5,(T$3-VLOOKUP($C82,'Regional Crises'!$B$1:$R$66,14,FALSE))/(T$3-T$4)*5)),1)))),(IF(VLOOKUP($E82,'Country Indicator Data'!$B$4:$N$300,10,FALSE)="x","x",ROUND(IF(VLOOKUP($E82,'Country Indicator Data'!$B$4:$N$300,10,FALSE)&gt;T$3,0,IF(VLOOKUP($E82,'Country Indicator Data'!$B$4:$N$300,10,FALSE)&lt;T$4,5,(T$3-VLOOKUP($E82,'Country Indicator Data'!$B$4:$N$300,10,FALSE))/(T$3-T$4)*5)),1))))</f>
        <v>2.8</v>
      </c>
      <c r="U82" s="163">
        <f>IF(LEN(E82)&gt;3,((IF(VLOOKUP($C82,'Regional Crises'!$B$1:$R$66,15,FALSE)="x","x",ROUND(IF(VLOOKUP($C82,'Regional Crises'!$B$1:$R$66,15,FALSE)&gt;U$3,0,IF(VLOOKUP($C82,'Regional Crises'!$B$1:$R$66,15,FALSE)&lt;U$4,5,(U$3-VLOOKUP($C82,'Regional Crises'!$B$1:$R$66,15,FALSE))/(U$3-U$4)*5)),1)))),(IF(VLOOKUP($E82,'Country Indicator Data'!$B$4:$N$300,11,FALSE)="x","x",ROUND(IF(VLOOKUP($E82,'Country Indicator Data'!$B$4:$N$300,11,FALSE)&gt;U$3,0,IF(VLOOKUP($E82,'Country Indicator Data'!$B$4:$N$300,11,FALSE)&lt;U$4,5,(U$3-VLOOKUP($E82,'Country Indicator Data'!$B$4:$N$300,11,FALSE))/(U$3-U$4)*5)),1))))</f>
        <v>1.9</v>
      </c>
      <c r="V82" s="163">
        <f>IF(LEN(E82)&gt;3,((IF(VLOOKUP($C82,'Regional Crises'!$B$1:$R$66,16,FALSE)="x","x",ROUND(IF(VLOOKUP($C82,'Regional Crises'!$B$1:$R$66,16,FALSE)&gt;V$3,0,IF(VLOOKUP($C82,'Regional Crises'!$B$1:$R$66,16,FALSE)&lt;V$4,5,(V$3-VLOOKUP($C82,'Regional Crises'!$B$1:$R$66,16,FALSE))/(V$3-V$4)*5)),1)))),(IF(VLOOKUP($E82,'Country Indicator Data'!$B$4:$N$300,12,FALSE)="x","x",ROUND(IF(VLOOKUP($E82,'Country Indicator Data'!$B$4:$N$300,12,FALSE)&gt;V$3,0,IF(VLOOKUP($E82,'Country Indicator Data'!$B$4:$N$300,12,FALSE)&lt;V$4,5,(V$3-VLOOKUP($E82,'Country Indicator Data'!$B$4:$N$300,12,FALSE))/(V$3-V$4)*5)),1))))</f>
        <v>0.8</v>
      </c>
      <c r="W82" s="163">
        <f t="shared" si="31"/>
        <v>2.2000000000000002</v>
      </c>
      <c r="X82" s="163">
        <f t="shared" si="32"/>
        <v>1.1000000000000001</v>
      </c>
      <c r="Y82" s="184">
        <f>IF('Core Indicators'!FC79="x","x",IF('Core Indicators'!FC79&gt;=5,5,IF('Core Indicators'!FC79&gt;=4,4,IF('Core Indicators'!FC79&gt;=3,3,IF('Core Indicators'!FC79&gt;=2,2,IF('Core Indicators'!FC79&gt;=1,1,0))))))</f>
        <v>2</v>
      </c>
      <c r="Z82" s="163">
        <f t="shared" si="33"/>
        <v>2</v>
      </c>
      <c r="AA82" s="184">
        <f>'Crisis Indicator Data'!Y79</f>
        <v>0</v>
      </c>
      <c r="AB82" s="184">
        <f>'Crisis Indicator Data'!Z79</f>
        <v>0</v>
      </c>
      <c r="AC82" s="184">
        <f>'Crisis Indicator Data'!AA79</f>
        <v>0</v>
      </c>
      <c r="AD82" s="184">
        <f>'Crisis Indicator Data'!AB79</f>
        <v>0</v>
      </c>
      <c r="AE82" s="184">
        <f t="shared" si="34"/>
        <v>0</v>
      </c>
      <c r="AF82" s="184">
        <f>'Crisis Indicator Data'!AC79</f>
        <v>0</v>
      </c>
      <c r="AG82" s="184">
        <f>'Crisis Indicator Data'!AD79</f>
        <v>0</v>
      </c>
      <c r="AH82" s="184">
        <f t="shared" si="35"/>
        <v>0</v>
      </c>
      <c r="AI82" s="184">
        <f>'Crisis Indicator Data'!AE79</f>
        <v>0</v>
      </c>
      <c r="AJ82" s="184">
        <f>'Crisis Indicator Data'!AF79</f>
        <v>0</v>
      </c>
      <c r="AK82" s="184">
        <f>'Crisis Indicator Data'!AG79</f>
        <v>0</v>
      </c>
      <c r="AL82" s="184">
        <f t="shared" si="36"/>
        <v>0</v>
      </c>
      <c r="AM82" s="163">
        <f t="shared" si="37"/>
        <v>0</v>
      </c>
      <c r="AN82" s="163">
        <f t="shared" si="38"/>
        <v>1</v>
      </c>
    </row>
    <row r="83" spans="1:40" ht="13.5" customHeight="1" x14ac:dyDescent="0.25">
      <c r="A83" s="172" t="str">
        <f>'Crisis Indicator Data'!A80</f>
        <v>Multiple Crises in Mozambique</v>
      </c>
      <c r="B83" s="173" t="str">
        <f>'Crisis Indicator Data'!B80</f>
        <v>Conflict,Displacement,Cyclone</v>
      </c>
      <c r="C83" s="173" t="str">
        <f>'Crisis Indicator Data'!C80</f>
        <v>MOZ001</v>
      </c>
      <c r="D83" s="173" t="str">
        <f>'Crisis Indicator Data'!D80</f>
        <v>Mozambique</v>
      </c>
      <c r="E83" s="174" t="str">
        <f>'Crisis Indicator Data'!E80</f>
        <v>MOZ</v>
      </c>
      <c r="F83" s="163">
        <f>IF(LEN(E83)&gt;3,(IF(VLOOKUP($C83,'Regional Crises'!$B$1:$R$66,7,FALSE)="x","x",ROUND(IF(VLOOKUP($C83,'Regional Crises'!$B$1:$R$66,7,FALSE)&gt;$F$3,5,IF(VLOOKUP($C83,'Regional Crises'!$B$1:$R$66,7,FALSE)&lt;F$4,0,($F$3-VLOOKUP($C83,'Regional Crises'!$B$1:$R$66,7,FALSE))/($F$3-$F$4)*5)),1))),IF(VLOOKUP($E83,'Country Indicator Data'!$B$4:$N$300,3,FALSE)="x","x",ROUND(IF(VLOOKUP($E83,'Country Indicator Data'!$B$4:$N$300,3,FALSE)&gt;$F$3,5,IF(VLOOKUP($E83,'Country Indicator Data'!$B$4:$N$300,3,FALSE)&lt;$F$4,0,($F$3-VLOOKUP($E83,'Country Indicator Data'!$B$4:$N$300,3,FALSE))/($F$3-$F$4)*5)),1)))</f>
        <v>2.5</v>
      </c>
      <c r="G83" s="163">
        <f>IF(LEN(E83)&gt;3,(IF(VLOOKUP($C83,'Regional Crises'!$B$1:$R$66,9,FALSE)="x","x",ROUND(IF(VLOOKUP($C83,'Regional Crises'!$B$1:$R$66,9,FALSE)&gt;G$3,5,IF(VLOOKUP($C83,'Regional Crises'!$B$1:$R$66,9,FALSE)&lt;G$4,0,(G$3-VLOOKUP($C83,'Regional Crises'!$B$1:$R$66,9,FALSE))/(G$3-G$4)*5)),1))),IF(VLOOKUP($E83,'Country Indicator Data'!$B$4:$N$300,5,FALSE)="x","x",ROUND(IF(VLOOKUP($E83,'Country Indicator Data'!$B$4:$N$300,5,FALSE)&gt;G$3,5,IF(VLOOKUP($E83,'Country Indicator Data'!$B$4:$N$300,5,FALSE)&lt;G$4,0,(G$3-VLOOKUP($E83,'Country Indicator Data'!$B$4:$N$300,5,FALSE))/(G$3-G$4)*5)),1)))</f>
        <v>2.8</v>
      </c>
      <c r="H83" s="163">
        <f t="shared" si="26"/>
        <v>2.65</v>
      </c>
      <c r="I83" s="163">
        <f>IF(LEN(E83)&gt;3,(IF(VLOOKUP($C83,'Regional Crises'!$B$1:$R$66,6,FALSE)="x","x",ROUND(IF(VLOOKUP($C83,'Regional Crises'!$B$1:$R$66,6,FALSE)&gt;I$3,5,IF(VLOOKUP($C83,'Regional Crises'!$B$1:$R$66,6,FALSE)&lt;I$4,0,5-(I$3-VLOOKUP($C83,'Regional Crises'!$B$1:$R$66,6,FALSE))/(I$3-I$4)*5)),1))),IF(VLOOKUP($E83,'Country Indicator Data'!$B$4:$N$300,2,FALSE)="x","x",ROUND(IF(VLOOKUP($E83,'Country Indicator Data'!$B$4:$N$300,2,FALSE)&gt;I$3,5,IF(VLOOKUP($E83,'Country Indicator Data'!$B$4:$N$300,2,FALSE)&lt;I$4,0,5-(I$3-VLOOKUP($E83,'Country Indicator Data'!$B$4:$N$300,2,FALSE))/(I$3-I$4)*5)),1)))</f>
        <v>4.5</v>
      </c>
      <c r="J83" s="163">
        <f>IF(LEN(E83)&gt;3,(IF(VLOOKUP($C83,'Regional Crises'!$B$1:$R$66,8,FALSE)="x","x",ROUND(IF(VLOOKUP($C83,'Regional Crises'!$B$1:$R$66,8,FALSE)&gt;J$3,5,IF(VLOOKUP($C83,'Regional Crises'!$B$1:$R$66,8,FALSE)&lt;J$4,0,5-(J$3-VLOOKUP($C83,'Regional Crises'!$B$1:$R$66,8,FALSE))/(J$3-J$4)*5)),1))),IF(VLOOKUP($E83,'Country Indicator Data'!$B$4:$N$300,4,FALSE)="x","x",ROUND(IF(VLOOKUP($E83,'Country Indicator Data'!$B$4:$N$300,4,FALSE)&gt;J$3,5,IF(VLOOKUP($E83,'Country Indicator Data'!$B$4:$N$300,4,FALSE)&lt;J$4,0,5-(J$3-VLOOKUP($E83,'Country Indicator Data'!$B$4:$N$300,4,FALSE))/(J$3-J$4)*5)),1)))</f>
        <v>1.7</v>
      </c>
      <c r="K83" s="163">
        <f t="shared" si="27"/>
        <v>3.1</v>
      </c>
      <c r="L83" s="163">
        <f>IF(LEN(E83)&gt;3,(IF(VLOOKUP($C83,'Regional Crises'!$B$1:$R$66,10,FALSE)="x","x",ROUND(IF(VLOOKUP($C83,'Regional Crises'!$B$1:$R$66,10,FALSE)&gt;L$3,5,IF(VLOOKUP($C83,'Regional Crises'!$B$1:$R$66,10,FALSE)&lt;L$4,0,5-(L$3-VLOOKUP($C83,'Regional Crises'!$B$1:$R$66,10,FALSE))/(L$3-L$4)*5)),1))),IF(VLOOKUP($E83,'Country Indicator Data'!$B$4:$N$300,6,FALSE)="x","x",ROUND(IF(VLOOKUP($E83,'Country Indicator Data'!$B$4:$N$300,6,FALSE)&gt;L$3,5,IF(VLOOKUP($E83,'Country Indicator Data'!$B$4:$N$300,6,FALSE)&lt;L$4,0,5-(L$3-VLOOKUP($E83,'Country Indicator Data'!$B$4:$N$300,6,FALSE))/(L$3-L$4)*5)),1)))</f>
        <v>3.8</v>
      </c>
      <c r="M83" s="163">
        <f>IF(LEN(E83)&gt;3,(IF(VLOOKUP($C83,'Regional Crises'!$B$1:$R$66,11,FALSE)="x","x",ROUND(IF(VLOOKUP($C83,'Regional Crises'!$B$1:$R$66,11,FALSE)&gt;M$3,5,IF(VLOOKUP($C83,'Regional Crises'!$B$1:$R$66,11,FALSE)&lt;M$4,0,5-(M$3-VLOOKUP($C83,'Regional Crises'!$B$1:$R$66,11,FALSE))/(M$3-M$4)*5)),1))),IF(VLOOKUP($E83,'Country Indicator Data'!$B$4:$N$300,7,FALSE)="x","x",ROUND(IF(VLOOKUP($E83,'Country Indicator Data'!$B$4:$N$300,7,FALSE)&gt;M$3,5,IF(VLOOKUP($E83,'Country Indicator Data'!$B$4:$N$300,7,FALSE)&lt;M$4,0,5-(M$3-VLOOKUP($E83,'Country Indicator Data'!$B$4:$N$300,7,FALSE))/(M$3-M$4)*5)),1)))</f>
        <v>3.6</v>
      </c>
      <c r="N83" s="163">
        <f t="shared" si="28"/>
        <v>3.7</v>
      </c>
      <c r="O83" s="163">
        <f t="shared" si="29"/>
        <v>3.15</v>
      </c>
      <c r="P83" s="163">
        <f>IF(LEN(E83)&gt;3,VLOOKUP(C83,'Regional Crises'!$B$1:$R$69,12,FALSE),VLOOKUP(E83,'Country Indicator Data'!$B$4:$I$300,8,FALSE))</f>
        <v>5</v>
      </c>
      <c r="Q83" s="163">
        <f>IF(LEN(E83)&gt;3,((IF(VLOOKUP($C83,'Regional Crises'!$B$1:$R$66,13,FALSE)="x","x",ROUND(IF(VLOOKUP($C83,'Regional Crises'!$B$1:$R$66,13,FALSE)&gt;Q$3,5,IF(VLOOKUP($C83,'Regional Crises'!$B$1:$R$66,13,FALSE)&lt;Q$4,0,5-(LOG(Q$3)-LOG(VLOOKUP($C83,'Regional Crises'!$B$1:$R$66,13,FALSE)))/(LOG(Q$3)-LOG(Q$4))*5)),1)))),(IF(VLOOKUP($E83,'Country Indicator Data'!$B$4:$N$300,9,FALSE)="x","x",ROUND(IF(VLOOKUP($E83,'Country Indicator Data'!$B$4:$N$300,9,FALSE)&gt;Q$3,5,IF(VLOOKUP($E83,'Country Indicator Data'!$B$4:$N$300,9,FALSE)&lt;Q$4,0,5-(LOG(Q$3)-LOG(VLOOKUP($E83,'Country Indicator Data'!$B$4:$N$300,9,FALSE)))/(LOG(Q$3)-LOG(Q$4))*5)),1))))</f>
        <v>3.6</v>
      </c>
      <c r="R83" s="163">
        <f t="shared" si="30"/>
        <v>4.3</v>
      </c>
      <c r="S83" s="163">
        <f>IF(LEN(E83)&gt;3,((IF(VLOOKUP($C83,'Regional Crises'!$B$1:$R$66,17,FALSE)="x","x",ROUND(IF(VLOOKUP($C83,'Regional Crises'!$B$1:$R$66,17,FALSE)&gt;S$3,0,IF(VLOOKUP($C83,'Regional Crises'!$B$1:$R$66,17,FALSE)&lt;S$4,5,(S$3-VLOOKUP($C83,'Regional Crises'!$B$1:$R$66,17,FALSE))/(S$3-S$4)*5)),1)))),(IF(VLOOKUP($E83,'Country Indicator Data'!$B$4:$N$300,13,FALSE)="x","x",ROUND(IF(VLOOKUP($E83,'Country Indicator Data'!$B$4:$N$300,13,FALSE)&gt;S$3,0,IF(VLOOKUP($E83,'Country Indicator Data'!$B$4:$N$300,13,FALSE)&lt;S$4,5,(S$3-VLOOKUP($E83,'Country Indicator Data'!$B$4:$N$300,13,FALSE))/(S$3-S$4)*5)),1))))</f>
        <v>3.7</v>
      </c>
      <c r="T83" s="163">
        <f>IF(LEN(E83)&gt;3,((IF(VLOOKUP($C83,'Regional Crises'!$B$1:$R$66,14,FALSE)="x","x",ROUND(IF(VLOOKUP($C83,'Regional Crises'!$B$1:$R$66,14,FALSE)&gt;T$3,0,IF(VLOOKUP($C83,'Regional Crises'!$B$1:$R$66,14,FALSE)&lt;T$4,5,(T$3-VLOOKUP($C83,'Regional Crises'!$B$1:$R$66,14,FALSE))/(T$3-T$4)*5)),1)))),(IF(VLOOKUP($E83,'Country Indicator Data'!$B$4:$N$300,10,FALSE)="x","x",ROUND(IF(VLOOKUP($E83,'Country Indicator Data'!$B$4:$N$300,10,FALSE)&gt;T$3,0,IF(VLOOKUP($E83,'Country Indicator Data'!$B$4:$N$300,10,FALSE)&lt;T$4,5,(T$3-VLOOKUP($E83,'Country Indicator Data'!$B$4:$N$300,10,FALSE))/(T$3-T$4)*5)),1))))</f>
        <v>3.5</v>
      </c>
      <c r="U83" s="163">
        <f>IF(LEN(E83)&gt;3,((IF(VLOOKUP($C83,'Regional Crises'!$B$1:$R$66,15,FALSE)="x","x",ROUND(IF(VLOOKUP($C83,'Regional Crises'!$B$1:$R$66,15,FALSE)&gt;U$3,0,IF(VLOOKUP($C83,'Regional Crises'!$B$1:$R$66,15,FALSE)&lt;U$4,5,(U$3-VLOOKUP($C83,'Regional Crises'!$B$1:$R$66,15,FALSE))/(U$3-U$4)*5)),1)))),(IF(VLOOKUP($E83,'Country Indicator Data'!$B$4:$N$300,11,FALSE)="x","x",ROUND(IF(VLOOKUP($E83,'Country Indicator Data'!$B$4:$N$300,11,FALSE)&gt;U$3,0,IF(VLOOKUP($E83,'Country Indicator Data'!$B$4:$N$300,11,FALSE)&lt;U$4,5,(U$3-VLOOKUP($E83,'Country Indicator Data'!$B$4:$N$300,11,FALSE))/(U$3-U$4)*5)),1))))</f>
        <v>3.5</v>
      </c>
      <c r="V83" s="163">
        <f>IF(LEN(E83)&gt;3,((IF(VLOOKUP($C83,'Regional Crises'!$B$1:$R$66,16,FALSE)="x","x",ROUND(IF(VLOOKUP($C83,'Regional Crises'!$B$1:$R$66,16,FALSE)&gt;V$3,0,IF(VLOOKUP($C83,'Regional Crises'!$B$1:$R$66,16,FALSE)&lt;V$4,5,(V$3-VLOOKUP($C83,'Regional Crises'!$B$1:$R$66,16,FALSE))/(V$3-V$4)*5)),1)))),(IF(VLOOKUP($E83,'Country Indicator Data'!$B$4:$N$300,12,FALSE)="x","x",ROUND(IF(VLOOKUP($E83,'Country Indicator Data'!$B$4:$N$300,12,FALSE)&gt;V$3,0,IF(VLOOKUP($E83,'Country Indicator Data'!$B$4:$N$300,12,FALSE)&lt;V$4,5,(V$3-VLOOKUP($E83,'Country Indicator Data'!$B$4:$N$300,12,FALSE))/(V$3-V$4)*5)),1))))</f>
        <v>2.8</v>
      </c>
      <c r="W83" s="163">
        <f t="shared" si="31"/>
        <v>3.4</v>
      </c>
      <c r="X83" s="163">
        <f t="shared" si="32"/>
        <v>3.6</v>
      </c>
      <c r="Y83" s="184">
        <f>IF('Core Indicators'!FC80="x","x",IF('Core Indicators'!FC80&gt;=5,5,IF('Core Indicators'!FC80&gt;=4,4,IF('Core Indicators'!FC80&gt;=3,3,IF('Core Indicators'!FC80&gt;=2,2,IF('Core Indicators'!FC80&gt;=1,1,0))))))</f>
        <v>3</v>
      </c>
      <c r="Z83" s="163">
        <f t="shared" si="33"/>
        <v>3</v>
      </c>
      <c r="AA83" s="184">
        <f>'Crisis Indicator Data'!Y80</f>
        <v>1</v>
      </c>
      <c r="AB83" s="184">
        <f>'Crisis Indicator Data'!Z80</f>
        <v>1</v>
      </c>
      <c r="AC83" s="184">
        <f>'Crisis Indicator Data'!AA80</f>
        <v>1</v>
      </c>
      <c r="AD83" s="184">
        <f>'Crisis Indicator Data'!AB80</f>
        <v>1</v>
      </c>
      <c r="AE83" s="184">
        <f t="shared" si="34"/>
        <v>2</v>
      </c>
      <c r="AF83" s="184">
        <f>'Crisis Indicator Data'!AC80</f>
        <v>0</v>
      </c>
      <c r="AG83" s="184">
        <f>'Crisis Indicator Data'!AD80</f>
        <v>3</v>
      </c>
      <c r="AH83" s="184">
        <f t="shared" si="35"/>
        <v>3</v>
      </c>
      <c r="AI83" s="184">
        <f>'Crisis Indicator Data'!AE80</f>
        <v>3</v>
      </c>
      <c r="AJ83" s="184">
        <f>'Crisis Indicator Data'!AF80</f>
        <v>1</v>
      </c>
      <c r="AK83" s="184">
        <f>'Crisis Indicator Data'!AG80</f>
        <v>3</v>
      </c>
      <c r="AL83" s="184">
        <f t="shared" si="36"/>
        <v>5</v>
      </c>
      <c r="AM83" s="163">
        <f t="shared" si="37"/>
        <v>3</v>
      </c>
      <c r="AN83" s="163">
        <f t="shared" si="38"/>
        <v>3</v>
      </c>
    </row>
    <row r="84" spans="1:40" ht="13.5" customHeight="1" x14ac:dyDescent="0.25">
      <c r="A84" s="172" t="str">
        <f>'Crisis Indicator Data'!A81</f>
        <v>Cabo Delgado Islamist Insurgency</v>
      </c>
      <c r="B84" s="173" t="str">
        <f>'Crisis Indicator Data'!B81</f>
        <v>Conflict,Displacement</v>
      </c>
      <c r="C84" s="173" t="str">
        <f>'Crisis Indicator Data'!C81</f>
        <v>MOZ004</v>
      </c>
      <c r="D84" s="173" t="str">
        <f>'Crisis Indicator Data'!D81</f>
        <v>Mozambique</v>
      </c>
      <c r="E84" s="174" t="str">
        <f>'Crisis Indicator Data'!E81</f>
        <v>MOZ</v>
      </c>
      <c r="F84" s="163">
        <f>IF(LEN(E84)&gt;3,(IF(VLOOKUP($C84,'Regional Crises'!$B$1:$R$66,7,FALSE)="x","x",ROUND(IF(VLOOKUP($C84,'Regional Crises'!$B$1:$R$66,7,FALSE)&gt;$F$3,5,IF(VLOOKUP($C84,'Regional Crises'!$B$1:$R$66,7,FALSE)&lt;F$4,0,($F$3-VLOOKUP($C84,'Regional Crises'!$B$1:$R$66,7,FALSE))/($F$3-$F$4)*5)),1))),IF(VLOOKUP($E84,'Country Indicator Data'!$B$4:$N$300,3,FALSE)="x","x",ROUND(IF(VLOOKUP($E84,'Country Indicator Data'!$B$4:$N$300,3,FALSE)&gt;$F$3,5,IF(VLOOKUP($E84,'Country Indicator Data'!$B$4:$N$300,3,FALSE)&lt;$F$4,0,($F$3-VLOOKUP($E84,'Country Indicator Data'!$B$4:$N$300,3,FALSE))/($F$3-$F$4)*5)),1)))</f>
        <v>2.5</v>
      </c>
      <c r="G84" s="163">
        <f>IF(LEN(E84)&gt;3,(IF(VLOOKUP($C84,'Regional Crises'!$B$1:$R$66,9,FALSE)="x","x",ROUND(IF(VLOOKUP($C84,'Regional Crises'!$B$1:$R$66,9,FALSE)&gt;G$3,5,IF(VLOOKUP($C84,'Regional Crises'!$B$1:$R$66,9,FALSE)&lt;G$4,0,(G$3-VLOOKUP($C84,'Regional Crises'!$B$1:$R$66,9,FALSE))/(G$3-G$4)*5)),1))),IF(VLOOKUP($E84,'Country Indicator Data'!$B$4:$N$300,5,FALSE)="x","x",ROUND(IF(VLOOKUP($E84,'Country Indicator Data'!$B$4:$N$300,5,FALSE)&gt;G$3,5,IF(VLOOKUP($E84,'Country Indicator Data'!$B$4:$N$300,5,FALSE)&lt;G$4,0,(G$3-VLOOKUP($E84,'Country Indicator Data'!$B$4:$N$300,5,FALSE))/(G$3-G$4)*5)),1)))</f>
        <v>2.8</v>
      </c>
      <c r="H84" s="163">
        <f t="shared" si="26"/>
        <v>2.65</v>
      </c>
      <c r="I84" s="163">
        <f>IF(LEN(E84)&gt;3,(IF(VLOOKUP($C84,'Regional Crises'!$B$1:$R$66,6,FALSE)="x","x",ROUND(IF(VLOOKUP($C84,'Regional Crises'!$B$1:$R$66,6,FALSE)&gt;I$3,5,IF(VLOOKUP($C84,'Regional Crises'!$B$1:$R$66,6,FALSE)&lt;I$4,0,5-(I$3-VLOOKUP($C84,'Regional Crises'!$B$1:$R$66,6,FALSE))/(I$3-I$4)*5)),1))),IF(VLOOKUP($E84,'Country Indicator Data'!$B$4:$N$300,2,FALSE)="x","x",ROUND(IF(VLOOKUP($E84,'Country Indicator Data'!$B$4:$N$300,2,FALSE)&gt;I$3,5,IF(VLOOKUP($E84,'Country Indicator Data'!$B$4:$N$300,2,FALSE)&lt;I$4,0,5-(I$3-VLOOKUP($E84,'Country Indicator Data'!$B$4:$N$300,2,FALSE))/(I$3-I$4)*5)),1)))</f>
        <v>4.5</v>
      </c>
      <c r="J84" s="163">
        <f>IF(LEN(E84)&gt;3,(IF(VLOOKUP($C84,'Regional Crises'!$B$1:$R$66,8,FALSE)="x","x",ROUND(IF(VLOOKUP($C84,'Regional Crises'!$B$1:$R$66,8,FALSE)&gt;J$3,5,IF(VLOOKUP($C84,'Regional Crises'!$B$1:$R$66,8,FALSE)&lt;J$4,0,5-(J$3-VLOOKUP($C84,'Regional Crises'!$B$1:$R$66,8,FALSE))/(J$3-J$4)*5)),1))),IF(VLOOKUP($E84,'Country Indicator Data'!$B$4:$N$300,4,FALSE)="x","x",ROUND(IF(VLOOKUP($E84,'Country Indicator Data'!$B$4:$N$300,4,FALSE)&gt;J$3,5,IF(VLOOKUP($E84,'Country Indicator Data'!$B$4:$N$300,4,FALSE)&lt;J$4,0,5-(J$3-VLOOKUP($E84,'Country Indicator Data'!$B$4:$N$300,4,FALSE))/(J$3-J$4)*5)),1)))</f>
        <v>1.7</v>
      </c>
      <c r="K84" s="163">
        <f t="shared" si="27"/>
        <v>3.1</v>
      </c>
      <c r="L84" s="163">
        <f>IF(LEN(E84)&gt;3,(IF(VLOOKUP($C84,'Regional Crises'!$B$1:$R$66,10,FALSE)="x","x",ROUND(IF(VLOOKUP($C84,'Regional Crises'!$B$1:$R$66,10,FALSE)&gt;L$3,5,IF(VLOOKUP($C84,'Regional Crises'!$B$1:$R$66,10,FALSE)&lt;L$4,0,5-(L$3-VLOOKUP($C84,'Regional Crises'!$B$1:$R$66,10,FALSE))/(L$3-L$4)*5)),1))),IF(VLOOKUP($E84,'Country Indicator Data'!$B$4:$N$300,6,FALSE)="x","x",ROUND(IF(VLOOKUP($E84,'Country Indicator Data'!$B$4:$N$300,6,FALSE)&gt;L$3,5,IF(VLOOKUP($E84,'Country Indicator Data'!$B$4:$N$300,6,FALSE)&lt;L$4,0,5-(L$3-VLOOKUP($E84,'Country Indicator Data'!$B$4:$N$300,6,FALSE))/(L$3-L$4)*5)),1)))</f>
        <v>3.8</v>
      </c>
      <c r="M84" s="163">
        <f>IF(LEN(E84)&gt;3,(IF(VLOOKUP($C84,'Regional Crises'!$B$1:$R$66,11,FALSE)="x","x",ROUND(IF(VLOOKUP($C84,'Regional Crises'!$B$1:$R$66,11,FALSE)&gt;M$3,5,IF(VLOOKUP($C84,'Regional Crises'!$B$1:$R$66,11,FALSE)&lt;M$4,0,5-(M$3-VLOOKUP($C84,'Regional Crises'!$B$1:$R$66,11,FALSE))/(M$3-M$4)*5)),1))),IF(VLOOKUP($E84,'Country Indicator Data'!$B$4:$N$300,7,FALSE)="x","x",ROUND(IF(VLOOKUP($E84,'Country Indicator Data'!$B$4:$N$300,7,FALSE)&gt;M$3,5,IF(VLOOKUP($E84,'Country Indicator Data'!$B$4:$N$300,7,FALSE)&lt;M$4,0,5-(M$3-VLOOKUP($E84,'Country Indicator Data'!$B$4:$N$300,7,FALSE))/(M$3-M$4)*5)),1)))</f>
        <v>3.6</v>
      </c>
      <c r="N84" s="163">
        <f t="shared" si="28"/>
        <v>3.7</v>
      </c>
      <c r="O84" s="163">
        <f t="shared" si="29"/>
        <v>3.15</v>
      </c>
      <c r="P84" s="163">
        <f>IF(LEN(E84)&gt;3,VLOOKUP(C84,'Regional Crises'!$B$1:$R$69,12,FALSE),VLOOKUP(E84,'Country Indicator Data'!$B$4:$I$300,8,FALSE))</f>
        <v>5</v>
      </c>
      <c r="Q84" s="163">
        <f>IF(LEN(E84)&gt;3,((IF(VLOOKUP($C84,'Regional Crises'!$B$1:$R$66,13,FALSE)="x","x",ROUND(IF(VLOOKUP($C84,'Regional Crises'!$B$1:$R$66,13,FALSE)&gt;Q$3,5,IF(VLOOKUP($C84,'Regional Crises'!$B$1:$R$66,13,FALSE)&lt;Q$4,0,5-(LOG(Q$3)-LOG(VLOOKUP($C84,'Regional Crises'!$B$1:$R$66,13,FALSE)))/(LOG(Q$3)-LOG(Q$4))*5)),1)))),(IF(VLOOKUP($E84,'Country Indicator Data'!$B$4:$N$300,9,FALSE)="x","x",ROUND(IF(VLOOKUP($E84,'Country Indicator Data'!$B$4:$N$300,9,FALSE)&gt;Q$3,5,IF(VLOOKUP($E84,'Country Indicator Data'!$B$4:$N$300,9,FALSE)&lt;Q$4,0,5-(LOG(Q$3)-LOG(VLOOKUP($E84,'Country Indicator Data'!$B$4:$N$300,9,FALSE)))/(LOG(Q$3)-LOG(Q$4))*5)),1))))</f>
        <v>3.6</v>
      </c>
      <c r="R84" s="163">
        <f t="shared" si="30"/>
        <v>4.3</v>
      </c>
      <c r="S84" s="163">
        <f>IF(LEN(E84)&gt;3,((IF(VLOOKUP($C84,'Regional Crises'!$B$1:$R$66,17,FALSE)="x","x",ROUND(IF(VLOOKUP($C84,'Regional Crises'!$B$1:$R$66,17,FALSE)&gt;S$3,0,IF(VLOOKUP($C84,'Regional Crises'!$B$1:$R$66,17,FALSE)&lt;S$4,5,(S$3-VLOOKUP($C84,'Regional Crises'!$B$1:$R$66,17,FALSE))/(S$3-S$4)*5)),1)))),(IF(VLOOKUP($E84,'Country Indicator Data'!$B$4:$N$300,13,FALSE)="x","x",ROUND(IF(VLOOKUP($E84,'Country Indicator Data'!$B$4:$N$300,13,FALSE)&gt;S$3,0,IF(VLOOKUP($E84,'Country Indicator Data'!$B$4:$N$300,13,FALSE)&lt;S$4,5,(S$3-VLOOKUP($E84,'Country Indicator Data'!$B$4:$N$300,13,FALSE))/(S$3-S$4)*5)),1))))</f>
        <v>3.7</v>
      </c>
      <c r="T84" s="163">
        <f>IF(LEN(E84)&gt;3,((IF(VLOOKUP($C84,'Regional Crises'!$B$1:$R$66,14,FALSE)="x","x",ROUND(IF(VLOOKUP($C84,'Regional Crises'!$B$1:$R$66,14,FALSE)&gt;T$3,0,IF(VLOOKUP($C84,'Regional Crises'!$B$1:$R$66,14,FALSE)&lt;T$4,5,(T$3-VLOOKUP($C84,'Regional Crises'!$B$1:$R$66,14,FALSE))/(T$3-T$4)*5)),1)))),(IF(VLOOKUP($E84,'Country Indicator Data'!$B$4:$N$300,10,FALSE)="x","x",ROUND(IF(VLOOKUP($E84,'Country Indicator Data'!$B$4:$N$300,10,FALSE)&gt;T$3,0,IF(VLOOKUP($E84,'Country Indicator Data'!$B$4:$N$300,10,FALSE)&lt;T$4,5,(T$3-VLOOKUP($E84,'Country Indicator Data'!$B$4:$N$300,10,FALSE))/(T$3-T$4)*5)),1))))</f>
        <v>3.5</v>
      </c>
      <c r="U84" s="163">
        <f>IF(LEN(E84)&gt;3,((IF(VLOOKUP($C84,'Regional Crises'!$B$1:$R$66,15,FALSE)="x","x",ROUND(IF(VLOOKUP($C84,'Regional Crises'!$B$1:$R$66,15,FALSE)&gt;U$3,0,IF(VLOOKUP($C84,'Regional Crises'!$B$1:$R$66,15,FALSE)&lt;U$4,5,(U$3-VLOOKUP($C84,'Regional Crises'!$B$1:$R$66,15,FALSE))/(U$3-U$4)*5)),1)))),(IF(VLOOKUP($E84,'Country Indicator Data'!$B$4:$N$300,11,FALSE)="x","x",ROUND(IF(VLOOKUP($E84,'Country Indicator Data'!$B$4:$N$300,11,FALSE)&gt;U$3,0,IF(VLOOKUP($E84,'Country Indicator Data'!$B$4:$N$300,11,FALSE)&lt;U$4,5,(U$3-VLOOKUP($E84,'Country Indicator Data'!$B$4:$N$300,11,FALSE))/(U$3-U$4)*5)),1))))</f>
        <v>3.5</v>
      </c>
      <c r="V84" s="163">
        <f>IF(LEN(E84)&gt;3,((IF(VLOOKUP($C84,'Regional Crises'!$B$1:$R$66,16,FALSE)="x","x",ROUND(IF(VLOOKUP($C84,'Regional Crises'!$B$1:$R$66,16,FALSE)&gt;V$3,0,IF(VLOOKUP($C84,'Regional Crises'!$B$1:$R$66,16,FALSE)&lt;V$4,5,(V$3-VLOOKUP($C84,'Regional Crises'!$B$1:$R$66,16,FALSE))/(V$3-V$4)*5)),1)))),(IF(VLOOKUP($E84,'Country Indicator Data'!$B$4:$N$300,12,FALSE)="x","x",ROUND(IF(VLOOKUP($E84,'Country Indicator Data'!$B$4:$N$300,12,FALSE)&gt;V$3,0,IF(VLOOKUP($E84,'Country Indicator Data'!$B$4:$N$300,12,FALSE)&lt;V$4,5,(V$3-VLOOKUP($E84,'Country Indicator Data'!$B$4:$N$300,12,FALSE))/(V$3-V$4)*5)),1))))</f>
        <v>2.8</v>
      </c>
      <c r="W84" s="163">
        <f t="shared" si="31"/>
        <v>3.4</v>
      </c>
      <c r="X84" s="163">
        <f t="shared" si="32"/>
        <v>3.6</v>
      </c>
      <c r="Y84" s="184">
        <f>IF('Core Indicators'!FC81="x","x",IF('Core Indicators'!FC81&gt;=5,5,IF('Core Indicators'!FC81&gt;=4,4,IF('Core Indicators'!FC81&gt;=3,3,IF('Core Indicators'!FC81&gt;=2,2,IF('Core Indicators'!FC81&gt;=1,1,0))))))</f>
        <v>3</v>
      </c>
      <c r="Z84" s="163">
        <f t="shared" si="33"/>
        <v>3</v>
      </c>
      <c r="AA84" s="184">
        <f>'Crisis Indicator Data'!Y81</f>
        <v>1</v>
      </c>
      <c r="AB84" s="184">
        <f>'Crisis Indicator Data'!Z81</f>
        <v>1</v>
      </c>
      <c r="AC84" s="184">
        <f>'Crisis Indicator Data'!AA81</f>
        <v>1</v>
      </c>
      <c r="AD84" s="184">
        <f>'Crisis Indicator Data'!AB81</f>
        <v>1</v>
      </c>
      <c r="AE84" s="184">
        <f t="shared" si="34"/>
        <v>2</v>
      </c>
      <c r="AF84" s="184">
        <f>'Crisis Indicator Data'!AC81</f>
        <v>0</v>
      </c>
      <c r="AG84" s="184">
        <f>'Crisis Indicator Data'!AD81</f>
        <v>3</v>
      </c>
      <c r="AH84" s="184">
        <f t="shared" si="35"/>
        <v>3</v>
      </c>
      <c r="AI84" s="184">
        <f>'Crisis Indicator Data'!AE81</f>
        <v>3</v>
      </c>
      <c r="AJ84" s="184">
        <f>'Crisis Indicator Data'!AF81</f>
        <v>1</v>
      </c>
      <c r="AK84" s="184">
        <f>'Crisis Indicator Data'!AG81</f>
        <v>3</v>
      </c>
      <c r="AL84" s="184">
        <f t="shared" si="36"/>
        <v>5</v>
      </c>
      <c r="AM84" s="163">
        <f t="shared" si="37"/>
        <v>3</v>
      </c>
      <c r="AN84" s="163">
        <f t="shared" si="38"/>
        <v>3</v>
      </c>
    </row>
    <row r="85" spans="1:40" ht="13.5" customHeight="1" x14ac:dyDescent="0.25">
      <c r="A85" s="172" t="str">
        <f>'Crisis Indicator Data'!A82</f>
        <v>Floods in Maputo province in Mozambique</v>
      </c>
      <c r="B85" s="173" t="str">
        <f>'Crisis Indicator Data'!B82</f>
        <v>Floods</v>
      </c>
      <c r="C85" s="173" t="str">
        <f>'Crisis Indicator Data'!C82</f>
        <v>MOZ009</v>
      </c>
      <c r="D85" s="173" t="str">
        <f>'Crisis Indicator Data'!D82</f>
        <v>Mozambique</v>
      </c>
      <c r="E85" s="174" t="str">
        <f>'Crisis Indicator Data'!E82</f>
        <v>MOZ</v>
      </c>
      <c r="F85" s="163">
        <f>IF(LEN(E85)&gt;3,(IF(VLOOKUP($C85,'Regional Crises'!$B$1:$R$66,7,FALSE)="x","x",ROUND(IF(VLOOKUP($C85,'Regional Crises'!$B$1:$R$66,7,FALSE)&gt;$F$3,5,IF(VLOOKUP($C85,'Regional Crises'!$B$1:$R$66,7,FALSE)&lt;F$4,0,($F$3-VLOOKUP($C85,'Regional Crises'!$B$1:$R$66,7,FALSE))/($F$3-$F$4)*5)),1))),IF(VLOOKUP($E85,'Country Indicator Data'!$B$4:$N$300,3,FALSE)="x","x",ROUND(IF(VLOOKUP($E85,'Country Indicator Data'!$B$4:$N$300,3,FALSE)&gt;$F$3,5,IF(VLOOKUP($E85,'Country Indicator Data'!$B$4:$N$300,3,FALSE)&lt;$F$4,0,($F$3-VLOOKUP($E85,'Country Indicator Data'!$B$4:$N$300,3,FALSE))/($F$3-$F$4)*5)),1)))</f>
        <v>2.5</v>
      </c>
      <c r="G85" s="163">
        <f>IF(LEN(E85)&gt;3,(IF(VLOOKUP($C85,'Regional Crises'!$B$1:$R$66,9,FALSE)="x","x",ROUND(IF(VLOOKUP($C85,'Regional Crises'!$B$1:$R$66,9,FALSE)&gt;G$3,5,IF(VLOOKUP($C85,'Regional Crises'!$B$1:$R$66,9,FALSE)&lt;G$4,0,(G$3-VLOOKUP($C85,'Regional Crises'!$B$1:$R$66,9,FALSE))/(G$3-G$4)*5)),1))),IF(VLOOKUP($E85,'Country Indicator Data'!$B$4:$N$300,5,FALSE)="x","x",ROUND(IF(VLOOKUP($E85,'Country Indicator Data'!$B$4:$N$300,5,FALSE)&gt;G$3,5,IF(VLOOKUP($E85,'Country Indicator Data'!$B$4:$N$300,5,FALSE)&lt;G$4,0,(G$3-VLOOKUP($E85,'Country Indicator Data'!$B$4:$N$300,5,FALSE))/(G$3-G$4)*5)),1)))</f>
        <v>2.8</v>
      </c>
      <c r="H85" s="163">
        <f t="shared" si="26"/>
        <v>2.65</v>
      </c>
      <c r="I85" s="163">
        <f>IF(LEN(E85)&gt;3,(IF(VLOOKUP($C85,'Regional Crises'!$B$1:$R$66,6,FALSE)="x","x",ROUND(IF(VLOOKUP($C85,'Regional Crises'!$B$1:$R$66,6,FALSE)&gt;I$3,5,IF(VLOOKUP($C85,'Regional Crises'!$B$1:$R$66,6,FALSE)&lt;I$4,0,5-(I$3-VLOOKUP($C85,'Regional Crises'!$B$1:$R$66,6,FALSE))/(I$3-I$4)*5)),1))),IF(VLOOKUP($E85,'Country Indicator Data'!$B$4:$N$300,2,FALSE)="x","x",ROUND(IF(VLOOKUP($E85,'Country Indicator Data'!$B$4:$N$300,2,FALSE)&gt;I$3,5,IF(VLOOKUP($E85,'Country Indicator Data'!$B$4:$N$300,2,FALSE)&lt;I$4,0,5-(I$3-VLOOKUP($E85,'Country Indicator Data'!$B$4:$N$300,2,FALSE))/(I$3-I$4)*5)),1)))</f>
        <v>4.5</v>
      </c>
      <c r="J85" s="163">
        <f>IF(LEN(E85)&gt;3,(IF(VLOOKUP($C85,'Regional Crises'!$B$1:$R$66,8,FALSE)="x","x",ROUND(IF(VLOOKUP($C85,'Regional Crises'!$B$1:$R$66,8,FALSE)&gt;J$3,5,IF(VLOOKUP($C85,'Regional Crises'!$B$1:$R$66,8,FALSE)&lt;J$4,0,5-(J$3-VLOOKUP($C85,'Regional Crises'!$B$1:$R$66,8,FALSE))/(J$3-J$4)*5)),1))),IF(VLOOKUP($E85,'Country Indicator Data'!$B$4:$N$300,4,FALSE)="x","x",ROUND(IF(VLOOKUP($E85,'Country Indicator Data'!$B$4:$N$300,4,FALSE)&gt;J$3,5,IF(VLOOKUP($E85,'Country Indicator Data'!$B$4:$N$300,4,FALSE)&lt;J$4,0,5-(J$3-VLOOKUP($E85,'Country Indicator Data'!$B$4:$N$300,4,FALSE))/(J$3-J$4)*5)),1)))</f>
        <v>1.7</v>
      </c>
      <c r="K85" s="163">
        <f t="shared" si="27"/>
        <v>3.1</v>
      </c>
      <c r="L85" s="163">
        <f>IF(LEN(E85)&gt;3,(IF(VLOOKUP($C85,'Regional Crises'!$B$1:$R$66,10,FALSE)="x","x",ROUND(IF(VLOOKUP($C85,'Regional Crises'!$B$1:$R$66,10,FALSE)&gt;L$3,5,IF(VLOOKUP($C85,'Regional Crises'!$B$1:$R$66,10,FALSE)&lt;L$4,0,5-(L$3-VLOOKUP($C85,'Regional Crises'!$B$1:$R$66,10,FALSE))/(L$3-L$4)*5)),1))),IF(VLOOKUP($E85,'Country Indicator Data'!$B$4:$N$300,6,FALSE)="x","x",ROUND(IF(VLOOKUP($E85,'Country Indicator Data'!$B$4:$N$300,6,FALSE)&gt;L$3,5,IF(VLOOKUP($E85,'Country Indicator Data'!$B$4:$N$300,6,FALSE)&lt;L$4,0,5-(L$3-VLOOKUP($E85,'Country Indicator Data'!$B$4:$N$300,6,FALSE))/(L$3-L$4)*5)),1)))</f>
        <v>3.8</v>
      </c>
      <c r="M85" s="163">
        <f>IF(LEN(E85)&gt;3,(IF(VLOOKUP($C85,'Regional Crises'!$B$1:$R$66,11,FALSE)="x","x",ROUND(IF(VLOOKUP($C85,'Regional Crises'!$B$1:$R$66,11,FALSE)&gt;M$3,5,IF(VLOOKUP($C85,'Regional Crises'!$B$1:$R$66,11,FALSE)&lt;M$4,0,5-(M$3-VLOOKUP($C85,'Regional Crises'!$B$1:$R$66,11,FALSE))/(M$3-M$4)*5)),1))),IF(VLOOKUP($E85,'Country Indicator Data'!$B$4:$N$300,7,FALSE)="x","x",ROUND(IF(VLOOKUP($E85,'Country Indicator Data'!$B$4:$N$300,7,FALSE)&gt;M$3,5,IF(VLOOKUP($E85,'Country Indicator Data'!$B$4:$N$300,7,FALSE)&lt;M$4,0,5-(M$3-VLOOKUP($E85,'Country Indicator Data'!$B$4:$N$300,7,FALSE))/(M$3-M$4)*5)),1)))</f>
        <v>3.6</v>
      </c>
      <c r="N85" s="163">
        <f t="shared" si="28"/>
        <v>3.7</v>
      </c>
      <c r="O85" s="163">
        <f t="shared" si="29"/>
        <v>3.15</v>
      </c>
      <c r="P85" s="163">
        <f>IF(LEN(E85)&gt;3,VLOOKUP(C85,'Regional Crises'!$B$1:$R$69,12,FALSE),VLOOKUP(E85,'Country Indicator Data'!$B$4:$I$300,8,FALSE))</f>
        <v>5</v>
      </c>
      <c r="Q85" s="163">
        <f>IF(LEN(E85)&gt;3,((IF(VLOOKUP($C85,'Regional Crises'!$B$1:$R$66,13,FALSE)="x","x",ROUND(IF(VLOOKUP($C85,'Regional Crises'!$B$1:$R$66,13,FALSE)&gt;Q$3,5,IF(VLOOKUP($C85,'Regional Crises'!$B$1:$R$66,13,FALSE)&lt;Q$4,0,5-(LOG(Q$3)-LOG(VLOOKUP($C85,'Regional Crises'!$B$1:$R$66,13,FALSE)))/(LOG(Q$3)-LOG(Q$4))*5)),1)))),(IF(VLOOKUP($E85,'Country Indicator Data'!$B$4:$N$300,9,FALSE)="x","x",ROUND(IF(VLOOKUP($E85,'Country Indicator Data'!$B$4:$N$300,9,FALSE)&gt;Q$3,5,IF(VLOOKUP($E85,'Country Indicator Data'!$B$4:$N$300,9,FALSE)&lt;Q$4,0,5-(LOG(Q$3)-LOG(VLOOKUP($E85,'Country Indicator Data'!$B$4:$N$300,9,FALSE)))/(LOG(Q$3)-LOG(Q$4))*5)),1))))</f>
        <v>3.6</v>
      </c>
      <c r="R85" s="163">
        <f t="shared" si="30"/>
        <v>4.3</v>
      </c>
      <c r="S85" s="163">
        <f>IF(LEN(E85)&gt;3,((IF(VLOOKUP($C85,'Regional Crises'!$B$1:$R$66,17,FALSE)="x","x",ROUND(IF(VLOOKUP($C85,'Regional Crises'!$B$1:$R$66,17,FALSE)&gt;S$3,0,IF(VLOOKUP($C85,'Regional Crises'!$B$1:$R$66,17,FALSE)&lt;S$4,5,(S$3-VLOOKUP($C85,'Regional Crises'!$B$1:$R$66,17,FALSE))/(S$3-S$4)*5)),1)))),(IF(VLOOKUP($E85,'Country Indicator Data'!$B$4:$N$300,13,FALSE)="x","x",ROUND(IF(VLOOKUP($E85,'Country Indicator Data'!$B$4:$N$300,13,FALSE)&gt;S$3,0,IF(VLOOKUP($E85,'Country Indicator Data'!$B$4:$N$300,13,FALSE)&lt;S$4,5,(S$3-VLOOKUP($E85,'Country Indicator Data'!$B$4:$N$300,13,FALSE))/(S$3-S$4)*5)),1))))</f>
        <v>3.7</v>
      </c>
      <c r="T85" s="163">
        <f>IF(LEN(E85)&gt;3,((IF(VLOOKUP($C85,'Regional Crises'!$B$1:$R$66,14,FALSE)="x","x",ROUND(IF(VLOOKUP($C85,'Regional Crises'!$B$1:$R$66,14,FALSE)&gt;T$3,0,IF(VLOOKUP($C85,'Regional Crises'!$B$1:$R$66,14,FALSE)&lt;T$4,5,(T$3-VLOOKUP($C85,'Regional Crises'!$B$1:$R$66,14,FALSE))/(T$3-T$4)*5)),1)))),(IF(VLOOKUP($E85,'Country Indicator Data'!$B$4:$N$300,10,FALSE)="x","x",ROUND(IF(VLOOKUP($E85,'Country Indicator Data'!$B$4:$N$300,10,FALSE)&gt;T$3,0,IF(VLOOKUP($E85,'Country Indicator Data'!$B$4:$N$300,10,FALSE)&lt;T$4,5,(T$3-VLOOKUP($E85,'Country Indicator Data'!$B$4:$N$300,10,FALSE))/(T$3-T$4)*5)),1))))</f>
        <v>3.5</v>
      </c>
      <c r="U85" s="163">
        <f>IF(LEN(E85)&gt;3,((IF(VLOOKUP($C85,'Regional Crises'!$B$1:$R$66,15,FALSE)="x","x",ROUND(IF(VLOOKUP($C85,'Regional Crises'!$B$1:$R$66,15,FALSE)&gt;U$3,0,IF(VLOOKUP($C85,'Regional Crises'!$B$1:$R$66,15,FALSE)&lt;U$4,5,(U$3-VLOOKUP($C85,'Regional Crises'!$B$1:$R$66,15,FALSE))/(U$3-U$4)*5)),1)))),(IF(VLOOKUP($E85,'Country Indicator Data'!$B$4:$N$300,11,FALSE)="x","x",ROUND(IF(VLOOKUP($E85,'Country Indicator Data'!$B$4:$N$300,11,FALSE)&gt;U$3,0,IF(VLOOKUP($E85,'Country Indicator Data'!$B$4:$N$300,11,FALSE)&lt;U$4,5,(U$3-VLOOKUP($E85,'Country Indicator Data'!$B$4:$N$300,11,FALSE))/(U$3-U$4)*5)),1))))</f>
        <v>3.5</v>
      </c>
      <c r="V85" s="163">
        <f>IF(LEN(E85)&gt;3,((IF(VLOOKUP($C85,'Regional Crises'!$B$1:$R$66,16,FALSE)="x","x",ROUND(IF(VLOOKUP($C85,'Regional Crises'!$B$1:$R$66,16,FALSE)&gt;V$3,0,IF(VLOOKUP($C85,'Regional Crises'!$B$1:$R$66,16,FALSE)&lt;V$4,5,(V$3-VLOOKUP($C85,'Regional Crises'!$B$1:$R$66,16,FALSE))/(V$3-V$4)*5)),1)))),(IF(VLOOKUP($E85,'Country Indicator Data'!$B$4:$N$300,12,FALSE)="x","x",ROUND(IF(VLOOKUP($E85,'Country Indicator Data'!$B$4:$N$300,12,FALSE)&gt;V$3,0,IF(VLOOKUP($E85,'Country Indicator Data'!$B$4:$N$300,12,FALSE)&lt;V$4,5,(V$3-VLOOKUP($E85,'Country Indicator Data'!$B$4:$N$300,12,FALSE))/(V$3-V$4)*5)),1))))</f>
        <v>2.8</v>
      </c>
      <c r="W85" s="163">
        <f t="shared" si="31"/>
        <v>3.4</v>
      </c>
      <c r="X85" s="163">
        <f t="shared" si="32"/>
        <v>3.6</v>
      </c>
      <c r="Y85" s="184">
        <f>IF('Core Indicators'!FC82="x","x",IF('Core Indicators'!FC82&gt;=5,5,IF('Core Indicators'!FC82&gt;=4,4,IF('Core Indicators'!FC82&gt;=3,3,IF('Core Indicators'!FC82&gt;=2,2,IF('Core Indicators'!FC82&gt;=1,1,0))))))</f>
        <v>1</v>
      </c>
      <c r="Z85" s="163">
        <f t="shared" si="33"/>
        <v>1</v>
      </c>
      <c r="AA85" s="184">
        <f>'Crisis Indicator Data'!Y82</f>
        <v>1</v>
      </c>
      <c r="AB85" s="184">
        <f>'Crisis Indicator Data'!Z82</f>
        <v>0</v>
      </c>
      <c r="AC85" s="184">
        <f>'Crisis Indicator Data'!AA82</f>
        <v>0</v>
      </c>
      <c r="AD85" s="184">
        <f>'Crisis Indicator Data'!AB82</f>
        <v>0</v>
      </c>
      <c r="AE85" s="184">
        <f t="shared" si="34"/>
        <v>1</v>
      </c>
      <c r="AF85" s="184">
        <f>'Crisis Indicator Data'!AC82</f>
        <v>0</v>
      </c>
      <c r="AG85" s="184">
        <f>'Crisis Indicator Data'!AD82</f>
        <v>0</v>
      </c>
      <c r="AH85" s="184">
        <f t="shared" si="35"/>
        <v>0</v>
      </c>
      <c r="AI85" s="184">
        <f>'Crisis Indicator Data'!AE82</f>
        <v>0</v>
      </c>
      <c r="AJ85" s="184">
        <f>'Crisis Indicator Data'!AF82</f>
        <v>1</v>
      </c>
      <c r="AK85" s="184">
        <f>'Crisis Indicator Data'!AG82</f>
        <v>3</v>
      </c>
      <c r="AL85" s="184">
        <f t="shared" si="36"/>
        <v>3</v>
      </c>
      <c r="AM85" s="163">
        <f t="shared" si="37"/>
        <v>1</v>
      </c>
      <c r="AN85" s="163">
        <f t="shared" si="38"/>
        <v>1</v>
      </c>
    </row>
    <row r="86" spans="1:40" ht="13.5" customHeight="1" x14ac:dyDescent="0.25">
      <c r="A86" s="172" t="str">
        <f>'Crisis Indicator Data'!A83</f>
        <v>Tropical Cyclone Freddy in Mozambique</v>
      </c>
      <c r="B86" s="173" t="str">
        <f>'Crisis Indicator Data'!B83</f>
        <v>Cyclone</v>
      </c>
      <c r="C86" s="173" t="str">
        <f>'Crisis Indicator Data'!C83</f>
        <v>MOZ010</v>
      </c>
      <c r="D86" s="173" t="str">
        <f>'Crisis Indicator Data'!D83</f>
        <v>Mozambique</v>
      </c>
      <c r="E86" s="174" t="str">
        <f>'Crisis Indicator Data'!E83</f>
        <v>MOZ</v>
      </c>
      <c r="F86" s="163">
        <f>IF(LEN(E86)&gt;3,(IF(VLOOKUP($C86,'Regional Crises'!$B$1:$R$66,7,FALSE)="x","x",ROUND(IF(VLOOKUP($C86,'Regional Crises'!$B$1:$R$66,7,FALSE)&gt;$F$3,5,IF(VLOOKUP($C86,'Regional Crises'!$B$1:$R$66,7,FALSE)&lt;F$4,0,($F$3-VLOOKUP($C86,'Regional Crises'!$B$1:$R$66,7,FALSE))/($F$3-$F$4)*5)),1))),IF(VLOOKUP($E86,'Country Indicator Data'!$B$4:$N$300,3,FALSE)="x","x",ROUND(IF(VLOOKUP($E86,'Country Indicator Data'!$B$4:$N$300,3,FALSE)&gt;$F$3,5,IF(VLOOKUP($E86,'Country Indicator Data'!$B$4:$N$300,3,FALSE)&lt;$F$4,0,($F$3-VLOOKUP($E86,'Country Indicator Data'!$B$4:$N$300,3,FALSE))/($F$3-$F$4)*5)),1)))</f>
        <v>2.5</v>
      </c>
      <c r="G86" s="163">
        <f>IF(LEN(E86)&gt;3,(IF(VLOOKUP($C86,'Regional Crises'!$B$1:$R$66,9,FALSE)="x","x",ROUND(IF(VLOOKUP($C86,'Regional Crises'!$B$1:$R$66,9,FALSE)&gt;G$3,5,IF(VLOOKUP($C86,'Regional Crises'!$B$1:$R$66,9,FALSE)&lt;G$4,0,(G$3-VLOOKUP($C86,'Regional Crises'!$B$1:$R$66,9,FALSE))/(G$3-G$4)*5)),1))),IF(VLOOKUP($E86,'Country Indicator Data'!$B$4:$N$300,5,FALSE)="x","x",ROUND(IF(VLOOKUP($E86,'Country Indicator Data'!$B$4:$N$300,5,FALSE)&gt;G$3,5,IF(VLOOKUP($E86,'Country Indicator Data'!$B$4:$N$300,5,FALSE)&lt;G$4,0,(G$3-VLOOKUP($E86,'Country Indicator Data'!$B$4:$N$300,5,FALSE))/(G$3-G$4)*5)),1)))</f>
        <v>2.8</v>
      </c>
      <c r="H86" s="163">
        <f t="shared" si="26"/>
        <v>2.65</v>
      </c>
      <c r="I86" s="163">
        <f>IF(LEN(E86)&gt;3,(IF(VLOOKUP($C86,'Regional Crises'!$B$1:$R$66,6,FALSE)="x","x",ROUND(IF(VLOOKUP($C86,'Regional Crises'!$B$1:$R$66,6,FALSE)&gt;I$3,5,IF(VLOOKUP($C86,'Regional Crises'!$B$1:$R$66,6,FALSE)&lt;I$4,0,5-(I$3-VLOOKUP($C86,'Regional Crises'!$B$1:$R$66,6,FALSE))/(I$3-I$4)*5)),1))),IF(VLOOKUP($E86,'Country Indicator Data'!$B$4:$N$300,2,FALSE)="x","x",ROUND(IF(VLOOKUP($E86,'Country Indicator Data'!$B$4:$N$300,2,FALSE)&gt;I$3,5,IF(VLOOKUP($E86,'Country Indicator Data'!$B$4:$N$300,2,FALSE)&lt;I$4,0,5-(I$3-VLOOKUP($E86,'Country Indicator Data'!$B$4:$N$300,2,FALSE))/(I$3-I$4)*5)),1)))</f>
        <v>4.5</v>
      </c>
      <c r="J86" s="163">
        <f>IF(LEN(E86)&gt;3,(IF(VLOOKUP($C86,'Regional Crises'!$B$1:$R$66,8,FALSE)="x","x",ROUND(IF(VLOOKUP($C86,'Regional Crises'!$B$1:$R$66,8,FALSE)&gt;J$3,5,IF(VLOOKUP($C86,'Regional Crises'!$B$1:$R$66,8,FALSE)&lt;J$4,0,5-(J$3-VLOOKUP($C86,'Regional Crises'!$B$1:$R$66,8,FALSE))/(J$3-J$4)*5)),1))),IF(VLOOKUP($E86,'Country Indicator Data'!$B$4:$N$300,4,FALSE)="x","x",ROUND(IF(VLOOKUP($E86,'Country Indicator Data'!$B$4:$N$300,4,FALSE)&gt;J$3,5,IF(VLOOKUP($E86,'Country Indicator Data'!$B$4:$N$300,4,FALSE)&lt;J$4,0,5-(J$3-VLOOKUP($E86,'Country Indicator Data'!$B$4:$N$300,4,FALSE))/(J$3-J$4)*5)),1)))</f>
        <v>1.7</v>
      </c>
      <c r="K86" s="163">
        <f t="shared" si="27"/>
        <v>3.1</v>
      </c>
      <c r="L86" s="163">
        <f>IF(LEN(E86)&gt;3,(IF(VLOOKUP($C86,'Regional Crises'!$B$1:$R$66,10,FALSE)="x","x",ROUND(IF(VLOOKUP($C86,'Regional Crises'!$B$1:$R$66,10,FALSE)&gt;L$3,5,IF(VLOOKUP($C86,'Regional Crises'!$B$1:$R$66,10,FALSE)&lt;L$4,0,5-(L$3-VLOOKUP($C86,'Regional Crises'!$B$1:$R$66,10,FALSE))/(L$3-L$4)*5)),1))),IF(VLOOKUP($E86,'Country Indicator Data'!$B$4:$N$300,6,FALSE)="x","x",ROUND(IF(VLOOKUP($E86,'Country Indicator Data'!$B$4:$N$300,6,FALSE)&gt;L$3,5,IF(VLOOKUP($E86,'Country Indicator Data'!$B$4:$N$300,6,FALSE)&lt;L$4,0,5-(L$3-VLOOKUP($E86,'Country Indicator Data'!$B$4:$N$300,6,FALSE))/(L$3-L$4)*5)),1)))</f>
        <v>3.8</v>
      </c>
      <c r="M86" s="163">
        <f>IF(LEN(E86)&gt;3,(IF(VLOOKUP($C86,'Regional Crises'!$B$1:$R$66,11,FALSE)="x","x",ROUND(IF(VLOOKUP($C86,'Regional Crises'!$B$1:$R$66,11,FALSE)&gt;M$3,5,IF(VLOOKUP($C86,'Regional Crises'!$B$1:$R$66,11,FALSE)&lt;M$4,0,5-(M$3-VLOOKUP($C86,'Regional Crises'!$B$1:$R$66,11,FALSE))/(M$3-M$4)*5)),1))),IF(VLOOKUP($E86,'Country Indicator Data'!$B$4:$N$300,7,FALSE)="x","x",ROUND(IF(VLOOKUP($E86,'Country Indicator Data'!$B$4:$N$300,7,FALSE)&gt;M$3,5,IF(VLOOKUP($E86,'Country Indicator Data'!$B$4:$N$300,7,FALSE)&lt;M$4,0,5-(M$3-VLOOKUP($E86,'Country Indicator Data'!$B$4:$N$300,7,FALSE))/(M$3-M$4)*5)),1)))</f>
        <v>3.6</v>
      </c>
      <c r="N86" s="163">
        <f t="shared" si="28"/>
        <v>3.7</v>
      </c>
      <c r="O86" s="163">
        <f t="shared" si="29"/>
        <v>3.15</v>
      </c>
      <c r="P86" s="163">
        <f>IF(LEN(E86)&gt;3,VLOOKUP(C86,'Regional Crises'!$B$1:$R$69,12,FALSE),VLOOKUP(E86,'Country Indicator Data'!$B$4:$I$300,8,FALSE))</f>
        <v>5</v>
      </c>
      <c r="Q86" s="163">
        <f>IF(LEN(E86)&gt;3,((IF(VLOOKUP($C86,'Regional Crises'!$B$1:$R$66,13,FALSE)="x","x",ROUND(IF(VLOOKUP($C86,'Regional Crises'!$B$1:$R$66,13,FALSE)&gt;Q$3,5,IF(VLOOKUP($C86,'Regional Crises'!$B$1:$R$66,13,FALSE)&lt;Q$4,0,5-(LOG(Q$3)-LOG(VLOOKUP($C86,'Regional Crises'!$B$1:$R$66,13,FALSE)))/(LOG(Q$3)-LOG(Q$4))*5)),1)))),(IF(VLOOKUP($E86,'Country Indicator Data'!$B$4:$N$300,9,FALSE)="x","x",ROUND(IF(VLOOKUP($E86,'Country Indicator Data'!$B$4:$N$300,9,FALSE)&gt;Q$3,5,IF(VLOOKUP($E86,'Country Indicator Data'!$B$4:$N$300,9,FALSE)&lt;Q$4,0,5-(LOG(Q$3)-LOG(VLOOKUP($E86,'Country Indicator Data'!$B$4:$N$300,9,FALSE)))/(LOG(Q$3)-LOG(Q$4))*5)),1))))</f>
        <v>3.6</v>
      </c>
      <c r="R86" s="163">
        <f t="shared" si="30"/>
        <v>4.3</v>
      </c>
      <c r="S86" s="163">
        <f>IF(LEN(E86)&gt;3,((IF(VLOOKUP($C86,'Regional Crises'!$B$1:$R$66,17,FALSE)="x","x",ROUND(IF(VLOOKUP($C86,'Regional Crises'!$B$1:$R$66,17,FALSE)&gt;S$3,0,IF(VLOOKUP($C86,'Regional Crises'!$B$1:$R$66,17,FALSE)&lt;S$4,5,(S$3-VLOOKUP($C86,'Regional Crises'!$B$1:$R$66,17,FALSE))/(S$3-S$4)*5)),1)))),(IF(VLOOKUP($E86,'Country Indicator Data'!$B$4:$N$300,13,FALSE)="x","x",ROUND(IF(VLOOKUP($E86,'Country Indicator Data'!$B$4:$N$300,13,FALSE)&gt;S$3,0,IF(VLOOKUP($E86,'Country Indicator Data'!$B$4:$N$300,13,FALSE)&lt;S$4,5,(S$3-VLOOKUP($E86,'Country Indicator Data'!$B$4:$N$300,13,FALSE))/(S$3-S$4)*5)),1))))</f>
        <v>3.7</v>
      </c>
      <c r="T86" s="163">
        <f>IF(LEN(E86)&gt;3,((IF(VLOOKUP($C86,'Regional Crises'!$B$1:$R$66,14,FALSE)="x","x",ROUND(IF(VLOOKUP($C86,'Regional Crises'!$B$1:$R$66,14,FALSE)&gt;T$3,0,IF(VLOOKUP($C86,'Regional Crises'!$B$1:$R$66,14,FALSE)&lt;T$4,5,(T$3-VLOOKUP($C86,'Regional Crises'!$B$1:$R$66,14,FALSE))/(T$3-T$4)*5)),1)))),(IF(VLOOKUP($E86,'Country Indicator Data'!$B$4:$N$300,10,FALSE)="x","x",ROUND(IF(VLOOKUP($E86,'Country Indicator Data'!$B$4:$N$300,10,FALSE)&gt;T$3,0,IF(VLOOKUP($E86,'Country Indicator Data'!$B$4:$N$300,10,FALSE)&lt;T$4,5,(T$3-VLOOKUP($E86,'Country Indicator Data'!$B$4:$N$300,10,FALSE))/(T$3-T$4)*5)),1))))</f>
        <v>3.5</v>
      </c>
      <c r="U86" s="163">
        <f>IF(LEN(E86)&gt;3,((IF(VLOOKUP($C86,'Regional Crises'!$B$1:$R$66,15,FALSE)="x","x",ROUND(IF(VLOOKUP($C86,'Regional Crises'!$B$1:$R$66,15,FALSE)&gt;U$3,0,IF(VLOOKUP($C86,'Regional Crises'!$B$1:$R$66,15,FALSE)&lt;U$4,5,(U$3-VLOOKUP($C86,'Regional Crises'!$B$1:$R$66,15,FALSE))/(U$3-U$4)*5)),1)))),(IF(VLOOKUP($E86,'Country Indicator Data'!$B$4:$N$300,11,FALSE)="x","x",ROUND(IF(VLOOKUP($E86,'Country Indicator Data'!$B$4:$N$300,11,FALSE)&gt;U$3,0,IF(VLOOKUP($E86,'Country Indicator Data'!$B$4:$N$300,11,FALSE)&lt;U$4,5,(U$3-VLOOKUP($E86,'Country Indicator Data'!$B$4:$N$300,11,FALSE))/(U$3-U$4)*5)),1))))</f>
        <v>3.5</v>
      </c>
      <c r="V86" s="163">
        <f>IF(LEN(E86)&gt;3,((IF(VLOOKUP($C86,'Regional Crises'!$B$1:$R$66,16,FALSE)="x","x",ROUND(IF(VLOOKUP($C86,'Regional Crises'!$B$1:$R$66,16,FALSE)&gt;V$3,0,IF(VLOOKUP($C86,'Regional Crises'!$B$1:$R$66,16,FALSE)&lt;V$4,5,(V$3-VLOOKUP($C86,'Regional Crises'!$B$1:$R$66,16,FALSE))/(V$3-V$4)*5)),1)))),(IF(VLOOKUP($E86,'Country Indicator Data'!$B$4:$N$300,12,FALSE)="x","x",ROUND(IF(VLOOKUP($E86,'Country Indicator Data'!$B$4:$N$300,12,FALSE)&gt;V$3,0,IF(VLOOKUP($E86,'Country Indicator Data'!$B$4:$N$300,12,FALSE)&lt;V$4,5,(V$3-VLOOKUP($E86,'Country Indicator Data'!$B$4:$N$300,12,FALSE))/(V$3-V$4)*5)),1))))</f>
        <v>2.8</v>
      </c>
      <c r="W86" s="163">
        <f t="shared" si="31"/>
        <v>3.4</v>
      </c>
      <c r="X86" s="163">
        <f t="shared" si="32"/>
        <v>3.6</v>
      </c>
      <c r="Y86" s="184">
        <f>IF('Core Indicators'!FC83="x","x",IF('Core Indicators'!FC83&gt;=5,5,IF('Core Indicators'!FC83&gt;=4,4,IF('Core Indicators'!FC83&gt;=3,3,IF('Core Indicators'!FC83&gt;=2,2,IF('Core Indicators'!FC83&gt;=1,1,0))))))</f>
        <v>2</v>
      </c>
      <c r="Z86" s="163">
        <f t="shared" si="33"/>
        <v>2</v>
      </c>
      <c r="AA86" s="184">
        <f>'Crisis Indicator Data'!Y83</f>
        <v>1</v>
      </c>
      <c r="AB86" s="184">
        <f>'Crisis Indicator Data'!Z83</f>
        <v>0</v>
      </c>
      <c r="AC86" s="184">
        <f>'Crisis Indicator Data'!AA83</f>
        <v>0</v>
      </c>
      <c r="AD86" s="184">
        <f>'Crisis Indicator Data'!AB83</f>
        <v>0</v>
      </c>
      <c r="AE86" s="184">
        <f t="shared" si="34"/>
        <v>1</v>
      </c>
      <c r="AF86" s="184">
        <f>'Crisis Indicator Data'!AC83</f>
        <v>0</v>
      </c>
      <c r="AG86" s="184">
        <f>'Crisis Indicator Data'!AD83</f>
        <v>0</v>
      </c>
      <c r="AH86" s="184">
        <f t="shared" si="35"/>
        <v>0</v>
      </c>
      <c r="AI86" s="184">
        <f>'Crisis Indicator Data'!AE83</f>
        <v>0</v>
      </c>
      <c r="AJ86" s="184">
        <f>'Crisis Indicator Data'!AF83</f>
        <v>1</v>
      </c>
      <c r="AK86" s="184">
        <f>'Crisis Indicator Data'!AG83</f>
        <v>3</v>
      </c>
      <c r="AL86" s="184">
        <f t="shared" si="36"/>
        <v>3</v>
      </c>
      <c r="AM86" s="163">
        <f t="shared" si="37"/>
        <v>1</v>
      </c>
      <c r="AN86" s="163">
        <f t="shared" si="38"/>
        <v>1.5</v>
      </c>
    </row>
    <row r="87" spans="1:40" ht="13.5" customHeight="1" x14ac:dyDescent="0.25">
      <c r="A87" s="172" t="str">
        <f>'Crisis Indicator Data'!A84</f>
        <v>Refugees from Mali in Mauritania</v>
      </c>
      <c r="B87" s="173" t="str">
        <f>'Crisis Indicator Data'!B84</f>
        <v>Displacement</v>
      </c>
      <c r="C87" s="173" t="str">
        <f>'Crisis Indicator Data'!C84</f>
        <v>MRT002</v>
      </c>
      <c r="D87" s="173" t="str">
        <f>'Crisis Indicator Data'!D84</f>
        <v>Mauritania</v>
      </c>
      <c r="E87" s="174" t="str">
        <f>'Crisis Indicator Data'!E84</f>
        <v>MRT</v>
      </c>
      <c r="F87" s="163">
        <f>IF(LEN(E87)&gt;3,(IF(VLOOKUP($C87,'Regional Crises'!$B$1:$R$66,7,FALSE)="x","x",ROUND(IF(VLOOKUP($C87,'Regional Crises'!$B$1:$R$66,7,FALSE)&gt;$F$3,5,IF(VLOOKUP($C87,'Regional Crises'!$B$1:$R$66,7,FALSE)&lt;F$4,0,($F$3-VLOOKUP($C87,'Regional Crises'!$B$1:$R$66,7,FALSE))/($F$3-$F$4)*5)),1))),IF(VLOOKUP($E87,'Country Indicator Data'!$B$4:$N$300,3,FALSE)="x","x",ROUND(IF(VLOOKUP($E87,'Country Indicator Data'!$B$4:$N$300,3,FALSE)&gt;$F$3,5,IF(VLOOKUP($E87,'Country Indicator Data'!$B$4:$N$300,3,FALSE)&lt;$F$4,0,($F$3-VLOOKUP($E87,'Country Indicator Data'!$B$4:$N$300,3,FALSE))/($F$3-$F$4)*5)),1)))</f>
        <v>3.2</v>
      </c>
      <c r="G87" s="163">
        <f>IF(LEN(E87)&gt;3,(IF(VLOOKUP($C87,'Regional Crises'!$B$1:$R$66,9,FALSE)="x","x",ROUND(IF(VLOOKUP($C87,'Regional Crises'!$B$1:$R$66,9,FALSE)&gt;G$3,5,IF(VLOOKUP($C87,'Regional Crises'!$B$1:$R$66,9,FALSE)&lt;G$4,0,(G$3-VLOOKUP($C87,'Regional Crises'!$B$1:$R$66,9,FALSE))/(G$3-G$4)*5)),1))),IF(VLOOKUP($E87,'Country Indicator Data'!$B$4:$N$300,5,FALSE)="x","x",ROUND(IF(VLOOKUP($E87,'Country Indicator Data'!$B$4:$N$300,5,FALSE)&gt;G$3,5,IF(VLOOKUP($E87,'Country Indicator Data'!$B$4:$N$300,5,FALSE)&lt;G$4,0,(G$3-VLOOKUP($E87,'Country Indicator Data'!$B$4:$N$300,5,FALSE))/(G$3-G$4)*5)),1)))</f>
        <v>2.9</v>
      </c>
      <c r="H87" s="163">
        <f t="shared" si="26"/>
        <v>3.05</v>
      </c>
      <c r="I87" s="163">
        <f>IF(LEN(E87)&gt;3,(IF(VLOOKUP($C87,'Regional Crises'!$B$1:$R$66,6,FALSE)="x","x",ROUND(IF(VLOOKUP($C87,'Regional Crises'!$B$1:$R$66,6,FALSE)&gt;I$3,5,IF(VLOOKUP($C87,'Regional Crises'!$B$1:$R$66,6,FALSE)&lt;I$4,0,5-(I$3-VLOOKUP($C87,'Regional Crises'!$B$1:$R$66,6,FALSE))/(I$3-I$4)*5)),1))),IF(VLOOKUP($E87,'Country Indicator Data'!$B$4:$N$300,2,FALSE)="x","x",ROUND(IF(VLOOKUP($E87,'Country Indicator Data'!$B$4:$N$300,2,FALSE)&gt;I$3,5,IF(VLOOKUP($E87,'Country Indicator Data'!$B$4:$N$300,2,FALSE)&lt;I$4,0,5-(I$3-VLOOKUP($E87,'Country Indicator Data'!$B$4:$N$300,2,FALSE))/(I$3-I$4)*5)),1)))</f>
        <v>3.3</v>
      </c>
      <c r="J87" s="163">
        <f>IF(LEN(E87)&gt;3,(IF(VLOOKUP($C87,'Regional Crises'!$B$1:$R$66,8,FALSE)="x","x",ROUND(IF(VLOOKUP($C87,'Regional Crises'!$B$1:$R$66,8,FALSE)&gt;J$3,5,IF(VLOOKUP($C87,'Regional Crises'!$B$1:$R$66,8,FALSE)&lt;J$4,0,5-(J$3-VLOOKUP($C87,'Regional Crises'!$B$1:$R$66,8,FALSE))/(J$3-J$4)*5)),1))),IF(VLOOKUP($E87,'Country Indicator Data'!$B$4:$N$300,4,FALSE)="x","x",ROUND(IF(VLOOKUP($E87,'Country Indicator Data'!$B$4:$N$300,4,FALSE)&gt;J$3,5,IF(VLOOKUP($E87,'Country Indicator Data'!$B$4:$N$300,4,FALSE)&lt;J$4,0,5-(J$3-VLOOKUP($E87,'Country Indicator Data'!$B$4:$N$300,4,FALSE))/(J$3-J$4)*5)),1)))</f>
        <v>0</v>
      </c>
      <c r="K87" s="163">
        <f t="shared" si="27"/>
        <v>1.65</v>
      </c>
      <c r="L87" s="163">
        <f>IF(LEN(E87)&gt;3,(IF(VLOOKUP($C87,'Regional Crises'!$B$1:$R$66,10,FALSE)="x","x",ROUND(IF(VLOOKUP($C87,'Regional Crises'!$B$1:$R$66,10,FALSE)&gt;L$3,5,IF(VLOOKUP($C87,'Regional Crises'!$B$1:$R$66,10,FALSE)&lt;L$4,0,5-(L$3-VLOOKUP($C87,'Regional Crises'!$B$1:$R$66,10,FALSE))/(L$3-L$4)*5)),1))),IF(VLOOKUP($E87,'Country Indicator Data'!$B$4:$N$300,6,FALSE)="x","x",ROUND(IF(VLOOKUP($E87,'Country Indicator Data'!$B$4:$N$300,6,FALSE)&gt;L$3,5,IF(VLOOKUP($E87,'Country Indicator Data'!$B$4:$N$300,6,FALSE)&lt;L$4,0,5-(L$3-VLOOKUP($E87,'Country Indicator Data'!$B$4:$N$300,6,FALSE))/(L$3-L$4)*5)),1)))</f>
        <v>4.0999999999999996</v>
      </c>
      <c r="M87" s="163">
        <f>IF(LEN(E87)&gt;3,(IF(VLOOKUP($C87,'Regional Crises'!$B$1:$R$66,11,FALSE)="x","x",ROUND(IF(VLOOKUP($C87,'Regional Crises'!$B$1:$R$66,11,FALSE)&gt;M$3,5,IF(VLOOKUP($C87,'Regional Crises'!$B$1:$R$66,11,FALSE)&lt;M$4,0,5-(M$3-VLOOKUP($C87,'Regional Crises'!$B$1:$R$66,11,FALSE))/(M$3-M$4)*5)),1))),IF(VLOOKUP($E87,'Country Indicator Data'!$B$4:$N$300,7,FALSE)="x","x",ROUND(IF(VLOOKUP($E87,'Country Indicator Data'!$B$4:$N$300,7,FALSE)&gt;M$3,5,IF(VLOOKUP($E87,'Country Indicator Data'!$B$4:$N$300,7,FALSE)&lt;M$4,0,5-(M$3-VLOOKUP($E87,'Country Indicator Data'!$B$4:$N$300,7,FALSE))/(M$3-M$4)*5)),1)))</f>
        <v>1</v>
      </c>
      <c r="N87" s="163">
        <f t="shared" si="28"/>
        <v>2.5499999999999998</v>
      </c>
      <c r="O87" s="163">
        <f t="shared" si="29"/>
        <v>2.4166666666666665</v>
      </c>
      <c r="P87" s="163">
        <f>IF(LEN(E87)&gt;3,VLOOKUP(C87,'Regional Crises'!$B$1:$R$69,12,FALSE),VLOOKUP(E87,'Country Indicator Data'!$B$4:$I$300,8,FALSE))</f>
        <v>2</v>
      </c>
      <c r="Q87" s="163">
        <f>IF(LEN(E87)&gt;3,((IF(VLOOKUP($C87,'Regional Crises'!$B$1:$R$66,13,FALSE)="x","x",ROUND(IF(VLOOKUP($C87,'Regional Crises'!$B$1:$R$66,13,FALSE)&gt;Q$3,5,IF(VLOOKUP($C87,'Regional Crises'!$B$1:$R$66,13,FALSE)&lt;Q$4,0,5-(LOG(Q$3)-LOG(VLOOKUP($C87,'Regional Crises'!$B$1:$R$66,13,FALSE)))/(LOG(Q$3)-LOG(Q$4))*5)),1)))),(IF(VLOOKUP($E87,'Country Indicator Data'!$B$4:$N$300,9,FALSE)="x","x",ROUND(IF(VLOOKUP($E87,'Country Indicator Data'!$B$4:$N$300,9,FALSE)&gt;Q$3,5,IF(VLOOKUP($E87,'Country Indicator Data'!$B$4:$N$300,9,FALSE)&lt;Q$4,0,5-(LOG(Q$3)-LOG(VLOOKUP($E87,'Country Indicator Data'!$B$4:$N$300,9,FALSE)))/(LOG(Q$3)-LOG(Q$4))*5)),1))))</f>
        <v>1.4</v>
      </c>
      <c r="R87" s="163">
        <f t="shared" si="30"/>
        <v>1.7</v>
      </c>
      <c r="S87" s="163">
        <f>IF(LEN(E87)&gt;3,((IF(VLOOKUP($C87,'Regional Crises'!$B$1:$R$66,17,FALSE)="x","x",ROUND(IF(VLOOKUP($C87,'Regional Crises'!$B$1:$R$66,17,FALSE)&gt;S$3,0,IF(VLOOKUP($C87,'Regional Crises'!$B$1:$R$66,17,FALSE)&lt;S$4,5,(S$3-VLOOKUP($C87,'Regional Crises'!$B$1:$R$66,17,FALSE))/(S$3-S$4)*5)),1)))),(IF(VLOOKUP($E87,'Country Indicator Data'!$B$4:$N$300,13,FALSE)="x","x",ROUND(IF(VLOOKUP($E87,'Country Indicator Data'!$B$4:$N$300,13,FALSE)&gt;S$3,0,IF(VLOOKUP($E87,'Country Indicator Data'!$B$4:$N$300,13,FALSE)&lt;S$4,5,(S$3-VLOOKUP($E87,'Country Indicator Data'!$B$4:$N$300,13,FALSE))/(S$3-S$4)*5)),1))))</f>
        <v>3.6</v>
      </c>
      <c r="T87" s="163">
        <f>IF(LEN(E87)&gt;3,((IF(VLOOKUP($C87,'Regional Crises'!$B$1:$R$66,14,FALSE)="x","x",ROUND(IF(VLOOKUP($C87,'Regional Crises'!$B$1:$R$66,14,FALSE)&gt;T$3,0,IF(VLOOKUP($C87,'Regional Crises'!$B$1:$R$66,14,FALSE)&lt;T$4,5,(T$3-VLOOKUP($C87,'Regional Crises'!$B$1:$R$66,14,FALSE))/(T$3-T$4)*5)),1)))),(IF(VLOOKUP($E87,'Country Indicator Data'!$B$4:$N$300,10,FALSE)="x","x",ROUND(IF(VLOOKUP($E87,'Country Indicator Data'!$B$4:$N$300,10,FALSE)&gt;T$3,0,IF(VLOOKUP($E87,'Country Indicator Data'!$B$4:$N$300,10,FALSE)&lt;T$4,5,(T$3-VLOOKUP($E87,'Country Indicator Data'!$B$4:$N$300,10,FALSE))/(T$3-T$4)*5)),1))))</f>
        <v>3.1</v>
      </c>
      <c r="U87" s="163">
        <f>IF(LEN(E87)&gt;3,((IF(VLOOKUP($C87,'Regional Crises'!$B$1:$R$66,15,FALSE)="x","x",ROUND(IF(VLOOKUP($C87,'Regional Crises'!$B$1:$R$66,15,FALSE)&gt;U$3,0,IF(VLOOKUP($C87,'Regional Crises'!$B$1:$R$66,15,FALSE)&lt;U$4,5,(U$3-VLOOKUP($C87,'Regional Crises'!$B$1:$R$66,15,FALSE))/(U$3-U$4)*5)),1)))),(IF(VLOOKUP($E87,'Country Indicator Data'!$B$4:$N$300,11,FALSE)="x","x",ROUND(IF(VLOOKUP($E87,'Country Indicator Data'!$B$4:$N$300,11,FALSE)&gt;U$3,0,IF(VLOOKUP($E87,'Country Indicator Data'!$B$4:$N$300,11,FALSE)&lt;U$4,5,(U$3-VLOOKUP($E87,'Country Indicator Data'!$B$4:$N$300,11,FALSE))/(U$3-U$4)*5)),1))))</f>
        <v>3</v>
      </c>
      <c r="V87" s="163">
        <f>IF(LEN(E87)&gt;3,((IF(VLOOKUP($C87,'Regional Crises'!$B$1:$R$66,16,FALSE)="x","x",ROUND(IF(VLOOKUP($C87,'Regional Crises'!$B$1:$R$66,16,FALSE)&gt;V$3,0,IF(VLOOKUP($C87,'Regional Crises'!$B$1:$R$66,16,FALSE)&lt;V$4,5,(V$3-VLOOKUP($C87,'Regional Crises'!$B$1:$R$66,16,FALSE))/(V$3-V$4)*5)),1)))),(IF(VLOOKUP($E87,'Country Indicator Data'!$B$4:$N$300,12,FALSE)="x","x",ROUND(IF(VLOOKUP($E87,'Country Indicator Data'!$B$4:$N$300,12,FALSE)&gt;V$3,0,IF(VLOOKUP($E87,'Country Indicator Data'!$B$4:$N$300,12,FALSE)&lt;V$4,5,(V$3-VLOOKUP($E87,'Country Indicator Data'!$B$4:$N$300,12,FALSE))/(V$3-V$4)*5)),1))))</f>
        <v>3.3</v>
      </c>
      <c r="W87" s="163">
        <f t="shared" si="31"/>
        <v>3.3</v>
      </c>
      <c r="X87" s="163">
        <f t="shared" si="32"/>
        <v>2.5</v>
      </c>
      <c r="Y87" s="184">
        <f>IF('Core Indicators'!FC84="x","x",IF('Core Indicators'!FC84&gt;=5,5,IF('Core Indicators'!FC84&gt;=4,4,IF('Core Indicators'!FC84&gt;=3,3,IF('Core Indicators'!FC84&gt;=2,2,IF('Core Indicators'!FC84&gt;=1,1,0))))))</f>
        <v>2</v>
      </c>
      <c r="Z87" s="163">
        <f t="shared" si="33"/>
        <v>2</v>
      </c>
      <c r="AA87" s="184">
        <f>'Crisis Indicator Data'!Y84</f>
        <v>0</v>
      </c>
      <c r="AB87" s="184">
        <f>'Crisis Indicator Data'!Z84</f>
        <v>0</v>
      </c>
      <c r="AC87" s="184">
        <f>'Crisis Indicator Data'!AA84</f>
        <v>0</v>
      </c>
      <c r="AD87" s="184">
        <f>'Crisis Indicator Data'!AB84</f>
        <v>0</v>
      </c>
      <c r="AE87" s="184">
        <f t="shared" si="34"/>
        <v>0</v>
      </c>
      <c r="AF87" s="184">
        <f>'Crisis Indicator Data'!AC84</f>
        <v>0</v>
      </c>
      <c r="AG87" s="184">
        <f>'Crisis Indicator Data'!AD84</f>
        <v>0</v>
      </c>
      <c r="AH87" s="184">
        <f t="shared" si="35"/>
        <v>0</v>
      </c>
      <c r="AI87" s="184">
        <f>'Crisis Indicator Data'!AE84</f>
        <v>0</v>
      </c>
      <c r="AJ87" s="184">
        <f>'Crisis Indicator Data'!AF84</f>
        <v>2</v>
      </c>
      <c r="AK87" s="184">
        <f>'Crisis Indicator Data'!AG84</f>
        <v>0</v>
      </c>
      <c r="AL87" s="184">
        <f t="shared" si="36"/>
        <v>2</v>
      </c>
      <c r="AM87" s="163">
        <f t="shared" si="37"/>
        <v>1</v>
      </c>
      <c r="AN87" s="163">
        <f t="shared" si="38"/>
        <v>1.5</v>
      </c>
    </row>
    <row r="88" spans="1:40" ht="13.5" customHeight="1" x14ac:dyDescent="0.25">
      <c r="A88" s="172" t="str">
        <f>'Crisis Indicator Data'!A85</f>
        <v>Food Security in Mauritania</v>
      </c>
      <c r="B88" s="173" t="str">
        <f>'Crisis Indicator Data'!B85</f>
        <v>Drought,Floods</v>
      </c>
      <c r="C88" s="173" t="str">
        <f>'Crisis Indicator Data'!C85</f>
        <v>MRT003</v>
      </c>
      <c r="D88" s="173" t="str">
        <f>'Crisis Indicator Data'!D85</f>
        <v>Mauritania</v>
      </c>
      <c r="E88" s="174" t="str">
        <f>'Crisis Indicator Data'!E85</f>
        <v>MRT</v>
      </c>
      <c r="F88" s="163">
        <f>IF(LEN(E88)&gt;3,(IF(VLOOKUP($C88,'Regional Crises'!$B$1:$R$66,7,FALSE)="x","x",ROUND(IF(VLOOKUP($C88,'Regional Crises'!$B$1:$R$66,7,FALSE)&gt;$F$3,5,IF(VLOOKUP($C88,'Regional Crises'!$B$1:$R$66,7,FALSE)&lt;F$4,0,($F$3-VLOOKUP($C88,'Regional Crises'!$B$1:$R$66,7,FALSE))/($F$3-$F$4)*5)),1))),IF(VLOOKUP($E88,'Country Indicator Data'!$B$4:$N$300,3,FALSE)="x","x",ROUND(IF(VLOOKUP($E88,'Country Indicator Data'!$B$4:$N$300,3,FALSE)&gt;$F$3,5,IF(VLOOKUP($E88,'Country Indicator Data'!$B$4:$N$300,3,FALSE)&lt;$F$4,0,($F$3-VLOOKUP($E88,'Country Indicator Data'!$B$4:$N$300,3,FALSE))/($F$3-$F$4)*5)),1)))</f>
        <v>3.2</v>
      </c>
      <c r="G88" s="163">
        <f>IF(LEN(E88)&gt;3,(IF(VLOOKUP($C88,'Regional Crises'!$B$1:$R$66,9,FALSE)="x","x",ROUND(IF(VLOOKUP($C88,'Regional Crises'!$B$1:$R$66,9,FALSE)&gt;G$3,5,IF(VLOOKUP($C88,'Regional Crises'!$B$1:$R$66,9,FALSE)&lt;G$4,0,(G$3-VLOOKUP($C88,'Regional Crises'!$B$1:$R$66,9,FALSE))/(G$3-G$4)*5)),1))),IF(VLOOKUP($E88,'Country Indicator Data'!$B$4:$N$300,5,FALSE)="x","x",ROUND(IF(VLOOKUP($E88,'Country Indicator Data'!$B$4:$N$300,5,FALSE)&gt;G$3,5,IF(VLOOKUP($E88,'Country Indicator Data'!$B$4:$N$300,5,FALSE)&lt;G$4,0,(G$3-VLOOKUP($E88,'Country Indicator Data'!$B$4:$N$300,5,FALSE))/(G$3-G$4)*5)),1)))</f>
        <v>2.9</v>
      </c>
      <c r="H88" s="163">
        <f t="shared" si="26"/>
        <v>3.05</v>
      </c>
      <c r="I88" s="163">
        <f>IF(LEN(E88)&gt;3,(IF(VLOOKUP($C88,'Regional Crises'!$B$1:$R$66,6,FALSE)="x","x",ROUND(IF(VLOOKUP($C88,'Regional Crises'!$B$1:$R$66,6,FALSE)&gt;I$3,5,IF(VLOOKUP($C88,'Regional Crises'!$B$1:$R$66,6,FALSE)&lt;I$4,0,5-(I$3-VLOOKUP($C88,'Regional Crises'!$B$1:$R$66,6,FALSE))/(I$3-I$4)*5)),1))),IF(VLOOKUP($E88,'Country Indicator Data'!$B$4:$N$300,2,FALSE)="x","x",ROUND(IF(VLOOKUP($E88,'Country Indicator Data'!$B$4:$N$300,2,FALSE)&gt;I$3,5,IF(VLOOKUP($E88,'Country Indicator Data'!$B$4:$N$300,2,FALSE)&lt;I$4,0,5-(I$3-VLOOKUP($E88,'Country Indicator Data'!$B$4:$N$300,2,FALSE))/(I$3-I$4)*5)),1)))</f>
        <v>3.3</v>
      </c>
      <c r="J88" s="163">
        <f>IF(LEN(E88)&gt;3,(IF(VLOOKUP($C88,'Regional Crises'!$B$1:$R$66,8,FALSE)="x","x",ROUND(IF(VLOOKUP($C88,'Regional Crises'!$B$1:$R$66,8,FALSE)&gt;J$3,5,IF(VLOOKUP($C88,'Regional Crises'!$B$1:$R$66,8,FALSE)&lt;J$4,0,5-(J$3-VLOOKUP($C88,'Regional Crises'!$B$1:$R$66,8,FALSE))/(J$3-J$4)*5)),1))),IF(VLOOKUP($E88,'Country Indicator Data'!$B$4:$N$300,4,FALSE)="x","x",ROUND(IF(VLOOKUP($E88,'Country Indicator Data'!$B$4:$N$300,4,FALSE)&gt;J$3,5,IF(VLOOKUP($E88,'Country Indicator Data'!$B$4:$N$300,4,FALSE)&lt;J$4,0,5-(J$3-VLOOKUP($E88,'Country Indicator Data'!$B$4:$N$300,4,FALSE))/(J$3-J$4)*5)),1)))</f>
        <v>0</v>
      </c>
      <c r="K88" s="163">
        <f t="shared" si="27"/>
        <v>1.65</v>
      </c>
      <c r="L88" s="163">
        <f>IF(LEN(E88)&gt;3,(IF(VLOOKUP($C88,'Regional Crises'!$B$1:$R$66,10,FALSE)="x","x",ROUND(IF(VLOOKUP($C88,'Regional Crises'!$B$1:$R$66,10,FALSE)&gt;L$3,5,IF(VLOOKUP($C88,'Regional Crises'!$B$1:$R$66,10,FALSE)&lt;L$4,0,5-(L$3-VLOOKUP($C88,'Regional Crises'!$B$1:$R$66,10,FALSE))/(L$3-L$4)*5)),1))),IF(VLOOKUP($E88,'Country Indicator Data'!$B$4:$N$300,6,FALSE)="x","x",ROUND(IF(VLOOKUP($E88,'Country Indicator Data'!$B$4:$N$300,6,FALSE)&gt;L$3,5,IF(VLOOKUP($E88,'Country Indicator Data'!$B$4:$N$300,6,FALSE)&lt;L$4,0,5-(L$3-VLOOKUP($E88,'Country Indicator Data'!$B$4:$N$300,6,FALSE))/(L$3-L$4)*5)),1)))</f>
        <v>4.0999999999999996</v>
      </c>
      <c r="M88" s="163">
        <f>IF(LEN(E88)&gt;3,(IF(VLOOKUP($C88,'Regional Crises'!$B$1:$R$66,11,FALSE)="x","x",ROUND(IF(VLOOKUP($C88,'Regional Crises'!$B$1:$R$66,11,FALSE)&gt;M$3,5,IF(VLOOKUP($C88,'Regional Crises'!$B$1:$R$66,11,FALSE)&lt;M$4,0,5-(M$3-VLOOKUP($C88,'Regional Crises'!$B$1:$R$66,11,FALSE))/(M$3-M$4)*5)),1))),IF(VLOOKUP($E88,'Country Indicator Data'!$B$4:$N$300,7,FALSE)="x","x",ROUND(IF(VLOOKUP($E88,'Country Indicator Data'!$B$4:$N$300,7,FALSE)&gt;M$3,5,IF(VLOOKUP($E88,'Country Indicator Data'!$B$4:$N$300,7,FALSE)&lt;M$4,0,5-(M$3-VLOOKUP($E88,'Country Indicator Data'!$B$4:$N$300,7,FALSE))/(M$3-M$4)*5)),1)))</f>
        <v>1</v>
      </c>
      <c r="N88" s="163">
        <f t="shared" si="28"/>
        <v>2.5499999999999998</v>
      </c>
      <c r="O88" s="163">
        <f t="shared" si="29"/>
        <v>2.4166666666666665</v>
      </c>
      <c r="P88" s="163">
        <f>IF(LEN(E88)&gt;3,VLOOKUP(C88,'Regional Crises'!$B$1:$R$69,12,FALSE),VLOOKUP(E88,'Country Indicator Data'!$B$4:$I$300,8,FALSE))</f>
        <v>2</v>
      </c>
      <c r="Q88" s="163">
        <f>IF(LEN(E88)&gt;3,((IF(VLOOKUP($C88,'Regional Crises'!$B$1:$R$66,13,FALSE)="x","x",ROUND(IF(VLOOKUP($C88,'Regional Crises'!$B$1:$R$66,13,FALSE)&gt;Q$3,5,IF(VLOOKUP($C88,'Regional Crises'!$B$1:$R$66,13,FALSE)&lt;Q$4,0,5-(LOG(Q$3)-LOG(VLOOKUP($C88,'Regional Crises'!$B$1:$R$66,13,FALSE)))/(LOG(Q$3)-LOG(Q$4))*5)),1)))),(IF(VLOOKUP($E88,'Country Indicator Data'!$B$4:$N$300,9,FALSE)="x","x",ROUND(IF(VLOOKUP($E88,'Country Indicator Data'!$B$4:$N$300,9,FALSE)&gt;Q$3,5,IF(VLOOKUP($E88,'Country Indicator Data'!$B$4:$N$300,9,FALSE)&lt;Q$4,0,5-(LOG(Q$3)-LOG(VLOOKUP($E88,'Country Indicator Data'!$B$4:$N$300,9,FALSE)))/(LOG(Q$3)-LOG(Q$4))*5)),1))))</f>
        <v>1.4</v>
      </c>
      <c r="R88" s="163">
        <f t="shared" si="30"/>
        <v>1.7</v>
      </c>
      <c r="S88" s="163">
        <f>IF(LEN(E88)&gt;3,((IF(VLOOKUP($C88,'Regional Crises'!$B$1:$R$66,17,FALSE)="x","x",ROUND(IF(VLOOKUP($C88,'Regional Crises'!$B$1:$R$66,17,FALSE)&gt;S$3,0,IF(VLOOKUP($C88,'Regional Crises'!$B$1:$R$66,17,FALSE)&lt;S$4,5,(S$3-VLOOKUP($C88,'Regional Crises'!$B$1:$R$66,17,FALSE))/(S$3-S$4)*5)),1)))),(IF(VLOOKUP($E88,'Country Indicator Data'!$B$4:$N$300,13,FALSE)="x","x",ROUND(IF(VLOOKUP($E88,'Country Indicator Data'!$B$4:$N$300,13,FALSE)&gt;S$3,0,IF(VLOOKUP($E88,'Country Indicator Data'!$B$4:$N$300,13,FALSE)&lt;S$4,5,(S$3-VLOOKUP($E88,'Country Indicator Data'!$B$4:$N$300,13,FALSE))/(S$3-S$4)*5)),1))))</f>
        <v>3.6</v>
      </c>
      <c r="T88" s="163">
        <f>IF(LEN(E88)&gt;3,((IF(VLOOKUP($C88,'Regional Crises'!$B$1:$R$66,14,FALSE)="x","x",ROUND(IF(VLOOKUP($C88,'Regional Crises'!$B$1:$R$66,14,FALSE)&gt;T$3,0,IF(VLOOKUP($C88,'Regional Crises'!$B$1:$R$66,14,FALSE)&lt;T$4,5,(T$3-VLOOKUP($C88,'Regional Crises'!$B$1:$R$66,14,FALSE))/(T$3-T$4)*5)),1)))),(IF(VLOOKUP($E88,'Country Indicator Data'!$B$4:$N$300,10,FALSE)="x","x",ROUND(IF(VLOOKUP($E88,'Country Indicator Data'!$B$4:$N$300,10,FALSE)&gt;T$3,0,IF(VLOOKUP($E88,'Country Indicator Data'!$B$4:$N$300,10,FALSE)&lt;T$4,5,(T$3-VLOOKUP($E88,'Country Indicator Data'!$B$4:$N$300,10,FALSE))/(T$3-T$4)*5)),1))))</f>
        <v>3.1</v>
      </c>
      <c r="U88" s="163">
        <f>IF(LEN(E88)&gt;3,((IF(VLOOKUP($C88,'Regional Crises'!$B$1:$R$66,15,FALSE)="x","x",ROUND(IF(VLOOKUP($C88,'Regional Crises'!$B$1:$R$66,15,FALSE)&gt;U$3,0,IF(VLOOKUP($C88,'Regional Crises'!$B$1:$R$66,15,FALSE)&lt;U$4,5,(U$3-VLOOKUP($C88,'Regional Crises'!$B$1:$R$66,15,FALSE))/(U$3-U$4)*5)),1)))),(IF(VLOOKUP($E88,'Country Indicator Data'!$B$4:$N$300,11,FALSE)="x","x",ROUND(IF(VLOOKUP($E88,'Country Indicator Data'!$B$4:$N$300,11,FALSE)&gt;U$3,0,IF(VLOOKUP($E88,'Country Indicator Data'!$B$4:$N$300,11,FALSE)&lt;U$4,5,(U$3-VLOOKUP($E88,'Country Indicator Data'!$B$4:$N$300,11,FALSE))/(U$3-U$4)*5)),1))))</f>
        <v>3</v>
      </c>
      <c r="V88" s="163">
        <f>IF(LEN(E88)&gt;3,((IF(VLOOKUP($C88,'Regional Crises'!$B$1:$R$66,16,FALSE)="x","x",ROUND(IF(VLOOKUP($C88,'Regional Crises'!$B$1:$R$66,16,FALSE)&gt;V$3,0,IF(VLOOKUP($C88,'Regional Crises'!$B$1:$R$66,16,FALSE)&lt;V$4,5,(V$3-VLOOKUP($C88,'Regional Crises'!$B$1:$R$66,16,FALSE))/(V$3-V$4)*5)),1)))),(IF(VLOOKUP($E88,'Country Indicator Data'!$B$4:$N$300,12,FALSE)="x","x",ROUND(IF(VLOOKUP($E88,'Country Indicator Data'!$B$4:$N$300,12,FALSE)&gt;V$3,0,IF(VLOOKUP($E88,'Country Indicator Data'!$B$4:$N$300,12,FALSE)&lt;V$4,5,(V$3-VLOOKUP($E88,'Country Indicator Data'!$B$4:$N$300,12,FALSE))/(V$3-V$4)*5)),1))))</f>
        <v>3.3</v>
      </c>
      <c r="W88" s="163">
        <f t="shared" si="31"/>
        <v>3.3</v>
      </c>
      <c r="X88" s="163">
        <f t="shared" si="32"/>
        <v>2.5</v>
      </c>
      <c r="Y88" s="184">
        <f>IF('Core Indicators'!FC85="x","x",IF('Core Indicators'!FC85&gt;=5,5,IF('Core Indicators'!FC85&gt;=4,4,IF('Core Indicators'!FC85&gt;=3,3,IF('Core Indicators'!FC85&gt;=2,2,IF('Core Indicators'!FC85&gt;=1,1,0))))))</f>
        <v>3</v>
      </c>
      <c r="Z88" s="163">
        <f t="shared" si="33"/>
        <v>3</v>
      </c>
      <c r="AA88" s="184">
        <f>'Crisis Indicator Data'!Y85</f>
        <v>0</v>
      </c>
      <c r="AB88" s="184">
        <f>'Crisis Indicator Data'!Z85</f>
        <v>0</v>
      </c>
      <c r="AC88" s="184">
        <f>'Crisis Indicator Data'!AA85</f>
        <v>0</v>
      </c>
      <c r="AD88" s="184">
        <f>'Crisis Indicator Data'!AB85</f>
        <v>0</v>
      </c>
      <c r="AE88" s="184">
        <f t="shared" si="34"/>
        <v>0</v>
      </c>
      <c r="AF88" s="184">
        <f>'Crisis Indicator Data'!AC85</f>
        <v>0</v>
      </c>
      <c r="AG88" s="184">
        <f>'Crisis Indicator Data'!AD85</f>
        <v>0</v>
      </c>
      <c r="AH88" s="184">
        <f t="shared" si="35"/>
        <v>0</v>
      </c>
      <c r="AI88" s="184">
        <f>'Crisis Indicator Data'!AE85</f>
        <v>0</v>
      </c>
      <c r="AJ88" s="184">
        <f>'Crisis Indicator Data'!AF85</f>
        <v>2</v>
      </c>
      <c r="AK88" s="184">
        <f>'Crisis Indicator Data'!AG85</f>
        <v>0</v>
      </c>
      <c r="AL88" s="184">
        <f t="shared" si="36"/>
        <v>2</v>
      </c>
      <c r="AM88" s="163">
        <f t="shared" si="37"/>
        <v>1</v>
      </c>
      <c r="AN88" s="163">
        <f t="shared" si="38"/>
        <v>2</v>
      </c>
    </row>
    <row r="89" spans="1:40" ht="13.5" customHeight="1" x14ac:dyDescent="0.25">
      <c r="A89" s="172" t="str">
        <f>'Crisis Indicator Data'!A86</f>
        <v>Complex crisis in Malawi</v>
      </c>
      <c r="B89" s="173" t="str">
        <f>'Crisis Indicator Data'!B86</f>
        <v>Drought,Socio-political,Cyclone</v>
      </c>
      <c r="C89" s="173" t="str">
        <f>'Crisis Indicator Data'!C86</f>
        <v>MWI002</v>
      </c>
      <c r="D89" s="173" t="str">
        <f>'Crisis Indicator Data'!D86</f>
        <v>Malawi</v>
      </c>
      <c r="E89" s="174" t="str">
        <f>'Crisis Indicator Data'!E86</f>
        <v>MWI</v>
      </c>
      <c r="F89" s="163">
        <f>IF(LEN(E89)&gt;3,(IF(VLOOKUP($C89,'Regional Crises'!$B$1:$R$66,7,FALSE)="x","x",ROUND(IF(VLOOKUP($C89,'Regional Crises'!$B$1:$R$66,7,FALSE)&gt;$F$3,5,IF(VLOOKUP($C89,'Regional Crises'!$B$1:$R$66,7,FALSE)&lt;F$4,0,($F$3-VLOOKUP($C89,'Regional Crises'!$B$1:$R$66,7,FALSE))/($F$3-$F$4)*5)),1))),IF(VLOOKUP($E89,'Country Indicator Data'!$B$4:$N$300,3,FALSE)="x","x",ROUND(IF(VLOOKUP($E89,'Country Indicator Data'!$B$4:$N$300,3,FALSE)&gt;$F$3,5,IF(VLOOKUP($E89,'Country Indicator Data'!$B$4:$N$300,3,FALSE)&lt;$F$4,0,($F$3-VLOOKUP($E89,'Country Indicator Data'!$B$4:$N$300,3,FALSE))/($F$3-$F$4)*5)),1)))</f>
        <v>1.4</v>
      </c>
      <c r="G89" s="163">
        <f>IF(LEN(E89)&gt;3,(IF(VLOOKUP($C89,'Regional Crises'!$B$1:$R$66,9,FALSE)="x","x",ROUND(IF(VLOOKUP($C89,'Regional Crises'!$B$1:$R$66,9,FALSE)&gt;G$3,5,IF(VLOOKUP($C89,'Regional Crises'!$B$1:$R$66,9,FALSE)&lt;G$4,0,(G$3-VLOOKUP($C89,'Regional Crises'!$B$1:$R$66,9,FALSE))/(G$3-G$4)*5)),1))),IF(VLOOKUP($E89,'Country Indicator Data'!$B$4:$N$300,5,FALSE)="x","x",ROUND(IF(VLOOKUP($E89,'Country Indicator Data'!$B$4:$N$300,5,FALSE)&gt;G$3,5,IF(VLOOKUP($E89,'Country Indicator Data'!$B$4:$N$300,5,FALSE)&lt;G$4,0,(G$3-VLOOKUP($E89,'Country Indicator Data'!$B$4:$N$300,5,FALSE))/(G$3-G$4)*5)),1)))</f>
        <v>1.8</v>
      </c>
      <c r="H89" s="163">
        <f t="shared" si="26"/>
        <v>1.6</v>
      </c>
      <c r="I89" s="163">
        <f>IF(LEN(E89)&gt;3,(IF(VLOOKUP($C89,'Regional Crises'!$B$1:$R$66,6,FALSE)="x","x",ROUND(IF(VLOOKUP($C89,'Regional Crises'!$B$1:$R$66,6,FALSE)&gt;I$3,5,IF(VLOOKUP($C89,'Regional Crises'!$B$1:$R$66,6,FALSE)&lt;I$4,0,5-(I$3-VLOOKUP($C89,'Regional Crises'!$B$1:$R$66,6,FALSE))/(I$3-I$4)*5)),1))),IF(VLOOKUP($E89,'Country Indicator Data'!$B$4:$N$300,2,FALSE)="x","x",ROUND(IF(VLOOKUP($E89,'Country Indicator Data'!$B$4:$N$300,2,FALSE)&gt;I$3,5,IF(VLOOKUP($E89,'Country Indicator Data'!$B$4:$N$300,2,FALSE)&lt;I$4,0,5-(I$3-VLOOKUP($E89,'Country Indicator Data'!$B$4:$N$300,2,FALSE))/(I$3-I$4)*5)),1)))</f>
        <v>3</v>
      </c>
      <c r="J89" s="163">
        <f>IF(LEN(E89)&gt;3,(IF(VLOOKUP($C89,'Regional Crises'!$B$1:$R$66,8,FALSE)="x","x",ROUND(IF(VLOOKUP($C89,'Regional Crises'!$B$1:$R$66,8,FALSE)&gt;J$3,5,IF(VLOOKUP($C89,'Regional Crises'!$B$1:$R$66,8,FALSE)&lt;J$4,0,5-(J$3-VLOOKUP($C89,'Regional Crises'!$B$1:$R$66,8,FALSE))/(J$3-J$4)*5)),1))),IF(VLOOKUP($E89,'Country Indicator Data'!$B$4:$N$300,4,FALSE)="x","x",ROUND(IF(VLOOKUP($E89,'Country Indicator Data'!$B$4:$N$300,4,FALSE)&gt;J$3,5,IF(VLOOKUP($E89,'Country Indicator Data'!$B$4:$N$300,4,FALSE)&lt;J$4,0,5-(J$3-VLOOKUP($E89,'Country Indicator Data'!$B$4:$N$300,4,FALSE))/(J$3-J$4)*5)),1)))</f>
        <v>0</v>
      </c>
      <c r="K89" s="163">
        <f t="shared" si="27"/>
        <v>1.5</v>
      </c>
      <c r="L89" s="163">
        <f>IF(LEN(E89)&gt;3,(IF(VLOOKUP($C89,'Regional Crises'!$B$1:$R$66,10,FALSE)="x","x",ROUND(IF(VLOOKUP($C89,'Regional Crises'!$B$1:$R$66,10,FALSE)&gt;L$3,5,IF(VLOOKUP($C89,'Regional Crises'!$B$1:$R$66,10,FALSE)&lt;L$4,0,5-(L$3-VLOOKUP($C89,'Regional Crises'!$B$1:$R$66,10,FALSE))/(L$3-L$4)*5)),1))),IF(VLOOKUP($E89,'Country Indicator Data'!$B$4:$N$300,6,FALSE)="x","x",ROUND(IF(VLOOKUP($E89,'Country Indicator Data'!$B$4:$N$300,6,FALSE)&gt;L$3,5,IF(VLOOKUP($E89,'Country Indicator Data'!$B$4:$N$300,6,FALSE)&lt;L$4,0,5-(L$3-VLOOKUP($E89,'Country Indicator Data'!$B$4:$N$300,6,FALSE))/(L$3-L$4)*5)),1)))</f>
        <v>4.0999999999999996</v>
      </c>
      <c r="M89" s="163">
        <f>IF(LEN(E89)&gt;3,(IF(VLOOKUP($C89,'Regional Crises'!$B$1:$R$66,11,FALSE)="x","x",ROUND(IF(VLOOKUP($C89,'Regional Crises'!$B$1:$R$66,11,FALSE)&gt;M$3,5,IF(VLOOKUP($C89,'Regional Crises'!$B$1:$R$66,11,FALSE)&lt;M$4,0,5-(M$3-VLOOKUP($C89,'Regional Crises'!$B$1:$R$66,11,FALSE))/(M$3-M$4)*5)),1))),IF(VLOOKUP($E89,'Country Indicator Data'!$B$4:$N$300,7,FALSE)="x","x",ROUND(IF(VLOOKUP($E89,'Country Indicator Data'!$B$4:$N$300,7,FALSE)&gt;M$3,5,IF(VLOOKUP($E89,'Country Indicator Data'!$B$4:$N$300,7,FALSE)&lt;M$4,0,5-(M$3-VLOOKUP($E89,'Country Indicator Data'!$B$4:$N$300,7,FALSE))/(M$3-M$4)*5)),1)))</f>
        <v>2.5</v>
      </c>
      <c r="N89" s="163">
        <f t="shared" si="28"/>
        <v>3.3</v>
      </c>
      <c r="O89" s="163">
        <f t="shared" si="29"/>
        <v>2.1333333333333333</v>
      </c>
      <c r="P89" s="163">
        <f>IF(LEN(E89)&gt;3,VLOOKUP(C89,'Regional Crises'!$B$1:$R$69,12,FALSE),VLOOKUP(E89,'Country Indicator Data'!$B$4:$I$300,8,FALSE))</f>
        <v>0</v>
      </c>
      <c r="Q89" s="163">
        <f>IF(LEN(E89)&gt;3,((IF(VLOOKUP($C89,'Regional Crises'!$B$1:$R$66,13,FALSE)="x","x",ROUND(IF(VLOOKUP($C89,'Regional Crises'!$B$1:$R$66,13,FALSE)&gt;Q$3,5,IF(VLOOKUP($C89,'Regional Crises'!$B$1:$R$66,13,FALSE)&lt;Q$4,0,5-(LOG(Q$3)-LOG(VLOOKUP($C89,'Regional Crises'!$B$1:$R$66,13,FALSE)))/(LOG(Q$3)-LOG(Q$4))*5)),1)))),(IF(VLOOKUP($E89,'Country Indicator Data'!$B$4:$N$300,9,FALSE)="x","x",ROUND(IF(VLOOKUP($E89,'Country Indicator Data'!$B$4:$N$300,9,FALSE)&gt;Q$3,5,IF(VLOOKUP($E89,'Country Indicator Data'!$B$4:$N$300,9,FALSE)&lt;Q$4,0,5-(LOG(Q$3)-LOG(VLOOKUP($E89,'Country Indicator Data'!$B$4:$N$300,9,FALSE)))/(LOG(Q$3)-LOG(Q$4))*5)),1))))</f>
        <v>4.9000000000000004</v>
      </c>
      <c r="R89" s="163">
        <f t="shared" si="30"/>
        <v>2.4500000000000002</v>
      </c>
      <c r="S89" s="163">
        <f>IF(LEN(E89)&gt;3,((IF(VLOOKUP($C89,'Regional Crises'!$B$1:$R$66,17,FALSE)="x","x",ROUND(IF(VLOOKUP($C89,'Regional Crises'!$B$1:$R$66,17,FALSE)&gt;S$3,0,IF(VLOOKUP($C89,'Regional Crises'!$B$1:$R$66,17,FALSE)&lt;S$4,5,(S$3-VLOOKUP($C89,'Regional Crises'!$B$1:$R$66,17,FALSE))/(S$3-S$4)*5)),1)))),(IF(VLOOKUP($E89,'Country Indicator Data'!$B$4:$N$300,13,FALSE)="x","x",ROUND(IF(VLOOKUP($E89,'Country Indicator Data'!$B$4:$N$300,13,FALSE)&gt;S$3,0,IF(VLOOKUP($E89,'Country Indicator Data'!$B$4:$N$300,13,FALSE)&lt;S$4,5,(S$3-VLOOKUP($E89,'Country Indicator Data'!$B$4:$N$300,13,FALSE))/(S$3-S$4)*5)),1))))</f>
        <v>3.5</v>
      </c>
      <c r="T89" s="163">
        <f>IF(LEN(E89)&gt;3,((IF(VLOOKUP($C89,'Regional Crises'!$B$1:$R$66,14,FALSE)="x","x",ROUND(IF(VLOOKUP($C89,'Regional Crises'!$B$1:$R$66,14,FALSE)&gt;T$3,0,IF(VLOOKUP($C89,'Regional Crises'!$B$1:$R$66,14,FALSE)&lt;T$4,5,(T$3-VLOOKUP($C89,'Regional Crises'!$B$1:$R$66,14,FALSE))/(T$3-T$4)*5)),1)))),(IF(VLOOKUP($E89,'Country Indicator Data'!$B$4:$N$300,10,FALSE)="x","x",ROUND(IF(VLOOKUP($E89,'Country Indicator Data'!$B$4:$N$300,10,FALSE)&gt;T$3,0,IF(VLOOKUP($E89,'Country Indicator Data'!$B$4:$N$300,10,FALSE)&lt;T$4,5,(T$3-VLOOKUP($E89,'Country Indicator Data'!$B$4:$N$300,10,FALSE))/(T$3-T$4)*5)),1))))</f>
        <v>2.8</v>
      </c>
      <c r="U89" s="163">
        <f>IF(LEN(E89)&gt;3,((IF(VLOOKUP($C89,'Regional Crises'!$B$1:$R$66,15,FALSE)="x","x",ROUND(IF(VLOOKUP($C89,'Regional Crises'!$B$1:$R$66,15,FALSE)&gt;U$3,0,IF(VLOOKUP($C89,'Regional Crises'!$B$1:$R$66,15,FALSE)&lt;U$4,5,(U$3-VLOOKUP($C89,'Regional Crises'!$B$1:$R$66,15,FALSE))/(U$3-U$4)*5)),1)))),(IF(VLOOKUP($E89,'Country Indicator Data'!$B$4:$N$300,11,FALSE)="x","x",ROUND(IF(VLOOKUP($E89,'Country Indicator Data'!$B$4:$N$300,11,FALSE)&gt;U$3,0,IF(VLOOKUP($E89,'Country Indicator Data'!$B$4:$N$300,11,FALSE)&lt;U$4,5,(U$3-VLOOKUP($E89,'Country Indicator Data'!$B$4:$N$300,11,FALSE))/(U$3-U$4)*5)),1))))</f>
        <v>2.2999999999999998</v>
      </c>
      <c r="V89" s="163">
        <f>IF(LEN(E89)&gt;3,((IF(VLOOKUP($C89,'Regional Crises'!$B$1:$R$66,16,FALSE)="x","x",ROUND(IF(VLOOKUP($C89,'Regional Crises'!$B$1:$R$66,16,FALSE)&gt;V$3,0,IF(VLOOKUP($C89,'Regional Crises'!$B$1:$R$66,16,FALSE)&lt;V$4,5,(V$3-VLOOKUP($C89,'Regional Crises'!$B$1:$R$66,16,FALSE))/(V$3-V$4)*5)),1)))),(IF(VLOOKUP($E89,'Country Indicator Data'!$B$4:$N$300,12,FALSE)="x","x",ROUND(IF(VLOOKUP($E89,'Country Indicator Data'!$B$4:$N$300,12,FALSE)&gt;V$3,0,IF(VLOOKUP($E89,'Country Indicator Data'!$B$4:$N$300,12,FALSE)&lt;V$4,5,(V$3-VLOOKUP($E89,'Country Indicator Data'!$B$4:$N$300,12,FALSE))/(V$3-V$4)*5)),1))))</f>
        <v>1.9</v>
      </c>
      <c r="W89" s="163">
        <f t="shared" si="31"/>
        <v>2.6</v>
      </c>
      <c r="X89" s="163">
        <f t="shared" si="32"/>
        <v>2.4</v>
      </c>
      <c r="Y89" s="184">
        <f>IF('Core Indicators'!FC86="x","x",IF('Core Indicators'!FC86&gt;=5,5,IF('Core Indicators'!FC86&gt;=4,4,IF('Core Indicators'!FC86&gt;=3,3,IF('Core Indicators'!FC86&gt;=2,2,IF('Core Indicators'!FC86&gt;=1,1,0))))))</f>
        <v>3</v>
      </c>
      <c r="Z89" s="163">
        <f t="shared" si="33"/>
        <v>3</v>
      </c>
      <c r="AA89" s="184">
        <f>'Crisis Indicator Data'!Y86</f>
        <v>2</v>
      </c>
      <c r="AB89" s="184">
        <f>'Crisis Indicator Data'!Z86</f>
        <v>1</v>
      </c>
      <c r="AC89" s="184">
        <f>'Crisis Indicator Data'!AA86</f>
        <v>0</v>
      </c>
      <c r="AD89" s="184">
        <f>'Crisis Indicator Data'!AB86</f>
        <v>0</v>
      </c>
      <c r="AE89" s="184">
        <f t="shared" si="34"/>
        <v>2</v>
      </c>
      <c r="AF89" s="184">
        <f>'Crisis Indicator Data'!AC86</f>
        <v>0</v>
      </c>
      <c r="AG89" s="184">
        <f>'Crisis Indicator Data'!AD86</f>
        <v>0</v>
      </c>
      <c r="AH89" s="184">
        <f t="shared" si="35"/>
        <v>0</v>
      </c>
      <c r="AI89" s="184">
        <f>'Crisis Indicator Data'!AE86</f>
        <v>0</v>
      </c>
      <c r="AJ89" s="184">
        <f>'Crisis Indicator Data'!AF86</f>
        <v>0</v>
      </c>
      <c r="AK89" s="184">
        <f>'Crisis Indicator Data'!AG86</f>
        <v>3</v>
      </c>
      <c r="AL89" s="184">
        <f t="shared" si="36"/>
        <v>3</v>
      </c>
      <c r="AM89" s="163">
        <f t="shared" si="37"/>
        <v>2</v>
      </c>
      <c r="AN89" s="163">
        <f t="shared" si="38"/>
        <v>2.5</v>
      </c>
    </row>
    <row r="90" spans="1:40" ht="13.5" customHeight="1" x14ac:dyDescent="0.25">
      <c r="A90" s="172" t="str">
        <f>'Crisis Indicator Data'!A87</f>
        <v>Tropical Cyclone Freddy in Malawi</v>
      </c>
      <c r="B90" s="173" t="str">
        <f>'Crisis Indicator Data'!B87</f>
        <v>Cyclone</v>
      </c>
      <c r="C90" s="173" t="str">
        <f>'Crisis Indicator Data'!C87</f>
        <v>MWI005</v>
      </c>
      <c r="D90" s="173" t="str">
        <f>'Crisis Indicator Data'!D87</f>
        <v>Malawi</v>
      </c>
      <c r="E90" s="174" t="str">
        <f>'Crisis Indicator Data'!E87</f>
        <v>MWI</v>
      </c>
      <c r="F90" s="163">
        <f>IF(LEN(E90)&gt;3,(IF(VLOOKUP($C90,'Regional Crises'!$B$1:$R$66,7,FALSE)="x","x",ROUND(IF(VLOOKUP($C90,'Regional Crises'!$B$1:$R$66,7,FALSE)&gt;$F$3,5,IF(VLOOKUP($C90,'Regional Crises'!$B$1:$R$66,7,FALSE)&lt;F$4,0,($F$3-VLOOKUP($C90,'Regional Crises'!$B$1:$R$66,7,FALSE))/($F$3-$F$4)*5)),1))),IF(VLOOKUP($E90,'Country Indicator Data'!$B$4:$N$300,3,FALSE)="x","x",ROUND(IF(VLOOKUP($E90,'Country Indicator Data'!$B$4:$N$300,3,FALSE)&gt;$F$3,5,IF(VLOOKUP($E90,'Country Indicator Data'!$B$4:$N$300,3,FALSE)&lt;$F$4,0,($F$3-VLOOKUP($E90,'Country Indicator Data'!$B$4:$N$300,3,FALSE))/($F$3-$F$4)*5)),1)))</f>
        <v>1.4</v>
      </c>
      <c r="G90" s="163">
        <f>IF(LEN(E90)&gt;3,(IF(VLOOKUP($C90,'Regional Crises'!$B$1:$R$66,9,FALSE)="x","x",ROUND(IF(VLOOKUP($C90,'Regional Crises'!$B$1:$R$66,9,FALSE)&gt;G$3,5,IF(VLOOKUP($C90,'Regional Crises'!$B$1:$R$66,9,FALSE)&lt;G$4,0,(G$3-VLOOKUP($C90,'Regional Crises'!$B$1:$R$66,9,FALSE))/(G$3-G$4)*5)),1))),IF(VLOOKUP($E90,'Country Indicator Data'!$B$4:$N$300,5,FALSE)="x","x",ROUND(IF(VLOOKUP($E90,'Country Indicator Data'!$B$4:$N$300,5,FALSE)&gt;G$3,5,IF(VLOOKUP($E90,'Country Indicator Data'!$B$4:$N$300,5,FALSE)&lt;G$4,0,(G$3-VLOOKUP($E90,'Country Indicator Data'!$B$4:$N$300,5,FALSE))/(G$3-G$4)*5)),1)))</f>
        <v>1.8</v>
      </c>
      <c r="H90" s="163">
        <f t="shared" si="26"/>
        <v>1.6</v>
      </c>
      <c r="I90" s="163">
        <f>IF(LEN(E90)&gt;3,(IF(VLOOKUP($C90,'Regional Crises'!$B$1:$R$66,6,FALSE)="x","x",ROUND(IF(VLOOKUP($C90,'Regional Crises'!$B$1:$R$66,6,FALSE)&gt;I$3,5,IF(VLOOKUP($C90,'Regional Crises'!$B$1:$R$66,6,FALSE)&lt;I$4,0,5-(I$3-VLOOKUP($C90,'Regional Crises'!$B$1:$R$66,6,FALSE))/(I$3-I$4)*5)),1))),IF(VLOOKUP($E90,'Country Indicator Data'!$B$4:$N$300,2,FALSE)="x","x",ROUND(IF(VLOOKUP($E90,'Country Indicator Data'!$B$4:$N$300,2,FALSE)&gt;I$3,5,IF(VLOOKUP($E90,'Country Indicator Data'!$B$4:$N$300,2,FALSE)&lt;I$4,0,5-(I$3-VLOOKUP($E90,'Country Indicator Data'!$B$4:$N$300,2,FALSE))/(I$3-I$4)*5)),1)))</f>
        <v>3</v>
      </c>
      <c r="J90" s="163">
        <f>IF(LEN(E90)&gt;3,(IF(VLOOKUP($C90,'Regional Crises'!$B$1:$R$66,8,FALSE)="x","x",ROUND(IF(VLOOKUP($C90,'Regional Crises'!$B$1:$R$66,8,FALSE)&gt;J$3,5,IF(VLOOKUP($C90,'Regional Crises'!$B$1:$R$66,8,FALSE)&lt;J$4,0,5-(J$3-VLOOKUP($C90,'Regional Crises'!$B$1:$R$66,8,FALSE))/(J$3-J$4)*5)),1))),IF(VLOOKUP($E90,'Country Indicator Data'!$B$4:$N$300,4,FALSE)="x","x",ROUND(IF(VLOOKUP($E90,'Country Indicator Data'!$B$4:$N$300,4,FALSE)&gt;J$3,5,IF(VLOOKUP($E90,'Country Indicator Data'!$B$4:$N$300,4,FALSE)&lt;J$4,0,5-(J$3-VLOOKUP($E90,'Country Indicator Data'!$B$4:$N$300,4,FALSE))/(J$3-J$4)*5)),1)))</f>
        <v>0</v>
      </c>
      <c r="K90" s="163">
        <f t="shared" si="27"/>
        <v>1.5</v>
      </c>
      <c r="L90" s="163">
        <f>IF(LEN(E90)&gt;3,(IF(VLOOKUP($C90,'Regional Crises'!$B$1:$R$66,10,FALSE)="x","x",ROUND(IF(VLOOKUP($C90,'Regional Crises'!$B$1:$R$66,10,FALSE)&gt;L$3,5,IF(VLOOKUP($C90,'Regional Crises'!$B$1:$R$66,10,FALSE)&lt;L$4,0,5-(L$3-VLOOKUP($C90,'Regional Crises'!$B$1:$R$66,10,FALSE))/(L$3-L$4)*5)),1))),IF(VLOOKUP($E90,'Country Indicator Data'!$B$4:$N$300,6,FALSE)="x","x",ROUND(IF(VLOOKUP($E90,'Country Indicator Data'!$B$4:$N$300,6,FALSE)&gt;L$3,5,IF(VLOOKUP($E90,'Country Indicator Data'!$B$4:$N$300,6,FALSE)&lt;L$4,0,5-(L$3-VLOOKUP($E90,'Country Indicator Data'!$B$4:$N$300,6,FALSE))/(L$3-L$4)*5)),1)))</f>
        <v>4.0999999999999996</v>
      </c>
      <c r="M90" s="163">
        <f>IF(LEN(E90)&gt;3,(IF(VLOOKUP($C90,'Regional Crises'!$B$1:$R$66,11,FALSE)="x","x",ROUND(IF(VLOOKUP($C90,'Regional Crises'!$B$1:$R$66,11,FALSE)&gt;M$3,5,IF(VLOOKUP($C90,'Regional Crises'!$B$1:$R$66,11,FALSE)&lt;M$4,0,5-(M$3-VLOOKUP($C90,'Regional Crises'!$B$1:$R$66,11,FALSE))/(M$3-M$4)*5)),1))),IF(VLOOKUP($E90,'Country Indicator Data'!$B$4:$N$300,7,FALSE)="x","x",ROUND(IF(VLOOKUP($E90,'Country Indicator Data'!$B$4:$N$300,7,FALSE)&gt;M$3,5,IF(VLOOKUP($E90,'Country Indicator Data'!$B$4:$N$300,7,FALSE)&lt;M$4,0,5-(M$3-VLOOKUP($E90,'Country Indicator Data'!$B$4:$N$300,7,FALSE))/(M$3-M$4)*5)),1)))</f>
        <v>2.5</v>
      </c>
      <c r="N90" s="163">
        <f t="shared" si="28"/>
        <v>3.3</v>
      </c>
      <c r="O90" s="163">
        <f t="shared" si="29"/>
        <v>2.1333333333333333</v>
      </c>
      <c r="P90" s="163">
        <f>IF(LEN(E90)&gt;3,VLOOKUP(C90,'Regional Crises'!$B$1:$R$69,12,FALSE),VLOOKUP(E90,'Country Indicator Data'!$B$4:$I$300,8,FALSE))</f>
        <v>0</v>
      </c>
      <c r="Q90" s="163">
        <f>IF(LEN(E90)&gt;3,((IF(VLOOKUP($C90,'Regional Crises'!$B$1:$R$66,13,FALSE)="x","x",ROUND(IF(VLOOKUP($C90,'Regional Crises'!$B$1:$R$66,13,FALSE)&gt;Q$3,5,IF(VLOOKUP($C90,'Regional Crises'!$B$1:$R$66,13,FALSE)&lt;Q$4,0,5-(LOG(Q$3)-LOG(VLOOKUP($C90,'Regional Crises'!$B$1:$R$66,13,FALSE)))/(LOG(Q$3)-LOG(Q$4))*5)),1)))),(IF(VLOOKUP($E90,'Country Indicator Data'!$B$4:$N$300,9,FALSE)="x","x",ROUND(IF(VLOOKUP($E90,'Country Indicator Data'!$B$4:$N$300,9,FALSE)&gt;Q$3,5,IF(VLOOKUP($E90,'Country Indicator Data'!$B$4:$N$300,9,FALSE)&lt;Q$4,0,5-(LOG(Q$3)-LOG(VLOOKUP($E90,'Country Indicator Data'!$B$4:$N$300,9,FALSE)))/(LOG(Q$3)-LOG(Q$4))*5)),1))))</f>
        <v>4.9000000000000004</v>
      </c>
      <c r="R90" s="163">
        <f t="shared" si="30"/>
        <v>2.4500000000000002</v>
      </c>
      <c r="S90" s="163">
        <f>IF(LEN(E90)&gt;3,((IF(VLOOKUP($C90,'Regional Crises'!$B$1:$R$66,17,FALSE)="x","x",ROUND(IF(VLOOKUP($C90,'Regional Crises'!$B$1:$R$66,17,FALSE)&gt;S$3,0,IF(VLOOKUP($C90,'Regional Crises'!$B$1:$R$66,17,FALSE)&lt;S$4,5,(S$3-VLOOKUP($C90,'Regional Crises'!$B$1:$R$66,17,FALSE))/(S$3-S$4)*5)),1)))),(IF(VLOOKUP($E90,'Country Indicator Data'!$B$4:$N$300,13,FALSE)="x","x",ROUND(IF(VLOOKUP($E90,'Country Indicator Data'!$B$4:$N$300,13,FALSE)&gt;S$3,0,IF(VLOOKUP($E90,'Country Indicator Data'!$B$4:$N$300,13,FALSE)&lt;S$4,5,(S$3-VLOOKUP($E90,'Country Indicator Data'!$B$4:$N$300,13,FALSE))/(S$3-S$4)*5)),1))))</f>
        <v>3.5</v>
      </c>
      <c r="T90" s="163">
        <f>IF(LEN(E90)&gt;3,((IF(VLOOKUP($C90,'Regional Crises'!$B$1:$R$66,14,FALSE)="x","x",ROUND(IF(VLOOKUP($C90,'Regional Crises'!$B$1:$R$66,14,FALSE)&gt;T$3,0,IF(VLOOKUP($C90,'Regional Crises'!$B$1:$R$66,14,FALSE)&lt;T$4,5,(T$3-VLOOKUP($C90,'Regional Crises'!$B$1:$R$66,14,FALSE))/(T$3-T$4)*5)),1)))),(IF(VLOOKUP($E90,'Country Indicator Data'!$B$4:$N$300,10,FALSE)="x","x",ROUND(IF(VLOOKUP($E90,'Country Indicator Data'!$B$4:$N$300,10,FALSE)&gt;T$3,0,IF(VLOOKUP($E90,'Country Indicator Data'!$B$4:$N$300,10,FALSE)&lt;T$4,5,(T$3-VLOOKUP($E90,'Country Indicator Data'!$B$4:$N$300,10,FALSE))/(T$3-T$4)*5)),1))))</f>
        <v>2.8</v>
      </c>
      <c r="U90" s="163">
        <f>IF(LEN(E90)&gt;3,((IF(VLOOKUP($C90,'Regional Crises'!$B$1:$R$66,15,FALSE)="x","x",ROUND(IF(VLOOKUP($C90,'Regional Crises'!$B$1:$R$66,15,FALSE)&gt;U$3,0,IF(VLOOKUP($C90,'Regional Crises'!$B$1:$R$66,15,FALSE)&lt;U$4,5,(U$3-VLOOKUP($C90,'Regional Crises'!$B$1:$R$66,15,FALSE))/(U$3-U$4)*5)),1)))),(IF(VLOOKUP($E90,'Country Indicator Data'!$B$4:$N$300,11,FALSE)="x","x",ROUND(IF(VLOOKUP($E90,'Country Indicator Data'!$B$4:$N$300,11,FALSE)&gt;U$3,0,IF(VLOOKUP($E90,'Country Indicator Data'!$B$4:$N$300,11,FALSE)&lt;U$4,5,(U$3-VLOOKUP($E90,'Country Indicator Data'!$B$4:$N$300,11,FALSE))/(U$3-U$4)*5)),1))))</f>
        <v>2.2999999999999998</v>
      </c>
      <c r="V90" s="163">
        <f>IF(LEN(E90)&gt;3,((IF(VLOOKUP($C90,'Regional Crises'!$B$1:$R$66,16,FALSE)="x","x",ROUND(IF(VLOOKUP($C90,'Regional Crises'!$B$1:$R$66,16,FALSE)&gt;V$3,0,IF(VLOOKUP($C90,'Regional Crises'!$B$1:$R$66,16,FALSE)&lt;V$4,5,(V$3-VLOOKUP($C90,'Regional Crises'!$B$1:$R$66,16,FALSE))/(V$3-V$4)*5)),1)))),(IF(VLOOKUP($E90,'Country Indicator Data'!$B$4:$N$300,12,FALSE)="x","x",ROUND(IF(VLOOKUP($E90,'Country Indicator Data'!$B$4:$N$300,12,FALSE)&gt;V$3,0,IF(VLOOKUP($E90,'Country Indicator Data'!$B$4:$N$300,12,FALSE)&lt;V$4,5,(V$3-VLOOKUP($E90,'Country Indicator Data'!$B$4:$N$300,12,FALSE))/(V$3-V$4)*5)),1))))</f>
        <v>1.9</v>
      </c>
      <c r="W90" s="163">
        <f t="shared" si="31"/>
        <v>2.6</v>
      </c>
      <c r="X90" s="163">
        <f t="shared" si="32"/>
        <v>2.4</v>
      </c>
      <c r="Y90" s="184">
        <f>IF('Core Indicators'!FC87="x","x",IF('Core Indicators'!FC87&gt;=5,5,IF('Core Indicators'!FC87&gt;=4,4,IF('Core Indicators'!FC87&gt;=3,3,IF('Core Indicators'!FC87&gt;=2,2,IF('Core Indicators'!FC87&gt;=1,1,0))))))</f>
        <v>2</v>
      </c>
      <c r="Z90" s="163">
        <f t="shared" si="33"/>
        <v>2</v>
      </c>
      <c r="AA90" s="184">
        <f>'Crisis Indicator Data'!Y87</f>
        <v>2</v>
      </c>
      <c r="AB90" s="184">
        <f>'Crisis Indicator Data'!Z87</f>
        <v>1</v>
      </c>
      <c r="AC90" s="184">
        <f>'Crisis Indicator Data'!AA87</f>
        <v>0</v>
      </c>
      <c r="AD90" s="184">
        <f>'Crisis Indicator Data'!AB87</f>
        <v>0</v>
      </c>
      <c r="AE90" s="184">
        <f t="shared" si="34"/>
        <v>2</v>
      </c>
      <c r="AF90" s="184">
        <f>'Crisis Indicator Data'!AC87</f>
        <v>0</v>
      </c>
      <c r="AG90" s="184">
        <f>'Crisis Indicator Data'!AD87</f>
        <v>0</v>
      </c>
      <c r="AH90" s="184">
        <f t="shared" si="35"/>
        <v>0</v>
      </c>
      <c r="AI90" s="184">
        <f>'Crisis Indicator Data'!AE87</f>
        <v>0</v>
      </c>
      <c r="AJ90" s="184">
        <f>'Crisis Indicator Data'!AF87</f>
        <v>0</v>
      </c>
      <c r="AK90" s="184">
        <f>'Crisis Indicator Data'!AG87</f>
        <v>3</v>
      </c>
      <c r="AL90" s="184">
        <f t="shared" si="36"/>
        <v>3</v>
      </c>
      <c r="AM90" s="163">
        <f t="shared" si="37"/>
        <v>2</v>
      </c>
      <c r="AN90" s="163">
        <f t="shared" si="38"/>
        <v>2</v>
      </c>
    </row>
    <row r="91" spans="1:40" ht="13.5" customHeight="1" x14ac:dyDescent="0.25">
      <c r="A91" s="172" t="str">
        <f>'Crisis Indicator Data'!A88</f>
        <v>International Refugees in Malaysia</v>
      </c>
      <c r="B91" s="173" t="str">
        <f>'Crisis Indicator Data'!B88</f>
        <v>Displacement</v>
      </c>
      <c r="C91" s="173" t="str">
        <f>'Crisis Indicator Data'!C88</f>
        <v>MYS001</v>
      </c>
      <c r="D91" s="173" t="str">
        <f>'Crisis Indicator Data'!D88</f>
        <v>Malaysia</v>
      </c>
      <c r="E91" s="174" t="str">
        <f>'Crisis Indicator Data'!E88</f>
        <v>MYS</v>
      </c>
      <c r="F91" s="163">
        <f>IF(LEN(E91)&gt;3,(IF(VLOOKUP($C91,'Regional Crises'!$B$1:$R$66,7,FALSE)="x","x",ROUND(IF(VLOOKUP($C91,'Regional Crises'!$B$1:$R$66,7,FALSE)&gt;$F$3,5,IF(VLOOKUP($C91,'Regional Crises'!$B$1:$R$66,7,FALSE)&lt;F$4,0,($F$3-VLOOKUP($C91,'Regional Crises'!$B$1:$R$66,7,FALSE))/($F$3-$F$4)*5)),1))),IF(VLOOKUP($E91,'Country Indicator Data'!$B$4:$N$300,3,FALSE)="x","x",ROUND(IF(VLOOKUP($E91,'Country Indicator Data'!$B$4:$N$300,3,FALSE)&gt;$F$3,5,IF(VLOOKUP($E91,'Country Indicator Data'!$B$4:$N$300,3,FALSE)&lt;$F$4,0,($F$3-VLOOKUP($E91,'Country Indicator Data'!$B$4:$N$300,3,FALSE))/($F$3-$F$4)*5)),1)))</f>
        <v>3.9</v>
      </c>
      <c r="G91" s="163">
        <f>IF(LEN(E91)&gt;3,(IF(VLOOKUP($C91,'Regional Crises'!$B$1:$R$66,9,FALSE)="x","x",ROUND(IF(VLOOKUP($C91,'Regional Crises'!$B$1:$R$66,9,FALSE)&gt;G$3,5,IF(VLOOKUP($C91,'Regional Crises'!$B$1:$R$66,9,FALSE)&lt;G$4,0,(G$3-VLOOKUP($C91,'Regional Crises'!$B$1:$R$66,9,FALSE))/(G$3-G$4)*5)),1))),IF(VLOOKUP($E91,'Country Indicator Data'!$B$4:$N$300,5,FALSE)="x","x",ROUND(IF(VLOOKUP($E91,'Country Indicator Data'!$B$4:$N$300,5,FALSE)&gt;G$3,5,IF(VLOOKUP($E91,'Country Indicator Data'!$B$4:$N$300,5,FALSE)&lt;G$4,0,(G$3-VLOOKUP($E91,'Country Indicator Data'!$B$4:$N$300,5,FALSE))/(G$3-G$4)*5)),1)))</f>
        <v>2.1</v>
      </c>
      <c r="H91" s="163">
        <f t="shared" si="26"/>
        <v>3</v>
      </c>
      <c r="I91" s="163">
        <f>IF(LEN(E91)&gt;3,(IF(VLOOKUP($C91,'Regional Crises'!$B$1:$R$66,6,FALSE)="x","x",ROUND(IF(VLOOKUP($C91,'Regional Crises'!$B$1:$R$66,6,FALSE)&gt;I$3,5,IF(VLOOKUP($C91,'Regional Crises'!$B$1:$R$66,6,FALSE)&lt;I$4,0,5-(I$3-VLOOKUP($C91,'Regional Crises'!$B$1:$R$66,6,FALSE))/(I$3-I$4)*5)),1))),IF(VLOOKUP($E91,'Country Indicator Data'!$B$4:$N$300,2,FALSE)="x","x",ROUND(IF(VLOOKUP($E91,'Country Indicator Data'!$B$4:$N$300,2,FALSE)&gt;I$3,5,IF(VLOOKUP($E91,'Country Indicator Data'!$B$4:$N$300,2,FALSE)&lt;I$4,0,5-(I$3-VLOOKUP($E91,'Country Indicator Data'!$B$4:$N$300,2,FALSE))/(I$3-I$4)*5)),1)))</f>
        <v>3</v>
      </c>
      <c r="J91" s="163">
        <f>IF(LEN(E91)&gt;3,(IF(VLOOKUP($C91,'Regional Crises'!$B$1:$R$66,8,FALSE)="x","x",ROUND(IF(VLOOKUP($C91,'Regional Crises'!$B$1:$R$66,8,FALSE)&gt;J$3,5,IF(VLOOKUP($C91,'Regional Crises'!$B$1:$R$66,8,FALSE)&lt;J$4,0,5-(J$3-VLOOKUP($C91,'Regional Crises'!$B$1:$R$66,8,FALSE))/(J$3-J$4)*5)),1))),IF(VLOOKUP($E91,'Country Indicator Data'!$B$4:$N$300,4,FALSE)="x","x",ROUND(IF(VLOOKUP($E91,'Country Indicator Data'!$B$4:$N$300,4,FALSE)&gt;J$3,5,IF(VLOOKUP($E91,'Country Indicator Data'!$B$4:$N$300,4,FALSE)&lt;J$4,0,5-(J$3-VLOOKUP($E91,'Country Indicator Data'!$B$4:$N$300,4,FALSE))/(J$3-J$4)*5)),1)))</f>
        <v>0.6</v>
      </c>
      <c r="K91" s="163">
        <f t="shared" si="27"/>
        <v>1.8</v>
      </c>
      <c r="L91" s="163">
        <f>IF(LEN(E91)&gt;3,(IF(VLOOKUP($C91,'Regional Crises'!$B$1:$R$66,10,FALSE)="x","x",ROUND(IF(VLOOKUP($C91,'Regional Crises'!$B$1:$R$66,10,FALSE)&gt;L$3,5,IF(VLOOKUP($C91,'Regional Crises'!$B$1:$R$66,10,FALSE)&lt;L$4,0,5-(L$3-VLOOKUP($C91,'Regional Crises'!$B$1:$R$66,10,FALSE))/(L$3-L$4)*5)),1))),IF(VLOOKUP($E91,'Country Indicator Data'!$B$4:$N$300,6,FALSE)="x","x",ROUND(IF(VLOOKUP($E91,'Country Indicator Data'!$B$4:$N$300,6,FALSE)&gt;L$3,5,IF(VLOOKUP($E91,'Country Indicator Data'!$B$4:$N$300,6,FALSE)&lt;L$4,0,5-(L$3-VLOOKUP($E91,'Country Indicator Data'!$B$4:$N$300,6,FALSE))/(L$3-L$4)*5)),1)))</f>
        <v>1.8</v>
      </c>
      <c r="M91" s="163">
        <f>IF(LEN(E91)&gt;3,(IF(VLOOKUP($C91,'Regional Crises'!$B$1:$R$66,11,FALSE)="x","x",ROUND(IF(VLOOKUP($C91,'Regional Crises'!$B$1:$R$66,11,FALSE)&gt;M$3,5,IF(VLOOKUP($C91,'Regional Crises'!$B$1:$R$66,11,FALSE)&lt;M$4,0,5-(M$3-VLOOKUP($C91,'Regional Crises'!$B$1:$R$66,11,FALSE))/(M$3-M$4)*5)),1))),IF(VLOOKUP($E91,'Country Indicator Data'!$B$4:$N$300,7,FALSE)="x","x",ROUND(IF(VLOOKUP($E91,'Country Indicator Data'!$B$4:$N$300,7,FALSE)&gt;M$3,5,IF(VLOOKUP($E91,'Country Indicator Data'!$B$4:$N$300,7,FALSE)&lt;M$4,0,5-(M$3-VLOOKUP($E91,'Country Indicator Data'!$B$4:$N$300,7,FALSE))/(M$3-M$4)*5)),1)))</f>
        <v>2</v>
      </c>
      <c r="N91" s="163">
        <f t="shared" si="28"/>
        <v>1.9</v>
      </c>
      <c r="O91" s="163">
        <f t="shared" si="29"/>
        <v>2.2333333333333329</v>
      </c>
      <c r="P91" s="163">
        <f>IF(LEN(E91)&gt;3,VLOOKUP(C91,'Regional Crises'!$B$1:$R$69,12,FALSE),VLOOKUP(E91,'Country Indicator Data'!$B$4:$I$300,8,FALSE))</f>
        <v>1</v>
      </c>
      <c r="Q91" s="163">
        <f>IF(LEN(E91)&gt;3,((IF(VLOOKUP($C91,'Regional Crises'!$B$1:$R$66,13,FALSE)="x","x",ROUND(IF(VLOOKUP($C91,'Regional Crises'!$B$1:$R$66,13,FALSE)&gt;Q$3,5,IF(VLOOKUP($C91,'Regional Crises'!$B$1:$R$66,13,FALSE)&lt;Q$4,0,5-(LOG(Q$3)-LOG(VLOOKUP($C91,'Regional Crises'!$B$1:$R$66,13,FALSE)))/(LOG(Q$3)-LOG(Q$4))*5)),1)))),(IF(VLOOKUP($E91,'Country Indicator Data'!$B$4:$N$300,9,FALSE)="x","x",ROUND(IF(VLOOKUP($E91,'Country Indicator Data'!$B$4:$N$300,9,FALSE)&gt;Q$3,5,IF(VLOOKUP($E91,'Country Indicator Data'!$B$4:$N$300,9,FALSE)&lt;Q$4,0,5-(LOG(Q$3)-LOG(VLOOKUP($E91,'Country Indicator Data'!$B$4:$N$300,9,FALSE)))/(LOG(Q$3)-LOG(Q$4))*5)),1))))</f>
        <v>0</v>
      </c>
      <c r="R91" s="163">
        <f t="shared" si="30"/>
        <v>0.5</v>
      </c>
      <c r="S91" s="163">
        <f>IF(LEN(E91)&gt;3,((IF(VLOOKUP($C91,'Regional Crises'!$B$1:$R$66,17,FALSE)="x","x",ROUND(IF(VLOOKUP($C91,'Regional Crises'!$B$1:$R$66,17,FALSE)&gt;S$3,0,IF(VLOOKUP($C91,'Regional Crises'!$B$1:$R$66,17,FALSE)&lt;S$4,5,(S$3-VLOOKUP($C91,'Regional Crises'!$B$1:$R$66,17,FALSE))/(S$3-S$4)*5)),1)))),(IF(VLOOKUP($E91,'Country Indicator Data'!$B$4:$N$300,13,FALSE)="x","x",ROUND(IF(VLOOKUP($E91,'Country Indicator Data'!$B$4:$N$300,13,FALSE)&gt;S$3,0,IF(VLOOKUP($E91,'Country Indicator Data'!$B$4:$N$300,13,FALSE)&lt;S$4,5,(S$3-VLOOKUP($E91,'Country Indicator Data'!$B$4:$N$300,13,FALSE))/(S$3-S$4)*5)),1))))</f>
        <v>2.4</v>
      </c>
      <c r="T91" s="163">
        <f>IF(LEN(E91)&gt;3,((IF(VLOOKUP($C91,'Regional Crises'!$B$1:$R$66,14,FALSE)="x","x",ROUND(IF(VLOOKUP($C91,'Regional Crises'!$B$1:$R$66,14,FALSE)&gt;T$3,0,IF(VLOOKUP($C91,'Regional Crises'!$B$1:$R$66,14,FALSE)&lt;T$4,5,(T$3-VLOOKUP($C91,'Regional Crises'!$B$1:$R$66,14,FALSE))/(T$3-T$4)*5)),1)))),(IF(VLOOKUP($E91,'Country Indicator Data'!$B$4:$N$300,10,FALSE)="x","x",ROUND(IF(VLOOKUP($E91,'Country Indicator Data'!$B$4:$N$300,10,FALSE)&gt;T$3,0,IF(VLOOKUP($E91,'Country Indicator Data'!$B$4:$N$300,10,FALSE)&lt;T$4,5,(T$3-VLOOKUP($E91,'Country Indicator Data'!$B$4:$N$300,10,FALSE))/(T$3-T$4)*5)),1))))</f>
        <v>1.9</v>
      </c>
      <c r="U91" s="163">
        <f>IF(LEN(E91)&gt;3,((IF(VLOOKUP($C91,'Regional Crises'!$B$1:$R$66,15,FALSE)="x","x",ROUND(IF(VLOOKUP($C91,'Regional Crises'!$B$1:$R$66,15,FALSE)&gt;U$3,0,IF(VLOOKUP($C91,'Regional Crises'!$B$1:$R$66,15,FALSE)&lt;U$4,5,(U$3-VLOOKUP($C91,'Regional Crises'!$B$1:$R$66,15,FALSE))/(U$3-U$4)*5)),1)))),(IF(VLOOKUP($E91,'Country Indicator Data'!$B$4:$N$300,11,FALSE)="x","x",ROUND(IF(VLOOKUP($E91,'Country Indicator Data'!$B$4:$N$300,11,FALSE)&gt;U$3,0,IF(VLOOKUP($E91,'Country Indicator Data'!$B$4:$N$300,11,FALSE)&lt;U$4,5,(U$3-VLOOKUP($E91,'Country Indicator Data'!$B$4:$N$300,11,FALSE))/(U$3-U$4)*5)),1))))</f>
        <v>2.2999999999999998</v>
      </c>
      <c r="V91" s="163">
        <f>IF(LEN(E91)&gt;3,((IF(VLOOKUP($C91,'Regional Crises'!$B$1:$R$66,16,FALSE)="x","x",ROUND(IF(VLOOKUP($C91,'Regional Crises'!$B$1:$R$66,16,FALSE)&gt;V$3,0,IF(VLOOKUP($C91,'Regional Crises'!$B$1:$R$66,16,FALSE)&lt;V$4,5,(V$3-VLOOKUP($C91,'Regional Crises'!$B$1:$R$66,16,FALSE))/(V$3-V$4)*5)),1)))),(IF(VLOOKUP($E91,'Country Indicator Data'!$B$4:$N$300,12,FALSE)="x","x",ROUND(IF(VLOOKUP($E91,'Country Indicator Data'!$B$4:$N$300,12,FALSE)&gt;V$3,0,IF(VLOOKUP($E91,'Country Indicator Data'!$B$4:$N$300,12,FALSE)&lt;V$4,5,(V$3-VLOOKUP($E91,'Country Indicator Data'!$B$4:$N$300,12,FALSE))/(V$3-V$4)*5)),1))))</f>
        <v>2.4</v>
      </c>
      <c r="W91" s="163">
        <f t="shared" si="31"/>
        <v>2.2999999999999998</v>
      </c>
      <c r="X91" s="163">
        <f t="shared" si="32"/>
        <v>1.7</v>
      </c>
      <c r="Y91" s="184">
        <f>IF('Core Indicators'!FC88="x","x",IF('Core Indicators'!FC88&gt;=5,5,IF('Core Indicators'!FC88&gt;=4,4,IF('Core Indicators'!FC88&gt;=3,3,IF('Core Indicators'!FC88&gt;=2,2,IF('Core Indicators'!FC88&gt;=1,1,0))))))</f>
        <v>3</v>
      </c>
      <c r="Z91" s="163">
        <f t="shared" si="33"/>
        <v>3</v>
      </c>
      <c r="AA91" s="184">
        <f>'Crisis Indicator Data'!Y88</f>
        <v>1</v>
      </c>
      <c r="AB91" s="184">
        <f>'Crisis Indicator Data'!Z88</f>
        <v>1</v>
      </c>
      <c r="AC91" s="184">
        <f>'Crisis Indicator Data'!AA88</f>
        <v>0</v>
      </c>
      <c r="AD91" s="184">
        <f>'Crisis Indicator Data'!AB88</f>
        <v>0</v>
      </c>
      <c r="AE91" s="184">
        <f t="shared" si="34"/>
        <v>2</v>
      </c>
      <c r="AF91" s="184">
        <f>'Crisis Indicator Data'!AC88</f>
        <v>2</v>
      </c>
      <c r="AG91" s="184">
        <f>'Crisis Indicator Data'!AD88</f>
        <v>2</v>
      </c>
      <c r="AH91" s="184">
        <f t="shared" si="35"/>
        <v>4</v>
      </c>
      <c r="AI91" s="184">
        <f>'Crisis Indicator Data'!AE88</f>
        <v>0</v>
      </c>
      <c r="AJ91" s="184">
        <f>'Crisis Indicator Data'!AF88</f>
        <v>0</v>
      </c>
      <c r="AK91" s="184">
        <f>'Crisis Indicator Data'!AG88</f>
        <v>0</v>
      </c>
      <c r="AL91" s="184">
        <f t="shared" si="36"/>
        <v>0</v>
      </c>
      <c r="AM91" s="163">
        <f t="shared" si="37"/>
        <v>2</v>
      </c>
      <c r="AN91" s="163">
        <f t="shared" si="38"/>
        <v>2.5</v>
      </c>
    </row>
    <row r="92" spans="1:40" ht="13.5" customHeight="1" x14ac:dyDescent="0.25">
      <c r="A92" s="172" t="str">
        <f>'Crisis Indicator Data'!A89</f>
        <v>Food Security Crisis in Namibia</v>
      </c>
      <c r="B92" s="173" t="str">
        <f>'Crisis Indicator Data'!B89</f>
        <v>Drought</v>
      </c>
      <c r="C92" s="173" t="str">
        <f>'Crisis Indicator Data'!C89</f>
        <v>NAM002</v>
      </c>
      <c r="D92" s="173" t="str">
        <f>'Crisis Indicator Data'!D89</f>
        <v>Namibia</v>
      </c>
      <c r="E92" s="174" t="str">
        <f>'Crisis Indicator Data'!E89</f>
        <v>NAM</v>
      </c>
      <c r="F92" s="163">
        <f>IF(LEN(E92)&gt;3,(IF(VLOOKUP($C92,'Regional Crises'!$B$1:$R$66,7,FALSE)="x","x",ROUND(IF(VLOOKUP($C92,'Regional Crises'!$B$1:$R$66,7,FALSE)&gt;$F$3,5,IF(VLOOKUP($C92,'Regional Crises'!$B$1:$R$66,7,FALSE)&lt;F$4,0,($F$3-VLOOKUP($C92,'Regional Crises'!$B$1:$R$66,7,FALSE))/($F$3-$F$4)*5)),1))),IF(VLOOKUP($E92,'Country Indicator Data'!$B$4:$N$300,3,FALSE)="x","x",ROUND(IF(VLOOKUP($E92,'Country Indicator Data'!$B$4:$N$300,3,FALSE)&gt;$F$3,5,IF(VLOOKUP($E92,'Country Indicator Data'!$B$4:$N$300,3,FALSE)&lt;$F$4,0,($F$3-VLOOKUP($E92,'Country Indicator Data'!$B$4:$N$300,3,FALSE))/($F$3-$F$4)*5)),1)))</f>
        <v>1.1000000000000001</v>
      </c>
      <c r="G92" s="163">
        <f>IF(LEN(E92)&gt;3,(IF(VLOOKUP($C92,'Regional Crises'!$B$1:$R$66,9,FALSE)="x","x",ROUND(IF(VLOOKUP($C92,'Regional Crises'!$B$1:$R$66,9,FALSE)&gt;G$3,5,IF(VLOOKUP($C92,'Regional Crises'!$B$1:$R$66,9,FALSE)&lt;G$4,0,(G$3-VLOOKUP($C92,'Regional Crises'!$B$1:$R$66,9,FALSE))/(G$3-G$4)*5)),1))),IF(VLOOKUP($E92,'Country Indicator Data'!$B$4:$N$300,5,FALSE)="x","x",ROUND(IF(VLOOKUP($E92,'Country Indicator Data'!$B$4:$N$300,5,FALSE)&gt;G$3,5,IF(VLOOKUP($E92,'Country Indicator Data'!$B$4:$N$300,5,FALSE)&lt;G$4,0,(G$3-VLOOKUP($E92,'Country Indicator Data'!$B$4:$N$300,5,FALSE))/(G$3-G$4)*5)),1)))</f>
        <v>1.3</v>
      </c>
      <c r="H92" s="163">
        <f t="shared" si="26"/>
        <v>1.2000000000000002</v>
      </c>
      <c r="I92" s="163">
        <f>IF(LEN(E92)&gt;3,(IF(VLOOKUP($C92,'Regional Crises'!$B$1:$R$66,6,FALSE)="x","x",ROUND(IF(VLOOKUP($C92,'Regional Crises'!$B$1:$R$66,6,FALSE)&gt;I$3,5,IF(VLOOKUP($C92,'Regional Crises'!$B$1:$R$66,6,FALSE)&lt;I$4,0,5-(I$3-VLOOKUP($C92,'Regional Crises'!$B$1:$R$66,6,FALSE))/(I$3-I$4)*5)),1))),IF(VLOOKUP($E92,'Country Indicator Data'!$B$4:$N$300,2,FALSE)="x","x",ROUND(IF(VLOOKUP($E92,'Country Indicator Data'!$B$4:$N$300,2,FALSE)&gt;I$3,5,IF(VLOOKUP($E92,'Country Indicator Data'!$B$4:$N$300,2,FALSE)&lt;I$4,0,5-(I$3-VLOOKUP($E92,'Country Indicator Data'!$B$4:$N$300,2,FALSE))/(I$3-I$4)*5)),1)))</f>
        <v>3.6</v>
      </c>
      <c r="J92" s="163">
        <f>IF(LEN(E92)&gt;3,(IF(VLOOKUP($C92,'Regional Crises'!$B$1:$R$66,8,FALSE)="x","x",ROUND(IF(VLOOKUP($C92,'Regional Crises'!$B$1:$R$66,8,FALSE)&gt;J$3,5,IF(VLOOKUP($C92,'Regional Crises'!$B$1:$R$66,8,FALSE)&lt;J$4,0,5-(J$3-VLOOKUP($C92,'Regional Crises'!$B$1:$R$66,8,FALSE))/(J$3-J$4)*5)),1))),IF(VLOOKUP($E92,'Country Indicator Data'!$B$4:$N$300,4,FALSE)="x","x",ROUND(IF(VLOOKUP($E92,'Country Indicator Data'!$B$4:$N$300,4,FALSE)&gt;J$3,5,IF(VLOOKUP($E92,'Country Indicator Data'!$B$4:$N$300,4,FALSE)&lt;J$4,0,5-(J$3-VLOOKUP($E92,'Country Indicator Data'!$B$4:$N$300,4,FALSE))/(J$3-J$4)*5)),1)))</f>
        <v>1.6</v>
      </c>
      <c r="K92" s="163">
        <f t="shared" si="27"/>
        <v>2.6</v>
      </c>
      <c r="L92" s="163">
        <f>IF(LEN(E92)&gt;3,(IF(VLOOKUP($C92,'Regional Crises'!$B$1:$R$66,10,FALSE)="x","x",ROUND(IF(VLOOKUP($C92,'Regional Crises'!$B$1:$R$66,10,FALSE)&gt;L$3,5,IF(VLOOKUP($C92,'Regional Crises'!$B$1:$R$66,10,FALSE)&lt;L$4,0,5-(L$3-VLOOKUP($C92,'Regional Crises'!$B$1:$R$66,10,FALSE))/(L$3-L$4)*5)),1))),IF(VLOOKUP($E92,'Country Indicator Data'!$B$4:$N$300,6,FALSE)="x","x",ROUND(IF(VLOOKUP($E92,'Country Indicator Data'!$B$4:$N$300,6,FALSE)&gt;L$3,5,IF(VLOOKUP($E92,'Country Indicator Data'!$B$4:$N$300,6,FALSE)&lt;L$4,0,5-(L$3-VLOOKUP($E92,'Country Indicator Data'!$B$4:$N$300,6,FALSE))/(L$3-L$4)*5)),1)))</f>
        <v>3.1</v>
      </c>
      <c r="M92" s="163">
        <f>IF(LEN(E92)&gt;3,(IF(VLOOKUP($C92,'Regional Crises'!$B$1:$R$66,11,FALSE)="x","x",ROUND(IF(VLOOKUP($C92,'Regional Crises'!$B$1:$R$66,11,FALSE)&gt;M$3,5,IF(VLOOKUP($C92,'Regional Crises'!$B$1:$R$66,11,FALSE)&lt;M$4,0,5-(M$3-VLOOKUP($C92,'Regional Crises'!$B$1:$R$66,11,FALSE))/(M$3-M$4)*5)),1))),IF(VLOOKUP($E92,'Country Indicator Data'!$B$4:$N$300,7,FALSE)="x","x",ROUND(IF(VLOOKUP($E92,'Country Indicator Data'!$B$4:$N$300,7,FALSE)&gt;M$3,5,IF(VLOOKUP($E92,'Country Indicator Data'!$B$4:$N$300,7,FALSE)&lt;M$4,0,5-(M$3-VLOOKUP($E92,'Country Indicator Data'!$B$4:$N$300,7,FALSE))/(M$3-M$4)*5)),1)))</f>
        <v>4.3</v>
      </c>
      <c r="N92" s="163">
        <f t="shared" si="28"/>
        <v>3.7</v>
      </c>
      <c r="O92" s="163">
        <f t="shared" si="29"/>
        <v>2.5</v>
      </c>
      <c r="P92" s="163">
        <f>IF(LEN(E92)&gt;3,VLOOKUP(C92,'Regional Crises'!$B$1:$R$69,12,FALSE),VLOOKUP(E92,'Country Indicator Data'!$B$4:$I$300,8,FALSE))</f>
        <v>0</v>
      </c>
      <c r="Q92" s="163">
        <f>IF(LEN(E92)&gt;3,((IF(VLOOKUP($C92,'Regional Crises'!$B$1:$R$66,13,FALSE)="x","x",ROUND(IF(VLOOKUP($C92,'Regional Crises'!$B$1:$R$66,13,FALSE)&gt;Q$3,5,IF(VLOOKUP($C92,'Regional Crises'!$B$1:$R$66,13,FALSE)&lt;Q$4,0,5-(LOG(Q$3)-LOG(VLOOKUP($C92,'Regional Crises'!$B$1:$R$66,13,FALSE)))/(LOG(Q$3)-LOG(Q$4))*5)),1)))),(IF(VLOOKUP($E92,'Country Indicator Data'!$B$4:$N$300,9,FALSE)="x","x",ROUND(IF(VLOOKUP($E92,'Country Indicator Data'!$B$4:$N$300,9,FALSE)&gt;Q$3,5,IF(VLOOKUP($E92,'Country Indicator Data'!$B$4:$N$300,9,FALSE)&lt;Q$4,0,5-(LOG(Q$3)-LOG(VLOOKUP($E92,'Country Indicator Data'!$B$4:$N$300,9,FALSE)))/(LOG(Q$3)-LOG(Q$4))*5)),1))))</f>
        <v>0</v>
      </c>
      <c r="R92" s="163">
        <f t="shared" si="30"/>
        <v>0</v>
      </c>
      <c r="S92" s="163">
        <f>IF(LEN(E92)&gt;3,((IF(VLOOKUP($C92,'Regional Crises'!$B$1:$R$66,17,FALSE)="x","x",ROUND(IF(VLOOKUP($C92,'Regional Crises'!$B$1:$R$66,17,FALSE)&gt;S$3,0,IF(VLOOKUP($C92,'Regional Crises'!$B$1:$R$66,17,FALSE)&lt;S$4,5,(S$3-VLOOKUP($C92,'Regional Crises'!$B$1:$R$66,17,FALSE))/(S$3-S$4)*5)),1)))),(IF(VLOOKUP($E92,'Country Indicator Data'!$B$4:$N$300,13,FALSE)="x","x",ROUND(IF(VLOOKUP($E92,'Country Indicator Data'!$B$4:$N$300,13,FALSE)&gt;S$3,0,IF(VLOOKUP($E92,'Country Indicator Data'!$B$4:$N$300,13,FALSE)&lt;S$4,5,(S$3-VLOOKUP($E92,'Country Indicator Data'!$B$4:$N$300,13,FALSE))/(S$3-S$4)*5)),1))))</f>
        <v>2.4</v>
      </c>
      <c r="T92" s="163">
        <f>IF(LEN(E92)&gt;3,((IF(VLOOKUP($C92,'Regional Crises'!$B$1:$R$66,14,FALSE)="x","x",ROUND(IF(VLOOKUP($C92,'Regional Crises'!$B$1:$R$66,14,FALSE)&gt;T$3,0,IF(VLOOKUP($C92,'Regional Crises'!$B$1:$R$66,14,FALSE)&lt;T$4,5,(T$3-VLOOKUP($C92,'Regional Crises'!$B$1:$R$66,14,FALSE))/(T$3-T$4)*5)),1)))),(IF(VLOOKUP($E92,'Country Indicator Data'!$B$4:$N$300,10,FALSE)="x","x",ROUND(IF(VLOOKUP($E92,'Country Indicator Data'!$B$4:$N$300,10,FALSE)&gt;T$3,0,IF(VLOOKUP($E92,'Country Indicator Data'!$B$4:$N$300,10,FALSE)&lt;T$4,5,(T$3-VLOOKUP($E92,'Country Indicator Data'!$B$4:$N$300,10,FALSE))/(T$3-T$4)*5)),1))))</f>
        <v>2.2000000000000002</v>
      </c>
      <c r="U92" s="163">
        <f>IF(LEN(E92)&gt;3,((IF(VLOOKUP($C92,'Regional Crises'!$B$1:$R$66,15,FALSE)="x","x",ROUND(IF(VLOOKUP($C92,'Regional Crises'!$B$1:$R$66,15,FALSE)&gt;U$3,0,IF(VLOOKUP($C92,'Regional Crises'!$B$1:$R$66,15,FALSE)&lt;U$4,5,(U$3-VLOOKUP($C92,'Regional Crises'!$B$1:$R$66,15,FALSE))/(U$3-U$4)*5)),1)))),(IF(VLOOKUP($E92,'Country Indicator Data'!$B$4:$N$300,11,FALSE)="x","x",ROUND(IF(VLOOKUP($E92,'Country Indicator Data'!$B$4:$N$300,11,FALSE)&gt;U$3,0,IF(VLOOKUP($E92,'Country Indicator Data'!$B$4:$N$300,11,FALSE)&lt;U$4,5,(U$3-VLOOKUP($E92,'Country Indicator Data'!$B$4:$N$300,11,FALSE))/(U$3-U$4)*5)),1))))</f>
        <v>1.6</v>
      </c>
      <c r="V92" s="163">
        <f>IF(LEN(E92)&gt;3,((IF(VLOOKUP($C92,'Regional Crises'!$B$1:$R$66,16,FALSE)="x","x",ROUND(IF(VLOOKUP($C92,'Regional Crises'!$B$1:$R$66,16,FALSE)&gt;V$3,0,IF(VLOOKUP($C92,'Regional Crises'!$B$1:$R$66,16,FALSE)&lt;V$4,5,(V$3-VLOOKUP($C92,'Regional Crises'!$B$1:$R$66,16,FALSE))/(V$3-V$4)*5)),1)))),(IF(VLOOKUP($E92,'Country Indicator Data'!$B$4:$N$300,12,FALSE)="x","x",ROUND(IF(VLOOKUP($E92,'Country Indicator Data'!$B$4:$N$300,12,FALSE)&gt;V$3,0,IF(VLOOKUP($E92,'Country Indicator Data'!$B$4:$N$300,12,FALSE)&lt;V$4,5,(V$3-VLOOKUP($E92,'Country Indicator Data'!$B$4:$N$300,12,FALSE))/(V$3-V$4)*5)),1))))</f>
        <v>1.2</v>
      </c>
      <c r="W92" s="163">
        <f t="shared" si="31"/>
        <v>1.9</v>
      </c>
      <c r="X92" s="163">
        <f t="shared" si="32"/>
        <v>1.5</v>
      </c>
      <c r="Y92" s="184">
        <f>IF('Core Indicators'!FC89="x","x",IF('Core Indicators'!FC89&gt;=5,5,IF('Core Indicators'!FC89&gt;=4,4,IF('Core Indicators'!FC89&gt;=3,3,IF('Core Indicators'!FC89&gt;=2,2,IF('Core Indicators'!FC89&gt;=1,1,0))))))</f>
        <v>1</v>
      </c>
      <c r="Z92" s="163">
        <f t="shared" si="33"/>
        <v>1</v>
      </c>
      <c r="AA92" s="184">
        <f>'Crisis Indicator Data'!Y89</f>
        <v>1</v>
      </c>
      <c r="AB92" s="184">
        <f>'Crisis Indicator Data'!Z89</f>
        <v>1</v>
      </c>
      <c r="AC92" s="184">
        <f>'Crisis Indicator Data'!AA89</f>
        <v>0</v>
      </c>
      <c r="AD92" s="184">
        <f>'Crisis Indicator Data'!AB89</f>
        <v>0</v>
      </c>
      <c r="AE92" s="184">
        <f t="shared" si="34"/>
        <v>2</v>
      </c>
      <c r="AF92" s="184">
        <f>'Crisis Indicator Data'!AC89</f>
        <v>0</v>
      </c>
      <c r="AG92" s="184">
        <f>'Crisis Indicator Data'!AD89</f>
        <v>0</v>
      </c>
      <c r="AH92" s="184">
        <f t="shared" si="35"/>
        <v>0</v>
      </c>
      <c r="AI92" s="184">
        <f>'Crisis Indicator Data'!AE89</f>
        <v>0</v>
      </c>
      <c r="AJ92" s="184">
        <f>'Crisis Indicator Data'!AF89</f>
        <v>0</v>
      </c>
      <c r="AK92" s="184">
        <f>'Crisis Indicator Data'!AG89</f>
        <v>3</v>
      </c>
      <c r="AL92" s="184">
        <f t="shared" si="36"/>
        <v>3</v>
      </c>
      <c r="AM92" s="163">
        <f t="shared" si="37"/>
        <v>2</v>
      </c>
      <c r="AN92" s="163">
        <f t="shared" si="38"/>
        <v>1.5</v>
      </c>
    </row>
    <row r="93" spans="1:40" ht="13.5" customHeight="1" x14ac:dyDescent="0.25">
      <c r="A93" s="172" t="str">
        <f>'Crisis Indicator Data'!A90</f>
        <v>Multiple crises in Niger</v>
      </c>
      <c r="B93" s="173" t="str">
        <f>'Crisis Indicator Data'!B90</f>
        <v>Conflict,Displacement</v>
      </c>
      <c r="C93" s="173" t="str">
        <f>'Crisis Indicator Data'!C90</f>
        <v>NER001</v>
      </c>
      <c r="D93" s="173" t="str">
        <f>'Crisis Indicator Data'!D90</f>
        <v>Niger</v>
      </c>
      <c r="E93" s="174" t="str">
        <f>'Crisis Indicator Data'!E90</f>
        <v>NER</v>
      </c>
      <c r="F93" s="163">
        <f>IF(LEN(E93)&gt;3,(IF(VLOOKUP($C93,'Regional Crises'!$B$1:$R$66,7,FALSE)="x","x",ROUND(IF(VLOOKUP($C93,'Regional Crises'!$B$1:$R$66,7,FALSE)&gt;$F$3,5,IF(VLOOKUP($C93,'Regional Crises'!$B$1:$R$66,7,FALSE)&lt;F$4,0,($F$3-VLOOKUP($C93,'Regional Crises'!$B$1:$R$66,7,FALSE))/($F$3-$F$4)*5)),1))),IF(VLOOKUP($E93,'Country Indicator Data'!$B$4:$N$300,3,FALSE)="x","x",ROUND(IF(VLOOKUP($E93,'Country Indicator Data'!$B$4:$N$300,3,FALSE)&gt;$F$3,5,IF(VLOOKUP($E93,'Country Indicator Data'!$B$4:$N$300,3,FALSE)&lt;$F$4,0,($F$3-VLOOKUP($E93,'Country Indicator Data'!$B$4:$N$300,3,FALSE))/($F$3-$F$4)*5)),1)))</f>
        <v>2.1</v>
      </c>
      <c r="G93" s="163">
        <f>IF(LEN(E93)&gt;3,(IF(VLOOKUP($C93,'Regional Crises'!$B$1:$R$66,9,FALSE)="x","x",ROUND(IF(VLOOKUP($C93,'Regional Crises'!$B$1:$R$66,9,FALSE)&gt;G$3,5,IF(VLOOKUP($C93,'Regional Crises'!$B$1:$R$66,9,FALSE)&lt;G$4,0,(G$3-VLOOKUP($C93,'Regional Crises'!$B$1:$R$66,9,FALSE))/(G$3-G$4)*5)),1))),IF(VLOOKUP($E93,'Country Indicator Data'!$B$4:$N$300,5,FALSE)="x","x",ROUND(IF(VLOOKUP($E93,'Country Indicator Data'!$B$4:$N$300,5,FALSE)&gt;G$3,5,IF(VLOOKUP($E93,'Country Indicator Data'!$B$4:$N$300,5,FALSE)&lt;G$4,0,(G$3-VLOOKUP($E93,'Country Indicator Data'!$B$4:$N$300,5,FALSE))/(G$3-G$4)*5)),1)))</f>
        <v>2</v>
      </c>
      <c r="H93" s="163">
        <f t="shared" si="26"/>
        <v>2.0499999999999998</v>
      </c>
      <c r="I93" s="163">
        <f>IF(LEN(E93)&gt;3,(IF(VLOOKUP($C93,'Regional Crises'!$B$1:$R$66,6,FALSE)="x","x",ROUND(IF(VLOOKUP($C93,'Regional Crises'!$B$1:$R$66,6,FALSE)&gt;I$3,5,IF(VLOOKUP($C93,'Regional Crises'!$B$1:$R$66,6,FALSE)&lt;I$4,0,5-(I$3-VLOOKUP($C93,'Regional Crises'!$B$1:$R$66,6,FALSE))/(I$3-I$4)*5)),1))),IF(VLOOKUP($E93,'Country Indicator Data'!$B$4:$N$300,2,FALSE)="x","x",ROUND(IF(VLOOKUP($E93,'Country Indicator Data'!$B$4:$N$300,2,FALSE)&gt;I$3,5,IF(VLOOKUP($E93,'Country Indicator Data'!$B$4:$N$300,2,FALSE)&lt;I$4,0,5-(I$3-VLOOKUP($E93,'Country Indicator Data'!$B$4:$N$300,2,FALSE))/(I$3-I$4)*5)),1)))</f>
        <v>3.1</v>
      </c>
      <c r="J93" s="163">
        <f>IF(LEN(E93)&gt;3,(IF(VLOOKUP($C93,'Regional Crises'!$B$1:$R$66,8,FALSE)="x","x",ROUND(IF(VLOOKUP($C93,'Regional Crises'!$B$1:$R$66,8,FALSE)&gt;J$3,5,IF(VLOOKUP($C93,'Regional Crises'!$B$1:$R$66,8,FALSE)&lt;J$4,0,5-(J$3-VLOOKUP($C93,'Regional Crises'!$B$1:$R$66,8,FALSE))/(J$3-J$4)*5)),1))),IF(VLOOKUP($E93,'Country Indicator Data'!$B$4:$N$300,4,FALSE)="x","x",ROUND(IF(VLOOKUP($E93,'Country Indicator Data'!$B$4:$N$300,4,FALSE)&gt;J$3,5,IF(VLOOKUP($E93,'Country Indicator Data'!$B$4:$N$300,4,FALSE)&lt;J$4,0,5-(J$3-VLOOKUP($E93,'Country Indicator Data'!$B$4:$N$300,4,FALSE))/(J$3-J$4)*5)),1)))</f>
        <v>0.9</v>
      </c>
      <c r="K93" s="163">
        <f t="shared" si="27"/>
        <v>2</v>
      </c>
      <c r="L93" s="163">
        <f>IF(LEN(E93)&gt;3,(IF(VLOOKUP($C93,'Regional Crises'!$B$1:$R$66,10,FALSE)="x","x",ROUND(IF(VLOOKUP($C93,'Regional Crises'!$B$1:$R$66,10,FALSE)&gt;L$3,5,IF(VLOOKUP($C93,'Regional Crises'!$B$1:$R$66,10,FALSE)&lt;L$4,0,5-(L$3-VLOOKUP($C93,'Regional Crises'!$B$1:$R$66,10,FALSE))/(L$3-L$4)*5)),1))),IF(VLOOKUP($E93,'Country Indicator Data'!$B$4:$N$300,6,FALSE)="x","x",ROUND(IF(VLOOKUP($E93,'Country Indicator Data'!$B$4:$N$300,6,FALSE)&gt;L$3,5,IF(VLOOKUP($E93,'Country Indicator Data'!$B$4:$N$300,6,FALSE)&lt;L$4,0,5-(L$3-VLOOKUP($E93,'Country Indicator Data'!$B$4:$N$300,6,FALSE))/(L$3-L$4)*5)),1)))</f>
        <v>4.3</v>
      </c>
      <c r="M93" s="163">
        <f>IF(LEN(E93)&gt;3,(IF(VLOOKUP($C93,'Regional Crises'!$B$1:$R$66,11,FALSE)="x","x",ROUND(IF(VLOOKUP($C93,'Regional Crises'!$B$1:$R$66,11,FALSE)&gt;M$3,5,IF(VLOOKUP($C93,'Regional Crises'!$B$1:$R$66,11,FALSE)&lt;M$4,0,5-(M$3-VLOOKUP($C93,'Regional Crises'!$B$1:$R$66,11,FALSE))/(M$3-M$4)*5)),1))),IF(VLOOKUP($E93,'Country Indicator Data'!$B$4:$N$300,7,FALSE)="x","x",ROUND(IF(VLOOKUP($E93,'Country Indicator Data'!$B$4:$N$300,7,FALSE)&gt;M$3,5,IF(VLOOKUP($E93,'Country Indicator Data'!$B$4:$N$300,7,FALSE)&lt;M$4,0,5-(M$3-VLOOKUP($E93,'Country Indicator Data'!$B$4:$N$300,7,FALSE))/(M$3-M$4)*5)),1)))</f>
        <v>1.2</v>
      </c>
      <c r="N93" s="163">
        <f t="shared" si="28"/>
        <v>2.75</v>
      </c>
      <c r="O93" s="163">
        <f t="shared" si="29"/>
        <v>2.2666666666666666</v>
      </c>
      <c r="P93" s="163">
        <f>IF(LEN(E93)&gt;3,VLOOKUP(C93,'Regional Crises'!$B$1:$R$69,12,FALSE),VLOOKUP(E93,'Country Indicator Data'!$B$4:$I$300,8,FALSE))</f>
        <v>3</v>
      </c>
      <c r="Q93" s="163">
        <f>IF(LEN(E93)&gt;3,((IF(VLOOKUP($C93,'Regional Crises'!$B$1:$R$66,13,FALSE)="x","x",ROUND(IF(VLOOKUP($C93,'Regional Crises'!$B$1:$R$66,13,FALSE)&gt;Q$3,5,IF(VLOOKUP($C93,'Regional Crises'!$B$1:$R$66,13,FALSE)&lt;Q$4,0,5-(LOG(Q$3)-LOG(VLOOKUP($C93,'Regional Crises'!$B$1:$R$66,13,FALSE)))/(LOG(Q$3)-LOG(Q$4))*5)),1)))),(IF(VLOOKUP($E93,'Country Indicator Data'!$B$4:$N$300,9,FALSE)="x","x",ROUND(IF(VLOOKUP($E93,'Country Indicator Data'!$B$4:$N$300,9,FALSE)&gt;Q$3,5,IF(VLOOKUP($E93,'Country Indicator Data'!$B$4:$N$300,9,FALSE)&lt;Q$4,0,5-(LOG(Q$3)-LOG(VLOOKUP($E93,'Country Indicator Data'!$B$4:$N$300,9,FALSE)))/(LOG(Q$3)-LOG(Q$4))*5)),1))))</f>
        <v>3.7</v>
      </c>
      <c r="R93" s="163">
        <f t="shared" si="30"/>
        <v>3.35</v>
      </c>
      <c r="S93" s="163">
        <f>IF(LEN(E93)&gt;3,((IF(VLOOKUP($C93,'Regional Crises'!$B$1:$R$66,17,FALSE)="x","x",ROUND(IF(VLOOKUP($C93,'Regional Crises'!$B$1:$R$66,17,FALSE)&gt;S$3,0,IF(VLOOKUP($C93,'Regional Crises'!$B$1:$R$66,17,FALSE)&lt;S$4,5,(S$3-VLOOKUP($C93,'Regional Crises'!$B$1:$R$66,17,FALSE))/(S$3-S$4)*5)),1)))),(IF(VLOOKUP($E93,'Country Indicator Data'!$B$4:$N$300,13,FALSE)="x","x",ROUND(IF(VLOOKUP($E93,'Country Indicator Data'!$B$4:$N$300,13,FALSE)&gt;S$3,0,IF(VLOOKUP($E93,'Country Indicator Data'!$B$4:$N$300,13,FALSE)&lt;S$4,5,(S$3-VLOOKUP($E93,'Country Indicator Data'!$B$4:$N$300,13,FALSE))/(S$3-S$4)*5)),1))))</f>
        <v>3.4</v>
      </c>
      <c r="T93" s="163">
        <f>IF(LEN(E93)&gt;3,((IF(VLOOKUP($C93,'Regional Crises'!$B$1:$R$66,14,FALSE)="x","x",ROUND(IF(VLOOKUP($C93,'Regional Crises'!$B$1:$R$66,14,FALSE)&gt;T$3,0,IF(VLOOKUP($C93,'Regional Crises'!$B$1:$R$66,14,FALSE)&lt;T$4,5,(T$3-VLOOKUP($C93,'Regional Crises'!$B$1:$R$66,14,FALSE))/(T$3-T$4)*5)),1)))),(IF(VLOOKUP($E93,'Country Indicator Data'!$B$4:$N$300,10,FALSE)="x","x",ROUND(IF(VLOOKUP($E93,'Country Indicator Data'!$B$4:$N$300,10,FALSE)&gt;T$3,0,IF(VLOOKUP($E93,'Country Indicator Data'!$B$4:$N$300,10,FALSE)&lt;T$4,5,(T$3-VLOOKUP($E93,'Country Indicator Data'!$B$4:$N$300,10,FALSE))/(T$3-T$4)*5)),1))))</f>
        <v>3</v>
      </c>
      <c r="U93" s="163">
        <f>IF(LEN(E93)&gt;3,((IF(VLOOKUP($C93,'Regional Crises'!$B$1:$R$66,15,FALSE)="x","x",ROUND(IF(VLOOKUP($C93,'Regional Crises'!$B$1:$R$66,15,FALSE)&gt;U$3,0,IF(VLOOKUP($C93,'Regional Crises'!$B$1:$R$66,15,FALSE)&lt;U$4,5,(U$3-VLOOKUP($C93,'Regional Crises'!$B$1:$R$66,15,FALSE))/(U$3-U$4)*5)),1)))),(IF(VLOOKUP($E93,'Country Indicator Data'!$B$4:$N$300,11,FALSE)="x","x",ROUND(IF(VLOOKUP($E93,'Country Indicator Data'!$B$4:$N$300,11,FALSE)&gt;U$3,0,IF(VLOOKUP($E93,'Country Indicator Data'!$B$4:$N$300,11,FALSE)&lt;U$4,5,(U$3-VLOOKUP($E93,'Country Indicator Data'!$B$4:$N$300,11,FALSE))/(U$3-U$4)*5)),1))))</f>
        <v>2.2999999999999998</v>
      </c>
      <c r="V93" s="163">
        <f>IF(LEN(E93)&gt;3,((IF(VLOOKUP($C93,'Regional Crises'!$B$1:$R$66,16,FALSE)="x","x",ROUND(IF(VLOOKUP($C93,'Regional Crises'!$B$1:$R$66,16,FALSE)&gt;V$3,0,IF(VLOOKUP($C93,'Regional Crises'!$B$1:$R$66,16,FALSE)&lt;V$4,5,(V$3-VLOOKUP($C93,'Regional Crises'!$B$1:$R$66,16,FALSE))/(V$3-V$4)*5)),1)))),(IF(VLOOKUP($E93,'Country Indicator Data'!$B$4:$N$300,12,FALSE)="x","x",ROUND(IF(VLOOKUP($E93,'Country Indicator Data'!$B$4:$N$300,12,FALSE)&gt;V$3,0,IF(VLOOKUP($E93,'Country Indicator Data'!$B$4:$N$300,12,FALSE)&lt;V$4,5,(V$3-VLOOKUP($E93,'Country Indicator Data'!$B$4:$N$300,12,FALSE))/(V$3-V$4)*5)),1))))</f>
        <v>2.6</v>
      </c>
      <c r="W93" s="163">
        <f t="shared" si="31"/>
        <v>2.8</v>
      </c>
      <c r="X93" s="163">
        <f t="shared" si="32"/>
        <v>2.8</v>
      </c>
      <c r="Y93" s="184">
        <f>IF('Core Indicators'!FC90="x","x",IF('Core Indicators'!FC90&gt;=5,5,IF('Core Indicators'!FC90&gt;=4,4,IF('Core Indicators'!FC90&gt;=3,3,IF('Core Indicators'!FC90&gt;=2,2,IF('Core Indicators'!FC90&gt;=1,1,0))))))</f>
        <v>4</v>
      </c>
      <c r="Z93" s="163">
        <f t="shared" si="33"/>
        <v>4</v>
      </c>
      <c r="AA93" s="184">
        <f>'Crisis Indicator Data'!Y90</f>
        <v>1</v>
      </c>
      <c r="AB93" s="184">
        <f>'Crisis Indicator Data'!Z90</f>
        <v>3</v>
      </c>
      <c r="AC93" s="184">
        <f>'Crisis Indicator Data'!AA90</f>
        <v>1</v>
      </c>
      <c r="AD93" s="184">
        <f>'Crisis Indicator Data'!AB90</f>
        <v>0</v>
      </c>
      <c r="AE93" s="184">
        <f t="shared" si="34"/>
        <v>2</v>
      </c>
      <c r="AF93" s="184">
        <f>'Crisis Indicator Data'!AC90</f>
        <v>0</v>
      </c>
      <c r="AG93" s="184">
        <f>'Crisis Indicator Data'!AD90</f>
        <v>2</v>
      </c>
      <c r="AH93" s="184">
        <f t="shared" si="35"/>
        <v>2</v>
      </c>
      <c r="AI93" s="184">
        <f>'Crisis Indicator Data'!AE90</f>
        <v>2</v>
      </c>
      <c r="AJ93" s="184">
        <f>'Crisis Indicator Data'!AF90</f>
        <v>1</v>
      </c>
      <c r="AK93" s="184">
        <f>'Crisis Indicator Data'!AG90</f>
        <v>3</v>
      </c>
      <c r="AL93" s="184">
        <f t="shared" si="36"/>
        <v>4</v>
      </c>
      <c r="AM93" s="163">
        <f t="shared" si="37"/>
        <v>3</v>
      </c>
      <c r="AN93" s="163">
        <f t="shared" si="38"/>
        <v>3.5</v>
      </c>
    </row>
    <row r="94" spans="1:40" ht="13.5" customHeight="1" x14ac:dyDescent="0.25">
      <c r="A94" s="172" t="str">
        <f>'Crisis Indicator Data'!A91</f>
        <v>Lake Chad basin crisis in Niger</v>
      </c>
      <c r="B94" s="173" t="str">
        <f>'Crisis Indicator Data'!B91</f>
        <v>Conflict</v>
      </c>
      <c r="C94" s="173" t="str">
        <f>'Crisis Indicator Data'!C91</f>
        <v>NER002</v>
      </c>
      <c r="D94" s="173" t="str">
        <f>'Crisis Indicator Data'!D91</f>
        <v>Niger</v>
      </c>
      <c r="E94" s="174" t="str">
        <f>'Crisis Indicator Data'!E91</f>
        <v>NER</v>
      </c>
      <c r="F94" s="163">
        <f>IF(LEN(E94)&gt;3,(IF(VLOOKUP($C94,'Regional Crises'!$B$1:$R$66,7,FALSE)="x","x",ROUND(IF(VLOOKUP($C94,'Regional Crises'!$B$1:$R$66,7,FALSE)&gt;$F$3,5,IF(VLOOKUP($C94,'Regional Crises'!$B$1:$R$66,7,FALSE)&lt;F$4,0,($F$3-VLOOKUP($C94,'Regional Crises'!$B$1:$R$66,7,FALSE))/($F$3-$F$4)*5)),1))),IF(VLOOKUP($E94,'Country Indicator Data'!$B$4:$N$300,3,FALSE)="x","x",ROUND(IF(VLOOKUP($E94,'Country Indicator Data'!$B$4:$N$300,3,FALSE)&gt;$F$3,5,IF(VLOOKUP($E94,'Country Indicator Data'!$B$4:$N$300,3,FALSE)&lt;$F$4,0,($F$3-VLOOKUP($E94,'Country Indicator Data'!$B$4:$N$300,3,FALSE))/($F$3-$F$4)*5)),1)))</f>
        <v>2.1</v>
      </c>
      <c r="G94" s="163">
        <f>IF(LEN(E94)&gt;3,(IF(VLOOKUP($C94,'Regional Crises'!$B$1:$R$66,9,FALSE)="x","x",ROUND(IF(VLOOKUP($C94,'Regional Crises'!$B$1:$R$66,9,FALSE)&gt;G$3,5,IF(VLOOKUP($C94,'Regional Crises'!$B$1:$R$66,9,FALSE)&lt;G$4,0,(G$3-VLOOKUP($C94,'Regional Crises'!$B$1:$R$66,9,FALSE))/(G$3-G$4)*5)),1))),IF(VLOOKUP($E94,'Country Indicator Data'!$B$4:$N$300,5,FALSE)="x","x",ROUND(IF(VLOOKUP($E94,'Country Indicator Data'!$B$4:$N$300,5,FALSE)&gt;G$3,5,IF(VLOOKUP($E94,'Country Indicator Data'!$B$4:$N$300,5,FALSE)&lt;G$4,0,(G$3-VLOOKUP($E94,'Country Indicator Data'!$B$4:$N$300,5,FALSE))/(G$3-G$4)*5)),1)))</f>
        <v>2</v>
      </c>
      <c r="H94" s="163">
        <f t="shared" si="26"/>
        <v>2.0499999999999998</v>
      </c>
      <c r="I94" s="163">
        <f>IF(LEN(E94)&gt;3,(IF(VLOOKUP($C94,'Regional Crises'!$B$1:$R$66,6,FALSE)="x","x",ROUND(IF(VLOOKUP($C94,'Regional Crises'!$B$1:$R$66,6,FALSE)&gt;I$3,5,IF(VLOOKUP($C94,'Regional Crises'!$B$1:$R$66,6,FALSE)&lt;I$4,0,5-(I$3-VLOOKUP($C94,'Regional Crises'!$B$1:$R$66,6,FALSE))/(I$3-I$4)*5)),1))),IF(VLOOKUP($E94,'Country Indicator Data'!$B$4:$N$300,2,FALSE)="x","x",ROUND(IF(VLOOKUP($E94,'Country Indicator Data'!$B$4:$N$300,2,FALSE)&gt;I$3,5,IF(VLOOKUP($E94,'Country Indicator Data'!$B$4:$N$300,2,FALSE)&lt;I$4,0,5-(I$3-VLOOKUP($E94,'Country Indicator Data'!$B$4:$N$300,2,FALSE))/(I$3-I$4)*5)),1)))</f>
        <v>3.1</v>
      </c>
      <c r="J94" s="163">
        <f>IF(LEN(E94)&gt;3,(IF(VLOOKUP($C94,'Regional Crises'!$B$1:$R$66,8,FALSE)="x","x",ROUND(IF(VLOOKUP($C94,'Regional Crises'!$B$1:$R$66,8,FALSE)&gt;J$3,5,IF(VLOOKUP($C94,'Regional Crises'!$B$1:$R$66,8,FALSE)&lt;J$4,0,5-(J$3-VLOOKUP($C94,'Regional Crises'!$B$1:$R$66,8,FALSE))/(J$3-J$4)*5)),1))),IF(VLOOKUP($E94,'Country Indicator Data'!$B$4:$N$300,4,FALSE)="x","x",ROUND(IF(VLOOKUP($E94,'Country Indicator Data'!$B$4:$N$300,4,FALSE)&gt;J$3,5,IF(VLOOKUP($E94,'Country Indicator Data'!$B$4:$N$300,4,FALSE)&lt;J$4,0,5-(J$3-VLOOKUP($E94,'Country Indicator Data'!$B$4:$N$300,4,FALSE))/(J$3-J$4)*5)),1)))</f>
        <v>0.9</v>
      </c>
      <c r="K94" s="163">
        <f t="shared" si="27"/>
        <v>2</v>
      </c>
      <c r="L94" s="163">
        <f>IF(LEN(E94)&gt;3,(IF(VLOOKUP($C94,'Regional Crises'!$B$1:$R$66,10,FALSE)="x","x",ROUND(IF(VLOOKUP($C94,'Regional Crises'!$B$1:$R$66,10,FALSE)&gt;L$3,5,IF(VLOOKUP($C94,'Regional Crises'!$B$1:$R$66,10,FALSE)&lt;L$4,0,5-(L$3-VLOOKUP($C94,'Regional Crises'!$B$1:$R$66,10,FALSE))/(L$3-L$4)*5)),1))),IF(VLOOKUP($E94,'Country Indicator Data'!$B$4:$N$300,6,FALSE)="x","x",ROUND(IF(VLOOKUP($E94,'Country Indicator Data'!$B$4:$N$300,6,FALSE)&gt;L$3,5,IF(VLOOKUP($E94,'Country Indicator Data'!$B$4:$N$300,6,FALSE)&lt;L$4,0,5-(L$3-VLOOKUP($E94,'Country Indicator Data'!$B$4:$N$300,6,FALSE))/(L$3-L$4)*5)),1)))</f>
        <v>4.3</v>
      </c>
      <c r="M94" s="163">
        <f>IF(LEN(E94)&gt;3,(IF(VLOOKUP($C94,'Regional Crises'!$B$1:$R$66,11,FALSE)="x","x",ROUND(IF(VLOOKUP($C94,'Regional Crises'!$B$1:$R$66,11,FALSE)&gt;M$3,5,IF(VLOOKUP($C94,'Regional Crises'!$B$1:$R$66,11,FALSE)&lt;M$4,0,5-(M$3-VLOOKUP($C94,'Regional Crises'!$B$1:$R$66,11,FALSE))/(M$3-M$4)*5)),1))),IF(VLOOKUP($E94,'Country Indicator Data'!$B$4:$N$300,7,FALSE)="x","x",ROUND(IF(VLOOKUP($E94,'Country Indicator Data'!$B$4:$N$300,7,FALSE)&gt;M$3,5,IF(VLOOKUP($E94,'Country Indicator Data'!$B$4:$N$300,7,FALSE)&lt;M$4,0,5-(M$3-VLOOKUP($E94,'Country Indicator Data'!$B$4:$N$300,7,FALSE))/(M$3-M$4)*5)),1)))</f>
        <v>1.2</v>
      </c>
      <c r="N94" s="163">
        <f t="shared" si="28"/>
        <v>2.75</v>
      </c>
      <c r="O94" s="163">
        <f t="shared" si="29"/>
        <v>2.2666666666666666</v>
      </c>
      <c r="P94" s="163">
        <f>IF(LEN(E94)&gt;3,VLOOKUP(C94,'Regional Crises'!$B$1:$R$69,12,FALSE),VLOOKUP(E94,'Country Indicator Data'!$B$4:$I$300,8,FALSE))</f>
        <v>3</v>
      </c>
      <c r="Q94" s="163">
        <f>IF(LEN(E94)&gt;3,((IF(VLOOKUP($C94,'Regional Crises'!$B$1:$R$66,13,FALSE)="x","x",ROUND(IF(VLOOKUP($C94,'Regional Crises'!$B$1:$R$66,13,FALSE)&gt;Q$3,5,IF(VLOOKUP($C94,'Regional Crises'!$B$1:$R$66,13,FALSE)&lt;Q$4,0,5-(LOG(Q$3)-LOG(VLOOKUP($C94,'Regional Crises'!$B$1:$R$66,13,FALSE)))/(LOG(Q$3)-LOG(Q$4))*5)),1)))),(IF(VLOOKUP($E94,'Country Indicator Data'!$B$4:$N$300,9,FALSE)="x","x",ROUND(IF(VLOOKUP($E94,'Country Indicator Data'!$B$4:$N$300,9,FALSE)&gt;Q$3,5,IF(VLOOKUP($E94,'Country Indicator Data'!$B$4:$N$300,9,FALSE)&lt;Q$4,0,5-(LOG(Q$3)-LOG(VLOOKUP($E94,'Country Indicator Data'!$B$4:$N$300,9,FALSE)))/(LOG(Q$3)-LOG(Q$4))*5)),1))))</f>
        <v>3.7</v>
      </c>
      <c r="R94" s="163">
        <f t="shared" si="30"/>
        <v>3.35</v>
      </c>
      <c r="S94" s="163">
        <f>IF(LEN(E94)&gt;3,((IF(VLOOKUP($C94,'Regional Crises'!$B$1:$R$66,17,FALSE)="x","x",ROUND(IF(VLOOKUP($C94,'Regional Crises'!$B$1:$R$66,17,FALSE)&gt;S$3,0,IF(VLOOKUP($C94,'Regional Crises'!$B$1:$R$66,17,FALSE)&lt;S$4,5,(S$3-VLOOKUP($C94,'Regional Crises'!$B$1:$R$66,17,FALSE))/(S$3-S$4)*5)),1)))),(IF(VLOOKUP($E94,'Country Indicator Data'!$B$4:$N$300,13,FALSE)="x","x",ROUND(IF(VLOOKUP($E94,'Country Indicator Data'!$B$4:$N$300,13,FALSE)&gt;S$3,0,IF(VLOOKUP($E94,'Country Indicator Data'!$B$4:$N$300,13,FALSE)&lt;S$4,5,(S$3-VLOOKUP($E94,'Country Indicator Data'!$B$4:$N$300,13,FALSE))/(S$3-S$4)*5)),1))))</f>
        <v>3.4</v>
      </c>
      <c r="T94" s="163">
        <f>IF(LEN(E94)&gt;3,((IF(VLOOKUP($C94,'Regional Crises'!$B$1:$R$66,14,FALSE)="x","x",ROUND(IF(VLOOKUP($C94,'Regional Crises'!$B$1:$R$66,14,FALSE)&gt;T$3,0,IF(VLOOKUP($C94,'Regional Crises'!$B$1:$R$66,14,FALSE)&lt;T$4,5,(T$3-VLOOKUP($C94,'Regional Crises'!$B$1:$R$66,14,FALSE))/(T$3-T$4)*5)),1)))),(IF(VLOOKUP($E94,'Country Indicator Data'!$B$4:$N$300,10,FALSE)="x","x",ROUND(IF(VLOOKUP($E94,'Country Indicator Data'!$B$4:$N$300,10,FALSE)&gt;T$3,0,IF(VLOOKUP($E94,'Country Indicator Data'!$B$4:$N$300,10,FALSE)&lt;T$4,5,(T$3-VLOOKUP($E94,'Country Indicator Data'!$B$4:$N$300,10,FALSE))/(T$3-T$4)*5)),1))))</f>
        <v>3</v>
      </c>
      <c r="U94" s="163">
        <f>IF(LEN(E94)&gt;3,((IF(VLOOKUP($C94,'Regional Crises'!$B$1:$R$66,15,FALSE)="x","x",ROUND(IF(VLOOKUP($C94,'Regional Crises'!$B$1:$R$66,15,FALSE)&gt;U$3,0,IF(VLOOKUP($C94,'Regional Crises'!$B$1:$R$66,15,FALSE)&lt;U$4,5,(U$3-VLOOKUP($C94,'Regional Crises'!$B$1:$R$66,15,FALSE))/(U$3-U$4)*5)),1)))),(IF(VLOOKUP($E94,'Country Indicator Data'!$B$4:$N$300,11,FALSE)="x","x",ROUND(IF(VLOOKUP($E94,'Country Indicator Data'!$B$4:$N$300,11,FALSE)&gt;U$3,0,IF(VLOOKUP($E94,'Country Indicator Data'!$B$4:$N$300,11,FALSE)&lt;U$4,5,(U$3-VLOOKUP($E94,'Country Indicator Data'!$B$4:$N$300,11,FALSE))/(U$3-U$4)*5)),1))))</f>
        <v>2.2999999999999998</v>
      </c>
      <c r="V94" s="163">
        <f>IF(LEN(E94)&gt;3,((IF(VLOOKUP($C94,'Regional Crises'!$B$1:$R$66,16,FALSE)="x","x",ROUND(IF(VLOOKUP($C94,'Regional Crises'!$B$1:$R$66,16,FALSE)&gt;V$3,0,IF(VLOOKUP($C94,'Regional Crises'!$B$1:$R$66,16,FALSE)&lt;V$4,5,(V$3-VLOOKUP($C94,'Regional Crises'!$B$1:$R$66,16,FALSE))/(V$3-V$4)*5)),1)))),(IF(VLOOKUP($E94,'Country Indicator Data'!$B$4:$N$300,12,FALSE)="x","x",ROUND(IF(VLOOKUP($E94,'Country Indicator Data'!$B$4:$N$300,12,FALSE)&gt;V$3,0,IF(VLOOKUP($E94,'Country Indicator Data'!$B$4:$N$300,12,FALSE)&lt;V$4,5,(V$3-VLOOKUP($E94,'Country Indicator Data'!$B$4:$N$300,12,FALSE))/(V$3-V$4)*5)),1))))</f>
        <v>2.6</v>
      </c>
      <c r="W94" s="163">
        <f t="shared" si="31"/>
        <v>2.8</v>
      </c>
      <c r="X94" s="163">
        <f t="shared" si="32"/>
        <v>2.8</v>
      </c>
      <c r="Y94" s="184">
        <f>IF('Core Indicators'!FC91="x","x",IF('Core Indicators'!FC91&gt;=5,5,IF('Core Indicators'!FC91&gt;=4,4,IF('Core Indicators'!FC91&gt;=3,3,IF('Core Indicators'!FC91&gt;=2,2,IF('Core Indicators'!FC91&gt;=1,1,0))))))</f>
        <v>4</v>
      </c>
      <c r="Z94" s="163">
        <f t="shared" si="33"/>
        <v>4</v>
      </c>
      <c r="AA94" s="184">
        <f>'Crisis Indicator Data'!Y91</f>
        <v>1</v>
      </c>
      <c r="AB94" s="184">
        <f>'Crisis Indicator Data'!Z91</f>
        <v>3</v>
      </c>
      <c r="AC94" s="184">
        <f>'Crisis Indicator Data'!AA91</f>
        <v>1</v>
      </c>
      <c r="AD94" s="184">
        <f>'Crisis Indicator Data'!AB91</f>
        <v>0</v>
      </c>
      <c r="AE94" s="184">
        <f t="shared" si="34"/>
        <v>2</v>
      </c>
      <c r="AF94" s="184">
        <f>'Crisis Indicator Data'!AC91</f>
        <v>0</v>
      </c>
      <c r="AG94" s="184">
        <f>'Crisis Indicator Data'!AD91</f>
        <v>2</v>
      </c>
      <c r="AH94" s="184">
        <f t="shared" si="35"/>
        <v>2</v>
      </c>
      <c r="AI94" s="184">
        <f>'Crisis Indicator Data'!AE91</f>
        <v>2</v>
      </c>
      <c r="AJ94" s="184">
        <f>'Crisis Indicator Data'!AF91</f>
        <v>1</v>
      </c>
      <c r="AK94" s="184">
        <f>'Crisis Indicator Data'!AG91</f>
        <v>3</v>
      </c>
      <c r="AL94" s="184">
        <f t="shared" si="36"/>
        <v>4</v>
      </c>
      <c r="AM94" s="163">
        <f t="shared" si="37"/>
        <v>3</v>
      </c>
      <c r="AN94" s="163">
        <f t="shared" si="38"/>
        <v>3.5</v>
      </c>
    </row>
    <row r="95" spans="1:40" ht="13.5" customHeight="1" x14ac:dyDescent="0.25">
      <c r="A95" s="172" t="str">
        <f>'Crisis Indicator Data'!A92</f>
        <v>Mali/Burkina Faso conflict</v>
      </c>
      <c r="B95" s="173" t="str">
        <f>'Crisis Indicator Data'!B92</f>
        <v>Conflict</v>
      </c>
      <c r="C95" s="173" t="str">
        <f>'Crisis Indicator Data'!C92</f>
        <v>NER003</v>
      </c>
      <c r="D95" s="173" t="str">
        <f>'Crisis Indicator Data'!D92</f>
        <v>Niger</v>
      </c>
      <c r="E95" s="174" t="str">
        <f>'Crisis Indicator Data'!E92</f>
        <v>NER</v>
      </c>
      <c r="F95" s="163">
        <f>IF(LEN(E95)&gt;3,(IF(VLOOKUP($C95,'Regional Crises'!$B$1:$R$66,7,FALSE)="x","x",ROUND(IF(VLOOKUP($C95,'Regional Crises'!$B$1:$R$66,7,FALSE)&gt;$F$3,5,IF(VLOOKUP($C95,'Regional Crises'!$B$1:$R$66,7,FALSE)&lt;F$4,0,($F$3-VLOOKUP($C95,'Regional Crises'!$B$1:$R$66,7,FALSE))/($F$3-$F$4)*5)),1))),IF(VLOOKUP($E95,'Country Indicator Data'!$B$4:$N$300,3,FALSE)="x","x",ROUND(IF(VLOOKUP($E95,'Country Indicator Data'!$B$4:$N$300,3,FALSE)&gt;$F$3,5,IF(VLOOKUP($E95,'Country Indicator Data'!$B$4:$N$300,3,FALSE)&lt;$F$4,0,($F$3-VLOOKUP($E95,'Country Indicator Data'!$B$4:$N$300,3,FALSE))/($F$3-$F$4)*5)),1)))</f>
        <v>2.1</v>
      </c>
      <c r="G95" s="163">
        <f>IF(LEN(E95)&gt;3,(IF(VLOOKUP($C95,'Regional Crises'!$B$1:$R$66,9,FALSE)="x","x",ROUND(IF(VLOOKUP($C95,'Regional Crises'!$B$1:$R$66,9,FALSE)&gt;G$3,5,IF(VLOOKUP($C95,'Regional Crises'!$B$1:$R$66,9,FALSE)&lt;G$4,0,(G$3-VLOOKUP($C95,'Regional Crises'!$B$1:$R$66,9,FALSE))/(G$3-G$4)*5)),1))),IF(VLOOKUP($E95,'Country Indicator Data'!$B$4:$N$300,5,FALSE)="x","x",ROUND(IF(VLOOKUP($E95,'Country Indicator Data'!$B$4:$N$300,5,FALSE)&gt;G$3,5,IF(VLOOKUP($E95,'Country Indicator Data'!$B$4:$N$300,5,FALSE)&lt;G$4,0,(G$3-VLOOKUP($E95,'Country Indicator Data'!$B$4:$N$300,5,FALSE))/(G$3-G$4)*5)),1)))</f>
        <v>2</v>
      </c>
      <c r="H95" s="163">
        <f t="shared" si="26"/>
        <v>2.0499999999999998</v>
      </c>
      <c r="I95" s="163">
        <f>IF(LEN(E95)&gt;3,(IF(VLOOKUP($C95,'Regional Crises'!$B$1:$R$66,6,FALSE)="x","x",ROUND(IF(VLOOKUP($C95,'Regional Crises'!$B$1:$R$66,6,FALSE)&gt;I$3,5,IF(VLOOKUP($C95,'Regional Crises'!$B$1:$R$66,6,FALSE)&lt;I$4,0,5-(I$3-VLOOKUP($C95,'Regional Crises'!$B$1:$R$66,6,FALSE))/(I$3-I$4)*5)),1))),IF(VLOOKUP($E95,'Country Indicator Data'!$B$4:$N$300,2,FALSE)="x","x",ROUND(IF(VLOOKUP($E95,'Country Indicator Data'!$B$4:$N$300,2,FALSE)&gt;I$3,5,IF(VLOOKUP($E95,'Country Indicator Data'!$B$4:$N$300,2,FALSE)&lt;I$4,0,5-(I$3-VLOOKUP($E95,'Country Indicator Data'!$B$4:$N$300,2,FALSE))/(I$3-I$4)*5)),1)))</f>
        <v>3.1</v>
      </c>
      <c r="J95" s="163">
        <f>IF(LEN(E95)&gt;3,(IF(VLOOKUP($C95,'Regional Crises'!$B$1:$R$66,8,FALSE)="x","x",ROUND(IF(VLOOKUP($C95,'Regional Crises'!$B$1:$R$66,8,FALSE)&gt;J$3,5,IF(VLOOKUP($C95,'Regional Crises'!$B$1:$R$66,8,FALSE)&lt;J$4,0,5-(J$3-VLOOKUP($C95,'Regional Crises'!$B$1:$R$66,8,FALSE))/(J$3-J$4)*5)),1))),IF(VLOOKUP($E95,'Country Indicator Data'!$B$4:$N$300,4,FALSE)="x","x",ROUND(IF(VLOOKUP($E95,'Country Indicator Data'!$B$4:$N$300,4,FALSE)&gt;J$3,5,IF(VLOOKUP($E95,'Country Indicator Data'!$B$4:$N$300,4,FALSE)&lt;J$4,0,5-(J$3-VLOOKUP($E95,'Country Indicator Data'!$B$4:$N$300,4,FALSE))/(J$3-J$4)*5)),1)))</f>
        <v>0.9</v>
      </c>
      <c r="K95" s="163">
        <f t="shared" si="27"/>
        <v>2</v>
      </c>
      <c r="L95" s="163">
        <f>IF(LEN(E95)&gt;3,(IF(VLOOKUP($C95,'Regional Crises'!$B$1:$R$66,10,FALSE)="x","x",ROUND(IF(VLOOKUP($C95,'Regional Crises'!$B$1:$R$66,10,FALSE)&gt;L$3,5,IF(VLOOKUP($C95,'Regional Crises'!$B$1:$R$66,10,FALSE)&lt;L$4,0,5-(L$3-VLOOKUP($C95,'Regional Crises'!$B$1:$R$66,10,FALSE))/(L$3-L$4)*5)),1))),IF(VLOOKUP($E95,'Country Indicator Data'!$B$4:$N$300,6,FALSE)="x","x",ROUND(IF(VLOOKUP($E95,'Country Indicator Data'!$B$4:$N$300,6,FALSE)&gt;L$3,5,IF(VLOOKUP($E95,'Country Indicator Data'!$B$4:$N$300,6,FALSE)&lt;L$4,0,5-(L$3-VLOOKUP($E95,'Country Indicator Data'!$B$4:$N$300,6,FALSE))/(L$3-L$4)*5)),1)))</f>
        <v>4.3</v>
      </c>
      <c r="M95" s="163">
        <f>IF(LEN(E95)&gt;3,(IF(VLOOKUP($C95,'Regional Crises'!$B$1:$R$66,11,FALSE)="x","x",ROUND(IF(VLOOKUP($C95,'Regional Crises'!$B$1:$R$66,11,FALSE)&gt;M$3,5,IF(VLOOKUP($C95,'Regional Crises'!$B$1:$R$66,11,FALSE)&lt;M$4,0,5-(M$3-VLOOKUP($C95,'Regional Crises'!$B$1:$R$66,11,FALSE))/(M$3-M$4)*5)),1))),IF(VLOOKUP($E95,'Country Indicator Data'!$B$4:$N$300,7,FALSE)="x","x",ROUND(IF(VLOOKUP($E95,'Country Indicator Data'!$B$4:$N$300,7,FALSE)&gt;M$3,5,IF(VLOOKUP($E95,'Country Indicator Data'!$B$4:$N$300,7,FALSE)&lt;M$4,0,5-(M$3-VLOOKUP($E95,'Country Indicator Data'!$B$4:$N$300,7,FALSE))/(M$3-M$4)*5)),1)))</f>
        <v>1.2</v>
      </c>
      <c r="N95" s="163">
        <f t="shared" si="28"/>
        <v>2.75</v>
      </c>
      <c r="O95" s="163">
        <f t="shared" si="29"/>
        <v>2.2666666666666666</v>
      </c>
      <c r="P95" s="163">
        <f>IF(LEN(E95)&gt;3,VLOOKUP(C95,'Regional Crises'!$B$1:$R$69,12,FALSE),VLOOKUP(E95,'Country Indicator Data'!$B$4:$I$300,8,FALSE))</f>
        <v>3</v>
      </c>
      <c r="Q95" s="163">
        <f>IF(LEN(E95)&gt;3,((IF(VLOOKUP($C95,'Regional Crises'!$B$1:$R$66,13,FALSE)="x","x",ROUND(IF(VLOOKUP($C95,'Regional Crises'!$B$1:$R$66,13,FALSE)&gt;Q$3,5,IF(VLOOKUP($C95,'Regional Crises'!$B$1:$R$66,13,FALSE)&lt;Q$4,0,5-(LOG(Q$3)-LOG(VLOOKUP($C95,'Regional Crises'!$B$1:$R$66,13,FALSE)))/(LOG(Q$3)-LOG(Q$4))*5)),1)))),(IF(VLOOKUP($E95,'Country Indicator Data'!$B$4:$N$300,9,FALSE)="x","x",ROUND(IF(VLOOKUP($E95,'Country Indicator Data'!$B$4:$N$300,9,FALSE)&gt;Q$3,5,IF(VLOOKUP($E95,'Country Indicator Data'!$B$4:$N$300,9,FALSE)&lt;Q$4,0,5-(LOG(Q$3)-LOG(VLOOKUP($E95,'Country Indicator Data'!$B$4:$N$300,9,FALSE)))/(LOG(Q$3)-LOG(Q$4))*5)),1))))</f>
        <v>3.7</v>
      </c>
      <c r="R95" s="163">
        <f t="shared" si="30"/>
        <v>3.35</v>
      </c>
      <c r="S95" s="163">
        <f>IF(LEN(E95)&gt;3,((IF(VLOOKUP($C95,'Regional Crises'!$B$1:$R$66,17,FALSE)="x","x",ROUND(IF(VLOOKUP($C95,'Regional Crises'!$B$1:$R$66,17,FALSE)&gt;S$3,0,IF(VLOOKUP($C95,'Regional Crises'!$B$1:$R$66,17,FALSE)&lt;S$4,5,(S$3-VLOOKUP($C95,'Regional Crises'!$B$1:$R$66,17,FALSE))/(S$3-S$4)*5)),1)))),(IF(VLOOKUP($E95,'Country Indicator Data'!$B$4:$N$300,13,FALSE)="x","x",ROUND(IF(VLOOKUP($E95,'Country Indicator Data'!$B$4:$N$300,13,FALSE)&gt;S$3,0,IF(VLOOKUP($E95,'Country Indicator Data'!$B$4:$N$300,13,FALSE)&lt;S$4,5,(S$3-VLOOKUP($E95,'Country Indicator Data'!$B$4:$N$300,13,FALSE))/(S$3-S$4)*5)),1))))</f>
        <v>3.4</v>
      </c>
      <c r="T95" s="163">
        <f>IF(LEN(E95)&gt;3,((IF(VLOOKUP($C95,'Regional Crises'!$B$1:$R$66,14,FALSE)="x","x",ROUND(IF(VLOOKUP($C95,'Regional Crises'!$B$1:$R$66,14,FALSE)&gt;T$3,0,IF(VLOOKUP($C95,'Regional Crises'!$B$1:$R$66,14,FALSE)&lt;T$4,5,(T$3-VLOOKUP($C95,'Regional Crises'!$B$1:$R$66,14,FALSE))/(T$3-T$4)*5)),1)))),(IF(VLOOKUP($E95,'Country Indicator Data'!$B$4:$N$300,10,FALSE)="x","x",ROUND(IF(VLOOKUP($E95,'Country Indicator Data'!$B$4:$N$300,10,FALSE)&gt;T$3,0,IF(VLOOKUP($E95,'Country Indicator Data'!$B$4:$N$300,10,FALSE)&lt;T$4,5,(T$3-VLOOKUP($E95,'Country Indicator Data'!$B$4:$N$300,10,FALSE))/(T$3-T$4)*5)),1))))</f>
        <v>3</v>
      </c>
      <c r="U95" s="163">
        <f>IF(LEN(E95)&gt;3,((IF(VLOOKUP($C95,'Regional Crises'!$B$1:$R$66,15,FALSE)="x","x",ROUND(IF(VLOOKUP($C95,'Regional Crises'!$B$1:$R$66,15,FALSE)&gt;U$3,0,IF(VLOOKUP($C95,'Regional Crises'!$B$1:$R$66,15,FALSE)&lt;U$4,5,(U$3-VLOOKUP($C95,'Regional Crises'!$B$1:$R$66,15,FALSE))/(U$3-U$4)*5)),1)))),(IF(VLOOKUP($E95,'Country Indicator Data'!$B$4:$N$300,11,FALSE)="x","x",ROUND(IF(VLOOKUP($E95,'Country Indicator Data'!$B$4:$N$300,11,FALSE)&gt;U$3,0,IF(VLOOKUP($E95,'Country Indicator Data'!$B$4:$N$300,11,FALSE)&lt;U$4,5,(U$3-VLOOKUP($E95,'Country Indicator Data'!$B$4:$N$300,11,FALSE))/(U$3-U$4)*5)),1))))</f>
        <v>2.2999999999999998</v>
      </c>
      <c r="V95" s="163">
        <f>IF(LEN(E95)&gt;3,((IF(VLOOKUP($C95,'Regional Crises'!$B$1:$R$66,16,FALSE)="x","x",ROUND(IF(VLOOKUP($C95,'Regional Crises'!$B$1:$R$66,16,FALSE)&gt;V$3,0,IF(VLOOKUP($C95,'Regional Crises'!$B$1:$R$66,16,FALSE)&lt;V$4,5,(V$3-VLOOKUP($C95,'Regional Crises'!$B$1:$R$66,16,FALSE))/(V$3-V$4)*5)),1)))),(IF(VLOOKUP($E95,'Country Indicator Data'!$B$4:$N$300,12,FALSE)="x","x",ROUND(IF(VLOOKUP($E95,'Country Indicator Data'!$B$4:$N$300,12,FALSE)&gt;V$3,0,IF(VLOOKUP($E95,'Country Indicator Data'!$B$4:$N$300,12,FALSE)&lt;V$4,5,(V$3-VLOOKUP($E95,'Country Indicator Data'!$B$4:$N$300,12,FALSE))/(V$3-V$4)*5)),1))))</f>
        <v>2.6</v>
      </c>
      <c r="W95" s="163">
        <f t="shared" si="31"/>
        <v>2.8</v>
      </c>
      <c r="X95" s="163">
        <f t="shared" si="32"/>
        <v>2.8</v>
      </c>
      <c r="Y95" s="184">
        <f>IF('Core Indicators'!FC92="x","x",IF('Core Indicators'!FC92&gt;=5,5,IF('Core Indicators'!FC92&gt;=4,4,IF('Core Indicators'!FC92&gt;=3,3,IF('Core Indicators'!FC92&gt;=2,2,IF('Core Indicators'!FC92&gt;=1,1,0))))))</f>
        <v>4</v>
      </c>
      <c r="Z95" s="163">
        <f t="shared" si="33"/>
        <v>4</v>
      </c>
      <c r="AA95" s="184">
        <f>'Crisis Indicator Data'!Y92</f>
        <v>1</v>
      </c>
      <c r="AB95" s="184">
        <f>'Crisis Indicator Data'!Z92</f>
        <v>3</v>
      </c>
      <c r="AC95" s="184">
        <f>'Crisis Indicator Data'!AA92</f>
        <v>1</v>
      </c>
      <c r="AD95" s="184">
        <f>'Crisis Indicator Data'!AB92</f>
        <v>0</v>
      </c>
      <c r="AE95" s="184">
        <f t="shared" si="34"/>
        <v>2</v>
      </c>
      <c r="AF95" s="184">
        <f>'Crisis Indicator Data'!AC92</f>
        <v>0</v>
      </c>
      <c r="AG95" s="184">
        <f>'Crisis Indicator Data'!AD92</f>
        <v>2</v>
      </c>
      <c r="AH95" s="184">
        <f t="shared" si="35"/>
        <v>2</v>
      </c>
      <c r="AI95" s="184">
        <f>'Crisis Indicator Data'!AE92</f>
        <v>2</v>
      </c>
      <c r="AJ95" s="184">
        <f>'Crisis Indicator Data'!AF92</f>
        <v>1</v>
      </c>
      <c r="AK95" s="184">
        <f>'Crisis Indicator Data'!AG92</f>
        <v>3</v>
      </c>
      <c r="AL95" s="184">
        <f t="shared" si="36"/>
        <v>4</v>
      </c>
      <c r="AM95" s="163">
        <f t="shared" si="37"/>
        <v>3</v>
      </c>
      <c r="AN95" s="163">
        <f t="shared" si="38"/>
        <v>3.5</v>
      </c>
    </row>
    <row r="96" spans="1:40" ht="13.5" customHeight="1" x14ac:dyDescent="0.25">
      <c r="A96" s="172" t="str">
        <f>'Crisis Indicator Data'!A93</f>
        <v>Nigerian Refugees</v>
      </c>
      <c r="B96" s="173" t="str">
        <f>'Crisis Indicator Data'!B93</f>
        <v>Displacement</v>
      </c>
      <c r="C96" s="173" t="str">
        <f>'Crisis Indicator Data'!C93</f>
        <v>NER004</v>
      </c>
      <c r="D96" s="173" t="str">
        <f>'Crisis Indicator Data'!D93</f>
        <v>Niger</v>
      </c>
      <c r="E96" s="174" t="str">
        <f>'Crisis Indicator Data'!E93</f>
        <v>NER</v>
      </c>
      <c r="F96" s="163">
        <f>IF(LEN(E96)&gt;3,(IF(VLOOKUP($C96,'Regional Crises'!$B$1:$R$66,7,FALSE)="x","x",ROUND(IF(VLOOKUP($C96,'Regional Crises'!$B$1:$R$66,7,FALSE)&gt;$F$3,5,IF(VLOOKUP($C96,'Regional Crises'!$B$1:$R$66,7,FALSE)&lt;F$4,0,($F$3-VLOOKUP($C96,'Regional Crises'!$B$1:$R$66,7,FALSE))/($F$3-$F$4)*5)),1))),IF(VLOOKUP($E96,'Country Indicator Data'!$B$4:$N$300,3,FALSE)="x","x",ROUND(IF(VLOOKUP($E96,'Country Indicator Data'!$B$4:$N$300,3,FALSE)&gt;$F$3,5,IF(VLOOKUP($E96,'Country Indicator Data'!$B$4:$N$300,3,FALSE)&lt;$F$4,0,($F$3-VLOOKUP($E96,'Country Indicator Data'!$B$4:$N$300,3,FALSE))/($F$3-$F$4)*5)),1)))</f>
        <v>2.1</v>
      </c>
      <c r="G96" s="163">
        <f>IF(LEN(E96)&gt;3,(IF(VLOOKUP($C96,'Regional Crises'!$B$1:$R$66,9,FALSE)="x","x",ROUND(IF(VLOOKUP($C96,'Regional Crises'!$B$1:$R$66,9,FALSE)&gt;G$3,5,IF(VLOOKUP($C96,'Regional Crises'!$B$1:$R$66,9,FALSE)&lt;G$4,0,(G$3-VLOOKUP($C96,'Regional Crises'!$B$1:$R$66,9,FALSE))/(G$3-G$4)*5)),1))),IF(VLOOKUP($E96,'Country Indicator Data'!$B$4:$N$300,5,FALSE)="x","x",ROUND(IF(VLOOKUP($E96,'Country Indicator Data'!$B$4:$N$300,5,FALSE)&gt;G$3,5,IF(VLOOKUP($E96,'Country Indicator Data'!$B$4:$N$300,5,FALSE)&lt;G$4,0,(G$3-VLOOKUP($E96,'Country Indicator Data'!$B$4:$N$300,5,FALSE))/(G$3-G$4)*5)),1)))</f>
        <v>2</v>
      </c>
      <c r="H96" s="163">
        <f t="shared" si="26"/>
        <v>2.0499999999999998</v>
      </c>
      <c r="I96" s="163">
        <f>IF(LEN(E96)&gt;3,(IF(VLOOKUP($C96,'Regional Crises'!$B$1:$R$66,6,FALSE)="x","x",ROUND(IF(VLOOKUP($C96,'Regional Crises'!$B$1:$R$66,6,FALSE)&gt;I$3,5,IF(VLOOKUP($C96,'Regional Crises'!$B$1:$R$66,6,FALSE)&lt;I$4,0,5-(I$3-VLOOKUP($C96,'Regional Crises'!$B$1:$R$66,6,FALSE))/(I$3-I$4)*5)),1))),IF(VLOOKUP($E96,'Country Indicator Data'!$B$4:$N$300,2,FALSE)="x","x",ROUND(IF(VLOOKUP($E96,'Country Indicator Data'!$B$4:$N$300,2,FALSE)&gt;I$3,5,IF(VLOOKUP($E96,'Country Indicator Data'!$B$4:$N$300,2,FALSE)&lt;I$4,0,5-(I$3-VLOOKUP($E96,'Country Indicator Data'!$B$4:$N$300,2,FALSE))/(I$3-I$4)*5)),1)))</f>
        <v>3.1</v>
      </c>
      <c r="J96" s="163">
        <f>IF(LEN(E96)&gt;3,(IF(VLOOKUP($C96,'Regional Crises'!$B$1:$R$66,8,FALSE)="x","x",ROUND(IF(VLOOKUP($C96,'Regional Crises'!$B$1:$R$66,8,FALSE)&gt;J$3,5,IF(VLOOKUP($C96,'Regional Crises'!$B$1:$R$66,8,FALSE)&lt;J$4,0,5-(J$3-VLOOKUP($C96,'Regional Crises'!$B$1:$R$66,8,FALSE))/(J$3-J$4)*5)),1))),IF(VLOOKUP($E96,'Country Indicator Data'!$B$4:$N$300,4,FALSE)="x","x",ROUND(IF(VLOOKUP($E96,'Country Indicator Data'!$B$4:$N$300,4,FALSE)&gt;J$3,5,IF(VLOOKUP($E96,'Country Indicator Data'!$B$4:$N$300,4,FALSE)&lt;J$4,0,5-(J$3-VLOOKUP($E96,'Country Indicator Data'!$B$4:$N$300,4,FALSE))/(J$3-J$4)*5)),1)))</f>
        <v>0.9</v>
      </c>
      <c r="K96" s="163">
        <f t="shared" si="27"/>
        <v>2</v>
      </c>
      <c r="L96" s="163">
        <f>IF(LEN(E96)&gt;3,(IF(VLOOKUP($C96,'Regional Crises'!$B$1:$R$66,10,FALSE)="x","x",ROUND(IF(VLOOKUP($C96,'Regional Crises'!$B$1:$R$66,10,FALSE)&gt;L$3,5,IF(VLOOKUP($C96,'Regional Crises'!$B$1:$R$66,10,FALSE)&lt;L$4,0,5-(L$3-VLOOKUP($C96,'Regional Crises'!$B$1:$R$66,10,FALSE))/(L$3-L$4)*5)),1))),IF(VLOOKUP($E96,'Country Indicator Data'!$B$4:$N$300,6,FALSE)="x","x",ROUND(IF(VLOOKUP($E96,'Country Indicator Data'!$B$4:$N$300,6,FALSE)&gt;L$3,5,IF(VLOOKUP($E96,'Country Indicator Data'!$B$4:$N$300,6,FALSE)&lt;L$4,0,5-(L$3-VLOOKUP($E96,'Country Indicator Data'!$B$4:$N$300,6,FALSE))/(L$3-L$4)*5)),1)))</f>
        <v>4.3</v>
      </c>
      <c r="M96" s="163">
        <f>IF(LEN(E96)&gt;3,(IF(VLOOKUP($C96,'Regional Crises'!$B$1:$R$66,11,FALSE)="x","x",ROUND(IF(VLOOKUP($C96,'Regional Crises'!$B$1:$R$66,11,FALSE)&gt;M$3,5,IF(VLOOKUP($C96,'Regional Crises'!$B$1:$R$66,11,FALSE)&lt;M$4,0,5-(M$3-VLOOKUP($C96,'Regional Crises'!$B$1:$R$66,11,FALSE))/(M$3-M$4)*5)),1))),IF(VLOOKUP($E96,'Country Indicator Data'!$B$4:$N$300,7,FALSE)="x","x",ROUND(IF(VLOOKUP($E96,'Country Indicator Data'!$B$4:$N$300,7,FALSE)&gt;M$3,5,IF(VLOOKUP($E96,'Country Indicator Data'!$B$4:$N$300,7,FALSE)&lt;M$4,0,5-(M$3-VLOOKUP($E96,'Country Indicator Data'!$B$4:$N$300,7,FALSE))/(M$3-M$4)*5)),1)))</f>
        <v>1.2</v>
      </c>
      <c r="N96" s="163">
        <f t="shared" si="28"/>
        <v>2.75</v>
      </c>
      <c r="O96" s="163">
        <f t="shared" si="29"/>
        <v>2.2666666666666666</v>
      </c>
      <c r="P96" s="163">
        <f>IF(LEN(E96)&gt;3,VLOOKUP(C96,'Regional Crises'!$B$1:$R$69,12,FALSE),VLOOKUP(E96,'Country Indicator Data'!$B$4:$I$300,8,FALSE))</f>
        <v>3</v>
      </c>
      <c r="Q96" s="163">
        <f>IF(LEN(E96)&gt;3,((IF(VLOOKUP($C96,'Regional Crises'!$B$1:$R$66,13,FALSE)="x","x",ROUND(IF(VLOOKUP($C96,'Regional Crises'!$B$1:$R$66,13,FALSE)&gt;Q$3,5,IF(VLOOKUP($C96,'Regional Crises'!$B$1:$R$66,13,FALSE)&lt;Q$4,0,5-(LOG(Q$3)-LOG(VLOOKUP($C96,'Regional Crises'!$B$1:$R$66,13,FALSE)))/(LOG(Q$3)-LOG(Q$4))*5)),1)))),(IF(VLOOKUP($E96,'Country Indicator Data'!$B$4:$N$300,9,FALSE)="x","x",ROUND(IF(VLOOKUP($E96,'Country Indicator Data'!$B$4:$N$300,9,FALSE)&gt;Q$3,5,IF(VLOOKUP($E96,'Country Indicator Data'!$B$4:$N$300,9,FALSE)&lt;Q$4,0,5-(LOG(Q$3)-LOG(VLOOKUP($E96,'Country Indicator Data'!$B$4:$N$300,9,FALSE)))/(LOG(Q$3)-LOG(Q$4))*5)),1))))</f>
        <v>3.7</v>
      </c>
      <c r="R96" s="163">
        <f t="shared" si="30"/>
        <v>3.35</v>
      </c>
      <c r="S96" s="163">
        <f>IF(LEN(E96)&gt;3,((IF(VLOOKUP($C96,'Regional Crises'!$B$1:$R$66,17,FALSE)="x","x",ROUND(IF(VLOOKUP($C96,'Regional Crises'!$B$1:$R$66,17,FALSE)&gt;S$3,0,IF(VLOOKUP($C96,'Regional Crises'!$B$1:$R$66,17,FALSE)&lt;S$4,5,(S$3-VLOOKUP($C96,'Regional Crises'!$B$1:$R$66,17,FALSE))/(S$3-S$4)*5)),1)))),(IF(VLOOKUP($E96,'Country Indicator Data'!$B$4:$N$300,13,FALSE)="x","x",ROUND(IF(VLOOKUP($E96,'Country Indicator Data'!$B$4:$N$300,13,FALSE)&gt;S$3,0,IF(VLOOKUP($E96,'Country Indicator Data'!$B$4:$N$300,13,FALSE)&lt;S$4,5,(S$3-VLOOKUP($E96,'Country Indicator Data'!$B$4:$N$300,13,FALSE))/(S$3-S$4)*5)),1))))</f>
        <v>3.4</v>
      </c>
      <c r="T96" s="163">
        <f>IF(LEN(E96)&gt;3,((IF(VLOOKUP($C96,'Regional Crises'!$B$1:$R$66,14,FALSE)="x","x",ROUND(IF(VLOOKUP($C96,'Regional Crises'!$B$1:$R$66,14,FALSE)&gt;T$3,0,IF(VLOOKUP($C96,'Regional Crises'!$B$1:$R$66,14,FALSE)&lt;T$4,5,(T$3-VLOOKUP($C96,'Regional Crises'!$B$1:$R$66,14,FALSE))/(T$3-T$4)*5)),1)))),(IF(VLOOKUP($E96,'Country Indicator Data'!$B$4:$N$300,10,FALSE)="x","x",ROUND(IF(VLOOKUP($E96,'Country Indicator Data'!$B$4:$N$300,10,FALSE)&gt;T$3,0,IF(VLOOKUP($E96,'Country Indicator Data'!$B$4:$N$300,10,FALSE)&lt;T$4,5,(T$3-VLOOKUP($E96,'Country Indicator Data'!$B$4:$N$300,10,FALSE))/(T$3-T$4)*5)),1))))</f>
        <v>3</v>
      </c>
      <c r="U96" s="163">
        <f>IF(LEN(E96)&gt;3,((IF(VLOOKUP($C96,'Regional Crises'!$B$1:$R$66,15,FALSE)="x","x",ROUND(IF(VLOOKUP($C96,'Regional Crises'!$B$1:$R$66,15,FALSE)&gt;U$3,0,IF(VLOOKUP($C96,'Regional Crises'!$B$1:$R$66,15,FALSE)&lt;U$4,5,(U$3-VLOOKUP($C96,'Regional Crises'!$B$1:$R$66,15,FALSE))/(U$3-U$4)*5)),1)))),(IF(VLOOKUP($E96,'Country Indicator Data'!$B$4:$N$300,11,FALSE)="x","x",ROUND(IF(VLOOKUP($E96,'Country Indicator Data'!$B$4:$N$300,11,FALSE)&gt;U$3,0,IF(VLOOKUP($E96,'Country Indicator Data'!$B$4:$N$300,11,FALSE)&lt;U$4,5,(U$3-VLOOKUP($E96,'Country Indicator Data'!$B$4:$N$300,11,FALSE))/(U$3-U$4)*5)),1))))</f>
        <v>2.2999999999999998</v>
      </c>
      <c r="V96" s="163">
        <f>IF(LEN(E96)&gt;3,((IF(VLOOKUP($C96,'Regional Crises'!$B$1:$R$66,16,FALSE)="x","x",ROUND(IF(VLOOKUP($C96,'Regional Crises'!$B$1:$R$66,16,FALSE)&gt;V$3,0,IF(VLOOKUP($C96,'Regional Crises'!$B$1:$R$66,16,FALSE)&lt;V$4,5,(V$3-VLOOKUP($C96,'Regional Crises'!$B$1:$R$66,16,FALSE))/(V$3-V$4)*5)),1)))),(IF(VLOOKUP($E96,'Country Indicator Data'!$B$4:$N$300,12,FALSE)="x","x",ROUND(IF(VLOOKUP($E96,'Country Indicator Data'!$B$4:$N$300,12,FALSE)&gt;V$3,0,IF(VLOOKUP($E96,'Country Indicator Data'!$B$4:$N$300,12,FALSE)&lt;V$4,5,(V$3-VLOOKUP($E96,'Country Indicator Data'!$B$4:$N$300,12,FALSE))/(V$3-V$4)*5)),1))))</f>
        <v>2.6</v>
      </c>
      <c r="W96" s="163">
        <f t="shared" si="31"/>
        <v>2.8</v>
      </c>
      <c r="X96" s="163">
        <f t="shared" si="32"/>
        <v>2.8</v>
      </c>
      <c r="Y96" s="184">
        <f>IF('Core Indicators'!FC93="x","x",IF('Core Indicators'!FC93&gt;=5,5,IF('Core Indicators'!FC93&gt;=4,4,IF('Core Indicators'!FC93&gt;=3,3,IF('Core Indicators'!FC93&gt;=2,2,IF('Core Indicators'!FC93&gt;=1,1,0))))))</f>
        <v>2</v>
      </c>
      <c r="Z96" s="163">
        <f t="shared" si="33"/>
        <v>2</v>
      </c>
      <c r="AA96" s="184">
        <f>'Crisis Indicator Data'!Y93</f>
        <v>1</v>
      </c>
      <c r="AB96" s="184">
        <f>'Crisis Indicator Data'!Z93</f>
        <v>2</v>
      </c>
      <c r="AC96" s="184">
        <f>'Crisis Indicator Data'!AA93</f>
        <v>1</v>
      </c>
      <c r="AD96" s="184">
        <f>'Crisis Indicator Data'!AB93</f>
        <v>0</v>
      </c>
      <c r="AE96" s="184">
        <f t="shared" si="34"/>
        <v>2</v>
      </c>
      <c r="AF96" s="184">
        <f>'Crisis Indicator Data'!AC93</f>
        <v>0</v>
      </c>
      <c r="AG96" s="184">
        <f>'Crisis Indicator Data'!AD93</f>
        <v>1</v>
      </c>
      <c r="AH96" s="184">
        <f t="shared" si="35"/>
        <v>1</v>
      </c>
      <c r="AI96" s="184">
        <f>'Crisis Indicator Data'!AE93</f>
        <v>1</v>
      </c>
      <c r="AJ96" s="184">
        <f>'Crisis Indicator Data'!AF93</f>
        <v>1</v>
      </c>
      <c r="AK96" s="184">
        <f>'Crisis Indicator Data'!AG93</f>
        <v>3</v>
      </c>
      <c r="AL96" s="184">
        <f t="shared" si="36"/>
        <v>4</v>
      </c>
      <c r="AM96" s="163">
        <f t="shared" si="37"/>
        <v>2</v>
      </c>
      <c r="AN96" s="163">
        <f t="shared" si="38"/>
        <v>2</v>
      </c>
    </row>
    <row r="97" spans="1:40" ht="13.5" customHeight="1" x14ac:dyDescent="0.25">
      <c r="A97" s="172" t="str">
        <f>'Crisis Indicator Data'!A94</f>
        <v>Complex crisis in Nigeria</v>
      </c>
      <c r="B97" s="173" t="str">
        <f>'Crisis Indicator Data'!B94</f>
        <v>Conflict,Displacement,Violence</v>
      </c>
      <c r="C97" s="173" t="str">
        <f>'Crisis Indicator Data'!C94</f>
        <v>NGA001</v>
      </c>
      <c r="D97" s="173" t="str">
        <f>'Crisis Indicator Data'!D94</f>
        <v>Nigeria</v>
      </c>
      <c r="E97" s="174" t="str">
        <f>'Crisis Indicator Data'!E94</f>
        <v>NGA</v>
      </c>
      <c r="F97" s="163">
        <f>IF(LEN(E97)&gt;3,(IF(VLOOKUP($C97,'Regional Crises'!$B$1:$R$66,7,FALSE)="x","x",ROUND(IF(VLOOKUP($C97,'Regional Crises'!$B$1:$R$66,7,FALSE)&gt;$F$3,5,IF(VLOOKUP($C97,'Regional Crises'!$B$1:$R$66,7,FALSE)&lt;F$4,0,($F$3-VLOOKUP($C97,'Regional Crises'!$B$1:$R$66,7,FALSE))/($F$3-$F$4)*5)),1))),IF(VLOOKUP($E97,'Country Indicator Data'!$B$4:$N$300,3,FALSE)="x","x",ROUND(IF(VLOOKUP($E97,'Country Indicator Data'!$B$4:$N$300,3,FALSE)&gt;$F$3,5,IF(VLOOKUP($E97,'Country Indicator Data'!$B$4:$N$300,3,FALSE)&lt;$F$4,0,($F$3-VLOOKUP($E97,'Country Indicator Data'!$B$4:$N$300,3,FALSE))/($F$3-$F$4)*5)),1)))</f>
        <v>3.9</v>
      </c>
      <c r="G97" s="163">
        <f>IF(LEN(E97)&gt;3,(IF(VLOOKUP($C97,'Regional Crises'!$B$1:$R$66,9,FALSE)="x","x",ROUND(IF(VLOOKUP($C97,'Regional Crises'!$B$1:$R$66,9,FALSE)&gt;G$3,5,IF(VLOOKUP($C97,'Regional Crises'!$B$1:$R$66,9,FALSE)&lt;G$4,0,(G$3-VLOOKUP($C97,'Regional Crises'!$B$1:$R$66,9,FALSE))/(G$3-G$4)*5)),1))),IF(VLOOKUP($E97,'Country Indicator Data'!$B$4:$N$300,5,FALSE)="x","x",ROUND(IF(VLOOKUP($E97,'Country Indicator Data'!$B$4:$N$300,5,FALSE)&gt;G$3,5,IF(VLOOKUP($E97,'Country Indicator Data'!$B$4:$N$300,5,FALSE)&lt;G$4,0,(G$3-VLOOKUP($E97,'Country Indicator Data'!$B$4:$N$300,5,FALSE))/(G$3-G$4)*5)),1)))</f>
        <v>2.2999999999999998</v>
      </c>
      <c r="H97" s="163">
        <f t="shared" si="26"/>
        <v>3.0999999999999996</v>
      </c>
      <c r="I97" s="163">
        <f>IF(LEN(E97)&gt;3,(IF(VLOOKUP($C97,'Regional Crises'!$B$1:$R$66,6,FALSE)="x","x",ROUND(IF(VLOOKUP($C97,'Regional Crises'!$B$1:$R$66,6,FALSE)&gt;I$3,5,IF(VLOOKUP($C97,'Regional Crises'!$B$1:$R$66,6,FALSE)&lt;I$4,0,5-(I$3-VLOOKUP($C97,'Regional Crises'!$B$1:$R$66,6,FALSE))/(I$3-I$4)*5)),1))),IF(VLOOKUP($E97,'Country Indicator Data'!$B$4:$N$300,2,FALSE)="x","x",ROUND(IF(VLOOKUP($E97,'Country Indicator Data'!$B$4:$N$300,2,FALSE)&gt;I$3,5,IF(VLOOKUP($E97,'Country Indicator Data'!$B$4:$N$300,2,FALSE)&lt;I$4,0,5-(I$3-VLOOKUP($E97,'Country Indicator Data'!$B$4:$N$300,2,FALSE))/(I$3-I$4)*5)),1)))</f>
        <v>4.0999999999999996</v>
      </c>
      <c r="J97" s="163">
        <f>IF(LEN(E97)&gt;3,(IF(VLOOKUP($C97,'Regional Crises'!$B$1:$R$66,8,FALSE)="x","x",ROUND(IF(VLOOKUP($C97,'Regional Crises'!$B$1:$R$66,8,FALSE)&gt;J$3,5,IF(VLOOKUP($C97,'Regional Crises'!$B$1:$R$66,8,FALSE)&lt;J$4,0,5-(J$3-VLOOKUP($C97,'Regional Crises'!$B$1:$R$66,8,FALSE))/(J$3-J$4)*5)),1))),IF(VLOOKUP($E97,'Country Indicator Data'!$B$4:$N$300,4,FALSE)="x","x",ROUND(IF(VLOOKUP($E97,'Country Indicator Data'!$B$4:$N$300,4,FALSE)&gt;J$3,5,IF(VLOOKUP($E97,'Country Indicator Data'!$B$4:$N$300,4,FALSE)&lt;J$4,0,5-(J$3-VLOOKUP($E97,'Country Indicator Data'!$B$4:$N$300,4,FALSE))/(J$3-J$4)*5)),1)))</f>
        <v>0.3</v>
      </c>
      <c r="K97" s="163">
        <f t="shared" si="27"/>
        <v>2.1999999999999997</v>
      </c>
      <c r="L97" s="163" t="str">
        <f>IF(LEN(E97)&gt;3,(IF(VLOOKUP($C97,'Regional Crises'!$B$1:$R$66,10,FALSE)="x","x",ROUND(IF(VLOOKUP($C97,'Regional Crises'!$B$1:$R$66,10,FALSE)&gt;L$3,5,IF(VLOOKUP($C97,'Regional Crises'!$B$1:$R$66,10,FALSE)&lt;L$4,0,5-(L$3-VLOOKUP($C97,'Regional Crises'!$B$1:$R$66,10,FALSE))/(L$3-L$4)*5)),1))),IF(VLOOKUP($E97,'Country Indicator Data'!$B$4:$N$300,6,FALSE)="x","x",ROUND(IF(VLOOKUP($E97,'Country Indicator Data'!$B$4:$N$300,6,FALSE)&gt;L$3,5,IF(VLOOKUP($E97,'Country Indicator Data'!$B$4:$N$300,6,FALSE)&lt;L$4,0,5-(L$3-VLOOKUP($E97,'Country Indicator Data'!$B$4:$N$300,6,FALSE))/(L$3-L$4)*5)),1)))</f>
        <v>x</v>
      </c>
      <c r="M97" s="163">
        <f>IF(LEN(E97)&gt;3,(IF(VLOOKUP($C97,'Regional Crises'!$B$1:$R$66,11,FALSE)="x","x",ROUND(IF(VLOOKUP($C97,'Regional Crises'!$B$1:$R$66,11,FALSE)&gt;M$3,5,IF(VLOOKUP($C97,'Regional Crises'!$B$1:$R$66,11,FALSE)&lt;M$4,0,5-(M$3-VLOOKUP($C97,'Regional Crises'!$B$1:$R$66,11,FALSE))/(M$3-M$4)*5)),1))),IF(VLOOKUP($E97,'Country Indicator Data'!$B$4:$N$300,7,FALSE)="x","x",ROUND(IF(VLOOKUP($E97,'Country Indicator Data'!$B$4:$N$300,7,FALSE)&gt;M$3,5,IF(VLOOKUP($E97,'Country Indicator Data'!$B$4:$N$300,7,FALSE)&lt;M$4,0,5-(M$3-VLOOKUP($E97,'Country Indicator Data'!$B$4:$N$300,7,FALSE))/(M$3-M$4)*5)),1)))</f>
        <v>1.3</v>
      </c>
      <c r="N97" s="163">
        <f t="shared" si="28"/>
        <v>1.3</v>
      </c>
      <c r="O97" s="163">
        <f t="shared" si="29"/>
        <v>2.1999999999999997</v>
      </c>
      <c r="P97" s="163">
        <f>IF(LEN(E97)&gt;3,VLOOKUP(C97,'Regional Crises'!$B$1:$R$69,12,FALSE),VLOOKUP(E97,'Country Indicator Data'!$B$4:$I$300,8,FALSE))</f>
        <v>5</v>
      </c>
      <c r="Q97" s="163">
        <f>IF(LEN(E97)&gt;3,((IF(VLOOKUP($C97,'Regional Crises'!$B$1:$R$66,13,FALSE)="x","x",ROUND(IF(VLOOKUP($C97,'Regional Crises'!$B$1:$R$66,13,FALSE)&gt;Q$3,5,IF(VLOOKUP($C97,'Regional Crises'!$B$1:$R$66,13,FALSE)&lt;Q$4,0,5-(LOG(Q$3)-LOG(VLOOKUP($C97,'Regional Crises'!$B$1:$R$66,13,FALSE)))/(LOG(Q$3)-LOG(Q$4))*5)),1)))),(IF(VLOOKUP($E97,'Country Indicator Data'!$B$4:$N$300,9,FALSE)="x","x",ROUND(IF(VLOOKUP($E97,'Country Indicator Data'!$B$4:$N$300,9,FALSE)&gt;Q$3,5,IF(VLOOKUP($E97,'Country Indicator Data'!$B$4:$N$300,9,FALSE)&lt;Q$4,0,5-(LOG(Q$3)-LOG(VLOOKUP($E97,'Country Indicator Data'!$B$4:$N$300,9,FALSE)))/(LOG(Q$3)-LOG(Q$4))*5)),1))))</f>
        <v>5</v>
      </c>
      <c r="R97" s="163">
        <f t="shared" si="30"/>
        <v>5</v>
      </c>
      <c r="S97" s="163">
        <f>IF(LEN(E97)&gt;3,((IF(VLOOKUP($C97,'Regional Crises'!$B$1:$R$66,17,FALSE)="x","x",ROUND(IF(VLOOKUP($C97,'Regional Crises'!$B$1:$R$66,17,FALSE)&gt;S$3,0,IF(VLOOKUP($C97,'Regional Crises'!$B$1:$R$66,17,FALSE)&lt;S$4,5,(S$3-VLOOKUP($C97,'Regional Crises'!$B$1:$R$66,17,FALSE))/(S$3-S$4)*5)),1)))),(IF(VLOOKUP($E97,'Country Indicator Data'!$B$4:$N$300,13,FALSE)="x","x",ROUND(IF(VLOOKUP($E97,'Country Indicator Data'!$B$4:$N$300,13,FALSE)&gt;S$3,0,IF(VLOOKUP($E97,'Country Indicator Data'!$B$4:$N$300,13,FALSE)&lt;S$4,5,(S$3-VLOOKUP($E97,'Country Indicator Data'!$B$4:$N$300,13,FALSE))/(S$3-S$4)*5)),1))))</f>
        <v>3.7</v>
      </c>
      <c r="T97" s="163">
        <f>IF(LEN(E97)&gt;3,((IF(VLOOKUP($C97,'Regional Crises'!$B$1:$R$66,14,FALSE)="x","x",ROUND(IF(VLOOKUP($C97,'Regional Crises'!$B$1:$R$66,14,FALSE)&gt;T$3,0,IF(VLOOKUP($C97,'Regional Crises'!$B$1:$R$66,14,FALSE)&lt;T$4,5,(T$3-VLOOKUP($C97,'Regional Crises'!$B$1:$R$66,14,FALSE))/(T$3-T$4)*5)),1)))),(IF(VLOOKUP($E97,'Country Indicator Data'!$B$4:$N$300,10,FALSE)="x","x",ROUND(IF(VLOOKUP($E97,'Country Indicator Data'!$B$4:$N$300,10,FALSE)&gt;T$3,0,IF(VLOOKUP($E97,'Country Indicator Data'!$B$4:$N$300,10,FALSE)&lt;T$4,5,(T$3-VLOOKUP($E97,'Country Indicator Data'!$B$4:$N$300,10,FALSE))/(T$3-T$4)*5)),1))))</f>
        <v>3.4</v>
      </c>
      <c r="U97" s="163">
        <f>IF(LEN(E97)&gt;3,((IF(VLOOKUP($C97,'Regional Crises'!$B$1:$R$66,15,FALSE)="x","x",ROUND(IF(VLOOKUP($C97,'Regional Crises'!$B$1:$R$66,15,FALSE)&gt;U$3,0,IF(VLOOKUP($C97,'Regional Crises'!$B$1:$R$66,15,FALSE)&lt;U$4,5,(U$3-VLOOKUP($C97,'Regional Crises'!$B$1:$R$66,15,FALSE))/(U$3-U$4)*5)),1)))),(IF(VLOOKUP($E97,'Country Indicator Data'!$B$4:$N$300,11,FALSE)="x","x",ROUND(IF(VLOOKUP($E97,'Country Indicator Data'!$B$4:$N$300,11,FALSE)&gt;U$3,0,IF(VLOOKUP($E97,'Country Indicator Data'!$B$4:$N$300,11,FALSE)&lt;U$4,5,(U$3-VLOOKUP($E97,'Country Indicator Data'!$B$4:$N$300,11,FALSE))/(U$3-U$4)*5)),1))))</f>
        <v>2.4</v>
      </c>
      <c r="V97" s="163">
        <f>IF(LEN(E97)&gt;3,((IF(VLOOKUP($C97,'Regional Crises'!$B$1:$R$66,16,FALSE)="x","x",ROUND(IF(VLOOKUP($C97,'Regional Crises'!$B$1:$R$66,16,FALSE)&gt;V$3,0,IF(VLOOKUP($C97,'Regional Crises'!$B$1:$R$66,16,FALSE)&lt;V$4,5,(V$3-VLOOKUP($C97,'Regional Crises'!$B$1:$R$66,16,FALSE))/(V$3-V$4)*5)),1)))),(IF(VLOOKUP($E97,'Country Indicator Data'!$B$4:$N$300,12,FALSE)="x","x",ROUND(IF(VLOOKUP($E97,'Country Indicator Data'!$B$4:$N$300,12,FALSE)&gt;V$3,0,IF(VLOOKUP($E97,'Country Indicator Data'!$B$4:$N$300,12,FALSE)&lt;V$4,5,(V$3-VLOOKUP($E97,'Country Indicator Data'!$B$4:$N$300,12,FALSE))/(V$3-V$4)*5)),1))))</f>
        <v>2.7</v>
      </c>
      <c r="W97" s="163">
        <f t="shared" si="31"/>
        <v>3.1</v>
      </c>
      <c r="X97" s="163">
        <f t="shared" si="32"/>
        <v>3.4</v>
      </c>
      <c r="Y97" s="184">
        <f>IF('Core Indicators'!FC94="x","x",IF('Core Indicators'!FC94&gt;=5,5,IF('Core Indicators'!FC94&gt;=4,4,IF('Core Indicators'!FC94&gt;=3,3,IF('Core Indicators'!FC94&gt;=2,2,IF('Core Indicators'!FC94&gt;=1,1,0))))))</f>
        <v>5</v>
      </c>
      <c r="Z97" s="163">
        <f t="shared" si="33"/>
        <v>5</v>
      </c>
      <c r="AA97" s="184">
        <f>'Crisis Indicator Data'!Y94</f>
        <v>1</v>
      </c>
      <c r="AB97" s="184">
        <f>'Crisis Indicator Data'!Z94</f>
        <v>3</v>
      </c>
      <c r="AC97" s="184">
        <f>'Crisis Indicator Data'!AA94</f>
        <v>3</v>
      </c>
      <c r="AD97" s="184">
        <f>'Crisis Indicator Data'!AB94</f>
        <v>2</v>
      </c>
      <c r="AE97" s="184">
        <f t="shared" si="34"/>
        <v>4</v>
      </c>
      <c r="AF97" s="184">
        <f>'Crisis Indicator Data'!AC94</f>
        <v>2</v>
      </c>
      <c r="AG97" s="184">
        <f>'Crisis Indicator Data'!AD94</f>
        <v>3</v>
      </c>
      <c r="AH97" s="184">
        <f t="shared" si="35"/>
        <v>5</v>
      </c>
      <c r="AI97" s="184">
        <f>'Crisis Indicator Data'!AE94</f>
        <v>3</v>
      </c>
      <c r="AJ97" s="184">
        <f>'Crisis Indicator Data'!AF94</f>
        <v>1</v>
      </c>
      <c r="AK97" s="184">
        <f>'Crisis Indicator Data'!AG94</f>
        <v>3</v>
      </c>
      <c r="AL97" s="184">
        <f t="shared" si="36"/>
        <v>5</v>
      </c>
      <c r="AM97" s="163">
        <f t="shared" si="37"/>
        <v>5</v>
      </c>
      <c r="AN97" s="163">
        <f t="shared" si="38"/>
        <v>5</v>
      </c>
    </row>
    <row r="98" spans="1:40" ht="13.5" customHeight="1" x14ac:dyDescent="0.25">
      <c r="A98" s="172" t="str">
        <f>'Crisis Indicator Data'!A95</f>
        <v>Middle belt conflict</v>
      </c>
      <c r="B98" s="173" t="str">
        <f>'Crisis Indicator Data'!B95</f>
        <v>Violence</v>
      </c>
      <c r="C98" s="173" t="str">
        <f>'Crisis Indicator Data'!C95</f>
        <v>NGA003</v>
      </c>
      <c r="D98" s="173" t="str">
        <f>'Crisis Indicator Data'!D95</f>
        <v>Nigeria</v>
      </c>
      <c r="E98" s="174" t="str">
        <f>'Crisis Indicator Data'!E95</f>
        <v>NGA</v>
      </c>
      <c r="F98" s="163">
        <f>IF(LEN(E98)&gt;3,(IF(VLOOKUP($C98,'Regional Crises'!$B$1:$R$66,7,FALSE)="x","x",ROUND(IF(VLOOKUP($C98,'Regional Crises'!$B$1:$R$66,7,FALSE)&gt;$F$3,5,IF(VLOOKUP($C98,'Regional Crises'!$B$1:$R$66,7,FALSE)&lt;F$4,0,($F$3-VLOOKUP($C98,'Regional Crises'!$B$1:$R$66,7,FALSE))/($F$3-$F$4)*5)),1))),IF(VLOOKUP($E98,'Country Indicator Data'!$B$4:$N$300,3,FALSE)="x","x",ROUND(IF(VLOOKUP($E98,'Country Indicator Data'!$B$4:$N$300,3,FALSE)&gt;$F$3,5,IF(VLOOKUP($E98,'Country Indicator Data'!$B$4:$N$300,3,FALSE)&lt;$F$4,0,($F$3-VLOOKUP($E98,'Country Indicator Data'!$B$4:$N$300,3,FALSE))/($F$3-$F$4)*5)),1)))</f>
        <v>3.9</v>
      </c>
      <c r="G98" s="163">
        <f>IF(LEN(E98)&gt;3,(IF(VLOOKUP($C98,'Regional Crises'!$B$1:$R$66,9,FALSE)="x","x",ROUND(IF(VLOOKUP($C98,'Regional Crises'!$B$1:$R$66,9,FALSE)&gt;G$3,5,IF(VLOOKUP($C98,'Regional Crises'!$B$1:$R$66,9,FALSE)&lt;G$4,0,(G$3-VLOOKUP($C98,'Regional Crises'!$B$1:$R$66,9,FALSE))/(G$3-G$4)*5)),1))),IF(VLOOKUP($E98,'Country Indicator Data'!$B$4:$N$300,5,FALSE)="x","x",ROUND(IF(VLOOKUP($E98,'Country Indicator Data'!$B$4:$N$300,5,FALSE)&gt;G$3,5,IF(VLOOKUP($E98,'Country Indicator Data'!$B$4:$N$300,5,FALSE)&lt;G$4,0,(G$3-VLOOKUP($E98,'Country Indicator Data'!$B$4:$N$300,5,FALSE))/(G$3-G$4)*5)),1)))</f>
        <v>2.2999999999999998</v>
      </c>
      <c r="H98" s="163">
        <f t="shared" si="26"/>
        <v>3.0999999999999996</v>
      </c>
      <c r="I98" s="163">
        <f>IF(LEN(E98)&gt;3,(IF(VLOOKUP($C98,'Regional Crises'!$B$1:$R$66,6,FALSE)="x","x",ROUND(IF(VLOOKUP($C98,'Regional Crises'!$B$1:$R$66,6,FALSE)&gt;I$3,5,IF(VLOOKUP($C98,'Regional Crises'!$B$1:$R$66,6,FALSE)&lt;I$4,0,5-(I$3-VLOOKUP($C98,'Regional Crises'!$B$1:$R$66,6,FALSE))/(I$3-I$4)*5)),1))),IF(VLOOKUP($E98,'Country Indicator Data'!$B$4:$N$300,2,FALSE)="x","x",ROUND(IF(VLOOKUP($E98,'Country Indicator Data'!$B$4:$N$300,2,FALSE)&gt;I$3,5,IF(VLOOKUP($E98,'Country Indicator Data'!$B$4:$N$300,2,FALSE)&lt;I$4,0,5-(I$3-VLOOKUP($E98,'Country Indicator Data'!$B$4:$N$300,2,FALSE))/(I$3-I$4)*5)),1)))</f>
        <v>4.0999999999999996</v>
      </c>
      <c r="J98" s="163">
        <f>IF(LEN(E98)&gt;3,(IF(VLOOKUP($C98,'Regional Crises'!$B$1:$R$66,8,FALSE)="x","x",ROUND(IF(VLOOKUP($C98,'Regional Crises'!$B$1:$R$66,8,FALSE)&gt;J$3,5,IF(VLOOKUP($C98,'Regional Crises'!$B$1:$R$66,8,FALSE)&lt;J$4,0,5-(J$3-VLOOKUP($C98,'Regional Crises'!$B$1:$R$66,8,FALSE))/(J$3-J$4)*5)),1))),IF(VLOOKUP($E98,'Country Indicator Data'!$B$4:$N$300,4,FALSE)="x","x",ROUND(IF(VLOOKUP($E98,'Country Indicator Data'!$B$4:$N$300,4,FALSE)&gt;J$3,5,IF(VLOOKUP($E98,'Country Indicator Data'!$B$4:$N$300,4,FALSE)&lt;J$4,0,5-(J$3-VLOOKUP($E98,'Country Indicator Data'!$B$4:$N$300,4,FALSE))/(J$3-J$4)*5)),1)))</f>
        <v>0.3</v>
      </c>
      <c r="K98" s="163">
        <f t="shared" si="27"/>
        <v>2.1999999999999997</v>
      </c>
      <c r="L98" s="163" t="str">
        <f>IF(LEN(E98)&gt;3,(IF(VLOOKUP($C98,'Regional Crises'!$B$1:$R$66,10,FALSE)="x","x",ROUND(IF(VLOOKUP($C98,'Regional Crises'!$B$1:$R$66,10,FALSE)&gt;L$3,5,IF(VLOOKUP($C98,'Regional Crises'!$B$1:$R$66,10,FALSE)&lt;L$4,0,5-(L$3-VLOOKUP($C98,'Regional Crises'!$B$1:$R$66,10,FALSE))/(L$3-L$4)*5)),1))),IF(VLOOKUP($E98,'Country Indicator Data'!$B$4:$N$300,6,FALSE)="x","x",ROUND(IF(VLOOKUP($E98,'Country Indicator Data'!$B$4:$N$300,6,FALSE)&gt;L$3,5,IF(VLOOKUP($E98,'Country Indicator Data'!$B$4:$N$300,6,FALSE)&lt;L$4,0,5-(L$3-VLOOKUP($E98,'Country Indicator Data'!$B$4:$N$300,6,FALSE))/(L$3-L$4)*5)),1)))</f>
        <v>x</v>
      </c>
      <c r="M98" s="163">
        <f>IF(LEN(E98)&gt;3,(IF(VLOOKUP($C98,'Regional Crises'!$B$1:$R$66,11,FALSE)="x","x",ROUND(IF(VLOOKUP($C98,'Regional Crises'!$B$1:$R$66,11,FALSE)&gt;M$3,5,IF(VLOOKUP($C98,'Regional Crises'!$B$1:$R$66,11,FALSE)&lt;M$4,0,5-(M$3-VLOOKUP($C98,'Regional Crises'!$B$1:$R$66,11,FALSE))/(M$3-M$4)*5)),1))),IF(VLOOKUP($E98,'Country Indicator Data'!$B$4:$N$300,7,FALSE)="x","x",ROUND(IF(VLOOKUP($E98,'Country Indicator Data'!$B$4:$N$300,7,FALSE)&gt;M$3,5,IF(VLOOKUP($E98,'Country Indicator Data'!$B$4:$N$300,7,FALSE)&lt;M$4,0,5-(M$3-VLOOKUP($E98,'Country Indicator Data'!$B$4:$N$300,7,FALSE))/(M$3-M$4)*5)),1)))</f>
        <v>1.3</v>
      </c>
      <c r="N98" s="163">
        <f t="shared" si="28"/>
        <v>1.3</v>
      </c>
      <c r="O98" s="163">
        <f t="shared" si="29"/>
        <v>2.1999999999999997</v>
      </c>
      <c r="P98" s="163">
        <f>IF(LEN(E98)&gt;3,VLOOKUP(C98,'Regional Crises'!$B$1:$R$69,12,FALSE),VLOOKUP(E98,'Country Indicator Data'!$B$4:$I$300,8,FALSE))</f>
        <v>5</v>
      </c>
      <c r="Q98" s="163">
        <f>IF(LEN(E98)&gt;3,((IF(VLOOKUP($C98,'Regional Crises'!$B$1:$R$66,13,FALSE)="x","x",ROUND(IF(VLOOKUP($C98,'Regional Crises'!$B$1:$R$66,13,FALSE)&gt;Q$3,5,IF(VLOOKUP($C98,'Regional Crises'!$B$1:$R$66,13,FALSE)&lt;Q$4,0,5-(LOG(Q$3)-LOG(VLOOKUP($C98,'Regional Crises'!$B$1:$R$66,13,FALSE)))/(LOG(Q$3)-LOG(Q$4))*5)),1)))),(IF(VLOOKUP($E98,'Country Indicator Data'!$B$4:$N$300,9,FALSE)="x","x",ROUND(IF(VLOOKUP($E98,'Country Indicator Data'!$B$4:$N$300,9,FALSE)&gt;Q$3,5,IF(VLOOKUP($E98,'Country Indicator Data'!$B$4:$N$300,9,FALSE)&lt;Q$4,0,5-(LOG(Q$3)-LOG(VLOOKUP($E98,'Country Indicator Data'!$B$4:$N$300,9,FALSE)))/(LOG(Q$3)-LOG(Q$4))*5)),1))))</f>
        <v>5</v>
      </c>
      <c r="R98" s="163">
        <f t="shared" si="30"/>
        <v>5</v>
      </c>
      <c r="S98" s="163">
        <f>IF(LEN(E98)&gt;3,((IF(VLOOKUP($C98,'Regional Crises'!$B$1:$R$66,17,FALSE)="x","x",ROUND(IF(VLOOKUP($C98,'Regional Crises'!$B$1:$R$66,17,FALSE)&gt;S$3,0,IF(VLOOKUP($C98,'Regional Crises'!$B$1:$R$66,17,FALSE)&lt;S$4,5,(S$3-VLOOKUP($C98,'Regional Crises'!$B$1:$R$66,17,FALSE))/(S$3-S$4)*5)),1)))),(IF(VLOOKUP($E98,'Country Indicator Data'!$B$4:$N$300,13,FALSE)="x","x",ROUND(IF(VLOOKUP($E98,'Country Indicator Data'!$B$4:$N$300,13,FALSE)&gt;S$3,0,IF(VLOOKUP($E98,'Country Indicator Data'!$B$4:$N$300,13,FALSE)&lt;S$4,5,(S$3-VLOOKUP($E98,'Country Indicator Data'!$B$4:$N$300,13,FALSE))/(S$3-S$4)*5)),1))))</f>
        <v>3.7</v>
      </c>
      <c r="T98" s="163">
        <f>IF(LEN(E98)&gt;3,((IF(VLOOKUP($C98,'Regional Crises'!$B$1:$R$66,14,FALSE)="x","x",ROUND(IF(VLOOKUP($C98,'Regional Crises'!$B$1:$R$66,14,FALSE)&gt;T$3,0,IF(VLOOKUP($C98,'Regional Crises'!$B$1:$R$66,14,FALSE)&lt;T$4,5,(T$3-VLOOKUP($C98,'Regional Crises'!$B$1:$R$66,14,FALSE))/(T$3-T$4)*5)),1)))),(IF(VLOOKUP($E98,'Country Indicator Data'!$B$4:$N$300,10,FALSE)="x","x",ROUND(IF(VLOOKUP($E98,'Country Indicator Data'!$B$4:$N$300,10,FALSE)&gt;T$3,0,IF(VLOOKUP($E98,'Country Indicator Data'!$B$4:$N$300,10,FALSE)&lt;T$4,5,(T$3-VLOOKUP($E98,'Country Indicator Data'!$B$4:$N$300,10,FALSE))/(T$3-T$4)*5)),1))))</f>
        <v>3.4</v>
      </c>
      <c r="U98" s="163">
        <f>IF(LEN(E98)&gt;3,((IF(VLOOKUP($C98,'Regional Crises'!$B$1:$R$66,15,FALSE)="x","x",ROUND(IF(VLOOKUP($C98,'Regional Crises'!$B$1:$R$66,15,FALSE)&gt;U$3,0,IF(VLOOKUP($C98,'Regional Crises'!$B$1:$R$66,15,FALSE)&lt;U$4,5,(U$3-VLOOKUP($C98,'Regional Crises'!$B$1:$R$66,15,FALSE))/(U$3-U$4)*5)),1)))),(IF(VLOOKUP($E98,'Country Indicator Data'!$B$4:$N$300,11,FALSE)="x","x",ROUND(IF(VLOOKUP($E98,'Country Indicator Data'!$B$4:$N$300,11,FALSE)&gt;U$3,0,IF(VLOOKUP($E98,'Country Indicator Data'!$B$4:$N$300,11,FALSE)&lt;U$4,5,(U$3-VLOOKUP($E98,'Country Indicator Data'!$B$4:$N$300,11,FALSE))/(U$3-U$4)*5)),1))))</f>
        <v>2.4</v>
      </c>
      <c r="V98" s="163">
        <f>IF(LEN(E98)&gt;3,((IF(VLOOKUP($C98,'Regional Crises'!$B$1:$R$66,16,FALSE)="x","x",ROUND(IF(VLOOKUP($C98,'Regional Crises'!$B$1:$R$66,16,FALSE)&gt;V$3,0,IF(VLOOKUP($C98,'Regional Crises'!$B$1:$R$66,16,FALSE)&lt;V$4,5,(V$3-VLOOKUP($C98,'Regional Crises'!$B$1:$R$66,16,FALSE))/(V$3-V$4)*5)),1)))),(IF(VLOOKUP($E98,'Country Indicator Data'!$B$4:$N$300,12,FALSE)="x","x",ROUND(IF(VLOOKUP($E98,'Country Indicator Data'!$B$4:$N$300,12,FALSE)&gt;V$3,0,IF(VLOOKUP($E98,'Country Indicator Data'!$B$4:$N$300,12,FALSE)&lt;V$4,5,(V$3-VLOOKUP($E98,'Country Indicator Data'!$B$4:$N$300,12,FALSE))/(V$3-V$4)*5)),1))))</f>
        <v>2.7</v>
      </c>
      <c r="W98" s="163">
        <f t="shared" si="31"/>
        <v>3.1</v>
      </c>
      <c r="X98" s="163">
        <f t="shared" si="32"/>
        <v>3.4</v>
      </c>
      <c r="Y98" s="184">
        <f>IF('Core Indicators'!FC95="x","x",IF('Core Indicators'!FC95&gt;=5,5,IF('Core Indicators'!FC95&gt;=4,4,IF('Core Indicators'!FC95&gt;=3,3,IF('Core Indicators'!FC95&gt;=2,2,IF('Core Indicators'!FC95&gt;=1,1,0))))))</f>
        <v>5</v>
      </c>
      <c r="Z98" s="163">
        <f t="shared" si="33"/>
        <v>5</v>
      </c>
      <c r="AA98" s="184">
        <f>'Crisis Indicator Data'!Y95</f>
        <v>1</v>
      </c>
      <c r="AB98" s="184">
        <f>'Crisis Indicator Data'!Z95</f>
        <v>2</v>
      </c>
      <c r="AC98" s="184">
        <f>'Crisis Indicator Data'!AA95</f>
        <v>0</v>
      </c>
      <c r="AD98" s="184">
        <f>'Crisis Indicator Data'!AB95</f>
        <v>2</v>
      </c>
      <c r="AE98" s="184">
        <f t="shared" si="34"/>
        <v>2</v>
      </c>
      <c r="AF98" s="184">
        <f>'Crisis Indicator Data'!AC95</f>
        <v>0</v>
      </c>
      <c r="AG98" s="184">
        <f>'Crisis Indicator Data'!AD95</f>
        <v>0</v>
      </c>
      <c r="AH98" s="184">
        <f t="shared" si="35"/>
        <v>0</v>
      </c>
      <c r="AI98" s="184">
        <f>'Crisis Indicator Data'!AE95</f>
        <v>2</v>
      </c>
      <c r="AJ98" s="184">
        <f>'Crisis Indicator Data'!AF95</f>
        <v>1</v>
      </c>
      <c r="AK98" s="184">
        <f>'Crisis Indicator Data'!AG95</f>
        <v>2</v>
      </c>
      <c r="AL98" s="184">
        <f t="shared" si="36"/>
        <v>4</v>
      </c>
      <c r="AM98" s="163">
        <f t="shared" si="37"/>
        <v>2</v>
      </c>
      <c r="AN98" s="163">
        <f t="shared" si="38"/>
        <v>3.5</v>
      </c>
    </row>
    <row r="99" spans="1:40" ht="13.5" customHeight="1" x14ac:dyDescent="0.25">
      <c r="A99" s="172" t="str">
        <f>'Crisis Indicator Data'!A96</f>
        <v>Lake Chad basin crisis in Nigeria</v>
      </c>
      <c r="B99" s="173" t="str">
        <f>'Crisis Indicator Data'!B96</f>
        <v>Conflict,Displacement</v>
      </c>
      <c r="C99" s="173" t="str">
        <f>'Crisis Indicator Data'!C96</f>
        <v>NGA004</v>
      </c>
      <c r="D99" s="173" t="str">
        <f>'Crisis Indicator Data'!D96</f>
        <v>Nigeria</v>
      </c>
      <c r="E99" s="174" t="str">
        <f>'Crisis Indicator Data'!E96</f>
        <v>NGA</v>
      </c>
      <c r="F99" s="163">
        <f>IF(LEN(E99)&gt;3,(IF(VLOOKUP($C99,'Regional Crises'!$B$1:$R$66,7,FALSE)="x","x",ROUND(IF(VLOOKUP($C99,'Regional Crises'!$B$1:$R$66,7,FALSE)&gt;$F$3,5,IF(VLOOKUP($C99,'Regional Crises'!$B$1:$R$66,7,FALSE)&lt;F$4,0,($F$3-VLOOKUP($C99,'Regional Crises'!$B$1:$R$66,7,FALSE))/($F$3-$F$4)*5)),1))),IF(VLOOKUP($E99,'Country Indicator Data'!$B$4:$N$300,3,FALSE)="x","x",ROUND(IF(VLOOKUP($E99,'Country Indicator Data'!$B$4:$N$300,3,FALSE)&gt;$F$3,5,IF(VLOOKUP($E99,'Country Indicator Data'!$B$4:$N$300,3,FALSE)&lt;$F$4,0,($F$3-VLOOKUP($E99,'Country Indicator Data'!$B$4:$N$300,3,FALSE))/($F$3-$F$4)*5)),1)))</f>
        <v>3.9</v>
      </c>
      <c r="G99" s="163">
        <f>IF(LEN(E99)&gt;3,(IF(VLOOKUP($C99,'Regional Crises'!$B$1:$R$66,9,FALSE)="x","x",ROUND(IF(VLOOKUP($C99,'Regional Crises'!$B$1:$R$66,9,FALSE)&gt;G$3,5,IF(VLOOKUP($C99,'Regional Crises'!$B$1:$R$66,9,FALSE)&lt;G$4,0,(G$3-VLOOKUP($C99,'Regional Crises'!$B$1:$R$66,9,FALSE))/(G$3-G$4)*5)),1))),IF(VLOOKUP($E99,'Country Indicator Data'!$B$4:$N$300,5,FALSE)="x","x",ROUND(IF(VLOOKUP($E99,'Country Indicator Data'!$B$4:$N$300,5,FALSE)&gt;G$3,5,IF(VLOOKUP($E99,'Country Indicator Data'!$B$4:$N$300,5,FALSE)&lt;G$4,0,(G$3-VLOOKUP($E99,'Country Indicator Data'!$B$4:$N$300,5,FALSE))/(G$3-G$4)*5)),1)))</f>
        <v>2.2999999999999998</v>
      </c>
      <c r="H99" s="163">
        <f t="shared" si="26"/>
        <v>3.0999999999999996</v>
      </c>
      <c r="I99" s="163">
        <f>IF(LEN(E99)&gt;3,(IF(VLOOKUP($C99,'Regional Crises'!$B$1:$R$66,6,FALSE)="x","x",ROUND(IF(VLOOKUP($C99,'Regional Crises'!$B$1:$R$66,6,FALSE)&gt;I$3,5,IF(VLOOKUP($C99,'Regional Crises'!$B$1:$R$66,6,FALSE)&lt;I$4,0,5-(I$3-VLOOKUP($C99,'Regional Crises'!$B$1:$R$66,6,FALSE))/(I$3-I$4)*5)),1))),IF(VLOOKUP($E99,'Country Indicator Data'!$B$4:$N$300,2,FALSE)="x","x",ROUND(IF(VLOOKUP($E99,'Country Indicator Data'!$B$4:$N$300,2,FALSE)&gt;I$3,5,IF(VLOOKUP($E99,'Country Indicator Data'!$B$4:$N$300,2,FALSE)&lt;I$4,0,5-(I$3-VLOOKUP($E99,'Country Indicator Data'!$B$4:$N$300,2,FALSE))/(I$3-I$4)*5)),1)))</f>
        <v>4.0999999999999996</v>
      </c>
      <c r="J99" s="163">
        <f>IF(LEN(E99)&gt;3,(IF(VLOOKUP($C99,'Regional Crises'!$B$1:$R$66,8,FALSE)="x","x",ROUND(IF(VLOOKUP($C99,'Regional Crises'!$B$1:$R$66,8,FALSE)&gt;J$3,5,IF(VLOOKUP($C99,'Regional Crises'!$B$1:$R$66,8,FALSE)&lt;J$4,0,5-(J$3-VLOOKUP($C99,'Regional Crises'!$B$1:$R$66,8,FALSE))/(J$3-J$4)*5)),1))),IF(VLOOKUP($E99,'Country Indicator Data'!$B$4:$N$300,4,FALSE)="x","x",ROUND(IF(VLOOKUP($E99,'Country Indicator Data'!$B$4:$N$300,4,FALSE)&gt;J$3,5,IF(VLOOKUP($E99,'Country Indicator Data'!$B$4:$N$300,4,FALSE)&lt;J$4,0,5-(J$3-VLOOKUP($E99,'Country Indicator Data'!$B$4:$N$300,4,FALSE))/(J$3-J$4)*5)),1)))</f>
        <v>0.3</v>
      </c>
      <c r="K99" s="163">
        <f t="shared" si="27"/>
        <v>2.1999999999999997</v>
      </c>
      <c r="L99" s="163" t="str">
        <f>IF(LEN(E99)&gt;3,(IF(VLOOKUP($C99,'Regional Crises'!$B$1:$R$66,10,FALSE)="x","x",ROUND(IF(VLOOKUP($C99,'Regional Crises'!$B$1:$R$66,10,FALSE)&gt;L$3,5,IF(VLOOKUP($C99,'Regional Crises'!$B$1:$R$66,10,FALSE)&lt;L$4,0,5-(L$3-VLOOKUP($C99,'Regional Crises'!$B$1:$R$66,10,FALSE))/(L$3-L$4)*5)),1))),IF(VLOOKUP($E99,'Country Indicator Data'!$B$4:$N$300,6,FALSE)="x","x",ROUND(IF(VLOOKUP($E99,'Country Indicator Data'!$B$4:$N$300,6,FALSE)&gt;L$3,5,IF(VLOOKUP($E99,'Country Indicator Data'!$B$4:$N$300,6,FALSE)&lt;L$4,0,5-(L$3-VLOOKUP($E99,'Country Indicator Data'!$B$4:$N$300,6,FALSE))/(L$3-L$4)*5)),1)))</f>
        <v>x</v>
      </c>
      <c r="M99" s="163">
        <f>IF(LEN(E99)&gt;3,(IF(VLOOKUP($C99,'Regional Crises'!$B$1:$R$66,11,FALSE)="x","x",ROUND(IF(VLOOKUP($C99,'Regional Crises'!$B$1:$R$66,11,FALSE)&gt;M$3,5,IF(VLOOKUP($C99,'Regional Crises'!$B$1:$R$66,11,FALSE)&lt;M$4,0,5-(M$3-VLOOKUP($C99,'Regional Crises'!$B$1:$R$66,11,FALSE))/(M$3-M$4)*5)),1))),IF(VLOOKUP($E99,'Country Indicator Data'!$B$4:$N$300,7,FALSE)="x","x",ROUND(IF(VLOOKUP($E99,'Country Indicator Data'!$B$4:$N$300,7,FALSE)&gt;M$3,5,IF(VLOOKUP($E99,'Country Indicator Data'!$B$4:$N$300,7,FALSE)&lt;M$4,0,5-(M$3-VLOOKUP($E99,'Country Indicator Data'!$B$4:$N$300,7,FALSE))/(M$3-M$4)*5)),1)))</f>
        <v>1.3</v>
      </c>
      <c r="N99" s="163">
        <f t="shared" si="28"/>
        <v>1.3</v>
      </c>
      <c r="O99" s="163">
        <f t="shared" si="29"/>
        <v>2.1999999999999997</v>
      </c>
      <c r="P99" s="163">
        <f>IF(LEN(E99)&gt;3,VLOOKUP(C99,'Regional Crises'!$B$1:$R$69,12,FALSE),VLOOKUP(E99,'Country Indicator Data'!$B$4:$I$300,8,FALSE))</f>
        <v>5</v>
      </c>
      <c r="Q99" s="163">
        <f>IF(LEN(E99)&gt;3,((IF(VLOOKUP($C99,'Regional Crises'!$B$1:$R$66,13,FALSE)="x","x",ROUND(IF(VLOOKUP($C99,'Regional Crises'!$B$1:$R$66,13,FALSE)&gt;Q$3,5,IF(VLOOKUP($C99,'Regional Crises'!$B$1:$R$66,13,FALSE)&lt;Q$4,0,5-(LOG(Q$3)-LOG(VLOOKUP($C99,'Regional Crises'!$B$1:$R$66,13,FALSE)))/(LOG(Q$3)-LOG(Q$4))*5)),1)))),(IF(VLOOKUP($E99,'Country Indicator Data'!$B$4:$N$300,9,FALSE)="x","x",ROUND(IF(VLOOKUP($E99,'Country Indicator Data'!$B$4:$N$300,9,FALSE)&gt;Q$3,5,IF(VLOOKUP($E99,'Country Indicator Data'!$B$4:$N$300,9,FALSE)&lt;Q$4,0,5-(LOG(Q$3)-LOG(VLOOKUP($E99,'Country Indicator Data'!$B$4:$N$300,9,FALSE)))/(LOG(Q$3)-LOG(Q$4))*5)),1))))</f>
        <v>5</v>
      </c>
      <c r="R99" s="163">
        <f t="shared" si="30"/>
        <v>5</v>
      </c>
      <c r="S99" s="163">
        <f>IF(LEN(E99)&gt;3,((IF(VLOOKUP($C99,'Regional Crises'!$B$1:$R$66,17,FALSE)="x","x",ROUND(IF(VLOOKUP($C99,'Regional Crises'!$B$1:$R$66,17,FALSE)&gt;S$3,0,IF(VLOOKUP($C99,'Regional Crises'!$B$1:$R$66,17,FALSE)&lt;S$4,5,(S$3-VLOOKUP($C99,'Regional Crises'!$B$1:$R$66,17,FALSE))/(S$3-S$4)*5)),1)))),(IF(VLOOKUP($E99,'Country Indicator Data'!$B$4:$N$300,13,FALSE)="x","x",ROUND(IF(VLOOKUP($E99,'Country Indicator Data'!$B$4:$N$300,13,FALSE)&gt;S$3,0,IF(VLOOKUP($E99,'Country Indicator Data'!$B$4:$N$300,13,FALSE)&lt;S$4,5,(S$3-VLOOKUP($E99,'Country Indicator Data'!$B$4:$N$300,13,FALSE))/(S$3-S$4)*5)),1))))</f>
        <v>3.7</v>
      </c>
      <c r="T99" s="163">
        <f>IF(LEN(E99)&gt;3,((IF(VLOOKUP($C99,'Regional Crises'!$B$1:$R$66,14,FALSE)="x","x",ROUND(IF(VLOOKUP($C99,'Regional Crises'!$B$1:$R$66,14,FALSE)&gt;T$3,0,IF(VLOOKUP($C99,'Regional Crises'!$B$1:$R$66,14,FALSE)&lt;T$4,5,(T$3-VLOOKUP($C99,'Regional Crises'!$B$1:$R$66,14,FALSE))/(T$3-T$4)*5)),1)))),(IF(VLOOKUP($E99,'Country Indicator Data'!$B$4:$N$300,10,FALSE)="x","x",ROUND(IF(VLOOKUP($E99,'Country Indicator Data'!$B$4:$N$300,10,FALSE)&gt;T$3,0,IF(VLOOKUP($E99,'Country Indicator Data'!$B$4:$N$300,10,FALSE)&lt;T$4,5,(T$3-VLOOKUP($E99,'Country Indicator Data'!$B$4:$N$300,10,FALSE))/(T$3-T$4)*5)),1))))</f>
        <v>3.4</v>
      </c>
      <c r="U99" s="163">
        <f>IF(LEN(E99)&gt;3,((IF(VLOOKUP($C99,'Regional Crises'!$B$1:$R$66,15,FALSE)="x","x",ROUND(IF(VLOOKUP($C99,'Regional Crises'!$B$1:$R$66,15,FALSE)&gt;U$3,0,IF(VLOOKUP($C99,'Regional Crises'!$B$1:$R$66,15,FALSE)&lt;U$4,5,(U$3-VLOOKUP($C99,'Regional Crises'!$B$1:$R$66,15,FALSE))/(U$3-U$4)*5)),1)))),(IF(VLOOKUP($E99,'Country Indicator Data'!$B$4:$N$300,11,FALSE)="x","x",ROUND(IF(VLOOKUP($E99,'Country Indicator Data'!$B$4:$N$300,11,FALSE)&gt;U$3,0,IF(VLOOKUP($E99,'Country Indicator Data'!$B$4:$N$300,11,FALSE)&lt;U$4,5,(U$3-VLOOKUP($E99,'Country Indicator Data'!$B$4:$N$300,11,FALSE))/(U$3-U$4)*5)),1))))</f>
        <v>2.4</v>
      </c>
      <c r="V99" s="163">
        <f>IF(LEN(E99)&gt;3,((IF(VLOOKUP($C99,'Regional Crises'!$B$1:$R$66,16,FALSE)="x","x",ROUND(IF(VLOOKUP($C99,'Regional Crises'!$B$1:$R$66,16,FALSE)&gt;V$3,0,IF(VLOOKUP($C99,'Regional Crises'!$B$1:$R$66,16,FALSE)&lt;V$4,5,(V$3-VLOOKUP($C99,'Regional Crises'!$B$1:$R$66,16,FALSE))/(V$3-V$4)*5)),1)))),(IF(VLOOKUP($E99,'Country Indicator Data'!$B$4:$N$300,12,FALSE)="x","x",ROUND(IF(VLOOKUP($E99,'Country Indicator Data'!$B$4:$N$300,12,FALSE)&gt;V$3,0,IF(VLOOKUP($E99,'Country Indicator Data'!$B$4:$N$300,12,FALSE)&lt;V$4,5,(V$3-VLOOKUP($E99,'Country Indicator Data'!$B$4:$N$300,12,FALSE))/(V$3-V$4)*5)),1))))</f>
        <v>2.7</v>
      </c>
      <c r="W99" s="163">
        <f t="shared" si="31"/>
        <v>3.1</v>
      </c>
      <c r="X99" s="163">
        <f t="shared" si="32"/>
        <v>3.4</v>
      </c>
      <c r="Y99" s="184">
        <f>IF('Core Indicators'!FC96="x","x",IF('Core Indicators'!FC96&gt;=5,5,IF('Core Indicators'!FC96&gt;=4,4,IF('Core Indicators'!FC96&gt;=3,3,IF('Core Indicators'!FC96&gt;=2,2,IF('Core Indicators'!FC96&gt;=1,1,0))))))</f>
        <v>4</v>
      </c>
      <c r="Z99" s="163">
        <f t="shared" si="33"/>
        <v>4</v>
      </c>
      <c r="AA99" s="184">
        <f>'Crisis Indicator Data'!Y96</f>
        <v>1</v>
      </c>
      <c r="AB99" s="184">
        <f>'Crisis Indicator Data'!Z96</f>
        <v>3</v>
      </c>
      <c r="AC99" s="184">
        <f>'Crisis Indicator Data'!AA96</f>
        <v>2</v>
      </c>
      <c r="AD99" s="184">
        <f>'Crisis Indicator Data'!AB96</f>
        <v>2</v>
      </c>
      <c r="AE99" s="184">
        <f t="shared" si="34"/>
        <v>4</v>
      </c>
      <c r="AF99" s="184">
        <f>'Crisis Indicator Data'!AC96</f>
        <v>2</v>
      </c>
      <c r="AG99" s="184">
        <f>'Crisis Indicator Data'!AD96</f>
        <v>3</v>
      </c>
      <c r="AH99" s="184">
        <f t="shared" si="35"/>
        <v>5</v>
      </c>
      <c r="AI99" s="184">
        <f>'Crisis Indicator Data'!AE96</f>
        <v>3</v>
      </c>
      <c r="AJ99" s="184">
        <f>'Crisis Indicator Data'!AF96</f>
        <v>1</v>
      </c>
      <c r="AK99" s="184">
        <f>'Crisis Indicator Data'!AG96</f>
        <v>3</v>
      </c>
      <c r="AL99" s="184">
        <f t="shared" si="36"/>
        <v>5</v>
      </c>
      <c r="AM99" s="163">
        <f t="shared" si="37"/>
        <v>5</v>
      </c>
      <c r="AN99" s="163">
        <f t="shared" si="38"/>
        <v>4.5</v>
      </c>
    </row>
    <row r="100" spans="1:40" ht="13.5" customHeight="1" x14ac:dyDescent="0.25">
      <c r="A100" s="172" t="str">
        <f>'Crisis Indicator Data'!A97</f>
        <v>Northwest Banditry</v>
      </c>
      <c r="B100" s="173" t="str">
        <f>'Crisis Indicator Data'!B97</f>
        <v>Violence,Displacement</v>
      </c>
      <c r="C100" s="173" t="str">
        <f>'Crisis Indicator Data'!C97</f>
        <v>NGA007</v>
      </c>
      <c r="D100" s="173" t="str">
        <f>'Crisis Indicator Data'!D97</f>
        <v>Nigeria</v>
      </c>
      <c r="E100" s="174" t="str">
        <f>'Crisis Indicator Data'!E97</f>
        <v>NGA</v>
      </c>
      <c r="F100" s="163">
        <f>IF(LEN(E100)&gt;3,(IF(VLOOKUP($C100,'Regional Crises'!$B$1:$R$66,7,FALSE)="x","x",ROUND(IF(VLOOKUP($C100,'Regional Crises'!$B$1:$R$66,7,FALSE)&gt;$F$3,5,IF(VLOOKUP($C100,'Regional Crises'!$B$1:$R$66,7,FALSE)&lt;F$4,0,($F$3-VLOOKUP($C100,'Regional Crises'!$B$1:$R$66,7,FALSE))/($F$3-$F$4)*5)),1))),IF(VLOOKUP($E100,'Country Indicator Data'!$B$4:$N$300,3,FALSE)="x","x",ROUND(IF(VLOOKUP($E100,'Country Indicator Data'!$B$4:$N$300,3,FALSE)&gt;$F$3,5,IF(VLOOKUP($E100,'Country Indicator Data'!$B$4:$N$300,3,FALSE)&lt;$F$4,0,($F$3-VLOOKUP($E100,'Country Indicator Data'!$B$4:$N$300,3,FALSE))/($F$3-$F$4)*5)),1)))</f>
        <v>3.9</v>
      </c>
      <c r="G100" s="163">
        <f>IF(LEN(E100)&gt;3,(IF(VLOOKUP($C100,'Regional Crises'!$B$1:$R$66,9,FALSE)="x","x",ROUND(IF(VLOOKUP($C100,'Regional Crises'!$B$1:$R$66,9,FALSE)&gt;G$3,5,IF(VLOOKUP($C100,'Regional Crises'!$B$1:$R$66,9,FALSE)&lt;G$4,0,(G$3-VLOOKUP($C100,'Regional Crises'!$B$1:$R$66,9,FALSE))/(G$3-G$4)*5)),1))),IF(VLOOKUP($E100,'Country Indicator Data'!$B$4:$N$300,5,FALSE)="x","x",ROUND(IF(VLOOKUP($E100,'Country Indicator Data'!$B$4:$N$300,5,FALSE)&gt;G$3,5,IF(VLOOKUP($E100,'Country Indicator Data'!$B$4:$N$300,5,FALSE)&lt;G$4,0,(G$3-VLOOKUP($E100,'Country Indicator Data'!$B$4:$N$300,5,FALSE))/(G$3-G$4)*5)),1)))</f>
        <v>2.2999999999999998</v>
      </c>
      <c r="H100" s="163">
        <f t="shared" si="26"/>
        <v>3.0999999999999996</v>
      </c>
      <c r="I100" s="163">
        <f>IF(LEN(E100)&gt;3,(IF(VLOOKUP($C100,'Regional Crises'!$B$1:$R$66,6,FALSE)="x","x",ROUND(IF(VLOOKUP($C100,'Regional Crises'!$B$1:$R$66,6,FALSE)&gt;I$3,5,IF(VLOOKUP($C100,'Regional Crises'!$B$1:$R$66,6,FALSE)&lt;I$4,0,5-(I$3-VLOOKUP($C100,'Regional Crises'!$B$1:$R$66,6,FALSE))/(I$3-I$4)*5)),1))),IF(VLOOKUP($E100,'Country Indicator Data'!$B$4:$N$300,2,FALSE)="x","x",ROUND(IF(VLOOKUP($E100,'Country Indicator Data'!$B$4:$N$300,2,FALSE)&gt;I$3,5,IF(VLOOKUP($E100,'Country Indicator Data'!$B$4:$N$300,2,FALSE)&lt;I$4,0,5-(I$3-VLOOKUP($E100,'Country Indicator Data'!$B$4:$N$300,2,FALSE))/(I$3-I$4)*5)),1)))</f>
        <v>4.0999999999999996</v>
      </c>
      <c r="J100" s="163">
        <f>IF(LEN(E100)&gt;3,(IF(VLOOKUP($C100,'Regional Crises'!$B$1:$R$66,8,FALSE)="x","x",ROUND(IF(VLOOKUP($C100,'Regional Crises'!$B$1:$R$66,8,FALSE)&gt;J$3,5,IF(VLOOKUP($C100,'Regional Crises'!$B$1:$R$66,8,FALSE)&lt;J$4,0,5-(J$3-VLOOKUP($C100,'Regional Crises'!$B$1:$R$66,8,FALSE))/(J$3-J$4)*5)),1))),IF(VLOOKUP($E100,'Country Indicator Data'!$B$4:$N$300,4,FALSE)="x","x",ROUND(IF(VLOOKUP($E100,'Country Indicator Data'!$B$4:$N$300,4,FALSE)&gt;J$3,5,IF(VLOOKUP($E100,'Country Indicator Data'!$B$4:$N$300,4,FALSE)&lt;J$4,0,5-(J$3-VLOOKUP($E100,'Country Indicator Data'!$B$4:$N$300,4,FALSE))/(J$3-J$4)*5)),1)))</f>
        <v>0.3</v>
      </c>
      <c r="K100" s="163">
        <f t="shared" si="27"/>
        <v>2.1999999999999997</v>
      </c>
      <c r="L100" s="163" t="str">
        <f>IF(LEN(E100)&gt;3,(IF(VLOOKUP($C100,'Regional Crises'!$B$1:$R$66,10,FALSE)="x","x",ROUND(IF(VLOOKUP($C100,'Regional Crises'!$B$1:$R$66,10,FALSE)&gt;L$3,5,IF(VLOOKUP($C100,'Regional Crises'!$B$1:$R$66,10,FALSE)&lt;L$4,0,5-(L$3-VLOOKUP($C100,'Regional Crises'!$B$1:$R$66,10,FALSE))/(L$3-L$4)*5)),1))),IF(VLOOKUP($E100,'Country Indicator Data'!$B$4:$N$300,6,FALSE)="x","x",ROUND(IF(VLOOKUP($E100,'Country Indicator Data'!$B$4:$N$300,6,FALSE)&gt;L$3,5,IF(VLOOKUP($E100,'Country Indicator Data'!$B$4:$N$300,6,FALSE)&lt;L$4,0,5-(L$3-VLOOKUP($E100,'Country Indicator Data'!$B$4:$N$300,6,FALSE))/(L$3-L$4)*5)),1)))</f>
        <v>x</v>
      </c>
      <c r="M100" s="163">
        <f>IF(LEN(E100)&gt;3,(IF(VLOOKUP($C100,'Regional Crises'!$B$1:$R$66,11,FALSE)="x","x",ROUND(IF(VLOOKUP($C100,'Regional Crises'!$B$1:$R$66,11,FALSE)&gt;M$3,5,IF(VLOOKUP($C100,'Regional Crises'!$B$1:$R$66,11,FALSE)&lt;M$4,0,5-(M$3-VLOOKUP($C100,'Regional Crises'!$B$1:$R$66,11,FALSE))/(M$3-M$4)*5)),1))),IF(VLOOKUP($E100,'Country Indicator Data'!$B$4:$N$300,7,FALSE)="x","x",ROUND(IF(VLOOKUP($E100,'Country Indicator Data'!$B$4:$N$300,7,FALSE)&gt;M$3,5,IF(VLOOKUP($E100,'Country Indicator Data'!$B$4:$N$300,7,FALSE)&lt;M$4,0,5-(M$3-VLOOKUP($E100,'Country Indicator Data'!$B$4:$N$300,7,FALSE))/(M$3-M$4)*5)),1)))</f>
        <v>1.3</v>
      </c>
      <c r="N100" s="163">
        <f t="shared" si="28"/>
        <v>1.3</v>
      </c>
      <c r="O100" s="163">
        <f t="shared" si="29"/>
        <v>2.1999999999999997</v>
      </c>
      <c r="P100" s="163">
        <f>IF(LEN(E100)&gt;3,VLOOKUP(C100,'Regional Crises'!$B$1:$R$69,12,FALSE),VLOOKUP(E100,'Country Indicator Data'!$B$4:$I$300,8,FALSE))</f>
        <v>5</v>
      </c>
      <c r="Q100" s="163">
        <f>IF(LEN(E100)&gt;3,((IF(VLOOKUP($C100,'Regional Crises'!$B$1:$R$66,13,FALSE)="x","x",ROUND(IF(VLOOKUP($C100,'Regional Crises'!$B$1:$R$66,13,FALSE)&gt;Q$3,5,IF(VLOOKUP($C100,'Regional Crises'!$B$1:$R$66,13,FALSE)&lt;Q$4,0,5-(LOG(Q$3)-LOG(VLOOKUP($C100,'Regional Crises'!$B$1:$R$66,13,FALSE)))/(LOG(Q$3)-LOG(Q$4))*5)),1)))),(IF(VLOOKUP($E100,'Country Indicator Data'!$B$4:$N$300,9,FALSE)="x","x",ROUND(IF(VLOOKUP($E100,'Country Indicator Data'!$B$4:$N$300,9,FALSE)&gt;Q$3,5,IF(VLOOKUP($E100,'Country Indicator Data'!$B$4:$N$300,9,FALSE)&lt;Q$4,0,5-(LOG(Q$3)-LOG(VLOOKUP($E100,'Country Indicator Data'!$B$4:$N$300,9,FALSE)))/(LOG(Q$3)-LOG(Q$4))*5)),1))))</f>
        <v>5</v>
      </c>
      <c r="R100" s="163">
        <f t="shared" si="30"/>
        <v>5</v>
      </c>
      <c r="S100" s="163">
        <f>IF(LEN(E100)&gt;3,((IF(VLOOKUP($C100,'Regional Crises'!$B$1:$R$66,17,FALSE)="x","x",ROUND(IF(VLOOKUP($C100,'Regional Crises'!$B$1:$R$66,17,FALSE)&gt;S$3,0,IF(VLOOKUP($C100,'Regional Crises'!$B$1:$R$66,17,FALSE)&lt;S$4,5,(S$3-VLOOKUP($C100,'Regional Crises'!$B$1:$R$66,17,FALSE))/(S$3-S$4)*5)),1)))),(IF(VLOOKUP($E100,'Country Indicator Data'!$B$4:$N$300,13,FALSE)="x","x",ROUND(IF(VLOOKUP($E100,'Country Indicator Data'!$B$4:$N$300,13,FALSE)&gt;S$3,0,IF(VLOOKUP($E100,'Country Indicator Data'!$B$4:$N$300,13,FALSE)&lt;S$4,5,(S$3-VLOOKUP($E100,'Country Indicator Data'!$B$4:$N$300,13,FALSE))/(S$3-S$4)*5)),1))))</f>
        <v>3.7</v>
      </c>
      <c r="T100" s="163">
        <f>IF(LEN(E100)&gt;3,((IF(VLOOKUP($C100,'Regional Crises'!$B$1:$R$66,14,FALSE)="x","x",ROUND(IF(VLOOKUP($C100,'Regional Crises'!$B$1:$R$66,14,FALSE)&gt;T$3,0,IF(VLOOKUP($C100,'Regional Crises'!$B$1:$R$66,14,FALSE)&lt;T$4,5,(T$3-VLOOKUP($C100,'Regional Crises'!$B$1:$R$66,14,FALSE))/(T$3-T$4)*5)),1)))),(IF(VLOOKUP($E100,'Country Indicator Data'!$B$4:$N$300,10,FALSE)="x","x",ROUND(IF(VLOOKUP($E100,'Country Indicator Data'!$B$4:$N$300,10,FALSE)&gt;T$3,0,IF(VLOOKUP($E100,'Country Indicator Data'!$B$4:$N$300,10,FALSE)&lt;T$4,5,(T$3-VLOOKUP($E100,'Country Indicator Data'!$B$4:$N$300,10,FALSE))/(T$3-T$4)*5)),1))))</f>
        <v>3.4</v>
      </c>
      <c r="U100" s="163">
        <f>IF(LEN(E100)&gt;3,((IF(VLOOKUP($C100,'Regional Crises'!$B$1:$R$66,15,FALSE)="x","x",ROUND(IF(VLOOKUP($C100,'Regional Crises'!$B$1:$R$66,15,FALSE)&gt;U$3,0,IF(VLOOKUP($C100,'Regional Crises'!$B$1:$R$66,15,FALSE)&lt;U$4,5,(U$3-VLOOKUP($C100,'Regional Crises'!$B$1:$R$66,15,FALSE))/(U$3-U$4)*5)),1)))),(IF(VLOOKUP($E100,'Country Indicator Data'!$B$4:$N$300,11,FALSE)="x","x",ROUND(IF(VLOOKUP($E100,'Country Indicator Data'!$B$4:$N$300,11,FALSE)&gt;U$3,0,IF(VLOOKUP($E100,'Country Indicator Data'!$B$4:$N$300,11,FALSE)&lt;U$4,5,(U$3-VLOOKUP($E100,'Country Indicator Data'!$B$4:$N$300,11,FALSE))/(U$3-U$4)*5)),1))))</f>
        <v>2.4</v>
      </c>
      <c r="V100" s="163">
        <f>IF(LEN(E100)&gt;3,((IF(VLOOKUP($C100,'Regional Crises'!$B$1:$R$66,16,FALSE)="x","x",ROUND(IF(VLOOKUP($C100,'Regional Crises'!$B$1:$R$66,16,FALSE)&gt;V$3,0,IF(VLOOKUP($C100,'Regional Crises'!$B$1:$R$66,16,FALSE)&lt;V$4,5,(V$3-VLOOKUP($C100,'Regional Crises'!$B$1:$R$66,16,FALSE))/(V$3-V$4)*5)),1)))),(IF(VLOOKUP($E100,'Country Indicator Data'!$B$4:$N$300,12,FALSE)="x","x",ROUND(IF(VLOOKUP($E100,'Country Indicator Data'!$B$4:$N$300,12,FALSE)&gt;V$3,0,IF(VLOOKUP($E100,'Country Indicator Data'!$B$4:$N$300,12,FALSE)&lt;V$4,5,(V$3-VLOOKUP($E100,'Country Indicator Data'!$B$4:$N$300,12,FALSE))/(V$3-V$4)*5)),1))))</f>
        <v>2.7</v>
      </c>
      <c r="W100" s="163">
        <f t="shared" si="31"/>
        <v>3.1</v>
      </c>
      <c r="X100" s="163">
        <f t="shared" si="32"/>
        <v>3.4</v>
      </c>
      <c r="Y100" s="184">
        <f>IF('Core Indicators'!FC97="x","x",IF('Core Indicators'!FC97&gt;=5,5,IF('Core Indicators'!FC97&gt;=4,4,IF('Core Indicators'!FC97&gt;=3,3,IF('Core Indicators'!FC97&gt;=2,2,IF('Core Indicators'!FC97&gt;=1,1,0))))))</f>
        <v>5</v>
      </c>
      <c r="Z100" s="163">
        <f t="shared" si="33"/>
        <v>5</v>
      </c>
      <c r="AA100" s="184">
        <f>'Crisis Indicator Data'!Y97</f>
        <v>1</v>
      </c>
      <c r="AB100" s="184">
        <f>'Crisis Indicator Data'!Z97</f>
        <v>2</v>
      </c>
      <c r="AC100" s="184">
        <f>'Crisis Indicator Data'!AA97</f>
        <v>0</v>
      </c>
      <c r="AD100" s="184">
        <f>'Crisis Indicator Data'!AB97</f>
        <v>2</v>
      </c>
      <c r="AE100" s="184">
        <f t="shared" si="34"/>
        <v>2</v>
      </c>
      <c r="AF100" s="184">
        <f>'Crisis Indicator Data'!AC97</f>
        <v>0</v>
      </c>
      <c r="AG100" s="184">
        <f>'Crisis Indicator Data'!AD97</f>
        <v>2</v>
      </c>
      <c r="AH100" s="184">
        <f t="shared" si="35"/>
        <v>2</v>
      </c>
      <c r="AI100" s="184">
        <f>'Crisis Indicator Data'!AE97</f>
        <v>2</v>
      </c>
      <c r="AJ100" s="184">
        <f>'Crisis Indicator Data'!AF97</f>
        <v>1</v>
      </c>
      <c r="AK100" s="184">
        <f>'Crisis Indicator Data'!AG97</f>
        <v>2</v>
      </c>
      <c r="AL100" s="184">
        <f t="shared" si="36"/>
        <v>4</v>
      </c>
      <c r="AM100" s="163">
        <f t="shared" si="37"/>
        <v>3</v>
      </c>
      <c r="AN100" s="163">
        <f t="shared" si="38"/>
        <v>4</v>
      </c>
    </row>
    <row r="101" spans="1:40" ht="13.5" customHeight="1" x14ac:dyDescent="0.25">
      <c r="A101" s="172" t="str">
        <f>'Crisis Indicator Data'!A98</f>
        <v>Cameroonian Refugees in Nigeria</v>
      </c>
      <c r="B101" s="173" t="str">
        <f>'Crisis Indicator Data'!B98</f>
        <v>Displacement</v>
      </c>
      <c r="C101" s="173" t="str">
        <f>'Crisis Indicator Data'!C98</f>
        <v>NGA008</v>
      </c>
      <c r="D101" s="173" t="str">
        <f>'Crisis Indicator Data'!D98</f>
        <v>Nigeria</v>
      </c>
      <c r="E101" s="174" t="str">
        <f>'Crisis Indicator Data'!E98</f>
        <v>NGA</v>
      </c>
      <c r="F101" s="163">
        <f>IF(LEN(E101)&gt;3,(IF(VLOOKUP($C101,'Regional Crises'!$B$1:$R$66,7,FALSE)="x","x",ROUND(IF(VLOOKUP($C101,'Regional Crises'!$B$1:$R$66,7,FALSE)&gt;$F$3,5,IF(VLOOKUP($C101,'Regional Crises'!$B$1:$R$66,7,FALSE)&lt;F$4,0,($F$3-VLOOKUP($C101,'Regional Crises'!$B$1:$R$66,7,FALSE))/($F$3-$F$4)*5)),1))),IF(VLOOKUP($E101,'Country Indicator Data'!$B$4:$N$300,3,FALSE)="x","x",ROUND(IF(VLOOKUP($E101,'Country Indicator Data'!$B$4:$N$300,3,FALSE)&gt;$F$3,5,IF(VLOOKUP($E101,'Country Indicator Data'!$B$4:$N$300,3,FALSE)&lt;$F$4,0,($F$3-VLOOKUP($E101,'Country Indicator Data'!$B$4:$N$300,3,FALSE))/($F$3-$F$4)*5)),1)))</f>
        <v>3.9</v>
      </c>
      <c r="G101" s="163">
        <f>IF(LEN(E101)&gt;3,(IF(VLOOKUP($C101,'Regional Crises'!$B$1:$R$66,9,FALSE)="x","x",ROUND(IF(VLOOKUP($C101,'Regional Crises'!$B$1:$R$66,9,FALSE)&gt;G$3,5,IF(VLOOKUP($C101,'Regional Crises'!$B$1:$R$66,9,FALSE)&lt;G$4,0,(G$3-VLOOKUP($C101,'Regional Crises'!$B$1:$R$66,9,FALSE))/(G$3-G$4)*5)),1))),IF(VLOOKUP($E101,'Country Indicator Data'!$B$4:$N$300,5,FALSE)="x","x",ROUND(IF(VLOOKUP($E101,'Country Indicator Data'!$B$4:$N$300,5,FALSE)&gt;G$3,5,IF(VLOOKUP($E101,'Country Indicator Data'!$B$4:$N$300,5,FALSE)&lt;G$4,0,(G$3-VLOOKUP($E101,'Country Indicator Data'!$B$4:$N$300,5,FALSE))/(G$3-G$4)*5)),1)))</f>
        <v>2.2999999999999998</v>
      </c>
      <c r="H101" s="163">
        <f t="shared" si="26"/>
        <v>3.0999999999999996</v>
      </c>
      <c r="I101" s="163">
        <f>IF(LEN(E101)&gt;3,(IF(VLOOKUP($C101,'Regional Crises'!$B$1:$R$66,6,FALSE)="x","x",ROUND(IF(VLOOKUP($C101,'Regional Crises'!$B$1:$R$66,6,FALSE)&gt;I$3,5,IF(VLOOKUP($C101,'Regional Crises'!$B$1:$R$66,6,FALSE)&lt;I$4,0,5-(I$3-VLOOKUP($C101,'Regional Crises'!$B$1:$R$66,6,FALSE))/(I$3-I$4)*5)),1))),IF(VLOOKUP($E101,'Country Indicator Data'!$B$4:$N$300,2,FALSE)="x","x",ROUND(IF(VLOOKUP($E101,'Country Indicator Data'!$B$4:$N$300,2,FALSE)&gt;I$3,5,IF(VLOOKUP($E101,'Country Indicator Data'!$B$4:$N$300,2,FALSE)&lt;I$4,0,5-(I$3-VLOOKUP($E101,'Country Indicator Data'!$B$4:$N$300,2,FALSE))/(I$3-I$4)*5)),1)))</f>
        <v>4.0999999999999996</v>
      </c>
      <c r="J101" s="163">
        <f>IF(LEN(E101)&gt;3,(IF(VLOOKUP($C101,'Regional Crises'!$B$1:$R$66,8,FALSE)="x","x",ROUND(IF(VLOOKUP($C101,'Regional Crises'!$B$1:$R$66,8,FALSE)&gt;J$3,5,IF(VLOOKUP($C101,'Regional Crises'!$B$1:$R$66,8,FALSE)&lt;J$4,0,5-(J$3-VLOOKUP($C101,'Regional Crises'!$B$1:$R$66,8,FALSE))/(J$3-J$4)*5)),1))),IF(VLOOKUP($E101,'Country Indicator Data'!$B$4:$N$300,4,FALSE)="x","x",ROUND(IF(VLOOKUP($E101,'Country Indicator Data'!$B$4:$N$300,4,FALSE)&gt;J$3,5,IF(VLOOKUP($E101,'Country Indicator Data'!$B$4:$N$300,4,FALSE)&lt;J$4,0,5-(J$3-VLOOKUP($E101,'Country Indicator Data'!$B$4:$N$300,4,FALSE))/(J$3-J$4)*5)),1)))</f>
        <v>0.3</v>
      </c>
      <c r="K101" s="163">
        <f t="shared" si="27"/>
        <v>2.1999999999999997</v>
      </c>
      <c r="L101" s="163" t="str">
        <f>IF(LEN(E101)&gt;3,(IF(VLOOKUP($C101,'Regional Crises'!$B$1:$R$66,10,FALSE)="x","x",ROUND(IF(VLOOKUP($C101,'Regional Crises'!$B$1:$R$66,10,FALSE)&gt;L$3,5,IF(VLOOKUP($C101,'Regional Crises'!$B$1:$R$66,10,FALSE)&lt;L$4,0,5-(L$3-VLOOKUP($C101,'Regional Crises'!$B$1:$R$66,10,FALSE))/(L$3-L$4)*5)),1))),IF(VLOOKUP($E101,'Country Indicator Data'!$B$4:$N$300,6,FALSE)="x","x",ROUND(IF(VLOOKUP($E101,'Country Indicator Data'!$B$4:$N$300,6,FALSE)&gt;L$3,5,IF(VLOOKUP($E101,'Country Indicator Data'!$B$4:$N$300,6,FALSE)&lt;L$4,0,5-(L$3-VLOOKUP($E101,'Country Indicator Data'!$B$4:$N$300,6,FALSE))/(L$3-L$4)*5)),1)))</f>
        <v>x</v>
      </c>
      <c r="M101" s="163">
        <f>IF(LEN(E101)&gt;3,(IF(VLOOKUP($C101,'Regional Crises'!$B$1:$R$66,11,FALSE)="x","x",ROUND(IF(VLOOKUP($C101,'Regional Crises'!$B$1:$R$66,11,FALSE)&gt;M$3,5,IF(VLOOKUP($C101,'Regional Crises'!$B$1:$R$66,11,FALSE)&lt;M$4,0,5-(M$3-VLOOKUP($C101,'Regional Crises'!$B$1:$R$66,11,FALSE))/(M$3-M$4)*5)),1))),IF(VLOOKUP($E101,'Country Indicator Data'!$B$4:$N$300,7,FALSE)="x","x",ROUND(IF(VLOOKUP($E101,'Country Indicator Data'!$B$4:$N$300,7,FALSE)&gt;M$3,5,IF(VLOOKUP($E101,'Country Indicator Data'!$B$4:$N$300,7,FALSE)&lt;M$4,0,5-(M$3-VLOOKUP($E101,'Country Indicator Data'!$B$4:$N$300,7,FALSE))/(M$3-M$4)*5)),1)))</f>
        <v>1.3</v>
      </c>
      <c r="N101" s="163">
        <f t="shared" si="28"/>
        <v>1.3</v>
      </c>
      <c r="O101" s="163">
        <f t="shared" si="29"/>
        <v>2.1999999999999997</v>
      </c>
      <c r="P101" s="163">
        <f>IF(LEN(E101)&gt;3,VLOOKUP(C101,'Regional Crises'!$B$1:$R$69,12,FALSE),VLOOKUP(E101,'Country Indicator Data'!$B$4:$I$300,8,FALSE))</f>
        <v>5</v>
      </c>
      <c r="Q101" s="163">
        <f>IF(LEN(E101)&gt;3,((IF(VLOOKUP($C101,'Regional Crises'!$B$1:$R$66,13,FALSE)="x","x",ROUND(IF(VLOOKUP($C101,'Regional Crises'!$B$1:$R$66,13,FALSE)&gt;Q$3,5,IF(VLOOKUP($C101,'Regional Crises'!$B$1:$R$66,13,FALSE)&lt;Q$4,0,5-(LOG(Q$3)-LOG(VLOOKUP($C101,'Regional Crises'!$B$1:$R$66,13,FALSE)))/(LOG(Q$3)-LOG(Q$4))*5)),1)))),(IF(VLOOKUP($E101,'Country Indicator Data'!$B$4:$N$300,9,FALSE)="x","x",ROUND(IF(VLOOKUP($E101,'Country Indicator Data'!$B$4:$N$300,9,FALSE)&gt;Q$3,5,IF(VLOOKUP($E101,'Country Indicator Data'!$B$4:$N$300,9,FALSE)&lt;Q$4,0,5-(LOG(Q$3)-LOG(VLOOKUP($E101,'Country Indicator Data'!$B$4:$N$300,9,FALSE)))/(LOG(Q$3)-LOG(Q$4))*5)),1))))</f>
        <v>5</v>
      </c>
      <c r="R101" s="163">
        <f t="shared" si="30"/>
        <v>5</v>
      </c>
      <c r="S101" s="163">
        <f>IF(LEN(E101)&gt;3,((IF(VLOOKUP($C101,'Regional Crises'!$B$1:$R$66,17,FALSE)="x","x",ROUND(IF(VLOOKUP($C101,'Regional Crises'!$B$1:$R$66,17,FALSE)&gt;S$3,0,IF(VLOOKUP($C101,'Regional Crises'!$B$1:$R$66,17,FALSE)&lt;S$4,5,(S$3-VLOOKUP($C101,'Regional Crises'!$B$1:$R$66,17,FALSE))/(S$3-S$4)*5)),1)))),(IF(VLOOKUP($E101,'Country Indicator Data'!$B$4:$N$300,13,FALSE)="x","x",ROUND(IF(VLOOKUP($E101,'Country Indicator Data'!$B$4:$N$300,13,FALSE)&gt;S$3,0,IF(VLOOKUP($E101,'Country Indicator Data'!$B$4:$N$300,13,FALSE)&lt;S$4,5,(S$3-VLOOKUP($E101,'Country Indicator Data'!$B$4:$N$300,13,FALSE))/(S$3-S$4)*5)),1))))</f>
        <v>3.7</v>
      </c>
      <c r="T101" s="163">
        <f>IF(LEN(E101)&gt;3,((IF(VLOOKUP($C101,'Regional Crises'!$B$1:$R$66,14,FALSE)="x","x",ROUND(IF(VLOOKUP($C101,'Regional Crises'!$B$1:$R$66,14,FALSE)&gt;T$3,0,IF(VLOOKUP($C101,'Regional Crises'!$B$1:$R$66,14,FALSE)&lt;T$4,5,(T$3-VLOOKUP($C101,'Regional Crises'!$B$1:$R$66,14,FALSE))/(T$3-T$4)*5)),1)))),(IF(VLOOKUP($E101,'Country Indicator Data'!$B$4:$N$300,10,FALSE)="x","x",ROUND(IF(VLOOKUP($E101,'Country Indicator Data'!$B$4:$N$300,10,FALSE)&gt;T$3,0,IF(VLOOKUP($E101,'Country Indicator Data'!$B$4:$N$300,10,FALSE)&lt;T$4,5,(T$3-VLOOKUP($E101,'Country Indicator Data'!$B$4:$N$300,10,FALSE))/(T$3-T$4)*5)),1))))</f>
        <v>3.4</v>
      </c>
      <c r="U101" s="163">
        <f>IF(LEN(E101)&gt;3,((IF(VLOOKUP($C101,'Regional Crises'!$B$1:$R$66,15,FALSE)="x","x",ROUND(IF(VLOOKUP($C101,'Regional Crises'!$B$1:$R$66,15,FALSE)&gt;U$3,0,IF(VLOOKUP($C101,'Regional Crises'!$B$1:$R$66,15,FALSE)&lt;U$4,5,(U$3-VLOOKUP($C101,'Regional Crises'!$B$1:$R$66,15,FALSE))/(U$3-U$4)*5)),1)))),(IF(VLOOKUP($E101,'Country Indicator Data'!$B$4:$N$300,11,FALSE)="x","x",ROUND(IF(VLOOKUP($E101,'Country Indicator Data'!$B$4:$N$300,11,FALSE)&gt;U$3,0,IF(VLOOKUP($E101,'Country Indicator Data'!$B$4:$N$300,11,FALSE)&lt;U$4,5,(U$3-VLOOKUP($E101,'Country Indicator Data'!$B$4:$N$300,11,FALSE))/(U$3-U$4)*5)),1))))</f>
        <v>2.4</v>
      </c>
      <c r="V101" s="163">
        <f>IF(LEN(E101)&gt;3,((IF(VLOOKUP($C101,'Regional Crises'!$B$1:$R$66,16,FALSE)="x","x",ROUND(IF(VLOOKUP($C101,'Regional Crises'!$B$1:$R$66,16,FALSE)&gt;V$3,0,IF(VLOOKUP($C101,'Regional Crises'!$B$1:$R$66,16,FALSE)&lt;V$4,5,(V$3-VLOOKUP($C101,'Regional Crises'!$B$1:$R$66,16,FALSE))/(V$3-V$4)*5)),1)))),(IF(VLOOKUP($E101,'Country Indicator Data'!$B$4:$N$300,12,FALSE)="x","x",ROUND(IF(VLOOKUP($E101,'Country Indicator Data'!$B$4:$N$300,12,FALSE)&gt;V$3,0,IF(VLOOKUP($E101,'Country Indicator Data'!$B$4:$N$300,12,FALSE)&lt;V$4,5,(V$3-VLOOKUP($E101,'Country Indicator Data'!$B$4:$N$300,12,FALSE))/(V$3-V$4)*5)),1))))</f>
        <v>2.7</v>
      </c>
      <c r="W101" s="163">
        <f t="shared" si="31"/>
        <v>3.1</v>
      </c>
      <c r="X101" s="163">
        <f t="shared" si="32"/>
        <v>3.4</v>
      </c>
      <c r="Y101" s="184">
        <f>IF('Core Indicators'!FC98="x","x",IF('Core Indicators'!FC98&gt;=5,5,IF('Core Indicators'!FC98&gt;=4,4,IF('Core Indicators'!FC98&gt;=3,3,IF('Core Indicators'!FC98&gt;=2,2,IF('Core Indicators'!FC98&gt;=1,1,0))))))</f>
        <v>5</v>
      </c>
      <c r="Z101" s="163">
        <f t="shared" si="33"/>
        <v>5</v>
      </c>
      <c r="AA101" s="184">
        <f>'Crisis Indicator Data'!Y98</f>
        <v>1</v>
      </c>
      <c r="AB101" s="184">
        <f>'Crisis Indicator Data'!Z98</f>
        <v>3</v>
      </c>
      <c r="AC101" s="184">
        <f>'Crisis Indicator Data'!AA98</f>
        <v>0</v>
      </c>
      <c r="AD101" s="184">
        <f>'Crisis Indicator Data'!AB98</f>
        <v>2</v>
      </c>
      <c r="AE101" s="184">
        <f t="shared" si="34"/>
        <v>3</v>
      </c>
      <c r="AF101" s="184">
        <f>'Crisis Indicator Data'!AC98</f>
        <v>0</v>
      </c>
      <c r="AG101" s="184">
        <f>'Crisis Indicator Data'!AD98</f>
        <v>0</v>
      </c>
      <c r="AH101" s="184">
        <f t="shared" si="35"/>
        <v>0</v>
      </c>
      <c r="AI101" s="184">
        <f>'Crisis Indicator Data'!AE98</f>
        <v>0</v>
      </c>
      <c r="AJ101" s="184">
        <f>'Crisis Indicator Data'!AF98</f>
        <v>1</v>
      </c>
      <c r="AK101" s="184">
        <f>'Crisis Indicator Data'!AG98</f>
        <v>2</v>
      </c>
      <c r="AL101" s="184">
        <f t="shared" si="36"/>
        <v>3</v>
      </c>
      <c r="AM101" s="163">
        <f t="shared" si="37"/>
        <v>2</v>
      </c>
      <c r="AN101" s="163">
        <f t="shared" si="38"/>
        <v>3.5</v>
      </c>
    </row>
    <row r="102" spans="1:40" ht="13.5" customHeight="1" x14ac:dyDescent="0.25">
      <c r="A102" s="172" t="str">
        <f>'Crisis Indicator Data'!A99</f>
        <v>Socioeconomic crisis in Nicaragua</v>
      </c>
      <c r="B102" s="173" t="str">
        <f>'Crisis Indicator Data'!B99</f>
        <v>Socio-political</v>
      </c>
      <c r="C102" s="173" t="str">
        <f>'Crisis Indicator Data'!C99</f>
        <v>NIC001</v>
      </c>
      <c r="D102" s="173" t="str">
        <f>'Crisis Indicator Data'!D99</f>
        <v>Nicaragua</v>
      </c>
      <c r="E102" s="174" t="str">
        <f>'Crisis Indicator Data'!E99</f>
        <v>NIC</v>
      </c>
      <c r="F102" s="163">
        <f>IF(LEN(E102)&gt;3,(IF(VLOOKUP($C102,'Regional Crises'!$B$1:$R$66,7,FALSE)="x","x",ROUND(IF(VLOOKUP($C102,'Regional Crises'!$B$1:$R$66,7,FALSE)&gt;$F$3,5,IF(VLOOKUP($C102,'Regional Crises'!$B$1:$R$66,7,FALSE)&lt;F$4,0,($F$3-VLOOKUP($C102,'Regional Crises'!$B$1:$R$66,7,FALSE))/($F$3-$F$4)*5)),1))),IF(VLOOKUP($E102,'Country Indicator Data'!$B$4:$N$300,3,FALSE)="x","x",ROUND(IF(VLOOKUP($E102,'Country Indicator Data'!$B$4:$N$300,3,FALSE)&gt;$F$3,5,IF(VLOOKUP($E102,'Country Indicator Data'!$B$4:$N$300,3,FALSE)&lt;$F$4,0,($F$3-VLOOKUP($E102,'Country Indicator Data'!$B$4:$N$300,3,FALSE))/($F$3-$F$4)*5)),1)))</f>
        <v>2.9</v>
      </c>
      <c r="G102" s="163">
        <f>IF(LEN(E102)&gt;3,(IF(VLOOKUP($C102,'Regional Crises'!$B$1:$R$66,9,FALSE)="x","x",ROUND(IF(VLOOKUP($C102,'Regional Crises'!$B$1:$R$66,9,FALSE)&gt;G$3,5,IF(VLOOKUP($C102,'Regional Crises'!$B$1:$R$66,9,FALSE)&lt;G$4,0,(G$3-VLOOKUP($C102,'Regional Crises'!$B$1:$R$66,9,FALSE))/(G$3-G$4)*5)),1))),IF(VLOOKUP($E102,'Country Indicator Data'!$B$4:$N$300,5,FALSE)="x","x",ROUND(IF(VLOOKUP($E102,'Country Indicator Data'!$B$4:$N$300,5,FALSE)&gt;G$3,5,IF(VLOOKUP($E102,'Country Indicator Data'!$B$4:$N$300,5,FALSE)&lt;G$4,0,(G$3-VLOOKUP($E102,'Country Indicator Data'!$B$4:$N$300,5,FALSE))/(G$3-G$4)*5)),1)))</f>
        <v>3</v>
      </c>
      <c r="H102" s="163">
        <f t="shared" ref="H102:H133" si="39">IF(AND(F102="x",G102="x"),"x",AVERAGE(F102,G102))</f>
        <v>2.95</v>
      </c>
      <c r="I102" s="163">
        <f>IF(LEN(E102)&gt;3,(IF(VLOOKUP($C102,'Regional Crises'!$B$1:$R$66,6,FALSE)="x","x",ROUND(IF(VLOOKUP($C102,'Regional Crises'!$B$1:$R$66,6,FALSE)&gt;I$3,5,IF(VLOOKUP($C102,'Regional Crises'!$B$1:$R$66,6,FALSE)&lt;I$4,0,5-(I$3-VLOOKUP($C102,'Regional Crises'!$B$1:$R$66,6,FALSE))/(I$3-I$4)*5)),1))),IF(VLOOKUP($E102,'Country Indicator Data'!$B$4:$N$300,2,FALSE)="x","x",ROUND(IF(VLOOKUP($E102,'Country Indicator Data'!$B$4:$N$300,2,FALSE)&gt;I$3,5,IF(VLOOKUP($E102,'Country Indicator Data'!$B$4:$N$300,2,FALSE)&lt;I$4,0,5-(I$3-VLOOKUP($E102,'Country Indicator Data'!$B$4:$N$300,2,FALSE))/(I$3-I$4)*5)),1)))</f>
        <v>1.3</v>
      </c>
      <c r="J102" s="163">
        <f>IF(LEN(E102)&gt;3,(IF(VLOOKUP($C102,'Regional Crises'!$B$1:$R$66,8,FALSE)="x","x",ROUND(IF(VLOOKUP($C102,'Regional Crises'!$B$1:$R$66,8,FALSE)&gt;J$3,5,IF(VLOOKUP($C102,'Regional Crises'!$B$1:$R$66,8,FALSE)&lt;J$4,0,5-(J$3-VLOOKUP($C102,'Regional Crises'!$B$1:$R$66,8,FALSE))/(J$3-J$4)*5)),1))),IF(VLOOKUP($E102,'Country Indicator Data'!$B$4:$N$300,4,FALSE)="x","x",ROUND(IF(VLOOKUP($E102,'Country Indicator Data'!$B$4:$N$300,4,FALSE)&gt;J$3,5,IF(VLOOKUP($E102,'Country Indicator Data'!$B$4:$N$300,4,FALSE)&lt;J$4,0,5-(J$3-VLOOKUP($E102,'Country Indicator Data'!$B$4:$N$300,4,FALSE))/(J$3-J$4)*5)),1)))</f>
        <v>1.4</v>
      </c>
      <c r="K102" s="163">
        <f t="shared" ref="K102:K133" si="40">IF(AND(I102="x",J102="x"),"x",AVERAGE(I102,J102))</f>
        <v>1.35</v>
      </c>
      <c r="L102" s="163">
        <f>IF(LEN(E102)&gt;3,(IF(VLOOKUP($C102,'Regional Crises'!$B$1:$R$66,10,FALSE)="x","x",ROUND(IF(VLOOKUP($C102,'Regional Crises'!$B$1:$R$66,10,FALSE)&gt;L$3,5,IF(VLOOKUP($C102,'Regional Crises'!$B$1:$R$66,10,FALSE)&lt;L$4,0,5-(L$3-VLOOKUP($C102,'Regional Crises'!$B$1:$R$66,10,FALSE))/(L$3-L$4)*5)),1))),IF(VLOOKUP($E102,'Country Indicator Data'!$B$4:$N$300,6,FALSE)="x","x",ROUND(IF(VLOOKUP($E102,'Country Indicator Data'!$B$4:$N$300,6,FALSE)&gt;L$3,5,IF(VLOOKUP($E102,'Country Indicator Data'!$B$4:$N$300,6,FALSE)&lt;L$4,0,5-(L$3-VLOOKUP($E102,'Country Indicator Data'!$B$4:$N$300,6,FALSE))/(L$3-L$4)*5)),1)))</f>
        <v>3</v>
      </c>
      <c r="M102" s="163">
        <f>IF(LEN(E102)&gt;3,(IF(VLOOKUP($C102,'Regional Crises'!$B$1:$R$66,11,FALSE)="x","x",ROUND(IF(VLOOKUP($C102,'Regional Crises'!$B$1:$R$66,11,FALSE)&gt;M$3,5,IF(VLOOKUP($C102,'Regional Crises'!$B$1:$R$66,11,FALSE)&lt;M$4,0,5-(M$3-VLOOKUP($C102,'Regional Crises'!$B$1:$R$66,11,FALSE))/(M$3-M$4)*5)),1))),IF(VLOOKUP($E102,'Country Indicator Data'!$B$4:$N$300,7,FALSE)="x","x",ROUND(IF(VLOOKUP($E102,'Country Indicator Data'!$B$4:$N$300,7,FALSE)&gt;M$3,5,IF(VLOOKUP($E102,'Country Indicator Data'!$B$4:$N$300,7,FALSE)&lt;M$4,0,5-(M$3-VLOOKUP($E102,'Country Indicator Data'!$B$4:$N$300,7,FALSE))/(M$3-M$4)*5)),1)))</f>
        <v>2.7</v>
      </c>
      <c r="N102" s="163">
        <f t="shared" ref="N102:N133" si="41">IF(AND(L102="x",M102="x"),"x",AVERAGE(L102,M102))</f>
        <v>2.85</v>
      </c>
      <c r="O102" s="163">
        <f t="shared" ref="O102:O133" si="42">AVERAGE(H102,K102,N102)</f>
        <v>2.3833333333333333</v>
      </c>
      <c r="P102" s="163">
        <f>IF(LEN(E102)&gt;3,VLOOKUP(C102,'Regional Crises'!$B$1:$R$69,12,FALSE),VLOOKUP(E102,'Country Indicator Data'!$B$4:$I$300,8,FALSE))</f>
        <v>3</v>
      </c>
      <c r="Q102" s="163">
        <f>IF(LEN(E102)&gt;3,((IF(VLOOKUP($C102,'Regional Crises'!$B$1:$R$66,13,FALSE)="x","x",ROUND(IF(VLOOKUP($C102,'Regional Crises'!$B$1:$R$66,13,FALSE)&gt;Q$3,5,IF(VLOOKUP($C102,'Regional Crises'!$B$1:$R$66,13,FALSE)&lt;Q$4,0,5-(LOG(Q$3)-LOG(VLOOKUP($C102,'Regional Crises'!$B$1:$R$66,13,FALSE)))/(LOG(Q$3)-LOG(Q$4))*5)),1)))),(IF(VLOOKUP($E102,'Country Indicator Data'!$B$4:$N$300,9,FALSE)="x","x",ROUND(IF(VLOOKUP($E102,'Country Indicator Data'!$B$4:$N$300,9,FALSE)&gt;Q$3,5,IF(VLOOKUP($E102,'Country Indicator Data'!$B$4:$N$300,9,FALSE)&lt;Q$4,0,5-(LOG(Q$3)-LOG(VLOOKUP($E102,'Country Indicator Data'!$B$4:$N$300,9,FALSE)))/(LOG(Q$3)-LOG(Q$4))*5)),1))))</f>
        <v>1.6</v>
      </c>
      <c r="R102" s="163">
        <f t="shared" ref="R102:R133" si="43">AVERAGE(P102:Q102)</f>
        <v>2.2999999999999998</v>
      </c>
      <c r="S102" s="163">
        <f>IF(LEN(E102)&gt;3,((IF(VLOOKUP($C102,'Regional Crises'!$B$1:$R$66,17,FALSE)="x","x",ROUND(IF(VLOOKUP($C102,'Regional Crises'!$B$1:$R$66,17,FALSE)&gt;S$3,0,IF(VLOOKUP($C102,'Regional Crises'!$B$1:$R$66,17,FALSE)&lt;S$4,5,(S$3-VLOOKUP($C102,'Regional Crises'!$B$1:$R$66,17,FALSE))/(S$3-S$4)*5)),1)))),(IF(VLOOKUP($E102,'Country Indicator Data'!$B$4:$N$300,13,FALSE)="x","x",ROUND(IF(VLOOKUP($E102,'Country Indicator Data'!$B$4:$N$300,13,FALSE)&gt;S$3,0,IF(VLOOKUP($E102,'Country Indicator Data'!$B$4:$N$300,13,FALSE)&lt;S$4,5,(S$3-VLOOKUP($E102,'Country Indicator Data'!$B$4:$N$300,13,FALSE))/(S$3-S$4)*5)),1))))</f>
        <v>3.9</v>
      </c>
      <c r="T102" s="163">
        <f>IF(LEN(E102)&gt;3,((IF(VLOOKUP($C102,'Regional Crises'!$B$1:$R$66,14,FALSE)="x","x",ROUND(IF(VLOOKUP($C102,'Regional Crises'!$B$1:$R$66,14,FALSE)&gt;T$3,0,IF(VLOOKUP($C102,'Regional Crises'!$B$1:$R$66,14,FALSE)&lt;T$4,5,(T$3-VLOOKUP($C102,'Regional Crises'!$B$1:$R$66,14,FALSE))/(T$3-T$4)*5)),1)))),(IF(VLOOKUP($E102,'Country Indicator Data'!$B$4:$N$300,10,FALSE)="x","x",ROUND(IF(VLOOKUP($E102,'Country Indicator Data'!$B$4:$N$300,10,FALSE)&gt;T$3,0,IF(VLOOKUP($E102,'Country Indicator Data'!$B$4:$N$300,10,FALSE)&lt;T$4,5,(T$3-VLOOKUP($E102,'Country Indicator Data'!$B$4:$N$300,10,FALSE))/(T$3-T$4)*5)),1))))</f>
        <v>3.7</v>
      </c>
      <c r="U102" s="163">
        <f>IF(LEN(E102)&gt;3,((IF(VLOOKUP($C102,'Regional Crises'!$B$1:$R$66,15,FALSE)="x","x",ROUND(IF(VLOOKUP($C102,'Regional Crises'!$B$1:$R$66,15,FALSE)&gt;U$3,0,IF(VLOOKUP($C102,'Regional Crises'!$B$1:$R$66,15,FALSE)&lt;U$4,5,(U$3-VLOOKUP($C102,'Regional Crises'!$B$1:$R$66,15,FALSE))/(U$3-U$4)*5)),1)))),(IF(VLOOKUP($E102,'Country Indicator Data'!$B$4:$N$300,11,FALSE)="x","x",ROUND(IF(VLOOKUP($E102,'Country Indicator Data'!$B$4:$N$300,11,FALSE)&gt;U$3,0,IF(VLOOKUP($E102,'Country Indicator Data'!$B$4:$N$300,11,FALSE)&lt;U$4,5,(U$3-VLOOKUP($E102,'Country Indicator Data'!$B$4:$N$300,11,FALSE))/(U$3-U$4)*5)),1))))</f>
        <v>3.8</v>
      </c>
      <c r="V102" s="163">
        <f>IF(LEN(E102)&gt;3,((IF(VLOOKUP($C102,'Regional Crises'!$B$1:$R$66,16,FALSE)="x","x",ROUND(IF(VLOOKUP($C102,'Regional Crises'!$B$1:$R$66,16,FALSE)&gt;V$3,0,IF(VLOOKUP($C102,'Regional Crises'!$B$1:$R$66,16,FALSE)&lt;V$4,5,(V$3-VLOOKUP($C102,'Regional Crises'!$B$1:$R$66,16,FALSE))/(V$3-V$4)*5)),1)))),(IF(VLOOKUP($E102,'Country Indicator Data'!$B$4:$N$300,12,FALSE)="x","x",ROUND(IF(VLOOKUP($E102,'Country Indicator Data'!$B$4:$N$300,12,FALSE)&gt;V$3,0,IF(VLOOKUP($E102,'Country Indicator Data'!$B$4:$N$300,12,FALSE)&lt;V$4,5,(V$3-VLOOKUP($E102,'Country Indicator Data'!$B$4:$N$300,12,FALSE))/(V$3-V$4)*5)),1))))</f>
        <v>3.5</v>
      </c>
      <c r="W102" s="163">
        <f t="shared" ref="W102:W133" si="44">IF(AND(S102="x",V102="x"),"x",ROUND(AVERAGE(S102,V102,T102,U102),1))</f>
        <v>3.7</v>
      </c>
      <c r="X102" s="163">
        <f t="shared" ref="X102:X133" si="45">ROUND(AVERAGE(O102,W102,R102),1)</f>
        <v>2.8</v>
      </c>
      <c r="Y102" s="184" t="str">
        <f>IF('Core Indicators'!FC99="x","x",IF('Core Indicators'!FC99&gt;=5,5,IF('Core Indicators'!FC99&gt;=4,4,IF('Core Indicators'!FC99&gt;=3,3,IF('Core Indicators'!FC99&gt;=2,2,IF('Core Indicators'!FC99&gt;=1,1,0))))))</f>
        <v>x</v>
      </c>
      <c r="Z102" s="163" t="str">
        <f t="shared" ref="Z102:Z133" si="46">Y102</f>
        <v>x</v>
      </c>
      <c r="AA102" s="184">
        <f>'Crisis Indicator Data'!Y99</f>
        <v>2</v>
      </c>
      <c r="AB102" s="184">
        <f>'Crisis Indicator Data'!Z99</f>
        <v>0</v>
      </c>
      <c r="AC102" s="184">
        <f>'Crisis Indicator Data'!AA99</f>
        <v>3</v>
      </c>
      <c r="AD102" s="184">
        <f>'Crisis Indicator Data'!AB99</f>
        <v>0</v>
      </c>
      <c r="AE102" s="184">
        <f t="shared" ref="AE102:AE133" si="47">IF(SUM(AA102:AD102)=0,0,IF(SUM(AA102,AB102,AC102,AD102)&lt;2,1,IF(SUM(AA102:AD102)&lt;6,2,IF(SUM(AA102:AD102)&lt;8,3,IF(SUM(AA102:AD102)&lt;10,4,5)))))</f>
        <v>2</v>
      </c>
      <c r="AF102" s="184">
        <f>'Crisis Indicator Data'!AC99</f>
        <v>3</v>
      </c>
      <c r="AG102" s="184">
        <f>'Crisis Indicator Data'!AD99</f>
        <v>1</v>
      </c>
      <c r="AH102" s="184">
        <f t="shared" ref="AH102:AH133" si="48">IF(SUM(AF102:AG102)=0,0,IF(SUM(AF102,AG102)=1,1,IF(SUM(AF102:AG102)&lt;3,2,IF(SUM(AF102:AG102)&lt;4,3,IF(SUM(AF102:AG102)&lt;5,4,5)))))</f>
        <v>4</v>
      </c>
      <c r="AI102" s="184">
        <f>'Crisis Indicator Data'!AE99</f>
        <v>1</v>
      </c>
      <c r="AJ102" s="184">
        <f>'Crisis Indicator Data'!AF99</f>
        <v>0</v>
      </c>
      <c r="AK102" s="184">
        <f>'Crisis Indicator Data'!AG99</f>
        <v>1</v>
      </c>
      <c r="AL102" s="184">
        <f t="shared" ref="AL102:AL133" si="49">IF(SUM(AI102:AK102)=0,0,IF(SUM(AI102:AK102)=1,1,IF(SUM(AI102:AK102)&lt;3,2,IF(SUM(AI102:AK102)&lt;5,3,IF(SUM(AI102:AK102)&lt;7,4,5)))))</f>
        <v>2</v>
      </c>
      <c r="AM102" s="163">
        <f t="shared" ref="AM102:AM133" si="50">IF(AA102=3,5,ROUND(AVERAGE(AE102,AH102,AL102),0))</f>
        <v>3</v>
      </c>
      <c r="AN102" s="163">
        <f t="shared" ref="AN102:AN133" si="51">IF(AND(Z102="x",AM102="x"),"x",ROUND(AVERAGE(Z102,AM102),1))</f>
        <v>3</v>
      </c>
    </row>
    <row r="103" spans="1:40" ht="13.5" customHeight="1" x14ac:dyDescent="0.25">
      <c r="A103" s="172" t="str">
        <f>'Crisis Indicator Data'!A100</f>
        <v>Complex crisis in Pakistan</v>
      </c>
      <c r="B103" s="173" t="str">
        <f>'Crisis Indicator Data'!B100</f>
        <v>Displacement,Conflict</v>
      </c>
      <c r="C103" s="173" t="str">
        <f>'Crisis Indicator Data'!C100</f>
        <v>PAK001</v>
      </c>
      <c r="D103" s="173" t="str">
        <f>'Crisis Indicator Data'!D100</f>
        <v>Pakistan</v>
      </c>
      <c r="E103" s="174" t="str">
        <f>'Crisis Indicator Data'!E100</f>
        <v>PAK</v>
      </c>
      <c r="F103" s="163">
        <f>IF(LEN(E103)&gt;3,(IF(VLOOKUP($C103,'Regional Crises'!$B$1:$R$66,7,FALSE)="x","x",ROUND(IF(VLOOKUP($C103,'Regional Crises'!$B$1:$R$66,7,FALSE)&gt;$F$3,5,IF(VLOOKUP($C103,'Regional Crises'!$B$1:$R$66,7,FALSE)&lt;F$4,0,($F$3-VLOOKUP($C103,'Regional Crises'!$B$1:$R$66,7,FALSE))/($F$3-$F$4)*5)),1))),IF(VLOOKUP($E103,'Country Indicator Data'!$B$4:$N$300,3,FALSE)="x","x",ROUND(IF(VLOOKUP($E103,'Country Indicator Data'!$B$4:$N$300,3,FALSE)&gt;$F$3,5,IF(VLOOKUP($E103,'Country Indicator Data'!$B$4:$N$300,3,FALSE)&lt;$F$4,0,($F$3-VLOOKUP($E103,'Country Indicator Data'!$B$4:$N$300,3,FALSE))/($F$3-$F$4)*5)),1)))</f>
        <v>3.9</v>
      </c>
      <c r="G103" s="163">
        <f>IF(LEN(E103)&gt;3,(IF(VLOOKUP($C103,'Regional Crises'!$B$1:$R$66,9,FALSE)="x","x",ROUND(IF(VLOOKUP($C103,'Regional Crises'!$B$1:$R$66,9,FALSE)&gt;G$3,5,IF(VLOOKUP($C103,'Regional Crises'!$B$1:$R$66,9,FALSE)&lt;G$4,0,(G$3-VLOOKUP($C103,'Regional Crises'!$B$1:$R$66,9,FALSE))/(G$3-G$4)*5)),1))),IF(VLOOKUP($E103,'Country Indicator Data'!$B$4:$N$300,5,FALSE)="x","x",ROUND(IF(VLOOKUP($E103,'Country Indicator Data'!$B$4:$N$300,5,FALSE)&gt;G$3,5,IF(VLOOKUP($E103,'Country Indicator Data'!$B$4:$N$300,5,FALSE)&lt;G$4,0,(G$3-VLOOKUP($E103,'Country Indicator Data'!$B$4:$N$300,5,FALSE))/(G$3-G$4)*5)),1)))</f>
        <v>3.1</v>
      </c>
      <c r="H103" s="163">
        <f t="shared" si="39"/>
        <v>3.5</v>
      </c>
      <c r="I103" s="163">
        <f>IF(LEN(E103)&gt;3,(IF(VLOOKUP($C103,'Regional Crises'!$B$1:$R$66,6,FALSE)="x","x",ROUND(IF(VLOOKUP($C103,'Regional Crises'!$B$1:$R$66,6,FALSE)&gt;I$3,5,IF(VLOOKUP($C103,'Regional Crises'!$B$1:$R$66,6,FALSE)&lt;I$4,0,5-(I$3-VLOOKUP($C103,'Regional Crises'!$B$1:$R$66,6,FALSE))/(I$3-I$4)*5)),1))),IF(VLOOKUP($E103,'Country Indicator Data'!$B$4:$N$300,2,FALSE)="x","x",ROUND(IF(VLOOKUP($E103,'Country Indicator Data'!$B$4:$N$300,2,FALSE)&gt;I$3,5,IF(VLOOKUP($E103,'Country Indicator Data'!$B$4:$N$300,2,FALSE)&lt;I$4,0,5-(I$3-VLOOKUP($E103,'Country Indicator Data'!$B$4:$N$300,2,FALSE))/(I$3-I$4)*5)),1)))</f>
        <v>3.2</v>
      </c>
      <c r="J103" s="163">
        <f>IF(LEN(E103)&gt;3,(IF(VLOOKUP($C103,'Regional Crises'!$B$1:$R$66,8,FALSE)="x","x",ROUND(IF(VLOOKUP($C103,'Regional Crises'!$B$1:$R$66,8,FALSE)&gt;J$3,5,IF(VLOOKUP($C103,'Regional Crises'!$B$1:$R$66,8,FALSE)&lt;J$4,0,5-(J$3-VLOOKUP($C103,'Regional Crises'!$B$1:$R$66,8,FALSE))/(J$3-J$4)*5)),1))),IF(VLOOKUP($E103,'Country Indicator Data'!$B$4:$N$300,4,FALSE)="x","x",ROUND(IF(VLOOKUP($E103,'Country Indicator Data'!$B$4:$N$300,4,FALSE)&gt;J$3,5,IF(VLOOKUP($E103,'Country Indicator Data'!$B$4:$N$300,4,FALSE)&lt;J$4,0,5-(J$3-VLOOKUP($E103,'Country Indicator Data'!$B$4:$N$300,4,FALSE))/(J$3-J$4)*5)),1)))</f>
        <v>1.6</v>
      </c>
      <c r="K103" s="163">
        <f t="shared" si="40"/>
        <v>2.4000000000000004</v>
      </c>
      <c r="L103" s="163">
        <f>IF(LEN(E103)&gt;3,(IF(VLOOKUP($C103,'Regional Crises'!$B$1:$R$66,10,FALSE)="x","x",ROUND(IF(VLOOKUP($C103,'Regional Crises'!$B$1:$R$66,10,FALSE)&gt;L$3,5,IF(VLOOKUP($C103,'Regional Crises'!$B$1:$R$66,10,FALSE)&lt;L$4,0,5-(L$3-VLOOKUP($C103,'Regional Crises'!$B$1:$R$66,10,FALSE))/(L$3-L$4)*5)),1))),IF(VLOOKUP($E103,'Country Indicator Data'!$B$4:$N$300,6,FALSE)="x","x",ROUND(IF(VLOOKUP($E103,'Country Indicator Data'!$B$4:$N$300,6,FALSE)&gt;L$3,5,IF(VLOOKUP($E103,'Country Indicator Data'!$B$4:$N$300,6,FALSE)&lt;L$4,0,5-(L$3-VLOOKUP($E103,'Country Indicator Data'!$B$4:$N$300,6,FALSE))/(L$3-L$4)*5)),1)))</f>
        <v>3.6</v>
      </c>
      <c r="M103" s="163">
        <f>IF(LEN(E103)&gt;3,(IF(VLOOKUP($C103,'Regional Crises'!$B$1:$R$66,11,FALSE)="x","x",ROUND(IF(VLOOKUP($C103,'Regional Crises'!$B$1:$R$66,11,FALSE)&gt;M$3,5,IF(VLOOKUP($C103,'Regional Crises'!$B$1:$R$66,11,FALSE)&lt;M$4,0,5-(M$3-VLOOKUP($C103,'Regional Crises'!$B$1:$R$66,11,FALSE))/(M$3-M$4)*5)),1))),IF(VLOOKUP($E103,'Country Indicator Data'!$B$4:$N$300,7,FALSE)="x","x",ROUND(IF(VLOOKUP($E103,'Country Indicator Data'!$B$4:$N$300,7,FALSE)&gt;M$3,5,IF(VLOOKUP($E103,'Country Indicator Data'!$B$4:$N$300,7,FALSE)&lt;M$4,0,5-(M$3-VLOOKUP($E103,'Country Indicator Data'!$B$4:$N$300,7,FALSE))/(M$3-M$4)*5)),1)))</f>
        <v>0.8</v>
      </c>
      <c r="N103" s="163">
        <f t="shared" si="41"/>
        <v>2.2000000000000002</v>
      </c>
      <c r="O103" s="163">
        <f t="shared" si="42"/>
        <v>2.7000000000000006</v>
      </c>
      <c r="P103" s="163">
        <f>IF(LEN(E103)&gt;3,VLOOKUP(C103,'Regional Crises'!$B$1:$R$69,12,FALSE),VLOOKUP(E103,'Country Indicator Data'!$B$4:$I$300,8,FALSE))</f>
        <v>3</v>
      </c>
      <c r="Q103" s="163">
        <f>IF(LEN(E103)&gt;3,((IF(VLOOKUP($C103,'Regional Crises'!$B$1:$R$66,13,FALSE)="x","x",ROUND(IF(VLOOKUP($C103,'Regional Crises'!$B$1:$R$66,13,FALSE)&gt;Q$3,5,IF(VLOOKUP($C103,'Regional Crises'!$B$1:$R$66,13,FALSE)&lt;Q$4,0,5-(LOG(Q$3)-LOG(VLOOKUP($C103,'Regional Crises'!$B$1:$R$66,13,FALSE)))/(LOG(Q$3)-LOG(Q$4))*5)),1)))),(IF(VLOOKUP($E103,'Country Indicator Data'!$B$4:$N$300,9,FALSE)="x","x",ROUND(IF(VLOOKUP($E103,'Country Indicator Data'!$B$4:$N$300,9,FALSE)&gt;Q$3,5,IF(VLOOKUP($E103,'Country Indicator Data'!$B$4:$N$300,9,FALSE)&lt;Q$4,0,5-(LOG(Q$3)-LOG(VLOOKUP($E103,'Country Indicator Data'!$B$4:$N$300,9,FALSE)))/(LOG(Q$3)-LOG(Q$4))*5)),1))))</f>
        <v>4.3</v>
      </c>
      <c r="R103" s="163">
        <f t="shared" si="43"/>
        <v>3.65</v>
      </c>
      <c r="S103" s="163">
        <f>IF(LEN(E103)&gt;3,((IF(VLOOKUP($C103,'Regional Crises'!$B$1:$R$66,17,FALSE)="x","x",ROUND(IF(VLOOKUP($C103,'Regional Crises'!$B$1:$R$66,17,FALSE)&gt;S$3,0,IF(VLOOKUP($C103,'Regional Crises'!$B$1:$R$66,17,FALSE)&lt;S$4,5,(S$3-VLOOKUP($C103,'Regional Crises'!$B$1:$R$66,17,FALSE))/(S$3-S$4)*5)),1)))),(IF(VLOOKUP($E103,'Country Indicator Data'!$B$4:$N$300,13,FALSE)="x","x",ROUND(IF(VLOOKUP($E103,'Country Indicator Data'!$B$4:$N$300,13,FALSE)&gt;S$3,0,IF(VLOOKUP($E103,'Country Indicator Data'!$B$4:$N$300,13,FALSE)&lt;S$4,5,(S$3-VLOOKUP($E103,'Country Indicator Data'!$B$4:$N$300,13,FALSE))/(S$3-S$4)*5)),1))))</f>
        <v>3.4</v>
      </c>
      <c r="T103" s="163">
        <f>IF(LEN(E103)&gt;3,((IF(VLOOKUP($C103,'Regional Crises'!$B$1:$R$66,14,FALSE)="x","x",ROUND(IF(VLOOKUP($C103,'Regional Crises'!$B$1:$R$66,14,FALSE)&gt;T$3,0,IF(VLOOKUP($C103,'Regional Crises'!$B$1:$R$66,14,FALSE)&lt;T$4,5,(T$3-VLOOKUP($C103,'Regional Crises'!$B$1:$R$66,14,FALSE))/(T$3-T$4)*5)),1)))),(IF(VLOOKUP($E103,'Country Indicator Data'!$B$4:$N$300,10,FALSE)="x","x",ROUND(IF(VLOOKUP($E103,'Country Indicator Data'!$B$4:$N$300,10,FALSE)&gt;T$3,0,IF(VLOOKUP($E103,'Country Indicator Data'!$B$4:$N$300,10,FALSE)&lt;T$4,5,(T$3-VLOOKUP($E103,'Country Indicator Data'!$B$4:$N$300,10,FALSE))/(T$3-T$4)*5)),1))))</f>
        <v>3.2</v>
      </c>
      <c r="U103" s="163">
        <f>IF(LEN(E103)&gt;3,((IF(VLOOKUP($C103,'Regional Crises'!$B$1:$R$66,15,FALSE)="x","x",ROUND(IF(VLOOKUP($C103,'Regional Crises'!$B$1:$R$66,15,FALSE)&gt;U$3,0,IF(VLOOKUP($C103,'Regional Crises'!$B$1:$R$66,15,FALSE)&lt;U$4,5,(U$3-VLOOKUP($C103,'Regional Crises'!$B$1:$R$66,15,FALSE))/(U$3-U$4)*5)),1)))),(IF(VLOOKUP($E103,'Country Indicator Data'!$B$4:$N$300,11,FALSE)="x","x",ROUND(IF(VLOOKUP($E103,'Country Indicator Data'!$B$4:$N$300,11,FALSE)&gt;U$3,0,IF(VLOOKUP($E103,'Country Indicator Data'!$B$4:$N$300,11,FALSE)&lt;U$4,5,(U$3-VLOOKUP($E103,'Country Indicator Data'!$B$4:$N$300,11,FALSE))/(U$3-U$4)*5)),1))))</f>
        <v>3.4</v>
      </c>
      <c r="V103" s="163">
        <f>IF(LEN(E103)&gt;3,((IF(VLOOKUP($C103,'Regional Crises'!$B$1:$R$66,16,FALSE)="x","x",ROUND(IF(VLOOKUP($C103,'Regional Crises'!$B$1:$R$66,16,FALSE)&gt;V$3,0,IF(VLOOKUP($C103,'Regional Crises'!$B$1:$R$66,16,FALSE)&lt;V$4,5,(V$3-VLOOKUP($C103,'Regional Crises'!$B$1:$R$66,16,FALSE))/(V$3-V$4)*5)),1)))),(IF(VLOOKUP($E103,'Country Indicator Data'!$B$4:$N$300,12,FALSE)="x","x",ROUND(IF(VLOOKUP($E103,'Country Indicator Data'!$B$4:$N$300,12,FALSE)&gt;V$3,0,IF(VLOOKUP($E103,'Country Indicator Data'!$B$4:$N$300,12,FALSE)&lt;V$4,5,(V$3-VLOOKUP($E103,'Country Indicator Data'!$B$4:$N$300,12,FALSE))/(V$3-V$4)*5)),1))))</f>
        <v>3.1</v>
      </c>
      <c r="W103" s="163">
        <f t="shared" si="44"/>
        <v>3.3</v>
      </c>
      <c r="X103" s="163">
        <f t="shared" si="45"/>
        <v>3.2</v>
      </c>
      <c r="Y103" s="184">
        <f>IF('Core Indicators'!FC100="x","x",IF('Core Indicators'!FC100&gt;=5,5,IF('Core Indicators'!FC100&gt;=4,4,IF('Core Indicators'!FC100&gt;=3,3,IF('Core Indicators'!FC100&gt;=2,2,IF('Core Indicators'!FC100&gt;=1,1,0))))))</f>
        <v>5</v>
      </c>
      <c r="Z103" s="163">
        <f t="shared" si="46"/>
        <v>5</v>
      </c>
      <c r="AA103" s="184">
        <f>'Crisis Indicator Data'!Y100</f>
        <v>2</v>
      </c>
      <c r="AB103" s="184">
        <f>'Crisis Indicator Data'!Z100</f>
        <v>1</v>
      </c>
      <c r="AC103" s="184">
        <f>'Crisis Indicator Data'!AA100</f>
        <v>2</v>
      </c>
      <c r="AD103" s="184">
        <f>'Crisis Indicator Data'!AB100</f>
        <v>0</v>
      </c>
      <c r="AE103" s="184">
        <f t="shared" si="47"/>
        <v>2</v>
      </c>
      <c r="AF103" s="184">
        <f>'Crisis Indicator Data'!AC100</f>
        <v>2</v>
      </c>
      <c r="AG103" s="184">
        <f>'Crisis Indicator Data'!AD100</f>
        <v>2</v>
      </c>
      <c r="AH103" s="184">
        <f t="shared" si="48"/>
        <v>4</v>
      </c>
      <c r="AI103" s="184">
        <f>'Crisis Indicator Data'!AE100</f>
        <v>1</v>
      </c>
      <c r="AJ103" s="184">
        <f>'Crisis Indicator Data'!AF100</f>
        <v>1</v>
      </c>
      <c r="AK103" s="184">
        <f>'Crisis Indicator Data'!AG100</f>
        <v>3</v>
      </c>
      <c r="AL103" s="184">
        <f t="shared" si="49"/>
        <v>4</v>
      </c>
      <c r="AM103" s="163">
        <f t="shared" si="50"/>
        <v>3</v>
      </c>
      <c r="AN103" s="163">
        <f t="shared" si="51"/>
        <v>4</v>
      </c>
    </row>
    <row r="104" spans="1:40" ht="13.5" customHeight="1" x14ac:dyDescent="0.25">
      <c r="A104" s="172" t="str">
        <f>'Crisis Indicator Data'!A101</f>
        <v>Kashmir conflict in Pakistan</v>
      </c>
      <c r="B104" s="173" t="str">
        <f>'Crisis Indicator Data'!B101</f>
        <v>Conflict</v>
      </c>
      <c r="C104" s="173" t="str">
        <f>'Crisis Indicator Data'!C101</f>
        <v>PAK004</v>
      </c>
      <c r="D104" s="173" t="str">
        <f>'Crisis Indicator Data'!D101</f>
        <v>Pakistan</v>
      </c>
      <c r="E104" s="174" t="str">
        <f>'Crisis Indicator Data'!E101</f>
        <v>PAK</v>
      </c>
      <c r="F104" s="163">
        <f>IF(LEN(E104)&gt;3,(IF(VLOOKUP($C104,'Regional Crises'!$B$1:$R$66,7,FALSE)="x","x",ROUND(IF(VLOOKUP($C104,'Regional Crises'!$B$1:$R$66,7,FALSE)&gt;$F$3,5,IF(VLOOKUP($C104,'Regional Crises'!$B$1:$R$66,7,FALSE)&lt;F$4,0,($F$3-VLOOKUP($C104,'Regional Crises'!$B$1:$R$66,7,FALSE))/($F$3-$F$4)*5)),1))),IF(VLOOKUP($E104,'Country Indicator Data'!$B$4:$N$300,3,FALSE)="x","x",ROUND(IF(VLOOKUP($E104,'Country Indicator Data'!$B$4:$N$300,3,FALSE)&gt;$F$3,5,IF(VLOOKUP($E104,'Country Indicator Data'!$B$4:$N$300,3,FALSE)&lt;$F$4,0,($F$3-VLOOKUP($E104,'Country Indicator Data'!$B$4:$N$300,3,FALSE))/($F$3-$F$4)*5)),1)))</f>
        <v>3.9</v>
      </c>
      <c r="G104" s="163">
        <f>IF(LEN(E104)&gt;3,(IF(VLOOKUP($C104,'Regional Crises'!$B$1:$R$66,9,FALSE)="x","x",ROUND(IF(VLOOKUP($C104,'Regional Crises'!$B$1:$R$66,9,FALSE)&gt;G$3,5,IF(VLOOKUP($C104,'Regional Crises'!$B$1:$R$66,9,FALSE)&lt;G$4,0,(G$3-VLOOKUP($C104,'Regional Crises'!$B$1:$R$66,9,FALSE))/(G$3-G$4)*5)),1))),IF(VLOOKUP($E104,'Country Indicator Data'!$B$4:$N$300,5,FALSE)="x","x",ROUND(IF(VLOOKUP($E104,'Country Indicator Data'!$B$4:$N$300,5,FALSE)&gt;G$3,5,IF(VLOOKUP($E104,'Country Indicator Data'!$B$4:$N$300,5,FALSE)&lt;G$4,0,(G$3-VLOOKUP($E104,'Country Indicator Data'!$B$4:$N$300,5,FALSE))/(G$3-G$4)*5)),1)))</f>
        <v>3.1</v>
      </c>
      <c r="H104" s="163">
        <f t="shared" si="39"/>
        <v>3.5</v>
      </c>
      <c r="I104" s="163">
        <f>IF(LEN(E104)&gt;3,(IF(VLOOKUP($C104,'Regional Crises'!$B$1:$R$66,6,FALSE)="x","x",ROUND(IF(VLOOKUP($C104,'Regional Crises'!$B$1:$R$66,6,FALSE)&gt;I$3,5,IF(VLOOKUP($C104,'Regional Crises'!$B$1:$R$66,6,FALSE)&lt;I$4,0,5-(I$3-VLOOKUP($C104,'Regional Crises'!$B$1:$R$66,6,FALSE))/(I$3-I$4)*5)),1))),IF(VLOOKUP($E104,'Country Indicator Data'!$B$4:$N$300,2,FALSE)="x","x",ROUND(IF(VLOOKUP($E104,'Country Indicator Data'!$B$4:$N$300,2,FALSE)&gt;I$3,5,IF(VLOOKUP($E104,'Country Indicator Data'!$B$4:$N$300,2,FALSE)&lt;I$4,0,5-(I$3-VLOOKUP($E104,'Country Indicator Data'!$B$4:$N$300,2,FALSE))/(I$3-I$4)*5)),1)))</f>
        <v>3.2</v>
      </c>
      <c r="J104" s="163">
        <f>IF(LEN(E104)&gt;3,(IF(VLOOKUP($C104,'Regional Crises'!$B$1:$R$66,8,FALSE)="x","x",ROUND(IF(VLOOKUP($C104,'Regional Crises'!$B$1:$R$66,8,FALSE)&gt;J$3,5,IF(VLOOKUP($C104,'Regional Crises'!$B$1:$R$66,8,FALSE)&lt;J$4,0,5-(J$3-VLOOKUP($C104,'Regional Crises'!$B$1:$R$66,8,FALSE))/(J$3-J$4)*5)),1))),IF(VLOOKUP($E104,'Country Indicator Data'!$B$4:$N$300,4,FALSE)="x","x",ROUND(IF(VLOOKUP($E104,'Country Indicator Data'!$B$4:$N$300,4,FALSE)&gt;J$3,5,IF(VLOOKUP($E104,'Country Indicator Data'!$B$4:$N$300,4,FALSE)&lt;J$4,0,5-(J$3-VLOOKUP($E104,'Country Indicator Data'!$B$4:$N$300,4,FALSE))/(J$3-J$4)*5)),1)))</f>
        <v>1.6</v>
      </c>
      <c r="K104" s="163">
        <f t="shared" si="40"/>
        <v>2.4000000000000004</v>
      </c>
      <c r="L104" s="163">
        <f>IF(LEN(E104)&gt;3,(IF(VLOOKUP($C104,'Regional Crises'!$B$1:$R$66,10,FALSE)="x","x",ROUND(IF(VLOOKUP($C104,'Regional Crises'!$B$1:$R$66,10,FALSE)&gt;L$3,5,IF(VLOOKUP($C104,'Regional Crises'!$B$1:$R$66,10,FALSE)&lt;L$4,0,5-(L$3-VLOOKUP($C104,'Regional Crises'!$B$1:$R$66,10,FALSE))/(L$3-L$4)*5)),1))),IF(VLOOKUP($E104,'Country Indicator Data'!$B$4:$N$300,6,FALSE)="x","x",ROUND(IF(VLOOKUP($E104,'Country Indicator Data'!$B$4:$N$300,6,FALSE)&gt;L$3,5,IF(VLOOKUP($E104,'Country Indicator Data'!$B$4:$N$300,6,FALSE)&lt;L$4,0,5-(L$3-VLOOKUP($E104,'Country Indicator Data'!$B$4:$N$300,6,FALSE))/(L$3-L$4)*5)),1)))</f>
        <v>3.6</v>
      </c>
      <c r="M104" s="163">
        <f>IF(LEN(E104)&gt;3,(IF(VLOOKUP($C104,'Regional Crises'!$B$1:$R$66,11,FALSE)="x","x",ROUND(IF(VLOOKUP($C104,'Regional Crises'!$B$1:$R$66,11,FALSE)&gt;M$3,5,IF(VLOOKUP($C104,'Regional Crises'!$B$1:$R$66,11,FALSE)&lt;M$4,0,5-(M$3-VLOOKUP($C104,'Regional Crises'!$B$1:$R$66,11,FALSE))/(M$3-M$4)*5)),1))),IF(VLOOKUP($E104,'Country Indicator Data'!$B$4:$N$300,7,FALSE)="x","x",ROUND(IF(VLOOKUP($E104,'Country Indicator Data'!$B$4:$N$300,7,FALSE)&gt;M$3,5,IF(VLOOKUP($E104,'Country Indicator Data'!$B$4:$N$300,7,FALSE)&lt;M$4,0,5-(M$3-VLOOKUP($E104,'Country Indicator Data'!$B$4:$N$300,7,FALSE))/(M$3-M$4)*5)),1)))</f>
        <v>0.8</v>
      </c>
      <c r="N104" s="163">
        <f t="shared" si="41"/>
        <v>2.2000000000000002</v>
      </c>
      <c r="O104" s="163">
        <f t="shared" si="42"/>
        <v>2.7000000000000006</v>
      </c>
      <c r="P104" s="163">
        <f>IF(LEN(E104)&gt;3,VLOOKUP(C104,'Regional Crises'!$B$1:$R$69,12,FALSE),VLOOKUP(E104,'Country Indicator Data'!$B$4:$I$300,8,FALSE))</f>
        <v>3</v>
      </c>
      <c r="Q104" s="163">
        <f>IF(LEN(E104)&gt;3,((IF(VLOOKUP($C104,'Regional Crises'!$B$1:$R$66,13,FALSE)="x","x",ROUND(IF(VLOOKUP($C104,'Regional Crises'!$B$1:$R$66,13,FALSE)&gt;Q$3,5,IF(VLOOKUP($C104,'Regional Crises'!$B$1:$R$66,13,FALSE)&lt;Q$4,0,5-(LOG(Q$3)-LOG(VLOOKUP($C104,'Regional Crises'!$B$1:$R$66,13,FALSE)))/(LOG(Q$3)-LOG(Q$4))*5)),1)))),(IF(VLOOKUP($E104,'Country Indicator Data'!$B$4:$N$300,9,FALSE)="x","x",ROUND(IF(VLOOKUP($E104,'Country Indicator Data'!$B$4:$N$300,9,FALSE)&gt;Q$3,5,IF(VLOOKUP($E104,'Country Indicator Data'!$B$4:$N$300,9,FALSE)&lt;Q$4,0,5-(LOG(Q$3)-LOG(VLOOKUP($E104,'Country Indicator Data'!$B$4:$N$300,9,FALSE)))/(LOG(Q$3)-LOG(Q$4))*5)),1))))</f>
        <v>4.3</v>
      </c>
      <c r="R104" s="163">
        <f t="shared" si="43"/>
        <v>3.65</v>
      </c>
      <c r="S104" s="163">
        <f>IF(LEN(E104)&gt;3,((IF(VLOOKUP($C104,'Regional Crises'!$B$1:$R$66,17,FALSE)="x","x",ROUND(IF(VLOOKUP($C104,'Regional Crises'!$B$1:$R$66,17,FALSE)&gt;S$3,0,IF(VLOOKUP($C104,'Regional Crises'!$B$1:$R$66,17,FALSE)&lt;S$4,5,(S$3-VLOOKUP($C104,'Regional Crises'!$B$1:$R$66,17,FALSE))/(S$3-S$4)*5)),1)))),(IF(VLOOKUP($E104,'Country Indicator Data'!$B$4:$N$300,13,FALSE)="x","x",ROUND(IF(VLOOKUP($E104,'Country Indicator Data'!$B$4:$N$300,13,FALSE)&gt;S$3,0,IF(VLOOKUP($E104,'Country Indicator Data'!$B$4:$N$300,13,FALSE)&lt;S$4,5,(S$3-VLOOKUP($E104,'Country Indicator Data'!$B$4:$N$300,13,FALSE))/(S$3-S$4)*5)),1))))</f>
        <v>3.4</v>
      </c>
      <c r="T104" s="163">
        <f>IF(LEN(E104)&gt;3,((IF(VLOOKUP($C104,'Regional Crises'!$B$1:$R$66,14,FALSE)="x","x",ROUND(IF(VLOOKUP($C104,'Regional Crises'!$B$1:$R$66,14,FALSE)&gt;T$3,0,IF(VLOOKUP($C104,'Regional Crises'!$B$1:$R$66,14,FALSE)&lt;T$4,5,(T$3-VLOOKUP($C104,'Regional Crises'!$B$1:$R$66,14,FALSE))/(T$3-T$4)*5)),1)))),(IF(VLOOKUP($E104,'Country Indicator Data'!$B$4:$N$300,10,FALSE)="x","x",ROUND(IF(VLOOKUP($E104,'Country Indicator Data'!$B$4:$N$300,10,FALSE)&gt;T$3,0,IF(VLOOKUP($E104,'Country Indicator Data'!$B$4:$N$300,10,FALSE)&lt;T$4,5,(T$3-VLOOKUP($E104,'Country Indicator Data'!$B$4:$N$300,10,FALSE))/(T$3-T$4)*5)),1))))</f>
        <v>3.2</v>
      </c>
      <c r="U104" s="163">
        <f>IF(LEN(E104)&gt;3,((IF(VLOOKUP($C104,'Regional Crises'!$B$1:$R$66,15,FALSE)="x","x",ROUND(IF(VLOOKUP($C104,'Regional Crises'!$B$1:$R$66,15,FALSE)&gt;U$3,0,IF(VLOOKUP($C104,'Regional Crises'!$B$1:$R$66,15,FALSE)&lt;U$4,5,(U$3-VLOOKUP($C104,'Regional Crises'!$B$1:$R$66,15,FALSE))/(U$3-U$4)*5)),1)))),(IF(VLOOKUP($E104,'Country Indicator Data'!$B$4:$N$300,11,FALSE)="x","x",ROUND(IF(VLOOKUP($E104,'Country Indicator Data'!$B$4:$N$300,11,FALSE)&gt;U$3,0,IF(VLOOKUP($E104,'Country Indicator Data'!$B$4:$N$300,11,FALSE)&lt;U$4,5,(U$3-VLOOKUP($E104,'Country Indicator Data'!$B$4:$N$300,11,FALSE))/(U$3-U$4)*5)),1))))</f>
        <v>3.4</v>
      </c>
      <c r="V104" s="163">
        <f>IF(LEN(E104)&gt;3,((IF(VLOOKUP($C104,'Regional Crises'!$B$1:$R$66,16,FALSE)="x","x",ROUND(IF(VLOOKUP($C104,'Regional Crises'!$B$1:$R$66,16,FALSE)&gt;V$3,0,IF(VLOOKUP($C104,'Regional Crises'!$B$1:$R$66,16,FALSE)&lt;V$4,5,(V$3-VLOOKUP($C104,'Regional Crises'!$B$1:$R$66,16,FALSE))/(V$3-V$4)*5)),1)))),(IF(VLOOKUP($E104,'Country Indicator Data'!$B$4:$N$300,12,FALSE)="x","x",ROUND(IF(VLOOKUP($E104,'Country Indicator Data'!$B$4:$N$300,12,FALSE)&gt;V$3,0,IF(VLOOKUP($E104,'Country Indicator Data'!$B$4:$N$300,12,FALSE)&lt;V$4,5,(V$3-VLOOKUP($E104,'Country Indicator Data'!$B$4:$N$300,12,FALSE))/(V$3-V$4)*5)),1))))</f>
        <v>3.1</v>
      </c>
      <c r="W104" s="163">
        <f t="shared" si="44"/>
        <v>3.3</v>
      </c>
      <c r="X104" s="163">
        <f t="shared" si="45"/>
        <v>3.2</v>
      </c>
      <c r="Y104" s="184">
        <f>IF('Core Indicators'!FC101="x","x",IF('Core Indicators'!FC101&gt;=5,5,IF('Core Indicators'!FC101&gt;=4,4,IF('Core Indicators'!FC101&gt;=3,3,IF('Core Indicators'!FC101&gt;=2,2,IF('Core Indicators'!FC101&gt;=1,1,0))))))</f>
        <v>3</v>
      </c>
      <c r="Z104" s="163">
        <f t="shared" si="46"/>
        <v>3</v>
      </c>
      <c r="AA104" s="184">
        <f>'Crisis Indicator Data'!Y101</f>
        <v>2</v>
      </c>
      <c r="AB104" s="184">
        <f>'Crisis Indicator Data'!Z101</f>
        <v>1</v>
      </c>
      <c r="AC104" s="184">
        <f>'Crisis Indicator Data'!AA101</f>
        <v>2</v>
      </c>
      <c r="AD104" s="184">
        <f>'Crisis Indicator Data'!AB101</f>
        <v>0</v>
      </c>
      <c r="AE104" s="184">
        <f t="shared" si="47"/>
        <v>2</v>
      </c>
      <c r="AF104" s="184">
        <f>'Crisis Indicator Data'!AC101</f>
        <v>2</v>
      </c>
      <c r="AG104" s="184">
        <f>'Crisis Indicator Data'!AD101</f>
        <v>2</v>
      </c>
      <c r="AH104" s="184">
        <f t="shared" si="48"/>
        <v>4</v>
      </c>
      <c r="AI104" s="184">
        <f>'Crisis Indicator Data'!AE101</f>
        <v>1</v>
      </c>
      <c r="AJ104" s="184">
        <f>'Crisis Indicator Data'!AF101</f>
        <v>1</v>
      </c>
      <c r="AK104" s="184">
        <f>'Crisis Indicator Data'!AG101</f>
        <v>3</v>
      </c>
      <c r="AL104" s="184">
        <f t="shared" si="49"/>
        <v>4</v>
      </c>
      <c r="AM104" s="163">
        <f t="shared" si="50"/>
        <v>3</v>
      </c>
      <c r="AN104" s="163">
        <f t="shared" si="51"/>
        <v>3</v>
      </c>
    </row>
    <row r="105" spans="1:40" ht="13.5" customHeight="1" x14ac:dyDescent="0.25">
      <c r="A105" s="172" t="str">
        <f>'Crisis Indicator Data'!A102</f>
        <v xml:space="preserve">Floods in Pakistan </v>
      </c>
      <c r="B105" s="173" t="str">
        <f>'Crisis Indicator Data'!B102</f>
        <v>Other seasonal event</v>
      </c>
      <c r="C105" s="173" t="str">
        <f>'Crisis Indicator Data'!C102</f>
        <v>PAK005</v>
      </c>
      <c r="D105" s="173" t="str">
        <f>'Crisis Indicator Data'!D102</f>
        <v>Pakistan</v>
      </c>
      <c r="E105" s="174" t="str">
        <f>'Crisis Indicator Data'!E102</f>
        <v>PAK</v>
      </c>
      <c r="F105" s="163">
        <f>IF(LEN(E105)&gt;3,(IF(VLOOKUP($C105,'Regional Crises'!$B$1:$R$66,7,FALSE)="x","x",ROUND(IF(VLOOKUP($C105,'Regional Crises'!$B$1:$R$66,7,FALSE)&gt;$F$3,5,IF(VLOOKUP($C105,'Regional Crises'!$B$1:$R$66,7,FALSE)&lt;F$4,0,($F$3-VLOOKUP($C105,'Regional Crises'!$B$1:$R$66,7,FALSE))/($F$3-$F$4)*5)),1))),IF(VLOOKUP($E105,'Country Indicator Data'!$B$4:$N$300,3,FALSE)="x","x",ROUND(IF(VLOOKUP($E105,'Country Indicator Data'!$B$4:$N$300,3,FALSE)&gt;$F$3,5,IF(VLOOKUP($E105,'Country Indicator Data'!$B$4:$N$300,3,FALSE)&lt;$F$4,0,($F$3-VLOOKUP($E105,'Country Indicator Data'!$B$4:$N$300,3,FALSE))/($F$3-$F$4)*5)),1)))</f>
        <v>3.9</v>
      </c>
      <c r="G105" s="163">
        <f>IF(LEN(E105)&gt;3,(IF(VLOOKUP($C105,'Regional Crises'!$B$1:$R$66,9,FALSE)="x","x",ROUND(IF(VLOOKUP($C105,'Regional Crises'!$B$1:$R$66,9,FALSE)&gt;G$3,5,IF(VLOOKUP($C105,'Regional Crises'!$B$1:$R$66,9,FALSE)&lt;G$4,0,(G$3-VLOOKUP($C105,'Regional Crises'!$B$1:$R$66,9,FALSE))/(G$3-G$4)*5)),1))),IF(VLOOKUP($E105,'Country Indicator Data'!$B$4:$N$300,5,FALSE)="x","x",ROUND(IF(VLOOKUP($E105,'Country Indicator Data'!$B$4:$N$300,5,FALSE)&gt;G$3,5,IF(VLOOKUP($E105,'Country Indicator Data'!$B$4:$N$300,5,FALSE)&lt;G$4,0,(G$3-VLOOKUP($E105,'Country Indicator Data'!$B$4:$N$300,5,FALSE))/(G$3-G$4)*5)),1)))</f>
        <v>3.1</v>
      </c>
      <c r="H105" s="163">
        <f t="shared" si="39"/>
        <v>3.5</v>
      </c>
      <c r="I105" s="163">
        <f>IF(LEN(E105)&gt;3,(IF(VLOOKUP($C105,'Regional Crises'!$B$1:$R$66,6,FALSE)="x","x",ROUND(IF(VLOOKUP($C105,'Regional Crises'!$B$1:$R$66,6,FALSE)&gt;I$3,5,IF(VLOOKUP($C105,'Regional Crises'!$B$1:$R$66,6,FALSE)&lt;I$4,0,5-(I$3-VLOOKUP($C105,'Regional Crises'!$B$1:$R$66,6,FALSE))/(I$3-I$4)*5)),1))),IF(VLOOKUP($E105,'Country Indicator Data'!$B$4:$N$300,2,FALSE)="x","x",ROUND(IF(VLOOKUP($E105,'Country Indicator Data'!$B$4:$N$300,2,FALSE)&gt;I$3,5,IF(VLOOKUP($E105,'Country Indicator Data'!$B$4:$N$300,2,FALSE)&lt;I$4,0,5-(I$3-VLOOKUP($E105,'Country Indicator Data'!$B$4:$N$300,2,FALSE))/(I$3-I$4)*5)),1)))</f>
        <v>3.2</v>
      </c>
      <c r="J105" s="163">
        <f>IF(LEN(E105)&gt;3,(IF(VLOOKUP($C105,'Regional Crises'!$B$1:$R$66,8,FALSE)="x","x",ROUND(IF(VLOOKUP($C105,'Regional Crises'!$B$1:$R$66,8,FALSE)&gt;J$3,5,IF(VLOOKUP($C105,'Regional Crises'!$B$1:$R$66,8,FALSE)&lt;J$4,0,5-(J$3-VLOOKUP($C105,'Regional Crises'!$B$1:$R$66,8,FALSE))/(J$3-J$4)*5)),1))),IF(VLOOKUP($E105,'Country Indicator Data'!$B$4:$N$300,4,FALSE)="x","x",ROUND(IF(VLOOKUP($E105,'Country Indicator Data'!$B$4:$N$300,4,FALSE)&gt;J$3,5,IF(VLOOKUP($E105,'Country Indicator Data'!$B$4:$N$300,4,FALSE)&lt;J$4,0,5-(J$3-VLOOKUP($E105,'Country Indicator Data'!$B$4:$N$300,4,FALSE))/(J$3-J$4)*5)),1)))</f>
        <v>1.6</v>
      </c>
      <c r="K105" s="163">
        <f t="shared" si="40"/>
        <v>2.4000000000000004</v>
      </c>
      <c r="L105" s="163">
        <f>IF(LEN(E105)&gt;3,(IF(VLOOKUP($C105,'Regional Crises'!$B$1:$R$66,10,FALSE)="x","x",ROUND(IF(VLOOKUP($C105,'Regional Crises'!$B$1:$R$66,10,FALSE)&gt;L$3,5,IF(VLOOKUP($C105,'Regional Crises'!$B$1:$R$66,10,FALSE)&lt;L$4,0,5-(L$3-VLOOKUP($C105,'Regional Crises'!$B$1:$R$66,10,FALSE))/(L$3-L$4)*5)),1))),IF(VLOOKUP($E105,'Country Indicator Data'!$B$4:$N$300,6,FALSE)="x","x",ROUND(IF(VLOOKUP($E105,'Country Indicator Data'!$B$4:$N$300,6,FALSE)&gt;L$3,5,IF(VLOOKUP($E105,'Country Indicator Data'!$B$4:$N$300,6,FALSE)&lt;L$4,0,5-(L$3-VLOOKUP($E105,'Country Indicator Data'!$B$4:$N$300,6,FALSE))/(L$3-L$4)*5)),1)))</f>
        <v>3.6</v>
      </c>
      <c r="M105" s="163">
        <f>IF(LEN(E105)&gt;3,(IF(VLOOKUP($C105,'Regional Crises'!$B$1:$R$66,11,FALSE)="x","x",ROUND(IF(VLOOKUP($C105,'Regional Crises'!$B$1:$R$66,11,FALSE)&gt;M$3,5,IF(VLOOKUP($C105,'Regional Crises'!$B$1:$R$66,11,FALSE)&lt;M$4,0,5-(M$3-VLOOKUP($C105,'Regional Crises'!$B$1:$R$66,11,FALSE))/(M$3-M$4)*5)),1))),IF(VLOOKUP($E105,'Country Indicator Data'!$B$4:$N$300,7,FALSE)="x","x",ROUND(IF(VLOOKUP($E105,'Country Indicator Data'!$B$4:$N$300,7,FALSE)&gt;M$3,5,IF(VLOOKUP($E105,'Country Indicator Data'!$B$4:$N$300,7,FALSE)&lt;M$4,0,5-(M$3-VLOOKUP($E105,'Country Indicator Data'!$B$4:$N$300,7,FALSE))/(M$3-M$4)*5)),1)))</f>
        <v>0.8</v>
      </c>
      <c r="N105" s="163">
        <f t="shared" si="41"/>
        <v>2.2000000000000002</v>
      </c>
      <c r="O105" s="163">
        <f t="shared" si="42"/>
        <v>2.7000000000000006</v>
      </c>
      <c r="P105" s="163">
        <f>IF(LEN(E105)&gt;3,VLOOKUP(C105,'Regional Crises'!$B$1:$R$69,12,FALSE),VLOOKUP(E105,'Country Indicator Data'!$B$4:$I$300,8,FALSE))</f>
        <v>3</v>
      </c>
      <c r="Q105" s="163">
        <f>IF(LEN(E105)&gt;3,((IF(VLOOKUP($C105,'Regional Crises'!$B$1:$R$66,13,FALSE)="x","x",ROUND(IF(VLOOKUP($C105,'Regional Crises'!$B$1:$R$66,13,FALSE)&gt;Q$3,5,IF(VLOOKUP($C105,'Regional Crises'!$B$1:$R$66,13,FALSE)&lt;Q$4,0,5-(LOG(Q$3)-LOG(VLOOKUP($C105,'Regional Crises'!$B$1:$R$66,13,FALSE)))/(LOG(Q$3)-LOG(Q$4))*5)),1)))),(IF(VLOOKUP($E105,'Country Indicator Data'!$B$4:$N$300,9,FALSE)="x","x",ROUND(IF(VLOOKUP($E105,'Country Indicator Data'!$B$4:$N$300,9,FALSE)&gt;Q$3,5,IF(VLOOKUP($E105,'Country Indicator Data'!$B$4:$N$300,9,FALSE)&lt;Q$4,0,5-(LOG(Q$3)-LOG(VLOOKUP($E105,'Country Indicator Data'!$B$4:$N$300,9,FALSE)))/(LOG(Q$3)-LOG(Q$4))*5)),1))))</f>
        <v>4.3</v>
      </c>
      <c r="R105" s="163">
        <f t="shared" si="43"/>
        <v>3.65</v>
      </c>
      <c r="S105" s="163">
        <f>IF(LEN(E105)&gt;3,((IF(VLOOKUP($C105,'Regional Crises'!$B$1:$R$66,17,FALSE)="x","x",ROUND(IF(VLOOKUP($C105,'Regional Crises'!$B$1:$R$66,17,FALSE)&gt;S$3,0,IF(VLOOKUP($C105,'Regional Crises'!$B$1:$R$66,17,FALSE)&lt;S$4,5,(S$3-VLOOKUP($C105,'Regional Crises'!$B$1:$R$66,17,FALSE))/(S$3-S$4)*5)),1)))),(IF(VLOOKUP($E105,'Country Indicator Data'!$B$4:$N$300,13,FALSE)="x","x",ROUND(IF(VLOOKUP($E105,'Country Indicator Data'!$B$4:$N$300,13,FALSE)&gt;S$3,0,IF(VLOOKUP($E105,'Country Indicator Data'!$B$4:$N$300,13,FALSE)&lt;S$4,5,(S$3-VLOOKUP($E105,'Country Indicator Data'!$B$4:$N$300,13,FALSE))/(S$3-S$4)*5)),1))))</f>
        <v>3.4</v>
      </c>
      <c r="T105" s="163">
        <f>IF(LEN(E105)&gt;3,((IF(VLOOKUP($C105,'Regional Crises'!$B$1:$R$66,14,FALSE)="x","x",ROUND(IF(VLOOKUP($C105,'Regional Crises'!$B$1:$R$66,14,FALSE)&gt;T$3,0,IF(VLOOKUP($C105,'Regional Crises'!$B$1:$R$66,14,FALSE)&lt;T$4,5,(T$3-VLOOKUP($C105,'Regional Crises'!$B$1:$R$66,14,FALSE))/(T$3-T$4)*5)),1)))),(IF(VLOOKUP($E105,'Country Indicator Data'!$B$4:$N$300,10,FALSE)="x","x",ROUND(IF(VLOOKUP($E105,'Country Indicator Data'!$B$4:$N$300,10,FALSE)&gt;T$3,0,IF(VLOOKUP($E105,'Country Indicator Data'!$B$4:$N$300,10,FALSE)&lt;T$4,5,(T$3-VLOOKUP($E105,'Country Indicator Data'!$B$4:$N$300,10,FALSE))/(T$3-T$4)*5)),1))))</f>
        <v>3.2</v>
      </c>
      <c r="U105" s="163">
        <f>IF(LEN(E105)&gt;3,((IF(VLOOKUP($C105,'Regional Crises'!$B$1:$R$66,15,FALSE)="x","x",ROUND(IF(VLOOKUP($C105,'Regional Crises'!$B$1:$R$66,15,FALSE)&gt;U$3,0,IF(VLOOKUP($C105,'Regional Crises'!$B$1:$R$66,15,FALSE)&lt;U$4,5,(U$3-VLOOKUP($C105,'Regional Crises'!$B$1:$R$66,15,FALSE))/(U$3-U$4)*5)),1)))),(IF(VLOOKUP($E105,'Country Indicator Data'!$B$4:$N$300,11,FALSE)="x","x",ROUND(IF(VLOOKUP($E105,'Country Indicator Data'!$B$4:$N$300,11,FALSE)&gt;U$3,0,IF(VLOOKUP($E105,'Country Indicator Data'!$B$4:$N$300,11,FALSE)&lt;U$4,5,(U$3-VLOOKUP($E105,'Country Indicator Data'!$B$4:$N$300,11,FALSE))/(U$3-U$4)*5)),1))))</f>
        <v>3.4</v>
      </c>
      <c r="V105" s="163">
        <f>IF(LEN(E105)&gt;3,((IF(VLOOKUP($C105,'Regional Crises'!$B$1:$R$66,16,FALSE)="x","x",ROUND(IF(VLOOKUP($C105,'Regional Crises'!$B$1:$R$66,16,FALSE)&gt;V$3,0,IF(VLOOKUP($C105,'Regional Crises'!$B$1:$R$66,16,FALSE)&lt;V$4,5,(V$3-VLOOKUP($C105,'Regional Crises'!$B$1:$R$66,16,FALSE))/(V$3-V$4)*5)),1)))),(IF(VLOOKUP($E105,'Country Indicator Data'!$B$4:$N$300,12,FALSE)="x","x",ROUND(IF(VLOOKUP($E105,'Country Indicator Data'!$B$4:$N$300,12,FALSE)&gt;V$3,0,IF(VLOOKUP($E105,'Country Indicator Data'!$B$4:$N$300,12,FALSE)&lt;V$4,5,(V$3-VLOOKUP($E105,'Country Indicator Data'!$B$4:$N$300,12,FALSE))/(V$3-V$4)*5)),1))))</f>
        <v>3.1</v>
      </c>
      <c r="W105" s="163">
        <f t="shared" si="44"/>
        <v>3.3</v>
      </c>
      <c r="X105" s="163">
        <f t="shared" si="45"/>
        <v>3.2</v>
      </c>
      <c r="Y105" s="184">
        <f>IF('Core Indicators'!FC102="x","x",IF('Core Indicators'!FC102&gt;=5,5,IF('Core Indicators'!FC102&gt;=4,4,IF('Core Indicators'!FC102&gt;=3,3,IF('Core Indicators'!FC102&gt;=2,2,IF('Core Indicators'!FC102&gt;=1,1,0))))))</f>
        <v>1</v>
      </c>
      <c r="Z105" s="163">
        <f t="shared" si="46"/>
        <v>1</v>
      </c>
      <c r="AA105" s="184">
        <f>'Crisis Indicator Data'!Y102</f>
        <v>2</v>
      </c>
      <c r="AB105" s="184">
        <f>'Crisis Indicator Data'!Z102</f>
        <v>1</v>
      </c>
      <c r="AC105" s="184">
        <f>'Crisis Indicator Data'!AA102</f>
        <v>2</v>
      </c>
      <c r="AD105" s="184">
        <f>'Crisis Indicator Data'!AB102</f>
        <v>0</v>
      </c>
      <c r="AE105" s="184">
        <f t="shared" si="47"/>
        <v>2</v>
      </c>
      <c r="AF105" s="184">
        <f>'Crisis Indicator Data'!AC102</f>
        <v>2</v>
      </c>
      <c r="AG105" s="184">
        <f>'Crisis Indicator Data'!AD102</f>
        <v>1</v>
      </c>
      <c r="AH105" s="184">
        <f t="shared" si="48"/>
        <v>3</v>
      </c>
      <c r="AI105" s="184">
        <f>'Crisis Indicator Data'!AE102</f>
        <v>1</v>
      </c>
      <c r="AJ105" s="184">
        <f>'Crisis Indicator Data'!AF102</f>
        <v>1</v>
      </c>
      <c r="AK105" s="184">
        <f>'Crisis Indicator Data'!AG102</f>
        <v>3</v>
      </c>
      <c r="AL105" s="184">
        <f t="shared" si="49"/>
        <v>4</v>
      </c>
      <c r="AM105" s="163">
        <f t="shared" si="50"/>
        <v>3</v>
      </c>
      <c r="AN105" s="163">
        <f t="shared" si="51"/>
        <v>2</v>
      </c>
    </row>
    <row r="106" spans="1:40" ht="13.5" customHeight="1" x14ac:dyDescent="0.25">
      <c r="A106" s="172" t="str">
        <f>'Crisis Indicator Data'!A103</f>
        <v>Venezuela displacement in Panama</v>
      </c>
      <c r="B106" s="173" t="str">
        <f>'Crisis Indicator Data'!B103</f>
        <v>Displacement</v>
      </c>
      <c r="C106" s="173" t="str">
        <f>'Crisis Indicator Data'!C103</f>
        <v>PAN002</v>
      </c>
      <c r="D106" s="173" t="str">
        <f>'Crisis Indicator Data'!D103</f>
        <v>Panama</v>
      </c>
      <c r="E106" s="174" t="str">
        <f>'Crisis Indicator Data'!E103</f>
        <v>PAN</v>
      </c>
      <c r="F106" s="163">
        <f>IF(LEN(E106)&gt;3,(IF(VLOOKUP($C106,'Regional Crises'!$B$1:$R$66,7,FALSE)="x","x",ROUND(IF(VLOOKUP($C106,'Regional Crises'!$B$1:$R$66,7,FALSE)&gt;$F$3,5,IF(VLOOKUP($C106,'Regional Crises'!$B$1:$R$66,7,FALSE)&lt;F$4,0,($F$3-VLOOKUP($C106,'Regional Crises'!$B$1:$R$66,7,FALSE))/($F$3-$F$4)*5)),1))),IF(VLOOKUP($E106,'Country Indicator Data'!$B$4:$N$300,3,FALSE)="x","x",ROUND(IF(VLOOKUP($E106,'Country Indicator Data'!$B$4:$N$300,3,FALSE)&gt;$F$3,5,IF(VLOOKUP($E106,'Country Indicator Data'!$B$4:$N$300,3,FALSE)&lt;$F$4,0,($F$3-VLOOKUP($E106,'Country Indicator Data'!$B$4:$N$300,3,FALSE))/($F$3-$F$4)*5)),1)))</f>
        <v>0.7</v>
      </c>
      <c r="G106" s="163">
        <f>IF(LEN(E106)&gt;3,(IF(VLOOKUP($C106,'Regional Crises'!$B$1:$R$66,9,FALSE)="x","x",ROUND(IF(VLOOKUP($C106,'Regional Crises'!$B$1:$R$66,9,FALSE)&gt;G$3,5,IF(VLOOKUP($C106,'Regional Crises'!$B$1:$R$66,9,FALSE)&lt;G$4,0,(G$3-VLOOKUP($C106,'Regional Crises'!$B$1:$R$66,9,FALSE))/(G$3-G$4)*5)),1))),IF(VLOOKUP($E106,'Country Indicator Data'!$B$4:$N$300,5,FALSE)="x","x",ROUND(IF(VLOOKUP($E106,'Country Indicator Data'!$B$4:$N$300,5,FALSE)&gt;G$3,5,IF(VLOOKUP($E106,'Country Indicator Data'!$B$4:$N$300,5,FALSE)&lt;G$4,0,(G$3-VLOOKUP($E106,'Country Indicator Data'!$B$4:$N$300,5,FALSE))/(G$3-G$4)*5)),1)))</f>
        <v>1.5</v>
      </c>
      <c r="H106" s="163">
        <f t="shared" si="39"/>
        <v>1.1000000000000001</v>
      </c>
      <c r="I106" s="163">
        <f>IF(LEN(E106)&gt;3,(IF(VLOOKUP($C106,'Regional Crises'!$B$1:$R$66,6,FALSE)="x","x",ROUND(IF(VLOOKUP($C106,'Regional Crises'!$B$1:$R$66,6,FALSE)&gt;I$3,5,IF(VLOOKUP($C106,'Regional Crises'!$B$1:$R$66,6,FALSE)&lt;I$4,0,5-(I$3-VLOOKUP($C106,'Regional Crises'!$B$1:$R$66,6,FALSE))/(I$3-I$4)*5)),1))),IF(VLOOKUP($E106,'Country Indicator Data'!$B$4:$N$300,2,FALSE)="x","x",ROUND(IF(VLOOKUP($E106,'Country Indicator Data'!$B$4:$N$300,2,FALSE)&gt;I$3,5,IF(VLOOKUP($E106,'Country Indicator Data'!$B$4:$N$300,2,FALSE)&lt;I$4,0,5-(I$3-VLOOKUP($E106,'Country Indicator Data'!$B$4:$N$300,2,FALSE))/(I$3-I$4)*5)),1)))</f>
        <v>1.7</v>
      </c>
      <c r="J106" s="163">
        <f>IF(LEN(E106)&gt;3,(IF(VLOOKUP($C106,'Regional Crises'!$B$1:$R$66,8,FALSE)="x","x",ROUND(IF(VLOOKUP($C106,'Regional Crises'!$B$1:$R$66,8,FALSE)&gt;J$3,5,IF(VLOOKUP($C106,'Regional Crises'!$B$1:$R$66,8,FALSE)&lt;J$4,0,5-(J$3-VLOOKUP($C106,'Regional Crises'!$B$1:$R$66,8,FALSE))/(J$3-J$4)*5)),1))),IF(VLOOKUP($E106,'Country Indicator Data'!$B$4:$N$300,4,FALSE)="x","x",ROUND(IF(VLOOKUP($E106,'Country Indicator Data'!$B$4:$N$300,4,FALSE)&gt;J$3,5,IF(VLOOKUP($E106,'Country Indicator Data'!$B$4:$N$300,4,FALSE)&lt;J$4,0,5-(J$3-VLOOKUP($E106,'Country Indicator Data'!$B$4:$N$300,4,FALSE))/(J$3-J$4)*5)),1)))</f>
        <v>1.3</v>
      </c>
      <c r="K106" s="163">
        <f t="shared" si="40"/>
        <v>1.5</v>
      </c>
      <c r="L106" s="163">
        <f>IF(LEN(E106)&gt;3,(IF(VLOOKUP($C106,'Regional Crises'!$B$1:$R$66,10,FALSE)="x","x",ROUND(IF(VLOOKUP($C106,'Regional Crises'!$B$1:$R$66,10,FALSE)&gt;L$3,5,IF(VLOOKUP($C106,'Regional Crises'!$B$1:$R$66,10,FALSE)&lt;L$4,0,5-(L$3-VLOOKUP($C106,'Regional Crises'!$B$1:$R$66,10,FALSE))/(L$3-L$4)*5)),1))),IF(VLOOKUP($E106,'Country Indicator Data'!$B$4:$N$300,6,FALSE)="x","x",ROUND(IF(VLOOKUP($E106,'Country Indicator Data'!$B$4:$N$300,6,FALSE)&gt;L$3,5,IF(VLOOKUP($E106,'Country Indicator Data'!$B$4:$N$300,6,FALSE)&lt;L$4,0,5-(L$3-VLOOKUP($E106,'Country Indicator Data'!$B$4:$N$300,6,FALSE))/(L$3-L$4)*5)),1)))</f>
        <v>3.1</v>
      </c>
      <c r="M106" s="163">
        <f>IF(LEN(E106)&gt;3,(IF(VLOOKUP($C106,'Regional Crises'!$B$1:$R$66,11,FALSE)="x","x",ROUND(IF(VLOOKUP($C106,'Regional Crises'!$B$1:$R$66,11,FALSE)&gt;M$3,5,IF(VLOOKUP($C106,'Regional Crises'!$B$1:$R$66,11,FALSE)&lt;M$4,0,5-(M$3-VLOOKUP($C106,'Regional Crises'!$B$1:$R$66,11,FALSE))/(M$3-M$4)*5)),1))),IF(VLOOKUP($E106,'Country Indicator Data'!$B$4:$N$300,7,FALSE)="x","x",ROUND(IF(VLOOKUP($E106,'Country Indicator Data'!$B$4:$N$300,7,FALSE)&gt;M$3,5,IF(VLOOKUP($E106,'Country Indicator Data'!$B$4:$N$300,7,FALSE)&lt;M$4,0,5-(M$3-VLOOKUP($E106,'Country Indicator Data'!$B$4:$N$300,7,FALSE))/(M$3-M$4)*5)),1)))</f>
        <v>3.1</v>
      </c>
      <c r="N106" s="163">
        <f t="shared" si="41"/>
        <v>3.1</v>
      </c>
      <c r="O106" s="163">
        <f t="shared" si="42"/>
        <v>1.9000000000000001</v>
      </c>
      <c r="P106" s="163">
        <f>IF(LEN(E106)&gt;3,VLOOKUP(C106,'Regional Crises'!$B$1:$R$69,12,FALSE),VLOOKUP(E106,'Country Indicator Data'!$B$4:$I$300,8,FALSE))</f>
        <v>0</v>
      </c>
      <c r="Q106" s="163">
        <f>IF(LEN(E106)&gt;3,((IF(VLOOKUP($C106,'Regional Crises'!$B$1:$R$66,13,FALSE)="x","x",ROUND(IF(VLOOKUP($C106,'Regional Crises'!$B$1:$R$66,13,FALSE)&gt;Q$3,5,IF(VLOOKUP($C106,'Regional Crises'!$B$1:$R$66,13,FALSE)&lt;Q$4,0,5-(LOG(Q$3)-LOG(VLOOKUP($C106,'Regional Crises'!$B$1:$R$66,13,FALSE)))/(LOG(Q$3)-LOG(Q$4))*5)),1)))),(IF(VLOOKUP($E106,'Country Indicator Data'!$B$4:$N$300,9,FALSE)="x","x",ROUND(IF(VLOOKUP($E106,'Country Indicator Data'!$B$4:$N$300,9,FALSE)&gt;Q$3,5,IF(VLOOKUP($E106,'Country Indicator Data'!$B$4:$N$300,9,FALSE)&lt;Q$4,0,5-(LOG(Q$3)-LOG(VLOOKUP($E106,'Country Indicator Data'!$B$4:$N$300,9,FALSE)))/(LOG(Q$3)-LOG(Q$4))*5)),1))))</f>
        <v>3</v>
      </c>
      <c r="R106" s="163">
        <f t="shared" si="43"/>
        <v>1.5</v>
      </c>
      <c r="S106" s="163">
        <f>IF(LEN(E106)&gt;3,((IF(VLOOKUP($C106,'Regional Crises'!$B$1:$R$66,17,FALSE)="x","x",ROUND(IF(VLOOKUP($C106,'Regional Crises'!$B$1:$R$66,17,FALSE)&gt;S$3,0,IF(VLOOKUP($C106,'Regional Crises'!$B$1:$R$66,17,FALSE)&lt;S$4,5,(S$3-VLOOKUP($C106,'Regional Crises'!$B$1:$R$66,17,FALSE))/(S$3-S$4)*5)),1)))),(IF(VLOOKUP($E106,'Country Indicator Data'!$B$4:$N$300,13,FALSE)="x","x",ROUND(IF(VLOOKUP($E106,'Country Indicator Data'!$B$4:$N$300,13,FALSE)&gt;S$3,0,IF(VLOOKUP($E106,'Country Indicator Data'!$B$4:$N$300,13,FALSE)&lt;S$4,5,(S$3-VLOOKUP($E106,'Country Indicator Data'!$B$4:$N$300,13,FALSE))/(S$3-S$4)*5)),1))))</f>
        <v>3.2</v>
      </c>
      <c r="T106" s="163">
        <f>IF(LEN(E106)&gt;3,((IF(VLOOKUP($C106,'Regional Crises'!$B$1:$R$66,14,FALSE)="x","x",ROUND(IF(VLOOKUP($C106,'Regional Crises'!$B$1:$R$66,14,FALSE)&gt;T$3,0,IF(VLOOKUP($C106,'Regional Crises'!$B$1:$R$66,14,FALSE)&lt;T$4,5,(T$3-VLOOKUP($C106,'Regional Crises'!$B$1:$R$66,14,FALSE))/(T$3-T$4)*5)),1)))),(IF(VLOOKUP($E106,'Country Indicator Data'!$B$4:$N$300,10,FALSE)="x","x",ROUND(IF(VLOOKUP($E106,'Country Indicator Data'!$B$4:$N$300,10,FALSE)&gt;T$3,0,IF(VLOOKUP($E106,'Country Indicator Data'!$B$4:$N$300,10,FALSE)&lt;T$4,5,(T$3-VLOOKUP($E106,'Country Indicator Data'!$B$4:$N$300,10,FALSE))/(T$3-T$4)*5)),1))))</f>
        <v>2.6</v>
      </c>
      <c r="U106" s="163">
        <f>IF(LEN(E106)&gt;3,((IF(VLOOKUP($C106,'Regional Crises'!$B$1:$R$66,15,FALSE)="x","x",ROUND(IF(VLOOKUP($C106,'Regional Crises'!$B$1:$R$66,15,FALSE)&gt;U$3,0,IF(VLOOKUP($C106,'Regional Crises'!$B$1:$R$66,15,FALSE)&lt;U$4,5,(U$3-VLOOKUP($C106,'Regional Crises'!$B$1:$R$66,15,FALSE))/(U$3-U$4)*5)),1)))),(IF(VLOOKUP($E106,'Country Indicator Data'!$B$4:$N$300,11,FALSE)="x","x",ROUND(IF(VLOOKUP($E106,'Country Indicator Data'!$B$4:$N$300,11,FALSE)&gt;U$3,0,IF(VLOOKUP($E106,'Country Indicator Data'!$B$4:$N$300,11,FALSE)&lt;U$4,5,(U$3-VLOOKUP($E106,'Country Indicator Data'!$B$4:$N$300,11,FALSE))/(U$3-U$4)*5)),1))))</f>
        <v>2</v>
      </c>
      <c r="V106" s="163">
        <f>IF(LEN(E106)&gt;3,((IF(VLOOKUP($C106,'Regional Crises'!$B$1:$R$66,16,FALSE)="x","x",ROUND(IF(VLOOKUP($C106,'Regional Crises'!$B$1:$R$66,16,FALSE)&gt;V$3,0,IF(VLOOKUP($C106,'Regional Crises'!$B$1:$R$66,16,FALSE)&lt;V$4,5,(V$3-VLOOKUP($C106,'Regional Crises'!$B$1:$R$66,16,FALSE))/(V$3-V$4)*5)),1)))),(IF(VLOOKUP($E106,'Country Indicator Data'!$B$4:$N$300,12,FALSE)="x","x",ROUND(IF(VLOOKUP($E106,'Country Indicator Data'!$B$4:$N$300,12,FALSE)&gt;V$3,0,IF(VLOOKUP($E106,'Country Indicator Data'!$B$4:$N$300,12,FALSE)&lt;V$4,5,(V$3-VLOOKUP($E106,'Country Indicator Data'!$B$4:$N$300,12,FALSE))/(V$3-V$4)*5)),1))))</f>
        <v>0.8</v>
      </c>
      <c r="W106" s="163">
        <f t="shared" si="44"/>
        <v>2.2000000000000002</v>
      </c>
      <c r="X106" s="163">
        <f t="shared" si="45"/>
        <v>1.9</v>
      </c>
      <c r="Y106" s="184">
        <f>IF('Core Indicators'!FC103="x","x",IF('Core Indicators'!FC103&gt;=5,5,IF('Core Indicators'!FC103&gt;=4,4,IF('Core Indicators'!FC103&gt;=3,3,IF('Core Indicators'!FC103&gt;=2,2,IF('Core Indicators'!FC103&gt;=1,1,0))))))</f>
        <v>2</v>
      </c>
      <c r="Z106" s="163">
        <f t="shared" si="46"/>
        <v>2</v>
      </c>
      <c r="AA106" s="184">
        <f>'Crisis Indicator Data'!Y103</f>
        <v>0</v>
      </c>
      <c r="AB106" s="184">
        <f>'Crisis Indicator Data'!Z103</f>
        <v>1</v>
      </c>
      <c r="AC106" s="184">
        <f>'Crisis Indicator Data'!AA103</f>
        <v>0</v>
      </c>
      <c r="AD106" s="184">
        <f>'Crisis Indicator Data'!AB103</f>
        <v>0</v>
      </c>
      <c r="AE106" s="184">
        <f t="shared" si="47"/>
        <v>1</v>
      </c>
      <c r="AF106" s="184">
        <f>'Crisis Indicator Data'!AC103</f>
        <v>0</v>
      </c>
      <c r="AG106" s="184">
        <f>'Crisis Indicator Data'!AD103</f>
        <v>2</v>
      </c>
      <c r="AH106" s="184">
        <f t="shared" si="48"/>
        <v>2</v>
      </c>
      <c r="AI106" s="184">
        <f>'Crisis Indicator Data'!AE103</f>
        <v>1</v>
      </c>
      <c r="AJ106" s="184">
        <f>'Crisis Indicator Data'!AF103</f>
        <v>0</v>
      </c>
      <c r="AK106" s="184">
        <f>'Crisis Indicator Data'!AG103</f>
        <v>1</v>
      </c>
      <c r="AL106" s="184">
        <f t="shared" si="49"/>
        <v>2</v>
      </c>
      <c r="AM106" s="163">
        <f t="shared" si="50"/>
        <v>2</v>
      </c>
      <c r="AN106" s="163">
        <f t="shared" si="51"/>
        <v>2</v>
      </c>
    </row>
    <row r="107" spans="1:40" ht="13.5" customHeight="1" x14ac:dyDescent="0.25">
      <c r="A107" s="172" t="str">
        <f>'Crisis Indicator Data'!A104</f>
        <v>Venezuela displacement in Peru</v>
      </c>
      <c r="B107" s="173" t="str">
        <f>'Crisis Indicator Data'!B104</f>
        <v>Displacement</v>
      </c>
      <c r="C107" s="173" t="str">
        <f>'Crisis Indicator Data'!C104</f>
        <v>PER002</v>
      </c>
      <c r="D107" s="173" t="str">
        <f>'Crisis Indicator Data'!D104</f>
        <v>Peru</v>
      </c>
      <c r="E107" s="174" t="str">
        <f>'Crisis Indicator Data'!E104</f>
        <v>PER</v>
      </c>
      <c r="F107" s="163">
        <f>IF(LEN(E107)&gt;3,(IF(VLOOKUP($C107,'Regional Crises'!$B$1:$R$66,7,FALSE)="x","x",ROUND(IF(VLOOKUP($C107,'Regional Crises'!$B$1:$R$66,7,FALSE)&gt;$F$3,5,IF(VLOOKUP($C107,'Regional Crises'!$B$1:$R$66,7,FALSE)&lt;F$4,0,($F$3-VLOOKUP($C107,'Regional Crises'!$B$1:$R$66,7,FALSE))/($F$3-$F$4)*5)),1))),IF(VLOOKUP($E107,'Country Indicator Data'!$B$4:$N$300,3,FALSE)="x","x",ROUND(IF(VLOOKUP($E107,'Country Indicator Data'!$B$4:$N$300,3,FALSE)&gt;$F$3,5,IF(VLOOKUP($E107,'Country Indicator Data'!$B$4:$N$300,3,FALSE)&lt;$F$4,0,($F$3-VLOOKUP($E107,'Country Indicator Data'!$B$4:$N$300,3,FALSE))/($F$3-$F$4)*5)),1)))</f>
        <v>1.8</v>
      </c>
      <c r="G107" s="163">
        <f>IF(LEN(E107)&gt;3,(IF(VLOOKUP($C107,'Regional Crises'!$B$1:$R$66,9,FALSE)="x","x",ROUND(IF(VLOOKUP($C107,'Regional Crises'!$B$1:$R$66,9,FALSE)&gt;G$3,5,IF(VLOOKUP($C107,'Regional Crises'!$B$1:$R$66,9,FALSE)&lt;G$4,0,(G$3-VLOOKUP($C107,'Regional Crises'!$B$1:$R$66,9,FALSE))/(G$3-G$4)*5)),1))),IF(VLOOKUP($E107,'Country Indicator Data'!$B$4:$N$300,5,FALSE)="x","x",ROUND(IF(VLOOKUP($E107,'Country Indicator Data'!$B$4:$N$300,5,FALSE)&gt;G$3,5,IF(VLOOKUP($E107,'Country Indicator Data'!$B$4:$N$300,5,FALSE)&lt;G$4,0,(G$3-VLOOKUP($E107,'Country Indicator Data'!$B$4:$N$300,5,FALSE))/(G$3-G$4)*5)),1)))</f>
        <v>1.7</v>
      </c>
      <c r="H107" s="163">
        <f t="shared" si="39"/>
        <v>1.75</v>
      </c>
      <c r="I107" s="163">
        <f>IF(LEN(E107)&gt;3,(IF(VLOOKUP($C107,'Regional Crises'!$B$1:$R$66,6,FALSE)="x","x",ROUND(IF(VLOOKUP($C107,'Regional Crises'!$B$1:$R$66,6,FALSE)&gt;I$3,5,IF(VLOOKUP($C107,'Regional Crises'!$B$1:$R$66,6,FALSE)&lt;I$4,0,5-(I$3-VLOOKUP($C107,'Regional Crises'!$B$1:$R$66,6,FALSE))/(I$3-I$4)*5)),1))),IF(VLOOKUP($E107,'Country Indicator Data'!$B$4:$N$300,2,FALSE)="x","x",ROUND(IF(VLOOKUP($E107,'Country Indicator Data'!$B$4:$N$300,2,FALSE)&gt;I$3,5,IF(VLOOKUP($E107,'Country Indicator Data'!$B$4:$N$300,2,FALSE)&lt;I$4,0,5-(I$3-VLOOKUP($E107,'Country Indicator Data'!$B$4:$N$300,2,FALSE))/(I$3-I$4)*5)),1)))</f>
        <v>3</v>
      </c>
      <c r="J107" s="163">
        <f>IF(LEN(E107)&gt;3,(IF(VLOOKUP($C107,'Regional Crises'!$B$1:$R$66,8,FALSE)="x","x",ROUND(IF(VLOOKUP($C107,'Regional Crises'!$B$1:$R$66,8,FALSE)&gt;J$3,5,IF(VLOOKUP($C107,'Regional Crises'!$B$1:$R$66,8,FALSE)&lt;J$4,0,5-(J$3-VLOOKUP($C107,'Regional Crises'!$B$1:$R$66,8,FALSE))/(J$3-J$4)*5)),1))),IF(VLOOKUP($E107,'Country Indicator Data'!$B$4:$N$300,4,FALSE)="x","x",ROUND(IF(VLOOKUP($E107,'Country Indicator Data'!$B$4:$N$300,4,FALSE)&gt;J$3,5,IF(VLOOKUP($E107,'Country Indicator Data'!$B$4:$N$300,4,FALSE)&lt;J$4,0,5-(J$3-VLOOKUP($E107,'Country Indicator Data'!$B$4:$N$300,4,FALSE))/(J$3-J$4)*5)),1)))</f>
        <v>4.5</v>
      </c>
      <c r="K107" s="163">
        <f t="shared" si="40"/>
        <v>3.75</v>
      </c>
      <c r="L107" s="163">
        <f>IF(LEN(E107)&gt;3,(IF(VLOOKUP($C107,'Regional Crises'!$B$1:$R$66,10,FALSE)="x","x",ROUND(IF(VLOOKUP($C107,'Regional Crises'!$B$1:$R$66,10,FALSE)&gt;L$3,5,IF(VLOOKUP($C107,'Regional Crises'!$B$1:$R$66,10,FALSE)&lt;L$4,0,5-(L$3-VLOOKUP($C107,'Regional Crises'!$B$1:$R$66,10,FALSE))/(L$3-L$4)*5)),1))),IF(VLOOKUP($E107,'Country Indicator Data'!$B$4:$N$300,6,FALSE)="x","x",ROUND(IF(VLOOKUP($E107,'Country Indicator Data'!$B$4:$N$300,6,FALSE)&gt;L$3,5,IF(VLOOKUP($E107,'Country Indicator Data'!$B$4:$N$300,6,FALSE)&lt;L$4,0,5-(L$3-VLOOKUP($E107,'Country Indicator Data'!$B$4:$N$300,6,FALSE))/(L$3-L$4)*5)),1)))</f>
        <v>2.5</v>
      </c>
      <c r="M107" s="163">
        <f>IF(LEN(E107)&gt;3,(IF(VLOOKUP($C107,'Regional Crises'!$B$1:$R$66,11,FALSE)="x","x",ROUND(IF(VLOOKUP($C107,'Regional Crises'!$B$1:$R$66,11,FALSE)&gt;M$3,5,IF(VLOOKUP($C107,'Regional Crises'!$B$1:$R$66,11,FALSE)&lt;M$4,0,5-(M$3-VLOOKUP($C107,'Regional Crises'!$B$1:$R$66,11,FALSE))/(M$3-M$4)*5)),1))),IF(VLOOKUP($E107,'Country Indicator Data'!$B$4:$N$300,7,FALSE)="x","x",ROUND(IF(VLOOKUP($E107,'Country Indicator Data'!$B$4:$N$300,7,FALSE)&gt;M$3,5,IF(VLOOKUP($E107,'Country Indicator Data'!$B$4:$N$300,7,FALSE)&lt;M$4,0,5-(M$3-VLOOKUP($E107,'Country Indicator Data'!$B$4:$N$300,7,FALSE))/(M$3-M$4)*5)),1)))</f>
        <v>2.1</v>
      </c>
      <c r="N107" s="163">
        <f t="shared" si="41"/>
        <v>2.2999999999999998</v>
      </c>
      <c r="O107" s="163">
        <f t="shared" si="42"/>
        <v>2.6</v>
      </c>
      <c r="P107" s="163">
        <f>IF(LEN(E107)&gt;3,VLOOKUP(C107,'Regional Crises'!$B$1:$R$69,12,FALSE),VLOOKUP(E107,'Country Indicator Data'!$B$4:$I$300,8,FALSE))</f>
        <v>3</v>
      </c>
      <c r="Q107" s="163">
        <f>IF(LEN(E107)&gt;3,((IF(VLOOKUP($C107,'Regional Crises'!$B$1:$R$66,13,FALSE)="x","x",ROUND(IF(VLOOKUP($C107,'Regional Crises'!$B$1:$R$66,13,FALSE)&gt;Q$3,5,IF(VLOOKUP($C107,'Regional Crises'!$B$1:$R$66,13,FALSE)&lt;Q$4,0,5-(LOG(Q$3)-LOG(VLOOKUP($C107,'Regional Crises'!$B$1:$R$66,13,FALSE)))/(LOG(Q$3)-LOG(Q$4))*5)),1)))),(IF(VLOOKUP($E107,'Country Indicator Data'!$B$4:$N$300,9,FALSE)="x","x",ROUND(IF(VLOOKUP($E107,'Country Indicator Data'!$B$4:$N$300,9,FALSE)&gt;Q$3,5,IF(VLOOKUP($E107,'Country Indicator Data'!$B$4:$N$300,9,FALSE)&lt;Q$4,0,5-(LOG(Q$3)-LOG(VLOOKUP($E107,'Country Indicator Data'!$B$4:$N$300,9,FALSE)))/(LOG(Q$3)-LOG(Q$4))*5)),1))))</f>
        <v>2.8</v>
      </c>
      <c r="R107" s="163">
        <f t="shared" si="43"/>
        <v>2.9</v>
      </c>
      <c r="S107" s="163">
        <f>IF(LEN(E107)&gt;3,((IF(VLOOKUP($C107,'Regional Crises'!$B$1:$R$66,17,FALSE)="x","x",ROUND(IF(VLOOKUP($C107,'Regional Crises'!$B$1:$R$66,17,FALSE)&gt;S$3,0,IF(VLOOKUP($C107,'Regional Crises'!$B$1:$R$66,17,FALSE)&lt;S$4,5,(S$3-VLOOKUP($C107,'Regional Crises'!$B$1:$R$66,17,FALSE))/(S$3-S$4)*5)),1)))),(IF(VLOOKUP($E107,'Country Indicator Data'!$B$4:$N$300,13,FALSE)="x","x",ROUND(IF(VLOOKUP($E107,'Country Indicator Data'!$B$4:$N$300,13,FALSE)&gt;S$3,0,IF(VLOOKUP($E107,'Country Indicator Data'!$B$4:$N$300,13,FALSE)&lt;S$4,5,(S$3-VLOOKUP($E107,'Country Indicator Data'!$B$4:$N$300,13,FALSE))/(S$3-S$4)*5)),1))))</f>
        <v>3.2</v>
      </c>
      <c r="T107" s="163">
        <f>IF(LEN(E107)&gt;3,((IF(VLOOKUP($C107,'Regional Crises'!$B$1:$R$66,14,FALSE)="x","x",ROUND(IF(VLOOKUP($C107,'Regional Crises'!$B$1:$R$66,14,FALSE)&gt;T$3,0,IF(VLOOKUP($C107,'Regional Crises'!$B$1:$R$66,14,FALSE)&lt;T$4,5,(T$3-VLOOKUP($C107,'Regional Crises'!$B$1:$R$66,14,FALSE))/(T$3-T$4)*5)),1)))),(IF(VLOOKUP($E107,'Country Indicator Data'!$B$4:$N$300,10,FALSE)="x","x",ROUND(IF(VLOOKUP($E107,'Country Indicator Data'!$B$4:$N$300,10,FALSE)&gt;T$3,0,IF(VLOOKUP($E107,'Country Indicator Data'!$B$4:$N$300,10,FALSE)&lt;T$4,5,(T$3-VLOOKUP($E107,'Country Indicator Data'!$B$4:$N$300,10,FALSE))/(T$3-T$4)*5)),1))))</f>
        <v>3</v>
      </c>
      <c r="U107" s="163">
        <f>IF(LEN(E107)&gt;3,((IF(VLOOKUP($C107,'Regional Crises'!$B$1:$R$66,15,FALSE)="x","x",ROUND(IF(VLOOKUP($C107,'Regional Crises'!$B$1:$R$66,15,FALSE)&gt;U$3,0,IF(VLOOKUP($C107,'Regional Crises'!$B$1:$R$66,15,FALSE)&lt;U$4,5,(U$3-VLOOKUP($C107,'Regional Crises'!$B$1:$R$66,15,FALSE))/(U$3-U$4)*5)),1)))),(IF(VLOOKUP($E107,'Country Indicator Data'!$B$4:$N$300,11,FALSE)="x","x",ROUND(IF(VLOOKUP($E107,'Country Indicator Data'!$B$4:$N$300,11,FALSE)&gt;U$3,0,IF(VLOOKUP($E107,'Country Indicator Data'!$B$4:$N$300,11,FALSE)&lt;U$4,5,(U$3-VLOOKUP($E107,'Country Indicator Data'!$B$4:$N$300,11,FALSE))/(U$3-U$4)*5)),1))))</f>
        <v>1.9</v>
      </c>
      <c r="V107" s="163">
        <f>IF(LEN(E107)&gt;3,((IF(VLOOKUP($C107,'Regional Crises'!$B$1:$R$66,16,FALSE)="x","x",ROUND(IF(VLOOKUP($C107,'Regional Crises'!$B$1:$R$66,16,FALSE)&gt;V$3,0,IF(VLOOKUP($C107,'Regional Crises'!$B$1:$R$66,16,FALSE)&lt;V$4,5,(V$3-VLOOKUP($C107,'Regional Crises'!$B$1:$R$66,16,FALSE))/(V$3-V$4)*5)),1)))),(IF(VLOOKUP($E107,'Country Indicator Data'!$B$4:$N$300,12,FALSE)="x","x",ROUND(IF(VLOOKUP($E107,'Country Indicator Data'!$B$4:$N$300,12,FALSE)&gt;V$3,0,IF(VLOOKUP($E107,'Country Indicator Data'!$B$4:$N$300,12,FALSE)&lt;V$4,5,(V$3-VLOOKUP($E107,'Country Indicator Data'!$B$4:$N$300,12,FALSE))/(V$3-V$4)*5)),1))))</f>
        <v>1.4</v>
      </c>
      <c r="W107" s="163">
        <f t="shared" si="44"/>
        <v>2.4</v>
      </c>
      <c r="X107" s="163">
        <f t="shared" si="45"/>
        <v>2.6</v>
      </c>
      <c r="Y107" s="184">
        <f>IF('Core Indicators'!FC104="x","x",IF('Core Indicators'!FC104&gt;=5,5,IF('Core Indicators'!FC104&gt;=4,4,IF('Core Indicators'!FC104&gt;=3,3,IF('Core Indicators'!FC104&gt;=2,2,IF('Core Indicators'!FC104&gt;=1,1,0))))))</f>
        <v>3</v>
      </c>
      <c r="Z107" s="163">
        <f t="shared" si="46"/>
        <v>3</v>
      </c>
      <c r="AA107" s="184">
        <f>'Crisis Indicator Data'!Y104</f>
        <v>0</v>
      </c>
      <c r="AB107" s="184">
        <f>'Crisis Indicator Data'!Z104</f>
        <v>0</v>
      </c>
      <c r="AC107" s="184">
        <f>'Crisis Indicator Data'!AA104</f>
        <v>0</v>
      </c>
      <c r="AD107" s="184">
        <f>'Crisis Indicator Data'!AB104</f>
        <v>1</v>
      </c>
      <c r="AE107" s="184">
        <f t="shared" si="47"/>
        <v>1</v>
      </c>
      <c r="AF107" s="184">
        <f>'Crisis Indicator Data'!AC104</f>
        <v>2</v>
      </c>
      <c r="AG107" s="184">
        <f>'Crisis Indicator Data'!AD104</f>
        <v>2</v>
      </c>
      <c r="AH107" s="184">
        <f t="shared" si="48"/>
        <v>4</v>
      </c>
      <c r="AI107" s="184">
        <f>'Crisis Indicator Data'!AE104</f>
        <v>1</v>
      </c>
      <c r="AJ107" s="184">
        <f>'Crisis Indicator Data'!AF104</f>
        <v>1</v>
      </c>
      <c r="AK107" s="184">
        <f>'Crisis Indicator Data'!AG104</f>
        <v>3</v>
      </c>
      <c r="AL107" s="184">
        <f t="shared" si="49"/>
        <v>4</v>
      </c>
      <c r="AM107" s="163">
        <f t="shared" si="50"/>
        <v>3</v>
      </c>
      <c r="AN107" s="163">
        <f t="shared" si="51"/>
        <v>3</v>
      </c>
    </row>
    <row r="108" spans="1:40" ht="13.5" customHeight="1" x14ac:dyDescent="0.25">
      <c r="A108" s="172" t="str">
        <f>'Crisis Indicator Data'!A105</f>
        <v>Multiple crises in the Philippines</v>
      </c>
      <c r="B108" s="173" t="str">
        <f>'Crisis Indicator Data'!B105</f>
        <v>Conflict,Cyclone,Violence,Floods,Other seasonal event</v>
      </c>
      <c r="C108" s="173" t="str">
        <f>'Crisis Indicator Data'!C105</f>
        <v>PHL001</v>
      </c>
      <c r="D108" s="173" t="str">
        <f>'Crisis Indicator Data'!D105</f>
        <v>Philippines</v>
      </c>
      <c r="E108" s="174" t="str">
        <f>'Crisis Indicator Data'!E105</f>
        <v>PHL</v>
      </c>
      <c r="F108" s="163">
        <f>IF(LEN(E108)&gt;3,(IF(VLOOKUP($C108,'Regional Crises'!$B$1:$R$66,7,FALSE)="x","x",ROUND(IF(VLOOKUP($C108,'Regional Crises'!$B$1:$R$66,7,FALSE)&gt;$F$3,5,IF(VLOOKUP($C108,'Regional Crises'!$B$1:$R$66,7,FALSE)&lt;F$4,0,($F$3-VLOOKUP($C108,'Regional Crises'!$B$1:$R$66,7,FALSE))/($F$3-$F$4)*5)),1))),IF(VLOOKUP($E108,'Country Indicator Data'!$B$4:$N$300,3,FALSE)="x","x",ROUND(IF(VLOOKUP($E108,'Country Indicator Data'!$B$4:$N$300,3,FALSE)&gt;$F$3,5,IF(VLOOKUP($E108,'Country Indicator Data'!$B$4:$N$300,3,FALSE)&lt;$F$4,0,($F$3-VLOOKUP($E108,'Country Indicator Data'!$B$4:$N$300,3,FALSE))/($F$3-$F$4)*5)),1)))</f>
        <v>1.8</v>
      </c>
      <c r="G108" s="163">
        <f>IF(LEN(E108)&gt;3,(IF(VLOOKUP($C108,'Regional Crises'!$B$1:$R$66,9,FALSE)="x","x",ROUND(IF(VLOOKUP($C108,'Regional Crises'!$B$1:$R$66,9,FALSE)&gt;G$3,5,IF(VLOOKUP($C108,'Regional Crises'!$B$1:$R$66,9,FALSE)&lt;G$4,0,(G$3-VLOOKUP($C108,'Regional Crises'!$B$1:$R$66,9,FALSE))/(G$3-G$4)*5)),1))),IF(VLOOKUP($E108,'Country Indicator Data'!$B$4:$N$300,5,FALSE)="x","x",ROUND(IF(VLOOKUP($E108,'Country Indicator Data'!$B$4:$N$300,5,FALSE)&gt;G$3,5,IF(VLOOKUP($E108,'Country Indicator Data'!$B$4:$N$300,5,FALSE)&lt;G$4,0,(G$3-VLOOKUP($E108,'Country Indicator Data'!$B$4:$N$300,5,FALSE))/(G$3-G$4)*5)),1)))</f>
        <v>2.1</v>
      </c>
      <c r="H108" s="163">
        <f t="shared" si="39"/>
        <v>1.9500000000000002</v>
      </c>
      <c r="I108" s="163">
        <f>IF(LEN(E108)&gt;3,(IF(VLOOKUP($C108,'Regional Crises'!$B$1:$R$66,6,FALSE)="x","x",ROUND(IF(VLOOKUP($C108,'Regional Crises'!$B$1:$R$66,6,FALSE)&gt;I$3,5,IF(VLOOKUP($C108,'Regional Crises'!$B$1:$R$66,6,FALSE)&lt;I$4,0,5-(I$3-VLOOKUP($C108,'Regional Crises'!$B$1:$R$66,6,FALSE))/(I$3-I$4)*5)),1))),IF(VLOOKUP($E108,'Country Indicator Data'!$B$4:$N$300,2,FALSE)="x","x",ROUND(IF(VLOOKUP($E108,'Country Indicator Data'!$B$4:$N$300,2,FALSE)&gt;I$3,5,IF(VLOOKUP($E108,'Country Indicator Data'!$B$4:$N$300,2,FALSE)&lt;I$4,0,5-(I$3-VLOOKUP($E108,'Country Indicator Data'!$B$4:$N$300,2,FALSE))/(I$3-I$4)*5)),1)))</f>
        <v>1.3</v>
      </c>
      <c r="J108" s="163">
        <f>IF(LEN(E108)&gt;3,(IF(VLOOKUP($C108,'Regional Crises'!$B$1:$R$66,8,FALSE)="x","x",ROUND(IF(VLOOKUP($C108,'Regional Crises'!$B$1:$R$66,8,FALSE)&gt;J$3,5,IF(VLOOKUP($C108,'Regional Crises'!$B$1:$R$66,8,FALSE)&lt;J$4,0,5-(J$3-VLOOKUP($C108,'Regional Crises'!$B$1:$R$66,8,FALSE))/(J$3-J$4)*5)),1))),IF(VLOOKUP($E108,'Country Indicator Data'!$B$4:$N$300,4,FALSE)="x","x",ROUND(IF(VLOOKUP($E108,'Country Indicator Data'!$B$4:$N$300,4,FALSE)&gt;J$3,5,IF(VLOOKUP($E108,'Country Indicator Data'!$B$4:$N$300,4,FALSE)&lt;J$4,0,5-(J$3-VLOOKUP($E108,'Country Indicator Data'!$B$4:$N$300,4,FALSE))/(J$3-J$4)*5)),1)))</f>
        <v>1.4</v>
      </c>
      <c r="K108" s="163">
        <f t="shared" si="40"/>
        <v>1.35</v>
      </c>
      <c r="L108" s="163">
        <f>IF(LEN(E108)&gt;3,(IF(VLOOKUP($C108,'Regional Crises'!$B$1:$R$66,10,FALSE)="x","x",ROUND(IF(VLOOKUP($C108,'Regional Crises'!$B$1:$R$66,10,FALSE)&gt;L$3,5,IF(VLOOKUP($C108,'Regional Crises'!$B$1:$R$66,10,FALSE)&lt;L$4,0,5-(L$3-VLOOKUP($C108,'Regional Crises'!$B$1:$R$66,10,FALSE))/(L$3-L$4)*5)),1))),IF(VLOOKUP($E108,'Country Indicator Data'!$B$4:$N$300,6,FALSE)="x","x",ROUND(IF(VLOOKUP($E108,'Country Indicator Data'!$B$4:$N$300,6,FALSE)&gt;L$3,5,IF(VLOOKUP($E108,'Country Indicator Data'!$B$4:$N$300,6,FALSE)&lt;L$4,0,5-(L$3-VLOOKUP($E108,'Country Indicator Data'!$B$4:$N$300,6,FALSE))/(L$3-L$4)*5)),1)))</f>
        <v>2.8</v>
      </c>
      <c r="M108" s="163">
        <f>IF(LEN(E108)&gt;3,(IF(VLOOKUP($C108,'Regional Crises'!$B$1:$R$66,11,FALSE)="x","x",ROUND(IF(VLOOKUP($C108,'Regional Crises'!$B$1:$R$66,11,FALSE)&gt;M$3,5,IF(VLOOKUP($C108,'Regional Crises'!$B$1:$R$66,11,FALSE)&lt;M$4,0,5-(M$3-VLOOKUP($C108,'Regional Crises'!$B$1:$R$66,11,FALSE))/(M$3-M$4)*5)),1))),IF(VLOOKUP($E108,'Country Indicator Data'!$B$4:$N$300,7,FALSE)="x","x",ROUND(IF(VLOOKUP($E108,'Country Indicator Data'!$B$4:$N$300,7,FALSE)&gt;M$3,5,IF(VLOOKUP($E108,'Country Indicator Data'!$B$4:$N$300,7,FALSE)&lt;M$4,0,5-(M$3-VLOOKUP($E108,'Country Indicator Data'!$B$4:$N$300,7,FALSE))/(M$3-M$4)*5)),1)))</f>
        <v>2.2000000000000002</v>
      </c>
      <c r="N108" s="163">
        <f t="shared" si="41"/>
        <v>2.5</v>
      </c>
      <c r="O108" s="163">
        <f t="shared" si="42"/>
        <v>1.9333333333333336</v>
      </c>
      <c r="P108" s="163">
        <f>IF(LEN(E108)&gt;3,VLOOKUP(C108,'Regional Crises'!$B$1:$R$69,12,FALSE),VLOOKUP(E108,'Country Indicator Data'!$B$4:$I$300,8,FALSE))</f>
        <v>4</v>
      </c>
      <c r="Q108" s="163">
        <f>IF(LEN(E108)&gt;3,((IF(VLOOKUP($C108,'Regional Crises'!$B$1:$R$66,13,FALSE)="x","x",ROUND(IF(VLOOKUP($C108,'Regional Crises'!$B$1:$R$66,13,FALSE)&gt;Q$3,5,IF(VLOOKUP($C108,'Regional Crises'!$B$1:$R$66,13,FALSE)&lt;Q$4,0,5-(LOG(Q$3)-LOG(VLOOKUP($C108,'Regional Crises'!$B$1:$R$66,13,FALSE)))/(LOG(Q$3)-LOG(Q$4))*5)),1)))),(IF(VLOOKUP($E108,'Country Indicator Data'!$B$4:$N$300,9,FALSE)="x","x",ROUND(IF(VLOOKUP($E108,'Country Indicator Data'!$B$4:$N$300,9,FALSE)&gt;Q$3,5,IF(VLOOKUP($E108,'Country Indicator Data'!$B$4:$N$300,9,FALSE)&lt;Q$4,0,5-(LOG(Q$3)-LOG(VLOOKUP($E108,'Country Indicator Data'!$B$4:$N$300,9,FALSE)))/(LOG(Q$3)-LOG(Q$4))*5)),1))))</f>
        <v>3.3</v>
      </c>
      <c r="R108" s="163">
        <f t="shared" si="43"/>
        <v>3.65</v>
      </c>
      <c r="S108" s="163">
        <f>IF(LEN(E108)&gt;3,((IF(VLOOKUP($C108,'Regional Crises'!$B$1:$R$66,17,FALSE)="x","x",ROUND(IF(VLOOKUP($C108,'Regional Crises'!$B$1:$R$66,17,FALSE)&gt;S$3,0,IF(VLOOKUP($C108,'Regional Crises'!$B$1:$R$66,17,FALSE)&lt;S$4,5,(S$3-VLOOKUP($C108,'Regional Crises'!$B$1:$R$66,17,FALSE))/(S$3-S$4)*5)),1)))),(IF(VLOOKUP($E108,'Country Indicator Data'!$B$4:$N$300,13,FALSE)="x","x",ROUND(IF(VLOOKUP($E108,'Country Indicator Data'!$B$4:$N$300,13,FALSE)&gt;S$3,0,IF(VLOOKUP($E108,'Country Indicator Data'!$B$4:$N$300,13,FALSE)&lt;S$4,5,(S$3-VLOOKUP($E108,'Country Indicator Data'!$B$4:$N$300,13,FALSE))/(S$3-S$4)*5)),1))))</f>
        <v>3.3</v>
      </c>
      <c r="T108" s="163">
        <f>IF(LEN(E108)&gt;3,((IF(VLOOKUP($C108,'Regional Crises'!$B$1:$R$66,14,FALSE)="x","x",ROUND(IF(VLOOKUP($C108,'Regional Crises'!$B$1:$R$66,14,FALSE)&gt;T$3,0,IF(VLOOKUP($C108,'Regional Crises'!$B$1:$R$66,14,FALSE)&lt;T$4,5,(T$3-VLOOKUP($C108,'Regional Crises'!$B$1:$R$66,14,FALSE))/(T$3-T$4)*5)),1)))),(IF(VLOOKUP($E108,'Country Indicator Data'!$B$4:$N$300,10,FALSE)="x","x",ROUND(IF(VLOOKUP($E108,'Country Indicator Data'!$B$4:$N$300,10,FALSE)&gt;T$3,0,IF(VLOOKUP($E108,'Country Indicator Data'!$B$4:$N$300,10,FALSE)&lt;T$4,5,(T$3-VLOOKUP($E108,'Country Indicator Data'!$B$4:$N$300,10,FALSE))/(T$3-T$4)*5)),1))))</f>
        <v>3</v>
      </c>
      <c r="U108" s="163">
        <f>IF(LEN(E108)&gt;3,((IF(VLOOKUP($C108,'Regional Crises'!$B$1:$R$66,15,FALSE)="x","x",ROUND(IF(VLOOKUP($C108,'Regional Crises'!$B$1:$R$66,15,FALSE)&gt;U$3,0,IF(VLOOKUP($C108,'Regional Crises'!$B$1:$R$66,15,FALSE)&lt;U$4,5,(U$3-VLOOKUP($C108,'Regional Crises'!$B$1:$R$66,15,FALSE))/(U$3-U$4)*5)),1)))),(IF(VLOOKUP($E108,'Country Indicator Data'!$B$4:$N$300,11,FALSE)="x","x",ROUND(IF(VLOOKUP($E108,'Country Indicator Data'!$B$4:$N$300,11,FALSE)&gt;U$3,0,IF(VLOOKUP($E108,'Country Indicator Data'!$B$4:$N$300,11,FALSE)&lt;U$4,5,(U$3-VLOOKUP($E108,'Country Indicator Data'!$B$4:$N$300,11,FALSE))/(U$3-U$4)*5)),1))))</f>
        <v>2.6</v>
      </c>
      <c r="V108" s="163">
        <f>IF(LEN(E108)&gt;3,((IF(VLOOKUP($C108,'Regional Crises'!$B$1:$R$66,16,FALSE)="x","x",ROUND(IF(VLOOKUP($C108,'Regional Crises'!$B$1:$R$66,16,FALSE)&gt;V$3,0,IF(VLOOKUP($C108,'Regional Crises'!$B$1:$R$66,16,FALSE)&lt;V$4,5,(V$3-VLOOKUP($C108,'Regional Crises'!$B$1:$R$66,16,FALSE))/(V$3-V$4)*5)),1)))),(IF(VLOOKUP($E108,'Country Indicator Data'!$B$4:$N$300,12,FALSE)="x","x",ROUND(IF(VLOOKUP($E108,'Country Indicator Data'!$B$4:$N$300,12,FALSE)&gt;V$3,0,IF(VLOOKUP($E108,'Country Indicator Data'!$B$4:$N$300,12,FALSE)&lt;V$4,5,(V$3-VLOOKUP($E108,'Country Indicator Data'!$B$4:$N$300,12,FALSE))/(V$3-V$4)*5)),1))))</f>
        <v>2.1</v>
      </c>
      <c r="W108" s="163">
        <f t="shared" si="44"/>
        <v>2.8</v>
      </c>
      <c r="X108" s="163">
        <f t="shared" si="45"/>
        <v>2.8</v>
      </c>
      <c r="Y108" s="184">
        <f>IF('Core Indicators'!FC105="x","x",IF('Core Indicators'!FC105&gt;=5,5,IF('Core Indicators'!FC105&gt;=4,4,IF('Core Indicators'!FC105&gt;=3,3,IF('Core Indicators'!FC105&gt;=2,2,IF('Core Indicators'!FC105&gt;=1,1,0))))))</f>
        <v>4</v>
      </c>
      <c r="Z108" s="163">
        <f t="shared" si="46"/>
        <v>4</v>
      </c>
      <c r="AA108" s="184">
        <f>'Crisis Indicator Data'!Y105</f>
        <v>0</v>
      </c>
      <c r="AB108" s="184">
        <f>'Crisis Indicator Data'!Z105</f>
        <v>1</v>
      </c>
      <c r="AC108" s="184">
        <f>'Crisis Indicator Data'!AA105</f>
        <v>0</v>
      </c>
      <c r="AD108" s="184">
        <f>'Crisis Indicator Data'!AB105</f>
        <v>0</v>
      </c>
      <c r="AE108" s="184">
        <f t="shared" si="47"/>
        <v>1</v>
      </c>
      <c r="AF108" s="184">
        <f>'Crisis Indicator Data'!AC105</f>
        <v>0</v>
      </c>
      <c r="AG108" s="184">
        <f>'Crisis Indicator Data'!AD105</f>
        <v>0</v>
      </c>
      <c r="AH108" s="184">
        <f t="shared" si="48"/>
        <v>0</v>
      </c>
      <c r="AI108" s="184">
        <f>'Crisis Indicator Data'!AE105</f>
        <v>0</v>
      </c>
      <c r="AJ108" s="184">
        <f>'Crisis Indicator Data'!AF105</f>
        <v>1</v>
      </c>
      <c r="AK108" s="184">
        <f>'Crisis Indicator Data'!AG105</f>
        <v>3</v>
      </c>
      <c r="AL108" s="184">
        <f t="shared" si="49"/>
        <v>3</v>
      </c>
      <c r="AM108" s="163">
        <f t="shared" si="50"/>
        <v>1</v>
      </c>
      <c r="AN108" s="163">
        <f t="shared" si="51"/>
        <v>2.5</v>
      </c>
    </row>
    <row r="109" spans="1:40" ht="13.5" customHeight="1" x14ac:dyDescent="0.25">
      <c r="A109" s="172" t="str">
        <f>'Crisis Indicator Data'!A106</f>
        <v>Mindanao conflict</v>
      </c>
      <c r="B109" s="173" t="str">
        <f>'Crisis Indicator Data'!B106</f>
        <v>Conflict,Violence</v>
      </c>
      <c r="C109" s="173" t="str">
        <f>'Crisis Indicator Data'!C106</f>
        <v>PHL003</v>
      </c>
      <c r="D109" s="173" t="str">
        <f>'Crisis Indicator Data'!D106</f>
        <v>Philippines</v>
      </c>
      <c r="E109" s="174" t="str">
        <f>'Crisis Indicator Data'!E106</f>
        <v>PHL</v>
      </c>
      <c r="F109" s="163">
        <f>IF(LEN(E109)&gt;3,(IF(VLOOKUP($C109,'Regional Crises'!$B$1:$R$66,7,FALSE)="x","x",ROUND(IF(VLOOKUP($C109,'Regional Crises'!$B$1:$R$66,7,FALSE)&gt;$F$3,5,IF(VLOOKUP($C109,'Regional Crises'!$B$1:$R$66,7,FALSE)&lt;F$4,0,($F$3-VLOOKUP($C109,'Regional Crises'!$B$1:$R$66,7,FALSE))/($F$3-$F$4)*5)),1))),IF(VLOOKUP($E109,'Country Indicator Data'!$B$4:$N$300,3,FALSE)="x","x",ROUND(IF(VLOOKUP($E109,'Country Indicator Data'!$B$4:$N$300,3,FALSE)&gt;$F$3,5,IF(VLOOKUP($E109,'Country Indicator Data'!$B$4:$N$300,3,FALSE)&lt;$F$4,0,($F$3-VLOOKUP($E109,'Country Indicator Data'!$B$4:$N$300,3,FALSE))/($F$3-$F$4)*5)),1)))</f>
        <v>1.8</v>
      </c>
      <c r="G109" s="163">
        <f>IF(LEN(E109)&gt;3,(IF(VLOOKUP($C109,'Regional Crises'!$B$1:$R$66,9,FALSE)="x","x",ROUND(IF(VLOOKUP($C109,'Regional Crises'!$B$1:$R$66,9,FALSE)&gt;G$3,5,IF(VLOOKUP($C109,'Regional Crises'!$B$1:$R$66,9,FALSE)&lt;G$4,0,(G$3-VLOOKUP($C109,'Regional Crises'!$B$1:$R$66,9,FALSE))/(G$3-G$4)*5)),1))),IF(VLOOKUP($E109,'Country Indicator Data'!$B$4:$N$300,5,FALSE)="x","x",ROUND(IF(VLOOKUP($E109,'Country Indicator Data'!$B$4:$N$300,5,FALSE)&gt;G$3,5,IF(VLOOKUP($E109,'Country Indicator Data'!$B$4:$N$300,5,FALSE)&lt;G$4,0,(G$3-VLOOKUP($E109,'Country Indicator Data'!$B$4:$N$300,5,FALSE))/(G$3-G$4)*5)),1)))</f>
        <v>2.1</v>
      </c>
      <c r="H109" s="163">
        <f t="shared" si="39"/>
        <v>1.9500000000000002</v>
      </c>
      <c r="I109" s="163">
        <f>IF(LEN(E109)&gt;3,(IF(VLOOKUP($C109,'Regional Crises'!$B$1:$R$66,6,FALSE)="x","x",ROUND(IF(VLOOKUP($C109,'Regional Crises'!$B$1:$R$66,6,FALSE)&gt;I$3,5,IF(VLOOKUP($C109,'Regional Crises'!$B$1:$R$66,6,FALSE)&lt;I$4,0,5-(I$3-VLOOKUP($C109,'Regional Crises'!$B$1:$R$66,6,FALSE))/(I$3-I$4)*5)),1))),IF(VLOOKUP($E109,'Country Indicator Data'!$B$4:$N$300,2,FALSE)="x","x",ROUND(IF(VLOOKUP($E109,'Country Indicator Data'!$B$4:$N$300,2,FALSE)&gt;I$3,5,IF(VLOOKUP($E109,'Country Indicator Data'!$B$4:$N$300,2,FALSE)&lt;I$4,0,5-(I$3-VLOOKUP($E109,'Country Indicator Data'!$B$4:$N$300,2,FALSE))/(I$3-I$4)*5)),1)))</f>
        <v>1.3</v>
      </c>
      <c r="J109" s="163">
        <f>IF(LEN(E109)&gt;3,(IF(VLOOKUP($C109,'Regional Crises'!$B$1:$R$66,8,FALSE)="x","x",ROUND(IF(VLOOKUP($C109,'Regional Crises'!$B$1:$R$66,8,FALSE)&gt;J$3,5,IF(VLOOKUP($C109,'Regional Crises'!$B$1:$R$66,8,FALSE)&lt;J$4,0,5-(J$3-VLOOKUP($C109,'Regional Crises'!$B$1:$R$66,8,FALSE))/(J$3-J$4)*5)),1))),IF(VLOOKUP($E109,'Country Indicator Data'!$B$4:$N$300,4,FALSE)="x","x",ROUND(IF(VLOOKUP($E109,'Country Indicator Data'!$B$4:$N$300,4,FALSE)&gt;J$3,5,IF(VLOOKUP($E109,'Country Indicator Data'!$B$4:$N$300,4,FALSE)&lt;J$4,0,5-(J$3-VLOOKUP($E109,'Country Indicator Data'!$B$4:$N$300,4,FALSE))/(J$3-J$4)*5)),1)))</f>
        <v>1.4</v>
      </c>
      <c r="K109" s="163">
        <f t="shared" si="40"/>
        <v>1.35</v>
      </c>
      <c r="L109" s="163">
        <f>IF(LEN(E109)&gt;3,(IF(VLOOKUP($C109,'Regional Crises'!$B$1:$R$66,10,FALSE)="x","x",ROUND(IF(VLOOKUP($C109,'Regional Crises'!$B$1:$R$66,10,FALSE)&gt;L$3,5,IF(VLOOKUP($C109,'Regional Crises'!$B$1:$R$66,10,FALSE)&lt;L$4,0,5-(L$3-VLOOKUP($C109,'Regional Crises'!$B$1:$R$66,10,FALSE))/(L$3-L$4)*5)),1))),IF(VLOOKUP($E109,'Country Indicator Data'!$B$4:$N$300,6,FALSE)="x","x",ROUND(IF(VLOOKUP($E109,'Country Indicator Data'!$B$4:$N$300,6,FALSE)&gt;L$3,5,IF(VLOOKUP($E109,'Country Indicator Data'!$B$4:$N$300,6,FALSE)&lt;L$4,0,5-(L$3-VLOOKUP($E109,'Country Indicator Data'!$B$4:$N$300,6,FALSE))/(L$3-L$4)*5)),1)))</f>
        <v>2.8</v>
      </c>
      <c r="M109" s="163">
        <f>IF(LEN(E109)&gt;3,(IF(VLOOKUP($C109,'Regional Crises'!$B$1:$R$66,11,FALSE)="x","x",ROUND(IF(VLOOKUP($C109,'Regional Crises'!$B$1:$R$66,11,FALSE)&gt;M$3,5,IF(VLOOKUP($C109,'Regional Crises'!$B$1:$R$66,11,FALSE)&lt;M$4,0,5-(M$3-VLOOKUP($C109,'Regional Crises'!$B$1:$R$66,11,FALSE))/(M$3-M$4)*5)),1))),IF(VLOOKUP($E109,'Country Indicator Data'!$B$4:$N$300,7,FALSE)="x","x",ROUND(IF(VLOOKUP($E109,'Country Indicator Data'!$B$4:$N$300,7,FALSE)&gt;M$3,5,IF(VLOOKUP($E109,'Country Indicator Data'!$B$4:$N$300,7,FALSE)&lt;M$4,0,5-(M$3-VLOOKUP($E109,'Country Indicator Data'!$B$4:$N$300,7,FALSE))/(M$3-M$4)*5)),1)))</f>
        <v>2.2000000000000002</v>
      </c>
      <c r="N109" s="163">
        <f t="shared" si="41"/>
        <v>2.5</v>
      </c>
      <c r="O109" s="163">
        <f t="shared" si="42"/>
        <v>1.9333333333333336</v>
      </c>
      <c r="P109" s="163">
        <f>IF(LEN(E109)&gt;3,VLOOKUP(C109,'Regional Crises'!$B$1:$R$69,12,FALSE),VLOOKUP(E109,'Country Indicator Data'!$B$4:$I$300,8,FALSE))</f>
        <v>4</v>
      </c>
      <c r="Q109" s="163">
        <f>IF(LEN(E109)&gt;3,((IF(VLOOKUP($C109,'Regional Crises'!$B$1:$R$66,13,FALSE)="x","x",ROUND(IF(VLOOKUP($C109,'Regional Crises'!$B$1:$R$66,13,FALSE)&gt;Q$3,5,IF(VLOOKUP($C109,'Regional Crises'!$B$1:$R$66,13,FALSE)&lt;Q$4,0,5-(LOG(Q$3)-LOG(VLOOKUP($C109,'Regional Crises'!$B$1:$R$66,13,FALSE)))/(LOG(Q$3)-LOG(Q$4))*5)),1)))),(IF(VLOOKUP($E109,'Country Indicator Data'!$B$4:$N$300,9,FALSE)="x","x",ROUND(IF(VLOOKUP($E109,'Country Indicator Data'!$B$4:$N$300,9,FALSE)&gt;Q$3,5,IF(VLOOKUP($E109,'Country Indicator Data'!$B$4:$N$300,9,FALSE)&lt;Q$4,0,5-(LOG(Q$3)-LOG(VLOOKUP($E109,'Country Indicator Data'!$B$4:$N$300,9,FALSE)))/(LOG(Q$3)-LOG(Q$4))*5)),1))))</f>
        <v>3.3</v>
      </c>
      <c r="R109" s="163">
        <f t="shared" si="43"/>
        <v>3.65</v>
      </c>
      <c r="S109" s="163">
        <f>IF(LEN(E109)&gt;3,((IF(VLOOKUP($C109,'Regional Crises'!$B$1:$R$66,17,FALSE)="x","x",ROUND(IF(VLOOKUP($C109,'Regional Crises'!$B$1:$R$66,17,FALSE)&gt;S$3,0,IF(VLOOKUP($C109,'Regional Crises'!$B$1:$R$66,17,FALSE)&lt;S$4,5,(S$3-VLOOKUP($C109,'Regional Crises'!$B$1:$R$66,17,FALSE))/(S$3-S$4)*5)),1)))),(IF(VLOOKUP($E109,'Country Indicator Data'!$B$4:$N$300,13,FALSE)="x","x",ROUND(IF(VLOOKUP($E109,'Country Indicator Data'!$B$4:$N$300,13,FALSE)&gt;S$3,0,IF(VLOOKUP($E109,'Country Indicator Data'!$B$4:$N$300,13,FALSE)&lt;S$4,5,(S$3-VLOOKUP($E109,'Country Indicator Data'!$B$4:$N$300,13,FALSE))/(S$3-S$4)*5)),1))))</f>
        <v>3.3</v>
      </c>
      <c r="T109" s="163">
        <f>IF(LEN(E109)&gt;3,((IF(VLOOKUP($C109,'Regional Crises'!$B$1:$R$66,14,FALSE)="x","x",ROUND(IF(VLOOKUP($C109,'Regional Crises'!$B$1:$R$66,14,FALSE)&gt;T$3,0,IF(VLOOKUP($C109,'Regional Crises'!$B$1:$R$66,14,FALSE)&lt;T$4,5,(T$3-VLOOKUP($C109,'Regional Crises'!$B$1:$R$66,14,FALSE))/(T$3-T$4)*5)),1)))),(IF(VLOOKUP($E109,'Country Indicator Data'!$B$4:$N$300,10,FALSE)="x","x",ROUND(IF(VLOOKUP($E109,'Country Indicator Data'!$B$4:$N$300,10,FALSE)&gt;T$3,0,IF(VLOOKUP($E109,'Country Indicator Data'!$B$4:$N$300,10,FALSE)&lt;T$4,5,(T$3-VLOOKUP($E109,'Country Indicator Data'!$B$4:$N$300,10,FALSE))/(T$3-T$4)*5)),1))))</f>
        <v>3</v>
      </c>
      <c r="U109" s="163">
        <f>IF(LEN(E109)&gt;3,((IF(VLOOKUP($C109,'Regional Crises'!$B$1:$R$66,15,FALSE)="x","x",ROUND(IF(VLOOKUP($C109,'Regional Crises'!$B$1:$R$66,15,FALSE)&gt;U$3,0,IF(VLOOKUP($C109,'Regional Crises'!$B$1:$R$66,15,FALSE)&lt;U$4,5,(U$3-VLOOKUP($C109,'Regional Crises'!$B$1:$R$66,15,FALSE))/(U$3-U$4)*5)),1)))),(IF(VLOOKUP($E109,'Country Indicator Data'!$B$4:$N$300,11,FALSE)="x","x",ROUND(IF(VLOOKUP($E109,'Country Indicator Data'!$B$4:$N$300,11,FALSE)&gt;U$3,0,IF(VLOOKUP($E109,'Country Indicator Data'!$B$4:$N$300,11,FALSE)&lt;U$4,5,(U$3-VLOOKUP($E109,'Country Indicator Data'!$B$4:$N$300,11,FALSE))/(U$3-U$4)*5)),1))))</f>
        <v>2.6</v>
      </c>
      <c r="V109" s="163">
        <f>IF(LEN(E109)&gt;3,((IF(VLOOKUP($C109,'Regional Crises'!$B$1:$R$66,16,FALSE)="x","x",ROUND(IF(VLOOKUP($C109,'Regional Crises'!$B$1:$R$66,16,FALSE)&gt;V$3,0,IF(VLOOKUP($C109,'Regional Crises'!$B$1:$R$66,16,FALSE)&lt;V$4,5,(V$3-VLOOKUP($C109,'Regional Crises'!$B$1:$R$66,16,FALSE))/(V$3-V$4)*5)),1)))),(IF(VLOOKUP($E109,'Country Indicator Data'!$B$4:$N$300,12,FALSE)="x","x",ROUND(IF(VLOOKUP($E109,'Country Indicator Data'!$B$4:$N$300,12,FALSE)&gt;V$3,0,IF(VLOOKUP($E109,'Country Indicator Data'!$B$4:$N$300,12,FALSE)&lt;V$4,5,(V$3-VLOOKUP($E109,'Country Indicator Data'!$B$4:$N$300,12,FALSE))/(V$3-V$4)*5)),1))))</f>
        <v>2.1</v>
      </c>
      <c r="W109" s="163">
        <f t="shared" si="44"/>
        <v>2.8</v>
      </c>
      <c r="X109" s="163">
        <f t="shared" si="45"/>
        <v>2.8</v>
      </c>
      <c r="Y109" s="184">
        <f>IF('Core Indicators'!FC106="x","x",IF('Core Indicators'!FC106&gt;=5,5,IF('Core Indicators'!FC106&gt;=4,4,IF('Core Indicators'!FC106&gt;=3,3,IF('Core Indicators'!FC106&gt;=2,2,IF('Core Indicators'!FC106&gt;=1,1,0))))))</f>
        <v>4</v>
      </c>
      <c r="Z109" s="163">
        <f t="shared" si="46"/>
        <v>4</v>
      </c>
      <c r="AA109" s="184">
        <f>'Crisis Indicator Data'!Y106</f>
        <v>0</v>
      </c>
      <c r="AB109" s="184">
        <f>'Crisis Indicator Data'!Z106</f>
        <v>1</v>
      </c>
      <c r="AC109" s="184">
        <f>'Crisis Indicator Data'!AA106</f>
        <v>0</v>
      </c>
      <c r="AD109" s="184">
        <f>'Crisis Indicator Data'!AB106</f>
        <v>0</v>
      </c>
      <c r="AE109" s="184">
        <f t="shared" si="47"/>
        <v>1</v>
      </c>
      <c r="AF109" s="184">
        <f>'Crisis Indicator Data'!AC106</f>
        <v>0</v>
      </c>
      <c r="AG109" s="184">
        <f>'Crisis Indicator Data'!AD106</f>
        <v>0</v>
      </c>
      <c r="AH109" s="184">
        <f t="shared" si="48"/>
        <v>0</v>
      </c>
      <c r="AI109" s="184">
        <f>'Crisis Indicator Data'!AE106</f>
        <v>0</v>
      </c>
      <c r="AJ109" s="184">
        <f>'Crisis Indicator Data'!AF106</f>
        <v>1</v>
      </c>
      <c r="AK109" s="184">
        <f>'Crisis Indicator Data'!AG106</f>
        <v>1</v>
      </c>
      <c r="AL109" s="184">
        <f t="shared" si="49"/>
        <v>2</v>
      </c>
      <c r="AM109" s="163">
        <f t="shared" si="50"/>
        <v>1</v>
      </c>
      <c r="AN109" s="163">
        <f t="shared" si="51"/>
        <v>2.5</v>
      </c>
    </row>
    <row r="110" spans="1:40" ht="13.5" customHeight="1" x14ac:dyDescent="0.25">
      <c r="A110" s="172" t="str">
        <f>'Crisis Indicator Data'!A107</f>
        <v>Typhoon Nalgae</v>
      </c>
      <c r="B110" s="173" t="str">
        <f>'Crisis Indicator Data'!B107</f>
        <v>Cyclone</v>
      </c>
      <c r="C110" s="173" t="str">
        <f>'Crisis Indicator Data'!C107</f>
        <v>PHL012</v>
      </c>
      <c r="D110" s="173" t="str">
        <f>'Crisis Indicator Data'!D107</f>
        <v>Philippines</v>
      </c>
      <c r="E110" s="174" t="str">
        <f>'Crisis Indicator Data'!E107</f>
        <v>PHL</v>
      </c>
      <c r="F110" s="163">
        <f>IF(LEN(E110)&gt;3,(IF(VLOOKUP($C110,'Regional Crises'!$B$1:$R$66,7,FALSE)="x","x",ROUND(IF(VLOOKUP($C110,'Regional Crises'!$B$1:$R$66,7,FALSE)&gt;$F$3,5,IF(VLOOKUP($C110,'Regional Crises'!$B$1:$R$66,7,FALSE)&lt;F$4,0,($F$3-VLOOKUP($C110,'Regional Crises'!$B$1:$R$66,7,FALSE))/($F$3-$F$4)*5)),1))),IF(VLOOKUP($E110,'Country Indicator Data'!$B$4:$N$300,3,FALSE)="x","x",ROUND(IF(VLOOKUP($E110,'Country Indicator Data'!$B$4:$N$300,3,FALSE)&gt;$F$3,5,IF(VLOOKUP($E110,'Country Indicator Data'!$B$4:$N$300,3,FALSE)&lt;$F$4,0,($F$3-VLOOKUP($E110,'Country Indicator Data'!$B$4:$N$300,3,FALSE))/($F$3-$F$4)*5)),1)))</f>
        <v>1.8</v>
      </c>
      <c r="G110" s="163">
        <f>IF(LEN(E110)&gt;3,(IF(VLOOKUP($C110,'Regional Crises'!$B$1:$R$66,9,FALSE)="x","x",ROUND(IF(VLOOKUP($C110,'Regional Crises'!$B$1:$R$66,9,FALSE)&gt;G$3,5,IF(VLOOKUP($C110,'Regional Crises'!$B$1:$R$66,9,FALSE)&lt;G$4,0,(G$3-VLOOKUP($C110,'Regional Crises'!$B$1:$R$66,9,FALSE))/(G$3-G$4)*5)),1))),IF(VLOOKUP($E110,'Country Indicator Data'!$B$4:$N$300,5,FALSE)="x","x",ROUND(IF(VLOOKUP($E110,'Country Indicator Data'!$B$4:$N$300,5,FALSE)&gt;G$3,5,IF(VLOOKUP($E110,'Country Indicator Data'!$B$4:$N$300,5,FALSE)&lt;G$4,0,(G$3-VLOOKUP($E110,'Country Indicator Data'!$B$4:$N$300,5,FALSE))/(G$3-G$4)*5)),1)))</f>
        <v>2.1</v>
      </c>
      <c r="H110" s="163">
        <f t="shared" si="39"/>
        <v>1.9500000000000002</v>
      </c>
      <c r="I110" s="163">
        <f>IF(LEN(E110)&gt;3,(IF(VLOOKUP($C110,'Regional Crises'!$B$1:$R$66,6,FALSE)="x","x",ROUND(IF(VLOOKUP($C110,'Regional Crises'!$B$1:$R$66,6,FALSE)&gt;I$3,5,IF(VLOOKUP($C110,'Regional Crises'!$B$1:$R$66,6,FALSE)&lt;I$4,0,5-(I$3-VLOOKUP($C110,'Regional Crises'!$B$1:$R$66,6,FALSE))/(I$3-I$4)*5)),1))),IF(VLOOKUP($E110,'Country Indicator Data'!$B$4:$N$300,2,FALSE)="x","x",ROUND(IF(VLOOKUP($E110,'Country Indicator Data'!$B$4:$N$300,2,FALSE)&gt;I$3,5,IF(VLOOKUP($E110,'Country Indicator Data'!$B$4:$N$300,2,FALSE)&lt;I$4,0,5-(I$3-VLOOKUP($E110,'Country Indicator Data'!$B$4:$N$300,2,FALSE))/(I$3-I$4)*5)),1)))</f>
        <v>1.3</v>
      </c>
      <c r="J110" s="163">
        <f>IF(LEN(E110)&gt;3,(IF(VLOOKUP($C110,'Regional Crises'!$B$1:$R$66,8,FALSE)="x","x",ROUND(IF(VLOOKUP($C110,'Regional Crises'!$B$1:$R$66,8,FALSE)&gt;J$3,5,IF(VLOOKUP($C110,'Regional Crises'!$B$1:$R$66,8,FALSE)&lt;J$4,0,5-(J$3-VLOOKUP($C110,'Regional Crises'!$B$1:$R$66,8,FALSE))/(J$3-J$4)*5)),1))),IF(VLOOKUP($E110,'Country Indicator Data'!$B$4:$N$300,4,FALSE)="x","x",ROUND(IF(VLOOKUP($E110,'Country Indicator Data'!$B$4:$N$300,4,FALSE)&gt;J$3,5,IF(VLOOKUP($E110,'Country Indicator Data'!$B$4:$N$300,4,FALSE)&lt;J$4,0,5-(J$3-VLOOKUP($E110,'Country Indicator Data'!$B$4:$N$300,4,FALSE))/(J$3-J$4)*5)),1)))</f>
        <v>1.4</v>
      </c>
      <c r="K110" s="163">
        <f t="shared" si="40"/>
        <v>1.35</v>
      </c>
      <c r="L110" s="163">
        <f>IF(LEN(E110)&gt;3,(IF(VLOOKUP($C110,'Regional Crises'!$B$1:$R$66,10,FALSE)="x","x",ROUND(IF(VLOOKUP($C110,'Regional Crises'!$B$1:$R$66,10,FALSE)&gt;L$3,5,IF(VLOOKUP($C110,'Regional Crises'!$B$1:$R$66,10,FALSE)&lt;L$4,0,5-(L$3-VLOOKUP($C110,'Regional Crises'!$B$1:$R$66,10,FALSE))/(L$3-L$4)*5)),1))),IF(VLOOKUP($E110,'Country Indicator Data'!$B$4:$N$300,6,FALSE)="x","x",ROUND(IF(VLOOKUP($E110,'Country Indicator Data'!$B$4:$N$300,6,FALSE)&gt;L$3,5,IF(VLOOKUP($E110,'Country Indicator Data'!$B$4:$N$300,6,FALSE)&lt;L$4,0,5-(L$3-VLOOKUP($E110,'Country Indicator Data'!$B$4:$N$300,6,FALSE))/(L$3-L$4)*5)),1)))</f>
        <v>2.8</v>
      </c>
      <c r="M110" s="163">
        <f>IF(LEN(E110)&gt;3,(IF(VLOOKUP($C110,'Regional Crises'!$B$1:$R$66,11,FALSE)="x","x",ROUND(IF(VLOOKUP($C110,'Regional Crises'!$B$1:$R$66,11,FALSE)&gt;M$3,5,IF(VLOOKUP($C110,'Regional Crises'!$B$1:$R$66,11,FALSE)&lt;M$4,0,5-(M$3-VLOOKUP($C110,'Regional Crises'!$B$1:$R$66,11,FALSE))/(M$3-M$4)*5)),1))),IF(VLOOKUP($E110,'Country Indicator Data'!$B$4:$N$300,7,FALSE)="x","x",ROUND(IF(VLOOKUP($E110,'Country Indicator Data'!$B$4:$N$300,7,FALSE)&gt;M$3,5,IF(VLOOKUP($E110,'Country Indicator Data'!$B$4:$N$300,7,FALSE)&lt;M$4,0,5-(M$3-VLOOKUP($E110,'Country Indicator Data'!$B$4:$N$300,7,FALSE))/(M$3-M$4)*5)),1)))</f>
        <v>2.2000000000000002</v>
      </c>
      <c r="N110" s="163">
        <f t="shared" si="41"/>
        <v>2.5</v>
      </c>
      <c r="O110" s="163">
        <f t="shared" si="42"/>
        <v>1.9333333333333336</v>
      </c>
      <c r="P110" s="163">
        <f>IF(LEN(E110)&gt;3,VLOOKUP(C110,'Regional Crises'!$B$1:$R$69,12,FALSE),VLOOKUP(E110,'Country Indicator Data'!$B$4:$I$300,8,FALSE))</f>
        <v>4</v>
      </c>
      <c r="Q110" s="163">
        <f>IF(LEN(E110)&gt;3,((IF(VLOOKUP($C110,'Regional Crises'!$B$1:$R$66,13,FALSE)="x","x",ROUND(IF(VLOOKUP($C110,'Regional Crises'!$B$1:$R$66,13,FALSE)&gt;Q$3,5,IF(VLOOKUP($C110,'Regional Crises'!$B$1:$R$66,13,FALSE)&lt;Q$4,0,5-(LOG(Q$3)-LOG(VLOOKUP($C110,'Regional Crises'!$B$1:$R$66,13,FALSE)))/(LOG(Q$3)-LOG(Q$4))*5)),1)))),(IF(VLOOKUP($E110,'Country Indicator Data'!$B$4:$N$300,9,FALSE)="x","x",ROUND(IF(VLOOKUP($E110,'Country Indicator Data'!$B$4:$N$300,9,FALSE)&gt;Q$3,5,IF(VLOOKUP($E110,'Country Indicator Data'!$B$4:$N$300,9,FALSE)&lt;Q$4,0,5-(LOG(Q$3)-LOG(VLOOKUP($E110,'Country Indicator Data'!$B$4:$N$300,9,FALSE)))/(LOG(Q$3)-LOG(Q$4))*5)),1))))</f>
        <v>3.3</v>
      </c>
      <c r="R110" s="163">
        <f t="shared" si="43"/>
        <v>3.65</v>
      </c>
      <c r="S110" s="163">
        <f>IF(LEN(E110)&gt;3,((IF(VLOOKUP($C110,'Regional Crises'!$B$1:$R$66,17,FALSE)="x","x",ROUND(IF(VLOOKUP($C110,'Regional Crises'!$B$1:$R$66,17,FALSE)&gt;S$3,0,IF(VLOOKUP($C110,'Regional Crises'!$B$1:$R$66,17,FALSE)&lt;S$4,5,(S$3-VLOOKUP($C110,'Regional Crises'!$B$1:$R$66,17,FALSE))/(S$3-S$4)*5)),1)))),(IF(VLOOKUP($E110,'Country Indicator Data'!$B$4:$N$300,13,FALSE)="x","x",ROUND(IF(VLOOKUP($E110,'Country Indicator Data'!$B$4:$N$300,13,FALSE)&gt;S$3,0,IF(VLOOKUP($E110,'Country Indicator Data'!$B$4:$N$300,13,FALSE)&lt;S$4,5,(S$3-VLOOKUP($E110,'Country Indicator Data'!$B$4:$N$300,13,FALSE))/(S$3-S$4)*5)),1))))</f>
        <v>3.3</v>
      </c>
      <c r="T110" s="163">
        <f>IF(LEN(E110)&gt;3,((IF(VLOOKUP($C110,'Regional Crises'!$B$1:$R$66,14,FALSE)="x","x",ROUND(IF(VLOOKUP($C110,'Regional Crises'!$B$1:$R$66,14,FALSE)&gt;T$3,0,IF(VLOOKUP($C110,'Regional Crises'!$B$1:$R$66,14,FALSE)&lt;T$4,5,(T$3-VLOOKUP($C110,'Regional Crises'!$B$1:$R$66,14,FALSE))/(T$3-T$4)*5)),1)))),(IF(VLOOKUP($E110,'Country Indicator Data'!$B$4:$N$300,10,FALSE)="x","x",ROUND(IF(VLOOKUP($E110,'Country Indicator Data'!$B$4:$N$300,10,FALSE)&gt;T$3,0,IF(VLOOKUP($E110,'Country Indicator Data'!$B$4:$N$300,10,FALSE)&lt;T$4,5,(T$3-VLOOKUP($E110,'Country Indicator Data'!$B$4:$N$300,10,FALSE))/(T$3-T$4)*5)),1))))</f>
        <v>3</v>
      </c>
      <c r="U110" s="163">
        <f>IF(LEN(E110)&gt;3,((IF(VLOOKUP($C110,'Regional Crises'!$B$1:$R$66,15,FALSE)="x","x",ROUND(IF(VLOOKUP($C110,'Regional Crises'!$B$1:$R$66,15,FALSE)&gt;U$3,0,IF(VLOOKUP($C110,'Regional Crises'!$B$1:$R$66,15,FALSE)&lt;U$4,5,(U$3-VLOOKUP($C110,'Regional Crises'!$B$1:$R$66,15,FALSE))/(U$3-U$4)*5)),1)))),(IF(VLOOKUP($E110,'Country Indicator Data'!$B$4:$N$300,11,FALSE)="x","x",ROUND(IF(VLOOKUP($E110,'Country Indicator Data'!$B$4:$N$300,11,FALSE)&gt;U$3,0,IF(VLOOKUP($E110,'Country Indicator Data'!$B$4:$N$300,11,FALSE)&lt;U$4,5,(U$3-VLOOKUP($E110,'Country Indicator Data'!$B$4:$N$300,11,FALSE))/(U$3-U$4)*5)),1))))</f>
        <v>2.6</v>
      </c>
      <c r="V110" s="163">
        <f>IF(LEN(E110)&gt;3,((IF(VLOOKUP($C110,'Regional Crises'!$B$1:$R$66,16,FALSE)="x","x",ROUND(IF(VLOOKUP($C110,'Regional Crises'!$B$1:$R$66,16,FALSE)&gt;V$3,0,IF(VLOOKUP($C110,'Regional Crises'!$B$1:$R$66,16,FALSE)&lt;V$4,5,(V$3-VLOOKUP($C110,'Regional Crises'!$B$1:$R$66,16,FALSE))/(V$3-V$4)*5)),1)))),(IF(VLOOKUP($E110,'Country Indicator Data'!$B$4:$N$300,12,FALSE)="x","x",ROUND(IF(VLOOKUP($E110,'Country Indicator Data'!$B$4:$N$300,12,FALSE)&gt;V$3,0,IF(VLOOKUP($E110,'Country Indicator Data'!$B$4:$N$300,12,FALSE)&lt;V$4,5,(V$3-VLOOKUP($E110,'Country Indicator Data'!$B$4:$N$300,12,FALSE))/(V$3-V$4)*5)),1))))</f>
        <v>2.1</v>
      </c>
      <c r="W110" s="163">
        <f t="shared" si="44"/>
        <v>2.8</v>
      </c>
      <c r="X110" s="163">
        <f t="shared" si="45"/>
        <v>2.8</v>
      </c>
      <c r="Y110" s="184">
        <f>IF('Core Indicators'!FC107="x","x",IF('Core Indicators'!FC107&gt;=5,5,IF('Core Indicators'!FC107&gt;=4,4,IF('Core Indicators'!FC107&gt;=3,3,IF('Core Indicators'!FC107&gt;=2,2,IF('Core Indicators'!FC107&gt;=1,1,0))))))</f>
        <v>4</v>
      </c>
      <c r="Z110" s="163">
        <f t="shared" si="46"/>
        <v>4</v>
      </c>
      <c r="AA110" s="184">
        <f>'Crisis Indicator Data'!Y107</f>
        <v>0</v>
      </c>
      <c r="AB110" s="184">
        <f>'Crisis Indicator Data'!Z107</f>
        <v>0</v>
      </c>
      <c r="AC110" s="184">
        <f>'Crisis Indicator Data'!AA107</f>
        <v>0</v>
      </c>
      <c r="AD110" s="184">
        <f>'Crisis Indicator Data'!AB107</f>
        <v>0</v>
      </c>
      <c r="AE110" s="184">
        <f t="shared" si="47"/>
        <v>0</v>
      </c>
      <c r="AF110" s="184">
        <f>'Crisis Indicator Data'!AC107</f>
        <v>0</v>
      </c>
      <c r="AG110" s="184">
        <f>'Crisis Indicator Data'!AD107</f>
        <v>0</v>
      </c>
      <c r="AH110" s="184">
        <f t="shared" si="48"/>
        <v>0</v>
      </c>
      <c r="AI110" s="184">
        <f>'Crisis Indicator Data'!AE107</f>
        <v>0</v>
      </c>
      <c r="AJ110" s="184">
        <f>'Crisis Indicator Data'!AF107</f>
        <v>1</v>
      </c>
      <c r="AK110" s="184">
        <f>'Crisis Indicator Data'!AG107</f>
        <v>0</v>
      </c>
      <c r="AL110" s="184">
        <f t="shared" si="49"/>
        <v>1</v>
      </c>
      <c r="AM110" s="163">
        <f t="shared" si="50"/>
        <v>0</v>
      </c>
      <c r="AN110" s="163">
        <f t="shared" si="51"/>
        <v>2</v>
      </c>
    </row>
    <row r="111" spans="1:40" ht="13.5" customHeight="1" x14ac:dyDescent="0.25">
      <c r="A111" s="172" t="str">
        <f>'Crisis Indicator Data'!A108</f>
        <v>Highlands Violence</v>
      </c>
      <c r="B111" s="173" t="str">
        <f>'Crisis Indicator Data'!B108</f>
        <v>Earthquake</v>
      </c>
      <c r="C111" s="173" t="str">
        <f>'Crisis Indicator Data'!C108</f>
        <v>PNG003</v>
      </c>
      <c r="D111" s="173" t="str">
        <f>'Crisis Indicator Data'!D108</f>
        <v>Papua New Guinea</v>
      </c>
      <c r="E111" s="174" t="str">
        <f>'Crisis Indicator Data'!E108</f>
        <v>PNG</v>
      </c>
      <c r="F111" s="163">
        <f>IF(LEN(E111)&gt;3,(IF(VLOOKUP($C111,'Regional Crises'!$B$1:$R$66,7,FALSE)="x","x",ROUND(IF(VLOOKUP($C111,'Regional Crises'!$B$1:$R$66,7,FALSE)&gt;$F$3,5,IF(VLOOKUP($C111,'Regional Crises'!$B$1:$R$66,7,FALSE)&lt;F$4,0,($F$3-VLOOKUP($C111,'Regional Crises'!$B$1:$R$66,7,FALSE))/($F$3-$F$4)*5)),1))),IF(VLOOKUP($E111,'Country Indicator Data'!$B$4:$N$300,3,FALSE)="x","x",ROUND(IF(VLOOKUP($E111,'Country Indicator Data'!$B$4:$N$300,3,FALSE)&gt;$F$3,5,IF(VLOOKUP($E111,'Country Indicator Data'!$B$4:$N$300,3,FALSE)&lt;$F$4,0,($F$3-VLOOKUP($E111,'Country Indicator Data'!$B$4:$N$300,3,FALSE))/($F$3-$F$4)*5)),1)))</f>
        <v>1.1000000000000001</v>
      </c>
      <c r="G111" s="163">
        <f>IF(LEN(E111)&gt;3,(IF(VLOOKUP($C111,'Regional Crises'!$B$1:$R$66,9,FALSE)="x","x",ROUND(IF(VLOOKUP($C111,'Regional Crises'!$B$1:$R$66,9,FALSE)&gt;G$3,5,IF(VLOOKUP($C111,'Regional Crises'!$B$1:$R$66,9,FALSE)&lt;G$4,0,(G$3-VLOOKUP($C111,'Regional Crises'!$B$1:$R$66,9,FALSE))/(G$3-G$4)*5)),1))),IF(VLOOKUP($E111,'Country Indicator Data'!$B$4:$N$300,5,FALSE)="x","x",ROUND(IF(VLOOKUP($E111,'Country Indicator Data'!$B$4:$N$300,5,FALSE)&gt;G$3,5,IF(VLOOKUP($E111,'Country Indicator Data'!$B$4:$N$300,5,FALSE)&lt;G$4,0,(G$3-VLOOKUP($E111,'Country Indicator Data'!$B$4:$N$300,5,FALSE))/(G$3-G$4)*5)),1)))</f>
        <v>2</v>
      </c>
      <c r="H111" s="163">
        <f t="shared" si="39"/>
        <v>1.55</v>
      </c>
      <c r="I111" s="163">
        <f>IF(LEN(E111)&gt;3,(IF(VLOOKUP($C111,'Regional Crises'!$B$1:$R$66,6,FALSE)="x","x",ROUND(IF(VLOOKUP($C111,'Regional Crises'!$B$1:$R$66,6,FALSE)&gt;I$3,5,IF(VLOOKUP($C111,'Regional Crises'!$B$1:$R$66,6,FALSE)&lt;I$4,0,5-(I$3-VLOOKUP($C111,'Regional Crises'!$B$1:$R$66,6,FALSE))/(I$3-I$4)*5)),1))),IF(VLOOKUP($E111,'Country Indicator Data'!$B$4:$N$300,2,FALSE)="x","x",ROUND(IF(VLOOKUP($E111,'Country Indicator Data'!$B$4:$N$300,2,FALSE)&gt;I$3,5,IF(VLOOKUP($E111,'Country Indicator Data'!$B$4:$N$300,2,FALSE)&lt;I$4,0,5-(I$3-VLOOKUP($E111,'Country Indicator Data'!$B$4:$N$300,2,FALSE))/(I$3-I$4)*5)),1)))</f>
        <v>0.3</v>
      </c>
      <c r="J111" s="163">
        <f>IF(LEN(E111)&gt;3,(IF(VLOOKUP($C111,'Regional Crises'!$B$1:$R$66,8,FALSE)="x","x",ROUND(IF(VLOOKUP($C111,'Regional Crises'!$B$1:$R$66,8,FALSE)&gt;J$3,5,IF(VLOOKUP($C111,'Regional Crises'!$B$1:$R$66,8,FALSE)&lt;J$4,0,5-(J$3-VLOOKUP($C111,'Regional Crises'!$B$1:$R$66,8,FALSE))/(J$3-J$4)*5)),1))),IF(VLOOKUP($E111,'Country Indicator Data'!$B$4:$N$300,4,FALSE)="x","x",ROUND(IF(VLOOKUP($E111,'Country Indicator Data'!$B$4:$N$300,4,FALSE)&gt;J$3,5,IF(VLOOKUP($E111,'Country Indicator Data'!$B$4:$N$300,4,FALSE)&lt;J$4,0,5-(J$3-VLOOKUP($E111,'Country Indicator Data'!$B$4:$N$300,4,FALSE))/(J$3-J$4)*5)),1)))</f>
        <v>0</v>
      </c>
      <c r="K111" s="163">
        <f t="shared" si="40"/>
        <v>0.15</v>
      </c>
      <c r="L111" s="163">
        <f>IF(LEN(E111)&gt;3,(IF(VLOOKUP($C111,'Regional Crises'!$B$1:$R$66,10,FALSE)="x","x",ROUND(IF(VLOOKUP($C111,'Regional Crises'!$B$1:$R$66,10,FALSE)&gt;L$3,5,IF(VLOOKUP($C111,'Regional Crises'!$B$1:$R$66,10,FALSE)&lt;L$4,0,5-(L$3-VLOOKUP($C111,'Regional Crises'!$B$1:$R$66,10,FALSE))/(L$3-L$4)*5)),1))),IF(VLOOKUP($E111,'Country Indicator Data'!$B$4:$N$300,6,FALSE)="x","x",ROUND(IF(VLOOKUP($E111,'Country Indicator Data'!$B$4:$N$300,6,FALSE)&gt;L$3,5,IF(VLOOKUP($E111,'Country Indicator Data'!$B$4:$N$300,6,FALSE)&lt;L$4,0,5-(L$3-VLOOKUP($E111,'Country Indicator Data'!$B$4:$N$300,6,FALSE))/(L$3-L$4)*5)),1)))</f>
        <v>4.9000000000000004</v>
      </c>
      <c r="M111" s="163">
        <f>IF(LEN(E111)&gt;3,(IF(VLOOKUP($C111,'Regional Crises'!$B$1:$R$66,11,FALSE)="x","x",ROUND(IF(VLOOKUP($C111,'Regional Crises'!$B$1:$R$66,11,FALSE)&gt;M$3,5,IF(VLOOKUP($C111,'Regional Crises'!$B$1:$R$66,11,FALSE)&lt;M$4,0,5-(M$3-VLOOKUP($C111,'Regional Crises'!$B$1:$R$66,11,FALSE))/(M$3-M$4)*5)),1))),IF(VLOOKUP($E111,'Country Indicator Data'!$B$4:$N$300,7,FALSE)="x","x",ROUND(IF(VLOOKUP($E111,'Country Indicator Data'!$B$4:$N$300,7,FALSE)&gt;M$3,5,IF(VLOOKUP($E111,'Country Indicator Data'!$B$4:$N$300,7,FALSE)&lt;M$4,0,5-(M$3-VLOOKUP($E111,'Country Indicator Data'!$B$4:$N$300,7,FALSE))/(M$3-M$4)*5)),1)))</f>
        <v>2.1</v>
      </c>
      <c r="N111" s="163">
        <f t="shared" si="41"/>
        <v>3.5</v>
      </c>
      <c r="O111" s="163">
        <f t="shared" si="42"/>
        <v>1.7333333333333334</v>
      </c>
      <c r="P111" s="163">
        <f>IF(LEN(E111)&gt;3,VLOOKUP(C111,'Regional Crises'!$B$1:$R$69,12,FALSE),VLOOKUP(E111,'Country Indicator Data'!$B$4:$I$300,8,FALSE))</f>
        <v>3</v>
      </c>
      <c r="Q111" s="163">
        <f>IF(LEN(E111)&gt;3,((IF(VLOOKUP($C111,'Regional Crises'!$B$1:$R$66,13,FALSE)="x","x",ROUND(IF(VLOOKUP($C111,'Regional Crises'!$B$1:$R$66,13,FALSE)&gt;Q$3,5,IF(VLOOKUP($C111,'Regional Crises'!$B$1:$R$66,13,FALSE)&lt;Q$4,0,5-(LOG(Q$3)-LOG(VLOOKUP($C111,'Regional Crises'!$B$1:$R$66,13,FALSE)))/(LOG(Q$3)-LOG(Q$4))*5)),1)))),(IF(VLOOKUP($E111,'Country Indicator Data'!$B$4:$N$300,9,FALSE)="x","x",ROUND(IF(VLOOKUP($E111,'Country Indicator Data'!$B$4:$N$300,9,FALSE)&gt;Q$3,5,IF(VLOOKUP($E111,'Country Indicator Data'!$B$4:$N$300,9,FALSE)&lt;Q$4,0,5-(LOG(Q$3)-LOG(VLOOKUP($E111,'Country Indicator Data'!$B$4:$N$300,9,FALSE)))/(LOG(Q$3)-LOG(Q$4))*5)),1))))</f>
        <v>2.2999999999999998</v>
      </c>
      <c r="R111" s="163">
        <f t="shared" si="43"/>
        <v>2.65</v>
      </c>
      <c r="S111" s="163">
        <f>IF(LEN(E111)&gt;3,((IF(VLOOKUP($C111,'Regional Crises'!$B$1:$R$66,17,FALSE)="x","x",ROUND(IF(VLOOKUP($C111,'Regional Crises'!$B$1:$R$66,17,FALSE)&gt;S$3,0,IF(VLOOKUP($C111,'Regional Crises'!$B$1:$R$66,17,FALSE)&lt;S$4,5,(S$3-VLOOKUP($C111,'Regional Crises'!$B$1:$R$66,17,FALSE))/(S$3-S$4)*5)),1)))),(IF(VLOOKUP($E111,'Country Indicator Data'!$B$4:$N$300,13,FALSE)="x","x",ROUND(IF(VLOOKUP($E111,'Country Indicator Data'!$B$4:$N$300,13,FALSE)&gt;S$3,0,IF(VLOOKUP($E111,'Country Indicator Data'!$B$4:$N$300,13,FALSE)&lt;S$4,5,(S$3-VLOOKUP($E111,'Country Indicator Data'!$B$4:$N$300,13,FALSE))/(S$3-S$4)*5)),1))))</f>
        <v>3.6</v>
      </c>
      <c r="T111" s="163">
        <f>IF(LEN(E111)&gt;3,((IF(VLOOKUP($C111,'Regional Crises'!$B$1:$R$66,14,FALSE)="x","x",ROUND(IF(VLOOKUP($C111,'Regional Crises'!$B$1:$R$66,14,FALSE)&gt;T$3,0,IF(VLOOKUP($C111,'Regional Crises'!$B$1:$R$66,14,FALSE)&lt;T$4,5,(T$3-VLOOKUP($C111,'Regional Crises'!$B$1:$R$66,14,FALSE))/(T$3-T$4)*5)),1)))),(IF(VLOOKUP($E111,'Country Indicator Data'!$B$4:$N$300,10,FALSE)="x","x",ROUND(IF(VLOOKUP($E111,'Country Indicator Data'!$B$4:$N$300,10,FALSE)&gt;T$3,0,IF(VLOOKUP($E111,'Country Indicator Data'!$B$4:$N$300,10,FALSE)&lt;T$4,5,(T$3-VLOOKUP($E111,'Country Indicator Data'!$B$4:$N$300,10,FALSE))/(T$3-T$4)*5)),1))))</f>
        <v>3.3</v>
      </c>
      <c r="U111" s="163">
        <f>IF(LEN(E111)&gt;3,((IF(VLOOKUP($C111,'Regional Crises'!$B$1:$R$66,15,FALSE)="x","x",ROUND(IF(VLOOKUP($C111,'Regional Crises'!$B$1:$R$66,15,FALSE)&gt;U$3,0,IF(VLOOKUP($C111,'Regional Crises'!$B$1:$R$66,15,FALSE)&lt;U$4,5,(U$3-VLOOKUP($C111,'Regional Crises'!$B$1:$R$66,15,FALSE))/(U$3-U$4)*5)),1)))),(IF(VLOOKUP($E111,'Country Indicator Data'!$B$4:$N$300,11,FALSE)="x","x",ROUND(IF(VLOOKUP($E111,'Country Indicator Data'!$B$4:$N$300,11,FALSE)&gt;U$3,0,IF(VLOOKUP($E111,'Country Indicator Data'!$B$4:$N$300,11,FALSE)&lt;U$4,5,(U$3-VLOOKUP($E111,'Country Indicator Data'!$B$4:$N$300,11,FALSE))/(U$3-U$4)*5)),1))))</f>
        <v>2.1</v>
      </c>
      <c r="V111" s="163">
        <f>IF(LEN(E111)&gt;3,((IF(VLOOKUP($C111,'Regional Crises'!$B$1:$R$66,16,FALSE)="x","x",ROUND(IF(VLOOKUP($C111,'Regional Crises'!$B$1:$R$66,16,FALSE)&gt;V$3,0,IF(VLOOKUP($C111,'Regional Crises'!$B$1:$R$66,16,FALSE)&lt;V$4,5,(V$3-VLOOKUP($C111,'Regional Crises'!$B$1:$R$66,16,FALSE))/(V$3-V$4)*5)),1)))),(IF(VLOOKUP($E111,'Country Indicator Data'!$B$4:$N$300,12,FALSE)="x","x",ROUND(IF(VLOOKUP($E111,'Country Indicator Data'!$B$4:$N$300,12,FALSE)&gt;V$3,0,IF(VLOOKUP($E111,'Country Indicator Data'!$B$4:$N$300,12,FALSE)&lt;V$4,5,(V$3-VLOOKUP($E111,'Country Indicator Data'!$B$4:$N$300,12,FALSE))/(V$3-V$4)*5)),1))))</f>
        <v>1.9</v>
      </c>
      <c r="W111" s="163">
        <f t="shared" si="44"/>
        <v>2.7</v>
      </c>
      <c r="X111" s="163">
        <f t="shared" si="45"/>
        <v>2.4</v>
      </c>
      <c r="Y111" s="184">
        <f>IF('Core Indicators'!FC108="x","x",IF('Core Indicators'!FC108&gt;=5,5,IF('Core Indicators'!FC108&gt;=4,4,IF('Core Indicators'!FC108&gt;=3,3,IF('Core Indicators'!FC108&gt;=2,2,IF('Core Indicators'!FC108&gt;=1,1,0))))))</f>
        <v>4</v>
      </c>
      <c r="Z111" s="163">
        <f t="shared" si="46"/>
        <v>4</v>
      </c>
      <c r="AA111" s="184">
        <f>'Crisis Indicator Data'!Y108</f>
        <v>0</v>
      </c>
      <c r="AB111" s="184">
        <f>'Crisis Indicator Data'!Z108</f>
        <v>1</v>
      </c>
      <c r="AC111" s="184">
        <f>'Crisis Indicator Data'!AA108</f>
        <v>0</v>
      </c>
      <c r="AD111" s="184">
        <f>'Crisis Indicator Data'!AB108</f>
        <v>0</v>
      </c>
      <c r="AE111" s="184">
        <f t="shared" si="47"/>
        <v>1</v>
      </c>
      <c r="AF111" s="184">
        <f>'Crisis Indicator Data'!AC108</f>
        <v>0</v>
      </c>
      <c r="AG111" s="184">
        <f>'Crisis Indicator Data'!AD108</f>
        <v>0</v>
      </c>
      <c r="AH111" s="184">
        <f t="shared" si="48"/>
        <v>0</v>
      </c>
      <c r="AI111" s="184">
        <f>'Crisis Indicator Data'!AE108</f>
        <v>1</v>
      </c>
      <c r="AJ111" s="184">
        <f>'Crisis Indicator Data'!AF108</f>
        <v>0</v>
      </c>
      <c r="AK111" s="184">
        <f>'Crisis Indicator Data'!AG108</f>
        <v>3</v>
      </c>
      <c r="AL111" s="184">
        <f t="shared" si="49"/>
        <v>3</v>
      </c>
      <c r="AM111" s="163">
        <f t="shared" si="50"/>
        <v>1</v>
      </c>
      <c r="AN111" s="163">
        <f t="shared" si="51"/>
        <v>2.5</v>
      </c>
    </row>
    <row r="112" spans="1:40" ht="13.5" customHeight="1" x14ac:dyDescent="0.25">
      <c r="A112" s="172" t="str">
        <f>'Crisis Indicator Data'!A109</f>
        <v>Displacement from Ukraine conflict in Poland</v>
      </c>
      <c r="B112" s="173" t="str">
        <f>'Crisis Indicator Data'!B109</f>
        <v>Displacement,Conflict</v>
      </c>
      <c r="C112" s="173" t="str">
        <f>'Crisis Indicator Data'!C109</f>
        <v>POL002</v>
      </c>
      <c r="D112" s="173" t="str">
        <f>'Crisis Indicator Data'!D109</f>
        <v>Poland</v>
      </c>
      <c r="E112" s="174" t="str">
        <f>'Crisis Indicator Data'!E109</f>
        <v>POL</v>
      </c>
      <c r="F112" s="163">
        <f>IF(LEN(E112)&gt;3,(IF(VLOOKUP($C112,'Regional Crises'!$B$1:$R$66,7,FALSE)="x","x",ROUND(IF(VLOOKUP($C112,'Regional Crises'!$B$1:$R$66,7,FALSE)&gt;$F$3,5,IF(VLOOKUP($C112,'Regional Crises'!$B$1:$R$66,7,FALSE)&lt;F$4,0,($F$3-VLOOKUP($C112,'Regional Crises'!$B$1:$R$66,7,FALSE))/($F$3-$F$4)*5)),1))),IF(VLOOKUP($E112,'Country Indicator Data'!$B$4:$N$300,3,FALSE)="x","x",ROUND(IF(VLOOKUP($E112,'Country Indicator Data'!$B$4:$N$300,3,FALSE)&gt;$F$3,5,IF(VLOOKUP($E112,'Country Indicator Data'!$B$4:$N$300,3,FALSE)&lt;$F$4,0,($F$3-VLOOKUP($E112,'Country Indicator Data'!$B$4:$N$300,3,FALSE))/($F$3-$F$4)*5)),1)))</f>
        <v>0.7</v>
      </c>
      <c r="G112" s="163">
        <f>IF(LEN(E112)&gt;3,(IF(VLOOKUP($C112,'Regional Crises'!$B$1:$R$66,9,FALSE)="x","x",ROUND(IF(VLOOKUP($C112,'Regional Crises'!$B$1:$R$66,9,FALSE)&gt;G$3,5,IF(VLOOKUP($C112,'Regional Crises'!$B$1:$R$66,9,FALSE)&lt;G$4,0,(G$3-VLOOKUP($C112,'Regional Crises'!$B$1:$R$66,9,FALSE))/(G$3-G$4)*5)),1))),IF(VLOOKUP($E112,'Country Indicator Data'!$B$4:$N$300,5,FALSE)="x","x",ROUND(IF(VLOOKUP($E112,'Country Indicator Data'!$B$4:$N$300,5,FALSE)&gt;G$3,5,IF(VLOOKUP($E112,'Country Indicator Data'!$B$4:$N$300,5,FALSE)&lt;G$4,0,(G$3-VLOOKUP($E112,'Country Indicator Data'!$B$4:$N$300,5,FALSE))/(G$3-G$4)*5)),1)))</f>
        <v>1</v>
      </c>
      <c r="H112" s="163">
        <f t="shared" si="39"/>
        <v>0.85</v>
      </c>
      <c r="I112" s="163">
        <f>IF(LEN(E112)&gt;3,(IF(VLOOKUP($C112,'Regional Crises'!$B$1:$R$66,6,FALSE)="x","x",ROUND(IF(VLOOKUP($C112,'Regional Crises'!$B$1:$R$66,6,FALSE)&gt;I$3,5,IF(VLOOKUP($C112,'Regional Crises'!$B$1:$R$66,6,FALSE)&lt;I$4,0,5-(I$3-VLOOKUP($C112,'Regional Crises'!$B$1:$R$66,6,FALSE))/(I$3-I$4)*5)),1))),IF(VLOOKUP($E112,'Country Indicator Data'!$B$4:$N$300,2,FALSE)="x","x",ROUND(IF(VLOOKUP($E112,'Country Indicator Data'!$B$4:$N$300,2,FALSE)&gt;I$3,5,IF(VLOOKUP($E112,'Country Indicator Data'!$B$4:$N$300,2,FALSE)&lt;I$4,0,5-(I$3-VLOOKUP($E112,'Country Indicator Data'!$B$4:$N$300,2,FALSE))/(I$3-I$4)*5)),1)))</f>
        <v>0.4</v>
      </c>
      <c r="J112" s="163">
        <f>IF(LEN(E112)&gt;3,(IF(VLOOKUP($C112,'Regional Crises'!$B$1:$R$66,8,FALSE)="x","x",ROUND(IF(VLOOKUP($C112,'Regional Crises'!$B$1:$R$66,8,FALSE)&gt;J$3,5,IF(VLOOKUP($C112,'Regional Crises'!$B$1:$R$66,8,FALSE)&lt;J$4,0,5-(J$3-VLOOKUP($C112,'Regional Crises'!$B$1:$R$66,8,FALSE))/(J$3-J$4)*5)),1))),IF(VLOOKUP($E112,'Country Indicator Data'!$B$4:$N$300,4,FALSE)="x","x",ROUND(IF(VLOOKUP($E112,'Country Indicator Data'!$B$4:$N$300,4,FALSE)&gt;J$3,5,IF(VLOOKUP($E112,'Country Indicator Data'!$B$4:$N$300,4,FALSE)&lt;J$4,0,5-(J$3-VLOOKUP($E112,'Country Indicator Data'!$B$4:$N$300,4,FALSE))/(J$3-J$4)*5)),1)))</f>
        <v>0.1</v>
      </c>
      <c r="K112" s="163">
        <f t="shared" si="40"/>
        <v>0.25</v>
      </c>
      <c r="L112" s="163">
        <f>IF(LEN(E112)&gt;3,(IF(VLOOKUP($C112,'Regional Crises'!$B$1:$R$66,10,FALSE)="x","x",ROUND(IF(VLOOKUP($C112,'Regional Crises'!$B$1:$R$66,10,FALSE)&gt;L$3,5,IF(VLOOKUP($C112,'Regional Crises'!$B$1:$R$66,10,FALSE)&lt;L$4,0,5-(L$3-VLOOKUP($C112,'Regional Crises'!$B$1:$R$66,10,FALSE))/(L$3-L$4)*5)),1))),IF(VLOOKUP($E112,'Country Indicator Data'!$B$4:$N$300,6,FALSE)="x","x",ROUND(IF(VLOOKUP($E112,'Country Indicator Data'!$B$4:$N$300,6,FALSE)&gt;L$3,5,IF(VLOOKUP($E112,'Country Indicator Data'!$B$4:$N$300,6,FALSE)&lt;L$4,0,5-(L$3-VLOOKUP($E112,'Country Indicator Data'!$B$4:$N$300,6,FALSE))/(L$3-L$4)*5)),1)))</f>
        <v>0.8</v>
      </c>
      <c r="M112" s="163">
        <f>IF(LEN(E112)&gt;3,(IF(VLOOKUP($C112,'Regional Crises'!$B$1:$R$66,11,FALSE)="x","x",ROUND(IF(VLOOKUP($C112,'Regional Crises'!$B$1:$R$66,11,FALSE)&gt;M$3,5,IF(VLOOKUP($C112,'Regional Crises'!$B$1:$R$66,11,FALSE)&lt;M$4,0,5-(M$3-VLOOKUP($C112,'Regional Crises'!$B$1:$R$66,11,FALSE))/(M$3-M$4)*5)),1))),IF(VLOOKUP($E112,'Country Indicator Data'!$B$4:$N$300,7,FALSE)="x","x",ROUND(IF(VLOOKUP($E112,'Country Indicator Data'!$B$4:$N$300,7,FALSE)&gt;M$3,5,IF(VLOOKUP($E112,'Country Indicator Data'!$B$4:$N$300,7,FALSE)&lt;M$4,0,5-(M$3-VLOOKUP($E112,'Country Indicator Data'!$B$4:$N$300,7,FALSE))/(M$3-M$4)*5)),1)))</f>
        <v>0.7</v>
      </c>
      <c r="N112" s="163">
        <f t="shared" si="41"/>
        <v>0.75</v>
      </c>
      <c r="O112" s="163">
        <f t="shared" si="42"/>
        <v>0.6166666666666667</v>
      </c>
      <c r="P112" s="163">
        <f>IF(LEN(E112)&gt;3,VLOOKUP(C112,'Regional Crises'!$B$1:$R$69,12,FALSE),VLOOKUP(E112,'Country Indicator Data'!$B$4:$I$300,8,FALSE))</f>
        <v>0</v>
      </c>
      <c r="Q112" s="163">
        <f>IF(LEN(E112)&gt;3,((IF(VLOOKUP($C112,'Regional Crises'!$B$1:$R$66,13,FALSE)="x","x",ROUND(IF(VLOOKUP($C112,'Regional Crises'!$B$1:$R$66,13,FALSE)&gt;Q$3,5,IF(VLOOKUP($C112,'Regional Crises'!$B$1:$R$66,13,FALSE)&lt;Q$4,0,5-(LOG(Q$3)-LOG(VLOOKUP($C112,'Regional Crises'!$B$1:$R$66,13,FALSE)))/(LOG(Q$3)-LOG(Q$4))*5)),1)))),(IF(VLOOKUP($E112,'Country Indicator Data'!$B$4:$N$300,9,FALSE)="x","x",ROUND(IF(VLOOKUP($E112,'Country Indicator Data'!$B$4:$N$300,9,FALSE)&gt;Q$3,5,IF(VLOOKUP($E112,'Country Indicator Data'!$B$4:$N$300,9,FALSE)&lt;Q$4,0,5-(LOG(Q$3)-LOG(VLOOKUP($E112,'Country Indicator Data'!$B$4:$N$300,9,FALSE)))/(LOG(Q$3)-LOG(Q$4))*5)),1))))</f>
        <v>0</v>
      </c>
      <c r="R112" s="163">
        <f t="shared" si="43"/>
        <v>0</v>
      </c>
      <c r="S112" s="163">
        <f>IF(LEN(E112)&gt;3,((IF(VLOOKUP($C112,'Regional Crises'!$B$1:$R$66,17,FALSE)="x","x",ROUND(IF(VLOOKUP($C112,'Regional Crises'!$B$1:$R$66,17,FALSE)&gt;S$3,0,IF(VLOOKUP($C112,'Regional Crises'!$B$1:$R$66,17,FALSE)&lt;S$4,5,(S$3-VLOOKUP($C112,'Regional Crises'!$B$1:$R$66,17,FALSE))/(S$3-S$4)*5)),1)))),(IF(VLOOKUP($E112,'Country Indicator Data'!$B$4:$N$300,13,FALSE)="x","x",ROUND(IF(VLOOKUP($E112,'Country Indicator Data'!$B$4:$N$300,13,FALSE)&gt;S$3,0,IF(VLOOKUP($E112,'Country Indicator Data'!$B$4:$N$300,13,FALSE)&lt;S$4,5,(S$3-VLOOKUP($E112,'Country Indicator Data'!$B$4:$N$300,13,FALSE))/(S$3-S$4)*5)),1))))</f>
        <v>2.1</v>
      </c>
      <c r="T112" s="163">
        <f>IF(LEN(E112)&gt;3,((IF(VLOOKUP($C112,'Regional Crises'!$B$1:$R$66,14,FALSE)="x","x",ROUND(IF(VLOOKUP($C112,'Regional Crises'!$B$1:$R$66,14,FALSE)&gt;T$3,0,IF(VLOOKUP($C112,'Regional Crises'!$B$1:$R$66,14,FALSE)&lt;T$4,5,(T$3-VLOOKUP($C112,'Regional Crises'!$B$1:$R$66,14,FALSE))/(T$3-T$4)*5)),1)))),(IF(VLOOKUP($E112,'Country Indicator Data'!$B$4:$N$300,10,FALSE)="x","x",ROUND(IF(VLOOKUP($E112,'Country Indicator Data'!$B$4:$N$300,10,FALSE)&gt;T$3,0,IF(VLOOKUP($E112,'Country Indicator Data'!$B$4:$N$300,10,FALSE)&lt;T$4,5,(T$3-VLOOKUP($E112,'Country Indicator Data'!$B$4:$N$300,10,FALSE))/(T$3-T$4)*5)),1))))</f>
        <v>2</v>
      </c>
      <c r="U112" s="163">
        <f>IF(LEN(E112)&gt;3,((IF(VLOOKUP($C112,'Regional Crises'!$B$1:$R$66,15,FALSE)="x","x",ROUND(IF(VLOOKUP($C112,'Regional Crises'!$B$1:$R$66,15,FALSE)&gt;U$3,0,IF(VLOOKUP($C112,'Regional Crises'!$B$1:$R$66,15,FALSE)&lt;U$4,5,(U$3-VLOOKUP($C112,'Regional Crises'!$B$1:$R$66,15,FALSE))/(U$3-U$4)*5)),1)))),(IF(VLOOKUP($E112,'Country Indicator Data'!$B$4:$N$300,11,FALSE)="x","x",ROUND(IF(VLOOKUP($E112,'Country Indicator Data'!$B$4:$N$300,11,FALSE)&gt;U$3,0,IF(VLOOKUP($E112,'Country Indicator Data'!$B$4:$N$300,11,FALSE)&lt;U$4,5,(U$3-VLOOKUP($E112,'Country Indicator Data'!$B$4:$N$300,11,FALSE))/(U$3-U$4)*5)),1))))</f>
        <v>1.6</v>
      </c>
      <c r="V112" s="163">
        <f>IF(LEN(E112)&gt;3,((IF(VLOOKUP($C112,'Regional Crises'!$B$1:$R$66,16,FALSE)="x","x",ROUND(IF(VLOOKUP($C112,'Regional Crises'!$B$1:$R$66,16,FALSE)&gt;V$3,0,IF(VLOOKUP($C112,'Regional Crises'!$B$1:$R$66,16,FALSE)&lt;V$4,5,(V$3-VLOOKUP($C112,'Regional Crises'!$B$1:$R$66,16,FALSE))/(V$3-V$4)*5)),1)))),(IF(VLOOKUP($E112,'Country Indicator Data'!$B$4:$N$300,12,FALSE)="x","x",ROUND(IF(VLOOKUP($E112,'Country Indicator Data'!$B$4:$N$300,12,FALSE)&gt;V$3,0,IF(VLOOKUP($E112,'Country Indicator Data'!$B$4:$N$300,12,FALSE)&lt;V$4,5,(V$3-VLOOKUP($E112,'Country Indicator Data'!$B$4:$N$300,12,FALSE))/(V$3-V$4)*5)),1))))</f>
        <v>0.8</v>
      </c>
      <c r="W112" s="163">
        <f t="shared" si="44"/>
        <v>1.6</v>
      </c>
      <c r="X112" s="163">
        <f t="shared" si="45"/>
        <v>0.7</v>
      </c>
      <c r="Y112" s="184">
        <f>IF('Core Indicators'!FC109="x","x",IF('Core Indicators'!FC109&gt;=5,5,IF('Core Indicators'!FC109&gt;=4,4,IF('Core Indicators'!FC109&gt;=3,3,IF('Core Indicators'!FC109&gt;=2,2,IF('Core Indicators'!FC109&gt;=1,1,0))))))</f>
        <v>2</v>
      </c>
      <c r="Z112" s="163">
        <f t="shared" si="46"/>
        <v>2</v>
      </c>
      <c r="AA112" s="184">
        <f>'Crisis Indicator Data'!Y109</f>
        <v>0</v>
      </c>
      <c r="AB112" s="184">
        <f>'Crisis Indicator Data'!Z109</f>
        <v>0</v>
      </c>
      <c r="AC112" s="184">
        <f>'Crisis Indicator Data'!AA109</f>
        <v>0</v>
      </c>
      <c r="AD112" s="184">
        <f>'Crisis Indicator Data'!AB109</f>
        <v>0</v>
      </c>
      <c r="AE112" s="184">
        <f t="shared" si="47"/>
        <v>0</v>
      </c>
      <c r="AF112" s="184">
        <f>'Crisis Indicator Data'!AC109</f>
        <v>2</v>
      </c>
      <c r="AG112" s="184">
        <f>'Crisis Indicator Data'!AD109</f>
        <v>1</v>
      </c>
      <c r="AH112" s="184">
        <f t="shared" si="48"/>
        <v>3</v>
      </c>
      <c r="AI112" s="184">
        <f>'Crisis Indicator Data'!AE109</f>
        <v>0</v>
      </c>
      <c r="AJ112" s="184">
        <f>'Crisis Indicator Data'!AF109</f>
        <v>0</v>
      </c>
      <c r="AK112" s="184">
        <f>'Crisis Indicator Data'!AG109</f>
        <v>0</v>
      </c>
      <c r="AL112" s="184">
        <f t="shared" si="49"/>
        <v>0</v>
      </c>
      <c r="AM112" s="163">
        <f t="shared" si="50"/>
        <v>1</v>
      </c>
      <c r="AN112" s="163">
        <f t="shared" si="51"/>
        <v>1.5</v>
      </c>
    </row>
    <row r="113" spans="1:40" ht="13.5" customHeight="1" x14ac:dyDescent="0.25">
      <c r="A113" s="172" t="str">
        <f>'Crisis Indicator Data'!A110</f>
        <v>Complex crisis in DPRK</v>
      </c>
      <c r="B113" s="173" t="str">
        <f>'Crisis Indicator Data'!B110</f>
        <v>Socio-political,Floods,Other seasonal event,Food Security</v>
      </c>
      <c r="C113" s="173" t="str">
        <f>'Crisis Indicator Data'!C110</f>
        <v>PRK001</v>
      </c>
      <c r="D113" s="173" t="str">
        <f>'Crisis Indicator Data'!D110</f>
        <v>DPRK</v>
      </c>
      <c r="E113" s="174" t="str">
        <f>'Crisis Indicator Data'!E110</f>
        <v>PRK</v>
      </c>
      <c r="F113" s="163">
        <f>IF(LEN(E113)&gt;3,(IF(VLOOKUP($C113,'Regional Crises'!$B$1:$R$66,7,FALSE)="x","x",ROUND(IF(VLOOKUP($C113,'Regional Crises'!$B$1:$R$66,7,FALSE)&gt;$F$3,5,IF(VLOOKUP($C113,'Regional Crises'!$B$1:$R$66,7,FALSE)&lt;F$4,0,($F$3-VLOOKUP($C113,'Regional Crises'!$B$1:$R$66,7,FALSE))/($F$3-$F$4)*5)),1))),IF(VLOOKUP($E113,'Country Indicator Data'!$B$4:$N$300,3,FALSE)="x","x",ROUND(IF(VLOOKUP($E113,'Country Indicator Data'!$B$4:$N$300,3,FALSE)&gt;$F$3,5,IF(VLOOKUP($E113,'Country Indicator Data'!$B$4:$N$300,3,FALSE)&lt;$F$4,0,($F$3-VLOOKUP($E113,'Country Indicator Data'!$B$4:$N$300,3,FALSE))/($F$3-$F$4)*5)),1)))</f>
        <v>5</v>
      </c>
      <c r="G113" s="163">
        <f>IF(LEN(E113)&gt;3,(IF(VLOOKUP($C113,'Regional Crises'!$B$1:$R$66,9,FALSE)="x","x",ROUND(IF(VLOOKUP($C113,'Regional Crises'!$B$1:$R$66,9,FALSE)&gt;G$3,5,IF(VLOOKUP($C113,'Regional Crises'!$B$1:$R$66,9,FALSE)&lt;G$4,0,(G$3-VLOOKUP($C113,'Regional Crises'!$B$1:$R$66,9,FALSE))/(G$3-G$4)*5)),1))),IF(VLOOKUP($E113,'Country Indicator Data'!$B$4:$N$300,5,FALSE)="x","x",ROUND(IF(VLOOKUP($E113,'Country Indicator Data'!$B$4:$N$300,5,FALSE)&gt;G$3,5,IF(VLOOKUP($E113,'Country Indicator Data'!$B$4:$N$300,5,FALSE)&lt;G$4,0,(G$3-VLOOKUP($E113,'Country Indicator Data'!$B$4:$N$300,5,FALSE))/(G$3-G$4)*5)),1)))</f>
        <v>3.7</v>
      </c>
      <c r="H113" s="163">
        <f t="shared" si="39"/>
        <v>4.3499999999999996</v>
      </c>
      <c r="I113" s="163">
        <f>IF(LEN(E113)&gt;3,(IF(VLOOKUP($C113,'Regional Crises'!$B$1:$R$66,6,FALSE)="x","x",ROUND(IF(VLOOKUP($C113,'Regional Crises'!$B$1:$R$66,6,FALSE)&gt;I$3,5,IF(VLOOKUP($C113,'Regional Crises'!$B$1:$R$66,6,FALSE)&lt;I$4,0,5-(I$3-VLOOKUP($C113,'Regional Crises'!$B$1:$R$66,6,FALSE))/(I$3-I$4)*5)),1))),IF(VLOOKUP($E113,'Country Indicator Data'!$B$4:$N$300,2,FALSE)="x","x",ROUND(IF(VLOOKUP($E113,'Country Indicator Data'!$B$4:$N$300,2,FALSE)&gt;I$3,5,IF(VLOOKUP($E113,'Country Indicator Data'!$B$4:$N$300,2,FALSE)&lt;I$4,0,5-(I$3-VLOOKUP($E113,'Country Indicator Data'!$B$4:$N$300,2,FALSE))/(I$3-I$4)*5)),1)))</f>
        <v>0</v>
      </c>
      <c r="J113" s="163">
        <f>IF(LEN(E113)&gt;3,(IF(VLOOKUP($C113,'Regional Crises'!$B$1:$R$66,8,FALSE)="x","x",ROUND(IF(VLOOKUP($C113,'Regional Crises'!$B$1:$R$66,8,FALSE)&gt;J$3,5,IF(VLOOKUP($C113,'Regional Crises'!$B$1:$R$66,8,FALSE)&lt;J$4,0,5-(J$3-VLOOKUP($C113,'Regional Crises'!$B$1:$R$66,8,FALSE))/(J$3-J$4)*5)),1))),IF(VLOOKUP($E113,'Country Indicator Data'!$B$4:$N$300,4,FALSE)="x","x",ROUND(IF(VLOOKUP($E113,'Country Indicator Data'!$B$4:$N$300,4,FALSE)&gt;J$3,5,IF(VLOOKUP($E113,'Country Indicator Data'!$B$4:$N$300,4,FALSE)&lt;J$4,0,5-(J$3-VLOOKUP($E113,'Country Indicator Data'!$B$4:$N$300,4,FALSE))/(J$3-J$4)*5)),1)))</f>
        <v>0</v>
      </c>
      <c r="K113" s="163">
        <f t="shared" si="40"/>
        <v>0</v>
      </c>
      <c r="L113" s="163" t="str">
        <f>IF(LEN(E113)&gt;3,(IF(VLOOKUP($C113,'Regional Crises'!$B$1:$R$66,10,FALSE)="x","x",ROUND(IF(VLOOKUP($C113,'Regional Crises'!$B$1:$R$66,10,FALSE)&gt;L$3,5,IF(VLOOKUP($C113,'Regional Crises'!$B$1:$R$66,10,FALSE)&lt;L$4,0,5-(L$3-VLOOKUP($C113,'Regional Crises'!$B$1:$R$66,10,FALSE))/(L$3-L$4)*5)),1))),IF(VLOOKUP($E113,'Country Indicator Data'!$B$4:$N$300,6,FALSE)="x","x",ROUND(IF(VLOOKUP($E113,'Country Indicator Data'!$B$4:$N$300,6,FALSE)&gt;L$3,5,IF(VLOOKUP($E113,'Country Indicator Data'!$B$4:$N$300,6,FALSE)&lt;L$4,0,5-(L$3-VLOOKUP($E113,'Country Indicator Data'!$B$4:$N$300,6,FALSE))/(L$3-L$4)*5)),1)))</f>
        <v>x</v>
      </c>
      <c r="M113" s="163" t="str">
        <f>IF(LEN(E113)&gt;3,(IF(VLOOKUP($C113,'Regional Crises'!$B$1:$R$66,11,FALSE)="x","x",ROUND(IF(VLOOKUP($C113,'Regional Crises'!$B$1:$R$66,11,FALSE)&gt;M$3,5,IF(VLOOKUP($C113,'Regional Crises'!$B$1:$R$66,11,FALSE)&lt;M$4,0,5-(M$3-VLOOKUP($C113,'Regional Crises'!$B$1:$R$66,11,FALSE))/(M$3-M$4)*5)),1))),IF(VLOOKUP($E113,'Country Indicator Data'!$B$4:$N$300,7,FALSE)="x","x",ROUND(IF(VLOOKUP($E113,'Country Indicator Data'!$B$4:$N$300,7,FALSE)&gt;M$3,5,IF(VLOOKUP($E113,'Country Indicator Data'!$B$4:$N$300,7,FALSE)&lt;M$4,0,5-(M$3-VLOOKUP($E113,'Country Indicator Data'!$B$4:$N$300,7,FALSE))/(M$3-M$4)*5)),1)))</f>
        <v>x</v>
      </c>
      <c r="N113" s="163" t="str">
        <f t="shared" si="41"/>
        <v>x</v>
      </c>
      <c r="O113" s="163">
        <f t="shared" si="42"/>
        <v>2.1749999999999998</v>
      </c>
      <c r="P113" s="163">
        <f>IF(LEN(E113)&gt;3,VLOOKUP(C113,'Regional Crises'!$B$1:$R$69,12,FALSE),VLOOKUP(E113,'Country Indicator Data'!$B$4:$I$300,8,FALSE))</f>
        <v>1</v>
      </c>
      <c r="Q113" s="163">
        <f>IF(LEN(E113)&gt;3,((IF(VLOOKUP($C113,'Regional Crises'!$B$1:$R$66,13,FALSE)="x","x",ROUND(IF(VLOOKUP($C113,'Regional Crises'!$B$1:$R$66,13,FALSE)&gt;Q$3,5,IF(VLOOKUP($C113,'Regional Crises'!$B$1:$R$66,13,FALSE)&lt;Q$4,0,5-(LOG(Q$3)-LOG(VLOOKUP($C113,'Regional Crises'!$B$1:$R$66,13,FALSE)))/(LOG(Q$3)-LOG(Q$4))*5)),1)))),(IF(VLOOKUP($E113,'Country Indicator Data'!$B$4:$N$300,9,FALSE)="x","x",ROUND(IF(VLOOKUP($E113,'Country Indicator Data'!$B$4:$N$300,9,FALSE)&gt;Q$3,5,IF(VLOOKUP($E113,'Country Indicator Data'!$B$4:$N$300,9,FALSE)&lt;Q$4,0,5-(LOG(Q$3)-LOG(VLOOKUP($E113,'Country Indicator Data'!$B$4:$N$300,9,FALSE)))/(LOG(Q$3)-LOG(Q$4))*5)),1))))</f>
        <v>1.5</v>
      </c>
      <c r="R113" s="163">
        <f t="shared" si="43"/>
        <v>1.25</v>
      </c>
      <c r="S113" s="163">
        <f>IF(LEN(E113)&gt;3,((IF(VLOOKUP($C113,'Regional Crises'!$B$1:$R$66,17,FALSE)="x","x",ROUND(IF(VLOOKUP($C113,'Regional Crises'!$B$1:$R$66,17,FALSE)&gt;S$3,0,IF(VLOOKUP($C113,'Regional Crises'!$B$1:$R$66,17,FALSE)&lt;S$4,5,(S$3-VLOOKUP($C113,'Regional Crises'!$B$1:$R$66,17,FALSE))/(S$3-S$4)*5)),1)))),(IF(VLOOKUP($E113,'Country Indicator Data'!$B$4:$N$300,13,FALSE)="x","x",ROUND(IF(VLOOKUP($E113,'Country Indicator Data'!$B$4:$N$300,13,FALSE)&gt;S$3,0,IF(VLOOKUP($E113,'Country Indicator Data'!$B$4:$N$300,13,FALSE)&lt;S$4,5,(S$3-VLOOKUP($E113,'Country Indicator Data'!$B$4:$N$300,13,FALSE))/(S$3-S$4)*5)),1))))</f>
        <v>4.2</v>
      </c>
      <c r="T113" s="163">
        <f>IF(LEN(E113)&gt;3,((IF(VLOOKUP($C113,'Regional Crises'!$B$1:$R$66,14,FALSE)="x","x",ROUND(IF(VLOOKUP($C113,'Regional Crises'!$B$1:$R$66,14,FALSE)&gt;T$3,0,IF(VLOOKUP($C113,'Regional Crises'!$B$1:$R$66,14,FALSE)&lt;T$4,5,(T$3-VLOOKUP($C113,'Regional Crises'!$B$1:$R$66,14,FALSE))/(T$3-T$4)*5)),1)))),(IF(VLOOKUP($E113,'Country Indicator Data'!$B$4:$N$300,10,FALSE)="x","x",ROUND(IF(VLOOKUP($E113,'Country Indicator Data'!$B$4:$N$300,10,FALSE)&gt;T$3,0,IF(VLOOKUP($E113,'Country Indicator Data'!$B$4:$N$300,10,FALSE)&lt;T$4,5,(T$3-VLOOKUP($E113,'Country Indicator Data'!$B$4:$N$300,10,FALSE))/(T$3-T$4)*5)),1))))</f>
        <v>4.2</v>
      </c>
      <c r="U113" s="163">
        <f>IF(LEN(E113)&gt;3,((IF(VLOOKUP($C113,'Regional Crises'!$B$1:$R$66,15,FALSE)="x","x",ROUND(IF(VLOOKUP($C113,'Regional Crises'!$B$1:$R$66,15,FALSE)&gt;U$3,0,IF(VLOOKUP($C113,'Regional Crises'!$B$1:$R$66,15,FALSE)&lt;U$4,5,(U$3-VLOOKUP($C113,'Regional Crises'!$B$1:$R$66,15,FALSE))/(U$3-U$4)*5)),1)))),(IF(VLOOKUP($E113,'Country Indicator Data'!$B$4:$N$300,11,FALSE)="x","x",ROUND(IF(VLOOKUP($E113,'Country Indicator Data'!$B$4:$N$300,11,FALSE)&gt;U$3,0,IF(VLOOKUP($E113,'Country Indicator Data'!$B$4:$N$300,11,FALSE)&lt;U$4,5,(U$3-VLOOKUP($E113,'Country Indicator Data'!$B$4:$N$300,11,FALSE))/(U$3-U$4)*5)),1))))</f>
        <v>4.4000000000000004</v>
      </c>
      <c r="V113" s="163">
        <f>IF(LEN(E113)&gt;3,((IF(VLOOKUP($C113,'Regional Crises'!$B$1:$R$66,16,FALSE)="x","x",ROUND(IF(VLOOKUP($C113,'Regional Crises'!$B$1:$R$66,16,FALSE)&gt;V$3,0,IF(VLOOKUP($C113,'Regional Crises'!$B$1:$R$66,16,FALSE)&lt;V$4,5,(V$3-VLOOKUP($C113,'Regional Crises'!$B$1:$R$66,16,FALSE))/(V$3-V$4)*5)),1)))),(IF(VLOOKUP($E113,'Country Indicator Data'!$B$4:$N$300,12,FALSE)="x","x",ROUND(IF(VLOOKUP($E113,'Country Indicator Data'!$B$4:$N$300,12,FALSE)&gt;V$3,0,IF(VLOOKUP($E113,'Country Indicator Data'!$B$4:$N$300,12,FALSE)&lt;V$4,5,(V$3-VLOOKUP($E113,'Country Indicator Data'!$B$4:$N$300,12,FALSE))/(V$3-V$4)*5)),1))))</f>
        <v>4.9000000000000004</v>
      </c>
      <c r="W113" s="163">
        <f t="shared" si="44"/>
        <v>4.4000000000000004</v>
      </c>
      <c r="X113" s="163">
        <f t="shared" si="45"/>
        <v>2.6</v>
      </c>
      <c r="Y113" s="184">
        <f>IF('Core Indicators'!FC110="x","x",IF('Core Indicators'!FC110&gt;=5,5,IF('Core Indicators'!FC110&gt;=4,4,IF('Core Indicators'!FC110&gt;=3,3,IF('Core Indicators'!FC110&gt;=2,2,IF('Core Indicators'!FC110&gt;=1,1,0))))))</f>
        <v>1</v>
      </c>
      <c r="Z113" s="163">
        <f t="shared" si="46"/>
        <v>1</v>
      </c>
      <c r="AA113" s="184">
        <f>'Crisis Indicator Data'!Y110</f>
        <v>1</v>
      </c>
      <c r="AB113" s="184">
        <f>'Crisis Indicator Data'!Z110</f>
        <v>2</v>
      </c>
      <c r="AC113" s="184">
        <f>'Crisis Indicator Data'!AA110</f>
        <v>2</v>
      </c>
      <c r="AD113" s="184">
        <f>'Crisis Indicator Data'!AB110</f>
        <v>0</v>
      </c>
      <c r="AE113" s="184">
        <f t="shared" si="47"/>
        <v>2</v>
      </c>
      <c r="AF113" s="184">
        <f>'Crisis Indicator Data'!AC110</f>
        <v>3</v>
      </c>
      <c r="AG113" s="184">
        <f>'Crisis Indicator Data'!AD110</f>
        <v>3</v>
      </c>
      <c r="AH113" s="184">
        <f t="shared" si="48"/>
        <v>5</v>
      </c>
      <c r="AI113" s="184">
        <f>'Crisis Indicator Data'!AE110</f>
        <v>0</v>
      </c>
      <c r="AJ113" s="184">
        <f>'Crisis Indicator Data'!AF110</f>
        <v>0</v>
      </c>
      <c r="AK113" s="184">
        <f>'Crisis Indicator Data'!AG110</f>
        <v>3</v>
      </c>
      <c r="AL113" s="184">
        <f t="shared" si="49"/>
        <v>3</v>
      </c>
      <c r="AM113" s="163">
        <f t="shared" si="50"/>
        <v>3</v>
      </c>
      <c r="AN113" s="163">
        <f t="shared" si="51"/>
        <v>2</v>
      </c>
    </row>
    <row r="114" spans="1:40" ht="13.5" customHeight="1" x14ac:dyDescent="0.25">
      <c r="A114" s="172" t="str">
        <f>'Crisis Indicator Data'!A111</f>
        <v>Conflict in Palestine</v>
      </c>
      <c r="B114" s="173" t="str">
        <f>'Crisis Indicator Data'!B111</f>
        <v>Conflict,Socio-political,Violence</v>
      </c>
      <c r="C114" s="173" t="str">
        <f>'Crisis Indicator Data'!C111</f>
        <v>PSE002</v>
      </c>
      <c r="D114" s="173" t="str">
        <f>'Crisis Indicator Data'!D111</f>
        <v>Palestine</v>
      </c>
      <c r="E114" s="174" t="str">
        <f>'Crisis Indicator Data'!E111</f>
        <v>PSE</v>
      </c>
      <c r="F114" s="163" t="str">
        <f>IF(LEN(E114)&gt;3,(IF(VLOOKUP($C114,'Regional Crises'!$B$1:$R$66,7,FALSE)="x","x",ROUND(IF(VLOOKUP($C114,'Regional Crises'!$B$1:$R$66,7,FALSE)&gt;$F$3,5,IF(VLOOKUP($C114,'Regional Crises'!$B$1:$R$66,7,FALSE)&lt;F$4,0,($F$3-VLOOKUP($C114,'Regional Crises'!$B$1:$R$66,7,FALSE))/($F$3-$F$4)*5)),1))),IF(VLOOKUP($E114,'Country Indicator Data'!$B$4:$N$300,3,FALSE)="x","x",ROUND(IF(VLOOKUP($E114,'Country Indicator Data'!$B$4:$N$300,3,FALSE)&gt;$F$3,5,IF(VLOOKUP($E114,'Country Indicator Data'!$B$4:$N$300,3,FALSE)&lt;$F$4,0,($F$3-VLOOKUP($E114,'Country Indicator Data'!$B$4:$N$300,3,FALSE))/($F$3-$F$4)*5)),1)))</f>
        <v>x</v>
      </c>
      <c r="G114" s="163" t="str">
        <f>IF(LEN(E114)&gt;3,(IF(VLOOKUP($C114,'Regional Crises'!$B$1:$R$66,9,FALSE)="x","x",ROUND(IF(VLOOKUP($C114,'Regional Crises'!$B$1:$R$66,9,FALSE)&gt;G$3,5,IF(VLOOKUP($C114,'Regional Crises'!$B$1:$R$66,9,FALSE)&lt;G$4,0,(G$3-VLOOKUP($C114,'Regional Crises'!$B$1:$R$66,9,FALSE))/(G$3-G$4)*5)),1))),IF(VLOOKUP($E114,'Country Indicator Data'!$B$4:$N$300,5,FALSE)="x","x",ROUND(IF(VLOOKUP($E114,'Country Indicator Data'!$B$4:$N$300,5,FALSE)&gt;G$3,5,IF(VLOOKUP($E114,'Country Indicator Data'!$B$4:$N$300,5,FALSE)&lt;G$4,0,(G$3-VLOOKUP($E114,'Country Indicator Data'!$B$4:$N$300,5,FALSE))/(G$3-G$4)*5)),1)))</f>
        <v>x</v>
      </c>
      <c r="H114" s="163" t="str">
        <f t="shared" si="39"/>
        <v>x</v>
      </c>
      <c r="I114" s="163">
        <f>IF(LEN(E114)&gt;3,(IF(VLOOKUP($C114,'Regional Crises'!$B$1:$R$66,6,FALSE)="x","x",ROUND(IF(VLOOKUP($C114,'Regional Crises'!$B$1:$R$66,6,FALSE)&gt;I$3,5,IF(VLOOKUP($C114,'Regional Crises'!$B$1:$R$66,6,FALSE)&lt;I$4,0,5-(I$3-VLOOKUP($C114,'Regional Crises'!$B$1:$R$66,6,FALSE))/(I$3-I$4)*5)),1))),IF(VLOOKUP($E114,'Country Indicator Data'!$B$4:$N$300,2,FALSE)="x","x",ROUND(IF(VLOOKUP($E114,'Country Indicator Data'!$B$4:$N$300,2,FALSE)&gt;I$3,5,IF(VLOOKUP($E114,'Country Indicator Data'!$B$4:$N$300,2,FALSE)&lt;I$4,0,5-(I$3-VLOOKUP($E114,'Country Indicator Data'!$B$4:$N$300,2,FALSE))/(I$3-I$4)*5)),1)))</f>
        <v>0</v>
      </c>
      <c r="J114" s="163">
        <f>IF(LEN(E114)&gt;3,(IF(VLOOKUP($C114,'Regional Crises'!$B$1:$R$66,8,FALSE)="x","x",ROUND(IF(VLOOKUP($C114,'Regional Crises'!$B$1:$R$66,8,FALSE)&gt;J$3,5,IF(VLOOKUP($C114,'Regional Crises'!$B$1:$R$66,8,FALSE)&lt;J$4,0,5-(J$3-VLOOKUP($C114,'Regional Crises'!$B$1:$R$66,8,FALSE))/(J$3-J$4)*5)),1))),IF(VLOOKUP($E114,'Country Indicator Data'!$B$4:$N$300,4,FALSE)="x","x",ROUND(IF(VLOOKUP($E114,'Country Indicator Data'!$B$4:$N$300,4,FALSE)&gt;J$3,5,IF(VLOOKUP($E114,'Country Indicator Data'!$B$4:$N$300,4,FALSE)&lt;J$4,0,5-(J$3-VLOOKUP($E114,'Country Indicator Data'!$B$4:$N$300,4,FALSE))/(J$3-J$4)*5)),1)))</f>
        <v>0</v>
      </c>
      <c r="K114" s="163">
        <f t="shared" si="40"/>
        <v>0</v>
      </c>
      <c r="L114" s="163" t="str">
        <f>IF(LEN(E114)&gt;3,(IF(VLOOKUP($C114,'Regional Crises'!$B$1:$R$66,10,FALSE)="x","x",ROUND(IF(VLOOKUP($C114,'Regional Crises'!$B$1:$R$66,10,FALSE)&gt;L$3,5,IF(VLOOKUP($C114,'Regional Crises'!$B$1:$R$66,10,FALSE)&lt;L$4,0,5-(L$3-VLOOKUP($C114,'Regional Crises'!$B$1:$R$66,10,FALSE))/(L$3-L$4)*5)),1))),IF(VLOOKUP($E114,'Country Indicator Data'!$B$4:$N$300,6,FALSE)="x","x",ROUND(IF(VLOOKUP($E114,'Country Indicator Data'!$B$4:$N$300,6,FALSE)&gt;L$3,5,IF(VLOOKUP($E114,'Country Indicator Data'!$B$4:$N$300,6,FALSE)&lt;L$4,0,5-(L$3-VLOOKUP($E114,'Country Indicator Data'!$B$4:$N$300,6,FALSE))/(L$3-L$4)*5)),1)))</f>
        <v>x</v>
      </c>
      <c r="M114" s="163">
        <f>IF(LEN(E114)&gt;3,(IF(VLOOKUP($C114,'Regional Crises'!$B$1:$R$66,11,FALSE)="x","x",ROUND(IF(VLOOKUP($C114,'Regional Crises'!$B$1:$R$66,11,FALSE)&gt;M$3,5,IF(VLOOKUP($C114,'Regional Crises'!$B$1:$R$66,11,FALSE)&lt;M$4,0,5-(M$3-VLOOKUP($C114,'Regional Crises'!$B$1:$R$66,11,FALSE))/(M$3-M$4)*5)),1))),IF(VLOOKUP($E114,'Country Indicator Data'!$B$4:$N$300,7,FALSE)="x","x",ROUND(IF(VLOOKUP($E114,'Country Indicator Data'!$B$4:$N$300,7,FALSE)&gt;M$3,5,IF(VLOOKUP($E114,'Country Indicator Data'!$B$4:$N$300,7,FALSE)&lt;M$4,0,5-(M$3-VLOOKUP($E114,'Country Indicator Data'!$B$4:$N$300,7,FALSE))/(M$3-M$4)*5)),1)))</f>
        <v>1.1000000000000001</v>
      </c>
      <c r="N114" s="163">
        <f t="shared" si="41"/>
        <v>1.1000000000000001</v>
      </c>
      <c r="O114" s="163">
        <f t="shared" si="42"/>
        <v>0.55000000000000004</v>
      </c>
      <c r="P114" s="163">
        <f>IF(LEN(E114)&gt;3,VLOOKUP(C114,'Regional Crises'!$B$1:$R$69,12,FALSE),VLOOKUP(E114,'Country Indicator Data'!$B$4:$I$300,8,FALSE))</f>
        <v>2</v>
      </c>
      <c r="Q114" s="163">
        <f>IF(LEN(E114)&gt;3,((IF(VLOOKUP($C114,'Regional Crises'!$B$1:$R$66,13,FALSE)="x","x",ROUND(IF(VLOOKUP($C114,'Regional Crises'!$B$1:$R$66,13,FALSE)&gt;Q$3,5,IF(VLOOKUP($C114,'Regional Crises'!$B$1:$R$66,13,FALSE)&lt;Q$4,0,5-(LOG(Q$3)-LOG(VLOOKUP($C114,'Regional Crises'!$B$1:$R$66,13,FALSE)))/(LOG(Q$3)-LOG(Q$4))*5)),1)))),(IF(VLOOKUP($E114,'Country Indicator Data'!$B$4:$N$300,9,FALSE)="x","x",ROUND(IF(VLOOKUP($E114,'Country Indicator Data'!$B$4:$N$300,9,FALSE)&gt;Q$3,5,IF(VLOOKUP($E114,'Country Indicator Data'!$B$4:$N$300,9,FALSE)&lt;Q$4,0,5-(LOG(Q$3)-LOG(VLOOKUP($E114,'Country Indicator Data'!$B$4:$N$300,9,FALSE)))/(LOG(Q$3)-LOG(Q$4))*5)),1))))</f>
        <v>3.3</v>
      </c>
      <c r="R114" s="163">
        <f t="shared" si="43"/>
        <v>2.65</v>
      </c>
      <c r="S114" s="163" t="str">
        <f>IF(LEN(E114)&gt;3,((IF(VLOOKUP($C114,'Regional Crises'!$B$1:$R$66,17,FALSE)="x","x",ROUND(IF(VLOOKUP($C114,'Regional Crises'!$B$1:$R$66,17,FALSE)&gt;S$3,0,IF(VLOOKUP($C114,'Regional Crises'!$B$1:$R$66,17,FALSE)&lt;S$4,5,(S$3-VLOOKUP($C114,'Regional Crises'!$B$1:$R$66,17,FALSE))/(S$3-S$4)*5)),1)))),(IF(VLOOKUP($E114,'Country Indicator Data'!$B$4:$N$300,13,FALSE)="x","x",ROUND(IF(VLOOKUP($E114,'Country Indicator Data'!$B$4:$N$300,13,FALSE)&gt;S$3,0,IF(VLOOKUP($E114,'Country Indicator Data'!$B$4:$N$300,13,FALSE)&lt;S$4,5,(S$3-VLOOKUP($E114,'Country Indicator Data'!$B$4:$N$300,13,FALSE))/(S$3-S$4)*5)),1))))</f>
        <v>x</v>
      </c>
      <c r="T114" s="163">
        <f>IF(LEN(E114)&gt;3,((IF(VLOOKUP($C114,'Regional Crises'!$B$1:$R$66,14,FALSE)="x","x",ROUND(IF(VLOOKUP($C114,'Regional Crises'!$B$1:$R$66,14,FALSE)&gt;T$3,0,IF(VLOOKUP($C114,'Regional Crises'!$B$1:$R$66,14,FALSE)&lt;T$4,5,(T$3-VLOOKUP($C114,'Regional Crises'!$B$1:$R$66,14,FALSE))/(T$3-T$4)*5)),1)))),(IF(VLOOKUP($E114,'Country Indicator Data'!$B$4:$N$300,10,FALSE)="x","x",ROUND(IF(VLOOKUP($E114,'Country Indicator Data'!$B$4:$N$300,10,FALSE)&gt;T$3,0,IF(VLOOKUP($E114,'Country Indicator Data'!$B$4:$N$300,10,FALSE)&lt;T$4,5,(T$3-VLOOKUP($E114,'Country Indicator Data'!$B$4:$N$300,10,FALSE))/(T$3-T$4)*5)),1))))</f>
        <v>3</v>
      </c>
      <c r="U114" s="163" t="str">
        <f>IF(LEN(E114)&gt;3,((IF(VLOOKUP($C114,'Regional Crises'!$B$1:$R$66,15,FALSE)="x","x",ROUND(IF(VLOOKUP($C114,'Regional Crises'!$B$1:$R$66,15,FALSE)&gt;U$3,0,IF(VLOOKUP($C114,'Regional Crises'!$B$1:$R$66,15,FALSE)&lt;U$4,5,(U$3-VLOOKUP($C114,'Regional Crises'!$B$1:$R$66,15,FALSE))/(U$3-U$4)*5)),1)))),(IF(VLOOKUP($E114,'Country Indicator Data'!$B$4:$N$300,11,FALSE)="x","x",ROUND(IF(VLOOKUP($E114,'Country Indicator Data'!$B$4:$N$300,11,FALSE)&gt;U$3,0,IF(VLOOKUP($E114,'Country Indicator Data'!$B$4:$N$300,11,FALSE)&lt;U$4,5,(U$3-VLOOKUP($E114,'Country Indicator Data'!$B$4:$N$300,11,FALSE))/(U$3-U$4)*5)),1))))</f>
        <v>x</v>
      </c>
      <c r="V114" s="163">
        <f>IF(LEN(E114)&gt;3,((IF(VLOOKUP($C114,'Regional Crises'!$B$1:$R$66,16,FALSE)="x","x",ROUND(IF(VLOOKUP($C114,'Regional Crises'!$B$1:$R$66,16,FALSE)&gt;V$3,0,IF(VLOOKUP($C114,'Regional Crises'!$B$1:$R$66,16,FALSE)&lt;V$4,5,(V$3-VLOOKUP($C114,'Regional Crises'!$B$1:$R$66,16,FALSE))/(V$3-V$4)*5)),1)))),(IF(VLOOKUP($E114,'Country Indicator Data'!$B$4:$N$300,12,FALSE)="x","x",ROUND(IF(VLOOKUP($E114,'Country Indicator Data'!$B$4:$N$300,12,FALSE)&gt;V$3,0,IF(VLOOKUP($E114,'Country Indicator Data'!$B$4:$N$300,12,FALSE)&lt;V$4,5,(V$3-VLOOKUP($E114,'Country Indicator Data'!$B$4:$N$300,12,FALSE))/(V$3-V$4)*5)),1))))</f>
        <v>4.5</v>
      </c>
      <c r="W114" s="163">
        <f t="shared" si="44"/>
        <v>3.8</v>
      </c>
      <c r="X114" s="163">
        <f t="shared" si="45"/>
        <v>2.2999999999999998</v>
      </c>
      <c r="Y114" s="184">
        <f>IF('Core Indicators'!FC111="x","x",IF('Core Indicators'!FC111&gt;=5,5,IF('Core Indicators'!FC111&gt;=4,4,IF('Core Indicators'!FC111&gt;=3,3,IF('Core Indicators'!FC111&gt;=2,2,IF('Core Indicators'!FC111&gt;=1,1,0))))))</f>
        <v>4</v>
      </c>
      <c r="Z114" s="163">
        <f t="shared" si="46"/>
        <v>4</v>
      </c>
      <c r="AA114" s="184">
        <f>'Crisis Indicator Data'!Y111</f>
        <v>1</v>
      </c>
      <c r="AB114" s="184">
        <f>'Crisis Indicator Data'!Z111</f>
        <v>3</v>
      </c>
      <c r="AC114" s="184">
        <f>'Crisis Indicator Data'!AA111</f>
        <v>2</v>
      </c>
      <c r="AD114" s="184">
        <f>'Crisis Indicator Data'!AB111</f>
        <v>1</v>
      </c>
      <c r="AE114" s="184">
        <f t="shared" si="47"/>
        <v>3</v>
      </c>
      <c r="AF114" s="184">
        <f>'Crisis Indicator Data'!AC111</f>
        <v>2</v>
      </c>
      <c r="AG114" s="184">
        <f>'Crisis Indicator Data'!AD111</f>
        <v>3</v>
      </c>
      <c r="AH114" s="184">
        <f t="shared" si="48"/>
        <v>5</v>
      </c>
      <c r="AI114" s="184">
        <f>'Crisis Indicator Data'!AE111</f>
        <v>3</v>
      </c>
      <c r="AJ114" s="184">
        <f>'Crisis Indicator Data'!AF111</f>
        <v>2</v>
      </c>
      <c r="AK114" s="184">
        <f>'Crisis Indicator Data'!AG111</f>
        <v>3</v>
      </c>
      <c r="AL114" s="184">
        <f t="shared" si="49"/>
        <v>5</v>
      </c>
      <c r="AM114" s="163">
        <f t="shared" si="50"/>
        <v>4</v>
      </c>
      <c r="AN114" s="163">
        <f t="shared" si="51"/>
        <v>4</v>
      </c>
    </row>
    <row r="115" spans="1:40" ht="13.5" customHeight="1" x14ac:dyDescent="0.25">
      <c r="A115" s="172" t="str">
        <f>'Crisis Indicator Data'!A112</f>
        <v>Lake Chad basin regional crisis</v>
      </c>
      <c r="B115" s="173">
        <f>'Crisis Indicator Data'!B112</f>
        <v>0</v>
      </c>
      <c r="C115" s="173" t="str">
        <f>'Crisis Indicator Data'!C112</f>
        <v>REG001</v>
      </c>
      <c r="D115" s="173" t="str">
        <f>'Crisis Indicator Data'!D112</f>
        <v>Nigeria,Niger,Chad,Cameroon</v>
      </c>
      <c r="E115" s="174" t="str">
        <f>'Crisis Indicator Data'!E112</f>
        <v>NGA,NER,TCD,CMR</v>
      </c>
      <c r="F115" s="163">
        <f>IF(LEN(E115)&gt;3,(IF(VLOOKUP($C115,'Regional Crises'!$B$1:$R$66,7,FALSE)="x","x",ROUND(IF(VLOOKUP($C115,'Regional Crises'!$B$1:$R$66,7,FALSE)&gt;$F$3,5,IF(VLOOKUP($C115,'Regional Crises'!$B$1:$R$66,7,FALSE)&lt;F$4,0,($F$3-VLOOKUP($C115,'Regional Crises'!$B$1:$R$66,7,FALSE))/($F$3-$F$4)*5)),1))),IF(VLOOKUP($E115,'Country Indicator Data'!$B$4:$N$300,3,FALSE)="x","x",ROUND(IF(VLOOKUP($E115,'Country Indicator Data'!$B$4:$N$300,3,FALSE)&gt;$F$3,5,IF(VLOOKUP($E115,'Country Indicator Data'!$B$4:$N$300,3,FALSE)&lt;$F$4,0,($F$3-VLOOKUP($E115,'Country Indicator Data'!$B$4:$N$300,3,FALSE))/($F$3-$F$4)*5)),1)))</f>
        <v>2.8</v>
      </c>
      <c r="G115" s="163">
        <f>IF(LEN(E115)&gt;3,(IF(VLOOKUP($C115,'Regional Crises'!$B$1:$R$66,9,FALSE)="x","x",ROUND(IF(VLOOKUP($C115,'Regional Crises'!$B$1:$R$66,9,FALSE)&gt;G$3,5,IF(VLOOKUP($C115,'Regional Crises'!$B$1:$R$66,9,FALSE)&lt;G$4,0,(G$3-VLOOKUP($C115,'Regional Crises'!$B$1:$R$66,9,FALSE))/(G$3-G$4)*5)),1))),IF(VLOOKUP($E115,'Country Indicator Data'!$B$4:$N$300,5,FALSE)="x","x",ROUND(IF(VLOOKUP($E115,'Country Indicator Data'!$B$4:$N$300,5,FALSE)&gt;G$3,5,IF(VLOOKUP($E115,'Country Indicator Data'!$B$4:$N$300,5,FALSE)&lt;G$4,0,(G$3-VLOOKUP($E115,'Country Indicator Data'!$B$4:$N$300,5,FALSE))/(G$3-G$4)*5)),1)))</f>
        <v>2.7</v>
      </c>
      <c r="H115" s="163">
        <f t="shared" si="39"/>
        <v>2.75</v>
      </c>
      <c r="I115" s="163">
        <f>IF(LEN(E115)&gt;3,(IF(VLOOKUP($C115,'Regional Crises'!$B$1:$R$66,6,FALSE)="x","x",ROUND(IF(VLOOKUP($C115,'Regional Crises'!$B$1:$R$66,6,FALSE)&gt;I$3,5,IF(VLOOKUP($C115,'Regional Crises'!$B$1:$R$66,6,FALSE)&lt;I$4,0,5-(I$3-VLOOKUP($C115,'Regional Crises'!$B$1:$R$66,6,FALSE))/(I$3-I$4)*5)),1))),IF(VLOOKUP($E115,'Country Indicator Data'!$B$4:$N$300,2,FALSE)="x","x",ROUND(IF(VLOOKUP($E115,'Country Indicator Data'!$B$4:$N$300,2,FALSE)&gt;I$3,5,IF(VLOOKUP($E115,'Country Indicator Data'!$B$4:$N$300,2,FALSE)&lt;I$4,0,5-(I$3-VLOOKUP($E115,'Country Indicator Data'!$B$4:$N$300,2,FALSE))/(I$3-I$4)*5)),1)))</f>
        <v>4</v>
      </c>
      <c r="J115" s="163">
        <f>IF(LEN(E115)&gt;3,(IF(VLOOKUP($C115,'Regional Crises'!$B$1:$R$66,8,FALSE)="x","x",ROUND(IF(VLOOKUP($C115,'Regional Crises'!$B$1:$R$66,8,FALSE)&gt;J$3,5,IF(VLOOKUP($C115,'Regional Crises'!$B$1:$R$66,8,FALSE)&lt;J$4,0,5-(J$3-VLOOKUP($C115,'Regional Crises'!$B$1:$R$66,8,FALSE))/(J$3-J$4)*5)),1))),IF(VLOOKUP($E115,'Country Indicator Data'!$B$4:$N$300,4,FALSE)="x","x",ROUND(IF(VLOOKUP($E115,'Country Indicator Data'!$B$4:$N$300,4,FALSE)&gt;J$3,5,IF(VLOOKUP($E115,'Country Indicator Data'!$B$4:$N$300,4,FALSE)&lt;J$4,0,5-(J$3-VLOOKUP($E115,'Country Indicator Data'!$B$4:$N$300,4,FALSE))/(J$3-J$4)*5)),1)))</f>
        <v>0.8</v>
      </c>
      <c r="K115" s="163">
        <f t="shared" si="40"/>
        <v>2.4</v>
      </c>
      <c r="L115" s="163">
        <f>IF(LEN(E115)&gt;3,(IF(VLOOKUP($C115,'Regional Crises'!$B$1:$R$66,10,FALSE)="x","x",ROUND(IF(VLOOKUP($C115,'Regional Crises'!$B$1:$R$66,10,FALSE)&gt;L$3,5,IF(VLOOKUP($C115,'Regional Crises'!$B$1:$R$66,10,FALSE)&lt;L$4,0,5-(L$3-VLOOKUP($C115,'Regional Crises'!$B$1:$R$66,10,FALSE))/(L$3-L$4)*5)),1))),IF(VLOOKUP($E115,'Country Indicator Data'!$B$4:$N$300,6,FALSE)="x","x",ROUND(IF(VLOOKUP($E115,'Country Indicator Data'!$B$4:$N$300,6,FALSE)&gt;L$3,5,IF(VLOOKUP($E115,'Country Indicator Data'!$B$4:$N$300,6,FALSE)&lt;L$4,0,5-(L$3-VLOOKUP($E115,'Country Indicator Data'!$B$4:$N$300,6,FALSE))/(L$3-L$4)*5)),1)))</f>
        <v>4.3</v>
      </c>
      <c r="M115" s="163">
        <f>IF(LEN(E115)&gt;3,(IF(VLOOKUP($C115,'Regional Crises'!$B$1:$R$66,11,FALSE)="x","x",ROUND(IF(VLOOKUP($C115,'Regional Crises'!$B$1:$R$66,11,FALSE)&gt;M$3,5,IF(VLOOKUP($C115,'Regional Crises'!$B$1:$R$66,11,FALSE)&lt;M$4,0,5-(M$3-VLOOKUP($C115,'Regional Crises'!$B$1:$R$66,11,FALSE))/(M$3-M$4)*5)),1))),IF(VLOOKUP($E115,'Country Indicator Data'!$B$4:$N$300,7,FALSE)="x","x",ROUND(IF(VLOOKUP($E115,'Country Indicator Data'!$B$4:$N$300,7,FALSE)&gt;M$3,5,IF(VLOOKUP($E115,'Country Indicator Data'!$B$4:$N$300,7,FALSE)&lt;M$4,0,5-(M$3-VLOOKUP($E115,'Country Indicator Data'!$B$4:$N$300,7,FALSE))/(M$3-M$4)*5)),1)))</f>
        <v>1.9</v>
      </c>
      <c r="N115" s="163">
        <f t="shared" si="41"/>
        <v>3.0999999999999996</v>
      </c>
      <c r="O115" s="163">
        <f t="shared" si="42"/>
        <v>2.75</v>
      </c>
      <c r="P115" s="163">
        <f>IF(LEN(E115)&gt;3,VLOOKUP(C115,'Regional Crises'!$B$1:$R$69,12,FALSE),VLOOKUP(E115,'Country Indicator Data'!$B$4:$I$300,8,FALSE))</f>
        <v>4.5</v>
      </c>
      <c r="Q115" s="163">
        <f>IF(LEN(E115)&gt;3,((IF(VLOOKUP($C115,'Regional Crises'!$B$1:$R$66,13,FALSE)="x","x",ROUND(IF(VLOOKUP($C115,'Regional Crises'!$B$1:$R$66,13,FALSE)&gt;Q$3,5,IF(VLOOKUP($C115,'Regional Crises'!$B$1:$R$66,13,FALSE)&lt;Q$4,0,5-(LOG(Q$3)-LOG(VLOOKUP($C115,'Regional Crises'!$B$1:$R$66,13,FALSE)))/(LOG(Q$3)-LOG(Q$4))*5)),1)))),(IF(VLOOKUP($E115,'Country Indicator Data'!$B$4:$N$300,9,FALSE)="x","x",ROUND(IF(VLOOKUP($E115,'Country Indicator Data'!$B$4:$N$300,9,FALSE)&gt;Q$3,5,IF(VLOOKUP($E115,'Country Indicator Data'!$B$4:$N$300,9,FALSE)&lt;Q$4,0,5-(LOG(Q$3)-LOG(VLOOKUP($E115,'Country Indicator Data'!$B$4:$N$300,9,FALSE)))/(LOG(Q$3)-LOG(Q$4))*5)),1))))</f>
        <v>4.7</v>
      </c>
      <c r="R115" s="163">
        <f t="shared" si="43"/>
        <v>4.5999999999999996</v>
      </c>
      <c r="S115" s="163">
        <f>IF(LEN(E115)&gt;3,((IF(VLOOKUP($C115,'Regional Crises'!$B$1:$R$66,17,FALSE)="x","x",ROUND(IF(VLOOKUP($C115,'Regional Crises'!$B$1:$R$66,17,FALSE)&gt;S$3,0,IF(VLOOKUP($C115,'Regional Crises'!$B$1:$R$66,17,FALSE)&lt;S$4,5,(S$3-VLOOKUP($C115,'Regional Crises'!$B$1:$R$66,17,FALSE))/(S$3-S$4)*5)),1)))),(IF(VLOOKUP($E115,'Country Indicator Data'!$B$4:$N$300,13,FALSE)="x","x",ROUND(IF(VLOOKUP($E115,'Country Indicator Data'!$B$4:$N$300,13,FALSE)&gt;S$3,0,IF(VLOOKUP($E115,'Country Indicator Data'!$B$4:$N$300,13,FALSE)&lt;S$4,5,(S$3-VLOOKUP($E115,'Country Indicator Data'!$B$4:$N$300,13,FALSE))/(S$3-S$4)*5)),1))))</f>
        <v>3.7</v>
      </c>
      <c r="T115" s="163">
        <f>IF(LEN(E115)&gt;3,((IF(VLOOKUP($C115,'Regional Crises'!$B$1:$R$66,14,FALSE)="x","x",ROUND(IF(VLOOKUP($C115,'Regional Crises'!$B$1:$R$66,14,FALSE)&gt;T$3,0,IF(VLOOKUP($C115,'Regional Crises'!$B$1:$R$66,14,FALSE)&lt;T$4,5,(T$3-VLOOKUP($C115,'Regional Crises'!$B$1:$R$66,14,FALSE))/(T$3-T$4)*5)),1)))),(IF(VLOOKUP($E115,'Country Indicator Data'!$B$4:$N$300,10,FALSE)="x","x",ROUND(IF(VLOOKUP($E115,'Country Indicator Data'!$B$4:$N$300,10,FALSE)&gt;T$3,0,IF(VLOOKUP($E115,'Country Indicator Data'!$B$4:$N$300,10,FALSE)&lt;T$4,5,(T$3-VLOOKUP($E115,'Country Indicator Data'!$B$4:$N$300,10,FALSE))/(T$3-T$4)*5)),1))))</f>
        <v>3.5</v>
      </c>
      <c r="U115" s="163">
        <f>IF(LEN(E115)&gt;3,((IF(VLOOKUP($C115,'Regional Crises'!$B$1:$R$66,15,FALSE)="x","x",ROUND(IF(VLOOKUP($C115,'Regional Crises'!$B$1:$R$66,15,FALSE)&gt;U$3,0,IF(VLOOKUP($C115,'Regional Crises'!$B$1:$R$66,15,FALSE)&lt;U$4,5,(U$3-VLOOKUP($C115,'Regional Crises'!$B$1:$R$66,15,FALSE))/(U$3-U$4)*5)),1)))),(IF(VLOOKUP($E115,'Country Indicator Data'!$B$4:$N$300,11,FALSE)="x","x",ROUND(IF(VLOOKUP($E115,'Country Indicator Data'!$B$4:$N$300,11,FALSE)&gt;U$3,0,IF(VLOOKUP($E115,'Country Indicator Data'!$B$4:$N$300,11,FALSE)&lt;U$4,5,(U$3-VLOOKUP($E115,'Country Indicator Data'!$B$4:$N$300,11,FALSE))/(U$3-U$4)*5)),1))))</f>
        <v>3</v>
      </c>
      <c r="V115" s="163">
        <f>IF(LEN(E115)&gt;3,((IF(VLOOKUP($C115,'Regional Crises'!$B$1:$R$66,16,FALSE)="x","x",ROUND(IF(VLOOKUP($C115,'Regional Crises'!$B$1:$R$66,16,FALSE)&gt;V$3,0,IF(VLOOKUP($C115,'Regional Crises'!$B$1:$R$66,16,FALSE)&lt;V$4,5,(V$3-VLOOKUP($C115,'Regional Crises'!$B$1:$R$66,16,FALSE))/(V$3-V$4)*5)),1)))),(IF(VLOOKUP($E115,'Country Indicator Data'!$B$4:$N$300,12,FALSE)="x","x",ROUND(IF(VLOOKUP($E115,'Country Indicator Data'!$B$4:$N$300,12,FALSE)&gt;V$3,0,IF(VLOOKUP($E115,'Country Indicator Data'!$B$4:$N$300,12,FALSE)&lt;V$4,5,(V$3-VLOOKUP($E115,'Country Indicator Data'!$B$4:$N$300,12,FALSE))/(V$3-V$4)*5)),1))))</f>
        <v>3.4</v>
      </c>
      <c r="W115" s="163">
        <f t="shared" si="44"/>
        <v>3.4</v>
      </c>
      <c r="X115" s="163">
        <f t="shared" si="45"/>
        <v>3.6</v>
      </c>
      <c r="Y115" s="184">
        <f>IF('Core Indicators'!FC112="x","x",IF('Core Indicators'!FC112&gt;=5,5,IF('Core Indicators'!FC112&gt;=4,4,IF('Core Indicators'!FC112&gt;=3,3,IF('Core Indicators'!FC112&gt;=2,2,IF('Core Indicators'!FC112&gt;=1,1,0))))))</f>
        <v>5</v>
      </c>
      <c r="Z115" s="163">
        <f t="shared" si="46"/>
        <v>5</v>
      </c>
      <c r="AA115" s="184">
        <f>'Crisis Indicator Data'!Y112</f>
        <v>1</v>
      </c>
      <c r="AB115" s="184">
        <f>'Crisis Indicator Data'!Z112</f>
        <v>3</v>
      </c>
      <c r="AC115" s="184">
        <f>'Crisis Indicator Data'!AA112</f>
        <v>2</v>
      </c>
      <c r="AD115" s="184">
        <f>'Crisis Indicator Data'!AB112</f>
        <v>2</v>
      </c>
      <c r="AE115" s="184">
        <f t="shared" si="47"/>
        <v>4</v>
      </c>
      <c r="AF115" s="184">
        <f>'Crisis Indicator Data'!AC112</f>
        <v>2</v>
      </c>
      <c r="AG115" s="184">
        <f>'Crisis Indicator Data'!AD112</f>
        <v>3</v>
      </c>
      <c r="AH115" s="184">
        <f t="shared" si="48"/>
        <v>5</v>
      </c>
      <c r="AI115" s="184">
        <f>'Crisis Indicator Data'!AE112</f>
        <v>3</v>
      </c>
      <c r="AJ115" s="184">
        <f>'Crisis Indicator Data'!AF112</f>
        <v>3</v>
      </c>
      <c r="AK115" s="184">
        <f>'Crisis Indicator Data'!AG112</f>
        <v>3</v>
      </c>
      <c r="AL115" s="184">
        <f t="shared" si="49"/>
        <v>5</v>
      </c>
      <c r="AM115" s="163">
        <f t="shared" si="50"/>
        <v>5</v>
      </c>
      <c r="AN115" s="163">
        <f t="shared" si="51"/>
        <v>5</v>
      </c>
    </row>
    <row r="116" spans="1:40" ht="13.5" customHeight="1" x14ac:dyDescent="0.25">
      <c r="A116" s="172" t="str">
        <f>'Crisis Indicator Data'!A113</f>
        <v>Venezuela Regional Crisis</v>
      </c>
      <c r="B116" s="173">
        <f>'Crisis Indicator Data'!B113</f>
        <v>0</v>
      </c>
      <c r="C116" s="173" t="str">
        <f>'Crisis Indicator Data'!C113</f>
        <v>REG002</v>
      </c>
      <c r="D116" s="173" t="str">
        <f>'Crisis Indicator Data'!D113</f>
        <v>Venezuela,Brazil,Colombia,Ecuador,Peru,Trinidad and Tobago,Chile,Dominican Republic,Panama</v>
      </c>
      <c r="E116" s="174" t="str">
        <f>'Crisis Indicator Data'!E113</f>
        <v>VEN,BRA,COL,ECU,PER,TTO,CHL,DOM,PAN</v>
      </c>
      <c r="F116" s="163">
        <f>IF(LEN(E116)&gt;3,(IF(VLOOKUP($C116,'Regional Crises'!$B$1:$R$66,7,FALSE)="x","x",ROUND(IF(VLOOKUP($C116,'Regional Crises'!$B$1:$R$66,7,FALSE)&gt;$F$3,5,IF(VLOOKUP($C116,'Regional Crises'!$B$1:$R$66,7,FALSE)&lt;F$4,0,($F$3-VLOOKUP($C116,'Regional Crises'!$B$1:$R$66,7,FALSE))/($F$3-$F$4)*5)),1))),IF(VLOOKUP($E116,'Country Indicator Data'!$B$4:$N$300,3,FALSE)="x","x",ROUND(IF(VLOOKUP($E116,'Country Indicator Data'!$B$4:$N$300,3,FALSE)&gt;$F$3,5,IF(VLOOKUP($E116,'Country Indicator Data'!$B$4:$N$300,3,FALSE)&lt;$F$4,0,($F$3-VLOOKUP($E116,'Country Indicator Data'!$B$4:$N$300,3,FALSE))/($F$3-$F$4)*5)),1)))</f>
        <v>1.4</v>
      </c>
      <c r="G116" s="163">
        <f>IF(LEN(E116)&gt;3,(IF(VLOOKUP($C116,'Regional Crises'!$B$1:$R$66,9,FALSE)="x","x",ROUND(IF(VLOOKUP($C116,'Regional Crises'!$B$1:$R$66,9,FALSE)&gt;G$3,5,IF(VLOOKUP($C116,'Regional Crises'!$B$1:$R$66,9,FALSE)&lt;G$4,0,(G$3-VLOOKUP($C116,'Regional Crises'!$B$1:$R$66,9,FALSE))/(G$3-G$4)*5)),1))),IF(VLOOKUP($E116,'Country Indicator Data'!$B$4:$N$300,5,FALSE)="x","x",ROUND(IF(VLOOKUP($E116,'Country Indicator Data'!$B$4:$N$300,5,FALSE)&gt;G$3,5,IF(VLOOKUP($E116,'Country Indicator Data'!$B$4:$N$300,5,FALSE)&lt;G$4,0,(G$3-VLOOKUP($E116,'Country Indicator Data'!$B$4:$N$300,5,FALSE))/(G$3-G$4)*5)),1)))</f>
        <v>1.5</v>
      </c>
      <c r="H116" s="163">
        <f t="shared" si="39"/>
        <v>1.45</v>
      </c>
      <c r="I116" s="163">
        <f>IF(LEN(E116)&gt;3,(IF(VLOOKUP($C116,'Regional Crises'!$B$1:$R$66,6,FALSE)="x","x",ROUND(IF(VLOOKUP($C116,'Regional Crises'!$B$1:$R$66,6,FALSE)&gt;I$3,5,IF(VLOOKUP($C116,'Regional Crises'!$B$1:$R$66,6,FALSE)&lt;I$4,0,5-(I$3-VLOOKUP($C116,'Regional Crises'!$B$1:$R$66,6,FALSE))/(I$3-I$4)*5)),1))),IF(VLOOKUP($E116,'Country Indicator Data'!$B$4:$N$300,2,FALSE)="x","x",ROUND(IF(VLOOKUP($E116,'Country Indicator Data'!$B$4:$N$300,2,FALSE)&gt;I$3,5,IF(VLOOKUP($E116,'Country Indicator Data'!$B$4:$N$300,2,FALSE)&lt;I$4,0,5-(I$3-VLOOKUP($E116,'Country Indicator Data'!$B$4:$N$300,2,FALSE))/(I$3-I$4)*5)),1)))</f>
        <v>1.9</v>
      </c>
      <c r="J116" s="163">
        <f>IF(LEN(E116)&gt;3,(IF(VLOOKUP($C116,'Regional Crises'!$B$1:$R$66,8,FALSE)="x","x",ROUND(IF(VLOOKUP($C116,'Regional Crises'!$B$1:$R$66,8,FALSE)&gt;J$3,5,IF(VLOOKUP($C116,'Regional Crises'!$B$1:$R$66,8,FALSE)&lt;J$4,0,5-(J$3-VLOOKUP($C116,'Regional Crises'!$B$1:$R$66,8,FALSE))/(J$3-J$4)*5)),1))),IF(VLOOKUP($E116,'Country Indicator Data'!$B$4:$N$300,4,FALSE)="x","x",ROUND(IF(VLOOKUP($E116,'Country Indicator Data'!$B$4:$N$300,4,FALSE)&gt;J$3,5,IF(VLOOKUP($E116,'Country Indicator Data'!$B$4:$N$300,4,FALSE)&lt;J$4,0,5-(J$3-VLOOKUP($E116,'Country Indicator Data'!$B$4:$N$300,4,FALSE))/(J$3-J$4)*5)),1)))</f>
        <v>2</v>
      </c>
      <c r="K116" s="163">
        <f t="shared" si="40"/>
        <v>1.95</v>
      </c>
      <c r="L116" s="163">
        <f>IF(LEN(E116)&gt;3,(IF(VLOOKUP($C116,'Regional Crises'!$B$1:$R$66,10,FALSE)="x","x",ROUND(IF(VLOOKUP($C116,'Regional Crises'!$B$1:$R$66,10,FALSE)&gt;L$3,5,IF(VLOOKUP($C116,'Regional Crises'!$B$1:$R$66,10,FALSE)&lt;L$4,0,5-(L$3-VLOOKUP($C116,'Regional Crises'!$B$1:$R$66,10,FALSE))/(L$3-L$4)*5)),1))),IF(VLOOKUP($E116,'Country Indicator Data'!$B$4:$N$300,6,FALSE)="x","x",ROUND(IF(VLOOKUP($E116,'Country Indicator Data'!$B$4:$N$300,6,FALSE)&gt;L$3,5,IF(VLOOKUP($E116,'Country Indicator Data'!$B$4:$N$300,6,FALSE)&lt;L$4,0,5-(L$3-VLOOKUP($E116,'Country Indicator Data'!$B$4:$N$300,6,FALSE))/(L$3-L$4)*5)),1)))</f>
        <v>2.6</v>
      </c>
      <c r="M116" s="163">
        <f>IF(LEN(E116)&gt;3,(IF(VLOOKUP($C116,'Regional Crises'!$B$1:$R$66,11,FALSE)="x","x",ROUND(IF(VLOOKUP($C116,'Regional Crises'!$B$1:$R$66,11,FALSE)&gt;M$3,5,IF(VLOOKUP($C116,'Regional Crises'!$B$1:$R$66,11,FALSE)&lt;M$4,0,5-(M$3-VLOOKUP($C116,'Regional Crises'!$B$1:$R$66,11,FALSE))/(M$3-M$4)*5)),1))),IF(VLOOKUP($E116,'Country Indicator Data'!$B$4:$N$300,7,FALSE)="x","x",ROUND(IF(VLOOKUP($E116,'Country Indicator Data'!$B$4:$N$300,7,FALSE)&gt;M$3,5,IF(VLOOKUP($E116,'Country Indicator Data'!$B$4:$N$300,7,FALSE)&lt;M$4,0,5-(M$3-VLOOKUP($E116,'Country Indicator Data'!$B$4:$N$300,7,FALSE))/(M$3-M$4)*5)),1)))</f>
        <v>2.6</v>
      </c>
      <c r="N116" s="163">
        <f t="shared" si="41"/>
        <v>2.6</v>
      </c>
      <c r="O116" s="163">
        <f t="shared" si="42"/>
        <v>2</v>
      </c>
      <c r="P116" s="163">
        <f>IF(LEN(E116)&gt;3,VLOOKUP(C116,'Regional Crises'!$B$1:$R$69,12,FALSE),VLOOKUP(E116,'Country Indicator Data'!$B$4:$I$300,8,FALSE))</f>
        <v>2.3333333333333335</v>
      </c>
      <c r="Q116" s="163">
        <f>IF(LEN(E116)&gt;3,((IF(VLOOKUP($C116,'Regional Crises'!$B$1:$R$66,13,FALSE)="x","x",ROUND(IF(VLOOKUP($C116,'Regional Crises'!$B$1:$R$66,13,FALSE)&gt;Q$3,5,IF(VLOOKUP($C116,'Regional Crises'!$B$1:$R$66,13,FALSE)&lt;Q$4,0,5-(LOG(Q$3)-LOG(VLOOKUP($C116,'Regional Crises'!$B$1:$R$66,13,FALSE)))/(LOG(Q$3)-LOG(Q$4))*5)),1)))),(IF(VLOOKUP($E116,'Country Indicator Data'!$B$4:$N$300,9,FALSE)="x","x",ROUND(IF(VLOOKUP($E116,'Country Indicator Data'!$B$4:$N$300,9,FALSE)&gt;Q$3,5,IF(VLOOKUP($E116,'Country Indicator Data'!$B$4:$N$300,9,FALSE)&lt;Q$4,0,5-(LOG(Q$3)-LOG(VLOOKUP($E116,'Country Indicator Data'!$B$4:$N$300,9,FALSE)))/(LOG(Q$3)-LOG(Q$4))*5)),1))))</f>
        <v>5</v>
      </c>
      <c r="R116" s="163">
        <f t="shared" si="43"/>
        <v>3.666666666666667</v>
      </c>
      <c r="S116" s="163">
        <f>IF(LEN(E116)&gt;3,((IF(VLOOKUP($C116,'Regional Crises'!$B$1:$R$66,17,FALSE)="x","x",ROUND(IF(VLOOKUP($C116,'Regional Crises'!$B$1:$R$66,17,FALSE)&gt;S$3,0,IF(VLOOKUP($C116,'Regional Crises'!$B$1:$R$66,17,FALSE)&lt;S$4,5,(S$3-VLOOKUP($C116,'Regional Crises'!$B$1:$R$66,17,FALSE))/(S$3-S$4)*5)),1)))),(IF(VLOOKUP($E116,'Country Indicator Data'!$B$4:$N$300,13,FALSE)="x","x",ROUND(IF(VLOOKUP($E116,'Country Indicator Data'!$B$4:$N$300,13,FALSE)&gt;S$3,0,IF(VLOOKUP($E116,'Country Indicator Data'!$B$4:$N$300,13,FALSE)&lt;S$4,5,(S$3-VLOOKUP($E116,'Country Indicator Data'!$B$4:$N$300,13,FALSE))/(S$3-S$4)*5)),1))))</f>
        <v>3.2</v>
      </c>
      <c r="T116" s="163">
        <f>IF(LEN(E116)&gt;3,((IF(VLOOKUP($C116,'Regional Crises'!$B$1:$R$66,14,FALSE)="x","x",ROUND(IF(VLOOKUP($C116,'Regional Crises'!$B$1:$R$66,14,FALSE)&gt;T$3,0,IF(VLOOKUP($C116,'Regional Crises'!$B$1:$R$66,14,FALSE)&lt;T$4,5,(T$3-VLOOKUP($C116,'Regional Crises'!$B$1:$R$66,14,FALSE))/(T$3-T$4)*5)),1)))),(IF(VLOOKUP($E116,'Country Indicator Data'!$B$4:$N$300,10,FALSE)="x","x",ROUND(IF(VLOOKUP($E116,'Country Indicator Data'!$B$4:$N$300,10,FALSE)&gt;T$3,0,IF(VLOOKUP($E116,'Country Indicator Data'!$B$4:$N$300,10,FALSE)&lt;T$4,5,(T$3-VLOOKUP($E116,'Country Indicator Data'!$B$4:$N$300,10,FALSE))/(T$3-T$4)*5)),1))))</f>
        <v>2.9</v>
      </c>
      <c r="U116" s="163">
        <f>IF(LEN(E116)&gt;3,((IF(VLOOKUP($C116,'Regional Crises'!$B$1:$R$66,15,FALSE)="x","x",ROUND(IF(VLOOKUP($C116,'Regional Crises'!$B$1:$R$66,15,FALSE)&gt;U$3,0,IF(VLOOKUP($C116,'Regional Crises'!$B$1:$R$66,15,FALSE)&lt;U$4,5,(U$3-VLOOKUP($C116,'Regional Crises'!$B$1:$R$66,15,FALSE))/(U$3-U$4)*5)),1)))),(IF(VLOOKUP($E116,'Country Indicator Data'!$B$4:$N$300,11,FALSE)="x","x",ROUND(IF(VLOOKUP($E116,'Country Indicator Data'!$B$4:$N$300,11,FALSE)&gt;U$3,0,IF(VLOOKUP($E116,'Country Indicator Data'!$B$4:$N$300,11,FALSE)&lt;U$4,5,(U$3-VLOOKUP($E116,'Country Indicator Data'!$B$4:$N$300,11,FALSE))/(U$3-U$4)*5)),1))))</f>
        <v>1.9</v>
      </c>
      <c r="V116" s="163">
        <f>IF(LEN(E116)&gt;3,((IF(VLOOKUP($C116,'Regional Crises'!$B$1:$R$66,16,FALSE)="x","x",ROUND(IF(VLOOKUP($C116,'Regional Crises'!$B$1:$R$66,16,FALSE)&gt;V$3,0,IF(VLOOKUP($C116,'Regional Crises'!$B$1:$R$66,16,FALSE)&lt;V$4,5,(V$3-VLOOKUP($C116,'Regional Crises'!$B$1:$R$66,16,FALSE))/(V$3-V$4)*5)),1)))),(IF(VLOOKUP($E116,'Country Indicator Data'!$B$4:$N$300,12,FALSE)="x","x",ROUND(IF(VLOOKUP($E116,'Country Indicator Data'!$B$4:$N$300,12,FALSE)&gt;V$3,0,IF(VLOOKUP($E116,'Country Indicator Data'!$B$4:$N$300,12,FALSE)&lt;V$4,5,(V$3-VLOOKUP($E116,'Country Indicator Data'!$B$4:$N$300,12,FALSE))/(V$3-V$4)*5)),1))))</f>
        <v>1.6</v>
      </c>
      <c r="W116" s="163">
        <f t="shared" si="44"/>
        <v>2.4</v>
      </c>
      <c r="X116" s="163">
        <f t="shared" si="45"/>
        <v>2.7</v>
      </c>
      <c r="Y116" s="184">
        <f>IF('Core Indicators'!FC113="x","x",IF('Core Indicators'!FC113&gt;=5,5,IF('Core Indicators'!FC113&gt;=4,4,IF('Core Indicators'!FC113&gt;=3,3,IF('Core Indicators'!FC113&gt;=2,2,IF('Core Indicators'!FC113&gt;=1,1,0))))))</f>
        <v>5</v>
      </c>
      <c r="Z116" s="163">
        <f t="shared" si="46"/>
        <v>5</v>
      </c>
      <c r="AA116" s="184">
        <f>'Crisis Indicator Data'!Y113</f>
        <v>0</v>
      </c>
      <c r="AB116" s="184">
        <f>'Crisis Indicator Data'!Z113</f>
        <v>2</v>
      </c>
      <c r="AC116" s="184">
        <f>'Crisis Indicator Data'!AA113</f>
        <v>2</v>
      </c>
      <c r="AD116" s="184">
        <f>'Crisis Indicator Data'!AB113</f>
        <v>3</v>
      </c>
      <c r="AE116" s="184">
        <f t="shared" si="47"/>
        <v>3</v>
      </c>
      <c r="AF116" s="184">
        <f>'Crisis Indicator Data'!AC113</f>
        <v>2</v>
      </c>
      <c r="AG116" s="184">
        <f>'Crisis Indicator Data'!AD113</f>
        <v>2</v>
      </c>
      <c r="AH116" s="184">
        <f t="shared" si="48"/>
        <v>4</v>
      </c>
      <c r="AI116" s="184">
        <f>'Crisis Indicator Data'!AE113</f>
        <v>1</v>
      </c>
      <c r="AJ116" s="184">
        <f>'Crisis Indicator Data'!AF113</f>
        <v>3</v>
      </c>
      <c r="AK116" s="184">
        <f>'Crisis Indicator Data'!AG113</f>
        <v>3</v>
      </c>
      <c r="AL116" s="184">
        <f t="shared" si="49"/>
        <v>5</v>
      </c>
      <c r="AM116" s="163">
        <f t="shared" si="50"/>
        <v>4</v>
      </c>
      <c r="AN116" s="163">
        <f t="shared" si="51"/>
        <v>4.5</v>
      </c>
    </row>
    <row r="117" spans="1:40" ht="13.5" customHeight="1" x14ac:dyDescent="0.25">
      <c r="A117" s="172" t="str">
        <f>'Crisis Indicator Data'!A114</f>
        <v>Regional Kashmir conflict</v>
      </c>
      <c r="B117" s="173">
        <f>'Crisis Indicator Data'!B114</f>
        <v>0</v>
      </c>
      <c r="C117" s="173" t="str">
        <f>'Crisis Indicator Data'!C114</f>
        <v>REG003</v>
      </c>
      <c r="D117" s="173" t="str">
        <f>'Crisis Indicator Data'!D114</f>
        <v>India,Pakistan</v>
      </c>
      <c r="E117" s="174" t="str">
        <f>'Crisis Indicator Data'!E114</f>
        <v>IND,PAK</v>
      </c>
      <c r="F117" s="163">
        <f>IF(LEN(E117)&gt;3,(IF(VLOOKUP($C117,'Regional Crises'!$B$1:$R$66,7,FALSE)="x","x",ROUND(IF(VLOOKUP($C117,'Regional Crises'!$B$1:$R$66,7,FALSE)&gt;$F$3,5,IF(VLOOKUP($C117,'Regional Crises'!$B$1:$R$66,7,FALSE)&lt;F$4,0,($F$3-VLOOKUP($C117,'Regional Crises'!$B$1:$R$66,7,FALSE))/($F$3-$F$4)*5)),1))),IF(VLOOKUP($E117,'Country Indicator Data'!$B$4:$N$300,3,FALSE)="x","x",ROUND(IF(VLOOKUP($E117,'Country Indicator Data'!$B$4:$N$300,3,FALSE)&gt;$F$3,5,IF(VLOOKUP($E117,'Country Indicator Data'!$B$4:$N$300,3,FALSE)&lt;$F$4,0,($F$3-VLOOKUP($E117,'Country Indicator Data'!$B$4:$N$300,3,FALSE))/($F$3-$F$4)*5)),1)))</f>
        <v>3.2</v>
      </c>
      <c r="G117" s="163">
        <f>IF(LEN(E117)&gt;3,(IF(VLOOKUP($C117,'Regional Crises'!$B$1:$R$66,9,FALSE)="x","x",ROUND(IF(VLOOKUP($C117,'Regional Crises'!$B$1:$R$66,9,FALSE)&gt;G$3,5,IF(VLOOKUP($C117,'Regional Crises'!$B$1:$R$66,9,FALSE)&lt;G$4,0,(G$3-VLOOKUP($C117,'Regional Crises'!$B$1:$R$66,9,FALSE))/(G$3-G$4)*5)),1))),IF(VLOOKUP($E117,'Country Indicator Data'!$B$4:$N$300,5,FALSE)="x","x",ROUND(IF(VLOOKUP($E117,'Country Indicator Data'!$B$4:$N$300,5,FALSE)&gt;G$3,5,IF(VLOOKUP($E117,'Country Indicator Data'!$B$4:$N$300,5,FALSE)&lt;G$4,0,(G$3-VLOOKUP($E117,'Country Indicator Data'!$B$4:$N$300,5,FALSE))/(G$3-G$4)*5)),1)))</f>
        <v>2.2999999999999998</v>
      </c>
      <c r="H117" s="163">
        <f t="shared" si="39"/>
        <v>2.75</v>
      </c>
      <c r="I117" s="163">
        <f>IF(LEN(E117)&gt;3,(IF(VLOOKUP($C117,'Regional Crises'!$B$1:$R$66,6,FALSE)="x","x",ROUND(IF(VLOOKUP($C117,'Regional Crises'!$B$1:$R$66,6,FALSE)&gt;I$3,5,IF(VLOOKUP($C117,'Regional Crises'!$B$1:$R$66,6,FALSE)&lt;I$4,0,5-(I$3-VLOOKUP($C117,'Regional Crises'!$B$1:$R$66,6,FALSE))/(I$3-I$4)*5)),1))),IF(VLOOKUP($E117,'Country Indicator Data'!$B$4:$N$300,2,FALSE)="x","x",ROUND(IF(VLOOKUP($E117,'Country Indicator Data'!$B$4:$N$300,2,FALSE)&gt;I$3,5,IF(VLOOKUP($E117,'Country Indicator Data'!$B$4:$N$300,2,FALSE)&lt;I$4,0,5-(I$3-VLOOKUP($E117,'Country Indicator Data'!$B$4:$N$300,2,FALSE))/(I$3-I$4)*5)),1)))</f>
        <v>3.8</v>
      </c>
      <c r="J117" s="163">
        <f>IF(LEN(E117)&gt;3,(IF(VLOOKUP($C117,'Regional Crises'!$B$1:$R$66,8,FALSE)="x","x",ROUND(IF(VLOOKUP($C117,'Regional Crises'!$B$1:$R$66,8,FALSE)&gt;J$3,5,IF(VLOOKUP($C117,'Regional Crises'!$B$1:$R$66,8,FALSE)&lt;J$4,0,5-(J$3-VLOOKUP($C117,'Regional Crises'!$B$1:$R$66,8,FALSE))/(J$3-J$4)*5)),1))),IF(VLOOKUP($E117,'Country Indicator Data'!$B$4:$N$300,4,FALSE)="x","x",ROUND(IF(VLOOKUP($E117,'Country Indicator Data'!$B$4:$N$300,4,FALSE)&gt;J$3,5,IF(VLOOKUP($E117,'Country Indicator Data'!$B$4:$N$300,4,FALSE)&lt;J$4,0,5-(J$3-VLOOKUP($E117,'Country Indicator Data'!$B$4:$N$300,4,FALSE))/(J$3-J$4)*5)),1)))</f>
        <v>0.8</v>
      </c>
      <c r="K117" s="163">
        <f t="shared" si="40"/>
        <v>2.2999999999999998</v>
      </c>
      <c r="L117" s="163">
        <f>IF(LEN(E117)&gt;3,(IF(VLOOKUP($C117,'Regional Crises'!$B$1:$R$66,10,FALSE)="x","x",ROUND(IF(VLOOKUP($C117,'Regional Crises'!$B$1:$R$66,10,FALSE)&gt;L$3,5,IF(VLOOKUP($C117,'Regional Crises'!$B$1:$R$66,10,FALSE)&lt;L$4,0,5-(L$3-VLOOKUP($C117,'Regional Crises'!$B$1:$R$66,10,FALSE))/(L$3-L$4)*5)),1))),IF(VLOOKUP($E117,'Country Indicator Data'!$B$4:$N$300,6,FALSE)="x","x",ROUND(IF(VLOOKUP($E117,'Country Indicator Data'!$B$4:$N$300,6,FALSE)&gt;L$3,5,IF(VLOOKUP($E117,'Country Indicator Data'!$B$4:$N$300,6,FALSE)&lt;L$4,0,5-(L$3-VLOOKUP($E117,'Country Indicator Data'!$B$4:$N$300,6,FALSE))/(L$3-L$4)*5)),1)))</f>
        <v>3.5</v>
      </c>
      <c r="M117" s="163">
        <f>IF(LEN(E117)&gt;3,(IF(VLOOKUP($C117,'Regional Crises'!$B$1:$R$66,11,FALSE)="x","x",ROUND(IF(VLOOKUP($C117,'Regional Crises'!$B$1:$R$66,11,FALSE)&gt;M$3,5,IF(VLOOKUP($C117,'Regional Crises'!$B$1:$R$66,11,FALSE)&lt;M$4,0,5-(M$3-VLOOKUP($C117,'Regional Crises'!$B$1:$R$66,11,FALSE))/(M$3-M$4)*5)),1))),IF(VLOOKUP($E117,'Country Indicator Data'!$B$4:$N$300,7,FALSE)="x","x",ROUND(IF(VLOOKUP($E117,'Country Indicator Data'!$B$4:$N$300,7,FALSE)&gt;M$3,5,IF(VLOOKUP($E117,'Country Indicator Data'!$B$4:$N$300,7,FALSE)&lt;M$4,0,5-(M$3-VLOOKUP($E117,'Country Indicator Data'!$B$4:$N$300,7,FALSE))/(M$3-M$4)*5)),1)))</f>
        <v>1.1000000000000001</v>
      </c>
      <c r="N117" s="163">
        <f t="shared" si="41"/>
        <v>2.2999999999999998</v>
      </c>
      <c r="O117" s="163">
        <f t="shared" si="42"/>
        <v>2.4499999999999997</v>
      </c>
      <c r="P117" s="163">
        <f>IF(LEN(E117)&gt;3,VLOOKUP(C117,'Regional Crises'!$B$1:$R$69,12,FALSE),VLOOKUP(E117,'Country Indicator Data'!$B$4:$I$300,8,FALSE))</f>
        <v>3</v>
      </c>
      <c r="Q117" s="163">
        <f>IF(LEN(E117)&gt;3,((IF(VLOOKUP($C117,'Regional Crises'!$B$1:$R$66,13,FALSE)="x","x",ROUND(IF(VLOOKUP($C117,'Regional Crises'!$B$1:$R$66,13,FALSE)&gt;Q$3,5,IF(VLOOKUP($C117,'Regional Crises'!$B$1:$R$66,13,FALSE)&lt;Q$4,0,5-(LOG(Q$3)-LOG(VLOOKUP($C117,'Regional Crises'!$B$1:$R$66,13,FALSE)))/(LOG(Q$3)-LOG(Q$4))*5)),1)))),(IF(VLOOKUP($E117,'Country Indicator Data'!$B$4:$N$300,9,FALSE)="x","x",ROUND(IF(VLOOKUP($E117,'Country Indicator Data'!$B$4:$N$300,9,FALSE)&gt;Q$3,5,IF(VLOOKUP($E117,'Country Indicator Data'!$B$4:$N$300,9,FALSE)&lt;Q$4,0,5-(LOG(Q$3)-LOG(VLOOKUP($E117,'Country Indicator Data'!$B$4:$N$300,9,FALSE)))/(LOG(Q$3)-LOG(Q$4))*5)),1))))</f>
        <v>4.4000000000000004</v>
      </c>
      <c r="R117" s="163">
        <f t="shared" si="43"/>
        <v>3.7</v>
      </c>
      <c r="S117" s="163">
        <f>IF(LEN(E117)&gt;3,((IF(VLOOKUP($C117,'Regional Crises'!$B$1:$R$66,17,FALSE)="x","x",ROUND(IF(VLOOKUP($C117,'Regional Crises'!$B$1:$R$66,17,FALSE)&gt;S$3,0,IF(VLOOKUP($C117,'Regional Crises'!$B$1:$R$66,17,FALSE)&lt;S$4,5,(S$3-VLOOKUP($C117,'Regional Crises'!$B$1:$R$66,17,FALSE))/(S$3-S$4)*5)),1)))),(IF(VLOOKUP($E117,'Country Indicator Data'!$B$4:$N$300,13,FALSE)="x","x",ROUND(IF(VLOOKUP($E117,'Country Indicator Data'!$B$4:$N$300,13,FALSE)&gt;S$3,0,IF(VLOOKUP($E117,'Country Indicator Data'!$B$4:$N$300,13,FALSE)&lt;S$4,5,(S$3-VLOOKUP($E117,'Country Indicator Data'!$B$4:$N$300,13,FALSE))/(S$3-S$4)*5)),1))))</f>
        <v>3.2</v>
      </c>
      <c r="T117" s="163">
        <f>IF(LEN(E117)&gt;3,((IF(VLOOKUP($C117,'Regional Crises'!$B$1:$R$66,14,FALSE)="x","x",ROUND(IF(VLOOKUP($C117,'Regional Crises'!$B$1:$R$66,14,FALSE)&gt;T$3,0,IF(VLOOKUP($C117,'Regional Crises'!$B$1:$R$66,14,FALSE)&lt;T$4,5,(T$3-VLOOKUP($C117,'Regional Crises'!$B$1:$R$66,14,FALSE))/(T$3-T$4)*5)),1)))),(IF(VLOOKUP($E117,'Country Indicator Data'!$B$4:$N$300,10,FALSE)="x","x",ROUND(IF(VLOOKUP($E117,'Country Indicator Data'!$B$4:$N$300,10,FALSE)&gt;T$3,0,IF(VLOOKUP($E117,'Country Indicator Data'!$B$4:$N$300,10,FALSE)&lt;T$4,5,(T$3-VLOOKUP($E117,'Country Indicator Data'!$B$4:$N$300,10,FALSE))/(T$3-T$4)*5)),1))))</f>
        <v>2.8</v>
      </c>
      <c r="U117" s="163">
        <f>IF(LEN(E117)&gt;3,((IF(VLOOKUP($C117,'Regional Crises'!$B$1:$R$66,15,FALSE)="x","x",ROUND(IF(VLOOKUP($C117,'Regional Crises'!$B$1:$R$66,15,FALSE)&gt;U$3,0,IF(VLOOKUP($C117,'Regional Crises'!$B$1:$R$66,15,FALSE)&lt;U$4,5,(U$3-VLOOKUP($C117,'Regional Crises'!$B$1:$R$66,15,FALSE))/(U$3-U$4)*5)),1)))),(IF(VLOOKUP($E117,'Country Indicator Data'!$B$4:$N$300,11,FALSE)="x","x",ROUND(IF(VLOOKUP($E117,'Country Indicator Data'!$B$4:$N$300,11,FALSE)&gt;U$3,0,IF(VLOOKUP($E117,'Country Indicator Data'!$B$4:$N$300,11,FALSE)&lt;U$4,5,(U$3-VLOOKUP($E117,'Country Indicator Data'!$B$4:$N$300,11,FALSE))/(U$3-U$4)*5)),1))))</f>
        <v>2.4</v>
      </c>
      <c r="V117" s="163">
        <f>IF(LEN(E117)&gt;3,((IF(VLOOKUP($C117,'Regional Crises'!$B$1:$R$66,16,FALSE)="x","x",ROUND(IF(VLOOKUP($C117,'Regional Crises'!$B$1:$R$66,16,FALSE)&gt;V$3,0,IF(VLOOKUP($C117,'Regional Crises'!$B$1:$R$66,16,FALSE)&lt;V$4,5,(V$3-VLOOKUP($C117,'Regional Crises'!$B$1:$R$66,16,FALSE))/(V$3-V$4)*5)),1)))),(IF(VLOOKUP($E117,'Country Indicator Data'!$B$4:$N$300,12,FALSE)="x","x",ROUND(IF(VLOOKUP($E117,'Country Indicator Data'!$B$4:$N$300,12,FALSE)&gt;V$3,0,IF(VLOOKUP($E117,'Country Indicator Data'!$B$4:$N$300,12,FALSE)&lt;V$4,5,(V$3-VLOOKUP($E117,'Country Indicator Data'!$B$4:$N$300,12,FALSE))/(V$3-V$4)*5)),1))))</f>
        <v>2.2999999999999998</v>
      </c>
      <c r="W117" s="163">
        <f t="shared" si="44"/>
        <v>2.7</v>
      </c>
      <c r="X117" s="163">
        <f t="shared" si="45"/>
        <v>3</v>
      </c>
      <c r="Y117" s="184">
        <f>IF('Core Indicators'!FC114="x","x",IF('Core Indicators'!FC114&gt;=5,5,IF('Core Indicators'!FC114&gt;=4,4,IF('Core Indicators'!FC114&gt;=3,3,IF('Core Indicators'!FC114&gt;=2,2,IF('Core Indicators'!FC114&gt;=1,1,0))))))</f>
        <v>3</v>
      </c>
      <c r="Z117" s="163">
        <f t="shared" si="46"/>
        <v>3</v>
      </c>
      <c r="AA117" s="184">
        <f>'Crisis Indicator Data'!Y114</f>
        <v>2</v>
      </c>
      <c r="AB117" s="184">
        <f>'Crisis Indicator Data'!Z114</f>
        <v>1</v>
      </c>
      <c r="AC117" s="184">
        <f>'Crisis Indicator Data'!AA114</f>
        <v>2</v>
      </c>
      <c r="AD117" s="184">
        <f>'Crisis Indicator Data'!AB114</f>
        <v>0</v>
      </c>
      <c r="AE117" s="184">
        <f t="shared" si="47"/>
        <v>2</v>
      </c>
      <c r="AF117" s="184">
        <f>'Crisis Indicator Data'!AC114</f>
        <v>2</v>
      </c>
      <c r="AG117" s="184">
        <f>'Crisis Indicator Data'!AD114</f>
        <v>2</v>
      </c>
      <c r="AH117" s="184">
        <f t="shared" si="48"/>
        <v>4</v>
      </c>
      <c r="AI117" s="184">
        <f>'Crisis Indicator Data'!AE114</f>
        <v>2</v>
      </c>
      <c r="AJ117" s="184">
        <f>'Crisis Indicator Data'!AF114</f>
        <v>1</v>
      </c>
      <c r="AK117" s="184">
        <f>'Crisis Indicator Data'!AG114</f>
        <v>3</v>
      </c>
      <c r="AL117" s="184">
        <f t="shared" si="49"/>
        <v>4</v>
      </c>
      <c r="AM117" s="163">
        <f t="shared" si="50"/>
        <v>3</v>
      </c>
      <c r="AN117" s="163">
        <f t="shared" si="51"/>
        <v>3</v>
      </c>
    </row>
    <row r="118" spans="1:40" ht="13.5" customHeight="1" x14ac:dyDescent="0.25">
      <c r="A118" s="172" t="str">
        <f>'Crisis Indicator Data'!A115</f>
        <v>Syrian Regional Crisis</v>
      </c>
      <c r="B118" s="173">
        <f>'Crisis Indicator Data'!B115</f>
        <v>0</v>
      </c>
      <c r="C118" s="173" t="str">
        <f>'Crisis Indicator Data'!C115</f>
        <v>REG004</v>
      </c>
      <c r="D118" s="173" t="str">
        <f>'Crisis Indicator Data'!D115</f>
        <v>Syria,Türkiye,Iraq,Egypt,Jordan,Lebanon</v>
      </c>
      <c r="E118" s="174" t="str">
        <f>'Crisis Indicator Data'!E115</f>
        <v>SYR,TUR,IRQ,EGY,JOR,LBN</v>
      </c>
      <c r="F118" s="163">
        <f>IF(LEN(E118)&gt;3,(IF(VLOOKUP($C118,'Regional Crises'!$B$1:$R$66,7,FALSE)="x","x",ROUND(IF(VLOOKUP($C118,'Regional Crises'!$B$1:$R$66,7,FALSE)&gt;$F$3,5,IF(VLOOKUP($C118,'Regional Crises'!$B$1:$R$66,7,FALSE)&lt;F$4,0,($F$3-VLOOKUP($C118,'Regional Crises'!$B$1:$R$66,7,FALSE))/($F$3-$F$4)*5)),1))),IF(VLOOKUP($E118,'Country Indicator Data'!$B$4:$N$300,3,FALSE)="x","x",ROUND(IF(VLOOKUP($E118,'Country Indicator Data'!$B$4:$N$300,3,FALSE)&gt;$F$3,5,IF(VLOOKUP($E118,'Country Indicator Data'!$B$4:$N$300,3,FALSE)&lt;$F$4,0,($F$3-VLOOKUP($E118,'Country Indicator Data'!$B$4:$N$300,3,FALSE))/($F$3-$F$4)*5)),1)))</f>
        <v>3.8</v>
      </c>
      <c r="G118" s="163">
        <f>IF(LEN(E118)&gt;3,(IF(VLOOKUP($C118,'Regional Crises'!$B$1:$R$66,9,FALSE)="x","x",ROUND(IF(VLOOKUP($C118,'Regional Crises'!$B$1:$R$66,9,FALSE)&gt;G$3,5,IF(VLOOKUP($C118,'Regional Crises'!$B$1:$R$66,9,FALSE)&lt;G$4,0,(G$3-VLOOKUP($C118,'Regional Crises'!$B$1:$R$66,9,FALSE))/(G$3-G$4)*5)),1))),IF(VLOOKUP($E118,'Country Indicator Data'!$B$4:$N$300,5,FALSE)="x","x",ROUND(IF(VLOOKUP($E118,'Country Indicator Data'!$B$4:$N$300,5,FALSE)&gt;G$3,5,IF(VLOOKUP($E118,'Country Indicator Data'!$B$4:$N$300,5,FALSE)&lt;G$4,0,(G$3-VLOOKUP($E118,'Country Indicator Data'!$B$4:$N$300,5,FALSE))/(G$3-G$4)*5)),1)))</f>
        <v>3</v>
      </c>
      <c r="H118" s="163">
        <f t="shared" si="39"/>
        <v>3.4</v>
      </c>
      <c r="I118" s="163">
        <f>IF(LEN(E118)&gt;3,(IF(VLOOKUP($C118,'Regional Crises'!$B$1:$R$66,6,FALSE)="x","x",ROUND(IF(VLOOKUP($C118,'Regional Crises'!$B$1:$R$66,6,FALSE)&gt;I$3,5,IF(VLOOKUP($C118,'Regional Crises'!$B$1:$R$66,6,FALSE)&lt;I$4,0,5-(I$3-VLOOKUP($C118,'Regional Crises'!$B$1:$R$66,6,FALSE))/(I$3-I$4)*5)),1))),IF(VLOOKUP($E118,'Country Indicator Data'!$B$4:$N$300,2,FALSE)="x","x",ROUND(IF(VLOOKUP($E118,'Country Indicator Data'!$B$4:$N$300,2,FALSE)&gt;I$3,5,IF(VLOOKUP($E118,'Country Indicator Data'!$B$4:$N$300,2,FALSE)&lt;I$4,0,5-(I$3-VLOOKUP($E118,'Country Indicator Data'!$B$4:$N$300,2,FALSE))/(I$3-I$4)*5)),1)))</f>
        <v>2.5</v>
      </c>
      <c r="J118" s="163">
        <f>IF(LEN(E118)&gt;3,(IF(VLOOKUP($C118,'Regional Crises'!$B$1:$R$66,8,FALSE)="x","x",ROUND(IF(VLOOKUP($C118,'Regional Crises'!$B$1:$R$66,8,FALSE)&gt;J$3,5,IF(VLOOKUP($C118,'Regional Crises'!$B$1:$R$66,8,FALSE)&lt;J$4,0,5-(J$3-VLOOKUP($C118,'Regional Crises'!$B$1:$R$66,8,FALSE))/(J$3-J$4)*5)),1))),IF(VLOOKUP($E118,'Country Indicator Data'!$B$4:$N$300,4,FALSE)="x","x",ROUND(IF(VLOOKUP($E118,'Country Indicator Data'!$B$4:$N$300,4,FALSE)&gt;J$3,5,IF(VLOOKUP($E118,'Country Indicator Data'!$B$4:$N$300,4,FALSE)&lt;J$4,0,5-(J$3-VLOOKUP($E118,'Country Indicator Data'!$B$4:$N$300,4,FALSE))/(J$3-J$4)*5)),1)))</f>
        <v>3.3</v>
      </c>
      <c r="K118" s="163">
        <f t="shared" si="40"/>
        <v>2.9</v>
      </c>
      <c r="L118" s="163">
        <f>IF(LEN(E118)&gt;3,(IF(VLOOKUP($C118,'Regional Crises'!$B$1:$R$66,10,FALSE)="x","x",ROUND(IF(VLOOKUP($C118,'Regional Crises'!$B$1:$R$66,10,FALSE)&gt;L$3,5,IF(VLOOKUP($C118,'Regional Crises'!$B$1:$R$66,10,FALSE)&lt;L$4,0,5-(L$3-VLOOKUP($C118,'Regional Crises'!$B$1:$R$66,10,FALSE))/(L$3-L$4)*5)),1))),IF(VLOOKUP($E118,'Country Indicator Data'!$B$4:$N$300,6,FALSE)="x","x",ROUND(IF(VLOOKUP($E118,'Country Indicator Data'!$B$4:$N$300,6,FALSE)&gt;L$3,5,IF(VLOOKUP($E118,'Country Indicator Data'!$B$4:$N$300,6,FALSE)&lt;L$4,0,5-(L$3-VLOOKUP($E118,'Country Indicator Data'!$B$4:$N$300,6,FALSE))/(L$3-L$4)*5)),1)))</f>
        <v>3</v>
      </c>
      <c r="M118" s="163">
        <f>IF(LEN(E118)&gt;3,(IF(VLOOKUP($C118,'Regional Crises'!$B$1:$R$66,11,FALSE)="x","x",ROUND(IF(VLOOKUP($C118,'Regional Crises'!$B$1:$R$66,11,FALSE)&gt;M$3,5,IF(VLOOKUP($C118,'Regional Crises'!$B$1:$R$66,11,FALSE)&lt;M$4,0,5-(M$3-VLOOKUP($C118,'Regional Crises'!$B$1:$R$66,11,FALSE))/(M$3-M$4)*5)),1))),IF(VLOOKUP($E118,'Country Indicator Data'!$B$4:$N$300,7,FALSE)="x","x",ROUND(IF(VLOOKUP($E118,'Country Indicator Data'!$B$4:$N$300,7,FALSE)&gt;M$3,5,IF(VLOOKUP($E118,'Country Indicator Data'!$B$4:$N$300,7,FALSE)&lt;M$4,0,5-(M$3-VLOOKUP($E118,'Country Indicator Data'!$B$4:$N$300,7,FALSE))/(M$3-M$4)*5)),1)))</f>
        <v>1.2</v>
      </c>
      <c r="N118" s="163">
        <f t="shared" si="41"/>
        <v>2.1</v>
      </c>
      <c r="O118" s="163">
        <f t="shared" si="42"/>
        <v>2.8000000000000003</v>
      </c>
      <c r="P118" s="163">
        <f>IF(LEN(E118)&gt;3,VLOOKUP(C118,'Regional Crises'!$B$1:$R$69,12,FALSE),VLOOKUP(E118,'Country Indicator Data'!$B$4:$I$300,8,FALSE))</f>
        <v>3.8333333333333335</v>
      </c>
      <c r="Q118" s="163">
        <f>IF(LEN(E118)&gt;3,((IF(VLOOKUP($C118,'Regional Crises'!$B$1:$R$66,13,FALSE)="x","x",ROUND(IF(VLOOKUP($C118,'Regional Crises'!$B$1:$R$66,13,FALSE)&gt;Q$3,5,IF(VLOOKUP($C118,'Regional Crises'!$B$1:$R$66,13,FALSE)&lt;Q$4,0,5-(LOG(Q$3)-LOG(VLOOKUP($C118,'Regional Crises'!$B$1:$R$66,13,FALSE)))/(LOG(Q$3)-LOG(Q$4))*5)),1)))),(IF(VLOOKUP($E118,'Country Indicator Data'!$B$4:$N$300,9,FALSE)="x","x",ROUND(IF(VLOOKUP($E118,'Country Indicator Data'!$B$4:$N$300,9,FALSE)&gt;Q$3,5,IF(VLOOKUP($E118,'Country Indicator Data'!$B$4:$N$300,9,FALSE)&lt;Q$4,0,5-(LOG(Q$3)-LOG(VLOOKUP($E118,'Country Indicator Data'!$B$4:$N$300,9,FALSE)))/(LOG(Q$3)-LOG(Q$4))*5)),1))))</f>
        <v>5</v>
      </c>
      <c r="R118" s="163">
        <f t="shared" si="43"/>
        <v>4.416666666666667</v>
      </c>
      <c r="S118" s="163">
        <f>IF(LEN(E118)&gt;3,((IF(VLOOKUP($C118,'Regional Crises'!$B$1:$R$66,17,FALSE)="x","x",ROUND(IF(VLOOKUP($C118,'Regional Crises'!$B$1:$R$66,17,FALSE)&gt;S$3,0,IF(VLOOKUP($C118,'Regional Crises'!$B$1:$R$66,17,FALSE)&lt;S$4,5,(S$3-VLOOKUP($C118,'Regional Crises'!$B$1:$R$66,17,FALSE))/(S$3-S$4)*5)),1)))),(IF(VLOOKUP($E118,'Country Indicator Data'!$B$4:$N$300,13,FALSE)="x","x",ROUND(IF(VLOOKUP($E118,'Country Indicator Data'!$B$4:$N$300,13,FALSE)&gt;S$3,0,IF(VLOOKUP($E118,'Country Indicator Data'!$B$4:$N$300,13,FALSE)&lt;S$4,5,(S$3-VLOOKUP($E118,'Country Indicator Data'!$B$4:$N$300,13,FALSE))/(S$3-S$4)*5)),1))))</f>
        <v>3.5</v>
      </c>
      <c r="T118" s="163">
        <f>IF(LEN(E118)&gt;3,((IF(VLOOKUP($C118,'Regional Crises'!$B$1:$R$66,14,FALSE)="x","x",ROUND(IF(VLOOKUP($C118,'Regional Crises'!$B$1:$R$66,14,FALSE)&gt;T$3,0,IF(VLOOKUP($C118,'Regional Crises'!$B$1:$R$66,14,FALSE)&lt;T$4,5,(T$3-VLOOKUP($C118,'Regional Crises'!$B$1:$R$66,14,FALSE))/(T$3-T$4)*5)),1)))),(IF(VLOOKUP($E118,'Country Indicator Data'!$B$4:$N$300,10,FALSE)="x","x",ROUND(IF(VLOOKUP($E118,'Country Indicator Data'!$B$4:$N$300,10,FALSE)&gt;T$3,0,IF(VLOOKUP($E118,'Country Indicator Data'!$B$4:$N$300,10,FALSE)&lt;T$4,5,(T$3-VLOOKUP($E118,'Country Indicator Data'!$B$4:$N$300,10,FALSE))/(T$3-T$4)*5)),1))))</f>
        <v>3.4</v>
      </c>
      <c r="U118" s="163">
        <f>IF(LEN(E118)&gt;3,((IF(VLOOKUP($C118,'Regional Crises'!$B$1:$R$66,15,FALSE)="x","x",ROUND(IF(VLOOKUP($C118,'Regional Crises'!$B$1:$R$66,15,FALSE)&gt;U$3,0,IF(VLOOKUP($C118,'Regional Crises'!$B$1:$R$66,15,FALSE)&lt;U$4,5,(U$3-VLOOKUP($C118,'Regional Crises'!$B$1:$R$66,15,FALSE))/(U$3-U$4)*5)),1)))),(IF(VLOOKUP($E118,'Country Indicator Data'!$B$4:$N$300,11,FALSE)="x","x",ROUND(IF(VLOOKUP($E118,'Country Indicator Data'!$B$4:$N$300,11,FALSE)&gt;U$3,0,IF(VLOOKUP($E118,'Country Indicator Data'!$B$4:$N$300,11,FALSE)&lt;U$4,5,(U$3-VLOOKUP($E118,'Country Indicator Data'!$B$4:$N$300,11,FALSE))/(U$3-U$4)*5)),1))))</f>
        <v>3.3</v>
      </c>
      <c r="V118" s="163">
        <f>IF(LEN(E118)&gt;3,((IF(VLOOKUP($C118,'Regional Crises'!$B$1:$R$66,16,FALSE)="x","x",ROUND(IF(VLOOKUP($C118,'Regional Crises'!$B$1:$R$66,16,FALSE)&gt;V$3,0,IF(VLOOKUP($C118,'Regional Crises'!$B$1:$R$66,16,FALSE)&lt;V$4,5,(V$3-VLOOKUP($C118,'Regional Crises'!$B$1:$R$66,16,FALSE))/(V$3-V$4)*5)),1)))),(IF(VLOOKUP($E118,'Country Indicator Data'!$B$4:$N$300,12,FALSE)="x","x",ROUND(IF(VLOOKUP($E118,'Country Indicator Data'!$B$4:$N$300,12,FALSE)&gt;V$3,0,IF(VLOOKUP($E118,'Country Indicator Data'!$B$4:$N$300,12,FALSE)&lt;V$4,5,(V$3-VLOOKUP($E118,'Country Indicator Data'!$B$4:$N$300,12,FALSE))/(V$3-V$4)*5)),1))))</f>
        <v>3.6</v>
      </c>
      <c r="W118" s="163">
        <f t="shared" si="44"/>
        <v>3.5</v>
      </c>
      <c r="X118" s="163">
        <f t="shared" si="45"/>
        <v>3.6</v>
      </c>
      <c r="Y118" s="184">
        <f>IF('Core Indicators'!FC115="x","x",IF('Core Indicators'!FC115&gt;=5,5,IF('Core Indicators'!FC115&gt;=4,4,IF('Core Indicators'!FC115&gt;=3,3,IF('Core Indicators'!FC115&gt;=2,2,IF('Core Indicators'!FC115&gt;=1,1,0))))))</f>
        <v>5</v>
      </c>
      <c r="Z118" s="163">
        <f t="shared" si="46"/>
        <v>5</v>
      </c>
      <c r="AA118" s="184">
        <f>'Crisis Indicator Data'!Y115</f>
        <v>1</v>
      </c>
      <c r="AB118" s="184">
        <f>'Crisis Indicator Data'!Z115</f>
        <v>2</v>
      </c>
      <c r="AC118" s="184">
        <f>'Crisis Indicator Data'!AA115</f>
        <v>1</v>
      </c>
      <c r="AD118" s="184">
        <f>'Crisis Indicator Data'!AB115</f>
        <v>0</v>
      </c>
      <c r="AE118" s="184">
        <f t="shared" si="47"/>
        <v>2</v>
      </c>
      <c r="AF118" s="184">
        <f>'Crisis Indicator Data'!AC115</f>
        <v>2</v>
      </c>
      <c r="AG118" s="184">
        <f>'Crisis Indicator Data'!AD115</f>
        <v>3</v>
      </c>
      <c r="AH118" s="184">
        <f t="shared" si="48"/>
        <v>5</v>
      </c>
      <c r="AI118" s="184">
        <f>'Crisis Indicator Data'!AE115</f>
        <v>0</v>
      </c>
      <c r="AJ118" s="184">
        <f>'Crisis Indicator Data'!AF115</f>
        <v>2</v>
      </c>
      <c r="AK118" s="184">
        <f>'Crisis Indicator Data'!AG115</f>
        <v>3</v>
      </c>
      <c r="AL118" s="184">
        <f t="shared" si="49"/>
        <v>4</v>
      </c>
      <c r="AM118" s="163">
        <f t="shared" si="50"/>
        <v>4</v>
      </c>
      <c r="AN118" s="163">
        <f t="shared" si="51"/>
        <v>4.5</v>
      </c>
    </row>
    <row r="119" spans="1:40" ht="13.5" customHeight="1" x14ac:dyDescent="0.25">
      <c r="A119" s="172" t="str">
        <f>'Crisis Indicator Data'!A116</f>
        <v xml:space="preserve">Eastern Mediterranean Route </v>
      </c>
      <c r="B119" s="173">
        <f>'Crisis Indicator Data'!B116</f>
        <v>0</v>
      </c>
      <c r="C119" s="173" t="str">
        <f>'Crisis Indicator Data'!C116</f>
        <v>REG006</v>
      </c>
      <c r="D119" s="173" t="str">
        <f>'Crisis Indicator Data'!D116</f>
        <v>Türkiye,Greece</v>
      </c>
      <c r="E119" s="174" t="str">
        <f>'Crisis Indicator Data'!E116</f>
        <v>TUR,GRC</v>
      </c>
      <c r="F119" s="163">
        <f>IF(LEN(E119)&gt;3,(IF(VLOOKUP($C119,'Regional Crises'!$B$1:$R$66,7,FALSE)="x","x",ROUND(IF(VLOOKUP($C119,'Regional Crises'!$B$1:$R$66,7,FALSE)&gt;$F$3,5,IF(VLOOKUP($C119,'Regional Crises'!$B$1:$R$66,7,FALSE)&lt;F$4,0,($F$3-VLOOKUP($C119,'Regional Crises'!$B$1:$R$66,7,FALSE))/($F$3-$F$4)*5)),1))),IF(VLOOKUP($E119,'Country Indicator Data'!$B$4:$N$300,3,FALSE)="x","x",ROUND(IF(VLOOKUP($E119,'Country Indicator Data'!$B$4:$N$300,3,FALSE)&gt;$F$3,5,IF(VLOOKUP($E119,'Country Indicator Data'!$B$4:$N$300,3,FALSE)&lt;$F$4,0,($F$3-VLOOKUP($E119,'Country Indicator Data'!$B$4:$N$300,3,FALSE))/($F$3-$F$4)*5)),1)))</f>
        <v>2.1</v>
      </c>
      <c r="G119" s="163">
        <f>IF(LEN(E119)&gt;3,(IF(VLOOKUP($C119,'Regional Crises'!$B$1:$R$66,9,FALSE)="x","x",ROUND(IF(VLOOKUP($C119,'Regional Crises'!$B$1:$R$66,9,FALSE)&gt;G$3,5,IF(VLOOKUP($C119,'Regional Crises'!$B$1:$R$66,9,FALSE)&lt;G$4,0,(G$3-VLOOKUP($C119,'Regional Crises'!$B$1:$R$66,9,FALSE))/(G$3-G$4)*5)),1))),IF(VLOOKUP($E119,'Country Indicator Data'!$B$4:$N$300,5,FALSE)="x","x",ROUND(IF(VLOOKUP($E119,'Country Indicator Data'!$B$4:$N$300,5,FALSE)&gt;G$3,5,IF(VLOOKUP($E119,'Country Indicator Data'!$B$4:$N$300,5,FALSE)&lt;G$4,0,(G$3-VLOOKUP($E119,'Country Indicator Data'!$B$4:$N$300,5,FALSE))/(G$3-G$4)*5)),1)))</f>
        <v>2.5</v>
      </c>
      <c r="H119" s="163">
        <f t="shared" si="39"/>
        <v>2.2999999999999998</v>
      </c>
      <c r="I119" s="163">
        <f>IF(LEN(E119)&gt;3,(IF(VLOOKUP($C119,'Regional Crises'!$B$1:$R$66,6,FALSE)="x","x",ROUND(IF(VLOOKUP($C119,'Regional Crises'!$B$1:$R$66,6,FALSE)&gt;I$3,5,IF(VLOOKUP($C119,'Regional Crises'!$B$1:$R$66,6,FALSE)&lt;I$4,0,5-(I$3-VLOOKUP($C119,'Regional Crises'!$B$1:$R$66,6,FALSE))/(I$3-I$4)*5)),1))),IF(VLOOKUP($E119,'Country Indicator Data'!$B$4:$N$300,2,FALSE)="x","x",ROUND(IF(VLOOKUP($E119,'Country Indicator Data'!$B$4:$N$300,2,FALSE)&gt;I$3,5,IF(VLOOKUP($E119,'Country Indicator Data'!$B$4:$N$300,2,FALSE)&lt;I$4,0,5-(I$3-VLOOKUP($E119,'Country Indicator Data'!$B$4:$N$300,2,FALSE))/(I$3-I$4)*5)),1)))</f>
        <v>1.2</v>
      </c>
      <c r="J119" s="163">
        <f>IF(LEN(E119)&gt;3,(IF(VLOOKUP($C119,'Regional Crises'!$B$1:$R$66,8,FALSE)="x","x",ROUND(IF(VLOOKUP($C119,'Regional Crises'!$B$1:$R$66,8,FALSE)&gt;J$3,5,IF(VLOOKUP($C119,'Regional Crises'!$B$1:$R$66,8,FALSE)&lt;J$4,0,5-(J$3-VLOOKUP($C119,'Regional Crises'!$B$1:$R$66,8,FALSE))/(J$3-J$4)*5)),1))),IF(VLOOKUP($E119,'Country Indicator Data'!$B$4:$N$300,4,FALSE)="x","x",ROUND(IF(VLOOKUP($E119,'Country Indicator Data'!$B$4:$N$300,4,FALSE)&gt;J$3,5,IF(VLOOKUP($E119,'Country Indicator Data'!$B$4:$N$300,4,FALSE)&lt;J$4,0,5-(J$3-VLOOKUP($E119,'Country Indicator Data'!$B$4:$N$300,4,FALSE))/(J$3-J$4)*5)),1)))</f>
        <v>1.8</v>
      </c>
      <c r="K119" s="163">
        <f t="shared" si="40"/>
        <v>1.5</v>
      </c>
      <c r="L119" s="163">
        <f>IF(LEN(E119)&gt;3,(IF(VLOOKUP($C119,'Regional Crises'!$B$1:$R$66,10,FALSE)="x","x",ROUND(IF(VLOOKUP($C119,'Regional Crises'!$B$1:$R$66,10,FALSE)&gt;L$3,5,IF(VLOOKUP($C119,'Regional Crises'!$B$1:$R$66,10,FALSE)&lt;L$4,0,5-(L$3-VLOOKUP($C119,'Regional Crises'!$B$1:$R$66,10,FALSE))/(L$3-L$4)*5)),1))),IF(VLOOKUP($E119,'Country Indicator Data'!$B$4:$N$300,6,FALSE)="x","x",ROUND(IF(VLOOKUP($E119,'Country Indicator Data'!$B$4:$N$300,6,FALSE)&gt;L$3,5,IF(VLOOKUP($E119,'Country Indicator Data'!$B$4:$N$300,6,FALSE)&lt;L$4,0,5-(L$3-VLOOKUP($E119,'Country Indicator Data'!$B$4:$N$300,6,FALSE))/(L$3-L$4)*5)),1)))</f>
        <v>1.4</v>
      </c>
      <c r="M119" s="163">
        <f>IF(LEN(E119)&gt;3,(IF(VLOOKUP($C119,'Regional Crises'!$B$1:$R$66,11,FALSE)="x","x",ROUND(IF(VLOOKUP($C119,'Regional Crises'!$B$1:$R$66,11,FALSE)&gt;M$3,5,IF(VLOOKUP($C119,'Regional Crises'!$B$1:$R$66,11,FALSE)&lt;M$4,0,5-(M$3-VLOOKUP($C119,'Regional Crises'!$B$1:$R$66,11,FALSE))/(M$3-M$4)*5)),1))),IF(VLOOKUP($E119,'Country Indicator Data'!$B$4:$N$300,7,FALSE)="x","x",ROUND(IF(VLOOKUP($E119,'Country Indicator Data'!$B$4:$N$300,7,FALSE)&gt;M$3,5,IF(VLOOKUP($E119,'Country Indicator Data'!$B$4:$N$300,7,FALSE)&lt;M$4,0,5-(M$3-VLOOKUP($E119,'Country Indicator Data'!$B$4:$N$300,7,FALSE))/(M$3-M$4)*5)),1)))</f>
        <v>1.6</v>
      </c>
      <c r="N119" s="163">
        <f t="shared" si="41"/>
        <v>1.5</v>
      </c>
      <c r="O119" s="163">
        <f t="shared" si="42"/>
        <v>1.7666666666666666</v>
      </c>
      <c r="P119" s="163">
        <f>IF(LEN(E119)&gt;3,VLOOKUP(C119,'Regional Crises'!$B$1:$R$69,12,FALSE),VLOOKUP(E119,'Country Indicator Data'!$B$4:$I$300,8,FALSE))</f>
        <v>3.5</v>
      </c>
      <c r="Q119" s="163">
        <f>IF(LEN(E119)&gt;3,((IF(VLOOKUP($C119,'Regional Crises'!$B$1:$R$66,13,FALSE)="x","x",ROUND(IF(VLOOKUP($C119,'Regional Crises'!$B$1:$R$66,13,FALSE)&gt;Q$3,5,IF(VLOOKUP($C119,'Regional Crises'!$B$1:$R$66,13,FALSE)&lt;Q$4,0,5-(LOG(Q$3)-LOG(VLOOKUP($C119,'Regional Crises'!$B$1:$R$66,13,FALSE)))/(LOG(Q$3)-LOG(Q$4))*5)),1)))),(IF(VLOOKUP($E119,'Country Indicator Data'!$B$4:$N$300,9,FALSE)="x","x",ROUND(IF(VLOOKUP($E119,'Country Indicator Data'!$B$4:$N$300,9,FALSE)&gt;Q$3,5,IF(VLOOKUP($E119,'Country Indicator Data'!$B$4:$N$300,9,FALSE)&lt;Q$4,0,5-(LOG(Q$3)-LOG(VLOOKUP($E119,'Country Indicator Data'!$B$4:$N$300,9,FALSE)))/(LOG(Q$3)-LOG(Q$4))*5)),1))))</f>
        <v>5</v>
      </c>
      <c r="R119" s="163">
        <f t="shared" si="43"/>
        <v>4.25</v>
      </c>
      <c r="S119" s="163">
        <f>IF(LEN(E119)&gt;3,((IF(VLOOKUP($C119,'Regional Crises'!$B$1:$R$66,17,FALSE)="x","x",ROUND(IF(VLOOKUP($C119,'Regional Crises'!$B$1:$R$66,17,FALSE)&gt;S$3,0,IF(VLOOKUP($C119,'Regional Crises'!$B$1:$R$66,17,FALSE)&lt;S$4,5,(S$3-VLOOKUP($C119,'Regional Crises'!$B$1:$R$66,17,FALSE))/(S$3-S$4)*5)),1)))),(IF(VLOOKUP($E119,'Country Indicator Data'!$B$4:$N$300,13,FALSE)="x","x",ROUND(IF(VLOOKUP($E119,'Country Indicator Data'!$B$4:$N$300,13,FALSE)&gt;S$3,0,IF(VLOOKUP($E119,'Country Indicator Data'!$B$4:$N$300,13,FALSE)&lt;S$4,5,(S$3-VLOOKUP($E119,'Country Indicator Data'!$B$4:$N$300,13,FALSE))/(S$3-S$4)*5)),1))))</f>
        <v>2.8</v>
      </c>
      <c r="T119" s="163">
        <f>IF(LEN(E119)&gt;3,((IF(VLOOKUP($C119,'Regional Crises'!$B$1:$R$66,14,FALSE)="x","x",ROUND(IF(VLOOKUP($C119,'Regional Crises'!$B$1:$R$66,14,FALSE)&gt;T$3,0,IF(VLOOKUP($C119,'Regional Crises'!$B$1:$R$66,14,FALSE)&lt;T$4,5,(T$3-VLOOKUP($C119,'Regional Crises'!$B$1:$R$66,14,FALSE))/(T$3-T$4)*5)),1)))),(IF(VLOOKUP($E119,'Country Indicator Data'!$B$4:$N$300,10,FALSE)="x","x",ROUND(IF(VLOOKUP($E119,'Country Indicator Data'!$B$4:$N$300,10,FALSE)&gt;T$3,0,IF(VLOOKUP($E119,'Country Indicator Data'!$B$4:$N$300,10,FALSE)&lt;T$4,5,(T$3-VLOOKUP($E119,'Country Indicator Data'!$B$4:$N$300,10,FALSE))/(T$3-T$4)*5)),1))))</f>
        <v>2.5</v>
      </c>
      <c r="U119" s="163">
        <f>IF(LEN(E119)&gt;3,((IF(VLOOKUP($C119,'Regional Crises'!$B$1:$R$66,15,FALSE)="x","x",ROUND(IF(VLOOKUP($C119,'Regional Crises'!$B$1:$R$66,15,FALSE)&gt;U$3,0,IF(VLOOKUP($C119,'Regional Crises'!$B$1:$R$66,15,FALSE)&lt;U$4,5,(U$3-VLOOKUP($C119,'Regional Crises'!$B$1:$R$66,15,FALSE))/(U$3-U$4)*5)),1)))),(IF(VLOOKUP($E119,'Country Indicator Data'!$B$4:$N$300,11,FALSE)="x","x",ROUND(IF(VLOOKUP($E119,'Country Indicator Data'!$B$4:$N$300,11,FALSE)&gt;U$3,0,IF(VLOOKUP($E119,'Country Indicator Data'!$B$4:$N$300,11,FALSE)&lt;U$4,5,(U$3-VLOOKUP($E119,'Country Indicator Data'!$B$4:$N$300,11,FALSE))/(U$3-U$4)*5)),1))))</f>
        <v>3.3</v>
      </c>
      <c r="V119" s="163">
        <f>IF(LEN(E119)&gt;3,((IF(VLOOKUP($C119,'Regional Crises'!$B$1:$R$66,16,FALSE)="x","x",ROUND(IF(VLOOKUP($C119,'Regional Crises'!$B$1:$R$66,16,FALSE)&gt;V$3,0,IF(VLOOKUP($C119,'Regional Crises'!$B$1:$R$66,16,FALSE)&lt;V$4,5,(V$3-VLOOKUP($C119,'Regional Crises'!$B$1:$R$66,16,FALSE))/(V$3-V$4)*5)),1)))),(IF(VLOOKUP($E119,'Country Indicator Data'!$B$4:$N$300,12,FALSE)="x","x",ROUND(IF(VLOOKUP($E119,'Country Indicator Data'!$B$4:$N$300,12,FALSE)&gt;V$3,0,IF(VLOOKUP($E119,'Country Indicator Data'!$B$4:$N$300,12,FALSE)&lt;V$4,5,(V$3-VLOOKUP($E119,'Country Indicator Data'!$B$4:$N$300,12,FALSE))/(V$3-V$4)*5)),1))))</f>
        <v>2</v>
      </c>
      <c r="W119" s="163">
        <f t="shared" si="44"/>
        <v>2.7</v>
      </c>
      <c r="X119" s="163">
        <f t="shared" si="45"/>
        <v>2.9</v>
      </c>
      <c r="Y119" s="184">
        <f>IF('Core Indicators'!FC116="x","x",IF('Core Indicators'!FC116&gt;=5,5,IF('Core Indicators'!FC116&gt;=4,4,IF('Core Indicators'!FC116&gt;=3,3,IF('Core Indicators'!FC116&gt;=2,2,IF('Core Indicators'!FC116&gt;=1,1,0))))))</f>
        <v>2</v>
      </c>
      <c r="Z119" s="163">
        <f t="shared" si="46"/>
        <v>2</v>
      </c>
      <c r="AA119" s="184">
        <f>'Crisis Indicator Data'!Y116</f>
        <v>1</v>
      </c>
      <c r="AB119" s="184">
        <f>'Crisis Indicator Data'!Z116</f>
        <v>0</v>
      </c>
      <c r="AC119" s="184">
        <f>'Crisis Indicator Data'!AA116</f>
        <v>1</v>
      </c>
      <c r="AD119" s="184">
        <f>'Crisis Indicator Data'!AB116</f>
        <v>0</v>
      </c>
      <c r="AE119" s="184">
        <f t="shared" si="47"/>
        <v>2</v>
      </c>
      <c r="AF119" s="184">
        <f>'Crisis Indicator Data'!AC116</f>
        <v>2</v>
      </c>
      <c r="AG119" s="184">
        <f>'Crisis Indicator Data'!AD116</f>
        <v>1</v>
      </c>
      <c r="AH119" s="184">
        <f t="shared" si="48"/>
        <v>3</v>
      </c>
      <c r="AI119" s="184">
        <f>'Crisis Indicator Data'!AE116</f>
        <v>0</v>
      </c>
      <c r="AJ119" s="184">
        <f>'Crisis Indicator Data'!AF116</f>
        <v>1</v>
      </c>
      <c r="AK119" s="184">
        <f>'Crisis Indicator Data'!AG116</f>
        <v>0</v>
      </c>
      <c r="AL119" s="184">
        <f t="shared" si="49"/>
        <v>1</v>
      </c>
      <c r="AM119" s="163">
        <f t="shared" si="50"/>
        <v>2</v>
      </c>
      <c r="AN119" s="163">
        <f t="shared" si="51"/>
        <v>2</v>
      </c>
    </row>
    <row r="120" spans="1:40" ht="13.5" customHeight="1" x14ac:dyDescent="0.25">
      <c r="A120" s="172" t="str">
        <f>'Crisis Indicator Data'!A117</f>
        <v>Central Mediterranean Route</v>
      </c>
      <c r="B120" s="173">
        <f>'Crisis Indicator Data'!B117</f>
        <v>0</v>
      </c>
      <c r="C120" s="173" t="str">
        <f>'Crisis Indicator Data'!C117</f>
        <v>REG007</v>
      </c>
      <c r="D120" s="173" t="str">
        <f>'Crisis Indicator Data'!D117</f>
        <v>Algeria,Tunisia,Libya,Italy</v>
      </c>
      <c r="E120" s="174" t="str">
        <f>'Crisis Indicator Data'!E117</f>
        <v>DZA,TUN,LBY,ITA</v>
      </c>
      <c r="F120" s="163">
        <f>IF(LEN(E120)&gt;3,(IF(VLOOKUP($C120,'Regional Crises'!$B$1:$R$66,7,FALSE)="x","x",ROUND(IF(VLOOKUP($C120,'Regional Crises'!$B$1:$R$66,7,FALSE)&gt;$F$3,5,IF(VLOOKUP($C120,'Regional Crises'!$B$1:$R$66,7,FALSE)&lt;F$4,0,($F$3-VLOOKUP($C120,'Regional Crises'!$B$1:$R$66,7,FALSE))/($F$3-$F$4)*5)),1))),IF(VLOOKUP($E120,'Country Indicator Data'!$B$4:$N$300,3,FALSE)="x","x",ROUND(IF(VLOOKUP($E120,'Country Indicator Data'!$B$4:$N$300,3,FALSE)&gt;$F$3,5,IF(VLOOKUP($E120,'Country Indicator Data'!$B$4:$N$300,3,FALSE)&lt;$F$4,0,($F$3-VLOOKUP($E120,'Country Indicator Data'!$B$4:$N$300,3,FALSE))/($F$3-$F$4)*5)),1)))</f>
        <v>2.9</v>
      </c>
      <c r="G120" s="163">
        <f>IF(LEN(E120)&gt;3,(IF(VLOOKUP($C120,'Regional Crises'!$B$1:$R$66,9,FALSE)="x","x",ROUND(IF(VLOOKUP($C120,'Regional Crises'!$B$1:$R$66,9,FALSE)&gt;G$3,5,IF(VLOOKUP($C120,'Regional Crises'!$B$1:$R$66,9,FALSE)&lt;G$4,0,(G$3-VLOOKUP($C120,'Regional Crises'!$B$1:$R$66,9,FALSE))/(G$3-G$4)*5)),1))),IF(VLOOKUP($E120,'Country Indicator Data'!$B$4:$N$300,5,FALSE)="x","x",ROUND(IF(VLOOKUP($E120,'Country Indicator Data'!$B$4:$N$300,5,FALSE)&gt;G$3,5,IF(VLOOKUP($E120,'Country Indicator Data'!$B$4:$N$300,5,FALSE)&lt;G$4,0,(G$3-VLOOKUP($E120,'Country Indicator Data'!$B$4:$N$300,5,FALSE))/(G$3-G$4)*5)),1)))</f>
        <v>2.7</v>
      </c>
      <c r="H120" s="163">
        <f t="shared" si="39"/>
        <v>2.8</v>
      </c>
      <c r="I120" s="163">
        <f>IF(LEN(E120)&gt;3,(IF(VLOOKUP($C120,'Regional Crises'!$B$1:$R$66,6,FALSE)="x","x",ROUND(IF(VLOOKUP($C120,'Regional Crises'!$B$1:$R$66,6,FALSE)&gt;I$3,5,IF(VLOOKUP($C120,'Regional Crises'!$B$1:$R$66,6,FALSE)&lt;I$4,0,5-(I$3-VLOOKUP($C120,'Regional Crises'!$B$1:$R$66,6,FALSE))/(I$3-I$4)*5)),1))),IF(VLOOKUP($E120,'Country Indicator Data'!$B$4:$N$300,2,FALSE)="x","x",ROUND(IF(VLOOKUP($E120,'Country Indicator Data'!$B$4:$N$300,2,FALSE)&gt;I$3,5,IF(VLOOKUP($E120,'Country Indicator Data'!$B$4:$N$300,2,FALSE)&lt;I$4,0,5-(I$3-VLOOKUP($E120,'Country Indicator Data'!$B$4:$N$300,2,FALSE))/(I$3-I$4)*5)),1)))</f>
        <v>1.1000000000000001</v>
      </c>
      <c r="J120" s="163">
        <f>IF(LEN(E120)&gt;3,(IF(VLOOKUP($C120,'Regional Crises'!$B$1:$R$66,8,FALSE)="x","x",ROUND(IF(VLOOKUP($C120,'Regional Crises'!$B$1:$R$66,8,FALSE)&gt;J$3,5,IF(VLOOKUP($C120,'Regional Crises'!$B$1:$R$66,8,FALSE)&lt;J$4,0,5-(J$3-VLOOKUP($C120,'Regional Crises'!$B$1:$R$66,8,FALSE))/(J$3-J$4)*5)),1))),IF(VLOOKUP($E120,'Country Indicator Data'!$B$4:$N$300,4,FALSE)="x","x",ROUND(IF(VLOOKUP($E120,'Country Indicator Data'!$B$4:$N$300,4,FALSE)&gt;J$3,5,IF(VLOOKUP($E120,'Country Indicator Data'!$B$4:$N$300,4,FALSE)&lt;J$4,0,5-(J$3-VLOOKUP($E120,'Country Indicator Data'!$B$4:$N$300,4,FALSE))/(J$3-J$4)*5)),1)))</f>
        <v>0.7</v>
      </c>
      <c r="K120" s="163">
        <f t="shared" si="40"/>
        <v>0.9</v>
      </c>
      <c r="L120" s="163">
        <f>IF(LEN(E120)&gt;3,(IF(VLOOKUP($C120,'Regional Crises'!$B$1:$R$66,10,FALSE)="x","x",ROUND(IF(VLOOKUP($C120,'Regional Crises'!$B$1:$R$66,10,FALSE)&gt;L$3,5,IF(VLOOKUP($C120,'Regional Crises'!$B$1:$R$66,10,FALSE)&lt;L$4,0,5-(L$3-VLOOKUP($C120,'Regional Crises'!$B$1:$R$66,10,FALSE))/(L$3-L$4)*5)),1))),IF(VLOOKUP($E120,'Country Indicator Data'!$B$4:$N$300,6,FALSE)="x","x",ROUND(IF(VLOOKUP($E120,'Country Indicator Data'!$B$4:$N$300,6,FALSE)&gt;L$3,5,IF(VLOOKUP($E120,'Country Indicator Data'!$B$4:$N$300,6,FALSE)&lt;L$4,0,5-(L$3-VLOOKUP($E120,'Country Indicator Data'!$B$4:$N$300,6,FALSE))/(L$3-L$4)*5)),1)))</f>
        <v>1.6</v>
      </c>
      <c r="M120" s="163">
        <f>IF(LEN(E120)&gt;3,(IF(VLOOKUP($C120,'Regional Crises'!$B$1:$R$66,11,FALSE)="x","x",ROUND(IF(VLOOKUP($C120,'Regional Crises'!$B$1:$R$66,11,FALSE)&gt;M$3,5,IF(VLOOKUP($C120,'Regional Crises'!$B$1:$R$66,11,FALSE)&lt;M$4,0,5-(M$3-VLOOKUP($C120,'Regional Crises'!$B$1:$R$66,11,FALSE))/(M$3-M$4)*5)),1))),IF(VLOOKUP($E120,'Country Indicator Data'!$B$4:$N$300,7,FALSE)="x","x",ROUND(IF(VLOOKUP($E120,'Country Indicator Data'!$B$4:$N$300,7,FALSE)&gt;M$3,5,IF(VLOOKUP($E120,'Country Indicator Data'!$B$4:$N$300,7,FALSE)&lt;M$4,0,5-(M$3-VLOOKUP($E120,'Country Indicator Data'!$B$4:$N$300,7,FALSE))/(M$3-M$4)*5)),1)))</f>
        <v>0.9</v>
      </c>
      <c r="N120" s="163">
        <f t="shared" si="41"/>
        <v>1.25</v>
      </c>
      <c r="O120" s="163">
        <f t="shared" si="42"/>
        <v>1.6499999999999997</v>
      </c>
      <c r="P120" s="163">
        <f>IF(LEN(E120)&gt;3,VLOOKUP(C120,'Regional Crises'!$B$1:$R$69,12,FALSE),VLOOKUP(E120,'Country Indicator Data'!$B$4:$I$300,8,FALSE))</f>
        <v>2.25</v>
      </c>
      <c r="Q120" s="163">
        <f>IF(LEN(E120)&gt;3,((IF(VLOOKUP($C120,'Regional Crises'!$B$1:$R$66,13,FALSE)="x","x",ROUND(IF(VLOOKUP($C120,'Regional Crises'!$B$1:$R$66,13,FALSE)&gt;Q$3,5,IF(VLOOKUP($C120,'Regional Crises'!$B$1:$R$66,13,FALSE)&lt;Q$4,0,5-(LOG(Q$3)-LOG(VLOOKUP($C120,'Regional Crises'!$B$1:$R$66,13,FALSE)))/(LOG(Q$3)-LOG(Q$4))*5)),1)))),(IF(VLOOKUP($E120,'Country Indicator Data'!$B$4:$N$300,9,FALSE)="x","x",ROUND(IF(VLOOKUP($E120,'Country Indicator Data'!$B$4:$N$300,9,FALSE)&gt;Q$3,5,IF(VLOOKUP($E120,'Country Indicator Data'!$B$4:$N$300,9,FALSE)&lt;Q$4,0,5-(LOG(Q$3)-LOG(VLOOKUP($E120,'Country Indicator Data'!$B$4:$N$300,9,FALSE)))/(LOG(Q$3)-LOG(Q$4))*5)),1))))</f>
        <v>4.7</v>
      </c>
      <c r="R120" s="163">
        <f t="shared" si="43"/>
        <v>3.4750000000000001</v>
      </c>
      <c r="S120" s="163">
        <f>IF(LEN(E120)&gt;3,((IF(VLOOKUP($C120,'Regional Crises'!$B$1:$R$66,17,FALSE)="x","x",ROUND(IF(VLOOKUP($C120,'Regional Crises'!$B$1:$R$66,17,FALSE)&gt;S$3,0,IF(VLOOKUP($C120,'Regional Crises'!$B$1:$R$66,17,FALSE)&lt;S$4,5,(S$3-VLOOKUP($C120,'Regional Crises'!$B$1:$R$66,17,FALSE))/(S$3-S$4)*5)),1)))),(IF(VLOOKUP($E120,'Country Indicator Data'!$B$4:$N$300,13,FALSE)="x","x",ROUND(IF(VLOOKUP($E120,'Country Indicator Data'!$B$4:$N$300,13,FALSE)&gt;S$3,0,IF(VLOOKUP($E120,'Country Indicator Data'!$B$4:$N$300,13,FALSE)&lt;S$4,5,(S$3-VLOOKUP($E120,'Country Indicator Data'!$B$4:$N$300,13,FALSE))/(S$3-S$4)*5)),1))))</f>
        <v>3.1</v>
      </c>
      <c r="T120" s="163">
        <f>IF(LEN(E120)&gt;3,((IF(VLOOKUP($C120,'Regional Crises'!$B$1:$R$66,14,FALSE)="x","x",ROUND(IF(VLOOKUP($C120,'Regional Crises'!$B$1:$R$66,14,FALSE)&gt;T$3,0,IF(VLOOKUP($C120,'Regional Crises'!$B$1:$R$66,14,FALSE)&lt;T$4,5,(T$3-VLOOKUP($C120,'Regional Crises'!$B$1:$R$66,14,FALSE))/(T$3-T$4)*5)),1)))),(IF(VLOOKUP($E120,'Country Indicator Data'!$B$4:$N$300,10,FALSE)="x","x",ROUND(IF(VLOOKUP($E120,'Country Indicator Data'!$B$4:$N$300,10,FALSE)&gt;T$3,0,IF(VLOOKUP($E120,'Country Indicator Data'!$B$4:$N$300,10,FALSE)&lt;T$4,5,(T$3-VLOOKUP($E120,'Country Indicator Data'!$B$4:$N$300,10,FALSE))/(T$3-T$4)*5)),1))))</f>
        <v>3.1</v>
      </c>
      <c r="U120" s="163">
        <f>IF(LEN(E120)&gt;3,((IF(VLOOKUP($C120,'Regional Crises'!$B$1:$R$66,15,FALSE)="x","x",ROUND(IF(VLOOKUP($C120,'Regional Crises'!$B$1:$R$66,15,FALSE)&gt;U$3,0,IF(VLOOKUP($C120,'Regional Crises'!$B$1:$R$66,15,FALSE)&lt;U$4,5,(U$3-VLOOKUP($C120,'Regional Crises'!$B$1:$R$66,15,FALSE))/(U$3-U$4)*5)),1)))),(IF(VLOOKUP($E120,'Country Indicator Data'!$B$4:$N$300,11,FALSE)="x","x",ROUND(IF(VLOOKUP($E120,'Country Indicator Data'!$B$4:$N$300,11,FALSE)&gt;U$3,0,IF(VLOOKUP($E120,'Country Indicator Data'!$B$4:$N$300,11,FALSE)&lt;U$4,5,(U$3-VLOOKUP($E120,'Country Indicator Data'!$B$4:$N$300,11,FALSE))/(U$3-U$4)*5)),1))))</f>
        <v>2.9</v>
      </c>
      <c r="V120" s="163">
        <f>IF(LEN(E120)&gt;3,((IF(VLOOKUP($C120,'Regional Crises'!$B$1:$R$66,16,FALSE)="x","x",ROUND(IF(VLOOKUP($C120,'Regional Crises'!$B$1:$R$66,16,FALSE)&gt;V$3,0,IF(VLOOKUP($C120,'Regional Crises'!$B$1:$R$66,16,FALSE)&lt;V$4,5,(V$3-VLOOKUP($C120,'Regional Crises'!$B$1:$R$66,16,FALSE))/(V$3-V$4)*5)),1)))),(IF(VLOOKUP($E120,'Country Indicator Data'!$B$4:$N$300,12,FALSE)="x","x",ROUND(IF(VLOOKUP($E120,'Country Indicator Data'!$B$4:$N$300,12,FALSE)&gt;V$3,0,IF(VLOOKUP($E120,'Country Indicator Data'!$B$4:$N$300,12,FALSE)&lt;V$4,5,(V$3-VLOOKUP($E120,'Country Indicator Data'!$B$4:$N$300,12,FALSE))/(V$3-V$4)*5)),1))))</f>
        <v>2.5</v>
      </c>
      <c r="W120" s="163">
        <f t="shared" si="44"/>
        <v>2.9</v>
      </c>
      <c r="X120" s="163">
        <f t="shared" si="45"/>
        <v>2.7</v>
      </c>
      <c r="Y120" s="184">
        <f>IF('Core Indicators'!FC117="x","x",IF('Core Indicators'!FC117&gt;=5,5,IF('Core Indicators'!FC117&gt;=4,4,IF('Core Indicators'!FC117&gt;=3,3,IF('Core Indicators'!FC117&gt;=2,2,IF('Core Indicators'!FC117&gt;=1,1,0))))))</f>
        <v>4</v>
      </c>
      <c r="Z120" s="163">
        <f t="shared" si="46"/>
        <v>4</v>
      </c>
      <c r="AA120" s="184">
        <f>'Crisis Indicator Data'!Y117</f>
        <v>1</v>
      </c>
      <c r="AB120" s="184">
        <f>'Crisis Indicator Data'!Z117</f>
        <v>2</v>
      </c>
      <c r="AC120" s="184">
        <f>'Crisis Indicator Data'!AA117</f>
        <v>2</v>
      </c>
      <c r="AD120" s="184">
        <f>'Crisis Indicator Data'!AB117</f>
        <v>0</v>
      </c>
      <c r="AE120" s="184">
        <f t="shared" si="47"/>
        <v>2</v>
      </c>
      <c r="AF120" s="184">
        <f>'Crisis Indicator Data'!AC117</f>
        <v>0</v>
      </c>
      <c r="AG120" s="184">
        <f>'Crisis Indicator Data'!AD117</f>
        <v>3</v>
      </c>
      <c r="AH120" s="184">
        <f t="shared" si="48"/>
        <v>3</v>
      </c>
      <c r="AI120" s="184">
        <f>'Crisis Indicator Data'!AE117</f>
        <v>0</v>
      </c>
      <c r="AJ120" s="184">
        <f>'Crisis Indicator Data'!AF117</f>
        <v>1</v>
      </c>
      <c r="AK120" s="184">
        <f>'Crisis Indicator Data'!AG117</f>
        <v>0</v>
      </c>
      <c r="AL120" s="184">
        <f t="shared" si="49"/>
        <v>1</v>
      </c>
      <c r="AM120" s="163">
        <f t="shared" si="50"/>
        <v>2</v>
      </c>
      <c r="AN120" s="163">
        <f t="shared" si="51"/>
        <v>3</v>
      </c>
    </row>
    <row r="121" spans="1:40" ht="13.5" customHeight="1" x14ac:dyDescent="0.25">
      <c r="A121" s="172" t="str">
        <f>'Crisis Indicator Data'!A118</f>
        <v>Western Mediterranean Route</v>
      </c>
      <c r="B121" s="173">
        <f>'Crisis Indicator Data'!B118</f>
        <v>0</v>
      </c>
      <c r="C121" s="173" t="str">
        <f>'Crisis Indicator Data'!C118</f>
        <v>REG008</v>
      </c>
      <c r="D121" s="173" t="str">
        <f>'Crisis Indicator Data'!D118</f>
        <v>Algeria,Morocco,Spain</v>
      </c>
      <c r="E121" s="174" t="str">
        <f>'Crisis Indicator Data'!E118</f>
        <v>DZA,MAR,ESP</v>
      </c>
      <c r="F121" s="163">
        <f>IF(LEN(E121)&gt;3,(IF(VLOOKUP($C121,'Regional Crises'!$B$1:$R$66,7,FALSE)="x","x",ROUND(IF(VLOOKUP($C121,'Regional Crises'!$B$1:$R$66,7,FALSE)&gt;$F$3,5,IF(VLOOKUP($C121,'Regional Crises'!$B$1:$R$66,7,FALSE)&lt;F$4,0,($F$3-VLOOKUP($C121,'Regional Crises'!$B$1:$R$66,7,FALSE))/($F$3-$F$4)*5)),1))),IF(VLOOKUP($E121,'Country Indicator Data'!$B$4:$N$300,3,FALSE)="x","x",ROUND(IF(VLOOKUP($E121,'Country Indicator Data'!$B$4:$N$300,3,FALSE)&gt;$F$3,5,IF(VLOOKUP($E121,'Country Indicator Data'!$B$4:$N$300,3,FALSE)&lt;$F$4,0,($F$3-VLOOKUP($E121,'Country Indicator Data'!$B$4:$N$300,3,FALSE))/($F$3-$F$4)*5)),1)))</f>
        <v>2.7</v>
      </c>
      <c r="G121" s="163">
        <f>IF(LEN(E121)&gt;3,(IF(VLOOKUP($C121,'Regional Crises'!$B$1:$R$66,9,FALSE)="x","x",ROUND(IF(VLOOKUP($C121,'Regional Crises'!$B$1:$R$66,9,FALSE)&gt;G$3,5,IF(VLOOKUP($C121,'Regional Crises'!$B$1:$R$66,9,FALSE)&lt;G$4,0,(G$3-VLOOKUP($C121,'Regional Crises'!$B$1:$R$66,9,FALSE))/(G$3-G$4)*5)),1))),IF(VLOOKUP($E121,'Country Indicator Data'!$B$4:$N$300,5,FALSE)="x","x",ROUND(IF(VLOOKUP($E121,'Country Indicator Data'!$B$4:$N$300,5,FALSE)&gt;G$3,5,IF(VLOOKUP($E121,'Country Indicator Data'!$B$4:$N$300,5,FALSE)&lt;G$4,0,(G$3-VLOOKUP($E121,'Country Indicator Data'!$B$4:$N$300,5,FALSE))/(G$3-G$4)*5)),1)))</f>
        <v>2.9</v>
      </c>
      <c r="H121" s="163">
        <f t="shared" si="39"/>
        <v>2.8</v>
      </c>
      <c r="I121" s="163">
        <f>IF(LEN(E121)&gt;3,(IF(VLOOKUP($C121,'Regional Crises'!$B$1:$R$66,6,FALSE)="x","x",ROUND(IF(VLOOKUP($C121,'Regional Crises'!$B$1:$R$66,6,FALSE)&gt;I$3,5,IF(VLOOKUP($C121,'Regional Crises'!$B$1:$R$66,6,FALSE)&lt;I$4,0,5-(I$3-VLOOKUP($C121,'Regional Crises'!$B$1:$R$66,6,FALSE))/(I$3-I$4)*5)),1))),IF(VLOOKUP($E121,'Country Indicator Data'!$B$4:$N$300,2,FALSE)="x","x",ROUND(IF(VLOOKUP($E121,'Country Indicator Data'!$B$4:$N$300,2,FALSE)&gt;I$3,5,IF(VLOOKUP($E121,'Country Indicator Data'!$B$4:$N$300,2,FALSE)&lt;I$4,0,5-(I$3-VLOOKUP($E121,'Country Indicator Data'!$B$4:$N$300,2,FALSE))/(I$3-I$4)*5)),1)))</f>
        <v>2.2999999999999998</v>
      </c>
      <c r="J121" s="163">
        <f>IF(LEN(E121)&gt;3,(IF(VLOOKUP($C121,'Regional Crises'!$B$1:$R$66,8,FALSE)="x","x",ROUND(IF(VLOOKUP($C121,'Regional Crises'!$B$1:$R$66,8,FALSE)&gt;J$3,5,IF(VLOOKUP($C121,'Regional Crises'!$B$1:$R$66,8,FALSE)&lt;J$4,0,5-(J$3-VLOOKUP($C121,'Regional Crises'!$B$1:$R$66,8,FALSE))/(J$3-J$4)*5)),1))),IF(VLOOKUP($E121,'Country Indicator Data'!$B$4:$N$300,4,FALSE)="x","x",ROUND(IF(VLOOKUP($E121,'Country Indicator Data'!$B$4:$N$300,4,FALSE)&gt;J$3,5,IF(VLOOKUP($E121,'Country Indicator Data'!$B$4:$N$300,4,FALSE)&lt;J$4,0,5-(J$3-VLOOKUP($E121,'Country Indicator Data'!$B$4:$N$300,4,FALSE))/(J$3-J$4)*5)),1)))</f>
        <v>3.2</v>
      </c>
      <c r="K121" s="163">
        <f t="shared" si="40"/>
        <v>2.75</v>
      </c>
      <c r="L121" s="163">
        <f>IF(LEN(E121)&gt;3,(IF(VLOOKUP($C121,'Regional Crises'!$B$1:$R$66,10,FALSE)="x","x",ROUND(IF(VLOOKUP($C121,'Regional Crises'!$B$1:$R$66,10,FALSE)&gt;L$3,5,IF(VLOOKUP($C121,'Regional Crises'!$B$1:$R$66,10,FALSE)&lt;L$4,0,5-(L$3-VLOOKUP($C121,'Regional Crises'!$B$1:$R$66,10,FALSE))/(L$3-L$4)*5)),1))),IF(VLOOKUP($E121,'Country Indicator Data'!$B$4:$N$300,6,FALSE)="x","x",ROUND(IF(VLOOKUP($E121,'Country Indicator Data'!$B$4:$N$300,6,FALSE)&gt;L$3,5,IF(VLOOKUP($E121,'Country Indicator Data'!$B$4:$N$300,6,FALSE)&lt;L$4,0,5-(L$3-VLOOKUP($E121,'Country Indicator Data'!$B$4:$N$300,6,FALSE))/(L$3-L$4)*5)),1)))</f>
        <v>2.2000000000000002</v>
      </c>
      <c r="M121" s="163">
        <f>IF(LEN(E121)&gt;3,(IF(VLOOKUP($C121,'Regional Crises'!$B$1:$R$66,11,FALSE)="x","x",ROUND(IF(VLOOKUP($C121,'Regional Crises'!$B$1:$R$66,11,FALSE)&gt;M$3,5,IF(VLOOKUP($C121,'Regional Crises'!$B$1:$R$66,11,FALSE)&lt;M$4,0,5-(M$3-VLOOKUP($C121,'Regional Crises'!$B$1:$R$66,11,FALSE))/(M$3-M$4)*5)),1))),IF(VLOOKUP($E121,'Country Indicator Data'!$B$4:$N$300,7,FALSE)="x","x",ROUND(IF(VLOOKUP($E121,'Country Indicator Data'!$B$4:$N$300,7,FALSE)&gt;M$3,5,IF(VLOOKUP($E121,'Country Indicator Data'!$B$4:$N$300,7,FALSE)&lt;M$4,0,5-(M$3-VLOOKUP($E121,'Country Indicator Data'!$B$4:$N$300,7,FALSE))/(M$3-M$4)*5)),1)))</f>
        <v>1.1000000000000001</v>
      </c>
      <c r="N121" s="163">
        <f t="shared" si="41"/>
        <v>1.6500000000000001</v>
      </c>
      <c r="O121" s="163">
        <f t="shared" si="42"/>
        <v>2.4</v>
      </c>
      <c r="P121" s="163">
        <f>IF(LEN(E121)&gt;3,VLOOKUP(C121,'Regional Crises'!$B$1:$R$69,12,FALSE),VLOOKUP(E121,'Country Indicator Data'!$B$4:$I$300,8,FALSE))</f>
        <v>2.3333333333333335</v>
      </c>
      <c r="Q121" s="163">
        <f>IF(LEN(E121)&gt;3,((IF(VLOOKUP($C121,'Regional Crises'!$B$1:$R$66,13,FALSE)="x","x",ROUND(IF(VLOOKUP($C121,'Regional Crises'!$B$1:$R$66,13,FALSE)&gt;Q$3,5,IF(VLOOKUP($C121,'Regional Crises'!$B$1:$R$66,13,FALSE)&lt;Q$4,0,5-(LOG(Q$3)-LOG(VLOOKUP($C121,'Regional Crises'!$B$1:$R$66,13,FALSE)))/(LOG(Q$3)-LOG(Q$4))*5)),1)))),(IF(VLOOKUP($E121,'Country Indicator Data'!$B$4:$N$300,9,FALSE)="x","x",ROUND(IF(VLOOKUP($E121,'Country Indicator Data'!$B$4:$N$300,9,FALSE)&gt;Q$3,5,IF(VLOOKUP($E121,'Country Indicator Data'!$B$4:$N$300,9,FALSE)&lt;Q$4,0,5-(LOG(Q$3)-LOG(VLOOKUP($E121,'Country Indicator Data'!$B$4:$N$300,9,FALSE)))/(LOG(Q$3)-LOG(Q$4))*5)),1))))</f>
        <v>3.2</v>
      </c>
      <c r="R121" s="163">
        <f t="shared" si="43"/>
        <v>2.7666666666666666</v>
      </c>
      <c r="S121" s="163">
        <f>IF(LEN(E121)&gt;3,((IF(VLOOKUP($C121,'Regional Crises'!$B$1:$R$66,17,FALSE)="x","x",ROUND(IF(VLOOKUP($C121,'Regional Crises'!$B$1:$R$66,17,FALSE)&gt;S$3,0,IF(VLOOKUP($C121,'Regional Crises'!$B$1:$R$66,17,FALSE)&lt;S$4,5,(S$3-VLOOKUP($C121,'Regional Crises'!$B$1:$R$66,17,FALSE))/(S$3-S$4)*5)),1)))),(IF(VLOOKUP($E121,'Country Indicator Data'!$B$4:$N$300,13,FALSE)="x","x",ROUND(IF(VLOOKUP($E121,'Country Indicator Data'!$B$4:$N$300,13,FALSE)&gt;S$3,0,IF(VLOOKUP($E121,'Country Indicator Data'!$B$4:$N$300,13,FALSE)&lt;S$4,5,(S$3-VLOOKUP($E121,'Country Indicator Data'!$B$4:$N$300,13,FALSE))/(S$3-S$4)*5)),1))))</f>
        <v>2.7</v>
      </c>
      <c r="T121" s="163">
        <f>IF(LEN(E121)&gt;3,((IF(VLOOKUP($C121,'Regional Crises'!$B$1:$R$66,14,FALSE)="x","x",ROUND(IF(VLOOKUP($C121,'Regional Crises'!$B$1:$R$66,14,FALSE)&gt;T$3,0,IF(VLOOKUP($C121,'Regional Crises'!$B$1:$R$66,14,FALSE)&lt;T$4,5,(T$3-VLOOKUP($C121,'Regional Crises'!$B$1:$R$66,14,FALSE))/(T$3-T$4)*5)),1)))),(IF(VLOOKUP($E121,'Country Indicator Data'!$B$4:$N$300,10,FALSE)="x","x",ROUND(IF(VLOOKUP($E121,'Country Indicator Data'!$B$4:$N$300,10,FALSE)&gt;T$3,0,IF(VLOOKUP($E121,'Country Indicator Data'!$B$4:$N$300,10,FALSE)&lt;T$4,5,(T$3-VLOOKUP($E121,'Country Indicator Data'!$B$4:$N$300,10,FALSE))/(T$3-T$4)*5)),1))))</f>
        <v>2.5</v>
      </c>
      <c r="U121" s="163">
        <f>IF(LEN(E121)&gt;3,((IF(VLOOKUP($C121,'Regional Crises'!$B$1:$R$66,15,FALSE)="x","x",ROUND(IF(VLOOKUP($C121,'Regional Crises'!$B$1:$R$66,15,FALSE)&gt;U$3,0,IF(VLOOKUP($C121,'Regional Crises'!$B$1:$R$66,15,FALSE)&lt;U$4,5,(U$3-VLOOKUP($C121,'Regional Crises'!$B$1:$R$66,15,FALSE))/(U$3-U$4)*5)),1)))),(IF(VLOOKUP($E121,'Country Indicator Data'!$B$4:$N$300,11,FALSE)="x","x",ROUND(IF(VLOOKUP($E121,'Country Indicator Data'!$B$4:$N$300,11,FALSE)&gt;U$3,0,IF(VLOOKUP($E121,'Country Indicator Data'!$B$4:$N$300,11,FALSE)&lt;U$4,5,(U$3-VLOOKUP($E121,'Country Indicator Data'!$B$4:$N$300,11,FALSE))/(U$3-U$4)*5)),1))))</f>
        <v>3.1</v>
      </c>
      <c r="V121" s="163">
        <f>IF(LEN(E121)&gt;3,((IF(VLOOKUP($C121,'Regional Crises'!$B$1:$R$66,16,FALSE)="x","x",ROUND(IF(VLOOKUP($C121,'Regional Crises'!$B$1:$R$66,16,FALSE)&gt;V$3,0,IF(VLOOKUP($C121,'Regional Crises'!$B$1:$R$66,16,FALSE)&lt;V$4,5,(V$3-VLOOKUP($C121,'Regional Crises'!$B$1:$R$66,16,FALSE))/(V$3-V$4)*5)),1)))),(IF(VLOOKUP($E121,'Country Indicator Data'!$B$4:$N$300,12,FALSE)="x","x",ROUND(IF(VLOOKUP($E121,'Country Indicator Data'!$B$4:$N$300,12,FALSE)&gt;V$3,0,IF(VLOOKUP($E121,'Country Indicator Data'!$B$4:$N$300,12,FALSE)&lt;V$4,5,(V$3-VLOOKUP($E121,'Country Indicator Data'!$B$4:$N$300,12,FALSE))/(V$3-V$4)*5)),1))))</f>
        <v>2.2999999999999998</v>
      </c>
      <c r="W121" s="163">
        <f t="shared" si="44"/>
        <v>2.7</v>
      </c>
      <c r="X121" s="163">
        <f t="shared" si="45"/>
        <v>2.6</v>
      </c>
      <c r="Y121" s="184">
        <f>IF('Core Indicators'!FC118="x","x",IF('Core Indicators'!FC118&gt;=5,5,IF('Core Indicators'!FC118&gt;=4,4,IF('Core Indicators'!FC118&gt;=3,3,IF('Core Indicators'!FC118&gt;=2,2,IF('Core Indicators'!FC118&gt;=1,1,0))))))</f>
        <v>4</v>
      </c>
      <c r="Z121" s="163">
        <f t="shared" si="46"/>
        <v>4</v>
      </c>
      <c r="AA121" s="184">
        <f>'Crisis Indicator Data'!Y118</f>
        <v>0</v>
      </c>
      <c r="AB121" s="184">
        <f>'Crisis Indicator Data'!Z118</f>
        <v>0</v>
      </c>
      <c r="AC121" s="184">
        <f>'Crisis Indicator Data'!AA118</f>
        <v>0</v>
      </c>
      <c r="AD121" s="184">
        <f>'Crisis Indicator Data'!AB118</f>
        <v>0</v>
      </c>
      <c r="AE121" s="184">
        <f t="shared" si="47"/>
        <v>0</v>
      </c>
      <c r="AF121" s="184">
        <f>'Crisis Indicator Data'!AC118</f>
        <v>0</v>
      </c>
      <c r="AG121" s="184">
        <f>'Crisis Indicator Data'!AD118</f>
        <v>0</v>
      </c>
      <c r="AH121" s="184">
        <f t="shared" si="48"/>
        <v>0</v>
      </c>
      <c r="AI121" s="184">
        <f>'Crisis Indicator Data'!AE118</f>
        <v>0</v>
      </c>
      <c r="AJ121" s="184">
        <f>'Crisis Indicator Data'!AF118</f>
        <v>1</v>
      </c>
      <c r="AK121" s="184">
        <f>'Crisis Indicator Data'!AG118</f>
        <v>0</v>
      </c>
      <c r="AL121" s="184">
        <f t="shared" si="49"/>
        <v>1</v>
      </c>
      <c r="AM121" s="163">
        <f t="shared" si="50"/>
        <v>0</v>
      </c>
      <c r="AN121" s="163">
        <f t="shared" si="51"/>
        <v>2</v>
      </c>
    </row>
    <row r="122" spans="1:40" ht="13.5" customHeight="1" x14ac:dyDescent="0.25">
      <c r="A122" s="172" t="str">
        <f>'Crisis Indicator Data'!A119</f>
        <v>Rohingya Regional Crisis</v>
      </c>
      <c r="B122" s="173">
        <f>'Crisis Indicator Data'!B119</f>
        <v>0</v>
      </c>
      <c r="C122" s="173" t="str">
        <f>'Crisis Indicator Data'!C119</f>
        <v>REG011</v>
      </c>
      <c r="D122" s="173" t="str">
        <f>'Crisis Indicator Data'!D119</f>
        <v>Bangladesh,Myanmar</v>
      </c>
      <c r="E122" s="174" t="str">
        <f>'Crisis Indicator Data'!E119</f>
        <v>BGD,MMR</v>
      </c>
      <c r="F122" s="163">
        <f>IF(LEN(E122)&gt;3,(IF(VLOOKUP($C122,'Regional Crises'!$B$1:$R$66,7,FALSE)="x","x",ROUND(IF(VLOOKUP($C122,'Regional Crises'!$B$1:$R$66,7,FALSE)&gt;$F$3,5,IF(VLOOKUP($C122,'Regional Crises'!$B$1:$R$66,7,FALSE)&lt;F$4,0,($F$3-VLOOKUP($C122,'Regional Crises'!$B$1:$R$66,7,FALSE))/($F$3-$F$4)*5)),1))),IF(VLOOKUP($E122,'Country Indicator Data'!$B$4:$N$300,3,FALSE)="x","x",ROUND(IF(VLOOKUP($E122,'Country Indicator Data'!$B$4:$N$300,3,FALSE)&gt;$F$3,5,IF(VLOOKUP($E122,'Country Indicator Data'!$B$4:$N$300,3,FALSE)&lt;$F$4,0,($F$3-VLOOKUP($E122,'Country Indicator Data'!$B$4:$N$300,3,FALSE))/($F$3-$F$4)*5)),1)))</f>
        <v>3.8</v>
      </c>
      <c r="G122" s="163">
        <f>IF(LEN(E122)&gt;3,(IF(VLOOKUP($C122,'Regional Crises'!$B$1:$R$66,9,FALSE)="x","x",ROUND(IF(VLOOKUP($C122,'Regional Crises'!$B$1:$R$66,9,FALSE)&gt;G$3,5,IF(VLOOKUP($C122,'Regional Crises'!$B$1:$R$66,9,FALSE)&lt;G$4,0,(G$3-VLOOKUP($C122,'Regional Crises'!$B$1:$R$66,9,FALSE))/(G$3-G$4)*5)),1))),IF(VLOOKUP($E122,'Country Indicator Data'!$B$4:$N$300,5,FALSE)="x","x",ROUND(IF(VLOOKUP($E122,'Country Indicator Data'!$B$4:$N$300,5,FALSE)&gt;G$3,5,IF(VLOOKUP($E122,'Country Indicator Data'!$B$4:$N$300,5,FALSE)&lt;G$4,0,(G$3-VLOOKUP($E122,'Country Indicator Data'!$B$4:$N$300,5,FALSE))/(G$3-G$4)*5)),1)))</f>
        <v>3.1</v>
      </c>
      <c r="H122" s="163">
        <f t="shared" si="39"/>
        <v>3.45</v>
      </c>
      <c r="I122" s="163">
        <f>IF(LEN(E122)&gt;3,(IF(VLOOKUP($C122,'Regional Crises'!$B$1:$R$66,6,FALSE)="x","x",ROUND(IF(VLOOKUP($C122,'Regional Crises'!$B$1:$R$66,6,FALSE)&gt;I$3,5,IF(VLOOKUP($C122,'Regional Crises'!$B$1:$R$66,6,FALSE)&lt;I$4,0,5-(I$3-VLOOKUP($C122,'Regional Crises'!$B$1:$R$66,6,FALSE))/(I$3-I$4)*5)),1))),IF(VLOOKUP($E122,'Country Indicator Data'!$B$4:$N$300,2,FALSE)="x","x",ROUND(IF(VLOOKUP($E122,'Country Indicator Data'!$B$4:$N$300,2,FALSE)&gt;I$3,5,IF(VLOOKUP($E122,'Country Indicator Data'!$B$4:$N$300,2,FALSE)&lt;I$4,0,5-(I$3-VLOOKUP($E122,'Country Indicator Data'!$B$4:$N$300,2,FALSE))/(I$3-I$4)*5)),1)))</f>
        <v>1.8</v>
      </c>
      <c r="J122" s="163">
        <f>IF(LEN(E122)&gt;3,(IF(VLOOKUP($C122,'Regional Crises'!$B$1:$R$66,8,FALSE)="x","x",ROUND(IF(VLOOKUP($C122,'Regional Crises'!$B$1:$R$66,8,FALSE)&gt;J$3,5,IF(VLOOKUP($C122,'Regional Crises'!$B$1:$R$66,8,FALSE)&lt;J$4,0,5-(J$3-VLOOKUP($C122,'Regional Crises'!$B$1:$R$66,8,FALSE))/(J$3-J$4)*5)),1))),IF(VLOOKUP($E122,'Country Indicator Data'!$B$4:$N$300,4,FALSE)="x","x",ROUND(IF(VLOOKUP($E122,'Country Indicator Data'!$B$4:$N$300,4,FALSE)&gt;J$3,5,IF(VLOOKUP($E122,'Country Indicator Data'!$B$4:$N$300,4,FALSE)&lt;J$4,0,5-(J$3-VLOOKUP($E122,'Country Indicator Data'!$B$4:$N$300,4,FALSE))/(J$3-J$4)*5)),1)))</f>
        <v>2.1</v>
      </c>
      <c r="K122" s="163">
        <f t="shared" si="40"/>
        <v>1.9500000000000002</v>
      </c>
      <c r="L122" s="163">
        <f>IF(LEN(E122)&gt;3,(IF(VLOOKUP($C122,'Regional Crises'!$B$1:$R$66,10,FALSE)="x","x",ROUND(IF(VLOOKUP($C122,'Regional Crises'!$B$1:$R$66,10,FALSE)&gt;L$3,5,IF(VLOOKUP($C122,'Regional Crises'!$B$1:$R$66,10,FALSE)&lt;L$4,0,5-(L$3-VLOOKUP($C122,'Regional Crises'!$B$1:$R$66,10,FALSE))/(L$3-L$4)*5)),1))),IF(VLOOKUP($E122,'Country Indicator Data'!$B$4:$N$300,6,FALSE)="x","x",ROUND(IF(VLOOKUP($E122,'Country Indicator Data'!$B$4:$N$300,6,FALSE)&gt;L$3,5,IF(VLOOKUP($E122,'Country Indicator Data'!$B$4:$N$300,6,FALSE)&lt;L$4,0,5-(L$3-VLOOKUP($E122,'Country Indicator Data'!$B$4:$N$300,6,FALSE))/(L$3-L$4)*5)),1)))</f>
        <v>3.3</v>
      </c>
      <c r="M122" s="163">
        <f>IF(LEN(E122)&gt;3,(IF(VLOOKUP($C122,'Regional Crises'!$B$1:$R$66,11,FALSE)="x","x",ROUND(IF(VLOOKUP($C122,'Regional Crises'!$B$1:$R$66,11,FALSE)&gt;M$3,5,IF(VLOOKUP($C122,'Regional Crises'!$B$1:$R$66,11,FALSE)&lt;M$4,0,5-(M$3-VLOOKUP($C122,'Regional Crises'!$B$1:$R$66,11,FALSE))/(M$3-M$4)*5)),1))),IF(VLOOKUP($E122,'Country Indicator Data'!$B$4:$N$300,7,FALSE)="x","x",ROUND(IF(VLOOKUP($E122,'Country Indicator Data'!$B$4:$N$300,7,FALSE)&gt;M$3,5,IF(VLOOKUP($E122,'Country Indicator Data'!$B$4:$N$300,7,FALSE)&lt;M$4,0,5-(M$3-VLOOKUP($E122,'Country Indicator Data'!$B$4:$N$300,7,FALSE))/(M$3-M$4)*5)),1)))</f>
        <v>0.8</v>
      </c>
      <c r="N122" s="163">
        <f t="shared" si="41"/>
        <v>2.0499999999999998</v>
      </c>
      <c r="O122" s="163">
        <f t="shared" si="42"/>
        <v>2.4833333333333334</v>
      </c>
      <c r="P122" s="163">
        <f>IF(LEN(E122)&gt;3,VLOOKUP(C122,'Regional Crises'!$B$1:$R$69,12,FALSE),VLOOKUP(E122,'Country Indicator Data'!$B$4:$I$300,8,FALSE))</f>
        <v>4</v>
      </c>
      <c r="Q122" s="163">
        <f>IF(LEN(E122)&gt;3,((IF(VLOOKUP($C122,'Regional Crises'!$B$1:$R$66,13,FALSE)="x","x",ROUND(IF(VLOOKUP($C122,'Regional Crises'!$B$1:$R$66,13,FALSE)&gt;Q$3,5,IF(VLOOKUP($C122,'Regional Crises'!$B$1:$R$66,13,FALSE)&lt;Q$4,0,5-(LOG(Q$3)-LOG(VLOOKUP($C122,'Regional Crises'!$B$1:$R$66,13,FALSE)))/(LOG(Q$3)-LOG(Q$4))*5)),1)))),(IF(VLOOKUP($E122,'Country Indicator Data'!$B$4:$N$300,9,FALSE)="x","x",ROUND(IF(VLOOKUP($E122,'Country Indicator Data'!$B$4:$N$300,9,FALSE)&gt;Q$3,5,IF(VLOOKUP($E122,'Country Indicator Data'!$B$4:$N$300,9,FALSE)&lt;Q$4,0,5-(LOG(Q$3)-LOG(VLOOKUP($E122,'Country Indicator Data'!$B$4:$N$300,9,FALSE)))/(LOG(Q$3)-LOG(Q$4))*5)),1))))</f>
        <v>5</v>
      </c>
      <c r="R122" s="163">
        <f t="shared" si="43"/>
        <v>4.5</v>
      </c>
      <c r="S122" s="163">
        <f>IF(LEN(E122)&gt;3,((IF(VLOOKUP($C122,'Regional Crises'!$B$1:$R$66,17,FALSE)="x","x",ROUND(IF(VLOOKUP($C122,'Regional Crises'!$B$1:$R$66,17,FALSE)&gt;S$3,0,IF(VLOOKUP($C122,'Regional Crises'!$B$1:$R$66,17,FALSE)&lt;S$4,5,(S$3-VLOOKUP($C122,'Regional Crises'!$B$1:$R$66,17,FALSE))/(S$3-S$4)*5)),1)))),(IF(VLOOKUP($E122,'Country Indicator Data'!$B$4:$N$300,13,FALSE)="x","x",ROUND(IF(VLOOKUP($E122,'Country Indicator Data'!$B$4:$N$300,13,FALSE)&gt;S$3,0,IF(VLOOKUP($E122,'Country Indicator Data'!$B$4:$N$300,13,FALSE)&lt;S$4,5,(S$3-VLOOKUP($E122,'Country Indicator Data'!$B$4:$N$300,13,FALSE))/(S$3-S$4)*5)),1))))</f>
        <v>3.6</v>
      </c>
      <c r="T122" s="163">
        <f>IF(LEN(E122)&gt;3,((IF(VLOOKUP($C122,'Regional Crises'!$B$1:$R$66,14,FALSE)="x","x",ROUND(IF(VLOOKUP($C122,'Regional Crises'!$B$1:$R$66,14,FALSE)&gt;T$3,0,IF(VLOOKUP($C122,'Regional Crises'!$B$1:$R$66,14,FALSE)&lt;T$4,5,(T$3-VLOOKUP($C122,'Regional Crises'!$B$1:$R$66,14,FALSE))/(T$3-T$4)*5)),1)))),(IF(VLOOKUP($E122,'Country Indicator Data'!$B$4:$N$300,10,FALSE)="x","x",ROUND(IF(VLOOKUP($E122,'Country Indicator Data'!$B$4:$N$300,10,FALSE)&gt;T$3,0,IF(VLOOKUP($E122,'Country Indicator Data'!$B$4:$N$300,10,FALSE)&lt;T$4,5,(T$3-VLOOKUP($E122,'Country Indicator Data'!$B$4:$N$300,10,FALSE))/(T$3-T$4)*5)),1))))</f>
        <v>3.3</v>
      </c>
      <c r="U122" s="163">
        <f>IF(LEN(E122)&gt;3,((IF(VLOOKUP($C122,'Regional Crises'!$B$1:$R$66,15,FALSE)="x","x",ROUND(IF(VLOOKUP($C122,'Regional Crises'!$B$1:$R$66,15,FALSE)&gt;U$3,0,IF(VLOOKUP($C122,'Regional Crises'!$B$1:$R$66,15,FALSE)&lt;U$4,5,(U$3-VLOOKUP($C122,'Regional Crises'!$B$1:$R$66,15,FALSE))/(U$3-U$4)*5)),1)))),(IF(VLOOKUP($E122,'Country Indicator Data'!$B$4:$N$300,11,FALSE)="x","x",ROUND(IF(VLOOKUP($E122,'Country Indicator Data'!$B$4:$N$300,11,FALSE)&gt;U$3,0,IF(VLOOKUP($E122,'Country Indicator Data'!$B$4:$N$300,11,FALSE)&lt;U$4,5,(U$3-VLOOKUP($E122,'Country Indicator Data'!$B$4:$N$300,11,FALSE))/(U$3-U$4)*5)),1))))</f>
        <v>3.4</v>
      </c>
      <c r="V122" s="163">
        <f>IF(LEN(E122)&gt;3,((IF(VLOOKUP($C122,'Regional Crises'!$B$1:$R$66,16,FALSE)="x","x",ROUND(IF(VLOOKUP($C122,'Regional Crises'!$B$1:$R$66,16,FALSE)&gt;V$3,0,IF(VLOOKUP($C122,'Regional Crises'!$B$1:$R$66,16,FALSE)&lt;V$4,5,(V$3-VLOOKUP($C122,'Regional Crises'!$B$1:$R$66,16,FALSE))/(V$3-V$4)*5)),1)))),(IF(VLOOKUP($E122,'Country Indicator Data'!$B$4:$N$300,12,FALSE)="x","x",ROUND(IF(VLOOKUP($E122,'Country Indicator Data'!$B$4:$N$300,12,FALSE)&gt;V$3,0,IF(VLOOKUP($E122,'Country Indicator Data'!$B$4:$N$300,12,FALSE)&lt;V$4,5,(V$3-VLOOKUP($E122,'Country Indicator Data'!$B$4:$N$300,12,FALSE))/(V$3-V$4)*5)),1))))</f>
        <v>3.3</v>
      </c>
      <c r="W122" s="163">
        <f t="shared" si="44"/>
        <v>3.4</v>
      </c>
      <c r="X122" s="163">
        <f t="shared" si="45"/>
        <v>3.5</v>
      </c>
      <c r="Y122" s="184">
        <f>IF('Core Indicators'!FC119="x","x",IF('Core Indicators'!FC119&gt;=5,5,IF('Core Indicators'!FC119&gt;=4,4,IF('Core Indicators'!FC119&gt;=3,3,IF('Core Indicators'!FC119&gt;=2,2,IF('Core Indicators'!FC119&gt;=1,1,0))))))</f>
        <v>4</v>
      </c>
      <c r="Z122" s="163">
        <f t="shared" si="46"/>
        <v>4</v>
      </c>
      <c r="AA122" s="184">
        <f>'Crisis Indicator Data'!Y119</f>
        <v>2</v>
      </c>
      <c r="AB122" s="184">
        <f>'Crisis Indicator Data'!Z119</f>
        <v>3</v>
      </c>
      <c r="AC122" s="184">
        <f>'Crisis Indicator Data'!AA119</f>
        <v>2</v>
      </c>
      <c r="AD122" s="184">
        <f>'Crisis Indicator Data'!AB119</f>
        <v>0</v>
      </c>
      <c r="AE122" s="184">
        <f t="shared" si="47"/>
        <v>3</v>
      </c>
      <c r="AF122" s="184">
        <f>'Crisis Indicator Data'!AC119</f>
        <v>3</v>
      </c>
      <c r="AG122" s="184">
        <f>'Crisis Indicator Data'!AD119</f>
        <v>3</v>
      </c>
      <c r="AH122" s="184">
        <f t="shared" si="48"/>
        <v>5</v>
      </c>
      <c r="AI122" s="184">
        <f>'Crisis Indicator Data'!AE119</f>
        <v>0</v>
      </c>
      <c r="AJ122" s="184">
        <f>'Crisis Indicator Data'!AF119</f>
        <v>1</v>
      </c>
      <c r="AK122" s="184">
        <f>'Crisis Indicator Data'!AG119</f>
        <v>3</v>
      </c>
      <c r="AL122" s="184">
        <f t="shared" si="49"/>
        <v>3</v>
      </c>
      <c r="AM122" s="163">
        <f t="shared" si="50"/>
        <v>4</v>
      </c>
      <c r="AN122" s="163">
        <f t="shared" si="51"/>
        <v>4</v>
      </c>
    </row>
    <row r="123" spans="1:40" ht="13.5" customHeight="1" x14ac:dyDescent="0.25">
      <c r="A123" s="172" t="str">
        <f>'Crisis Indicator Data'!A120</f>
        <v>Southern Africa Regional Food Security Crisis</v>
      </c>
      <c r="B123" s="173">
        <f>'Crisis Indicator Data'!B120</f>
        <v>0</v>
      </c>
      <c r="C123" s="173" t="str">
        <f>'Crisis Indicator Data'!C120</f>
        <v>REG012</v>
      </c>
      <c r="D123" s="173" t="str">
        <f>'Crisis Indicator Data'!D120</f>
        <v>Lesotho,Madagascar,Malawi,Namibia,Eswatini,Zambia,Zimbabwe,Tanzania</v>
      </c>
      <c r="E123" s="174" t="str">
        <f>'Crisis Indicator Data'!E120</f>
        <v>LSO,MDG,MWI,NAM,SWZ,ZMB,ZWE,TZA</v>
      </c>
      <c r="F123" s="163">
        <f>IF(LEN(E123)&gt;3,(IF(VLOOKUP($C123,'Regional Crises'!$B$1:$R$66,7,FALSE)="x","x",ROUND(IF(VLOOKUP($C123,'Regional Crises'!$B$1:$R$66,7,FALSE)&gt;$F$3,5,IF(VLOOKUP($C123,'Regional Crises'!$B$1:$R$66,7,FALSE)&lt;F$4,0,($F$3-VLOOKUP($C123,'Regional Crises'!$B$1:$R$66,7,FALSE))/($F$3-$F$4)*5)),1))),IF(VLOOKUP($E123,'Country Indicator Data'!$B$4:$N$300,3,FALSE)="x","x",ROUND(IF(VLOOKUP($E123,'Country Indicator Data'!$B$4:$N$300,3,FALSE)&gt;$F$3,5,IF(VLOOKUP($E123,'Country Indicator Data'!$B$4:$N$300,3,FALSE)&lt;$F$4,0,($F$3-VLOOKUP($E123,'Country Indicator Data'!$B$4:$N$300,3,FALSE))/($F$3-$F$4)*5)),1)))</f>
        <v>2.4</v>
      </c>
      <c r="G123" s="163">
        <f>IF(LEN(E123)&gt;3,(IF(VLOOKUP($C123,'Regional Crises'!$B$1:$R$66,9,FALSE)="x","x",ROUND(IF(VLOOKUP($C123,'Regional Crises'!$B$1:$R$66,9,FALSE)&gt;G$3,5,IF(VLOOKUP($C123,'Regional Crises'!$B$1:$R$66,9,FALSE)&lt;G$4,0,(G$3-VLOOKUP($C123,'Regional Crises'!$B$1:$R$66,9,FALSE))/(G$3-G$4)*5)),1))),IF(VLOOKUP($E123,'Country Indicator Data'!$B$4:$N$300,5,FALSE)="x","x",ROUND(IF(VLOOKUP($E123,'Country Indicator Data'!$B$4:$N$300,5,FALSE)&gt;G$3,5,IF(VLOOKUP($E123,'Country Indicator Data'!$B$4:$N$300,5,FALSE)&lt;G$4,0,(G$3-VLOOKUP($E123,'Country Indicator Data'!$B$4:$N$300,5,FALSE))/(G$3-G$4)*5)),1)))</f>
        <v>2.2000000000000002</v>
      </c>
      <c r="H123" s="163">
        <f t="shared" si="39"/>
        <v>2.2999999999999998</v>
      </c>
      <c r="I123" s="163">
        <f>IF(LEN(E123)&gt;3,(IF(VLOOKUP($C123,'Regional Crises'!$B$1:$R$66,6,FALSE)="x","x",ROUND(IF(VLOOKUP($C123,'Regional Crises'!$B$1:$R$66,6,FALSE)&gt;I$3,5,IF(VLOOKUP($C123,'Regional Crises'!$B$1:$R$66,6,FALSE)&lt;I$4,0,5-(I$3-VLOOKUP($C123,'Regional Crises'!$B$1:$R$66,6,FALSE))/(I$3-I$4)*5)),1))),IF(VLOOKUP($E123,'Country Indicator Data'!$B$4:$N$300,2,FALSE)="x","x",ROUND(IF(VLOOKUP($E123,'Country Indicator Data'!$B$4:$N$300,2,FALSE)&gt;I$3,5,IF(VLOOKUP($E123,'Country Indicator Data'!$B$4:$N$300,2,FALSE)&lt;I$4,0,5-(I$3-VLOOKUP($E123,'Country Indicator Data'!$B$4:$N$300,2,FALSE))/(I$3-I$4)*5)),1)))</f>
        <v>2.2000000000000002</v>
      </c>
      <c r="J123" s="163">
        <f>IF(LEN(E123)&gt;3,(IF(VLOOKUP($C123,'Regional Crises'!$B$1:$R$66,8,FALSE)="x","x",ROUND(IF(VLOOKUP($C123,'Regional Crises'!$B$1:$R$66,8,FALSE)&gt;J$3,5,IF(VLOOKUP($C123,'Regional Crises'!$B$1:$R$66,8,FALSE)&lt;J$4,0,5-(J$3-VLOOKUP($C123,'Regional Crises'!$B$1:$R$66,8,FALSE))/(J$3-J$4)*5)),1))),IF(VLOOKUP($E123,'Country Indicator Data'!$B$4:$N$300,4,FALSE)="x","x",ROUND(IF(VLOOKUP($E123,'Country Indicator Data'!$B$4:$N$300,4,FALSE)&gt;J$3,5,IF(VLOOKUP($E123,'Country Indicator Data'!$B$4:$N$300,4,FALSE)&lt;J$4,0,5-(J$3-VLOOKUP($E123,'Country Indicator Data'!$B$4:$N$300,4,FALSE))/(J$3-J$4)*5)),1)))</f>
        <v>0.2</v>
      </c>
      <c r="K123" s="163">
        <f t="shared" si="40"/>
        <v>1.2000000000000002</v>
      </c>
      <c r="L123" s="163">
        <f>IF(LEN(E123)&gt;3,(IF(VLOOKUP($C123,'Regional Crises'!$B$1:$R$66,10,FALSE)="x","x",ROUND(IF(VLOOKUP($C123,'Regional Crises'!$B$1:$R$66,10,FALSE)&gt;L$3,5,IF(VLOOKUP($C123,'Regional Crises'!$B$1:$R$66,10,FALSE)&lt;L$4,0,5-(L$3-VLOOKUP($C123,'Regional Crises'!$B$1:$R$66,10,FALSE))/(L$3-L$4)*5)),1))),IF(VLOOKUP($E123,'Country Indicator Data'!$B$4:$N$300,6,FALSE)="x","x",ROUND(IF(VLOOKUP($E123,'Country Indicator Data'!$B$4:$N$300,6,FALSE)&gt;L$3,5,IF(VLOOKUP($E123,'Country Indicator Data'!$B$4:$N$300,6,FALSE)&lt;L$4,0,5-(L$3-VLOOKUP($E123,'Country Indicator Data'!$B$4:$N$300,6,FALSE))/(L$3-L$4)*5)),1)))</f>
        <v>3.6</v>
      </c>
      <c r="M123" s="163">
        <f>IF(LEN(E123)&gt;3,(IF(VLOOKUP($C123,'Regional Crises'!$B$1:$R$66,11,FALSE)="x","x",ROUND(IF(VLOOKUP($C123,'Regional Crises'!$B$1:$R$66,11,FALSE)&gt;M$3,5,IF(VLOOKUP($C123,'Regional Crises'!$B$1:$R$66,11,FALSE)&lt;M$4,0,5-(M$3-VLOOKUP($C123,'Regional Crises'!$B$1:$R$66,11,FALSE))/(M$3-M$4)*5)),1))),IF(VLOOKUP($E123,'Country Indicator Data'!$B$4:$N$300,7,FALSE)="x","x",ROUND(IF(VLOOKUP($E123,'Country Indicator Data'!$B$4:$N$300,7,FALSE)&gt;M$3,5,IF(VLOOKUP($E123,'Country Indicator Data'!$B$4:$N$300,7,FALSE)&lt;M$4,0,5-(M$3-VLOOKUP($E123,'Country Indicator Data'!$B$4:$N$300,7,FALSE))/(M$3-M$4)*5)),1)))</f>
        <v>3</v>
      </c>
      <c r="N123" s="163">
        <f t="shared" si="41"/>
        <v>3.3</v>
      </c>
      <c r="O123" s="163">
        <f t="shared" si="42"/>
        <v>2.2666666666666666</v>
      </c>
      <c r="P123" s="163">
        <f>IF(LEN(E123)&gt;3,VLOOKUP(C123,'Regional Crises'!$B$1:$R$69,12,FALSE),VLOOKUP(E123,'Country Indicator Data'!$B$4:$I$300,8,FALSE))</f>
        <v>0.875</v>
      </c>
      <c r="Q123" s="163">
        <f>IF(LEN(E123)&gt;3,((IF(VLOOKUP($C123,'Regional Crises'!$B$1:$R$66,13,FALSE)="x","x",ROUND(IF(VLOOKUP($C123,'Regional Crises'!$B$1:$R$66,13,FALSE)&gt;Q$3,5,IF(VLOOKUP($C123,'Regional Crises'!$B$1:$R$66,13,FALSE)&lt;Q$4,0,5-(LOG(Q$3)-LOG(VLOOKUP($C123,'Regional Crises'!$B$1:$R$66,13,FALSE)))/(LOG(Q$3)-LOG(Q$4))*5)),1)))),(IF(VLOOKUP($E123,'Country Indicator Data'!$B$4:$N$300,9,FALSE)="x","x",ROUND(IF(VLOOKUP($E123,'Country Indicator Data'!$B$4:$N$300,9,FALSE)&gt;Q$3,5,IF(VLOOKUP($E123,'Country Indicator Data'!$B$4:$N$300,9,FALSE)&lt;Q$4,0,5-(LOG(Q$3)-LOG(VLOOKUP($E123,'Country Indicator Data'!$B$4:$N$300,9,FALSE)))/(LOG(Q$3)-LOG(Q$4))*5)),1))))</f>
        <v>4.9000000000000004</v>
      </c>
      <c r="R123" s="163">
        <f t="shared" si="43"/>
        <v>2.8875000000000002</v>
      </c>
      <c r="S123" s="163">
        <f>IF(LEN(E123)&gt;3,((IF(VLOOKUP($C123,'Regional Crises'!$B$1:$R$66,17,FALSE)="x","x",ROUND(IF(VLOOKUP($C123,'Regional Crises'!$B$1:$R$66,17,FALSE)&gt;S$3,0,IF(VLOOKUP($C123,'Regional Crises'!$B$1:$R$66,17,FALSE)&lt;S$4,5,(S$3-VLOOKUP($C123,'Regional Crises'!$B$1:$R$66,17,FALSE))/(S$3-S$4)*5)),1)))),(IF(VLOOKUP($E123,'Country Indicator Data'!$B$4:$N$300,13,FALSE)="x","x",ROUND(IF(VLOOKUP($E123,'Country Indicator Data'!$B$4:$N$300,13,FALSE)&gt;S$3,0,IF(VLOOKUP($E123,'Country Indicator Data'!$B$4:$N$300,13,FALSE)&lt;S$4,5,(S$3-VLOOKUP($E123,'Country Indicator Data'!$B$4:$N$300,13,FALSE))/(S$3-S$4)*5)),1))))</f>
        <v>3.3</v>
      </c>
      <c r="T123" s="163">
        <f>IF(LEN(E123)&gt;3,((IF(VLOOKUP($C123,'Regional Crises'!$B$1:$R$66,14,FALSE)="x","x",ROUND(IF(VLOOKUP($C123,'Regional Crises'!$B$1:$R$66,14,FALSE)&gt;T$3,0,IF(VLOOKUP($C123,'Regional Crises'!$B$1:$R$66,14,FALSE)&lt;T$4,5,(T$3-VLOOKUP($C123,'Regional Crises'!$B$1:$R$66,14,FALSE))/(T$3-T$4)*5)),1)))),(IF(VLOOKUP($E123,'Country Indicator Data'!$B$4:$N$300,10,FALSE)="x","x",ROUND(IF(VLOOKUP($E123,'Country Indicator Data'!$B$4:$N$300,10,FALSE)&gt;T$3,0,IF(VLOOKUP($E123,'Country Indicator Data'!$B$4:$N$300,10,FALSE)&lt;T$4,5,(T$3-VLOOKUP($E123,'Country Indicator Data'!$B$4:$N$300,10,FALSE))/(T$3-T$4)*5)),1))))</f>
        <v>3</v>
      </c>
      <c r="U123" s="163">
        <f>IF(LEN(E123)&gt;3,((IF(VLOOKUP($C123,'Regional Crises'!$B$1:$R$66,15,FALSE)="x","x",ROUND(IF(VLOOKUP($C123,'Regional Crises'!$B$1:$R$66,15,FALSE)&gt;U$3,0,IF(VLOOKUP($C123,'Regional Crises'!$B$1:$R$66,15,FALSE)&lt;U$4,5,(U$3-VLOOKUP($C123,'Regional Crises'!$B$1:$R$66,15,FALSE))/(U$3-U$4)*5)),1)))),(IF(VLOOKUP($E123,'Country Indicator Data'!$B$4:$N$300,11,FALSE)="x","x",ROUND(IF(VLOOKUP($E123,'Country Indicator Data'!$B$4:$N$300,11,FALSE)&gt;U$3,0,IF(VLOOKUP($E123,'Country Indicator Data'!$B$4:$N$300,11,FALSE)&lt;U$4,5,(U$3-VLOOKUP($E123,'Country Indicator Data'!$B$4:$N$300,11,FALSE))/(U$3-U$4)*5)),1))))</f>
        <v>2.7</v>
      </c>
      <c r="V123" s="163">
        <f>IF(LEN(E123)&gt;3,((IF(VLOOKUP($C123,'Regional Crises'!$B$1:$R$66,16,FALSE)="x","x",ROUND(IF(VLOOKUP($C123,'Regional Crises'!$B$1:$R$66,16,FALSE)&gt;V$3,0,IF(VLOOKUP($C123,'Regional Crises'!$B$1:$R$66,16,FALSE)&lt;V$4,5,(V$3-VLOOKUP($C123,'Regional Crises'!$B$1:$R$66,16,FALSE))/(V$3-V$4)*5)),1)))),(IF(VLOOKUP($E123,'Country Indicator Data'!$B$4:$N$300,12,FALSE)="x","x",ROUND(IF(VLOOKUP($E123,'Country Indicator Data'!$B$4:$N$300,12,FALSE)&gt;V$3,0,IF(VLOOKUP($E123,'Country Indicator Data'!$B$4:$N$300,12,FALSE)&lt;V$4,5,(V$3-VLOOKUP($E123,'Country Indicator Data'!$B$4:$N$300,12,FALSE))/(V$3-V$4)*5)),1))))</f>
        <v>2.5</v>
      </c>
      <c r="W123" s="163">
        <f t="shared" si="44"/>
        <v>2.9</v>
      </c>
      <c r="X123" s="163">
        <f t="shared" si="45"/>
        <v>2.7</v>
      </c>
      <c r="Y123" s="184">
        <f>IF('Core Indicators'!FC120="x","x",IF('Core Indicators'!FC120&gt;=5,5,IF('Core Indicators'!FC120&gt;=4,4,IF('Core Indicators'!FC120&gt;=3,3,IF('Core Indicators'!FC120&gt;=2,2,IF('Core Indicators'!FC120&gt;=1,1,0))))))</f>
        <v>5</v>
      </c>
      <c r="Z123" s="163">
        <f t="shared" si="46"/>
        <v>5</v>
      </c>
      <c r="AA123" s="184">
        <f>'Crisis Indicator Data'!Y120</f>
        <v>2</v>
      </c>
      <c r="AB123" s="184">
        <f>'Crisis Indicator Data'!Z120</f>
        <v>1</v>
      </c>
      <c r="AC123" s="184">
        <f>'Crisis Indicator Data'!AA120</f>
        <v>1</v>
      </c>
      <c r="AD123" s="184">
        <f>'Crisis Indicator Data'!AB120</f>
        <v>0</v>
      </c>
      <c r="AE123" s="184">
        <f t="shared" si="47"/>
        <v>2</v>
      </c>
      <c r="AF123" s="184">
        <f>'Crisis Indicator Data'!AC120</f>
        <v>0</v>
      </c>
      <c r="AG123" s="184">
        <f>'Crisis Indicator Data'!AD120</f>
        <v>1</v>
      </c>
      <c r="AH123" s="184">
        <f t="shared" si="48"/>
        <v>1</v>
      </c>
      <c r="AI123" s="184">
        <f>'Crisis Indicator Data'!AE120</f>
        <v>0</v>
      </c>
      <c r="AJ123" s="184">
        <f>'Crisis Indicator Data'!AF120</f>
        <v>1</v>
      </c>
      <c r="AK123" s="184">
        <f>'Crisis Indicator Data'!AG120</f>
        <v>3</v>
      </c>
      <c r="AL123" s="184">
        <f t="shared" si="49"/>
        <v>3</v>
      </c>
      <c r="AM123" s="163">
        <f t="shared" si="50"/>
        <v>2</v>
      </c>
      <c r="AN123" s="163">
        <f t="shared" si="51"/>
        <v>3.5</v>
      </c>
    </row>
    <row r="124" spans="1:40" ht="13.5" customHeight="1" x14ac:dyDescent="0.25">
      <c r="A124" s="172" t="str">
        <f>'Crisis Indicator Data'!A121</f>
        <v>Nagorno-Karabakh Conflict</v>
      </c>
      <c r="B124" s="173">
        <f>'Crisis Indicator Data'!B121</f>
        <v>0</v>
      </c>
      <c r="C124" s="173" t="str">
        <f>'Crisis Indicator Data'!C121</f>
        <v>REG013</v>
      </c>
      <c r="D124" s="173" t="str">
        <f>'Crisis Indicator Data'!D121</f>
        <v>Armenia,Azerbaijan</v>
      </c>
      <c r="E124" s="174" t="str">
        <f>'Crisis Indicator Data'!E121</f>
        <v>ARM,AZE</v>
      </c>
      <c r="F124" s="163">
        <f>IF(LEN(E124)&gt;3,(IF(VLOOKUP($C124,'Regional Crises'!$B$1:$R$66,7,FALSE)="x","x",ROUND(IF(VLOOKUP($C124,'Regional Crises'!$B$1:$R$66,7,FALSE)&gt;$F$3,5,IF(VLOOKUP($C124,'Regional Crises'!$B$1:$R$66,7,FALSE)&lt;F$4,0,($F$3-VLOOKUP($C124,'Regional Crises'!$B$1:$R$66,7,FALSE))/($F$3-$F$4)*5)),1))),IF(VLOOKUP($E124,'Country Indicator Data'!$B$4:$N$300,3,FALSE)="x","x",ROUND(IF(VLOOKUP($E124,'Country Indicator Data'!$B$4:$N$300,3,FALSE)&gt;$F$3,5,IF(VLOOKUP($E124,'Country Indicator Data'!$B$4:$N$300,3,FALSE)&lt;$F$4,0,($F$3-VLOOKUP($E124,'Country Indicator Data'!$B$4:$N$300,3,FALSE))/($F$3-$F$4)*5)),1)))</f>
        <v>3.2</v>
      </c>
      <c r="G124" s="163">
        <f>IF(LEN(E124)&gt;3,(IF(VLOOKUP($C124,'Regional Crises'!$B$1:$R$66,9,FALSE)="x","x",ROUND(IF(VLOOKUP($C124,'Regional Crises'!$B$1:$R$66,9,FALSE)&gt;G$3,5,IF(VLOOKUP($C124,'Regional Crises'!$B$1:$R$66,9,FALSE)&lt;G$4,0,(G$3-VLOOKUP($C124,'Regional Crises'!$B$1:$R$66,9,FALSE))/(G$3-G$4)*5)),1))),IF(VLOOKUP($E124,'Country Indicator Data'!$B$4:$N$300,5,FALSE)="x","x",ROUND(IF(VLOOKUP($E124,'Country Indicator Data'!$B$4:$N$300,5,FALSE)&gt;G$3,5,IF(VLOOKUP($E124,'Country Indicator Data'!$B$4:$N$300,5,FALSE)&lt;G$4,0,(G$3-VLOOKUP($E124,'Country Indicator Data'!$B$4:$N$300,5,FALSE))/(G$3-G$4)*5)),1)))</f>
        <v>2.4</v>
      </c>
      <c r="H124" s="163">
        <f t="shared" si="39"/>
        <v>2.8</v>
      </c>
      <c r="I124" s="163">
        <f>IF(LEN(E124)&gt;3,(IF(VLOOKUP($C124,'Regional Crises'!$B$1:$R$66,6,FALSE)="x","x",ROUND(IF(VLOOKUP($C124,'Regional Crises'!$B$1:$R$66,6,FALSE)&gt;I$3,5,IF(VLOOKUP($C124,'Regional Crises'!$B$1:$R$66,6,FALSE)&lt;I$4,0,5-(I$3-VLOOKUP($C124,'Regional Crises'!$B$1:$R$66,6,FALSE))/(I$3-I$4)*5)),1))),IF(VLOOKUP($E124,'Country Indicator Data'!$B$4:$N$300,2,FALSE)="x","x",ROUND(IF(VLOOKUP($E124,'Country Indicator Data'!$B$4:$N$300,2,FALSE)&gt;I$3,5,IF(VLOOKUP($E124,'Country Indicator Data'!$B$4:$N$300,2,FALSE)&lt;I$4,0,5-(I$3-VLOOKUP($E124,'Country Indicator Data'!$B$4:$N$300,2,FALSE))/(I$3-I$4)*5)),1)))</f>
        <v>0.5</v>
      </c>
      <c r="J124" s="163">
        <f>IF(LEN(E124)&gt;3,(IF(VLOOKUP($C124,'Regional Crises'!$B$1:$R$66,8,FALSE)="x","x",ROUND(IF(VLOOKUP($C124,'Regional Crises'!$B$1:$R$66,8,FALSE)&gt;J$3,5,IF(VLOOKUP($C124,'Regional Crises'!$B$1:$R$66,8,FALSE)&lt;J$4,0,5-(J$3-VLOOKUP($C124,'Regional Crises'!$B$1:$R$66,8,FALSE))/(J$3-J$4)*5)),1))),IF(VLOOKUP($E124,'Country Indicator Data'!$B$4:$N$300,4,FALSE)="x","x",ROUND(IF(VLOOKUP($E124,'Country Indicator Data'!$B$4:$N$300,4,FALSE)&gt;J$3,5,IF(VLOOKUP($E124,'Country Indicator Data'!$B$4:$N$300,4,FALSE)&lt;J$4,0,5-(J$3-VLOOKUP($E124,'Country Indicator Data'!$B$4:$N$300,4,FALSE))/(J$3-J$4)*5)),1)))</f>
        <v>0.4</v>
      </c>
      <c r="K124" s="163">
        <f t="shared" si="40"/>
        <v>0.45</v>
      </c>
      <c r="L124" s="163">
        <f>IF(LEN(E124)&gt;3,(IF(VLOOKUP($C124,'Regional Crises'!$B$1:$R$66,10,FALSE)="x","x",ROUND(IF(VLOOKUP($C124,'Regional Crises'!$B$1:$R$66,10,FALSE)&gt;L$3,5,IF(VLOOKUP($C124,'Regional Crises'!$B$1:$R$66,10,FALSE)&lt;L$4,0,5-(L$3-VLOOKUP($C124,'Regional Crises'!$B$1:$R$66,10,FALSE))/(L$3-L$4)*5)),1))),IF(VLOOKUP($E124,'Country Indicator Data'!$B$4:$N$300,6,FALSE)="x","x",ROUND(IF(VLOOKUP($E124,'Country Indicator Data'!$B$4:$N$300,6,FALSE)&gt;L$3,5,IF(VLOOKUP($E124,'Country Indicator Data'!$B$4:$N$300,6,FALSE)&lt;L$4,0,5-(L$3-VLOOKUP($E124,'Country Indicator Data'!$B$4:$N$300,6,FALSE))/(L$3-L$4)*5)),1)))</f>
        <v>1.9</v>
      </c>
      <c r="M124" s="163">
        <f>IF(LEN(E124)&gt;3,(IF(VLOOKUP($C124,'Regional Crises'!$B$1:$R$66,11,FALSE)="x","x",ROUND(IF(VLOOKUP($C124,'Regional Crises'!$B$1:$R$66,11,FALSE)&gt;M$3,5,IF(VLOOKUP($C124,'Regional Crises'!$B$1:$R$66,11,FALSE)&lt;M$4,0,5-(M$3-VLOOKUP($C124,'Regional Crises'!$B$1:$R$66,11,FALSE))/(M$3-M$4)*5)),1))),IF(VLOOKUP($E124,'Country Indicator Data'!$B$4:$N$300,7,FALSE)="x","x",ROUND(IF(VLOOKUP($E124,'Country Indicator Data'!$B$4:$N$300,7,FALSE)&gt;M$3,5,IF(VLOOKUP($E124,'Country Indicator Data'!$B$4:$N$300,7,FALSE)&lt;M$4,0,5-(M$3-VLOOKUP($E124,'Country Indicator Data'!$B$4:$N$300,7,FALSE))/(M$3-M$4)*5)),1)))</f>
        <v>0.4</v>
      </c>
      <c r="N124" s="163">
        <f t="shared" si="41"/>
        <v>1.1499999999999999</v>
      </c>
      <c r="O124" s="163">
        <f t="shared" si="42"/>
        <v>1.4666666666666668</v>
      </c>
      <c r="P124" s="163">
        <f>IF(LEN(E124)&gt;3,VLOOKUP(C124,'Regional Crises'!$B$1:$R$69,12,FALSE),VLOOKUP(E124,'Country Indicator Data'!$B$4:$I$300,8,FALSE))</f>
        <v>3</v>
      </c>
      <c r="Q124" s="163">
        <f>IF(LEN(E124)&gt;3,((IF(VLOOKUP($C124,'Regional Crises'!$B$1:$R$66,13,FALSE)="x","x",ROUND(IF(VLOOKUP($C124,'Regional Crises'!$B$1:$R$66,13,FALSE)&gt;Q$3,5,IF(VLOOKUP($C124,'Regional Crises'!$B$1:$R$66,13,FALSE)&lt;Q$4,0,5-(LOG(Q$3)-LOG(VLOOKUP($C124,'Regional Crises'!$B$1:$R$66,13,FALSE)))/(LOG(Q$3)-LOG(Q$4))*5)),1)))),(IF(VLOOKUP($E124,'Country Indicator Data'!$B$4:$N$300,9,FALSE)="x","x",ROUND(IF(VLOOKUP($E124,'Country Indicator Data'!$B$4:$N$300,9,FALSE)&gt;Q$3,5,IF(VLOOKUP($E124,'Country Indicator Data'!$B$4:$N$300,9,FALSE)&lt;Q$4,0,5-(LOG(Q$3)-LOG(VLOOKUP($E124,'Country Indicator Data'!$B$4:$N$300,9,FALSE)))/(LOG(Q$3)-LOG(Q$4))*5)),1))))</f>
        <v>1.4</v>
      </c>
      <c r="R124" s="163">
        <f t="shared" si="43"/>
        <v>2.2000000000000002</v>
      </c>
      <c r="S124" s="163">
        <f>IF(LEN(E124)&gt;3,((IF(VLOOKUP($C124,'Regional Crises'!$B$1:$R$66,17,FALSE)="x","x",ROUND(IF(VLOOKUP($C124,'Regional Crises'!$B$1:$R$66,17,FALSE)&gt;S$3,0,IF(VLOOKUP($C124,'Regional Crises'!$B$1:$R$66,17,FALSE)&lt;S$4,5,(S$3-VLOOKUP($C124,'Regional Crises'!$B$1:$R$66,17,FALSE))/(S$3-S$4)*5)),1)))),(IF(VLOOKUP($E124,'Country Indicator Data'!$B$4:$N$300,13,FALSE)="x","x",ROUND(IF(VLOOKUP($E124,'Country Indicator Data'!$B$4:$N$300,13,FALSE)&gt;S$3,0,IF(VLOOKUP($E124,'Country Indicator Data'!$B$4:$N$300,13,FALSE)&lt;S$4,5,(S$3-VLOOKUP($E124,'Country Indicator Data'!$B$4:$N$300,13,FALSE))/(S$3-S$4)*5)),1))))</f>
        <v>3.2</v>
      </c>
      <c r="T124" s="163">
        <f>IF(LEN(E124)&gt;3,((IF(VLOOKUP($C124,'Regional Crises'!$B$1:$R$66,14,FALSE)="x","x",ROUND(IF(VLOOKUP($C124,'Regional Crises'!$B$1:$R$66,14,FALSE)&gt;T$3,0,IF(VLOOKUP($C124,'Regional Crises'!$B$1:$R$66,14,FALSE)&lt;T$4,5,(T$3-VLOOKUP($C124,'Regional Crises'!$B$1:$R$66,14,FALSE))/(T$3-T$4)*5)),1)))),(IF(VLOOKUP($E124,'Country Indicator Data'!$B$4:$N$300,10,FALSE)="x","x",ROUND(IF(VLOOKUP($E124,'Country Indicator Data'!$B$4:$N$300,10,FALSE)&gt;T$3,0,IF(VLOOKUP($E124,'Country Indicator Data'!$B$4:$N$300,10,FALSE)&lt;T$4,5,(T$3-VLOOKUP($E124,'Country Indicator Data'!$B$4:$N$300,10,FALSE))/(T$3-T$4)*5)),1))))</f>
        <v>2.9</v>
      </c>
      <c r="U124" s="163">
        <f>IF(LEN(E124)&gt;3,((IF(VLOOKUP($C124,'Regional Crises'!$B$1:$R$66,15,FALSE)="x","x",ROUND(IF(VLOOKUP($C124,'Regional Crises'!$B$1:$R$66,15,FALSE)&gt;U$3,0,IF(VLOOKUP($C124,'Regional Crises'!$B$1:$R$66,15,FALSE)&lt;U$4,5,(U$3-VLOOKUP($C124,'Regional Crises'!$B$1:$R$66,15,FALSE))/(U$3-U$4)*5)),1)))),(IF(VLOOKUP($E124,'Country Indicator Data'!$B$4:$N$300,11,FALSE)="x","x",ROUND(IF(VLOOKUP($E124,'Country Indicator Data'!$B$4:$N$300,11,FALSE)&gt;U$3,0,IF(VLOOKUP($E124,'Country Indicator Data'!$B$4:$N$300,11,FALSE)&lt;U$4,5,(U$3-VLOOKUP($E124,'Country Indicator Data'!$B$4:$N$300,11,FALSE))/(U$3-U$4)*5)),1))))</f>
        <v>2.8</v>
      </c>
      <c r="V124" s="163">
        <f>IF(LEN(E124)&gt;3,((IF(VLOOKUP($C124,'Regional Crises'!$B$1:$R$66,16,FALSE)="x","x",ROUND(IF(VLOOKUP($C124,'Regional Crises'!$B$1:$R$66,16,FALSE)&gt;V$3,0,IF(VLOOKUP($C124,'Regional Crises'!$B$1:$R$66,16,FALSE)&lt;V$4,5,(V$3-VLOOKUP($C124,'Regional Crises'!$B$1:$R$66,16,FALSE))/(V$3-V$4)*5)),1)))),(IF(VLOOKUP($E124,'Country Indicator Data'!$B$4:$N$300,12,FALSE)="x","x",ROUND(IF(VLOOKUP($E124,'Country Indicator Data'!$B$4:$N$300,12,FALSE)&gt;V$3,0,IF(VLOOKUP($E124,'Country Indicator Data'!$B$4:$N$300,12,FALSE)&lt;V$4,5,(V$3-VLOOKUP($E124,'Country Indicator Data'!$B$4:$N$300,12,FALSE))/(V$3-V$4)*5)),1))))</f>
        <v>3.4</v>
      </c>
      <c r="W124" s="163">
        <f t="shared" si="44"/>
        <v>3.1</v>
      </c>
      <c r="X124" s="163">
        <f t="shared" si="45"/>
        <v>2.2999999999999998</v>
      </c>
      <c r="Y124" s="184">
        <f>IF('Core Indicators'!FC121="x","x",IF('Core Indicators'!FC121&gt;=5,5,IF('Core Indicators'!FC121&gt;=4,4,IF('Core Indicators'!FC121&gt;=3,3,IF('Core Indicators'!FC121&gt;=2,2,IF('Core Indicators'!FC121&gt;=1,1,0))))))</f>
        <v>2</v>
      </c>
      <c r="Z124" s="163">
        <f t="shared" si="46"/>
        <v>2</v>
      </c>
      <c r="AA124" s="184">
        <f>'Crisis Indicator Data'!Y121</f>
        <v>2</v>
      </c>
      <c r="AB124" s="184">
        <f>'Crisis Indicator Data'!Z121</f>
        <v>2</v>
      </c>
      <c r="AC124" s="184">
        <f>'Crisis Indicator Data'!AA121</f>
        <v>2</v>
      </c>
      <c r="AD124" s="184">
        <f>'Crisis Indicator Data'!AB121</f>
        <v>0</v>
      </c>
      <c r="AE124" s="184">
        <f t="shared" si="47"/>
        <v>3</v>
      </c>
      <c r="AF124" s="184">
        <f>'Crisis Indicator Data'!AC121</f>
        <v>2</v>
      </c>
      <c r="AG124" s="184">
        <f>'Crisis Indicator Data'!AD121</f>
        <v>2</v>
      </c>
      <c r="AH124" s="184">
        <f t="shared" si="48"/>
        <v>4</v>
      </c>
      <c r="AI124" s="184">
        <f>'Crisis Indicator Data'!AE121</f>
        <v>2</v>
      </c>
      <c r="AJ124" s="184">
        <f>'Crisis Indicator Data'!AF121</f>
        <v>2</v>
      </c>
      <c r="AK124" s="184">
        <f>'Crisis Indicator Data'!AG121</f>
        <v>1</v>
      </c>
      <c r="AL124" s="184">
        <f t="shared" si="49"/>
        <v>4</v>
      </c>
      <c r="AM124" s="163">
        <f t="shared" si="50"/>
        <v>4</v>
      </c>
      <c r="AN124" s="163">
        <f t="shared" si="51"/>
        <v>3</v>
      </c>
    </row>
    <row r="125" spans="1:40" ht="13.5" customHeight="1" x14ac:dyDescent="0.25">
      <c r="A125" s="172" t="str">
        <f>'Crisis Indicator Data'!A122</f>
        <v>Eastern Africa Regional Drought Crisis</v>
      </c>
      <c r="B125" s="173" t="str">
        <f>'Crisis Indicator Data'!B122</f>
        <v>Drought</v>
      </c>
      <c r="C125" s="173" t="str">
        <f>'Crisis Indicator Data'!C122</f>
        <v>REG014</v>
      </c>
      <c r="D125" s="173" t="str">
        <f>'Crisis Indicator Data'!D122</f>
        <v>Ethiopia,Somalia,Kenya</v>
      </c>
      <c r="E125" s="174" t="str">
        <f>'Crisis Indicator Data'!E122</f>
        <v>ETH,SOM,KEN</v>
      </c>
      <c r="F125" s="163">
        <f>IF(LEN(E125)&gt;3,(IF(VLOOKUP($C125,'Regional Crises'!$B$1:$R$66,7,FALSE)="x","x",ROUND(IF(VLOOKUP($C125,'Regional Crises'!$B$1:$R$66,7,FALSE)&gt;$F$3,5,IF(VLOOKUP($C125,'Regional Crises'!$B$1:$R$66,7,FALSE)&lt;F$4,0,($F$3-VLOOKUP($C125,'Regional Crises'!$B$1:$R$66,7,FALSE))/($F$3-$F$4)*5)),1))),IF(VLOOKUP($E125,'Country Indicator Data'!$B$4:$N$300,3,FALSE)="x","x",ROUND(IF(VLOOKUP($E125,'Country Indicator Data'!$B$4:$N$300,3,FALSE)&gt;$F$3,5,IF(VLOOKUP($E125,'Country Indicator Data'!$B$4:$N$300,3,FALSE)&lt;$F$4,0,($F$3-VLOOKUP($E125,'Country Indicator Data'!$B$4:$N$300,3,FALSE))/($F$3-$F$4)*5)),1)))</f>
        <v>3.8</v>
      </c>
      <c r="G125" s="163">
        <f>IF(LEN(E125)&gt;3,(IF(VLOOKUP($C125,'Regional Crises'!$B$1:$R$66,9,FALSE)="x","x",ROUND(IF(VLOOKUP($C125,'Regional Crises'!$B$1:$R$66,9,FALSE)&gt;G$3,5,IF(VLOOKUP($C125,'Regional Crises'!$B$1:$R$66,9,FALSE)&lt;G$4,0,(G$3-VLOOKUP($C125,'Regional Crises'!$B$1:$R$66,9,FALSE))/(G$3-G$4)*5)),1))),IF(VLOOKUP($E125,'Country Indicator Data'!$B$4:$N$300,5,FALSE)="x","x",ROUND(IF(VLOOKUP($E125,'Country Indicator Data'!$B$4:$N$300,5,FALSE)&gt;G$3,5,IF(VLOOKUP($E125,'Country Indicator Data'!$B$4:$N$300,5,FALSE)&lt;G$4,0,(G$3-VLOOKUP($E125,'Country Indicator Data'!$B$4:$N$300,5,FALSE))/(G$3-G$4)*5)),1)))</f>
        <v>3.3</v>
      </c>
      <c r="H125" s="163">
        <f t="shared" si="39"/>
        <v>3.55</v>
      </c>
      <c r="I125" s="163">
        <f>IF(LEN(E125)&gt;3,(IF(VLOOKUP($C125,'Regional Crises'!$B$1:$R$66,6,FALSE)="x","x",ROUND(IF(VLOOKUP($C125,'Regional Crises'!$B$1:$R$66,6,FALSE)&gt;I$3,5,IF(VLOOKUP($C125,'Regional Crises'!$B$1:$R$66,6,FALSE)&lt;I$4,0,5-(I$3-VLOOKUP($C125,'Regional Crises'!$B$1:$R$66,6,FALSE))/(I$3-I$4)*5)),1))),IF(VLOOKUP($E125,'Country Indicator Data'!$B$4:$N$300,2,FALSE)="x","x",ROUND(IF(VLOOKUP($E125,'Country Indicator Data'!$B$4:$N$300,2,FALSE)&gt;I$3,5,IF(VLOOKUP($E125,'Country Indicator Data'!$B$4:$N$300,2,FALSE)&lt;I$4,0,5-(I$3-VLOOKUP($E125,'Country Indicator Data'!$B$4:$N$300,2,FALSE))/(I$3-I$4)*5)),1)))</f>
        <v>2.7</v>
      </c>
      <c r="J125" s="163">
        <f>IF(LEN(E125)&gt;3,(IF(VLOOKUP($C125,'Regional Crises'!$B$1:$R$66,8,FALSE)="x","x",ROUND(IF(VLOOKUP($C125,'Regional Crises'!$B$1:$R$66,8,FALSE)&gt;J$3,5,IF(VLOOKUP($C125,'Regional Crises'!$B$1:$R$66,8,FALSE)&lt;J$4,0,5-(J$3-VLOOKUP($C125,'Regional Crises'!$B$1:$R$66,8,FALSE))/(J$3-J$4)*5)),1))),IF(VLOOKUP($E125,'Country Indicator Data'!$B$4:$N$300,4,FALSE)="x","x",ROUND(IF(VLOOKUP($E125,'Country Indicator Data'!$B$4:$N$300,4,FALSE)&gt;J$3,5,IF(VLOOKUP($E125,'Country Indicator Data'!$B$4:$N$300,4,FALSE)&lt;J$4,0,5-(J$3-VLOOKUP($E125,'Country Indicator Data'!$B$4:$N$300,4,FALSE))/(J$3-J$4)*5)),1)))</f>
        <v>1.2</v>
      </c>
      <c r="K125" s="163">
        <f t="shared" si="40"/>
        <v>1.9500000000000002</v>
      </c>
      <c r="L125" s="163">
        <f>IF(LEN(E125)&gt;3,(IF(VLOOKUP($C125,'Regional Crises'!$B$1:$R$66,10,FALSE)="x","x",ROUND(IF(VLOOKUP($C125,'Regional Crises'!$B$1:$R$66,10,FALSE)&gt;L$3,5,IF(VLOOKUP($C125,'Regional Crises'!$B$1:$R$66,10,FALSE)&lt;L$4,0,5-(L$3-VLOOKUP($C125,'Regional Crises'!$B$1:$R$66,10,FALSE))/(L$3-L$4)*5)),1))),IF(VLOOKUP($E125,'Country Indicator Data'!$B$4:$N$300,6,FALSE)="x","x",ROUND(IF(VLOOKUP($E125,'Country Indicator Data'!$B$4:$N$300,6,FALSE)&gt;L$3,5,IF(VLOOKUP($E125,'Country Indicator Data'!$B$4:$N$300,6,FALSE)&lt;L$4,0,5-(L$3-VLOOKUP($E125,'Country Indicator Data'!$B$4:$N$300,6,FALSE))/(L$3-L$4)*5)),1)))</f>
        <v>3.5</v>
      </c>
      <c r="M125" s="163">
        <f>IF(LEN(E125)&gt;3,(IF(VLOOKUP($C125,'Regional Crises'!$B$1:$R$66,11,FALSE)="x","x",ROUND(IF(VLOOKUP($C125,'Regional Crises'!$B$1:$R$66,11,FALSE)&gt;M$3,5,IF(VLOOKUP($C125,'Regional Crises'!$B$1:$R$66,11,FALSE)&lt;M$4,0,5-(M$3-VLOOKUP($C125,'Regional Crises'!$B$1:$R$66,11,FALSE))/(M$3-M$4)*5)),1))),IF(VLOOKUP($E125,'Country Indicator Data'!$B$4:$N$300,7,FALSE)="x","x",ROUND(IF(VLOOKUP($E125,'Country Indicator Data'!$B$4:$N$300,7,FALSE)&gt;M$3,5,IF(VLOOKUP($E125,'Country Indicator Data'!$B$4:$N$300,7,FALSE)&lt;M$4,0,5-(M$3-VLOOKUP($E125,'Country Indicator Data'!$B$4:$N$300,7,FALSE))/(M$3-M$4)*5)),1)))</f>
        <v>1.6</v>
      </c>
      <c r="N125" s="163">
        <f t="shared" si="41"/>
        <v>2.5499999999999998</v>
      </c>
      <c r="O125" s="163">
        <f t="shared" si="42"/>
        <v>2.6833333333333336</v>
      </c>
      <c r="P125" s="163">
        <f>IF(LEN(E125)&gt;3,VLOOKUP(C125,'Regional Crises'!$B$1:$R$69,12,FALSE),VLOOKUP(E125,'Country Indicator Data'!$B$4:$I$300,8,FALSE))</f>
        <v>5</v>
      </c>
      <c r="Q125" s="163">
        <f>IF(LEN(E125)&gt;3,((IF(VLOOKUP($C125,'Regional Crises'!$B$1:$R$66,13,FALSE)="x","x",ROUND(IF(VLOOKUP($C125,'Regional Crises'!$B$1:$R$66,13,FALSE)&gt;Q$3,5,IF(VLOOKUP($C125,'Regional Crises'!$B$1:$R$66,13,FALSE)&lt;Q$4,0,5-(LOG(Q$3)-LOG(VLOOKUP($C125,'Regional Crises'!$B$1:$R$66,13,FALSE)))/(LOG(Q$3)-LOG(Q$4))*5)),1)))),(IF(VLOOKUP($E125,'Country Indicator Data'!$B$4:$N$300,9,FALSE)="x","x",ROUND(IF(VLOOKUP($E125,'Country Indicator Data'!$B$4:$N$300,9,FALSE)&gt;Q$3,5,IF(VLOOKUP($E125,'Country Indicator Data'!$B$4:$N$300,9,FALSE)&lt;Q$4,0,5-(LOG(Q$3)-LOG(VLOOKUP($E125,'Country Indicator Data'!$B$4:$N$300,9,FALSE)))/(LOG(Q$3)-LOG(Q$4))*5)),1))))</f>
        <v>5</v>
      </c>
      <c r="R125" s="163">
        <f t="shared" si="43"/>
        <v>5</v>
      </c>
      <c r="S125" s="163">
        <f>IF(LEN(E125)&gt;3,((IF(VLOOKUP($C125,'Regional Crises'!$B$1:$R$66,17,FALSE)="x","x",ROUND(IF(VLOOKUP($C125,'Regional Crises'!$B$1:$R$66,17,FALSE)&gt;S$3,0,IF(VLOOKUP($C125,'Regional Crises'!$B$1:$R$66,17,FALSE)&lt;S$4,5,(S$3-VLOOKUP($C125,'Regional Crises'!$B$1:$R$66,17,FALSE))/(S$3-S$4)*5)),1)))),(IF(VLOOKUP($E125,'Country Indicator Data'!$B$4:$N$300,13,FALSE)="x","x",ROUND(IF(VLOOKUP($E125,'Country Indicator Data'!$B$4:$N$300,13,FALSE)&gt;S$3,0,IF(VLOOKUP($E125,'Country Indicator Data'!$B$4:$N$300,13,FALSE)&lt;S$4,5,(S$3-VLOOKUP($E125,'Country Indicator Data'!$B$4:$N$300,13,FALSE))/(S$3-S$4)*5)),1))))</f>
        <v>3.8</v>
      </c>
      <c r="T125" s="163">
        <f>IF(LEN(E125)&gt;3,((IF(VLOOKUP($C125,'Regional Crises'!$B$1:$R$66,14,FALSE)="x","x",ROUND(IF(VLOOKUP($C125,'Regional Crises'!$B$1:$R$66,14,FALSE)&gt;T$3,0,IF(VLOOKUP($C125,'Regional Crises'!$B$1:$R$66,14,FALSE)&lt;T$4,5,(T$3-VLOOKUP($C125,'Regional Crises'!$B$1:$R$66,14,FALSE))/(T$3-T$4)*5)),1)))),(IF(VLOOKUP($E125,'Country Indicator Data'!$B$4:$N$300,10,FALSE)="x","x",ROUND(IF(VLOOKUP($E125,'Country Indicator Data'!$B$4:$N$300,10,FALSE)&gt;T$3,0,IF(VLOOKUP($E125,'Country Indicator Data'!$B$4:$N$300,10,FALSE)&lt;T$4,5,(T$3-VLOOKUP($E125,'Country Indicator Data'!$B$4:$N$300,10,FALSE))/(T$3-T$4)*5)),1))))</f>
        <v>3.6</v>
      </c>
      <c r="U125" s="163">
        <f>IF(LEN(E125)&gt;3,((IF(VLOOKUP($C125,'Regional Crises'!$B$1:$R$66,15,FALSE)="x","x",ROUND(IF(VLOOKUP($C125,'Regional Crises'!$B$1:$R$66,15,FALSE)&gt;U$3,0,IF(VLOOKUP($C125,'Regional Crises'!$B$1:$R$66,15,FALSE)&lt;U$4,5,(U$3-VLOOKUP($C125,'Regional Crises'!$B$1:$R$66,15,FALSE))/(U$3-U$4)*5)),1)))),(IF(VLOOKUP($E125,'Country Indicator Data'!$B$4:$N$300,11,FALSE)="x","x",ROUND(IF(VLOOKUP($E125,'Country Indicator Data'!$B$4:$N$300,11,FALSE)&gt;U$3,0,IF(VLOOKUP($E125,'Country Indicator Data'!$B$4:$N$300,11,FALSE)&lt;U$4,5,(U$3-VLOOKUP($E125,'Country Indicator Data'!$B$4:$N$300,11,FALSE))/(U$3-U$4)*5)),1))))</f>
        <v>3.4</v>
      </c>
      <c r="V125" s="163">
        <f>IF(LEN(E125)&gt;3,((IF(VLOOKUP($C125,'Regional Crises'!$B$1:$R$66,16,FALSE)="x","x",ROUND(IF(VLOOKUP($C125,'Regional Crises'!$B$1:$R$66,16,FALSE)&gt;V$3,0,IF(VLOOKUP($C125,'Regional Crises'!$B$1:$R$66,16,FALSE)&lt;V$4,5,(V$3-VLOOKUP($C125,'Regional Crises'!$B$1:$R$66,16,FALSE))/(V$3-V$4)*5)),1)))),(IF(VLOOKUP($E125,'Country Indicator Data'!$B$4:$N$300,12,FALSE)="x","x",ROUND(IF(VLOOKUP($E125,'Country Indicator Data'!$B$4:$N$300,12,FALSE)&gt;V$3,0,IF(VLOOKUP($E125,'Country Indicator Data'!$B$4:$N$300,12,FALSE)&lt;V$4,5,(V$3-VLOOKUP($E125,'Country Indicator Data'!$B$4:$N$300,12,FALSE))/(V$3-V$4)*5)),1))))</f>
        <v>3.7</v>
      </c>
      <c r="W125" s="163">
        <f t="shared" si="44"/>
        <v>3.6</v>
      </c>
      <c r="X125" s="163">
        <f t="shared" si="45"/>
        <v>3.8</v>
      </c>
      <c r="Y125" s="184">
        <f>IF('Core Indicators'!FC122="x","x",IF('Core Indicators'!FC122&gt;=5,5,IF('Core Indicators'!FC122&gt;=4,4,IF('Core Indicators'!FC122&gt;=3,3,IF('Core Indicators'!FC122&gt;=2,2,IF('Core Indicators'!FC122&gt;=1,1,0))))))</f>
        <v>5</v>
      </c>
      <c r="Z125" s="163">
        <f t="shared" si="46"/>
        <v>5</v>
      </c>
      <c r="AA125" s="184">
        <f>'Crisis Indicator Data'!Y122</f>
        <v>2</v>
      </c>
      <c r="AB125" s="184">
        <f>'Crisis Indicator Data'!Z122</f>
        <v>3</v>
      </c>
      <c r="AC125" s="184">
        <f>'Crisis Indicator Data'!AA122</f>
        <v>2</v>
      </c>
      <c r="AD125" s="184">
        <f>'Crisis Indicator Data'!AB122</f>
        <v>2</v>
      </c>
      <c r="AE125" s="184">
        <f t="shared" si="47"/>
        <v>4</v>
      </c>
      <c r="AF125" s="184">
        <f>'Crisis Indicator Data'!AC122</f>
        <v>2</v>
      </c>
      <c r="AG125" s="184">
        <f>'Crisis Indicator Data'!AD122</f>
        <v>3</v>
      </c>
      <c r="AH125" s="184">
        <f t="shared" si="48"/>
        <v>5</v>
      </c>
      <c r="AI125" s="184">
        <f>'Crisis Indicator Data'!AE122</f>
        <v>3</v>
      </c>
      <c r="AJ125" s="184">
        <f>'Crisis Indicator Data'!AF122</f>
        <v>3</v>
      </c>
      <c r="AK125" s="184">
        <f>'Crisis Indicator Data'!AG122</f>
        <v>3</v>
      </c>
      <c r="AL125" s="184">
        <f t="shared" si="49"/>
        <v>5</v>
      </c>
      <c r="AM125" s="163">
        <f t="shared" si="50"/>
        <v>5</v>
      </c>
      <c r="AN125" s="163">
        <f t="shared" si="51"/>
        <v>5</v>
      </c>
    </row>
    <row r="126" spans="1:40" ht="13.5" customHeight="1" x14ac:dyDescent="0.25">
      <c r="A126" s="172" t="str">
        <f>'Crisis Indicator Data'!A123</f>
        <v>Turkiye / Syria earthquake</v>
      </c>
      <c r="B126" s="173" t="str">
        <f>'Crisis Indicator Data'!B123</f>
        <v>Earthquake</v>
      </c>
      <c r="C126" s="173" t="str">
        <f>'Crisis Indicator Data'!C123</f>
        <v>REG015</v>
      </c>
      <c r="D126" s="173" t="str">
        <f>'Crisis Indicator Data'!D123</f>
        <v>Türkiye,Syria</v>
      </c>
      <c r="E126" s="174" t="str">
        <f>'Crisis Indicator Data'!E123</f>
        <v>TUR,SYR</v>
      </c>
      <c r="F126" s="163">
        <f>IF(LEN(E126)&gt;3,(IF(VLOOKUP($C126,'Regional Crises'!$B$1:$R$66,7,FALSE)="x","x",ROUND(IF(VLOOKUP($C126,'Regional Crises'!$B$1:$R$66,7,FALSE)&gt;$F$3,5,IF(VLOOKUP($C126,'Regional Crises'!$B$1:$R$66,7,FALSE)&lt;F$4,0,($F$3-VLOOKUP($C126,'Regional Crises'!$B$1:$R$66,7,FALSE))/($F$3-$F$4)*5)),1))),IF(VLOOKUP($E126,'Country Indicator Data'!$B$4:$N$300,3,FALSE)="x","x",ROUND(IF(VLOOKUP($E126,'Country Indicator Data'!$B$4:$N$300,3,FALSE)&gt;$F$3,5,IF(VLOOKUP($E126,'Country Indicator Data'!$B$4:$N$300,3,FALSE)&lt;$F$4,0,($F$3-VLOOKUP($E126,'Country Indicator Data'!$B$4:$N$300,3,FALSE))/($F$3-$F$4)*5)),1)))</f>
        <v>3.6</v>
      </c>
      <c r="G126" s="163">
        <f>IF(LEN(E126)&gt;3,(IF(VLOOKUP($C126,'Regional Crises'!$B$1:$R$66,9,FALSE)="x","x",ROUND(IF(VLOOKUP($C126,'Regional Crises'!$B$1:$R$66,9,FALSE)&gt;G$3,5,IF(VLOOKUP($C126,'Regional Crises'!$B$1:$R$66,9,FALSE)&lt;G$4,0,(G$3-VLOOKUP($C126,'Regional Crises'!$B$1:$R$66,9,FALSE))/(G$3-G$4)*5)),1))),IF(VLOOKUP($E126,'Country Indicator Data'!$B$4:$N$300,5,FALSE)="x","x",ROUND(IF(VLOOKUP($E126,'Country Indicator Data'!$B$4:$N$300,5,FALSE)&gt;G$3,5,IF(VLOOKUP($E126,'Country Indicator Data'!$B$4:$N$300,5,FALSE)&lt;G$4,0,(G$3-VLOOKUP($E126,'Country Indicator Data'!$B$4:$N$300,5,FALSE))/(G$3-G$4)*5)),1)))</f>
        <v>3.3</v>
      </c>
      <c r="H126" s="163">
        <f t="shared" si="39"/>
        <v>3.45</v>
      </c>
      <c r="I126" s="163">
        <f>IF(LEN(E126)&gt;3,(IF(VLOOKUP($C126,'Regional Crises'!$B$1:$R$66,6,FALSE)="x","x",ROUND(IF(VLOOKUP($C126,'Regional Crises'!$B$1:$R$66,6,FALSE)&gt;I$3,5,IF(VLOOKUP($C126,'Regional Crises'!$B$1:$R$66,6,FALSE)&lt;I$4,0,5-(I$3-VLOOKUP($C126,'Regional Crises'!$B$1:$R$66,6,FALSE))/(I$3-I$4)*5)),1))),IF(VLOOKUP($E126,'Country Indicator Data'!$B$4:$N$300,2,FALSE)="x","x",ROUND(IF(VLOOKUP($E126,'Country Indicator Data'!$B$4:$N$300,2,FALSE)&gt;I$3,5,IF(VLOOKUP($E126,'Country Indicator Data'!$B$4:$N$300,2,FALSE)&lt;I$4,0,5-(I$3-VLOOKUP($E126,'Country Indicator Data'!$B$4:$N$300,2,FALSE))/(I$3-I$4)*5)),1)))</f>
        <v>2.4</v>
      </c>
      <c r="J126" s="163">
        <f>IF(LEN(E126)&gt;3,(IF(VLOOKUP($C126,'Regional Crises'!$B$1:$R$66,8,FALSE)="x","x",ROUND(IF(VLOOKUP($C126,'Regional Crises'!$B$1:$R$66,8,FALSE)&gt;J$3,5,IF(VLOOKUP($C126,'Regional Crises'!$B$1:$R$66,8,FALSE)&lt;J$4,0,5-(J$3-VLOOKUP($C126,'Regional Crises'!$B$1:$R$66,8,FALSE))/(J$3-J$4)*5)),1))),IF(VLOOKUP($E126,'Country Indicator Data'!$B$4:$N$300,4,FALSE)="x","x",ROUND(IF(VLOOKUP($E126,'Country Indicator Data'!$B$4:$N$300,4,FALSE)&gt;J$3,5,IF(VLOOKUP($E126,'Country Indicator Data'!$B$4:$N$300,4,FALSE)&lt;J$4,0,5-(J$3-VLOOKUP($E126,'Country Indicator Data'!$B$4:$N$300,4,FALSE))/(J$3-J$4)*5)),1)))</f>
        <v>5</v>
      </c>
      <c r="K126" s="163">
        <f t="shared" si="40"/>
        <v>3.7</v>
      </c>
      <c r="L126" s="163">
        <f>IF(LEN(E126)&gt;3,(IF(VLOOKUP($C126,'Regional Crises'!$B$1:$R$66,10,FALSE)="x","x",ROUND(IF(VLOOKUP($C126,'Regional Crises'!$B$1:$R$66,10,FALSE)&gt;L$3,5,IF(VLOOKUP($C126,'Regional Crises'!$B$1:$R$66,10,FALSE)&lt;L$4,0,5-(L$3-VLOOKUP($C126,'Regional Crises'!$B$1:$R$66,10,FALSE))/(L$3-L$4)*5)),1))),IF(VLOOKUP($E126,'Country Indicator Data'!$B$4:$N$300,6,FALSE)="x","x",ROUND(IF(VLOOKUP($E126,'Country Indicator Data'!$B$4:$N$300,6,FALSE)&gt;L$3,5,IF(VLOOKUP($E126,'Country Indicator Data'!$B$4:$N$300,6,FALSE)&lt;L$4,0,5-(L$3-VLOOKUP($E126,'Country Indicator Data'!$B$4:$N$300,6,FALSE))/(L$3-L$4)*5)),1)))</f>
        <v>2.8</v>
      </c>
      <c r="M126" s="163">
        <f>IF(LEN(E126)&gt;3,(IF(VLOOKUP($C126,'Regional Crises'!$B$1:$R$66,11,FALSE)="x","x",ROUND(IF(VLOOKUP($C126,'Regional Crises'!$B$1:$R$66,11,FALSE)&gt;M$3,5,IF(VLOOKUP($C126,'Regional Crises'!$B$1:$R$66,11,FALSE)&lt;M$4,0,5-(M$3-VLOOKUP($C126,'Regional Crises'!$B$1:$R$66,11,FALSE))/(M$3-M$4)*5)),1))),IF(VLOOKUP($E126,'Country Indicator Data'!$B$4:$N$300,7,FALSE)="x","x",ROUND(IF(VLOOKUP($E126,'Country Indicator Data'!$B$4:$N$300,7,FALSE)&gt;M$3,5,IF(VLOOKUP($E126,'Country Indicator Data'!$B$4:$N$300,7,FALSE)&lt;M$4,0,5-(M$3-VLOOKUP($E126,'Country Indicator Data'!$B$4:$N$300,7,FALSE))/(M$3-M$4)*5)),1)))</f>
        <v>1.8</v>
      </c>
      <c r="N126" s="163">
        <f t="shared" si="41"/>
        <v>2.2999999999999998</v>
      </c>
      <c r="O126" s="163">
        <f t="shared" si="42"/>
        <v>3.15</v>
      </c>
      <c r="P126" s="163">
        <f>IF(LEN(E126)&gt;3,VLOOKUP(C126,'Regional Crises'!$B$1:$R$69,12,FALSE),VLOOKUP(E126,'Country Indicator Data'!$B$4:$I$300,8,FALSE))</f>
        <v>4.5</v>
      </c>
      <c r="Q126" s="163">
        <f>IF(LEN(E126)&gt;3,((IF(VLOOKUP($C126,'Regional Crises'!$B$1:$R$66,13,FALSE)="x","x",ROUND(IF(VLOOKUP($C126,'Regional Crises'!$B$1:$R$66,13,FALSE)&gt;Q$3,5,IF(VLOOKUP($C126,'Regional Crises'!$B$1:$R$66,13,FALSE)&lt;Q$4,0,5-(LOG(Q$3)-LOG(VLOOKUP($C126,'Regional Crises'!$B$1:$R$66,13,FALSE)))/(LOG(Q$3)-LOG(Q$4))*5)),1)))),(IF(VLOOKUP($E126,'Country Indicator Data'!$B$4:$N$300,9,FALSE)="x","x",ROUND(IF(VLOOKUP($E126,'Country Indicator Data'!$B$4:$N$300,9,FALSE)&gt;Q$3,5,IF(VLOOKUP($E126,'Country Indicator Data'!$B$4:$N$300,9,FALSE)&lt;Q$4,0,5-(LOG(Q$3)-LOG(VLOOKUP($E126,'Country Indicator Data'!$B$4:$N$300,9,FALSE)))/(LOG(Q$3)-LOG(Q$4))*5)),1))))</f>
        <v>5</v>
      </c>
      <c r="R126" s="163">
        <f t="shared" si="43"/>
        <v>4.75</v>
      </c>
      <c r="S126" s="163">
        <f>IF(LEN(E126)&gt;3,((IF(VLOOKUP($C126,'Regional Crises'!$B$1:$R$66,17,FALSE)="x","x",ROUND(IF(VLOOKUP($C126,'Regional Crises'!$B$1:$R$66,17,FALSE)&gt;S$3,0,IF(VLOOKUP($C126,'Regional Crises'!$B$1:$R$66,17,FALSE)&lt;S$4,5,(S$3-VLOOKUP($C126,'Regional Crises'!$B$1:$R$66,17,FALSE))/(S$3-S$4)*5)),1)))),(IF(VLOOKUP($E126,'Country Indicator Data'!$B$4:$N$300,13,FALSE)="x","x",ROUND(IF(VLOOKUP($E126,'Country Indicator Data'!$B$4:$N$300,13,FALSE)&gt;S$3,0,IF(VLOOKUP($E126,'Country Indicator Data'!$B$4:$N$300,13,FALSE)&lt;S$4,5,(S$3-VLOOKUP($E126,'Country Indicator Data'!$B$4:$N$300,13,FALSE))/(S$3-S$4)*5)),1))))</f>
        <v>3.7</v>
      </c>
      <c r="T126" s="163">
        <f>IF(LEN(E126)&gt;3,((IF(VLOOKUP($C126,'Regional Crises'!$B$1:$R$66,14,FALSE)="x","x",ROUND(IF(VLOOKUP($C126,'Regional Crises'!$B$1:$R$66,14,FALSE)&gt;T$3,0,IF(VLOOKUP($C126,'Regional Crises'!$B$1:$R$66,14,FALSE)&lt;T$4,5,(T$3-VLOOKUP($C126,'Regional Crises'!$B$1:$R$66,14,FALSE))/(T$3-T$4)*5)),1)))),(IF(VLOOKUP($E126,'Country Indicator Data'!$B$4:$N$300,10,FALSE)="x","x",ROUND(IF(VLOOKUP($E126,'Country Indicator Data'!$B$4:$N$300,10,FALSE)&gt;T$3,0,IF(VLOOKUP($E126,'Country Indicator Data'!$B$4:$N$300,10,FALSE)&lt;T$4,5,(T$3-VLOOKUP($E126,'Country Indicator Data'!$B$4:$N$300,10,FALSE))/(T$3-T$4)*5)),1))))</f>
        <v>3.7</v>
      </c>
      <c r="U126" s="163">
        <f>IF(LEN(E126)&gt;3,((IF(VLOOKUP($C126,'Regional Crises'!$B$1:$R$66,15,FALSE)="x","x",ROUND(IF(VLOOKUP($C126,'Regional Crises'!$B$1:$R$66,15,FALSE)&gt;U$3,0,IF(VLOOKUP($C126,'Regional Crises'!$B$1:$R$66,15,FALSE)&lt;U$4,5,(U$3-VLOOKUP($C126,'Regional Crises'!$B$1:$R$66,15,FALSE))/(U$3-U$4)*5)),1)))),(IF(VLOOKUP($E126,'Country Indicator Data'!$B$4:$N$300,11,FALSE)="x","x",ROUND(IF(VLOOKUP($E126,'Country Indicator Data'!$B$4:$N$300,11,FALSE)&gt;U$3,0,IF(VLOOKUP($E126,'Country Indicator Data'!$B$4:$N$300,11,FALSE)&lt;U$4,5,(U$3-VLOOKUP($E126,'Country Indicator Data'!$B$4:$N$300,11,FALSE))/(U$3-U$4)*5)),1))))</f>
        <v>3.8</v>
      </c>
      <c r="V126" s="163">
        <f>IF(LEN(E126)&gt;3,((IF(VLOOKUP($C126,'Regional Crises'!$B$1:$R$66,16,FALSE)="x","x",ROUND(IF(VLOOKUP($C126,'Regional Crises'!$B$1:$R$66,16,FALSE)&gt;V$3,0,IF(VLOOKUP($C126,'Regional Crises'!$B$1:$R$66,16,FALSE)&lt;V$4,5,(V$3-VLOOKUP($C126,'Regional Crises'!$B$1:$R$66,16,FALSE))/(V$3-V$4)*5)),1)))),(IF(VLOOKUP($E126,'Country Indicator Data'!$B$4:$N$300,12,FALSE)="x","x",ROUND(IF(VLOOKUP($E126,'Country Indicator Data'!$B$4:$N$300,12,FALSE)&gt;V$3,0,IF(VLOOKUP($E126,'Country Indicator Data'!$B$4:$N$300,12,FALSE)&lt;V$4,5,(V$3-VLOOKUP($E126,'Country Indicator Data'!$B$4:$N$300,12,FALSE))/(V$3-V$4)*5)),1))))</f>
        <v>4.2</v>
      </c>
      <c r="W126" s="163">
        <f t="shared" si="44"/>
        <v>3.9</v>
      </c>
      <c r="X126" s="163">
        <f t="shared" si="45"/>
        <v>3.9</v>
      </c>
      <c r="Y126" s="184">
        <f>IF('Core Indicators'!FC123="x","x",IF('Core Indicators'!FC123&gt;=5,5,IF('Core Indicators'!FC123&gt;=4,4,IF('Core Indicators'!FC123&gt;=3,3,IF('Core Indicators'!FC123&gt;=2,2,IF('Core Indicators'!FC123&gt;=1,1,0))))))</f>
        <v>5</v>
      </c>
      <c r="Z126" s="163">
        <f t="shared" si="46"/>
        <v>5</v>
      </c>
      <c r="AA126" s="184">
        <f>'Crisis Indicator Data'!Y123</f>
        <v>2</v>
      </c>
      <c r="AB126" s="184">
        <f>'Crisis Indicator Data'!Z123</f>
        <v>3</v>
      </c>
      <c r="AC126" s="184">
        <f>'Crisis Indicator Data'!AA123</f>
        <v>3</v>
      </c>
      <c r="AD126" s="184">
        <f>'Crisis Indicator Data'!AB123</f>
        <v>0</v>
      </c>
      <c r="AE126" s="184">
        <f t="shared" si="47"/>
        <v>4</v>
      </c>
      <c r="AF126" s="184">
        <f>'Crisis Indicator Data'!AC123</f>
        <v>2</v>
      </c>
      <c r="AG126" s="184">
        <f>'Crisis Indicator Data'!AD123</f>
        <v>3</v>
      </c>
      <c r="AH126" s="184">
        <f t="shared" si="48"/>
        <v>5</v>
      </c>
      <c r="AI126" s="184">
        <f>'Crisis Indicator Data'!AE123</f>
        <v>3</v>
      </c>
      <c r="AJ126" s="184">
        <f>'Crisis Indicator Data'!AF123</f>
        <v>3</v>
      </c>
      <c r="AK126" s="184">
        <f>'Crisis Indicator Data'!AG123</f>
        <v>3</v>
      </c>
      <c r="AL126" s="184">
        <f t="shared" si="49"/>
        <v>5</v>
      </c>
      <c r="AM126" s="163">
        <f t="shared" si="50"/>
        <v>5</v>
      </c>
      <c r="AN126" s="163">
        <f t="shared" si="51"/>
        <v>5</v>
      </c>
    </row>
    <row r="127" spans="1:40" ht="13.5" customHeight="1" x14ac:dyDescent="0.25">
      <c r="A127" s="172" t="str">
        <f>'Crisis Indicator Data'!A124</f>
        <v>Displacement from Ukraine conflict in Romania</v>
      </c>
      <c r="B127" s="173" t="str">
        <f>'Crisis Indicator Data'!B124</f>
        <v>Conflict,Displacement</v>
      </c>
      <c r="C127" s="173" t="str">
        <f>'Crisis Indicator Data'!C124</f>
        <v>ROU002</v>
      </c>
      <c r="D127" s="173" t="str">
        <f>'Crisis Indicator Data'!D124</f>
        <v>Romania</v>
      </c>
      <c r="E127" s="174" t="str">
        <f>'Crisis Indicator Data'!E124</f>
        <v>ROU</v>
      </c>
      <c r="F127" s="163">
        <f>IF(LEN(E127)&gt;3,(IF(VLOOKUP($C127,'Regional Crises'!$B$1:$R$66,7,FALSE)="x","x",ROUND(IF(VLOOKUP($C127,'Regional Crises'!$B$1:$R$66,7,FALSE)&gt;$F$3,5,IF(VLOOKUP($C127,'Regional Crises'!$B$1:$R$66,7,FALSE)&lt;F$4,0,($F$3-VLOOKUP($C127,'Regional Crises'!$B$1:$R$66,7,FALSE))/($F$3-$F$4)*5)),1))),IF(VLOOKUP($E127,'Country Indicator Data'!$B$4:$N$300,3,FALSE)="x","x",ROUND(IF(VLOOKUP($E127,'Country Indicator Data'!$B$4:$N$300,3,FALSE)&gt;$F$3,5,IF(VLOOKUP($E127,'Country Indicator Data'!$B$4:$N$300,3,FALSE)&lt;$F$4,0,($F$3-VLOOKUP($E127,'Country Indicator Data'!$B$4:$N$300,3,FALSE))/($F$3-$F$4)*5)),1)))</f>
        <v>2.1</v>
      </c>
      <c r="G127" s="163">
        <f>IF(LEN(E127)&gt;3,(IF(VLOOKUP($C127,'Regional Crises'!$B$1:$R$66,9,FALSE)="x","x",ROUND(IF(VLOOKUP($C127,'Regional Crises'!$B$1:$R$66,9,FALSE)&gt;G$3,5,IF(VLOOKUP($C127,'Regional Crises'!$B$1:$R$66,9,FALSE)&lt;G$4,0,(G$3-VLOOKUP($C127,'Regional Crises'!$B$1:$R$66,9,FALSE))/(G$3-G$4)*5)),1))),IF(VLOOKUP($E127,'Country Indicator Data'!$B$4:$N$300,5,FALSE)="x","x",ROUND(IF(VLOOKUP($E127,'Country Indicator Data'!$B$4:$N$300,5,FALSE)&gt;G$3,5,IF(VLOOKUP($E127,'Country Indicator Data'!$B$4:$N$300,5,FALSE)&lt;G$4,0,(G$3-VLOOKUP($E127,'Country Indicator Data'!$B$4:$N$300,5,FALSE))/(G$3-G$4)*5)),1)))</f>
        <v>1.2</v>
      </c>
      <c r="H127" s="163">
        <f t="shared" si="39"/>
        <v>1.65</v>
      </c>
      <c r="I127" s="163">
        <f>IF(LEN(E127)&gt;3,(IF(VLOOKUP($C127,'Regional Crises'!$B$1:$R$66,6,FALSE)="x","x",ROUND(IF(VLOOKUP($C127,'Regional Crises'!$B$1:$R$66,6,FALSE)&gt;I$3,5,IF(VLOOKUP($C127,'Regional Crises'!$B$1:$R$66,6,FALSE)&lt;I$4,0,5-(I$3-VLOOKUP($C127,'Regional Crises'!$B$1:$R$66,6,FALSE))/(I$3-I$4)*5)),1))),IF(VLOOKUP($E127,'Country Indicator Data'!$B$4:$N$300,2,FALSE)="x","x",ROUND(IF(VLOOKUP($E127,'Country Indicator Data'!$B$4:$N$300,2,FALSE)&gt;I$3,5,IF(VLOOKUP($E127,'Country Indicator Data'!$B$4:$N$300,2,FALSE)&lt;I$4,0,5-(I$3-VLOOKUP($E127,'Country Indicator Data'!$B$4:$N$300,2,FALSE))/(I$3-I$4)*5)),1)))</f>
        <v>1.5</v>
      </c>
      <c r="J127" s="163">
        <f>IF(LEN(E127)&gt;3,(IF(VLOOKUP($C127,'Regional Crises'!$B$1:$R$66,8,FALSE)="x","x",ROUND(IF(VLOOKUP($C127,'Regional Crises'!$B$1:$R$66,8,FALSE)&gt;J$3,5,IF(VLOOKUP($C127,'Regional Crises'!$B$1:$R$66,8,FALSE)&lt;J$4,0,5-(J$3-VLOOKUP($C127,'Regional Crises'!$B$1:$R$66,8,FALSE))/(J$3-J$4)*5)),1))),IF(VLOOKUP($E127,'Country Indicator Data'!$B$4:$N$300,4,FALSE)="x","x",ROUND(IF(VLOOKUP($E127,'Country Indicator Data'!$B$4:$N$300,4,FALSE)&gt;J$3,5,IF(VLOOKUP($E127,'Country Indicator Data'!$B$4:$N$300,4,FALSE)&lt;J$4,0,5-(J$3-VLOOKUP($E127,'Country Indicator Data'!$B$4:$N$300,4,FALSE))/(J$3-J$4)*5)),1)))</f>
        <v>0.3</v>
      </c>
      <c r="K127" s="163">
        <f t="shared" si="40"/>
        <v>0.9</v>
      </c>
      <c r="L127" s="163">
        <f>IF(LEN(E127)&gt;3,(IF(VLOOKUP($C127,'Regional Crises'!$B$1:$R$66,10,FALSE)="x","x",ROUND(IF(VLOOKUP($C127,'Regional Crises'!$B$1:$R$66,10,FALSE)&gt;L$3,5,IF(VLOOKUP($C127,'Regional Crises'!$B$1:$R$66,10,FALSE)&lt;L$4,0,5-(L$3-VLOOKUP($C127,'Regional Crises'!$B$1:$R$66,10,FALSE))/(L$3-L$4)*5)),1))),IF(VLOOKUP($E127,'Country Indicator Data'!$B$4:$N$300,6,FALSE)="x","x",ROUND(IF(VLOOKUP($E127,'Country Indicator Data'!$B$4:$N$300,6,FALSE)&gt;L$3,5,IF(VLOOKUP($E127,'Country Indicator Data'!$B$4:$N$300,6,FALSE)&lt;L$4,0,5-(L$3-VLOOKUP($E127,'Country Indicator Data'!$B$4:$N$300,6,FALSE))/(L$3-L$4)*5)),1)))</f>
        <v>2.1</v>
      </c>
      <c r="M127" s="163">
        <f>IF(LEN(E127)&gt;3,(IF(VLOOKUP($C127,'Regional Crises'!$B$1:$R$66,11,FALSE)="x","x",ROUND(IF(VLOOKUP($C127,'Regional Crises'!$B$1:$R$66,11,FALSE)&gt;M$3,5,IF(VLOOKUP($C127,'Regional Crises'!$B$1:$R$66,11,FALSE)&lt;M$4,0,5-(M$3-VLOOKUP($C127,'Regional Crises'!$B$1:$R$66,11,FALSE))/(M$3-M$4)*5)),1))),IF(VLOOKUP($E127,'Country Indicator Data'!$B$4:$N$300,7,FALSE)="x","x",ROUND(IF(VLOOKUP($E127,'Country Indicator Data'!$B$4:$N$300,7,FALSE)&gt;M$3,5,IF(VLOOKUP($E127,'Country Indicator Data'!$B$4:$N$300,7,FALSE)&lt;M$4,0,5-(M$3-VLOOKUP($E127,'Country Indicator Data'!$B$4:$N$300,7,FALSE))/(M$3-M$4)*5)),1)))</f>
        <v>1.4</v>
      </c>
      <c r="N127" s="163">
        <f t="shared" si="41"/>
        <v>1.75</v>
      </c>
      <c r="O127" s="163">
        <f t="shared" si="42"/>
        <v>1.4333333333333333</v>
      </c>
      <c r="P127" s="163">
        <f>IF(LEN(E127)&gt;3,VLOOKUP(C127,'Regional Crises'!$B$1:$R$69,12,FALSE),VLOOKUP(E127,'Country Indicator Data'!$B$4:$I$300,8,FALSE))</f>
        <v>1</v>
      </c>
      <c r="Q127" s="163">
        <f>IF(LEN(E127)&gt;3,((IF(VLOOKUP($C127,'Regional Crises'!$B$1:$R$66,13,FALSE)="x","x",ROUND(IF(VLOOKUP($C127,'Regional Crises'!$B$1:$R$66,13,FALSE)&gt;Q$3,5,IF(VLOOKUP($C127,'Regional Crises'!$B$1:$R$66,13,FALSE)&lt;Q$4,0,5-(LOG(Q$3)-LOG(VLOOKUP($C127,'Regional Crises'!$B$1:$R$66,13,FALSE)))/(LOG(Q$3)-LOG(Q$4))*5)),1)))),(IF(VLOOKUP($E127,'Country Indicator Data'!$B$4:$N$300,9,FALSE)="x","x",ROUND(IF(VLOOKUP($E127,'Country Indicator Data'!$B$4:$N$300,9,FALSE)&gt;Q$3,5,IF(VLOOKUP($E127,'Country Indicator Data'!$B$4:$N$300,9,FALSE)&lt;Q$4,0,5-(LOG(Q$3)-LOG(VLOOKUP($E127,'Country Indicator Data'!$B$4:$N$300,9,FALSE)))/(LOG(Q$3)-LOG(Q$4))*5)),1))))</f>
        <v>0</v>
      </c>
      <c r="R127" s="163">
        <f t="shared" si="43"/>
        <v>0.5</v>
      </c>
      <c r="S127" s="163">
        <f>IF(LEN(E127)&gt;3,((IF(VLOOKUP($C127,'Regional Crises'!$B$1:$R$66,17,FALSE)="x","x",ROUND(IF(VLOOKUP($C127,'Regional Crises'!$B$1:$R$66,17,FALSE)&gt;S$3,0,IF(VLOOKUP($C127,'Regional Crises'!$B$1:$R$66,17,FALSE)&lt;S$4,5,(S$3-VLOOKUP($C127,'Regional Crises'!$B$1:$R$66,17,FALSE))/(S$3-S$4)*5)),1)))),(IF(VLOOKUP($E127,'Country Indicator Data'!$B$4:$N$300,13,FALSE)="x","x",ROUND(IF(VLOOKUP($E127,'Country Indicator Data'!$B$4:$N$300,13,FALSE)&gt;S$3,0,IF(VLOOKUP($E127,'Country Indicator Data'!$B$4:$N$300,13,FALSE)&lt;S$4,5,(S$3-VLOOKUP($E127,'Country Indicator Data'!$B$4:$N$300,13,FALSE))/(S$3-S$4)*5)),1))))</f>
        <v>2.8</v>
      </c>
      <c r="T127" s="163">
        <f>IF(LEN(E127)&gt;3,((IF(VLOOKUP($C127,'Regional Crises'!$B$1:$R$66,14,FALSE)="x","x",ROUND(IF(VLOOKUP($C127,'Regional Crises'!$B$1:$R$66,14,FALSE)&gt;T$3,0,IF(VLOOKUP($C127,'Regional Crises'!$B$1:$R$66,14,FALSE)&lt;T$4,5,(T$3-VLOOKUP($C127,'Regional Crises'!$B$1:$R$66,14,FALSE))/(T$3-T$4)*5)),1)))),(IF(VLOOKUP($E127,'Country Indicator Data'!$B$4:$N$300,10,FALSE)="x","x",ROUND(IF(VLOOKUP($E127,'Country Indicator Data'!$B$4:$N$300,10,FALSE)&gt;T$3,0,IF(VLOOKUP($E127,'Country Indicator Data'!$B$4:$N$300,10,FALSE)&lt;T$4,5,(T$3-VLOOKUP($E127,'Country Indicator Data'!$B$4:$N$300,10,FALSE))/(T$3-T$4)*5)),1))))</f>
        <v>2.1</v>
      </c>
      <c r="U127" s="163">
        <f>IF(LEN(E127)&gt;3,((IF(VLOOKUP($C127,'Regional Crises'!$B$1:$R$66,15,FALSE)="x","x",ROUND(IF(VLOOKUP($C127,'Regional Crises'!$B$1:$R$66,15,FALSE)&gt;U$3,0,IF(VLOOKUP($C127,'Regional Crises'!$B$1:$R$66,15,FALSE)&lt;U$4,5,(U$3-VLOOKUP($C127,'Regional Crises'!$B$1:$R$66,15,FALSE))/(U$3-U$4)*5)),1)))),(IF(VLOOKUP($E127,'Country Indicator Data'!$B$4:$N$300,11,FALSE)="x","x",ROUND(IF(VLOOKUP($E127,'Country Indicator Data'!$B$4:$N$300,11,FALSE)&gt;U$3,0,IF(VLOOKUP($E127,'Country Indicator Data'!$B$4:$N$300,11,FALSE)&lt;U$4,5,(U$3-VLOOKUP($E127,'Country Indicator Data'!$B$4:$N$300,11,FALSE))/(U$3-U$4)*5)),1))))</f>
        <v>1.6</v>
      </c>
      <c r="V127" s="163">
        <f>IF(LEN(E127)&gt;3,((IF(VLOOKUP($C127,'Regional Crises'!$B$1:$R$66,16,FALSE)="x","x",ROUND(IF(VLOOKUP($C127,'Regional Crises'!$B$1:$R$66,16,FALSE)&gt;V$3,0,IF(VLOOKUP($C127,'Regional Crises'!$B$1:$R$66,16,FALSE)&lt;V$4,5,(V$3-VLOOKUP($C127,'Regional Crises'!$B$1:$R$66,16,FALSE))/(V$3-V$4)*5)),1)))),(IF(VLOOKUP($E127,'Country Indicator Data'!$B$4:$N$300,12,FALSE)="x","x",ROUND(IF(VLOOKUP($E127,'Country Indicator Data'!$B$4:$N$300,12,FALSE)&gt;V$3,0,IF(VLOOKUP($E127,'Country Indicator Data'!$B$4:$N$300,12,FALSE)&lt;V$4,5,(V$3-VLOOKUP($E127,'Country Indicator Data'!$B$4:$N$300,12,FALSE))/(V$3-V$4)*5)),1))))</f>
        <v>0.9</v>
      </c>
      <c r="W127" s="163">
        <f t="shared" si="44"/>
        <v>1.9</v>
      </c>
      <c r="X127" s="163">
        <f t="shared" si="45"/>
        <v>1.3</v>
      </c>
      <c r="Y127" s="184">
        <f>IF('Core Indicators'!FC124="x","x",IF('Core Indicators'!FC124&gt;=5,5,IF('Core Indicators'!FC124&gt;=4,4,IF('Core Indicators'!FC124&gt;=3,3,IF('Core Indicators'!FC124&gt;=2,2,IF('Core Indicators'!FC124&gt;=1,1,0))))))</f>
        <v>2</v>
      </c>
      <c r="Z127" s="163">
        <f t="shared" si="46"/>
        <v>2</v>
      </c>
      <c r="AA127" s="184">
        <f>'Crisis Indicator Data'!Y124</f>
        <v>0</v>
      </c>
      <c r="AB127" s="184">
        <f>'Crisis Indicator Data'!Z124</f>
        <v>0</v>
      </c>
      <c r="AC127" s="184">
        <f>'Crisis Indicator Data'!AA124</f>
        <v>0</v>
      </c>
      <c r="AD127" s="184">
        <f>'Crisis Indicator Data'!AB124</f>
        <v>0</v>
      </c>
      <c r="AE127" s="184">
        <f t="shared" si="47"/>
        <v>0</v>
      </c>
      <c r="AF127" s="184">
        <f>'Crisis Indicator Data'!AC124</f>
        <v>0</v>
      </c>
      <c r="AG127" s="184">
        <f>'Crisis Indicator Data'!AD124</f>
        <v>0</v>
      </c>
      <c r="AH127" s="184">
        <f t="shared" si="48"/>
        <v>0</v>
      </c>
      <c r="AI127" s="184">
        <f>'Crisis Indicator Data'!AE124</f>
        <v>0</v>
      </c>
      <c r="AJ127" s="184">
        <f>'Crisis Indicator Data'!AF124</f>
        <v>0</v>
      </c>
      <c r="AK127" s="184">
        <f>'Crisis Indicator Data'!AG124</f>
        <v>0</v>
      </c>
      <c r="AL127" s="184">
        <f t="shared" si="49"/>
        <v>0</v>
      </c>
      <c r="AM127" s="163">
        <f t="shared" si="50"/>
        <v>0</v>
      </c>
      <c r="AN127" s="163">
        <f t="shared" si="51"/>
        <v>1</v>
      </c>
    </row>
    <row r="128" spans="1:40" ht="13.5" customHeight="1" x14ac:dyDescent="0.25">
      <c r="A128" s="172" t="str">
        <f>'Crisis Indicator Data'!A125</f>
        <v>Displacement from Ukraine conflict in Russia</v>
      </c>
      <c r="B128" s="173" t="str">
        <f>'Crisis Indicator Data'!B125</f>
        <v>Conflict,Displacement</v>
      </c>
      <c r="C128" s="173" t="str">
        <f>'Crisis Indicator Data'!C125</f>
        <v>RUS002</v>
      </c>
      <c r="D128" s="173" t="str">
        <f>'Crisis Indicator Data'!D125</f>
        <v>Russia</v>
      </c>
      <c r="E128" s="174" t="str">
        <f>'Crisis Indicator Data'!E125</f>
        <v>RUS</v>
      </c>
      <c r="F128" s="163">
        <f>IF(LEN(E128)&gt;3,(IF(VLOOKUP($C128,'Regional Crises'!$B$1:$R$66,7,FALSE)="x","x",ROUND(IF(VLOOKUP($C128,'Regional Crises'!$B$1:$R$66,7,FALSE)&gt;$F$3,5,IF(VLOOKUP($C128,'Regional Crises'!$B$1:$R$66,7,FALSE)&lt;F$4,0,($F$3-VLOOKUP($C128,'Regional Crises'!$B$1:$R$66,7,FALSE))/($F$3-$F$4)*5)),1))),IF(VLOOKUP($E128,'Country Indicator Data'!$B$4:$N$300,3,FALSE)="x","x",ROUND(IF(VLOOKUP($E128,'Country Indicator Data'!$B$4:$N$300,3,FALSE)&gt;$F$3,5,IF(VLOOKUP($E128,'Country Indicator Data'!$B$4:$N$300,3,FALSE)&lt;$F$4,0,($F$3-VLOOKUP($E128,'Country Indicator Data'!$B$4:$N$300,3,FALSE))/($F$3-$F$4)*5)),1)))</f>
        <v>4.3</v>
      </c>
      <c r="G128" s="163">
        <f>IF(LEN(E128)&gt;3,(IF(VLOOKUP($C128,'Regional Crises'!$B$1:$R$66,9,FALSE)="x","x",ROUND(IF(VLOOKUP($C128,'Regional Crises'!$B$1:$R$66,9,FALSE)&gt;G$3,5,IF(VLOOKUP($C128,'Regional Crises'!$B$1:$R$66,9,FALSE)&lt;G$4,0,(G$3-VLOOKUP($C128,'Regional Crises'!$B$1:$R$66,9,FALSE))/(G$3-G$4)*5)),1))),IF(VLOOKUP($E128,'Country Indicator Data'!$B$4:$N$300,5,FALSE)="x","x",ROUND(IF(VLOOKUP($E128,'Country Indicator Data'!$B$4:$N$300,5,FALSE)&gt;G$3,5,IF(VLOOKUP($E128,'Country Indicator Data'!$B$4:$N$300,5,FALSE)&lt;G$4,0,(G$3-VLOOKUP($E128,'Country Indicator Data'!$B$4:$N$300,5,FALSE))/(G$3-G$4)*5)),1)))</f>
        <v>2.8</v>
      </c>
      <c r="H128" s="163">
        <f t="shared" si="39"/>
        <v>3.55</v>
      </c>
      <c r="I128" s="163">
        <f>IF(LEN(E128)&gt;3,(IF(VLOOKUP($C128,'Regional Crises'!$B$1:$R$66,6,FALSE)="x","x",ROUND(IF(VLOOKUP($C128,'Regional Crises'!$B$1:$R$66,6,FALSE)&gt;I$3,5,IF(VLOOKUP($C128,'Regional Crises'!$B$1:$R$66,6,FALSE)&lt;I$4,0,5-(I$3-VLOOKUP($C128,'Regional Crises'!$B$1:$R$66,6,FALSE))/(I$3-I$4)*5)),1))),IF(VLOOKUP($E128,'Country Indicator Data'!$B$4:$N$300,2,FALSE)="x","x",ROUND(IF(VLOOKUP($E128,'Country Indicator Data'!$B$4:$N$300,2,FALSE)&gt;I$3,5,IF(VLOOKUP($E128,'Country Indicator Data'!$B$4:$N$300,2,FALSE)&lt;I$4,0,5-(I$3-VLOOKUP($E128,'Country Indicator Data'!$B$4:$N$300,2,FALSE))/(I$3-I$4)*5)),1)))</f>
        <v>1.7</v>
      </c>
      <c r="J128" s="163">
        <f>IF(LEN(E128)&gt;3,(IF(VLOOKUP($C128,'Regional Crises'!$B$1:$R$66,8,FALSE)="x","x",ROUND(IF(VLOOKUP($C128,'Regional Crises'!$B$1:$R$66,8,FALSE)&gt;J$3,5,IF(VLOOKUP($C128,'Regional Crises'!$B$1:$R$66,8,FALSE)&lt;J$4,0,5-(J$3-VLOOKUP($C128,'Regional Crises'!$B$1:$R$66,8,FALSE))/(J$3-J$4)*5)),1))),IF(VLOOKUP($E128,'Country Indicator Data'!$B$4:$N$300,4,FALSE)="x","x",ROUND(IF(VLOOKUP($E128,'Country Indicator Data'!$B$4:$N$300,4,FALSE)&gt;J$3,5,IF(VLOOKUP($E128,'Country Indicator Data'!$B$4:$N$300,4,FALSE)&lt;J$4,0,5-(J$3-VLOOKUP($E128,'Country Indicator Data'!$B$4:$N$300,4,FALSE))/(J$3-J$4)*5)),1)))</f>
        <v>1.6</v>
      </c>
      <c r="K128" s="163">
        <f t="shared" si="40"/>
        <v>1.65</v>
      </c>
      <c r="L128" s="163">
        <f>IF(LEN(E128)&gt;3,(IF(VLOOKUP($C128,'Regional Crises'!$B$1:$R$66,10,FALSE)="x","x",ROUND(IF(VLOOKUP($C128,'Regional Crises'!$B$1:$R$66,10,FALSE)&gt;L$3,5,IF(VLOOKUP($C128,'Regional Crises'!$B$1:$R$66,10,FALSE)&lt;L$4,0,5-(L$3-VLOOKUP($C128,'Regional Crises'!$B$1:$R$66,10,FALSE))/(L$3-L$4)*5)),1))),IF(VLOOKUP($E128,'Country Indicator Data'!$B$4:$N$300,6,FALSE)="x","x",ROUND(IF(VLOOKUP($E128,'Country Indicator Data'!$B$4:$N$300,6,FALSE)&gt;L$3,5,IF(VLOOKUP($E128,'Country Indicator Data'!$B$4:$N$300,6,FALSE)&lt;L$4,0,5-(L$3-VLOOKUP($E128,'Country Indicator Data'!$B$4:$N$300,6,FALSE))/(L$3-L$4)*5)),1)))</f>
        <v>1.7</v>
      </c>
      <c r="M128" s="163">
        <f>IF(LEN(E128)&gt;3,(IF(VLOOKUP($C128,'Regional Crises'!$B$1:$R$66,11,FALSE)="x","x",ROUND(IF(VLOOKUP($C128,'Regional Crises'!$B$1:$R$66,11,FALSE)&gt;M$3,5,IF(VLOOKUP($C128,'Regional Crises'!$B$1:$R$66,11,FALSE)&lt;M$4,0,5-(M$3-VLOOKUP($C128,'Regional Crises'!$B$1:$R$66,11,FALSE))/(M$3-M$4)*5)),1))),IF(VLOOKUP($E128,'Country Indicator Data'!$B$4:$N$300,7,FALSE)="x","x",ROUND(IF(VLOOKUP($E128,'Country Indicator Data'!$B$4:$N$300,7,FALSE)&gt;M$3,5,IF(VLOOKUP($E128,'Country Indicator Data'!$B$4:$N$300,7,FALSE)&lt;M$4,0,5-(M$3-VLOOKUP($E128,'Country Indicator Data'!$B$4:$N$300,7,FALSE))/(M$3-M$4)*5)),1)))</f>
        <v>1.6</v>
      </c>
      <c r="N128" s="163">
        <f t="shared" si="41"/>
        <v>1.65</v>
      </c>
      <c r="O128" s="163">
        <f t="shared" si="42"/>
        <v>2.2833333333333332</v>
      </c>
      <c r="P128" s="163">
        <f>IF(LEN(E128)&gt;3,VLOOKUP(C128,'Regional Crises'!$B$1:$R$69,12,FALSE),VLOOKUP(E128,'Country Indicator Data'!$B$4:$I$300,8,FALSE))</f>
        <v>3</v>
      </c>
      <c r="Q128" s="163">
        <f>IF(LEN(E128)&gt;3,((IF(VLOOKUP($C128,'Regional Crises'!$B$1:$R$66,13,FALSE)="x","x",ROUND(IF(VLOOKUP($C128,'Regional Crises'!$B$1:$R$66,13,FALSE)&gt;Q$3,5,IF(VLOOKUP($C128,'Regional Crises'!$B$1:$R$66,13,FALSE)&lt;Q$4,0,5-(LOG(Q$3)-LOG(VLOOKUP($C128,'Regional Crises'!$B$1:$R$66,13,FALSE)))/(LOG(Q$3)-LOG(Q$4))*5)),1)))),(IF(VLOOKUP($E128,'Country Indicator Data'!$B$4:$N$300,9,FALSE)="x","x",ROUND(IF(VLOOKUP($E128,'Country Indicator Data'!$B$4:$N$300,9,FALSE)&gt;Q$3,5,IF(VLOOKUP($E128,'Country Indicator Data'!$B$4:$N$300,9,FALSE)&lt;Q$4,0,5-(LOG(Q$3)-LOG(VLOOKUP($E128,'Country Indicator Data'!$B$4:$N$300,9,FALSE)))/(LOG(Q$3)-LOG(Q$4))*5)),1))))</f>
        <v>3</v>
      </c>
      <c r="R128" s="163">
        <f t="shared" si="43"/>
        <v>3</v>
      </c>
      <c r="S128" s="163">
        <f>IF(LEN(E128)&gt;3,((IF(VLOOKUP($C128,'Regional Crises'!$B$1:$R$66,17,FALSE)="x","x",ROUND(IF(VLOOKUP($C128,'Regional Crises'!$B$1:$R$66,17,FALSE)&gt;S$3,0,IF(VLOOKUP($C128,'Regional Crises'!$B$1:$R$66,17,FALSE)&lt;S$4,5,(S$3-VLOOKUP($C128,'Regional Crises'!$B$1:$R$66,17,FALSE))/(S$3-S$4)*5)),1)))),(IF(VLOOKUP($E128,'Country Indicator Data'!$B$4:$N$300,13,FALSE)="x","x",ROUND(IF(VLOOKUP($E128,'Country Indicator Data'!$B$4:$N$300,13,FALSE)&gt;S$3,0,IF(VLOOKUP($E128,'Country Indicator Data'!$B$4:$N$300,13,FALSE)&lt;S$4,5,(S$3-VLOOKUP($E128,'Country Indicator Data'!$B$4:$N$300,13,FALSE))/(S$3-S$4)*5)),1))))</f>
        <v>3.6</v>
      </c>
      <c r="T128" s="163">
        <f>IF(LEN(E128)&gt;3,((IF(VLOOKUP($C128,'Regional Crises'!$B$1:$R$66,14,FALSE)="x","x",ROUND(IF(VLOOKUP($C128,'Regional Crises'!$B$1:$R$66,14,FALSE)&gt;T$3,0,IF(VLOOKUP($C128,'Regional Crises'!$B$1:$R$66,14,FALSE)&lt;T$4,5,(T$3-VLOOKUP($C128,'Regional Crises'!$B$1:$R$66,14,FALSE))/(T$3-T$4)*5)),1)))),(IF(VLOOKUP($E128,'Country Indicator Data'!$B$4:$N$300,10,FALSE)="x","x",ROUND(IF(VLOOKUP($E128,'Country Indicator Data'!$B$4:$N$300,10,FALSE)&gt;T$3,0,IF(VLOOKUP($E128,'Country Indicator Data'!$B$4:$N$300,10,FALSE)&lt;T$4,5,(T$3-VLOOKUP($E128,'Country Indicator Data'!$B$4:$N$300,10,FALSE))/(T$3-T$4)*5)),1))))</f>
        <v>3.2</v>
      </c>
      <c r="U128" s="163">
        <f>IF(LEN(E128)&gt;3,((IF(VLOOKUP($C128,'Regional Crises'!$B$1:$R$66,15,FALSE)="x","x",ROUND(IF(VLOOKUP($C128,'Regional Crises'!$B$1:$R$66,15,FALSE)&gt;U$3,0,IF(VLOOKUP($C128,'Regional Crises'!$B$1:$R$66,15,FALSE)&lt;U$4,5,(U$3-VLOOKUP($C128,'Regional Crises'!$B$1:$R$66,15,FALSE))/(U$3-U$4)*5)),1)))),(IF(VLOOKUP($E128,'Country Indicator Data'!$B$4:$N$300,11,FALSE)="x","x",ROUND(IF(VLOOKUP($E128,'Country Indicator Data'!$B$4:$N$300,11,FALSE)&gt;U$3,0,IF(VLOOKUP($E128,'Country Indicator Data'!$B$4:$N$300,11,FALSE)&lt;U$4,5,(U$3-VLOOKUP($E128,'Country Indicator Data'!$B$4:$N$300,11,FALSE))/(U$3-U$4)*5)),1))))</f>
        <v>3</v>
      </c>
      <c r="V128" s="163">
        <f>IF(LEN(E128)&gt;3,((IF(VLOOKUP($C128,'Regional Crises'!$B$1:$R$66,16,FALSE)="x","x",ROUND(IF(VLOOKUP($C128,'Regional Crises'!$B$1:$R$66,16,FALSE)&gt;V$3,0,IF(VLOOKUP($C128,'Regional Crises'!$B$1:$R$66,16,FALSE)&lt;V$4,5,(V$3-VLOOKUP($C128,'Regional Crises'!$B$1:$R$66,16,FALSE))/(V$3-V$4)*5)),1)))),(IF(VLOOKUP($E128,'Country Indicator Data'!$B$4:$N$300,12,FALSE)="x","x",ROUND(IF(VLOOKUP($E128,'Country Indicator Data'!$B$4:$N$300,12,FALSE)&gt;V$3,0,IF(VLOOKUP($E128,'Country Indicator Data'!$B$4:$N$300,12,FALSE)&lt;V$4,5,(V$3-VLOOKUP($E128,'Country Indicator Data'!$B$4:$N$300,12,FALSE))/(V$3-V$4)*5)),1))))</f>
        <v>4</v>
      </c>
      <c r="W128" s="163">
        <f t="shared" si="44"/>
        <v>3.5</v>
      </c>
      <c r="X128" s="163">
        <f t="shared" si="45"/>
        <v>2.9</v>
      </c>
      <c r="Y128" s="184">
        <f>IF('Core Indicators'!FC125="x","x",IF('Core Indicators'!FC125&gt;=5,5,IF('Core Indicators'!FC125&gt;=4,4,IF('Core Indicators'!FC125&gt;=3,3,IF('Core Indicators'!FC125&gt;=2,2,IF('Core Indicators'!FC125&gt;=1,1,0))))))</f>
        <v>2</v>
      </c>
      <c r="Z128" s="163">
        <f t="shared" si="46"/>
        <v>2</v>
      </c>
      <c r="AA128" s="184">
        <f>'Crisis Indicator Data'!Y125</f>
        <v>1</v>
      </c>
      <c r="AB128" s="184">
        <f>'Crisis Indicator Data'!Z125</f>
        <v>0</v>
      </c>
      <c r="AC128" s="184">
        <f>'Crisis Indicator Data'!AA125</f>
        <v>1</v>
      </c>
      <c r="AD128" s="184">
        <f>'Crisis Indicator Data'!AB125</f>
        <v>0</v>
      </c>
      <c r="AE128" s="184">
        <f t="shared" si="47"/>
        <v>2</v>
      </c>
      <c r="AF128" s="184">
        <f>'Crisis Indicator Data'!AC125</f>
        <v>2</v>
      </c>
      <c r="AG128" s="184">
        <f>'Crisis Indicator Data'!AD125</f>
        <v>2</v>
      </c>
      <c r="AH128" s="184">
        <f t="shared" si="48"/>
        <v>4</v>
      </c>
      <c r="AI128" s="184">
        <f>'Crisis Indicator Data'!AE125</f>
        <v>0</v>
      </c>
      <c r="AJ128" s="184">
        <f>'Crisis Indicator Data'!AF125</f>
        <v>0</v>
      </c>
      <c r="AK128" s="184">
        <f>'Crisis Indicator Data'!AG125</f>
        <v>0</v>
      </c>
      <c r="AL128" s="184">
        <f t="shared" si="49"/>
        <v>0</v>
      </c>
      <c r="AM128" s="163">
        <f t="shared" si="50"/>
        <v>2</v>
      </c>
      <c r="AN128" s="163">
        <f t="shared" si="51"/>
        <v>2</v>
      </c>
    </row>
    <row r="129" spans="1:40" ht="13.5" customHeight="1" x14ac:dyDescent="0.25">
      <c r="A129" s="172" t="str">
        <f>'Crisis Indicator Data'!A126</f>
        <v>Burundi and DRC refugees in Rwanda</v>
      </c>
      <c r="B129" s="173" t="str">
        <f>'Crisis Indicator Data'!B126</f>
        <v>Displacement</v>
      </c>
      <c r="C129" s="173" t="str">
        <f>'Crisis Indicator Data'!C126</f>
        <v>RWA002</v>
      </c>
      <c r="D129" s="173" t="str">
        <f>'Crisis Indicator Data'!D126</f>
        <v>Rwanda</v>
      </c>
      <c r="E129" s="174" t="str">
        <f>'Crisis Indicator Data'!E126</f>
        <v>RWA</v>
      </c>
      <c r="F129" s="163">
        <f>IF(LEN(E129)&gt;3,(IF(VLOOKUP($C129,'Regional Crises'!$B$1:$R$66,7,FALSE)="x","x",ROUND(IF(VLOOKUP($C129,'Regional Crises'!$B$1:$R$66,7,FALSE)&gt;$F$3,5,IF(VLOOKUP($C129,'Regional Crises'!$B$1:$R$66,7,FALSE)&lt;F$4,0,($F$3-VLOOKUP($C129,'Regional Crises'!$B$1:$R$66,7,FALSE))/($F$3-$F$4)*5)),1))),IF(VLOOKUP($E129,'Country Indicator Data'!$B$4:$N$300,3,FALSE)="x","x",ROUND(IF(VLOOKUP($E129,'Country Indicator Data'!$B$4:$N$300,3,FALSE)&gt;$F$3,5,IF(VLOOKUP($E129,'Country Indicator Data'!$B$4:$N$300,3,FALSE)&lt;$F$4,0,($F$3-VLOOKUP($E129,'Country Indicator Data'!$B$4:$N$300,3,FALSE))/($F$3-$F$4)*5)),1)))</f>
        <v>3.2</v>
      </c>
      <c r="G129" s="163">
        <f>IF(LEN(E129)&gt;3,(IF(VLOOKUP($C129,'Regional Crises'!$B$1:$R$66,9,FALSE)="x","x",ROUND(IF(VLOOKUP($C129,'Regional Crises'!$B$1:$R$66,9,FALSE)&gt;G$3,5,IF(VLOOKUP($C129,'Regional Crises'!$B$1:$R$66,9,FALSE)&lt;G$4,0,(G$3-VLOOKUP($C129,'Regional Crises'!$B$1:$R$66,9,FALSE))/(G$3-G$4)*5)),1))),IF(VLOOKUP($E129,'Country Indicator Data'!$B$4:$N$300,5,FALSE)="x","x",ROUND(IF(VLOOKUP($E129,'Country Indicator Data'!$B$4:$N$300,5,FALSE)&gt;G$3,5,IF(VLOOKUP($E129,'Country Indicator Data'!$B$4:$N$300,5,FALSE)&lt;G$4,0,(G$3-VLOOKUP($E129,'Country Indicator Data'!$B$4:$N$300,5,FALSE))/(G$3-G$4)*5)),1)))</f>
        <v>3</v>
      </c>
      <c r="H129" s="163">
        <f t="shared" si="39"/>
        <v>3.1</v>
      </c>
      <c r="I129" s="163">
        <f>IF(LEN(E129)&gt;3,(IF(VLOOKUP($C129,'Regional Crises'!$B$1:$R$66,6,FALSE)="x","x",ROUND(IF(VLOOKUP($C129,'Regional Crises'!$B$1:$R$66,6,FALSE)&gt;I$3,5,IF(VLOOKUP($C129,'Regional Crises'!$B$1:$R$66,6,FALSE)&lt;I$4,0,5-(I$3-VLOOKUP($C129,'Regional Crises'!$B$1:$R$66,6,FALSE))/(I$3-I$4)*5)),1))),IF(VLOOKUP($E129,'Country Indicator Data'!$B$4:$N$300,2,FALSE)="x","x",ROUND(IF(VLOOKUP($E129,'Country Indicator Data'!$B$4:$N$300,2,FALSE)&gt;I$3,5,IF(VLOOKUP($E129,'Country Indicator Data'!$B$4:$N$300,2,FALSE)&lt;I$4,0,5-(I$3-VLOOKUP($E129,'Country Indicator Data'!$B$4:$N$300,2,FALSE))/(I$3-I$4)*5)),1)))</f>
        <v>1.4</v>
      </c>
      <c r="J129" s="163">
        <f>IF(LEN(E129)&gt;3,(IF(VLOOKUP($C129,'Regional Crises'!$B$1:$R$66,8,FALSE)="x","x",ROUND(IF(VLOOKUP($C129,'Regional Crises'!$B$1:$R$66,8,FALSE)&gt;J$3,5,IF(VLOOKUP($C129,'Regional Crises'!$B$1:$R$66,8,FALSE)&lt;J$4,0,5-(J$3-VLOOKUP($C129,'Regional Crises'!$B$1:$R$66,8,FALSE))/(J$3-J$4)*5)),1))),IF(VLOOKUP($E129,'Country Indicator Data'!$B$4:$N$300,4,FALSE)="x","x",ROUND(IF(VLOOKUP($E129,'Country Indicator Data'!$B$4:$N$300,4,FALSE)&gt;J$3,5,IF(VLOOKUP($E129,'Country Indicator Data'!$B$4:$N$300,4,FALSE)&lt;J$4,0,5-(J$3-VLOOKUP($E129,'Country Indicator Data'!$B$4:$N$300,4,FALSE))/(J$3-J$4)*5)),1)))</f>
        <v>5</v>
      </c>
      <c r="K129" s="163">
        <f t="shared" si="40"/>
        <v>3.2</v>
      </c>
      <c r="L129" s="163">
        <f>IF(LEN(E129)&gt;3,(IF(VLOOKUP($C129,'Regional Crises'!$B$1:$R$66,10,FALSE)="x","x",ROUND(IF(VLOOKUP($C129,'Regional Crises'!$B$1:$R$66,10,FALSE)&gt;L$3,5,IF(VLOOKUP($C129,'Regional Crises'!$B$1:$R$66,10,FALSE)&lt;L$4,0,5-(L$3-VLOOKUP($C129,'Regional Crises'!$B$1:$R$66,10,FALSE))/(L$3-L$4)*5)),1))),IF(VLOOKUP($E129,'Country Indicator Data'!$B$4:$N$300,6,FALSE)="x","x",ROUND(IF(VLOOKUP($E129,'Country Indicator Data'!$B$4:$N$300,6,FALSE)&gt;L$3,5,IF(VLOOKUP($E129,'Country Indicator Data'!$B$4:$N$300,6,FALSE)&lt;L$4,0,5-(L$3-VLOOKUP($E129,'Country Indicator Data'!$B$4:$N$300,6,FALSE))/(L$3-L$4)*5)),1)))</f>
        <v>2.7</v>
      </c>
      <c r="M129" s="163">
        <f>IF(LEN(E129)&gt;3,(IF(VLOOKUP($C129,'Regional Crises'!$B$1:$R$66,11,FALSE)="x","x",ROUND(IF(VLOOKUP($C129,'Regional Crises'!$B$1:$R$66,11,FALSE)&gt;M$3,5,IF(VLOOKUP($C129,'Regional Crises'!$B$1:$R$66,11,FALSE)&lt;M$4,0,5-(M$3-VLOOKUP($C129,'Regional Crises'!$B$1:$R$66,11,FALSE))/(M$3-M$4)*5)),1))),IF(VLOOKUP($E129,'Country Indicator Data'!$B$4:$N$300,7,FALSE)="x","x",ROUND(IF(VLOOKUP($E129,'Country Indicator Data'!$B$4:$N$300,7,FALSE)&gt;M$3,5,IF(VLOOKUP($E129,'Country Indicator Data'!$B$4:$N$300,7,FALSE)&lt;M$4,0,5-(M$3-VLOOKUP($E129,'Country Indicator Data'!$B$4:$N$300,7,FALSE))/(M$3-M$4)*5)),1)))</f>
        <v>2.2999999999999998</v>
      </c>
      <c r="N129" s="163">
        <f t="shared" si="41"/>
        <v>2.5</v>
      </c>
      <c r="O129" s="163">
        <f t="shared" si="42"/>
        <v>2.9333333333333336</v>
      </c>
      <c r="P129" s="163">
        <f>IF(LEN(E129)&gt;3,VLOOKUP(C129,'Regional Crises'!$B$1:$R$69,12,FALSE),VLOOKUP(E129,'Country Indicator Data'!$B$4:$I$300,8,FALSE))</f>
        <v>3</v>
      </c>
      <c r="Q129" s="163" t="str">
        <f>IF(LEN(E129)&gt;3,((IF(VLOOKUP($C129,'Regional Crises'!$B$1:$R$66,13,FALSE)="x","x",ROUND(IF(VLOOKUP($C129,'Regional Crises'!$B$1:$R$66,13,FALSE)&gt;Q$3,5,IF(VLOOKUP($C129,'Regional Crises'!$B$1:$R$66,13,FALSE)&lt;Q$4,0,5-(LOG(Q$3)-LOG(VLOOKUP($C129,'Regional Crises'!$B$1:$R$66,13,FALSE)))/(LOG(Q$3)-LOG(Q$4))*5)),1)))),(IF(VLOOKUP($E129,'Country Indicator Data'!$B$4:$N$300,9,FALSE)="x","x",ROUND(IF(VLOOKUP($E129,'Country Indicator Data'!$B$4:$N$300,9,FALSE)&gt;Q$3,5,IF(VLOOKUP($E129,'Country Indicator Data'!$B$4:$N$300,9,FALSE)&lt;Q$4,0,5-(LOG(Q$3)-LOG(VLOOKUP($E129,'Country Indicator Data'!$B$4:$N$300,9,FALSE)))/(LOG(Q$3)-LOG(Q$4))*5)),1))))</f>
        <v>x</v>
      </c>
      <c r="R129" s="163">
        <f t="shared" si="43"/>
        <v>3</v>
      </c>
      <c r="S129" s="163">
        <f>IF(LEN(E129)&gt;3,((IF(VLOOKUP($C129,'Regional Crises'!$B$1:$R$66,17,FALSE)="x","x",ROUND(IF(VLOOKUP($C129,'Regional Crises'!$B$1:$R$66,17,FALSE)&gt;S$3,0,IF(VLOOKUP($C129,'Regional Crises'!$B$1:$R$66,17,FALSE)&lt;S$4,5,(S$3-VLOOKUP($C129,'Regional Crises'!$B$1:$R$66,17,FALSE))/(S$3-S$4)*5)),1)))),(IF(VLOOKUP($E129,'Country Indicator Data'!$B$4:$N$300,13,FALSE)="x","x",ROUND(IF(VLOOKUP($E129,'Country Indicator Data'!$B$4:$N$300,13,FALSE)&gt;S$3,0,IF(VLOOKUP($E129,'Country Indicator Data'!$B$4:$N$300,13,FALSE)&lt;S$4,5,(S$3-VLOOKUP($E129,'Country Indicator Data'!$B$4:$N$300,13,FALSE))/(S$3-S$4)*5)),1))))</f>
        <v>2.4</v>
      </c>
      <c r="T129" s="163">
        <f>IF(LEN(E129)&gt;3,((IF(VLOOKUP($C129,'Regional Crises'!$B$1:$R$66,14,FALSE)="x","x",ROUND(IF(VLOOKUP($C129,'Regional Crises'!$B$1:$R$66,14,FALSE)&gt;T$3,0,IF(VLOOKUP($C129,'Regional Crises'!$B$1:$R$66,14,FALSE)&lt;T$4,5,(T$3-VLOOKUP($C129,'Regional Crises'!$B$1:$R$66,14,FALSE))/(T$3-T$4)*5)),1)))),(IF(VLOOKUP($E129,'Country Indicator Data'!$B$4:$N$300,10,FALSE)="x","x",ROUND(IF(VLOOKUP($E129,'Country Indicator Data'!$B$4:$N$300,10,FALSE)&gt;T$3,0,IF(VLOOKUP($E129,'Country Indicator Data'!$B$4:$N$300,10,FALSE)&lt;T$4,5,(T$3-VLOOKUP($E129,'Country Indicator Data'!$B$4:$N$300,10,FALSE))/(T$3-T$4)*5)),1))))</f>
        <v>2.4</v>
      </c>
      <c r="U129" s="163">
        <f>IF(LEN(E129)&gt;3,((IF(VLOOKUP($C129,'Regional Crises'!$B$1:$R$66,15,FALSE)="x","x",ROUND(IF(VLOOKUP($C129,'Regional Crises'!$B$1:$R$66,15,FALSE)&gt;U$3,0,IF(VLOOKUP($C129,'Regional Crises'!$B$1:$R$66,15,FALSE)&lt;U$4,5,(U$3-VLOOKUP($C129,'Regional Crises'!$B$1:$R$66,15,FALSE))/(U$3-U$4)*5)),1)))),(IF(VLOOKUP($E129,'Country Indicator Data'!$B$4:$N$300,11,FALSE)="x","x",ROUND(IF(VLOOKUP($E129,'Country Indicator Data'!$B$4:$N$300,11,FALSE)&gt;U$3,0,IF(VLOOKUP($E129,'Country Indicator Data'!$B$4:$N$300,11,FALSE)&lt;U$4,5,(U$3-VLOOKUP($E129,'Country Indicator Data'!$B$4:$N$300,11,FALSE))/(U$3-U$4)*5)),1))))</f>
        <v>3.1</v>
      </c>
      <c r="V129" s="163">
        <f>IF(LEN(E129)&gt;3,((IF(VLOOKUP($C129,'Regional Crises'!$B$1:$R$66,16,FALSE)="x","x",ROUND(IF(VLOOKUP($C129,'Regional Crises'!$B$1:$R$66,16,FALSE)&gt;V$3,0,IF(VLOOKUP($C129,'Regional Crises'!$B$1:$R$66,16,FALSE)&lt;V$4,5,(V$3-VLOOKUP($C129,'Regional Crises'!$B$1:$R$66,16,FALSE))/(V$3-V$4)*5)),1)))),(IF(VLOOKUP($E129,'Country Indicator Data'!$B$4:$N$300,12,FALSE)="x","x",ROUND(IF(VLOOKUP($E129,'Country Indicator Data'!$B$4:$N$300,12,FALSE)&gt;V$3,0,IF(VLOOKUP($E129,'Country Indicator Data'!$B$4:$N$300,12,FALSE)&lt;V$4,5,(V$3-VLOOKUP($E129,'Country Indicator Data'!$B$4:$N$300,12,FALSE))/(V$3-V$4)*5)),1))))</f>
        <v>3.9</v>
      </c>
      <c r="W129" s="163">
        <f t="shared" si="44"/>
        <v>3</v>
      </c>
      <c r="X129" s="163">
        <f t="shared" si="45"/>
        <v>3</v>
      </c>
      <c r="Y129" s="184">
        <f>IF('Core Indicators'!FC126="x","x",IF('Core Indicators'!FC126&gt;=5,5,IF('Core Indicators'!FC126&gt;=4,4,IF('Core Indicators'!FC126&gt;=3,3,IF('Core Indicators'!FC126&gt;=2,2,IF('Core Indicators'!FC126&gt;=1,1,0))))))</f>
        <v>2</v>
      </c>
      <c r="Z129" s="163">
        <f t="shared" si="46"/>
        <v>2</v>
      </c>
      <c r="AA129" s="184">
        <f>'Crisis Indicator Data'!Y126</f>
        <v>1</v>
      </c>
      <c r="AB129" s="184">
        <f>'Crisis Indicator Data'!Z126</f>
        <v>0</v>
      </c>
      <c r="AC129" s="184">
        <f>'Crisis Indicator Data'!AA126</f>
        <v>1</v>
      </c>
      <c r="AD129" s="184">
        <f>'Crisis Indicator Data'!AB126</f>
        <v>0</v>
      </c>
      <c r="AE129" s="184">
        <f t="shared" si="47"/>
        <v>2</v>
      </c>
      <c r="AF129" s="184">
        <f>'Crisis Indicator Data'!AC126</f>
        <v>0</v>
      </c>
      <c r="AG129" s="184">
        <f>'Crisis Indicator Data'!AD126</f>
        <v>0</v>
      </c>
      <c r="AH129" s="184">
        <f t="shared" si="48"/>
        <v>0</v>
      </c>
      <c r="AI129" s="184">
        <f>'Crisis Indicator Data'!AE126</f>
        <v>0</v>
      </c>
      <c r="AJ129" s="184">
        <f>'Crisis Indicator Data'!AF126</f>
        <v>0</v>
      </c>
      <c r="AK129" s="184">
        <f>'Crisis Indicator Data'!AG126</f>
        <v>2</v>
      </c>
      <c r="AL129" s="184">
        <f t="shared" si="49"/>
        <v>2</v>
      </c>
      <c r="AM129" s="163">
        <f t="shared" si="50"/>
        <v>1</v>
      </c>
      <c r="AN129" s="163">
        <f t="shared" si="51"/>
        <v>1.5</v>
      </c>
    </row>
    <row r="130" spans="1:40" ht="13.5" customHeight="1" x14ac:dyDescent="0.25">
      <c r="A130" s="172" t="str">
        <f>'Crisis Indicator Data'!A127</f>
        <v>Complex crisis in Sudan</v>
      </c>
      <c r="B130" s="173" t="str">
        <f>'Crisis Indicator Data'!B127</f>
        <v>Displacement,Violence,Floods</v>
      </c>
      <c r="C130" s="173" t="str">
        <f>'Crisis Indicator Data'!C127</f>
        <v>SDN001</v>
      </c>
      <c r="D130" s="173" t="str">
        <f>'Crisis Indicator Data'!D127</f>
        <v>Sudan</v>
      </c>
      <c r="E130" s="174" t="str">
        <f>'Crisis Indicator Data'!E127</f>
        <v>SDN</v>
      </c>
      <c r="F130" s="163">
        <f>IF(LEN(E130)&gt;3,(IF(VLOOKUP($C130,'Regional Crises'!$B$1:$R$66,7,FALSE)="x","x",ROUND(IF(VLOOKUP($C130,'Regional Crises'!$B$1:$R$66,7,FALSE)&gt;$F$3,5,IF(VLOOKUP($C130,'Regional Crises'!$B$1:$R$66,7,FALSE)&lt;F$4,0,($F$3-VLOOKUP($C130,'Regional Crises'!$B$1:$R$66,7,FALSE))/($F$3-$F$4)*5)),1))),IF(VLOOKUP($E130,'Country Indicator Data'!$B$4:$N$300,3,FALSE)="x","x",ROUND(IF(VLOOKUP($E130,'Country Indicator Data'!$B$4:$N$300,3,FALSE)&gt;$F$3,5,IF(VLOOKUP($E130,'Country Indicator Data'!$B$4:$N$300,3,FALSE)&lt;$F$4,0,($F$3-VLOOKUP($E130,'Country Indicator Data'!$B$4:$N$300,3,FALSE))/($F$3-$F$4)*5)),1)))</f>
        <v>3.6</v>
      </c>
      <c r="G130" s="163">
        <f>IF(LEN(E130)&gt;3,(IF(VLOOKUP($C130,'Regional Crises'!$B$1:$R$66,9,FALSE)="x","x",ROUND(IF(VLOOKUP($C130,'Regional Crises'!$B$1:$R$66,9,FALSE)&gt;G$3,5,IF(VLOOKUP($C130,'Regional Crises'!$B$1:$R$66,9,FALSE)&lt;G$4,0,(G$3-VLOOKUP($C130,'Regional Crises'!$B$1:$R$66,9,FALSE))/(G$3-G$4)*5)),1))),IF(VLOOKUP($E130,'Country Indicator Data'!$B$4:$N$300,5,FALSE)="x","x",ROUND(IF(VLOOKUP($E130,'Country Indicator Data'!$B$4:$N$300,5,FALSE)&gt;G$3,5,IF(VLOOKUP($E130,'Country Indicator Data'!$B$4:$N$300,5,FALSE)&lt;G$4,0,(G$3-VLOOKUP($E130,'Country Indicator Data'!$B$4:$N$300,5,FALSE))/(G$3-G$4)*5)),1)))</f>
        <v>4</v>
      </c>
      <c r="H130" s="163">
        <f t="shared" si="39"/>
        <v>3.8</v>
      </c>
      <c r="I130" s="163">
        <f>IF(LEN(E130)&gt;3,(IF(VLOOKUP($C130,'Regional Crises'!$B$1:$R$66,6,FALSE)="x","x",ROUND(IF(VLOOKUP($C130,'Regional Crises'!$B$1:$R$66,6,FALSE)&gt;I$3,5,IF(VLOOKUP($C130,'Regional Crises'!$B$1:$R$66,6,FALSE)&lt;I$4,0,5-(I$3-VLOOKUP($C130,'Regional Crises'!$B$1:$R$66,6,FALSE))/(I$3-I$4)*5)),1))),IF(VLOOKUP($E130,'Country Indicator Data'!$B$4:$N$300,2,FALSE)="x","x",ROUND(IF(VLOOKUP($E130,'Country Indicator Data'!$B$4:$N$300,2,FALSE)&gt;I$3,5,IF(VLOOKUP($E130,'Country Indicator Data'!$B$4:$N$300,2,FALSE)&lt;I$4,0,5-(I$3-VLOOKUP($E130,'Country Indicator Data'!$B$4:$N$300,2,FALSE))/(I$3-I$4)*5)),1)))</f>
        <v>4</v>
      </c>
      <c r="J130" s="163">
        <f>IF(LEN(E130)&gt;3,(IF(VLOOKUP($C130,'Regional Crises'!$B$1:$R$66,8,FALSE)="x","x",ROUND(IF(VLOOKUP($C130,'Regional Crises'!$B$1:$R$66,8,FALSE)&gt;J$3,5,IF(VLOOKUP($C130,'Regional Crises'!$B$1:$R$66,8,FALSE)&lt;J$4,0,5-(J$3-VLOOKUP($C130,'Regional Crises'!$B$1:$R$66,8,FALSE))/(J$3-J$4)*5)),1))),IF(VLOOKUP($E130,'Country Indicator Data'!$B$4:$N$300,4,FALSE)="x","x",ROUND(IF(VLOOKUP($E130,'Country Indicator Data'!$B$4:$N$300,4,FALSE)&gt;J$3,5,IF(VLOOKUP($E130,'Country Indicator Data'!$B$4:$N$300,4,FALSE)&lt;J$4,0,5-(J$3-VLOOKUP($E130,'Country Indicator Data'!$B$4:$N$300,4,FALSE))/(J$3-J$4)*5)),1)))</f>
        <v>5</v>
      </c>
      <c r="K130" s="163">
        <f t="shared" si="40"/>
        <v>4.5</v>
      </c>
      <c r="L130" s="163">
        <f>IF(LEN(E130)&gt;3,(IF(VLOOKUP($C130,'Regional Crises'!$B$1:$R$66,10,FALSE)="x","x",ROUND(IF(VLOOKUP($C130,'Regional Crises'!$B$1:$R$66,10,FALSE)&gt;L$3,5,IF(VLOOKUP($C130,'Regional Crises'!$B$1:$R$66,10,FALSE)&lt;L$4,0,5-(L$3-VLOOKUP($C130,'Regional Crises'!$B$1:$R$66,10,FALSE))/(L$3-L$4)*5)),1))),IF(VLOOKUP($E130,'Country Indicator Data'!$B$4:$N$300,6,FALSE)="x","x",ROUND(IF(VLOOKUP($E130,'Country Indicator Data'!$B$4:$N$300,6,FALSE)&gt;L$3,5,IF(VLOOKUP($E130,'Country Indicator Data'!$B$4:$N$300,6,FALSE)&lt;L$4,0,5-(L$3-VLOOKUP($E130,'Country Indicator Data'!$B$4:$N$300,6,FALSE))/(L$3-L$4)*5)),1)))</f>
        <v>3.7</v>
      </c>
      <c r="M130" s="163">
        <f>IF(LEN(E130)&gt;3,(IF(VLOOKUP($C130,'Regional Crises'!$B$1:$R$66,11,FALSE)="x","x",ROUND(IF(VLOOKUP($C130,'Regional Crises'!$B$1:$R$66,11,FALSE)&gt;M$3,5,IF(VLOOKUP($C130,'Regional Crises'!$B$1:$R$66,11,FALSE)&lt;M$4,0,5-(M$3-VLOOKUP($C130,'Regional Crises'!$B$1:$R$66,11,FALSE))/(M$3-M$4)*5)),1))),IF(VLOOKUP($E130,'Country Indicator Data'!$B$4:$N$300,7,FALSE)="x","x",ROUND(IF(VLOOKUP($E130,'Country Indicator Data'!$B$4:$N$300,7,FALSE)&gt;M$3,5,IF(VLOOKUP($E130,'Country Indicator Data'!$B$4:$N$300,7,FALSE)&lt;M$4,0,5-(M$3-VLOOKUP($E130,'Country Indicator Data'!$B$4:$N$300,7,FALSE))/(M$3-M$4)*5)),1)))</f>
        <v>1.2</v>
      </c>
      <c r="N130" s="163">
        <f t="shared" si="41"/>
        <v>2.4500000000000002</v>
      </c>
      <c r="O130" s="163">
        <f t="shared" si="42"/>
        <v>3.5833333333333335</v>
      </c>
      <c r="P130" s="163">
        <f>IF(LEN(E130)&gt;3,VLOOKUP(C130,'Regional Crises'!$B$1:$R$69,12,FALSE),VLOOKUP(E130,'Country Indicator Data'!$B$4:$I$300,8,FALSE))</f>
        <v>5</v>
      </c>
      <c r="Q130" s="163">
        <f>IF(LEN(E130)&gt;3,((IF(VLOOKUP($C130,'Regional Crises'!$B$1:$R$66,13,FALSE)="x","x",ROUND(IF(VLOOKUP($C130,'Regional Crises'!$B$1:$R$66,13,FALSE)&gt;Q$3,5,IF(VLOOKUP($C130,'Regional Crises'!$B$1:$R$66,13,FALSE)&lt;Q$4,0,5-(LOG(Q$3)-LOG(VLOOKUP($C130,'Regional Crises'!$B$1:$R$66,13,FALSE)))/(LOG(Q$3)-LOG(Q$4))*5)),1)))),(IF(VLOOKUP($E130,'Country Indicator Data'!$B$4:$N$300,9,FALSE)="x","x",ROUND(IF(VLOOKUP($E130,'Country Indicator Data'!$B$4:$N$300,9,FALSE)&gt;Q$3,5,IF(VLOOKUP($E130,'Country Indicator Data'!$B$4:$N$300,9,FALSE)&lt;Q$4,0,5-(LOG(Q$3)-LOG(VLOOKUP($E130,'Country Indicator Data'!$B$4:$N$300,9,FALSE)))/(LOG(Q$3)-LOG(Q$4))*5)),1))))</f>
        <v>5</v>
      </c>
      <c r="R130" s="163">
        <f t="shared" si="43"/>
        <v>5</v>
      </c>
      <c r="S130" s="163">
        <f>IF(LEN(E130)&gt;3,((IF(VLOOKUP($C130,'Regional Crises'!$B$1:$R$66,17,FALSE)="x","x",ROUND(IF(VLOOKUP($C130,'Regional Crises'!$B$1:$R$66,17,FALSE)&gt;S$3,0,IF(VLOOKUP($C130,'Regional Crises'!$B$1:$R$66,17,FALSE)&lt;S$4,5,(S$3-VLOOKUP($C130,'Regional Crises'!$B$1:$R$66,17,FALSE))/(S$3-S$4)*5)),1)))),(IF(VLOOKUP($E130,'Country Indicator Data'!$B$4:$N$300,13,FALSE)="x","x",ROUND(IF(VLOOKUP($E130,'Country Indicator Data'!$B$4:$N$300,13,FALSE)&gt;S$3,0,IF(VLOOKUP($E130,'Country Indicator Data'!$B$4:$N$300,13,FALSE)&lt;S$4,5,(S$3-VLOOKUP($E130,'Country Indicator Data'!$B$4:$N$300,13,FALSE))/(S$3-S$4)*5)),1))))</f>
        <v>4.2</v>
      </c>
      <c r="T130" s="163">
        <f>IF(LEN(E130)&gt;3,((IF(VLOOKUP($C130,'Regional Crises'!$B$1:$R$66,14,FALSE)="x","x",ROUND(IF(VLOOKUP($C130,'Regional Crises'!$B$1:$R$66,14,FALSE)&gt;T$3,0,IF(VLOOKUP($C130,'Regional Crises'!$B$1:$R$66,14,FALSE)&lt;T$4,5,(T$3-VLOOKUP($C130,'Regional Crises'!$B$1:$R$66,14,FALSE))/(T$3-T$4)*5)),1)))),(IF(VLOOKUP($E130,'Country Indicator Data'!$B$4:$N$300,10,FALSE)="x","x",ROUND(IF(VLOOKUP($E130,'Country Indicator Data'!$B$4:$N$300,10,FALSE)&gt;T$3,0,IF(VLOOKUP($E130,'Country Indicator Data'!$B$4:$N$300,10,FALSE)&lt;T$4,5,(T$3-VLOOKUP($E130,'Country Indicator Data'!$B$4:$N$300,10,FALSE))/(T$3-T$4)*5)),1))))</f>
        <v>3.6</v>
      </c>
      <c r="U130" s="163">
        <f>IF(LEN(E130)&gt;3,((IF(VLOOKUP($C130,'Regional Crises'!$B$1:$R$66,15,FALSE)="x","x",ROUND(IF(VLOOKUP($C130,'Regional Crises'!$B$1:$R$66,15,FALSE)&gt;U$3,0,IF(VLOOKUP($C130,'Regional Crises'!$B$1:$R$66,15,FALSE)&lt;U$4,5,(U$3-VLOOKUP($C130,'Regional Crises'!$B$1:$R$66,15,FALSE))/(U$3-U$4)*5)),1)))),(IF(VLOOKUP($E130,'Country Indicator Data'!$B$4:$N$300,11,FALSE)="x","x",ROUND(IF(VLOOKUP($E130,'Country Indicator Data'!$B$4:$N$300,11,FALSE)&gt;U$3,0,IF(VLOOKUP($E130,'Country Indicator Data'!$B$4:$N$300,11,FALSE)&lt;U$4,5,(U$3-VLOOKUP($E130,'Country Indicator Data'!$B$4:$N$300,11,FALSE))/(U$3-U$4)*5)),1))))</f>
        <v>4.5</v>
      </c>
      <c r="V130" s="163">
        <f>IF(LEN(E130)&gt;3,((IF(VLOOKUP($C130,'Regional Crises'!$B$1:$R$66,16,FALSE)="x","x",ROUND(IF(VLOOKUP($C130,'Regional Crises'!$B$1:$R$66,16,FALSE)&gt;V$3,0,IF(VLOOKUP($C130,'Regional Crises'!$B$1:$R$66,16,FALSE)&lt;V$4,5,(V$3-VLOOKUP($C130,'Regional Crises'!$B$1:$R$66,16,FALSE))/(V$3-V$4)*5)),1)))),(IF(VLOOKUP($E130,'Country Indicator Data'!$B$4:$N$300,12,FALSE)="x","x",ROUND(IF(VLOOKUP($E130,'Country Indicator Data'!$B$4:$N$300,12,FALSE)&gt;V$3,0,IF(VLOOKUP($E130,'Country Indicator Data'!$B$4:$N$300,12,FALSE)&lt;V$4,5,(V$3-VLOOKUP($E130,'Country Indicator Data'!$B$4:$N$300,12,FALSE))/(V$3-V$4)*5)),1))))</f>
        <v>4.4000000000000004</v>
      </c>
      <c r="W130" s="163">
        <f t="shared" si="44"/>
        <v>4.2</v>
      </c>
      <c r="X130" s="163">
        <f t="shared" si="45"/>
        <v>4.3</v>
      </c>
      <c r="Y130" s="184">
        <f>IF('Core Indicators'!FC127="x","x",IF('Core Indicators'!FC127&gt;=5,5,IF('Core Indicators'!FC127&gt;=4,4,IF('Core Indicators'!FC127&gt;=3,3,IF('Core Indicators'!FC127&gt;=2,2,IF('Core Indicators'!FC127&gt;=1,1,0))))))</f>
        <v>5</v>
      </c>
      <c r="Z130" s="163">
        <f t="shared" si="46"/>
        <v>5</v>
      </c>
      <c r="AA130" s="184">
        <f>'Crisis Indicator Data'!Y127</f>
        <v>2</v>
      </c>
      <c r="AB130" s="184">
        <f>'Crisis Indicator Data'!Z127</f>
        <v>3</v>
      </c>
      <c r="AC130" s="184">
        <f>'Crisis Indicator Data'!AA127</f>
        <v>3</v>
      </c>
      <c r="AD130" s="184">
        <f>'Crisis Indicator Data'!AB127</f>
        <v>3</v>
      </c>
      <c r="AE130" s="184">
        <f t="shared" si="47"/>
        <v>5</v>
      </c>
      <c r="AF130" s="184">
        <f>'Crisis Indicator Data'!AC127</f>
        <v>2</v>
      </c>
      <c r="AG130" s="184">
        <f>'Crisis Indicator Data'!AD127</f>
        <v>2</v>
      </c>
      <c r="AH130" s="184">
        <f t="shared" si="48"/>
        <v>4</v>
      </c>
      <c r="AI130" s="184">
        <f>'Crisis Indicator Data'!AE127</f>
        <v>3</v>
      </c>
      <c r="AJ130" s="184">
        <f>'Crisis Indicator Data'!AF127</f>
        <v>1</v>
      </c>
      <c r="AK130" s="184">
        <f>'Crisis Indicator Data'!AG127</f>
        <v>3</v>
      </c>
      <c r="AL130" s="184">
        <f t="shared" si="49"/>
        <v>5</v>
      </c>
      <c r="AM130" s="163">
        <f t="shared" si="50"/>
        <v>5</v>
      </c>
      <c r="AN130" s="163">
        <f t="shared" si="51"/>
        <v>5</v>
      </c>
    </row>
    <row r="131" spans="1:40" ht="13.5" customHeight="1" x14ac:dyDescent="0.25">
      <c r="A131" s="172" t="str">
        <f>'Crisis Indicator Data'!A128</f>
        <v>Refugees in Sudan</v>
      </c>
      <c r="B131" s="173" t="str">
        <f>'Crisis Indicator Data'!B128</f>
        <v>Displacement</v>
      </c>
      <c r="C131" s="173" t="str">
        <f>'Crisis Indicator Data'!C128</f>
        <v>SDN005</v>
      </c>
      <c r="D131" s="173" t="str">
        <f>'Crisis Indicator Data'!D128</f>
        <v>Sudan</v>
      </c>
      <c r="E131" s="174" t="str">
        <f>'Crisis Indicator Data'!E128</f>
        <v>SDN</v>
      </c>
      <c r="F131" s="163">
        <f>IF(LEN(E131)&gt;3,(IF(VLOOKUP($C131,'Regional Crises'!$B$1:$R$66,7,FALSE)="x","x",ROUND(IF(VLOOKUP($C131,'Regional Crises'!$B$1:$R$66,7,FALSE)&gt;$F$3,5,IF(VLOOKUP($C131,'Regional Crises'!$B$1:$R$66,7,FALSE)&lt;F$4,0,($F$3-VLOOKUP($C131,'Regional Crises'!$B$1:$R$66,7,FALSE))/($F$3-$F$4)*5)),1))),IF(VLOOKUP($E131,'Country Indicator Data'!$B$4:$N$300,3,FALSE)="x","x",ROUND(IF(VLOOKUP($E131,'Country Indicator Data'!$B$4:$N$300,3,FALSE)&gt;$F$3,5,IF(VLOOKUP($E131,'Country Indicator Data'!$B$4:$N$300,3,FALSE)&lt;$F$4,0,($F$3-VLOOKUP($E131,'Country Indicator Data'!$B$4:$N$300,3,FALSE))/($F$3-$F$4)*5)),1)))</f>
        <v>3.6</v>
      </c>
      <c r="G131" s="163">
        <f>IF(LEN(E131)&gt;3,(IF(VLOOKUP($C131,'Regional Crises'!$B$1:$R$66,9,FALSE)="x","x",ROUND(IF(VLOOKUP($C131,'Regional Crises'!$B$1:$R$66,9,FALSE)&gt;G$3,5,IF(VLOOKUP($C131,'Regional Crises'!$B$1:$R$66,9,FALSE)&lt;G$4,0,(G$3-VLOOKUP($C131,'Regional Crises'!$B$1:$R$66,9,FALSE))/(G$3-G$4)*5)),1))),IF(VLOOKUP($E131,'Country Indicator Data'!$B$4:$N$300,5,FALSE)="x","x",ROUND(IF(VLOOKUP($E131,'Country Indicator Data'!$B$4:$N$300,5,FALSE)&gt;G$3,5,IF(VLOOKUP($E131,'Country Indicator Data'!$B$4:$N$300,5,FALSE)&lt;G$4,0,(G$3-VLOOKUP($E131,'Country Indicator Data'!$B$4:$N$300,5,FALSE))/(G$3-G$4)*5)),1)))</f>
        <v>4</v>
      </c>
      <c r="H131" s="163">
        <f t="shared" si="39"/>
        <v>3.8</v>
      </c>
      <c r="I131" s="163">
        <f>IF(LEN(E131)&gt;3,(IF(VLOOKUP($C131,'Regional Crises'!$B$1:$R$66,6,FALSE)="x","x",ROUND(IF(VLOOKUP($C131,'Regional Crises'!$B$1:$R$66,6,FALSE)&gt;I$3,5,IF(VLOOKUP($C131,'Regional Crises'!$B$1:$R$66,6,FALSE)&lt;I$4,0,5-(I$3-VLOOKUP($C131,'Regional Crises'!$B$1:$R$66,6,FALSE))/(I$3-I$4)*5)),1))),IF(VLOOKUP($E131,'Country Indicator Data'!$B$4:$N$300,2,FALSE)="x","x",ROUND(IF(VLOOKUP($E131,'Country Indicator Data'!$B$4:$N$300,2,FALSE)&gt;I$3,5,IF(VLOOKUP($E131,'Country Indicator Data'!$B$4:$N$300,2,FALSE)&lt;I$4,0,5-(I$3-VLOOKUP($E131,'Country Indicator Data'!$B$4:$N$300,2,FALSE))/(I$3-I$4)*5)),1)))</f>
        <v>4</v>
      </c>
      <c r="J131" s="163">
        <f>IF(LEN(E131)&gt;3,(IF(VLOOKUP($C131,'Regional Crises'!$B$1:$R$66,8,FALSE)="x","x",ROUND(IF(VLOOKUP($C131,'Regional Crises'!$B$1:$R$66,8,FALSE)&gt;J$3,5,IF(VLOOKUP($C131,'Regional Crises'!$B$1:$R$66,8,FALSE)&lt;J$4,0,5-(J$3-VLOOKUP($C131,'Regional Crises'!$B$1:$R$66,8,FALSE))/(J$3-J$4)*5)),1))),IF(VLOOKUP($E131,'Country Indicator Data'!$B$4:$N$300,4,FALSE)="x","x",ROUND(IF(VLOOKUP($E131,'Country Indicator Data'!$B$4:$N$300,4,FALSE)&gt;J$3,5,IF(VLOOKUP($E131,'Country Indicator Data'!$B$4:$N$300,4,FALSE)&lt;J$4,0,5-(J$3-VLOOKUP($E131,'Country Indicator Data'!$B$4:$N$300,4,FALSE))/(J$3-J$4)*5)),1)))</f>
        <v>5</v>
      </c>
      <c r="K131" s="163">
        <f t="shared" si="40"/>
        <v>4.5</v>
      </c>
      <c r="L131" s="163">
        <f>IF(LEN(E131)&gt;3,(IF(VLOOKUP($C131,'Regional Crises'!$B$1:$R$66,10,FALSE)="x","x",ROUND(IF(VLOOKUP($C131,'Regional Crises'!$B$1:$R$66,10,FALSE)&gt;L$3,5,IF(VLOOKUP($C131,'Regional Crises'!$B$1:$R$66,10,FALSE)&lt;L$4,0,5-(L$3-VLOOKUP($C131,'Regional Crises'!$B$1:$R$66,10,FALSE))/(L$3-L$4)*5)),1))),IF(VLOOKUP($E131,'Country Indicator Data'!$B$4:$N$300,6,FALSE)="x","x",ROUND(IF(VLOOKUP($E131,'Country Indicator Data'!$B$4:$N$300,6,FALSE)&gt;L$3,5,IF(VLOOKUP($E131,'Country Indicator Data'!$B$4:$N$300,6,FALSE)&lt;L$4,0,5-(L$3-VLOOKUP($E131,'Country Indicator Data'!$B$4:$N$300,6,FALSE))/(L$3-L$4)*5)),1)))</f>
        <v>3.7</v>
      </c>
      <c r="M131" s="163">
        <f>IF(LEN(E131)&gt;3,(IF(VLOOKUP($C131,'Regional Crises'!$B$1:$R$66,11,FALSE)="x","x",ROUND(IF(VLOOKUP($C131,'Regional Crises'!$B$1:$R$66,11,FALSE)&gt;M$3,5,IF(VLOOKUP($C131,'Regional Crises'!$B$1:$R$66,11,FALSE)&lt;M$4,0,5-(M$3-VLOOKUP($C131,'Regional Crises'!$B$1:$R$66,11,FALSE))/(M$3-M$4)*5)),1))),IF(VLOOKUP($E131,'Country Indicator Data'!$B$4:$N$300,7,FALSE)="x","x",ROUND(IF(VLOOKUP($E131,'Country Indicator Data'!$B$4:$N$300,7,FALSE)&gt;M$3,5,IF(VLOOKUP($E131,'Country Indicator Data'!$B$4:$N$300,7,FALSE)&lt;M$4,0,5-(M$3-VLOOKUP($E131,'Country Indicator Data'!$B$4:$N$300,7,FALSE))/(M$3-M$4)*5)),1)))</f>
        <v>1.2</v>
      </c>
      <c r="N131" s="163">
        <f t="shared" si="41"/>
        <v>2.4500000000000002</v>
      </c>
      <c r="O131" s="163">
        <f t="shared" si="42"/>
        <v>3.5833333333333335</v>
      </c>
      <c r="P131" s="163">
        <f>IF(LEN(E131)&gt;3,VLOOKUP(C131,'Regional Crises'!$B$1:$R$69,12,FALSE),VLOOKUP(E131,'Country Indicator Data'!$B$4:$I$300,8,FALSE))</f>
        <v>5</v>
      </c>
      <c r="Q131" s="163">
        <f>IF(LEN(E131)&gt;3,((IF(VLOOKUP($C131,'Regional Crises'!$B$1:$R$66,13,FALSE)="x","x",ROUND(IF(VLOOKUP($C131,'Regional Crises'!$B$1:$R$66,13,FALSE)&gt;Q$3,5,IF(VLOOKUP($C131,'Regional Crises'!$B$1:$R$66,13,FALSE)&lt;Q$4,0,5-(LOG(Q$3)-LOG(VLOOKUP($C131,'Regional Crises'!$B$1:$R$66,13,FALSE)))/(LOG(Q$3)-LOG(Q$4))*5)),1)))),(IF(VLOOKUP($E131,'Country Indicator Data'!$B$4:$N$300,9,FALSE)="x","x",ROUND(IF(VLOOKUP($E131,'Country Indicator Data'!$B$4:$N$300,9,FALSE)&gt;Q$3,5,IF(VLOOKUP($E131,'Country Indicator Data'!$B$4:$N$300,9,FALSE)&lt;Q$4,0,5-(LOG(Q$3)-LOG(VLOOKUP($E131,'Country Indicator Data'!$B$4:$N$300,9,FALSE)))/(LOG(Q$3)-LOG(Q$4))*5)),1))))</f>
        <v>5</v>
      </c>
      <c r="R131" s="163">
        <f t="shared" si="43"/>
        <v>5</v>
      </c>
      <c r="S131" s="163">
        <f>IF(LEN(E131)&gt;3,((IF(VLOOKUP($C131,'Regional Crises'!$B$1:$R$66,17,FALSE)="x","x",ROUND(IF(VLOOKUP($C131,'Regional Crises'!$B$1:$R$66,17,FALSE)&gt;S$3,0,IF(VLOOKUP($C131,'Regional Crises'!$B$1:$R$66,17,FALSE)&lt;S$4,5,(S$3-VLOOKUP($C131,'Regional Crises'!$B$1:$R$66,17,FALSE))/(S$3-S$4)*5)),1)))),(IF(VLOOKUP($E131,'Country Indicator Data'!$B$4:$N$300,13,FALSE)="x","x",ROUND(IF(VLOOKUP($E131,'Country Indicator Data'!$B$4:$N$300,13,FALSE)&gt;S$3,0,IF(VLOOKUP($E131,'Country Indicator Data'!$B$4:$N$300,13,FALSE)&lt;S$4,5,(S$3-VLOOKUP($E131,'Country Indicator Data'!$B$4:$N$300,13,FALSE))/(S$3-S$4)*5)),1))))</f>
        <v>4.2</v>
      </c>
      <c r="T131" s="163">
        <f>IF(LEN(E131)&gt;3,((IF(VLOOKUP($C131,'Regional Crises'!$B$1:$R$66,14,FALSE)="x","x",ROUND(IF(VLOOKUP($C131,'Regional Crises'!$B$1:$R$66,14,FALSE)&gt;T$3,0,IF(VLOOKUP($C131,'Regional Crises'!$B$1:$R$66,14,FALSE)&lt;T$4,5,(T$3-VLOOKUP($C131,'Regional Crises'!$B$1:$R$66,14,FALSE))/(T$3-T$4)*5)),1)))),(IF(VLOOKUP($E131,'Country Indicator Data'!$B$4:$N$300,10,FALSE)="x","x",ROUND(IF(VLOOKUP($E131,'Country Indicator Data'!$B$4:$N$300,10,FALSE)&gt;T$3,0,IF(VLOOKUP($E131,'Country Indicator Data'!$B$4:$N$300,10,FALSE)&lt;T$4,5,(T$3-VLOOKUP($E131,'Country Indicator Data'!$B$4:$N$300,10,FALSE))/(T$3-T$4)*5)),1))))</f>
        <v>3.6</v>
      </c>
      <c r="U131" s="163">
        <f>IF(LEN(E131)&gt;3,((IF(VLOOKUP($C131,'Regional Crises'!$B$1:$R$66,15,FALSE)="x","x",ROUND(IF(VLOOKUP($C131,'Regional Crises'!$B$1:$R$66,15,FALSE)&gt;U$3,0,IF(VLOOKUP($C131,'Regional Crises'!$B$1:$R$66,15,FALSE)&lt;U$4,5,(U$3-VLOOKUP($C131,'Regional Crises'!$B$1:$R$66,15,FALSE))/(U$3-U$4)*5)),1)))),(IF(VLOOKUP($E131,'Country Indicator Data'!$B$4:$N$300,11,FALSE)="x","x",ROUND(IF(VLOOKUP($E131,'Country Indicator Data'!$B$4:$N$300,11,FALSE)&gt;U$3,0,IF(VLOOKUP($E131,'Country Indicator Data'!$B$4:$N$300,11,FALSE)&lt;U$4,5,(U$3-VLOOKUP($E131,'Country Indicator Data'!$B$4:$N$300,11,FALSE))/(U$3-U$4)*5)),1))))</f>
        <v>4.5</v>
      </c>
      <c r="V131" s="163">
        <f>IF(LEN(E131)&gt;3,((IF(VLOOKUP($C131,'Regional Crises'!$B$1:$R$66,16,FALSE)="x","x",ROUND(IF(VLOOKUP($C131,'Regional Crises'!$B$1:$R$66,16,FALSE)&gt;V$3,0,IF(VLOOKUP($C131,'Regional Crises'!$B$1:$R$66,16,FALSE)&lt;V$4,5,(V$3-VLOOKUP($C131,'Regional Crises'!$B$1:$R$66,16,FALSE))/(V$3-V$4)*5)),1)))),(IF(VLOOKUP($E131,'Country Indicator Data'!$B$4:$N$300,12,FALSE)="x","x",ROUND(IF(VLOOKUP($E131,'Country Indicator Data'!$B$4:$N$300,12,FALSE)&gt;V$3,0,IF(VLOOKUP($E131,'Country Indicator Data'!$B$4:$N$300,12,FALSE)&lt;V$4,5,(V$3-VLOOKUP($E131,'Country Indicator Data'!$B$4:$N$300,12,FALSE))/(V$3-V$4)*5)),1))))</f>
        <v>4.4000000000000004</v>
      </c>
      <c r="W131" s="163">
        <f t="shared" si="44"/>
        <v>4.2</v>
      </c>
      <c r="X131" s="163">
        <f t="shared" si="45"/>
        <v>4.3</v>
      </c>
      <c r="Y131" s="184">
        <f>IF('Core Indicators'!FC128="x","x",IF('Core Indicators'!FC128&gt;=5,5,IF('Core Indicators'!FC128&gt;=4,4,IF('Core Indicators'!FC128&gt;=3,3,IF('Core Indicators'!FC128&gt;=2,2,IF('Core Indicators'!FC128&gt;=1,1,0))))))</f>
        <v>2</v>
      </c>
      <c r="Z131" s="163">
        <f t="shared" si="46"/>
        <v>2</v>
      </c>
      <c r="AA131" s="184">
        <f>'Crisis Indicator Data'!Y128</f>
        <v>2</v>
      </c>
      <c r="AB131" s="184">
        <f>'Crisis Indicator Data'!Z128</f>
        <v>3</v>
      </c>
      <c r="AC131" s="184">
        <f>'Crisis Indicator Data'!AA128</f>
        <v>3</v>
      </c>
      <c r="AD131" s="184">
        <f>'Crisis Indicator Data'!AB128</f>
        <v>0</v>
      </c>
      <c r="AE131" s="184">
        <f t="shared" si="47"/>
        <v>4</v>
      </c>
      <c r="AF131" s="184">
        <f>'Crisis Indicator Data'!AC128</f>
        <v>1</v>
      </c>
      <c r="AG131" s="184">
        <f>'Crisis Indicator Data'!AD128</f>
        <v>2</v>
      </c>
      <c r="AH131" s="184">
        <f t="shared" si="48"/>
        <v>3</v>
      </c>
      <c r="AI131" s="184">
        <f>'Crisis Indicator Data'!AE128</f>
        <v>3</v>
      </c>
      <c r="AJ131" s="184">
        <f>'Crisis Indicator Data'!AF128</f>
        <v>1</v>
      </c>
      <c r="AK131" s="184">
        <f>'Crisis Indicator Data'!AG128</f>
        <v>3</v>
      </c>
      <c r="AL131" s="184">
        <f t="shared" si="49"/>
        <v>5</v>
      </c>
      <c r="AM131" s="163">
        <f t="shared" si="50"/>
        <v>4</v>
      </c>
      <c r="AN131" s="163">
        <f t="shared" si="51"/>
        <v>3</v>
      </c>
    </row>
    <row r="132" spans="1:40" ht="13.5" customHeight="1" x14ac:dyDescent="0.25">
      <c r="A132" s="172" t="str">
        <f>'Crisis Indicator Data'!A129</f>
        <v>Violence in Darfur and Kordofan regions</v>
      </c>
      <c r="B132" s="173" t="str">
        <f>'Crisis Indicator Data'!B129</f>
        <v>Violence</v>
      </c>
      <c r="C132" s="173" t="str">
        <f>'Crisis Indicator Data'!C129</f>
        <v>SDN008</v>
      </c>
      <c r="D132" s="173" t="str">
        <f>'Crisis Indicator Data'!D129</f>
        <v>Sudan</v>
      </c>
      <c r="E132" s="174" t="str">
        <f>'Crisis Indicator Data'!E129</f>
        <v>SDN</v>
      </c>
      <c r="F132" s="163">
        <f>IF(LEN(E132)&gt;3,(IF(VLOOKUP($C132,'Regional Crises'!$B$1:$R$66,7,FALSE)="x","x",ROUND(IF(VLOOKUP($C132,'Regional Crises'!$B$1:$R$66,7,FALSE)&gt;$F$3,5,IF(VLOOKUP($C132,'Regional Crises'!$B$1:$R$66,7,FALSE)&lt;F$4,0,($F$3-VLOOKUP($C132,'Regional Crises'!$B$1:$R$66,7,FALSE))/($F$3-$F$4)*5)),1))),IF(VLOOKUP($E132,'Country Indicator Data'!$B$4:$N$300,3,FALSE)="x","x",ROUND(IF(VLOOKUP($E132,'Country Indicator Data'!$B$4:$N$300,3,FALSE)&gt;$F$3,5,IF(VLOOKUP($E132,'Country Indicator Data'!$B$4:$N$300,3,FALSE)&lt;$F$4,0,($F$3-VLOOKUP($E132,'Country Indicator Data'!$B$4:$N$300,3,FALSE))/($F$3-$F$4)*5)),1)))</f>
        <v>3.6</v>
      </c>
      <c r="G132" s="163">
        <f>IF(LEN(E132)&gt;3,(IF(VLOOKUP($C132,'Regional Crises'!$B$1:$R$66,9,FALSE)="x","x",ROUND(IF(VLOOKUP($C132,'Regional Crises'!$B$1:$R$66,9,FALSE)&gt;G$3,5,IF(VLOOKUP($C132,'Regional Crises'!$B$1:$R$66,9,FALSE)&lt;G$4,0,(G$3-VLOOKUP($C132,'Regional Crises'!$B$1:$R$66,9,FALSE))/(G$3-G$4)*5)),1))),IF(VLOOKUP($E132,'Country Indicator Data'!$B$4:$N$300,5,FALSE)="x","x",ROUND(IF(VLOOKUP($E132,'Country Indicator Data'!$B$4:$N$300,5,FALSE)&gt;G$3,5,IF(VLOOKUP($E132,'Country Indicator Data'!$B$4:$N$300,5,FALSE)&lt;G$4,0,(G$3-VLOOKUP($E132,'Country Indicator Data'!$B$4:$N$300,5,FALSE))/(G$3-G$4)*5)),1)))</f>
        <v>4</v>
      </c>
      <c r="H132" s="163">
        <f t="shared" si="39"/>
        <v>3.8</v>
      </c>
      <c r="I132" s="163">
        <f>IF(LEN(E132)&gt;3,(IF(VLOOKUP($C132,'Regional Crises'!$B$1:$R$66,6,FALSE)="x","x",ROUND(IF(VLOOKUP($C132,'Regional Crises'!$B$1:$R$66,6,FALSE)&gt;I$3,5,IF(VLOOKUP($C132,'Regional Crises'!$B$1:$R$66,6,FALSE)&lt;I$4,0,5-(I$3-VLOOKUP($C132,'Regional Crises'!$B$1:$R$66,6,FALSE))/(I$3-I$4)*5)),1))),IF(VLOOKUP($E132,'Country Indicator Data'!$B$4:$N$300,2,FALSE)="x","x",ROUND(IF(VLOOKUP($E132,'Country Indicator Data'!$B$4:$N$300,2,FALSE)&gt;I$3,5,IF(VLOOKUP($E132,'Country Indicator Data'!$B$4:$N$300,2,FALSE)&lt;I$4,0,5-(I$3-VLOOKUP($E132,'Country Indicator Data'!$B$4:$N$300,2,FALSE))/(I$3-I$4)*5)),1)))</f>
        <v>4</v>
      </c>
      <c r="J132" s="163">
        <f>IF(LEN(E132)&gt;3,(IF(VLOOKUP($C132,'Regional Crises'!$B$1:$R$66,8,FALSE)="x","x",ROUND(IF(VLOOKUP($C132,'Regional Crises'!$B$1:$R$66,8,FALSE)&gt;J$3,5,IF(VLOOKUP($C132,'Regional Crises'!$B$1:$R$66,8,FALSE)&lt;J$4,0,5-(J$3-VLOOKUP($C132,'Regional Crises'!$B$1:$R$66,8,FALSE))/(J$3-J$4)*5)),1))),IF(VLOOKUP($E132,'Country Indicator Data'!$B$4:$N$300,4,FALSE)="x","x",ROUND(IF(VLOOKUP($E132,'Country Indicator Data'!$B$4:$N$300,4,FALSE)&gt;J$3,5,IF(VLOOKUP($E132,'Country Indicator Data'!$B$4:$N$300,4,FALSE)&lt;J$4,0,5-(J$3-VLOOKUP($E132,'Country Indicator Data'!$B$4:$N$300,4,FALSE))/(J$3-J$4)*5)),1)))</f>
        <v>5</v>
      </c>
      <c r="K132" s="163">
        <f t="shared" si="40"/>
        <v>4.5</v>
      </c>
      <c r="L132" s="163">
        <f>IF(LEN(E132)&gt;3,(IF(VLOOKUP($C132,'Regional Crises'!$B$1:$R$66,10,FALSE)="x","x",ROUND(IF(VLOOKUP($C132,'Regional Crises'!$B$1:$R$66,10,FALSE)&gt;L$3,5,IF(VLOOKUP($C132,'Regional Crises'!$B$1:$R$66,10,FALSE)&lt;L$4,0,5-(L$3-VLOOKUP($C132,'Regional Crises'!$B$1:$R$66,10,FALSE))/(L$3-L$4)*5)),1))),IF(VLOOKUP($E132,'Country Indicator Data'!$B$4:$N$300,6,FALSE)="x","x",ROUND(IF(VLOOKUP($E132,'Country Indicator Data'!$B$4:$N$300,6,FALSE)&gt;L$3,5,IF(VLOOKUP($E132,'Country Indicator Data'!$B$4:$N$300,6,FALSE)&lt;L$4,0,5-(L$3-VLOOKUP($E132,'Country Indicator Data'!$B$4:$N$300,6,FALSE))/(L$3-L$4)*5)),1)))</f>
        <v>3.7</v>
      </c>
      <c r="M132" s="163">
        <f>IF(LEN(E132)&gt;3,(IF(VLOOKUP($C132,'Regional Crises'!$B$1:$R$66,11,FALSE)="x","x",ROUND(IF(VLOOKUP($C132,'Regional Crises'!$B$1:$R$66,11,FALSE)&gt;M$3,5,IF(VLOOKUP($C132,'Regional Crises'!$B$1:$R$66,11,FALSE)&lt;M$4,0,5-(M$3-VLOOKUP($C132,'Regional Crises'!$B$1:$R$66,11,FALSE))/(M$3-M$4)*5)),1))),IF(VLOOKUP($E132,'Country Indicator Data'!$B$4:$N$300,7,FALSE)="x","x",ROUND(IF(VLOOKUP($E132,'Country Indicator Data'!$B$4:$N$300,7,FALSE)&gt;M$3,5,IF(VLOOKUP($E132,'Country Indicator Data'!$B$4:$N$300,7,FALSE)&lt;M$4,0,5-(M$3-VLOOKUP($E132,'Country Indicator Data'!$B$4:$N$300,7,FALSE))/(M$3-M$4)*5)),1)))</f>
        <v>1.2</v>
      </c>
      <c r="N132" s="163">
        <f t="shared" si="41"/>
        <v>2.4500000000000002</v>
      </c>
      <c r="O132" s="163">
        <f t="shared" si="42"/>
        <v>3.5833333333333335</v>
      </c>
      <c r="P132" s="163">
        <f>IF(LEN(E132)&gt;3,VLOOKUP(C132,'Regional Crises'!$B$1:$R$69,12,FALSE),VLOOKUP(E132,'Country Indicator Data'!$B$4:$I$300,8,FALSE))</f>
        <v>5</v>
      </c>
      <c r="Q132" s="163">
        <f>IF(LEN(E132)&gt;3,((IF(VLOOKUP($C132,'Regional Crises'!$B$1:$R$66,13,FALSE)="x","x",ROUND(IF(VLOOKUP($C132,'Regional Crises'!$B$1:$R$66,13,FALSE)&gt;Q$3,5,IF(VLOOKUP($C132,'Regional Crises'!$B$1:$R$66,13,FALSE)&lt;Q$4,0,5-(LOG(Q$3)-LOG(VLOOKUP($C132,'Regional Crises'!$B$1:$R$66,13,FALSE)))/(LOG(Q$3)-LOG(Q$4))*5)),1)))),(IF(VLOOKUP($E132,'Country Indicator Data'!$B$4:$N$300,9,FALSE)="x","x",ROUND(IF(VLOOKUP($E132,'Country Indicator Data'!$B$4:$N$300,9,FALSE)&gt;Q$3,5,IF(VLOOKUP($E132,'Country Indicator Data'!$B$4:$N$300,9,FALSE)&lt;Q$4,0,5-(LOG(Q$3)-LOG(VLOOKUP($E132,'Country Indicator Data'!$B$4:$N$300,9,FALSE)))/(LOG(Q$3)-LOG(Q$4))*5)),1))))</f>
        <v>5</v>
      </c>
      <c r="R132" s="163">
        <f t="shared" si="43"/>
        <v>5</v>
      </c>
      <c r="S132" s="163">
        <f>IF(LEN(E132)&gt;3,((IF(VLOOKUP($C132,'Regional Crises'!$B$1:$R$66,17,FALSE)="x","x",ROUND(IF(VLOOKUP($C132,'Regional Crises'!$B$1:$R$66,17,FALSE)&gt;S$3,0,IF(VLOOKUP($C132,'Regional Crises'!$B$1:$R$66,17,FALSE)&lt;S$4,5,(S$3-VLOOKUP($C132,'Regional Crises'!$B$1:$R$66,17,FALSE))/(S$3-S$4)*5)),1)))),(IF(VLOOKUP($E132,'Country Indicator Data'!$B$4:$N$300,13,FALSE)="x","x",ROUND(IF(VLOOKUP($E132,'Country Indicator Data'!$B$4:$N$300,13,FALSE)&gt;S$3,0,IF(VLOOKUP($E132,'Country Indicator Data'!$B$4:$N$300,13,FALSE)&lt;S$4,5,(S$3-VLOOKUP($E132,'Country Indicator Data'!$B$4:$N$300,13,FALSE))/(S$3-S$4)*5)),1))))</f>
        <v>4.2</v>
      </c>
      <c r="T132" s="163">
        <f>IF(LEN(E132)&gt;3,((IF(VLOOKUP($C132,'Regional Crises'!$B$1:$R$66,14,FALSE)="x","x",ROUND(IF(VLOOKUP($C132,'Regional Crises'!$B$1:$R$66,14,FALSE)&gt;T$3,0,IF(VLOOKUP($C132,'Regional Crises'!$B$1:$R$66,14,FALSE)&lt;T$4,5,(T$3-VLOOKUP($C132,'Regional Crises'!$B$1:$R$66,14,FALSE))/(T$3-T$4)*5)),1)))),(IF(VLOOKUP($E132,'Country Indicator Data'!$B$4:$N$300,10,FALSE)="x","x",ROUND(IF(VLOOKUP($E132,'Country Indicator Data'!$B$4:$N$300,10,FALSE)&gt;T$3,0,IF(VLOOKUP($E132,'Country Indicator Data'!$B$4:$N$300,10,FALSE)&lt;T$4,5,(T$3-VLOOKUP($E132,'Country Indicator Data'!$B$4:$N$300,10,FALSE))/(T$3-T$4)*5)),1))))</f>
        <v>3.6</v>
      </c>
      <c r="U132" s="163">
        <f>IF(LEN(E132)&gt;3,((IF(VLOOKUP($C132,'Regional Crises'!$B$1:$R$66,15,FALSE)="x","x",ROUND(IF(VLOOKUP($C132,'Regional Crises'!$B$1:$R$66,15,FALSE)&gt;U$3,0,IF(VLOOKUP($C132,'Regional Crises'!$B$1:$R$66,15,FALSE)&lt;U$4,5,(U$3-VLOOKUP($C132,'Regional Crises'!$B$1:$R$66,15,FALSE))/(U$3-U$4)*5)),1)))),(IF(VLOOKUP($E132,'Country Indicator Data'!$B$4:$N$300,11,FALSE)="x","x",ROUND(IF(VLOOKUP($E132,'Country Indicator Data'!$B$4:$N$300,11,FALSE)&gt;U$3,0,IF(VLOOKUP($E132,'Country Indicator Data'!$B$4:$N$300,11,FALSE)&lt;U$4,5,(U$3-VLOOKUP($E132,'Country Indicator Data'!$B$4:$N$300,11,FALSE))/(U$3-U$4)*5)),1))))</f>
        <v>4.5</v>
      </c>
      <c r="V132" s="163">
        <f>IF(LEN(E132)&gt;3,((IF(VLOOKUP($C132,'Regional Crises'!$B$1:$R$66,16,FALSE)="x","x",ROUND(IF(VLOOKUP($C132,'Regional Crises'!$B$1:$R$66,16,FALSE)&gt;V$3,0,IF(VLOOKUP($C132,'Regional Crises'!$B$1:$R$66,16,FALSE)&lt;V$4,5,(V$3-VLOOKUP($C132,'Regional Crises'!$B$1:$R$66,16,FALSE))/(V$3-V$4)*5)),1)))),(IF(VLOOKUP($E132,'Country Indicator Data'!$B$4:$N$300,12,FALSE)="x","x",ROUND(IF(VLOOKUP($E132,'Country Indicator Data'!$B$4:$N$300,12,FALSE)&gt;V$3,0,IF(VLOOKUP($E132,'Country Indicator Data'!$B$4:$N$300,12,FALSE)&lt;V$4,5,(V$3-VLOOKUP($E132,'Country Indicator Data'!$B$4:$N$300,12,FALSE))/(V$3-V$4)*5)),1))))</f>
        <v>4.4000000000000004</v>
      </c>
      <c r="W132" s="163">
        <f t="shared" si="44"/>
        <v>4.2</v>
      </c>
      <c r="X132" s="163">
        <f t="shared" si="45"/>
        <v>4.3</v>
      </c>
      <c r="Y132" s="184">
        <f>IF('Core Indicators'!FC129="x","x",IF('Core Indicators'!FC129&gt;=5,5,IF('Core Indicators'!FC129&gt;=4,4,IF('Core Indicators'!FC129&gt;=3,3,IF('Core Indicators'!FC129&gt;=2,2,IF('Core Indicators'!FC129&gt;=1,1,0))))))</f>
        <v>2</v>
      </c>
      <c r="Z132" s="163">
        <f t="shared" si="46"/>
        <v>2</v>
      </c>
      <c r="AA132" s="184">
        <f>'Crisis Indicator Data'!Y129</f>
        <v>2</v>
      </c>
      <c r="AB132" s="184">
        <f>'Crisis Indicator Data'!Z129</f>
        <v>3</v>
      </c>
      <c r="AC132" s="184">
        <f>'Crisis Indicator Data'!AA129</f>
        <v>3</v>
      </c>
      <c r="AD132" s="184">
        <f>'Crisis Indicator Data'!AB129</f>
        <v>3</v>
      </c>
      <c r="AE132" s="184">
        <f t="shared" si="47"/>
        <v>5</v>
      </c>
      <c r="AF132" s="184">
        <f>'Crisis Indicator Data'!AC129</f>
        <v>2</v>
      </c>
      <c r="AG132" s="184">
        <f>'Crisis Indicator Data'!AD129</f>
        <v>2</v>
      </c>
      <c r="AH132" s="184">
        <f t="shared" si="48"/>
        <v>4</v>
      </c>
      <c r="AI132" s="184">
        <f>'Crisis Indicator Data'!AE129</f>
        <v>3</v>
      </c>
      <c r="AJ132" s="184">
        <f>'Crisis Indicator Data'!AF129</f>
        <v>1</v>
      </c>
      <c r="AK132" s="184">
        <f>'Crisis Indicator Data'!AG129</f>
        <v>3</v>
      </c>
      <c r="AL132" s="184">
        <f t="shared" si="49"/>
        <v>5</v>
      </c>
      <c r="AM132" s="163">
        <f t="shared" si="50"/>
        <v>5</v>
      </c>
      <c r="AN132" s="163">
        <f t="shared" si="51"/>
        <v>3.5</v>
      </c>
    </row>
    <row r="133" spans="1:40" ht="13.5" customHeight="1" x14ac:dyDescent="0.25">
      <c r="A133" s="172" t="str">
        <f>'Crisis Indicator Data'!A130</f>
        <v>Drought in Senegal</v>
      </c>
      <c r="B133" s="173" t="str">
        <f>'Crisis Indicator Data'!B130</f>
        <v>Drought</v>
      </c>
      <c r="C133" s="173" t="str">
        <f>'Crisis Indicator Data'!C130</f>
        <v>SEN002</v>
      </c>
      <c r="D133" s="173" t="str">
        <f>'Crisis Indicator Data'!D130</f>
        <v>Senegal</v>
      </c>
      <c r="E133" s="174" t="str">
        <f>'Crisis Indicator Data'!E130</f>
        <v>SEN</v>
      </c>
      <c r="F133" s="163">
        <f>IF(LEN(E133)&gt;3,(IF(VLOOKUP($C133,'Regional Crises'!$B$1:$R$66,7,FALSE)="x","x",ROUND(IF(VLOOKUP($C133,'Regional Crises'!$B$1:$R$66,7,FALSE)&gt;$F$3,5,IF(VLOOKUP($C133,'Regional Crises'!$B$1:$R$66,7,FALSE)&lt;F$4,0,($F$3-VLOOKUP($C133,'Regional Crises'!$B$1:$R$66,7,FALSE))/($F$3-$F$4)*5)),1))),IF(VLOOKUP($E133,'Country Indicator Data'!$B$4:$N$300,3,FALSE)="x","x",ROUND(IF(VLOOKUP($E133,'Country Indicator Data'!$B$4:$N$300,3,FALSE)&gt;$F$3,5,IF(VLOOKUP($E133,'Country Indicator Data'!$B$4:$N$300,3,FALSE)&lt;$F$4,0,($F$3-VLOOKUP($E133,'Country Indicator Data'!$B$4:$N$300,3,FALSE))/($F$3-$F$4)*5)),1)))</f>
        <v>1.8</v>
      </c>
      <c r="G133" s="163">
        <f>IF(LEN(E133)&gt;3,(IF(VLOOKUP($C133,'Regional Crises'!$B$1:$R$66,9,FALSE)="x","x",ROUND(IF(VLOOKUP($C133,'Regional Crises'!$B$1:$R$66,9,FALSE)&gt;G$3,5,IF(VLOOKUP($C133,'Regional Crises'!$B$1:$R$66,9,FALSE)&lt;G$4,0,(G$3-VLOOKUP($C133,'Regional Crises'!$B$1:$R$66,9,FALSE))/(G$3-G$4)*5)),1))),IF(VLOOKUP($E133,'Country Indicator Data'!$B$4:$N$300,5,FALSE)="x","x",ROUND(IF(VLOOKUP($E133,'Country Indicator Data'!$B$4:$N$300,5,FALSE)&gt;G$3,5,IF(VLOOKUP($E133,'Country Indicator Data'!$B$4:$N$300,5,FALSE)&lt;G$4,0,(G$3-VLOOKUP($E133,'Country Indicator Data'!$B$4:$N$300,5,FALSE))/(G$3-G$4)*5)),1)))</f>
        <v>1.5</v>
      </c>
      <c r="H133" s="163">
        <f t="shared" si="39"/>
        <v>1.65</v>
      </c>
      <c r="I133" s="163">
        <f>IF(LEN(E133)&gt;3,(IF(VLOOKUP($C133,'Regional Crises'!$B$1:$R$66,6,FALSE)="x","x",ROUND(IF(VLOOKUP($C133,'Regional Crises'!$B$1:$R$66,6,FALSE)&gt;I$3,5,IF(VLOOKUP($C133,'Regional Crises'!$B$1:$R$66,6,FALSE)&lt;I$4,0,5-(I$3-VLOOKUP($C133,'Regional Crises'!$B$1:$R$66,6,FALSE))/(I$3-I$4)*5)),1))),IF(VLOOKUP($E133,'Country Indicator Data'!$B$4:$N$300,2,FALSE)="x","x",ROUND(IF(VLOOKUP($E133,'Country Indicator Data'!$B$4:$N$300,2,FALSE)&gt;I$3,5,IF(VLOOKUP($E133,'Country Indicator Data'!$B$4:$N$300,2,FALSE)&lt;I$4,0,5-(I$3-VLOOKUP($E133,'Country Indicator Data'!$B$4:$N$300,2,FALSE))/(I$3-I$4)*5)),1)))</f>
        <v>3.6</v>
      </c>
      <c r="J133" s="163">
        <f>IF(LEN(E133)&gt;3,(IF(VLOOKUP($C133,'Regional Crises'!$B$1:$R$66,8,FALSE)="x","x",ROUND(IF(VLOOKUP($C133,'Regional Crises'!$B$1:$R$66,8,FALSE)&gt;J$3,5,IF(VLOOKUP($C133,'Regional Crises'!$B$1:$R$66,8,FALSE)&lt;J$4,0,5-(J$3-VLOOKUP($C133,'Regional Crises'!$B$1:$R$66,8,FALSE))/(J$3-J$4)*5)),1))),IF(VLOOKUP($E133,'Country Indicator Data'!$B$4:$N$300,4,FALSE)="x","x",ROUND(IF(VLOOKUP($E133,'Country Indicator Data'!$B$4:$N$300,4,FALSE)&gt;J$3,5,IF(VLOOKUP($E133,'Country Indicator Data'!$B$4:$N$300,4,FALSE)&lt;J$4,0,5-(J$3-VLOOKUP($E133,'Country Indicator Data'!$B$4:$N$300,4,FALSE))/(J$3-J$4)*5)),1)))</f>
        <v>0</v>
      </c>
      <c r="K133" s="163">
        <f t="shared" si="40"/>
        <v>1.8</v>
      </c>
      <c r="L133" s="163">
        <f>IF(LEN(E133)&gt;3,(IF(VLOOKUP($C133,'Regional Crises'!$B$1:$R$66,10,FALSE)="x","x",ROUND(IF(VLOOKUP($C133,'Regional Crises'!$B$1:$R$66,10,FALSE)&gt;L$3,5,IF(VLOOKUP($C133,'Regional Crises'!$B$1:$R$66,10,FALSE)&lt;L$4,0,5-(L$3-VLOOKUP($C133,'Regional Crises'!$B$1:$R$66,10,FALSE))/(L$3-L$4)*5)),1))),IF(VLOOKUP($E133,'Country Indicator Data'!$B$4:$N$300,6,FALSE)="x","x",ROUND(IF(VLOOKUP($E133,'Country Indicator Data'!$B$4:$N$300,6,FALSE)&gt;L$3,5,IF(VLOOKUP($E133,'Country Indicator Data'!$B$4:$N$300,6,FALSE)&lt;L$4,0,5-(L$3-VLOOKUP($E133,'Country Indicator Data'!$B$4:$N$300,6,FALSE))/(L$3-L$4)*5)),1)))</f>
        <v>3.5</v>
      </c>
      <c r="M133" s="163">
        <f>IF(LEN(E133)&gt;3,(IF(VLOOKUP($C133,'Regional Crises'!$B$1:$R$66,11,FALSE)="x","x",ROUND(IF(VLOOKUP($C133,'Regional Crises'!$B$1:$R$66,11,FALSE)&gt;M$3,5,IF(VLOOKUP($C133,'Regional Crises'!$B$1:$R$66,11,FALSE)&lt;M$4,0,5-(M$3-VLOOKUP($C133,'Regional Crises'!$B$1:$R$66,11,FALSE))/(M$3-M$4)*5)),1))),IF(VLOOKUP($E133,'Country Indicator Data'!$B$4:$N$300,7,FALSE)="x","x",ROUND(IF(VLOOKUP($E133,'Country Indicator Data'!$B$4:$N$300,7,FALSE)&gt;M$3,5,IF(VLOOKUP($E133,'Country Indicator Data'!$B$4:$N$300,7,FALSE)&lt;M$4,0,5-(M$3-VLOOKUP($E133,'Country Indicator Data'!$B$4:$N$300,7,FALSE))/(M$3-M$4)*5)),1)))</f>
        <v>1.9</v>
      </c>
      <c r="N133" s="163">
        <f t="shared" si="41"/>
        <v>2.7</v>
      </c>
      <c r="O133" s="163">
        <f t="shared" si="42"/>
        <v>2.0500000000000003</v>
      </c>
      <c r="P133" s="163">
        <f>IF(LEN(E133)&gt;3,VLOOKUP(C133,'Regional Crises'!$B$1:$R$69,12,FALSE),VLOOKUP(E133,'Country Indicator Data'!$B$4:$I$300,8,FALSE))</f>
        <v>3</v>
      </c>
      <c r="Q133" s="163">
        <f>IF(LEN(E133)&gt;3,((IF(VLOOKUP($C133,'Regional Crises'!$B$1:$R$66,13,FALSE)="x","x",ROUND(IF(VLOOKUP($C133,'Regional Crises'!$B$1:$R$66,13,FALSE)&gt;Q$3,5,IF(VLOOKUP($C133,'Regional Crises'!$B$1:$R$66,13,FALSE)&lt;Q$4,0,5-(LOG(Q$3)-LOG(VLOOKUP($C133,'Regional Crises'!$B$1:$R$66,13,FALSE)))/(LOG(Q$3)-LOG(Q$4))*5)),1)))),(IF(VLOOKUP($E133,'Country Indicator Data'!$B$4:$N$300,9,FALSE)="x","x",ROUND(IF(VLOOKUP($E133,'Country Indicator Data'!$B$4:$N$300,9,FALSE)&gt;Q$3,5,IF(VLOOKUP($E133,'Country Indicator Data'!$B$4:$N$300,9,FALSE)&lt;Q$4,0,5-(LOG(Q$3)-LOG(VLOOKUP($E133,'Country Indicator Data'!$B$4:$N$300,9,FALSE)))/(LOG(Q$3)-LOG(Q$4))*5)),1))))</f>
        <v>1.7</v>
      </c>
      <c r="R133" s="163">
        <f t="shared" si="43"/>
        <v>2.35</v>
      </c>
      <c r="S133" s="163">
        <f>IF(LEN(E133)&gt;3,((IF(VLOOKUP($C133,'Regional Crises'!$B$1:$R$66,17,FALSE)="x","x",ROUND(IF(VLOOKUP($C133,'Regional Crises'!$B$1:$R$66,17,FALSE)&gt;S$3,0,IF(VLOOKUP($C133,'Regional Crises'!$B$1:$R$66,17,FALSE)&lt;S$4,5,(S$3-VLOOKUP($C133,'Regional Crises'!$B$1:$R$66,17,FALSE))/(S$3-S$4)*5)),1)))),(IF(VLOOKUP($E133,'Country Indicator Data'!$B$4:$N$300,13,FALSE)="x","x",ROUND(IF(VLOOKUP($E133,'Country Indicator Data'!$B$4:$N$300,13,FALSE)&gt;S$3,0,IF(VLOOKUP($E133,'Country Indicator Data'!$B$4:$N$300,13,FALSE)&lt;S$4,5,(S$3-VLOOKUP($E133,'Country Indicator Data'!$B$4:$N$300,13,FALSE))/(S$3-S$4)*5)),1))))</f>
        <v>2.8</v>
      </c>
      <c r="T133" s="163">
        <f>IF(LEN(E133)&gt;3,((IF(VLOOKUP($C133,'Regional Crises'!$B$1:$R$66,14,FALSE)="x","x",ROUND(IF(VLOOKUP($C133,'Regional Crises'!$B$1:$R$66,14,FALSE)&gt;T$3,0,IF(VLOOKUP($C133,'Regional Crises'!$B$1:$R$66,14,FALSE)&lt;T$4,5,(T$3-VLOOKUP($C133,'Regional Crises'!$B$1:$R$66,14,FALSE))/(T$3-T$4)*5)),1)))),(IF(VLOOKUP($E133,'Country Indicator Data'!$B$4:$N$300,10,FALSE)="x","x",ROUND(IF(VLOOKUP($E133,'Country Indicator Data'!$B$4:$N$300,10,FALSE)&gt;T$3,0,IF(VLOOKUP($E133,'Country Indicator Data'!$B$4:$N$300,10,FALSE)&lt;T$4,5,(T$3-VLOOKUP($E133,'Country Indicator Data'!$B$4:$N$300,10,FALSE))/(T$3-T$4)*5)),1))))</f>
        <v>2.7</v>
      </c>
      <c r="U133" s="163">
        <f>IF(LEN(E133)&gt;3,((IF(VLOOKUP($C133,'Regional Crises'!$B$1:$R$66,15,FALSE)="x","x",ROUND(IF(VLOOKUP($C133,'Regional Crises'!$B$1:$R$66,15,FALSE)&gt;U$3,0,IF(VLOOKUP($C133,'Regional Crises'!$B$1:$R$66,15,FALSE)&lt;U$4,5,(U$3-VLOOKUP($C133,'Regional Crises'!$B$1:$R$66,15,FALSE))/(U$3-U$4)*5)),1)))),(IF(VLOOKUP($E133,'Country Indicator Data'!$B$4:$N$300,11,FALSE)="x","x",ROUND(IF(VLOOKUP($E133,'Country Indicator Data'!$B$4:$N$300,11,FALSE)&gt;U$3,0,IF(VLOOKUP($E133,'Country Indicator Data'!$B$4:$N$300,11,FALSE)&lt;U$4,5,(U$3-VLOOKUP($E133,'Country Indicator Data'!$B$4:$N$300,11,FALSE))/(U$3-U$4)*5)),1))))</f>
        <v>2</v>
      </c>
      <c r="V133" s="163">
        <f>IF(LEN(E133)&gt;3,((IF(VLOOKUP($C133,'Regional Crises'!$B$1:$R$66,16,FALSE)="x","x",ROUND(IF(VLOOKUP($C133,'Regional Crises'!$B$1:$R$66,16,FALSE)&gt;V$3,0,IF(VLOOKUP($C133,'Regional Crises'!$B$1:$R$66,16,FALSE)&lt;V$4,5,(V$3-VLOOKUP($C133,'Regional Crises'!$B$1:$R$66,16,FALSE))/(V$3-V$4)*5)),1)))),(IF(VLOOKUP($E133,'Country Indicator Data'!$B$4:$N$300,12,FALSE)="x","x",ROUND(IF(VLOOKUP($E133,'Country Indicator Data'!$B$4:$N$300,12,FALSE)&gt;V$3,0,IF(VLOOKUP($E133,'Country Indicator Data'!$B$4:$N$300,12,FALSE)&lt;V$4,5,(V$3-VLOOKUP($E133,'Country Indicator Data'!$B$4:$N$300,12,FALSE))/(V$3-V$4)*5)),1))))</f>
        <v>1.5</v>
      </c>
      <c r="W133" s="163">
        <f t="shared" si="44"/>
        <v>2.2999999999999998</v>
      </c>
      <c r="X133" s="163">
        <f t="shared" si="45"/>
        <v>2.2000000000000002</v>
      </c>
      <c r="Y133" s="184">
        <f>IF('Core Indicators'!FC130="x","x",IF('Core Indicators'!FC130&gt;=5,5,IF('Core Indicators'!FC130&gt;=4,4,IF('Core Indicators'!FC130&gt;=3,3,IF('Core Indicators'!FC130&gt;=2,2,IF('Core Indicators'!FC130&gt;=1,1,0))))))</f>
        <v>1</v>
      </c>
      <c r="Z133" s="163">
        <f t="shared" si="46"/>
        <v>1</v>
      </c>
      <c r="AA133" s="184">
        <f>'Crisis Indicator Data'!Y130</f>
        <v>0</v>
      </c>
      <c r="AB133" s="184">
        <f>'Crisis Indicator Data'!Z130</f>
        <v>0</v>
      </c>
      <c r="AC133" s="184">
        <f>'Crisis Indicator Data'!AA130</f>
        <v>0</v>
      </c>
      <c r="AD133" s="184">
        <f>'Crisis Indicator Data'!AB130</f>
        <v>0</v>
      </c>
      <c r="AE133" s="184">
        <f t="shared" si="47"/>
        <v>0</v>
      </c>
      <c r="AF133" s="184">
        <f>'Crisis Indicator Data'!AC130</f>
        <v>0</v>
      </c>
      <c r="AG133" s="184">
        <f>'Crisis Indicator Data'!AD130</f>
        <v>0</v>
      </c>
      <c r="AH133" s="184">
        <f t="shared" si="48"/>
        <v>0</v>
      </c>
      <c r="AI133" s="184">
        <f>'Crisis Indicator Data'!AE130</f>
        <v>0</v>
      </c>
      <c r="AJ133" s="184">
        <f>'Crisis Indicator Data'!AF130</f>
        <v>1</v>
      </c>
      <c r="AK133" s="184">
        <f>'Crisis Indicator Data'!AG130</f>
        <v>1</v>
      </c>
      <c r="AL133" s="184">
        <f t="shared" si="49"/>
        <v>2</v>
      </c>
      <c r="AM133" s="163">
        <f t="shared" si="50"/>
        <v>1</v>
      </c>
      <c r="AN133" s="163">
        <f t="shared" si="51"/>
        <v>1</v>
      </c>
    </row>
    <row r="134" spans="1:40" ht="13.5" customHeight="1" x14ac:dyDescent="0.25">
      <c r="A134" s="172" t="str">
        <f>'Crisis Indicator Data'!A131</f>
        <v>Complex crisis in El Salvador</v>
      </c>
      <c r="B134" s="173" t="str">
        <f>'Crisis Indicator Data'!B131</f>
        <v>Displacement,Violence,Floods,Drought</v>
      </c>
      <c r="C134" s="173" t="str">
        <f>'Crisis Indicator Data'!C131</f>
        <v>SLV001</v>
      </c>
      <c r="D134" s="173" t="str">
        <f>'Crisis Indicator Data'!D131</f>
        <v>El Salvador</v>
      </c>
      <c r="E134" s="174" t="str">
        <f>'Crisis Indicator Data'!E131</f>
        <v>SLV</v>
      </c>
      <c r="F134" s="163">
        <f>IF(LEN(E134)&gt;3,(IF(VLOOKUP($C134,'Regional Crises'!$B$1:$R$66,7,FALSE)="x","x",ROUND(IF(VLOOKUP($C134,'Regional Crises'!$B$1:$R$66,7,FALSE)&gt;$F$3,5,IF(VLOOKUP($C134,'Regional Crises'!$B$1:$R$66,7,FALSE)&lt;F$4,0,($F$3-VLOOKUP($C134,'Regional Crises'!$B$1:$R$66,7,FALSE))/($F$3-$F$4)*5)),1))),IF(VLOOKUP($E134,'Country Indicator Data'!$B$4:$N$300,3,FALSE)="x","x",ROUND(IF(VLOOKUP($E134,'Country Indicator Data'!$B$4:$N$300,3,FALSE)&gt;$F$3,5,IF(VLOOKUP($E134,'Country Indicator Data'!$B$4:$N$300,3,FALSE)&lt;$F$4,0,($F$3-VLOOKUP($E134,'Country Indicator Data'!$B$4:$N$300,3,FALSE))/($F$3-$F$4)*5)),1)))</f>
        <v>0.7</v>
      </c>
      <c r="G134" s="163">
        <f>IF(LEN(E134)&gt;3,(IF(VLOOKUP($C134,'Regional Crises'!$B$1:$R$66,9,FALSE)="x","x",ROUND(IF(VLOOKUP($C134,'Regional Crises'!$B$1:$R$66,9,FALSE)&gt;G$3,5,IF(VLOOKUP($C134,'Regional Crises'!$B$1:$R$66,9,FALSE)&lt;G$4,0,(G$3-VLOOKUP($C134,'Regional Crises'!$B$1:$R$66,9,FALSE))/(G$3-G$4)*5)),1))),IF(VLOOKUP($E134,'Country Indicator Data'!$B$4:$N$300,5,FALSE)="x","x",ROUND(IF(VLOOKUP($E134,'Country Indicator Data'!$B$4:$N$300,5,FALSE)&gt;G$3,5,IF(VLOOKUP($E134,'Country Indicator Data'!$B$4:$N$300,5,FALSE)&lt;G$4,0,(G$3-VLOOKUP($E134,'Country Indicator Data'!$B$4:$N$300,5,FALSE))/(G$3-G$4)*5)),1)))</f>
        <v>1.4</v>
      </c>
      <c r="H134" s="163">
        <f t="shared" ref="H134:H165" si="52">IF(AND(F134="x",G134="x"),"x",AVERAGE(F134,G134))</f>
        <v>1.0499999999999998</v>
      </c>
      <c r="I134" s="163">
        <f>IF(LEN(E134)&gt;3,(IF(VLOOKUP($C134,'Regional Crises'!$B$1:$R$66,6,FALSE)="x","x",ROUND(IF(VLOOKUP($C134,'Regional Crises'!$B$1:$R$66,6,FALSE)&gt;I$3,5,IF(VLOOKUP($C134,'Regional Crises'!$B$1:$R$66,6,FALSE)&lt;I$4,0,5-(I$3-VLOOKUP($C134,'Regional Crises'!$B$1:$R$66,6,FALSE))/(I$3-I$4)*5)),1))),IF(VLOOKUP($E134,'Country Indicator Data'!$B$4:$N$300,2,FALSE)="x","x",ROUND(IF(VLOOKUP($E134,'Country Indicator Data'!$B$4:$N$300,2,FALSE)&gt;I$3,5,IF(VLOOKUP($E134,'Country Indicator Data'!$B$4:$N$300,2,FALSE)&lt;I$4,0,5-(I$3-VLOOKUP($E134,'Country Indicator Data'!$B$4:$N$300,2,FALSE))/(I$3-I$4)*5)),1)))</f>
        <v>0.9</v>
      </c>
      <c r="J134" s="163">
        <f>IF(LEN(E134)&gt;3,(IF(VLOOKUP($C134,'Regional Crises'!$B$1:$R$66,8,FALSE)="x","x",ROUND(IF(VLOOKUP($C134,'Regional Crises'!$B$1:$R$66,8,FALSE)&gt;J$3,5,IF(VLOOKUP($C134,'Regional Crises'!$B$1:$R$66,8,FALSE)&lt;J$4,0,5-(J$3-VLOOKUP($C134,'Regional Crises'!$B$1:$R$66,8,FALSE))/(J$3-J$4)*5)),1))),IF(VLOOKUP($E134,'Country Indicator Data'!$B$4:$N$300,4,FALSE)="x","x",ROUND(IF(VLOOKUP($E134,'Country Indicator Data'!$B$4:$N$300,4,FALSE)&gt;J$3,5,IF(VLOOKUP($E134,'Country Indicator Data'!$B$4:$N$300,4,FALSE)&lt;J$4,0,5-(J$3-VLOOKUP($E134,'Country Indicator Data'!$B$4:$N$300,4,FALSE))/(J$3-J$4)*5)),1)))</f>
        <v>0</v>
      </c>
      <c r="K134" s="163">
        <f t="shared" ref="K134:K165" si="53">IF(AND(I134="x",J134="x"),"x",AVERAGE(I134,J134))</f>
        <v>0.45</v>
      </c>
      <c r="L134" s="163">
        <f>IF(LEN(E134)&gt;3,(IF(VLOOKUP($C134,'Regional Crises'!$B$1:$R$66,10,FALSE)="x","x",ROUND(IF(VLOOKUP($C134,'Regional Crises'!$B$1:$R$66,10,FALSE)&gt;L$3,5,IF(VLOOKUP($C134,'Regional Crises'!$B$1:$R$66,10,FALSE)&lt;L$4,0,5-(L$3-VLOOKUP($C134,'Regional Crises'!$B$1:$R$66,10,FALSE))/(L$3-L$4)*5)),1))),IF(VLOOKUP($E134,'Country Indicator Data'!$B$4:$N$300,6,FALSE)="x","x",ROUND(IF(VLOOKUP($E134,'Country Indicator Data'!$B$4:$N$300,6,FALSE)&gt;L$3,5,IF(VLOOKUP($E134,'Country Indicator Data'!$B$4:$N$300,6,FALSE)&lt;L$4,0,5-(L$3-VLOOKUP($E134,'Country Indicator Data'!$B$4:$N$300,6,FALSE))/(L$3-L$4)*5)),1)))</f>
        <v>2.6</v>
      </c>
      <c r="M134" s="163">
        <f>IF(LEN(E134)&gt;3,(IF(VLOOKUP($C134,'Regional Crises'!$B$1:$R$66,11,FALSE)="x","x",ROUND(IF(VLOOKUP($C134,'Regional Crises'!$B$1:$R$66,11,FALSE)&gt;M$3,5,IF(VLOOKUP($C134,'Regional Crises'!$B$1:$R$66,11,FALSE)&lt;M$4,0,5-(M$3-VLOOKUP($C134,'Regional Crises'!$B$1:$R$66,11,FALSE))/(M$3-M$4)*5)),1))),IF(VLOOKUP($E134,'Country Indicator Data'!$B$4:$N$300,7,FALSE)="x","x",ROUND(IF(VLOOKUP($E134,'Country Indicator Data'!$B$4:$N$300,7,FALSE)&gt;M$3,5,IF(VLOOKUP($E134,'Country Indicator Data'!$B$4:$N$300,7,FALSE)&lt;M$4,0,5-(M$3-VLOOKUP($E134,'Country Indicator Data'!$B$4:$N$300,7,FALSE))/(M$3-M$4)*5)),1)))</f>
        <v>1.7</v>
      </c>
      <c r="N134" s="163">
        <f t="shared" ref="N134:N165" si="54">IF(AND(L134="x",M134="x"),"x",AVERAGE(L134,M134))</f>
        <v>2.15</v>
      </c>
      <c r="O134" s="163">
        <f t="shared" ref="O134:O165" si="55">AVERAGE(H134,K134,N134)</f>
        <v>1.2166666666666666</v>
      </c>
      <c r="P134" s="163">
        <f>IF(LEN(E134)&gt;3,VLOOKUP(C134,'Regional Crises'!$B$1:$R$69,12,FALSE),VLOOKUP(E134,'Country Indicator Data'!$B$4:$I$300,8,FALSE))</f>
        <v>3</v>
      </c>
      <c r="Q134" s="163">
        <f>IF(LEN(E134)&gt;3,((IF(VLOOKUP($C134,'Regional Crises'!$B$1:$R$66,13,FALSE)="x","x",ROUND(IF(VLOOKUP($C134,'Regional Crises'!$B$1:$R$66,13,FALSE)&gt;Q$3,5,IF(VLOOKUP($C134,'Regional Crises'!$B$1:$R$66,13,FALSE)&lt;Q$4,0,5-(LOG(Q$3)-LOG(VLOOKUP($C134,'Regional Crises'!$B$1:$R$66,13,FALSE)))/(LOG(Q$3)-LOG(Q$4))*5)),1)))),(IF(VLOOKUP($E134,'Country Indicator Data'!$B$4:$N$300,9,FALSE)="x","x",ROUND(IF(VLOOKUP($E134,'Country Indicator Data'!$B$4:$N$300,9,FALSE)&gt;Q$3,5,IF(VLOOKUP($E134,'Country Indicator Data'!$B$4:$N$300,9,FALSE)&lt;Q$4,0,5-(LOG(Q$3)-LOG(VLOOKUP($E134,'Country Indicator Data'!$B$4:$N$300,9,FALSE)))/(LOG(Q$3)-LOG(Q$4))*5)),1))))</f>
        <v>2.8</v>
      </c>
      <c r="R134" s="163">
        <f t="shared" ref="R134:R165" si="56">AVERAGE(P134:Q134)</f>
        <v>2.9</v>
      </c>
      <c r="S134" s="163">
        <f>IF(LEN(E134)&gt;3,((IF(VLOOKUP($C134,'Regional Crises'!$B$1:$R$66,17,FALSE)="x","x",ROUND(IF(VLOOKUP($C134,'Regional Crises'!$B$1:$R$66,17,FALSE)&gt;S$3,0,IF(VLOOKUP($C134,'Regional Crises'!$B$1:$R$66,17,FALSE)&lt;S$4,5,(S$3-VLOOKUP($C134,'Regional Crises'!$B$1:$R$66,17,FALSE))/(S$3-S$4)*5)),1)))),(IF(VLOOKUP($E134,'Country Indicator Data'!$B$4:$N$300,13,FALSE)="x","x",ROUND(IF(VLOOKUP($E134,'Country Indicator Data'!$B$4:$N$300,13,FALSE)&gt;S$3,0,IF(VLOOKUP($E134,'Country Indicator Data'!$B$4:$N$300,13,FALSE)&lt;S$4,5,(S$3-VLOOKUP($E134,'Country Indicator Data'!$B$4:$N$300,13,FALSE))/(S$3-S$4)*5)),1))))</f>
        <v>3.3</v>
      </c>
      <c r="T134" s="163">
        <f>IF(LEN(E134)&gt;3,((IF(VLOOKUP($C134,'Regional Crises'!$B$1:$R$66,14,FALSE)="x","x",ROUND(IF(VLOOKUP($C134,'Regional Crises'!$B$1:$R$66,14,FALSE)&gt;T$3,0,IF(VLOOKUP($C134,'Regional Crises'!$B$1:$R$66,14,FALSE)&lt;T$4,5,(T$3-VLOOKUP($C134,'Regional Crises'!$B$1:$R$66,14,FALSE))/(T$3-T$4)*5)),1)))),(IF(VLOOKUP($E134,'Country Indicator Data'!$B$4:$N$300,10,FALSE)="x","x",ROUND(IF(VLOOKUP($E134,'Country Indicator Data'!$B$4:$N$300,10,FALSE)&gt;T$3,0,IF(VLOOKUP($E134,'Country Indicator Data'!$B$4:$N$300,10,FALSE)&lt;T$4,5,(T$3-VLOOKUP($E134,'Country Indicator Data'!$B$4:$N$300,10,FALSE))/(T$3-T$4)*5)),1))))</f>
        <v>3.3</v>
      </c>
      <c r="U134" s="163">
        <f>IF(LEN(E134)&gt;3,((IF(VLOOKUP($C134,'Regional Crises'!$B$1:$R$66,15,FALSE)="x","x",ROUND(IF(VLOOKUP($C134,'Regional Crises'!$B$1:$R$66,15,FALSE)&gt;U$3,0,IF(VLOOKUP($C134,'Regional Crises'!$B$1:$R$66,15,FALSE)&lt;U$4,5,(U$3-VLOOKUP($C134,'Regional Crises'!$B$1:$R$66,15,FALSE))/(U$3-U$4)*5)),1)))),(IF(VLOOKUP($E134,'Country Indicator Data'!$B$4:$N$300,11,FALSE)="x","x",ROUND(IF(VLOOKUP($E134,'Country Indicator Data'!$B$4:$N$300,11,FALSE)&gt;U$3,0,IF(VLOOKUP($E134,'Country Indicator Data'!$B$4:$N$300,11,FALSE)&lt;U$4,5,(U$3-VLOOKUP($E134,'Country Indicator Data'!$B$4:$N$300,11,FALSE))/(U$3-U$4)*5)),1))))</f>
        <v>2</v>
      </c>
      <c r="V134" s="163">
        <f>IF(LEN(E134)&gt;3,((IF(VLOOKUP($C134,'Regional Crises'!$B$1:$R$66,16,FALSE)="x","x",ROUND(IF(VLOOKUP($C134,'Regional Crises'!$B$1:$R$66,16,FALSE)&gt;V$3,0,IF(VLOOKUP($C134,'Regional Crises'!$B$1:$R$66,16,FALSE)&lt;V$4,5,(V$3-VLOOKUP($C134,'Regional Crises'!$B$1:$R$66,16,FALSE))/(V$3-V$4)*5)),1)))),(IF(VLOOKUP($E134,'Country Indicator Data'!$B$4:$N$300,12,FALSE)="x","x",ROUND(IF(VLOOKUP($E134,'Country Indicator Data'!$B$4:$N$300,12,FALSE)&gt;V$3,0,IF(VLOOKUP($E134,'Country Indicator Data'!$B$4:$N$300,12,FALSE)&lt;V$4,5,(V$3-VLOOKUP($E134,'Country Indicator Data'!$B$4:$N$300,12,FALSE))/(V$3-V$4)*5)),1))))</f>
        <v>1.7</v>
      </c>
      <c r="W134" s="163">
        <f t="shared" ref="W134:W165" si="57">IF(AND(S134="x",V134="x"),"x",ROUND(AVERAGE(S134,V134,T134,U134),1))</f>
        <v>2.6</v>
      </c>
      <c r="X134" s="163">
        <f t="shared" ref="X134:X165" si="58">ROUND(AVERAGE(O134,W134,R134),1)</f>
        <v>2.2000000000000002</v>
      </c>
      <c r="Y134" s="184">
        <f>IF('Core Indicators'!FC131="x","x",IF('Core Indicators'!FC131&gt;=5,5,IF('Core Indicators'!FC131&gt;=4,4,IF('Core Indicators'!FC131&gt;=3,3,IF('Core Indicators'!FC131&gt;=2,2,IF('Core Indicators'!FC131&gt;=1,1,0))))))</f>
        <v>3</v>
      </c>
      <c r="Z134" s="163">
        <f t="shared" ref="Z134:Z165" si="59">Y134</f>
        <v>3</v>
      </c>
      <c r="AA134" s="184">
        <f>'Crisis Indicator Data'!Y131</f>
        <v>0</v>
      </c>
      <c r="AB134" s="184">
        <f>'Crisis Indicator Data'!Z131</f>
        <v>1</v>
      </c>
      <c r="AC134" s="184">
        <f>'Crisis Indicator Data'!AA131</f>
        <v>1</v>
      </c>
      <c r="AD134" s="184">
        <f>'Crisis Indicator Data'!AB131</f>
        <v>1</v>
      </c>
      <c r="AE134" s="184">
        <f t="shared" ref="AE134:AE165" si="60">IF(SUM(AA134:AD134)=0,0,IF(SUM(AA134,AB134,AC134,AD134)&lt;2,1,IF(SUM(AA134:AD134)&lt;6,2,IF(SUM(AA134:AD134)&lt;8,3,IF(SUM(AA134:AD134)&lt;10,4,5)))))</f>
        <v>2</v>
      </c>
      <c r="AF134" s="184">
        <f>'Crisis Indicator Data'!AC131</f>
        <v>2</v>
      </c>
      <c r="AG134" s="184">
        <f>'Crisis Indicator Data'!AD131</f>
        <v>2</v>
      </c>
      <c r="AH134" s="184">
        <f t="shared" ref="AH134:AH165" si="61">IF(SUM(AF134:AG134)=0,0,IF(SUM(AF134,AG134)=1,1,IF(SUM(AF134:AG134)&lt;3,2,IF(SUM(AF134:AG134)&lt;4,3,IF(SUM(AF134:AG134)&lt;5,4,5)))))</f>
        <v>4</v>
      </c>
      <c r="AI134" s="184">
        <f>'Crisis Indicator Data'!AE131</f>
        <v>1</v>
      </c>
      <c r="AJ134" s="184">
        <f>'Crisis Indicator Data'!AF131</f>
        <v>0</v>
      </c>
      <c r="AK134" s="184">
        <f>'Crisis Indicator Data'!AG131</f>
        <v>1</v>
      </c>
      <c r="AL134" s="184">
        <f t="shared" ref="AL134:AL165" si="62">IF(SUM(AI134:AK134)=0,0,IF(SUM(AI134:AK134)=1,1,IF(SUM(AI134:AK134)&lt;3,2,IF(SUM(AI134:AK134)&lt;5,3,IF(SUM(AI134:AK134)&lt;7,4,5)))))</f>
        <v>2</v>
      </c>
      <c r="AM134" s="163">
        <f t="shared" ref="AM134:AM165" si="63">IF(AA134=3,5,ROUND(AVERAGE(AE134,AH134,AL134),0))</f>
        <v>3</v>
      </c>
      <c r="AN134" s="163">
        <f t="shared" ref="AN134:AN165" si="64">IF(AND(Z134="x",AM134="x"),"x",ROUND(AVERAGE(Z134,AM134),1))</f>
        <v>3</v>
      </c>
    </row>
    <row r="135" spans="1:40" ht="13.5" customHeight="1" x14ac:dyDescent="0.25">
      <c r="A135" s="172" t="str">
        <f>'Crisis Indicator Data'!A132</f>
        <v>Complex crisis in Somalia</v>
      </c>
      <c r="B135" s="173" t="str">
        <f>'Crisis Indicator Data'!B132</f>
        <v>Conflict,Displacement,Floods,Drought</v>
      </c>
      <c r="C135" s="173" t="str">
        <f>'Crisis Indicator Data'!C132</f>
        <v>SOM001</v>
      </c>
      <c r="D135" s="173" t="str">
        <f>'Crisis Indicator Data'!D132</f>
        <v>Somalia</v>
      </c>
      <c r="E135" s="174" t="str">
        <f>'Crisis Indicator Data'!E132</f>
        <v>SOM</v>
      </c>
      <c r="F135" s="163" t="str">
        <f>IF(LEN(E135)&gt;3,(IF(VLOOKUP($C135,'Regional Crises'!$B$1:$R$66,7,FALSE)="x","x",ROUND(IF(VLOOKUP($C135,'Regional Crises'!$B$1:$R$66,7,FALSE)&gt;$F$3,5,IF(VLOOKUP($C135,'Regional Crises'!$B$1:$R$66,7,FALSE)&lt;F$4,0,($F$3-VLOOKUP($C135,'Regional Crises'!$B$1:$R$66,7,FALSE))/($F$3-$F$4)*5)),1))),IF(VLOOKUP($E135,'Country Indicator Data'!$B$4:$N$300,3,FALSE)="x","x",ROUND(IF(VLOOKUP($E135,'Country Indicator Data'!$B$4:$N$300,3,FALSE)&gt;$F$3,5,IF(VLOOKUP($E135,'Country Indicator Data'!$B$4:$N$300,3,FALSE)&lt;$F$4,0,($F$3-VLOOKUP($E135,'Country Indicator Data'!$B$4:$N$300,3,FALSE))/($F$3-$F$4)*5)),1)))</f>
        <v>x</v>
      </c>
      <c r="G135" s="163">
        <f>IF(LEN(E135)&gt;3,(IF(VLOOKUP($C135,'Regional Crises'!$B$1:$R$66,9,FALSE)="x","x",ROUND(IF(VLOOKUP($C135,'Regional Crises'!$B$1:$R$66,9,FALSE)&gt;G$3,5,IF(VLOOKUP($C135,'Regional Crises'!$B$1:$R$66,9,FALSE)&lt;G$4,0,(G$3-VLOOKUP($C135,'Regional Crises'!$B$1:$R$66,9,FALSE))/(G$3-G$4)*5)),1))),IF(VLOOKUP($E135,'Country Indicator Data'!$B$4:$N$300,5,FALSE)="x","x",ROUND(IF(VLOOKUP($E135,'Country Indicator Data'!$B$4:$N$300,5,FALSE)&gt;G$3,5,IF(VLOOKUP($E135,'Country Indicator Data'!$B$4:$N$300,5,FALSE)&lt;G$4,0,(G$3-VLOOKUP($E135,'Country Indicator Data'!$B$4:$N$300,5,FALSE))/(G$3-G$4)*5)),1)))</f>
        <v>4.3</v>
      </c>
      <c r="H135" s="163">
        <f t="shared" si="52"/>
        <v>4.3</v>
      </c>
      <c r="I135" s="163">
        <f>IF(LEN(E135)&gt;3,(IF(VLOOKUP($C135,'Regional Crises'!$B$1:$R$66,6,FALSE)="x","x",ROUND(IF(VLOOKUP($C135,'Regional Crises'!$B$1:$R$66,6,FALSE)&gt;I$3,5,IF(VLOOKUP($C135,'Regional Crises'!$B$1:$R$66,6,FALSE)&lt;I$4,0,5-(I$3-VLOOKUP($C135,'Regional Crises'!$B$1:$R$66,6,FALSE))/(I$3-I$4)*5)),1))),IF(VLOOKUP($E135,'Country Indicator Data'!$B$4:$N$300,2,FALSE)="x","x",ROUND(IF(VLOOKUP($E135,'Country Indicator Data'!$B$4:$N$300,2,FALSE)&gt;I$3,5,IF(VLOOKUP($E135,'Country Indicator Data'!$B$4:$N$300,2,FALSE)&lt;I$4,0,5-(I$3-VLOOKUP($E135,'Country Indicator Data'!$B$4:$N$300,2,FALSE))/(I$3-I$4)*5)),1)))</f>
        <v>0</v>
      </c>
      <c r="J135" s="163">
        <f>IF(LEN(E135)&gt;3,(IF(VLOOKUP($C135,'Regional Crises'!$B$1:$R$66,8,FALSE)="x","x",ROUND(IF(VLOOKUP($C135,'Regional Crises'!$B$1:$R$66,8,FALSE)&gt;J$3,5,IF(VLOOKUP($C135,'Regional Crises'!$B$1:$R$66,8,FALSE)&lt;J$4,0,5-(J$3-VLOOKUP($C135,'Regional Crises'!$B$1:$R$66,8,FALSE))/(J$3-J$4)*5)),1))),IF(VLOOKUP($E135,'Country Indicator Data'!$B$4:$N$300,4,FALSE)="x","x",ROUND(IF(VLOOKUP($E135,'Country Indicator Data'!$B$4:$N$300,4,FALSE)&gt;J$3,5,IF(VLOOKUP($E135,'Country Indicator Data'!$B$4:$N$300,4,FALSE)&lt;J$4,0,5-(J$3-VLOOKUP($E135,'Country Indicator Data'!$B$4:$N$300,4,FALSE))/(J$3-J$4)*5)),1)))</f>
        <v>0</v>
      </c>
      <c r="K135" s="163">
        <f t="shared" si="53"/>
        <v>0</v>
      </c>
      <c r="L135" s="163" t="str">
        <f>IF(LEN(E135)&gt;3,(IF(VLOOKUP($C135,'Regional Crises'!$B$1:$R$66,10,FALSE)="x","x",ROUND(IF(VLOOKUP($C135,'Regional Crises'!$B$1:$R$66,10,FALSE)&gt;L$3,5,IF(VLOOKUP($C135,'Regional Crises'!$B$1:$R$66,10,FALSE)&lt;L$4,0,5-(L$3-VLOOKUP($C135,'Regional Crises'!$B$1:$R$66,10,FALSE))/(L$3-L$4)*5)),1))),IF(VLOOKUP($E135,'Country Indicator Data'!$B$4:$N$300,6,FALSE)="x","x",ROUND(IF(VLOOKUP($E135,'Country Indicator Data'!$B$4:$N$300,6,FALSE)&gt;L$3,5,IF(VLOOKUP($E135,'Country Indicator Data'!$B$4:$N$300,6,FALSE)&lt;L$4,0,5-(L$3-VLOOKUP($E135,'Country Indicator Data'!$B$4:$N$300,6,FALSE))/(L$3-L$4)*5)),1)))</f>
        <v>x</v>
      </c>
      <c r="M135" s="163">
        <f>IF(LEN(E135)&gt;3,(IF(VLOOKUP($C135,'Regional Crises'!$B$1:$R$66,11,FALSE)="x","x",ROUND(IF(VLOOKUP($C135,'Regional Crises'!$B$1:$R$66,11,FALSE)&gt;M$3,5,IF(VLOOKUP($C135,'Regional Crises'!$B$1:$R$66,11,FALSE)&lt;M$4,0,5-(M$3-VLOOKUP($C135,'Regional Crises'!$B$1:$R$66,11,FALSE))/(M$3-M$4)*5)),1))),IF(VLOOKUP($E135,'Country Indicator Data'!$B$4:$N$300,7,FALSE)="x","x",ROUND(IF(VLOOKUP($E135,'Country Indicator Data'!$B$4:$N$300,7,FALSE)&gt;M$3,5,IF(VLOOKUP($E135,'Country Indicator Data'!$B$4:$N$300,7,FALSE)&lt;M$4,0,5-(M$3-VLOOKUP($E135,'Country Indicator Data'!$B$4:$N$300,7,FALSE))/(M$3-M$4)*5)),1)))</f>
        <v>1.5</v>
      </c>
      <c r="N135" s="163">
        <f t="shared" si="54"/>
        <v>1.5</v>
      </c>
      <c r="O135" s="163">
        <f t="shared" si="55"/>
        <v>1.9333333333333333</v>
      </c>
      <c r="P135" s="163">
        <f>IF(LEN(E135)&gt;3,VLOOKUP(C135,'Regional Crises'!$B$1:$R$69,12,FALSE),VLOOKUP(E135,'Country Indicator Data'!$B$4:$I$300,8,FALSE))</f>
        <v>5</v>
      </c>
      <c r="Q135" s="163">
        <f>IF(LEN(E135)&gt;3,((IF(VLOOKUP($C135,'Regional Crises'!$B$1:$R$66,13,FALSE)="x","x",ROUND(IF(VLOOKUP($C135,'Regional Crises'!$B$1:$R$66,13,FALSE)&gt;Q$3,5,IF(VLOOKUP($C135,'Regional Crises'!$B$1:$R$66,13,FALSE)&lt;Q$4,0,5-(LOG(Q$3)-LOG(VLOOKUP($C135,'Regional Crises'!$B$1:$R$66,13,FALSE)))/(LOG(Q$3)-LOG(Q$4))*5)),1)))),(IF(VLOOKUP($E135,'Country Indicator Data'!$B$4:$N$300,9,FALSE)="x","x",ROUND(IF(VLOOKUP($E135,'Country Indicator Data'!$B$4:$N$300,9,FALSE)&gt;Q$3,5,IF(VLOOKUP($E135,'Country Indicator Data'!$B$4:$N$300,9,FALSE)&lt;Q$4,0,5-(LOG(Q$3)-LOG(VLOOKUP($E135,'Country Indicator Data'!$B$4:$N$300,9,FALSE)))/(LOG(Q$3)-LOG(Q$4))*5)),1))))</f>
        <v>5</v>
      </c>
      <c r="R135" s="163">
        <f t="shared" si="56"/>
        <v>5</v>
      </c>
      <c r="S135" s="163">
        <f>IF(LEN(E135)&gt;3,((IF(VLOOKUP($C135,'Regional Crises'!$B$1:$R$66,17,FALSE)="x","x",ROUND(IF(VLOOKUP($C135,'Regional Crises'!$B$1:$R$66,17,FALSE)&gt;S$3,0,IF(VLOOKUP($C135,'Regional Crises'!$B$1:$R$66,17,FALSE)&lt;S$4,5,(S$3-VLOOKUP($C135,'Regional Crises'!$B$1:$R$66,17,FALSE))/(S$3-S$4)*5)),1)))),(IF(VLOOKUP($E135,'Country Indicator Data'!$B$4:$N$300,13,FALSE)="x","x",ROUND(IF(VLOOKUP($E135,'Country Indicator Data'!$B$4:$N$300,13,FALSE)&gt;S$3,0,IF(VLOOKUP($E135,'Country Indicator Data'!$B$4:$N$300,13,FALSE)&lt;S$4,5,(S$3-VLOOKUP($E135,'Country Indicator Data'!$B$4:$N$300,13,FALSE))/(S$3-S$4)*5)),1))))</f>
        <v>4.5999999999999996</v>
      </c>
      <c r="T135" s="163">
        <f>IF(LEN(E135)&gt;3,((IF(VLOOKUP($C135,'Regional Crises'!$B$1:$R$66,14,FALSE)="x","x",ROUND(IF(VLOOKUP($C135,'Regional Crises'!$B$1:$R$66,14,FALSE)&gt;T$3,0,IF(VLOOKUP($C135,'Regional Crises'!$B$1:$R$66,14,FALSE)&lt;T$4,5,(T$3-VLOOKUP($C135,'Regional Crises'!$B$1:$R$66,14,FALSE))/(T$3-T$4)*5)),1)))),(IF(VLOOKUP($E135,'Country Indicator Data'!$B$4:$N$300,10,FALSE)="x","x",ROUND(IF(VLOOKUP($E135,'Country Indicator Data'!$B$4:$N$300,10,FALSE)&gt;T$3,0,IF(VLOOKUP($E135,'Country Indicator Data'!$B$4:$N$300,10,FALSE)&lt;T$4,5,(T$3-VLOOKUP($E135,'Country Indicator Data'!$B$4:$N$300,10,FALSE))/(T$3-T$4)*5)),1))))</f>
        <v>4.9000000000000004</v>
      </c>
      <c r="U135" s="163">
        <f>IF(LEN(E135)&gt;3,((IF(VLOOKUP($C135,'Regional Crises'!$B$1:$R$66,15,FALSE)="x","x",ROUND(IF(VLOOKUP($C135,'Regional Crises'!$B$1:$R$66,15,FALSE)&gt;U$3,0,IF(VLOOKUP($C135,'Regional Crises'!$B$1:$R$66,15,FALSE)&lt;U$4,5,(U$3-VLOOKUP($C135,'Regional Crises'!$B$1:$R$66,15,FALSE))/(U$3-U$4)*5)),1)))),(IF(VLOOKUP($E135,'Country Indicator Data'!$B$4:$N$300,11,FALSE)="x","x",ROUND(IF(VLOOKUP($E135,'Country Indicator Data'!$B$4:$N$300,11,FALSE)&gt;U$3,0,IF(VLOOKUP($E135,'Country Indicator Data'!$B$4:$N$300,11,FALSE)&lt;U$4,5,(U$3-VLOOKUP($E135,'Country Indicator Data'!$B$4:$N$300,11,FALSE))/(U$3-U$4)*5)),1))))</f>
        <v>4.5</v>
      </c>
      <c r="V135" s="163">
        <f>IF(LEN(E135)&gt;3,((IF(VLOOKUP($C135,'Regional Crises'!$B$1:$R$66,16,FALSE)="x","x",ROUND(IF(VLOOKUP($C135,'Regional Crises'!$B$1:$R$66,16,FALSE)&gt;V$3,0,IF(VLOOKUP($C135,'Regional Crises'!$B$1:$R$66,16,FALSE)&lt;V$4,5,(V$3-VLOOKUP($C135,'Regional Crises'!$B$1:$R$66,16,FALSE))/(V$3-V$4)*5)),1)))),(IF(VLOOKUP($E135,'Country Indicator Data'!$B$4:$N$300,12,FALSE)="x","x",ROUND(IF(VLOOKUP($E135,'Country Indicator Data'!$B$4:$N$300,12,FALSE)&gt;V$3,0,IF(VLOOKUP($E135,'Country Indicator Data'!$B$4:$N$300,12,FALSE)&lt;V$4,5,(V$3-VLOOKUP($E135,'Country Indicator Data'!$B$4:$N$300,12,FALSE))/(V$3-V$4)*5)),1))))</f>
        <v>4.7</v>
      </c>
      <c r="W135" s="163">
        <f t="shared" si="57"/>
        <v>4.7</v>
      </c>
      <c r="X135" s="163">
        <f t="shared" si="58"/>
        <v>3.9</v>
      </c>
      <c r="Y135" s="184">
        <f>IF('Core Indicators'!FC132="x","x",IF('Core Indicators'!FC132&gt;=5,5,IF('Core Indicators'!FC132&gt;=4,4,IF('Core Indicators'!FC132&gt;=3,3,IF('Core Indicators'!FC132&gt;=2,2,IF('Core Indicators'!FC132&gt;=1,1,0))))))</f>
        <v>5</v>
      </c>
      <c r="Z135" s="163">
        <f t="shared" si="59"/>
        <v>5</v>
      </c>
      <c r="AA135" s="184">
        <f>'Crisis Indicator Data'!Y132</f>
        <v>2</v>
      </c>
      <c r="AB135" s="184">
        <f>'Crisis Indicator Data'!Z132</f>
        <v>3</v>
      </c>
      <c r="AC135" s="184">
        <f>'Crisis Indicator Data'!AA132</f>
        <v>2</v>
      </c>
      <c r="AD135" s="184">
        <f>'Crisis Indicator Data'!AB132</f>
        <v>0</v>
      </c>
      <c r="AE135" s="184">
        <f t="shared" si="60"/>
        <v>3</v>
      </c>
      <c r="AF135" s="184">
        <f>'Crisis Indicator Data'!AC132</f>
        <v>2</v>
      </c>
      <c r="AG135" s="184">
        <f>'Crisis Indicator Data'!AD132</f>
        <v>2</v>
      </c>
      <c r="AH135" s="184">
        <f t="shared" si="61"/>
        <v>4</v>
      </c>
      <c r="AI135" s="184">
        <f>'Crisis Indicator Data'!AE132</f>
        <v>3</v>
      </c>
      <c r="AJ135" s="184">
        <f>'Crisis Indicator Data'!AF132</f>
        <v>2</v>
      </c>
      <c r="AK135" s="184">
        <f>'Crisis Indicator Data'!AG132</f>
        <v>3</v>
      </c>
      <c r="AL135" s="184">
        <f t="shared" si="62"/>
        <v>5</v>
      </c>
      <c r="AM135" s="163">
        <f t="shared" si="63"/>
        <v>4</v>
      </c>
      <c r="AN135" s="163">
        <f t="shared" si="64"/>
        <v>4.5</v>
      </c>
    </row>
    <row r="136" spans="1:40" ht="13.5" customHeight="1" x14ac:dyDescent="0.25">
      <c r="A136" s="172" t="str">
        <f>'Crisis Indicator Data'!A133</f>
        <v>Mixed Migration Flows in Somalia</v>
      </c>
      <c r="B136" s="173" t="str">
        <f>'Crisis Indicator Data'!B133</f>
        <v>Displacement</v>
      </c>
      <c r="C136" s="173" t="str">
        <f>'Crisis Indicator Data'!C133</f>
        <v>SOM002</v>
      </c>
      <c r="D136" s="173" t="str">
        <f>'Crisis Indicator Data'!D133</f>
        <v>Somalia</v>
      </c>
      <c r="E136" s="174" t="str">
        <f>'Crisis Indicator Data'!E133</f>
        <v>SOM</v>
      </c>
      <c r="F136" s="163" t="str">
        <f>IF(LEN(E136)&gt;3,(IF(VLOOKUP($C136,'Regional Crises'!$B$1:$R$66,7,FALSE)="x","x",ROUND(IF(VLOOKUP($C136,'Regional Crises'!$B$1:$R$66,7,FALSE)&gt;$F$3,5,IF(VLOOKUP($C136,'Regional Crises'!$B$1:$R$66,7,FALSE)&lt;F$4,0,($F$3-VLOOKUP($C136,'Regional Crises'!$B$1:$R$66,7,FALSE))/($F$3-$F$4)*5)),1))),IF(VLOOKUP($E136,'Country Indicator Data'!$B$4:$N$300,3,FALSE)="x","x",ROUND(IF(VLOOKUP($E136,'Country Indicator Data'!$B$4:$N$300,3,FALSE)&gt;$F$3,5,IF(VLOOKUP($E136,'Country Indicator Data'!$B$4:$N$300,3,FALSE)&lt;$F$4,0,($F$3-VLOOKUP($E136,'Country Indicator Data'!$B$4:$N$300,3,FALSE))/($F$3-$F$4)*5)),1)))</f>
        <v>x</v>
      </c>
      <c r="G136" s="163">
        <f>IF(LEN(E136)&gt;3,(IF(VLOOKUP($C136,'Regional Crises'!$B$1:$R$66,9,FALSE)="x","x",ROUND(IF(VLOOKUP($C136,'Regional Crises'!$B$1:$R$66,9,FALSE)&gt;G$3,5,IF(VLOOKUP($C136,'Regional Crises'!$B$1:$R$66,9,FALSE)&lt;G$4,0,(G$3-VLOOKUP($C136,'Regional Crises'!$B$1:$R$66,9,FALSE))/(G$3-G$4)*5)),1))),IF(VLOOKUP($E136,'Country Indicator Data'!$B$4:$N$300,5,FALSE)="x","x",ROUND(IF(VLOOKUP($E136,'Country Indicator Data'!$B$4:$N$300,5,FALSE)&gt;G$3,5,IF(VLOOKUP($E136,'Country Indicator Data'!$B$4:$N$300,5,FALSE)&lt;G$4,0,(G$3-VLOOKUP($E136,'Country Indicator Data'!$B$4:$N$300,5,FALSE))/(G$3-G$4)*5)),1)))</f>
        <v>4.3</v>
      </c>
      <c r="H136" s="163">
        <f t="shared" si="52"/>
        <v>4.3</v>
      </c>
      <c r="I136" s="163">
        <f>IF(LEN(E136)&gt;3,(IF(VLOOKUP($C136,'Regional Crises'!$B$1:$R$66,6,FALSE)="x","x",ROUND(IF(VLOOKUP($C136,'Regional Crises'!$B$1:$R$66,6,FALSE)&gt;I$3,5,IF(VLOOKUP($C136,'Regional Crises'!$B$1:$R$66,6,FALSE)&lt;I$4,0,5-(I$3-VLOOKUP($C136,'Regional Crises'!$B$1:$R$66,6,FALSE))/(I$3-I$4)*5)),1))),IF(VLOOKUP($E136,'Country Indicator Data'!$B$4:$N$300,2,FALSE)="x","x",ROUND(IF(VLOOKUP($E136,'Country Indicator Data'!$B$4:$N$300,2,FALSE)&gt;I$3,5,IF(VLOOKUP($E136,'Country Indicator Data'!$B$4:$N$300,2,FALSE)&lt;I$4,0,5-(I$3-VLOOKUP($E136,'Country Indicator Data'!$B$4:$N$300,2,FALSE))/(I$3-I$4)*5)),1)))</f>
        <v>0</v>
      </c>
      <c r="J136" s="163">
        <f>IF(LEN(E136)&gt;3,(IF(VLOOKUP($C136,'Regional Crises'!$B$1:$R$66,8,FALSE)="x","x",ROUND(IF(VLOOKUP($C136,'Regional Crises'!$B$1:$R$66,8,FALSE)&gt;J$3,5,IF(VLOOKUP($C136,'Regional Crises'!$B$1:$R$66,8,FALSE)&lt;J$4,0,5-(J$3-VLOOKUP($C136,'Regional Crises'!$B$1:$R$66,8,FALSE))/(J$3-J$4)*5)),1))),IF(VLOOKUP($E136,'Country Indicator Data'!$B$4:$N$300,4,FALSE)="x","x",ROUND(IF(VLOOKUP($E136,'Country Indicator Data'!$B$4:$N$300,4,FALSE)&gt;J$3,5,IF(VLOOKUP($E136,'Country Indicator Data'!$B$4:$N$300,4,FALSE)&lt;J$4,0,5-(J$3-VLOOKUP($E136,'Country Indicator Data'!$B$4:$N$300,4,FALSE))/(J$3-J$4)*5)),1)))</f>
        <v>0</v>
      </c>
      <c r="K136" s="163">
        <f t="shared" si="53"/>
        <v>0</v>
      </c>
      <c r="L136" s="163" t="str">
        <f>IF(LEN(E136)&gt;3,(IF(VLOOKUP($C136,'Regional Crises'!$B$1:$R$66,10,FALSE)="x","x",ROUND(IF(VLOOKUP($C136,'Regional Crises'!$B$1:$R$66,10,FALSE)&gt;L$3,5,IF(VLOOKUP($C136,'Regional Crises'!$B$1:$R$66,10,FALSE)&lt;L$4,0,5-(L$3-VLOOKUP($C136,'Regional Crises'!$B$1:$R$66,10,FALSE))/(L$3-L$4)*5)),1))),IF(VLOOKUP($E136,'Country Indicator Data'!$B$4:$N$300,6,FALSE)="x","x",ROUND(IF(VLOOKUP($E136,'Country Indicator Data'!$B$4:$N$300,6,FALSE)&gt;L$3,5,IF(VLOOKUP($E136,'Country Indicator Data'!$B$4:$N$300,6,FALSE)&lt;L$4,0,5-(L$3-VLOOKUP($E136,'Country Indicator Data'!$B$4:$N$300,6,FALSE))/(L$3-L$4)*5)),1)))</f>
        <v>x</v>
      </c>
      <c r="M136" s="163">
        <f>IF(LEN(E136)&gt;3,(IF(VLOOKUP($C136,'Regional Crises'!$B$1:$R$66,11,FALSE)="x","x",ROUND(IF(VLOOKUP($C136,'Regional Crises'!$B$1:$R$66,11,FALSE)&gt;M$3,5,IF(VLOOKUP($C136,'Regional Crises'!$B$1:$R$66,11,FALSE)&lt;M$4,0,5-(M$3-VLOOKUP($C136,'Regional Crises'!$B$1:$R$66,11,FALSE))/(M$3-M$4)*5)),1))),IF(VLOOKUP($E136,'Country Indicator Data'!$B$4:$N$300,7,FALSE)="x","x",ROUND(IF(VLOOKUP($E136,'Country Indicator Data'!$B$4:$N$300,7,FALSE)&gt;M$3,5,IF(VLOOKUP($E136,'Country Indicator Data'!$B$4:$N$300,7,FALSE)&lt;M$4,0,5-(M$3-VLOOKUP($E136,'Country Indicator Data'!$B$4:$N$300,7,FALSE))/(M$3-M$4)*5)),1)))</f>
        <v>1.5</v>
      </c>
      <c r="N136" s="163">
        <f t="shared" si="54"/>
        <v>1.5</v>
      </c>
      <c r="O136" s="163">
        <f t="shared" si="55"/>
        <v>1.9333333333333333</v>
      </c>
      <c r="P136" s="163">
        <f>IF(LEN(E136)&gt;3,VLOOKUP(C136,'Regional Crises'!$B$1:$R$69,12,FALSE),VLOOKUP(E136,'Country Indicator Data'!$B$4:$I$300,8,FALSE))</f>
        <v>5</v>
      </c>
      <c r="Q136" s="163">
        <f>IF(LEN(E136)&gt;3,((IF(VLOOKUP($C136,'Regional Crises'!$B$1:$R$66,13,FALSE)="x","x",ROUND(IF(VLOOKUP($C136,'Regional Crises'!$B$1:$R$66,13,FALSE)&gt;Q$3,5,IF(VLOOKUP($C136,'Regional Crises'!$B$1:$R$66,13,FALSE)&lt;Q$4,0,5-(LOG(Q$3)-LOG(VLOOKUP($C136,'Regional Crises'!$B$1:$R$66,13,FALSE)))/(LOG(Q$3)-LOG(Q$4))*5)),1)))),(IF(VLOOKUP($E136,'Country Indicator Data'!$B$4:$N$300,9,FALSE)="x","x",ROUND(IF(VLOOKUP($E136,'Country Indicator Data'!$B$4:$N$300,9,FALSE)&gt;Q$3,5,IF(VLOOKUP($E136,'Country Indicator Data'!$B$4:$N$300,9,FALSE)&lt;Q$4,0,5-(LOG(Q$3)-LOG(VLOOKUP($E136,'Country Indicator Data'!$B$4:$N$300,9,FALSE)))/(LOG(Q$3)-LOG(Q$4))*5)),1))))</f>
        <v>5</v>
      </c>
      <c r="R136" s="163">
        <f t="shared" si="56"/>
        <v>5</v>
      </c>
      <c r="S136" s="163">
        <f>IF(LEN(E136)&gt;3,((IF(VLOOKUP($C136,'Regional Crises'!$B$1:$R$66,17,FALSE)="x","x",ROUND(IF(VLOOKUP($C136,'Regional Crises'!$B$1:$R$66,17,FALSE)&gt;S$3,0,IF(VLOOKUP($C136,'Regional Crises'!$B$1:$R$66,17,FALSE)&lt;S$4,5,(S$3-VLOOKUP($C136,'Regional Crises'!$B$1:$R$66,17,FALSE))/(S$3-S$4)*5)),1)))),(IF(VLOOKUP($E136,'Country Indicator Data'!$B$4:$N$300,13,FALSE)="x","x",ROUND(IF(VLOOKUP($E136,'Country Indicator Data'!$B$4:$N$300,13,FALSE)&gt;S$3,0,IF(VLOOKUP($E136,'Country Indicator Data'!$B$4:$N$300,13,FALSE)&lt;S$4,5,(S$3-VLOOKUP($E136,'Country Indicator Data'!$B$4:$N$300,13,FALSE))/(S$3-S$4)*5)),1))))</f>
        <v>4.5999999999999996</v>
      </c>
      <c r="T136" s="163">
        <f>IF(LEN(E136)&gt;3,((IF(VLOOKUP($C136,'Regional Crises'!$B$1:$R$66,14,FALSE)="x","x",ROUND(IF(VLOOKUP($C136,'Regional Crises'!$B$1:$R$66,14,FALSE)&gt;T$3,0,IF(VLOOKUP($C136,'Regional Crises'!$B$1:$R$66,14,FALSE)&lt;T$4,5,(T$3-VLOOKUP($C136,'Regional Crises'!$B$1:$R$66,14,FALSE))/(T$3-T$4)*5)),1)))),(IF(VLOOKUP($E136,'Country Indicator Data'!$B$4:$N$300,10,FALSE)="x","x",ROUND(IF(VLOOKUP($E136,'Country Indicator Data'!$B$4:$N$300,10,FALSE)&gt;T$3,0,IF(VLOOKUP($E136,'Country Indicator Data'!$B$4:$N$300,10,FALSE)&lt;T$4,5,(T$3-VLOOKUP($E136,'Country Indicator Data'!$B$4:$N$300,10,FALSE))/(T$3-T$4)*5)),1))))</f>
        <v>4.9000000000000004</v>
      </c>
      <c r="U136" s="163">
        <f>IF(LEN(E136)&gt;3,((IF(VLOOKUP($C136,'Regional Crises'!$B$1:$R$66,15,FALSE)="x","x",ROUND(IF(VLOOKUP($C136,'Regional Crises'!$B$1:$R$66,15,FALSE)&gt;U$3,0,IF(VLOOKUP($C136,'Regional Crises'!$B$1:$R$66,15,FALSE)&lt;U$4,5,(U$3-VLOOKUP($C136,'Regional Crises'!$B$1:$R$66,15,FALSE))/(U$3-U$4)*5)),1)))),(IF(VLOOKUP($E136,'Country Indicator Data'!$B$4:$N$300,11,FALSE)="x","x",ROUND(IF(VLOOKUP($E136,'Country Indicator Data'!$B$4:$N$300,11,FALSE)&gt;U$3,0,IF(VLOOKUP($E136,'Country Indicator Data'!$B$4:$N$300,11,FALSE)&lt;U$4,5,(U$3-VLOOKUP($E136,'Country Indicator Data'!$B$4:$N$300,11,FALSE))/(U$3-U$4)*5)),1))))</f>
        <v>4.5</v>
      </c>
      <c r="V136" s="163">
        <f>IF(LEN(E136)&gt;3,((IF(VLOOKUP($C136,'Regional Crises'!$B$1:$R$66,16,FALSE)="x","x",ROUND(IF(VLOOKUP($C136,'Regional Crises'!$B$1:$R$66,16,FALSE)&gt;V$3,0,IF(VLOOKUP($C136,'Regional Crises'!$B$1:$R$66,16,FALSE)&lt;V$4,5,(V$3-VLOOKUP($C136,'Regional Crises'!$B$1:$R$66,16,FALSE))/(V$3-V$4)*5)),1)))),(IF(VLOOKUP($E136,'Country Indicator Data'!$B$4:$N$300,12,FALSE)="x","x",ROUND(IF(VLOOKUP($E136,'Country Indicator Data'!$B$4:$N$300,12,FALSE)&gt;V$3,0,IF(VLOOKUP($E136,'Country Indicator Data'!$B$4:$N$300,12,FALSE)&lt;V$4,5,(V$3-VLOOKUP($E136,'Country Indicator Data'!$B$4:$N$300,12,FALSE))/(V$3-V$4)*5)),1))))</f>
        <v>4.7</v>
      </c>
      <c r="W136" s="163">
        <f t="shared" si="57"/>
        <v>4.7</v>
      </c>
      <c r="X136" s="163">
        <f t="shared" si="58"/>
        <v>3.9</v>
      </c>
      <c r="Y136" s="184">
        <f>IF('Core Indicators'!FC133="x","x",IF('Core Indicators'!FC133&gt;=5,5,IF('Core Indicators'!FC133&gt;=4,4,IF('Core Indicators'!FC133&gt;=3,3,IF('Core Indicators'!FC133&gt;=2,2,IF('Core Indicators'!FC133&gt;=1,1,0))))))</f>
        <v>1</v>
      </c>
      <c r="Z136" s="163">
        <f t="shared" si="59"/>
        <v>1</v>
      </c>
      <c r="AA136" s="184">
        <f>'Crisis Indicator Data'!Y133</f>
        <v>2</v>
      </c>
      <c r="AB136" s="184">
        <f>'Crisis Indicator Data'!Z133</f>
        <v>3</v>
      </c>
      <c r="AC136" s="184">
        <f>'Crisis Indicator Data'!AA133</f>
        <v>2</v>
      </c>
      <c r="AD136" s="184">
        <f>'Crisis Indicator Data'!AB133</f>
        <v>0</v>
      </c>
      <c r="AE136" s="184">
        <f t="shared" si="60"/>
        <v>3</v>
      </c>
      <c r="AF136" s="184">
        <f>'Crisis Indicator Data'!AC133</f>
        <v>2</v>
      </c>
      <c r="AG136" s="184">
        <f>'Crisis Indicator Data'!AD133</f>
        <v>2</v>
      </c>
      <c r="AH136" s="184">
        <f t="shared" si="61"/>
        <v>4</v>
      </c>
      <c r="AI136" s="184">
        <f>'Crisis Indicator Data'!AE133</f>
        <v>3</v>
      </c>
      <c r="AJ136" s="184">
        <f>'Crisis Indicator Data'!AF133</f>
        <v>2</v>
      </c>
      <c r="AK136" s="184">
        <f>'Crisis Indicator Data'!AG133</f>
        <v>3</v>
      </c>
      <c r="AL136" s="184">
        <f t="shared" si="62"/>
        <v>5</v>
      </c>
      <c r="AM136" s="163">
        <f t="shared" si="63"/>
        <v>4</v>
      </c>
      <c r="AN136" s="163">
        <f t="shared" si="64"/>
        <v>2.5</v>
      </c>
    </row>
    <row r="137" spans="1:40" ht="13.5" customHeight="1" x14ac:dyDescent="0.25">
      <c r="A137" s="172" t="str">
        <f>'Crisis Indicator Data'!A134</f>
        <v>Complex crisis in South Sudan</v>
      </c>
      <c r="B137" s="173" t="str">
        <f>'Crisis Indicator Data'!B134</f>
        <v>Conflict,Floods,Displacement</v>
      </c>
      <c r="C137" s="173" t="str">
        <f>'Crisis Indicator Data'!C134</f>
        <v>SSD001</v>
      </c>
      <c r="D137" s="173" t="str">
        <f>'Crisis Indicator Data'!D134</f>
        <v>South Sudan</v>
      </c>
      <c r="E137" s="174" t="str">
        <f>'Crisis Indicator Data'!E134</f>
        <v>SSD</v>
      </c>
      <c r="F137" s="163">
        <f>IF(LEN(E137)&gt;3,(IF(VLOOKUP($C137,'Regional Crises'!$B$1:$R$66,7,FALSE)="x","x",ROUND(IF(VLOOKUP($C137,'Regional Crises'!$B$1:$R$66,7,FALSE)&gt;$F$3,5,IF(VLOOKUP($C137,'Regional Crises'!$B$1:$R$66,7,FALSE)&lt;F$4,0,($F$3-VLOOKUP($C137,'Regional Crises'!$B$1:$R$66,7,FALSE))/($F$3-$F$4)*5)),1))),IF(VLOOKUP($E137,'Country Indicator Data'!$B$4:$N$300,3,FALSE)="x","x",ROUND(IF(VLOOKUP($E137,'Country Indicator Data'!$B$4:$N$300,3,FALSE)&gt;$F$3,5,IF(VLOOKUP($E137,'Country Indicator Data'!$B$4:$N$300,3,FALSE)&lt;$F$4,0,($F$3-VLOOKUP($E137,'Country Indicator Data'!$B$4:$N$300,3,FALSE))/($F$3-$F$4)*5)),1)))</f>
        <v>1.4</v>
      </c>
      <c r="G137" s="163">
        <f>IF(LEN(E137)&gt;3,(IF(VLOOKUP($C137,'Regional Crises'!$B$1:$R$66,9,FALSE)="x","x",ROUND(IF(VLOOKUP($C137,'Regional Crises'!$B$1:$R$66,9,FALSE)&gt;G$3,5,IF(VLOOKUP($C137,'Regional Crises'!$B$1:$R$66,9,FALSE)&lt;G$4,0,(G$3-VLOOKUP($C137,'Regional Crises'!$B$1:$R$66,9,FALSE))/(G$3-G$4)*5)),1))),IF(VLOOKUP($E137,'Country Indicator Data'!$B$4:$N$300,5,FALSE)="x","x",ROUND(IF(VLOOKUP($E137,'Country Indicator Data'!$B$4:$N$300,5,FALSE)&gt;G$3,5,IF(VLOOKUP($E137,'Country Indicator Data'!$B$4:$N$300,5,FALSE)&lt;G$4,0,(G$3-VLOOKUP($E137,'Country Indicator Data'!$B$4:$N$300,5,FALSE))/(G$3-G$4)*5)),1)))</f>
        <v>3.7</v>
      </c>
      <c r="H137" s="163">
        <f t="shared" si="52"/>
        <v>2.5499999999999998</v>
      </c>
      <c r="I137" s="163">
        <f>IF(LEN(E137)&gt;3,(IF(VLOOKUP($C137,'Regional Crises'!$B$1:$R$66,6,FALSE)="x","x",ROUND(IF(VLOOKUP($C137,'Regional Crises'!$B$1:$R$66,6,FALSE)&gt;I$3,5,IF(VLOOKUP($C137,'Regional Crises'!$B$1:$R$66,6,FALSE)&lt;I$4,0,5-(I$3-VLOOKUP($C137,'Regional Crises'!$B$1:$R$66,6,FALSE))/(I$3-I$4)*5)),1))),IF(VLOOKUP($E137,'Country Indicator Data'!$B$4:$N$300,2,FALSE)="x","x",ROUND(IF(VLOOKUP($E137,'Country Indicator Data'!$B$4:$N$300,2,FALSE)&gt;I$3,5,IF(VLOOKUP($E137,'Country Indicator Data'!$B$4:$N$300,2,FALSE)&lt;I$4,0,5-(I$3-VLOOKUP($E137,'Country Indicator Data'!$B$4:$N$300,2,FALSE))/(I$3-I$4)*5)),1)))</f>
        <v>3.9</v>
      </c>
      <c r="J137" s="163">
        <f>IF(LEN(E137)&gt;3,(IF(VLOOKUP($C137,'Regional Crises'!$B$1:$R$66,8,FALSE)="x","x",ROUND(IF(VLOOKUP($C137,'Regional Crises'!$B$1:$R$66,8,FALSE)&gt;J$3,5,IF(VLOOKUP($C137,'Regional Crises'!$B$1:$R$66,8,FALSE)&lt;J$4,0,5-(J$3-VLOOKUP($C137,'Regional Crises'!$B$1:$R$66,8,FALSE))/(J$3-J$4)*5)),1))),IF(VLOOKUP($E137,'Country Indicator Data'!$B$4:$N$300,4,FALSE)="x","x",ROUND(IF(VLOOKUP($E137,'Country Indicator Data'!$B$4:$N$300,4,FALSE)&gt;J$3,5,IF(VLOOKUP($E137,'Country Indicator Data'!$B$4:$N$300,4,FALSE)&lt;J$4,0,5-(J$3-VLOOKUP($E137,'Country Indicator Data'!$B$4:$N$300,4,FALSE))/(J$3-J$4)*5)),1)))</f>
        <v>0</v>
      </c>
      <c r="K137" s="163">
        <f t="shared" si="53"/>
        <v>1.95</v>
      </c>
      <c r="L137" s="163" t="str">
        <f>IF(LEN(E137)&gt;3,(IF(VLOOKUP($C137,'Regional Crises'!$B$1:$R$66,10,FALSE)="x","x",ROUND(IF(VLOOKUP($C137,'Regional Crises'!$B$1:$R$66,10,FALSE)&gt;L$3,5,IF(VLOOKUP($C137,'Regional Crises'!$B$1:$R$66,10,FALSE)&lt;L$4,0,5-(L$3-VLOOKUP($C137,'Regional Crises'!$B$1:$R$66,10,FALSE))/(L$3-L$4)*5)),1))),IF(VLOOKUP($E137,'Country Indicator Data'!$B$4:$N$300,6,FALSE)="x","x",ROUND(IF(VLOOKUP($E137,'Country Indicator Data'!$B$4:$N$300,6,FALSE)&gt;L$3,5,IF(VLOOKUP($E137,'Country Indicator Data'!$B$4:$N$300,6,FALSE)&lt;L$4,0,5-(L$3-VLOOKUP($E137,'Country Indicator Data'!$B$4:$N$300,6,FALSE))/(L$3-L$4)*5)),1)))</f>
        <v>x</v>
      </c>
      <c r="M137" s="163">
        <f>IF(LEN(E137)&gt;3,(IF(VLOOKUP($C137,'Regional Crises'!$B$1:$R$66,11,FALSE)="x","x",ROUND(IF(VLOOKUP($C137,'Regional Crises'!$B$1:$R$66,11,FALSE)&gt;M$3,5,IF(VLOOKUP($C137,'Regional Crises'!$B$1:$R$66,11,FALSE)&lt;M$4,0,5-(M$3-VLOOKUP($C137,'Regional Crises'!$B$1:$R$66,11,FALSE))/(M$3-M$4)*5)),1))),IF(VLOOKUP($E137,'Country Indicator Data'!$B$4:$N$300,7,FALSE)="x","x",ROUND(IF(VLOOKUP($E137,'Country Indicator Data'!$B$4:$N$300,7,FALSE)&gt;M$3,5,IF(VLOOKUP($E137,'Country Indicator Data'!$B$4:$N$300,7,FALSE)&lt;M$4,0,5-(M$3-VLOOKUP($E137,'Country Indicator Data'!$B$4:$N$300,7,FALSE))/(M$3-M$4)*5)),1)))</f>
        <v>2.4</v>
      </c>
      <c r="N137" s="163">
        <f t="shared" si="54"/>
        <v>2.4</v>
      </c>
      <c r="O137" s="163">
        <f t="shared" si="55"/>
        <v>2.3000000000000003</v>
      </c>
      <c r="P137" s="163">
        <f>IF(LEN(E137)&gt;3,VLOOKUP(C137,'Regional Crises'!$B$1:$R$69,12,FALSE),VLOOKUP(E137,'Country Indicator Data'!$B$4:$I$300,8,FALSE))</f>
        <v>5</v>
      </c>
      <c r="Q137" s="163">
        <f>IF(LEN(E137)&gt;3,((IF(VLOOKUP($C137,'Regional Crises'!$B$1:$R$66,13,FALSE)="x","x",ROUND(IF(VLOOKUP($C137,'Regional Crises'!$B$1:$R$66,13,FALSE)&gt;Q$3,5,IF(VLOOKUP($C137,'Regional Crises'!$B$1:$R$66,13,FALSE)&lt;Q$4,0,5-(LOG(Q$3)-LOG(VLOOKUP($C137,'Regional Crises'!$B$1:$R$66,13,FALSE)))/(LOG(Q$3)-LOG(Q$4))*5)),1)))),(IF(VLOOKUP($E137,'Country Indicator Data'!$B$4:$N$300,9,FALSE)="x","x",ROUND(IF(VLOOKUP($E137,'Country Indicator Data'!$B$4:$N$300,9,FALSE)&gt;Q$3,5,IF(VLOOKUP($E137,'Country Indicator Data'!$B$4:$N$300,9,FALSE)&lt;Q$4,0,5-(LOG(Q$3)-LOG(VLOOKUP($E137,'Country Indicator Data'!$B$4:$N$300,9,FALSE)))/(LOG(Q$3)-LOG(Q$4))*5)),1))))</f>
        <v>4.3</v>
      </c>
      <c r="R137" s="163">
        <f t="shared" si="56"/>
        <v>4.6500000000000004</v>
      </c>
      <c r="S137" s="163">
        <f>IF(LEN(E137)&gt;3,((IF(VLOOKUP($C137,'Regional Crises'!$B$1:$R$66,17,FALSE)="x","x",ROUND(IF(VLOOKUP($C137,'Regional Crises'!$B$1:$R$66,17,FALSE)&gt;S$3,0,IF(VLOOKUP($C137,'Regional Crises'!$B$1:$R$66,17,FALSE)&lt;S$4,5,(S$3-VLOOKUP($C137,'Regional Crises'!$B$1:$R$66,17,FALSE))/(S$3-S$4)*5)),1)))),(IF(VLOOKUP($E137,'Country Indicator Data'!$B$4:$N$300,13,FALSE)="x","x",ROUND(IF(VLOOKUP($E137,'Country Indicator Data'!$B$4:$N$300,13,FALSE)&gt;S$3,0,IF(VLOOKUP($E137,'Country Indicator Data'!$B$4:$N$300,13,FALSE)&lt;S$4,5,(S$3-VLOOKUP($E137,'Country Indicator Data'!$B$4:$N$300,13,FALSE))/(S$3-S$4)*5)),1))))</f>
        <v>4.4000000000000004</v>
      </c>
      <c r="T137" s="163">
        <f>IF(LEN(E137)&gt;3,((IF(VLOOKUP($C137,'Regional Crises'!$B$1:$R$66,14,FALSE)="x","x",ROUND(IF(VLOOKUP($C137,'Regional Crises'!$B$1:$R$66,14,FALSE)&gt;T$3,0,IF(VLOOKUP($C137,'Regional Crises'!$B$1:$R$66,14,FALSE)&lt;T$4,5,(T$3-VLOOKUP($C137,'Regional Crises'!$B$1:$R$66,14,FALSE))/(T$3-T$4)*5)),1)))),(IF(VLOOKUP($E137,'Country Indicator Data'!$B$4:$N$300,10,FALSE)="x","x",ROUND(IF(VLOOKUP($E137,'Country Indicator Data'!$B$4:$N$300,10,FALSE)&gt;T$3,0,IF(VLOOKUP($E137,'Country Indicator Data'!$B$4:$N$300,10,FALSE)&lt;T$4,5,(T$3-VLOOKUP($E137,'Country Indicator Data'!$B$4:$N$300,10,FALSE))/(T$3-T$4)*5)),1))))</f>
        <v>4.5</v>
      </c>
      <c r="U137" s="163">
        <f>IF(LEN(E137)&gt;3,((IF(VLOOKUP($C137,'Regional Crises'!$B$1:$R$66,15,FALSE)="x","x",ROUND(IF(VLOOKUP($C137,'Regional Crises'!$B$1:$R$66,15,FALSE)&gt;U$3,0,IF(VLOOKUP($C137,'Regional Crises'!$B$1:$R$66,15,FALSE)&lt;U$4,5,(U$3-VLOOKUP($C137,'Regional Crises'!$B$1:$R$66,15,FALSE))/(U$3-U$4)*5)),1)))),(IF(VLOOKUP($E137,'Country Indicator Data'!$B$4:$N$300,11,FALSE)="x","x",ROUND(IF(VLOOKUP($E137,'Country Indicator Data'!$B$4:$N$300,11,FALSE)&gt;U$3,0,IF(VLOOKUP($E137,'Country Indicator Data'!$B$4:$N$300,11,FALSE)&lt;U$4,5,(U$3-VLOOKUP($E137,'Country Indicator Data'!$B$4:$N$300,11,FALSE))/(U$3-U$4)*5)),1))))</f>
        <v>3.9</v>
      </c>
      <c r="V137" s="163">
        <f>IF(LEN(E137)&gt;3,((IF(VLOOKUP($C137,'Regional Crises'!$B$1:$R$66,16,FALSE)="x","x",ROUND(IF(VLOOKUP($C137,'Regional Crises'!$B$1:$R$66,16,FALSE)&gt;V$3,0,IF(VLOOKUP($C137,'Regional Crises'!$B$1:$R$66,16,FALSE)&lt;V$4,5,(V$3-VLOOKUP($C137,'Regional Crises'!$B$1:$R$66,16,FALSE))/(V$3-V$4)*5)),1)))),(IF(VLOOKUP($E137,'Country Indicator Data'!$B$4:$N$300,12,FALSE)="x","x",ROUND(IF(VLOOKUP($E137,'Country Indicator Data'!$B$4:$N$300,12,FALSE)&gt;V$3,0,IF(VLOOKUP($E137,'Country Indicator Data'!$B$4:$N$300,12,FALSE)&lt;V$4,5,(V$3-VLOOKUP($E137,'Country Indicator Data'!$B$4:$N$300,12,FALSE))/(V$3-V$4)*5)),1))))</f>
        <v>5</v>
      </c>
      <c r="W137" s="163">
        <f t="shared" si="57"/>
        <v>4.5</v>
      </c>
      <c r="X137" s="163">
        <f t="shared" si="58"/>
        <v>3.8</v>
      </c>
      <c r="Y137" s="184">
        <f>IF('Core Indicators'!FC134="x","x",IF('Core Indicators'!FC134&gt;=5,5,IF('Core Indicators'!FC134&gt;=4,4,IF('Core Indicators'!FC134&gt;=3,3,IF('Core Indicators'!FC134&gt;=2,2,IF('Core Indicators'!FC134&gt;=1,1,0))))))</f>
        <v>5</v>
      </c>
      <c r="Z137" s="163">
        <f t="shared" si="59"/>
        <v>5</v>
      </c>
      <c r="AA137" s="184">
        <f>'Crisis Indicator Data'!Y134</f>
        <v>2</v>
      </c>
      <c r="AB137" s="184">
        <f>'Crisis Indicator Data'!Z134</f>
        <v>2</v>
      </c>
      <c r="AC137" s="184">
        <f>'Crisis Indicator Data'!AA134</f>
        <v>2</v>
      </c>
      <c r="AD137" s="184">
        <f>'Crisis Indicator Data'!AB134</f>
        <v>3</v>
      </c>
      <c r="AE137" s="184">
        <f t="shared" si="60"/>
        <v>4</v>
      </c>
      <c r="AF137" s="184">
        <f>'Crisis Indicator Data'!AC134</f>
        <v>2</v>
      </c>
      <c r="AG137" s="184">
        <f>'Crisis Indicator Data'!AD134</f>
        <v>2</v>
      </c>
      <c r="AH137" s="184">
        <f t="shared" si="61"/>
        <v>4</v>
      </c>
      <c r="AI137" s="184">
        <f>'Crisis Indicator Data'!AE134</f>
        <v>3</v>
      </c>
      <c r="AJ137" s="184">
        <f>'Crisis Indicator Data'!AF134</f>
        <v>3</v>
      </c>
      <c r="AK137" s="184">
        <f>'Crisis Indicator Data'!AG134</f>
        <v>3</v>
      </c>
      <c r="AL137" s="184">
        <f t="shared" si="62"/>
        <v>5</v>
      </c>
      <c r="AM137" s="163">
        <f t="shared" si="63"/>
        <v>4</v>
      </c>
      <c r="AN137" s="163">
        <f t="shared" si="64"/>
        <v>4.5</v>
      </c>
    </row>
    <row r="138" spans="1:40" ht="13.5" customHeight="1" x14ac:dyDescent="0.25">
      <c r="A138" s="172" t="str">
        <f>'Crisis Indicator Data'!A135</f>
        <v>Displacement from Ukraine conflict in Slovakia</v>
      </c>
      <c r="B138" s="173" t="str">
        <f>'Crisis Indicator Data'!B135</f>
        <v>Displacement,Conflict</v>
      </c>
      <c r="C138" s="173" t="str">
        <f>'Crisis Indicator Data'!C135</f>
        <v>SVK002</v>
      </c>
      <c r="D138" s="173" t="str">
        <f>'Crisis Indicator Data'!D135</f>
        <v>Slovakia</v>
      </c>
      <c r="E138" s="174" t="str">
        <f>'Crisis Indicator Data'!E135</f>
        <v>SVK</v>
      </c>
      <c r="F138" s="163">
        <f>IF(LEN(E138)&gt;3,(IF(VLOOKUP($C138,'Regional Crises'!$B$1:$R$66,7,FALSE)="x","x",ROUND(IF(VLOOKUP($C138,'Regional Crises'!$B$1:$R$66,7,FALSE)&gt;$F$3,5,IF(VLOOKUP($C138,'Regional Crises'!$B$1:$R$66,7,FALSE)&lt;F$4,0,($F$3-VLOOKUP($C138,'Regional Crises'!$B$1:$R$66,7,FALSE))/($F$3-$F$4)*5)),1))),IF(VLOOKUP($E138,'Country Indicator Data'!$B$4:$N$300,3,FALSE)="x","x",ROUND(IF(VLOOKUP($E138,'Country Indicator Data'!$B$4:$N$300,3,FALSE)&gt;$F$3,5,IF(VLOOKUP($E138,'Country Indicator Data'!$B$4:$N$300,3,FALSE)&lt;$F$4,0,($F$3-VLOOKUP($E138,'Country Indicator Data'!$B$4:$N$300,3,FALSE))/($F$3-$F$4)*5)),1)))</f>
        <v>1.4</v>
      </c>
      <c r="G138" s="163">
        <f>IF(LEN(E138)&gt;3,(IF(VLOOKUP($C138,'Regional Crises'!$B$1:$R$66,9,FALSE)="x","x",ROUND(IF(VLOOKUP($C138,'Regional Crises'!$B$1:$R$66,9,FALSE)&gt;G$3,5,IF(VLOOKUP($C138,'Regional Crises'!$B$1:$R$66,9,FALSE)&lt;G$4,0,(G$3-VLOOKUP($C138,'Regional Crises'!$B$1:$R$66,9,FALSE))/(G$3-G$4)*5)),1))),IF(VLOOKUP($E138,'Country Indicator Data'!$B$4:$N$300,5,FALSE)="x","x",ROUND(IF(VLOOKUP($E138,'Country Indicator Data'!$B$4:$N$300,5,FALSE)&gt;G$3,5,IF(VLOOKUP($E138,'Country Indicator Data'!$B$4:$N$300,5,FALSE)&lt;G$4,0,(G$3-VLOOKUP($E138,'Country Indicator Data'!$B$4:$N$300,5,FALSE))/(G$3-G$4)*5)),1)))</f>
        <v>0.7</v>
      </c>
      <c r="H138" s="163">
        <f t="shared" si="52"/>
        <v>1.0499999999999998</v>
      </c>
      <c r="I138" s="163">
        <f>IF(LEN(E138)&gt;3,(IF(VLOOKUP($C138,'Regional Crises'!$B$1:$R$66,6,FALSE)="x","x",ROUND(IF(VLOOKUP($C138,'Regional Crises'!$B$1:$R$66,6,FALSE)&gt;I$3,5,IF(VLOOKUP($C138,'Regional Crises'!$B$1:$R$66,6,FALSE)&lt;I$4,0,5-(I$3-VLOOKUP($C138,'Regional Crises'!$B$1:$R$66,6,FALSE))/(I$3-I$4)*5)),1))),IF(VLOOKUP($E138,'Country Indicator Data'!$B$4:$N$300,2,FALSE)="x","x",ROUND(IF(VLOOKUP($E138,'Country Indicator Data'!$B$4:$N$300,2,FALSE)&gt;I$3,5,IF(VLOOKUP($E138,'Country Indicator Data'!$B$4:$N$300,2,FALSE)&lt;I$4,0,5-(I$3-VLOOKUP($E138,'Country Indicator Data'!$B$4:$N$300,2,FALSE))/(I$3-I$4)*5)),1)))</f>
        <v>1.7</v>
      </c>
      <c r="J138" s="163">
        <f>IF(LEN(E138)&gt;3,(IF(VLOOKUP($C138,'Regional Crises'!$B$1:$R$66,8,FALSE)="x","x",ROUND(IF(VLOOKUP($C138,'Regional Crises'!$B$1:$R$66,8,FALSE)&gt;J$3,5,IF(VLOOKUP($C138,'Regional Crises'!$B$1:$R$66,8,FALSE)&lt;J$4,0,5-(J$3-VLOOKUP($C138,'Regional Crises'!$B$1:$R$66,8,FALSE))/(J$3-J$4)*5)),1))),IF(VLOOKUP($E138,'Country Indicator Data'!$B$4:$N$300,4,FALSE)="x","x",ROUND(IF(VLOOKUP($E138,'Country Indicator Data'!$B$4:$N$300,4,FALSE)&gt;J$3,5,IF(VLOOKUP($E138,'Country Indicator Data'!$B$4:$N$300,4,FALSE)&lt;J$4,0,5-(J$3-VLOOKUP($E138,'Country Indicator Data'!$B$4:$N$300,4,FALSE))/(J$3-J$4)*5)),1)))</f>
        <v>1.9</v>
      </c>
      <c r="K138" s="163">
        <f t="shared" si="53"/>
        <v>1.7999999999999998</v>
      </c>
      <c r="L138" s="163">
        <f>IF(LEN(E138)&gt;3,(IF(VLOOKUP($C138,'Regional Crises'!$B$1:$R$66,10,FALSE)="x","x",ROUND(IF(VLOOKUP($C138,'Regional Crises'!$B$1:$R$66,10,FALSE)&gt;L$3,5,IF(VLOOKUP($C138,'Regional Crises'!$B$1:$R$66,10,FALSE)&lt;L$4,0,5-(L$3-VLOOKUP($C138,'Regional Crises'!$B$1:$R$66,10,FALSE))/(L$3-L$4)*5)),1))),IF(VLOOKUP($E138,'Country Indicator Data'!$B$4:$N$300,6,FALSE)="x","x",ROUND(IF(VLOOKUP($E138,'Country Indicator Data'!$B$4:$N$300,6,FALSE)&gt;L$3,5,IF(VLOOKUP($E138,'Country Indicator Data'!$B$4:$N$300,6,FALSE)&lt;L$4,0,5-(L$3-VLOOKUP($E138,'Country Indicator Data'!$B$4:$N$300,6,FALSE))/(L$3-L$4)*5)),1)))</f>
        <v>1.3</v>
      </c>
      <c r="M138" s="163">
        <f>IF(LEN(E138)&gt;3,(IF(VLOOKUP($C138,'Regional Crises'!$B$1:$R$66,11,FALSE)="x","x",ROUND(IF(VLOOKUP($C138,'Regional Crises'!$B$1:$R$66,11,FALSE)&gt;M$3,5,IF(VLOOKUP($C138,'Regional Crises'!$B$1:$R$66,11,FALSE)&lt;M$4,0,5-(M$3-VLOOKUP($C138,'Regional Crises'!$B$1:$R$66,11,FALSE))/(M$3-M$4)*5)),1))),IF(VLOOKUP($E138,'Country Indicator Data'!$B$4:$N$300,7,FALSE)="x","x",ROUND(IF(VLOOKUP($E138,'Country Indicator Data'!$B$4:$N$300,7,FALSE)&gt;M$3,5,IF(VLOOKUP($E138,'Country Indicator Data'!$B$4:$N$300,7,FALSE)&lt;M$4,0,5-(M$3-VLOOKUP($E138,'Country Indicator Data'!$B$4:$N$300,7,FALSE))/(M$3-M$4)*5)),1)))</f>
        <v>0</v>
      </c>
      <c r="N138" s="163">
        <f t="shared" si="54"/>
        <v>0.65</v>
      </c>
      <c r="O138" s="163">
        <f t="shared" si="55"/>
        <v>1.1666666666666665</v>
      </c>
      <c r="P138" s="163">
        <f>IF(LEN(E138)&gt;3,VLOOKUP(C138,'Regional Crises'!$B$1:$R$69,12,FALSE),VLOOKUP(E138,'Country Indicator Data'!$B$4:$I$300,8,FALSE))</f>
        <v>1</v>
      </c>
      <c r="Q138" s="163">
        <f>IF(LEN(E138)&gt;3,((IF(VLOOKUP($C138,'Regional Crises'!$B$1:$R$66,13,FALSE)="x","x",ROUND(IF(VLOOKUP($C138,'Regional Crises'!$B$1:$R$66,13,FALSE)&gt;Q$3,5,IF(VLOOKUP($C138,'Regional Crises'!$B$1:$R$66,13,FALSE)&lt;Q$4,0,5-(LOG(Q$3)-LOG(VLOOKUP($C138,'Regional Crises'!$B$1:$R$66,13,FALSE)))/(LOG(Q$3)-LOG(Q$4))*5)),1)))),(IF(VLOOKUP($E138,'Country Indicator Data'!$B$4:$N$300,9,FALSE)="x","x",ROUND(IF(VLOOKUP($E138,'Country Indicator Data'!$B$4:$N$300,9,FALSE)&gt;Q$3,5,IF(VLOOKUP($E138,'Country Indicator Data'!$B$4:$N$300,9,FALSE)&lt;Q$4,0,5-(LOG(Q$3)-LOG(VLOOKUP($E138,'Country Indicator Data'!$B$4:$N$300,9,FALSE)))/(LOG(Q$3)-LOG(Q$4))*5)),1))))</f>
        <v>0</v>
      </c>
      <c r="R138" s="163">
        <f t="shared" si="56"/>
        <v>0.5</v>
      </c>
      <c r="S138" s="163">
        <f>IF(LEN(E138)&gt;3,((IF(VLOOKUP($C138,'Regional Crises'!$B$1:$R$66,17,FALSE)="x","x",ROUND(IF(VLOOKUP($C138,'Regional Crises'!$B$1:$R$66,17,FALSE)&gt;S$3,0,IF(VLOOKUP($C138,'Regional Crises'!$B$1:$R$66,17,FALSE)&lt;S$4,5,(S$3-VLOOKUP($C138,'Regional Crises'!$B$1:$R$66,17,FALSE))/(S$3-S$4)*5)),1)))),(IF(VLOOKUP($E138,'Country Indicator Data'!$B$4:$N$300,13,FALSE)="x","x",ROUND(IF(VLOOKUP($E138,'Country Indicator Data'!$B$4:$N$300,13,FALSE)&gt;S$3,0,IF(VLOOKUP($E138,'Country Indicator Data'!$B$4:$N$300,13,FALSE)&lt;S$4,5,(S$3-VLOOKUP($E138,'Country Indicator Data'!$B$4:$N$300,13,FALSE))/(S$3-S$4)*5)),1))))</f>
        <v>2.5</v>
      </c>
      <c r="T138" s="163">
        <f>IF(LEN(E138)&gt;3,((IF(VLOOKUP($C138,'Regional Crises'!$B$1:$R$66,14,FALSE)="x","x",ROUND(IF(VLOOKUP($C138,'Regional Crises'!$B$1:$R$66,14,FALSE)&gt;T$3,0,IF(VLOOKUP($C138,'Regional Crises'!$B$1:$R$66,14,FALSE)&lt;T$4,5,(T$3-VLOOKUP($C138,'Regional Crises'!$B$1:$R$66,14,FALSE))/(T$3-T$4)*5)),1)))),(IF(VLOOKUP($E138,'Country Indicator Data'!$B$4:$N$300,10,FALSE)="x","x",ROUND(IF(VLOOKUP($E138,'Country Indicator Data'!$B$4:$N$300,10,FALSE)&gt;T$3,0,IF(VLOOKUP($E138,'Country Indicator Data'!$B$4:$N$300,10,FALSE)&lt;T$4,5,(T$3-VLOOKUP($E138,'Country Indicator Data'!$B$4:$N$300,10,FALSE))/(T$3-T$4)*5)),1))))</f>
        <v>1.9</v>
      </c>
      <c r="U138" s="163">
        <f>IF(LEN(E138)&gt;3,((IF(VLOOKUP($C138,'Regional Crises'!$B$1:$R$66,15,FALSE)="x","x",ROUND(IF(VLOOKUP($C138,'Regional Crises'!$B$1:$R$66,15,FALSE)&gt;U$3,0,IF(VLOOKUP($C138,'Regional Crises'!$B$1:$R$66,15,FALSE)&lt;U$4,5,(U$3-VLOOKUP($C138,'Regional Crises'!$B$1:$R$66,15,FALSE))/(U$3-U$4)*5)),1)))),(IF(VLOOKUP($E138,'Country Indicator Data'!$B$4:$N$300,11,FALSE)="x","x",ROUND(IF(VLOOKUP($E138,'Country Indicator Data'!$B$4:$N$300,11,FALSE)&gt;U$3,0,IF(VLOOKUP($E138,'Country Indicator Data'!$B$4:$N$300,11,FALSE)&lt;U$4,5,(U$3-VLOOKUP($E138,'Country Indicator Data'!$B$4:$N$300,11,FALSE))/(U$3-U$4)*5)),1))))</f>
        <v>1</v>
      </c>
      <c r="V138" s="163">
        <f>IF(LEN(E138)&gt;3,((IF(VLOOKUP($C138,'Regional Crises'!$B$1:$R$66,16,FALSE)="x","x",ROUND(IF(VLOOKUP($C138,'Regional Crises'!$B$1:$R$66,16,FALSE)&gt;V$3,0,IF(VLOOKUP($C138,'Regional Crises'!$B$1:$R$66,16,FALSE)&lt;V$4,5,(V$3-VLOOKUP($C138,'Regional Crises'!$B$1:$R$66,16,FALSE))/(V$3-V$4)*5)),1)))),(IF(VLOOKUP($E138,'Country Indicator Data'!$B$4:$N$300,12,FALSE)="x","x",ROUND(IF(VLOOKUP($E138,'Country Indicator Data'!$B$4:$N$300,12,FALSE)&gt;V$3,0,IF(VLOOKUP($E138,'Country Indicator Data'!$B$4:$N$300,12,FALSE)&lt;V$4,5,(V$3-VLOOKUP($E138,'Country Indicator Data'!$B$4:$N$300,12,FALSE))/(V$3-V$4)*5)),1))))</f>
        <v>0.6</v>
      </c>
      <c r="W138" s="163">
        <f t="shared" si="57"/>
        <v>1.5</v>
      </c>
      <c r="X138" s="163">
        <f t="shared" si="58"/>
        <v>1.1000000000000001</v>
      </c>
      <c r="Y138" s="184">
        <f>IF('Core Indicators'!FC135="x","x",IF('Core Indicators'!FC135&gt;=5,5,IF('Core Indicators'!FC135&gt;=4,4,IF('Core Indicators'!FC135&gt;=3,3,IF('Core Indicators'!FC135&gt;=2,2,IF('Core Indicators'!FC135&gt;=1,1,0))))))</f>
        <v>2</v>
      </c>
      <c r="Z138" s="163">
        <f t="shared" si="59"/>
        <v>2</v>
      </c>
      <c r="AA138" s="184">
        <f>'Crisis Indicator Data'!Y135</f>
        <v>0</v>
      </c>
      <c r="AB138" s="184">
        <f>'Crisis Indicator Data'!Z135</f>
        <v>0</v>
      </c>
      <c r="AC138" s="184">
        <f>'Crisis Indicator Data'!AA135</f>
        <v>0</v>
      </c>
      <c r="AD138" s="184">
        <f>'Crisis Indicator Data'!AB135</f>
        <v>0</v>
      </c>
      <c r="AE138" s="184">
        <f t="shared" si="60"/>
        <v>0</v>
      </c>
      <c r="AF138" s="184">
        <f>'Crisis Indicator Data'!AC135</f>
        <v>0</v>
      </c>
      <c r="AG138" s="184">
        <f>'Crisis Indicator Data'!AD135</f>
        <v>0</v>
      </c>
      <c r="AH138" s="184">
        <f t="shared" si="61"/>
        <v>0</v>
      </c>
      <c r="AI138" s="184">
        <f>'Crisis Indicator Data'!AE135</f>
        <v>0</v>
      </c>
      <c r="AJ138" s="184">
        <f>'Crisis Indicator Data'!AF135</f>
        <v>0</v>
      </c>
      <c r="AK138" s="184">
        <f>'Crisis Indicator Data'!AG135</f>
        <v>0</v>
      </c>
      <c r="AL138" s="184">
        <f t="shared" si="62"/>
        <v>0</v>
      </c>
      <c r="AM138" s="163">
        <f t="shared" si="63"/>
        <v>0</v>
      </c>
      <c r="AN138" s="163">
        <f t="shared" si="64"/>
        <v>1</v>
      </c>
    </row>
    <row r="139" spans="1:40" ht="13.5" customHeight="1" x14ac:dyDescent="0.25">
      <c r="A139" s="172" t="str">
        <f>'Crisis Indicator Data'!A136</f>
        <v>Food Security Crisis in Eswatini</v>
      </c>
      <c r="B139" s="173" t="str">
        <f>'Crisis Indicator Data'!B136</f>
        <v>Drought</v>
      </c>
      <c r="C139" s="173" t="str">
        <f>'Crisis Indicator Data'!C136</f>
        <v>SWZ001</v>
      </c>
      <c r="D139" s="173" t="str">
        <f>'Crisis Indicator Data'!D136</f>
        <v>Eswatini</v>
      </c>
      <c r="E139" s="174" t="str">
        <f>'Crisis Indicator Data'!E136</f>
        <v>SWZ</v>
      </c>
      <c r="F139" s="163">
        <f>IF(LEN(E139)&gt;3,(IF(VLOOKUP($C139,'Regional Crises'!$B$1:$R$66,7,FALSE)="x","x",ROUND(IF(VLOOKUP($C139,'Regional Crises'!$B$1:$R$66,7,FALSE)&gt;$F$3,5,IF(VLOOKUP($C139,'Regional Crises'!$B$1:$R$66,7,FALSE)&lt;F$4,0,($F$3-VLOOKUP($C139,'Regional Crises'!$B$1:$R$66,7,FALSE))/($F$3-$F$4)*5)),1))),IF(VLOOKUP($E139,'Country Indicator Data'!$B$4:$N$300,3,FALSE)="x","x",ROUND(IF(VLOOKUP($E139,'Country Indicator Data'!$B$4:$N$300,3,FALSE)&gt;$F$3,5,IF(VLOOKUP($E139,'Country Indicator Data'!$B$4:$N$300,3,FALSE)&lt;$F$4,0,($F$3-VLOOKUP($E139,'Country Indicator Data'!$B$4:$N$300,3,FALSE))/($F$3-$F$4)*5)),1)))</f>
        <v>3.2</v>
      </c>
      <c r="G139" s="163">
        <f>IF(LEN(E139)&gt;3,(IF(VLOOKUP($C139,'Regional Crises'!$B$1:$R$66,9,FALSE)="x","x",ROUND(IF(VLOOKUP($C139,'Regional Crises'!$B$1:$R$66,9,FALSE)&gt;G$3,5,IF(VLOOKUP($C139,'Regional Crises'!$B$1:$R$66,9,FALSE)&lt;G$4,0,(G$3-VLOOKUP($C139,'Regional Crises'!$B$1:$R$66,9,FALSE))/(G$3-G$4)*5)),1))),IF(VLOOKUP($E139,'Country Indicator Data'!$B$4:$N$300,5,FALSE)="x","x",ROUND(IF(VLOOKUP($E139,'Country Indicator Data'!$B$4:$N$300,5,FALSE)&gt;G$3,5,IF(VLOOKUP($E139,'Country Indicator Data'!$B$4:$N$300,5,FALSE)&lt;G$4,0,(G$3-VLOOKUP($E139,'Country Indicator Data'!$B$4:$N$300,5,FALSE))/(G$3-G$4)*5)),1)))</f>
        <v>3.2</v>
      </c>
      <c r="H139" s="163">
        <f t="shared" si="52"/>
        <v>3.2</v>
      </c>
      <c r="I139" s="163">
        <f>IF(LEN(E139)&gt;3,(IF(VLOOKUP($C139,'Regional Crises'!$B$1:$R$66,6,FALSE)="x","x",ROUND(IF(VLOOKUP($C139,'Regional Crises'!$B$1:$R$66,6,FALSE)&gt;I$3,5,IF(VLOOKUP($C139,'Regional Crises'!$B$1:$R$66,6,FALSE)&lt;I$4,0,5-(I$3-VLOOKUP($C139,'Regional Crises'!$B$1:$R$66,6,FALSE))/(I$3-I$4)*5)),1))),IF(VLOOKUP($E139,'Country Indicator Data'!$B$4:$N$300,2,FALSE)="x","x",ROUND(IF(VLOOKUP($E139,'Country Indicator Data'!$B$4:$N$300,2,FALSE)&gt;I$3,5,IF(VLOOKUP($E139,'Country Indicator Data'!$B$4:$N$300,2,FALSE)&lt;I$4,0,5-(I$3-VLOOKUP($E139,'Country Indicator Data'!$B$4:$N$300,2,FALSE))/(I$3-I$4)*5)),1)))</f>
        <v>0</v>
      </c>
      <c r="J139" s="163">
        <f>IF(LEN(E139)&gt;3,(IF(VLOOKUP($C139,'Regional Crises'!$B$1:$R$66,8,FALSE)="x","x",ROUND(IF(VLOOKUP($C139,'Regional Crises'!$B$1:$R$66,8,FALSE)&gt;J$3,5,IF(VLOOKUP($C139,'Regional Crises'!$B$1:$R$66,8,FALSE)&lt;J$4,0,5-(J$3-VLOOKUP($C139,'Regional Crises'!$B$1:$R$66,8,FALSE))/(J$3-J$4)*5)),1))),IF(VLOOKUP($E139,'Country Indicator Data'!$B$4:$N$300,4,FALSE)="x","x",ROUND(IF(VLOOKUP($E139,'Country Indicator Data'!$B$4:$N$300,4,FALSE)&gt;J$3,5,IF(VLOOKUP($E139,'Country Indicator Data'!$B$4:$N$300,4,FALSE)&lt;J$4,0,5-(J$3-VLOOKUP($E139,'Country Indicator Data'!$B$4:$N$300,4,FALSE))/(J$3-J$4)*5)),1)))</f>
        <v>0</v>
      </c>
      <c r="K139" s="163">
        <f t="shared" si="53"/>
        <v>0</v>
      </c>
      <c r="L139" s="163">
        <f>IF(LEN(E139)&gt;3,(IF(VLOOKUP($C139,'Regional Crises'!$B$1:$R$66,10,FALSE)="x","x",ROUND(IF(VLOOKUP($C139,'Regional Crises'!$B$1:$R$66,10,FALSE)&gt;L$3,5,IF(VLOOKUP($C139,'Regional Crises'!$B$1:$R$66,10,FALSE)&lt;L$4,0,5-(L$3-VLOOKUP($C139,'Regional Crises'!$B$1:$R$66,10,FALSE))/(L$3-L$4)*5)),1))),IF(VLOOKUP($E139,'Country Indicator Data'!$B$4:$N$300,6,FALSE)="x","x",ROUND(IF(VLOOKUP($E139,'Country Indicator Data'!$B$4:$N$300,6,FALSE)&gt;L$3,5,IF(VLOOKUP($E139,'Country Indicator Data'!$B$4:$N$300,6,FALSE)&lt;L$4,0,5-(L$3-VLOOKUP($E139,'Country Indicator Data'!$B$4:$N$300,6,FALSE))/(L$3-L$4)*5)),1)))</f>
        <v>3.9</v>
      </c>
      <c r="M139" s="163">
        <f>IF(LEN(E139)&gt;3,(IF(VLOOKUP($C139,'Regional Crises'!$B$1:$R$66,11,FALSE)="x","x",ROUND(IF(VLOOKUP($C139,'Regional Crises'!$B$1:$R$66,11,FALSE)&gt;M$3,5,IF(VLOOKUP($C139,'Regional Crises'!$B$1:$R$66,11,FALSE)&lt;M$4,0,5-(M$3-VLOOKUP($C139,'Regional Crises'!$B$1:$R$66,11,FALSE))/(M$3-M$4)*5)),1))),IF(VLOOKUP($E139,'Country Indicator Data'!$B$4:$N$300,7,FALSE)="x","x",ROUND(IF(VLOOKUP($E139,'Country Indicator Data'!$B$4:$N$300,7,FALSE)&gt;M$3,5,IF(VLOOKUP($E139,'Country Indicator Data'!$B$4:$N$300,7,FALSE)&lt;M$4,0,5-(M$3-VLOOKUP($E139,'Country Indicator Data'!$B$4:$N$300,7,FALSE))/(M$3-M$4)*5)),1)))</f>
        <v>3.7</v>
      </c>
      <c r="N139" s="163">
        <f t="shared" si="54"/>
        <v>3.8</v>
      </c>
      <c r="O139" s="163">
        <f t="shared" si="55"/>
        <v>2.3333333333333335</v>
      </c>
      <c r="P139" s="163">
        <f>IF(LEN(E139)&gt;3,VLOOKUP(C139,'Regional Crises'!$B$1:$R$69,12,FALSE),VLOOKUP(E139,'Country Indicator Data'!$B$4:$I$300,8,FALSE))</f>
        <v>3</v>
      </c>
      <c r="Q139" s="163">
        <f>IF(LEN(E139)&gt;3,((IF(VLOOKUP($C139,'Regional Crises'!$B$1:$R$66,13,FALSE)="x","x",ROUND(IF(VLOOKUP($C139,'Regional Crises'!$B$1:$R$66,13,FALSE)&gt;Q$3,5,IF(VLOOKUP($C139,'Regional Crises'!$B$1:$R$66,13,FALSE)&lt;Q$4,0,5-(LOG(Q$3)-LOG(VLOOKUP($C139,'Regional Crises'!$B$1:$R$66,13,FALSE)))/(LOG(Q$3)-LOG(Q$4))*5)),1)))),(IF(VLOOKUP($E139,'Country Indicator Data'!$B$4:$N$300,9,FALSE)="x","x",ROUND(IF(VLOOKUP($E139,'Country Indicator Data'!$B$4:$N$300,9,FALSE)&gt;Q$3,5,IF(VLOOKUP($E139,'Country Indicator Data'!$B$4:$N$300,9,FALSE)&lt;Q$4,0,5-(LOG(Q$3)-LOG(VLOOKUP($E139,'Country Indicator Data'!$B$4:$N$300,9,FALSE)))/(LOG(Q$3)-LOG(Q$4))*5)),1))))</f>
        <v>0</v>
      </c>
      <c r="R139" s="163">
        <f t="shared" si="56"/>
        <v>1.5</v>
      </c>
      <c r="S139" s="163">
        <f>IF(LEN(E139)&gt;3,((IF(VLOOKUP($C139,'Regional Crises'!$B$1:$R$66,17,FALSE)="x","x",ROUND(IF(VLOOKUP($C139,'Regional Crises'!$B$1:$R$66,17,FALSE)&gt;S$3,0,IF(VLOOKUP($C139,'Regional Crises'!$B$1:$R$66,17,FALSE)&lt;S$4,5,(S$3-VLOOKUP($C139,'Regional Crises'!$B$1:$R$66,17,FALSE))/(S$3-S$4)*5)),1)))),(IF(VLOOKUP($E139,'Country Indicator Data'!$B$4:$N$300,13,FALSE)="x","x",ROUND(IF(VLOOKUP($E139,'Country Indicator Data'!$B$4:$N$300,13,FALSE)&gt;S$3,0,IF(VLOOKUP($E139,'Country Indicator Data'!$B$4:$N$300,13,FALSE)&lt;S$4,5,(S$3-VLOOKUP($E139,'Country Indicator Data'!$B$4:$N$300,13,FALSE))/(S$3-S$4)*5)),1))))</f>
        <v>3.3</v>
      </c>
      <c r="T139" s="163">
        <f>IF(LEN(E139)&gt;3,((IF(VLOOKUP($C139,'Regional Crises'!$B$1:$R$66,14,FALSE)="x","x",ROUND(IF(VLOOKUP($C139,'Regional Crises'!$B$1:$R$66,14,FALSE)&gt;T$3,0,IF(VLOOKUP($C139,'Regional Crises'!$B$1:$R$66,14,FALSE)&lt;T$4,5,(T$3-VLOOKUP($C139,'Regional Crises'!$B$1:$R$66,14,FALSE))/(T$3-T$4)*5)),1)))),(IF(VLOOKUP($E139,'Country Indicator Data'!$B$4:$N$300,10,FALSE)="x","x",ROUND(IF(VLOOKUP($E139,'Country Indicator Data'!$B$4:$N$300,10,FALSE)&gt;T$3,0,IF(VLOOKUP($E139,'Country Indicator Data'!$B$4:$N$300,10,FALSE)&lt;T$4,5,(T$3-VLOOKUP($E139,'Country Indicator Data'!$B$4:$N$300,10,FALSE))/(T$3-T$4)*5)),1))))</f>
        <v>3</v>
      </c>
      <c r="U139" s="163">
        <f>IF(LEN(E139)&gt;3,((IF(VLOOKUP($C139,'Regional Crises'!$B$1:$R$66,15,FALSE)="x","x",ROUND(IF(VLOOKUP($C139,'Regional Crises'!$B$1:$R$66,15,FALSE)&gt;U$3,0,IF(VLOOKUP($C139,'Regional Crises'!$B$1:$R$66,15,FALSE)&lt;U$4,5,(U$3-VLOOKUP($C139,'Regional Crises'!$B$1:$R$66,15,FALSE))/(U$3-U$4)*5)),1)))),(IF(VLOOKUP($E139,'Country Indicator Data'!$B$4:$N$300,11,FALSE)="x","x",ROUND(IF(VLOOKUP($E139,'Country Indicator Data'!$B$4:$N$300,11,FALSE)&gt;U$3,0,IF(VLOOKUP($E139,'Country Indicator Data'!$B$4:$N$300,11,FALSE)&lt;U$4,5,(U$3-VLOOKUP($E139,'Country Indicator Data'!$B$4:$N$300,11,FALSE))/(U$3-U$4)*5)),1))))</f>
        <v>3.8</v>
      </c>
      <c r="V139" s="163">
        <f>IF(LEN(E139)&gt;3,((IF(VLOOKUP($C139,'Regional Crises'!$B$1:$R$66,16,FALSE)="x","x",ROUND(IF(VLOOKUP($C139,'Regional Crises'!$B$1:$R$66,16,FALSE)&gt;V$3,0,IF(VLOOKUP($C139,'Regional Crises'!$B$1:$R$66,16,FALSE)&lt;V$4,5,(V$3-VLOOKUP($C139,'Regional Crises'!$B$1:$R$66,16,FALSE))/(V$3-V$4)*5)),1)))),(IF(VLOOKUP($E139,'Country Indicator Data'!$B$4:$N$300,12,FALSE)="x","x",ROUND(IF(VLOOKUP($E139,'Country Indicator Data'!$B$4:$N$300,12,FALSE)&gt;V$3,0,IF(VLOOKUP($E139,'Country Indicator Data'!$B$4:$N$300,12,FALSE)&lt;V$4,5,(V$3-VLOOKUP($E139,'Country Indicator Data'!$B$4:$N$300,12,FALSE))/(V$3-V$4)*5)),1))))</f>
        <v>4.0999999999999996</v>
      </c>
      <c r="W139" s="163">
        <f t="shared" si="57"/>
        <v>3.6</v>
      </c>
      <c r="X139" s="163">
        <f t="shared" si="58"/>
        <v>2.5</v>
      </c>
      <c r="Y139" s="184">
        <f>IF('Core Indicators'!FC136="x","x",IF('Core Indicators'!FC136&gt;=5,5,IF('Core Indicators'!FC136&gt;=4,4,IF('Core Indicators'!FC136&gt;=3,3,IF('Core Indicators'!FC136&gt;=2,2,IF('Core Indicators'!FC136&gt;=1,1,0))))))</f>
        <v>1</v>
      </c>
      <c r="Z139" s="163">
        <f t="shared" si="59"/>
        <v>1</v>
      </c>
      <c r="AA139" s="184">
        <f>'Crisis Indicator Data'!Y136</f>
        <v>0</v>
      </c>
      <c r="AB139" s="184">
        <f>'Crisis Indicator Data'!Z136</f>
        <v>0</v>
      </c>
      <c r="AC139" s="184">
        <f>'Crisis Indicator Data'!AA136</f>
        <v>0</v>
      </c>
      <c r="AD139" s="184">
        <f>'Crisis Indicator Data'!AB136</f>
        <v>0</v>
      </c>
      <c r="AE139" s="184">
        <f t="shared" si="60"/>
        <v>0</v>
      </c>
      <c r="AF139" s="184">
        <f>'Crisis Indicator Data'!AC136</f>
        <v>0</v>
      </c>
      <c r="AG139" s="184">
        <f>'Crisis Indicator Data'!AD136</f>
        <v>0</v>
      </c>
      <c r="AH139" s="184">
        <f t="shared" si="61"/>
        <v>0</v>
      </c>
      <c r="AI139" s="184">
        <f>'Crisis Indicator Data'!AE136</f>
        <v>0</v>
      </c>
      <c r="AJ139" s="184">
        <f>'Crisis Indicator Data'!AF136</f>
        <v>0</v>
      </c>
      <c r="AK139" s="184">
        <f>'Crisis Indicator Data'!AG136</f>
        <v>3</v>
      </c>
      <c r="AL139" s="184">
        <f t="shared" si="62"/>
        <v>3</v>
      </c>
      <c r="AM139" s="163">
        <f t="shared" si="63"/>
        <v>1</v>
      </c>
      <c r="AN139" s="163">
        <f t="shared" si="64"/>
        <v>1</v>
      </c>
    </row>
    <row r="140" spans="1:40" ht="13.5" customHeight="1" x14ac:dyDescent="0.25">
      <c r="A140" s="172" t="str">
        <f>'Crisis Indicator Data'!A137</f>
        <v>Syrian conflict</v>
      </c>
      <c r="B140" s="173" t="str">
        <f>'Crisis Indicator Data'!B137</f>
        <v>Conflict,Displacement,Violence</v>
      </c>
      <c r="C140" s="173" t="str">
        <f>'Crisis Indicator Data'!C137</f>
        <v>SYR001</v>
      </c>
      <c r="D140" s="173" t="str">
        <f>'Crisis Indicator Data'!D137</f>
        <v>Syria</v>
      </c>
      <c r="E140" s="174" t="str">
        <f>'Crisis Indicator Data'!E137</f>
        <v>SYR</v>
      </c>
      <c r="F140" s="163">
        <f>IF(LEN(E140)&gt;3,(IF(VLOOKUP($C140,'Regional Crises'!$B$1:$R$66,7,FALSE)="x","x",ROUND(IF(VLOOKUP($C140,'Regional Crises'!$B$1:$R$66,7,FALSE)&gt;$F$3,5,IF(VLOOKUP($C140,'Regional Crises'!$B$1:$R$66,7,FALSE)&lt;F$4,0,($F$3-VLOOKUP($C140,'Regional Crises'!$B$1:$R$66,7,FALSE))/($F$3-$F$4)*5)),1))),IF(VLOOKUP($E140,'Country Indicator Data'!$B$4:$N$300,3,FALSE)="x","x",ROUND(IF(VLOOKUP($E140,'Country Indicator Data'!$B$4:$N$300,3,FALSE)&gt;$F$3,5,IF(VLOOKUP($E140,'Country Indicator Data'!$B$4:$N$300,3,FALSE)&lt;$F$4,0,($F$3-VLOOKUP($E140,'Country Indicator Data'!$B$4:$N$300,3,FALSE))/($F$3-$F$4)*5)),1)))</f>
        <v>4.5999999999999996</v>
      </c>
      <c r="G140" s="163">
        <f>IF(LEN(E140)&gt;3,(IF(VLOOKUP($C140,'Regional Crises'!$B$1:$R$66,9,FALSE)="x","x",ROUND(IF(VLOOKUP($C140,'Regional Crises'!$B$1:$R$66,9,FALSE)&gt;G$3,5,IF(VLOOKUP($C140,'Regional Crises'!$B$1:$R$66,9,FALSE)&lt;G$4,0,(G$3-VLOOKUP($C140,'Regional Crises'!$B$1:$R$66,9,FALSE))/(G$3-G$4)*5)),1))),IF(VLOOKUP($E140,'Country Indicator Data'!$B$4:$N$300,5,FALSE)="x","x",ROUND(IF(VLOOKUP($E140,'Country Indicator Data'!$B$4:$N$300,5,FALSE)&gt;G$3,5,IF(VLOOKUP($E140,'Country Indicator Data'!$B$4:$N$300,5,FALSE)&lt;G$4,0,(G$3-VLOOKUP($E140,'Country Indicator Data'!$B$4:$N$300,5,FALSE))/(G$3-G$4)*5)),1)))</f>
        <v>4.0999999999999996</v>
      </c>
      <c r="H140" s="163">
        <f t="shared" si="52"/>
        <v>4.3499999999999996</v>
      </c>
      <c r="I140" s="163">
        <f>IF(LEN(E140)&gt;3,(IF(VLOOKUP($C140,'Regional Crises'!$B$1:$R$66,6,FALSE)="x","x",ROUND(IF(VLOOKUP($C140,'Regional Crises'!$B$1:$R$66,6,FALSE)&gt;I$3,5,IF(VLOOKUP($C140,'Regional Crises'!$B$1:$R$66,6,FALSE)&lt;I$4,0,5-(I$3-VLOOKUP($C140,'Regional Crises'!$B$1:$R$66,6,FALSE))/(I$3-I$4)*5)),1))),IF(VLOOKUP($E140,'Country Indicator Data'!$B$4:$N$300,2,FALSE)="x","x",ROUND(IF(VLOOKUP($E140,'Country Indicator Data'!$B$4:$N$300,2,FALSE)&gt;I$3,5,IF(VLOOKUP($E140,'Country Indicator Data'!$B$4:$N$300,2,FALSE)&lt;I$4,0,5-(I$3-VLOOKUP($E140,'Country Indicator Data'!$B$4:$N$300,2,FALSE))/(I$3-I$4)*5)),1)))</f>
        <v>2.7</v>
      </c>
      <c r="J140" s="163">
        <f>IF(LEN(E140)&gt;3,(IF(VLOOKUP($C140,'Regional Crises'!$B$1:$R$66,8,FALSE)="x","x",ROUND(IF(VLOOKUP($C140,'Regional Crises'!$B$1:$R$66,8,FALSE)&gt;J$3,5,IF(VLOOKUP($C140,'Regional Crises'!$B$1:$R$66,8,FALSE)&lt;J$4,0,5-(J$3-VLOOKUP($C140,'Regional Crises'!$B$1:$R$66,8,FALSE))/(J$3-J$4)*5)),1))),IF(VLOOKUP($E140,'Country Indicator Data'!$B$4:$N$300,4,FALSE)="x","x",ROUND(IF(VLOOKUP($E140,'Country Indicator Data'!$B$4:$N$300,4,FALSE)&gt;J$3,5,IF(VLOOKUP($E140,'Country Indicator Data'!$B$4:$N$300,4,FALSE)&lt;J$4,0,5-(J$3-VLOOKUP($E140,'Country Indicator Data'!$B$4:$N$300,4,FALSE))/(J$3-J$4)*5)),1)))</f>
        <v>5</v>
      </c>
      <c r="K140" s="163">
        <f t="shared" si="53"/>
        <v>3.85</v>
      </c>
      <c r="L140" s="163">
        <f>IF(LEN(E140)&gt;3,(IF(VLOOKUP($C140,'Regional Crises'!$B$1:$R$66,10,FALSE)="x","x",ROUND(IF(VLOOKUP($C140,'Regional Crises'!$B$1:$R$66,10,FALSE)&gt;L$3,5,IF(VLOOKUP($C140,'Regional Crises'!$B$1:$R$66,10,FALSE)&lt;L$4,0,5-(L$3-VLOOKUP($C140,'Regional Crises'!$B$1:$R$66,10,FALSE))/(L$3-L$4)*5)),1))),IF(VLOOKUP($E140,'Country Indicator Data'!$B$4:$N$300,6,FALSE)="x","x",ROUND(IF(VLOOKUP($E140,'Country Indicator Data'!$B$4:$N$300,6,FALSE)&gt;L$3,5,IF(VLOOKUP($E140,'Country Indicator Data'!$B$4:$N$300,6,FALSE)&lt;L$4,0,5-(L$3-VLOOKUP($E140,'Country Indicator Data'!$B$4:$N$300,6,FALSE))/(L$3-L$4)*5)),1)))</f>
        <v>3.6</v>
      </c>
      <c r="M140" s="163">
        <f>IF(LEN(E140)&gt;3,(IF(VLOOKUP($C140,'Regional Crises'!$B$1:$R$66,11,FALSE)="x","x",ROUND(IF(VLOOKUP($C140,'Regional Crises'!$B$1:$R$66,11,FALSE)&gt;M$3,5,IF(VLOOKUP($C140,'Regional Crises'!$B$1:$R$66,11,FALSE)&lt;M$4,0,5-(M$3-VLOOKUP($C140,'Regional Crises'!$B$1:$R$66,11,FALSE))/(M$3-M$4)*5)),1))),IF(VLOOKUP($E140,'Country Indicator Data'!$B$4:$N$300,7,FALSE)="x","x",ROUND(IF(VLOOKUP($E140,'Country Indicator Data'!$B$4:$N$300,7,FALSE)&gt;M$3,5,IF(VLOOKUP($E140,'Country Indicator Data'!$B$4:$N$300,7,FALSE)&lt;M$4,0,5-(M$3-VLOOKUP($E140,'Country Indicator Data'!$B$4:$N$300,7,FALSE))/(M$3-M$4)*5)),1)))</f>
        <v>1.6</v>
      </c>
      <c r="N140" s="163">
        <f t="shared" si="54"/>
        <v>2.6</v>
      </c>
      <c r="O140" s="163">
        <f t="shared" si="55"/>
        <v>3.5999999999999996</v>
      </c>
      <c r="P140" s="163">
        <f>IF(LEN(E140)&gt;3,VLOOKUP(C140,'Regional Crises'!$B$1:$R$69,12,FALSE),VLOOKUP(E140,'Country Indicator Data'!$B$4:$I$300,8,FALSE))</f>
        <v>5</v>
      </c>
      <c r="Q140" s="163">
        <f>IF(LEN(E140)&gt;3,((IF(VLOOKUP($C140,'Regional Crises'!$B$1:$R$66,13,FALSE)="x","x",ROUND(IF(VLOOKUP($C140,'Regional Crises'!$B$1:$R$66,13,FALSE)&gt;Q$3,5,IF(VLOOKUP($C140,'Regional Crises'!$B$1:$R$66,13,FALSE)&lt;Q$4,0,5-(LOG(Q$3)-LOG(VLOOKUP($C140,'Regional Crises'!$B$1:$R$66,13,FALSE)))/(LOG(Q$3)-LOG(Q$4))*5)),1)))),(IF(VLOOKUP($E140,'Country Indicator Data'!$B$4:$N$300,9,FALSE)="x","x",ROUND(IF(VLOOKUP($E140,'Country Indicator Data'!$B$4:$N$300,9,FALSE)&gt;Q$3,5,IF(VLOOKUP($E140,'Country Indicator Data'!$B$4:$N$300,9,FALSE)&lt;Q$4,0,5-(LOG(Q$3)-LOG(VLOOKUP($E140,'Country Indicator Data'!$B$4:$N$300,9,FALSE)))/(LOG(Q$3)-LOG(Q$4))*5)),1))))</f>
        <v>5</v>
      </c>
      <c r="R140" s="163">
        <f t="shared" si="56"/>
        <v>5</v>
      </c>
      <c r="S140" s="163">
        <f>IF(LEN(E140)&gt;3,((IF(VLOOKUP($C140,'Regional Crises'!$B$1:$R$66,17,FALSE)="x","x",ROUND(IF(VLOOKUP($C140,'Regional Crises'!$B$1:$R$66,17,FALSE)&gt;S$3,0,IF(VLOOKUP($C140,'Regional Crises'!$B$1:$R$66,17,FALSE)&lt;S$4,5,(S$3-VLOOKUP($C140,'Regional Crises'!$B$1:$R$66,17,FALSE))/(S$3-S$4)*5)),1)))),(IF(VLOOKUP($E140,'Country Indicator Data'!$B$4:$N$300,13,FALSE)="x","x",ROUND(IF(VLOOKUP($E140,'Country Indicator Data'!$B$4:$N$300,13,FALSE)&gt;S$3,0,IF(VLOOKUP($E140,'Country Indicator Data'!$B$4:$N$300,13,FALSE)&lt;S$4,5,(S$3-VLOOKUP($E140,'Country Indicator Data'!$B$4:$N$300,13,FALSE))/(S$3-S$4)*5)),1))))</f>
        <v>4.4000000000000004</v>
      </c>
      <c r="T140" s="163">
        <f>IF(LEN(E140)&gt;3,((IF(VLOOKUP($C140,'Regional Crises'!$B$1:$R$66,14,FALSE)="x","x",ROUND(IF(VLOOKUP($C140,'Regional Crises'!$B$1:$R$66,14,FALSE)&gt;T$3,0,IF(VLOOKUP($C140,'Regional Crises'!$B$1:$R$66,14,FALSE)&lt;T$4,5,(T$3-VLOOKUP($C140,'Regional Crises'!$B$1:$R$66,14,FALSE))/(T$3-T$4)*5)),1)))),(IF(VLOOKUP($E140,'Country Indicator Data'!$B$4:$N$300,10,FALSE)="x","x",ROUND(IF(VLOOKUP($E140,'Country Indicator Data'!$B$4:$N$300,10,FALSE)&gt;T$3,0,IF(VLOOKUP($E140,'Country Indicator Data'!$B$4:$N$300,10,FALSE)&lt;T$4,5,(T$3-VLOOKUP($E140,'Country Indicator Data'!$B$4:$N$300,10,FALSE))/(T$3-T$4)*5)),1))))</f>
        <v>4.5999999999999996</v>
      </c>
      <c r="U140" s="163">
        <f>IF(LEN(E140)&gt;3,((IF(VLOOKUP($C140,'Regional Crises'!$B$1:$R$66,15,FALSE)="x","x",ROUND(IF(VLOOKUP($C140,'Regional Crises'!$B$1:$R$66,15,FALSE)&gt;U$3,0,IF(VLOOKUP($C140,'Regional Crises'!$B$1:$R$66,15,FALSE)&lt;U$4,5,(U$3-VLOOKUP($C140,'Regional Crises'!$B$1:$R$66,15,FALSE))/(U$3-U$4)*5)),1)))),(IF(VLOOKUP($E140,'Country Indicator Data'!$B$4:$N$300,11,FALSE)="x","x",ROUND(IF(VLOOKUP($E140,'Country Indicator Data'!$B$4:$N$300,11,FALSE)&gt;U$3,0,IF(VLOOKUP($E140,'Country Indicator Data'!$B$4:$N$300,11,FALSE)&lt;U$4,5,(U$3-VLOOKUP($E140,'Country Indicator Data'!$B$4:$N$300,11,FALSE))/(U$3-U$4)*5)),1))))</f>
        <v>4.3</v>
      </c>
      <c r="V140" s="163">
        <f>IF(LEN(E140)&gt;3,((IF(VLOOKUP($C140,'Regional Crises'!$B$1:$R$66,16,FALSE)="x","x",ROUND(IF(VLOOKUP($C140,'Regional Crises'!$B$1:$R$66,16,FALSE)&gt;V$3,0,IF(VLOOKUP($C140,'Regional Crises'!$B$1:$R$66,16,FALSE)&lt;V$4,5,(V$3-VLOOKUP($C140,'Regional Crises'!$B$1:$R$66,16,FALSE))/(V$3-V$4)*5)),1)))),(IF(VLOOKUP($E140,'Country Indicator Data'!$B$4:$N$300,12,FALSE)="x","x",ROUND(IF(VLOOKUP($E140,'Country Indicator Data'!$B$4:$N$300,12,FALSE)&gt;V$3,0,IF(VLOOKUP($E140,'Country Indicator Data'!$B$4:$N$300,12,FALSE)&lt;V$4,5,(V$3-VLOOKUP($E140,'Country Indicator Data'!$B$4:$N$300,12,FALSE))/(V$3-V$4)*5)),1))))</f>
        <v>5</v>
      </c>
      <c r="W140" s="163">
        <f t="shared" si="57"/>
        <v>4.5999999999999996</v>
      </c>
      <c r="X140" s="163">
        <f t="shared" si="58"/>
        <v>4.4000000000000004</v>
      </c>
      <c r="Y140" s="184">
        <f>IF('Core Indicators'!FC137="x","x",IF('Core Indicators'!FC137&gt;=5,5,IF('Core Indicators'!FC137&gt;=4,4,IF('Core Indicators'!FC137&gt;=3,3,IF('Core Indicators'!FC137&gt;=2,2,IF('Core Indicators'!FC137&gt;=1,1,0))))))</f>
        <v>5</v>
      </c>
      <c r="Z140" s="163">
        <f t="shared" si="59"/>
        <v>5</v>
      </c>
      <c r="AA140" s="184">
        <f>'Crisis Indicator Data'!Y137</f>
        <v>2</v>
      </c>
      <c r="AB140" s="184">
        <f>'Crisis Indicator Data'!Z137</f>
        <v>3</v>
      </c>
      <c r="AC140" s="184">
        <f>'Crisis Indicator Data'!AA137</f>
        <v>3</v>
      </c>
      <c r="AD140" s="184">
        <f>'Crisis Indicator Data'!AB137</f>
        <v>0</v>
      </c>
      <c r="AE140" s="184">
        <f t="shared" si="60"/>
        <v>4</v>
      </c>
      <c r="AF140" s="184">
        <f>'Crisis Indicator Data'!AC137</f>
        <v>2</v>
      </c>
      <c r="AG140" s="184">
        <f>'Crisis Indicator Data'!AD137</f>
        <v>3</v>
      </c>
      <c r="AH140" s="184">
        <f t="shared" si="61"/>
        <v>5</v>
      </c>
      <c r="AI140" s="184">
        <f>'Crisis Indicator Data'!AE137</f>
        <v>3</v>
      </c>
      <c r="AJ140" s="184">
        <f>'Crisis Indicator Data'!AF137</f>
        <v>2</v>
      </c>
      <c r="AK140" s="184">
        <f>'Crisis Indicator Data'!AG137</f>
        <v>3</v>
      </c>
      <c r="AL140" s="184">
        <f t="shared" si="62"/>
        <v>5</v>
      </c>
      <c r="AM140" s="163">
        <f t="shared" si="63"/>
        <v>5</v>
      </c>
      <c r="AN140" s="163">
        <f t="shared" si="64"/>
        <v>5</v>
      </c>
    </row>
    <row r="141" spans="1:40" ht="13.5" customHeight="1" x14ac:dyDescent="0.25">
      <c r="A141" s="172" t="str">
        <f>'Crisis Indicator Data'!A138</f>
        <v>Türkiye / Syria earthquake in Syria</v>
      </c>
      <c r="B141" s="173" t="str">
        <f>'Crisis Indicator Data'!B138</f>
        <v>Earthquake</v>
      </c>
      <c r="C141" s="173" t="str">
        <f>'Crisis Indicator Data'!C138</f>
        <v>SYR002</v>
      </c>
      <c r="D141" s="173" t="str">
        <f>'Crisis Indicator Data'!D138</f>
        <v>Syria</v>
      </c>
      <c r="E141" s="174" t="str">
        <f>'Crisis Indicator Data'!E138</f>
        <v>SYR</v>
      </c>
      <c r="F141" s="163">
        <f>IF(LEN(E141)&gt;3,(IF(VLOOKUP($C141,'Regional Crises'!$B$1:$R$66,7,FALSE)="x","x",ROUND(IF(VLOOKUP($C141,'Regional Crises'!$B$1:$R$66,7,FALSE)&gt;$F$3,5,IF(VLOOKUP($C141,'Regional Crises'!$B$1:$R$66,7,FALSE)&lt;F$4,0,($F$3-VLOOKUP($C141,'Regional Crises'!$B$1:$R$66,7,FALSE))/($F$3-$F$4)*5)),1))),IF(VLOOKUP($E141,'Country Indicator Data'!$B$4:$N$300,3,FALSE)="x","x",ROUND(IF(VLOOKUP($E141,'Country Indicator Data'!$B$4:$N$300,3,FALSE)&gt;$F$3,5,IF(VLOOKUP($E141,'Country Indicator Data'!$B$4:$N$300,3,FALSE)&lt;$F$4,0,($F$3-VLOOKUP($E141,'Country Indicator Data'!$B$4:$N$300,3,FALSE))/($F$3-$F$4)*5)),1)))</f>
        <v>4.5999999999999996</v>
      </c>
      <c r="G141" s="163">
        <f>IF(LEN(E141)&gt;3,(IF(VLOOKUP($C141,'Regional Crises'!$B$1:$R$66,9,FALSE)="x","x",ROUND(IF(VLOOKUP($C141,'Regional Crises'!$B$1:$R$66,9,FALSE)&gt;G$3,5,IF(VLOOKUP($C141,'Regional Crises'!$B$1:$R$66,9,FALSE)&lt;G$4,0,(G$3-VLOOKUP($C141,'Regional Crises'!$B$1:$R$66,9,FALSE))/(G$3-G$4)*5)),1))),IF(VLOOKUP($E141,'Country Indicator Data'!$B$4:$N$300,5,FALSE)="x","x",ROUND(IF(VLOOKUP($E141,'Country Indicator Data'!$B$4:$N$300,5,FALSE)&gt;G$3,5,IF(VLOOKUP($E141,'Country Indicator Data'!$B$4:$N$300,5,FALSE)&lt;G$4,0,(G$3-VLOOKUP($E141,'Country Indicator Data'!$B$4:$N$300,5,FALSE))/(G$3-G$4)*5)),1)))</f>
        <v>4.0999999999999996</v>
      </c>
      <c r="H141" s="163">
        <f t="shared" si="52"/>
        <v>4.3499999999999996</v>
      </c>
      <c r="I141" s="163">
        <f>IF(LEN(E141)&gt;3,(IF(VLOOKUP($C141,'Regional Crises'!$B$1:$R$66,6,FALSE)="x","x",ROUND(IF(VLOOKUP($C141,'Regional Crises'!$B$1:$R$66,6,FALSE)&gt;I$3,5,IF(VLOOKUP($C141,'Regional Crises'!$B$1:$R$66,6,FALSE)&lt;I$4,0,5-(I$3-VLOOKUP($C141,'Regional Crises'!$B$1:$R$66,6,FALSE))/(I$3-I$4)*5)),1))),IF(VLOOKUP($E141,'Country Indicator Data'!$B$4:$N$300,2,FALSE)="x","x",ROUND(IF(VLOOKUP($E141,'Country Indicator Data'!$B$4:$N$300,2,FALSE)&gt;I$3,5,IF(VLOOKUP($E141,'Country Indicator Data'!$B$4:$N$300,2,FALSE)&lt;I$4,0,5-(I$3-VLOOKUP($E141,'Country Indicator Data'!$B$4:$N$300,2,FALSE))/(I$3-I$4)*5)),1)))</f>
        <v>2.7</v>
      </c>
      <c r="J141" s="163">
        <f>IF(LEN(E141)&gt;3,(IF(VLOOKUP($C141,'Regional Crises'!$B$1:$R$66,8,FALSE)="x","x",ROUND(IF(VLOOKUP($C141,'Regional Crises'!$B$1:$R$66,8,FALSE)&gt;J$3,5,IF(VLOOKUP($C141,'Regional Crises'!$B$1:$R$66,8,FALSE)&lt;J$4,0,5-(J$3-VLOOKUP($C141,'Regional Crises'!$B$1:$R$66,8,FALSE))/(J$3-J$4)*5)),1))),IF(VLOOKUP($E141,'Country Indicator Data'!$B$4:$N$300,4,FALSE)="x","x",ROUND(IF(VLOOKUP($E141,'Country Indicator Data'!$B$4:$N$300,4,FALSE)&gt;J$3,5,IF(VLOOKUP($E141,'Country Indicator Data'!$B$4:$N$300,4,FALSE)&lt;J$4,0,5-(J$3-VLOOKUP($E141,'Country Indicator Data'!$B$4:$N$300,4,FALSE))/(J$3-J$4)*5)),1)))</f>
        <v>5</v>
      </c>
      <c r="K141" s="163">
        <f t="shared" si="53"/>
        <v>3.85</v>
      </c>
      <c r="L141" s="163">
        <f>IF(LEN(E141)&gt;3,(IF(VLOOKUP($C141,'Regional Crises'!$B$1:$R$66,10,FALSE)="x","x",ROUND(IF(VLOOKUP($C141,'Regional Crises'!$B$1:$R$66,10,FALSE)&gt;L$3,5,IF(VLOOKUP($C141,'Regional Crises'!$B$1:$R$66,10,FALSE)&lt;L$4,0,5-(L$3-VLOOKUP($C141,'Regional Crises'!$B$1:$R$66,10,FALSE))/(L$3-L$4)*5)),1))),IF(VLOOKUP($E141,'Country Indicator Data'!$B$4:$N$300,6,FALSE)="x","x",ROUND(IF(VLOOKUP($E141,'Country Indicator Data'!$B$4:$N$300,6,FALSE)&gt;L$3,5,IF(VLOOKUP($E141,'Country Indicator Data'!$B$4:$N$300,6,FALSE)&lt;L$4,0,5-(L$3-VLOOKUP($E141,'Country Indicator Data'!$B$4:$N$300,6,FALSE))/(L$3-L$4)*5)),1)))</f>
        <v>3.6</v>
      </c>
      <c r="M141" s="163">
        <f>IF(LEN(E141)&gt;3,(IF(VLOOKUP($C141,'Regional Crises'!$B$1:$R$66,11,FALSE)="x","x",ROUND(IF(VLOOKUP($C141,'Regional Crises'!$B$1:$R$66,11,FALSE)&gt;M$3,5,IF(VLOOKUP($C141,'Regional Crises'!$B$1:$R$66,11,FALSE)&lt;M$4,0,5-(M$3-VLOOKUP($C141,'Regional Crises'!$B$1:$R$66,11,FALSE))/(M$3-M$4)*5)),1))),IF(VLOOKUP($E141,'Country Indicator Data'!$B$4:$N$300,7,FALSE)="x","x",ROUND(IF(VLOOKUP($E141,'Country Indicator Data'!$B$4:$N$300,7,FALSE)&gt;M$3,5,IF(VLOOKUP($E141,'Country Indicator Data'!$B$4:$N$300,7,FALSE)&lt;M$4,0,5-(M$3-VLOOKUP($E141,'Country Indicator Data'!$B$4:$N$300,7,FALSE))/(M$3-M$4)*5)),1)))</f>
        <v>1.6</v>
      </c>
      <c r="N141" s="163">
        <f t="shared" si="54"/>
        <v>2.6</v>
      </c>
      <c r="O141" s="163">
        <f t="shared" si="55"/>
        <v>3.5999999999999996</v>
      </c>
      <c r="P141" s="163">
        <f>IF(LEN(E141)&gt;3,VLOOKUP(C141,'Regional Crises'!$B$1:$R$69,12,FALSE),VLOOKUP(E141,'Country Indicator Data'!$B$4:$I$300,8,FALSE))</f>
        <v>5</v>
      </c>
      <c r="Q141" s="163">
        <f>IF(LEN(E141)&gt;3,((IF(VLOOKUP($C141,'Regional Crises'!$B$1:$R$66,13,FALSE)="x","x",ROUND(IF(VLOOKUP($C141,'Regional Crises'!$B$1:$R$66,13,FALSE)&gt;Q$3,5,IF(VLOOKUP($C141,'Regional Crises'!$B$1:$R$66,13,FALSE)&lt;Q$4,0,5-(LOG(Q$3)-LOG(VLOOKUP($C141,'Regional Crises'!$B$1:$R$66,13,FALSE)))/(LOG(Q$3)-LOG(Q$4))*5)),1)))),(IF(VLOOKUP($E141,'Country Indicator Data'!$B$4:$N$300,9,FALSE)="x","x",ROUND(IF(VLOOKUP($E141,'Country Indicator Data'!$B$4:$N$300,9,FALSE)&gt;Q$3,5,IF(VLOOKUP($E141,'Country Indicator Data'!$B$4:$N$300,9,FALSE)&lt;Q$4,0,5-(LOG(Q$3)-LOG(VLOOKUP($E141,'Country Indicator Data'!$B$4:$N$300,9,FALSE)))/(LOG(Q$3)-LOG(Q$4))*5)),1))))</f>
        <v>5</v>
      </c>
      <c r="R141" s="163">
        <f t="shared" si="56"/>
        <v>5</v>
      </c>
      <c r="S141" s="163">
        <f>IF(LEN(E141)&gt;3,((IF(VLOOKUP($C141,'Regional Crises'!$B$1:$R$66,17,FALSE)="x","x",ROUND(IF(VLOOKUP($C141,'Regional Crises'!$B$1:$R$66,17,FALSE)&gt;S$3,0,IF(VLOOKUP($C141,'Regional Crises'!$B$1:$R$66,17,FALSE)&lt;S$4,5,(S$3-VLOOKUP($C141,'Regional Crises'!$B$1:$R$66,17,FALSE))/(S$3-S$4)*5)),1)))),(IF(VLOOKUP($E141,'Country Indicator Data'!$B$4:$N$300,13,FALSE)="x","x",ROUND(IF(VLOOKUP($E141,'Country Indicator Data'!$B$4:$N$300,13,FALSE)&gt;S$3,0,IF(VLOOKUP($E141,'Country Indicator Data'!$B$4:$N$300,13,FALSE)&lt;S$4,5,(S$3-VLOOKUP($E141,'Country Indicator Data'!$B$4:$N$300,13,FALSE))/(S$3-S$4)*5)),1))))</f>
        <v>4.4000000000000004</v>
      </c>
      <c r="T141" s="163">
        <f>IF(LEN(E141)&gt;3,((IF(VLOOKUP($C141,'Regional Crises'!$B$1:$R$66,14,FALSE)="x","x",ROUND(IF(VLOOKUP($C141,'Regional Crises'!$B$1:$R$66,14,FALSE)&gt;T$3,0,IF(VLOOKUP($C141,'Regional Crises'!$B$1:$R$66,14,FALSE)&lt;T$4,5,(T$3-VLOOKUP($C141,'Regional Crises'!$B$1:$R$66,14,FALSE))/(T$3-T$4)*5)),1)))),(IF(VLOOKUP($E141,'Country Indicator Data'!$B$4:$N$300,10,FALSE)="x","x",ROUND(IF(VLOOKUP($E141,'Country Indicator Data'!$B$4:$N$300,10,FALSE)&gt;T$3,0,IF(VLOOKUP($E141,'Country Indicator Data'!$B$4:$N$300,10,FALSE)&lt;T$4,5,(T$3-VLOOKUP($E141,'Country Indicator Data'!$B$4:$N$300,10,FALSE))/(T$3-T$4)*5)),1))))</f>
        <v>4.5999999999999996</v>
      </c>
      <c r="U141" s="163">
        <f>IF(LEN(E141)&gt;3,((IF(VLOOKUP($C141,'Regional Crises'!$B$1:$R$66,15,FALSE)="x","x",ROUND(IF(VLOOKUP($C141,'Regional Crises'!$B$1:$R$66,15,FALSE)&gt;U$3,0,IF(VLOOKUP($C141,'Regional Crises'!$B$1:$R$66,15,FALSE)&lt;U$4,5,(U$3-VLOOKUP($C141,'Regional Crises'!$B$1:$R$66,15,FALSE))/(U$3-U$4)*5)),1)))),(IF(VLOOKUP($E141,'Country Indicator Data'!$B$4:$N$300,11,FALSE)="x","x",ROUND(IF(VLOOKUP($E141,'Country Indicator Data'!$B$4:$N$300,11,FALSE)&gt;U$3,0,IF(VLOOKUP($E141,'Country Indicator Data'!$B$4:$N$300,11,FALSE)&lt;U$4,5,(U$3-VLOOKUP($E141,'Country Indicator Data'!$B$4:$N$300,11,FALSE))/(U$3-U$4)*5)),1))))</f>
        <v>4.3</v>
      </c>
      <c r="V141" s="163">
        <f>IF(LEN(E141)&gt;3,((IF(VLOOKUP($C141,'Regional Crises'!$B$1:$R$66,16,FALSE)="x","x",ROUND(IF(VLOOKUP($C141,'Regional Crises'!$B$1:$R$66,16,FALSE)&gt;V$3,0,IF(VLOOKUP($C141,'Regional Crises'!$B$1:$R$66,16,FALSE)&lt;V$4,5,(V$3-VLOOKUP($C141,'Regional Crises'!$B$1:$R$66,16,FALSE))/(V$3-V$4)*5)),1)))),(IF(VLOOKUP($E141,'Country Indicator Data'!$B$4:$N$300,12,FALSE)="x","x",ROUND(IF(VLOOKUP($E141,'Country Indicator Data'!$B$4:$N$300,12,FALSE)&gt;V$3,0,IF(VLOOKUP($E141,'Country Indicator Data'!$B$4:$N$300,12,FALSE)&lt;V$4,5,(V$3-VLOOKUP($E141,'Country Indicator Data'!$B$4:$N$300,12,FALSE))/(V$3-V$4)*5)),1))))</f>
        <v>5</v>
      </c>
      <c r="W141" s="163">
        <f t="shared" si="57"/>
        <v>4.5999999999999996</v>
      </c>
      <c r="X141" s="163">
        <f t="shared" si="58"/>
        <v>4.4000000000000004</v>
      </c>
      <c r="Y141" s="184">
        <f>IF('Core Indicators'!FC138="x","x",IF('Core Indicators'!FC138&gt;=5,5,IF('Core Indicators'!FC138&gt;=4,4,IF('Core Indicators'!FC138&gt;=3,3,IF('Core Indicators'!FC138&gt;=2,2,IF('Core Indicators'!FC138&gt;=1,1,0))))))</f>
        <v>5</v>
      </c>
      <c r="Z141" s="163">
        <f t="shared" si="59"/>
        <v>5</v>
      </c>
      <c r="AA141" s="184">
        <f>'Crisis Indicator Data'!Y138</f>
        <v>2</v>
      </c>
      <c r="AB141" s="184">
        <f>'Crisis Indicator Data'!Z138</f>
        <v>3</v>
      </c>
      <c r="AC141" s="184">
        <f>'Crisis Indicator Data'!AA138</f>
        <v>3</v>
      </c>
      <c r="AD141" s="184">
        <f>'Crisis Indicator Data'!AB138</f>
        <v>0</v>
      </c>
      <c r="AE141" s="184">
        <f t="shared" si="60"/>
        <v>4</v>
      </c>
      <c r="AF141" s="184">
        <f>'Crisis Indicator Data'!AC138</f>
        <v>2</v>
      </c>
      <c r="AG141" s="184">
        <f>'Crisis Indicator Data'!AD138</f>
        <v>3</v>
      </c>
      <c r="AH141" s="184">
        <f t="shared" si="61"/>
        <v>5</v>
      </c>
      <c r="AI141" s="184">
        <f>'Crisis Indicator Data'!AE138</f>
        <v>3</v>
      </c>
      <c r="AJ141" s="184">
        <f>'Crisis Indicator Data'!AF138</f>
        <v>2</v>
      </c>
      <c r="AK141" s="184">
        <f>'Crisis Indicator Data'!AG138</f>
        <v>3</v>
      </c>
      <c r="AL141" s="184">
        <f t="shared" si="62"/>
        <v>5</v>
      </c>
      <c r="AM141" s="163">
        <f t="shared" si="63"/>
        <v>5</v>
      </c>
      <c r="AN141" s="163">
        <f t="shared" si="64"/>
        <v>5</v>
      </c>
    </row>
    <row r="142" spans="1:40" ht="13.5" customHeight="1" x14ac:dyDescent="0.25">
      <c r="A142" s="172" t="str">
        <f>'Crisis Indicator Data'!A139</f>
        <v>Complex crisis in Chad</v>
      </c>
      <c r="B142" s="173" t="str">
        <f>'Crisis Indicator Data'!B139</f>
        <v>Conflict,Displacement</v>
      </c>
      <c r="C142" s="173" t="str">
        <f>'Crisis Indicator Data'!C139</f>
        <v>TCD001</v>
      </c>
      <c r="D142" s="173" t="str">
        <f>'Crisis Indicator Data'!D139</f>
        <v>Chad</v>
      </c>
      <c r="E142" s="174" t="str">
        <f>'Crisis Indicator Data'!E139</f>
        <v>TCD</v>
      </c>
      <c r="F142" s="163">
        <f>IF(LEN(E142)&gt;3,(IF(VLOOKUP($C142,'Regional Crises'!$B$1:$R$66,7,FALSE)="x","x",ROUND(IF(VLOOKUP($C142,'Regional Crises'!$B$1:$R$66,7,FALSE)&gt;$F$3,5,IF(VLOOKUP($C142,'Regional Crises'!$B$1:$R$66,7,FALSE)&lt;F$4,0,($F$3-VLOOKUP($C142,'Regional Crises'!$B$1:$R$66,7,FALSE))/($F$3-$F$4)*5)),1))),IF(VLOOKUP($E142,'Country Indicator Data'!$B$4:$N$300,3,FALSE)="x","x",ROUND(IF(VLOOKUP($E142,'Country Indicator Data'!$B$4:$N$300,3,FALSE)&gt;$F$3,5,IF(VLOOKUP($E142,'Country Indicator Data'!$B$4:$N$300,3,FALSE)&lt;$F$4,0,($F$3-VLOOKUP($E142,'Country Indicator Data'!$B$4:$N$300,3,FALSE))/($F$3-$F$4)*5)),1)))</f>
        <v>1.8</v>
      </c>
      <c r="G142" s="163">
        <f>IF(LEN(E142)&gt;3,(IF(VLOOKUP($C142,'Regional Crises'!$B$1:$R$66,9,FALSE)="x","x",ROUND(IF(VLOOKUP($C142,'Regional Crises'!$B$1:$R$66,9,FALSE)&gt;G$3,5,IF(VLOOKUP($C142,'Regional Crises'!$B$1:$R$66,9,FALSE)&lt;G$4,0,(G$3-VLOOKUP($C142,'Regional Crises'!$B$1:$R$66,9,FALSE))/(G$3-G$4)*5)),1))),IF(VLOOKUP($E142,'Country Indicator Data'!$B$4:$N$300,5,FALSE)="x","x",ROUND(IF(VLOOKUP($E142,'Country Indicator Data'!$B$4:$N$300,5,FALSE)&gt;G$3,5,IF(VLOOKUP($E142,'Country Indicator Data'!$B$4:$N$300,5,FALSE)&lt;G$4,0,(G$3-VLOOKUP($E142,'Country Indicator Data'!$B$4:$N$300,5,FALSE))/(G$3-G$4)*5)),1)))</f>
        <v>3.5</v>
      </c>
      <c r="H142" s="163">
        <f t="shared" si="52"/>
        <v>2.65</v>
      </c>
      <c r="I142" s="163">
        <f>IF(LEN(E142)&gt;3,(IF(VLOOKUP($C142,'Regional Crises'!$B$1:$R$66,6,FALSE)="x","x",ROUND(IF(VLOOKUP($C142,'Regional Crises'!$B$1:$R$66,6,FALSE)&gt;I$3,5,IF(VLOOKUP($C142,'Regional Crises'!$B$1:$R$66,6,FALSE)&lt;I$4,0,5-(I$3-VLOOKUP($C142,'Regional Crises'!$B$1:$R$66,6,FALSE))/(I$3-I$4)*5)),1))),IF(VLOOKUP($E142,'Country Indicator Data'!$B$4:$N$300,2,FALSE)="x","x",ROUND(IF(VLOOKUP($E142,'Country Indicator Data'!$B$4:$N$300,2,FALSE)&gt;I$3,5,IF(VLOOKUP($E142,'Country Indicator Data'!$B$4:$N$300,2,FALSE)&lt;I$4,0,5-(I$3-VLOOKUP($E142,'Country Indicator Data'!$B$4:$N$300,2,FALSE))/(I$3-I$4)*5)),1)))</f>
        <v>4.5999999999999996</v>
      </c>
      <c r="J142" s="163">
        <f>IF(LEN(E142)&gt;3,(IF(VLOOKUP($C142,'Regional Crises'!$B$1:$R$66,8,FALSE)="x","x",ROUND(IF(VLOOKUP($C142,'Regional Crises'!$B$1:$R$66,8,FALSE)&gt;J$3,5,IF(VLOOKUP($C142,'Regional Crises'!$B$1:$R$66,8,FALSE)&lt;J$4,0,5-(J$3-VLOOKUP($C142,'Regional Crises'!$B$1:$R$66,8,FALSE))/(J$3-J$4)*5)),1))),IF(VLOOKUP($E142,'Country Indicator Data'!$B$4:$N$300,4,FALSE)="x","x",ROUND(IF(VLOOKUP($E142,'Country Indicator Data'!$B$4:$N$300,4,FALSE)&gt;J$3,5,IF(VLOOKUP($E142,'Country Indicator Data'!$B$4:$N$300,4,FALSE)&lt;J$4,0,5-(J$3-VLOOKUP($E142,'Country Indicator Data'!$B$4:$N$300,4,FALSE))/(J$3-J$4)*5)),1)))</f>
        <v>1.9</v>
      </c>
      <c r="K142" s="163">
        <f t="shared" si="53"/>
        <v>3.25</v>
      </c>
      <c r="L142" s="163">
        <f>IF(LEN(E142)&gt;3,(IF(VLOOKUP($C142,'Regional Crises'!$B$1:$R$66,10,FALSE)="x","x",ROUND(IF(VLOOKUP($C142,'Regional Crises'!$B$1:$R$66,10,FALSE)&gt;L$3,5,IF(VLOOKUP($C142,'Regional Crises'!$B$1:$R$66,10,FALSE)&lt;L$4,0,5-(L$3-VLOOKUP($C142,'Regional Crises'!$B$1:$R$66,10,FALSE))/(L$3-L$4)*5)),1))),IF(VLOOKUP($E142,'Country Indicator Data'!$B$4:$N$300,6,FALSE)="x","x",ROUND(IF(VLOOKUP($E142,'Country Indicator Data'!$B$4:$N$300,6,FALSE)&gt;L$3,5,IF(VLOOKUP($E142,'Country Indicator Data'!$B$4:$N$300,6,FALSE)&lt;L$4,0,5-(L$3-VLOOKUP($E142,'Country Indicator Data'!$B$4:$N$300,6,FALSE))/(L$3-L$4)*5)),1)))</f>
        <v>4.7</v>
      </c>
      <c r="M142" s="163">
        <f>IF(LEN(E142)&gt;3,(IF(VLOOKUP($C142,'Regional Crises'!$B$1:$R$66,11,FALSE)="x","x",ROUND(IF(VLOOKUP($C142,'Regional Crises'!$B$1:$R$66,11,FALSE)&gt;M$3,5,IF(VLOOKUP($C142,'Regional Crises'!$B$1:$R$66,11,FALSE)&lt;M$4,0,5-(M$3-VLOOKUP($C142,'Regional Crises'!$B$1:$R$66,11,FALSE))/(M$3-M$4)*5)),1))),IF(VLOOKUP($E142,'Country Indicator Data'!$B$4:$N$300,7,FALSE)="x","x",ROUND(IF(VLOOKUP($E142,'Country Indicator Data'!$B$4:$N$300,7,FALSE)&gt;M$3,5,IF(VLOOKUP($E142,'Country Indicator Data'!$B$4:$N$300,7,FALSE)&lt;M$4,0,5-(M$3-VLOOKUP($E142,'Country Indicator Data'!$B$4:$N$300,7,FALSE))/(M$3-M$4)*5)),1)))</f>
        <v>2.2999999999999998</v>
      </c>
      <c r="N142" s="163">
        <f t="shared" si="54"/>
        <v>3.5</v>
      </c>
      <c r="O142" s="163">
        <f t="shared" si="55"/>
        <v>3.1333333333333333</v>
      </c>
      <c r="P142" s="163">
        <f>IF(LEN(E142)&gt;3,VLOOKUP(C142,'Regional Crises'!$B$1:$R$69,12,FALSE),VLOOKUP(E142,'Country Indicator Data'!$B$4:$I$300,8,FALSE))</f>
        <v>5</v>
      </c>
      <c r="Q142" s="163">
        <f>IF(LEN(E142)&gt;3,((IF(VLOOKUP($C142,'Regional Crises'!$B$1:$R$66,13,FALSE)="x","x",ROUND(IF(VLOOKUP($C142,'Regional Crises'!$B$1:$R$66,13,FALSE)&gt;Q$3,5,IF(VLOOKUP($C142,'Regional Crises'!$B$1:$R$66,13,FALSE)&lt;Q$4,0,5-(LOG(Q$3)-LOG(VLOOKUP($C142,'Regional Crises'!$B$1:$R$66,13,FALSE)))/(LOG(Q$3)-LOG(Q$4))*5)),1)))),(IF(VLOOKUP($E142,'Country Indicator Data'!$B$4:$N$300,9,FALSE)="x","x",ROUND(IF(VLOOKUP($E142,'Country Indicator Data'!$B$4:$N$300,9,FALSE)&gt;Q$3,5,IF(VLOOKUP($E142,'Country Indicator Data'!$B$4:$N$300,9,FALSE)&lt;Q$4,0,5-(LOG(Q$3)-LOG(VLOOKUP($E142,'Country Indicator Data'!$B$4:$N$300,9,FALSE)))/(LOG(Q$3)-LOG(Q$4))*5)),1))))</f>
        <v>2.9</v>
      </c>
      <c r="R142" s="163">
        <f t="shared" si="56"/>
        <v>3.95</v>
      </c>
      <c r="S142" s="163">
        <f>IF(LEN(E142)&gt;3,((IF(VLOOKUP($C142,'Regional Crises'!$B$1:$R$66,17,FALSE)="x","x",ROUND(IF(VLOOKUP($C142,'Regional Crises'!$B$1:$R$66,17,FALSE)&gt;S$3,0,IF(VLOOKUP($C142,'Regional Crises'!$B$1:$R$66,17,FALSE)&lt;S$4,5,(S$3-VLOOKUP($C142,'Regional Crises'!$B$1:$R$66,17,FALSE))/(S$3-S$4)*5)),1)))),(IF(VLOOKUP($E142,'Country Indicator Data'!$B$4:$N$300,13,FALSE)="x","x",ROUND(IF(VLOOKUP($E142,'Country Indicator Data'!$B$4:$N$300,13,FALSE)&gt;S$3,0,IF(VLOOKUP($E142,'Country Indicator Data'!$B$4:$N$300,13,FALSE)&lt;S$4,5,(S$3-VLOOKUP($E142,'Country Indicator Data'!$B$4:$N$300,13,FALSE))/(S$3-S$4)*5)),1))))</f>
        <v>4</v>
      </c>
      <c r="T142" s="163">
        <f>IF(LEN(E142)&gt;3,((IF(VLOOKUP($C142,'Regional Crises'!$B$1:$R$66,14,FALSE)="x","x",ROUND(IF(VLOOKUP($C142,'Regional Crises'!$B$1:$R$66,14,FALSE)&gt;T$3,0,IF(VLOOKUP($C142,'Regional Crises'!$B$1:$R$66,14,FALSE)&lt;T$4,5,(T$3-VLOOKUP($C142,'Regional Crises'!$B$1:$R$66,14,FALSE))/(T$3-T$4)*5)),1)))),(IF(VLOOKUP($E142,'Country Indicator Data'!$B$4:$N$300,10,FALSE)="x","x",ROUND(IF(VLOOKUP($E142,'Country Indicator Data'!$B$4:$N$300,10,FALSE)&gt;T$3,0,IF(VLOOKUP($E142,'Country Indicator Data'!$B$4:$N$300,10,FALSE)&lt;T$4,5,(T$3-VLOOKUP($E142,'Country Indicator Data'!$B$4:$N$300,10,FALSE))/(T$3-T$4)*5)),1))))</f>
        <v>3.8</v>
      </c>
      <c r="U142" s="163">
        <f>IF(LEN(E142)&gt;3,((IF(VLOOKUP($C142,'Regional Crises'!$B$1:$R$66,15,FALSE)="x","x",ROUND(IF(VLOOKUP($C142,'Regional Crises'!$B$1:$R$66,15,FALSE)&gt;U$3,0,IF(VLOOKUP($C142,'Regional Crises'!$B$1:$R$66,15,FALSE)&lt;U$4,5,(U$3-VLOOKUP($C142,'Regional Crises'!$B$1:$R$66,15,FALSE))/(U$3-U$4)*5)),1)))),(IF(VLOOKUP($E142,'Country Indicator Data'!$B$4:$N$300,11,FALSE)="x","x",ROUND(IF(VLOOKUP($E142,'Country Indicator Data'!$B$4:$N$300,11,FALSE)&gt;U$3,0,IF(VLOOKUP($E142,'Country Indicator Data'!$B$4:$N$300,11,FALSE)&lt;U$4,5,(U$3-VLOOKUP($E142,'Country Indicator Data'!$B$4:$N$300,11,FALSE))/(U$3-U$4)*5)),1))))</f>
        <v>4.0999999999999996</v>
      </c>
      <c r="V142" s="163">
        <f>IF(LEN(E142)&gt;3,((IF(VLOOKUP($C142,'Regional Crises'!$B$1:$R$66,16,FALSE)="x","x",ROUND(IF(VLOOKUP($C142,'Regional Crises'!$B$1:$R$66,16,FALSE)&gt;V$3,0,IF(VLOOKUP($C142,'Regional Crises'!$B$1:$R$66,16,FALSE)&lt;V$4,5,(V$3-VLOOKUP($C142,'Regional Crises'!$B$1:$R$66,16,FALSE))/(V$3-V$4)*5)),1)))),(IF(VLOOKUP($E142,'Country Indicator Data'!$B$4:$N$300,12,FALSE)="x","x",ROUND(IF(VLOOKUP($E142,'Country Indicator Data'!$B$4:$N$300,12,FALSE)&gt;V$3,0,IF(VLOOKUP($E142,'Country Indicator Data'!$B$4:$N$300,12,FALSE)&lt;V$4,5,(V$3-VLOOKUP($E142,'Country Indicator Data'!$B$4:$N$300,12,FALSE))/(V$3-V$4)*5)),1))))</f>
        <v>4.2</v>
      </c>
      <c r="W142" s="163">
        <f t="shared" si="57"/>
        <v>4</v>
      </c>
      <c r="X142" s="163">
        <f t="shared" si="58"/>
        <v>3.7</v>
      </c>
      <c r="Y142" s="184">
        <f>IF('Core Indicators'!FC139="x","x",IF('Core Indicators'!FC139&gt;=5,5,IF('Core Indicators'!FC139&gt;=4,4,IF('Core Indicators'!FC139&gt;=3,3,IF('Core Indicators'!FC139&gt;=2,2,IF('Core Indicators'!FC139&gt;=1,1,0))))))</f>
        <v>5</v>
      </c>
      <c r="Z142" s="163">
        <f t="shared" si="59"/>
        <v>5</v>
      </c>
      <c r="AA142" s="184">
        <f>'Crisis Indicator Data'!Y139</f>
        <v>1</v>
      </c>
      <c r="AB142" s="184">
        <f>'Crisis Indicator Data'!Z139</f>
        <v>3</v>
      </c>
      <c r="AC142" s="184">
        <f>'Crisis Indicator Data'!AA139</f>
        <v>1</v>
      </c>
      <c r="AD142" s="184">
        <f>'Crisis Indicator Data'!AB139</f>
        <v>0</v>
      </c>
      <c r="AE142" s="184">
        <f t="shared" si="60"/>
        <v>2</v>
      </c>
      <c r="AF142" s="184">
        <f>'Crisis Indicator Data'!AC139</f>
        <v>0</v>
      </c>
      <c r="AG142" s="184">
        <f>'Crisis Indicator Data'!AD139</f>
        <v>3</v>
      </c>
      <c r="AH142" s="184">
        <f t="shared" si="61"/>
        <v>3</v>
      </c>
      <c r="AI142" s="184">
        <f>'Crisis Indicator Data'!AE139</f>
        <v>3</v>
      </c>
      <c r="AJ142" s="184">
        <f>'Crisis Indicator Data'!AF139</f>
        <v>2</v>
      </c>
      <c r="AK142" s="184">
        <f>'Crisis Indicator Data'!AG139</f>
        <v>3</v>
      </c>
      <c r="AL142" s="184">
        <f t="shared" si="62"/>
        <v>5</v>
      </c>
      <c r="AM142" s="163">
        <f t="shared" si="63"/>
        <v>3</v>
      </c>
      <c r="AN142" s="163">
        <f t="shared" si="64"/>
        <v>4</v>
      </c>
    </row>
    <row r="143" spans="1:40" x14ac:dyDescent="0.25">
      <c r="A143" s="172" t="str">
        <f>'Crisis Indicator Data'!A140</f>
        <v>Lake Chad basin crisis</v>
      </c>
      <c r="B143" s="173" t="str">
        <f>'Crisis Indicator Data'!B140</f>
        <v>Conflict</v>
      </c>
      <c r="C143" s="173" t="str">
        <f>'Crisis Indicator Data'!C140</f>
        <v>TCD003</v>
      </c>
      <c r="D143" s="173" t="str">
        <f>'Crisis Indicator Data'!D140</f>
        <v>Chad</v>
      </c>
      <c r="E143" s="174" t="str">
        <f>'Crisis Indicator Data'!E140</f>
        <v>TCD</v>
      </c>
      <c r="F143" s="163">
        <f>IF(LEN(E143)&gt;3,(IF(VLOOKUP($C143,'Regional Crises'!$B$1:$R$66,7,FALSE)="x","x",ROUND(IF(VLOOKUP($C143,'Regional Crises'!$B$1:$R$66,7,FALSE)&gt;$F$3,5,IF(VLOOKUP($C143,'Regional Crises'!$B$1:$R$66,7,FALSE)&lt;F$4,0,($F$3-VLOOKUP($C143,'Regional Crises'!$B$1:$R$66,7,FALSE))/($F$3-$F$4)*5)),1))),IF(VLOOKUP($E143,'Country Indicator Data'!$B$4:$N$300,3,FALSE)="x","x",ROUND(IF(VLOOKUP($E143,'Country Indicator Data'!$B$4:$N$300,3,FALSE)&gt;$F$3,5,IF(VLOOKUP($E143,'Country Indicator Data'!$B$4:$N$300,3,FALSE)&lt;$F$4,0,($F$3-VLOOKUP($E143,'Country Indicator Data'!$B$4:$N$300,3,FALSE))/($F$3-$F$4)*5)),1)))</f>
        <v>1.8</v>
      </c>
      <c r="G143" s="163">
        <f>IF(LEN(E143)&gt;3,(IF(VLOOKUP($C143,'Regional Crises'!$B$1:$R$66,9,FALSE)="x","x",ROUND(IF(VLOOKUP($C143,'Regional Crises'!$B$1:$R$66,9,FALSE)&gt;G$3,5,IF(VLOOKUP($C143,'Regional Crises'!$B$1:$R$66,9,FALSE)&lt;G$4,0,(G$3-VLOOKUP($C143,'Regional Crises'!$B$1:$R$66,9,FALSE))/(G$3-G$4)*5)),1))),IF(VLOOKUP($E143,'Country Indicator Data'!$B$4:$N$300,5,FALSE)="x","x",ROUND(IF(VLOOKUP($E143,'Country Indicator Data'!$B$4:$N$300,5,FALSE)&gt;G$3,5,IF(VLOOKUP($E143,'Country Indicator Data'!$B$4:$N$300,5,FALSE)&lt;G$4,0,(G$3-VLOOKUP($E143,'Country Indicator Data'!$B$4:$N$300,5,FALSE))/(G$3-G$4)*5)),1)))</f>
        <v>3.5</v>
      </c>
      <c r="H143" s="163">
        <f t="shared" si="52"/>
        <v>2.65</v>
      </c>
      <c r="I143" s="163">
        <f>IF(LEN(E143)&gt;3,(IF(VLOOKUP($C143,'Regional Crises'!$B$1:$R$66,6,FALSE)="x","x",ROUND(IF(VLOOKUP($C143,'Regional Crises'!$B$1:$R$66,6,FALSE)&gt;I$3,5,IF(VLOOKUP($C143,'Regional Crises'!$B$1:$R$66,6,FALSE)&lt;I$4,0,5-(I$3-VLOOKUP($C143,'Regional Crises'!$B$1:$R$66,6,FALSE))/(I$3-I$4)*5)),1))),IF(VLOOKUP($E143,'Country Indicator Data'!$B$4:$N$300,2,FALSE)="x","x",ROUND(IF(VLOOKUP($E143,'Country Indicator Data'!$B$4:$N$300,2,FALSE)&gt;I$3,5,IF(VLOOKUP($E143,'Country Indicator Data'!$B$4:$N$300,2,FALSE)&lt;I$4,0,5-(I$3-VLOOKUP($E143,'Country Indicator Data'!$B$4:$N$300,2,FALSE))/(I$3-I$4)*5)),1)))</f>
        <v>4.5999999999999996</v>
      </c>
      <c r="J143" s="163">
        <f>IF(LEN(E143)&gt;3,(IF(VLOOKUP($C143,'Regional Crises'!$B$1:$R$66,8,FALSE)="x","x",ROUND(IF(VLOOKUP($C143,'Regional Crises'!$B$1:$R$66,8,FALSE)&gt;J$3,5,IF(VLOOKUP($C143,'Regional Crises'!$B$1:$R$66,8,FALSE)&lt;J$4,0,5-(J$3-VLOOKUP($C143,'Regional Crises'!$B$1:$R$66,8,FALSE))/(J$3-J$4)*5)),1))),IF(VLOOKUP($E143,'Country Indicator Data'!$B$4:$N$300,4,FALSE)="x","x",ROUND(IF(VLOOKUP($E143,'Country Indicator Data'!$B$4:$N$300,4,FALSE)&gt;J$3,5,IF(VLOOKUP($E143,'Country Indicator Data'!$B$4:$N$300,4,FALSE)&lt;J$4,0,5-(J$3-VLOOKUP($E143,'Country Indicator Data'!$B$4:$N$300,4,FALSE))/(J$3-J$4)*5)),1)))</f>
        <v>1.9</v>
      </c>
      <c r="K143" s="163">
        <f t="shared" si="53"/>
        <v>3.25</v>
      </c>
      <c r="L143" s="163">
        <f>IF(LEN(E143)&gt;3,(IF(VLOOKUP($C143,'Regional Crises'!$B$1:$R$66,10,FALSE)="x","x",ROUND(IF(VLOOKUP($C143,'Regional Crises'!$B$1:$R$66,10,FALSE)&gt;L$3,5,IF(VLOOKUP($C143,'Regional Crises'!$B$1:$R$66,10,FALSE)&lt;L$4,0,5-(L$3-VLOOKUP($C143,'Regional Crises'!$B$1:$R$66,10,FALSE))/(L$3-L$4)*5)),1))),IF(VLOOKUP($E143,'Country Indicator Data'!$B$4:$N$300,6,FALSE)="x","x",ROUND(IF(VLOOKUP($E143,'Country Indicator Data'!$B$4:$N$300,6,FALSE)&gt;L$3,5,IF(VLOOKUP($E143,'Country Indicator Data'!$B$4:$N$300,6,FALSE)&lt;L$4,0,5-(L$3-VLOOKUP($E143,'Country Indicator Data'!$B$4:$N$300,6,FALSE))/(L$3-L$4)*5)),1)))</f>
        <v>4.7</v>
      </c>
      <c r="M143" s="163">
        <f>IF(LEN(E143)&gt;3,(IF(VLOOKUP($C143,'Regional Crises'!$B$1:$R$66,11,FALSE)="x","x",ROUND(IF(VLOOKUP($C143,'Regional Crises'!$B$1:$R$66,11,FALSE)&gt;M$3,5,IF(VLOOKUP($C143,'Regional Crises'!$B$1:$R$66,11,FALSE)&lt;M$4,0,5-(M$3-VLOOKUP($C143,'Regional Crises'!$B$1:$R$66,11,FALSE))/(M$3-M$4)*5)),1))),IF(VLOOKUP($E143,'Country Indicator Data'!$B$4:$N$300,7,FALSE)="x","x",ROUND(IF(VLOOKUP($E143,'Country Indicator Data'!$B$4:$N$300,7,FALSE)&gt;M$3,5,IF(VLOOKUP($E143,'Country Indicator Data'!$B$4:$N$300,7,FALSE)&lt;M$4,0,5-(M$3-VLOOKUP($E143,'Country Indicator Data'!$B$4:$N$300,7,FALSE))/(M$3-M$4)*5)),1)))</f>
        <v>2.2999999999999998</v>
      </c>
      <c r="N143" s="163">
        <f t="shared" si="54"/>
        <v>3.5</v>
      </c>
      <c r="O143" s="163">
        <f t="shared" si="55"/>
        <v>3.1333333333333333</v>
      </c>
      <c r="P143" s="163">
        <f>IF(LEN(E143)&gt;3,VLOOKUP(C143,'Regional Crises'!$B$1:$R$69,12,FALSE),VLOOKUP(E143,'Country Indicator Data'!$B$4:$I$300,8,FALSE))</f>
        <v>5</v>
      </c>
      <c r="Q143" s="163">
        <f>IF(LEN(E143)&gt;3,((IF(VLOOKUP($C143,'Regional Crises'!$B$1:$R$66,13,FALSE)="x","x",ROUND(IF(VLOOKUP($C143,'Regional Crises'!$B$1:$R$66,13,FALSE)&gt;Q$3,5,IF(VLOOKUP($C143,'Regional Crises'!$B$1:$R$66,13,FALSE)&lt;Q$4,0,5-(LOG(Q$3)-LOG(VLOOKUP($C143,'Regional Crises'!$B$1:$R$66,13,FALSE)))/(LOG(Q$3)-LOG(Q$4))*5)),1)))),(IF(VLOOKUP($E143,'Country Indicator Data'!$B$4:$N$300,9,FALSE)="x","x",ROUND(IF(VLOOKUP($E143,'Country Indicator Data'!$B$4:$N$300,9,FALSE)&gt;Q$3,5,IF(VLOOKUP($E143,'Country Indicator Data'!$B$4:$N$300,9,FALSE)&lt;Q$4,0,5-(LOG(Q$3)-LOG(VLOOKUP($E143,'Country Indicator Data'!$B$4:$N$300,9,FALSE)))/(LOG(Q$3)-LOG(Q$4))*5)),1))))</f>
        <v>2.9</v>
      </c>
      <c r="R143" s="163">
        <f t="shared" si="56"/>
        <v>3.95</v>
      </c>
      <c r="S143" s="163">
        <f>IF(LEN(E143)&gt;3,((IF(VLOOKUP($C143,'Regional Crises'!$B$1:$R$66,17,FALSE)="x","x",ROUND(IF(VLOOKUP($C143,'Regional Crises'!$B$1:$R$66,17,FALSE)&gt;S$3,0,IF(VLOOKUP($C143,'Regional Crises'!$B$1:$R$66,17,FALSE)&lt;S$4,5,(S$3-VLOOKUP($C143,'Regional Crises'!$B$1:$R$66,17,FALSE))/(S$3-S$4)*5)),1)))),(IF(VLOOKUP($E143,'Country Indicator Data'!$B$4:$N$300,13,FALSE)="x","x",ROUND(IF(VLOOKUP($E143,'Country Indicator Data'!$B$4:$N$300,13,FALSE)&gt;S$3,0,IF(VLOOKUP($E143,'Country Indicator Data'!$B$4:$N$300,13,FALSE)&lt;S$4,5,(S$3-VLOOKUP($E143,'Country Indicator Data'!$B$4:$N$300,13,FALSE))/(S$3-S$4)*5)),1))))</f>
        <v>4</v>
      </c>
      <c r="T143" s="163">
        <f>IF(LEN(E143)&gt;3,((IF(VLOOKUP($C143,'Regional Crises'!$B$1:$R$66,14,FALSE)="x","x",ROUND(IF(VLOOKUP($C143,'Regional Crises'!$B$1:$R$66,14,FALSE)&gt;T$3,0,IF(VLOOKUP($C143,'Regional Crises'!$B$1:$R$66,14,FALSE)&lt;T$4,5,(T$3-VLOOKUP($C143,'Regional Crises'!$B$1:$R$66,14,FALSE))/(T$3-T$4)*5)),1)))),(IF(VLOOKUP($E143,'Country Indicator Data'!$B$4:$N$300,10,FALSE)="x","x",ROUND(IF(VLOOKUP($E143,'Country Indicator Data'!$B$4:$N$300,10,FALSE)&gt;T$3,0,IF(VLOOKUP($E143,'Country Indicator Data'!$B$4:$N$300,10,FALSE)&lt;T$4,5,(T$3-VLOOKUP($E143,'Country Indicator Data'!$B$4:$N$300,10,FALSE))/(T$3-T$4)*5)),1))))</f>
        <v>3.8</v>
      </c>
      <c r="U143" s="163">
        <f>IF(LEN(E143)&gt;3,((IF(VLOOKUP($C143,'Regional Crises'!$B$1:$R$66,15,FALSE)="x","x",ROUND(IF(VLOOKUP($C143,'Regional Crises'!$B$1:$R$66,15,FALSE)&gt;U$3,0,IF(VLOOKUP($C143,'Regional Crises'!$B$1:$R$66,15,FALSE)&lt;U$4,5,(U$3-VLOOKUP($C143,'Regional Crises'!$B$1:$R$66,15,FALSE))/(U$3-U$4)*5)),1)))),(IF(VLOOKUP($E143,'Country Indicator Data'!$B$4:$N$300,11,FALSE)="x","x",ROUND(IF(VLOOKUP($E143,'Country Indicator Data'!$B$4:$N$300,11,FALSE)&gt;U$3,0,IF(VLOOKUP($E143,'Country Indicator Data'!$B$4:$N$300,11,FALSE)&lt;U$4,5,(U$3-VLOOKUP($E143,'Country Indicator Data'!$B$4:$N$300,11,FALSE))/(U$3-U$4)*5)),1))))</f>
        <v>4.0999999999999996</v>
      </c>
      <c r="V143" s="163">
        <f>IF(LEN(E143)&gt;3,((IF(VLOOKUP($C143,'Regional Crises'!$B$1:$R$66,16,FALSE)="x","x",ROUND(IF(VLOOKUP($C143,'Regional Crises'!$B$1:$R$66,16,FALSE)&gt;V$3,0,IF(VLOOKUP($C143,'Regional Crises'!$B$1:$R$66,16,FALSE)&lt;V$4,5,(V$3-VLOOKUP($C143,'Regional Crises'!$B$1:$R$66,16,FALSE))/(V$3-V$4)*5)),1)))),(IF(VLOOKUP($E143,'Country Indicator Data'!$B$4:$N$300,12,FALSE)="x","x",ROUND(IF(VLOOKUP($E143,'Country Indicator Data'!$B$4:$N$300,12,FALSE)&gt;V$3,0,IF(VLOOKUP($E143,'Country Indicator Data'!$B$4:$N$300,12,FALSE)&lt;V$4,5,(V$3-VLOOKUP($E143,'Country Indicator Data'!$B$4:$N$300,12,FALSE))/(V$3-V$4)*5)),1))))</f>
        <v>4.2</v>
      </c>
      <c r="W143" s="163">
        <f t="shared" si="57"/>
        <v>4</v>
      </c>
      <c r="X143" s="163">
        <f t="shared" si="58"/>
        <v>3.7</v>
      </c>
      <c r="Y143" s="184">
        <f>IF('Core Indicators'!FC140="x","x",IF('Core Indicators'!FC140&gt;=5,5,IF('Core Indicators'!FC140&gt;=4,4,IF('Core Indicators'!FC140&gt;=3,3,IF('Core Indicators'!FC140&gt;=2,2,IF('Core Indicators'!FC140&gt;=1,1,0))))))</f>
        <v>4</v>
      </c>
      <c r="Z143" s="163">
        <f t="shared" si="59"/>
        <v>4</v>
      </c>
      <c r="AA143" s="184">
        <f>'Crisis Indicator Data'!Y140</f>
        <v>1</v>
      </c>
      <c r="AB143" s="184">
        <f>'Crisis Indicator Data'!Z140</f>
        <v>3</v>
      </c>
      <c r="AC143" s="184">
        <f>'Crisis Indicator Data'!AA140</f>
        <v>1</v>
      </c>
      <c r="AD143" s="184">
        <f>'Crisis Indicator Data'!AB140</f>
        <v>0</v>
      </c>
      <c r="AE143" s="184">
        <f t="shared" si="60"/>
        <v>2</v>
      </c>
      <c r="AF143" s="184">
        <f>'Crisis Indicator Data'!AC140</f>
        <v>0</v>
      </c>
      <c r="AG143" s="184">
        <f>'Crisis Indicator Data'!AD140</f>
        <v>3</v>
      </c>
      <c r="AH143" s="184">
        <f t="shared" si="61"/>
        <v>3</v>
      </c>
      <c r="AI143" s="184">
        <f>'Crisis Indicator Data'!AE140</f>
        <v>3</v>
      </c>
      <c r="AJ143" s="184">
        <f>'Crisis Indicator Data'!AF140</f>
        <v>2</v>
      </c>
      <c r="AK143" s="184">
        <f>'Crisis Indicator Data'!AG140</f>
        <v>3</v>
      </c>
      <c r="AL143" s="184">
        <f t="shared" si="62"/>
        <v>5</v>
      </c>
      <c r="AM143" s="163">
        <f t="shared" si="63"/>
        <v>3</v>
      </c>
      <c r="AN143" s="163">
        <f t="shared" si="64"/>
        <v>3.5</v>
      </c>
    </row>
    <row r="144" spans="1:40" x14ac:dyDescent="0.25">
      <c r="A144" s="175" t="str">
        <f>'Crisis Indicator Data'!A141</f>
        <v>CAR refugees in Chad</v>
      </c>
      <c r="B144" s="176" t="str">
        <f>'Crisis Indicator Data'!B141</f>
        <v>Displacement</v>
      </c>
      <c r="C144" s="176" t="str">
        <f>'Crisis Indicator Data'!C141</f>
        <v>TCD004</v>
      </c>
      <c r="D144" s="176" t="str">
        <f>'Crisis Indicator Data'!D141</f>
        <v>Chad</v>
      </c>
      <c r="E144" s="177" t="str">
        <f>'Crisis Indicator Data'!E141</f>
        <v>TCD</v>
      </c>
      <c r="F144" s="163">
        <f>IF(LEN(E144)&gt;3,(IF(VLOOKUP($C144,'Regional Crises'!$B$1:$R$66,7,FALSE)="x","x",ROUND(IF(VLOOKUP($C144,'Regional Crises'!$B$1:$R$66,7,FALSE)&gt;$F$3,5,IF(VLOOKUP($C144,'Regional Crises'!$B$1:$R$66,7,FALSE)&lt;F$4,0,($F$3-VLOOKUP($C144,'Regional Crises'!$B$1:$R$66,7,FALSE))/($F$3-$F$4)*5)),1))),IF(VLOOKUP($E144,'Country Indicator Data'!$B$4:$N$300,3,FALSE)="x","x",ROUND(IF(VLOOKUP($E144,'Country Indicator Data'!$B$4:$N$300,3,FALSE)&gt;$F$3,5,IF(VLOOKUP($E144,'Country Indicator Data'!$B$4:$N$300,3,FALSE)&lt;$F$4,0,($F$3-VLOOKUP($E144,'Country Indicator Data'!$B$4:$N$300,3,FALSE))/($F$3-$F$4)*5)),1)))</f>
        <v>1.8</v>
      </c>
      <c r="G144" s="163">
        <f>IF(LEN(E144)&gt;3,(IF(VLOOKUP($C144,'Regional Crises'!$B$1:$R$66,9,FALSE)="x","x",ROUND(IF(VLOOKUP($C144,'Regional Crises'!$B$1:$R$66,9,FALSE)&gt;G$3,5,IF(VLOOKUP($C144,'Regional Crises'!$B$1:$R$66,9,FALSE)&lt;G$4,0,(G$3-VLOOKUP($C144,'Regional Crises'!$B$1:$R$66,9,FALSE))/(G$3-G$4)*5)),1))),IF(VLOOKUP($E144,'Country Indicator Data'!$B$4:$N$300,5,FALSE)="x","x",ROUND(IF(VLOOKUP($E144,'Country Indicator Data'!$B$4:$N$300,5,FALSE)&gt;G$3,5,IF(VLOOKUP($E144,'Country Indicator Data'!$B$4:$N$300,5,FALSE)&lt;G$4,0,(G$3-VLOOKUP($E144,'Country Indicator Data'!$B$4:$N$300,5,FALSE))/(G$3-G$4)*5)),1)))</f>
        <v>3.5</v>
      </c>
      <c r="H144" s="163">
        <f t="shared" si="52"/>
        <v>2.65</v>
      </c>
      <c r="I144" s="163">
        <f>IF(LEN(E144)&gt;3,(IF(VLOOKUP($C144,'Regional Crises'!$B$1:$R$66,6,FALSE)="x","x",ROUND(IF(VLOOKUP($C144,'Regional Crises'!$B$1:$R$66,6,FALSE)&gt;I$3,5,IF(VLOOKUP($C144,'Regional Crises'!$B$1:$R$66,6,FALSE)&lt;I$4,0,5-(I$3-VLOOKUP($C144,'Regional Crises'!$B$1:$R$66,6,FALSE))/(I$3-I$4)*5)),1))),IF(VLOOKUP($E144,'Country Indicator Data'!$B$4:$N$300,2,FALSE)="x","x",ROUND(IF(VLOOKUP($E144,'Country Indicator Data'!$B$4:$N$300,2,FALSE)&gt;I$3,5,IF(VLOOKUP($E144,'Country Indicator Data'!$B$4:$N$300,2,FALSE)&lt;I$4,0,5-(I$3-VLOOKUP($E144,'Country Indicator Data'!$B$4:$N$300,2,FALSE))/(I$3-I$4)*5)),1)))</f>
        <v>4.5999999999999996</v>
      </c>
      <c r="J144" s="163">
        <f>IF(LEN(E144)&gt;3,(IF(VLOOKUP($C144,'Regional Crises'!$B$1:$R$66,8,FALSE)="x","x",ROUND(IF(VLOOKUP($C144,'Regional Crises'!$B$1:$R$66,8,FALSE)&gt;J$3,5,IF(VLOOKUP($C144,'Regional Crises'!$B$1:$R$66,8,FALSE)&lt;J$4,0,5-(J$3-VLOOKUP($C144,'Regional Crises'!$B$1:$R$66,8,FALSE))/(J$3-J$4)*5)),1))),IF(VLOOKUP($E144,'Country Indicator Data'!$B$4:$N$300,4,FALSE)="x","x",ROUND(IF(VLOOKUP($E144,'Country Indicator Data'!$B$4:$N$300,4,FALSE)&gt;J$3,5,IF(VLOOKUP($E144,'Country Indicator Data'!$B$4:$N$300,4,FALSE)&lt;J$4,0,5-(J$3-VLOOKUP($E144,'Country Indicator Data'!$B$4:$N$300,4,FALSE))/(J$3-J$4)*5)),1)))</f>
        <v>1.9</v>
      </c>
      <c r="K144" s="163">
        <f t="shared" si="53"/>
        <v>3.25</v>
      </c>
      <c r="L144" s="163">
        <f>IF(LEN(E144)&gt;3,(IF(VLOOKUP($C144,'Regional Crises'!$B$1:$R$66,10,FALSE)="x","x",ROUND(IF(VLOOKUP($C144,'Regional Crises'!$B$1:$R$66,10,FALSE)&gt;L$3,5,IF(VLOOKUP($C144,'Regional Crises'!$B$1:$R$66,10,FALSE)&lt;L$4,0,5-(L$3-VLOOKUP($C144,'Regional Crises'!$B$1:$R$66,10,FALSE))/(L$3-L$4)*5)),1))),IF(VLOOKUP($E144,'Country Indicator Data'!$B$4:$N$300,6,FALSE)="x","x",ROUND(IF(VLOOKUP($E144,'Country Indicator Data'!$B$4:$N$300,6,FALSE)&gt;L$3,5,IF(VLOOKUP($E144,'Country Indicator Data'!$B$4:$N$300,6,FALSE)&lt;L$4,0,5-(L$3-VLOOKUP($E144,'Country Indicator Data'!$B$4:$N$300,6,FALSE))/(L$3-L$4)*5)),1)))</f>
        <v>4.7</v>
      </c>
      <c r="M144" s="163">
        <f>IF(LEN(E144)&gt;3,(IF(VLOOKUP($C144,'Regional Crises'!$B$1:$R$66,11,FALSE)="x","x",ROUND(IF(VLOOKUP($C144,'Regional Crises'!$B$1:$R$66,11,FALSE)&gt;M$3,5,IF(VLOOKUP($C144,'Regional Crises'!$B$1:$R$66,11,FALSE)&lt;M$4,0,5-(M$3-VLOOKUP($C144,'Regional Crises'!$B$1:$R$66,11,FALSE))/(M$3-M$4)*5)),1))),IF(VLOOKUP($E144,'Country Indicator Data'!$B$4:$N$300,7,FALSE)="x","x",ROUND(IF(VLOOKUP($E144,'Country Indicator Data'!$B$4:$N$300,7,FALSE)&gt;M$3,5,IF(VLOOKUP($E144,'Country Indicator Data'!$B$4:$N$300,7,FALSE)&lt;M$4,0,5-(M$3-VLOOKUP($E144,'Country Indicator Data'!$B$4:$N$300,7,FALSE))/(M$3-M$4)*5)),1)))</f>
        <v>2.2999999999999998</v>
      </c>
      <c r="N144" s="163">
        <f t="shared" si="54"/>
        <v>3.5</v>
      </c>
      <c r="O144" s="163">
        <f t="shared" si="55"/>
        <v>3.1333333333333333</v>
      </c>
      <c r="P144" s="163">
        <f>IF(LEN(E144)&gt;3,VLOOKUP(C144,'Regional Crises'!$B$1:$R$69,12,FALSE),VLOOKUP(E144,'Country Indicator Data'!$B$4:$I$300,8,FALSE))</f>
        <v>5</v>
      </c>
      <c r="Q144" s="163">
        <f>IF(LEN(E144)&gt;3,((IF(VLOOKUP($C144,'Regional Crises'!$B$1:$R$66,13,FALSE)="x","x",ROUND(IF(VLOOKUP($C144,'Regional Crises'!$B$1:$R$66,13,FALSE)&gt;Q$3,5,IF(VLOOKUP($C144,'Regional Crises'!$B$1:$R$66,13,FALSE)&lt;Q$4,0,5-(LOG(Q$3)-LOG(VLOOKUP($C144,'Regional Crises'!$B$1:$R$66,13,FALSE)))/(LOG(Q$3)-LOG(Q$4))*5)),1)))),(IF(VLOOKUP($E144,'Country Indicator Data'!$B$4:$N$300,9,FALSE)="x","x",ROUND(IF(VLOOKUP($E144,'Country Indicator Data'!$B$4:$N$300,9,FALSE)&gt;Q$3,5,IF(VLOOKUP($E144,'Country Indicator Data'!$B$4:$N$300,9,FALSE)&lt;Q$4,0,5-(LOG(Q$3)-LOG(VLOOKUP($E144,'Country Indicator Data'!$B$4:$N$300,9,FALSE)))/(LOG(Q$3)-LOG(Q$4))*5)),1))))</f>
        <v>2.9</v>
      </c>
      <c r="R144" s="163">
        <f t="shared" si="56"/>
        <v>3.95</v>
      </c>
      <c r="S144" s="163">
        <f>IF(LEN(E144)&gt;3,((IF(VLOOKUP($C144,'Regional Crises'!$B$1:$R$66,17,FALSE)="x","x",ROUND(IF(VLOOKUP($C144,'Regional Crises'!$B$1:$R$66,17,FALSE)&gt;S$3,0,IF(VLOOKUP($C144,'Regional Crises'!$B$1:$R$66,17,FALSE)&lt;S$4,5,(S$3-VLOOKUP($C144,'Regional Crises'!$B$1:$R$66,17,FALSE))/(S$3-S$4)*5)),1)))),(IF(VLOOKUP($E144,'Country Indicator Data'!$B$4:$N$300,13,FALSE)="x","x",ROUND(IF(VLOOKUP($E144,'Country Indicator Data'!$B$4:$N$300,13,FALSE)&gt;S$3,0,IF(VLOOKUP($E144,'Country Indicator Data'!$B$4:$N$300,13,FALSE)&lt;S$4,5,(S$3-VLOOKUP($E144,'Country Indicator Data'!$B$4:$N$300,13,FALSE))/(S$3-S$4)*5)),1))))</f>
        <v>4</v>
      </c>
      <c r="T144" s="163">
        <f>IF(LEN(E144)&gt;3,((IF(VLOOKUP($C144,'Regional Crises'!$B$1:$R$66,14,FALSE)="x","x",ROUND(IF(VLOOKUP($C144,'Regional Crises'!$B$1:$R$66,14,FALSE)&gt;T$3,0,IF(VLOOKUP($C144,'Regional Crises'!$B$1:$R$66,14,FALSE)&lt;T$4,5,(T$3-VLOOKUP($C144,'Regional Crises'!$B$1:$R$66,14,FALSE))/(T$3-T$4)*5)),1)))),(IF(VLOOKUP($E144,'Country Indicator Data'!$B$4:$N$300,10,FALSE)="x","x",ROUND(IF(VLOOKUP($E144,'Country Indicator Data'!$B$4:$N$300,10,FALSE)&gt;T$3,0,IF(VLOOKUP($E144,'Country Indicator Data'!$B$4:$N$300,10,FALSE)&lt;T$4,5,(T$3-VLOOKUP($E144,'Country Indicator Data'!$B$4:$N$300,10,FALSE))/(T$3-T$4)*5)),1))))</f>
        <v>3.8</v>
      </c>
      <c r="U144" s="163">
        <f>IF(LEN(E144)&gt;3,((IF(VLOOKUP($C144,'Regional Crises'!$B$1:$R$66,15,FALSE)="x","x",ROUND(IF(VLOOKUP($C144,'Regional Crises'!$B$1:$R$66,15,FALSE)&gt;U$3,0,IF(VLOOKUP($C144,'Regional Crises'!$B$1:$R$66,15,FALSE)&lt;U$4,5,(U$3-VLOOKUP($C144,'Regional Crises'!$B$1:$R$66,15,FALSE))/(U$3-U$4)*5)),1)))),(IF(VLOOKUP($E144,'Country Indicator Data'!$B$4:$N$300,11,FALSE)="x","x",ROUND(IF(VLOOKUP($E144,'Country Indicator Data'!$B$4:$N$300,11,FALSE)&gt;U$3,0,IF(VLOOKUP($E144,'Country Indicator Data'!$B$4:$N$300,11,FALSE)&lt;U$4,5,(U$3-VLOOKUP($E144,'Country Indicator Data'!$B$4:$N$300,11,FALSE))/(U$3-U$4)*5)),1))))</f>
        <v>4.0999999999999996</v>
      </c>
      <c r="V144" s="163">
        <f>IF(LEN(E144)&gt;3,((IF(VLOOKUP($C144,'Regional Crises'!$B$1:$R$66,16,FALSE)="x","x",ROUND(IF(VLOOKUP($C144,'Regional Crises'!$B$1:$R$66,16,FALSE)&gt;V$3,0,IF(VLOOKUP($C144,'Regional Crises'!$B$1:$R$66,16,FALSE)&lt;V$4,5,(V$3-VLOOKUP($C144,'Regional Crises'!$B$1:$R$66,16,FALSE))/(V$3-V$4)*5)),1)))),(IF(VLOOKUP($E144,'Country Indicator Data'!$B$4:$N$300,12,FALSE)="x","x",ROUND(IF(VLOOKUP($E144,'Country Indicator Data'!$B$4:$N$300,12,FALSE)&gt;V$3,0,IF(VLOOKUP($E144,'Country Indicator Data'!$B$4:$N$300,12,FALSE)&lt;V$4,5,(V$3-VLOOKUP($E144,'Country Indicator Data'!$B$4:$N$300,12,FALSE))/(V$3-V$4)*5)),1))))</f>
        <v>4.2</v>
      </c>
      <c r="W144" s="163">
        <f t="shared" si="57"/>
        <v>4</v>
      </c>
      <c r="X144" s="163">
        <f t="shared" si="58"/>
        <v>3.7</v>
      </c>
      <c r="Y144" s="184">
        <f>IF('Core Indicators'!FC141="x","x",IF('Core Indicators'!FC141&gt;=5,5,IF('Core Indicators'!FC141&gt;=4,4,IF('Core Indicators'!FC141&gt;=3,3,IF('Core Indicators'!FC141&gt;=2,2,IF('Core Indicators'!FC141&gt;=1,1,0))))))</f>
        <v>3</v>
      </c>
      <c r="Z144" s="163">
        <f t="shared" si="59"/>
        <v>3</v>
      </c>
      <c r="AA144" s="184">
        <f>'Crisis Indicator Data'!Y141</f>
        <v>1</v>
      </c>
      <c r="AB144" s="184">
        <f>'Crisis Indicator Data'!Z141</f>
        <v>2</v>
      </c>
      <c r="AC144" s="184">
        <f>'Crisis Indicator Data'!AA141</f>
        <v>1</v>
      </c>
      <c r="AD144" s="184">
        <f>'Crisis Indicator Data'!AB141</f>
        <v>0</v>
      </c>
      <c r="AE144" s="184">
        <f t="shared" si="60"/>
        <v>2</v>
      </c>
      <c r="AF144" s="184">
        <f>'Crisis Indicator Data'!AC141</f>
        <v>0</v>
      </c>
      <c r="AG144" s="184">
        <f>'Crisis Indicator Data'!AD141</f>
        <v>2</v>
      </c>
      <c r="AH144" s="184">
        <f t="shared" si="61"/>
        <v>2</v>
      </c>
      <c r="AI144" s="184">
        <f>'Crisis Indicator Data'!AE141</f>
        <v>2</v>
      </c>
      <c r="AJ144" s="184">
        <f>'Crisis Indicator Data'!AF141</f>
        <v>2</v>
      </c>
      <c r="AK144" s="184">
        <f>'Crisis Indicator Data'!AG141</f>
        <v>2</v>
      </c>
      <c r="AL144" s="184">
        <f t="shared" si="62"/>
        <v>4</v>
      </c>
      <c r="AM144" s="163">
        <f t="shared" si="63"/>
        <v>3</v>
      </c>
      <c r="AN144" s="163">
        <f t="shared" si="64"/>
        <v>3</v>
      </c>
    </row>
    <row r="145" spans="1:40" x14ac:dyDescent="0.25">
      <c r="A145" s="175" t="str">
        <f>'Crisis Indicator Data'!A142</f>
        <v>Darfur refugees in Chad</v>
      </c>
      <c r="B145" s="176" t="str">
        <f>'Crisis Indicator Data'!B142</f>
        <v>Displacement</v>
      </c>
      <c r="C145" s="176" t="str">
        <f>'Crisis Indicator Data'!C142</f>
        <v>TCD005</v>
      </c>
      <c r="D145" s="176" t="str">
        <f>'Crisis Indicator Data'!D142</f>
        <v>Chad</v>
      </c>
      <c r="E145" s="177" t="str">
        <f>'Crisis Indicator Data'!E142</f>
        <v>TCD</v>
      </c>
      <c r="F145" s="163">
        <f>IF(LEN(E145)&gt;3,(IF(VLOOKUP($C145,'Regional Crises'!$B$1:$R$66,7,FALSE)="x","x",ROUND(IF(VLOOKUP($C145,'Regional Crises'!$B$1:$R$66,7,FALSE)&gt;$F$3,5,IF(VLOOKUP($C145,'Regional Crises'!$B$1:$R$66,7,FALSE)&lt;F$4,0,($F$3-VLOOKUP($C145,'Regional Crises'!$B$1:$R$66,7,FALSE))/($F$3-$F$4)*5)),1))),IF(VLOOKUP($E145,'Country Indicator Data'!$B$4:$N$300,3,FALSE)="x","x",ROUND(IF(VLOOKUP($E145,'Country Indicator Data'!$B$4:$N$300,3,FALSE)&gt;$F$3,5,IF(VLOOKUP($E145,'Country Indicator Data'!$B$4:$N$300,3,FALSE)&lt;$F$4,0,($F$3-VLOOKUP($E145,'Country Indicator Data'!$B$4:$N$300,3,FALSE))/($F$3-$F$4)*5)),1)))</f>
        <v>1.8</v>
      </c>
      <c r="G145" s="163">
        <f>IF(LEN(E145)&gt;3,(IF(VLOOKUP($C145,'Regional Crises'!$B$1:$R$66,9,FALSE)="x","x",ROUND(IF(VLOOKUP($C145,'Regional Crises'!$B$1:$R$66,9,FALSE)&gt;G$3,5,IF(VLOOKUP($C145,'Regional Crises'!$B$1:$R$66,9,FALSE)&lt;G$4,0,(G$3-VLOOKUP($C145,'Regional Crises'!$B$1:$R$66,9,FALSE))/(G$3-G$4)*5)),1))),IF(VLOOKUP($E145,'Country Indicator Data'!$B$4:$N$300,5,FALSE)="x","x",ROUND(IF(VLOOKUP($E145,'Country Indicator Data'!$B$4:$N$300,5,FALSE)&gt;G$3,5,IF(VLOOKUP($E145,'Country Indicator Data'!$B$4:$N$300,5,FALSE)&lt;G$4,0,(G$3-VLOOKUP($E145,'Country Indicator Data'!$B$4:$N$300,5,FALSE))/(G$3-G$4)*5)),1)))</f>
        <v>3.5</v>
      </c>
      <c r="H145" s="163">
        <f t="shared" si="52"/>
        <v>2.65</v>
      </c>
      <c r="I145" s="163">
        <f>IF(LEN(E145)&gt;3,(IF(VLOOKUP($C145,'Regional Crises'!$B$1:$R$66,6,FALSE)="x","x",ROUND(IF(VLOOKUP($C145,'Regional Crises'!$B$1:$R$66,6,FALSE)&gt;I$3,5,IF(VLOOKUP($C145,'Regional Crises'!$B$1:$R$66,6,FALSE)&lt;I$4,0,5-(I$3-VLOOKUP($C145,'Regional Crises'!$B$1:$R$66,6,FALSE))/(I$3-I$4)*5)),1))),IF(VLOOKUP($E145,'Country Indicator Data'!$B$4:$N$300,2,FALSE)="x","x",ROUND(IF(VLOOKUP($E145,'Country Indicator Data'!$B$4:$N$300,2,FALSE)&gt;I$3,5,IF(VLOOKUP($E145,'Country Indicator Data'!$B$4:$N$300,2,FALSE)&lt;I$4,0,5-(I$3-VLOOKUP($E145,'Country Indicator Data'!$B$4:$N$300,2,FALSE))/(I$3-I$4)*5)),1)))</f>
        <v>4.5999999999999996</v>
      </c>
      <c r="J145" s="163">
        <f>IF(LEN(E145)&gt;3,(IF(VLOOKUP($C145,'Regional Crises'!$B$1:$R$66,8,FALSE)="x","x",ROUND(IF(VLOOKUP($C145,'Regional Crises'!$B$1:$R$66,8,FALSE)&gt;J$3,5,IF(VLOOKUP($C145,'Regional Crises'!$B$1:$R$66,8,FALSE)&lt;J$4,0,5-(J$3-VLOOKUP($C145,'Regional Crises'!$B$1:$R$66,8,FALSE))/(J$3-J$4)*5)),1))),IF(VLOOKUP($E145,'Country Indicator Data'!$B$4:$N$300,4,FALSE)="x","x",ROUND(IF(VLOOKUP($E145,'Country Indicator Data'!$B$4:$N$300,4,FALSE)&gt;J$3,5,IF(VLOOKUP($E145,'Country Indicator Data'!$B$4:$N$300,4,FALSE)&lt;J$4,0,5-(J$3-VLOOKUP($E145,'Country Indicator Data'!$B$4:$N$300,4,FALSE))/(J$3-J$4)*5)),1)))</f>
        <v>1.9</v>
      </c>
      <c r="K145" s="163">
        <f t="shared" si="53"/>
        <v>3.25</v>
      </c>
      <c r="L145" s="163">
        <f>IF(LEN(E145)&gt;3,(IF(VLOOKUP($C145,'Regional Crises'!$B$1:$R$66,10,FALSE)="x","x",ROUND(IF(VLOOKUP($C145,'Regional Crises'!$B$1:$R$66,10,FALSE)&gt;L$3,5,IF(VLOOKUP($C145,'Regional Crises'!$B$1:$R$66,10,FALSE)&lt;L$4,0,5-(L$3-VLOOKUP($C145,'Regional Crises'!$B$1:$R$66,10,FALSE))/(L$3-L$4)*5)),1))),IF(VLOOKUP($E145,'Country Indicator Data'!$B$4:$N$300,6,FALSE)="x","x",ROUND(IF(VLOOKUP($E145,'Country Indicator Data'!$B$4:$N$300,6,FALSE)&gt;L$3,5,IF(VLOOKUP($E145,'Country Indicator Data'!$B$4:$N$300,6,FALSE)&lt;L$4,0,5-(L$3-VLOOKUP($E145,'Country Indicator Data'!$B$4:$N$300,6,FALSE))/(L$3-L$4)*5)),1)))</f>
        <v>4.7</v>
      </c>
      <c r="M145" s="163">
        <f>IF(LEN(E145)&gt;3,(IF(VLOOKUP($C145,'Regional Crises'!$B$1:$R$66,11,FALSE)="x","x",ROUND(IF(VLOOKUP($C145,'Regional Crises'!$B$1:$R$66,11,FALSE)&gt;M$3,5,IF(VLOOKUP($C145,'Regional Crises'!$B$1:$R$66,11,FALSE)&lt;M$4,0,5-(M$3-VLOOKUP($C145,'Regional Crises'!$B$1:$R$66,11,FALSE))/(M$3-M$4)*5)),1))),IF(VLOOKUP($E145,'Country Indicator Data'!$B$4:$N$300,7,FALSE)="x","x",ROUND(IF(VLOOKUP($E145,'Country Indicator Data'!$B$4:$N$300,7,FALSE)&gt;M$3,5,IF(VLOOKUP($E145,'Country Indicator Data'!$B$4:$N$300,7,FALSE)&lt;M$4,0,5-(M$3-VLOOKUP($E145,'Country Indicator Data'!$B$4:$N$300,7,FALSE))/(M$3-M$4)*5)),1)))</f>
        <v>2.2999999999999998</v>
      </c>
      <c r="N145" s="163">
        <f t="shared" si="54"/>
        <v>3.5</v>
      </c>
      <c r="O145" s="163">
        <f t="shared" si="55"/>
        <v>3.1333333333333333</v>
      </c>
      <c r="P145" s="163">
        <f>IF(LEN(E145)&gt;3,VLOOKUP(C145,'Regional Crises'!$B$1:$R$69,12,FALSE),VLOOKUP(E145,'Country Indicator Data'!$B$4:$I$300,8,FALSE))</f>
        <v>5</v>
      </c>
      <c r="Q145" s="163">
        <f>IF(LEN(E145)&gt;3,((IF(VLOOKUP($C145,'Regional Crises'!$B$1:$R$66,13,FALSE)="x","x",ROUND(IF(VLOOKUP($C145,'Regional Crises'!$B$1:$R$66,13,FALSE)&gt;Q$3,5,IF(VLOOKUP($C145,'Regional Crises'!$B$1:$R$66,13,FALSE)&lt;Q$4,0,5-(LOG(Q$3)-LOG(VLOOKUP($C145,'Regional Crises'!$B$1:$R$66,13,FALSE)))/(LOG(Q$3)-LOG(Q$4))*5)),1)))),(IF(VLOOKUP($E145,'Country Indicator Data'!$B$4:$N$300,9,FALSE)="x","x",ROUND(IF(VLOOKUP($E145,'Country Indicator Data'!$B$4:$N$300,9,FALSE)&gt;Q$3,5,IF(VLOOKUP($E145,'Country Indicator Data'!$B$4:$N$300,9,FALSE)&lt;Q$4,0,5-(LOG(Q$3)-LOG(VLOOKUP($E145,'Country Indicator Data'!$B$4:$N$300,9,FALSE)))/(LOG(Q$3)-LOG(Q$4))*5)),1))))</f>
        <v>2.9</v>
      </c>
      <c r="R145" s="163">
        <f t="shared" si="56"/>
        <v>3.95</v>
      </c>
      <c r="S145" s="163">
        <f>IF(LEN(E145)&gt;3,((IF(VLOOKUP($C145,'Regional Crises'!$B$1:$R$66,17,FALSE)="x","x",ROUND(IF(VLOOKUP($C145,'Regional Crises'!$B$1:$R$66,17,FALSE)&gt;S$3,0,IF(VLOOKUP($C145,'Regional Crises'!$B$1:$R$66,17,FALSE)&lt;S$4,5,(S$3-VLOOKUP($C145,'Regional Crises'!$B$1:$R$66,17,FALSE))/(S$3-S$4)*5)),1)))),(IF(VLOOKUP($E145,'Country Indicator Data'!$B$4:$N$300,13,FALSE)="x","x",ROUND(IF(VLOOKUP($E145,'Country Indicator Data'!$B$4:$N$300,13,FALSE)&gt;S$3,0,IF(VLOOKUP($E145,'Country Indicator Data'!$B$4:$N$300,13,FALSE)&lt;S$4,5,(S$3-VLOOKUP($E145,'Country Indicator Data'!$B$4:$N$300,13,FALSE))/(S$3-S$4)*5)),1))))</f>
        <v>4</v>
      </c>
      <c r="T145" s="163">
        <f>IF(LEN(E145)&gt;3,((IF(VLOOKUP($C145,'Regional Crises'!$B$1:$R$66,14,FALSE)="x","x",ROUND(IF(VLOOKUP($C145,'Regional Crises'!$B$1:$R$66,14,FALSE)&gt;T$3,0,IF(VLOOKUP($C145,'Regional Crises'!$B$1:$R$66,14,FALSE)&lt;T$4,5,(T$3-VLOOKUP($C145,'Regional Crises'!$B$1:$R$66,14,FALSE))/(T$3-T$4)*5)),1)))),(IF(VLOOKUP($E145,'Country Indicator Data'!$B$4:$N$300,10,FALSE)="x","x",ROUND(IF(VLOOKUP($E145,'Country Indicator Data'!$B$4:$N$300,10,FALSE)&gt;T$3,0,IF(VLOOKUP($E145,'Country Indicator Data'!$B$4:$N$300,10,FALSE)&lt;T$4,5,(T$3-VLOOKUP($E145,'Country Indicator Data'!$B$4:$N$300,10,FALSE))/(T$3-T$4)*5)),1))))</f>
        <v>3.8</v>
      </c>
      <c r="U145" s="163">
        <f>IF(LEN(E145)&gt;3,((IF(VLOOKUP($C145,'Regional Crises'!$B$1:$R$66,15,FALSE)="x","x",ROUND(IF(VLOOKUP($C145,'Regional Crises'!$B$1:$R$66,15,FALSE)&gt;U$3,0,IF(VLOOKUP($C145,'Regional Crises'!$B$1:$R$66,15,FALSE)&lt;U$4,5,(U$3-VLOOKUP($C145,'Regional Crises'!$B$1:$R$66,15,FALSE))/(U$3-U$4)*5)),1)))),(IF(VLOOKUP($E145,'Country Indicator Data'!$B$4:$N$300,11,FALSE)="x","x",ROUND(IF(VLOOKUP($E145,'Country Indicator Data'!$B$4:$N$300,11,FALSE)&gt;U$3,0,IF(VLOOKUP($E145,'Country Indicator Data'!$B$4:$N$300,11,FALSE)&lt;U$4,5,(U$3-VLOOKUP($E145,'Country Indicator Data'!$B$4:$N$300,11,FALSE))/(U$3-U$4)*5)),1))))</f>
        <v>4.0999999999999996</v>
      </c>
      <c r="V145" s="163">
        <f>IF(LEN(E145)&gt;3,((IF(VLOOKUP($C145,'Regional Crises'!$B$1:$R$66,16,FALSE)="x","x",ROUND(IF(VLOOKUP($C145,'Regional Crises'!$B$1:$R$66,16,FALSE)&gt;V$3,0,IF(VLOOKUP($C145,'Regional Crises'!$B$1:$R$66,16,FALSE)&lt;V$4,5,(V$3-VLOOKUP($C145,'Regional Crises'!$B$1:$R$66,16,FALSE))/(V$3-V$4)*5)),1)))),(IF(VLOOKUP($E145,'Country Indicator Data'!$B$4:$N$300,12,FALSE)="x","x",ROUND(IF(VLOOKUP($E145,'Country Indicator Data'!$B$4:$N$300,12,FALSE)&gt;V$3,0,IF(VLOOKUP($E145,'Country Indicator Data'!$B$4:$N$300,12,FALSE)&lt;V$4,5,(V$3-VLOOKUP($E145,'Country Indicator Data'!$B$4:$N$300,12,FALSE))/(V$3-V$4)*5)),1))))</f>
        <v>4.2</v>
      </c>
      <c r="W145" s="163">
        <f t="shared" si="57"/>
        <v>4</v>
      </c>
      <c r="X145" s="163">
        <f t="shared" si="58"/>
        <v>3.7</v>
      </c>
      <c r="Y145" s="184">
        <f>IF('Core Indicators'!FC142="x","x",IF('Core Indicators'!FC142&gt;=5,5,IF('Core Indicators'!FC142&gt;=4,4,IF('Core Indicators'!FC142&gt;=3,3,IF('Core Indicators'!FC142&gt;=2,2,IF('Core Indicators'!FC142&gt;=1,1,0))))))</f>
        <v>3</v>
      </c>
      <c r="Z145" s="163">
        <f t="shared" si="59"/>
        <v>3</v>
      </c>
      <c r="AA145" s="184">
        <f>'Crisis Indicator Data'!Y142</f>
        <v>1</v>
      </c>
      <c r="AB145" s="184">
        <f>'Crisis Indicator Data'!Z142</f>
        <v>2</v>
      </c>
      <c r="AC145" s="184">
        <f>'Crisis Indicator Data'!AA142</f>
        <v>1</v>
      </c>
      <c r="AD145" s="184">
        <f>'Crisis Indicator Data'!AB142</f>
        <v>0</v>
      </c>
      <c r="AE145" s="184">
        <f t="shared" si="60"/>
        <v>2</v>
      </c>
      <c r="AF145" s="184">
        <f>'Crisis Indicator Data'!AC142</f>
        <v>0</v>
      </c>
      <c r="AG145" s="184">
        <f>'Crisis Indicator Data'!AD142</f>
        <v>2</v>
      </c>
      <c r="AH145" s="184">
        <f t="shared" si="61"/>
        <v>2</v>
      </c>
      <c r="AI145" s="184">
        <f>'Crisis Indicator Data'!AE142</f>
        <v>2</v>
      </c>
      <c r="AJ145" s="184">
        <f>'Crisis Indicator Data'!AF142</f>
        <v>2</v>
      </c>
      <c r="AK145" s="184">
        <f>'Crisis Indicator Data'!AG142</f>
        <v>2</v>
      </c>
      <c r="AL145" s="184">
        <f t="shared" si="62"/>
        <v>4</v>
      </c>
      <c r="AM145" s="163">
        <f t="shared" si="63"/>
        <v>3</v>
      </c>
      <c r="AN145" s="163">
        <f t="shared" si="64"/>
        <v>3</v>
      </c>
    </row>
    <row r="146" spans="1:40" x14ac:dyDescent="0.25">
      <c r="A146" s="175" t="str">
        <f>'Crisis Indicator Data'!A143</f>
        <v>Multiple situations in Thailand</v>
      </c>
      <c r="B146" s="176" t="str">
        <f>'Crisis Indicator Data'!B143</f>
        <v>Conflict,Displacement</v>
      </c>
      <c r="C146" s="176" t="str">
        <f>'Crisis Indicator Data'!C143</f>
        <v>THA001</v>
      </c>
      <c r="D146" s="176" t="str">
        <f>'Crisis Indicator Data'!D143</f>
        <v>Thailand</v>
      </c>
      <c r="E146" s="177" t="str">
        <f>'Crisis Indicator Data'!E143</f>
        <v>THA</v>
      </c>
      <c r="F146" s="163">
        <f>IF(LEN(E146)&gt;3,(IF(VLOOKUP($C146,'Regional Crises'!$B$1:$R$66,7,FALSE)="x","x",ROUND(IF(VLOOKUP($C146,'Regional Crises'!$B$1:$R$66,7,FALSE)&gt;$F$3,5,IF(VLOOKUP($C146,'Regional Crises'!$B$1:$R$66,7,FALSE)&lt;F$4,0,($F$3-VLOOKUP($C146,'Regional Crises'!$B$1:$R$66,7,FALSE))/($F$3-$F$4)*5)),1))),IF(VLOOKUP($E146,'Country Indicator Data'!$B$4:$N$300,3,FALSE)="x","x",ROUND(IF(VLOOKUP($E146,'Country Indicator Data'!$B$4:$N$300,3,FALSE)&gt;$F$3,5,IF(VLOOKUP($E146,'Country Indicator Data'!$B$4:$N$300,3,FALSE)&lt;$F$4,0,($F$3-VLOOKUP($E146,'Country Indicator Data'!$B$4:$N$300,3,FALSE))/($F$3-$F$4)*5)),1)))</f>
        <v>2.1</v>
      </c>
      <c r="G146" s="163">
        <f>IF(LEN(E146)&gt;3,(IF(VLOOKUP($C146,'Regional Crises'!$B$1:$R$66,9,FALSE)="x","x",ROUND(IF(VLOOKUP($C146,'Regional Crises'!$B$1:$R$66,9,FALSE)&gt;G$3,5,IF(VLOOKUP($C146,'Regional Crises'!$B$1:$R$66,9,FALSE)&lt;G$4,0,(G$3-VLOOKUP($C146,'Regional Crises'!$B$1:$R$66,9,FALSE))/(G$3-G$4)*5)),1))),IF(VLOOKUP($E146,'Country Indicator Data'!$B$4:$N$300,5,FALSE)="x","x",ROUND(IF(VLOOKUP($E146,'Country Indicator Data'!$B$4:$N$300,5,FALSE)&gt;G$3,5,IF(VLOOKUP($E146,'Country Indicator Data'!$B$4:$N$300,5,FALSE)&lt;G$4,0,(G$3-VLOOKUP($E146,'Country Indicator Data'!$B$4:$N$300,5,FALSE))/(G$3-G$4)*5)),1)))</f>
        <v>3.4</v>
      </c>
      <c r="H146" s="163">
        <f t="shared" si="52"/>
        <v>2.75</v>
      </c>
      <c r="I146" s="163">
        <f>IF(LEN(E146)&gt;3,(IF(VLOOKUP($C146,'Regional Crises'!$B$1:$R$66,6,FALSE)="x","x",ROUND(IF(VLOOKUP($C146,'Regional Crises'!$B$1:$R$66,6,FALSE)&gt;I$3,5,IF(VLOOKUP($C146,'Regional Crises'!$B$1:$R$66,6,FALSE)&lt;I$4,0,5-(I$3-VLOOKUP($C146,'Regional Crises'!$B$1:$R$66,6,FALSE))/(I$3-I$4)*5)),1))),IF(VLOOKUP($E146,'Country Indicator Data'!$B$4:$N$300,2,FALSE)="x","x",ROUND(IF(VLOOKUP($E146,'Country Indicator Data'!$B$4:$N$300,2,FALSE)&gt;I$3,5,IF(VLOOKUP($E146,'Country Indicator Data'!$B$4:$N$300,2,FALSE)&lt;I$4,0,5-(I$3-VLOOKUP($E146,'Country Indicator Data'!$B$4:$N$300,2,FALSE))/(I$3-I$4)*5)),1)))</f>
        <v>1.6</v>
      </c>
      <c r="J146" s="163">
        <f>IF(LEN(E146)&gt;3,(IF(VLOOKUP($C146,'Regional Crises'!$B$1:$R$66,8,FALSE)="x","x",ROUND(IF(VLOOKUP($C146,'Regional Crises'!$B$1:$R$66,8,FALSE)&gt;J$3,5,IF(VLOOKUP($C146,'Regional Crises'!$B$1:$R$66,8,FALSE)&lt;J$4,0,5-(J$3-VLOOKUP($C146,'Regional Crises'!$B$1:$R$66,8,FALSE))/(J$3-J$4)*5)),1))),IF(VLOOKUP($E146,'Country Indicator Data'!$B$4:$N$300,4,FALSE)="x","x",ROUND(IF(VLOOKUP($E146,'Country Indicator Data'!$B$4:$N$300,4,FALSE)&gt;J$3,5,IF(VLOOKUP($E146,'Country Indicator Data'!$B$4:$N$300,4,FALSE)&lt;J$4,0,5-(J$3-VLOOKUP($E146,'Country Indicator Data'!$B$4:$N$300,4,FALSE))/(J$3-J$4)*5)),1)))</f>
        <v>0.5</v>
      </c>
      <c r="K146" s="163">
        <f t="shared" si="53"/>
        <v>1.05</v>
      </c>
      <c r="L146" s="163">
        <f>IF(LEN(E146)&gt;3,(IF(VLOOKUP($C146,'Regional Crises'!$B$1:$R$66,10,FALSE)="x","x",ROUND(IF(VLOOKUP($C146,'Regional Crises'!$B$1:$R$66,10,FALSE)&gt;L$3,5,IF(VLOOKUP($C146,'Regional Crises'!$B$1:$R$66,10,FALSE)&lt;L$4,0,5-(L$3-VLOOKUP($C146,'Regional Crises'!$B$1:$R$66,10,FALSE))/(L$3-L$4)*5)),1))),IF(VLOOKUP($E146,'Country Indicator Data'!$B$4:$N$300,6,FALSE)="x","x",ROUND(IF(VLOOKUP($E146,'Country Indicator Data'!$B$4:$N$300,6,FALSE)&gt;L$3,5,IF(VLOOKUP($E146,'Country Indicator Data'!$B$4:$N$300,6,FALSE)&lt;L$4,0,5-(L$3-VLOOKUP($E146,'Country Indicator Data'!$B$4:$N$300,6,FALSE))/(L$3-L$4)*5)),1)))</f>
        <v>2.5</v>
      </c>
      <c r="M146" s="163">
        <f>IF(LEN(E146)&gt;3,(IF(VLOOKUP($C146,'Regional Crises'!$B$1:$R$66,11,FALSE)="x","x",ROUND(IF(VLOOKUP($C146,'Regional Crises'!$B$1:$R$66,11,FALSE)&gt;M$3,5,IF(VLOOKUP($C146,'Regional Crises'!$B$1:$R$66,11,FALSE)&lt;M$4,0,5-(M$3-VLOOKUP($C146,'Regional Crises'!$B$1:$R$66,11,FALSE))/(M$3-M$4)*5)),1))),IF(VLOOKUP($E146,'Country Indicator Data'!$B$4:$N$300,7,FALSE)="x","x",ROUND(IF(VLOOKUP($E146,'Country Indicator Data'!$B$4:$N$300,7,FALSE)&gt;M$3,5,IF(VLOOKUP($E146,'Country Indicator Data'!$B$4:$N$300,7,FALSE)&lt;M$4,0,5-(M$3-VLOOKUP($E146,'Country Indicator Data'!$B$4:$N$300,7,FALSE))/(M$3-M$4)*5)),1)))</f>
        <v>1.2</v>
      </c>
      <c r="N146" s="163">
        <f t="shared" si="54"/>
        <v>1.85</v>
      </c>
      <c r="O146" s="163">
        <f t="shared" si="55"/>
        <v>1.8833333333333335</v>
      </c>
      <c r="P146" s="163">
        <f>IF(LEN(E146)&gt;3,VLOOKUP(C146,'Regional Crises'!$B$1:$R$69,12,FALSE),VLOOKUP(E146,'Country Indicator Data'!$B$4:$I$300,8,FALSE))</f>
        <v>3</v>
      </c>
      <c r="Q146" s="163">
        <f>IF(LEN(E146)&gt;3,((IF(VLOOKUP($C146,'Regional Crises'!$B$1:$R$66,13,FALSE)="x","x",ROUND(IF(VLOOKUP($C146,'Regional Crises'!$B$1:$R$66,13,FALSE)&gt;Q$3,5,IF(VLOOKUP($C146,'Regional Crises'!$B$1:$R$66,13,FALSE)&lt;Q$4,0,5-(LOG(Q$3)-LOG(VLOOKUP($C146,'Regional Crises'!$B$1:$R$66,13,FALSE)))/(LOG(Q$3)-LOG(Q$4))*5)),1)))),(IF(VLOOKUP($E146,'Country Indicator Data'!$B$4:$N$300,9,FALSE)="x","x",ROUND(IF(VLOOKUP($E146,'Country Indicator Data'!$B$4:$N$300,9,FALSE)&gt;Q$3,5,IF(VLOOKUP($E146,'Country Indicator Data'!$B$4:$N$300,9,FALSE)&lt;Q$4,0,5-(LOG(Q$3)-LOG(VLOOKUP($E146,'Country Indicator Data'!$B$4:$N$300,9,FALSE)))/(LOG(Q$3)-LOG(Q$4))*5)),1))))</f>
        <v>2</v>
      </c>
      <c r="R146" s="163">
        <f t="shared" si="56"/>
        <v>2.5</v>
      </c>
      <c r="S146" s="163">
        <f>IF(LEN(E146)&gt;3,((IF(VLOOKUP($C146,'Regional Crises'!$B$1:$R$66,17,FALSE)="x","x",ROUND(IF(VLOOKUP($C146,'Regional Crises'!$B$1:$R$66,17,FALSE)&gt;S$3,0,IF(VLOOKUP($C146,'Regional Crises'!$B$1:$R$66,17,FALSE)&lt;S$4,5,(S$3-VLOOKUP($C146,'Regional Crises'!$B$1:$R$66,17,FALSE))/(S$3-S$4)*5)),1)))),(IF(VLOOKUP($E146,'Country Indicator Data'!$B$4:$N$300,13,FALSE)="x","x",ROUND(IF(VLOOKUP($E146,'Country Indicator Data'!$B$4:$N$300,13,FALSE)&gt;S$3,0,IF(VLOOKUP($E146,'Country Indicator Data'!$B$4:$N$300,13,FALSE)&lt;S$4,5,(S$3-VLOOKUP($E146,'Country Indicator Data'!$B$4:$N$300,13,FALSE))/(S$3-S$4)*5)),1))))</f>
        <v>3.2</v>
      </c>
      <c r="T146" s="163">
        <f>IF(LEN(E146)&gt;3,((IF(VLOOKUP($C146,'Regional Crises'!$B$1:$R$66,14,FALSE)="x","x",ROUND(IF(VLOOKUP($C146,'Regional Crises'!$B$1:$R$66,14,FALSE)&gt;T$3,0,IF(VLOOKUP($C146,'Regional Crises'!$B$1:$R$66,14,FALSE)&lt;T$4,5,(T$3-VLOOKUP($C146,'Regional Crises'!$B$1:$R$66,14,FALSE))/(T$3-T$4)*5)),1)))),(IF(VLOOKUP($E146,'Country Indicator Data'!$B$4:$N$300,10,FALSE)="x","x",ROUND(IF(VLOOKUP($E146,'Country Indicator Data'!$B$4:$N$300,10,FALSE)&gt;T$3,0,IF(VLOOKUP($E146,'Country Indicator Data'!$B$4:$N$300,10,FALSE)&lt;T$4,5,(T$3-VLOOKUP($E146,'Country Indicator Data'!$B$4:$N$300,10,FALSE))/(T$3-T$4)*5)),1))))</f>
        <v>2.4</v>
      </c>
      <c r="U146" s="163">
        <f>IF(LEN(E146)&gt;3,((IF(VLOOKUP($C146,'Regional Crises'!$B$1:$R$66,15,FALSE)="x","x",ROUND(IF(VLOOKUP($C146,'Regional Crises'!$B$1:$R$66,15,FALSE)&gt;U$3,0,IF(VLOOKUP($C146,'Regional Crises'!$B$1:$R$66,15,FALSE)&lt;U$4,5,(U$3-VLOOKUP($C146,'Regional Crises'!$B$1:$R$66,15,FALSE))/(U$3-U$4)*5)),1)))),(IF(VLOOKUP($E146,'Country Indicator Data'!$B$4:$N$300,11,FALSE)="x","x",ROUND(IF(VLOOKUP($E146,'Country Indicator Data'!$B$4:$N$300,11,FALSE)&gt;U$3,0,IF(VLOOKUP($E146,'Country Indicator Data'!$B$4:$N$300,11,FALSE)&lt;U$4,5,(U$3-VLOOKUP($E146,'Country Indicator Data'!$B$4:$N$300,11,FALSE))/(U$3-U$4)*5)),1))))</f>
        <v>3.4</v>
      </c>
      <c r="V146" s="163">
        <f>IF(LEN(E146)&gt;3,((IF(VLOOKUP($C146,'Regional Crises'!$B$1:$R$66,16,FALSE)="x","x",ROUND(IF(VLOOKUP($C146,'Regional Crises'!$B$1:$R$66,16,FALSE)&gt;V$3,0,IF(VLOOKUP($C146,'Regional Crises'!$B$1:$R$66,16,FALSE)&lt;V$4,5,(V$3-VLOOKUP($C146,'Regional Crises'!$B$1:$R$66,16,FALSE))/(V$3-V$4)*5)),1)))),(IF(VLOOKUP($E146,'Country Indicator Data'!$B$4:$N$300,12,FALSE)="x","x",ROUND(IF(VLOOKUP($E146,'Country Indicator Data'!$B$4:$N$300,12,FALSE)&gt;V$3,0,IF(VLOOKUP($E146,'Country Indicator Data'!$B$4:$N$300,12,FALSE)&lt;V$4,5,(V$3-VLOOKUP($E146,'Country Indicator Data'!$B$4:$N$300,12,FALSE))/(V$3-V$4)*5)),1))))</f>
        <v>3.4</v>
      </c>
      <c r="W146" s="163">
        <f t="shared" si="57"/>
        <v>3.1</v>
      </c>
      <c r="X146" s="163">
        <f t="shared" si="58"/>
        <v>2.5</v>
      </c>
      <c r="Y146" s="184">
        <f>IF('Core Indicators'!FC143="x","x",IF('Core Indicators'!FC143&gt;=5,5,IF('Core Indicators'!FC143&gt;=4,4,IF('Core Indicators'!FC143&gt;=3,3,IF('Core Indicators'!FC143&gt;=2,2,IF('Core Indicators'!FC143&gt;=1,1,0))))))</f>
        <v>2</v>
      </c>
      <c r="Z146" s="163">
        <f t="shared" si="59"/>
        <v>2</v>
      </c>
      <c r="AA146" s="184">
        <f>'Crisis Indicator Data'!Y143</f>
        <v>1</v>
      </c>
      <c r="AB146" s="184">
        <f>'Crisis Indicator Data'!Z143</f>
        <v>1</v>
      </c>
      <c r="AC146" s="184">
        <f>'Crisis Indicator Data'!AA143</f>
        <v>1</v>
      </c>
      <c r="AD146" s="184">
        <f>'Crisis Indicator Data'!AB143</f>
        <v>0</v>
      </c>
      <c r="AE146" s="184">
        <f t="shared" si="60"/>
        <v>2</v>
      </c>
      <c r="AF146" s="184">
        <f>'Crisis Indicator Data'!AC143</f>
        <v>0</v>
      </c>
      <c r="AG146" s="184">
        <f>'Crisis Indicator Data'!AD143</f>
        <v>2</v>
      </c>
      <c r="AH146" s="184">
        <f t="shared" si="61"/>
        <v>2</v>
      </c>
      <c r="AI146" s="184">
        <f>'Crisis Indicator Data'!AE143</f>
        <v>0</v>
      </c>
      <c r="AJ146" s="184">
        <f>'Crisis Indicator Data'!AF143</f>
        <v>3</v>
      </c>
      <c r="AK146" s="184">
        <f>'Crisis Indicator Data'!AG143</f>
        <v>1</v>
      </c>
      <c r="AL146" s="184">
        <f t="shared" si="62"/>
        <v>3</v>
      </c>
      <c r="AM146" s="163">
        <f t="shared" si="63"/>
        <v>2</v>
      </c>
      <c r="AN146" s="163">
        <f t="shared" si="64"/>
        <v>2</v>
      </c>
    </row>
    <row r="147" spans="1:40" x14ac:dyDescent="0.25">
      <c r="A147" s="175" t="str">
        <f>'Crisis Indicator Data'!A144</f>
        <v xml:space="preserve">Conflict in southern Thailand </v>
      </c>
      <c r="B147" s="176" t="str">
        <f>'Crisis Indicator Data'!B144</f>
        <v>Conflict</v>
      </c>
      <c r="C147" s="176" t="str">
        <f>'Crisis Indicator Data'!C144</f>
        <v>THA002</v>
      </c>
      <c r="D147" s="176" t="str">
        <f>'Crisis Indicator Data'!D144</f>
        <v>Thailand</v>
      </c>
      <c r="E147" s="177" t="str">
        <f>'Crisis Indicator Data'!E144</f>
        <v>THA</v>
      </c>
      <c r="F147" s="163">
        <f>IF(LEN(E147)&gt;3,(IF(VLOOKUP($C147,'Regional Crises'!$B$1:$R$66,7,FALSE)="x","x",ROUND(IF(VLOOKUP($C147,'Regional Crises'!$B$1:$R$66,7,FALSE)&gt;$F$3,5,IF(VLOOKUP($C147,'Regional Crises'!$B$1:$R$66,7,FALSE)&lt;F$4,0,($F$3-VLOOKUP($C147,'Regional Crises'!$B$1:$R$66,7,FALSE))/($F$3-$F$4)*5)),1))),IF(VLOOKUP($E147,'Country Indicator Data'!$B$4:$N$300,3,FALSE)="x","x",ROUND(IF(VLOOKUP($E147,'Country Indicator Data'!$B$4:$N$300,3,FALSE)&gt;$F$3,5,IF(VLOOKUP($E147,'Country Indicator Data'!$B$4:$N$300,3,FALSE)&lt;$F$4,0,($F$3-VLOOKUP($E147,'Country Indicator Data'!$B$4:$N$300,3,FALSE))/($F$3-$F$4)*5)),1)))</f>
        <v>2.1</v>
      </c>
      <c r="G147" s="163">
        <f>IF(LEN(E147)&gt;3,(IF(VLOOKUP($C147,'Regional Crises'!$B$1:$R$66,9,FALSE)="x","x",ROUND(IF(VLOOKUP($C147,'Regional Crises'!$B$1:$R$66,9,FALSE)&gt;G$3,5,IF(VLOOKUP($C147,'Regional Crises'!$B$1:$R$66,9,FALSE)&lt;G$4,0,(G$3-VLOOKUP($C147,'Regional Crises'!$B$1:$R$66,9,FALSE))/(G$3-G$4)*5)),1))),IF(VLOOKUP($E147,'Country Indicator Data'!$B$4:$N$300,5,FALSE)="x","x",ROUND(IF(VLOOKUP($E147,'Country Indicator Data'!$B$4:$N$300,5,FALSE)&gt;G$3,5,IF(VLOOKUP($E147,'Country Indicator Data'!$B$4:$N$300,5,FALSE)&lt;G$4,0,(G$3-VLOOKUP($E147,'Country Indicator Data'!$B$4:$N$300,5,FALSE))/(G$3-G$4)*5)),1)))</f>
        <v>3.4</v>
      </c>
      <c r="H147" s="163">
        <f t="shared" si="52"/>
        <v>2.75</v>
      </c>
      <c r="I147" s="163">
        <f>IF(LEN(E147)&gt;3,(IF(VLOOKUP($C147,'Regional Crises'!$B$1:$R$66,6,FALSE)="x","x",ROUND(IF(VLOOKUP($C147,'Regional Crises'!$B$1:$R$66,6,FALSE)&gt;I$3,5,IF(VLOOKUP($C147,'Regional Crises'!$B$1:$R$66,6,FALSE)&lt;I$4,0,5-(I$3-VLOOKUP($C147,'Regional Crises'!$B$1:$R$66,6,FALSE))/(I$3-I$4)*5)),1))),IF(VLOOKUP($E147,'Country Indicator Data'!$B$4:$N$300,2,FALSE)="x","x",ROUND(IF(VLOOKUP($E147,'Country Indicator Data'!$B$4:$N$300,2,FALSE)&gt;I$3,5,IF(VLOOKUP($E147,'Country Indicator Data'!$B$4:$N$300,2,FALSE)&lt;I$4,0,5-(I$3-VLOOKUP($E147,'Country Indicator Data'!$B$4:$N$300,2,FALSE))/(I$3-I$4)*5)),1)))</f>
        <v>1.6</v>
      </c>
      <c r="J147" s="163">
        <f>IF(LEN(E147)&gt;3,(IF(VLOOKUP($C147,'Regional Crises'!$B$1:$R$66,8,FALSE)="x","x",ROUND(IF(VLOOKUP($C147,'Regional Crises'!$B$1:$R$66,8,FALSE)&gt;J$3,5,IF(VLOOKUP($C147,'Regional Crises'!$B$1:$R$66,8,FALSE)&lt;J$4,0,5-(J$3-VLOOKUP($C147,'Regional Crises'!$B$1:$R$66,8,FALSE))/(J$3-J$4)*5)),1))),IF(VLOOKUP($E147,'Country Indicator Data'!$B$4:$N$300,4,FALSE)="x","x",ROUND(IF(VLOOKUP($E147,'Country Indicator Data'!$B$4:$N$300,4,FALSE)&gt;J$3,5,IF(VLOOKUP($E147,'Country Indicator Data'!$B$4:$N$300,4,FALSE)&lt;J$4,0,5-(J$3-VLOOKUP($E147,'Country Indicator Data'!$B$4:$N$300,4,FALSE))/(J$3-J$4)*5)),1)))</f>
        <v>0.5</v>
      </c>
      <c r="K147" s="163">
        <f t="shared" si="53"/>
        <v>1.05</v>
      </c>
      <c r="L147" s="163">
        <f>IF(LEN(E147)&gt;3,(IF(VLOOKUP($C147,'Regional Crises'!$B$1:$R$66,10,FALSE)="x","x",ROUND(IF(VLOOKUP($C147,'Regional Crises'!$B$1:$R$66,10,FALSE)&gt;L$3,5,IF(VLOOKUP($C147,'Regional Crises'!$B$1:$R$66,10,FALSE)&lt;L$4,0,5-(L$3-VLOOKUP($C147,'Regional Crises'!$B$1:$R$66,10,FALSE))/(L$3-L$4)*5)),1))),IF(VLOOKUP($E147,'Country Indicator Data'!$B$4:$N$300,6,FALSE)="x","x",ROUND(IF(VLOOKUP($E147,'Country Indicator Data'!$B$4:$N$300,6,FALSE)&gt;L$3,5,IF(VLOOKUP($E147,'Country Indicator Data'!$B$4:$N$300,6,FALSE)&lt;L$4,0,5-(L$3-VLOOKUP($E147,'Country Indicator Data'!$B$4:$N$300,6,FALSE))/(L$3-L$4)*5)),1)))</f>
        <v>2.5</v>
      </c>
      <c r="M147" s="163">
        <f>IF(LEN(E147)&gt;3,(IF(VLOOKUP($C147,'Regional Crises'!$B$1:$R$66,11,FALSE)="x","x",ROUND(IF(VLOOKUP($C147,'Regional Crises'!$B$1:$R$66,11,FALSE)&gt;M$3,5,IF(VLOOKUP($C147,'Regional Crises'!$B$1:$R$66,11,FALSE)&lt;M$4,0,5-(M$3-VLOOKUP($C147,'Regional Crises'!$B$1:$R$66,11,FALSE))/(M$3-M$4)*5)),1))),IF(VLOOKUP($E147,'Country Indicator Data'!$B$4:$N$300,7,FALSE)="x","x",ROUND(IF(VLOOKUP($E147,'Country Indicator Data'!$B$4:$N$300,7,FALSE)&gt;M$3,5,IF(VLOOKUP($E147,'Country Indicator Data'!$B$4:$N$300,7,FALSE)&lt;M$4,0,5-(M$3-VLOOKUP($E147,'Country Indicator Data'!$B$4:$N$300,7,FALSE))/(M$3-M$4)*5)),1)))</f>
        <v>1.2</v>
      </c>
      <c r="N147" s="163">
        <f t="shared" si="54"/>
        <v>1.85</v>
      </c>
      <c r="O147" s="163">
        <f t="shared" si="55"/>
        <v>1.8833333333333335</v>
      </c>
      <c r="P147" s="163">
        <f>IF(LEN(E147)&gt;3,VLOOKUP(C147,'Regional Crises'!$B$1:$R$69,12,FALSE),VLOOKUP(E147,'Country Indicator Data'!$B$4:$I$300,8,FALSE))</f>
        <v>3</v>
      </c>
      <c r="Q147" s="163">
        <f>IF(LEN(E147)&gt;3,((IF(VLOOKUP($C147,'Regional Crises'!$B$1:$R$66,13,FALSE)="x","x",ROUND(IF(VLOOKUP($C147,'Regional Crises'!$B$1:$R$66,13,FALSE)&gt;Q$3,5,IF(VLOOKUP($C147,'Regional Crises'!$B$1:$R$66,13,FALSE)&lt;Q$4,0,5-(LOG(Q$3)-LOG(VLOOKUP($C147,'Regional Crises'!$B$1:$R$66,13,FALSE)))/(LOG(Q$3)-LOG(Q$4))*5)),1)))),(IF(VLOOKUP($E147,'Country Indicator Data'!$B$4:$N$300,9,FALSE)="x","x",ROUND(IF(VLOOKUP($E147,'Country Indicator Data'!$B$4:$N$300,9,FALSE)&gt;Q$3,5,IF(VLOOKUP($E147,'Country Indicator Data'!$B$4:$N$300,9,FALSE)&lt;Q$4,0,5-(LOG(Q$3)-LOG(VLOOKUP($E147,'Country Indicator Data'!$B$4:$N$300,9,FALSE)))/(LOG(Q$3)-LOG(Q$4))*5)),1))))</f>
        <v>2</v>
      </c>
      <c r="R147" s="163">
        <f t="shared" si="56"/>
        <v>2.5</v>
      </c>
      <c r="S147" s="163">
        <f>IF(LEN(E147)&gt;3,((IF(VLOOKUP($C147,'Regional Crises'!$B$1:$R$66,17,FALSE)="x","x",ROUND(IF(VLOOKUP($C147,'Regional Crises'!$B$1:$R$66,17,FALSE)&gt;S$3,0,IF(VLOOKUP($C147,'Regional Crises'!$B$1:$R$66,17,FALSE)&lt;S$4,5,(S$3-VLOOKUP($C147,'Regional Crises'!$B$1:$R$66,17,FALSE))/(S$3-S$4)*5)),1)))),(IF(VLOOKUP($E147,'Country Indicator Data'!$B$4:$N$300,13,FALSE)="x","x",ROUND(IF(VLOOKUP($E147,'Country Indicator Data'!$B$4:$N$300,13,FALSE)&gt;S$3,0,IF(VLOOKUP($E147,'Country Indicator Data'!$B$4:$N$300,13,FALSE)&lt;S$4,5,(S$3-VLOOKUP($E147,'Country Indicator Data'!$B$4:$N$300,13,FALSE))/(S$3-S$4)*5)),1))))</f>
        <v>3.2</v>
      </c>
      <c r="T147" s="163">
        <f>IF(LEN(E147)&gt;3,((IF(VLOOKUP($C147,'Regional Crises'!$B$1:$R$66,14,FALSE)="x","x",ROUND(IF(VLOOKUP($C147,'Regional Crises'!$B$1:$R$66,14,FALSE)&gt;T$3,0,IF(VLOOKUP($C147,'Regional Crises'!$B$1:$R$66,14,FALSE)&lt;T$4,5,(T$3-VLOOKUP($C147,'Regional Crises'!$B$1:$R$66,14,FALSE))/(T$3-T$4)*5)),1)))),(IF(VLOOKUP($E147,'Country Indicator Data'!$B$4:$N$300,10,FALSE)="x","x",ROUND(IF(VLOOKUP($E147,'Country Indicator Data'!$B$4:$N$300,10,FALSE)&gt;T$3,0,IF(VLOOKUP($E147,'Country Indicator Data'!$B$4:$N$300,10,FALSE)&lt;T$4,5,(T$3-VLOOKUP($E147,'Country Indicator Data'!$B$4:$N$300,10,FALSE))/(T$3-T$4)*5)),1))))</f>
        <v>2.4</v>
      </c>
      <c r="U147" s="163">
        <f>IF(LEN(E147)&gt;3,((IF(VLOOKUP($C147,'Regional Crises'!$B$1:$R$66,15,FALSE)="x","x",ROUND(IF(VLOOKUP($C147,'Regional Crises'!$B$1:$R$66,15,FALSE)&gt;U$3,0,IF(VLOOKUP($C147,'Regional Crises'!$B$1:$R$66,15,FALSE)&lt;U$4,5,(U$3-VLOOKUP($C147,'Regional Crises'!$B$1:$R$66,15,FALSE))/(U$3-U$4)*5)),1)))),(IF(VLOOKUP($E147,'Country Indicator Data'!$B$4:$N$300,11,FALSE)="x","x",ROUND(IF(VLOOKUP($E147,'Country Indicator Data'!$B$4:$N$300,11,FALSE)&gt;U$3,0,IF(VLOOKUP($E147,'Country Indicator Data'!$B$4:$N$300,11,FALSE)&lt;U$4,5,(U$3-VLOOKUP($E147,'Country Indicator Data'!$B$4:$N$300,11,FALSE))/(U$3-U$4)*5)),1))))</f>
        <v>3.4</v>
      </c>
      <c r="V147" s="163">
        <f>IF(LEN(E147)&gt;3,((IF(VLOOKUP($C147,'Regional Crises'!$B$1:$R$66,16,FALSE)="x","x",ROUND(IF(VLOOKUP($C147,'Regional Crises'!$B$1:$R$66,16,FALSE)&gt;V$3,0,IF(VLOOKUP($C147,'Regional Crises'!$B$1:$R$66,16,FALSE)&lt;V$4,5,(V$3-VLOOKUP($C147,'Regional Crises'!$B$1:$R$66,16,FALSE))/(V$3-V$4)*5)),1)))),(IF(VLOOKUP($E147,'Country Indicator Data'!$B$4:$N$300,12,FALSE)="x","x",ROUND(IF(VLOOKUP($E147,'Country Indicator Data'!$B$4:$N$300,12,FALSE)&gt;V$3,0,IF(VLOOKUP($E147,'Country Indicator Data'!$B$4:$N$300,12,FALSE)&lt;V$4,5,(V$3-VLOOKUP($E147,'Country Indicator Data'!$B$4:$N$300,12,FALSE))/(V$3-V$4)*5)),1))))</f>
        <v>3.4</v>
      </c>
      <c r="W147" s="163">
        <f t="shared" si="57"/>
        <v>3.1</v>
      </c>
      <c r="X147" s="163">
        <f t="shared" si="58"/>
        <v>2.5</v>
      </c>
      <c r="Y147" s="184">
        <f>IF('Core Indicators'!FC144="x","x",IF('Core Indicators'!FC144&gt;=5,5,IF('Core Indicators'!FC144&gt;=4,4,IF('Core Indicators'!FC144&gt;=3,3,IF('Core Indicators'!FC144&gt;=2,2,IF('Core Indicators'!FC144&gt;=1,1,0))))))</f>
        <v>1</v>
      </c>
      <c r="Z147" s="163">
        <f t="shared" si="59"/>
        <v>1</v>
      </c>
      <c r="AA147" s="184">
        <f>'Crisis Indicator Data'!Y144</f>
        <v>1</v>
      </c>
      <c r="AB147" s="184">
        <f>'Crisis Indicator Data'!Z144</f>
        <v>1</v>
      </c>
      <c r="AC147" s="184">
        <f>'Crisis Indicator Data'!AA144</f>
        <v>0</v>
      </c>
      <c r="AD147" s="184">
        <f>'Crisis Indicator Data'!AB144</f>
        <v>0</v>
      </c>
      <c r="AE147" s="184">
        <f t="shared" si="60"/>
        <v>2</v>
      </c>
      <c r="AF147" s="184">
        <f>'Crisis Indicator Data'!AC144</f>
        <v>0</v>
      </c>
      <c r="AG147" s="184">
        <f>'Crisis Indicator Data'!AD144</f>
        <v>0</v>
      </c>
      <c r="AH147" s="184">
        <f t="shared" si="61"/>
        <v>0</v>
      </c>
      <c r="AI147" s="184">
        <f>'Crisis Indicator Data'!AE144</f>
        <v>0</v>
      </c>
      <c r="AJ147" s="184">
        <f>'Crisis Indicator Data'!AF144</f>
        <v>3</v>
      </c>
      <c r="AK147" s="184">
        <f>'Crisis Indicator Data'!AG144</f>
        <v>0</v>
      </c>
      <c r="AL147" s="184">
        <f t="shared" si="62"/>
        <v>3</v>
      </c>
      <c r="AM147" s="163">
        <f t="shared" si="63"/>
        <v>2</v>
      </c>
      <c r="AN147" s="163">
        <f t="shared" si="64"/>
        <v>1.5</v>
      </c>
    </row>
    <row r="148" spans="1:40" x14ac:dyDescent="0.25">
      <c r="A148" s="175" t="str">
        <f>'Crisis Indicator Data'!A145</f>
        <v>Myanmar refugees in Thailand</v>
      </c>
      <c r="B148" s="176" t="str">
        <f>'Crisis Indicator Data'!B145</f>
        <v>Conflict</v>
      </c>
      <c r="C148" s="176" t="str">
        <f>'Crisis Indicator Data'!C145</f>
        <v>THA003</v>
      </c>
      <c r="D148" s="176" t="str">
        <f>'Crisis Indicator Data'!D145</f>
        <v>Thailand</v>
      </c>
      <c r="E148" s="177" t="str">
        <f>'Crisis Indicator Data'!E145</f>
        <v>THA</v>
      </c>
      <c r="F148" s="163">
        <f>IF(LEN(E148)&gt;3,(IF(VLOOKUP($C148,'Regional Crises'!$B$1:$R$66,7,FALSE)="x","x",ROUND(IF(VLOOKUP($C148,'Regional Crises'!$B$1:$R$66,7,FALSE)&gt;$F$3,5,IF(VLOOKUP($C148,'Regional Crises'!$B$1:$R$66,7,FALSE)&lt;F$4,0,($F$3-VLOOKUP($C148,'Regional Crises'!$B$1:$R$66,7,FALSE))/($F$3-$F$4)*5)),1))),IF(VLOOKUP($E148,'Country Indicator Data'!$B$4:$N$300,3,FALSE)="x","x",ROUND(IF(VLOOKUP($E148,'Country Indicator Data'!$B$4:$N$300,3,FALSE)&gt;$F$3,5,IF(VLOOKUP($E148,'Country Indicator Data'!$B$4:$N$300,3,FALSE)&lt;$F$4,0,($F$3-VLOOKUP($E148,'Country Indicator Data'!$B$4:$N$300,3,FALSE))/($F$3-$F$4)*5)),1)))</f>
        <v>2.1</v>
      </c>
      <c r="G148" s="163">
        <f>IF(LEN(E148)&gt;3,(IF(VLOOKUP($C148,'Regional Crises'!$B$1:$R$66,9,FALSE)="x","x",ROUND(IF(VLOOKUP($C148,'Regional Crises'!$B$1:$R$66,9,FALSE)&gt;G$3,5,IF(VLOOKUP($C148,'Regional Crises'!$B$1:$R$66,9,FALSE)&lt;G$4,0,(G$3-VLOOKUP($C148,'Regional Crises'!$B$1:$R$66,9,FALSE))/(G$3-G$4)*5)),1))),IF(VLOOKUP($E148,'Country Indicator Data'!$B$4:$N$300,5,FALSE)="x","x",ROUND(IF(VLOOKUP($E148,'Country Indicator Data'!$B$4:$N$300,5,FALSE)&gt;G$3,5,IF(VLOOKUP($E148,'Country Indicator Data'!$B$4:$N$300,5,FALSE)&lt;G$4,0,(G$3-VLOOKUP($E148,'Country Indicator Data'!$B$4:$N$300,5,FALSE))/(G$3-G$4)*5)),1)))</f>
        <v>3.4</v>
      </c>
      <c r="H148" s="163">
        <f t="shared" si="52"/>
        <v>2.75</v>
      </c>
      <c r="I148" s="163">
        <f>IF(LEN(E148)&gt;3,(IF(VLOOKUP($C148,'Regional Crises'!$B$1:$R$66,6,FALSE)="x","x",ROUND(IF(VLOOKUP($C148,'Regional Crises'!$B$1:$R$66,6,FALSE)&gt;I$3,5,IF(VLOOKUP($C148,'Regional Crises'!$B$1:$R$66,6,FALSE)&lt;I$4,0,5-(I$3-VLOOKUP($C148,'Regional Crises'!$B$1:$R$66,6,FALSE))/(I$3-I$4)*5)),1))),IF(VLOOKUP($E148,'Country Indicator Data'!$B$4:$N$300,2,FALSE)="x","x",ROUND(IF(VLOOKUP($E148,'Country Indicator Data'!$B$4:$N$300,2,FALSE)&gt;I$3,5,IF(VLOOKUP($E148,'Country Indicator Data'!$B$4:$N$300,2,FALSE)&lt;I$4,0,5-(I$3-VLOOKUP($E148,'Country Indicator Data'!$B$4:$N$300,2,FALSE))/(I$3-I$4)*5)),1)))</f>
        <v>1.6</v>
      </c>
      <c r="J148" s="163">
        <f>IF(LEN(E148)&gt;3,(IF(VLOOKUP($C148,'Regional Crises'!$B$1:$R$66,8,FALSE)="x","x",ROUND(IF(VLOOKUP($C148,'Regional Crises'!$B$1:$R$66,8,FALSE)&gt;J$3,5,IF(VLOOKUP($C148,'Regional Crises'!$B$1:$R$66,8,FALSE)&lt;J$4,0,5-(J$3-VLOOKUP($C148,'Regional Crises'!$B$1:$R$66,8,FALSE))/(J$3-J$4)*5)),1))),IF(VLOOKUP($E148,'Country Indicator Data'!$B$4:$N$300,4,FALSE)="x","x",ROUND(IF(VLOOKUP($E148,'Country Indicator Data'!$B$4:$N$300,4,FALSE)&gt;J$3,5,IF(VLOOKUP($E148,'Country Indicator Data'!$B$4:$N$300,4,FALSE)&lt;J$4,0,5-(J$3-VLOOKUP($E148,'Country Indicator Data'!$B$4:$N$300,4,FALSE))/(J$3-J$4)*5)),1)))</f>
        <v>0.5</v>
      </c>
      <c r="K148" s="163">
        <f t="shared" si="53"/>
        <v>1.05</v>
      </c>
      <c r="L148" s="163">
        <f>IF(LEN(E148)&gt;3,(IF(VLOOKUP($C148,'Regional Crises'!$B$1:$R$66,10,FALSE)="x","x",ROUND(IF(VLOOKUP($C148,'Regional Crises'!$B$1:$R$66,10,FALSE)&gt;L$3,5,IF(VLOOKUP($C148,'Regional Crises'!$B$1:$R$66,10,FALSE)&lt;L$4,0,5-(L$3-VLOOKUP($C148,'Regional Crises'!$B$1:$R$66,10,FALSE))/(L$3-L$4)*5)),1))),IF(VLOOKUP($E148,'Country Indicator Data'!$B$4:$N$300,6,FALSE)="x","x",ROUND(IF(VLOOKUP($E148,'Country Indicator Data'!$B$4:$N$300,6,FALSE)&gt;L$3,5,IF(VLOOKUP($E148,'Country Indicator Data'!$B$4:$N$300,6,FALSE)&lt;L$4,0,5-(L$3-VLOOKUP($E148,'Country Indicator Data'!$B$4:$N$300,6,FALSE))/(L$3-L$4)*5)),1)))</f>
        <v>2.5</v>
      </c>
      <c r="M148" s="163">
        <f>IF(LEN(E148)&gt;3,(IF(VLOOKUP($C148,'Regional Crises'!$B$1:$R$66,11,FALSE)="x","x",ROUND(IF(VLOOKUP($C148,'Regional Crises'!$B$1:$R$66,11,FALSE)&gt;M$3,5,IF(VLOOKUP($C148,'Regional Crises'!$B$1:$R$66,11,FALSE)&lt;M$4,0,5-(M$3-VLOOKUP($C148,'Regional Crises'!$B$1:$R$66,11,FALSE))/(M$3-M$4)*5)),1))),IF(VLOOKUP($E148,'Country Indicator Data'!$B$4:$N$300,7,FALSE)="x","x",ROUND(IF(VLOOKUP($E148,'Country Indicator Data'!$B$4:$N$300,7,FALSE)&gt;M$3,5,IF(VLOOKUP($E148,'Country Indicator Data'!$B$4:$N$300,7,FALSE)&lt;M$4,0,5-(M$3-VLOOKUP($E148,'Country Indicator Data'!$B$4:$N$300,7,FALSE))/(M$3-M$4)*5)),1)))</f>
        <v>1.2</v>
      </c>
      <c r="N148" s="163">
        <f t="shared" si="54"/>
        <v>1.85</v>
      </c>
      <c r="O148" s="163">
        <f t="shared" si="55"/>
        <v>1.8833333333333335</v>
      </c>
      <c r="P148" s="163">
        <f>IF(LEN(E148)&gt;3,VLOOKUP(C148,'Regional Crises'!$B$1:$R$69,12,FALSE),VLOOKUP(E148,'Country Indicator Data'!$B$4:$I$300,8,FALSE))</f>
        <v>3</v>
      </c>
      <c r="Q148" s="163">
        <f>IF(LEN(E148)&gt;3,((IF(VLOOKUP($C148,'Regional Crises'!$B$1:$R$66,13,FALSE)="x","x",ROUND(IF(VLOOKUP($C148,'Regional Crises'!$B$1:$R$66,13,FALSE)&gt;Q$3,5,IF(VLOOKUP($C148,'Regional Crises'!$B$1:$R$66,13,FALSE)&lt;Q$4,0,5-(LOG(Q$3)-LOG(VLOOKUP($C148,'Regional Crises'!$B$1:$R$66,13,FALSE)))/(LOG(Q$3)-LOG(Q$4))*5)),1)))),(IF(VLOOKUP($E148,'Country Indicator Data'!$B$4:$N$300,9,FALSE)="x","x",ROUND(IF(VLOOKUP($E148,'Country Indicator Data'!$B$4:$N$300,9,FALSE)&gt;Q$3,5,IF(VLOOKUP($E148,'Country Indicator Data'!$B$4:$N$300,9,FALSE)&lt;Q$4,0,5-(LOG(Q$3)-LOG(VLOOKUP($E148,'Country Indicator Data'!$B$4:$N$300,9,FALSE)))/(LOG(Q$3)-LOG(Q$4))*5)),1))))</f>
        <v>2</v>
      </c>
      <c r="R148" s="163">
        <f t="shared" si="56"/>
        <v>2.5</v>
      </c>
      <c r="S148" s="163">
        <f>IF(LEN(E148)&gt;3,((IF(VLOOKUP($C148,'Regional Crises'!$B$1:$R$66,17,FALSE)="x","x",ROUND(IF(VLOOKUP($C148,'Regional Crises'!$B$1:$R$66,17,FALSE)&gt;S$3,0,IF(VLOOKUP($C148,'Regional Crises'!$B$1:$R$66,17,FALSE)&lt;S$4,5,(S$3-VLOOKUP($C148,'Regional Crises'!$B$1:$R$66,17,FALSE))/(S$3-S$4)*5)),1)))),(IF(VLOOKUP($E148,'Country Indicator Data'!$B$4:$N$300,13,FALSE)="x","x",ROUND(IF(VLOOKUP($E148,'Country Indicator Data'!$B$4:$N$300,13,FALSE)&gt;S$3,0,IF(VLOOKUP($E148,'Country Indicator Data'!$B$4:$N$300,13,FALSE)&lt;S$4,5,(S$3-VLOOKUP($E148,'Country Indicator Data'!$B$4:$N$300,13,FALSE))/(S$3-S$4)*5)),1))))</f>
        <v>3.2</v>
      </c>
      <c r="T148" s="163">
        <f>IF(LEN(E148)&gt;3,((IF(VLOOKUP($C148,'Regional Crises'!$B$1:$R$66,14,FALSE)="x","x",ROUND(IF(VLOOKUP($C148,'Regional Crises'!$B$1:$R$66,14,FALSE)&gt;T$3,0,IF(VLOOKUP($C148,'Regional Crises'!$B$1:$R$66,14,FALSE)&lt;T$4,5,(T$3-VLOOKUP($C148,'Regional Crises'!$B$1:$R$66,14,FALSE))/(T$3-T$4)*5)),1)))),(IF(VLOOKUP($E148,'Country Indicator Data'!$B$4:$N$300,10,FALSE)="x","x",ROUND(IF(VLOOKUP($E148,'Country Indicator Data'!$B$4:$N$300,10,FALSE)&gt;T$3,0,IF(VLOOKUP($E148,'Country Indicator Data'!$B$4:$N$300,10,FALSE)&lt;T$4,5,(T$3-VLOOKUP($E148,'Country Indicator Data'!$B$4:$N$300,10,FALSE))/(T$3-T$4)*5)),1))))</f>
        <v>2.4</v>
      </c>
      <c r="U148" s="163">
        <f>IF(LEN(E148)&gt;3,((IF(VLOOKUP($C148,'Regional Crises'!$B$1:$R$66,15,FALSE)="x","x",ROUND(IF(VLOOKUP($C148,'Regional Crises'!$B$1:$R$66,15,FALSE)&gt;U$3,0,IF(VLOOKUP($C148,'Regional Crises'!$B$1:$R$66,15,FALSE)&lt;U$4,5,(U$3-VLOOKUP($C148,'Regional Crises'!$B$1:$R$66,15,FALSE))/(U$3-U$4)*5)),1)))),(IF(VLOOKUP($E148,'Country Indicator Data'!$B$4:$N$300,11,FALSE)="x","x",ROUND(IF(VLOOKUP($E148,'Country Indicator Data'!$B$4:$N$300,11,FALSE)&gt;U$3,0,IF(VLOOKUP($E148,'Country Indicator Data'!$B$4:$N$300,11,FALSE)&lt;U$4,5,(U$3-VLOOKUP($E148,'Country Indicator Data'!$B$4:$N$300,11,FALSE))/(U$3-U$4)*5)),1))))</f>
        <v>3.4</v>
      </c>
      <c r="V148" s="163">
        <f>IF(LEN(E148)&gt;3,((IF(VLOOKUP($C148,'Regional Crises'!$B$1:$R$66,16,FALSE)="x","x",ROUND(IF(VLOOKUP($C148,'Regional Crises'!$B$1:$R$66,16,FALSE)&gt;V$3,0,IF(VLOOKUP($C148,'Regional Crises'!$B$1:$R$66,16,FALSE)&lt;V$4,5,(V$3-VLOOKUP($C148,'Regional Crises'!$B$1:$R$66,16,FALSE))/(V$3-V$4)*5)),1)))),(IF(VLOOKUP($E148,'Country Indicator Data'!$B$4:$N$300,12,FALSE)="x","x",ROUND(IF(VLOOKUP($E148,'Country Indicator Data'!$B$4:$N$300,12,FALSE)&gt;V$3,0,IF(VLOOKUP($E148,'Country Indicator Data'!$B$4:$N$300,12,FALSE)&lt;V$4,5,(V$3-VLOOKUP($E148,'Country Indicator Data'!$B$4:$N$300,12,FALSE))/(V$3-V$4)*5)),1))))</f>
        <v>3.4</v>
      </c>
      <c r="W148" s="163">
        <f t="shared" si="57"/>
        <v>3.1</v>
      </c>
      <c r="X148" s="163">
        <f t="shared" si="58"/>
        <v>2.5</v>
      </c>
      <c r="Y148" s="184">
        <f>IF('Core Indicators'!FC145="x","x",IF('Core Indicators'!FC145&gt;=5,5,IF('Core Indicators'!FC145&gt;=4,4,IF('Core Indicators'!FC145&gt;=3,3,IF('Core Indicators'!FC145&gt;=2,2,IF('Core Indicators'!FC145&gt;=1,1,0))))))</f>
        <v>1</v>
      </c>
      <c r="Z148" s="163">
        <f t="shared" si="59"/>
        <v>1</v>
      </c>
      <c r="AA148" s="184">
        <f>'Crisis Indicator Data'!Y145</f>
        <v>1</v>
      </c>
      <c r="AB148" s="184">
        <f>'Crisis Indicator Data'!Z145</f>
        <v>0</v>
      </c>
      <c r="AC148" s="184">
        <f>'Crisis Indicator Data'!AA145</f>
        <v>1</v>
      </c>
      <c r="AD148" s="184">
        <f>'Crisis Indicator Data'!AB145</f>
        <v>0</v>
      </c>
      <c r="AE148" s="184">
        <f t="shared" si="60"/>
        <v>2</v>
      </c>
      <c r="AF148" s="184">
        <f>'Crisis Indicator Data'!AC145</f>
        <v>0</v>
      </c>
      <c r="AG148" s="184">
        <f>'Crisis Indicator Data'!AD145</f>
        <v>2</v>
      </c>
      <c r="AH148" s="184">
        <f t="shared" si="61"/>
        <v>2</v>
      </c>
      <c r="AI148" s="184">
        <f>'Crisis Indicator Data'!AE145</f>
        <v>0</v>
      </c>
      <c r="AJ148" s="184">
        <f>'Crisis Indicator Data'!AF145</f>
        <v>3</v>
      </c>
      <c r="AK148" s="184">
        <f>'Crisis Indicator Data'!AG145</f>
        <v>1</v>
      </c>
      <c r="AL148" s="184">
        <f t="shared" si="62"/>
        <v>3</v>
      </c>
      <c r="AM148" s="163">
        <f t="shared" si="63"/>
        <v>2</v>
      </c>
      <c r="AN148" s="163">
        <f t="shared" si="64"/>
        <v>1.5</v>
      </c>
    </row>
    <row r="149" spans="1:40" x14ac:dyDescent="0.25">
      <c r="A149" s="175" t="str">
        <f>'Crisis Indicator Data'!A146</f>
        <v>Venezuelan refugees in Trinidad and Tobago</v>
      </c>
      <c r="B149" s="176" t="str">
        <f>'Crisis Indicator Data'!B146</f>
        <v>Displacement</v>
      </c>
      <c r="C149" s="176" t="str">
        <f>'Crisis Indicator Data'!C146</f>
        <v>TTO002</v>
      </c>
      <c r="D149" s="176" t="str">
        <f>'Crisis Indicator Data'!D146</f>
        <v>Trinidad and Tobago</v>
      </c>
      <c r="E149" s="177" t="str">
        <f>'Crisis Indicator Data'!E146</f>
        <v>TTO</v>
      </c>
      <c r="F149" s="163">
        <f>IF(LEN(E149)&gt;3,(IF(VLOOKUP($C149,'Regional Crises'!$B$1:$R$66,7,FALSE)="x","x",ROUND(IF(VLOOKUP($C149,'Regional Crises'!$B$1:$R$66,7,FALSE)&gt;$F$3,5,IF(VLOOKUP($C149,'Regional Crises'!$B$1:$R$66,7,FALSE)&lt;F$4,0,($F$3-VLOOKUP($C149,'Regional Crises'!$B$1:$R$66,7,FALSE))/($F$3-$F$4)*5)),1))),IF(VLOOKUP($E149,'Country Indicator Data'!$B$4:$N$300,3,FALSE)="x","x",ROUND(IF(VLOOKUP($E149,'Country Indicator Data'!$B$4:$N$300,3,FALSE)&gt;$F$3,5,IF(VLOOKUP($E149,'Country Indicator Data'!$B$4:$N$300,3,FALSE)&lt;$F$4,0,($F$3-VLOOKUP($E149,'Country Indicator Data'!$B$4:$N$300,3,FALSE))/($F$3-$F$4)*5)),1)))</f>
        <v>0.7</v>
      </c>
      <c r="G149" s="163">
        <f>IF(LEN(E149)&gt;3,(IF(VLOOKUP($C149,'Regional Crises'!$B$1:$R$66,9,FALSE)="x","x",ROUND(IF(VLOOKUP($C149,'Regional Crises'!$B$1:$R$66,9,FALSE)&gt;G$3,5,IF(VLOOKUP($C149,'Regional Crises'!$B$1:$R$66,9,FALSE)&lt;G$4,0,(G$3-VLOOKUP($C149,'Regional Crises'!$B$1:$R$66,9,FALSE))/(G$3-G$4)*5)),1))),IF(VLOOKUP($E149,'Country Indicator Data'!$B$4:$N$300,5,FALSE)="x","x",ROUND(IF(VLOOKUP($E149,'Country Indicator Data'!$B$4:$N$300,5,FALSE)&gt;G$3,5,IF(VLOOKUP($E149,'Country Indicator Data'!$B$4:$N$300,5,FALSE)&lt;G$4,0,(G$3-VLOOKUP($E149,'Country Indicator Data'!$B$4:$N$300,5,FALSE))/(G$3-G$4)*5)),1)))</f>
        <v>0.8</v>
      </c>
      <c r="H149" s="163">
        <f t="shared" si="52"/>
        <v>0.75</v>
      </c>
      <c r="I149" s="163">
        <f>IF(LEN(E149)&gt;3,(IF(VLOOKUP($C149,'Regional Crises'!$B$1:$R$66,6,FALSE)="x","x",ROUND(IF(VLOOKUP($C149,'Regional Crises'!$B$1:$R$66,6,FALSE)&gt;I$3,5,IF(VLOOKUP($C149,'Regional Crises'!$B$1:$R$66,6,FALSE)&lt;I$4,0,5-(I$3-VLOOKUP($C149,'Regional Crises'!$B$1:$R$66,6,FALSE))/(I$3-I$4)*5)),1))),IF(VLOOKUP($E149,'Country Indicator Data'!$B$4:$N$300,2,FALSE)="x","x",ROUND(IF(VLOOKUP($E149,'Country Indicator Data'!$B$4:$N$300,2,FALSE)&gt;I$3,5,IF(VLOOKUP($E149,'Country Indicator Data'!$B$4:$N$300,2,FALSE)&lt;I$4,0,5-(I$3-VLOOKUP($E149,'Country Indicator Data'!$B$4:$N$300,2,FALSE))/(I$3-I$4)*5)),1)))</f>
        <v>3.8</v>
      </c>
      <c r="J149" s="163">
        <f>IF(LEN(E149)&gt;3,(IF(VLOOKUP($C149,'Regional Crises'!$B$1:$R$66,8,FALSE)="x","x",ROUND(IF(VLOOKUP($C149,'Regional Crises'!$B$1:$R$66,8,FALSE)&gt;J$3,5,IF(VLOOKUP($C149,'Regional Crises'!$B$1:$R$66,8,FALSE)&lt;J$4,0,5-(J$3-VLOOKUP($C149,'Regional Crises'!$B$1:$R$66,8,FALSE))/(J$3-J$4)*5)),1))),IF(VLOOKUP($E149,'Country Indicator Data'!$B$4:$N$300,4,FALSE)="x","x",ROUND(IF(VLOOKUP($E149,'Country Indicator Data'!$B$4:$N$300,4,FALSE)&gt;J$3,5,IF(VLOOKUP($E149,'Country Indicator Data'!$B$4:$N$300,4,FALSE)&lt;J$4,0,5-(J$3-VLOOKUP($E149,'Country Indicator Data'!$B$4:$N$300,4,FALSE))/(J$3-J$4)*5)),1)))</f>
        <v>4</v>
      </c>
      <c r="K149" s="163">
        <f t="shared" si="53"/>
        <v>3.9</v>
      </c>
      <c r="L149" s="163">
        <f>IF(LEN(E149)&gt;3,(IF(VLOOKUP($C149,'Regional Crises'!$B$1:$R$66,10,FALSE)="x","x",ROUND(IF(VLOOKUP($C149,'Regional Crises'!$B$1:$R$66,10,FALSE)&gt;L$3,5,IF(VLOOKUP($C149,'Regional Crises'!$B$1:$R$66,10,FALSE)&lt;L$4,0,5-(L$3-VLOOKUP($C149,'Regional Crises'!$B$1:$R$66,10,FALSE))/(L$3-L$4)*5)),1))),IF(VLOOKUP($E149,'Country Indicator Data'!$B$4:$N$300,6,FALSE)="x","x",ROUND(IF(VLOOKUP($E149,'Country Indicator Data'!$B$4:$N$300,6,FALSE)&gt;L$3,5,IF(VLOOKUP($E149,'Country Indicator Data'!$B$4:$N$300,6,FALSE)&lt;L$4,0,5-(L$3-VLOOKUP($E149,'Country Indicator Data'!$B$4:$N$300,6,FALSE))/(L$3-L$4)*5)),1)))</f>
        <v>2.2000000000000002</v>
      </c>
      <c r="M149" s="163">
        <f>IF(LEN(E149)&gt;3,(IF(VLOOKUP($C149,'Regional Crises'!$B$1:$R$66,11,FALSE)="x","x",ROUND(IF(VLOOKUP($C149,'Regional Crises'!$B$1:$R$66,11,FALSE)&gt;M$3,5,IF(VLOOKUP($C149,'Regional Crises'!$B$1:$R$66,11,FALSE)&lt;M$4,0,5-(M$3-VLOOKUP($C149,'Regional Crises'!$B$1:$R$66,11,FALSE))/(M$3-M$4)*5)),1))),IF(VLOOKUP($E149,'Country Indicator Data'!$B$4:$N$300,7,FALSE)="x","x",ROUND(IF(VLOOKUP($E149,'Country Indicator Data'!$B$4:$N$300,7,FALSE)&gt;M$3,5,IF(VLOOKUP($E149,'Country Indicator Data'!$B$4:$N$300,7,FALSE)&lt;M$4,0,5-(M$3-VLOOKUP($E149,'Country Indicator Data'!$B$4:$N$300,7,FALSE))/(M$3-M$4)*5)),1)))</f>
        <v>1.9</v>
      </c>
      <c r="N149" s="163">
        <f t="shared" si="54"/>
        <v>2.0499999999999998</v>
      </c>
      <c r="O149" s="163">
        <f t="shared" si="55"/>
        <v>2.2333333333333334</v>
      </c>
      <c r="P149" s="163">
        <f>IF(LEN(E149)&gt;3,VLOOKUP(C149,'Regional Crises'!$B$1:$R$69,12,FALSE),VLOOKUP(E149,'Country Indicator Data'!$B$4:$I$300,8,FALSE))</f>
        <v>0</v>
      </c>
      <c r="Q149" s="163">
        <f>IF(LEN(E149)&gt;3,((IF(VLOOKUP($C149,'Regional Crises'!$B$1:$R$66,13,FALSE)="x","x",ROUND(IF(VLOOKUP($C149,'Regional Crises'!$B$1:$R$66,13,FALSE)&gt;Q$3,5,IF(VLOOKUP($C149,'Regional Crises'!$B$1:$R$66,13,FALSE)&lt;Q$4,0,5-(LOG(Q$3)-LOG(VLOOKUP($C149,'Regional Crises'!$B$1:$R$66,13,FALSE)))/(LOG(Q$3)-LOG(Q$4))*5)),1)))),(IF(VLOOKUP($E149,'Country Indicator Data'!$B$4:$N$300,9,FALSE)="x","x",ROUND(IF(VLOOKUP($E149,'Country Indicator Data'!$B$4:$N$300,9,FALSE)&gt;Q$3,5,IF(VLOOKUP($E149,'Country Indicator Data'!$B$4:$N$300,9,FALSE)&lt;Q$4,0,5-(LOG(Q$3)-LOG(VLOOKUP($E149,'Country Indicator Data'!$B$4:$N$300,9,FALSE)))/(LOG(Q$3)-LOG(Q$4))*5)),1))))</f>
        <v>3.7</v>
      </c>
      <c r="R149" s="163">
        <f t="shared" si="56"/>
        <v>1.85</v>
      </c>
      <c r="S149" s="163">
        <f>IF(LEN(E149)&gt;3,((IF(VLOOKUP($C149,'Regional Crises'!$B$1:$R$66,17,FALSE)="x","x",ROUND(IF(VLOOKUP($C149,'Regional Crises'!$B$1:$R$66,17,FALSE)&gt;S$3,0,IF(VLOOKUP($C149,'Regional Crises'!$B$1:$R$66,17,FALSE)&lt;S$4,5,(S$3-VLOOKUP($C149,'Regional Crises'!$B$1:$R$66,17,FALSE))/(S$3-S$4)*5)),1)))),(IF(VLOOKUP($E149,'Country Indicator Data'!$B$4:$N$300,13,FALSE)="x","x",ROUND(IF(VLOOKUP($E149,'Country Indicator Data'!$B$4:$N$300,13,FALSE)&gt;S$3,0,IF(VLOOKUP($E149,'Country Indicator Data'!$B$4:$N$300,13,FALSE)&lt;S$4,5,(S$3-VLOOKUP($E149,'Country Indicator Data'!$B$4:$N$300,13,FALSE))/(S$3-S$4)*5)),1))))</f>
        <v>3</v>
      </c>
      <c r="T149" s="163">
        <f>IF(LEN(E149)&gt;3,((IF(VLOOKUP($C149,'Regional Crises'!$B$1:$R$66,14,FALSE)="x","x",ROUND(IF(VLOOKUP($C149,'Regional Crises'!$B$1:$R$66,14,FALSE)&gt;T$3,0,IF(VLOOKUP($C149,'Regional Crises'!$B$1:$R$66,14,FALSE)&lt;T$4,5,(T$3-VLOOKUP($C149,'Regional Crises'!$B$1:$R$66,14,FALSE))/(T$3-T$4)*5)),1)))),(IF(VLOOKUP($E149,'Country Indicator Data'!$B$4:$N$300,10,FALSE)="x","x",ROUND(IF(VLOOKUP($E149,'Country Indicator Data'!$B$4:$N$300,10,FALSE)&gt;T$3,0,IF(VLOOKUP($E149,'Country Indicator Data'!$B$4:$N$300,10,FALSE)&lt;T$4,5,(T$3-VLOOKUP($E149,'Country Indicator Data'!$B$4:$N$300,10,FALSE))/(T$3-T$4)*5)),1))))</f>
        <v>2.6</v>
      </c>
      <c r="U149" s="163">
        <f>IF(LEN(E149)&gt;3,((IF(VLOOKUP($C149,'Regional Crises'!$B$1:$R$66,15,FALSE)="x","x",ROUND(IF(VLOOKUP($C149,'Regional Crises'!$B$1:$R$66,15,FALSE)&gt;U$3,0,IF(VLOOKUP($C149,'Regional Crises'!$B$1:$R$66,15,FALSE)&lt;U$4,5,(U$3-VLOOKUP($C149,'Regional Crises'!$B$1:$R$66,15,FALSE))/(U$3-U$4)*5)),1)))),(IF(VLOOKUP($E149,'Country Indicator Data'!$B$4:$N$300,11,FALSE)="x","x",ROUND(IF(VLOOKUP($E149,'Country Indicator Data'!$B$4:$N$300,11,FALSE)&gt;U$3,0,IF(VLOOKUP($E149,'Country Indicator Data'!$B$4:$N$300,11,FALSE)&lt;U$4,5,(U$3-VLOOKUP($E149,'Country Indicator Data'!$B$4:$N$300,11,FALSE))/(U$3-U$4)*5)),1))))</f>
        <v>1.4</v>
      </c>
      <c r="V149" s="163">
        <f>IF(LEN(E149)&gt;3,((IF(VLOOKUP($C149,'Regional Crises'!$B$1:$R$66,16,FALSE)="x","x",ROUND(IF(VLOOKUP($C149,'Regional Crises'!$B$1:$R$66,16,FALSE)&gt;V$3,0,IF(VLOOKUP($C149,'Regional Crises'!$B$1:$R$66,16,FALSE)&lt;V$4,5,(V$3-VLOOKUP($C149,'Regional Crises'!$B$1:$R$66,16,FALSE))/(V$3-V$4)*5)),1)))),(IF(VLOOKUP($E149,'Country Indicator Data'!$B$4:$N$300,12,FALSE)="x","x",ROUND(IF(VLOOKUP($E149,'Country Indicator Data'!$B$4:$N$300,12,FALSE)&gt;V$3,0,IF(VLOOKUP($E149,'Country Indicator Data'!$B$4:$N$300,12,FALSE)&lt;V$4,5,(V$3-VLOOKUP($E149,'Country Indicator Data'!$B$4:$N$300,12,FALSE))/(V$3-V$4)*5)),1))))</f>
        <v>0.9</v>
      </c>
      <c r="W149" s="163">
        <f t="shared" si="57"/>
        <v>2</v>
      </c>
      <c r="X149" s="163">
        <f t="shared" si="58"/>
        <v>2</v>
      </c>
      <c r="Y149" s="184">
        <f>IF('Core Indicators'!FC146="x","x",IF('Core Indicators'!FC146&gt;=5,5,IF('Core Indicators'!FC146&gt;=4,4,IF('Core Indicators'!FC146&gt;=3,3,IF('Core Indicators'!FC146&gt;=2,2,IF('Core Indicators'!FC146&gt;=1,1,0))))))</f>
        <v>3</v>
      </c>
      <c r="Z149" s="163">
        <f t="shared" si="59"/>
        <v>3</v>
      </c>
      <c r="AA149" s="184">
        <f>'Crisis Indicator Data'!Y146</f>
        <v>0</v>
      </c>
      <c r="AB149" s="184">
        <f>'Crisis Indicator Data'!Z146</f>
        <v>0</v>
      </c>
      <c r="AC149" s="184">
        <f>'Crisis Indicator Data'!AA146</f>
        <v>0</v>
      </c>
      <c r="AD149" s="184">
        <f>'Crisis Indicator Data'!AB146</f>
        <v>0</v>
      </c>
      <c r="AE149" s="184">
        <f t="shared" si="60"/>
        <v>0</v>
      </c>
      <c r="AF149" s="184">
        <f>'Crisis Indicator Data'!AC146</f>
        <v>2</v>
      </c>
      <c r="AG149" s="184">
        <f>'Crisis Indicator Data'!AD146</f>
        <v>2</v>
      </c>
      <c r="AH149" s="184">
        <f t="shared" si="61"/>
        <v>4</v>
      </c>
      <c r="AI149" s="184">
        <f>'Crisis Indicator Data'!AE146</f>
        <v>0</v>
      </c>
      <c r="AJ149" s="184">
        <f>'Crisis Indicator Data'!AF146</f>
        <v>0</v>
      </c>
      <c r="AK149" s="184">
        <f>'Crisis Indicator Data'!AG146</f>
        <v>2</v>
      </c>
      <c r="AL149" s="184">
        <f t="shared" si="62"/>
        <v>2</v>
      </c>
      <c r="AM149" s="163">
        <f t="shared" si="63"/>
        <v>2</v>
      </c>
      <c r="AN149" s="163">
        <f t="shared" si="64"/>
        <v>2.5</v>
      </c>
    </row>
    <row r="150" spans="1:40" x14ac:dyDescent="0.25">
      <c r="A150" s="175" t="str">
        <f>'Crisis Indicator Data'!A147</f>
        <v>Mixed migration flows in Tunisia</v>
      </c>
      <c r="B150" s="176" t="str">
        <f>'Crisis Indicator Data'!B147</f>
        <v>Displacement</v>
      </c>
      <c r="C150" s="176" t="str">
        <f>'Crisis Indicator Data'!C147</f>
        <v>TUN002</v>
      </c>
      <c r="D150" s="176" t="str">
        <f>'Crisis Indicator Data'!D147</f>
        <v>Tunisia</v>
      </c>
      <c r="E150" s="177" t="str">
        <f>'Crisis Indicator Data'!E147</f>
        <v>TUN</v>
      </c>
      <c r="F150" s="163">
        <f>IF(LEN(E150)&gt;3,(IF(VLOOKUP($C150,'Regional Crises'!$B$1:$R$66,7,FALSE)="x","x",ROUND(IF(VLOOKUP($C150,'Regional Crises'!$B$1:$R$66,7,FALSE)&gt;$F$3,5,IF(VLOOKUP($C150,'Regional Crises'!$B$1:$R$66,7,FALSE)&lt;F$4,0,($F$3-VLOOKUP($C150,'Regional Crises'!$B$1:$R$66,7,FALSE))/($F$3-$F$4)*5)),1))),IF(VLOOKUP($E150,'Country Indicator Data'!$B$4:$N$300,3,FALSE)="x","x",ROUND(IF(VLOOKUP($E150,'Country Indicator Data'!$B$4:$N$300,3,FALSE)&gt;$F$3,5,IF(VLOOKUP($E150,'Country Indicator Data'!$B$4:$N$300,3,FALSE)&lt;$F$4,0,($F$3-VLOOKUP($E150,'Country Indicator Data'!$B$4:$N$300,3,FALSE))/($F$3-$F$4)*5)),1)))</f>
        <v>2.5</v>
      </c>
      <c r="G150" s="163">
        <f>IF(LEN(E150)&gt;3,(IF(VLOOKUP($C150,'Regional Crises'!$B$1:$R$66,9,FALSE)="x","x",ROUND(IF(VLOOKUP($C150,'Regional Crises'!$B$1:$R$66,9,FALSE)&gt;G$3,5,IF(VLOOKUP($C150,'Regional Crises'!$B$1:$R$66,9,FALSE)&lt;G$4,0,(G$3-VLOOKUP($C150,'Regional Crises'!$B$1:$R$66,9,FALSE))/(G$3-G$4)*5)),1))),IF(VLOOKUP($E150,'Country Indicator Data'!$B$4:$N$300,5,FALSE)="x","x",ROUND(IF(VLOOKUP($E150,'Country Indicator Data'!$B$4:$N$300,5,FALSE)&gt;G$3,5,IF(VLOOKUP($E150,'Country Indicator Data'!$B$4:$N$300,5,FALSE)&lt;G$4,0,(G$3-VLOOKUP($E150,'Country Indicator Data'!$B$4:$N$300,5,FALSE))/(G$3-G$4)*5)),1)))</f>
        <v>1.7</v>
      </c>
      <c r="H150" s="163">
        <f t="shared" si="52"/>
        <v>2.1</v>
      </c>
      <c r="I150" s="163">
        <f>IF(LEN(E150)&gt;3,(IF(VLOOKUP($C150,'Regional Crises'!$B$1:$R$66,6,FALSE)="x","x",ROUND(IF(VLOOKUP($C150,'Regional Crises'!$B$1:$R$66,6,FALSE)&gt;I$3,5,IF(VLOOKUP($C150,'Regional Crises'!$B$1:$R$66,6,FALSE)&lt;I$4,0,5-(I$3-VLOOKUP($C150,'Regional Crises'!$B$1:$R$66,6,FALSE))/(I$3-I$4)*5)),1))),IF(VLOOKUP($E150,'Country Indicator Data'!$B$4:$N$300,2,FALSE)="x","x",ROUND(IF(VLOOKUP($E150,'Country Indicator Data'!$B$4:$N$300,2,FALSE)&gt;I$3,5,IF(VLOOKUP($E150,'Country Indicator Data'!$B$4:$N$300,2,FALSE)&lt;I$4,0,5-(I$3-VLOOKUP($E150,'Country Indicator Data'!$B$4:$N$300,2,FALSE))/(I$3-I$4)*5)),1)))</f>
        <v>0.2</v>
      </c>
      <c r="J150" s="163">
        <f>IF(LEN(E150)&gt;3,(IF(VLOOKUP($C150,'Regional Crises'!$B$1:$R$66,8,FALSE)="x","x",ROUND(IF(VLOOKUP($C150,'Regional Crises'!$B$1:$R$66,8,FALSE)&gt;J$3,5,IF(VLOOKUP($C150,'Regional Crises'!$B$1:$R$66,8,FALSE)&lt;J$4,0,5-(J$3-VLOOKUP($C150,'Regional Crises'!$B$1:$R$66,8,FALSE))/(J$3-J$4)*5)),1))),IF(VLOOKUP($E150,'Country Indicator Data'!$B$4:$N$300,4,FALSE)="x","x",ROUND(IF(VLOOKUP($E150,'Country Indicator Data'!$B$4:$N$300,4,FALSE)&gt;J$3,5,IF(VLOOKUP($E150,'Country Indicator Data'!$B$4:$N$300,4,FALSE)&lt;J$4,0,5-(J$3-VLOOKUP($E150,'Country Indicator Data'!$B$4:$N$300,4,FALSE))/(J$3-J$4)*5)),1)))</f>
        <v>0</v>
      </c>
      <c r="K150" s="163">
        <f t="shared" si="53"/>
        <v>0.1</v>
      </c>
      <c r="L150" s="163">
        <f>IF(LEN(E150)&gt;3,(IF(VLOOKUP($C150,'Regional Crises'!$B$1:$R$66,10,FALSE)="x","x",ROUND(IF(VLOOKUP($C150,'Regional Crises'!$B$1:$R$66,10,FALSE)&gt;L$3,5,IF(VLOOKUP($C150,'Regional Crises'!$B$1:$R$66,10,FALSE)&lt;L$4,0,5-(L$3-VLOOKUP($C150,'Regional Crises'!$B$1:$R$66,10,FALSE))/(L$3-L$4)*5)),1))),IF(VLOOKUP($E150,'Country Indicator Data'!$B$4:$N$300,6,FALSE)="x","x",ROUND(IF(VLOOKUP($E150,'Country Indicator Data'!$B$4:$N$300,6,FALSE)&gt;L$3,5,IF(VLOOKUP($E150,'Country Indicator Data'!$B$4:$N$300,6,FALSE)&lt;L$4,0,5-(L$3-VLOOKUP($E150,'Country Indicator Data'!$B$4:$N$300,6,FALSE))/(L$3-L$4)*5)),1)))</f>
        <v>2</v>
      </c>
      <c r="M150" s="163">
        <f>IF(LEN(E150)&gt;3,(IF(VLOOKUP($C150,'Regional Crises'!$B$1:$R$66,11,FALSE)="x","x",ROUND(IF(VLOOKUP($C150,'Regional Crises'!$B$1:$R$66,11,FALSE)&gt;M$3,5,IF(VLOOKUP($C150,'Regional Crises'!$B$1:$R$66,11,FALSE)&lt;M$4,0,5-(M$3-VLOOKUP($C150,'Regional Crises'!$B$1:$R$66,11,FALSE))/(M$3-M$4)*5)),1))),IF(VLOOKUP($E150,'Country Indicator Data'!$B$4:$N$300,7,FALSE)="x","x",ROUND(IF(VLOOKUP($E150,'Country Indicator Data'!$B$4:$N$300,7,FALSE)&gt;M$3,5,IF(VLOOKUP($E150,'Country Indicator Data'!$B$4:$N$300,7,FALSE)&lt;M$4,0,5-(M$3-VLOOKUP($E150,'Country Indicator Data'!$B$4:$N$300,7,FALSE))/(M$3-M$4)*5)),1)))</f>
        <v>1</v>
      </c>
      <c r="N150" s="163">
        <f t="shared" si="54"/>
        <v>1.5</v>
      </c>
      <c r="O150" s="163">
        <f t="shared" si="55"/>
        <v>1.2333333333333334</v>
      </c>
      <c r="P150" s="163">
        <f>IF(LEN(E150)&gt;3,VLOOKUP(C150,'Regional Crises'!$B$1:$R$69,12,FALSE),VLOOKUP(E150,'Country Indicator Data'!$B$4:$I$300,8,FALSE))</f>
        <v>3</v>
      </c>
      <c r="Q150" s="163">
        <f>IF(LEN(E150)&gt;3,((IF(VLOOKUP($C150,'Regional Crises'!$B$1:$R$66,13,FALSE)="x","x",ROUND(IF(VLOOKUP($C150,'Regional Crises'!$B$1:$R$66,13,FALSE)&gt;Q$3,5,IF(VLOOKUP($C150,'Regional Crises'!$B$1:$R$66,13,FALSE)&lt;Q$4,0,5-(LOG(Q$3)-LOG(VLOOKUP($C150,'Regional Crises'!$B$1:$R$66,13,FALSE)))/(LOG(Q$3)-LOG(Q$4))*5)),1)))),(IF(VLOOKUP($E150,'Country Indicator Data'!$B$4:$N$300,9,FALSE)="x","x",ROUND(IF(VLOOKUP($E150,'Country Indicator Data'!$B$4:$N$300,9,FALSE)&gt;Q$3,5,IF(VLOOKUP($E150,'Country Indicator Data'!$B$4:$N$300,9,FALSE)&lt;Q$4,0,5-(LOG(Q$3)-LOG(VLOOKUP($E150,'Country Indicator Data'!$B$4:$N$300,9,FALSE)))/(LOG(Q$3)-LOG(Q$4))*5)),1))))</f>
        <v>4.7</v>
      </c>
      <c r="R150" s="163">
        <f t="shared" si="56"/>
        <v>3.85</v>
      </c>
      <c r="S150" s="163">
        <f>IF(LEN(E150)&gt;3,((IF(VLOOKUP($C150,'Regional Crises'!$B$1:$R$66,17,FALSE)="x","x",ROUND(IF(VLOOKUP($C150,'Regional Crises'!$B$1:$R$66,17,FALSE)&gt;S$3,0,IF(VLOOKUP($C150,'Regional Crises'!$B$1:$R$66,17,FALSE)&lt;S$4,5,(S$3-VLOOKUP($C150,'Regional Crises'!$B$1:$R$66,17,FALSE))/(S$3-S$4)*5)),1)))),(IF(VLOOKUP($E150,'Country Indicator Data'!$B$4:$N$300,13,FALSE)="x","x",ROUND(IF(VLOOKUP($E150,'Country Indicator Data'!$B$4:$N$300,13,FALSE)&gt;S$3,0,IF(VLOOKUP($E150,'Country Indicator Data'!$B$4:$N$300,13,FALSE)&lt;S$4,5,(S$3-VLOOKUP($E150,'Country Indicator Data'!$B$4:$N$300,13,FALSE))/(S$3-S$4)*5)),1))))</f>
        <v>2.9</v>
      </c>
      <c r="T150" s="163">
        <f>IF(LEN(E150)&gt;3,((IF(VLOOKUP($C150,'Regional Crises'!$B$1:$R$66,14,FALSE)="x","x",ROUND(IF(VLOOKUP($C150,'Regional Crises'!$B$1:$R$66,14,FALSE)&gt;T$3,0,IF(VLOOKUP($C150,'Regional Crises'!$B$1:$R$66,14,FALSE)&lt;T$4,5,(T$3-VLOOKUP($C150,'Regional Crises'!$B$1:$R$66,14,FALSE))/(T$3-T$4)*5)),1)))),(IF(VLOOKUP($E150,'Country Indicator Data'!$B$4:$N$300,10,FALSE)="x","x",ROUND(IF(VLOOKUP($E150,'Country Indicator Data'!$B$4:$N$300,10,FALSE)&gt;T$3,0,IF(VLOOKUP($E150,'Country Indicator Data'!$B$4:$N$300,10,FALSE)&lt;T$4,5,(T$3-VLOOKUP($E150,'Country Indicator Data'!$B$4:$N$300,10,FALSE))/(T$3-T$4)*5)),1))))</f>
        <v>2.4</v>
      </c>
      <c r="U150" s="163">
        <f>IF(LEN(E150)&gt;3,((IF(VLOOKUP($C150,'Regional Crises'!$B$1:$R$66,15,FALSE)="x","x",ROUND(IF(VLOOKUP($C150,'Regional Crises'!$B$1:$R$66,15,FALSE)&gt;U$3,0,IF(VLOOKUP($C150,'Regional Crises'!$B$1:$R$66,15,FALSE)&lt;U$4,5,(U$3-VLOOKUP($C150,'Regional Crises'!$B$1:$R$66,15,FALSE))/(U$3-U$4)*5)),1)))),(IF(VLOOKUP($E150,'Country Indicator Data'!$B$4:$N$300,11,FALSE)="x","x",ROUND(IF(VLOOKUP($E150,'Country Indicator Data'!$B$4:$N$300,11,FALSE)&gt;U$3,0,IF(VLOOKUP($E150,'Country Indicator Data'!$B$4:$N$300,11,FALSE)&lt;U$4,5,(U$3-VLOOKUP($E150,'Country Indicator Data'!$B$4:$N$300,11,FALSE))/(U$3-U$4)*5)),1))))</f>
        <v>2.2999999999999998</v>
      </c>
      <c r="V150" s="163">
        <f>IF(LEN(E150)&gt;3,((IF(VLOOKUP($C150,'Regional Crises'!$B$1:$R$66,16,FALSE)="x","x",ROUND(IF(VLOOKUP($C150,'Regional Crises'!$B$1:$R$66,16,FALSE)&gt;V$3,0,IF(VLOOKUP($C150,'Regional Crises'!$B$1:$R$66,16,FALSE)&lt;V$4,5,(V$3-VLOOKUP($C150,'Regional Crises'!$B$1:$R$66,16,FALSE))/(V$3-V$4)*5)),1)))),(IF(VLOOKUP($E150,'Country Indicator Data'!$B$4:$N$300,12,FALSE)="x","x",ROUND(IF(VLOOKUP($E150,'Country Indicator Data'!$B$4:$N$300,12,FALSE)&gt;V$3,0,IF(VLOOKUP($E150,'Country Indicator Data'!$B$4:$N$300,12,FALSE)&lt;V$4,5,(V$3-VLOOKUP($E150,'Country Indicator Data'!$B$4:$N$300,12,FALSE))/(V$3-V$4)*5)),1))))</f>
        <v>1.5</v>
      </c>
      <c r="W150" s="163">
        <f t="shared" si="57"/>
        <v>2.2999999999999998</v>
      </c>
      <c r="X150" s="163">
        <f t="shared" si="58"/>
        <v>2.5</v>
      </c>
      <c r="Y150" s="184">
        <f>IF('Core Indicators'!FC147="x","x",IF('Core Indicators'!FC147&gt;=5,5,IF('Core Indicators'!FC147&gt;=4,4,IF('Core Indicators'!FC147&gt;=3,3,IF('Core Indicators'!FC147&gt;=2,2,IF('Core Indicators'!FC147&gt;=1,1,0))))))</f>
        <v>4</v>
      </c>
      <c r="Z150" s="163">
        <f t="shared" si="59"/>
        <v>4</v>
      </c>
      <c r="AA150" s="184">
        <f>'Crisis Indicator Data'!Y147</f>
        <v>0</v>
      </c>
      <c r="AB150" s="184">
        <f>'Crisis Indicator Data'!Z147</f>
        <v>0</v>
      </c>
      <c r="AC150" s="184">
        <f>'Crisis Indicator Data'!AA147</f>
        <v>2</v>
      </c>
      <c r="AD150" s="184">
        <f>'Crisis Indicator Data'!AB147</f>
        <v>0</v>
      </c>
      <c r="AE150" s="184">
        <f t="shared" si="60"/>
        <v>2</v>
      </c>
      <c r="AF150" s="184">
        <f>'Crisis Indicator Data'!AC147</f>
        <v>0</v>
      </c>
      <c r="AG150" s="184">
        <f>'Crisis Indicator Data'!AD147</f>
        <v>1</v>
      </c>
      <c r="AH150" s="184">
        <f t="shared" si="61"/>
        <v>1</v>
      </c>
      <c r="AI150" s="184">
        <f>'Crisis Indicator Data'!AE147</f>
        <v>0</v>
      </c>
      <c r="AJ150" s="184">
        <f>'Crisis Indicator Data'!AF147</f>
        <v>1</v>
      </c>
      <c r="AK150" s="184">
        <f>'Crisis Indicator Data'!AG147</f>
        <v>0</v>
      </c>
      <c r="AL150" s="184">
        <f t="shared" si="62"/>
        <v>1</v>
      </c>
      <c r="AM150" s="163">
        <f t="shared" si="63"/>
        <v>1</v>
      </c>
      <c r="AN150" s="163">
        <f t="shared" si="64"/>
        <v>2.5</v>
      </c>
    </row>
    <row r="151" spans="1:40" x14ac:dyDescent="0.25">
      <c r="A151" s="175" t="str">
        <f>'Crisis Indicator Data'!A148</f>
        <v>Complex situation in Türkiye</v>
      </c>
      <c r="B151" s="176" t="str">
        <f>'Crisis Indicator Data'!B148</f>
        <v>Displacement,Conflict</v>
      </c>
      <c r="C151" s="176" t="str">
        <f>'Crisis Indicator Data'!C148</f>
        <v>TUR001</v>
      </c>
      <c r="D151" s="176" t="str">
        <f>'Crisis Indicator Data'!D148</f>
        <v>Türkiye</v>
      </c>
      <c r="E151" s="177" t="str">
        <f>'Crisis Indicator Data'!E148</f>
        <v>TUR</v>
      </c>
      <c r="F151" s="163">
        <f>IF(LEN(E151)&gt;3,(IF(VLOOKUP($C151,'Regional Crises'!$B$1:$R$66,7,FALSE)="x","x",ROUND(IF(VLOOKUP($C151,'Regional Crises'!$B$1:$R$66,7,FALSE)&gt;$F$3,5,IF(VLOOKUP($C151,'Regional Crises'!$B$1:$R$66,7,FALSE)&lt;F$4,0,($F$3-VLOOKUP($C151,'Regional Crises'!$B$1:$R$66,7,FALSE))/($F$3-$F$4)*5)),1))),IF(VLOOKUP($E151,'Country Indicator Data'!$B$4:$N$300,3,FALSE)="x","x",ROUND(IF(VLOOKUP($E151,'Country Indicator Data'!$B$4:$N$300,3,FALSE)&gt;$F$3,5,IF(VLOOKUP($E151,'Country Indicator Data'!$B$4:$N$300,3,FALSE)&lt;$F$4,0,($F$3-VLOOKUP($E151,'Country Indicator Data'!$B$4:$N$300,3,FALSE))/($F$3-$F$4)*5)),1)))</f>
        <v>2.5</v>
      </c>
      <c r="G151" s="163">
        <f>IF(LEN(E151)&gt;3,(IF(VLOOKUP($C151,'Regional Crises'!$B$1:$R$66,9,FALSE)="x","x",ROUND(IF(VLOOKUP($C151,'Regional Crises'!$B$1:$R$66,9,FALSE)&gt;G$3,5,IF(VLOOKUP($C151,'Regional Crises'!$B$1:$R$66,9,FALSE)&lt;G$4,0,(G$3-VLOOKUP($C151,'Regional Crises'!$B$1:$R$66,9,FALSE))/(G$3-G$4)*5)),1))),IF(VLOOKUP($E151,'Country Indicator Data'!$B$4:$N$300,5,FALSE)="x","x",ROUND(IF(VLOOKUP($E151,'Country Indicator Data'!$B$4:$N$300,5,FALSE)&gt;G$3,5,IF(VLOOKUP($E151,'Country Indicator Data'!$B$4:$N$300,5,FALSE)&lt;G$4,0,(G$3-VLOOKUP($E151,'Country Indicator Data'!$B$4:$N$300,5,FALSE))/(G$3-G$4)*5)),1)))</f>
        <v>2.5</v>
      </c>
      <c r="H151" s="163">
        <f t="shared" si="52"/>
        <v>2.5</v>
      </c>
      <c r="I151" s="163">
        <f>IF(LEN(E151)&gt;3,(IF(VLOOKUP($C151,'Regional Crises'!$B$1:$R$66,6,FALSE)="x","x",ROUND(IF(VLOOKUP($C151,'Regional Crises'!$B$1:$R$66,6,FALSE)&gt;I$3,5,IF(VLOOKUP($C151,'Regional Crises'!$B$1:$R$66,6,FALSE)&lt;I$4,0,5-(I$3-VLOOKUP($C151,'Regional Crises'!$B$1:$R$66,6,FALSE))/(I$3-I$4)*5)),1))),IF(VLOOKUP($E151,'Country Indicator Data'!$B$4:$N$300,2,FALSE)="x","x",ROUND(IF(VLOOKUP($E151,'Country Indicator Data'!$B$4:$N$300,2,FALSE)&gt;I$3,5,IF(VLOOKUP($E151,'Country Indicator Data'!$B$4:$N$300,2,FALSE)&lt;I$4,0,5-(I$3-VLOOKUP($E151,'Country Indicator Data'!$B$4:$N$300,2,FALSE))/(I$3-I$4)*5)),1)))</f>
        <v>2</v>
      </c>
      <c r="J151" s="163">
        <f>IF(LEN(E151)&gt;3,(IF(VLOOKUP($C151,'Regional Crises'!$B$1:$R$66,8,FALSE)="x","x",ROUND(IF(VLOOKUP($C151,'Regional Crises'!$B$1:$R$66,8,FALSE)&gt;J$3,5,IF(VLOOKUP($C151,'Regional Crises'!$B$1:$R$66,8,FALSE)&lt;J$4,0,5-(J$3-VLOOKUP($C151,'Regional Crises'!$B$1:$R$66,8,FALSE))/(J$3-J$4)*5)),1))),IF(VLOOKUP($E151,'Country Indicator Data'!$B$4:$N$300,4,FALSE)="x","x",ROUND(IF(VLOOKUP($E151,'Country Indicator Data'!$B$4:$N$300,4,FALSE)&gt;J$3,5,IF(VLOOKUP($E151,'Country Indicator Data'!$B$4:$N$300,4,FALSE)&lt;J$4,0,5-(J$3-VLOOKUP($E151,'Country Indicator Data'!$B$4:$N$300,4,FALSE))/(J$3-J$4)*5)),1)))</f>
        <v>3.4</v>
      </c>
      <c r="K151" s="163">
        <f t="shared" si="53"/>
        <v>2.7</v>
      </c>
      <c r="L151" s="163">
        <f>IF(LEN(E151)&gt;3,(IF(VLOOKUP($C151,'Regional Crises'!$B$1:$R$66,10,FALSE)="x","x",ROUND(IF(VLOOKUP($C151,'Regional Crises'!$B$1:$R$66,10,FALSE)&gt;L$3,5,IF(VLOOKUP($C151,'Regional Crises'!$B$1:$R$66,10,FALSE)&lt;L$4,0,5-(L$3-VLOOKUP($C151,'Regional Crises'!$B$1:$R$66,10,FALSE))/(L$3-L$4)*5)),1))),IF(VLOOKUP($E151,'Country Indicator Data'!$B$4:$N$300,6,FALSE)="x","x",ROUND(IF(VLOOKUP($E151,'Country Indicator Data'!$B$4:$N$300,6,FALSE)&gt;L$3,5,IF(VLOOKUP($E151,'Country Indicator Data'!$B$4:$N$300,6,FALSE)&lt;L$4,0,5-(L$3-VLOOKUP($E151,'Country Indicator Data'!$B$4:$N$300,6,FALSE))/(L$3-L$4)*5)),1)))</f>
        <v>2</v>
      </c>
      <c r="M151" s="163">
        <f>IF(LEN(E151)&gt;3,(IF(VLOOKUP($C151,'Regional Crises'!$B$1:$R$66,11,FALSE)="x","x",ROUND(IF(VLOOKUP($C151,'Regional Crises'!$B$1:$R$66,11,FALSE)&gt;M$3,5,IF(VLOOKUP($C151,'Regional Crises'!$B$1:$R$66,11,FALSE)&lt;M$4,0,5-(M$3-VLOOKUP($C151,'Regional Crises'!$B$1:$R$66,11,FALSE))/(M$3-M$4)*5)),1))),IF(VLOOKUP($E151,'Country Indicator Data'!$B$4:$N$300,7,FALSE)="x","x",ROUND(IF(VLOOKUP($E151,'Country Indicator Data'!$B$4:$N$300,7,FALSE)&gt;M$3,5,IF(VLOOKUP($E151,'Country Indicator Data'!$B$4:$N$300,7,FALSE)&lt;M$4,0,5-(M$3-VLOOKUP($E151,'Country Indicator Data'!$B$4:$N$300,7,FALSE))/(M$3-M$4)*5)),1)))</f>
        <v>2.1</v>
      </c>
      <c r="N151" s="163">
        <f t="shared" si="54"/>
        <v>2.0499999999999998</v>
      </c>
      <c r="O151" s="163">
        <f t="shared" si="55"/>
        <v>2.4166666666666665</v>
      </c>
      <c r="P151" s="163">
        <f>IF(LEN(E151)&gt;3,VLOOKUP(C151,'Regional Crises'!$B$1:$R$69,12,FALSE),VLOOKUP(E151,'Country Indicator Data'!$B$4:$I$300,8,FALSE))</f>
        <v>4</v>
      </c>
      <c r="Q151" s="163">
        <f>IF(LEN(E151)&gt;3,((IF(VLOOKUP($C151,'Regional Crises'!$B$1:$R$66,13,FALSE)="x","x",ROUND(IF(VLOOKUP($C151,'Regional Crises'!$B$1:$R$66,13,FALSE)&gt;Q$3,5,IF(VLOOKUP($C151,'Regional Crises'!$B$1:$R$66,13,FALSE)&lt;Q$4,0,5-(LOG(Q$3)-LOG(VLOOKUP($C151,'Regional Crises'!$B$1:$R$66,13,FALSE)))/(LOG(Q$3)-LOG(Q$4))*5)),1)))),(IF(VLOOKUP($E151,'Country Indicator Data'!$B$4:$N$300,9,FALSE)="x","x",ROUND(IF(VLOOKUP($E151,'Country Indicator Data'!$B$4:$N$300,9,FALSE)&gt;Q$3,5,IF(VLOOKUP($E151,'Country Indicator Data'!$B$4:$N$300,9,FALSE)&lt;Q$4,0,5-(LOG(Q$3)-LOG(VLOOKUP($E151,'Country Indicator Data'!$B$4:$N$300,9,FALSE)))/(LOG(Q$3)-LOG(Q$4))*5)),1))))</f>
        <v>5</v>
      </c>
      <c r="R151" s="163">
        <f t="shared" si="56"/>
        <v>4.5</v>
      </c>
      <c r="S151" s="163">
        <f>IF(LEN(E151)&gt;3,((IF(VLOOKUP($C151,'Regional Crises'!$B$1:$R$66,17,FALSE)="x","x",ROUND(IF(VLOOKUP($C151,'Regional Crises'!$B$1:$R$66,17,FALSE)&gt;S$3,0,IF(VLOOKUP($C151,'Regional Crises'!$B$1:$R$66,17,FALSE)&lt;S$4,5,(S$3-VLOOKUP($C151,'Regional Crises'!$B$1:$R$66,17,FALSE))/(S$3-S$4)*5)),1)))),(IF(VLOOKUP($E151,'Country Indicator Data'!$B$4:$N$300,13,FALSE)="x","x",ROUND(IF(VLOOKUP($E151,'Country Indicator Data'!$B$4:$N$300,13,FALSE)&gt;S$3,0,IF(VLOOKUP($E151,'Country Indicator Data'!$B$4:$N$300,13,FALSE)&lt;S$4,5,(S$3-VLOOKUP($E151,'Country Indicator Data'!$B$4:$N$300,13,FALSE))/(S$3-S$4)*5)),1))))</f>
        <v>3.1</v>
      </c>
      <c r="T151" s="163">
        <f>IF(LEN(E151)&gt;3,((IF(VLOOKUP($C151,'Regional Crises'!$B$1:$R$66,14,FALSE)="x","x",ROUND(IF(VLOOKUP($C151,'Regional Crises'!$B$1:$R$66,14,FALSE)&gt;T$3,0,IF(VLOOKUP($C151,'Regional Crises'!$B$1:$R$66,14,FALSE)&lt;T$4,5,(T$3-VLOOKUP($C151,'Regional Crises'!$B$1:$R$66,14,FALSE))/(T$3-T$4)*5)),1)))),(IF(VLOOKUP($E151,'Country Indicator Data'!$B$4:$N$300,10,FALSE)="x","x",ROUND(IF(VLOOKUP($E151,'Country Indicator Data'!$B$4:$N$300,10,FALSE)&gt;T$3,0,IF(VLOOKUP($E151,'Country Indicator Data'!$B$4:$N$300,10,FALSE)&lt;T$4,5,(T$3-VLOOKUP($E151,'Country Indicator Data'!$B$4:$N$300,10,FALSE))/(T$3-T$4)*5)),1))))</f>
        <v>2.8</v>
      </c>
      <c r="U151" s="163">
        <f>IF(LEN(E151)&gt;3,((IF(VLOOKUP($C151,'Regional Crises'!$B$1:$R$66,15,FALSE)="x","x",ROUND(IF(VLOOKUP($C151,'Regional Crises'!$B$1:$R$66,15,FALSE)&gt;U$3,0,IF(VLOOKUP($C151,'Regional Crises'!$B$1:$R$66,15,FALSE)&lt;U$4,5,(U$3-VLOOKUP($C151,'Regional Crises'!$B$1:$R$66,15,FALSE))/(U$3-U$4)*5)),1)))),(IF(VLOOKUP($E151,'Country Indicator Data'!$B$4:$N$300,11,FALSE)="x","x",ROUND(IF(VLOOKUP($E151,'Country Indicator Data'!$B$4:$N$300,11,FALSE)&gt;U$3,0,IF(VLOOKUP($E151,'Country Indicator Data'!$B$4:$N$300,11,FALSE)&lt;U$4,5,(U$3-VLOOKUP($E151,'Country Indicator Data'!$B$4:$N$300,11,FALSE))/(U$3-U$4)*5)),1))))</f>
        <v>3.3</v>
      </c>
      <c r="V151" s="163">
        <f>IF(LEN(E151)&gt;3,((IF(VLOOKUP($C151,'Regional Crises'!$B$1:$R$66,16,FALSE)="x","x",ROUND(IF(VLOOKUP($C151,'Regional Crises'!$B$1:$R$66,16,FALSE)&gt;V$3,0,IF(VLOOKUP($C151,'Regional Crises'!$B$1:$R$66,16,FALSE)&lt;V$4,5,(V$3-VLOOKUP($C151,'Regional Crises'!$B$1:$R$66,16,FALSE))/(V$3-V$4)*5)),1)))),(IF(VLOOKUP($E151,'Country Indicator Data'!$B$4:$N$300,12,FALSE)="x","x",ROUND(IF(VLOOKUP($E151,'Country Indicator Data'!$B$4:$N$300,12,FALSE)&gt;V$3,0,IF(VLOOKUP($E151,'Country Indicator Data'!$B$4:$N$300,12,FALSE)&lt;V$4,5,(V$3-VLOOKUP($E151,'Country Indicator Data'!$B$4:$N$300,12,FALSE))/(V$3-V$4)*5)),1))))</f>
        <v>3.4</v>
      </c>
      <c r="W151" s="163">
        <f t="shared" si="57"/>
        <v>3.2</v>
      </c>
      <c r="X151" s="163">
        <f t="shared" si="58"/>
        <v>3.4</v>
      </c>
      <c r="Y151" s="184">
        <f>IF('Core Indicators'!FC148="x","x",IF('Core Indicators'!FC148&gt;=5,5,IF('Core Indicators'!FC148&gt;=4,4,IF('Core Indicators'!FC148&gt;=3,3,IF('Core Indicators'!FC148&gt;=2,2,IF('Core Indicators'!FC148&gt;=1,1,0))))))</f>
        <v>4</v>
      </c>
      <c r="Z151" s="163">
        <f t="shared" si="59"/>
        <v>4</v>
      </c>
      <c r="AA151" s="184">
        <f>'Crisis Indicator Data'!Y148</f>
        <v>1</v>
      </c>
      <c r="AB151" s="184">
        <f>'Crisis Indicator Data'!Z148</f>
        <v>1</v>
      </c>
      <c r="AC151" s="184">
        <f>'Crisis Indicator Data'!AA148</f>
        <v>2</v>
      </c>
      <c r="AD151" s="184">
        <f>'Crisis Indicator Data'!AB148</f>
        <v>0</v>
      </c>
      <c r="AE151" s="184">
        <f t="shared" si="60"/>
        <v>2</v>
      </c>
      <c r="AF151" s="184">
        <f>'Crisis Indicator Data'!AC148</f>
        <v>2</v>
      </c>
      <c r="AG151" s="184">
        <f>'Crisis Indicator Data'!AD148</f>
        <v>2</v>
      </c>
      <c r="AH151" s="184">
        <f t="shared" si="61"/>
        <v>4</v>
      </c>
      <c r="AI151" s="184">
        <f>'Crisis Indicator Data'!AE148</f>
        <v>0</v>
      </c>
      <c r="AJ151" s="184">
        <f>'Crisis Indicator Data'!AF148</f>
        <v>1</v>
      </c>
      <c r="AK151" s="184">
        <f>'Crisis Indicator Data'!AG148</f>
        <v>3</v>
      </c>
      <c r="AL151" s="184">
        <f t="shared" si="62"/>
        <v>3</v>
      </c>
      <c r="AM151" s="163">
        <f t="shared" si="63"/>
        <v>3</v>
      </c>
      <c r="AN151" s="163">
        <f t="shared" si="64"/>
        <v>3.5</v>
      </c>
    </row>
    <row r="152" spans="1:40" x14ac:dyDescent="0.25">
      <c r="A152" s="175" t="str">
        <f>'Crisis Indicator Data'!A149</f>
        <v>Syrian Refugees in Türkiye</v>
      </c>
      <c r="B152" s="176" t="str">
        <f>'Crisis Indicator Data'!B149</f>
        <v>Displacement</v>
      </c>
      <c r="C152" s="176" t="str">
        <f>'Crisis Indicator Data'!C149</f>
        <v>TUR002</v>
      </c>
      <c r="D152" s="176" t="str">
        <f>'Crisis Indicator Data'!D149</f>
        <v>Türkiye</v>
      </c>
      <c r="E152" s="177" t="str">
        <f>'Crisis Indicator Data'!E149</f>
        <v>TUR</v>
      </c>
      <c r="F152" s="163">
        <f>IF(LEN(E152)&gt;3,(IF(VLOOKUP($C152,'Regional Crises'!$B$1:$R$66,7,FALSE)="x","x",ROUND(IF(VLOOKUP($C152,'Regional Crises'!$B$1:$R$66,7,FALSE)&gt;$F$3,5,IF(VLOOKUP($C152,'Regional Crises'!$B$1:$R$66,7,FALSE)&lt;F$4,0,($F$3-VLOOKUP($C152,'Regional Crises'!$B$1:$R$66,7,FALSE))/($F$3-$F$4)*5)),1))),IF(VLOOKUP($E152,'Country Indicator Data'!$B$4:$N$300,3,FALSE)="x","x",ROUND(IF(VLOOKUP($E152,'Country Indicator Data'!$B$4:$N$300,3,FALSE)&gt;$F$3,5,IF(VLOOKUP($E152,'Country Indicator Data'!$B$4:$N$300,3,FALSE)&lt;$F$4,0,($F$3-VLOOKUP($E152,'Country Indicator Data'!$B$4:$N$300,3,FALSE))/($F$3-$F$4)*5)),1)))</f>
        <v>2.5</v>
      </c>
      <c r="G152" s="163">
        <f>IF(LEN(E152)&gt;3,(IF(VLOOKUP($C152,'Regional Crises'!$B$1:$R$66,9,FALSE)="x","x",ROUND(IF(VLOOKUP($C152,'Regional Crises'!$B$1:$R$66,9,FALSE)&gt;G$3,5,IF(VLOOKUP($C152,'Regional Crises'!$B$1:$R$66,9,FALSE)&lt;G$4,0,(G$3-VLOOKUP($C152,'Regional Crises'!$B$1:$R$66,9,FALSE))/(G$3-G$4)*5)),1))),IF(VLOOKUP($E152,'Country Indicator Data'!$B$4:$N$300,5,FALSE)="x","x",ROUND(IF(VLOOKUP($E152,'Country Indicator Data'!$B$4:$N$300,5,FALSE)&gt;G$3,5,IF(VLOOKUP($E152,'Country Indicator Data'!$B$4:$N$300,5,FALSE)&lt;G$4,0,(G$3-VLOOKUP($E152,'Country Indicator Data'!$B$4:$N$300,5,FALSE))/(G$3-G$4)*5)),1)))</f>
        <v>2.5</v>
      </c>
      <c r="H152" s="163">
        <f t="shared" si="52"/>
        <v>2.5</v>
      </c>
      <c r="I152" s="163">
        <f>IF(LEN(E152)&gt;3,(IF(VLOOKUP($C152,'Regional Crises'!$B$1:$R$66,6,FALSE)="x","x",ROUND(IF(VLOOKUP($C152,'Regional Crises'!$B$1:$R$66,6,FALSE)&gt;I$3,5,IF(VLOOKUP($C152,'Regional Crises'!$B$1:$R$66,6,FALSE)&lt;I$4,0,5-(I$3-VLOOKUP($C152,'Regional Crises'!$B$1:$R$66,6,FALSE))/(I$3-I$4)*5)),1))),IF(VLOOKUP($E152,'Country Indicator Data'!$B$4:$N$300,2,FALSE)="x","x",ROUND(IF(VLOOKUP($E152,'Country Indicator Data'!$B$4:$N$300,2,FALSE)&gt;I$3,5,IF(VLOOKUP($E152,'Country Indicator Data'!$B$4:$N$300,2,FALSE)&lt;I$4,0,5-(I$3-VLOOKUP($E152,'Country Indicator Data'!$B$4:$N$300,2,FALSE))/(I$3-I$4)*5)),1)))</f>
        <v>2</v>
      </c>
      <c r="J152" s="163">
        <f>IF(LEN(E152)&gt;3,(IF(VLOOKUP($C152,'Regional Crises'!$B$1:$R$66,8,FALSE)="x","x",ROUND(IF(VLOOKUP($C152,'Regional Crises'!$B$1:$R$66,8,FALSE)&gt;J$3,5,IF(VLOOKUP($C152,'Regional Crises'!$B$1:$R$66,8,FALSE)&lt;J$4,0,5-(J$3-VLOOKUP($C152,'Regional Crises'!$B$1:$R$66,8,FALSE))/(J$3-J$4)*5)),1))),IF(VLOOKUP($E152,'Country Indicator Data'!$B$4:$N$300,4,FALSE)="x","x",ROUND(IF(VLOOKUP($E152,'Country Indicator Data'!$B$4:$N$300,4,FALSE)&gt;J$3,5,IF(VLOOKUP($E152,'Country Indicator Data'!$B$4:$N$300,4,FALSE)&lt;J$4,0,5-(J$3-VLOOKUP($E152,'Country Indicator Data'!$B$4:$N$300,4,FALSE))/(J$3-J$4)*5)),1)))</f>
        <v>3.4</v>
      </c>
      <c r="K152" s="163">
        <f t="shared" si="53"/>
        <v>2.7</v>
      </c>
      <c r="L152" s="163">
        <f>IF(LEN(E152)&gt;3,(IF(VLOOKUP($C152,'Regional Crises'!$B$1:$R$66,10,FALSE)="x","x",ROUND(IF(VLOOKUP($C152,'Regional Crises'!$B$1:$R$66,10,FALSE)&gt;L$3,5,IF(VLOOKUP($C152,'Regional Crises'!$B$1:$R$66,10,FALSE)&lt;L$4,0,5-(L$3-VLOOKUP($C152,'Regional Crises'!$B$1:$R$66,10,FALSE))/(L$3-L$4)*5)),1))),IF(VLOOKUP($E152,'Country Indicator Data'!$B$4:$N$300,6,FALSE)="x","x",ROUND(IF(VLOOKUP($E152,'Country Indicator Data'!$B$4:$N$300,6,FALSE)&gt;L$3,5,IF(VLOOKUP($E152,'Country Indicator Data'!$B$4:$N$300,6,FALSE)&lt;L$4,0,5-(L$3-VLOOKUP($E152,'Country Indicator Data'!$B$4:$N$300,6,FALSE))/(L$3-L$4)*5)),1)))</f>
        <v>2</v>
      </c>
      <c r="M152" s="163">
        <f>IF(LEN(E152)&gt;3,(IF(VLOOKUP($C152,'Regional Crises'!$B$1:$R$66,11,FALSE)="x","x",ROUND(IF(VLOOKUP($C152,'Regional Crises'!$B$1:$R$66,11,FALSE)&gt;M$3,5,IF(VLOOKUP($C152,'Regional Crises'!$B$1:$R$66,11,FALSE)&lt;M$4,0,5-(M$3-VLOOKUP($C152,'Regional Crises'!$B$1:$R$66,11,FALSE))/(M$3-M$4)*5)),1))),IF(VLOOKUP($E152,'Country Indicator Data'!$B$4:$N$300,7,FALSE)="x","x",ROUND(IF(VLOOKUP($E152,'Country Indicator Data'!$B$4:$N$300,7,FALSE)&gt;M$3,5,IF(VLOOKUP($E152,'Country Indicator Data'!$B$4:$N$300,7,FALSE)&lt;M$4,0,5-(M$3-VLOOKUP($E152,'Country Indicator Data'!$B$4:$N$300,7,FALSE))/(M$3-M$4)*5)),1)))</f>
        <v>2.1</v>
      </c>
      <c r="N152" s="163">
        <f t="shared" si="54"/>
        <v>2.0499999999999998</v>
      </c>
      <c r="O152" s="163">
        <f t="shared" si="55"/>
        <v>2.4166666666666665</v>
      </c>
      <c r="P152" s="163">
        <f>IF(LEN(E152)&gt;3,VLOOKUP(C152,'Regional Crises'!$B$1:$R$69,12,FALSE),VLOOKUP(E152,'Country Indicator Data'!$B$4:$I$300,8,FALSE))</f>
        <v>4</v>
      </c>
      <c r="Q152" s="163">
        <f>IF(LEN(E152)&gt;3,((IF(VLOOKUP($C152,'Regional Crises'!$B$1:$R$66,13,FALSE)="x","x",ROUND(IF(VLOOKUP($C152,'Regional Crises'!$B$1:$R$66,13,FALSE)&gt;Q$3,5,IF(VLOOKUP($C152,'Regional Crises'!$B$1:$R$66,13,FALSE)&lt;Q$4,0,5-(LOG(Q$3)-LOG(VLOOKUP($C152,'Regional Crises'!$B$1:$R$66,13,FALSE)))/(LOG(Q$3)-LOG(Q$4))*5)),1)))),(IF(VLOOKUP($E152,'Country Indicator Data'!$B$4:$N$300,9,FALSE)="x","x",ROUND(IF(VLOOKUP($E152,'Country Indicator Data'!$B$4:$N$300,9,FALSE)&gt;Q$3,5,IF(VLOOKUP($E152,'Country Indicator Data'!$B$4:$N$300,9,FALSE)&lt;Q$4,0,5-(LOG(Q$3)-LOG(VLOOKUP($E152,'Country Indicator Data'!$B$4:$N$300,9,FALSE)))/(LOG(Q$3)-LOG(Q$4))*5)),1))))</f>
        <v>5</v>
      </c>
      <c r="R152" s="163">
        <f t="shared" si="56"/>
        <v>4.5</v>
      </c>
      <c r="S152" s="163">
        <f>IF(LEN(E152)&gt;3,((IF(VLOOKUP($C152,'Regional Crises'!$B$1:$R$66,17,FALSE)="x","x",ROUND(IF(VLOOKUP($C152,'Regional Crises'!$B$1:$R$66,17,FALSE)&gt;S$3,0,IF(VLOOKUP($C152,'Regional Crises'!$B$1:$R$66,17,FALSE)&lt;S$4,5,(S$3-VLOOKUP($C152,'Regional Crises'!$B$1:$R$66,17,FALSE))/(S$3-S$4)*5)),1)))),(IF(VLOOKUP($E152,'Country Indicator Data'!$B$4:$N$300,13,FALSE)="x","x",ROUND(IF(VLOOKUP($E152,'Country Indicator Data'!$B$4:$N$300,13,FALSE)&gt;S$3,0,IF(VLOOKUP($E152,'Country Indicator Data'!$B$4:$N$300,13,FALSE)&lt;S$4,5,(S$3-VLOOKUP($E152,'Country Indicator Data'!$B$4:$N$300,13,FALSE))/(S$3-S$4)*5)),1))))</f>
        <v>3.1</v>
      </c>
      <c r="T152" s="163">
        <f>IF(LEN(E152)&gt;3,((IF(VLOOKUP($C152,'Regional Crises'!$B$1:$R$66,14,FALSE)="x","x",ROUND(IF(VLOOKUP($C152,'Regional Crises'!$B$1:$R$66,14,FALSE)&gt;T$3,0,IF(VLOOKUP($C152,'Regional Crises'!$B$1:$R$66,14,FALSE)&lt;T$4,5,(T$3-VLOOKUP($C152,'Regional Crises'!$B$1:$R$66,14,FALSE))/(T$3-T$4)*5)),1)))),(IF(VLOOKUP($E152,'Country Indicator Data'!$B$4:$N$300,10,FALSE)="x","x",ROUND(IF(VLOOKUP($E152,'Country Indicator Data'!$B$4:$N$300,10,FALSE)&gt;T$3,0,IF(VLOOKUP($E152,'Country Indicator Data'!$B$4:$N$300,10,FALSE)&lt;T$4,5,(T$3-VLOOKUP($E152,'Country Indicator Data'!$B$4:$N$300,10,FALSE))/(T$3-T$4)*5)),1))))</f>
        <v>2.8</v>
      </c>
      <c r="U152" s="163">
        <f>IF(LEN(E152)&gt;3,((IF(VLOOKUP($C152,'Regional Crises'!$B$1:$R$66,15,FALSE)="x","x",ROUND(IF(VLOOKUP($C152,'Regional Crises'!$B$1:$R$66,15,FALSE)&gt;U$3,0,IF(VLOOKUP($C152,'Regional Crises'!$B$1:$R$66,15,FALSE)&lt;U$4,5,(U$3-VLOOKUP($C152,'Regional Crises'!$B$1:$R$66,15,FALSE))/(U$3-U$4)*5)),1)))),(IF(VLOOKUP($E152,'Country Indicator Data'!$B$4:$N$300,11,FALSE)="x","x",ROUND(IF(VLOOKUP($E152,'Country Indicator Data'!$B$4:$N$300,11,FALSE)&gt;U$3,0,IF(VLOOKUP($E152,'Country Indicator Data'!$B$4:$N$300,11,FALSE)&lt;U$4,5,(U$3-VLOOKUP($E152,'Country Indicator Data'!$B$4:$N$300,11,FALSE))/(U$3-U$4)*5)),1))))</f>
        <v>3.3</v>
      </c>
      <c r="V152" s="163">
        <f>IF(LEN(E152)&gt;3,((IF(VLOOKUP($C152,'Regional Crises'!$B$1:$R$66,16,FALSE)="x","x",ROUND(IF(VLOOKUP($C152,'Regional Crises'!$B$1:$R$66,16,FALSE)&gt;V$3,0,IF(VLOOKUP($C152,'Regional Crises'!$B$1:$R$66,16,FALSE)&lt;V$4,5,(V$3-VLOOKUP($C152,'Regional Crises'!$B$1:$R$66,16,FALSE))/(V$3-V$4)*5)),1)))),(IF(VLOOKUP($E152,'Country Indicator Data'!$B$4:$N$300,12,FALSE)="x","x",ROUND(IF(VLOOKUP($E152,'Country Indicator Data'!$B$4:$N$300,12,FALSE)&gt;V$3,0,IF(VLOOKUP($E152,'Country Indicator Data'!$B$4:$N$300,12,FALSE)&lt;V$4,5,(V$3-VLOOKUP($E152,'Country Indicator Data'!$B$4:$N$300,12,FALSE))/(V$3-V$4)*5)),1))))</f>
        <v>3.4</v>
      </c>
      <c r="W152" s="163">
        <f t="shared" si="57"/>
        <v>3.2</v>
      </c>
      <c r="X152" s="163">
        <f t="shared" si="58"/>
        <v>3.4</v>
      </c>
      <c r="Y152" s="184">
        <f>IF('Core Indicators'!FC149="x","x",IF('Core Indicators'!FC149&gt;=5,5,IF('Core Indicators'!FC149&gt;=4,4,IF('Core Indicators'!FC149&gt;=3,3,IF('Core Indicators'!FC149&gt;=2,2,IF('Core Indicators'!FC149&gt;=1,1,0))))))</f>
        <v>2</v>
      </c>
      <c r="Z152" s="163">
        <f t="shared" si="59"/>
        <v>2</v>
      </c>
      <c r="AA152" s="184">
        <f>'Crisis Indicator Data'!Y149</f>
        <v>1</v>
      </c>
      <c r="AB152" s="184">
        <f>'Crisis Indicator Data'!Z149</f>
        <v>0</v>
      </c>
      <c r="AC152" s="184">
        <f>'Crisis Indicator Data'!AA149</f>
        <v>1</v>
      </c>
      <c r="AD152" s="184">
        <f>'Crisis Indicator Data'!AB149</f>
        <v>0</v>
      </c>
      <c r="AE152" s="184">
        <f t="shared" si="60"/>
        <v>2</v>
      </c>
      <c r="AF152" s="184">
        <f>'Crisis Indicator Data'!AC149</f>
        <v>0</v>
      </c>
      <c r="AG152" s="184">
        <f>'Crisis Indicator Data'!AD149</f>
        <v>1</v>
      </c>
      <c r="AH152" s="184">
        <f t="shared" si="61"/>
        <v>1</v>
      </c>
      <c r="AI152" s="184">
        <f>'Crisis Indicator Data'!AE149</f>
        <v>0</v>
      </c>
      <c r="AJ152" s="184">
        <f>'Crisis Indicator Data'!AF149</f>
        <v>1</v>
      </c>
      <c r="AK152" s="184">
        <f>'Crisis Indicator Data'!AG149</f>
        <v>3</v>
      </c>
      <c r="AL152" s="184">
        <f t="shared" si="62"/>
        <v>3</v>
      </c>
      <c r="AM152" s="163">
        <f t="shared" si="63"/>
        <v>2</v>
      </c>
      <c r="AN152" s="163">
        <f t="shared" si="64"/>
        <v>2</v>
      </c>
    </row>
    <row r="153" spans="1:40" x14ac:dyDescent="0.25">
      <c r="A153" s="175" t="str">
        <f>'Crisis Indicator Data'!A150</f>
        <v>Mixed Migration Flows in Türkiye</v>
      </c>
      <c r="B153" s="176" t="str">
        <f>'Crisis Indicator Data'!B150</f>
        <v>Displacement</v>
      </c>
      <c r="C153" s="176" t="str">
        <f>'Crisis Indicator Data'!C150</f>
        <v>TUR003</v>
      </c>
      <c r="D153" s="176" t="str">
        <f>'Crisis Indicator Data'!D150</f>
        <v>Türkiye</v>
      </c>
      <c r="E153" s="177" t="str">
        <f>'Crisis Indicator Data'!E150</f>
        <v>TUR</v>
      </c>
      <c r="F153" s="163">
        <f>IF(LEN(E153)&gt;3,(IF(VLOOKUP($C153,'Regional Crises'!$B$1:$R$66,7,FALSE)="x","x",ROUND(IF(VLOOKUP($C153,'Regional Crises'!$B$1:$R$66,7,FALSE)&gt;$F$3,5,IF(VLOOKUP($C153,'Regional Crises'!$B$1:$R$66,7,FALSE)&lt;F$4,0,($F$3-VLOOKUP($C153,'Regional Crises'!$B$1:$R$66,7,FALSE))/($F$3-$F$4)*5)),1))),IF(VLOOKUP($E153,'Country Indicator Data'!$B$4:$N$300,3,FALSE)="x","x",ROUND(IF(VLOOKUP($E153,'Country Indicator Data'!$B$4:$N$300,3,FALSE)&gt;$F$3,5,IF(VLOOKUP($E153,'Country Indicator Data'!$B$4:$N$300,3,FALSE)&lt;$F$4,0,($F$3-VLOOKUP($E153,'Country Indicator Data'!$B$4:$N$300,3,FALSE))/($F$3-$F$4)*5)),1)))</f>
        <v>2.5</v>
      </c>
      <c r="G153" s="163">
        <f>IF(LEN(E153)&gt;3,(IF(VLOOKUP($C153,'Regional Crises'!$B$1:$R$66,9,FALSE)="x","x",ROUND(IF(VLOOKUP($C153,'Regional Crises'!$B$1:$R$66,9,FALSE)&gt;G$3,5,IF(VLOOKUP($C153,'Regional Crises'!$B$1:$R$66,9,FALSE)&lt;G$4,0,(G$3-VLOOKUP($C153,'Regional Crises'!$B$1:$R$66,9,FALSE))/(G$3-G$4)*5)),1))),IF(VLOOKUP($E153,'Country Indicator Data'!$B$4:$N$300,5,FALSE)="x","x",ROUND(IF(VLOOKUP($E153,'Country Indicator Data'!$B$4:$N$300,5,FALSE)&gt;G$3,5,IF(VLOOKUP($E153,'Country Indicator Data'!$B$4:$N$300,5,FALSE)&lt;G$4,0,(G$3-VLOOKUP($E153,'Country Indicator Data'!$B$4:$N$300,5,FALSE))/(G$3-G$4)*5)),1)))</f>
        <v>2.5</v>
      </c>
      <c r="H153" s="163">
        <f t="shared" si="52"/>
        <v>2.5</v>
      </c>
      <c r="I153" s="163">
        <f>IF(LEN(E153)&gt;3,(IF(VLOOKUP($C153,'Regional Crises'!$B$1:$R$66,6,FALSE)="x","x",ROUND(IF(VLOOKUP($C153,'Regional Crises'!$B$1:$R$66,6,FALSE)&gt;I$3,5,IF(VLOOKUP($C153,'Regional Crises'!$B$1:$R$66,6,FALSE)&lt;I$4,0,5-(I$3-VLOOKUP($C153,'Regional Crises'!$B$1:$R$66,6,FALSE))/(I$3-I$4)*5)),1))),IF(VLOOKUP($E153,'Country Indicator Data'!$B$4:$N$300,2,FALSE)="x","x",ROUND(IF(VLOOKUP($E153,'Country Indicator Data'!$B$4:$N$300,2,FALSE)&gt;I$3,5,IF(VLOOKUP($E153,'Country Indicator Data'!$B$4:$N$300,2,FALSE)&lt;I$4,0,5-(I$3-VLOOKUP($E153,'Country Indicator Data'!$B$4:$N$300,2,FALSE))/(I$3-I$4)*5)),1)))</f>
        <v>2</v>
      </c>
      <c r="J153" s="163">
        <f>IF(LEN(E153)&gt;3,(IF(VLOOKUP($C153,'Regional Crises'!$B$1:$R$66,8,FALSE)="x","x",ROUND(IF(VLOOKUP($C153,'Regional Crises'!$B$1:$R$66,8,FALSE)&gt;J$3,5,IF(VLOOKUP($C153,'Regional Crises'!$B$1:$R$66,8,FALSE)&lt;J$4,0,5-(J$3-VLOOKUP($C153,'Regional Crises'!$B$1:$R$66,8,FALSE))/(J$3-J$4)*5)),1))),IF(VLOOKUP($E153,'Country Indicator Data'!$B$4:$N$300,4,FALSE)="x","x",ROUND(IF(VLOOKUP($E153,'Country Indicator Data'!$B$4:$N$300,4,FALSE)&gt;J$3,5,IF(VLOOKUP($E153,'Country Indicator Data'!$B$4:$N$300,4,FALSE)&lt;J$4,0,5-(J$3-VLOOKUP($E153,'Country Indicator Data'!$B$4:$N$300,4,FALSE))/(J$3-J$4)*5)),1)))</f>
        <v>3.4</v>
      </c>
      <c r="K153" s="163">
        <f t="shared" si="53"/>
        <v>2.7</v>
      </c>
      <c r="L153" s="163">
        <f>IF(LEN(E153)&gt;3,(IF(VLOOKUP($C153,'Regional Crises'!$B$1:$R$66,10,FALSE)="x","x",ROUND(IF(VLOOKUP($C153,'Regional Crises'!$B$1:$R$66,10,FALSE)&gt;L$3,5,IF(VLOOKUP($C153,'Regional Crises'!$B$1:$R$66,10,FALSE)&lt;L$4,0,5-(L$3-VLOOKUP($C153,'Regional Crises'!$B$1:$R$66,10,FALSE))/(L$3-L$4)*5)),1))),IF(VLOOKUP($E153,'Country Indicator Data'!$B$4:$N$300,6,FALSE)="x","x",ROUND(IF(VLOOKUP($E153,'Country Indicator Data'!$B$4:$N$300,6,FALSE)&gt;L$3,5,IF(VLOOKUP($E153,'Country Indicator Data'!$B$4:$N$300,6,FALSE)&lt;L$4,0,5-(L$3-VLOOKUP($E153,'Country Indicator Data'!$B$4:$N$300,6,FALSE))/(L$3-L$4)*5)),1)))</f>
        <v>2</v>
      </c>
      <c r="M153" s="163">
        <f>IF(LEN(E153)&gt;3,(IF(VLOOKUP($C153,'Regional Crises'!$B$1:$R$66,11,FALSE)="x","x",ROUND(IF(VLOOKUP($C153,'Regional Crises'!$B$1:$R$66,11,FALSE)&gt;M$3,5,IF(VLOOKUP($C153,'Regional Crises'!$B$1:$R$66,11,FALSE)&lt;M$4,0,5-(M$3-VLOOKUP($C153,'Regional Crises'!$B$1:$R$66,11,FALSE))/(M$3-M$4)*5)),1))),IF(VLOOKUP($E153,'Country Indicator Data'!$B$4:$N$300,7,FALSE)="x","x",ROUND(IF(VLOOKUP($E153,'Country Indicator Data'!$B$4:$N$300,7,FALSE)&gt;M$3,5,IF(VLOOKUP($E153,'Country Indicator Data'!$B$4:$N$300,7,FALSE)&lt;M$4,0,5-(M$3-VLOOKUP($E153,'Country Indicator Data'!$B$4:$N$300,7,FALSE))/(M$3-M$4)*5)),1)))</f>
        <v>2.1</v>
      </c>
      <c r="N153" s="163">
        <f t="shared" si="54"/>
        <v>2.0499999999999998</v>
      </c>
      <c r="O153" s="163">
        <f t="shared" si="55"/>
        <v>2.4166666666666665</v>
      </c>
      <c r="P153" s="163">
        <f>IF(LEN(E153)&gt;3,VLOOKUP(C153,'Regional Crises'!$B$1:$R$69,12,FALSE),VLOOKUP(E153,'Country Indicator Data'!$B$4:$I$300,8,FALSE))</f>
        <v>4</v>
      </c>
      <c r="Q153" s="163">
        <f>IF(LEN(E153)&gt;3,((IF(VLOOKUP($C153,'Regional Crises'!$B$1:$R$66,13,FALSE)="x","x",ROUND(IF(VLOOKUP($C153,'Regional Crises'!$B$1:$R$66,13,FALSE)&gt;Q$3,5,IF(VLOOKUP($C153,'Regional Crises'!$B$1:$R$66,13,FALSE)&lt;Q$4,0,5-(LOG(Q$3)-LOG(VLOOKUP($C153,'Regional Crises'!$B$1:$R$66,13,FALSE)))/(LOG(Q$3)-LOG(Q$4))*5)),1)))),(IF(VLOOKUP($E153,'Country Indicator Data'!$B$4:$N$300,9,FALSE)="x","x",ROUND(IF(VLOOKUP($E153,'Country Indicator Data'!$B$4:$N$300,9,FALSE)&gt;Q$3,5,IF(VLOOKUP($E153,'Country Indicator Data'!$B$4:$N$300,9,FALSE)&lt;Q$4,0,5-(LOG(Q$3)-LOG(VLOOKUP($E153,'Country Indicator Data'!$B$4:$N$300,9,FALSE)))/(LOG(Q$3)-LOG(Q$4))*5)),1))))</f>
        <v>5</v>
      </c>
      <c r="R153" s="163">
        <f t="shared" si="56"/>
        <v>4.5</v>
      </c>
      <c r="S153" s="163">
        <f>IF(LEN(E153)&gt;3,((IF(VLOOKUP($C153,'Regional Crises'!$B$1:$R$66,17,FALSE)="x","x",ROUND(IF(VLOOKUP($C153,'Regional Crises'!$B$1:$R$66,17,FALSE)&gt;S$3,0,IF(VLOOKUP($C153,'Regional Crises'!$B$1:$R$66,17,FALSE)&lt;S$4,5,(S$3-VLOOKUP($C153,'Regional Crises'!$B$1:$R$66,17,FALSE))/(S$3-S$4)*5)),1)))),(IF(VLOOKUP($E153,'Country Indicator Data'!$B$4:$N$300,13,FALSE)="x","x",ROUND(IF(VLOOKUP($E153,'Country Indicator Data'!$B$4:$N$300,13,FALSE)&gt;S$3,0,IF(VLOOKUP($E153,'Country Indicator Data'!$B$4:$N$300,13,FALSE)&lt;S$4,5,(S$3-VLOOKUP($E153,'Country Indicator Data'!$B$4:$N$300,13,FALSE))/(S$3-S$4)*5)),1))))</f>
        <v>3.1</v>
      </c>
      <c r="T153" s="163">
        <f>IF(LEN(E153)&gt;3,((IF(VLOOKUP($C153,'Regional Crises'!$B$1:$R$66,14,FALSE)="x","x",ROUND(IF(VLOOKUP($C153,'Regional Crises'!$B$1:$R$66,14,FALSE)&gt;T$3,0,IF(VLOOKUP($C153,'Regional Crises'!$B$1:$R$66,14,FALSE)&lt;T$4,5,(T$3-VLOOKUP($C153,'Regional Crises'!$B$1:$R$66,14,FALSE))/(T$3-T$4)*5)),1)))),(IF(VLOOKUP($E153,'Country Indicator Data'!$B$4:$N$300,10,FALSE)="x","x",ROUND(IF(VLOOKUP($E153,'Country Indicator Data'!$B$4:$N$300,10,FALSE)&gt;T$3,0,IF(VLOOKUP($E153,'Country Indicator Data'!$B$4:$N$300,10,FALSE)&lt;T$4,5,(T$3-VLOOKUP($E153,'Country Indicator Data'!$B$4:$N$300,10,FALSE))/(T$3-T$4)*5)),1))))</f>
        <v>2.8</v>
      </c>
      <c r="U153" s="163">
        <f>IF(LEN(E153)&gt;3,((IF(VLOOKUP($C153,'Regional Crises'!$B$1:$R$66,15,FALSE)="x","x",ROUND(IF(VLOOKUP($C153,'Regional Crises'!$B$1:$R$66,15,FALSE)&gt;U$3,0,IF(VLOOKUP($C153,'Regional Crises'!$B$1:$R$66,15,FALSE)&lt;U$4,5,(U$3-VLOOKUP($C153,'Regional Crises'!$B$1:$R$66,15,FALSE))/(U$3-U$4)*5)),1)))),(IF(VLOOKUP($E153,'Country Indicator Data'!$B$4:$N$300,11,FALSE)="x","x",ROUND(IF(VLOOKUP($E153,'Country Indicator Data'!$B$4:$N$300,11,FALSE)&gt;U$3,0,IF(VLOOKUP($E153,'Country Indicator Data'!$B$4:$N$300,11,FALSE)&lt;U$4,5,(U$3-VLOOKUP($E153,'Country Indicator Data'!$B$4:$N$300,11,FALSE))/(U$3-U$4)*5)),1))))</f>
        <v>3.3</v>
      </c>
      <c r="V153" s="163">
        <f>IF(LEN(E153)&gt;3,((IF(VLOOKUP($C153,'Regional Crises'!$B$1:$R$66,16,FALSE)="x","x",ROUND(IF(VLOOKUP($C153,'Regional Crises'!$B$1:$R$66,16,FALSE)&gt;V$3,0,IF(VLOOKUP($C153,'Regional Crises'!$B$1:$R$66,16,FALSE)&lt;V$4,5,(V$3-VLOOKUP($C153,'Regional Crises'!$B$1:$R$66,16,FALSE))/(V$3-V$4)*5)),1)))),(IF(VLOOKUP($E153,'Country Indicator Data'!$B$4:$N$300,12,FALSE)="x","x",ROUND(IF(VLOOKUP($E153,'Country Indicator Data'!$B$4:$N$300,12,FALSE)&gt;V$3,0,IF(VLOOKUP($E153,'Country Indicator Data'!$B$4:$N$300,12,FALSE)&lt;V$4,5,(V$3-VLOOKUP($E153,'Country Indicator Data'!$B$4:$N$300,12,FALSE))/(V$3-V$4)*5)),1))))</f>
        <v>3.4</v>
      </c>
      <c r="W153" s="163">
        <f t="shared" si="57"/>
        <v>3.2</v>
      </c>
      <c r="X153" s="163">
        <f t="shared" si="58"/>
        <v>3.4</v>
      </c>
      <c r="Y153" s="184">
        <f>IF('Core Indicators'!FC150="x","x",IF('Core Indicators'!FC150&gt;=5,5,IF('Core Indicators'!FC150&gt;=4,4,IF('Core Indicators'!FC150&gt;=3,3,IF('Core Indicators'!FC150&gt;=2,2,IF('Core Indicators'!FC150&gt;=1,1,0))))))</f>
        <v>2</v>
      </c>
      <c r="Z153" s="163">
        <f t="shared" si="59"/>
        <v>2</v>
      </c>
      <c r="AA153" s="184">
        <f>'Crisis Indicator Data'!Y150</f>
        <v>1</v>
      </c>
      <c r="AB153" s="184">
        <f>'Crisis Indicator Data'!Z150</f>
        <v>0</v>
      </c>
      <c r="AC153" s="184">
        <f>'Crisis Indicator Data'!AA150</f>
        <v>0</v>
      </c>
      <c r="AD153" s="184">
        <f>'Crisis Indicator Data'!AB150</f>
        <v>0</v>
      </c>
      <c r="AE153" s="184">
        <f t="shared" si="60"/>
        <v>1</v>
      </c>
      <c r="AF153" s="184">
        <f>'Crisis Indicator Data'!AC150</f>
        <v>2</v>
      </c>
      <c r="AG153" s="184">
        <f>'Crisis Indicator Data'!AD150</f>
        <v>1</v>
      </c>
      <c r="AH153" s="184">
        <f t="shared" si="61"/>
        <v>3</v>
      </c>
      <c r="AI153" s="184">
        <f>'Crisis Indicator Data'!AE150</f>
        <v>0</v>
      </c>
      <c r="AJ153" s="184">
        <f>'Crisis Indicator Data'!AF150</f>
        <v>1</v>
      </c>
      <c r="AK153" s="184">
        <f>'Crisis Indicator Data'!AG150</f>
        <v>0</v>
      </c>
      <c r="AL153" s="184">
        <f t="shared" si="62"/>
        <v>1</v>
      </c>
      <c r="AM153" s="163">
        <f t="shared" si="63"/>
        <v>2</v>
      </c>
      <c r="AN153" s="163">
        <f t="shared" si="64"/>
        <v>2</v>
      </c>
    </row>
    <row r="154" spans="1:40" x14ac:dyDescent="0.25">
      <c r="A154" s="175" t="str">
        <f>'Crisis Indicator Data'!A151</f>
        <v>Kurdish Conflict</v>
      </c>
      <c r="B154" s="176" t="str">
        <f>'Crisis Indicator Data'!B151</f>
        <v>Conflict</v>
      </c>
      <c r="C154" s="176" t="str">
        <f>'Crisis Indicator Data'!C151</f>
        <v>TUR004</v>
      </c>
      <c r="D154" s="176" t="str">
        <f>'Crisis Indicator Data'!D151</f>
        <v>Türkiye</v>
      </c>
      <c r="E154" s="177" t="str">
        <f>'Crisis Indicator Data'!E151</f>
        <v>TUR</v>
      </c>
      <c r="F154" s="163">
        <f>IF(LEN(E154)&gt;3,(IF(VLOOKUP($C154,'Regional Crises'!$B$1:$R$66,7,FALSE)="x","x",ROUND(IF(VLOOKUP($C154,'Regional Crises'!$B$1:$R$66,7,FALSE)&gt;$F$3,5,IF(VLOOKUP($C154,'Regional Crises'!$B$1:$R$66,7,FALSE)&lt;F$4,0,($F$3-VLOOKUP($C154,'Regional Crises'!$B$1:$R$66,7,FALSE))/($F$3-$F$4)*5)),1))),IF(VLOOKUP($E154,'Country Indicator Data'!$B$4:$N$300,3,FALSE)="x","x",ROUND(IF(VLOOKUP($E154,'Country Indicator Data'!$B$4:$N$300,3,FALSE)&gt;$F$3,5,IF(VLOOKUP($E154,'Country Indicator Data'!$B$4:$N$300,3,FALSE)&lt;$F$4,0,($F$3-VLOOKUP($E154,'Country Indicator Data'!$B$4:$N$300,3,FALSE))/($F$3-$F$4)*5)),1)))</f>
        <v>2.5</v>
      </c>
      <c r="G154" s="163">
        <f>IF(LEN(E154)&gt;3,(IF(VLOOKUP($C154,'Regional Crises'!$B$1:$R$66,9,FALSE)="x","x",ROUND(IF(VLOOKUP($C154,'Regional Crises'!$B$1:$R$66,9,FALSE)&gt;G$3,5,IF(VLOOKUP($C154,'Regional Crises'!$B$1:$R$66,9,FALSE)&lt;G$4,0,(G$3-VLOOKUP($C154,'Regional Crises'!$B$1:$R$66,9,FALSE))/(G$3-G$4)*5)),1))),IF(VLOOKUP($E154,'Country Indicator Data'!$B$4:$N$300,5,FALSE)="x","x",ROUND(IF(VLOOKUP($E154,'Country Indicator Data'!$B$4:$N$300,5,FALSE)&gt;G$3,5,IF(VLOOKUP($E154,'Country Indicator Data'!$B$4:$N$300,5,FALSE)&lt;G$4,0,(G$3-VLOOKUP($E154,'Country Indicator Data'!$B$4:$N$300,5,FALSE))/(G$3-G$4)*5)),1)))</f>
        <v>2.5</v>
      </c>
      <c r="H154" s="163">
        <f t="shared" si="52"/>
        <v>2.5</v>
      </c>
      <c r="I154" s="163">
        <f>IF(LEN(E154)&gt;3,(IF(VLOOKUP($C154,'Regional Crises'!$B$1:$R$66,6,FALSE)="x","x",ROUND(IF(VLOOKUP($C154,'Regional Crises'!$B$1:$R$66,6,FALSE)&gt;I$3,5,IF(VLOOKUP($C154,'Regional Crises'!$B$1:$R$66,6,FALSE)&lt;I$4,0,5-(I$3-VLOOKUP($C154,'Regional Crises'!$B$1:$R$66,6,FALSE))/(I$3-I$4)*5)),1))),IF(VLOOKUP($E154,'Country Indicator Data'!$B$4:$N$300,2,FALSE)="x","x",ROUND(IF(VLOOKUP($E154,'Country Indicator Data'!$B$4:$N$300,2,FALSE)&gt;I$3,5,IF(VLOOKUP($E154,'Country Indicator Data'!$B$4:$N$300,2,FALSE)&lt;I$4,0,5-(I$3-VLOOKUP($E154,'Country Indicator Data'!$B$4:$N$300,2,FALSE))/(I$3-I$4)*5)),1)))</f>
        <v>2</v>
      </c>
      <c r="J154" s="163">
        <f>IF(LEN(E154)&gt;3,(IF(VLOOKUP($C154,'Regional Crises'!$B$1:$R$66,8,FALSE)="x","x",ROUND(IF(VLOOKUP($C154,'Regional Crises'!$B$1:$R$66,8,FALSE)&gt;J$3,5,IF(VLOOKUP($C154,'Regional Crises'!$B$1:$R$66,8,FALSE)&lt;J$4,0,5-(J$3-VLOOKUP($C154,'Regional Crises'!$B$1:$R$66,8,FALSE))/(J$3-J$4)*5)),1))),IF(VLOOKUP($E154,'Country Indicator Data'!$B$4:$N$300,4,FALSE)="x","x",ROUND(IF(VLOOKUP($E154,'Country Indicator Data'!$B$4:$N$300,4,FALSE)&gt;J$3,5,IF(VLOOKUP($E154,'Country Indicator Data'!$B$4:$N$300,4,FALSE)&lt;J$4,0,5-(J$3-VLOOKUP($E154,'Country Indicator Data'!$B$4:$N$300,4,FALSE))/(J$3-J$4)*5)),1)))</f>
        <v>3.4</v>
      </c>
      <c r="K154" s="163">
        <f t="shared" si="53"/>
        <v>2.7</v>
      </c>
      <c r="L154" s="163">
        <f>IF(LEN(E154)&gt;3,(IF(VLOOKUP($C154,'Regional Crises'!$B$1:$R$66,10,FALSE)="x","x",ROUND(IF(VLOOKUP($C154,'Regional Crises'!$B$1:$R$66,10,FALSE)&gt;L$3,5,IF(VLOOKUP($C154,'Regional Crises'!$B$1:$R$66,10,FALSE)&lt;L$4,0,5-(L$3-VLOOKUP($C154,'Regional Crises'!$B$1:$R$66,10,FALSE))/(L$3-L$4)*5)),1))),IF(VLOOKUP($E154,'Country Indicator Data'!$B$4:$N$300,6,FALSE)="x","x",ROUND(IF(VLOOKUP($E154,'Country Indicator Data'!$B$4:$N$300,6,FALSE)&gt;L$3,5,IF(VLOOKUP($E154,'Country Indicator Data'!$B$4:$N$300,6,FALSE)&lt;L$4,0,5-(L$3-VLOOKUP($E154,'Country Indicator Data'!$B$4:$N$300,6,FALSE))/(L$3-L$4)*5)),1)))</f>
        <v>2</v>
      </c>
      <c r="M154" s="163">
        <f>IF(LEN(E154)&gt;3,(IF(VLOOKUP($C154,'Regional Crises'!$B$1:$R$66,11,FALSE)="x","x",ROUND(IF(VLOOKUP($C154,'Regional Crises'!$B$1:$R$66,11,FALSE)&gt;M$3,5,IF(VLOOKUP($C154,'Regional Crises'!$B$1:$R$66,11,FALSE)&lt;M$4,0,5-(M$3-VLOOKUP($C154,'Regional Crises'!$B$1:$R$66,11,FALSE))/(M$3-M$4)*5)),1))),IF(VLOOKUP($E154,'Country Indicator Data'!$B$4:$N$300,7,FALSE)="x","x",ROUND(IF(VLOOKUP($E154,'Country Indicator Data'!$B$4:$N$300,7,FALSE)&gt;M$3,5,IF(VLOOKUP($E154,'Country Indicator Data'!$B$4:$N$300,7,FALSE)&lt;M$4,0,5-(M$3-VLOOKUP($E154,'Country Indicator Data'!$B$4:$N$300,7,FALSE))/(M$3-M$4)*5)),1)))</f>
        <v>2.1</v>
      </c>
      <c r="N154" s="163">
        <f t="shared" si="54"/>
        <v>2.0499999999999998</v>
      </c>
      <c r="O154" s="163">
        <f t="shared" si="55"/>
        <v>2.4166666666666665</v>
      </c>
      <c r="P154" s="163">
        <f>IF(LEN(E154)&gt;3,VLOOKUP(C154,'Regional Crises'!$B$1:$R$69,12,FALSE),VLOOKUP(E154,'Country Indicator Data'!$B$4:$I$300,8,FALSE))</f>
        <v>4</v>
      </c>
      <c r="Q154" s="163">
        <f>IF(LEN(E154)&gt;3,((IF(VLOOKUP($C154,'Regional Crises'!$B$1:$R$66,13,FALSE)="x","x",ROUND(IF(VLOOKUP($C154,'Regional Crises'!$B$1:$R$66,13,FALSE)&gt;Q$3,5,IF(VLOOKUP($C154,'Regional Crises'!$B$1:$R$66,13,FALSE)&lt;Q$4,0,5-(LOG(Q$3)-LOG(VLOOKUP($C154,'Regional Crises'!$B$1:$R$66,13,FALSE)))/(LOG(Q$3)-LOG(Q$4))*5)),1)))),(IF(VLOOKUP($E154,'Country Indicator Data'!$B$4:$N$300,9,FALSE)="x","x",ROUND(IF(VLOOKUP($E154,'Country Indicator Data'!$B$4:$N$300,9,FALSE)&gt;Q$3,5,IF(VLOOKUP($E154,'Country Indicator Data'!$B$4:$N$300,9,FALSE)&lt;Q$4,0,5-(LOG(Q$3)-LOG(VLOOKUP($E154,'Country Indicator Data'!$B$4:$N$300,9,FALSE)))/(LOG(Q$3)-LOG(Q$4))*5)),1))))</f>
        <v>5</v>
      </c>
      <c r="R154" s="163">
        <f t="shared" si="56"/>
        <v>4.5</v>
      </c>
      <c r="S154" s="163">
        <f>IF(LEN(E154)&gt;3,((IF(VLOOKUP($C154,'Regional Crises'!$B$1:$R$66,17,FALSE)="x","x",ROUND(IF(VLOOKUP($C154,'Regional Crises'!$B$1:$R$66,17,FALSE)&gt;S$3,0,IF(VLOOKUP($C154,'Regional Crises'!$B$1:$R$66,17,FALSE)&lt;S$4,5,(S$3-VLOOKUP($C154,'Regional Crises'!$B$1:$R$66,17,FALSE))/(S$3-S$4)*5)),1)))),(IF(VLOOKUP($E154,'Country Indicator Data'!$B$4:$N$300,13,FALSE)="x","x",ROUND(IF(VLOOKUP($E154,'Country Indicator Data'!$B$4:$N$300,13,FALSE)&gt;S$3,0,IF(VLOOKUP($E154,'Country Indicator Data'!$B$4:$N$300,13,FALSE)&lt;S$4,5,(S$3-VLOOKUP($E154,'Country Indicator Data'!$B$4:$N$300,13,FALSE))/(S$3-S$4)*5)),1))))</f>
        <v>3.1</v>
      </c>
      <c r="T154" s="163">
        <f>IF(LEN(E154)&gt;3,((IF(VLOOKUP($C154,'Regional Crises'!$B$1:$R$66,14,FALSE)="x","x",ROUND(IF(VLOOKUP($C154,'Regional Crises'!$B$1:$R$66,14,FALSE)&gt;T$3,0,IF(VLOOKUP($C154,'Regional Crises'!$B$1:$R$66,14,FALSE)&lt;T$4,5,(T$3-VLOOKUP($C154,'Regional Crises'!$B$1:$R$66,14,FALSE))/(T$3-T$4)*5)),1)))),(IF(VLOOKUP($E154,'Country Indicator Data'!$B$4:$N$300,10,FALSE)="x","x",ROUND(IF(VLOOKUP($E154,'Country Indicator Data'!$B$4:$N$300,10,FALSE)&gt;T$3,0,IF(VLOOKUP($E154,'Country Indicator Data'!$B$4:$N$300,10,FALSE)&lt;T$4,5,(T$3-VLOOKUP($E154,'Country Indicator Data'!$B$4:$N$300,10,FALSE))/(T$3-T$4)*5)),1))))</f>
        <v>2.8</v>
      </c>
      <c r="U154" s="163">
        <f>IF(LEN(E154)&gt;3,((IF(VLOOKUP($C154,'Regional Crises'!$B$1:$R$66,15,FALSE)="x","x",ROUND(IF(VLOOKUP($C154,'Regional Crises'!$B$1:$R$66,15,FALSE)&gt;U$3,0,IF(VLOOKUP($C154,'Regional Crises'!$B$1:$R$66,15,FALSE)&lt;U$4,5,(U$3-VLOOKUP($C154,'Regional Crises'!$B$1:$R$66,15,FALSE))/(U$3-U$4)*5)),1)))),(IF(VLOOKUP($E154,'Country Indicator Data'!$B$4:$N$300,11,FALSE)="x","x",ROUND(IF(VLOOKUP($E154,'Country Indicator Data'!$B$4:$N$300,11,FALSE)&gt;U$3,0,IF(VLOOKUP($E154,'Country Indicator Data'!$B$4:$N$300,11,FALSE)&lt;U$4,5,(U$3-VLOOKUP($E154,'Country Indicator Data'!$B$4:$N$300,11,FALSE))/(U$3-U$4)*5)),1))))</f>
        <v>3.3</v>
      </c>
      <c r="V154" s="163">
        <f>IF(LEN(E154)&gt;3,((IF(VLOOKUP($C154,'Regional Crises'!$B$1:$R$66,16,FALSE)="x","x",ROUND(IF(VLOOKUP($C154,'Regional Crises'!$B$1:$R$66,16,FALSE)&gt;V$3,0,IF(VLOOKUP($C154,'Regional Crises'!$B$1:$R$66,16,FALSE)&lt;V$4,5,(V$3-VLOOKUP($C154,'Regional Crises'!$B$1:$R$66,16,FALSE))/(V$3-V$4)*5)),1)))),(IF(VLOOKUP($E154,'Country Indicator Data'!$B$4:$N$300,12,FALSE)="x","x",ROUND(IF(VLOOKUP($E154,'Country Indicator Data'!$B$4:$N$300,12,FALSE)&gt;V$3,0,IF(VLOOKUP($E154,'Country Indicator Data'!$B$4:$N$300,12,FALSE)&lt;V$4,5,(V$3-VLOOKUP($E154,'Country Indicator Data'!$B$4:$N$300,12,FALSE))/(V$3-V$4)*5)),1))))</f>
        <v>3.4</v>
      </c>
      <c r="W154" s="163">
        <f t="shared" si="57"/>
        <v>3.2</v>
      </c>
      <c r="X154" s="163">
        <f t="shared" si="58"/>
        <v>3.4</v>
      </c>
      <c r="Y154" s="184">
        <f>IF('Core Indicators'!FC151="x","x",IF('Core Indicators'!FC151&gt;=5,5,IF('Core Indicators'!FC151&gt;=4,4,IF('Core Indicators'!FC151&gt;=3,3,IF('Core Indicators'!FC151&gt;=2,2,IF('Core Indicators'!FC151&gt;=1,1,0))))))</f>
        <v>3</v>
      </c>
      <c r="Z154" s="163">
        <f t="shared" si="59"/>
        <v>3</v>
      </c>
      <c r="AA154" s="184">
        <f>'Crisis Indicator Data'!Y151</f>
        <v>1</v>
      </c>
      <c r="AB154" s="184">
        <f>'Crisis Indicator Data'!Z151</f>
        <v>1</v>
      </c>
      <c r="AC154" s="184">
        <f>'Crisis Indicator Data'!AA151</f>
        <v>1</v>
      </c>
      <c r="AD154" s="184">
        <f>'Crisis Indicator Data'!AB151</f>
        <v>0</v>
      </c>
      <c r="AE154" s="184">
        <f t="shared" si="60"/>
        <v>2</v>
      </c>
      <c r="AF154" s="184">
        <f>'Crisis Indicator Data'!AC151</f>
        <v>0</v>
      </c>
      <c r="AG154" s="184">
        <f>'Crisis Indicator Data'!AD151</f>
        <v>1</v>
      </c>
      <c r="AH154" s="184">
        <f t="shared" si="61"/>
        <v>1</v>
      </c>
      <c r="AI154" s="184">
        <f>'Crisis Indicator Data'!AE151</f>
        <v>0</v>
      </c>
      <c r="AJ154" s="184">
        <f>'Crisis Indicator Data'!AF151</f>
        <v>1</v>
      </c>
      <c r="AK154" s="184">
        <f>'Crisis Indicator Data'!AG151</f>
        <v>0</v>
      </c>
      <c r="AL154" s="184">
        <f t="shared" si="62"/>
        <v>1</v>
      </c>
      <c r="AM154" s="163">
        <f t="shared" si="63"/>
        <v>1</v>
      </c>
      <c r="AN154" s="163">
        <f t="shared" si="64"/>
        <v>2</v>
      </c>
    </row>
    <row r="155" spans="1:40" x14ac:dyDescent="0.25">
      <c r="A155" s="175" t="str">
        <f>'Crisis Indicator Data'!A152</f>
        <v>Türkiye / Syria earthquake in Türkiye</v>
      </c>
      <c r="B155" s="176" t="str">
        <f>'Crisis Indicator Data'!B152</f>
        <v>Earthquake</v>
      </c>
      <c r="C155" s="176" t="str">
        <f>'Crisis Indicator Data'!C152</f>
        <v>TUR005</v>
      </c>
      <c r="D155" s="176" t="str">
        <f>'Crisis Indicator Data'!D152</f>
        <v>Türkiye</v>
      </c>
      <c r="E155" s="177" t="str">
        <f>'Crisis Indicator Data'!E152</f>
        <v>TUR</v>
      </c>
      <c r="F155" s="163">
        <f>IF(LEN(E155)&gt;3,(IF(VLOOKUP($C155,'Regional Crises'!$B$1:$R$66,7,FALSE)="x","x",ROUND(IF(VLOOKUP($C155,'Regional Crises'!$B$1:$R$66,7,FALSE)&gt;$F$3,5,IF(VLOOKUP($C155,'Regional Crises'!$B$1:$R$66,7,FALSE)&lt;F$4,0,($F$3-VLOOKUP($C155,'Regional Crises'!$B$1:$R$66,7,FALSE))/($F$3-$F$4)*5)),1))),IF(VLOOKUP($E155,'Country Indicator Data'!$B$4:$N$300,3,FALSE)="x","x",ROUND(IF(VLOOKUP($E155,'Country Indicator Data'!$B$4:$N$300,3,FALSE)&gt;$F$3,5,IF(VLOOKUP($E155,'Country Indicator Data'!$B$4:$N$300,3,FALSE)&lt;$F$4,0,($F$3-VLOOKUP($E155,'Country Indicator Data'!$B$4:$N$300,3,FALSE))/($F$3-$F$4)*5)),1)))</f>
        <v>2.5</v>
      </c>
      <c r="G155" s="163">
        <f>IF(LEN(E155)&gt;3,(IF(VLOOKUP($C155,'Regional Crises'!$B$1:$R$66,9,FALSE)="x","x",ROUND(IF(VLOOKUP($C155,'Regional Crises'!$B$1:$R$66,9,FALSE)&gt;G$3,5,IF(VLOOKUP($C155,'Regional Crises'!$B$1:$R$66,9,FALSE)&lt;G$4,0,(G$3-VLOOKUP($C155,'Regional Crises'!$B$1:$R$66,9,FALSE))/(G$3-G$4)*5)),1))),IF(VLOOKUP($E155,'Country Indicator Data'!$B$4:$N$300,5,FALSE)="x","x",ROUND(IF(VLOOKUP($E155,'Country Indicator Data'!$B$4:$N$300,5,FALSE)&gt;G$3,5,IF(VLOOKUP($E155,'Country Indicator Data'!$B$4:$N$300,5,FALSE)&lt;G$4,0,(G$3-VLOOKUP($E155,'Country Indicator Data'!$B$4:$N$300,5,FALSE))/(G$3-G$4)*5)),1)))</f>
        <v>2.5</v>
      </c>
      <c r="H155" s="163">
        <f t="shared" si="52"/>
        <v>2.5</v>
      </c>
      <c r="I155" s="163">
        <f>IF(LEN(E155)&gt;3,(IF(VLOOKUP($C155,'Regional Crises'!$B$1:$R$66,6,FALSE)="x","x",ROUND(IF(VLOOKUP($C155,'Regional Crises'!$B$1:$R$66,6,FALSE)&gt;I$3,5,IF(VLOOKUP($C155,'Regional Crises'!$B$1:$R$66,6,FALSE)&lt;I$4,0,5-(I$3-VLOOKUP($C155,'Regional Crises'!$B$1:$R$66,6,FALSE))/(I$3-I$4)*5)),1))),IF(VLOOKUP($E155,'Country Indicator Data'!$B$4:$N$300,2,FALSE)="x","x",ROUND(IF(VLOOKUP($E155,'Country Indicator Data'!$B$4:$N$300,2,FALSE)&gt;I$3,5,IF(VLOOKUP($E155,'Country Indicator Data'!$B$4:$N$300,2,FALSE)&lt;I$4,0,5-(I$3-VLOOKUP($E155,'Country Indicator Data'!$B$4:$N$300,2,FALSE))/(I$3-I$4)*5)),1)))</f>
        <v>2</v>
      </c>
      <c r="J155" s="163">
        <f>IF(LEN(E155)&gt;3,(IF(VLOOKUP($C155,'Regional Crises'!$B$1:$R$66,8,FALSE)="x","x",ROUND(IF(VLOOKUP($C155,'Regional Crises'!$B$1:$R$66,8,FALSE)&gt;J$3,5,IF(VLOOKUP($C155,'Regional Crises'!$B$1:$R$66,8,FALSE)&lt;J$4,0,5-(J$3-VLOOKUP($C155,'Regional Crises'!$B$1:$R$66,8,FALSE))/(J$3-J$4)*5)),1))),IF(VLOOKUP($E155,'Country Indicator Data'!$B$4:$N$300,4,FALSE)="x","x",ROUND(IF(VLOOKUP($E155,'Country Indicator Data'!$B$4:$N$300,4,FALSE)&gt;J$3,5,IF(VLOOKUP($E155,'Country Indicator Data'!$B$4:$N$300,4,FALSE)&lt;J$4,0,5-(J$3-VLOOKUP($E155,'Country Indicator Data'!$B$4:$N$300,4,FALSE))/(J$3-J$4)*5)),1)))</f>
        <v>3.4</v>
      </c>
      <c r="K155" s="163">
        <f t="shared" si="53"/>
        <v>2.7</v>
      </c>
      <c r="L155" s="163">
        <f>IF(LEN(E155)&gt;3,(IF(VLOOKUP($C155,'Regional Crises'!$B$1:$R$66,10,FALSE)="x","x",ROUND(IF(VLOOKUP($C155,'Regional Crises'!$B$1:$R$66,10,FALSE)&gt;L$3,5,IF(VLOOKUP($C155,'Regional Crises'!$B$1:$R$66,10,FALSE)&lt;L$4,0,5-(L$3-VLOOKUP($C155,'Regional Crises'!$B$1:$R$66,10,FALSE))/(L$3-L$4)*5)),1))),IF(VLOOKUP($E155,'Country Indicator Data'!$B$4:$N$300,6,FALSE)="x","x",ROUND(IF(VLOOKUP($E155,'Country Indicator Data'!$B$4:$N$300,6,FALSE)&gt;L$3,5,IF(VLOOKUP($E155,'Country Indicator Data'!$B$4:$N$300,6,FALSE)&lt;L$4,0,5-(L$3-VLOOKUP($E155,'Country Indicator Data'!$B$4:$N$300,6,FALSE))/(L$3-L$4)*5)),1)))</f>
        <v>2</v>
      </c>
      <c r="M155" s="163">
        <f>IF(LEN(E155)&gt;3,(IF(VLOOKUP($C155,'Regional Crises'!$B$1:$R$66,11,FALSE)="x","x",ROUND(IF(VLOOKUP($C155,'Regional Crises'!$B$1:$R$66,11,FALSE)&gt;M$3,5,IF(VLOOKUP($C155,'Regional Crises'!$B$1:$R$66,11,FALSE)&lt;M$4,0,5-(M$3-VLOOKUP($C155,'Regional Crises'!$B$1:$R$66,11,FALSE))/(M$3-M$4)*5)),1))),IF(VLOOKUP($E155,'Country Indicator Data'!$B$4:$N$300,7,FALSE)="x","x",ROUND(IF(VLOOKUP($E155,'Country Indicator Data'!$B$4:$N$300,7,FALSE)&gt;M$3,5,IF(VLOOKUP($E155,'Country Indicator Data'!$B$4:$N$300,7,FALSE)&lt;M$4,0,5-(M$3-VLOOKUP($E155,'Country Indicator Data'!$B$4:$N$300,7,FALSE))/(M$3-M$4)*5)),1)))</f>
        <v>2.1</v>
      </c>
      <c r="N155" s="163">
        <f t="shared" si="54"/>
        <v>2.0499999999999998</v>
      </c>
      <c r="O155" s="163">
        <f t="shared" si="55"/>
        <v>2.4166666666666665</v>
      </c>
      <c r="P155" s="163">
        <f>IF(LEN(E155)&gt;3,VLOOKUP(C155,'Regional Crises'!$B$1:$R$69,12,FALSE),VLOOKUP(E155,'Country Indicator Data'!$B$4:$I$300,8,FALSE))</f>
        <v>4</v>
      </c>
      <c r="Q155" s="163">
        <f>IF(LEN(E155)&gt;3,((IF(VLOOKUP($C155,'Regional Crises'!$B$1:$R$66,13,FALSE)="x","x",ROUND(IF(VLOOKUP($C155,'Regional Crises'!$B$1:$R$66,13,FALSE)&gt;Q$3,5,IF(VLOOKUP($C155,'Regional Crises'!$B$1:$R$66,13,FALSE)&lt;Q$4,0,5-(LOG(Q$3)-LOG(VLOOKUP($C155,'Regional Crises'!$B$1:$R$66,13,FALSE)))/(LOG(Q$3)-LOG(Q$4))*5)),1)))),(IF(VLOOKUP($E155,'Country Indicator Data'!$B$4:$N$300,9,FALSE)="x","x",ROUND(IF(VLOOKUP($E155,'Country Indicator Data'!$B$4:$N$300,9,FALSE)&gt;Q$3,5,IF(VLOOKUP($E155,'Country Indicator Data'!$B$4:$N$300,9,FALSE)&lt;Q$4,0,5-(LOG(Q$3)-LOG(VLOOKUP($E155,'Country Indicator Data'!$B$4:$N$300,9,FALSE)))/(LOG(Q$3)-LOG(Q$4))*5)),1))))</f>
        <v>5</v>
      </c>
      <c r="R155" s="163">
        <f t="shared" si="56"/>
        <v>4.5</v>
      </c>
      <c r="S155" s="163">
        <f>IF(LEN(E155)&gt;3,((IF(VLOOKUP($C155,'Regional Crises'!$B$1:$R$66,17,FALSE)="x","x",ROUND(IF(VLOOKUP($C155,'Regional Crises'!$B$1:$R$66,17,FALSE)&gt;S$3,0,IF(VLOOKUP($C155,'Regional Crises'!$B$1:$R$66,17,FALSE)&lt;S$4,5,(S$3-VLOOKUP($C155,'Regional Crises'!$B$1:$R$66,17,FALSE))/(S$3-S$4)*5)),1)))),(IF(VLOOKUP($E155,'Country Indicator Data'!$B$4:$N$300,13,FALSE)="x","x",ROUND(IF(VLOOKUP($E155,'Country Indicator Data'!$B$4:$N$300,13,FALSE)&gt;S$3,0,IF(VLOOKUP($E155,'Country Indicator Data'!$B$4:$N$300,13,FALSE)&lt;S$4,5,(S$3-VLOOKUP($E155,'Country Indicator Data'!$B$4:$N$300,13,FALSE))/(S$3-S$4)*5)),1))))</f>
        <v>3.1</v>
      </c>
      <c r="T155" s="163">
        <f>IF(LEN(E155)&gt;3,((IF(VLOOKUP($C155,'Regional Crises'!$B$1:$R$66,14,FALSE)="x","x",ROUND(IF(VLOOKUP($C155,'Regional Crises'!$B$1:$R$66,14,FALSE)&gt;T$3,0,IF(VLOOKUP($C155,'Regional Crises'!$B$1:$R$66,14,FALSE)&lt;T$4,5,(T$3-VLOOKUP($C155,'Regional Crises'!$B$1:$R$66,14,FALSE))/(T$3-T$4)*5)),1)))),(IF(VLOOKUP($E155,'Country Indicator Data'!$B$4:$N$300,10,FALSE)="x","x",ROUND(IF(VLOOKUP($E155,'Country Indicator Data'!$B$4:$N$300,10,FALSE)&gt;T$3,0,IF(VLOOKUP($E155,'Country Indicator Data'!$B$4:$N$300,10,FALSE)&lt;T$4,5,(T$3-VLOOKUP($E155,'Country Indicator Data'!$B$4:$N$300,10,FALSE))/(T$3-T$4)*5)),1))))</f>
        <v>2.8</v>
      </c>
      <c r="U155" s="163">
        <f>IF(LEN(E155)&gt;3,((IF(VLOOKUP($C155,'Regional Crises'!$B$1:$R$66,15,FALSE)="x","x",ROUND(IF(VLOOKUP($C155,'Regional Crises'!$B$1:$R$66,15,FALSE)&gt;U$3,0,IF(VLOOKUP($C155,'Regional Crises'!$B$1:$R$66,15,FALSE)&lt;U$4,5,(U$3-VLOOKUP($C155,'Regional Crises'!$B$1:$R$66,15,FALSE))/(U$3-U$4)*5)),1)))),(IF(VLOOKUP($E155,'Country Indicator Data'!$B$4:$N$300,11,FALSE)="x","x",ROUND(IF(VLOOKUP($E155,'Country Indicator Data'!$B$4:$N$300,11,FALSE)&gt;U$3,0,IF(VLOOKUP($E155,'Country Indicator Data'!$B$4:$N$300,11,FALSE)&lt;U$4,5,(U$3-VLOOKUP($E155,'Country Indicator Data'!$B$4:$N$300,11,FALSE))/(U$3-U$4)*5)),1))))</f>
        <v>3.3</v>
      </c>
      <c r="V155" s="163">
        <f>IF(LEN(E155)&gt;3,((IF(VLOOKUP($C155,'Regional Crises'!$B$1:$R$66,16,FALSE)="x","x",ROUND(IF(VLOOKUP($C155,'Regional Crises'!$B$1:$R$66,16,FALSE)&gt;V$3,0,IF(VLOOKUP($C155,'Regional Crises'!$B$1:$R$66,16,FALSE)&lt;V$4,5,(V$3-VLOOKUP($C155,'Regional Crises'!$B$1:$R$66,16,FALSE))/(V$3-V$4)*5)),1)))),(IF(VLOOKUP($E155,'Country Indicator Data'!$B$4:$N$300,12,FALSE)="x","x",ROUND(IF(VLOOKUP($E155,'Country Indicator Data'!$B$4:$N$300,12,FALSE)&gt;V$3,0,IF(VLOOKUP($E155,'Country Indicator Data'!$B$4:$N$300,12,FALSE)&lt;V$4,5,(V$3-VLOOKUP($E155,'Country Indicator Data'!$B$4:$N$300,12,FALSE))/(V$3-V$4)*5)),1))))</f>
        <v>3.4</v>
      </c>
      <c r="W155" s="163">
        <f t="shared" si="57"/>
        <v>3.2</v>
      </c>
      <c r="X155" s="163">
        <f t="shared" si="58"/>
        <v>3.4</v>
      </c>
      <c r="Y155" s="184">
        <f>IF('Core Indicators'!FC152="x","x",IF('Core Indicators'!FC152&gt;=5,5,IF('Core Indicators'!FC152&gt;=4,4,IF('Core Indicators'!FC152&gt;=3,3,IF('Core Indicators'!FC152&gt;=2,2,IF('Core Indicators'!FC152&gt;=1,1,0))))))</f>
        <v>3</v>
      </c>
      <c r="Z155" s="163">
        <f t="shared" si="59"/>
        <v>3</v>
      </c>
      <c r="AA155" s="184">
        <f>'Crisis Indicator Data'!Y152</f>
        <v>1</v>
      </c>
      <c r="AB155" s="184">
        <f>'Crisis Indicator Data'!Z152</f>
        <v>1</v>
      </c>
      <c r="AC155" s="184">
        <f>'Crisis Indicator Data'!AA152</f>
        <v>2</v>
      </c>
      <c r="AD155" s="184">
        <f>'Crisis Indicator Data'!AB152</f>
        <v>0</v>
      </c>
      <c r="AE155" s="184">
        <f t="shared" si="60"/>
        <v>2</v>
      </c>
      <c r="AF155" s="184">
        <f>'Crisis Indicator Data'!AC152</f>
        <v>2</v>
      </c>
      <c r="AG155" s="184">
        <f>'Crisis Indicator Data'!AD152</f>
        <v>0</v>
      </c>
      <c r="AH155" s="184">
        <f t="shared" si="61"/>
        <v>2</v>
      </c>
      <c r="AI155" s="184">
        <f>'Crisis Indicator Data'!AE152</f>
        <v>0</v>
      </c>
      <c r="AJ155" s="184">
        <f>'Crisis Indicator Data'!AF152</f>
        <v>3</v>
      </c>
      <c r="AK155" s="184">
        <f>'Crisis Indicator Data'!AG152</f>
        <v>3</v>
      </c>
      <c r="AL155" s="184">
        <f t="shared" si="62"/>
        <v>4</v>
      </c>
      <c r="AM155" s="163">
        <f t="shared" si="63"/>
        <v>3</v>
      </c>
      <c r="AN155" s="163">
        <f t="shared" si="64"/>
        <v>3</v>
      </c>
    </row>
    <row r="156" spans="1:40" x14ac:dyDescent="0.25">
      <c r="A156" s="175" t="str">
        <f>'Crisis Indicator Data'!A153</f>
        <v>Multiple Crises in Tanzania</v>
      </c>
      <c r="B156" s="176" t="str">
        <f>'Crisis Indicator Data'!B153</f>
        <v>Displacement,Drought</v>
      </c>
      <c r="C156" s="176" t="str">
        <f>'Crisis Indicator Data'!C153</f>
        <v>TZA001</v>
      </c>
      <c r="D156" s="176" t="str">
        <f>'Crisis Indicator Data'!D153</f>
        <v>Tanzania</v>
      </c>
      <c r="E156" s="177" t="str">
        <f>'Crisis Indicator Data'!E153</f>
        <v>TZA</v>
      </c>
      <c r="F156" s="163">
        <f>IF(LEN(E156)&gt;3,(IF(VLOOKUP($C156,'Regional Crises'!$B$1:$R$66,7,FALSE)="x","x",ROUND(IF(VLOOKUP($C156,'Regional Crises'!$B$1:$R$66,7,FALSE)&gt;$F$3,5,IF(VLOOKUP($C156,'Regional Crises'!$B$1:$R$66,7,FALSE)&lt;F$4,0,($F$3-VLOOKUP($C156,'Regional Crises'!$B$1:$R$66,7,FALSE))/($F$3-$F$4)*5)),1))),IF(VLOOKUP($E156,'Country Indicator Data'!$B$4:$N$300,3,FALSE)="x","x",ROUND(IF(VLOOKUP($E156,'Country Indicator Data'!$B$4:$N$300,3,FALSE)&gt;$F$3,5,IF(VLOOKUP($E156,'Country Indicator Data'!$B$4:$N$300,3,FALSE)&lt;$F$4,0,($F$3-VLOOKUP($E156,'Country Indicator Data'!$B$4:$N$300,3,FALSE))/($F$3-$F$4)*5)),1)))</f>
        <v>2.5</v>
      </c>
      <c r="G156" s="163">
        <f>IF(LEN(E156)&gt;3,(IF(VLOOKUP($C156,'Regional Crises'!$B$1:$R$66,9,FALSE)="x","x",ROUND(IF(VLOOKUP($C156,'Regional Crises'!$B$1:$R$66,9,FALSE)&gt;G$3,5,IF(VLOOKUP($C156,'Regional Crises'!$B$1:$R$66,9,FALSE)&lt;G$4,0,(G$3-VLOOKUP($C156,'Regional Crises'!$B$1:$R$66,9,FALSE))/(G$3-G$4)*5)),1))),IF(VLOOKUP($E156,'Country Indicator Data'!$B$4:$N$300,5,FALSE)="x","x",ROUND(IF(VLOOKUP($E156,'Country Indicator Data'!$B$4:$N$300,5,FALSE)&gt;G$3,5,IF(VLOOKUP($E156,'Country Indicator Data'!$B$4:$N$300,5,FALSE)&lt;G$4,0,(G$3-VLOOKUP($E156,'Country Indicator Data'!$B$4:$N$300,5,FALSE))/(G$3-G$4)*5)),1)))</f>
        <v>2</v>
      </c>
      <c r="H156" s="163">
        <f t="shared" si="52"/>
        <v>2.25</v>
      </c>
      <c r="I156" s="163">
        <f>IF(LEN(E156)&gt;3,(IF(VLOOKUP($C156,'Regional Crises'!$B$1:$R$66,6,FALSE)="x","x",ROUND(IF(VLOOKUP($C156,'Regional Crises'!$B$1:$R$66,6,FALSE)&gt;I$3,5,IF(VLOOKUP($C156,'Regional Crises'!$B$1:$R$66,6,FALSE)&lt;I$4,0,5-(I$3-VLOOKUP($C156,'Regional Crises'!$B$1:$R$66,6,FALSE))/(I$3-I$4)*5)),1))),IF(VLOOKUP($E156,'Country Indicator Data'!$B$4:$N$300,2,FALSE)="x","x",ROUND(IF(VLOOKUP($E156,'Country Indicator Data'!$B$4:$N$300,2,FALSE)&gt;I$3,5,IF(VLOOKUP($E156,'Country Indicator Data'!$B$4:$N$300,2,FALSE)&lt;I$4,0,5-(I$3-VLOOKUP($E156,'Country Indicator Data'!$B$4:$N$300,2,FALSE))/(I$3-I$4)*5)),1)))</f>
        <v>2.5</v>
      </c>
      <c r="J156" s="163">
        <f>IF(LEN(E156)&gt;3,(IF(VLOOKUP($C156,'Regional Crises'!$B$1:$R$66,8,FALSE)="x","x",ROUND(IF(VLOOKUP($C156,'Regional Crises'!$B$1:$R$66,8,FALSE)&gt;J$3,5,IF(VLOOKUP($C156,'Regional Crises'!$B$1:$R$66,8,FALSE)&lt;J$4,0,5-(J$3-VLOOKUP($C156,'Regional Crises'!$B$1:$R$66,8,FALSE))/(J$3-J$4)*5)),1))),IF(VLOOKUP($E156,'Country Indicator Data'!$B$4:$N$300,4,FALSE)="x","x",ROUND(IF(VLOOKUP($E156,'Country Indicator Data'!$B$4:$N$300,4,FALSE)&gt;J$3,5,IF(VLOOKUP($E156,'Country Indicator Data'!$B$4:$N$300,4,FALSE)&lt;J$4,0,5-(J$3-VLOOKUP($E156,'Country Indicator Data'!$B$4:$N$300,4,FALSE))/(J$3-J$4)*5)),1)))</f>
        <v>0</v>
      </c>
      <c r="K156" s="163">
        <f t="shared" si="53"/>
        <v>1.25</v>
      </c>
      <c r="L156" s="163">
        <f>IF(LEN(E156)&gt;3,(IF(VLOOKUP($C156,'Regional Crises'!$B$1:$R$66,10,FALSE)="x","x",ROUND(IF(VLOOKUP($C156,'Regional Crises'!$B$1:$R$66,10,FALSE)&gt;L$3,5,IF(VLOOKUP($C156,'Regional Crises'!$B$1:$R$66,10,FALSE)&lt;L$4,0,5-(L$3-VLOOKUP($C156,'Regional Crises'!$B$1:$R$66,10,FALSE))/(L$3-L$4)*5)),1))),IF(VLOOKUP($E156,'Country Indicator Data'!$B$4:$N$300,6,FALSE)="x","x",ROUND(IF(VLOOKUP($E156,'Country Indicator Data'!$B$4:$N$300,6,FALSE)&gt;L$3,5,IF(VLOOKUP($E156,'Country Indicator Data'!$B$4:$N$300,6,FALSE)&lt;L$4,0,5-(L$3-VLOOKUP($E156,'Country Indicator Data'!$B$4:$N$300,6,FALSE))/(L$3-L$4)*5)),1)))</f>
        <v>3.6</v>
      </c>
      <c r="M156" s="163">
        <f>IF(LEN(E156)&gt;3,(IF(VLOOKUP($C156,'Regional Crises'!$B$1:$R$66,11,FALSE)="x","x",ROUND(IF(VLOOKUP($C156,'Regional Crises'!$B$1:$R$66,11,FALSE)&gt;M$3,5,IF(VLOOKUP($C156,'Regional Crises'!$B$1:$R$66,11,FALSE)&lt;M$4,0,5-(M$3-VLOOKUP($C156,'Regional Crises'!$B$1:$R$66,11,FALSE))/(M$3-M$4)*5)),1))),IF(VLOOKUP($E156,'Country Indicator Data'!$B$4:$N$300,7,FALSE)="x","x",ROUND(IF(VLOOKUP($E156,'Country Indicator Data'!$B$4:$N$300,7,FALSE)&gt;M$3,5,IF(VLOOKUP($E156,'Country Indicator Data'!$B$4:$N$300,7,FALSE)&lt;M$4,0,5-(M$3-VLOOKUP($E156,'Country Indicator Data'!$B$4:$N$300,7,FALSE))/(M$3-M$4)*5)),1)))</f>
        <v>1.9</v>
      </c>
      <c r="N156" s="163">
        <f t="shared" si="54"/>
        <v>2.75</v>
      </c>
      <c r="O156" s="163">
        <f t="shared" si="55"/>
        <v>2.0833333333333335</v>
      </c>
      <c r="P156" s="163">
        <f>IF(LEN(E156)&gt;3,VLOOKUP(C156,'Regional Crises'!$B$1:$R$69,12,FALSE),VLOOKUP(E156,'Country Indicator Data'!$B$4:$I$300,8,FALSE))</f>
        <v>1</v>
      </c>
      <c r="Q156" s="163">
        <f>IF(LEN(E156)&gt;3,((IF(VLOOKUP($C156,'Regional Crises'!$B$1:$R$66,13,FALSE)="x","x",ROUND(IF(VLOOKUP($C156,'Regional Crises'!$B$1:$R$66,13,FALSE)&gt;Q$3,5,IF(VLOOKUP($C156,'Regional Crises'!$B$1:$R$66,13,FALSE)&lt;Q$4,0,5-(LOG(Q$3)-LOG(VLOOKUP($C156,'Regional Crises'!$B$1:$R$66,13,FALSE)))/(LOG(Q$3)-LOG(Q$4))*5)),1)))),(IF(VLOOKUP($E156,'Country Indicator Data'!$B$4:$N$300,9,FALSE)="x","x",ROUND(IF(VLOOKUP($E156,'Country Indicator Data'!$B$4:$N$300,9,FALSE)&gt;Q$3,5,IF(VLOOKUP($E156,'Country Indicator Data'!$B$4:$N$300,9,FALSE)&lt;Q$4,0,5-(LOG(Q$3)-LOG(VLOOKUP($E156,'Country Indicator Data'!$B$4:$N$300,9,FALSE)))/(LOG(Q$3)-LOG(Q$4))*5)),1))))</f>
        <v>1.3</v>
      </c>
      <c r="R156" s="163">
        <f t="shared" si="56"/>
        <v>1.1499999999999999</v>
      </c>
      <c r="S156" s="163">
        <f>IF(LEN(E156)&gt;3,((IF(VLOOKUP($C156,'Regional Crises'!$B$1:$R$66,17,FALSE)="x","x",ROUND(IF(VLOOKUP($C156,'Regional Crises'!$B$1:$R$66,17,FALSE)&gt;S$3,0,IF(VLOOKUP($C156,'Regional Crises'!$B$1:$R$66,17,FALSE)&lt;S$4,5,(S$3-VLOOKUP($C156,'Regional Crises'!$B$1:$R$66,17,FALSE))/(S$3-S$4)*5)),1)))),(IF(VLOOKUP($E156,'Country Indicator Data'!$B$4:$N$300,13,FALSE)="x","x",ROUND(IF(VLOOKUP($E156,'Country Indicator Data'!$B$4:$N$300,13,FALSE)&gt;S$3,0,IF(VLOOKUP($E156,'Country Indicator Data'!$B$4:$N$300,13,FALSE)&lt;S$4,5,(S$3-VLOOKUP($E156,'Country Indicator Data'!$B$4:$N$300,13,FALSE))/(S$3-S$4)*5)),1))))</f>
        <v>3.2</v>
      </c>
      <c r="T156" s="163">
        <f>IF(LEN(E156)&gt;3,((IF(VLOOKUP($C156,'Regional Crises'!$B$1:$R$66,14,FALSE)="x","x",ROUND(IF(VLOOKUP($C156,'Regional Crises'!$B$1:$R$66,14,FALSE)&gt;T$3,0,IF(VLOOKUP($C156,'Regional Crises'!$B$1:$R$66,14,FALSE)&lt;T$4,5,(T$3-VLOOKUP($C156,'Regional Crises'!$B$1:$R$66,14,FALSE))/(T$3-T$4)*5)),1)))),(IF(VLOOKUP($E156,'Country Indicator Data'!$B$4:$N$300,10,FALSE)="x","x",ROUND(IF(VLOOKUP($E156,'Country Indicator Data'!$B$4:$N$300,10,FALSE)&gt;T$3,0,IF(VLOOKUP($E156,'Country Indicator Data'!$B$4:$N$300,10,FALSE)&lt;T$4,5,(T$3-VLOOKUP($E156,'Country Indicator Data'!$B$4:$N$300,10,FALSE))/(T$3-T$4)*5)),1))))</f>
        <v>3.1</v>
      </c>
      <c r="U156" s="163">
        <f>IF(LEN(E156)&gt;3,((IF(VLOOKUP($C156,'Regional Crises'!$B$1:$R$66,15,FALSE)="x","x",ROUND(IF(VLOOKUP($C156,'Regional Crises'!$B$1:$R$66,15,FALSE)&gt;U$3,0,IF(VLOOKUP($C156,'Regional Crises'!$B$1:$R$66,15,FALSE)&lt;U$4,5,(U$3-VLOOKUP($C156,'Regional Crises'!$B$1:$R$66,15,FALSE))/(U$3-U$4)*5)),1)))),(IF(VLOOKUP($E156,'Country Indicator Data'!$B$4:$N$300,11,FALSE)="x","x",ROUND(IF(VLOOKUP($E156,'Country Indicator Data'!$B$4:$N$300,11,FALSE)&gt;U$3,0,IF(VLOOKUP($E156,'Country Indicator Data'!$B$4:$N$300,11,FALSE)&lt;U$4,5,(U$3-VLOOKUP($E156,'Country Indicator Data'!$B$4:$N$300,11,FALSE))/(U$3-U$4)*5)),1))))</f>
        <v>2.5</v>
      </c>
      <c r="V156" s="163">
        <f>IF(LEN(E156)&gt;3,((IF(VLOOKUP($C156,'Regional Crises'!$B$1:$R$66,16,FALSE)="x","x",ROUND(IF(VLOOKUP($C156,'Regional Crises'!$B$1:$R$66,16,FALSE)&gt;V$3,0,IF(VLOOKUP($C156,'Regional Crises'!$B$1:$R$66,16,FALSE)&lt;V$4,5,(V$3-VLOOKUP($C156,'Regional Crises'!$B$1:$R$66,16,FALSE))/(V$3-V$4)*5)),1)))),(IF(VLOOKUP($E156,'Country Indicator Data'!$B$4:$N$300,12,FALSE)="x","x",ROUND(IF(VLOOKUP($E156,'Country Indicator Data'!$B$4:$N$300,12,FALSE)&gt;V$3,0,IF(VLOOKUP($E156,'Country Indicator Data'!$B$4:$N$300,12,FALSE)&lt;V$4,5,(V$3-VLOOKUP($E156,'Country Indicator Data'!$B$4:$N$300,12,FALSE))/(V$3-V$4)*5)),1))))</f>
        <v>3</v>
      </c>
      <c r="W156" s="163">
        <f t="shared" si="57"/>
        <v>3</v>
      </c>
      <c r="X156" s="163">
        <f t="shared" si="58"/>
        <v>2.1</v>
      </c>
      <c r="Y156" s="184">
        <f>IF('Core Indicators'!FC153="x","x",IF('Core Indicators'!FC153&gt;=5,5,IF('Core Indicators'!FC153&gt;=4,4,IF('Core Indicators'!FC153&gt;=3,3,IF('Core Indicators'!FC153&gt;=2,2,IF('Core Indicators'!FC153&gt;=1,1,0))))))</f>
        <v>2</v>
      </c>
      <c r="Z156" s="163">
        <f t="shared" si="59"/>
        <v>2</v>
      </c>
      <c r="AA156" s="184">
        <f>'Crisis Indicator Data'!Y153</f>
        <v>2</v>
      </c>
      <c r="AB156" s="184">
        <f>'Crisis Indicator Data'!Z153</f>
        <v>0</v>
      </c>
      <c r="AC156" s="184">
        <f>'Crisis Indicator Data'!AA153</f>
        <v>0</v>
      </c>
      <c r="AD156" s="184">
        <f>'Crisis Indicator Data'!AB153</f>
        <v>0</v>
      </c>
      <c r="AE156" s="184">
        <f t="shared" si="60"/>
        <v>2</v>
      </c>
      <c r="AF156" s="184">
        <f>'Crisis Indicator Data'!AC153</f>
        <v>0</v>
      </c>
      <c r="AG156" s="184">
        <f>'Crisis Indicator Data'!AD153</f>
        <v>1</v>
      </c>
      <c r="AH156" s="184">
        <f t="shared" si="61"/>
        <v>1</v>
      </c>
      <c r="AI156" s="184">
        <f>'Crisis Indicator Data'!AE153</f>
        <v>0</v>
      </c>
      <c r="AJ156" s="184">
        <f>'Crisis Indicator Data'!AF153</f>
        <v>0</v>
      </c>
      <c r="AK156" s="184">
        <f>'Crisis Indicator Data'!AG153</f>
        <v>2</v>
      </c>
      <c r="AL156" s="184">
        <f t="shared" si="62"/>
        <v>2</v>
      </c>
      <c r="AM156" s="163">
        <f t="shared" si="63"/>
        <v>2</v>
      </c>
      <c r="AN156" s="163">
        <f t="shared" si="64"/>
        <v>2</v>
      </c>
    </row>
    <row r="157" spans="1:40" x14ac:dyDescent="0.25">
      <c r="A157" s="175" t="str">
        <f>'Crisis Indicator Data'!A154</f>
        <v>International Displacement in Tanzania</v>
      </c>
      <c r="B157" s="176" t="str">
        <f>'Crisis Indicator Data'!B154</f>
        <v>Displacement</v>
      </c>
      <c r="C157" s="176" t="str">
        <f>'Crisis Indicator Data'!C154</f>
        <v>TZA002</v>
      </c>
      <c r="D157" s="176" t="str">
        <f>'Crisis Indicator Data'!D154</f>
        <v>Tanzania</v>
      </c>
      <c r="E157" s="177" t="str">
        <f>'Crisis Indicator Data'!E154</f>
        <v>TZA</v>
      </c>
      <c r="F157" s="163">
        <f>IF(LEN(E157)&gt;3,(IF(VLOOKUP($C157,'Regional Crises'!$B$1:$R$66,7,FALSE)="x","x",ROUND(IF(VLOOKUP($C157,'Regional Crises'!$B$1:$R$66,7,FALSE)&gt;$F$3,5,IF(VLOOKUP($C157,'Regional Crises'!$B$1:$R$66,7,FALSE)&lt;F$4,0,($F$3-VLOOKUP($C157,'Regional Crises'!$B$1:$R$66,7,FALSE))/($F$3-$F$4)*5)),1))),IF(VLOOKUP($E157,'Country Indicator Data'!$B$4:$N$300,3,FALSE)="x","x",ROUND(IF(VLOOKUP($E157,'Country Indicator Data'!$B$4:$N$300,3,FALSE)&gt;$F$3,5,IF(VLOOKUP($E157,'Country Indicator Data'!$B$4:$N$300,3,FALSE)&lt;$F$4,0,($F$3-VLOOKUP($E157,'Country Indicator Data'!$B$4:$N$300,3,FALSE))/($F$3-$F$4)*5)),1)))</f>
        <v>2.5</v>
      </c>
      <c r="G157" s="163">
        <f>IF(LEN(E157)&gt;3,(IF(VLOOKUP($C157,'Regional Crises'!$B$1:$R$66,9,FALSE)="x","x",ROUND(IF(VLOOKUP($C157,'Regional Crises'!$B$1:$R$66,9,FALSE)&gt;G$3,5,IF(VLOOKUP($C157,'Regional Crises'!$B$1:$R$66,9,FALSE)&lt;G$4,0,(G$3-VLOOKUP($C157,'Regional Crises'!$B$1:$R$66,9,FALSE))/(G$3-G$4)*5)),1))),IF(VLOOKUP($E157,'Country Indicator Data'!$B$4:$N$300,5,FALSE)="x","x",ROUND(IF(VLOOKUP($E157,'Country Indicator Data'!$B$4:$N$300,5,FALSE)&gt;G$3,5,IF(VLOOKUP($E157,'Country Indicator Data'!$B$4:$N$300,5,FALSE)&lt;G$4,0,(G$3-VLOOKUP($E157,'Country Indicator Data'!$B$4:$N$300,5,FALSE))/(G$3-G$4)*5)),1)))</f>
        <v>2</v>
      </c>
      <c r="H157" s="163">
        <f t="shared" si="52"/>
        <v>2.25</v>
      </c>
      <c r="I157" s="163">
        <f>IF(LEN(E157)&gt;3,(IF(VLOOKUP($C157,'Regional Crises'!$B$1:$R$66,6,FALSE)="x","x",ROUND(IF(VLOOKUP($C157,'Regional Crises'!$B$1:$R$66,6,FALSE)&gt;I$3,5,IF(VLOOKUP($C157,'Regional Crises'!$B$1:$R$66,6,FALSE)&lt;I$4,0,5-(I$3-VLOOKUP($C157,'Regional Crises'!$B$1:$R$66,6,FALSE))/(I$3-I$4)*5)),1))),IF(VLOOKUP($E157,'Country Indicator Data'!$B$4:$N$300,2,FALSE)="x","x",ROUND(IF(VLOOKUP($E157,'Country Indicator Data'!$B$4:$N$300,2,FALSE)&gt;I$3,5,IF(VLOOKUP($E157,'Country Indicator Data'!$B$4:$N$300,2,FALSE)&lt;I$4,0,5-(I$3-VLOOKUP($E157,'Country Indicator Data'!$B$4:$N$300,2,FALSE))/(I$3-I$4)*5)),1)))</f>
        <v>2.5</v>
      </c>
      <c r="J157" s="163">
        <f>IF(LEN(E157)&gt;3,(IF(VLOOKUP($C157,'Regional Crises'!$B$1:$R$66,8,FALSE)="x","x",ROUND(IF(VLOOKUP($C157,'Regional Crises'!$B$1:$R$66,8,FALSE)&gt;J$3,5,IF(VLOOKUP($C157,'Regional Crises'!$B$1:$R$66,8,FALSE)&lt;J$4,0,5-(J$3-VLOOKUP($C157,'Regional Crises'!$B$1:$R$66,8,FALSE))/(J$3-J$4)*5)),1))),IF(VLOOKUP($E157,'Country Indicator Data'!$B$4:$N$300,4,FALSE)="x","x",ROUND(IF(VLOOKUP($E157,'Country Indicator Data'!$B$4:$N$300,4,FALSE)&gt;J$3,5,IF(VLOOKUP($E157,'Country Indicator Data'!$B$4:$N$300,4,FALSE)&lt;J$4,0,5-(J$3-VLOOKUP($E157,'Country Indicator Data'!$B$4:$N$300,4,FALSE))/(J$3-J$4)*5)),1)))</f>
        <v>0</v>
      </c>
      <c r="K157" s="163">
        <f t="shared" si="53"/>
        <v>1.25</v>
      </c>
      <c r="L157" s="163">
        <f>IF(LEN(E157)&gt;3,(IF(VLOOKUP($C157,'Regional Crises'!$B$1:$R$66,10,FALSE)="x","x",ROUND(IF(VLOOKUP($C157,'Regional Crises'!$B$1:$R$66,10,FALSE)&gt;L$3,5,IF(VLOOKUP($C157,'Regional Crises'!$B$1:$R$66,10,FALSE)&lt;L$4,0,5-(L$3-VLOOKUP($C157,'Regional Crises'!$B$1:$R$66,10,FALSE))/(L$3-L$4)*5)),1))),IF(VLOOKUP($E157,'Country Indicator Data'!$B$4:$N$300,6,FALSE)="x","x",ROUND(IF(VLOOKUP($E157,'Country Indicator Data'!$B$4:$N$300,6,FALSE)&gt;L$3,5,IF(VLOOKUP($E157,'Country Indicator Data'!$B$4:$N$300,6,FALSE)&lt;L$4,0,5-(L$3-VLOOKUP($E157,'Country Indicator Data'!$B$4:$N$300,6,FALSE))/(L$3-L$4)*5)),1)))</f>
        <v>3.6</v>
      </c>
      <c r="M157" s="163">
        <f>IF(LEN(E157)&gt;3,(IF(VLOOKUP($C157,'Regional Crises'!$B$1:$R$66,11,FALSE)="x","x",ROUND(IF(VLOOKUP($C157,'Regional Crises'!$B$1:$R$66,11,FALSE)&gt;M$3,5,IF(VLOOKUP($C157,'Regional Crises'!$B$1:$R$66,11,FALSE)&lt;M$4,0,5-(M$3-VLOOKUP($C157,'Regional Crises'!$B$1:$R$66,11,FALSE))/(M$3-M$4)*5)),1))),IF(VLOOKUP($E157,'Country Indicator Data'!$B$4:$N$300,7,FALSE)="x","x",ROUND(IF(VLOOKUP($E157,'Country Indicator Data'!$B$4:$N$300,7,FALSE)&gt;M$3,5,IF(VLOOKUP($E157,'Country Indicator Data'!$B$4:$N$300,7,FALSE)&lt;M$4,0,5-(M$3-VLOOKUP($E157,'Country Indicator Data'!$B$4:$N$300,7,FALSE))/(M$3-M$4)*5)),1)))</f>
        <v>1.9</v>
      </c>
      <c r="N157" s="163">
        <f t="shared" si="54"/>
        <v>2.75</v>
      </c>
      <c r="O157" s="163">
        <f t="shared" si="55"/>
        <v>2.0833333333333335</v>
      </c>
      <c r="P157" s="163">
        <f>IF(LEN(E157)&gt;3,VLOOKUP(C157,'Regional Crises'!$B$1:$R$69,12,FALSE),VLOOKUP(E157,'Country Indicator Data'!$B$4:$I$300,8,FALSE))</f>
        <v>1</v>
      </c>
      <c r="Q157" s="163">
        <f>IF(LEN(E157)&gt;3,((IF(VLOOKUP($C157,'Regional Crises'!$B$1:$R$66,13,FALSE)="x","x",ROUND(IF(VLOOKUP($C157,'Regional Crises'!$B$1:$R$66,13,FALSE)&gt;Q$3,5,IF(VLOOKUP($C157,'Regional Crises'!$B$1:$R$66,13,FALSE)&lt;Q$4,0,5-(LOG(Q$3)-LOG(VLOOKUP($C157,'Regional Crises'!$B$1:$R$66,13,FALSE)))/(LOG(Q$3)-LOG(Q$4))*5)),1)))),(IF(VLOOKUP($E157,'Country Indicator Data'!$B$4:$N$300,9,FALSE)="x","x",ROUND(IF(VLOOKUP($E157,'Country Indicator Data'!$B$4:$N$300,9,FALSE)&gt;Q$3,5,IF(VLOOKUP($E157,'Country Indicator Data'!$B$4:$N$300,9,FALSE)&lt;Q$4,0,5-(LOG(Q$3)-LOG(VLOOKUP($E157,'Country Indicator Data'!$B$4:$N$300,9,FALSE)))/(LOG(Q$3)-LOG(Q$4))*5)),1))))</f>
        <v>1.3</v>
      </c>
      <c r="R157" s="163">
        <f t="shared" si="56"/>
        <v>1.1499999999999999</v>
      </c>
      <c r="S157" s="163">
        <f>IF(LEN(E157)&gt;3,((IF(VLOOKUP($C157,'Regional Crises'!$B$1:$R$66,17,FALSE)="x","x",ROUND(IF(VLOOKUP($C157,'Regional Crises'!$B$1:$R$66,17,FALSE)&gt;S$3,0,IF(VLOOKUP($C157,'Regional Crises'!$B$1:$R$66,17,FALSE)&lt;S$4,5,(S$3-VLOOKUP($C157,'Regional Crises'!$B$1:$R$66,17,FALSE))/(S$3-S$4)*5)),1)))),(IF(VLOOKUP($E157,'Country Indicator Data'!$B$4:$N$300,13,FALSE)="x","x",ROUND(IF(VLOOKUP($E157,'Country Indicator Data'!$B$4:$N$300,13,FALSE)&gt;S$3,0,IF(VLOOKUP($E157,'Country Indicator Data'!$B$4:$N$300,13,FALSE)&lt;S$4,5,(S$3-VLOOKUP($E157,'Country Indicator Data'!$B$4:$N$300,13,FALSE))/(S$3-S$4)*5)),1))))</f>
        <v>3.2</v>
      </c>
      <c r="T157" s="163">
        <f>IF(LEN(E157)&gt;3,((IF(VLOOKUP($C157,'Regional Crises'!$B$1:$R$66,14,FALSE)="x","x",ROUND(IF(VLOOKUP($C157,'Regional Crises'!$B$1:$R$66,14,FALSE)&gt;T$3,0,IF(VLOOKUP($C157,'Regional Crises'!$B$1:$R$66,14,FALSE)&lt;T$4,5,(T$3-VLOOKUP($C157,'Regional Crises'!$B$1:$R$66,14,FALSE))/(T$3-T$4)*5)),1)))),(IF(VLOOKUP($E157,'Country Indicator Data'!$B$4:$N$300,10,FALSE)="x","x",ROUND(IF(VLOOKUP($E157,'Country Indicator Data'!$B$4:$N$300,10,FALSE)&gt;T$3,0,IF(VLOOKUP($E157,'Country Indicator Data'!$B$4:$N$300,10,FALSE)&lt;T$4,5,(T$3-VLOOKUP($E157,'Country Indicator Data'!$B$4:$N$300,10,FALSE))/(T$3-T$4)*5)),1))))</f>
        <v>3.1</v>
      </c>
      <c r="U157" s="163">
        <f>IF(LEN(E157)&gt;3,((IF(VLOOKUP($C157,'Regional Crises'!$B$1:$R$66,15,FALSE)="x","x",ROUND(IF(VLOOKUP($C157,'Regional Crises'!$B$1:$R$66,15,FALSE)&gt;U$3,0,IF(VLOOKUP($C157,'Regional Crises'!$B$1:$R$66,15,FALSE)&lt;U$4,5,(U$3-VLOOKUP($C157,'Regional Crises'!$B$1:$R$66,15,FALSE))/(U$3-U$4)*5)),1)))),(IF(VLOOKUP($E157,'Country Indicator Data'!$B$4:$N$300,11,FALSE)="x","x",ROUND(IF(VLOOKUP($E157,'Country Indicator Data'!$B$4:$N$300,11,FALSE)&gt;U$3,0,IF(VLOOKUP($E157,'Country Indicator Data'!$B$4:$N$300,11,FALSE)&lt;U$4,5,(U$3-VLOOKUP($E157,'Country Indicator Data'!$B$4:$N$300,11,FALSE))/(U$3-U$4)*5)),1))))</f>
        <v>2.5</v>
      </c>
      <c r="V157" s="163">
        <f>IF(LEN(E157)&gt;3,((IF(VLOOKUP($C157,'Regional Crises'!$B$1:$R$66,16,FALSE)="x","x",ROUND(IF(VLOOKUP($C157,'Regional Crises'!$B$1:$R$66,16,FALSE)&gt;V$3,0,IF(VLOOKUP($C157,'Regional Crises'!$B$1:$R$66,16,FALSE)&lt;V$4,5,(V$3-VLOOKUP($C157,'Regional Crises'!$B$1:$R$66,16,FALSE))/(V$3-V$4)*5)),1)))),(IF(VLOOKUP($E157,'Country Indicator Data'!$B$4:$N$300,12,FALSE)="x","x",ROUND(IF(VLOOKUP($E157,'Country Indicator Data'!$B$4:$N$300,12,FALSE)&gt;V$3,0,IF(VLOOKUP($E157,'Country Indicator Data'!$B$4:$N$300,12,FALSE)&lt;V$4,5,(V$3-VLOOKUP($E157,'Country Indicator Data'!$B$4:$N$300,12,FALSE))/(V$3-V$4)*5)),1))))</f>
        <v>3</v>
      </c>
      <c r="W157" s="163">
        <f t="shared" si="57"/>
        <v>3</v>
      </c>
      <c r="X157" s="163">
        <f t="shared" si="58"/>
        <v>2.1</v>
      </c>
      <c r="Y157" s="184">
        <f>IF('Core Indicators'!FC154="x","x",IF('Core Indicators'!FC154&gt;=5,5,IF('Core Indicators'!FC154&gt;=4,4,IF('Core Indicators'!FC154&gt;=3,3,IF('Core Indicators'!FC154&gt;=2,2,IF('Core Indicators'!FC154&gt;=1,1,0))))))</f>
        <v>2</v>
      </c>
      <c r="Z157" s="163">
        <f t="shared" si="59"/>
        <v>2</v>
      </c>
      <c r="AA157" s="184">
        <f>'Crisis Indicator Data'!Y154</f>
        <v>2</v>
      </c>
      <c r="AB157" s="184">
        <f>'Crisis Indicator Data'!Z154</f>
        <v>0</v>
      </c>
      <c r="AC157" s="184">
        <f>'Crisis Indicator Data'!AA154</f>
        <v>0</v>
      </c>
      <c r="AD157" s="184">
        <f>'Crisis Indicator Data'!AB154</f>
        <v>0</v>
      </c>
      <c r="AE157" s="184">
        <f t="shared" si="60"/>
        <v>2</v>
      </c>
      <c r="AF157" s="184">
        <f>'Crisis Indicator Data'!AC154</f>
        <v>0</v>
      </c>
      <c r="AG157" s="184">
        <f>'Crisis Indicator Data'!AD154</f>
        <v>1</v>
      </c>
      <c r="AH157" s="184">
        <f t="shared" si="61"/>
        <v>1</v>
      </c>
      <c r="AI157" s="184">
        <f>'Crisis Indicator Data'!AE154</f>
        <v>0</v>
      </c>
      <c r="AJ157" s="184">
        <f>'Crisis Indicator Data'!AF154</f>
        <v>0</v>
      </c>
      <c r="AK157" s="184">
        <f>'Crisis Indicator Data'!AG154</f>
        <v>2</v>
      </c>
      <c r="AL157" s="184">
        <f t="shared" si="62"/>
        <v>2</v>
      </c>
      <c r="AM157" s="163">
        <f t="shared" si="63"/>
        <v>2</v>
      </c>
      <c r="AN157" s="163">
        <f t="shared" si="64"/>
        <v>2</v>
      </c>
    </row>
    <row r="158" spans="1:40" x14ac:dyDescent="0.25">
      <c r="A158" s="175" t="str">
        <f>'Crisis Indicator Data'!A155</f>
        <v>Food Security Crisis in North-East Tanzania</v>
      </c>
      <c r="B158" s="176" t="str">
        <f>'Crisis Indicator Data'!B155</f>
        <v>Drought</v>
      </c>
      <c r="C158" s="176" t="str">
        <f>'Crisis Indicator Data'!C155</f>
        <v>TZA003</v>
      </c>
      <c r="D158" s="176" t="str">
        <f>'Crisis Indicator Data'!D155</f>
        <v>Tanzania</v>
      </c>
      <c r="E158" s="177" t="str">
        <f>'Crisis Indicator Data'!E155</f>
        <v>TZA</v>
      </c>
      <c r="F158" s="163">
        <f>IF(LEN(E158)&gt;3,(IF(VLOOKUP($C158,'Regional Crises'!$B$1:$R$66,7,FALSE)="x","x",ROUND(IF(VLOOKUP($C158,'Regional Crises'!$B$1:$R$66,7,FALSE)&gt;$F$3,5,IF(VLOOKUP($C158,'Regional Crises'!$B$1:$R$66,7,FALSE)&lt;F$4,0,($F$3-VLOOKUP($C158,'Regional Crises'!$B$1:$R$66,7,FALSE))/($F$3-$F$4)*5)),1))),IF(VLOOKUP($E158,'Country Indicator Data'!$B$4:$N$300,3,FALSE)="x","x",ROUND(IF(VLOOKUP($E158,'Country Indicator Data'!$B$4:$N$300,3,FALSE)&gt;$F$3,5,IF(VLOOKUP($E158,'Country Indicator Data'!$B$4:$N$300,3,FALSE)&lt;$F$4,0,($F$3-VLOOKUP($E158,'Country Indicator Data'!$B$4:$N$300,3,FALSE))/($F$3-$F$4)*5)),1)))</f>
        <v>2.5</v>
      </c>
      <c r="G158" s="163">
        <f>IF(LEN(E158)&gt;3,(IF(VLOOKUP($C158,'Regional Crises'!$B$1:$R$66,9,FALSE)="x","x",ROUND(IF(VLOOKUP($C158,'Regional Crises'!$B$1:$R$66,9,FALSE)&gt;G$3,5,IF(VLOOKUP($C158,'Regional Crises'!$B$1:$R$66,9,FALSE)&lt;G$4,0,(G$3-VLOOKUP($C158,'Regional Crises'!$B$1:$R$66,9,FALSE))/(G$3-G$4)*5)),1))),IF(VLOOKUP($E158,'Country Indicator Data'!$B$4:$N$300,5,FALSE)="x","x",ROUND(IF(VLOOKUP($E158,'Country Indicator Data'!$B$4:$N$300,5,FALSE)&gt;G$3,5,IF(VLOOKUP($E158,'Country Indicator Data'!$B$4:$N$300,5,FALSE)&lt;G$4,0,(G$3-VLOOKUP($E158,'Country Indicator Data'!$B$4:$N$300,5,FALSE))/(G$3-G$4)*5)),1)))</f>
        <v>2</v>
      </c>
      <c r="H158" s="163">
        <f t="shared" si="52"/>
        <v>2.25</v>
      </c>
      <c r="I158" s="163">
        <f>IF(LEN(E158)&gt;3,(IF(VLOOKUP($C158,'Regional Crises'!$B$1:$R$66,6,FALSE)="x","x",ROUND(IF(VLOOKUP($C158,'Regional Crises'!$B$1:$R$66,6,FALSE)&gt;I$3,5,IF(VLOOKUP($C158,'Regional Crises'!$B$1:$R$66,6,FALSE)&lt;I$4,0,5-(I$3-VLOOKUP($C158,'Regional Crises'!$B$1:$R$66,6,FALSE))/(I$3-I$4)*5)),1))),IF(VLOOKUP($E158,'Country Indicator Data'!$B$4:$N$300,2,FALSE)="x","x",ROUND(IF(VLOOKUP($E158,'Country Indicator Data'!$B$4:$N$300,2,FALSE)&gt;I$3,5,IF(VLOOKUP($E158,'Country Indicator Data'!$B$4:$N$300,2,FALSE)&lt;I$4,0,5-(I$3-VLOOKUP($E158,'Country Indicator Data'!$B$4:$N$300,2,FALSE))/(I$3-I$4)*5)),1)))</f>
        <v>2.5</v>
      </c>
      <c r="J158" s="163">
        <f>IF(LEN(E158)&gt;3,(IF(VLOOKUP($C158,'Regional Crises'!$B$1:$R$66,8,FALSE)="x","x",ROUND(IF(VLOOKUP($C158,'Regional Crises'!$B$1:$R$66,8,FALSE)&gt;J$3,5,IF(VLOOKUP($C158,'Regional Crises'!$B$1:$R$66,8,FALSE)&lt;J$4,0,5-(J$3-VLOOKUP($C158,'Regional Crises'!$B$1:$R$66,8,FALSE))/(J$3-J$4)*5)),1))),IF(VLOOKUP($E158,'Country Indicator Data'!$B$4:$N$300,4,FALSE)="x","x",ROUND(IF(VLOOKUP($E158,'Country Indicator Data'!$B$4:$N$300,4,FALSE)&gt;J$3,5,IF(VLOOKUP($E158,'Country Indicator Data'!$B$4:$N$300,4,FALSE)&lt;J$4,0,5-(J$3-VLOOKUP($E158,'Country Indicator Data'!$B$4:$N$300,4,FALSE))/(J$3-J$4)*5)),1)))</f>
        <v>0</v>
      </c>
      <c r="K158" s="163">
        <f t="shared" si="53"/>
        <v>1.25</v>
      </c>
      <c r="L158" s="163">
        <f>IF(LEN(E158)&gt;3,(IF(VLOOKUP($C158,'Regional Crises'!$B$1:$R$66,10,FALSE)="x","x",ROUND(IF(VLOOKUP($C158,'Regional Crises'!$B$1:$R$66,10,FALSE)&gt;L$3,5,IF(VLOOKUP($C158,'Regional Crises'!$B$1:$R$66,10,FALSE)&lt;L$4,0,5-(L$3-VLOOKUP($C158,'Regional Crises'!$B$1:$R$66,10,FALSE))/(L$3-L$4)*5)),1))),IF(VLOOKUP($E158,'Country Indicator Data'!$B$4:$N$300,6,FALSE)="x","x",ROUND(IF(VLOOKUP($E158,'Country Indicator Data'!$B$4:$N$300,6,FALSE)&gt;L$3,5,IF(VLOOKUP($E158,'Country Indicator Data'!$B$4:$N$300,6,FALSE)&lt;L$4,0,5-(L$3-VLOOKUP($E158,'Country Indicator Data'!$B$4:$N$300,6,FALSE))/(L$3-L$4)*5)),1)))</f>
        <v>3.6</v>
      </c>
      <c r="M158" s="163">
        <f>IF(LEN(E158)&gt;3,(IF(VLOOKUP($C158,'Regional Crises'!$B$1:$R$66,11,FALSE)="x","x",ROUND(IF(VLOOKUP($C158,'Regional Crises'!$B$1:$R$66,11,FALSE)&gt;M$3,5,IF(VLOOKUP($C158,'Regional Crises'!$B$1:$R$66,11,FALSE)&lt;M$4,0,5-(M$3-VLOOKUP($C158,'Regional Crises'!$B$1:$R$66,11,FALSE))/(M$3-M$4)*5)),1))),IF(VLOOKUP($E158,'Country Indicator Data'!$B$4:$N$300,7,FALSE)="x","x",ROUND(IF(VLOOKUP($E158,'Country Indicator Data'!$B$4:$N$300,7,FALSE)&gt;M$3,5,IF(VLOOKUP($E158,'Country Indicator Data'!$B$4:$N$300,7,FALSE)&lt;M$4,0,5-(M$3-VLOOKUP($E158,'Country Indicator Data'!$B$4:$N$300,7,FALSE))/(M$3-M$4)*5)),1)))</f>
        <v>1.9</v>
      </c>
      <c r="N158" s="163">
        <f t="shared" si="54"/>
        <v>2.75</v>
      </c>
      <c r="O158" s="163">
        <f t="shared" si="55"/>
        <v>2.0833333333333335</v>
      </c>
      <c r="P158" s="163">
        <f>IF(LEN(E158)&gt;3,VLOOKUP(C158,'Regional Crises'!$B$1:$R$69,12,FALSE),VLOOKUP(E158,'Country Indicator Data'!$B$4:$I$300,8,FALSE))</f>
        <v>1</v>
      </c>
      <c r="Q158" s="163">
        <f>IF(LEN(E158)&gt;3,((IF(VLOOKUP($C158,'Regional Crises'!$B$1:$R$66,13,FALSE)="x","x",ROUND(IF(VLOOKUP($C158,'Regional Crises'!$B$1:$R$66,13,FALSE)&gt;Q$3,5,IF(VLOOKUP($C158,'Regional Crises'!$B$1:$R$66,13,FALSE)&lt;Q$4,0,5-(LOG(Q$3)-LOG(VLOOKUP($C158,'Regional Crises'!$B$1:$R$66,13,FALSE)))/(LOG(Q$3)-LOG(Q$4))*5)),1)))),(IF(VLOOKUP($E158,'Country Indicator Data'!$B$4:$N$300,9,FALSE)="x","x",ROUND(IF(VLOOKUP($E158,'Country Indicator Data'!$B$4:$N$300,9,FALSE)&gt;Q$3,5,IF(VLOOKUP($E158,'Country Indicator Data'!$B$4:$N$300,9,FALSE)&lt;Q$4,0,5-(LOG(Q$3)-LOG(VLOOKUP($E158,'Country Indicator Data'!$B$4:$N$300,9,FALSE)))/(LOG(Q$3)-LOG(Q$4))*5)),1))))</f>
        <v>1.3</v>
      </c>
      <c r="R158" s="163">
        <f t="shared" si="56"/>
        <v>1.1499999999999999</v>
      </c>
      <c r="S158" s="163">
        <f>IF(LEN(E158)&gt;3,((IF(VLOOKUP($C158,'Regional Crises'!$B$1:$R$66,17,FALSE)="x","x",ROUND(IF(VLOOKUP($C158,'Regional Crises'!$B$1:$R$66,17,FALSE)&gt;S$3,0,IF(VLOOKUP($C158,'Regional Crises'!$B$1:$R$66,17,FALSE)&lt;S$4,5,(S$3-VLOOKUP($C158,'Regional Crises'!$B$1:$R$66,17,FALSE))/(S$3-S$4)*5)),1)))),(IF(VLOOKUP($E158,'Country Indicator Data'!$B$4:$N$300,13,FALSE)="x","x",ROUND(IF(VLOOKUP($E158,'Country Indicator Data'!$B$4:$N$300,13,FALSE)&gt;S$3,0,IF(VLOOKUP($E158,'Country Indicator Data'!$B$4:$N$300,13,FALSE)&lt;S$4,5,(S$3-VLOOKUP($E158,'Country Indicator Data'!$B$4:$N$300,13,FALSE))/(S$3-S$4)*5)),1))))</f>
        <v>3.2</v>
      </c>
      <c r="T158" s="163">
        <f>IF(LEN(E158)&gt;3,((IF(VLOOKUP($C158,'Regional Crises'!$B$1:$R$66,14,FALSE)="x","x",ROUND(IF(VLOOKUP($C158,'Regional Crises'!$B$1:$R$66,14,FALSE)&gt;T$3,0,IF(VLOOKUP($C158,'Regional Crises'!$B$1:$R$66,14,FALSE)&lt;T$4,5,(T$3-VLOOKUP($C158,'Regional Crises'!$B$1:$R$66,14,FALSE))/(T$3-T$4)*5)),1)))),(IF(VLOOKUP($E158,'Country Indicator Data'!$B$4:$N$300,10,FALSE)="x","x",ROUND(IF(VLOOKUP($E158,'Country Indicator Data'!$B$4:$N$300,10,FALSE)&gt;T$3,0,IF(VLOOKUP($E158,'Country Indicator Data'!$B$4:$N$300,10,FALSE)&lt;T$4,5,(T$3-VLOOKUP($E158,'Country Indicator Data'!$B$4:$N$300,10,FALSE))/(T$3-T$4)*5)),1))))</f>
        <v>3.1</v>
      </c>
      <c r="U158" s="163">
        <f>IF(LEN(E158)&gt;3,((IF(VLOOKUP($C158,'Regional Crises'!$B$1:$R$66,15,FALSE)="x","x",ROUND(IF(VLOOKUP($C158,'Regional Crises'!$B$1:$R$66,15,FALSE)&gt;U$3,0,IF(VLOOKUP($C158,'Regional Crises'!$B$1:$R$66,15,FALSE)&lt;U$4,5,(U$3-VLOOKUP($C158,'Regional Crises'!$B$1:$R$66,15,FALSE))/(U$3-U$4)*5)),1)))),(IF(VLOOKUP($E158,'Country Indicator Data'!$B$4:$N$300,11,FALSE)="x","x",ROUND(IF(VLOOKUP($E158,'Country Indicator Data'!$B$4:$N$300,11,FALSE)&gt;U$3,0,IF(VLOOKUP($E158,'Country Indicator Data'!$B$4:$N$300,11,FALSE)&lt;U$4,5,(U$3-VLOOKUP($E158,'Country Indicator Data'!$B$4:$N$300,11,FALSE))/(U$3-U$4)*5)),1))))</f>
        <v>2.5</v>
      </c>
      <c r="V158" s="163">
        <f>IF(LEN(E158)&gt;3,((IF(VLOOKUP($C158,'Regional Crises'!$B$1:$R$66,16,FALSE)="x","x",ROUND(IF(VLOOKUP($C158,'Regional Crises'!$B$1:$R$66,16,FALSE)&gt;V$3,0,IF(VLOOKUP($C158,'Regional Crises'!$B$1:$R$66,16,FALSE)&lt;V$4,5,(V$3-VLOOKUP($C158,'Regional Crises'!$B$1:$R$66,16,FALSE))/(V$3-V$4)*5)),1)))),(IF(VLOOKUP($E158,'Country Indicator Data'!$B$4:$N$300,12,FALSE)="x","x",ROUND(IF(VLOOKUP($E158,'Country Indicator Data'!$B$4:$N$300,12,FALSE)&gt;V$3,0,IF(VLOOKUP($E158,'Country Indicator Data'!$B$4:$N$300,12,FALSE)&lt;V$4,5,(V$3-VLOOKUP($E158,'Country Indicator Data'!$B$4:$N$300,12,FALSE))/(V$3-V$4)*5)),1))))</f>
        <v>3</v>
      </c>
      <c r="W158" s="163">
        <f t="shared" si="57"/>
        <v>3</v>
      </c>
      <c r="X158" s="163">
        <f t="shared" si="58"/>
        <v>2.1</v>
      </c>
      <c r="Y158" s="184">
        <f>IF('Core Indicators'!FC155="x","x",IF('Core Indicators'!FC155&gt;=5,5,IF('Core Indicators'!FC155&gt;=4,4,IF('Core Indicators'!FC155&gt;=3,3,IF('Core Indicators'!FC155&gt;=2,2,IF('Core Indicators'!FC155&gt;=1,1,0))))))</f>
        <v>2</v>
      </c>
      <c r="Z158" s="163">
        <f t="shared" si="59"/>
        <v>2</v>
      </c>
      <c r="AA158" s="184">
        <f>'Crisis Indicator Data'!Y155</f>
        <v>2</v>
      </c>
      <c r="AB158" s="184">
        <f>'Crisis Indicator Data'!Z155</f>
        <v>0</v>
      </c>
      <c r="AC158" s="184">
        <f>'Crisis Indicator Data'!AA155</f>
        <v>0</v>
      </c>
      <c r="AD158" s="184">
        <f>'Crisis Indicator Data'!AB155</f>
        <v>0</v>
      </c>
      <c r="AE158" s="184">
        <f t="shared" si="60"/>
        <v>2</v>
      </c>
      <c r="AF158" s="184">
        <f>'Crisis Indicator Data'!AC155</f>
        <v>0</v>
      </c>
      <c r="AG158" s="184">
        <f>'Crisis Indicator Data'!AD155</f>
        <v>1</v>
      </c>
      <c r="AH158" s="184">
        <f t="shared" si="61"/>
        <v>1</v>
      </c>
      <c r="AI158" s="184">
        <f>'Crisis Indicator Data'!AE155</f>
        <v>0</v>
      </c>
      <c r="AJ158" s="184">
        <f>'Crisis Indicator Data'!AF155</f>
        <v>0</v>
      </c>
      <c r="AK158" s="184">
        <f>'Crisis Indicator Data'!AG155</f>
        <v>2</v>
      </c>
      <c r="AL158" s="184">
        <f t="shared" si="62"/>
        <v>2</v>
      </c>
      <c r="AM158" s="163">
        <f t="shared" si="63"/>
        <v>2</v>
      </c>
      <c r="AN158" s="163">
        <f t="shared" si="64"/>
        <v>2</v>
      </c>
    </row>
    <row r="159" spans="1:40" x14ac:dyDescent="0.25">
      <c r="A159" s="175" t="str">
        <f>'Crisis Indicator Data'!A156</f>
        <v>International Displacement in Uganda</v>
      </c>
      <c r="B159" s="176" t="str">
        <f>'Crisis Indicator Data'!B156</f>
        <v>Displacement</v>
      </c>
      <c r="C159" s="176" t="str">
        <f>'Crisis Indicator Data'!C156</f>
        <v>UGA005</v>
      </c>
      <c r="D159" s="176" t="str">
        <f>'Crisis Indicator Data'!D156</f>
        <v>Uganda</v>
      </c>
      <c r="E159" s="177" t="str">
        <f>'Crisis Indicator Data'!E156</f>
        <v>UGA</v>
      </c>
      <c r="F159" s="163">
        <f>IF(LEN(E159)&gt;3,(IF(VLOOKUP($C159,'Regional Crises'!$B$1:$R$66,7,FALSE)="x","x",ROUND(IF(VLOOKUP($C159,'Regional Crises'!$B$1:$R$66,7,FALSE)&gt;$F$3,5,IF(VLOOKUP($C159,'Regional Crises'!$B$1:$R$66,7,FALSE)&lt;F$4,0,($F$3-VLOOKUP($C159,'Regional Crises'!$B$1:$R$66,7,FALSE))/($F$3-$F$4)*5)),1))),IF(VLOOKUP($E159,'Country Indicator Data'!$B$4:$N$300,3,FALSE)="x","x",ROUND(IF(VLOOKUP($E159,'Country Indicator Data'!$B$4:$N$300,3,FALSE)&gt;$F$3,5,IF(VLOOKUP($E159,'Country Indicator Data'!$B$4:$N$300,3,FALSE)&lt;$F$4,0,($F$3-VLOOKUP($E159,'Country Indicator Data'!$B$4:$N$300,3,FALSE))/($F$3-$F$4)*5)),1)))</f>
        <v>2.5</v>
      </c>
      <c r="G159" s="163">
        <f>IF(LEN(E159)&gt;3,(IF(VLOOKUP($C159,'Regional Crises'!$B$1:$R$66,9,FALSE)="x","x",ROUND(IF(VLOOKUP($C159,'Regional Crises'!$B$1:$R$66,9,FALSE)&gt;G$3,5,IF(VLOOKUP($C159,'Regional Crises'!$B$1:$R$66,9,FALSE)&lt;G$4,0,(G$3-VLOOKUP($C159,'Regional Crises'!$B$1:$R$66,9,FALSE))/(G$3-G$4)*5)),1))),IF(VLOOKUP($E159,'Country Indicator Data'!$B$4:$N$300,5,FALSE)="x","x",ROUND(IF(VLOOKUP($E159,'Country Indicator Data'!$B$4:$N$300,5,FALSE)&gt;G$3,5,IF(VLOOKUP($E159,'Country Indicator Data'!$B$4:$N$300,5,FALSE)&lt;G$4,0,(G$3-VLOOKUP($E159,'Country Indicator Data'!$B$4:$N$300,5,FALSE))/(G$3-G$4)*5)),1)))</f>
        <v>2.4</v>
      </c>
      <c r="H159" s="163">
        <f t="shared" si="52"/>
        <v>2.4500000000000002</v>
      </c>
      <c r="I159" s="163">
        <f>IF(LEN(E159)&gt;3,(IF(VLOOKUP($C159,'Regional Crises'!$B$1:$R$66,6,FALSE)="x","x",ROUND(IF(VLOOKUP($C159,'Regional Crises'!$B$1:$R$66,6,FALSE)&gt;I$3,5,IF(VLOOKUP($C159,'Regional Crises'!$B$1:$R$66,6,FALSE)&lt;I$4,0,5-(I$3-VLOOKUP($C159,'Regional Crises'!$B$1:$R$66,6,FALSE))/(I$3-I$4)*5)),1))),IF(VLOOKUP($E159,'Country Indicator Data'!$B$4:$N$300,2,FALSE)="x","x",ROUND(IF(VLOOKUP($E159,'Country Indicator Data'!$B$4:$N$300,2,FALSE)&gt;I$3,5,IF(VLOOKUP($E159,'Country Indicator Data'!$B$4:$N$300,2,FALSE)&lt;I$4,0,5-(I$3-VLOOKUP($E159,'Country Indicator Data'!$B$4:$N$300,2,FALSE))/(I$3-I$4)*5)),1)))</f>
        <v>4.5999999999999996</v>
      </c>
      <c r="J159" s="163">
        <f>IF(LEN(E159)&gt;3,(IF(VLOOKUP($C159,'Regional Crises'!$B$1:$R$66,8,FALSE)="x","x",ROUND(IF(VLOOKUP($C159,'Regional Crises'!$B$1:$R$66,8,FALSE)&gt;J$3,5,IF(VLOOKUP($C159,'Regional Crises'!$B$1:$R$66,8,FALSE)&lt;J$4,0,5-(J$3-VLOOKUP($C159,'Regional Crises'!$B$1:$R$66,8,FALSE))/(J$3-J$4)*5)),1))),IF(VLOOKUP($E159,'Country Indicator Data'!$B$4:$N$300,4,FALSE)="x","x",ROUND(IF(VLOOKUP($E159,'Country Indicator Data'!$B$4:$N$300,4,FALSE)&gt;J$3,5,IF(VLOOKUP($E159,'Country Indicator Data'!$B$4:$N$300,4,FALSE)&lt;J$4,0,5-(J$3-VLOOKUP($E159,'Country Indicator Data'!$B$4:$N$300,4,FALSE))/(J$3-J$4)*5)),1)))</f>
        <v>2.4</v>
      </c>
      <c r="K159" s="163">
        <f t="shared" si="53"/>
        <v>3.5</v>
      </c>
      <c r="L159" s="163">
        <f>IF(LEN(E159)&gt;3,(IF(VLOOKUP($C159,'Regional Crises'!$B$1:$R$66,10,FALSE)="x","x",ROUND(IF(VLOOKUP($C159,'Regional Crises'!$B$1:$R$66,10,FALSE)&gt;L$3,5,IF(VLOOKUP($C159,'Regional Crises'!$B$1:$R$66,10,FALSE)&lt;L$4,0,5-(L$3-VLOOKUP($C159,'Regional Crises'!$B$1:$R$66,10,FALSE))/(L$3-L$4)*5)),1))),IF(VLOOKUP($E159,'Country Indicator Data'!$B$4:$N$300,6,FALSE)="x","x",ROUND(IF(VLOOKUP($E159,'Country Indicator Data'!$B$4:$N$300,6,FALSE)&gt;L$3,5,IF(VLOOKUP($E159,'Country Indicator Data'!$B$4:$N$300,6,FALSE)&lt;L$4,0,5-(L$3-VLOOKUP($E159,'Country Indicator Data'!$B$4:$N$300,6,FALSE))/(L$3-L$4)*5)),1)))</f>
        <v>3.5</v>
      </c>
      <c r="M159" s="163">
        <f>IF(LEN(E159)&gt;3,(IF(VLOOKUP($C159,'Regional Crises'!$B$1:$R$66,11,FALSE)="x","x",ROUND(IF(VLOOKUP($C159,'Regional Crises'!$B$1:$R$66,11,FALSE)&gt;M$3,5,IF(VLOOKUP($C159,'Regional Crises'!$B$1:$R$66,11,FALSE)&lt;M$4,0,5-(M$3-VLOOKUP($C159,'Regional Crises'!$B$1:$R$66,11,FALSE))/(M$3-M$4)*5)),1))),IF(VLOOKUP($E159,'Country Indicator Data'!$B$4:$N$300,7,FALSE)="x","x",ROUND(IF(VLOOKUP($E159,'Country Indicator Data'!$B$4:$N$300,7,FALSE)&gt;M$3,5,IF(VLOOKUP($E159,'Country Indicator Data'!$B$4:$N$300,7,FALSE)&lt;M$4,0,5-(M$3-VLOOKUP($E159,'Country Indicator Data'!$B$4:$N$300,7,FALSE))/(M$3-M$4)*5)),1)))</f>
        <v>2.2000000000000002</v>
      </c>
      <c r="N159" s="163">
        <f t="shared" si="54"/>
        <v>2.85</v>
      </c>
      <c r="O159" s="163">
        <f t="shared" si="55"/>
        <v>2.9333333333333336</v>
      </c>
      <c r="P159" s="163">
        <f>IF(LEN(E159)&gt;3,VLOOKUP(C159,'Regional Crises'!$B$1:$R$69,12,FALSE),VLOOKUP(E159,'Country Indicator Data'!$B$4:$I$300,8,FALSE))</f>
        <v>5</v>
      </c>
      <c r="Q159" s="163">
        <f>IF(LEN(E159)&gt;3,((IF(VLOOKUP($C159,'Regional Crises'!$B$1:$R$66,13,FALSE)="x","x",ROUND(IF(VLOOKUP($C159,'Regional Crises'!$B$1:$R$66,13,FALSE)&gt;Q$3,5,IF(VLOOKUP($C159,'Regional Crises'!$B$1:$R$66,13,FALSE)&lt;Q$4,0,5-(LOG(Q$3)-LOG(VLOOKUP($C159,'Regional Crises'!$B$1:$R$66,13,FALSE)))/(LOG(Q$3)-LOG(Q$4))*5)),1)))),(IF(VLOOKUP($E159,'Country Indicator Data'!$B$4:$N$300,9,FALSE)="x","x",ROUND(IF(VLOOKUP($E159,'Country Indicator Data'!$B$4:$N$300,9,FALSE)&gt;Q$3,5,IF(VLOOKUP($E159,'Country Indicator Data'!$B$4:$N$300,9,FALSE)&lt;Q$4,0,5-(LOG(Q$3)-LOG(VLOOKUP($E159,'Country Indicator Data'!$B$4:$N$300,9,FALSE)))/(LOG(Q$3)-LOG(Q$4))*5)),1))))</f>
        <v>4.9000000000000004</v>
      </c>
      <c r="R159" s="163">
        <f t="shared" si="56"/>
        <v>4.95</v>
      </c>
      <c r="S159" s="163">
        <f>IF(LEN(E159)&gt;3,((IF(VLOOKUP($C159,'Regional Crises'!$B$1:$R$66,17,FALSE)="x","x",ROUND(IF(VLOOKUP($C159,'Regional Crises'!$B$1:$R$66,17,FALSE)&gt;S$3,0,IF(VLOOKUP($C159,'Regional Crises'!$B$1:$R$66,17,FALSE)&lt;S$4,5,(S$3-VLOOKUP($C159,'Regional Crises'!$B$1:$R$66,17,FALSE))/(S$3-S$4)*5)),1)))),(IF(VLOOKUP($E159,'Country Indicator Data'!$B$4:$N$300,13,FALSE)="x","x",ROUND(IF(VLOOKUP($E159,'Country Indicator Data'!$B$4:$N$300,13,FALSE)&gt;S$3,0,IF(VLOOKUP($E159,'Country Indicator Data'!$B$4:$N$300,13,FALSE)&lt;S$4,5,(S$3-VLOOKUP($E159,'Country Indicator Data'!$B$4:$N$300,13,FALSE))/(S$3-S$4)*5)),1))))</f>
        <v>3.6</v>
      </c>
      <c r="T159" s="163">
        <f>IF(LEN(E159)&gt;3,((IF(VLOOKUP($C159,'Regional Crises'!$B$1:$R$66,14,FALSE)="x","x",ROUND(IF(VLOOKUP($C159,'Regional Crises'!$B$1:$R$66,14,FALSE)&gt;T$3,0,IF(VLOOKUP($C159,'Regional Crises'!$B$1:$R$66,14,FALSE)&lt;T$4,5,(T$3-VLOOKUP($C159,'Regional Crises'!$B$1:$R$66,14,FALSE))/(T$3-T$4)*5)),1)))),(IF(VLOOKUP($E159,'Country Indicator Data'!$B$4:$N$300,10,FALSE)="x","x",ROUND(IF(VLOOKUP($E159,'Country Indicator Data'!$B$4:$N$300,10,FALSE)&gt;T$3,0,IF(VLOOKUP($E159,'Country Indicator Data'!$B$4:$N$300,10,FALSE)&lt;T$4,5,(T$3-VLOOKUP($E159,'Country Indicator Data'!$B$4:$N$300,10,FALSE))/(T$3-T$4)*5)),1))))</f>
        <v>2.8</v>
      </c>
      <c r="U159" s="163">
        <f>IF(LEN(E159)&gt;3,((IF(VLOOKUP($C159,'Regional Crises'!$B$1:$R$66,15,FALSE)="x","x",ROUND(IF(VLOOKUP($C159,'Regional Crises'!$B$1:$R$66,15,FALSE)&gt;U$3,0,IF(VLOOKUP($C159,'Regional Crises'!$B$1:$R$66,15,FALSE)&lt;U$4,5,(U$3-VLOOKUP($C159,'Regional Crises'!$B$1:$R$66,15,FALSE))/(U$3-U$4)*5)),1)))),(IF(VLOOKUP($E159,'Country Indicator Data'!$B$4:$N$300,11,FALSE)="x","x",ROUND(IF(VLOOKUP($E159,'Country Indicator Data'!$B$4:$N$300,11,FALSE)&gt;U$3,0,IF(VLOOKUP($E159,'Country Indicator Data'!$B$4:$N$300,11,FALSE)&lt;U$4,5,(U$3-VLOOKUP($E159,'Country Indicator Data'!$B$4:$N$300,11,FALSE))/(U$3-U$4)*5)),1))))</f>
        <v>2.4</v>
      </c>
      <c r="V159" s="163">
        <f>IF(LEN(E159)&gt;3,((IF(VLOOKUP($C159,'Regional Crises'!$B$1:$R$66,16,FALSE)="x","x",ROUND(IF(VLOOKUP($C159,'Regional Crises'!$B$1:$R$66,16,FALSE)&gt;V$3,0,IF(VLOOKUP($C159,'Regional Crises'!$B$1:$R$66,16,FALSE)&lt;V$4,5,(V$3-VLOOKUP($C159,'Regional Crises'!$B$1:$R$66,16,FALSE))/(V$3-V$4)*5)),1)))),(IF(VLOOKUP($E159,'Country Indicator Data'!$B$4:$N$300,12,FALSE)="x","x",ROUND(IF(VLOOKUP($E159,'Country Indicator Data'!$B$4:$N$300,12,FALSE)&gt;V$3,0,IF(VLOOKUP($E159,'Country Indicator Data'!$B$4:$N$300,12,FALSE)&lt;V$4,5,(V$3-VLOOKUP($E159,'Country Indicator Data'!$B$4:$N$300,12,FALSE))/(V$3-V$4)*5)),1))))</f>
        <v>3.3</v>
      </c>
      <c r="W159" s="163">
        <f t="shared" si="57"/>
        <v>3</v>
      </c>
      <c r="X159" s="163">
        <f t="shared" si="58"/>
        <v>3.6</v>
      </c>
      <c r="Y159" s="184">
        <f>IF('Core Indicators'!FC156="x","x",IF('Core Indicators'!FC156&gt;=5,5,IF('Core Indicators'!FC156&gt;=4,4,IF('Core Indicators'!FC156&gt;=3,3,IF('Core Indicators'!FC156&gt;=2,2,IF('Core Indicators'!FC156&gt;=1,1,0))))))</f>
        <v>2</v>
      </c>
      <c r="Z159" s="163">
        <f t="shared" si="59"/>
        <v>2</v>
      </c>
      <c r="AA159" s="184">
        <f>'Crisis Indicator Data'!Y156</f>
        <v>2</v>
      </c>
      <c r="AB159" s="184">
        <f>'Crisis Indicator Data'!Z156</f>
        <v>1</v>
      </c>
      <c r="AC159" s="184">
        <f>'Crisis Indicator Data'!AA156</f>
        <v>1</v>
      </c>
      <c r="AD159" s="184">
        <f>'Crisis Indicator Data'!AB156</f>
        <v>0</v>
      </c>
      <c r="AE159" s="184">
        <f t="shared" si="60"/>
        <v>2</v>
      </c>
      <c r="AF159" s="184">
        <f>'Crisis Indicator Data'!AC156</f>
        <v>0</v>
      </c>
      <c r="AG159" s="184">
        <f>'Crisis Indicator Data'!AD156</f>
        <v>1</v>
      </c>
      <c r="AH159" s="184">
        <f t="shared" si="61"/>
        <v>1</v>
      </c>
      <c r="AI159" s="184">
        <f>'Crisis Indicator Data'!AE156</f>
        <v>0</v>
      </c>
      <c r="AJ159" s="184">
        <f>'Crisis Indicator Data'!AF156</f>
        <v>1</v>
      </c>
      <c r="AK159" s="184">
        <f>'Crisis Indicator Data'!AG156</f>
        <v>2</v>
      </c>
      <c r="AL159" s="184">
        <f t="shared" si="62"/>
        <v>3</v>
      </c>
      <c r="AM159" s="163">
        <f t="shared" si="63"/>
        <v>2</v>
      </c>
      <c r="AN159" s="163">
        <f t="shared" si="64"/>
        <v>2</v>
      </c>
    </row>
    <row r="160" spans="1:40" x14ac:dyDescent="0.25">
      <c r="A160" s="175" t="str">
        <f>'Crisis Indicator Data'!A157</f>
        <v>Conflict in Ukraine</v>
      </c>
      <c r="B160" s="176" t="str">
        <f>'Crisis Indicator Data'!B157</f>
        <v>Conflict,Displacement</v>
      </c>
      <c r="C160" s="176" t="str">
        <f>'Crisis Indicator Data'!C157</f>
        <v>UKR002</v>
      </c>
      <c r="D160" s="176" t="str">
        <f>'Crisis Indicator Data'!D157</f>
        <v>Ukraine</v>
      </c>
      <c r="E160" s="177" t="str">
        <f>'Crisis Indicator Data'!E157</f>
        <v>UKR</v>
      </c>
      <c r="F160" s="163">
        <f>IF(LEN(E160)&gt;3,(IF(VLOOKUP($C160,'Regional Crises'!$B$1:$R$66,7,FALSE)="x","x",ROUND(IF(VLOOKUP($C160,'Regional Crises'!$B$1:$R$66,7,FALSE)&gt;$F$3,5,IF(VLOOKUP($C160,'Regional Crises'!$B$1:$R$66,7,FALSE)&lt;F$4,0,($F$3-VLOOKUP($C160,'Regional Crises'!$B$1:$R$66,7,FALSE))/($F$3-$F$4)*5)),1))),IF(VLOOKUP($E160,'Country Indicator Data'!$B$4:$N$300,3,FALSE)="x","x",ROUND(IF(VLOOKUP($E160,'Country Indicator Data'!$B$4:$N$300,3,FALSE)&gt;$F$3,5,IF(VLOOKUP($E160,'Country Indicator Data'!$B$4:$N$300,3,FALSE)&lt;$F$4,0,($F$3-VLOOKUP($E160,'Country Indicator Data'!$B$4:$N$300,3,FALSE))/($F$3-$F$4)*5)),1)))</f>
        <v>1.4</v>
      </c>
      <c r="G160" s="163">
        <f>IF(LEN(E160)&gt;3,(IF(VLOOKUP($C160,'Regional Crises'!$B$1:$R$66,9,FALSE)="x","x",ROUND(IF(VLOOKUP($C160,'Regional Crises'!$B$1:$R$66,9,FALSE)&gt;G$3,5,IF(VLOOKUP($C160,'Regional Crises'!$B$1:$R$66,9,FALSE)&lt;G$4,0,(G$3-VLOOKUP($C160,'Regional Crises'!$B$1:$R$66,9,FALSE))/(G$3-G$4)*5)),1))),IF(VLOOKUP($E160,'Country Indicator Data'!$B$4:$N$300,5,FALSE)="x","x",ROUND(IF(VLOOKUP($E160,'Country Indicator Data'!$B$4:$N$300,5,FALSE)&gt;G$3,5,IF(VLOOKUP($E160,'Country Indicator Data'!$B$4:$N$300,5,FALSE)&lt;G$4,0,(G$3-VLOOKUP($E160,'Country Indicator Data'!$B$4:$N$300,5,FALSE))/(G$3-G$4)*5)),1)))</f>
        <v>1.6</v>
      </c>
      <c r="H160" s="163">
        <f t="shared" si="52"/>
        <v>1.5</v>
      </c>
      <c r="I160" s="163">
        <f>IF(LEN(E160)&gt;3,(IF(VLOOKUP($C160,'Regional Crises'!$B$1:$R$66,6,FALSE)="x","x",ROUND(IF(VLOOKUP($C160,'Regional Crises'!$B$1:$R$66,6,FALSE)&gt;I$3,5,IF(VLOOKUP($C160,'Regional Crises'!$B$1:$R$66,6,FALSE)&lt;I$4,0,5-(I$3-VLOOKUP($C160,'Regional Crises'!$B$1:$R$66,6,FALSE))/(I$3-I$4)*5)),1))),IF(VLOOKUP($E160,'Country Indicator Data'!$B$4:$N$300,2,FALSE)="x","x",ROUND(IF(VLOOKUP($E160,'Country Indicator Data'!$B$4:$N$300,2,FALSE)&gt;I$3,5,IF(VLOOKUP($E160,'Country Indicator Data'!$B$4:$N$300,2,FALSE)&lt;I$4,0,5-(I$3-VLOOKUP($E160,'Country Indicator Data'!$B$4:$N$300,2,FALSE))/(I$3-I$4)*5)),1)))</f>
        <v>1.6</v>
      </c>
      <c r="J160" s="163">
        <f>IF(LEN(E160)&gt;3,(IF(VLOOKUP($C160,'Regional Crises'!$B$1:$R$66,8,FALSE)="x","x",ROUND(IF(VLOOKUP($C160,'Regional Crises'!$B$1:$R$66,8,FALSE)&gt;J$3,5,IF(VLOOKUP($C160,'Regional Crises'!$B$1:$R$66,8,FALSE)&lt;J$4,0,5-(J$3-VLOOKUP($C160,'Regional Crises'!$B$1:$R$66,8,FALSE))/(J$3-J$4)*5)),1))),IF(VLOOKUP($E160,'Country Indicator Data'!$B$4:$N$300,4,FALSE)="x","x",ROUND(IF(VLOOKUP($E160,'Country Indicator Data'!$B$4:$N$300,4,FALSE)&gt;J$3,5,IF(VLOOKUP($E160,'Country Indicator Data'!$B$4:$N$300,4,FALSE)&lt;J$4,0,5-(J$3-VLOOKUP($E160,'Country Indicator Data'!$B$4:$N$300,4,FALSE))/(J$3-J$4)*5)),1)))</f>
        <v>0.2</v>
      </c>
      <c r="K160" s="163">
        <f t="shared" si="53"/>
        <v>0.9</v>
      </c>
      <c r="L160" s="163">
        <f>IF(LEN(E160)&gt;3,(IF(VLOOKUP($C160,'Regional Crises'!$B$1:$R$66,10,FALSE)="x","x",ROUND(IF(VLOOKUP($C160,'Regional Crises'!$B$1:$R$66,10,FALSE)&gt;L$3,5,IF(VLOOKUP($C160,'Regional Crises'!$B$1:$R$66,10,FALSE)&lt;L$4,0,5-(L$3-VLOOKUP($C160,'Regional Crises'!$B$1:$R$66,10,FALSE))/(L$3-L$4)*5)),1))),IF(VLOOKUP($E160,'Country Indicator Data'!$B$4:$N$300,6,FALSE)="x","x",ROUND(IF(VLOOKUP($E160,'Country Indicator Data'!$B$4:$N$300,6,FALSE)&gt;L$3,5,IF(VLOOKUP($E160,'Country Indicator Data'!$B$4:$N$300,6,FALSE)&lt;L$4,0,5-(L$3-VLOOKUP($E160,'Country Indicator Data'!$B$4:$N$300,6,FALSE))/(L$3-L$4)*5)),1)))</f>
        <v>1.9</v>
      </c>
      <c r="M160" s="163">
        <f>IF(LEN(E160)&gt;3,(IF(VLOOKUP($C160,'Regional Crises'!$B$1:$R$66,11,FALSE)="x","x",ROUND(IF(VLOOKUP($C160,'Regional Crises'!$B$1:$R$66,11,FALSE)&gt;M$3,5,IF(VLOOKUP($C160,'Regional Crises'!$B$1:$R$66,11,FALSE)&lt;M$4,0,5-(M$3-VLOOKUP($C160,'Regional Crises'!$B$1:$R$66,11,FALSE))/(M$3-M$4)*5)),1))),IF(VLOOKUP($E160,'Country Indicator Data'!$B$4:$N$300,7,FALSE)="x","x",ROUND(IF(VLOOKUP($E160,'Country Indicator Data'!$B$4:$N$300,7,FALSE)&gt;M$3,5,IF(VLOOKUP($E160,'Country Indicator Data'!$B$4:$N$300,7,FALSE)&lt;M$4,0,5-(M$3-VLOOKUP($E160,'Country Indicator Data'!$B$4:$N$300,7,FALSE))/(M$3-M$4)*5)),1)))</f>
        <v>0.2</v>
      </c>
      <c r="N160" s="163">
        <f t="shared" si="54"/>
        <v>1.05</v>
      </c>
      <c r="O160" s="163">
        <f t="shared" si="55"/>
        <v>1.1500000000000001</v>
      </c>
      <c r="P160" s="163">
        <f>IF(LEN(E160)&gt;3,VLOOKUP(C160,'Regional Crises'!$B$1:$R$69,12,FALSE),VLOOKUP(E160,'Country Indicator Data'!$B$4:$I$300,8,FALSE))</f>
        <v>3</v>
      </c>
      <c r="Q160" s="163">
        <f>IF(LEN(E160)&gt;3,((IF(VLOOKUP($C160,'Regional Crises'!$B$1:$R$66,13,FALSE)="x","x",ROUND(IF(VLOOKUP($C160,'Regional Crises'!$B$1:$R$66,13,FALSE)&gt;Q$3,5,IF(VLOOKUP($C160,'Regional Crises'!$B$1:$R$66,13,FALSE)&lt;Q$4,0,5-(LOG(Q$3)-LOG(VLOOKUP($C160,'Regional Crises'!$B$1:$R$66,13,FALSE)))/(LOG(Q$3)-LOG(Q$4))*5)),1)))),(IF(VLOOKUP($E160,'Country Indicator Data'!$B$4:$N$300,9,FALSE)="x","x",ROUND(IF(VLOOKUP($E160,'Country Indicator Data'!$B$4:$N$300,9,FALSE)&gt;Q$3,5,IF(VLOOKUP($E160,'Country Indicator Data'!$B$4:$N$300,9,FALSE)&lt;Q$4,0,5-(LOG(Q$3)-LOG(VLOOKUP($E160,'Country Indicator Data'!$B$4:$N$300,9,FALSE)))/(LOG(Q$3)-LOG(Q$4))*5)),1))))</f>
        <v>5</v>
      </c>
      <c r="R160" s="163">
        <f t="shared" si="56"/>
        <v>4</v>
      </c>
      <c r="S160" s="163">
        <f>IF(LEN(E160)&gt;3,((IF(VLOOKUP($C160,'Regional Crises'!$B$1:$R$66,17,FALSE)="x","x",ROUND(IF(VLOOKUP($C160,'Regional Crises'!$B$1:$R$66,17,FALSE)&gt;S$3,0,IF(VLOOKUP($C160,'Regional Crises'!$B$1:$R$66,17,FALSE)&lt;S$4,5,(S$3-VLOOKUP($C160,'Regional Crises'!$B$1:$R$66,17,FALSE))/(S$3-S$4)*5)),1)))),(IF(VLOOKUP($E160,'Country Indicator Data'!$B$4:$N$300,13,FALSE)="x","x",ROUND(IF(VLOOKUP($E160,'Country Indicator Data'!$B$4:$N$300,13,FALSE)&gt;S$3,0,IF(VLOOKUP($E160,'Country Indicator Data'!$B$4:$N$300,13,FALSE)&lt;S$4,5,(S$3-VLOOKUP($E160,'Country Indicator Data'!$B$4:$N$300,13,FALSE))/(S$3-S$4)*5)),1))))</f>
        <v>3.5</v>
      </c>
      <c r="T160" s="163">
        <f>IF(LEN(E160)&gt;3,((IF(VLOOKUP($C160,'Regional Crises'!$B$1:$R$66,14,FALSE)="x","x",ROUND(IF(VLOOKUP($C160,'Regional Crises'!$B$1:$R$66,14,FALSE)&gt;T$3,0,IF(VLOOKUP($C160,'Regional Crises'!$B$1:$R$66,14,FALSE)&lt;T$4,5,(T$3-VLOOKUP($C160,'Regional Crises'!$B$1:$R$66,14,FALSE))/(T$3-T$4)*5)),1)))),(IF(VLOOKUP($E160,'Country Indicator Data'!$B$4:$N$300,10,FALSE)="x","x",ROUND(IF(VLOOKUP($E160,'Country Indicator Data'!$B$4:$N$300,10,FALSE)&gt;T$3,0,IF(VLOOKUP($E160,'Country Indicator Data'!$B$4:$N$300,10,FALSE)&lt;T$4,5,(T$3-VLOOKUP($E160,'Country Indicator Data'!$B$4:$N$300,10,FALSE))/(T$3-T$4)*5)),1))))</f>
        <v>3.2</v>
      </c>
      <c r="U160" s="163">
        <f>IF(LEN(E160)&gt;3,((IF(VLOOKUP($C160,'Regional Crises'!$B$1:$R$66,15,FALSE)="x","x",ROUND(IF(VLOOKUP($C160,'Regional Crises'!$B$1:$R$66,15,FALSE)&gt;U$3,0,IF(VLOOKUP($C160,'Regional Crises'!$B$1:$R$66,15,FALSE)&lt;U$4,5,(U$3-VLOOKUP($C160,'Regional Crises'!$B$1:$R$66,15,FALSE))/(U$3-U$4)*5)),1)))),(IF(VLOOKUP($E160,'Country Indicator Data'!$B$4:$N$300,11,FALSE)="x","x",ROUND(IF(VLOOKUP($E160,'Country Indicator Data'!$B$4:$N$300,11,FALSE)&gt;U$3,0,IF(VLOOKUP($E160,'Country Indicator Data'!$B$4:$N$300,11,FALSE)&lt;U$4,5,(U$3-VLOOKUP($E160,'Country Indicator Data'!$B$4:$N$300,11,FALSE))/(U$3-U$4)*5)),1))))</f>
        <v>1.9</v>
      </c>
      <c r="V160" s="163">
        <f>IF(LEN(E160)&gt;3,((IF(VLOOKUP($C160,'Regional Crises'!$B$1:$R$66,16,FALSE)="x","x",ROUND(IF(VLOOKUP($C160,'Regional Crises'!$B$1:$R$66,16,FALSE)&gt;V$3,0,IF(VLOOKUP($C160,'Regional Crises'!$B$1:$R$66,16,FALSE)&lt;V$4,5,(V$3-VLOOKUP($C160,'Regional Crises'!$B$1:$R$66,16,FALSE))/(V$3-V$4)*5)),1)))),(IF(VLOOKUP($E160,'Country Indicator Data'!$B$4:$N$300,12,FALSE)="x","x",ROUND(IF(VLOOKUP($E160,'Country Indicator Data'!$B$4:$N$300,12,FALSE)&gt;V$3,0,IF(VLOOKUP($E160,'Country Indicator Data'!$B$4:$N$300,12,FALSE)&lt;V$4,5,(V$3-VLOOKUP($E160,'Country Indicator Data'!$B$4:$N$300,12,FALSE))/(V$3-V$4)*5)),1))))</f>
        <v>1.9</v>
      </c>
      <c r="W160" s="163">
        <f t="shared" si="57"/>
        <v>2.6</v>
      </c>
      <c r="X160" s="163">
        <f t="shared" si="58"/>
        <v>2.6</v>
      </c>
      <c r="Y160" s="184">
        <f>IF('Core Indicators'!FC157="x","x",IF('Core Indicators'!FC157&gt;=5,5,IF('Core Indicators'!FC157&gt;=4,4,IF('Core Indicators'!FC157&gt;=3,3,IF('Core Indicators'!FC157&gt;=2,2,IF('Core Indicators'!FC157&gt;=1,1,0))))))</f>
        <v>2</v>
      </c>
      <c r="Z160" s="163">
        <f t="shared" si="59"/>
        <v>2</v>
      </c>
      <c r="AA160" s="184">
        <f>'Crisis Indicator Data'!Y157</f>
        <v>2</v>
      </c>
      <c r="AB160" s="184">
        <f>'Crisis Indicator Data'!Z157</f>
        <v>2</v>
      </c>
      <c r="AC160" s="184">
        <f>'Crisis Indicator Data'!AA157</f>
        <v>2</v>
      </c>
      <c r="AD160" s="184">
        <f>'Crisis Indicator Data'!AB157</f>
        <v>3</v>
      </c>
      <c r="AE160" s="184">
        <f t="shared" si="60"/>
        <v>4</v>
      </c>
      <c r="AF160" s="184">
        <f>'Crisis Indicator Data'!AC157</f>
        <v>2</v>
      </c>
      <c r="AG160" s="184">
        <f>'Crisis Indicator Data'!AD157</f>
        <v>3</v>
      </c>
      <c r="AH160" s="184">
        <f t="shared" si="61"/>
        <v>5</v>
      </c>
      <c r="AI160" s="184">
        <f>'Crisis Indicator Data'!AE157</f>
        <v>3</v>
      </c>
      <c r="AJ160" s="184">
        <f>'Crisis Indicator Data'!AF157</f>
        <v>3</v>
      </c>
      <c r="AK160" s="184">
        <f>'Crisis Indicator Data'!AG157</f>
        <v>2</v>
      </c>
      <c r="AL160" s="184">
        <f t="shared" si="62"/>
        <v>5</v>
      </c>
      <c r="AM160" s="163">
        <f t="shared" si="63"/>
        <v>5</v>
      </c>
      <c r="AN160" s="163">
        <f t="shared" si="64"/>
        <v>3.5</v>
      </c>
    </row>
    <row r="161" spans="1:40" x14ac:dyDescent="0.25">
      <c r="A161" s="175" t="str">
        <f>'Crisis Indicator Data'!A158</f>
        <v>Complex crisis in Venezuela</v>
      </c>
      <c r="B161" s="176" t="str">
        <f>'Crisis Indicator Data'!B158</f>
        <v>Socio-political,Violence,Floods</v>
      </c>
      <c r="C161" s="176" t="str">
        <f>'Crisis Indicator Data'!C158</f>
        <v>VEN001</v>
      </c>
      <c r="D161" s="176" t="str">
        <f>'Crisis Indicator Data'!D158</f>
        <v>Venezuela</v>
      </c>
      <c r="E161" s="177" t="str">
        <f>'Crisis Indicator Data'!E158</f>
        <v>VEN</v>
      </c>
      <c r="F161" s="163">
        <f>IF(LEN(E161)&gt;3,(IF(VLOOKUP($C161,'Regional Crises'!$B$1:$R$66,7,FALSE)="x","x",ROUND(IF(VLOOKUP($C161,'Regional Crises'!$B$1:$R$66,7,FALSE)&gt;$F$3,5,IF(VLOOKUP($C161,'Regional Crises'!$B$1:$R$66,7,FALSE)&lt;F$4,0,($F$3-VLOOKUP($C161,'Regional Crises'!$B$1:$R$66,7,FALSE))/($F$3-$F$4)*5)),1))),IF(VLOOKUP($E161,'Country Indicator Data'!$B$4:$N$300,3,FALSE)="x","x",ROUND(IF(VLOOKUP($E161,'Country Indicator Data'!$B$4:$N$300,3,FALSE)&gt;$F$3,5,IF(VLOOKUP($E161,'Country Indicator Data'!$B$4:$N$300,3,FALSE)&lt;$F$4,0,($F$3-VLOOKUP($E161,'Country Indicator Data'!$B$4:$N$300,3,FALSE))/($F$3-$F$4)*5)),1)))</f>
        <v>2.5</v>
      </c>
      <c r="G161" s="163">
        <f>IF(LEN(E161)&gt;3,(IF(VLOOKUP($C161,'Regional Crises'!$B$1:$R$66,9,FALSE)="x","x",ROUND(IF(VLOOKUP($C161,'Regional Crises'!$B$1:$R$66,9,FALSE)&gt;G$3,5,IF(VLOOKUP($C161,'Regional Crises'!$B$1:$R$66,9,FALSE)&lt;G$4,0,(G$3-VLOOKUP($C161,'Regional Crises'!$B$1:$R$66,9,FALSE))/(G$3-G$4)*5)),1))),IF(VLOOKUP($E161,'Country Indicator Data'!$B$4:$N$300,5,FALSE)="x","x",ROUND(IF(VLOOKUP($E161,'Country Indicator Data'!$B$4:$N$300,5,FALSE)&gt;G$3,5,IF(VLOOKUP($E161,'Country Indicator Data'!$B$4:$N$300,5,FALSE)&lt;G$4,0,(G$3-VLOOKUP($E161,'Country Indicator Data'!$B$4:$N$300,5,FALSE))/(G$3-G$4)*5)),1)))</f>
        <v>3.5</v>
      </c>
      <c r="H161" s="163">
        <f t="shared" si="52"/>
        <v>3</v>
      </c>
      <c r="I161" s="163">
        <f>IF(LEN(E161)&gt;3,(IF(VLOOKUP($C161,'Regional Crises'!$B$1:$R$66,6,FALSE)="x","x",ROUND(IF(VLOOKUP($C161,'Regional Crises'!$B$1:$R$66,6,FALSE)&gt;I$3,5,IF(VLOOKUP($C161,'Regional Crises'!$B$1:$R$66,6,FALSE)&lt;I$4,0,5-(I$3-VLOOKUP($C161,'Regional Crises'!$B$1:$R$66,6,FALSE))/(I$3-I$4)*5)),1))),IF(VLOOKUP($E161,'Country Indicator Data'!$B$4:$N$300,2,FALSE)="x","x",ROUND(IF(VLOOKUP($E161,'Country Indicator Data'!$B$4:$N$300,2,FALSE)&gt;I$3,5,IF(VLOOKUP($E161,'Country Indicator Data'!$B$4:$N$300,2,FALSE)&lt;I$4,0,5-(I$3-VLOOKUP($E161,'Country Indicator Data'!$B$4:$N$300,2,FALSE))/(I$3-I$4)*5)),1)))</f>
        <v>1.3</v>
      </c>
      <c r="J161" s="163">
        <f>IF(LEN(E161)&gt;3,(IF(VLOOKUP($C161,'Regional Crises'!$B$1:$R$66,8,FALSE)="x","x",ROUND(IF(VLOOKUP($C161,'Regional Crises'!$B$1:$R$66,8,FALSE)&gt;J$3,5,IF(VLOOKUP($C161,'Regional Crises'!$B$1:$R$66,8,FALSE)&lt;J$4,0,5-(J$3-VLOOKUP($C161,'Regional Crises'!$B$1:$R$66,8,FALSE))/(J$3-J$4)*5)),1))),IF(VLOOKUP($E161,'Country Indicator Data'!$B$4:$N$300,4,FALSE)="x","x",ROUND(IF(VLOOKUP($E161,'Country Indicator Data'!$B$4:$N$300,4,FALSE)&gt;J$3,5,IF(VLOOKUP($E161,'Country Indicator Data'!$B$4:$N$300,4,FALSE)&lt;J$4,0,5-(J$3-VLOOKUP($E161,'Country Indicator Data'!$B$4:$N$300,4,FALSE))/(J$3-J$4)*5)),1)))</f>
        <v>1.2</v>
      </c>
      <c r="K161" s="163">
        <f t="shared" si="53"/>
        <v>1.25</v>
      </c>
      <c r="L161" s="163">
        <f>IF(LEN(E161)&gt;3,(IF(VLOOKUP($C161,'Regional Crises'!$B$1:$R$66,10,FALSE)="x","x",ROUND(IF(VLOOKUP($C161,'Regional Crises'!$B$1:$R$66,10,FALSE)&gt;L$3,5,IF(VLOOKUP($C161,'Regional Crises'!$B$1:$R$66,10,FALSE)&lt;L$4,0,5-(L$3-VLOOKUP($C161,'Regional Crises'!$B$1:$R$66,10,FALSE))/(L$3-L$4)*5)),1))),IF(VLOOKUP($E161,'Country Indicator Data'!$B$4:$N$300,6,FALSE)="x","x",ROUND(IF(VLOOKUP($E161,'Country Indicator Data'!$B$4:$N$300,6,FALSE)&gt;L$3,5,IF(VLOOKUP($E161,'Country Indicator Data'!$B$4:$N$300,6,FALSE)&lt;L$4,0,5-(L$3-VLOOKUP($E161,'Country Indicator Data'!$B$4:$N$300,6,FALSE))/(L$3-L$4)*5)),1)))</f>
        <v>3.1</v>
      </c>
      <c r="M161" s="163">
        <f>IF(LEN(E161)&gt;3,(IF(VLOOKUP($C161,'Regional Crises'!$B$1:$R$66,11,FALSE)="x","x",ROUND(IF(VLOOKUP($C161,'Regional Crises'!$B$1:$R$66,11,FALSE)&gt;M$3,5,IF(VLOOKUP($C161,'Regional Crises'!$B$1:$R$66,11,FALSE)&lt;M$4,0,5-(M$3-VLOOKUP($C161,'Regional Crises'!$B$1:$R$66,11,FALSE))/(M$3-M$4)*5)),1))),IF(VLOOKUP($E161,'Country Indicator Data'!$B$4:$N$300,7,FALSE)="x","x",ROUND(IF(VLOOKUP($E161,'Country Indicator Data'!$B$4:$N$300,7,FALSE)&gt;M$3,5,IF(VLOOKUP($E161,'Country Indicator Data'!$B$4:$N$300,7,FALSE)&lt;M$4,0,5-(M$3-VLOOKUP($E161,'Country Indicator Data'!$B$4:$N$300,7,FALSE))/(M$3-M$4)*5)),1)))</f>
        <v>2.5</v>
      </c>
      <c r="N161" s="163">
        <f t="shared" si="54"/>
        <v>2.8</v>
      </c>
      <c r="O161" s="163">
        <f t="shared" si="55"/>
        <v>2.35</v>
      </c>
      <c r="P161" s="163">
        <f>IF(LEN(E161)&gt;3,VLOOKUP(C161,'Regional Crises'!$B$1:$R$69,12,FALSE),VLOOKUP(E161,'Country Indicator Data'!$B$4:$I$300,8,FALSE))</f>
        <v>4</v>
      </c>
      <c r="Q161" s="163">
        <f>IF(LEN(E161)&gt;3,((IF(VLOOKUP($C161,'Regional Crises'!$B$1:$R$66,13,FALSE)="x","x",ROUND(IF(VLOOKUP($C161,'Regional Crises'!$B$1:$R$66,13,FALSE)&gt;Q$3,5,IF(VLOOKUP($C161,'Regional Crises'!$B$1:$R$66,13,FALSE)&lt;Q$4,0,5-(LOG(Q$3)-LOG(VLOOKUP($C161,'Regional Crises'!$B$1:$R$66,13,FALSE)))/(LOG(Q$3)-LOG(Q$4))*5)),1)))),(IF(VLOOKUP($E161,'Country Indicator Data'!$B$4:$N$300,9,FALSE)="x","x",ROUND(IF(VLOOKUP($E161,'Country Indicator Data'!$B$4:$N$300,9,FALSE)&gt;Q$3,5,IF(VLOOKUP($E161,'Country Indicator Data'!$B$4:$N$300,9,FALSE)&lt;Q$4,0,5-(LOG(Q$3)-LOG(VLOOKUP($E161,'Country Indicator Data'!$B$4:$N$300,9,FALSE)))/(LOG(Q$3)-LOG(Q$4))*5)),1))))</f>
        <v>4.0999999999999996</v>
      </c>
      <c r="R161" s="163">
        <f t="shared" si="56"/>
        <v>4.05</v>
      </c>
      <c r="S161" s="163">
        <f>IF(LEN(E161)&gt;3,((IF(VLOOKUP($C161,'Regional Crises'!$B$1:$R$66,17,FALSE)="x","x",ROUND(IF(VLOOKUP($C161,'Regional Crises'!$B$1:$R$66,17,FALSE)&gt;S$3,0,IF(VLOOKUP($C161,'Regional Crises'!$B$1:$R$66,17,FALSE)&lt;S$4,5,(S$3-VLOOKUP($C161,'Regional Crises'!$B$1:$R$66,17,FALSE))/(S$3-S$4)*5)),1)))),(IF(VLOOKUP($E161,'Country Indicator Data'!$B$4:$N$300,13,FALSE)="x","x",ROUND(IF(VLOOKUP($E161,'Country Indicator Data'!$B$4:$N$300,13,FALSE)&gt;S$3,0,IF(VLOOKUP($E161,'Country Indicator Data'!$B$4:$N$300,13,FALSE)&lt;S$4,5,(S$3-VLOOKUP($E161,'Country Indicator Data'!$B$4:$N$300,13,FALSE))/(S$3-S$4)*5)),1))))</f>
        <v>4.2</v>
      </c>
      <c r="T161" s="163">
        <f>IF(LEN(E161)&gt;3,((IF(VLOOKUP($C161,'Regional Crises'!$B$1:$R$66,14,FALSE)="x","x",ROUND(IF(VLOOKUP($C161,'Regional Crises'!$B$1:$R$66,14,FALSE)&gt;T$3,0,IF(VLOOKUP($C161,'Regional Crises'!$B$1:$R$66,14,FALSE)&lt;T$4,5,(T$3-VLOOKUP($C161,'Regional Crises'!$B$1:$R$66,14,FALSE))/(T$3-T$4)*5)),1)))),(IF(VLOOKUP($E161,'Country Indicator Data'!$B$4:$N$300,10,FALSE)="x","x",ROUND(IF(VLOOKUP($E161,'Country Indicator Data'!$B$4:$N$300,10,FALSE)&gt;T$3,0,IF(VLOOKUP($E161,'Country Indicator Data'!$B$4:$N$300,10,FALSE)&lt;T$4,5,(T$3-VLOOKUP($E161,'Country Indicator Data'!$B$4:$N$300,10,FALSE))/(T$3-T$4)*5)),1))))</f>
        <v>4.8</v>
      </c>
      <c r="U161" s="163">
        <f>IF(LEN(E161)&gt;3,((IF(VLOOKUP($C161,'Regional Crises'!$B$1:$R$66,15,FALSE)="x","x",ROUND(IF(VLOOKUP($C161,'Regional Crises'!$B$1:$R$66,15,FALSE)&gt;U$3,0,IF(VLOOKUP($C161,'Regional Crises'!$B$1:$R$66,15,FALSE)&lt;U$4,5,(U$3-VLOOKUP($C161,'Regional Crises'!$B$1:$R$66,15,FALSE))/(U$3-U$4)*5)),1)))),(IF(VLOOKUP($E161,'Country Indicator Data'!$B$4:$N$300,11,FALSE)="x","x",ROUND(IF(VLOOKUP($E161,'Country Indicator Data'!$B$4:$N$300,11,FALSE)&gt;U$3,0,IF(VLOOKUP($E161,'Country Indicator Data'!$B$4:$N$300,11,FALSE)&lt;U$4,5,(U$3-VLOOKUP($E161,'Country Indicator Data'!$B$4:$N$300,11,FALSE))/(U$3-U$4)*5)),1))))</f>
        <v>4.0999999999999996</v>
      </c>
      <c r="V161" s="163">
        <f>IF(LEN(E161)&gt;3,((IF(VLOOKUP($C161,'Regional Crises'!$B$1:$R$66,16,FALSE)="x","x",ROUND(IF(VLOOKUP($C161,'Regional Crises'!$B$1:$R$66,16,FALSE)&gt;V$3,0,IF(VLOOKUP($C161,'Regional Crises'!$B$1:$R$66,16,FALSE)&lt;V$4,5,(V$3-VLOOKUP($C161,'Regional Crises'!$B$1:$R$66,16,FALSE))/(V$3-V$4)*5)),1)))),(IF(VLOOKUP($E161,'Country Indicator Data'!$B$4:$N$300,12,FALSE)="x","x",ROUND(IF(VLOOKUP($E161,'Country Indicator Data'!$B$4:$N$300,12,FALSE)&gt;V$3,0,IF(VLOOKUP($E161,'Country Indicator Data'!$B$4:$N$300,12,FALSE)&lt;V$4,5,(V$3-VLOOKUP($E161,'Country Indicator Data'!$B$4:$N$300,12,FALSE))/(V$3-V$4)*5)),1))))</f>
        <v>4.2</v>
      </c>
      <c r="W161" s="163">
        <f t="shared" si="57"/>
        <v>4.3</v>
      </c>
      <c r="X161" s="163">
        <f t="shared" si="58"/>
        <v>3.6</v>
      </c>
      <c r="Y161" s="184">
        <f>IF('Core Indicators'!FC158="x","x",IF('Core Indicators'!FC158&gt;=5,5,IF('Core Indicators'!FC158&gt;=4,4,IF('Core Indicators'!FC158&gt;=3,3,IF('Core Indicators'!FC158&gt;=2,2,IF('Core Indicators'!FC158&gt;=1,1,0))))))</f>
        <v>5</v>
      </c>
      <c r="Z161" s="163">
        <f t="shared" si="59"/>
        <v>5</v>
      </c>
      <c r="AA161" s="184">
        <f>'Crisis Indicator Data'!Y158</f>
        <v>2</v>
      </c>
      <c r="AB161" s="184">
        <f>'Crisis Indicator Data'!Z158</f>
        <v>2</v>
      </c>
      <c r="AC161" s="184">
        <f>'Crisis Indicator Data'!AA158</f>
        <v>2</v>
      </c>
      <c r="AD161" s="184">
        <f>'Crisis Indicator Data'!AB158</f>
        <v>0</v>
      </c>
      <c r="AE161" s="184">
        <f t="shared" si="60"/>
        <v>3</v>
      </c>
      <c r="AF161" s="184">
        <f>'Crisis Indicator Data'!AC158</f>
        <v>1</v>
      </c>
      <c r="AG161" s="184">
        <f>'Crisis Indicator Data'!AD158</f>
        <v>2</v>
      </c>
      <c r="AH161" s="184">
        <f t="shared" si="61"/>
        <v>3</v>
      </c>
      <c r="AI161" s="184">
        <f>'Crisis Indicator Data'!AE158</f>
        <v>1</v>
      </c>
      <c r="AJ161" s="184">
        <f>'Crisis Indicator Data'!AF158</f>
        <v>0</v>
      </c>
      <c r="AK161" s="184">
        <f>'Crisis Indicator Data'!AG158</f>
        <v>2</v>
      </c>
      <c r="AL161" s="184">
        <f t="shared" si="62"/>
        <v>3</v>
      </c>
      <c r="AM161" s="163">
        <f t="shared" si="63"/>
        <v>3</v>
      </c>
      <c r="AN161" s="163">
        <f t="shared" si="64"/>
        <v>4</v>
      </c>
    </row>
    <row r="162" spans="1:40" x14ac:dyDescent="0.25">
      <c r="A162" s="175" t="str">
        <f>'Crisis Indicator Data'!A159</f>
        <v>Cyclone Judy and cyclone Kevin in Vanuatu</v>
      </c>
      <c r="B162" s="176" t="str">
        <f>'Crisis Indicator Data'!B159</f>
        <v>Cyclone</v>
      </c>
      <c r="C162" s="176" t="str">
        <f>'Crisis Indicator Data'!C159</f>
        <v>VUT003</v>
      </c>
      <c r="D162" s="176" t="str">
        <f>'Crisis Indicator Data'!D159</f>
        <v>Vanuatu</v>
      </c>
      <c r="E162" s="177" t="str">
        <f>'Crisis Indicator Data'!E159</f>
        <v>VUT</v>
      </c>
      <c r="F162" s="163">
        <f>IF(LEN(E162)&gt;3,(IF(VLOOKUP($C162,'Regional Crises'!$B$1:$R$66,7,FALSE)="x","x",ROUND(IF(VLOOKUP($C162,'Regional Crises'!$B$1:$R$66,7,FALSE)&gt;$F$3,5,IF(VLOOKUP($C162,'Regional Crises'!$B$1:$R$66,7,FALSE)&lt;F$4,0,($F$3-VLOOKUP($C162,'Regional Crises'!$B$1:$R$66,7,FALSE))/($F$3-$F$4)*5)),1))),IF(VLOOKUP($E162,'Country Indicator Data'!$B$4:$N$300,3,FALSE)="x","x",ROUND(IF(VLOOKUP($E162,'Country Indicator Data'!$B$4:$N$300,3,FALSE)&gt;$F$3,5,IF(VLOOKUP($E162,'Country Indicator Data'!$B$4:$N$300,3,FALSE)&lt;$F$4,0,($F$3-VLOOKUP($E162,'Country Indicator Data'!$B$4:$N$300,3,FALSE))/($F$3-$F$4)*5)),1)))</f>
        <v>0.7</v>
      </c>
      <c r="G162" s="163" t="str">
        <f>IF(LEN(E162)&gt;3,(IF(VLOOKUP($C162,'Regional Crises'!$B$1:$R$66,9,FALSE)="x","x",ROUND(IF(VLOOKUP($C162,'Regional Crises'!$B$1:$R$66,9,FALSE)&gt;G$3,5,IF(VLOOKUP($C162,'Regional Crises'!$B$1:$R$66,9,FALSE)&lt;G$4,0,(G$3-VLOOKUP($C162,'Regional Crises'!$B$1:$R$66,9,FALSE))/(G$3-G$4)*5)),1))),IF(VLOOKUP($E162,'Country Indicator Data'!$B$4:$N$300,5,FALSE)="x","x",ROUND(IF(VLOOKUP($E162,'Country Indicator Data'!$B$4:$N$300,5,FALSE)&gt;G$3,5,IF(VLOOKUP($E162,'Country Indicator Data'!$B$4:$N$300,5,FALSE)&lt;G$4,0,(G$3-VLOOKUP($E162,'Country Indicator Data'!$B$4:$N$300,5,FALSE))/(G$3-G$4)*5)),1)))</f>
        <v>x</v>
      </c>
      <c r="H162" s="163">
        <f t="shared" si="52"/>
        <v>0.7</v>
      </c>
      <c r="I162" s="163">
        <f>IF(LEN(E162)&gt;3,(IF(VLOOKUP($C162,'Regional Crises'!$B$1:$R$66,6,FALSE)="x","x",ROUND(IF(VLOOKUP($C162,'Regional Crises'!$B$1:$R$66,6,FALSE)&gt;I$3,5,IF(VLOOKUP($C162,'Regional Crises'!$B$1:$R$66,6,FALSE)&lt;I$4,0,5-(I$3-VLOOKUP($C162,'Regional Crises'!$B$1:$R$66,6,FALSE))/(I$3-I$4)*5)),1))),IF(VLOOKUP($E162,'Country Indicator Data'!$B$4:$N$300,2,FALSE)="x","x",ROUND(IF(VLOOKUP($E162,'Country Indicator Data'!$B$4:$N$300,2,FALSE)&gt;I$3,5,IF(VLOOKUP($E162,'Country Indicator Data'!$B$4:$N$300,2,FALSE)&lt;I$4,0,5-(I$3-VLOOKUP($E162,'Country Indicator Data'!$B$4:$N$300,2,FALSE))/(I$3-I$4)*5)),1)))</f>
        <v>0</v>
      </c>
      <c r="J162" s="163">
        <f>IF(LEN(E162)&gt;3,(IF(VLOOKUP($C162,'Regional Crises'!$B$1:$R$66,8,FALSE)="x","x",ROUND(IF(VLOOKUP($C162,'Regional Crises'!$B$1:$R$66,8,FALSE)&gt;J$3,5,IF(VLOOKUP($C162,'Regional Crises'!$B$1:$R$66,8,FALSE)&lt;J$4,0,5-(J$3-VLOOKUP($C162,'Regional Crises'!$B$1:$R$66,8,FALSE))/(J$3-J$4)*5)),1))),IF(VLOOKUP($E162,'Country Indicator Data'!$B$4:$N$300,4,FALSE)="x","x",ROUND(IF(VLOOKUP($E162,'Country Indicator Data'!$B$4:$N$300,4,FALSE)&gt;J$3,5,IF(VLOOKUP($E162,'Country Indicator Data'!$B$4:$N$300,4,FALSE)&lt;J$4,0,5-(J$3-VLOOKUP($E162,'Country Indicator Data'!$B$4:$N$300,4,FALSE))/(J$3-J$4)*5)),1)))</f>
        <v>0</v>
      </c>
      <c r="K162" s="163">
        <f t="shared" si="53"/>
        <v>0</v>
      </c>
      <c r="L162" s="163" t="str">
        <f>IF(LEN(E162)&gt;3,(IF(VLOOKUP($C162,'Regional Crises'!$B$1:$R$66,10,FALSE)="x","x",ROUND(IF(VLOOKUP($C162,'Regional Crises'!$B$1:$R$66,10,FALSE)&gt;L$3,5,IF(VLOOKUP($C162,'Regional Crises'!$B$1:$R$66,10,FALSE)&lt;L$4,0,5-(L$3-VLOOKUP($C162,'Regional Crises'!$B$1:$R$66,10,FALSE))/(L$3-L$4)*5)),1))),IF(VLOOKUP($E162,'Country Indicator Data'!$B$4:$N$300,6,FALSE)="x","x",ROUND(IF(VLOOKUP($E162,'Country Indicator Data'!$B$4:$N$300,6,FALSE)&gt;L$3,5,IF(VLOOKUP($E162,'Country Indicator Data'!$B$4:$N$300,6,FALSE)&lt;L$4,0,5-(L$3-VLOOKUP($E162,'Country Indicator Data'!$B$4:$N$300,6,FALSE))/(L$3-L$4)*5)),1)))</f>
        <v>x</v>
      </c>
      <c r="M162" s="163">
        <f>IF(LEN(E162)&gt;3,(IF(VLOOKUP($C162,'Regional Crises'!$B$1:$R$66,11,FALSE)="x","x",ROUND(IF(VLOOKUP($C162,'Regional Crises'!$B$1:$R$66,11,FALSE)&gt;M$3,5,IF(VLOOKUP($C162,'Regional Crises'!$B$1:$R$66,11,FALSE)&lt;M$4,0,5-(M$3-VLOOKUP($C162,'Regional Crises'!$B$1:$R$66,11,FALSE))/(M$3-M$4)*5)),1))),IF(VLOOKUP($E162,'Country Indicator Data'!$B$4:$N$300,7,FALSE)="x","x",ROUND(IF(VLOOKUP($E162,'Country Indicator Data'!$B$4:$N$300,7,FALSE)&gt;M$3,5,IF(VLOOKUP($E162,'Country Indicator Data'!$B$4:$N$300,7,FALSE)&lt;M$4,0,5-(M$3-VLOOKUP($E162,'Country Indicator Data'!$B$4:$N$300,7,FALSE))/(M$3-M$4)*5)),1)))</f>
        <v>1.6</v>
      </c>
      <c r="N162" s="163">
        <f t="shared" si="54"/>
        <v>1.6</v>
      </c>
      <c r="O162" s="163">
        <f t="shared" si="55"/>
        <v>0.76666666666666661</v>
      </c>
      <c r="P162" s="163">
        <f>IF(LEN(E162)&gt;3,VLOOKUP(C162,'Regional Crises'!$B$1:$R$69,12,FALSE),VLOOKUP(E162,'Country Indicator Data'!$B$4:$I$300,8,FALSE))</f>
        <v>0</v>
      </c>
      <c r="Q162" s="163" t="str">
        <f>IF(LEN(E162)&gt;3,((IF(VLOOKUP($C162,'Regional Crises'!$B$1:$R$66,13,FALSE)="x","x",ROUND(IF(VLOOKUP($C162,'Regional Crises'!$B$1:$R$66,13,FALSE)&gt;Q$3,5,IF(VLOOKUP($C162,'Regional Crises'!$B$1:$R$66,13,FALSE)&lt;Q$4,0,5-(LOG(Q$3)-LOG(VLOOKUP($C162,'Regional Crises'!$B$1:$R$66,13,FALSE)))/(LOG(Q$3)-LOG(Q$4))*5)),1)))),(IF(VLOOKUP($E162,'Country Indicator Data'!$B$4:$N$300,9,FALSE)="x","x",ROUND(IF(VLOOKUP($E162,'Country Indicator Data'!$B$4:$N$300,9,FALSE)&gt;Q$3,5,IF(VLOOKUP($E162,'Country Indicator Data'!$B$4:$N$300,9,FALSE)&lt;Q$4,0,5-(LOG(Q$3)-LOG(VLOOKUP($E162,'Country Indicator Data'!$B$4:$N$300,9,FALSE)))/(LOG(Q$3)-LOG(Q$4))*5)),1))))</f>
        <v>x</v>
      </c>
      <c r="R162" s="163">
        <f t="shared" si="56"/>
        <v>0</v>
      </c>
      <c r="S162" s="163">
        <f>IF(LEN(E162)&gt;3,((IF(VLOOKUP($C162,'Regional Crises'!$B$1:$R$66,17,FALSE)="x","x",ROUND(IF(VLOOKUP($C162,'Regional Crises'!$B$1:$R$66,17,FALSE)&gt;S$3,0,IF(VLOOKUP($C162,'Regional Crises'!$B$1:$R$66,17,FALSE)&lt;S$4,5,(S$3-VLOOKUP($C162,'Regional Crises'!$B$1:$R$66,17,FALSE))/(S$3-S$4)*5)),1)))),(IF(VLOOKUP($E162,'Country Indicator Data'!$B$4:$N$300,13,FALSE)="x","x",ROUND(IF(VLOOKUP($E162,'Country Indicator Data'!$B$4:$N$300,13,FALSE)&gt;S$3,0,IF(VLOOKUP($E162,'Country Indicator Data'!$B$4:$N$300,13,FALSE)&lt;S$4,5,(S$3-VLOOKUP($E162,'Country Indicator Data'!$B$4:$N$300,13,FALSE))/(S$3-S$4)*5)),1))))</f>
        <v>2.7</v>
      </c>
      <c r="T162" s="163">
        <f>IF(LEN(E162)&gt;3,((IF(VLOOKUP($C162,'Regional Crises'!$B$1:$R$66,14,FALSE)="x","x",ROUND(IF(VLOOKUP($C162,'Regional Crises'!$B$1:$R$66,14,FALSE)&gt;T$3,0,IF(VLOOKUP($C162,'Regional Crises'!$B$1:$R$66,14,FALSE)&lt;T$4,5,(T$3-VLOOKUP($C162,'Regional Crises'!$B$1:$R$66,14,FALSE))/(T$3-T$4)*5)),1)))),(IF(VLOOKUP($E162,'Country Indicator Data'!$B$4:$N$300,10,FALSE)="x","x",ROUND(IF(VLOOKUP($E162,'Country Indicator Data'!$B$4:$N$300,10,FALSE)&gt;T$3,0,IF(VLOOKUP($E162,'Country Indicator Data'!$B$4:$N$300,10,FALSE)&lt;T$4,5,(T$3-VLOOKUP($E162,'Country Indicator Data'!$B$4:$N$300,10,FALSE))/(T$3-T$4)*5)),1))))</f>
        <v>2.2999999999999998</v>
      </c>
      <c r="U162" s="163" t="str">
        <f>IF(LEN(E162)&gt;3,((IF(VLOOKUP($C162,'Regional Crises'!$B$1:$R$66,15,FALSE)="x","x",ROUND(IF(VLOOKUP($C162,'Regional Crises'!$B$1:$R$66,15,FALSE)&gt;U$3,0,IF(VLOOKUP($C162,'Regional Crises'!$B$1:$R$66,15,FALSE)&lt;U$4,5,(U$3-VLOOKUP($C162,'Regional Crises'!$B$1:$R$66,15,FALSE))/(U$3-U$4)*5)),1)))),(IF(VLOOKUP($E162,'Country Indicator Data'!$B$4:$N$300,11,FALSE)="x","x",ROUND(IF(VLOOKUP($E162,'Country Indicator Data'!$B$4:$N$300,11,FALSE)&gt;U$3,0,IF(VLOOKUP($E162,'Country Indicator Data'!$B$4:$N$300,11,FALSE)&lt;U$4,5,(U$3-VLOOKUP($E162,'Country Indicator Data'!$B$4:$N$300,11,FALSE))/(U$3-U$4)*5)),1))))</f>
        <v>x</v>
      </c>
      <c r="V162" s="163">
        <f>IF(LEN(E162)&gt;3,((IF(VLOOKUP($C162,'Regional Crises'!$B$1:$R$66,16,FALSE)="x","x",ROUND(IF(VLOOKUP($C162,'Regional Crises'!$B$1:$R$66,16,FALSE)&gt;V$3,0,IF(VLOOKUP($C162,'Regional Crises'!$B$1:$R$66,16,FALSE)&lt;V$4,5,(V$3-VLOOKUP($C162,'Regional Crises'!$B$1:$R$66,16,FALSE))/(V$3-V$4)*5)),1)))),(IF(VLOOKUP($E162,'Country Indicator Data'!$B$4:$N$300,12,FALSE)="x","x",ROUND(IF(VLOOKUP($E162,'Country Indicator Data'!$B$4:$N$300,12,FALSE)&gt;V$3,0,IF(VLOOKUP($E162,'Country Indicator Data'!$B$4:$N$300,12,FALSE)&lt;V$4,5,(V$3-VLOOKUP($E162,'Country Indicator Data'!$B$4:$N$300,12,FALSE))/(V$3-V$4)*5)),1))))</f>
        <v>0.9</v>
      </c>
      <c r="W162" s="163">
        <f t="shared" si="57"/>
        <v>2</v>
      </c>
      <c r="X162" s="163">
        <f t="shared" si="58"/>
        <v>0.9</v>
      </c>
      <c r="Y162" s="184">
        <f>IF('Core Indicators'!FC159="x","x",IF('Core Indicators'!FC159&gt;=5,5,IF('Core Indicators'!FC159&gt;=4,4,IF('Core Indicators'!FC159&gt;=3,3,IF('Core Indicators'!FC159&gt;=2,2,IF('Core Indicators'!FC159&gt;=1,1,0))))))</f>
        <v>1</v>
      </c>
      <c r="Z162" s="163">
        <f t="shared" si="59"/>
        <v>1</v>
      </c>
      <c r="AA162" s="184">
        <f>'Crisis Indicator Data'!Y159</f>
        <v>0</v>
      </c>
      <c r="AB162" s="184">
        <f>'Crisis Indicator Data'!Z159</f>
        <v>0</v>
      </c>
      <c r="AC162" s="184">
        <f>'Crisis Indicator Data'!AA159</f>
        <v>0</v>
      </c>
      <c r="AD162" s="184">
        <f>'Crisis Indicator Data'!AB159</f>
        <v>0</v>
      </c>
      <c r="AE162" s="184">
        <f t="shared" si="60"/>
        <v>0</v>
      </c>
      <c r="AF162" s="184">
        <f>'Crisis Indicator Data'!AC159</f>
        <v>2</v>
      </c>
      <c r="AG162" s="184">
        <f>'Crisis Indicator Data'!AD159</f>
        <v>0</v>
      </c>
      <c r="AH162" s="184">
        <f t="shared" si="61"/>
        <v>2</v>
      </c>
      <c r="AI162" s="184">
        <f>'Crisis Indicator Data'!AE159</f>
        <v>0</v>
      </c>
      <c r="AJ162" s="184">
        <f>'Crisis Indicator Data'!AF159</f>
        <v>0</v>
      </c>
      <c r="AK162" s="184">
        <f>'Crisis Indicator Data'!AG159</f>
        <v>3</v>
      </c>
      <c r="AL162" s="184">
        <f t="shared" si="62"/>
        <v>3</v>
      </c>
      <c r="AM162" s="163">
        <f t="shared" si="63"/>
        <v>2</v>
      </c>
      <c r="AN162" s="163">
        <f t="shared" si="64"/>
        <v>1.5</v>
      </c>
    </row>
    <row r="163" spans="1:40" x14ac:dyDescent="0.25">
      <c r="A163" s="175" t="str">
        <f>'Crisis Indicator Data'!A160</f>
        <v>Conflict in Yemen</v>
      </c>
      <c r="B163" s="176" t="str">
        <f>'Crisis Indicator Data'!B160</f>
        <v>Conflict</v>
      </c>
      <c r="C163" s="176" t="str">
        <f>'Crisis Indicator Data'!C160</f>
        <v>YEM001</v>
      </c>
      <c r="D163" s="176" t="str">
        <f>'Crisis Indicator Data'!D160</f>
        <v>Yemen</v>
      </c>
      <c r="E163" s="177" t="str">
        <f>'Crisis Indicator Data'!E160</f>
        <v>YEM</v>
      </c>
      <c r="F163" s="163">
        <f>IF(LEN(E163)&gt;3,(IF(VLOOKUP($C163,'Regional Crises'!$B$1:$R$66,7,FALSE)="x","x",ROUND(IF(VLOOKUP($C163,'Regional Crises'!$B$1:$R$66,7,FALSE)&gt;$F$3,5,IF(VLOOKUP($C163,'Regional Crises'!$B$1:$R$66,7,FALSE)&lt;F$4,0,($F$3-VLOOKUP($C163,'Regional Crises'!$B$1:$R$66,7,FALSE))/($F$3-$F$4)*5)),1))),IF(VLOOKUP($E163,'Country Indicator Data'!$B$4:$N$300,3,FALSE)="x","x",ROUND(IF(VLOOKUP($E163,'Country Indicator Data'!$B$4:$N$300,3,FALSE)&gt;$F$3,5,IF(VLOOKUP($E163,'Country Indicator Data'!$B$4:$N$300,3,FALSE)&lt;$F$4,0,($F$3-VLOOKUP($E163,'Country Indicator Data'!$B$4:$N$300,3,FALSE))/($F$3-$F$4)*5)),1)))</f>
        <v>4.3</v>
      </c>
      <c r="G163" s="163">
        <f>IF(LEN(E163)&gt;3,(IF(VLOOKUP($C163,'Regional Crises'!$B$1:$R$66,9,FALSE)="x","x",ROUND(IF(VLOOKUP($C163,'Regional Crises'!$B$1:$R$66,9,FALSE)&gt;G$3,5,IF(VLOOKUP($C163,'Regional Crises'!$B$1:$R$66,9,FALSE)&lt;G$4,0,(G$3-VLOOKUP($C163,'Regional Crises'!$B$1:$R$66,9,FALSE))/(G$3-G$4)*5)),1))),IF(VLOOKUP($E163,'Country Indicator Data'!$B$4:$N$300,5,FALSE)="x","x",ROUND(IF(VLOOKUP($E163,'Country Indicator Data'!$B$4:$N$300,5,FALSE)&gt;G$3,5,IF(VLOOKUP($E163,'Country Indicator Data'!$B$4:$N$300,5,FALSE)&lt;G$4,0,(G$3-VLOOKUP($E163,'Country Indicator Data'!$B$4:$N$300,5,FALSE))/(G$3-G$4)*5)),1)))</f>
        <v>4.3</v>
      </c>
      <c r="H163" s="163">
        <f t="shared" si="52"/>
        <v>4.3</v>
      </c>
      <c r="I163" s="163">
        <f>IF(LEN(E163)&gt;3,(IF(VLOOKUP($C163,'Regional Crises'!$B$1:$R$66,6,FALSE)="x","x",ROUND(IF(VLOOKUP($C163,'Regional Crises'!$B$1:$R$66,6,FALSE)&gt;I$3,5,IF(VLOOKUP($C163,'Regional Crises'!$B$1:$R$66,6,FALSE)&lt;I$4,0,5-(I$3-VLOOKUP($C163,'Regional Crises'!$B$1:$R$66,6,FALSE))/(I$3-I$4)*5)),1))),IF(VLOOKUP($E163,'Country Indicator Data'!$B$4:$N$300,2,FALSE)="x","x",ROUND(IF(VLOOKUP($E163,'Country Indicator Data'!$B$4:$N$300,2,FALSE)&gt;I$3,5,IF(VLOOKUP($E163,'Country Indicator Data'!$B$4:$N$300,2,FALSE)&lt;I$4,0,5-(I$3-VLOOKUP($E163,'Country Indicator Data'!$B$4:$N$300,2,FALSE))/(I$3-I$4)*5)),1)))</f>
        <v>3.1</v>
      </c>
      <c r="J163" s="163">
        <f>IF(LEN(E163)&gt;3,(IF(VLOOKUP($C163,'Regional Crises'!$B$1:$R$66,8,FALSE)="x","x",ROUND(IF(VLOOKUP($C163,'Regional Crises'!$B$1:$R$66,8,FALSE)&gt;J$3,5,IF(VLOOKUP($C163,'Regional Crises'!$B$1:$R$66,8,FALSE)&lt;J$4,0,5-(J$3-VLOOKUP($C163,'Regional Crises'!$B$1:$R$66,8,FALSE))/(J$3-J$4)*5)),1))),IF(VLOOKUP($E163,'Country Indicator Data'!$B$4:$N$300,4,FALSE)="x","x",ROUND(IF(VLOOKUP($E163,'Country Indicator Data'!$B$4:$N$300,4,FALSE)&gt;J$3,5,IF(VLOOKUP($E163,'Country Indicator Data'!$B$4:$N$300,4,FALSE)&lt;J$4,0,5-(J$3-VLOOKUP($E163,'Country Indicator Data'!$B$4:$N$300,4,FALSE))/(J$3-J$4)*5)),1)))</f>
        <v>0</v>
      </c>
      <c r="K163" s="163">
        <f t="shared" si="53"/>
        <v>1.55</v>
      </c>
      <c r="L163" s="163">
        <f>IF(LEN(E163)&gt;3,(IF(VLOOKUP($C163,'Regional Crises'!$B$1:$R$66,10,FALSE)="x","x",ROUND(IF(VLOOKUP($C163,'Regional Crises'!$B$1:$R$66,10,FALSE)&gt;L$3,5,IF(VLOOKUP($C163,'Regional Crises'!$B$1:$R$66,10,FALSE)&lt;L$4,0,5-(L$3-VLOOKUP($C163,'Regional Crises'!$B$1:$R$66,10,FALSE))/(L$3-L$4)*5)),1))),IF(VLOOKUP($E163,'Country Indicator Data'!$B$4:$N$300,6,FALSE)="x","x",ROUND(IF(VLOOKUP($E163,'Country Indicator Data'!$B$4:$N$300,6,FALSE)&gt;L$3,5,IF(VLOOKUP($E163,'Country Indicator Data'!$B$4:$N$300,6,FALSE)&lt;L$4,0,5-(L$3-VLOOKUP($E163,'Country Indicator Data'!$B$4:$N$300,6,FALSE))/(L$3-L$4)*5)),1)))</f>
        <v>5</v>
      </c>
      <c r="M163" s="163">
        <f>IF(LEN(E163)&gt;3,(IF(VLOOKUP($C163,'Regional Crises'!$B$1:$R$66,11,FALSE)="x","x",ROUND(IF(VLOOKUP($C163,'Regional Crises'!$B$1:$R$66,11,FALSE)&gt;M$3,5,IF(VLOOKUP($C163,'Regional Crises'!$B$1:$R$66,11,FALSE)&lt;M$4,0,5-(M$3-VLOOKUP($C163,'Regional Crises'!$B$1:$R$66,11,FALSE))/(M$3-M$4)*5)),1))),IF(VLOOKUP($E163,'Country Indicator Data'!$B$4:$N$300,7,FALSE)="x","x",ROUND(IF(VLOOKUP($E163,'Country Indicator Data'!$B$4:$N$300,7,FALSE)&gt;M$3,5,IF(VLOOKUP($E163,'Country Indicator Data'!$B$4:$N$300,7,FALSE)&lt;M$4,0,5-(M$3-VLOOKUP($E163,'Country Indicator Data'!$B$4:$N$300,7,FALSE))/(M$3-M$4)*5)),1)))</f>
        <v>1.5</v>
      </c>
      <c r="N163" s="163">
        <f t="shared" si="54"/>
        <v>3.25</v>
      </c>
      <c r="O163" s="163">
        <f t="shared" si="55"/>
        <v>3.0333333333333332</v>
      </c>
      <c r="P163" s="163">
        <f>IF(LEN(E163)&gt;3,VLOOKUP(C163,'Regional Crises'!$B$1:$R$69,12,FALSE),VLOOKUP(E163,'Country Indicator Data'!$B$4:$I$300,8,FALSE))</f>
        <v>5</v>
      </c>
      <c r="Q163" s="163">
        <f>IF(LEN(E163)&gt;3,((IF(VLOOKUP($C163,'Regional Crises'!$B$1:$R$66,13,FALSE)="x","x",ROUND(IF(VLOOKUP($C163,'Regional Crises'!$B$1:$R$66,13,FALSE)&gt;Q$3,5,IF(VLOOKUP($C163,'Regional Crises'!$B$1:$R$66,13,FALSE)&lt;Q$4,0,5-(LOG(Q$3)-LOG(VLOOKUP($C163,'Regional Crises'!$B$1:$R$66,13,FALSE)))/(LOG(Q$3)-LOG(Q$4))*5)),1)))),(IF(VLOOKUP($E163,'Country Indicator Data'!$B$4:$N$300,9,FALSE)="x","x",ROUND(IF(VLOOKUP($E163,'Country Indicator Data'!$B$4:$N$300,9,FALSE)&gt;Q$3,5,IF(VLOOKUP($E163,'Country Indicator Data'!$B$4:$N$300,9,FALSE)&lt;Q$4,0,5-(LOG(Q$3)-LOG(VLOOKUP($E163,'Country Indicator Data'!$B$4:$N$300,9,FALSE)))/(LOG(Q$3)-LOG(Q$4))*5)),1))))</f>
        <v>4.7</v>
      </c>
      <c r="R163" s="163">
        <f t="shared" si="56"/>
        <v>4.8499999999999996</v>
      </c>
      <c r="S163" s="163">
        <f>IF(LEN(E163)&gt;3,((IF(VLOOKUP($C163,'Regional Crises'!$B$1:$R$66,17,FALSE)="x","x",ROUND(IF(VLOOKUP($C163,'Regional Crises'!$B$1:$R$66,17,FALSE)&gt;S$3,0,IF(VLOOKUP($C163,'Regional Crises'!$B$1:$R$66,17,FALSE)&lt;S$4,5,(S$3-VLOOKUP($C163,'Regional Crises'!$B$1:$R$66,17,FALSE))/(S$3-S$4)*5)),1)))),(IF(VLOOKUP($E163,'Country Indicator Data'!$B$4:$N$300,13,FALSE)="x","x",ROUND(IF(VLOOKUP($E163,'Country Indicator Data'!$B$4:$N$300,13,FALSE)&gt;S$3,0,IF(VLOOKUP($E163,'Country Indicator Data'!$B$4:$N$300,13,FALSE)&lt;S$4,5,(S$3-VLOOKUP($E163,'Country Indicator Data'!$B$4:$N$300,13,FALSE))/(S$3-S$4)*5)),1))))</f>
        <v>4.3</v>
      </c>
      <c r="T163" s="163">
        <f>IF(LEN(E163)&gt;3,((IF(VLOOKUP($C163,'Regional Crises'!$B$1:$R$66,14,FALSE)="x","x",ROUND(IF(VLOOKUP($C163,'Regional Crises'!$B$1:$R$66,14,FALSE)&gt;T$3,0,IF(VLOOKUP($C163,'Regional Crises'!$B$1:$R$66,14,FALSE)&lt;T$4,5,(T$3-VLOOKUP($C163,'Regional Crises'!$B$1:$R$66,14,FALSE))/(T$3-T$4)*5)),1)))),(IF(VLOOKUP($E163,'Country Indicator Data'!$B$4:$N$300,10,FALSE)="x","x",ROUND(IF(VLOOKUP($E163,'Country Indicator Data'!$B$4:$N$300,10,FALSE)&gt;T$3,0,IF(VLOOKUP($E163,'Country Indicator Data'!$B$4:$N$300,10,FALSE)&lt;T$4,5,(T$3-VLOOKUP($E163,'Country Indicator Data'!$B$4:$N$300,10,FALSE))/(T$3-T$4)*5)),1))))</f>
        <v>4.3</v>
      </c>
      <c r="U163" s="163">
        <f>IF(LEN(E163)&gt;3,((IF(VLOOKUP($C163,'Regional Crises'!$B$1:$R$66,15,FALSE)="x","x",ROUND(IF(VLOOKUP($C163,'Regional Crises'!$B$1:$R$66,15,FALSE)&gt;U$3,0,IF(VLOOKUP($C163,'Regional Crises'!$B$1:$R$66,15,FALSE)&lt;U$4,5,(U$3-VLOOKUP($C163,'Regional Crises'!$B$1:$R$66,15,FALSE))/(U$3-U$4)*5)),1)))),(IF(VLOOKUP($E163,'Country Indicator Data'!$B$4:$N$300,11,FALSE)="x","x",ROUND(IF(VLOOKUP($E163,'Country Indicator Data'!$B$4:$N$300,11,FALSE)&gt;U$3,0,IF(VLOOKUP($E163,'Country Indicator Data'!$B$4:$N$300,11,FALSE)&lt;U$4,5,(U$3-VLOOKUP($E163,'Country Indicator Data'!$B$4:$N$300,11,FALSE))/(U$3-U$4)*5)),1))))</f>
        <v>4.4000000000000004</v>
      </c>
      <c r="V163" s="163">
        <f>IF(LEN(E163)&gt;3,((IF(VLOOKUP($C163,'Regional Crises'!$B$1:$R$66,16,FALSE)="x","x",ROUND(IF(VLOOKUP($C163,'Regional Crises'!$B$1:$R$66,16,FALSE)&gt;V$3,0,IF(VLOOKUP($C163,'Regional Crises'!$B$1:$R$66,16,FALSE)&lt;V$4,5,(V$3-VLOOKUP($C163,'Regional Crises'!$B$1:$R$66,16,FALSE))/(V$3-V$4)*5)),1)))),(IF(VLOOKUP($E163,'Country Indicator Data'!$B$4:$N$300,12,FALSE)="x","x",ROUND(IF(VLOOKUP($E163,'Country Indicator Data'!$B$4:$N$300,12,FALSE)&gt;V$3,0,IF(VLOOKUP($E163,'Country Indicator Data'!$B$4:$N$300,12,FALSE)&lt;V$4,5,(V$3-VLOOKUP($E163,'Country Indicator Data'!$B$4:$N$300,12,FALSE))/(V$3-V$4)*5)),1))))</f>
        <v>4.5</v>
      </c>
      <c r="W163" s="163">
        <f t="shared" si="57"/>
        <v>4.4000000000000004</v>
      </c>
      <c r="X163" s="163">
        <f t="shared" si="58"/>
        <v>4.0999999999999996</v>
      </c>
      <c r="Y163" s="184">
        <f>IF('Core Indicators'!FC160="x","x",IF('Core Indicators'!FC160&gt;=5,5,IF('Core Indicators'!FC160&gt;=4,4,IF('Core Indicators'!FC160&gt;=3,3,IF('Core Indicators'!FC160&gt;=2,2,IF('Core Indicators'!FC160&gt;=1,1,0))))))</f>
        <v>4</v>
      </c>
      <c r="Z163" s="163">
        <f t="shared" si="59"/>
        <v>4</v>
      </c>
      <c r="AA163" s="184">
        <f>'Crisis Indicator Data'!Y160</f>
        <v>3</v>
      </c>
      <c r="AB163" s="184">
        <f>'Crisis Indicator Data'!Z160</f>
        <v>3</v>
      </c>
      <c r="AC163" s="184">
        <f>'Crisis Indicator Data'!AA160</f>
        <v>3</v>
      </c>
      <c r="AD163" s="184">
        <f>'Crisis Indicator Data'!AB160</f>
        <v>2</v>
      </c>
      <c r="AE163" s="184">
        <f t="shared" si="60"/>
        <v>5</v>
      </c>
      <c r="AF163" s="184">
        <f>'Crisis Indicator Data'!AC160</f>
        <v>2</v>
      </c>
      <c r="AG163" s="184">
        <f>'Crisis Indicator Data'!AD160</f>
        <v>3</v>
      </c>
      <c r="AH163" s="184">
        <f t="shared" si="61"/>
        <v>5</v>
      </c>
      <c r="AI163" s="184">
        <f>'Crisis Indicator Data'!AE160</f>
        <v>2</v>
      </c>
      <c r="AJ163" s="184">
        <f>'Crisis Indicator Data'!AF160</f>
        <v>2</v>
      </c>
      <c r="AK163" s="184">
        <f>'Crisis Indicator Data'!AG160</f>
        <v>3</v>
      </c>
      <c r="AL163" s="184">
        <f t="shared" si="62"/>
        <v>5</v>
      </c>
      <c r="AM163" s="163">
        <f t="shared" si="63"/>
        <v>5</v>
      </c>
      <c r="AN163" s="163">
        <f t="shared" si="64"/>
        <v>4.5</v>
      </c>
    </row>
    <row r="164" spans="1:40" x14ac:dyDescent="0.25">
      <c r="A164" s="175" t="str">
        <f>'Crisis Indicator Data'!A161</f>
        <v>Mixed migration flows in Yemen</v>
      </c>
      <c r="B164" s="176" t="str">
        <f>'Crisis Indicator Data'!B161</f>
        <v>Displacement</v>
      </c>
      <c r="C164" s="176" t="str">
        <f>'Crisis Indicator Data'!C161</f>
        <v>YEM002</v>
      </c>
      <c r="D164" s="176" t="str">
        <f>'Crisis Indicator Data'!D161</f>
        <v>Yemen</v>
      </c>
      <c r="E164" s="177" t="str">
        <f>'Crisis Indicator Data'!E161</f>
        <v>YEM</v>
      </c>
      <c r="F164" s="163">
        <f>IF(LEN(E164)&gt;3,(IF(VLOOKUP($C164,'Regional Crises'!$B$1:$R$66,7,FALSE)="x","x",ROUND(IF(VLOOKUP($C164,'Regional Crises'!$B$1:$R$66,7,FALSE)&gt;$F$3,5,IF(VLOOKUP($C164,'Regional Crises'!$B$1:$R$66,7,FALSE)&lt;F$4,0,($F$3-VLOOKUP($C164,'Regional Crises'!$B$1:$R$66,7,FALSE))/($F$3-$F$4)*5)),1))),IF(VLOOKUP($E164,'Country Indicator Data'!$B$4:$N$300,3,FALSE)="x","x",ROUND(IF(VLOOKUP($E164,'Country Indicator Data'!$B$4:$N$300,3,FALSE)&gt;$F$3,5,IF(VLOOKUP($E164,'Country Indicator Data'!$B$4:$N$300,3,FALSE)&lt;$F$4,0,($F$3-VLOOKUP($E164,'Country Indicator Data'!$B$4:$N$300,3,FALSE))/($F$3-$F$4)*5)),1)))</f>
        <v>4.3</v>
      </c>
      <c r="G164" s="163">
        <f>IF(LEN(E164)&gt;3,(IF(VLOOKUP($C164,'Regional Crises'!$B$1:$R$66,9,FALSE)="x","x",ROUND(IF(VLOOKUP($C164,'Regional Crises'!$B$1:$R$66,9,FALSE)&gt;G$3,5,IF(VLOOKUP($C164,'Regional Crises'!$B$1:$R$66,9,FALSE)&lt;G$4,0,(G$3-VLOOKUP($C164,'Regional Crises'!$B$1:$R$66,9,FALSE))/(G$3-G$4)*5)),1))),IF(VLOOKUP($E164,'Country Indicator Data'!$B$4:$N$300,5,FALSE)="x","x",ROUND(IF(VLOOKUP($E164,'Country Indicator Data'!$B$4:$N$300,5,FALSE)&gt;G$3,5,IF(VLOOKUP($E164,'Country Indicator Data'!$B$4:$N$300,5,FALSE)&lt;G$4,0,(G$3-VLOOKUP($E164,'Country Indicator Data'!$B$4:$N$300,5,FALSE))/(G$3-G$4)*5)),1)))</f>
        <v>4.3</v>
      </c>
      <c r="H164" s="163">
        <f t="shared" si="52"/>
        <v>4.3</v>
      </c>
      <c r="I164" s="163">
        <f>IF(LEN(E164)&gt;3,(IF(VLOOKUP($C164,'Regional Crises'!$B$1:$R$66,6,FALSE)="x","x",ROUND(IF(VLOOKUP($C164,'Regional Crises'!$B$1:$R$66,6,FALSE)&gt;I$3,5,IF(VLOOKUP($C164,'Regional Crises'!$B$1:$R$66,6,FALSE)&lt;I$4,0,5-(I$3-VLOOKUP($C164,'Regional Crises'!$B$1:$R$66,6,FALSE))/(I$3-I$4)*5)),1))),IF(VLOOKUP($E164,'Country Indicator Data'!$B$4:$N$300,2,FALSE)="x","x",ROUND(IF(VLOOKUP($E164,'Country Indicator Data'!$B$4:$N$300,2,FALSE)&gt;I$3,5,IF(VLOOKUP($E164,'Country Indicator Data'!$B$4:$N$300,2,FALSE)&lt;I$4,0,5-(I$3-VLOOKUP($E164,'Country Indicator Data'!$B$4:$N$300,2,FALSE))/(I$3-I$4)*5)),1)))</f>
        <v>3.1</v>
      </c>
      <c r="J164" s="163">
        <f>IF(LEN(E164)&gt;3,(IF(VLOOKUP($C164,'Regional Crises'!$B$1:$R$66,8,FALSE)="x","x",ROUND(IF(VLOOKUP($C164,'Regional Crises'!$B$1:$R$66,8,FALSE)&gt;J$3,5,IF(VLOOKUP($C164,'Regional Crises'!$B$1:$R$66,8,FALSE)&lt;J$4,0,5-(J$3-VLOOKUP($C164,'Regional Crises'!$B$1:$R$66,8,FALSE))/(J$3-J$4)*5)),1))),IF(VLOOKUP($E164,'Country Indicator Data'!$B$4:$N$300,4,FALSE)="x","x",ROUND(IF(VLOOKUP($E164,'Country Indicator Data'!$B$4:$N$300,4,FALSE)&gt;J$3,5,IF(VLOOKUP($E164,'Country Indicator Data'!$B$4:$N$300,4,FALSE)&lt;J$4,0,5-(J$3-VLOOKUP($E164,'Country Indicator Data'!$B$4:$N$300,4,FALSE))/(J$3-J$4)*5)),1)))</f>
        <v>0</v>
      </c>
      <c r="K164" s="163">
        <f t="shared" si="53"/>
        <v>1.55</v>
      </c>
      <c r="L164" s="163">
        <f>IF(LEN(E164)&gt;3,(IF(VLOOKUP($C164,'Regional Crises'!$B$1:$R$66,10,FALSE)="x","x",ROUND(IF(VLOOKUP($C164,'Regional Crises'!$B$1:$R$66,10,FALSE)&gt;L$3,5,IF(VLOOKUP($C164,'Regional Crises'!$B$1:$R$66,10,FALSE)&lt;L$4,0,5-(L$3-VLOOKUP($C164,'Regional Crises'!$B$1:$R$66,10,FALSE))/(L$3-L$4)*5)),1))),IF(VLOOKUP($E164,'Country Indicator Data'!$B$4:$N$300,6,FALSE)="x","x",ROUND(IF(VLOOKUP($E164,'Country Indicator Data'!$B$4:$N$300,6,FALSE)&gt;L$3,5,IF(VLOOKUP($E164,'Country Indicator Data'!$B$4:$N$300,6,FALSE)&lt;L$4,0,5-(L$3-VLOOKUP($E164,'Country Indicator Data'!$B$4:$N$300,6,FALSE))/(L$3-L$4)*5)),1)))</f>
        <v>5</v>
      </c>
      <c r="M164" s="163">
        <f>IF(LEN(E164)&gt;3,(IF(VLOOKUP($C164,'Regional Crises'!$B$1:$R$66,11,FALSE)="x","x",ROUND(IF(VLOOKUP($C164,'Regional Crises'!$B$1:$R$66,11,FALSE)&gt;M$3,5,IF(VLOOKUP($C164,'Regional Crises'!$B$1:$R$66,11,FALSE)&lt;M$4,0,5-(M$3-VLOOKUP($C164,'Regional Crises'!$B$1:$R$66,11,FALSE))/(M$3-M$4)*5)),1))),IF(VLOOKUP($E164,'Country Indicator Data'!$B$4:$N$300,7,FALSE)="x","x",ROUND(IF(VLOOKUP($E164,'Country Indicator Data'!$B$4:$N$300,7,FALSE)&gt;M$3,5,IF(VLOOKUP($E164,'Country Indicator Data'!$B$4:$N$300,7,FALSE)&lt;M$4,0,5-(M$3-VLOOKUP($E164,'Country Indicator Data'!$B$4:$N$300,7,FALSE))/(M$3-M$4)*5)),1)))</f>
        <v>1.5</v>
      </c>
      <c r="N164" s="163">
        <f t="shared" si="54"/>
        <v>3.25</v>
      </c>
      <c r="O164" s="163">
        <f t="shared" si="55"/>
        <v>3.0333333333333332</v>
      </c>
      <c r="P164" s="163">
        <f>IF(LEN(E164)&gt;3,VLOOKUP(C164,'Regional Crises'!$B$1:$R$69,12,FALSE),VLOOKUP(E164,'Country Indicator Data'!$B$4:$I$300,8,FALSE))</f>
        <v>5</v>
      </c>
      <c r="Q164" s="163">
        <f>IF(LEN(E164)&gt;3,((IF(VLOOKUP($C164,'Regional Crises'!$B$1:$R$66,13,FALSE)="x","x",ROUND(IF(VLOOKUP($C164,'Regional Crises'!$B$1:$R$66,13,FALSE)&gt;Q$3,5,IF(VLOOKUP($C164,'Regional Crises'!$B$1:$R$66,13,FALSE)&lt;Q$4,0,5-(LOG(Q$3)-LOG(VLOOKUP($C164,'Regional Crises'!$B$1:$R$66,13,FALSE)))/(LOG(Q$3)-LOG(Q$4))*5)),1)))),(IF(VLOOKUP($E164,'Country Indicator Data'!$B$4:$N$300,9,FALSE)="x","x",ROUND(IF(VLOOKUP($E164,'Country Indicator Data'!$B$4:$N$300,9,FALSE)&gt;Q$3,5,IF(VLOOKUP($E164,'Country Indicator Data'!$B$4:$N$300,9,FALSE)&lt;Q$4,0,5-(LOG(Q$3)-LOG(VLOOKUP($E164,'Country Indicator Data'!$B$4:$N$300,9,FALSE)))/(LOG(Q$3)-LOG(Q$4))*5)),1))))</f>
        <v>4.7</v>
      </c>
      <c r="R164" s="163">
        <f t="shared" si="56"/>
        <v>4.8499999999999996</v>
      </c>
      <c r="S164" s="163">
        <f>IF(LEN(E164)&gt;3,((IF(VLOOKUP($C164,'Regional Crises'!$B$1:$R$66,17,FALSE)="x","x",ROUND(IF(VLOOKUP($C164,'Regional Crises'!$B$1:$R$66,17,FALSE)&gt;S$3,0,IF(VLOOKUP($C164,'Regional Crises'!$B$1:$R$66,17,FALSE)&lt;S$4,5,(S$3-VLOOKUP($C164,'Regional Crises'!$B$1:$R$66,17,FALSE))/(S$3-S$4)*5)),1)))),(IF(VLOOKUP($E164,'Country Indicator Data'!$B$4:$N$300,13,FALSE)="x","x",ROUND(IF(VLOOKUP($E164,'Country Indicator Data'!$B$4:$N$300,13,FALSE)&gt;S$3,0,IF(VLOOKUP($E164,'Country Indicator Data'!$B$4:$N$300,13,FALSE)&lt;S$4,5,(S$3-VLOOKUP($E164,'Country Indicator Data'!$B$4:$N$300,13,FALSE))/(S$3-S$4)*5)),1))))</f>
        <v>4.3</v>
      </c>
      <c r="T164" s="163">
        <f>IF(LEN(E164)&gt;3,((IF(VLOOKUP($C164,'Regional Crises'!$B$1:$R$66,14,FALSE)="x","x",ROUND(IF(VLOOKUP($C164,'Regional Crises'!$B$1:$R$66,14,FALSE)&gt;T$3,0,IF(VLOOKUP($C164,'Regional Crises'!$B$1:$R$66,14,FALSE)&lt;T$4,5,(T$3-VLOOKUP($C164,'Regional Crises'!$B$1:$R$66,14,FALSE))/(T$3-T$4)*5)),1)))),(IF(VLOOKUP($E164,'Country Indicator Data'!$B$4:$N$300,10,FALSE)="x","x",ROUND(IF(VLOOKUP($E164,'Country Indicator Data'!$B$4:$N$300,10,FALSE)&gt;T$3,0,IF(VLOOKUP($E164,'Country Indicator Data'!$B$4:$N$300,10,FALSE)&lt;T$4,5,(T$3-VLOOKUP($E164,'Country Indicator Data'!$B$4:$N$300,10,FALSE))/(T$3-T$4)*5)),1))))</f>
        <v>4.3</v>
      </c>
      <c r="U164" s="163">
        <f>IF(LEN(E164)&gt;3,((IF(VLOOKUP($C164,'Regional Crises'!$B$1:$R$66,15,FALSE)="x","x",ROUND(IF(VLOOKUP($C164,'Regional Crises'!$B$1:$R$66,15,FALSE)&gt;U$3,0,IF(VLOOKUP($C164,'Regional Crises'!$B$1:$R$66,15,FALSE)&lt;U$4,5,(U$3-VLOOKUP($C164,'Regional Crises'!$B$1:$R$66,15,FALSE))/(U$3-U$4)*5)),1)))),(IF(VLOOKUP($E164,'Country Indicator Data'!$B$4:$N$300,11,FALSE)="x","x",ROUND(IF(VLOOKUP($E164,'Country Indicator Data'!$B$4:$N$300,11,FALSE)&gt;U$3,0,IF(VLOOKUP($E164,'Country Indicator Data'!$B$4:$N$300,11,FALSE)&lt;U$4,5,(U$3-VLOOKUP($E164,'Country Indicator Data'!$B$4:$N$300,11,FALSE))/(U$3-U$4)*5)),1))))</f>
        <v>4.4000000000000004</v>
      </c>
      <c r="V164" s="163">
        <f>IF(LEN(E164)&gt;3,((IF(VLOOKUP($C164,'Regional Crises'!$B$1:$R$66,16,FALSE)="x","x",ROUND(IF(VLOOKUP($C164,'Regional Crises'!$B$1:$R$66,16,FALSE)&gt;V$3,0,IF(VLOOKUP($C164,'Regional Crises'!$B$1:$R$66,16,FALSE)&lt;V$4,5,(V$3-VLOOKUP($C164,'Regional Crises'!$B$1:$R$66,16,FALSE))/(V$3-V$4)*5)),1)))),(IF(VLOOKUP($E164,'Country Indicator Data'!$B$4:$N$300,12,FALSE)="x","x",ROUND(IF(VLOOKUP($E164,'Country Indicator Data'!$B$4:$N$300,12,FALSE)&gt;V$3,0,IF(VLOOKUP($E164,'Country Indicator Data'!$B$4:$N$300,12,FALSE)&lt;V$4,5,(V$3-VLOOKUP($E164,'Country Indicator Data'!$B$4:$N$300,12,FALSE))/(V$3-V$4)*5)),1))))</f>
        <v>4.5</v>
      </c>
      <c r="W164" s="163">
        <f t="shared" si="57"/>
        <v>4.4000000000000004</v>
      </c>
      <c r="X164" s="163">
        <f t="shared" si="58"/>
        <v>4.0999999999999996</v>
      </c>
      <c r="Y164" s="184">
        <f>IF('Core Indicators'!FC161="x","x",IF('Core Indicators'!FC161&gt;=5,5,IF('Core Indicators'!FC161&gt;=4,4,IF('Core Indicators'!FC161&gt;=3,3,IF('Core Indicators'!FC161&gt;=2,2,IF('Core Indicators'!FC161&gt;=1,1,0))))))</f>
        <v>2</v>
      </c>
      <c r="Z164" s="163">
        <f t="shared" si="59"/>
        <v>2</v>
      </c>
      <c r="AA164" s="184">
        <f>'Crisis Indicator Data'!Y161</f>
        <v>3</v>
      </c>
      <c r="AB164" s="184">
        <f>'Crisis Indicator Data'!Z161</f>
        <v>3</v>
      </c>
      <c r="AC164" s="184">
        <f>'Crisis Indicator Data'!AA161</f>
        <v>3</v>
      </c>
      <c r="AD164" s="184">
        <f>'Crisis Indicator Data'!AB161</f>
        <v>2</v>
      </c>
      <c r="AE164" s="184">
        <f t="shared" si="60"/>
        <v>5</v>
      </c>
      <c r="AF164" s="184">
        <f>'Crisis Indicator Data'!AC161</f>
        <v>2</v>
      </c>
      <c r="AG164" s="184">
        <f>'Crisis Indicator Data'!AD161</f>
        <v>3</v>
      </c>
      <c r="AH164" s="184">
        <f t="shared" si="61"/>
        <v>5</v>
      </c>
      <c r="AI164" s="184">
        <f>'Crisis Indicator Data'!AE161</f>
        <v>2</v>
      </c>
      <c r="AJ164" s="184">
        <f>'Crisis Indicator Data'!AF161</f>
        <v>2</v>
      </c>
      <c r="AK164" s="184">
        <f>'Crisis Indicator Data'!AG161</f>
        <v>3</v>
      </c>
      <c r="AL164" s="184">
        <f t="shared" si="62"/>
        <v>5</v>
      </c>
      <c r="AM164" s="163">
        <f t="shared" si="63"/>
        <v>5</v>
      </c>
      <c r="AN164" s="163">
        <f t="shared" si="64"/>
        <v>3.5</v>
      </c>
    </row>
    <row r="165" spans="1:40" x14ac:dyDescent="0.25">
      <c r="A165" s="175" t="str">
        <f>'Crisis Indicator Data'!A162</f>
        <v>Drought in Zambia</v>
      </c>
      <c r="B165" s="176" t="str">
        <f>'Crisis Indicator Data'!B162</f>
        <v>Drought</v>
      </c>
      <c r="C165" s="176" t="str">
        <f>'Crisis Indicator Data'!C162</f>
        <v>ZMB002</v>
      </c>
      <c r="D165" s="176" t="str">
        <f>'Crisis Indicator Data'!D162</f>
        <v>Zambia</v>
      </c>
      <c r="E165" s="177" t="str">
        <f>'Crisis Indicator Data'!E162</f>
        <v>ZMB</v>
      </c>
      <c r="F165" s="163">
        <f>IF(LEN(E165)&gt;3,(IF(VLOOKUP($C165,'Regional Crises'!$B$1:$R$66,7,FALSE)="x","x",ROUND(IF(VLOOKUP($C165,'Regional Crises'!$B$1:$R$66,7,FALSE)&gt;$F$3,5,IF(VLOOKUP($C165,'Regional Crises'!$B$1:$R$66,7,FALSE)&lt;F$4,0,($F$3-VLOOKUP($C165,'Regional Crises'!$B$1:$R$66,7,FALSE))/($F$3-$F$4)*5)),1))),IF(VLOOKUP($E165,'Country Indicator Data'!$B$4:$N$300,3,FALSE)="x","x",ROUND(IF(VLOOKUP($E165,'Country Indicator Data'!$B$4:$N$300,3,FALSE)&gt;$F$3,5,IF(VLOOKUP($E165,'Country Indicator Data'!$B$4:$N$300,3,FALSE)&lt;$F$4,0,($F$3-VLOOKUP($E165,'Country Indicator Data'!$B$4:$N$300,3,FALSE))/($F$3-$F$4)*5)),1)))</f>
        <v>2.1</v>
      </c>
      <c r="G165" s="163">
        <f>IF(LEN(E165)&gt;3,(IF(VLOOKUP($C165,'Regional Crises'!$B$1:$R$66,9,FALSE)="x","x",ROUND(IF(VLOOKUP($C165,'Regional Crises'!$B$1:$R$66,9,FALSE)&gt;G$3,5,IF(VLOOKUP($C165,'Regional Crises'!$B$1:$R$66,9,FALSE)&lt;G$4,0,(G$3-VLOOKUP($C165,'Regional Crises'!$B$1:$R$66,9,FALSE))/(G$3-G$4)*5)),1))),IF(VLOOKUP($E165,'Country Indicator Data'!$B$4:$N$300,5,FALSE)="x","x",ROUND(IF(VLOOKUP($E165,'Country Indicator Data'!$B$4:$N$300,5,FALSE)&gt;G$3,5,IF(VLOOKUP($E165,'Country Indicator Data'!$B$4:$N$300,5,FALSE)&lt;G$4,0,(G$3-VLOOKUP($E165,'Country Indicator Data'!$B$4:$N$300,5,FALSE))/(G$3-G$4)*5)),1)))</f>
        <v>2.1</v>
      </c>
      <c r="H165" s="163">
        <f t="shared" si="52"/>
        <v>2.1</v>
      </c>
      <c r="I165" s="163">
        <f>IF(LEN(E165)&gt;3,(IF(VLOOKUP($C165,'Regional Crises'!$B$1:$R$66,6,FALSE)="x","x",ROUND(IF(VLOOKUP($C165,'Regional Crises'!$B$1:$R$66,6,FALSE)&gt;I$3,5,IF(VLOOKUP($C165,'Regional Crises'!$B$1:$R$66,6,FALSE)&lt;I$4,0,5-(I$3-VLOOKUP($C165,'Regional Crises'!$B$1:$R$66,6,FALSE))/(I$3-I$4)*5)),1))),IF(VLOOKUP($E165,'Country Indicator Data'!$B$4:$N$300,2,FALSE)="x","x",ROUND(IF(VLOOKUP($E165,'Country Indicator Data'!$B$4:$N$300,2,FALSE)&gt;I$3,5,IF(VLOOKUP($E165,'Country Indicator Data'!$B$4:$N$300,2,FALSE)&lt;I$4,0,5-(I$3-VLOOKUP($E165,'Country Indicator Data'!$B$4:$N$300,2,FALSE))/(I$3-I$4)*5)),1)))</f>
        <v>3.5</v>
      </c>
      <c r="J165" s="163">
        <f>IF(LEN(E165)&gt;3,(IF(VLOOKUP($C165,'Regional Crises'!$B$1:$R$66,8,FALSE)="x","x",ROUND(IF(VLOOKUP($C165,'Regional Crises'!$B$1:$R$66,8,FALSE)&gt;J$3,5,IF(VLOOKUP($C165,'Regional Crises'!$B$1:$R$66,8,FALSE)&lt;J$4,0,5-(J$3-VLOOKUP($C165,'Regional Crises'!$B$1:$R$66,8,FALSE))/(J$3-J$4)*5)),1))),IF(VLOOKUP($E165,'Country Indicator Data'!$B$4:$N$300,4,FALSE)="x","x",ROUND(IF(VLOOKUP($E165,'Country Indicator Data'!$B$4:$N$300,4,FALSE)&gt;J$3,5,IF(VLOOKUP($E165,'Country Indicator Data'!$B$4:$N$300,4,FALSE)&lt;J$4,0,5-(J$3-VLOOKUP($E165,'Country Indicator Data'!$B$4:$N$300,4,FALSE))/(J$3-J$4)*5)),1)))</f>
        <v>0</v>
      </c>
      <c r="K165" s="163">
        <f t="shared" si="53"/>
        <v>1.75</v>
      </c>
      <c r="L165" s="163">
        <f>IF(LEN(E165)&gt;3,(IF(VLOOKUP($C165,'Regional Crises'!$B$1:$R$66,10,FALSE)="x","x",ROUND(IF(VLOOKUP($C165,'Regional Crises'!$B$1:$R$66,10,FALSE)&gt;L$3,5,IF(VLOOKUP($C165,'Regional Crises'!$B$1:$R$66,10,FALSE)&lt;L$4,0,5-(L$3-VLOOKUP($C165,'Regional Crises'!$B$1:$R$66,10,FALSE))/(L$3-L$4)*5)),1))),IF(VLOOKUP($E165,'Country Indicator Data'!$B$4:$N$300,6,FALSE)="x","x",ROUND(IF(VLOOKUP($E165,'Country Indicator Data'!$B$4:$N$300,6,FALSE)&gt;L$3,5,IF(VLOOKUP($E165,'Country Indicator Data'!$B$4:$N$300,6,FALSE)&lt;L$4,0,5-(L$3-VLOOKUP($E165,'Country Indicator Data'!$B$4:$N$300,6,FALSE))/(L$3-L$4)*5)),1)))</f>
        <v>3.6</v>
      </c>
      <c r="M165" s="163">
        <f>IF(LEN(E165)&gt;3,(IF(VLOOKUP($C165,'Regional Crises'!$B$1:$R$66,11,FALSE)="x","x",ROUND(IF(VLOOKUP($C165,'Regional Crises'!$B$1:$R$66,11,FALSE)&gt;M$3,5,IF(VLOOKUP($C165,'Regional Crises'!$B$1:$R$66,11,FALSE)&lt;M$4,0,5-(M$3-VLOOKUP($C165,'Regional Crises'!$B$1:$R$66,11,FALSE))/(M$3-M$4)*5)),1))),IF(VLOOKUP($E165,'Country Indicator Data'!$B$4:$N$300,7,FALSE)="x","x",ROUND(IF(VLOOKUP($E165,'Country Indicator Data'!$B$4:$N$300,7,FALSE)&gt;M$3,5,IF(VLOOKUP($E165,'Country Indicator Data'!$B$4:$N$300,7,FALSE)&lt;M$4,0,5-(M$3-VLOOKUP($E165,'Country Indicator Data'!$B$4:$N$300,7,FALSE))/(M$3-M$4)*5)),1)))</f>
        <v>4</v>
      </c>
      <c r="N165" s="163">
        <f t="shared" si="54"/>
        <v>3.8</v>
      </c>
      <c r="O165" s="163">
        <f t="shared" si="55"/>
        <v>2.5500000000000003</v>
      </c>
      <c r="P165" s="163">
        <f>IF(LEN(E165)&gt;3,VLOOKUP(C165,'Regional Crises'!$B$1:$R$69,12,FALSE),VLOOKUP(E165,'Country Indicator Data'!$B$4:$I$300,8,FALSE))</f>
        <v>0</v>
      </c>
      <c r="Q165" s="163">
        <f>IF(LEN(E165)&gt;3,((IF(VLOOKUP($C165,'Regional Crises'!$B$1:$R$66,13,FALSE)="x","x",ROUND(IF(VLOOKUP($C165,'Regional Crises'!$B$1:$R$66,13,FALSE)&gt;Q$3,5,IF(VLOOKUP($C165,'Regional Crises'!$B$1:$R$66,13,FALSE)&lt;Q$4,0,5-(LOG(Q$3)-LOG(VLOOKUP($C165,'Regional Crises'!$B$1:$R$66,13,FALSE)))/(LOG(Q$3)-LOG(Q$4))*5)),1)))),(IF(VLOOKUP($E165,'Country Indicator Data'!$B$4:$N$300,9,FALSE)="x","x",ROUND(IF(VLOOKUP($E165,'Country Indicator Data'!$B$4:$N$300,9,FALSE)&gt;Q$3,5,IF(VLOOKUP($E165,'Country Indicator Data'!$B$4:$N$300,9,FALSE)&lt;Q$4,0,5-(LOG(Q$3)-LOG(VLOOKUP($E165,'Country Indicator Data'!$B$4:$N$300,9,FALSE)))/(LOG(Q$3)-LOG(Q$4))*5)),1))))</f>
        <v>1.6</v>
      </c>
      <c r="R165" s="163">
        <f t="shared" si="56"/>
        <v>0.8</v>
      </c>
      <c r="S165" s="163">
        <f>IF(LEN(E165)&gt;3,((IF(VLOOKUP($C165,'Regional Crises'!$B$1:$R$66,17,FALSE)="x","x",ROUND(IF(VLOOKUP($C165,'Regional Crises'!$B$1:$R$66,17,FALSE)&gt;S$3,0,IF(VLOOKUP($C165,'Regional Crises'!$B$1:$R$66,17,FALSE)&lt;S$4,5,(S$3-VLOOKUP($C165,'Regional Crises'!$B$1:$R$66,17,FALSE))/(S$3-S$4)*5)),1)))),(IF(VLOOKUP($E165,'Country Indicator Data'!$B$4:$N$300,13,FALSE)="x","x",ROUND(IF(VLOOKUP($E165,'Country Indicator Data'!$B$4:$N$300,13,FALSE)&gt;S$3,0,IF(VLOOKUP($E165,'Country Indicator Data'!$B$4:$N$300,13,FALSE)&lt;S$4,5,(S$3-VLOOKUP($E165,'Country Indicator Data'!$B$4:$N$300,13,FALSE))/(S$3-S$4)*5)),1))))</f>
        <v>3.3</v>
      </c>
      <c r="T165" s="163">
        <f>IF(LEN(E165)&gt;3,((IF(VLOOKUP($C165,'Regional Crises'!$B$1:$R$66,14,FALSE)="x","x",ROUND(IF(VLOOKUP($C165,'Regional Crises'!$B$1:$R$66,14,FALSE)&gt;T$3,0,IF(VLOOKUP($C165,'Regional Crises'!$B$1:$R$66,14,FALSE)&lt;T$4,5,(T$3-VLOOKUP($C165,'Regional Crises'!$B$1:$R$66,14,FALSE))/(T$3-T$4)*5)),1)))),(IF(VLOOKUP($E165,'Country Indicator Data'!$B$4:$N$300,10,FALSE)="x","x",ROUND(IF(VLOOKUP($E165,'Country Indicator Data'!$B$4:$N$300,10,FALSE)&gt;T$3,0,IF(VLOOKUP($E165,'Country Indicator Data'!$B$4:$N$300,10,FALSE)&lt;T$4,5,(T$3-VLOOKUP($E165,'Country Indicator Data'!$B$4:$N$300,10,FALSE))/(T$3-T$4)*5)),1))))</f>
        <v>3</v>
      </c>
      <c r="U165" s="163">
        <f>IF(LEN(E165)&gt;3,((IF(VLOOKUP($C165,'Regional Crises'!$B$1:$R$66,15,FALSE)="x","x",ROUND(IF(VLOOKUP($C165,'Regional Crises'!$B$1:$R$66,15,FALSE)&gt;U$3,0,IF(VLOOKUP($C165,'Regional Crises'!$B$1:$R$66,15,FALSE)&lt;U$4,5,(U$3-VLOOKUP($C165,'Regional Crises'!$B$1:$R$66,15,FALSE))/(U$3-U$4)*5)),1)))),(IF(VLOOKUP($E165,'Country Indicator Data'!$B$4:$N$300,11,FALSE)="x","x",ROUND(IF(VLOOKUP($E165,'Country Indicator Data'!$B$4:$N$300,11,FALSE)&gt;U$3,0,IF(VLOOKUP($E165,'Country Indicator Data'!$B$4:$N$300,11,FALSE)&lt;U$4,5,(U$3-VLOOKUP($E165,'Country Indicator Data'!$B$4:$N$300,11,FALSE))/(U$3-U$4)*5)),1))))</f>
        <v>2.9</v>
      </c>
      <c r="V165" s="163">
        <f>IF(LEN(E165)&gt;3,((IF(VLOOKUP($C165,'Regional Crises'!$B$1:$R$66,16,FALSE)="x","x",ROUND(IF(VLOOKUP($C165,'Regional Crises'!$B$1:$R$66,16,FALSE)&gt;V$3,0,IF(VLOOKUP($C165,'Regional Crises'!$B$1:$R$66,16,FALSE)&lt;V$4,5,(V$3-VLOOKUP($C165,'Regional Crises'!$B$1:$R$66,16,FALSE))/(V$3-V$4)*5)),1)))),(IF(VLOOKUP($E165,'Country Indicator Data'!$B$4:$N$300,12,FALSE)="x","x",ROUND(IF(VLOOKUP($E165,'Country Indicator Data'!$B$4:$N$300,12,FALSE)&gt;V$3,0,IF(VLOOKUP($E165,'Country Indicator Data'!$B$4:$N$300,12,FALSE)&lt;V$4,5,(V$3-VLOOKUP($E165,'Country Indicator Data'!$B$4:$N$300,12,FALSE))/(V$3-V$4)*5)),1))))</f>
        <v>2.2999999999999998</v>
      </c>
      <c r="W165" s="163">
        <f t="shared" si="57"/>
        <v>2.9</v>
      </c>
      <c r="X165" s="163">
        <f t="shared" si="58"/>
        <v>2.1</v>
      </c>
      <c r="Y165" s="184">
        <f>IF('Core Indicators'!FC162="x","x",IF('Core Indicators'!FC162&gt;=5,5,IF('Core Indicators'!FC162&gt;=4,4,IF('Core Indicators'!FC162&gt;=3,3,IF('Core Indicators'!FC162&gt;=2,2,IF('Core Indicators'!FC162&gt;=1,1,0))))))</f>
        <v>3</v>
      </c>
      <c r="Z165" s="163">
        <f t="shared" si="59"/>
        <v>3</v>
      </c>
      <c r="AA165" s="184">
        <f>'Crisis Indicator Data'!Y162</f>
        <v>1</v>
      </c>
      <c r="AB165" s="184">
        <f>'Crisis Indicator Data'!Z162</f>
        <v>1</v>
      </c>
      <c r="AC165" s="184">
        <f>'Crisis Indicator Data'!AA162</f>
        <v>1</v>
      </c>
      <c r="AD165" s="184">
        <f>'Crisis Indicator Data'!AB162</f>
        <v>0</v>
      </c>
      <c r="AE165" s="184">
        <f t="shared" si="60"/>
        <v>2</v>
      </c>
      <c r="AF165" s="184">
        <f>'Crisis Indicator Data'!AC162</f>
        <v>0</v>
      </c>
      <c r="AG165" s="184">
        <f>'Crisis Indicator Data'!AD162</f>
        <v>0</v>
      </c>
      <c r="AH165" s="184">
        <f t="shared" si="61"/>
        <v>0</v>
      </c>
      <c r="AI165" s="184">
        <f>'Crisis Indicator Data'!AE162</f>
        <v>0</v>
      </c>
      <c r="AJ165" s="184">
        <f>'Crisis Indicator Data'!AF162</f>
        <v>0</v>
      </c>
      <c r="AK165" s="184">
        <f>'Crisis Indicator Data'!AG162</f>
        <v>3</v>
      </c>
      <c r="AL165" s="184">
        <f t="shared" si="62"/>
        <v>3</v>
      </c>
      <c r="AM165" s="163">
        <f t="shared" si="63"/>
        <v>2</v>
      </c>
      <c r="AN165" s="163">
        <f t="shared" si="64"/>
        <v>2.5</v>
      </c>
    </row>
    <row r="166" spans="1:40" x14ac:dyDescent="0.25">
      <c r="A166" s="175" t="str">
        <f>'Crisis Indicator Data'!A163</f>
        <v>Complex crisis in Zimbabwe</v>
      </c>
      <c r="B166" s="176" t="str">
        <f>'Crisis Indicator Data'!B163</f>
        <v>Socio-political,Drought</v>
      </c>
      <c r="C166" s="176" t="str">
        <f>'Crisis Indicator Data'!C163</f>
        <v>ZWE001</v>
      </c>
      <c r="D166" s="176" t="str">
        <f>'Crisis Indicator Data'!D163</f>
        <v>Zimbabwe</v>
      </c>
      <c r="E166" s="177" t="str">
        <f>'Crisis Indicator Data'!E163</f>
        <v>ZWE</v>
      </c>
      <c r="F166" s="163">
        <f>IF(LEN(E166)&gt;3,(IF(VLOOKUP($C166,'Regional Crises'!$B$1:$R$66,7,FALSE)="x","x",ROUND(IF(VLOOKUP($C166,'Regional Crises'!$B$1:$R$66,7,FALSE)&gt;$F$3,5,IF(VLOOKUP($C166,'Regional Crises'!$B$1:$R$66,7,FALSE)&lt;F$4,0,($F$3-VLOOKUP($C166,'Regional Crises'!$B$1:$R$66,7,FALSE))/($F$3-$F$4)*5)),1))),IF(VLOOKUP($E166,'Country Indicator Data'!$B$4:$N$300,3,FALSE)="x","x",ROUND(IF(VLOOKUP($E166,'Country Indicator Data'!$B$4:$N$300,3,FALSE)&gt;$F$3,5,IF(VLOOKUP($E166,'Country Indicator Data'!$B$4:$N$300,3,FALSE)&lt;$F$4,0,($F$3-VLOOKUP($E166,'Country Indicator Data'!$B$4:$N$300,3,FALSE))/($F$3-$F$4)*5)),1)))</f>
        <v>5</v>
      </c>
      <c r="G166" s="163">
        <f>IF(LEN(E166)&gt;3,(IF(VLOOKUP($C166,'Regional Crises'!$B$1:$R$66,9,FALSE)="x","x",ROUND(IF(VLOOKUP($C166,'Regional Crises'!$B$1:$R$66,9,FALSE)&gt;G$3,5,IF(VLOOKUP($C166,'Regional Crises'!$B$1:$R$66,9,FALSE)&lt;G$4,0,(G$3-VLOOKUP($C166,'Regional Crises'!$B$1:$R$66,9,FALSE))/(G$3-G$4)*5)),1))),IF(VLOOKUP($E166,'Country Indicator Data'!$B$4:$N$300,5,FALSE)="x","x",ROUND(IF(VLOOKUP($E166,'Country Indicator Data'!$B$4:$N$300,5,FALSE)&gt;G$3,5,IF(VLOOKUP($E166,'Country Indicator Data'!$B$4:$N$300,5,FALSE)&lt;G$4,0,(G$3-VLOOKUP($E166,'Country Indicator Data'!$B$4:$N$300,5,FALSE))/(G$3-G$4)*5)),1)))</f>
        <v>2.8</v>
      </c>
      <c r="H166" s="163">
        <f t="shared" ref="H166" si="65">IF(AND(F166="x",G166="x"),"x",AVERAGE(F166,G166))</f>
        <v>3.9</v>
      </c>
      <c r="I166" s="163">
        <f>IF(LEN(E166)&gt;3,(IF(VLOOKUP($C166,'Regional Crises'!$B$1:$R$66,6,FALSE)="x","x",ROUND(IF(VLOOKUP($C166,'Regional Crises'!$B$1:$R$66,6,FALSE)&gt;I$3,5,IF(VLOOKUP($C166,'Regional Crises'!$B$1:$R$66,6,FALSE)&lt;I$4,0,5-(I$3-VLOOKUP($C166,'Regional Crises'!$B$1:$R$66,6,FALSE))/(I$3-I$4)*5)),1))),IF(VLOOKUP($E166,'Country Indicator Data'!$B$4:$N$300,2,FALSE)="x","x",ROUND(IF(VLOOKUP($E166,'Country Indicator Data'!$B$4:$N$300,2,FALSE)&gt;I$3,5,IF(VLOOKUP($E166,'Country Indicator Data'!$B$4:$N$300,2,FALSE)&lt;I$4,0,5-(I$3-VLOOKUP($E166,'Country Indicator Data'!$B$4:$N$300,2,FALSE))/(I$3-I$4)*5)),1)))</f>
        <v>1.5</v>
      </c>
      <c r="J166" s="163">
        <f>IF(LEN(E166)&gt;3,(IF(VLOOKUP($C166,'Regional Crises'!$B$1:$R$66,8,FALSE)="x","x",ROUND(IF(VLOOKUP($C166,'Regional Crises'!$B$1:$R$66,8,FALSE)&gt;J$3,5,IF(VLOOKUP($C166,'Regional Crises'!$B$1:$R$66,8,FALSE)&lt;J$4,0,5-(J$3-VLOOKUP($C166,'Regional Crises'!$B$1:$R$66,8,FALSE))/(J$3-J$4)*5)),1))),IF(VLOOKUP($E166,'Country Indicator Data'!$B$4:$N$300,4,FALSE)="x","x",ROUND(IF(VLOOKUP($E166,'Country Indicator Data'!$B$4:$N$300,4,FALSE)&gt;J$3,5,IF(VLOOKUP($E166,'Country Indicator Data'!$B$4:$N$300,4,FALSE)&lt;J$4,0,5-(J$3-VLOOKUP($E166,'Country Indicator Data'!$B$4:$N$300,4,FALSE))/(J$3-J$4)*5)),1)))</f>
        <v>0.3</v>
      </c>
      <c r="K166" s="163">
        <f t="shared" ref="K166" si="66">IF(AND(I166="x",J166="x"),"x",AVERAGE(I166,J166))</f>
        <v>0.9</v>
      </c>
      <c r="L166" s="163">
        <f>IF(LEN(E166)&gt;3,(IF(VLOOKUP($C166,'Regional Crises'!$B$1:$R$66,10,FALSE)="x","x",ROUND(IF(VLOOKUP($C166,'Regional Crises'!$B$1:$R$66,10,FALSE)&gt;L$3,5,IF(VLOOKUP($C166,'Regional Crises'!$B$1:$R$66,10,FALSE)&lt;L$4,0,5-(L$3-VLOOKUP($C166,'Regional Crises'!$B$1:$R$66,10,FALSE))/(L$3-L$4)*5)),1))),IF(VLOOKUP($E166,'Country Indicator Data'!$B$4:$N$300,6,FALSE)="x","x",ROUND(IF(VLOOKUP($E166,'Country Indicator Data'!$B$4:$N$300,6,FALSE)&gt;L$3,5,IF(VLOOKUP($E166,'Country Indicator Data'!$B$4:$N$300,6,FALSE)&lt;L$4,0,5-(L$3-VLOOKUP($E166,'Country Indicator Data'!$B$4:$N$300,6,FALSE))/(L$3-L$4)*5)),1)))</f>
        <v>3.5</v>
      </c>
      <c r="M166" s="163">
        <f>IF(LEN(E166)&gt;3,(IF(VLOOKUP($C166,'Regional Crises'!$B$1:$R$66,11,FALSE)="x","x",ROUND(IF(VLOOKUP($C166,'Regional Crises'!$B$1:$R$66,11,FALSE)&gt;M$3,5,IF(VLOOKUP($C166,'Regional Crises'!$B$1:$R$66,11,FALSE)&lt;M$4,0,5-(M$3-VLOOKUP($C166,'Regional Crises'!$B$1:$R$66,11,FALSE))/(M$3-M$4)*5)),1))),IF(VLOOKUP($E166,'Country Indicator Data'!$B$4:$N$300,7,FALSE)="x","x",ROUND(IF(VLOOKUP($E166,'Country Indicator Data'!$B$4:$N$300,7,FALSE)&gt;M$3,5,IF(VLOOKUP($E166,'Country Indicator Data'!$B$4:$N$300,7,FALSE)&lt;M$4,0,5-(M$3-VLOOKUP($E166,'Country Indicator Data'!$B$4:$N$300,7,FALSE))/(M$3-M$4)*5)),1)))</f>
        <v>3.2</v>
      </c>
      <c r="N166" s="163">
        <f t="shared" ref="N166" si="67">IF(AND(L166="x",M166="x"),"x",AVERAGE(L166,M166))</f>
        <v>3.35</v>
      </c>
      <c r="O166" s="163">
        <f t="shared" ref="O166" si="68">AVERAGE(H166,K166,N166)</f>
        <v>2.7166666666666668</v>
      </c>
      <c r="P166" s="163">
        <f>IF(LEN(E166)&gt;3,VLOOKUP(C166,'Regional Crises'!$B$1:$R$69,12,FALSE),VLOOKUP(E166,'Country Indicator Data'!$B$4:$I$300,8,FALSE))</f>
        <v>3</v>
      </c>
      <c r="Q166" s="163">
        <f>IF(LEN(E166)&gt;3,((IF(VLOOKUP($C166,'Regional Crises'!$B$1:$R$66,13,FALSE)="x","x",ROUND(IF(VLOOKUP($C166,'Regional Crises'!$B$1:$R$66,13,FALSE)&gt;Q$3,5,IF(VLOOKUP($C166,'Regional Crises'!$B$1:$R$66,13,FALSE)&lt;Q$4,0,5-(LOG(Q$3)-LOG(VLOOKUP($C166,'Regional Crises'!$B$1:$R$66,13,FALSE)))/(LOG(Q$3)-LOG(Q$4))*5)),1)))),(IF(VLOOKUP($E166,'Country Indicator Data'!$B$4:$N$300,9,FALSE)="x","x",ROUND(IF(VLOOKUP($E166,'Country Indicator Data'!$B$4:$N$300,9,FALSE)&gt;Q$3,5,IF(VLOOKUP($E166,'Country Indicator Data'!$B$4:$N$300,9,FALSE)&lt;Q$4,0,5-(LOG(Q$3)-LOG(VLOOKUP($E166,'Country Indicator Data'!$B$4:$N$300,9,FALSE)))/(LOG(Q$3)-LOG(Q$4))*5)),1))))</f>
        <v>2.5</v>
      </c>
      <c r="R166" s="163">
        <f t="shared" ref="R166" si="69">AVERAGE(P166:Q166)</f>
        <v>2.75</v>
      </c>
      <c r="S166" s="163">
        <f>IF(LEN(E166)&gt;3,((IF(VLOOKUP($C166,'Regional Crises'!$B$1:$R$66,17,FALSE)="x","x",ROUND(IF(VLOOKUP($C166,'Regional Crises'!$B$1:$R$66,17,FALSE)&gt;S$3,0,IF(VLOOKUP($C166,'Regional Crises'!$B$1:$R$66,17,FALSE)&lt;S$4,5,(S$3-VLOOKUP($C166,'Regional Crises'!$B$1:$R$66,17,FALSE))/(S$3-S$4)*5)),1)))),(IF(VLOOKUP($E166,'Country Indicator Data'!$B$4:$N$300,13,FALSE)="x","x",ROUND(IF(VLOOKUP($E166,'Country Indicator Data'!$B$4:$N$300,13,FALSE)&gt;S$3,0,IF(VLOOKUP($E166,'Country Indicator Data'!$B$4:$N$300,13,FALSE)&lt;S$4,5,(S$3-VLOOKUP($E166,'Country Indicator Data'!$B$4:$N$300,13,FALSE))/(S$3-S$4)*5)),1))))</f>
        <v>3.8</v>
      </c>
      <c r="T166" s="163">
        <f>IF(LEN(E166)&gt;3,((IF(VLOOKUP($C166,'Regional Crises'!$B$1:$R$66,14,FALSE)="x","x",ROUND(IF(VLOOKUP($C166,'Regional Crises'!$B$1:$R$66,14,FALSE)&gt;T$3,0,IF(VLOOKUP($C166,'Regional Crises'!$B$1:$R$66,14,FALSE)&lt;T$4,5,(T$3-VLOOKUP($C166,'Regional Crises'!$B$1:$R$66,14,FALSE))/(T$3-T$4)*5)),1)))),(IF(VLOOKUP($E166,'Country Indicator Data'!$B$4:$N$300,10,FALSE)="x","x",ROUND(IF(VLOOKUP($E166,'Country Indicator Data'!$B$4:$N$300,10,FALSE)&gt;T$3,0,IF(VLOOKUP($E166,'Country Indicator Data'!$B$4:$N$300,10,FALSE)&lt;T$4,5,(T$3-VLOOKUP($E166,'Country Indicator Data'!$B$4:$N$300,10,FALSE))/(T$3-T$4)*5)),1))))</f>
        <v>3.8</v>
      </c>
      <c r="U166" s="163">
        <f>IF(LEN(E166)&gt;3,((IF(VLOOKUP($C166,'Regional Crises'!$B$1:$R$66,15,FALSE)="x","x",ROUND(IF(VLOOKUP($C166,'Regional Crises'!$B$1:$R$66,15,FALSE)&gt;U$3,0,IF(VLOOKUP($C166,'Regional Crises'!$B$1:$R$66,15,FALSE)&lt;U$4,5,(U$3-VLOOKUP($C166,'Regional Crises'!$B$1:$R$66,15,FALSE))/(U$3-U$4)*5)),1)))),(IF(VLOOKUP($E166,'Country Indicator Data'!$B$4:$N$300,11,FALSE)="x","x",ROUND(IF(VLOOKUP($E166,'Country Indicator Data'!$B$4:$N$300,11,FALSE)&gt;U$3,0,IF(VLOOKUP($E166,'Country Indicator Data'!$B$4:$N$300,11,FALSE)&lt;U$4,5,(U$3-VLOOKUP($E166,'Country Indicator Data'!$B$4:$N$300,11,FALSE))/(U$3-U$4)*5)),1))))</f>
        <v>3.4</v>
      </c>
      <c r="V166" s="163">
        <f>IF(LEN(E166)&gt;3,((IF(VLOOKUP($C166,'Regional Crises'!$B$1:$R$66,16,FALSE)="x","x",ROUND(IF(VLOOKUP($C166,'Regional Crises'!$B$1:$R$66,16,FALSE)&gt;V$3,0,IF(VLOOKUP($C166,'Regional Crises'!$B$1:$R$66,16,FALSE)&lt;V$4,5,(V$3-VLOOKUP($C166,'Regional Crises'!$B$1:$R$66,16,FALSE))/(V$3-V$4)*5)),1)))),(IF(VLOOKUP($E166,'Country Indicator Data'!$B$4:$N$300,12,FALSE)="x","x",ROUND(IF(VLOOKUP($E166,'Country Indicator Data'!$B$4:$N$300,12,FALSE)&gt;V$3,0,IF(VLOOKUP($E166,'Country Indicator Data'!$B$4:$N$300,12,FALSE)&lt;V$4,5,(V$3-VLOOKUP($E166,'Country Indicator Data'!$B$4:$N$300,12,FALSE))/(V$3-V$4)*5)),1))))</f>
        <v>3.6</v>
      </c>
      <c r="W166" s="163">
        <f t="shared" ref="W166" si="70">IF(AND(S166="x",V166="x"),"x",ROUND(AVERAGE(S166,V166,T166,U166),1))</f>
        <v>3.7</v>
      </c>
      <c r="X166" s="163">
        <f t="shared" ref="X166" si="71">ROUND(AVERAGE(O166,W166,R166),1)</f>
        <v>3.1</v>
      </c>
      <c r="Y166" s="184">
        <f>IF('Core Indicators'!FC163="x","x",IF('Core Indicators'!FC163&gt;=5,5,IF('Core Indicators'!FC163&gt;=4,4,IF('Core Indicators'!FC163&gt;=3,3,IF('Core Indicators'!FC163&gt;=2,2,IF('Core Indicators'!FC163&gt;=1,1,0))))))</f>
        <v>4</v>
      </c>
      <c r="Z166" s="163">
        <f t="shared" ref="Z166" si="72">Y166</f>
        <v>4</v>
      </c>
      <c r="AA166" s="184">
        <f>'Crisis Indicator Data'!Y163</f>
        <v>1</v>
      </c>
      <c r="AB166" s="184">
        <f>'Crisis Indicator Data'!Z163</f>
        <v>0</v>
      </c>
      <c r="AC166" s="184">
        <f>'Crisis Indicator Data'!AA163</f>
        <v>1</v>
      </c>
      <c r="AD166" s="184">
        <f>'Crisis Indicator Data'!AB163</f>
        <v>0</v>
      </c>
      <c r="AE166" s="184">
        <f t="shared" ref="AE166" si="73">IF(SUM(AA166:AD166)=0,0,IF(SUM(AA166,AB166,AC166,AD166)&lt;2,1,IF(SUM(AA166:AD166)&lt;6,2,IF(SUM(AA166:AD166)&lt;8,3,IF(SUM(AA166:AD166)&lt;10,4,5)))))</f>
        <v>2</v>
      </c>
      <c r="AF166" s="184">
        <f>'Crisis Indicator Data'!AC163</f>
        <v>0</v>
      </c>
      <c r="AG166" s="184">
        <f>'Crisis Indicator Data'!AD163</f>
        <v>0</v>
      </c>
      <c r="AH166" s="184">
        <f t="shared" ref="AH166" si="74">IF(SUM(AF166:AG166)=0,0,IF(SUM(AF166,AG166)=1,1,IF(SUM(AF166:AG166)&lt;3,2,IF(SUM(AF166:AG166)&lt;4,3,IF(SUM(AF166:AG166)&lt;5,4,5)))))</f>
        <v>0</v>
      </c>
      <c r="AI166" s="184">
        <f>'Crisis Indicator Data'!AE163</f>
        <v>0</v>
      </c>
      <c r="AJ166" s="184">
        <f>'Crisis Indicator Data'!AF163</f>
        <v>2</v>
      </c>
      <c r="AK166" s="184">
        <f>'Crisis Indicator Data'!AG163</f>
        <v>2</v>
      </c>
      <c r="AL166" s="184">
        <f t="shared" ref="AL166" si="75">IF(SUM(AI166:AK166)=0,0,IF(SUM(AI166:AK166)=1,1,IF(SUM(AI166:AK166)&lt;3,2,IF(SUM(AI166:AK166)&lt;5,3,IF(SUM(AI166:AK166)&lt;7,4,5)))))</f>
        <v>3</v>
      </c>
      <c r="AM166" s="163">
        <f t="shared" ref="AM166" si="76">IF(AA166=3,5,ROUND(AVERAGE(AE166,AH166,AL166),0))</f>
        <v>2</v>
      </c>
      <c r="AN166" s="163">
        <f t="shared" ref="AN166" si="77">IF(AND(Z166="x",AM166="x"),"x",ROUND(AVERAGE(Z166,AM166),1))</f>
        <v>3</v>
      </c>
    </row>
  </sheetData>
  <mergeCells count="1">
    <mergeCell ref="A1:AN1"/>
  </mergeCells>
  <conditionalFormatting sqref="A2:AN300">
    <cfRule type="containsBlanks" priority="1" stopIfTrue="1">
      <formula>LEN(TRIM(A2))=0</formula>
    </cfRule>
  </conditionalFormatting>
  <conditionalFormatting sqref="F6:X300">
    <cfRule type="cellIs" dxfId="23" priority="2" stopIfTrue="1" operator="between">
      <formula>4</formula>
      <formula>5</formula>
    </cfRule>
    <cfRule type="cellIs" dxfId="22" priority="3" stopIfTrue="1" operator="between">
      <formula>3</formula>
      <formula>4</formula>
    </cfRule>
    <cfRule type="cellIs" dxfId="21" priority="4" stopIfTrue="1" operator="between">
      <formula>2</formula>
      <formula>3</formula>
    </cfRule>
    <cfRule type="cellIs" dxfId="20" priority="5" stopIfTrue="1" operator="between">
      <formula>1</formula>
      <formula>2</formula>
    </cfRule>
    <cfRule type="cellIs" dxfId="19" priority="6" stopIfTrue="1" operator="between">
      <formula>0</formula>
      <formula>1</formula>
    </cfRule>
  </conditionalFormatting>
  <conditionalFormatting sqref="Z6:Z300">
    <cfRule type="cellIs" dxfId="18" priority="97" stopIfTrue="1" operator="between">
      <formula>4</formula>
      <formula>5</formula>
    </cfRule>
    <cfRule type="cellIs" dxfId="17" priority="98" stopIfTrue="1" operator="between">
      <formula>3</formula>
      <formula>4</formula>
    </cfRule>
    <cfRule type="cellIs" dxfId="16" priority="99" stopIfTrue="1" operator="between">
      <formula>2</formula>
      <formula>3</formula>
    </cfRule>
    <cfRule type="cellIs" dxfId="15" priority="100" stopIfTrue="1" operator="between">
      <formula>1</formula>
      <formula>2</formula>
    </cfRule>
    <cfRule type="cellIs" dxfId="14" priority="101" stopIfTrue="1" operator="between">
      <formula>0</formula>
      <formula>1</formula>
    </cfRule>
  </conditionalFormatting>
  <conditionalFormatting sqref="AM6:AN300">
    <cfRule type="cellIs" dxfId="13" priority="102" stopIfTrue="1" operator="between">
      <formula>4</formula>
      <formula>5</formula>
    </cfRule>
    <cfRule type="cellIs" dxfId="12" priority="103" stopIfTrue="1" operator="between">
      <formula>3</formula>
      <formula>4</formula>
    </cfRule>
    <cfRule type="cellIs" dxfId="11" priority="104" stopIfTrue="1" operator="between">
      <formula>2</formula>
      <formula>3</formula>
    </cfRule>
    <cfRule type="cellIs" dxfId="10" priority="105" stopIfTrue="1" operator="between">
      <formula>1</formula>
      <formula>2</formula>
    </cfRule>
    <cfRule type="cellIs" dxfId="9" priority="106" stopIfTrue="1" operator="between">
      <formula>0</formula>
      <formula>1</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IT163"/>
  <sheetViews>
    <sheetView workbookViewId="0">
      <selection activeCell="A4" sqref="A4"/>
    </sheetView>
  </sheetViews>
  <sheetFormatPr defaultColWidth="9.42578125" defaultRowHeight="15" x14ac:dyDescent="0.25"/>
  <cols>
    <col min="1" max="1" width="36.42578125" customWidth="1"/>
    <col min="2" max="2" width="28.42578125" customWidth="1"/>
    <col min="3" max="3" width="9.5703125" bestFit="1" customWidth="1"/>
    <col min="5" max="5" width="9.5703125" bestFit="1" customWidth="1"/>
    <col min="6" max="6" width="22.5703125" hidden="1" customWidth="1"/>
    <col min="7" max="7" width="12.5703125" bestFit="1" customWidth="1"/>
    <col min="10" max="10" width="17.7109375" hidden="1" customWidth="1"/>
    <col min="11" max="11" width="11.5703125" bestFit="1" customWidth="1"/>
    <col min="13" max="13" width="11.42578125" style="61" bestFit="1" customWidth="1"/>
    <col min="14" max="14" width="16.7109375" customWidth="1"/>
    <col min="15" max="15" width="10.5703125" bestFit="1" customWidth="1"/>
    <col min="16" max="16" width="9.5703125" bestFit="1" customWidth="1"/>
    <col min="18" max="18" width="19.42578125" hidden="1" customWidth="1"/>
    <col min="19" max="19" width="11.5703125" bestFit="1" customWidth="1"/>
    <col min="20" max="20" width="9.5703125" bestFit="1" customWidth="1"/>
    <col min="21" max="21" width="11.42578125" style="61" bestFit="1" customWidth="1"/>
    <col min="22" max="22" width="18.42578125" hidden="1" customWidth="1"/>
    <col min="23" max="23" width="12.42578125" bestFit="1" customWidth="1"/>
    <col min="25" max="25" width="10" bestFit="1" customWidth="1"/>
    <col min="26" max="26" width="19.42578125" hidden="1" customWidth="1"/>
    <col min="27" max="27" width="11.5703125" bestFit="1" customWidth="1"/>
    <col min="29" max="29" width="11.42578125" style="61" bestFit="1" customWidth="1"/>
    <col min="30" max="30" width="31.42578125" hidden="1" customWidth="1"/>
    <col min="31" max="31" width="11.5703125" bestFit="1" customWidth="1"/>
    <col min="32" max="33" width="9.5703125" bestFit="1" customWidth="1"/>
    <col min="34" max="34" width="19.42578125" hidden="1" customWidth="1"/>
    <col min="35" max="35" width="11.5703125" bestFit="1" customWidth="1"/>
    <col min="36" max="36" width="11.42578125" customWidth="1"/>
    <col min="37" max="37" width="10.42578125" style="61" customWidth="1"/>
    <col min="38" max="38" width="0.42578125" customWidth="1"/>
    <col min="39" max="40" width="9.5703125" bestFit="1" customWidth="1"/>
    <col min="41" max="41" width="10" bestFit="1" customWidth="1"/>
    <col min="42" max="42" width="19.42578125" hidden="1" customWidth="1"/>
    <col min="43" max="43" width="11.5703125" bestFit="1" customWidth="1"/>
    <col min="44" max="44" width="9.5703125" bestFit="1" customWidth="1"/>
    <col min="45" max="45" width="11.5703125" bestFit="1" customWidth="1"/>
    <col min="46" max="46" width="0.5703125" hidden="1" customWidth="1"/>
    <col min="47" max="49" width="0" hidden="1"/>
    <col min="50" max="50" width="19.42578125" hidden="1" customWidth="1"/>
    <col min="51" max="51" width="11.42578125" hidden="1" customWidth="1"/>
    <col min="52" max="52" width="0" hidden="1"/>
    <col min="53" max="53" width="11.5703125" style="60" hidden="1" customWidth="1"/>
    <col min="54" max="54" width="37.42578125" hidden="1" customWidth="1"/>
    <col min="55" max="56" width="0" hidden="1"/>
    <col min="57" max="57" width="10" hidden="1" customWidth="1"/>
    <col min="58" max="58" width="19.42578125" hidden="1" customWidth="1"/>
    <col min="59" max="60" width="11.42578125" hidden="1" customWidth="1"/>
    <col min="61" max="61" width="11.5703125" style="44" hidden="1" customWidth="1"/>
    <col min="62" max="62" width="27.42578125" bestFit="1" customWidth="1"/>
    <col min="63" max="64" width="9.5703125" bestFit="1" customWidth="1"/>
    <col min="65" max="65" width="10.42578125" bestFit="1" customWidth="1"/>
    <col min="66" max="66" width="15.42578125" hidden="1" customWidth="1"/>
    <col min="67" max="68" width="9.5703125" bestFit="1" customWidth="1"/>
    <col min="69" max="69" width="11.5703125" style="60" bestFit="1" customWidth="1"/>
    <col min="70" max="70" width="33.42578125" hidden="1" customWidth="1"/>
    <col min="71" max="72" width="0" hidden="1"/>
    <col min="73" max="73" width="10" hidden="1" customWidth="1"/>
    <col min="74" max="74" width="15.42578125" hidden="1" customWidth="1"/>
    <col min="75" max="76" width="0" hidden="1"/>
    <col min="77" max="77" width="11.5703125" hidden="1" customWidth="1"/>
    <col min="78" max="78" width="31.42578125" hidden="1" customWidth="1"/>
    <col min="79" max="81" width="0" hidden="1"/>
    <col min="82" max="82" width="15.42578125" hidden="1" customWidth="1"/>
    <col min="83" max="84" width="0" hidden="1"/>
    <col min="85" max="85" width="11.5703125" style="60" hidden="1" customWidth="1"/>
    <col min="86" max="92" width="0" hidden="1"/>
    <col min="93" max="93" width="9.42578125" style="44" hidden="1" customWidth="1"/>
    <col min="94" max="100" width="0" hidden="1"/>
    <col min="101" max="101" width="11" style="44" hidden="1" customWidth="1"/>
    <col min="102" max="102" width="0" hidden="1"/>
    <col min="103" max="103" width="10.5703125" bestFit="1" customWidth="1"/>
    <col min="104" max="104" width="19.42578125" customWidth="1"/>
    <col min="106" max="106" width="15" hidden="1" customWidth="1"/>
    <col min="107" max="107" width="23.42578125" customWidth="1"/>
    <col min="108" max="108" width="9.5703125" bestFit="1" customWidth="1"/>
    <col min="109" max="109" width="11.42578125" style="60" bestFit="1" customWidth="1"/>
    <col min="110" max="110" width="14.5703125" hidden="1" customWidth="1"/>
    <col min="111" max="111" width="11.42578125" bestFit="1" customWidth="1"/>
    <col min="112" max="112" width="9.5703125" bestFit="1" customWidth="1"/>
    <col min="114" max="114" width="0" hidden="1"/>
    <col min="115" max="116" width="9.5703125" bestFit="1" customWidth="1"/>
    <col min="117" max="117" width="11.5703125" style="44" bestFit="1" customWidth="1"/>
    <col min="118" max="118" width="0.5703125" customWidth="1"/>
    <col min="119" max="119" width="13.5703125" bestFit="1" customWidth="1"/>
    <col min="120" max="120" width="9.5703125" bestFit="1" customWidth="1"/>
    <col min="122" max="122" width="0" hidden="1"/>
    <col min="123" max="123" width="11.5703125" bestFit="1" customWidth="1"/>
    <col min="124" max="124" width="9.5703125" bestFit="1" customWidth="1"/>
    <col min="125" max="125" width="11.5703125" style="60" bestFit="1" customWidth="1"/>
    <col min="126" max="126" width="0" hidden="1"/>
    <col min="127" max="128" width="9.5703125" bestFit="1" customWidth="1"/>
    <col min="130" max="130" width="0" hidden="1"/>
    <col min="131" max="132" width="9.5703125" bestFit="1" customWidth="1"/>
    <col min="133" max="133" width="11.5703125" style="44" bestFit="1" customWidth="1"/>
    <col min="134" max="134" width="43.42578125" hidden="1" customWidth="1"/>
    <col min="135" max="135" width="11" customWidth="1"/>
    <col min="136" max="136" width="9.5703125" bestFit="1" customWidth="1"/>
    <col min="138" max="138" width="0" hidden="1"/>
    <col min="139" max="140" width="9.42578125" customWidth="1"/>
    <col min="141" max="141" width="11.5703125" style="60" bestFit="1" customWidth="1"/>
    <col min="142" max="142" width="0" hidden="1"/>
    <col min="143" max="144" width="23.5703125" customWidth="1"/>
    <col min="146" max="146" width="0" hidden="1"/>
    <col min="147" max="148" width="9.5703125" bestFit="1" customWidth="1"/>
    <col min="149" max="149" width="11.5703125" style="44" customWidth="1"/>
    <col min="150" max="150" width="43.5703125" hidden="1" customWidth="1"/>
    <col min="151" max="153" width="9.5703125" bestFit="1" customWidth="1"/>
    <col min="154" max="154" width="0" hidden="1"/>
    <col min="155" max="156" width="9.5703125" bestFit="1" customWidth="1"/>
    <col min="157" max="157" width="11.5703125" style="60" bestFit="1" customWidth="1"/>
    <col min="158" max="158" width="0" hidden="1"/>
    <col min="159" max="161" width="9.5703125" bestFit="1" customWidth="1"/>
    <col min="162" max="162" width="0" hidden="1"/>
    <col min="163" max="164" width="9.5703125" bestFit="1" customWidth="1"/>
    <col min="165" max="165" width="11.5703125" style="60" bestFit="1" customWidth="1"/>
    <col min="166" max="166" width="0" hidden="1"/>
    <col min="167" max="167" width="9.5703125" hidden="1" bestFit="1" customWidth="1"/>
    <col min="168" max="168" width="0" hidden="1"/>
    <col min="169" max="172" width="13" hidden="1" customWidth="1"/>
    <col min="173" max="173" width="11.5703125" style="60" hidden="1" customWidth="1"/>
    <col min="174" max="174" width="0" hidden="1"/>
    <col min="175" max="180" width="13" hidden="1" customWidth="1"/>
    <col min="181" max="181" width="11.5703125" style="44" hidden="1" customWidth="1"/>
    <col min="182" max="182" width="0" hidden="1"/>
    <col min="183" max="183" width="9.5703125" hidden="1" bestFit="1" customWidth="1"/>
    <col min="184" max="185" width="13" hidden="1" customWidth="1"/>
    <col min="186" max="186" width="0" hidden="1"/>
    <col min="187" max="187" width="9.5703125" hidden="1" bestFit="1" customWidth="1"/>
    <col min="188" max="188" width="13" hidden="1" customWidth="1"/>
    <col min="189" max="189" width="11.5703125" style="60" hidden="1" bestFit="1" customWidth="1"/>
    <col min="190" max="190" width="0" hidden="1"/>
    <col min="191" max="191" width="9.5703125" hidden="1" bestFit="1" customWidth="1"/>
    <col min="192" max="193" width="13" hidden="1" customWidth="1"/>
    <col min="194" max="194" width="0" hidden="1"/>
    <col min="195" max="195" width="9.5703125" hidden="1" bestFit="1" customWidth="1"/>
    <col min="196" max="196" width="13" hidden="1" customWidth="1"/>
    <col min="197" max="197" width="11.5703125" style="44" hidden="1" bestFit="1" customWidth="1"/>
    <col min="198" max="198" width="0" hidden="1"/>
    <col min="199" max="199" width="9.5703125" hidden="1" bestFit="1" customWidth="1"/>
    <col min="200" max="200" width="13" hidden="1" customWidth="1"/>
    <col min="201" max="201" width="9.5703125" hidden="1" bestFit="1" customWidth="1"/>
    <col min="202" max="202" width="0" hidden="1"/>
    <col min="203" max="203" width="9.5703125" hidden="1" bestFit="1" customWidth="1"/>
    <col min="204" max="204" width="13" hidden="1" customWidth="1"/>
    <col min="205" max="205" width="11.5703125" style="60" hidden="1" bestFit="1" customWidth="1"/>
    <col min="206" max="206" width="0" hidden="1"/>
    <col min="207" max="207" width="9.5703125" hidden="1" bestFit="1" customWidth="1"/>
    <col min="208" max="209" width="13" hidden="1" customWidth="1"/>
    <col min="210" max="210" width="0" hidden="1"/>
    <col min="211" max="211" width="9.5703125" hidden="1" bestFit="1" customWidth="1"/>
    <col min="212" max="212" width="13" hidden="1" customWidth="1"/>
    <col min="213" max="213" width="11.5703125" style="44" hidden="1" bestFit="1" customWidth="1"/>
    <col min="214" max="214" width="0" hidden="1"/>
    <col min="215" max="215" width="9.5703125" hidden="1" bestFit="1" customWidth="1"/>
    <col min="216" max="217" width="13" hidden="1" customWidth="1"/>
    <col min="218" max="218" width="0" hidden="1"/>
    <col min="219" max="219" width="9.5703125" hidden="1" bestFit="1" customWidth="1"/>
    <col min="220" max="220" width="13" hidden="1" customWidth="1"/>
    <col min="221" max="221" width="11.5703125" style="60" hidden="1" bestFit="1" customWidth="1"/>
    <col min="222" max="222" width="0" hidden="1"/>
    <col min="223" max="223" width="9.5703125" hidden="1" bestFit="1" customWidth="1"/>
    <col min="224" max="225" width="13" hidden="1" customWidth="1"/>
    <col min="226" max="226" width="0" hidden="1"/>
    <col min="227" max="227" width="9.5703125" hidden="1" bestFit="1" customWidth="1"/>
    <col min="228" max="228" width="13" hidden="1" customWidth="1"/>
    <col min="229" max="229" width="11.5703125" style="44" hidden="1" bestFit="1" customWidth="1"/>
    <col min="230" max="230" width="0" hidden="1"/>
    <col min="231" max="231" width="9.5703125" hidden="1" bestFit="1" customWidth="1"/>
    <col min="232" max="233" width="13" hidden="1" customWidth="1"/>
    <col min="234" max="234" width="0" hidden="1"/>
    <col min="235" max="235" width="9.5703125" hidden="1" bestFit="1" customWidth="1"/>
    <col min="236" max="236" width="13" hidden="1" customWidth="1"/>
    <col min="237" max="237" width="11.5703125" style="60" hidden="1" bestFit="1" customWidth="1"/>
    <col min="238" max="238" width="33" hidden="1" customWidth="1"/>
    <col min="239" max="239" width="9.5703125" hidden="1" bestFit="1" customWidth="1"/>
    <col min="240" max="241" width="13" hidden="1" customWidth="1"/>
    <col min="242" max="242" width="0" hidden="1"/>
    <col min="243" max="243" width="9.5703125" hidden="1" bestFit="1" customWidth="1"/>
    <col min="244" max="244" width="13" hidden="1" customWidth="1"/>
    <col min="245" max="245" width="11.5703125" style="44" hidden="1" bestFit="1" customWidth="1"/>
    <col min="246" max="246" width="0" hidden="1"/>
    <col min="247" max="247" width="9.5703125" hidden="1" bestFit="1" customWidth="1"/>
    <col min="248" max="249" width="13" hidden="1" customWidth="1"/>
    <col min="250" max="250" width="0" hidden="1"/>
    <col min="251" max="251" width="9.5703125" hidden="1" bestFit="1" customWidth="1"/>
    <col min="252" max="252" width="13" hidden="1" customWidth="1"/>
    <col min="253" max="253" width="11.5703125" style="60" hidden="1" bestFit="1" customWidth="1"/>
    <col min="254" max="254" width="13" hidden="1" customWidth="1"/>
  </cols>
  <sheetData>
    <row r="1" spans="1:253" s="11" customFormat="1" ht="12.75" customHeight="1" x14ac:dyDescent="0.2">
      <c r="A1" s="192" t="s">
        <v>0</v>
      </c>
      <c r="B1" s="192" t="s">
        <v>9183</v>
      </c>
      <c r="C1" s="192" t="s">
        <v>1</v>
      </c>
      <c r="D1" s="192" t="s">
        <v>2</v>
      </c>
      <c r="E1" s="192" t="s">
        <v>9832</v>
      </c>
      <c r="F1" s="305" t="s">
        <v>1335</v>
      </c>
      <c r="G1" s="305"/>
      <c r="H1" s="305"/>
      <c r="I1" s="305"/>
      <c r="J1" s="305"/>
      <c r="K1" s="305"/>
      <c r="L1" s="305"/>
      <c r="M1" s="305"/>
      <c r="N1" s="304" t="s">
        <v>1042</v>
      </c>
      <c r="O1" s="304"/>
      <c r="P1" s="304"/>
      <c r="Q1" s="304"/>
      <c r="R1" s="304"/>
      <c r="S1" s="304"/>
      <c r="T1" s="304"/>
      <c r="U1" s="304"/>
      <c r="V1" s="305" t="s">
        <v>1132</v>
      </c>
      <c r="W1" s="305"/>
      <c r="X1" s="305"/>
      <c r="Y1" s="305"/>
      <c r="Z1" s="305"/>
      <c r="AA1" s="305"/>
      <c r="AB1" s="305"/>
      <c r="AC1" s="305"/>
      <c r="AD1" s="304" t="s">
        <v>1050</v>
      </c>
      <c r="AE1" s="304"/>
      <c r="AF1" s="304"/>
      <c r="AG1" s="304"/>
      <c r="AH1" s="304"/>
      <c r="AI1" s="304"/>
      <c r="AJ1" s="304"/>
      <c r="AK1" s="304"/>
      <c r="AL1" s="305" t="s">
        <v>776</v>
      </c>
      <c r="AM1" s="305"/>
      <c r="AN1" s="305"/>
      <c r="AO1" s="305"/>
      <c r="AP1" s="305"/>
      <c r="AQ1" s="305"/>
      <c r="AR1" s="305"/>
      <c r="AS1" s="305"/>
      <c r="AT1" s="308" t="s">
        <v>40</v>
      </c>
      <c r="AU1" s="308"/>
      <c r="AV1" s="308"/>
      <c r="AW1" s="308"/>
      <c r="AX1" s="308"/>
      <c r="AY1" s="308"/>
      <c r="AZ1" s="308"/>
      <c r="BA1" s="308"/>
      <c r="BB1" s="305" t="s">
        <v>38</v>
      </c>
      <c r="BC1" s="305"/>
      <c r="BD1" s="305"/>
      <c r="BE1" s="305"/>
      <c r="BF1" s="305"/>
      <c r="BG1" s="305"/>
      <c r="BH1" s="305"/>
      <c r="BI1" s="305"/>
      <c r="BJ1" s="304" t="s">
        <v>966</v>
      </c>
      <c r="BK1" s="304"/>
      <c r="BL1" s="304"/>
      <c r="BM1" s="304"/>
      <c r="BN1" s="304"/>
      <c r="BO1" s="304"/>
      <c r="BP1" s="304"/>
      <c r="BQ1" s="304"/>
      <c r="BR1" s="305" t="s">
        <v>16</v>
      </c>
      <c r="BS1" s="305"/>
      <c r="BT1" s="305"/>
      <c r="BU1" s="305"/>
      <c r="BV1" s="305"/>
      <c r="BW1" s="305"/>
      <c r="BX1" s="305"/>
      <c r="BY1" s="305"/>
      <c r="BZ1" s="308" t="s">
        <v>21</v>
      </c>
      <c r="CA1" s="308"/>
      <c r="CB1" s="308"/>
      <c r="CC1" s="308"/>
      <c r="CD1" s="308"/>
      <c r="CE1" s="308"/>
      <c r="CF1" s="308"/>
      <c r="CG1" s="308"/>
      <c r="CH1" s="309" t="s">
        <v>9184</v>
      </c>
      <c r="CI1" s="309"/>
      <c r="CJ1" s="309"/>
      <c r="CK1" s="309"/>
      <c r="CL1" s="309"/>
      <c r="CM1" s="309"/>
      <c r="CN1" s="309"/>
      <c r="CO1" s="309"/>
      <c r="CP1" s="305" t="s">
        <v>24</v>
      </c>
      <c r="CQ1" s="305"/>
      <c r="CR1" s="305"/>
      <c r="CS1" s="305"/>
      <c r="CT1" s="305"/>
      <c r="CU1" s="305"/>
      <c r="CV1" s="305"/>
      <c r="CW1" s="305"/>
      <c r="CX1" s="307" t="s">
        <v>605</v>
      </c>
      <c r="CY1" s="307"/>
      <c r="CZ1" s="307"/>
      <c r="DA1" s="307"/>
      <c r="DB1" s="307"/>
      <c r="DC1" s="307"/>
      <c r="DD1" s="307"/>
      <c r="DE1" s="307"/>
      <c r="DF1" s="306" t="s">
        <v>1374</v>
      </c>
      <c r="DG1" s="306"/>
      <c r="DH1" s="306"/>
      <c r="DI1" s="306"/>
      <c r="DJ1" s="306"/>
      <c r="DK1" s="306"/>
      <c r="DL1" s="306"/>
      <c r="DM1" s="306"/>
      <c r="DN1" s="307" t="s">
        <v>630</v>
      </c>
      <c r="DO1" s="307"/>
      <c r="DP1" s="307"/>
      <c r="DQ1" s="307"/>
      <c r="DR1" s="307"/>
      <c r="DS1" s="307"/>
      <c r="DT1" s="307"/>
      <c r="DU1" s="307"/>
      <c r="DV1" s="306" t="s">
        <v>623</v>
      </c>
      <c r="DW1" s="306"/>
      <c r="DX1" s="306"/>
      <c r="DY1" s="306"/>
      <c r="DZ1" s="306"/>
      <c r="EA1" s="306"/>
      <c r="EB1" s="306"/>
      <c r="EC1" s="306"/>
      <c r="ED1" s="193"/>
      <c r="EE1" s="310" t="s">
        <v>628</v>
      </c>
      <c r="EF1" s="310"/>
      <c r="EG1" s="310"/>
      <c r="EH1" s="310"/>
      <c r="EI1" s="310"/>
      <c r="EJ1" s="310"/>
      <c r="EK1" s="311"/>
      <c r="EL1" s="194"/>
      <c r="EM1" s="306" t="s">
        <v>619</v>
      </c>
      <c r="EN1" s="306"/>
      <c r="EO1" s="306"/>
      <c r="EP1" s="306"/>
      <c r="EQ1" s="306"/>
      <c r="ER1" s="306"/>
      <c r="ES1" s="306"/>
      <c r="ET1" s="312" t="s">
        <v>1055</v>
      </c>
      <c r="EU1" s="312"/>
      <c r="EV1" s="312"/>
      <c r="EW1" s="312"/>
      <c r="EX1" s="312"/>
      <c r="EY1" s="312"/>
      <c r="EZ1" s="312"/>
      <c r="FA1" s="312"/>
      <c r="FB1" s="313" t="s">
        <v>47</v>
      </c>
      <c r="FC1" s="313"/>
      <c r="FD1" s="313"/>
      <c r="FE1" s="313"/>
      <c r="FF1" s="313"/>
      <c r="FG1" s="313"/>
      <c r="FH1" s="313"/>
      <c r="FI1" s="313"/>
      <c r="FJ1" s="312" t="s">
        <v>26</v>
      </c>
      <c r="FK1" s="312"/>
      <c r="FL1" s="312"/>
      <c r="FM1" s="312"/>
      <c r="FN1" s="312"/>
      <c r="FO1" s="312"/>
      <c r="FP1" s="312"/>
      <c r="FQ1" s="312"/>
      <c r="FR1" s="313" t="s">
        <v>28</v>
      </c>
      <c r="FS1" s="313"/>
      <c r="FT1" s="313"/>
      <c r="FU1" s="313"/>
      <c r="FV1" s="313"/>
      <c r="FW1" s="313"/>
      <c r="FX1" s="313"/>
      <c r="FY1" s="313"/>
      <c r="FZ1" s="312" t="s">
        <v>2567</v>
      </c>
      <c r="GA1" s="312"/>
      <c r="GB1" s="312"/>
      <c r="GC1" s="312"/>
      <c r="GD1" s="312"/>
      <c r="GE1" s="312"/>
      <c r="GF1" s="312"/>
      <c r="GG1" s="312"/>
      <c r="GH1" s="313" t="s">
        <v>2573</v>
      </c>
      <c r="GI1" s="313"/>
      <c r="GJ1" s="313"/>
      <c r="GK1" s="313"/>
      <c r="GL1" s="313"/>
      <c r="GM1" s="313"/>
      <c r="GN1" s="313"/>
      <c r="GO1" s="313"/>
      <c r="GP1" s="312" t="s">
        <v>2569</v>
      </c>
      <c r="GQ1" s="312"/>
      <c r="GR1" s="312"/>
      <c r="GS1" s="312"/>
      <c r="GT1" s="312"/>
      <c r="GU1" s="312"/>
      <c r="GV1" s="312"/>
      <c r="GW1" s="312"/>
      <c r="GX1" s="313" t="s">
        <v>2642</v>
      </c>
      <c r="GY1" s="313"/>
      <c r="GZ1" s="313"/>
      <c r="HA1" s="313"/>
      <c r="HB1" s="313"/>
      <c r="HC1" s="313"/>
      <c r="HD1" s="313"/>
      <c r="HE1" s="313"/>
      <c r="HF1" s="312" t="s">
        <v>2564</v>
      </c>
      <c r="HG1" s="312"/>
      <c r="HH1" s="312"/>
      <c r="HI1" s="312"/>
      <c r="HJ1" s="312"/>
      <c r="HK1" s="312"/>
      <c r="HL1" s="312"/>
      <c r="HM1" s="312"/>
      <c r="HN1" s="313" t="s">
        <v>2571</v>
      </c>
      <c r="HO1" s="313"/>
      <c r="HP1" s="313"/>
      <c r="HQ1" s="313"/>
      <c r="HR1" s="313"/>
      <c r="HS1" s="313"/>
      <c r="HT1" s="313"/>
      <c r="HU1" s="313"/>
      <c r="HV1" s="312" t="s">
        <v>2634</v>
      </c>
      <c r="HW1" s="312"/>
      <c r="HX1" s="312"/>
      <c r="HY1" s="312"/>
      <c r="HZ1" s="312"/>
      <c r="IA1" s="312"/>
      <c r="IB1" s="312"/>
      <c r="IC1" s="312"/>
      <c r="ID1" s="313" t="s">
        <v>2638</v>
      </c>
      <c r="IE1" s="313"/>
      <c r="IF1" s="313"/>
      <c r="IG1" s="313"/>
      <c r="IH1" s="313"/>
      <c r="II1" s="313"/>
      <c r="IJ1" s="313"/>
      <c r="IK1" s="313"/>
      <c r="IL1" s="312" t="s">
        <v>2636</v>
      </c>
      <c r="IM1" s="312"/>
      <c r="IN1" s="312"/>
      <c r="IO1" s="312"/>
      <c r="IP1" s="312"/>
      <c r="IQ1" s="312"/>
      <c r="IR1" s="312"/>
      <c r="IS1" s="312"/>
    </row>
    <row r="2" spans="1:253" s="11" customFormat="1" ht="12.75" customHeight="1" x14ac:dyDescent="0.2">
      <c r="A2" s="195">
        <v>0</v>
      </c>
      <c r="B2" s="195"/>
      <c r="C2" s="195">
        <v>0</v>
      </c>
      <c r="D2" s="195"/>
      <c r="E2" s="195">
        <v>0</v>
      </c>
      <c r="F2" s="196" t="s">
        <v>9185</v>
      </c>
      <c r="G2" s="196" t="s">
        <v>4</v>
      </c>
      <c r="H2" s="196" t="s">
        <v>9186</v>
      </c>
      <c r="I2" s="196" t="s">
        <v>6</v>
      </c>
      <c r="J2" s="196" t="s">
        <v>7</v>
      </c>
      <c r="K2" s="196" t="s">
        <v>9</v>
      </c>
      <c r="L2" s="196" t="s">
        <v>8</v>
      </c>
      <c r="M2" s="197" t="s">
        <v>9187</v>
      </c>
      <c r="N2" s="198" t="s">
        <v>9188</v>
      </c>
      <c r="O2" s="198" t="s">
        <v>4</v>
      </c>
      <c r="P2" s="198" t="s">
        <v>9186</v>
      </c>
      <c r="Q2" s="198" t="s">
        <v>6</v>
      </c>
      <c r="R2" s="198" t="s">
        <v>7</v>
      </c>
      <c r="S2" s="198" t="s">
        <v>9</v>
      </c>
      <c r="T2" s="198" t="s">
        <v>8</v>
      </c>
      <c r="U2" s="199" t="s">
        <v>9187</v>
      </c>
      <c r="V2" s="196" t="s">
        <v>9189</v>
      </c>
      <c r="W2" s="196" t="s">
        <v>4</v>
      </c>
      <c r="X2" s="196" t="s">
        <v>9186</v>
      </c>
      <c r="Y2" s="196" t="s">
        <v>6</v>
      </c>
      <c r="Z2" s="196" t="s">
        <v>7</v>
      </c>
      <c r="AA2" s="196" t="s">
        <v>9</v>
      </c>
      <c r="AB2" s="196" t="s">
        <v>8</v>
      </c>
      <c r="AC2" s="197" t="s">
        <v>9187</v>
      </c>
      <c r="AD2" s="198" t="s">
        <v>9190</v>
      </c>
      <c r="AE2" s="198" t="s">
        <v>4</v>
      </c>
      <c r="AF2" s="198" t="s">
        <v>9186</v>
      </c>
      <c r="AG2" s="198" t="s">
        <v>6</v>
      </c>
      <c r="AH2" s="198" t="s">
        <v>7</v>
      </c>
      <c r="AI2" s="198" t="s">
        <v>9</v>
      </c>
      <c r="AJ2" s="198" t="s">
        <v>8</v>
      </c>
      <c r="AK2" s="199" t="s">
        <v>9187</v>
      </c>
      <c r="AL2" s="196" t="s">
        <v>9191</v>
      </c>
      <c r="AM2" s="196" t="s">
        <v>4</v>
      </c>
      <c r="AN2" s="196" t="s">
        <v>9186</v>
      </c>
      <c r="AO2" s="196" t="s">
        <v>6</v>
      </c>
      <c r="AP2" s="196" t="s">
        <v>7</v>
      </c>
      <c r="AQ2" s="196" t="s">
        <v>9</v>
      </c>
      <c r="AR2" s="196" t="s">
        <v>8</v>
      </c>
      <c r="AS2" s="196" t="s">
        <v>9187</v>
      </c>
      <c r="AT2" s="200" t="s">
        <v>9192</v>
      </c>
      <c r="AU2" s="200" t="s">
        <v>4</v>
      </c>
      <c r="AV2" s="200" t="s">
        <v>9186</v>
      </c>
      <c r="AW2" s="200" t="s">
        <v>6</v>
      </c>
      <c r="AX2" s="200" t="s">
        <v>7</v>
      </c>
      <c r="AY2" s="200" t="s">
        <v>9</v>
      </c>
      <c r="AZ2" s="200" t="s">
        <v>8</v>
      </c>
      <c r="BA2" s="201" t="s">
        <v>9187</v>
      </c>
      <c r="BB2" s="196" t="s">
        <v>9193</v>
      </c>
      <c r="BC2" s="196" t="s">
        <v>4</v>
      </c>
      <c r="BD2" s="196" t="s">
        <v>9186</v>
      </c>
      <c r="BE2" s="196" t="s">
        <v>6</v>
      </c>
      <c r="BF2" s="196" t="s">
        <v>7</v>
      </c>
      <c r="BG2" s="196" t="s">
        <v>9</v>
      </c>
      <c r="BH2" s="196" t="s">
        <v>8</v>
      </c>
      <c r="BI2" s="196" t="s">
        <v>9187</v>
      </c>
      <c r="BJ2" s="198" t="s">
        <v>9194</v>
      </c>
      <c r="BK2" s="198" t="s">
        <v>4</v>
      </c>
      <c r="BL2" s="198" t="s">
        <v>9186</v>
      </c>
      <c r="BM2" s="198" t="s">
        <v>6</v>
      </c>
      <c r="BN2" s="198" t="s">
        <v>7</v>
      </c>
      <c r="BO2" s="198" t="s">
        <v>9</v>
      </c>
      <c r="BP2" s="198" t="s">
        <v>8</v>
      </c>
      <c r="BQ2" s="199" t="s">
        <v>9187</v>
      </c>
      <c r="BR2" s="196" t="s">
        <v>9195</v>
      </c>
      <c r="BS2" s="196" t="s">
        <v>4</v>
      </c>
      <c r="BT2" s="196" t="s">
        <v>9186</v>
      </c>
      <c r="BU2" s="196" t="s">
        <v>6</v>
      </c>
      <c r="BV2" s="196" t="s">
        <v>7</v>
      </c>
      <c r="BW2" s="196" t="s">
        <v>9</v>
      </c>
      <c r="BX2" s="196" t="s">
        <v>8</v>
      </c>
      <c r="BY2" s="196" t="s">
        <v>9187</v>
      </c>
      <c r="BZ2" s="200" t="s">
        <v>9196</v>
      </c>
      <c r="CA2" s="200" t="s">
        <v>4</v>
      </c>
      <c r="CB2" s="200" t="s">
        <v>9186</v>
      </c>
      <c r="CC2" s="200" t="s">
        <v>6</v>
      </c>
      <c r="CD2" s="200" t="s">
        <v>7</v>
      </c>
      <c r="CE2" s="200" t="s">
        <v>9</v>
      </c>
      <c r="CF2" s="200" t="s">
        <v>8</v>
      </c>
      <c r="CG2" s="201" t="s">
        <v>9187</v>
      </c>
      <c r="CH2" s="202" t="s">
        <v>9197</v>
      </c>
      <c r="CI2" s="202" t="s">
        <v>4</v>
      </c>
      <c r="CJ2" s="202" t="s">
        <v>9186</v>
      </c>
      <c r="CK2" s="202" t="s">
        <v>6</v>
      </c>
      <c r="CL2" s="202" t="s">
        <v>7</v>
      </c>
      <c r="CM2" s="202" t="s">
        <v>9</v>
      </c>
      <c r="CN2" s="202" t="s">
        <v>8</v>
      </c>
      <c r="CO2" s="202" t="s">
        <v>9187</v>
      </c>
      <c r="CP2" s="196" t="s">
        <v>9198</v>
      </c>
      <c r="CQ2" s="196" t="s">
        <v>4</v>
      </c>
      <c r="CR2" s="196" t="s">
        <v>9186</v>
      </c>
      <c r="CS2" s="196" t="s">
        <v>6</v>
      </c>
      <c r="CT2" s="196" t="s">
        <v>7</v>
      </c>
      <c r="CU2" s="196" t="s">
        <v>9</v>
      </c>
      <c r="CV2" s="196" t="s">
        <v>8</v>
      </c>
      <c r="CW2" s="196" t="s">
        <v>9187</v>
      </c>
      <c r="CX2" s="203" t="s">
        <v>9199</v>
      </c>
      <c r="CY2" s="203" t="s">
        <v>4</v>
      </c>
      <c r="CZ2" s="203" t="s">
        <v>9186</v>
      </c>
      <c r="DA2" s="203" t="s">
        <v>6</v>
      </c>
      <c r="DB2" s="203" t="s">
        <v>7</v>
      </c>
      <c r="DC2" s="203" t="s">
        <v>9</v>
      </c>
      <c r="DD2" s="203" t="s">
        <v>8</v>
      </c>
      <c r="DE2" s="204" t="s">
        <v>9187</v>
      </c>
      <c r="DF2" s="205" t="s">
        <v>9200</v>
      </c>
      <c r="DG2" s="205" t="s">
        <v>4</v>
      </c>
      <c r="DH2" s="205" t="s">
        <v>9186</v>
      </c>
      <c r="DI2" s="205" t="s">
        <v>6</v>
      </c>
      <c r="DJ2" s="205" t="s">
        <v>7</v>
      </c>
      <c r="DK2" s="205" t="s">
        <v>9</v>
      </c>
      <c r="DL2" s="205" t="s">
        <v>8</v>
      </c>
      <c r="DM2" s="205" t="s">
        <v>9187</v>
      </c>
      <c r="DN2" s="203" t="s">
        <v>9201</v>
      </c>
      <c r="DO2" s="203" t="s">
        <v>4</v>
      </c>
      <c r="DP2" s="203" t="s">
        <v>9186</v>
      </c>
      <c r="DQ2" s="203" t="s">
        <v>6</v>
      </c>
      <c r="DR2" s="203" t="s">
        <v>7</v>
      </c>
      <c r="DS2" s="203" t="s">
        <v>9</v>
      </c>
      <c r="DT2" s="203" t="s">
        <v>8</v>
      </c>
      <c r="DU2" s="204" t="s">
        <v>9187</v>
      </c>
      <c r="DV2" s="205" t="s">
        <v>9202</v>
      </c>
      <c r="DW2" s="205" t="s">
        <v>4</v>
      </c>
      <c r="DX2" s="205" t="s">
        <v>9186</v>
      </c>
      <c r="DY2" s="205" t="s">
        <v>6</v>
      </c>
      <c r="DZ2" s="205" t="s">
        <v>7</v>
      </c>
      <c r="EA2" s="205" t="s">
        <v>9</v>
      </c>
      <c r="EB2" s="205" t="s">
        <v>8</v>
      </c>
      <c r="EC2" s="205" t="s">
        <v>9187</v>
      </c>
      <c r="ED2" s="206" t="s">
        <v>9203</v>
      </c>
      <c r="EE2" s="203" t="s">
        <v>4</v>
      </c>
      <c r="EF2" s="203" t="s">
        <v>9186</v>
      </c>
      <c r="EG2" s="203" t="s">
        <v>6</v>
      </c>
      <c r="EH2" s="203" t="s">
        <v>7</v>
      </c>
      <c r="EI2" s="203" t="s">
        <v>9</v>
      </c>
      <c r="EJ2" s="203" t="s">
        <v>8</v>
      </c>
      <c r="EK2" s="204" t="s">
        <v>9187</v>
      </c>
      <c r="EL2" s="194" t="s">
        <v>9204</v>
      </c>
      <c r="EM2" s="205" t="s">
        <v>4</v>
      </c>
      <c r="EN2" s="205" t="s">
        <v>9186</v>
      </c>
      <c r="EO2" s="205" t="s">
        <v>6</v>
      </c>
      <c r="EP2" s="205" t="s">
        <v>7</v>
      </c>
      <c r="EQ2" s="205" t="s">
        <v>9</v>
      </c>
      <c r="ER2" s="205" t="s">
        <v>8</v>
      </c>
      <c r="ES2" s="205" t="s">
        <v>9187</v>
      </c>
      <c r="ET2" s="207" t="s">
        <v>9205</v>
      </c>
      <c r="EU2" s="207" t="s">
        <v>4</v>
      </c>
      <c r="EV2" s="207" t="s">
        <v>9186</v>
      </c>
      <c r="EW2" s="207" t="s">
        <v>6</v>
      </c>
      <c r="EX2" s="207" t="s">
        <v>7</v>
      </c>
      <c r="EY2" s="207" t="s">
        <v>9</v>
      </c>
      <c r="EZ2" s="207" t="s">
        <v>8</v>
      </c>
      <c r="FA2" s="208" t="s">
        <v>9187</v>
      </c>
      <c r="FB2" s="209" t="s">
        <v>9206</v>
      </c>
      <c r="FC2" s="209" t="s">
        <v>4</v>
      </c>
      <c r="FD2" s="209" t="s">
        <v>9186</v>
      </c>
      <c r="FE2" s="209" t="s">
        <v>6</v>
      </c>
      <c r="FF2" s="209" t="s">
        <v>7</v>
      </c>
      <c r="FG2" s="209" t="s">
        <v>9</v>
      </c>
      <c r="FH2" s="209" t="s">
        <v>8</v>
      </c>
      <c r="FI2" s="210" t="s">
        <v>9187</v>
      </c>
      <c r="FJ2" s="207" t="s">
        <v>9207</v>
      </c>
      <c r="FK2" s="207" t="s">
        <v>4</v>
      </c>
      <c r="FL2" s="207" t="s">
        <v>9186</v>
      </c>
      <c r="FM2" s="207" t="s">
        <v>6</v>
      </c>
      <c r="FN2" s="207" t="s">
        <v>7</v>
      </c>
      <c r="FO2" s="207" t="s">
        <v>9</v>
      </c>
      <c r="FP2" s="207" t="s">
        <v>8</v>
      </c>
      <c r="FQ2" s="211" t="s">
        <v>9187</v>
      </c>
      <c r="FR2" s="209" t="s">
        <v>9208</v>
      </c>
      <c r="FS2" s="209" t="s">
        <v>4</v>
      </c>
      <c r="FT2" s="209" t="s">
        <v>9186</v>
      </c>
      <c r="FU2" s="209" t="s">
        <v>6</v>
      </c>
      <c r="FV2" s="209" t="s">
        <v>7</v>
      </c>
      <c r="FW2" s="209" t="s">
        <v>9</v>
      </c>
      <c r="FX2" s="209" t="s">
        <v>8</v>
      </c>
      <c r="FY2" s="209" t="s">
        <v>9187</v>
      </c>
      <c r="FZ2" s="207" t="s">
        <v>9209</v>
      </c>
      <c r="GA2" s="207" t="s">
        <v>4</v>
      </c>
      <c r="GB2" s="207" t="s">
        <v>9186</v>
      </c>
      <c r="GC2" s="207" t="s">
        <v>6</v>
      </c>
      <c r="GD2" s="207" t="s">
        <v>7</v>
      </c>
      <c r="GE2" s="207" t="s">
        <v>9</v>
      </c>
      <c r="GF2" s="207" t="s">
        <v>8</v>
      </c>
      <c r="GG2" s="208" t="s">
        <v>9187</v>
      </c>
      <c r="GH2" s="209" t="s">
        <v>9210</v>
      </c>
      <c r="GI2" s="209" t="s">
        <v>4</v>
      </c>
      <c r="GJ2" s="209" t="s">
        <v>9186</v>
      </c>
      <c r="GK2" s="209" t="s">
        <v>6</v>
      </c>
      <c r="GL2" s="209" t="s">
        <v>7</v>
      </c>
      <c r="GM2" s="209" t="s">
        <v>9</v>
      </c>
      <c r="GN2" s="209" t="s">
        <v>8</v>
      </c>
      <c r="GO2" s="209" t="s">
        <v>9187</v>
      </c>
      <c r="GP2" s="207" t="s">
        <v>9211</v>
      </c>
      <c r="GQ2" s="207" t="s">
        <v>4</v>
      </c>
      <c r="GR2" s="207" t="s">
        <v>9186</v>
      </c>
      <c r="GS2" s="207" t="s">
        <v>6</v>
      </c>
      <c r="GT2" s="207" t="s">
        <v>7</v>
      </c>
      <c r="GU2" s="207" t="s">
        <v>9</v>
      </c>
      <c r="GV2" s="207" t="s">
        <v>8</v>
      </c>
      <c r="GW2" s="208" t="s">
        <v>9187</v>
      </c>
      <c r="GX2" s="209" t="s">
        <v>9212</v>
      </c>
      <c r="GY2" s="209" t="s">
        <v>4</v>
      </c>
      <c r="GZ2" s="209" t="s">
        <v>9186</v>
      </c>
      <c r="HA2" s="209" t="s">
        <v>6</v>
      </c>
      <c r="HB2" s="209" t="s">
        <v>7</v>
      </c>
      <c r="HC2" s="209" t="s">
        <v>9</v>
      </c>
      <c r="HD2" s="209" t="s">
        <v>8</v>
      </c>
      <c r="HE2" s="209" t="s">
        <v>9187</v>
      </c>
      <c r="HF2" s="207" t="s">
        <v>9213</v>
      </c>
      <c r="HG2" s="207" t="s">
        <v>4</v>
      </c>
      <c r="HH2" s="207" t="s">
        <v>9186</v>
      </c>
      <c r="HI2" s="207" t="s">
        <v>6</v>
      </c>
      <c r="HJ2" s="207" t="s">
        <v>7</v>
      </c>
      <c r="HK2" s="207" t="s">
        <v>9</v>
      </c>
      <c r="HL2" s="207" t="s">
        <v>8</v>
      </c>
      <c r="HM2" s="208" t="s">
        <v>9187</v>
      </c>
      <c r="HN2" s="209" t="s">
        <v>9214</v>
      </c>
      <c r="HO2" s="209" t="s">
        <v>4</v>
      </c>
      <c r="HP2" s="209" t="s">
        <v>9186</v>
      </c>
      <c r="HQ2" s="209" t="s">
        <v>6</v>
      </c>
      <c r="HR2" s="209" t="s">
        <v>7</v>
      </c>
      <c r="HS2" s="209" t="s">
        <v>9</v>
      </c>
      <c r="HT2" s="209" t="s">
        <v>8</v>
      </c>
      <c r="HU2" s="209" t="s">
        <v>9187</v>
      </c>
      <c r="HV2" s="207" t="s">
        <v>9215</v>
      </c>
      <c r="HW2" s="207" t="s">
        <v>4</v>
      </c>
      <c r="HX2" s="207" t="s">
        <v>9186</v>
      </c>
      <c r="HY2" s="207" t="s">
        <v>6</v>
      </c>
      <c r="HZ2" s="207" t="s">
        <v>7</v>
      </c>
      <c r="IA2" s="207" t="s">
        <v>9</v>
      </c>
      <c r="IB2" s="207" t="s">
        <v>8</v>
      </c>
      <c r="IC2" s="208" t="s">
        <v>9187</v>
      </c>
      <c r="ID2" s="209" t="s">
        <v>9216</v>
      </c>
      <c r="IE2" s="209" t="s">
        <v>4</v>
      </c>
      <c r="IF2" s="209" t="s">
        <v>9186</v>
      </c>
      <c r="IG2" s="209" t="s">
        <v>6</v>
      </c>
      <c r="IH2" s="209" t="s">
        <v>7</v>
      </c>
      <c r="II2" s="209" t="s">
        <v>9</v>
      </c>
      <c r="IJ2" s="209" t="s">
        <v>8</v>
      </c>
      <c r="IK2" s="209" t="s">
        <v>9187</v>
      </c>
      <c r="IL2" s="207" t="s">
        <v>9217</v>
      </c>
      <c r="IM2" s="207" t="s">
        <v>4</v>
      </c>
      <c r="IN2" s="207" t="s">
        <v>9186</v>
      </c>
      <c r="IO2" s="207" t="s">
        <v>6</v>
      </c>
      <c r="IP2" s="207" t="s">
        <v>7</v>
      </c>
      <c r="IQ2" s="207" t="s">
        <v>9218</v>
      </c>
      <c r="IR2" s="207" t="s">
        <v>8</v>
      </c>
      <c r="IS2" s="208" t="s">
        <v>9187</v>
      </c>
    </row>
    <row r="3" spans="1:253" s="11" customFormat="1" ht="12.75" customHeight="1" x14ac:dyDescent="0.2">
      <c r="A3" s="11" t="s">
        <v>63</v>
      </c>
      <c r="B3" s="11" t="s">
        <v>9843</v>
      </c>
      <c r="C3" s="11" t="s">
        <v>64</v>
      </c>
      <c r="D3" s="11" t="s">
        <v>65</v>
      </c>
      <c r="E3" s="11" t="s">
        <v>9267</v>
      </c>
      <c r="F3" s="11" t="s">
        <v>1897</v>
      </c>
      <c r="G3" s="212">
        <v>43100000</v>
      </c>
      <c r="H3" s="213" t="s">
        <v>1894</v>
      </c>
      <c r="I3" s="213" t="s">
        <v>77</v>
      </c>
      <c r="J3" s="213">
        <v>1</v>
      </c>
      <c r="K3" s="213" t="s">
        <v>1896</v>
      </c>
      <c r="L3" s="213" t="s">
        <v>1895</v>
      </c>
      <c r="M3" s="214">
        <v>44956</v>
      </c>
      <c r="N3" s="215" t="s">
        <v>1901</v>
      </c>
      <c r="O3" s="216">
        <v>652867</v>
      </c>
      <c r="P3" s="216" t="s">
        <v>1898</v>
      </c>
      <c r="Q3" s="216" t="s">
        <v>77</v>
      </c>
      <c r="R3" s="216">
        <v>1</v>
      </c>
      <c r="S3" s="216" t="s">
        <v>1900</v>
      </c>
      <c r="T3" s="216" t="s">
        <v>1899</v>
      </c>
      <c r="U3" s="217">
        <v>44956</v>
      </c>
      <c r="V3" s="215" t="s">
        <v>7549</v>
      </c>
      <c r="W3" s="213">
        <v>43100000</v>
      </c>
      <c r="X3" s="213" t="s">
        <v>7546</v>
      </c>
      <c r="Y3" s="213" t="s">
        <v>77</v>
      </c>
      <c r="Z3" s="213">
        <v>1</v>
      </c>
      <c r="AA3" s="213" t="s">
        <v>7548</v>
      </c>
      <c r="AB3" s="213" t="s">
        <v>7547</v>
      </c>
      <c r="AC3" s="214">
        <v>45137</v>
      </c>
      <c r="AD3" s="215" t="s">
        <v>7551</v>
      </c>
      <c r="AE3" s="218">
        <v>43100000</v>
      </c>
      <c r="AF3" s="218" t="s">
        <v>7546</v>
      </c>
      <c r="AG3" s="218" t="s">
        <v>22</v>
      </c>
      <c r="AH3" s="218">
        <v>3</v>
      </c>
      <c r="AI3" s="218" t="s">
        <v>7550</v>
      </c>
      <c r="AJ3" s="218" t="s">
        <v>7547</v>
      </c>
      <c r="AK3" s="219">
        <v>45137</v>
      </c>
      <c r="AL3" s="215" t="s">
        <v>7555</v>
      </c>
      <c r="AM3" s="213">
        <v>23311000</v>
      </c>
      <c r="AN3" s="213" t="s">
        <v>7552</v>
      </c>
      <c r="AO3" s="213" t="s">
        <v>22</v>
      </c>
      <c r="AP3" s="213">
        <v>3</v>
      </c>
      <c r="AQ3" s="213" t="s">
        <v>7554</v>
      </c>
      <c r="AR3" s="213" t="s">
        <v>7553</v>
      </c>
      <c r="AS3" s="214">
        <v>45137</v>
      </c>
      <c r="AT3" s="218" t="s">
        <v>1363</v>
      </c>
      <c r="AU3" s="218">
        <v>2949</v>
      </c>
      <c r="AV3" s="218" t="s">
        <v>1360</v>
      </c>
      <c r="AW3" s="218" t="s">
        <v>33</v>
      </c>
      <c r="AX3" s="218">
        <v>2</v>
      </c>
      <c r="AY3" s="218" t="s">
        <v>1362</v>
      </c>
      <c r="AZ3" s="218" t="s">
        <v>1361</v>
      </c>
      <c r="BA3" s="219">
        <v>44741</v>
      </c>
      <c r="BB3" s="215" t="s">
        <v>71</v>
      </c>
      <c r="BC3" s="213" t="s">
        <v>17</v>
      </c>
      <c r="BD3" s="213">
        <v>0</v>
      </c>
      <c r="BE3" s="213" t="s">
        <v>17</v>
      </c>
      <c r="BF3" s="213" t="s">
        <v>17</v>
      </c>
      <c r="BG3" s="213">
        <v>0</v>
      </c>
      <c r="BH3" s="213">
        <v>0</v>
      </c>
      <c r="BI3" s="214">
        <v>43495</v>
      </c>
      <c r="BJ3" s="218" t="s">
        <v>7559</v>
      </c>
      <c r="BK3" s="218">
        <v>610</v>
      </c>
      <c r="BL3" s="218" t="s">
        <v>7556</v>
      </c>
      <c r="BM3" s="218" t="s">
        <v>1400</v>
      </c>
      <c r="BN3" s="218">
        <v>2</v>
      </c>
      <c r="BO3" s="218" t="s">
        <v>7558</v>
      </c>
      <c r="BP3" s="218" t="s">
        <v>7557</v>
      </c>
      <c r="BQ3" s="219">
        <v>45137</v>
      </c>
      <c r="BR3" s="215" t="s">
        <v>66</v>
      </c>
      <c r="BS3" s="213" t="s">
        <v>17</v>
      </c>
      <c r="BT3" s="213">
        <v>0</v>
      </c>
      <c r="BU3" s="213" t="s">
        <v>17</v>
      </c>
      <c r="BV3" s="213" t="s">
        <v>17</v>
      </c>
      <c r="BW3" s="213">
        <v>0</v>
      </c>
      <c r="BX3" s="213">
        <v>0</v>
      </c>
      <c r="BY3" s="214">
        <v>43495</v>
      </c>
      <c r="BZ3" s="218" t="s">
        <v>517</v>
      </c>
      <c r="CA3" s="218" t="s">
        <v>17</v>
      </c>
      <c r="CB3" s="218" t="s">
        <v>17</v>
      </c>
      <c r="CC3" s="218" t="s">
        <v>17</v>
      </c>
      <c r="CD3" s="218" t="s">
        <v>17</v>
      </c>
      <c r="CE3" s="218" t="s">
        <v>17</v>
      </c>
      <c r="CF3" s="218" t="s">
        <v>17</v>
      </c>
      <c r="CG3" s="219">
        <v>43514</v>
      </c>
      <c r="CH3" s="215" t="s">
        <v>10447</v>
      </c>
      <c r="CI3" s="218" t="e">
        <v>#N/A</v>
      </c>
      <c r="CJ3" s="218" t="e">
        <v>#N/A</v>
      </c>
      <c r="CK3" s="218" t="e">
        <v>#N/A</v>
      </c>
      <c r="CL3" s="218" t="e">
        <v>#N/A</v>
      </c>
      <c r="CM3" s="218" t="e">
        <v>#N/A</v>
      </c>
      <c r="CN3" s="218" t="e">
        <v>#N/A</v>
      </c>
      <c r="CO3" s="220" t="e">
        <v>#N/A</v>
      </c>
      <c r="CP3" s="218" t="s">
        <v>70</v>
      </c>
      <c r="CQ3" s="213">
        <v>13114</v>
      </c>
      <c r="CR3" s="213" t="s">
        <v>67</v>
      </c>
      <c r="CS3" s="213" t="s">
        <v>33</v>
      </c>
      <c r="CT3" s="213">
        <v>2</v>
      </c>
      <c r="CU3" s="213" t="s">
        <v>69</v>
      </c>
      <c r="CV3" s="213" t="s">
        <v>68</v>
      </c>
      <c r="CW3" s="214">
        <v>43495</v>
      </c>
      <c r="CX3" s="218" t="s">
        <v>8069</v>
      </c>
      <c r="CY3" s="218">
        <v>29200000</v>
      </c>
      <c r="CZ3" s="218" t="s">
        <v>8074</v>
      </c>
      <c r="DA3" s="218" t="s">
        <v>77</v>
      </c>
      <c r="DB3" s="218">
        <v>1</v>
      </c>
      <c r="DC3" s="218" t="s">
        <v>8076</v>
      </c>
      <c r="DD3" s="218" t="s">
        <v>8075</v>
      </c>
      <c r="DE3" s="220">
        <v>45138</v>
      </c>
      <c r="DF3" s="221" t="s">
        <v>8071</v>
      </c>
      <c r="DG3" s="213">
        <v>0</v>
      </c>
      <c r="DH3" s="213" t="s">
        <v>8066</v>
      </c>
      <c r="DI3" s="213" t="s">
        <v>77</v>
      </c>
      <c r="DJ3" s="213">
        <v>1</v>
      </c>
      <c r="DK3" s="213" t="s">
        <v>8070</v>
      </c>
      <c r="DL3" s="213" t="s">
        <v>8067</v>
      </c>
      <c r="DM3" s="214">
        <v>45138</v>
      </c>
      <c r="DN3" s="218" t="s">
        <v>8073</v>
      </c>
      <c r="DO3" s="218">
        <v>13900000</v>
      </c>
      <c r="DP3" s="218" t="s">
        <v>7546</v>
      </c>
      <c r="DQ3" s="218" t="s">
        <v>77</v>
      </c>
      <c r="DR3" s="218">
        <v>1</v>
      </c>
      <c r="DS3" s="218" t="s">
        <v>8072</v>
      </c>
      <c r="DT3" s="218" t="s">
        <v>7547</v>
      </c>
      <c r="DU3" s="219">
        <v>45138</v>
      </c>
      <c r="DV3" s="215" t="s">
        <v>8077</v>
      </c>
      <c r="DW3" s="213">
        <v>13945000</v>
      </c>
      <c r="DX3" s="213" t="s">
        <v>8074</v>
      </c>
      <c r="DY3" s="213" t="s">
        <v>77</v>
      </c>
      <c r="DZ3" s="213">
        <v>1</v>
      </c>
      <c r="EA3" s="213" t="s">
        <v>8076</v>
      </c>
      <c r="EB3" s="213" t="s">
        <v>8075</v>
      </c>
      <c r="EC3" s="214">
        <v>45138</v>
      </c>
      <c r="ED3" s="218" t="s">
        <v>8081</v>
      </c>
      <c r="EE3" s="218">
        <v>15255000</v>
      </c>
      <c r="EF3" s="218" t="s">
        <v>8078</v>
      </c>
      <c r="EG3" s="218" t="s">
        <v>77</v>
      </c>
      <c r="EH3" s="218">
        <v>1</v>
      </c>
      <c r="EI3" s="218" t="s">
        <v>8080</v>
      </c>
      <c r="EJ3" s="218" t="s">
        <v>8079</v>
      </c>
      <c r="EK3" s="219">
        <v>45138</v>
      </c>
      <c r="EL3" s="215" t="s">
        <v>4515</v>
      </c>
      <c r="EM3" s="213">
        <v>0</v>
      </c>
      <c r="EN3" s="213" t="s">
        <v>4512</v>
      </c>
      <c r="EO3" s="213" t="s">
        <v>77</v>
      </c>
      <c r="EP3" s="213">
        <v>1</v>
      </c>
      <c r="EQ3" s="213" t="s">
        <v>4514</v>
      </c>
      <c r="ER3" s="213" t="s">
        <v>4513</v>
      </c>
      <c r="ES3" s="214">
        <v>45103</v>
      </c>
      <c r="ET3" s="218" t="s">
        <v>7561</v>
      </c>
      <c r="EU3" s="218">
        <v>610</v>
      </c>
      <c r="EV3" s="218" t="s">
        <v>7556</v>
      </c>
      <c r="EW3" s="218" t="s">
        <v>1400</v>
      </c>
      <c r="EX3" s="218">
        <v>2</v>
      </c>
      <c r="EY3" s="218" t="s">
        <v>7560</v>
      </c>
      <c r="EZ3" s="218" t="s">
        <v>7557</v>
      </c>
      <c r="FA3" s="219">
        <v>45137</v>
      </c>
      <c r="FB3" s="215" t="s">
        <v>1110</v>
      </c>
      <c r="FC3" s="213">
        <v>5</v>
      </c>
      <c r="FD3" s="213" t="s">
        <v>1107</v>
      </c>
      <c r="FE3" s="213" t="s">
        <v>33</v>
      </c>
      <c r="FF3" s="213">
        <v>2</v>
      </c>
      <c r="FG3" s="213" t="s">
        <v>1109</v>
      </c>
      <c r="FH3" s="213" t="s">
        <v>1108</v>
      </c>
      <c r="FI3" s="214">
        <v>44223</v>
      </c>
      <c r="FJ3" s="215" t="s">
        <v>72</v>
      </c>
      <c r="FK3" s="218" t="s">
        <v>17</v>
      </c>
      <c r="FL3" s="218">
        <v>0</v>
      </c>
      <c r="FM3" s="218" t="s">
        <v>17</v>
      </c>
      <c r="FN3" s="218" t="s">
        <v>17</v>
      </c>
      <c r="FO3" s="218">
        <v>0</v>
      </c>
      <c r="FP3" s="218">
        <v>0</v>
      </c>
      <c r="FQ3" s="219">
        <v>43495</v>
      </c>
      <c r="FR3" s="215" t="s">
        <v>73</v>
      </c>
      <c r="FS3" s="213" t="s">
        <v>17</v>
      </c>
      <c r="FT3" s="213">
        <v>0</v>
      </c>
      <c r="FU3" s="213" t="s">
        <v>17</v>
      </c>
      <c r="FV3" s="213" t="s">
        <v>17</v>
      </c>
      <c r="FW3" s="213">
        <v>0</v>
      </c>
      <c r="FX3" s="213">
        <v>0</v>
      </c>
      <c r="FY3" s="214">
        <v>43495</v>
      </c>
      <c r="FZ3" s="218" t="s">
        <v>2568</v>
      </c>
      <c r="GA3" s="218">
        <v>1</v>
      </c>
      <c r="GB3" s="218" t="s">
        <v>2565</v>
      </c>
      <c r="GC3" s="218" t="s">
        <v>33</v>
      </c>
      <c r="GD3" s="218">
        <v>2</v>
      </c>
      <c r="GE3" s="218" t="s">
        <v>17</v>
      </c>
      <c r="GF3" s="218" t="s">
        <v>17</v>
      </c>
      <c r="GG3" s="219">
        <v>45055</v>
      </c>
      <c r="GH3" s="215" t="s">
        <v>2574</v>
      </c>
      <c r="GI3" s="213">
        <v>2</v>
      </c>
      <c r="GJ3" s="213" t="s">
        <v>2565</v>
      </c>
      <c r="GK3" s="213" t="s">
        <v>33</v>
      </c>
      <c r="GL3" s="213">
        <v>2</v>
      </c>
      <c r="GM3" s="213" t="s">
        <v>17</v>
      </c>
      <c r="GN3" s="213" t="s">
        <v>17</v>
      </c>
      <c r="GO3" s="214">
        <v>45055</v>
      </c>
      <c r="GP3" s="218" t="s">
        <v>2570</v>
      </c>
      <c r="GQ3" s="218">
        <v>2</v>
      </c>
      <c r="GR3" s="218" t="s">
        <v>2565</v>
      </c>
      <c r="GS3" s="218" t="s">
        <v>33</v>
      </c>
      <c r="GT3" s="218">
        <v>2</v>
      </c>
      <c r="GU3" s="218" t="s">
        <v>17</v>
      </c>
      <c r="GV3" s="218" t="s">
        <v>17</v>
      </c>
      <c r="GW3" s="219">
        <v>45055</v>
      </c>
      <c r="GX3" s="215" t="s">
        <v>2719</v>
      </c>
      <c r="GY3" s="213">
        <v>3</v>
      </c>
      <c r="GZ3" s="213" t="s">
        <v>2565</v>
      </c>
      <c r="HA3" s="213" t="s">
        <v>33</v>
      </c>
      <c r="HB3" s="213">
        <v>2</v>
      </c>
      <c r="HC3" s="213" t="s">
        <v>17</v>
      </c>
      <c r="HD3" s="213" t="s">
        <v>17</v>
      </c>
      <c r="HE3" s="214">
        <v>45061</v>
      </c>
      <c r="HF3" s="218" t="s">
        <v>2566</v>
      </c>
      <c r="HG3" s="218">
        <v>2</v>
      </c>
      <c r="HH3" s="218" t="s">
        <v>2565</v>
      </c>
      <c r="HI3" s="218" t="s">
        <v>33</v>
      </c>
      <c r="HJ3" s="218">
        <v>2</v>
      </c>
      <c r="HK3" s="218" t="s">
        <v>17</v>
      </c>
      <c r="HL3" s="218" t="s">
        <v>17</v>
      </c>
      <c r="HM3" s="219">
        <v>45055</v>
      </c>
      <c r="HN3" s="215" t="s">
        <v>2572</v>
      </c>
      <c r="HO3" s="213">
        <v>2</v>
      </c>
      <c r="HP3" s="213" t="s">
        <v>2565</v>
      </c>
      <c r="HQ3" s="213" t="s">
        <v>33</v>
      </c>
      <c r="HR3" s="213">
        <v>2</v>
      </c>
      <c r="HS3" s="213" t="s">
        <v>17</v>
      </c>
      <c r="HT3" s="213" t="s">
        <v>17</v>
      </c>
      <c r="HU3" s="214">
        <v>45055</v>
      </c>
      <c r="HV3" s="218" t="s">
        <v>2716</v>
      </c>
      <c r="HW3" s="218">
        <v>3</v>
      </c>
      <c r="HX3" s="218" t="s">
        <v>2565</v>
      </c>
      <c r="HY3" s="218" t="s">
        <v>33</v>
      </c>
      <c r="HZ3" s="218">
        <v>2</v>
      </c>
      <c r="IA3" s="218" t="s">
        <v>17</v>
      </c>
      <c r="IB3" s="218" t="s">
        <v>17</v>
      </c>
      <c r="IC3" s="219">
        <v>45061</v>
      </c>
      <c r="ID3" s="215" t="s">
        <v>2718</v>
      </c>
      <c r="IE3" s="213">
        <v>3</v>
      </c>
      <c r="IF3" s="213" t="s">
        <v>2565</v>
      </c>
      <c r="IG3" s="213" t="s">
        <v>33</v>
      </c>
      <c r="IH3" s="213">
        <v>2</v>
      </c>
      <c r="II3" s="213" t="s">
        <v>17</v>
      </c>
      <c r="IJ3" s="213" t="s">
        <v>17</v>
      </c>
      <c r="IK3" s="214">
        <v>45061</v>
      </c>
      <c r="IL3" s="218" t="s">
        <v>2717</v>
      </c>
      <c r="IM3" s="218">
        <v>3</v>
      </c>
      <c r="IN3" s="218" t="s">
        <v>2565</v>
      </c>
      <c r="IO3" s="218" t="s">
        <v>33</v>
      </c>
      <c r="IP3" s="218">
        <v>2</v>
      </c>
      <c r="IQ3" s="218" t="s">
        <v>17</v>
      </c>
      <c r="IR3" s="218" t="s">
        <v>17</v>
      </c>
      <c r="IS3" s="219">
        <v>45061</v>
      </c>
    </row>
    <row r="4" spans="1:253" s="11" customFormat="1" ht="12.75" customHeight="1" x14ac:dyDescent="0.2">
      <c r="A4" s="11" t="s">
        <v>1233</v>
      </c>
      <c r="B4" s="11" t="s">
        <v>9850</v>
      </c>
      <c r="C4" s="11" t="s">
        <v>1234</v>
      </c>
      <c r="D4" s="11" t="s">
        <v>1235</v>
      </c>
      <c r="E4" s="11" t="s">
        <v>9268</v>
      </c>
      <c r="F4" s="11" t="s">
        <v>1855</v>
      </c>
      <c r="G4" s="212">
        <v>34500000</v>
      </c>
      <c r="H4" s="213" t="s">
        <v>1853</v>
      </c>
      <c r="I4" s="213" t="s">
        <v>77</v>
      </c>
      <c r="J4" s="213">
        <v>1</v>
      </c>
      <c r="K4" s="213" t="s">
        <v>1854</v>
      </c>
      <c r="L4" s="213" t="s">
        <v>1590</v>
      </c>
      <c r="M4" s="214">
        <v>44924</v>
      </c>
      <c r="N4" s="221" t="s">
        <v>1592</v>
      </c>
      <c r="O4" s="216">
        <v>1246700</v>
      </c>
      <c r="P4" s="216" t="s">
        <v>1589</v>
      </c>
      <c r="Q4" s="216" t="s">
        <v>33</v>
      </c>
      <c r="R4" s="216">
        <v>2</v>
      </c>
      <c r="S4" s="216" t="s">
        <v>1591</v>
      </c>
      <c r="T4" s="216" t="s">
        <v>1590</v>
      </c>
      <c r="U4" s="217">
        <v>44804</v>
      </c>
      <c r="V4" s="221" t="s">
        <v>1371</v>
      </c>
      <c r="W4" s="213">
        <v>2750000</v>
      </c>
      <c r="X4" s="213" t="s">
        <v>1368</v>
      </c>
      <c r="Y4" s="213" t="s">
        <v>33</v>
      </c>
      <c r="Z4" s="213">
        <v>2</v>
      </c>
      <c r="AA4" s="213" t="s">
        <v>1370</v>
      </c>
      <c r="AB4" s="213" t="s">
        <v>1369</v>
      </c>
      <c r="AC4" s="214">
        <v>44742</v>
      </c>
      <c r="AD4" s="221" t="s">
        <v>1373</v>
      </c>
      <c r="AE4" s="218">
        <v>2267000</v>
      </c>
      <c r="AF4" s="218" t="s">
        <v>1368</v>
      </c>
      <c r="AG4" s="218" t="s">
        <v>33</v>
      </c>
      <c r="AH4" s="218">
        <v>2</v>
      </c>
      <c r="AI4" s="218" t="s">
        <v>1372</v>
      </c>
      <c r="AJ4" s="218" t="s">
        <v>1369</v>
      </c>
      <c r="AK4" s="219">
        <v>44742</v>
      </c>
      <c r="AL4" s="221" t="s">
        <v>7309</v>
      </c>
      <c r="AM4" s="213">
        <v>0</v>
      </c>
      <c r="AN4" s="213" t="s">
        <v>7306</v>
      </c>
      <c r="AO4" s="213" t="s">
        <v>77</v>
      </c>
      <c r="AP4" s="213">
        <v>1</v>
      </c>
      <c r="AQ4" s="213" t="s">
        <v>7308</v>
      </c>
      <c r="AR4" s="213" t="s">
        <v>7307</v>
      </c>
      <c r="AS4" s="214">
        <v>45133</v>
      </c>
      <c r="AT4" s="222" t="s">
        <v>10448</v>
      </c>
      <c r="AU4" s="218" t="e">
        <v>#N/A</v>
      </c>
      <c r="AV4" s="218" t="e">
        <v>#N/A</v>
      </c>
      <c r="AW4" s="218" t="e">
        <v>#N/A</v>
      </c>
      <c r="AX4" s="218" t="e">
        <v>#N/A</v>
      </c>
      <c r="AY4" s="218" t="e">
        <v>#N/A</v>
      </c>
      <c r="AZ4" s="218" t="e">
        <v>#N/A</v>
      </c>
      <c r="BA4" s="219" t="e">
        <v>#N/A</v>
      </c>
      <c r="BB4" s="221" t="s">
        <v>10449</v>
      </c>
      <c r="BC4" s="213" t="e">
        <v>#N/A</v>
      </c>
      <c r="BD4" s="213" t="e">
        <v>#N/A</v>
      </c>
      <c r="BE4" s="213" t="e">
        <v>#N/A</v>
      </c>
      <c r="BF4" s="213" t="e">
        <v>#N/A</v>
      </c>
      <c r="BG4" s="213" t="e">
        <v>#N/A</v>
      </c>
      <c r="BH4" s="213" t="e">
        <v>#N/A</v>
      </c>
      <c r="BI4" s="214" t="e">
        <v>#N/A</v>
      </c>
      <c r="BJ4" s="222" t="s">
        <v>1239</v>
      </c>
      <c r="BK4" s="222">
        <v>0</v>
      </c>
      <c r="BL4" s="222" t="s">
        <v>1236</v>
      </c>
      <c r="BM4" s="222" t="s">
        <v>77</v>
      </c>
      <c r="BN4" s="222">
        <v>1</v>
      </c>
      <c r="BO4" s="222" t="s">
        <v>1238</v>
      </c>
      <c r="BP4" s="218" t="s">
        <v>1237</v>
      </c>
      <c r="BQ4" s="223">
        <v>44546</v>
      </c>
      <c r="BR4" s="221" t="s">
        <v>10450</v>
      </c>
      <c r="BS4" s="224" t="e">
        <v>#N/A</v>
      </c>
      <c r="BT4" s="224" t="e">
        <v>#N/A</v>
      </c>
      <c r="BU4" s="224" t="e">
        <v>#N/A</v>
      </c>
      <c r="BV4" s="224" t="e">
        <v>#N/A</v>
      </c>
      <c r="BW4" s="224" t="e">
        <v>#N/A</v>
      </c>
      <c r="BX4" s="224" t="e">
        <v>#N/A</v>
      </c>
      <c r="BY4" s="214" t="e">
        <v>#N/A</v>
      </c>
      <c r="BZ4" s="222" t="s">
        <v>10451</v>
      </c>
      <c r="CA4" s="222" t="e">
        <v>#N/A</v>
      </c>
      <c r="CB4" s="222" t="e">
        <v>#N/A</v>
      </c>
      <c r="CC4" s="222" t="e">
        <v>#N/A</v>
      </c>
      <c r="CD4" s="222" t="e">
        <v>#N/A</v>
      </c>
      <c r="CE4" s="222" t="e">
        <v>#N/A</v>
      </c>
      <c r="CF4" s="222" t="e">
        <v>#N/A</v>
      </c>
      <c r="CG4" s="223" t="e">
        <v>#N/A</v>
      </c>
      <c r="CH4" s="221" t="s">
        <v>10452</v>
      </c>
      <c r="CI4" s="222" t="e">
        <v>#N/A</v>
      </c>
      <c r="CJ4" s="222" t="e">
        <v>#N/A</v>
      </c>
      <c r="CK4" s="222" t="e">
        <v>#N/A</v>
      </c>
      <c r="CL4" s="222" t="e">
        <v>#N/A</v>
      </c>
      <c r="CM4" s="222" t="e">
        <v>#N/A</v>
      </c>
      <c r="CN4" s="222" t="e">
        <v>#N/A</v>
      </c>
      <c r="CO4" s="225" t="e">
        <v>#N/A</v>
      </c>
      <c r="CP4" s="222" t="s">
        <v>10453</v>
      </c>
      <c r="CQ4" s="224" t="e">
        <v>#N/A</v>
      </c>
      <c r="CR4" s="224" t="e">
        <v>#N/A</v>
      </c>
      <c r="CS4" s="224" t="e">
        <v>#N/A</v>
      </c>
      <c r="CT4" s="224" t="e">
        <v>#N/A</v>
      </c>
      <c r="CU4" s="224" t="e">
        <v>#N/A</v>
      </c>
      <c r="CV4" s="224" t="e">
        <v>#N/A</v>
      </c>
      <c r="CW4" s="214" t="e">
        <v>#N/A</v>
      </c>
      <c r="CX4" s="222" t="s">
        <v>1654</v>
      </c>
      <c r="CY4" s="218">
        <v>1584000</v>
      </c>
      <c r="CZ4" s="218" t="s">
        <v>1368</v>
      </c>
      <c r="DA4" s="218" t="s">
        <v>33</v>
      </c>
      <c r="DB4" s="218">
        <v>2</v>
      </c>
      <c r="DC4" s="218" t="s">
        <v>1379</v>
      </c>
      <c r="DD4" s="218" t="s">
        <v>1369</v>
      </c>
      <c r="DE4" s="220">
        <v>44742</v>
      </c>
      <c r="DF4" s="221" t="s">
        <v>1376</v>
      </c>
      <c r="DG4" s="213">
        <v>483000</v>
      </c>
      <c r="DH4" s="224" t="s">
        <v>1368</v>
      </c>
      <c r="DI4" s="224" t="s">
        <v>33</v>
      </c>
      <c r="DJ4" s="224">
        <v>2</v>
      </c>
      <c r="DK4" s="224" t="s">
        <v>1375</v>
      </c>
      <c r="DL4" s="224" t="s">
        <v>1369</v>
      </c>
      <c r="DM4" s="214">
        <v>44742</v>
      </c>
      <c r="DN4" s="222" t="s">
        <v>1378</v>
      </c>
      <c r="DO4" s="218">
        <v>683000</v>
      </c>
      <c r="DP4" s="222" t="s">
        <v>1368</v>
      </c>
      <c r="DQ4" s="222" t="s">
        <v>33</v>
      </c>
      <c r="DR4" s="222">
        <v>2</v>
      </c>
      <c r="DS4" s="222" t="s">
        <v>1377</v>
      </c>
      <c r="DT4" s="222" t="s">
        <v>1369</v>
      </c>
      <c r="DU4" s="223">
        <v>44742</v>
      </c>
      <c r="DV4" s="221" t="s">
        <v>1380</v>
      </c>
      <c r="DW4" s="213">
        <v>1167000</v>
      </c>
      <c r="DX4" s="224" t="s">
        <v>1368</v>
      </c>
      <c r="DY4" s="224" t="s">
        <v>33</v>
      </c>
      <c r="DZ4" s="224">
        <v>2</v>
      </c>
      <c r="EA4" s="224" t="s">
        <v>1379</v>
      </c>
      <c r="EB4" s="224" t="s">
        <v>1369</v>
      </c>
      <c r="EC4" s="214">
        <v>44742</v>
      </c>
      <c r="ED4" s="222" t="s">
        <v>1382</v>
      </c>
      <c r="EE4" s="218">
        <v>417000</v>
      </c>
      <c r="EF4" s="222" t="s">
        <v>1368</v>
      </c>
      <c r="EG4" s="222" t="s">
        <v>33</v>
      </c>
      <c r="EH4" s="222">
        <v>2</v>
      </c>
      <c r="EI4" s="222" t="s">
        <v>1381</v>
      </c>
      <c r="EJ4" s="222" t="s">
        <v>1369</v>
      </c>
      <c r="EK4" s="223">
        <v>44742</v>
      </c>
      <c r="EL4" s="221" t="s">
        <v>1384</v>
      </c>
      <c r="EM4" s="213">
        <v>0</v>
      </c>
      <c r="EN4" s="224" t="s">
        <v>1368</v>
      </c>
      <c r="EO4" s="224" t="s">
        <v>33</v>
      </c>
      <c r="EP4" s="224">
        <v>2</v>
      </c>
      <c r="EQ4" s="224" t="s">
        <v>1383</v>
      </c>
      <c r="ER4" s="224" t="s">
        <v>1369</v>
      </c>
      <c r="ES4" s="214">
        <v>44742</v>
      </c>
      <c r="ET4" s="222" t="s">
        <v>1245</v>
      </c>
      <c r="EU4" s="222">
        <v>4</v>
      </c>
      <c r="EV4" s="222" t="s">
        <v>1243</v>
      </c>
      <c r="EW4" s="222" t="s">
        <v>77</v>
      </c>
      <c r="EX4" s="222">
        <v>1</v>
      </c>
      <c r="EY4" s="222" t="s">
        <v>1244</v>
      </c>
      <c r="EZ4" s="222" t="s">
        <v>1237</v>
      </c>
      <c r="FA4" s="223">
        <v>44550</v>
      </c>
      <c r="FB4" s="221" t="s">
        <v>7311</v>
      </c>
      <c r="FC4" s="224">
        <v>1</v>
      </c>
      <c r="FD4" s="224" t="s">
        <v>7306</v>
      </c>
      <c r="FE4" s="224" t="s">
        <v>77</v>
      </c>
      <c r="FF4" s="224">
        <v>1</v>
      </c>
      <c r="FG4" s="224" t="s">
        <v>7310</v>
      </c>
      <c r="FH4" s="224" t="s">
        <v>7307</v>
      </c>
      <c r="FI4" s="214">
        <v>45133</v>
      </c>
      <c r="FJ4" s="221" t="s">
        <v>10454</v>
      </c>
      <c r="FK4" s="222" t="e">
        <v>#N/A</v>
      </c>
      <c r="FL4" s="222" t="e">
        <v>#N/A</v>
      </c>
      <c r="FM4" s="222" t="e">
        <v>#N/A</v>
      </c>
      <c r="FN4" s="222" t="e">
        <v>#N/A</v>
      </c>
      <c r="FO4" s="222" t="e">
        <v>#N/A</v>
      </c>
      <c r="FP4" s="218" t="e">
        <v>#N/A</v>
      </c>
      <c r="FQ4" s="219" t="e">
        <v>#N/A</v>
      </c>
      <c r="FR4" s="221" t="s">
        <v>10455</v>
      </c>
      <c r="FS4" s="224" t="e">
        <v>#N/A</v>
      </c>
      <c r="FT4" s="224" t="e">
        <v>#N/A</v>
      </c>
      <c r="FU4" s="224" t="e">
        <v>#N/A</v>
      </c>
      <c r="FV4" s="224" t="e">
        <v>#N/A</v>
      </c>
      <c r="FW4" s="224" t="e">
        <v>#N/A</v>
      </c>
      <c r="FX4" s="224" t="e">
        <v>#N/A</v>
      </c>
      <c r="FY4" s="214" t="e">
        <v>#N/A</v>
      </c>
      <c r="FZ4" s="222" t="s">
        <v>2961</v>
      </c>
      <c r="GA4" s="222">
        <v>0</v>
      </c>
      <c r="GB4" s="222" t="s">
        <v>2565</v>
      </c>
      <c r="GC4" s="222" t="s">
        <v>33</v>
      </c>
      <c r="GD4" s="222">
        <v>2</v>
      </c>
      <c r="GE4" s="222" t="s">
        <v>17</v>
      </c>
      <c r="GF4" s="222" t="s">
        <v>17</v>
      </c>
      <c r="GG4" s="223">
        <v>45063</v>
      </c>
      <c r="GH4" s="221" t="s">
        <v>2967</v>
      </c>
      <c r="GI4" s="224">
        <v>0</v>
      </c>
      <c r="GJ4" s="224" t="s">
        <v>2565</v>
      </c>
      <c r="GK4" s="224" t="s">
        <v>33</v>
      </c>
      <c r="GL4" s="224">
        <v>2</v>
      </c>
      <c r="GM4" s="224" t="s">
        <v>17</v>
      </c>
      <c r="GN4" s="224" t="s">
        <v>17</v>
      </c>
      <c r="GO4" s="214">
        <v>45063</v>
      </c>
      <c r="GP4" s="222" t="s">
        <v>2962</v>
      </c>
      <c r="GQ4" s="222">
        <v>0</v>
      </c>
      <c r="GR4" s="222" t="s">
        <v>2565</v>
      </c>
      <c r="GS4" s="222" t="s">
        <v>33</v>
      </c>
      <c r="GT4" s="222">
        <v>2</v>
      </c>
      <c r="GU4" s="222" t="s">
        <v>17</v>
      </c>
      <c r="GV4" s="222" t="s">
        <v>17</v>
      </c>
      <c r="GW4" s="223">
        <v>45063</v>
      </c>
      <c r="GX4" s="221" t="s">
        <v>2968</v>
      </c>
      <c r="GY4" s="224">
        <v>0</v>
      </c>
      <c r="GZ4" s="224" t="s">
        <v>2565</v>
      </c>
      <c r="HA4" s="224" t="s">
        <v>33</v>
      </c>
      <c r="HB4" s="224">
        <v>2</v>
      </c>
      <c r="HC4" s="224" t="s">
        <v>17</v>
      </c>
      <c r="HD4" s="224" t="s">
        <v>17</v>
      </c>
      <c r="HE4" s="214">
        <v>45063</v>
      </c>
      <c r="HF4" s="222" t="s">
        <v>2960</v>
      </c>
      <c r="HG4" s="222">
        <v>0</v>
      </c>
      <c r="HH4" s="222" t="s">
        <v>2565</v>
      </c>
      <c r="HI4" s="222" t="s">
        <v>33</v>
      </c>
      <c r="HJ4" s="222">
        <v>2</v>
      </c>
      <c r="HK4" s="222" t="s">
        <v>17</v>
      </c>
      <c r="HL4" s="222" t="s">
        <v>17</v>
      </c>
      <c r="HM4" s="223">
        <v>45063</v>
      </c>
      <c r="HN4" s="221" t="s">
        <v>2966</v>
      </c>
      <c r="HO4" s="224">
        <v>1</v>
      </c>
      <c r="HP4" s="224" t="s">
        <v>2565</v>
      </c>
      <c r="HQ4" s="224" t="s">
        <v>33</v>
      </c>
      <c r="HR4" s="224">
        <v>2</v>
      </c>
      <c r="HS4" s="224" t="s">
        <v>17</v>
      </c>
      <c r="HT4" s="224" t="s">
        <v>17</v>
      </c>
      <c r="HU4" s="214">
        <v>45063</v>
      </c>
      <c r="HV4" s="222" t="s">
        <v>2963</v>
      </c>
      <c r="HW4" s="222">
        <v>0</v>
      </c>
      <c r="HX4" s="222" t="s">
        <v>2565</v>
      </c>
      <c r="HY4" s="222" t="s">
        <v>33</v>
      </c>
      <c r="HZ4" s="222">
        <v>2</v>
      </c>
      <c r="IA4" s="222" t="s">
        <v>17</v>
      </c>
      <c r="IB4" s="222" t="s">
        <v>17</v>
      </c>
      <c r="IC4" s="223">
        <v>45063</v>
      </c>
      <c r="ID4" s="221" t="s">
        <v>2965</v>
      </c>
      <c r="IE4" s="224">
        <v>2</v>
      </c>
      <c r="IF4" s="224" t="s">
        <v>2565</v>
      </c>
      <c r="IG4" s="224" t="s">
        <v>33</v>
      </c>
      <c r="IH4" s="224">
        <v>2</v>
      </c>
      <c r="II4" s="224" t="s">
        <v>17</v>
      </c>
      <c r="IJ4" s="224" t="s">
        <v>17</v>
      </c>
      <c r="IK4" s="214">
        <v>45063</v>
      </c>
      <c r="IL4" s="222" t="s">
        <v>2964</v>
      </c>
      <c r="IM4" s="222">
        <v>2</v>
      </c>
      <c r="IN4" s="222" t="s">
        <v>2565</v>
      </c>
      <c r="IO4" s="222" t="s">
        <v>33</v>
      </c>
      <c r="IP4" s="222">
        <v>2</v>
      </c>
      <c r="IQ4" s="222" t="s">
        <v>17</v>
      </c>
      <c r="IR4" s="222" t="s">
        <v>17</v>
      </c>
      <c r="IS4" s="223">
        <v>45063</v>
      </c>
    </row>
    <row r="5" spans="1:253" s="11" customFormat="1" ht="12.75" customHeight="1" x14ac:dyDescent="0.2">
      <c r="A5" s="11" t="s">
        <v>1059</v>
      </c>
      <c r="B5" s="11" t="s">
        <v>9858</v>
      </c>
      <c r="C5" s="11" t="s">
        <v>1060</v>
      </c>
      <c r="D5" s="11" t="s">
        <v>1061</v>
      </c>
      <c r="E5" s="11" t="s">
        <v>9275</v>
      </c>
      <c r="F5" s="11" t="s">
        <v>5265</v>
      </c>
      <c r="G5" s="212">
        <v>3006000</v>
      </c>
      <c r="H5" s="213" t="s">
        <v>5262</v>
      </c>
      <c r="I5" s="213" t="s">
        <v>1400</v>
      </c>
      <c r="J5" s="213">
        <v>2</v>
      </c>
      <c r="K5" s="213" t="s">
        <v>5264</v>
      </c>
      <c r="L5" s="213" t="s">
        <v>5263</v>
      </c>
      <c r="M5" s="214">
        <v>45126</v>
      </c>
      <c r="N5" s="221" t="s">
        <v>5269</v>
      </c>
      <c r="O5" s="216">
        <v>12168</v>
      </c>
      <c r="P5" s="216" t="s">
        <v>5266</v>
      </c>
      <c r="Q5" s="216" t="s">
        <v>1400</v>
      </c>
      <c r="R5" s="216">
        <v>2</v>
      </c>
      <c r="S5" s="216" t="s">
        <v>5268</v>
      </c>
      <c r="T5" s="216" t="s">
        <v>5267</v>
      </c>
      <c r="U5" s="217">
        <v>45126</v>
      </c>
      <c r="V5" s="221" t="s">
        <v>5272</v>
      </c>
      <c r="W5" s="213">
        <v>437000</v>
      </c>
      <c r="X5" s="213" t="s">
        <v>5270</v>
      </c>
      <c r="Y5" s="213" t="s">
        <v>1400</v>
      </c>
      <c r="Z5" s="213">
        <v>2</v>
      </c>
      <c r="AA5" s="213" t="s">
        <v>5271</v>
      </c>
      <c r="AB5" s="213" t="s">
        <v>5267</v>
      </c>
      <c r="AC5" s="214">
        <v>45126</v>
      </c>
      <c r="AD5" s="221" t="s">
        <v>5276</v>
      </c>
      <c r="AE5" s="218">
        <v>187000</v>
      </c>
      <c r="AF5" s="218" t="s">
        <v>5273</v>
      </c>
      <c r="AG5" s="218" t="s">
        <v>22</v>
      </c>
      <c r="AH5" s="218">
        <v>3</v>
      </c>
      <c r="AI5" s="218" t="s">
        <v>5275</v>
      </c>
      <c r="AJ5" s="218" t="s">
        <v>5274</v>
      </c>
      <c r="AK5" s="219">
        <v>45126</v>
      </c>
      <c r="AL5" s="221" t="s">
        <v>5280</v>
      </c>
      <c r="AM5" s="213">
        <v>27000</v>
      </c>
      <c r="AN5" s="213" t="s">
        <v>5277</v>
      </c>
      <c r="AO5" s="213" t="s">
        <v>1400</v>
      </c>
      <c r="AP5" s="213">
        <v>2</v>
      </c>
      <c r="AQ5" s="213" t="s">
        <v>5279</v>
      </c>
      <c r="AR5" s="213" t="s">
        <v>5278</v>
      </c>
      <c r="AS5" s="214">
        <v>45126</v>
      </c>
      <c r="AT5" s="222" t="s">
        <v>5284</v>
      </c>
      <c r="AU5" s="218">
        <v>2</v>
      </c>
      <c r="AV5" s="218" t="s">
        <v>5281</v>
      </c>
      <c r="AW5" s="218" t="s">
        <v>1400</v>
      </c>
      <c r="AX5" s="218">
        <v>2</v>
      </c>
      <c r="AY5" s="218" t="s">
        <v>5283</v>
      </c>
      <c r="AZ5" s="218" t="s">
        <v>5282</v>
      </c>
      <c r="BA5" s="219">
        <v>45126</v>
      </c>
      <c r="BB5" s="221" t="s">
        <v>1065</v>
      </c>
      <c r="BC5" s="213" t="s">
        <v>17</v>
      </c>
      <c r="BD5" s="213" t="s">
        <v>17</v>
      </c>
      <c r="BE5" s="213" t="s">
        <v>17</v>
      </c>
      <c r="BF5" s="213" t="s">
        <v>17</v>
      </c>
      <c r="BG5" s="213" t="s">
        <v>17</v>
      </c>
      <c r="BH5" s="213" t="s">
        <v>17</v>
      </c>
      <c r="BI5" s="214">
        <v>44139</v>
      </c>
      <c r="BJ5" s="222" t="s">
        <v>5286</v>
      </c>
      <c r="BK5" s="222">
        <v>3</v>
      </c>
      <c r="BL5" s="222" t="s">
        <v>5281</v>
      </c>
      <c r="BM5" s="222" t="s">
        <v>1400</v>
      </c>
      <c r="BN5" s="222">
        <v>2</v>
      </c>
      <c r="BO5" s="222" t="s">
        <v>5285</v>
      </c>
      <c r="BP5" s="218" t="s">
        <v>5282</v>
      </c>
      <c r="BQ5" s="223">
        <v>45126</v>
      </c>
      <c r="BR5" s="221" t="s">
        <v>1062</v>
      </c>
      <c r="BS5" s="224" t="s">
        <v>17</v>
      </c>
      <c r="BT5" s="224" t="s">
        <v>17</v>
      </c>
      <c r="BU5" s="224" t="s">
        <v>17</v>
      </c>
      <c r="BV5" s="224" t="s">
        <v>17</v>
      </c>
      <c r="BW5" s="224" t="s">
        <v>17</v>
      </c>
      <c r="BX5" s="224" t="s">
        <v>17</v>
      </c>
      <c r="BY5" s="214">
        <v>44139</v>
      </c>
      <c r="BZ5" s="222" t="s">
        <v>1063</v>
      </c>
      <c r="CA5" s="222" t="s">
        <v>17</v>
      </c>
      <c r="CB5" s="222" t="s">
        <v>17</v>
      </c>
      <c r="CC5" s="222" t="s">
        <v>17</v>
      </c>
      <c r="CD5" s="222" t="s">
        <v>17</v>
      </c>
      <c r="CE5" s="222" t="s">
        <v>17</v>
      </c>
      <c r="CF5" s="222" t="s">
        <v>17</v>
      </c>
      <c r="CG5" s="223">
        <v>44139</v>
      </c>
      <c r="CH5" s="221" t="s">
        <v>10456</v>
      </c>
      <c r="CI5" s="222" t="e">
        <v>#N/A</v>
      </c>
      <c r="CJ5" s="222" t="e">
        <v>#N/A</v>
      </c>
      <c r="CK5" s="222" t="e">
        <v>#N/A</v>
      </c>
      <c r="CL5" s="222" t="e">
        <v>#N/A</v>
      </c>
      <c r="CM5" s="222" t="e">
        <v>#N/A</v>
      </c>
      <c r="CN5" s="222" t="e">
        <v>#N/A</v>
      </c>
      <c r="CO5" s="225" t="e">
        <v>#N/A</v>
      </c>
      <c r="CP5" s="222" t="s">
        <v>1064</v>
      </c>
      <c r="CQ5" s="224" t="s">
        <v>17</v>
      </c>
      <c r="CR5" s="224" t="s">
        <v>17</v>
      </c>
      <c r="CS5" s="224" t="s">
        <v>17</v>
      </c>
      <c r="CT5" s="224" t="s">
        <v>17</v>
      </c>
      <c r="CU5" s="224" t="s">
        <v>17</v>
      </c>
      <c r="CV5" s="224" t="s">
        <v>17</v>
      </c>
      <c r="CW5" s="214">
        <v>44139</v>
      </c>
      <c r="CX5" s="222" t="s">
        <v>5291</v>
      </c>
      <c r="CY5" s="218">
        <v>34000</v>
      </c>
      <c r="CZ5" s="218" t="s">
        <v>5300</v>
      </c>
      <c r="DA5" s="218" t="s">
        <v>1400</v>
      </c>
      <c r="DB5" s="218">
        <v>2</v>
      </c>
      <c r="DC5" s="218" t="s">
        <v>5302</v>
      </c>
      <c r="DD5" s="218" t="s">
        <v>5301</v>
      </c>
      <c r="DE5" s="220">
        <v>45126</v>
      </c>
      <c r="DF5" s="221" t="s">
        <v>5295</v>
      </c>
      <c r="DG5" s="213">
        <v>250000</v>
      </c>
      <c r="DH5" s="224" t="s">
        <v>5292</v>
      </c>
      <c r="DI5" s="224" t="s">
        <v>1400</v>
      </c>
      <c r="DJ5" s="224">
        <v>2</v>
      </c>
      <c r="DK5" s="224" t="s">
        <v>5294</v>
      </c>
      <c r="DL5" s="224" t="s">
        <v>5293</v>
      </c>
      <c r="DM5" s="214">
        <v>45126</v>
      </c>
      <c r="DN5" s="222" t="s">
        <v>5299</v>
      </c>
      <c r="DO5" s="218">
        <v>152000</v>
      </c>
      <c r="DP5" s="222" t="s">
        <v>5296</v>
      </c>
      <c r="DQ5" s="222" t="s">
        <v>1400</v>
      </c>
      <c r="DR5" s="222">
        <v>2</v>
      </c>
      <c r="DS5" s="222" t="s">
        <v>5298</v>
      </c>
      <c r="DT5" s="222" t="s">
        <v>5297</v>
      </c>
      <c r="DU5" s="223">
        <v>45126</v>
      </c>
      <c r="DV5" s="221" t="s">
        <v>5303</v>
      </c>
      <c r="DW5" s="213">
        <v>34000</v>
      </c>
      <c r="DX5" s="224" t="s">
        <v>5300</v>
      </c>
      <c r="DY5" s="224" t="s">
        <v>1400</v>
      </c>
      <c r="DZ5" s="224">
        <v>2</v>
      </c>
      <c r="EA5" s="224" t="s">
        <v>5302</v>
      </c>
      <c r="EB5" s="224" t="s">
        <v>5301</v>
      </c>
      <c r="EC5" s="214">
        <v>45126</v>
      </c>
      <c r="ED5" s="222" t="s">
        <v>5306</v>
      </c>
      <c r="EE5" s="218">
        <v>0</v>
      </c>
      <c r="EF5" s="222" t="s">
        <v>5304</v>
      </c>
      <c r="EG5" s="222" t="s">
        <v>1400</v>
      </c>
      <c r="EH5" s="222">
        <v>2</v>
      </c>
      <c r="EI5" s="222" t="s">
        <v>5305</v>
      </c>
      <c r="EJ5" s="222" t="s">
        <v>5278</v>
      </c>
      <c r="EK5" s="223">
        <v>45126</v>
      </c>
      <c r="EL5" s="221" t="s">
        <v>5307</v>
      </c>
      <c r="EM5" s="213">
        <v>0</v>
      </c>
      <c r="EN5" s="224" t="s">
        <v>5304</v>
      </c>
      <c r="EO5" s="224" t="s">
        <v>1400</v>
      </c>
      <c r="EP5" s="224">
        <v>2</v>
      </c>
      <c r="EQ5" s="224" t="s">
        <v>5305</v>
      </c>
      <c r="ER5" s="224" t="s">
        <v>5278</v>
      </c>
      <c r="ES5" s="214">
        <v>45126</v>
      </c>
      <c r="ET5" s="222" t="s">
        <v>5287</v>
      </c>
      <c r="EU5" s="222">
        <v>3</v>
      </c>
      <c r="EV5" s="222" t="s">
        <v>5281</v>
      </c>
      <c r="EW5" s="222" t="s">
        <v>1400</v>
      </c>
      <c r="EX5" s="222">
        <v>2</v>
      </c>
      <c r="EY5" s="222" t="s">
        <v>5285</v>
      </c>
      <c r="EZ5" s="222" t="s">
        <v>5282</v>
      </c>
      <c r="FA5" s="223">
        <v>45126</v>
      </c>
      <c r="FB5" s="221" t="s">
        <v>5311</v>
      </c>
      <c r="FC5" s="224">
        <v>2</v>
      </c>
      <c r="FD5" s="224" t="s">
        <v>5308</v>
      </c>
      <c r="FE5" s="224" t="s">
        <v>22</v>
      </c>
      <c r="FF5" s="224">
        <v>3</v>
      </c>
      <c r="FG5" s="224" t="s">
        <v>5310</v>
      </c>
      <c r="FH5" s="224" t="s">
        <v>5309</v>
      </c>
      <c r="FI5" s="214">
        <v>45126</v>
      </c>
      <c r="FJ5" s="221" t="s">
        <v>1066</v>
      </c>
      <c r="FK5" s="222" t="s">
        <v>17</v>
      </c>
      <c r="FL5" s="222" t="s">
        <v>17</v>
      </c>
      <c r="FM5" s="222" t="s">
        <v>17</v>
      </c>
      <c r="FN5" s="222" t="s">
        <v>17</v>
      </c>
      <c r="FO5" s="222" t="s">
        <v>17</v>
      </c>
      <c r="FP5" s="218" t="s">
        <v>17</v>
      </c>
      <c r="FQ5" s="219">
        <v>44139</v>
      </c>
      <c r="FR5" s="221" t="s">
        <v>1067</v>
      </c>
      <c r="FS5" s="224" t="s">
        <v>17</v>
      </c>
      <c r="FT5" s="224" t="s">
        <v>17</v>
      </c>
      <c r="FU5" s="224" t="s">
        <v>17</v>
      </c>
      <c r="FV5" s="224" t="s">
        <v>17</v>
      </c>
      <c r="FW5" s="224" t="s">
        <v>17</v>
      </c>
      <c r="FX5" s="224" t="s">
        <v>17</v>
      </c>
      <c r="FY5" s="214">
        <v>44139</v>
      </c>
      <c r="FZ5" s="222" t="s">
        <v>3823</v>
      </c>
      <c r="GA5" s="222">
        <v>0</v>
      </c>
      <c r="GB5" s="222" t="s">
        <v>2565</v>
      </c>
      <c r="GC5" s="222" t="s">
        <v>33</v>
      </c>
      <c r="GD5" s="222">
        <v>2</v>
      </c>
      <c r="GE5" s="222" t="s">
        <v>17</v>
      </c>
      <c r="GF5" s="222" t="s">
        <v>17</v>
      </c>
      <c r="GG5" s="223">
        <v>45064</v>
      </c>
      <c r="GH5" s="221" t="s">
        <v>3829</v>
      </c>
      <c r="GI5" s="224">
        <v>2</v>
      </c>
      <c r="GJ5" s="224" t="s">
        <v>2565</v>
      </c>
      <c r="GK5" s="224" t="s">
        <v>33</v>
      </c>
      <c r="GL5" s="224">
        <v>2</v>
      </c>
      <c r="GM5" s="224" t="s">
        <v>17</v>
      </c>
      <c r="GN5" s="224" t="s">
        <v>17</v>
      </c>
      <c r="GO5" s="214">
        <v>45064</v>
      </c>
      <c r="GP5" s="222" t="s">
        <v>3824</v>
      </c>
      <c r="GQ5" s="222">
        <v>1</v>
      </c>
      <c r="GR5" s="222" t="s">
        <v>2565</v>
      </c>
      <c r="GS5" s="222" t="s">
        <v>33</v>
      </c>
      <c r="GT5" s="222">
        <v>2</v>
      </c>
      <c r="GU5" s="222" t="s">
        <v>17</v>
      </c>
      <c r="GV5" s="222" t="s">
        <v>17</v>
      </c>
      <c r="GW5" s="223">
        <v>45064</v>
      </c>
      <c r="GX5" s="221" t="s">
        <v>3830</v>
      </c>
      <c r="GY5" s="224">
        <v>0</v>
      </c>
      <c r="GZ5" s="224" t="s">
        <v>2565</v>
      </c>
      <c r="HA5" s="224" t="s">
        <v>33</v>
      </c>
      <c r="HB5" s="224">
        <v>2</v>
      </c>
      <c r="HC5" s="224" t="s">
        <v>17</v>
      </c>
      <c r="HD5" s="224" t="s">
        <v>17</v>
      </c>
      <c r="HE5" s="214">
        <v>45064</v>
      </c>
      <c r="HF5" s="222" t="s">
        <v>3822</v>
      </c>
      <c r="HG5" s="222">
        <v>0</v>
      </c>
      <c r="HH5" s="222" t="s">
        <v>2565</v>
      </c>
      <c r="HI5" s="222" t="s">
        <v>33</v>
      </c>
      <c r="HJ5" s="222">
        <v>2</v>
      </c>
      <c r="HK5" s="222" t="s">
        <v>17</v>
      </c>
      <c r="HL5" s="222" t="s">
        <v>17</v>
      </c>
      <c r="HM5" s="223">
        <v>45064</v>
      </c>
      <c r="HN5" s="221" t="s">
        <v>3828</v>
      </c>
      <c r="HO5" s="224">
        <v>2</v>
      </c>
      <c r="HP5" s="224" t="s">
        <v>2565</v>
      </c>
      <c r="HQ5" s="224" t="s">
        <v>33</v>
      </c>
      <c r="HR5" s="224">
        <v>2</v>
      </c>
      <c r="HS5" s="224" t="s">
        <v>17</v>
      </c>
      <c r="HT5" s="224" t="s">
        <v>17</v>
      </c>
      <c r="HU5" s="214">
        <v>45064</v>
      </c>
      <c r="HV5" s="222" t="s">
        <v>3825</v>
      </c>
      <c r="HW5" s="222">
        <v>2</v>
      </c>
      <c r="HX5" s="222" t="s">
        <v>2565</v>
      </c>
      <c r="HY5" s="222" t="s">
        <v>33</v>
      </c>
      <c r="HZ5" s="222">
        <v>2</v>
      </c>
      <c r="IA5" s="222" t="s">
        <v>17</v>
      </c>
      <c r="IB5" s="222" t="s">
        <v>17</v>
      </c>
      <c r="IC5" s="223">
        <v>45064</v>
      </c>
      <c r="ID5" s="221" t="s">
        <v>3827</v>
      </c>
      <c r="IE5" s="224">
        <v>1</v>
      </c>
      <c r="IF5" s="224" t="s">
        <v>2565</v>
      </c>
      <c r="IG5" s="224" t="s">
        <v>33</v>
      </c>
      <c r="IH5" s="224">
        <v>2</v>
      </c>
      <c r="II5" s="224" t="s">
        <v>17</v>
      </c>
      <c r="IJ5" s="224" t="s">
        <v>17</v>
      </c>
      <c r="IK5" s="214">
        <v>45064</v>
      </c>
      <c r="IL5" s="222" t="s">
        <v>3826</v>
      </c>
      <c r="IM5" s="222">
        <v>0</v>
      </c>
      <c r="IN5" s="222" t="s">
        <v>2565</v>
      </c>
      <c r="IO5" s="222" t="s">
        <v>33</v>
      </c>
      <c r="IP5" s="222">
        <v>2</v>
      </c>
      <c r="IQ5" s="222" t="s">
        <v>17</v>
      </c>
      <c r="IR5" s="222" t="s">
        <v>17</v>
      </c>
      <c r="IS5" s="223">
        <v>45064</v>
      </c>
    </row>
    <row r="6" spans="1:253" s="11" customFormat="1" ht="12.75" customHeight="1" x14ac:dyDescent="0.2">
      <c r="A6" s="11" t="s">
        <v>1068</v>
      </c>
      <c r="B6" s="11" t="s">
        <v>9858</v>
      </c>
      <c r="C6" s="11" t="s">
        <v>1069</v>
      </c>
      <c r="D6" s="11" t="s">
        <v>1070</v>
      </c>
      <c r="E6" s="11" t="s">
        <v>9282</v>
      </c>
      <c r="F6" s="11" t="s">
        <v>6628</v>
      </c>
      <c r="G6" s="212">
        <v>10100000</v>
      </c>
      <c r="H6" s="213" t="s">
        <v>6625</v>
      </c>
      <c r="I6" s="213" t="s">
        <v>1400</v>
      </c>
      <c r="J6" s="213">
        <v>2</v>
      </c>
      <c r="K6" s="213" t="s">
        <v>6627</v>
      </c>
      <c r="L6" s="213" t="s">
        <v>6626</v>
      </c>
      <c r="M6" s="214">
        <v>45127</v>
      </c>
      <c r="N6" s="221" t="s">
        <v>6632</v>
      </c>
      <c r="O6" s="216">
        <v>16458</v>
      </c>
      <c r="P6" s="216" t="s">
        <v>6629</v>
      </c>
      <c r="Q6" s="216" t="s">
        <v>1400</v>
      </c>
      <c r="R6" s="216">
        <v>2</v>
      </c>
      <c r="S6" s="216" t="s">
        <v>6631</v>
      </c>
      <c r="T6" s="216" t="s">
        <v>6630</v>
      </c>
      <c r="U6" s="217">
        <v>45127</v>
      </c>
      <c r="V6" s="221" t="s">
        <v>6634</v>
      </c>
      <c r="W6" s="213">
        <v>1037000</v>
      </c>
      <c r="X6" s="213" t="s">
        <v>6629</v>
      </c>
      <c r="Y6" s="213" t="s">
        <v>22</v>
      </c>
      <c r="Z6" s="213">
        <v>3</v>
      </c>
      <c r="AA6" s="213" t="s">
        <v>6631</v>
      </c>
      <c r="AB6" s="213" t="s">
        <v>6633</v>
      </c>
      <c r="AC6" s="214">
        <v>45127</v>
      </c>
      <c r="AD6" s="221" t="s">
        <v>6638</v>
      </c>
      <c r="AE6" s="218">
        <v>206000</v>
      </c>
      <c r="AF6" s="218" t="s">
        <v>6635</v>
      </c>
      <c r="AG6" s="218" t="s">
        <v>22</v>
      </c>
      <c r="AH6" s="218">
        <v>3</v>
      </c>
      <c r="AI6" s="218" t="s">
        <v>6637</v>
      </c>
      <c r="AJ6" s="218" t="s">
        <v>6636</v>
      </c>
      <c r="AK6" s="219">
        <v>45127</v>
      </c>
      <c r="AL6" s="221" t="s">
        <v>6642</v>
      </c>
      <c r="AM6" s="213">
        <v>90000</v>
      </c>
      <c r="AN6" s="213" t="s">
        <v>6639</v>
      </c>
      <c r="AO6" s="213" t="s">
        <v>22</v>
      </c>
      <c r="AP6" s="213">
        <v>3</v>
      </c>
      <c r="AQ6" s="213" t="s">
        <v>6641</v>
      </c>
      <c r="AR6" s="213" t="s">
        <v>6640</v>
      </c>
      <c r="AS6" s="214">
        <v>45127</v>
      </c>
      <c r="AT6" s="222" t="s">
        <v>6645</v>
      </c>
      <c r="AU6" s="218">
        <v>9</v>
      </c>
      <c r="AV6" s="218" t="s">
        <v>6643</v>
      </c>
      <c r="AW6" s="218" t="s">
        <v>1400</v>
      </c>
      <c r="AX6" s="218">
        <v>2</v>
      </c>
      <c r="AY6" s="218" t="s">
        <v>6644</v>
      </c>
      <c r="AZ6" s="218" t="s">
        <v>5282</v>
      </c>
      <c r="BA6" s="219">
        <v>45127</v>
      </c>
      <c r="BB6" s="221" t="s">
        <v>1076</v>
      </c>
      <c r="BC6" s="213" t="s">
        <v>17</v>
      </c>
      <c r="BD6" s="213" t="s">
        <v>17</v>
      </c>
      <c r="BE6" s="213" t="s">
        <v>17</v>
      </c>
      <c r="BF6" s="213" t="s">
        <v>17</v>
      </c>
      <c r="BG6" s="213" t="s">
        <v>17</v>
      </c>
      <c r="BH6" s="213" t="s">
        <v>17</v>
      </c>
      <c r="BI6" s="214">
        <v>44139</v>
      </c>
      <c r="BJ6" s="222" t="s">
        <v>6647</v>
      </c>
      <c r="BK6" s="222">
        <v>7</v>
      </c>
      <c r="BL6" s="222" t="s">
        <v>6643</v>
      </c>
      <c r="BM6" s="222" t="s">
        <v>1400</v>
      </c>
      <c r="BN6" s="222">
        <v>2</v>
      </c>
      <c r="BO6" s="222" t="s">
        <v>6646</v>
      </c>
      <c r="BP6" s="218" t="s">
        <v>5282</v>
      </c>
      <c r="BQ6" s="223">
        <v>45127</v>
      </c>
      <c r="BR6" s="221" t="s">
        <v>1071</v>
      </c>
      <c r="BS6" s="224" t="s">
        <v>17</v>
      </c>
      <c r="BT6" s="224" t="s">
        <v>17</v>
      </c>
      <c r="BU6" s="224" t="s">
        <v>17</v>
      </c>
      <c r="BV6" s="224" t="s">
        <v>17</v>
      </c>
      <c r="BW6" s="224" t="s">
        <v>17</v>
      </c>
      <c r="BX6" s="224" t="s">
        <v>17</v>
      </c>
      <c r="BY6" s="214">
        <v>44139</v>
      </c>
      <c r="BZ6" s="222" t="s">
        <v>1072</v>
      </c>
      <c r="CA6" s="222" t="s">
        <v>17</v>
      </c>
      <c r="CB6" s="222" t="s">
        <v>17</v>
      </c>
      <c r="CC6" s="222" t="s">
        <v>17</v>
      </c>
      <c r="CD6" s="222" t="s">
        <v>17</v>
      </c>
      <c r="CE6" s="222" t="s">
        <v>17</v>
      </c>
      <c r="CF6" s="222" t="s">
        <v>17</v>
      </c>
      <c r="CG6" s="223">
        <v>44139</v>
      </c>
      <c r="CH6" s="221" t="s">
        <v>10457</v>
      </c>
      <c r="CI6" s="222" t="e">
        <v>#N/A</v>
      </c>
      <c r="CJ6" s="222" t="e">
        <v>#N/A</v>
      </c>
      <c r="CK6" s="222" t="e">
        <v>#N/A</v>
      </c>
      <c r="CL6" s="222" t="e">
        <v>#N/A</v>
      </c>
      <c r="CM6" s="222" t="e">
        <v>#N/A</v>
      </c>
      <c r="CN6" s="222" t="e">
        <v>#N/A</v>
      </c>
      <c r="CO6" s="225" t="e">
        <v>#N/A</v>
      </c>
      <c r="CP6" s="222" t="s">
        <v>1075</v>
      </c>
      <c r="CQ6" s="224" t="s">
        <v>17</v>
      </c>
      <c r="CR6" s="224" t="s">
        <v>17</v>
      </c>
      <c r="CS6" s="224" t="s">
        <v>17</v>
      </c>
      <c r="CT6" s="224" t="s">
        <v>17</v>
      </c>
      <c r="CU6" s="224" t="s">
        <v>17</v>
      </c>
      <c r="CV6" s="224" t="s">
        <v>17</v>
      </c>
      <c r="CW6" s="214">
        <v>44139</v>
      </c>
      <c r="CX6" s="222" t="s">
        <v>6652</v>
      </c>
      <c r="CY6" s="218">
        <v>63000</v>
      </c>
      <c r="CZ6" s="218" t="s">
        <v>6649</v>
      </c>
      <c r="DA6" s="218" t="s">
        <v>22</v>
      </c>
      <c r="DB6" s="218">
        <v>3</v>
      </c>
      <c r="DC6" s="218" t="s">
        <v>6651</v>
      </c>
      <c r="DD6" s="218" t="s">
        <v>6650</v>
      </c>
      <c r="DE6" s="220">
        <v>45127</v>
      </c>
      <c r="DF6" s="221" t="s">
        <v>6656</v>
      </c>
      <c r="DG6" s="213">
        <v>831000</v>
      </c>
      <c r="DH6" s="224" t="s">
        <v>6653</v>
      </c>
      <c r="DI6" s="224" t="s">
        <v>22</v>
      </c>
      <c r="DJ6" s="224">
        <v>3</v>
      </c>
      <c r="DK6" s="224" t="s">
        <v>6655</v>
      </c>
      <c r="DL6" s="224" t="s">
        <v>6654</v>
      </c>
      <c r="DM6" s="214">
        <v>45127</v>
      </c>
      <c r="DN6" s="222" t="s">
        <v>6660</v>
      </c>
      <c r="DO6" s="218">
        <v>142000</v>
      </c>
      <c r="DP6" s="222" t="s">
        <v>6657</v>
      </c>
      <c r="DQ6" s="222" t="s">
        <v>22</v>
      </c>
      <c r="DR6" s="222">
        <v>3</v>
      </c>
      <c r="DS6" s="222" t="s">
        <v>6659</v>
      </c>
      <c r="DT6" s="222" t="s">
        <v>6658</v>
      </c>
      <c r="DU6" s="223">
        <v>45127</v>
      </c>
      <c r="DV6" s="221" t="s">
        <v>6661</v>
      </c>
      <c r="DW6" s="213">
        <v>63000</v>
      </c>
      <c r="DX6" s="224" t="s">
        <v>6649</v>
      </c>
      <c r="DY6" s="224" t="s">
        <v>22</v>
      </c>
      <c r="DZ6" s="224">
        <v>3</v>
      </c>
      <c r="EA6" s="224" t="s">
        <v>6651</v>
      </c>
      <c r="EB6" s="224" t="s">
        <v>6650</v>
      </c>
      <c r="EC6" s="214">
        <v>45127</v>
      </c>
      <c r="ED6" s="222" t="s">
        <v>6662</v>
      </c>
      <c r="EE6" s="218">
        <v>0</v>
      </c>
      <c r="EF6" s="222" t="s">
        <v>6639</v>
      </c>
      <c r="EG6" s="222" t="s">
        <v>22</v>
      </c>
      <c r="EH6" s="222">
        <v>3</v>
      </c>
      <c r="EI6" s="222" t="s">
        <v>5305</v>
      </c>
      <c r="EJ6" s="222" t="s">
        <v>6640</v>
      </c>
      <c r="EK6" s="223">
        <v>45127</v>
      </c>
      <c r="EL6" s="221" t="s">
        <v>6663</v>
      </c>
      <c r="EM6" s="213">
        <v>0</v>
      </c>
      <c r="EN6" s="224" t="s">
        <v>6639</v>
      </c>
      <c r="EO6" s="224" t="s">
        <v>22</v>
      </c>
      <c r="EP6" s="224">
        <v>3</v>
      </c>
      <c r="EQ6" s="224" t="s">
        <v>5305</v>
      </c>
      <c r="ER6" s="224" t="s">
        <v>6640</v>
      </c>
      <c r="ES6" s="214">
        <v>45127</v>
      </c>
      <c r="ET6" s="222" t="s">
        <v>6648</v>
      </c>
      <c r="EU6" s="222">
        <v>7</v>
      </c>
      <c r="EV6" s="222" t="s">
        <v>6643</v>
      </c>
      <c r="EW6" s="222" t="s">
        <v>1400</v>
      </c>
      <c r="EX6" s="222">
        <v>2</v>
      </c>
      <c r="EY6" s="222" t="s">
        <v>6646</v>
      </c>
      <c r="EZ6" s="222" t="s">
        <v>5282</v>
      </c>
      <c r="FA6" s="223">
        <v>45127</v>
      </c>
      <c r="FB6" s="221" t="s">
        <v>1074</v>
      </c>
      <c r="FC6" s="224">
        <v>3</v>
      </c>
      <c r="FD6" s="224" t="s">
        <v>17</v>
      </c>
      <c r="FE6" s="224" t="s">
        <v>17</v>
      </c>
      <c r="FF6" s="224" t="s">
        <v>17</v>
      </c>
      <c r="FG6" s="224" t="s">
        <v>1073</v>
      </c>
      <c r="FH6" s="224" t="s">
        <v>17</v>
      </c>
      <c r="FI6" s="214">
        <v>44139</v>
      </c>
      <c r="FJ6" s="221" t="s">
        <v>1077</v>
      </c>
      <c r="FK6" s="222" t="s">
        <v>17</v>
      </c>
      <c r="FL6" s="222" t="s">
        <v>17</v>
      </c>
      <c r="FM6" s="222" t="s">
        <v>17</v>
      </c>
      <c r="FN6" s="222" t="s">
        <v>17</v>
      </c>
      <c r="FO6" s="222" t="s">
        <v>17</v>
      </c>
      <c r="FP6" s="218" t="s">
        <v>17</v>
      </c>
      <c r="FQ6" s="219">
        <v>44139</v>
      </c>
      <c r="FR6" s="221" t="s">
        <v>1078</v>
      </c>
      <c r="FS6" s="224" t="s">
        <v>17</v>
      </c>
      <c r="FT6" s="224" t="s">
        <v>17</v>
      </c>
      <c r="FU6" s="224" t="s">
        <v>17</v>
      </c>
      <c r="FV6" s="224" t="s">
        <v>17</v>
      </c>
      <c r="FW6" s="224" t="s">
        <v>17</v>
      </c>
      <c r="FX6" s="224" t="s">
        <v>17</v>
      </c>
      <c r="FY6" s="214">
        <v>44139</v>
      </c>
      <c r="FZ6" s="222" t="s">
        <v>3832</v>
      </c>
      <c r="GA6" s="222">
        <v>2</v>
      </c>
      <c r="GB6" s="222" t="s">
        <v>2565</v>
      </c>
      <c r="GC6" s="222" t="s">
        <v>33</v>
      </c>
      <c r="GD6" s="222">
        <v>2</v>
      </c>
      <c r="GE6" s="222" t="s">
        <v>17</v>
      </c>
      <c r="GF6" s="222" t="s">
        <v>17</v>
      </c>
      <c r="GG6" s="223">
        <v>45064</v>
      </c>
      <c r="GH6" s="221" t="s">
        <v>3838</v>
      </c>
      <c r="GI6" s="224">
        <v>2</v>
      </c>
      <c r="GJ6" s="224" t="s">
        <v>2565</v>
      </c>
      <c r="GK6" s="224" t="s">
        <v>33</v>
      </c>
      <c r="GL6" s="224">
        <v>2</v>
      </c>
      <c r="GM6" s="224" t="s">
        <v>17</v>
      </c>
      <c r="GN6" s="224" t="s">
        <v>17</v>
      </c>
      <c r="GO6" s="214">
        <v>45064</v>
      </c>
      <c r="GP6" s="222" t="s">
        <v>3833</v>
      </c>
      <c r="GQ6" s="222">
        <v>2</v>
      </c>
      <c r="GR6" s="222" t="s">
        <v>2565</v>
      </c>
      <c r="GS6" s="222" t="s">
        <v>33</v>
      </c>
      <c r="GT6" s="222">
        <v>2</v>
      </c>
      <c r="GU6" s="222" t="s">
        <v>17</v>
      </c>
      <c r="GV6" s="222" t="s">
        <v>17</v>
      </c>
      <c r="GW6" s="223">
        <v>45064</v>
      </c>
      <c r="GX6" s="221" t="s">
        <v>3839</v>
      </c>
      <c r="GY6" s="224">
        <v>0</v>
      </c>
      <c r="GZ6" s="224" t="s">
        <v>2565</v>
      </c>
      <c r="HA6" s="224" t="s">
        <v>33</v>
      </c>
      <c r="HB6" s="224">
        <v>2</v>
      </c>
      <c r="HC6" s="224" t="s">
        <v>17</v>
      </c>
      <c r="HD6" s="224" t="s">
        <v>17</v>
      </c>
      <c r="HE6" s="214">
        <v>45064</v>
      </c>
      <c r="HF6" s="222" t="s">
        <v>3831</v>
      </c>
      <c r="HG6" s="222">
        <v>2</v>
      </c>
      <c r="HH6" s="222" t="s">
        <v>2565</v>
      </c>
      <c r="HI6" s="222" t="s">
        <v>33</v>
      </c>
      <c r="HJ6" s="222">
        <v>2</v>
      </c>
      <c r="HK6" s="222" t="s">
        <v>17</v>
      </c>
      <c r="HL6" s="222" t="s">
        <v>17</v>
      </c>
      <c r="HM6" s="223">
        <v>45064</v>
      </c>
      <c r="HN6" s="221" t="s">
        <v>3837</v>
      </c>
      <c r="HO6" s="224">
        <v>1</v>
      </c>
      <c r="HP6" s="224" t="s">
        <v>2565</v>
      </c>
      <c r="HQ6" s="224" t="s">
        <v>33</v>
      </c>
      <c r="HR6" s="224">
        <v>2</v>
      </c>
      <c r="HS6" s="224" t="s">
        <v>17</v>
      </c>
      <c r="HT6" s="224" t="s">
        <v>17</v>
      </c>
      <c r="HU6" s="214">
        <v>45064</v>
      </c>
      <c r="HV6" s="222" t="s">
        <v>3834</v>
      </c>
      <c r="HW6" s="222">
        <v>2</v>
      </c>
      <c r="HX6" s="222" t="s">
        <v>2565</v>
      </c>
      <c r="HY6" s="222" t="s">
        <v>33</v>
      </c>
      <c r="HZ6" s="222">
        <v>2</v>
      </c>
      <c r="IA6" s="222" t="s">
        <v>17</v>
      </c>
      <c r="IB6" s="222" t="s">
        <v>17</v>
      </c>
      <c r="IC6" s="223">
        <v>45064</v>
      </c>
      <c r="ID6" s="221" t="s">
        <v>3836</v>
      </c>
      <c r="IE6" s="224">
        <v>2</v>
      </c>
      <c r="IF6" s="224" t="s">
        <v>2565</v>
      </c>
      <c r="IG6" s="224" t="s">
        <v>33</v>
      </c>
      <c r="IH6" s="224">
        <v>2</v>
      </c>
      <c r="II6" s="224" t="s">
        <v>17</v>
      </c>
      <c r="IJ6" s="224" t="s">
        <v>17</v>
      </c>
      <c r="IK6" s="214">
        <v>45064</v>
      </c>
      <c r="IL6" s="222" t="s">
        <v>3835</v>
      </c>
      <c r="IM6" s="222">
        <v>2</v>
      </c>
      <c r="IN6" s="222" t="s">
        <v>2565</v>
      </c>
      <c r="IO6" s="222" t="s">
        <v>33</v>
      </c>
      <c r="IP6" s="222">
        <v>2</v>
      </c>
      <c r="IQ6" s="222" t="s">
        <v>17</v>
      </c>
      <c r="IR6" s="222" t="s">
        <v>17</v>
      </c>
      <c r="IS6" s="223">
        <v>45064</v>
      </c>
    </row>
    <row r="7" spans="1:253" s="11" customFormat="1" ht="12.75" customHeight="1" x14ac:dyDescent="0.2">
      <c r="A7" s="11" t="s">
        <v>520</v>
      </c>
      <c r="B7" s="11" t="s">
        <v>9866</v>
      </c>
      <c r="C7" s="11" t="s">
        <v>521</v>
      </c>
      <c r="D7" s="11" t="s">
        <v>522</v>
      </c>
      <c r="E7" s="11" t="s">
        <v>9283</v>
      </c>
      <c r="F7" s="11" t="s">
        <v>5403</v>
      </c>
      <c r="G7" s="212">
        <v>12289000</v>
      </c>
      <c r="H7" s="213" t="s">
        <v>5400</v>
      </c>
      <c r="I7" s="213" t="s">
        <v>1400</v>
      </c>
      <c r="J7" s="213">
        <v>2</v>
      </c>
      <c r="K7" s="213" t="s">
        <v>5402</v>
      </c>
      <c r="L7" s="213" t="s">
        <v>5401</v>
      </c>
      <c r="M7" s="214">
        <v>45126</v>
      </c>
      <c r="N7" s="221" t="s">
        <v>5407</v>
      </c>
      <c r="O7" s="216">
        <v>25680</v>
      </c>
      <c r="P7" s="216" t="s">
        <v>5404</v>
      </c>
      <c r="Q7" s="216" t="s">
        <v>1400</v>
      </c>
      <c r="R7" s="216">
        <v>2</v>
      </c>
      <c r="S7" s="216" t="s">
        <v>5406</v>
      </c>
      <c r="T7" s="216" t="s">
        <v>5405</v>
      </c>
      <c r="U7" s="217">
        <v>45126</v>
      </c>
      <c r="V7" s="221" t="s">
        <v>5409</v>
      </c>
      <c r="W7" s="213">
        <v>12289000</v>
      </c>
      <c r="X7" s="213" t="s">
        <v>5400</v>
      </c>
      <c r="Y7" s="213" t="s">
        <v>1400</v>
      </c>
      <c r="Z7" s="213">
        <v>2</v>
      </c>
      <c r="AA7" s="213" t="s">
        <v>5408</v>
      </c>
      <c r="AB7" s="213" t="s">
        <v>5405</v>
      </c>
      <c r="AC7" s="214">
        <v>45126</v>
      </c>
      <c r="AD7" s="221" t="s">
        <v>5412</v>
      </c>
      <c r="AE7" s="218">
        <v>5330000</v>
      </c>
      <c r="AF7" s="218" t="s">
        <v>5400</v>
      </c>
      <c r="AG7" s="218" t="s">
        <v>1400</v>
      </c>
      <c r="AH7" s="218">
        <v>2</v>
      </c>
      <c r="AI7" s="218" t="s">
        <v>5411</v>
      </c>
      <c r="AJ7" s="218" t="s">
        <v>5410</v>
      </c>
      <c r="AK7" s="219">
        <v>45126</v>
      </c>
      <c r="AL7" s="221" t="s">
        <v>5415</v>
      </c>
      <c r="AM7" s="213">
        <v>634000</v>
      </c>
      <c r="AN7" s="213" t="s">
        <v>5413</v>
      </c>
      <c r="AO7" s="213" t="s">
        <v>1400</v>
      </c>
      <c r="AP7" s="213">
        <v>2</v>
      </c>
      <c r="AQ7" s="213" t="s">
        <v>5414</v>
      </c>
      <c r="AR7" s="213" t="s">
        <v>5410</v>
      </c>
      <c r="AS7" s="214">
        <v>45126</v>
      </c>
      <c r="AT7" s="222" t="s">
        <v>2059</v>
      </c>
      <c r="AU7" s="218" t="s">
        <v>17</v>
      </c>
      <c r="AV7" s="218" t="s">
        <v>17</v>
      </c>
      <c r="AW7" s="218" t="s">
        <v>22</v>
      </c>
      <c r="AX7" s="218">
        <v>3</v>
      </c>
      <c r="AY7" s="218" t="s">
        <v>2058</v>
      </c>
      <c r="AZ7" s="218" t="s">
        <v>17</v>
      </c>
      <c r="BA7" s="219">
        <v>45002</v>
      </c>
      <c r="BB7" s="221" t="s">
        <v>1624</v>
      </c>
      <c r="BC7" s="213">
        <v>283000</v>
      </c>
      <c r="BD7" s="213" t="s">
        <v>1621</v>
      </c>
      <c r="BE7" s="213" t="s">
        <v>33</v>
      </c>
      <c r="BF7" s="213">
        <v>2</v>
      </c>
      <c r="BG7" s="213" t="s">
        <v>1623</v>
      </c>
      <c r="BH7" s="213" t="s">
        <v>1622</v>
      </c>
      <c r="BI7" s="214">
        <v>44825</v>
      </c>
      <c r="BJ7" s="222" t="s">
        <v>5421</v>
      </c>
      <c r="BK7" s="222">
        <v>68</v>
      </c>
      <c r="BL7" s="222" t="s">
        <v>5419</v>
      </c>
      <c r="BM7" s="222" t="s">
        <v>1400</v>
      </c>
      <c r="BN7" s="222">
        <v>2</v>
      </c>
      <c r="BO7" s="222" t="s">
        <v>5420</v>
      </c>
      <c r="BP7" s="218" t="s">
        <v>1237</v>
      </c>
      <c r="BQ7" s="223">
        <v>45126</v>
      </c>
      <c r="BR7" s="221" t="s">
        <v>524</v>
      </c>
      <c r="BS7" s="224" t="s">
        <v>17</v>
      </c>
      <c r="BT7" s="224">
        <v>0</v>
      </c>
      <c r="BU7" s="224" t="s">
        <v>33</v>
      </c>
      <c r="BV7" s="224">
        <v>2</v>
      </c>
      <c r="BW7" s="224" t="s">
        <v>523</v>
      </c>
      <c r="BX7" s="224">
        <v>0</v>
      </c>
      <c r="BY7" s="214">
        <v>43523</v>
      </c>
      <c r="BZ7" s="222" t="s">
        <v>525</v>
      </c>
      <c r="CA7" s="222" t="s">
        <v>17</v>
      </c>
      <c r="CB7" s="222" t="s">
        <v>17</v>
      </c>
      <c r="CC7" s="222" t="s">
        <v>17</v>
      </c>
      <c r="CD7" s="222" t="s">
        <v>17</v>
      </c>
      <c r="CE7" s="222" t="s">
        <v>523</v>
      </c>
      <c r="CF7" s="222" t="s">
        <v>17</v>
      </c>
      <c r="CG7" s="223">
        <v>43523</v>
      </c>
      <c r="CH7" s="221" t="s">
        <v>10458</v>
      </c>
      <c r="CI7" s="222" t="e">
        <v>#N/A</v>
      </c>
      <c r="CJ7" s="222" t="e">
        <v>#N/A</v>
      </c>
      <c r="CK7" s="222" t="e">
        <v>#N/A</v>
      </c>
      <c r="CL7" s="222" t="e">
        <v>#N/A</v>
      </c>
      <c r="CM7" s="222" t="e">
        <v>#N/A</v>
      </c>
      <c r="CN7" s="222" t="e">
        <v>#N/A</v>
      </c>
      <c r="CO7" s="225" t="e">
        <v>#N/A</v>
      </c>
      <c r="CP7" s="222" t="s">
        <v>529</v>
      </c>
      <c r="CQ7" s="224">
        <v>444</v>
      </c>
      <c r="CR7" s="224" t="s">
        <v>526</v>
      </c>
      <c r="CS7" s="224" t="s">
        <v>33</v>
      </c>
      <c r="CT7" s="224">
        <v>2</v>
      </c>
      <c r="CU7" s="224" t="s">
        <v>528</v>
      </c>
      <c r="CV7" s="224" t="s">
        <v>527</v>
      </c>
      <c r="CW7" s="214">
        <v>43523</v>
      </c>
      <c r="CX7" s="222" t="s">
        <v>5425</v>
      </c>
      <c r="CY7" s="218">
        <v>1156000</v>
      </c>
      <c r="CZ7" s="218" t="s">
        <v>5400</v>
      </c>
      <c r="DA7" s="218" t="s">
        <v>1400</v>
      </c>
      <c r="DB7" s="218">
        <v>2</v>
      </c>
      <c r="DC7" s="218" t="s">
        <v>5424</v>
      </c>
      <c r="DD7" s="218" t="s">
        <v>5423</v>
      </c>
      <c r="DE7" s="220">
        <v>45126</v>
      </c>
      <c r="DF7" s="221" t="s">
        <v>5426</v>
      </c>
      <c r="DG7" s="213">
        <v>6959000</v>
      </c>
      <c r="DH7" s="224" t="s">
        <v>5400</v>
      </c>
      <c r="DI7" s="224" t="s">
        <v>1400</v>
      </c>
      <c r="DJ7" s="224">
        <v>2</v>
      </c>
      <c r="DK7" s="224" t="s">
        <v>5424</v>
      </c>
      <c r="DL7" s="224" t="s">
        <v>5423</v>
      </c>
      <c r="DM7" s="214">
        <v>45126</v>
      </c>
      <c r="DN7" s="222" t="s">
        <v>5427</v>
      </c>
      <c r="DO7" s="218">
        <v>4174000</v>
      </c>
      <c r="DP7" s="222" t="s">
        <v>5400</v>
      </c>
      <c r="DQ7" s="222" t="s">
        <v>1400</v>
      </c>
      <c r="DR7" s="222">
        <v>2</v>
      </c>
      <c r="DS7" s="222" t="s">
        <v>5424</v>
      </c>
      <c r="DT7" s="222" t="s">
        <v>5423</v>
      </c>
      <c r="DU7" s="223">
        <v>45126</v>
      </c>
      <c r="DV7" s="221" t="s">
        <v>5428</v>
      </c>
      <c r="DW7" s="213">
        <v>1156000</v>
      </c>
      <c r="DX7" s="224" t="s">
        <v>5400</v>
      </c>
      <c r="DY7" s="224" t="s">
        <v>1400</v>
      </c>
      <c r="DZ7" s="224">
        <v>2</v>
      </c>
      <c r="EA7" s="224" t="s">
        <v>5424</v>
      </c>
      <c r="EB7" s="224" t="s">
        <v>5423</v>
      </c>
      <c r="EC7" s="214">
        <v>45126</v>
      </c>
      <c r="ED7" s="222" t="s">
        <v>5429</v>
      </c>
      <c r="EE7" s="218">
        <v>0</v>
      </c>
      <c r="EF7" s="222" t="s">
        <v>5400</v>
      </c>
      <c r="EG7" s="222" t="s">
        <v>1400</v>
      </c>
      <c r="EH7" s="222">
        <v>2</v>
      </c>
      <c r="EI7" s="222" t="s">
        <v>5424</v>
      </c>
      <c r="EJ7" s="222" t="s">
        <v>5423</v>
      </c>
      <c r="EK7" s="223">
        <v>45126</v>
      </c>
      <c r="EL7" s="221" t="s">
        <v>5430</v>
      </c>
      <c r="EM7" s="213">
        <v>0</v>
      </c>
      <c r="EN7" s="224" t="s">
        <v>5400</v>
      </c>
      <c r="EO7" s="224" t="s">
        <v>1400</v>
      </c>
      <c r="EP7" s="224">
        <v>2</v>
      </c>
      <c r="EQ7" s="224" t="s">
        <v>5424</v>
      </c>
      <c r="ER7" s="224" t="s">
        <v>5423</v>
      </c>
      <c r="ES7" s="214">
        <v>45126</v>
      </c>
      <c r="ET7" s="222" t="s">
        <v>5422</v>
      </c>
      <c r="EU7" s="222">
        <v>68</v>
      </c>
      <c r="EV7" s="222" t="s">
        <v>5419</v>
      </c>
      <c r="EW7" s="222" t="s">
        <v>1400</v>
      </c>
      <c r="EX7" s="222">
        <v>2</v>
      </c>
      <c r="EY7" s="222" t="s">
        <v>5420</v>
      </c>
      <c r="EZ7" s="222" t="s">
        <v>1237</v>
      </c>
      <c r="FA7" s="223">
        <v>45126</v>
      </c>
      <c r="FB7" s="221" t="s">
        <v>5434</v>
      </c>
      <c r="FC7" s="224">
        <v>5</v>
      </c>
      <c r="FD7" s="224" t="s">
        <v>5431</v>
      </c>
      <c r="FE7" s="224" t="s">
        <v>77</v>
      </c>
      <c r="FF7" s="224">
        <v>1</v>
      </c>
      <c r="FG7" s="224" t="s">
        <v>5433</v>
      </c>
      <c r="FH7" s="224" t="s">
        <v>5432</v>
      </c>
      <c r="FI7" s="214">
        <v>45126</v>
      </c>
      <c r="FJ7" s="221" t="s">
        <v>530</v>
      </c>
      <c r="FK7" s="222" t="s">
        <v>17</v>
      </c>
      <c r="FL7" s="222">
        <v>0</v>
      </c>
      <c r="FM7" s="222" t="s">
        <v>33</v>
      </c>
      <c r="FN7" s="222">
        <v>2</v>
      </c>
      <c r="FO7" s="222">
        <v>0</v>
      </c>
      <c r="FP7" s="218">
        <v>0</v>
      </c>
      <c r="FQ7" s="219">
        <v>43523</v>
      </c>
      <c r="FR7" s="221" t="s">
        <v>531</v>
      </c>
      <c r="FS7" s="224" t="s">
        <v>17</v>
      </c>
      <c r="FT7" s="224">
        <v>0</v>
      </c>
      <c r="FU7" s="224" t="s">
        <v>33</v>
      </c>
      <c r="FV7" s="224">
        <v>2</v>
      </c>
      <c r="FW7" s="224">
        <v>0</v>
      </c>
      <c r="FX7" s="224">
        <v>0</v>
      </c>
      <c r="FY7" s="214">
        <v>43523</v>
      </c>
      <c r="FZ7" s="222" t="s">
        <v>2970</v>
      </c>
      <c r="GA7" s="222">
        <v>1</v>
      </c>
      <c r="GB7" s="222" t="s">
        <v>2565</v>
      </c>
      <c r="GC7" s="222" t="s">
        <v>33</v>
      </c>
      <c r="GD7" s="222">
        <v>2</v>
      </c>
      <c r="GE7" s="222" t="s">
        <v>17</v>
      </c>
      <c r="GF7" s="222" t="s">
        <v>17</v>
      </c>
      <c r="GG7" s="223">
        <v>45063</v>
      </c>
      <c r="GH7" s="221" t="s">
        <v>2976</v>
      </c>
      <c r="GI7" s="224">
        <v>1</v>
      </c>
      <c r="GJ7" s="224" t="s">
        <v>2565</v>
      </c>
      <c r="GK7" s="224" t="s">
        <v>33</v>
      </c>
      <c r="GL7" s="224">
        <v>2</v>
      </c>
      <c r="GM7" s="224" t="s">
        <v>17</v>
      </c>
      <c r="GN7" s="224" t="s">
        <v>17</v>
      </c>
      <c r="GO7" s="214">
        <v>45063</v>
      </c>
      <c r="GP7" s="222" t="s">
        <v>2971</v>
      </c>
      <c r="GQ7" s="222">
        <v>1</v>
      </c>
      <c r="GR7" s="222" t="s">
        <v>2565</v>
      </c>
      <c r="GS7" s="222" t="s">
        <v>33</v>
      </c>
      <c r="GT7" s="222">
        <v>2</v>
      </c>
      <c r="GU7" s="222" t="s">
        <v>17</v>
      </c>
      <c r="GV7" s="222" t="s">
        <v>17</v>
      </c>
      <c r="GW7" s="223">
        <v>45063</v>
      </c>
      <c r="GX7" s="221" t="s">
        <v>2977</v>
      </c>
      <c r="GY7" s="224">
        <v>0</v>
      </c>
      <c r="GZ7" s="224" t="s">
        <v>2565</v>
      </c>
      <c r="HA7" s="224" t="s">
        <v>33</v>
      </c>
      <c r="HB7" s="224">
        <v>2</v>
      </c>
      <c r="HC7" s="224" t="s">
        <v>17</v>
      </c>
      <c r="HD7" s="224" t="s">
        <v>17</v>
      </c>
      <c r="HE7" s="214">
        <v>45063</v>
      </c>
      <c r="HF7" s="222" t="s">
        <v>2969</v>
      </c>
      <c r="HG7" s="222">
        <v>0</v>
      </c>
      <c r="HH7" s="222" t="s">
        <v>2565</v>
      </c>
      <c r="HI7" s="222" t="s">
        <v>33</v>
      </c>
      <c r="HJ7" s="222">
        <v>2</v>
      </c>
      <c r="HK7" s="222" t="s">
        <v>17</v>
      </c>
      <c r="HL7" s="222" t="s">
        <v>17</v>
      </c>
      <c r="HM7" s="223">
        <v>45063</v>
      </c>
      <c r="HN7" s="221" t="s">
        <v>2975</v>
      </c>
      <c r="HO7" s="224">
        <v>1</v>
      </c>
      <c r="HP7" s="224" t="s">
        <v>2565</v>
      </c>
      <c r="HQ7" s="224" t="s">
        <v>33</v>
      </c>
      <c r="HR7" s="224">
        <v>2</v>
      </c>
      <c r="HS7" s="224" t="s">
        <v>17</v>
      </c>
      <c r="HT7" s="224" t="s">
        <v>17</v>
      </c>
      <c r="HU7" s="214">
        <v>45063</v>
      </c>
      <c r="HV7" s="222" t="s">
        <v>2972</v>
      </c>
      <c r="HW7" s="222">
        <v>0</v>
      </c>
      <c r="HX7" s="222" t="s">
        <v>2565</v>
      </c>
      <c r="HY7" s="222" t="s">
        <v>33</v>
      </c>
      <c r="HZ7" s="222">
        <v>2</v>
      </c>
      <c r="IA7" s="222" t="s">
        <v>17</v>
      </c>
      <c r="IB7" s="222" t="s">
        <v>17</v>
      </c>
      <c r="IC7" s="223">
        <v>45063</v>
      </c>
      <c r="ID7" s="221" t="s">
        <v>2974</v>
      </c>
      <c r="IE7" s="224">
        <v>0</v>
      </c>
      <c r="IF7" s="224" t="s">
        <v>2565</v>
      </c>
      <c r="IG7" s="224" t="s">
        <v>33</v>
      </c>
      <c r="IH7" s="224">
        <v>2</v>
      </c>
      <c r="II7" s="224" t="s">
        <v>17</v>
      </c>
      <c r="IJ7" s="224" t="s">
        <v>17</v>
      </c>
      <c r="IK7" s="214">
        <v>45063</v>
      </c>
      <c r="IL7" s="222" t="s">
        <v>2973</v>
      </c>
      <c r="IM7" s="222">
        <v>2</v>
      </c>
      <c r="IN7" s="222" t="s">
        <v>2565</v>
      </c>
      <c r="IO7" s="222" t="s">
        <v>33</v>
      </c>
      <c r="IP7" s="222">
        <v>2</v>
      </c>
      <c r="IQ7" s="222" t="s">
        <v>17</v>
      </c>
      <c r="IR7" s="222" t="s">
        <v>17</v>
      </c>
      <c r="IS7" s="223">
        <v>45063</v>
      </c>
    </row>
    <row r="8" spans="1:253" s="11" customFormat="1" ht="12.75" customHeight="1" x14ac:dyDescent="0.2">
      <c r="A8" s="11" t="s">
        <v>329</v>
      </c>
      <c r="B8" s="11" t="s">
        <v>9870</v>
      </c>
      <c r="C8" s="11" t="s">
        <v>330</v>
      </c>
      <c r="D8" s="11" t="s">
        <v>331</v>
      </c>
      <c r="E8" s="11" t="s">
        <v>9288</v>
      </c>
      <c r="F8" s="11" t="s">
        <v>1605</v>
      </c>
      <c r="G8" s="212">
        <v>21537000</v>
      </c>
      <c r="H8" s="213" t="s">
        <v>1602</v>
      </c>
      <c r="I8" s="213" t="s">
        <v>33</v>
      </c>
      <c r="J8" s="213">
        <v>2</v>
      </c>
      <c r="K8" s="213" t="s">
        <v>1604</v>
      </c>
      <c r="L8" s="213" t="s">
        <v>1603</v>
      </c>
      <c r="M8" s="214">
        <v>44816</v>
      </c>
      <c r="N8" s="221" t="s">
        <v>2035</v>
      </c>
      <c r="O8" s="216">
        <v>166000</v>
      </c>
      <c r="P8" s="216" t="s">
        <v>2032</v>
      </c>
      <c r="Q8" s="216" t="s">
        <v>1400</v>
      </c>
      <c r="R8" s="216">
        <v>2</v>
      </c>
      <c r="S8" s="216" t="s">
        <v>2034</v>
      </c>
      <c r="T8" s="216" t="s">
        <v>2033</v>
      </c>
      <c r="U8" s="217">
        <v>44985</v>
      </c>
      <c r="V8" s="221" t="s">
        <v>4986</v>
      </c>
      <c r="W8" s="213">
        <v>21537000</v>
      </c>
      <c r="X8" s="213" t="s">
        <v>4983</v>
      </c>
      <c r="Y8" s="213" t="s">
        <v>77</v>
      </c>
      <c r="Z8" s="213">
        <v>1</v>
      </c>
      <c r="AA8" s="213" t="s">
        <v>4985</v>
      </c>
      <c r="AB8" s="213" t="s">
        <v>4984</v>
      </c>
      <c r="AC8" s="214">
        <v>45112</v>
      </c>
      <c r="AD8" s="221" t="s">
        <v>4988</v>
      </c>
      <c r="AE8" s="218">
        <v>4618000</v>
      </c>
      <c r="AF8" s="218" t="s">
        <v>4983</v>
      </c>
      <c r="AG8" s="218" t="s">
        <v>77</v>
      </c>
      <c r="AH8" s="218">
        <v>1</v>
      </c>
      <c r="AI8" s="218" t="s">
        <v>4987</v>
      </c>
      <c r="AJ8" s="218" t="s">
        <v>4984</v>
      </c>
      <c r="AK8" s="219">
        <v>45112</v>
      </c>
      <c r="AL8" s="221" t="s">
        <v>7363</v>
      </c>
      <c r="AM8" s="213">
        <v>2099000</v>
      </c>
      <c r="AN8" s="213" t="s">
        <v>7360</v>
      </c>
      <c r="AO8" s="213" t="s">
        <v>77</v>
      </c>
      <c r="AP8" s="213">
        <v>1</v>
      </c>
      <c r="AQ8" s="213" t="s">
        <v>7362</v>
      </c>
      <c r="AR8" s="213" t="s">
        <v>7361</v>
      </c>
      <c r="AS8" s="214">
        <v>45133</v>
      </c>
      <c r="AT8" s="222" t="s">
        <v>4827</v>
      </c>
      <c r="AU8" s="218">
        <v>2</v>
      </c>
      <c r="AV8" s="218" t="s">
        <v>4824</v>
      </c>
      <c r="AW8" s="218" t="s">
        <v>77</v>
      </c>
      <c r="AX8" s="218">
        <v>1</v>
      </c>
      <c r="AY8" s="218" t="s">
        <v>4826</v>
      </c>
      <c r="AZ8" s="218" t="s">
        <v>4825</v>
      </c>
      <c r="BA8" s="219">
        <v>45107</v>
      </c>
      <c r="BB8" s="221" t="s">
        <v>335</v>
      </c>
      <c r="BC8" s="213" t="s">
        <v>17</v>
      </c>
      <c r="BD8" s="213">
        <v>0</v>
      </c>
      <c r="BE8" s="213" t="s">
        <v>17</v>
      </c>
      <c r="BF8" s="213" t="s">
        <v>17</v>
      </c>
      <c r="BG8" s="213">
        <v>0</v>
      </c>
      <c r="BH8" s="213">
        <v>0</v>
      </c>
      <c r="BI8" s="214">
        <v>43511</v>
      </c>
      <c r="BJ8" s="222" t="s">
        <v>7366</v>
      </c>
      <c r="BK8" s="222">
        <v>4757</v>
      </c>
      <c r="BL8" s="222" t="s">
        <v>7274</v>
      </c>
      <c r="BM8" s="222" t="s">
        <v>77</v>
      </c>
      <c r="BN8" s="222">
        <v>1</v>
      </c>
      <c r="BO8" s="222" t="s">
        <v>7365</v>
      </c>
      <c r="BP8" s="218" t="s">
        <v>7364</v>
      </c>
      <c r="BQ8" s="223">
        <v>45133</v>
      </c>
      <c r="BR8" s="221" t="s">
        <v>332</v>
      </c>
      <c r="BS8" s="224" t="s">
        <v>17</v>
      </c>
      <c r="BT8" s="224">
        <v>0</v>
      </c>
      <c r="BU8" s="224" t="s">
        <v>17</v>
      </c>
      <c r="BV8" s="224" t="s">
        <v>17</v>
      </c>
      <c r="BW8" s="224">
        <v>0</v>
      </c>
      <c r="BX8" s="224">
        <v>0</v>
      </c>
      <c r="BY8" s="214">
        <v>43511</v>
      </c>
      <c r="BZ8" s="222" t="s">
        <v>333</v>
      </c>
      <c r="CA8" s="222" t="s">
        <v>17</v>
      </c>
      <c r="CB8" s="222">
        <v>0</v>
      </c>
      <c r="CC8" s="222" t="s">
        <v>17</v>
      </c>
      <c r="CD8" s="222" t="s">
        <v>17</v>
      </c>
      <c r="CE8" s="222">
        <v>0</v>
      </c>
      <c r="CF8" s="222">
        <v>0</v>
      </c>
      <c r="CG8" s="223">
        <v>43511</v>
      </c>
      <c r="CH8" s="221" t="s">
        <v>10459</v>
      </c>
      <c r="CI8" s="222" t="e">
        <v>#N/A</v>
      </c>
      <c r="CJ8" s="222" t="e">
        <v>#N/A</v>
      </c>
      <c r="CK8" s="222" t="e">
        <v>#N/A</v>
      </c>
      <c r="CL8" s="222" t="e">
        <v>#N/A</v>
      </c>
      <c r="CM8" s="222" t="e">
        <v>#N/A</v>
      </c>
      <c r="CN8" s="222" t="e">
        <v>#N/A</v>
      </c>
      <c r="CO8" s="225" t="e">
        <v>#N/A</v>
      </c>
      <c r="CP8" s="222" t="s">
        <v>334</v>
      </c>
      <c r="CQ8" s="224" t="s">
        <v>17</v>
      </c>
      <c r="CR8" s="224">
        <v>0</v>
      </c>
      <c r="CS8" s="224" t="s">
        <v>33</v>
      </c>
      <c r="CT8" s="224">
        <v>2</v>
      </c>
      <c r="CU8" s="224">
        <v>0</v>
      </c>
      <c r="CV8" s="224">
        <v>0</v>
      </c>
      <c r="CW8" s="214">
        <v>43511</v>
      </c>
      <c r="CX8" s="222" t="s">
        <v>4990</v>
      </c>
      <c r="CY8" s="218">
        <v>4618000</v>
      </c>
      <c r="CZ8" s="218" t="s">
        <v>4983</v>
      </c>
      <c r="DA8" s="218" t="s">
        <v>77</v>
      </c>
      <c r="DB8" s="218">
        <v>1</v>
      </c>
      <c r="DC8" s="218" t="s">
        <v>4994</v>
      </c>
      <c r="DD8" s="218" t="s">
        <v>4984</v>
      </c>
      <c r="DE8" s="220">
        <v>45112</v>
      </c>
      <c r="DF8" s="221" t="s">
        <v>4992</v>
      </c>
      <c r="DG8" s="213">
        <v>16919000</v>
      </c>
      <c r="DH8" s="224" t="s">
        <v>4983</v>
      </c>
      <c r="DI8" s="224" t="s">
        <v>77</v>
      </c>
      <c r="DJ8" s="224">
        <v>1</v>
      </c>
      <c r="DK8" s="224" t="s">
        <v>4991</v>
      </c>
      <c r="DL8" s="224" t="s">
        <v>4984</v>
      </c>
      <c r="DM8" s="214">
        <v>45112</v>
      </c>
      <c r="DN8" s="222" t="s">
        <v>4993</v>
      </c>
      <c r="DO8" s="218">
        <v>0</v>
      </c>
      <c r="DP8" s="222" t="s">
        <v>4983</v>
      </c>
      <c r="DQ8" s="222" t="s">
        <v>77</v>
      </c>
      <c r="DR8" s="222">
        <v>1</v>
      </c>
      <c r="DS8" s="222" t="s">
        <v>4991</v>
      </c>
      <c r="DT8" s="222" t="s">
        <v>4984</v>
      </c>
      <c r="DU8" s="223">
        <v>45112</v>
      </c>
      <c r="DV8" s="221" t="s">
        <v>4995</v>
      </c>
      <c r="DW8" s="213">
        <v>2582000</v>
      </c>
      <c r="DX8" s="224" t="s">
        <v>4983</v>
      </c>
      <c r="DY8" s="224" t="s">
        <v>77</v>
      </c>
      <c r="DZ8" s="224">
        <v>1</v>
      </c>
      <c r="EA8" s="224" t="s">
        <v>4994</v>
      </c>
      <c r="EB8" s="224" t="s">
        <v>4984</v>
      </c>
      <c r="EC8" s="214">
        <v>45112</v>
      </c>
      <c r="ED8" s="222" t="s">
        <v>4997</v>
      </c>
      <c r="EE8" s="218">
        <v>1947000</v>
      </c>
      <c r="EF8" s="222" t="s">
        <v>4983</v>
      </c>
      <c r="EG8" s="222" t="s">
        <v>77</v>
      </c>
      <c r="EH8" s="222">
        <v>1</v>
      </c>
      <c r="EI8" s="222" t="s">
        <v>4996</v>
      </c>
      <c r="EJ8" s="222" t="s">
        <v>4984</v>
      </c>
      <c r="EK8" s="223">
        <v>45112</v>
      </c>
      <c r="EL8" s="221" t="s">
        <v>4999</v>
      </c>
      <c r="EM8" s="213">
        <v>89000</v>
      </c>
      <c r="EN8" s="224" t="s">
        <v>4983</v>
      </c>
      <c r="EO8" s="224" t="s">
        <v>77</v>
      </c>
      <c r="EP8" s="224">
        <v>1</v>
      </c>
      <c r="EQ8" s="224" t="s">
        <v>4998</v>
      </c>
      <c r="ER8" s="224" t="s">
        <v>4984</v>
      </c>
      <c r="ES8" s="214">
        <v>45112</v>
      </c>
      <c r="ET8" s="222" t="s">
        <v>7368</v>
      </c>
      <c r="EU8" s="222">
        <v>4757</v>
      </c>
      <c r="EV8" s="222" t="s">
        <v>7274</v>
      </c>
      <c r="EW8" s="222" t="s">
        <v>77</v>
      </c>
      <c r="EX8" s="222">
        <v>1</v>
      </c>
      <c r="EY8" s="222" t="s">
        <v>7367</v>
      </c>
      <c r="EZ8" s="222" t="s">
        <v>7364</v>
      </c>
      <c r="FA8" s="223">
        <v>45133</v>
      </c>
      <c r="FB8" s="221" t="s">
        <v>7370</v>
      </c>
      <c r="FC8" s="224">
        <v>3</v>
      </c>
      <c r="FD8" s="224" t="s">
        <v>7360</v>
      </c>
      <c r="FE8" s="224" t="s">
        <v>77</v>
      </c>
      <c r="FF8" s="224">
        <v>1</v>
      </c>
      <c r="FG8" s="224" t="s">
        <v>7369</v>
      </c>
      <c r="FH8" s="224" t="s">
        <v>7361</v>
      </c>
      <c r="FI8" s="214">
        <v>45133</v>
      </c>
      <c r="FJ8" s="221" t="s">
        <v>970</v>
      </c>
      <c r="FK8" s="222" t="s">
        <v>17</v>
      </c>
      <c r="FL8" s="222" t="s">
        <v>17</v>
      </c>
      <c r="FM8" s="222" t="s">
        <v>17</v>
      </c>
      <c r="FN8" s="222" t="s">
        <v>17</v>
      </c>
      <c r="FO8" s="222" t="s">
        <v>969</v>
      </c>
      <c r="FP8" s="218" t="s">
        <v>17</v>
      </c>
      <c r="FQ8" s="219">
        <v>44001</v>
      </c>
      <c r="FR8" s="221" t="s">
        <v>971</v>
      </c>
      <c r="FS8" s="224" t="s">
        <v>17</v>
      </c>
      <c r="FT8" s="224" t="s">
        <v>17</v>
      </c>
      <c r="FU8" s="224" t="s">
        <v>17</v>
      </c>
      <c r="FV8" s="224" t="s">
        <v>17</v>
      </c>
      <c r="FW8" s="224" t="s">
        <v>969</v>
      </c>
      <c r="FX8" s="224" t="s">
        <v>17</v>
      </c>
      <c r="FY8" s="214">
        <v>44001</v>
      </c>
      <c r="FZ8" s="222" t="s">
        <v>2721</v>
      </c>
      <c r="GA8" s="222">
        <v>0</v>
      </c>
      <c r="GB8" s="222" t="s">
        <v>2565</v>
      </c>
      <c r="GC8" s="222" t="s">
        <v>33</v>
      </c>
      <c r="GD8" s="222">
        <v>2</v>
      </c>
      <c r="GE8" s="222" t="s">
        <v>17</v>
      </c>
      <c r="GF8" s="222" t="s">
        <v>17</v>
      </c>
      <c r="GG8" s="223">
        <v>45061</v>
      </c>
      <c r="GH8" s="221" t="s">
        <v>2727</v>
      </c>
      <c r="GI8" s="224">
        <v>3</v>
      </c>
      <c r="GJ8" s="224" t="s">
        <v>2565</v>
      </c>
      <c r="GK8" s="224" t="s">
        <v>33</v>
      </c>
      <c r="GL8" s="224">
        <v>2</v>
      </c>
      <c r="GM8" s="224" t="s">
        <v>17</v>
      </c>
      <c r="GN8" s="224" t="s">
        <v>17</v>
      </c>
      <c r="GO8" s="214">
        <v>45061</v>
      </c>
      <c r="GP8" s="222" t="s">
        <v>2722</v>
      </c>
      <c r="GQ8" s="222">
        <v>2</v>
      </c>
      <c r="GR8" s="222" t="s">
        <v>2565</v>
      </c>
      <c r="GS8" s="222" t="s">
        <v>33</v>
      </c>
      <c r="GT8" s="222">
        <v>2</v>
      </c>
      <c r="GU8" s="222" t="s">
        <v>17</v>
      </c>
      <c r="GV8" s="222" t="s">
        <v>17</v>
      </c>
      <c r="GW8" s="223">
        <v>45061</v>
      </c>
      <c r="GX8" s="221" t="s">
        <v>2728</v>
      </c>
      <c r="GY8" s="224">
        <v>1</v>
      </c>
      <c r="GZ8" s="224" t="s">
        <v>2565</v>
      </c>
      <c r="HA8" s="224" t="s">
        <v>33</v>
      </c>
      <c r="HB8" s="224">
        <v>2</v>
      </c>
      <c r="HC8" s="224" t="s">
        <v>17</v>
      </c>
      <c r="HD8" s="224" t="s">
        <v>17</v>
      </c>
      <c r="HE8" s="214">
        <v>45061</v>
      </c>
      <c r="HF8" s="222" t="s">
        <v>2720</v>
      </c>
      <c r="HG8" s="222">
        <v>2</v>
      </c>
      <c r="HH8" s="222" t="s">
        <v>2565</v>
      </c>
      <c r="HI8" s="222" t="s">
        <v>33</v>
      </c>
      <c r="HJ8" s="222">
        <v>2</v>
      </c>
      <c r="HK8" s="222" t="s">
        <v>17</v>
      </c>
      <c r="HL8" s="222" t="s">
        <v>17</v>
      </c>
      <c r="HM8" s="223">
        <v>45061</v>
      </c>
      <c r="HN8" s="221" t="s">
        <v>2726</v>
      </c>
      <c r="HO8" s="224">
        <v>2</v>
      </c>
      <c r="HP8" s="224" t="s">
        <v>2565</v>
      </c>
      <c r="HQ8" s="224" t="s">
        <v>33</v>
      </c>
      <c r="HR8" s="224">
        <v>2</v>
      </c>
      <c r="HS8" s="224" t="s">
        <v>17</v>
      </c>
      <c r="HT8" s="224" t="s">
        <v>17</v>
      </c>
      <c r="HU8" s="214">
        <v>45061</v>
      </c>
      <c r="HV8" s="222" t="s">
        <v>2723</v>
      </c>
      <c r="HW8" s="222">
        <v>3</v>
      </c>
      <c r="HX8" s="222" t="s">
        <v>2565</v>
      </c>
      <c r="HY8" s="222" t="s">
        <v>33</v>
      </c>
      <c r="HZ8" s="222">
        <v>2</v>
      </c>
      <c r="IA8" s="222" t="s">
        <v>17</v>
      </c>
      <c r="IB8" s="222" t="s">
        <v>17</v>
      </c>
      <c r="IC8" s="223">
        <v>45061</v>
      </c>
      <c r="ID8" s="221" t="s">
        <v>2725</v>
      </c>
      <c r="IE8" s="224">
        <v>1</v>
      </c>
      <c r="IF8" s="224" t="s">
        <v>2565</v>
      </c>
      <c r="IG8" s="224" t="s">
        <v>33</v>
      </c>
      <c r="IH8" s="224">
        <v>2</v>
      </c>
      <c r="II8" s="224" t="s">
        <v>17</v>
      </c>
      <c r="IJ8" s="224" t="s">
        <v>17</v>
      </c>
      <c r="IK8" s="214">
        <v>45061</v>
      </c>
      <c r="IL8" s="222" t="s">
        <v>2724</v>
      </c>
      <c r="IM8" s="222">
        <v>3</v>
      </c>
      <c r="IN8" s="222" t="s">
        <v>2565</v>
      </c>
      <c r="IO8" s="222" t="s">
        <v>33</v>
      </c>
      <c r="IP8" s="222">
        <v>2</v>
      </c>
      <c r="IQ8" s="222" t="s">
        <v>17</v>
      </c>
      <c r="IR8" s="222" t="s">
        <v>17</v>
      </c>
      <c r="IS8" s="223">
        <v>45061</v>
      </c>
    </row>
    <row r="9" spans="1:253" s="11" customFormat="1" ht="12.75" customHeight="1" x14ac:dyDescent="0.2">
      <c r="A9" s="11" t="s">
        <v>120</v>
      </c>
      <c r="B9" s="11" t="s">
        <v>9873</v>
      </c>
      <c r="C9" s="11" t="s">
        <v>121</v>
      </c>
      <c r="D9" s="11" t="s">
        <v>122</v>
      </c>
      <c r="E9" s="11" t="s">
        <v>9289</v>
      </c>
      <c r="F9" s="11" t="s">
        <v>5985</v>
      </c>
      <c r="G9" s="212">
        <v>169829000</v>
      </c>
      <c r="H9" s="213" t="s">
        <v>5982</v>
      </c>
      <c r="I9" s="213" t="s">
        <v>1400</v>
      </c>
      <c r="J9" s="213">
        <v>2</v>
      </c>
      <c r="K9" s="213" t="s">
        <v>5984</v>
      </c>
      <c r="L9" s="213" t="s">
        <v>5983</v>
      </c>
      <c r="M9" s="214">
        <v>45126</v>
      </c>
      <c r="N9" s="221" t="s">
        <v>5989</v>
      </c>
      <c r="O9" s="216">
        <v>730.46</v>
      </c>
      <c r="P9" s="216" t="s">
        <v>5986</v>
      </c>
      <c r="Q9" s="216" t="s">
        <v>77</v>
      </c>
      <c r="R9" s="216">
        <v>1</v>
      </c>
      <c r="S9" s="216" t="s">
        <v>5988</v>
      </c>
      <c r="T9" s="216" t="s">
        <v>5987</v>
      </c>
      <c r="U9" s="217">
        <v>45126</v>
      </c>
      <c r="V9" s="221" t="s">
        <v>5993</v>
      </c>
      <c r="W9" s="213">
        <v>1500000</v>
      </c>
      <c r="X9" s="213" t="s">
        <v>5990</v>
      </c>
      <c r="Y9" s="213" t="s">
        <v>1400</v>
      </c>
      <c r="Z9" s="213">
        <v>2</v>
      </c>
      <c r="AA9" s="213" t="s">
        <v>5992</v>
      </c>
      <c r="AB9" s="213" t="s">
        <v>5991</v>
      </c>
      <c r="AC9" s="214">
        <v>45126</v>
      </c>
      <c r="AD9" s="221" t="s">
        <v>5996</v>
      </c>
      <c r="AE9" s="218">
        <v>1500000</v>
      </c>
      <c r="AF9" s="218" t="s">
        <v>5990</v>
      </c>
      <c r="AG9" s="218" t="s">
        <v>1400</v>
      </c>
      <c r="AH9" s="218">
        <v>2</v>
      </c>
      <c r="AI9" s="218" t="s">
        <v>5995</v>
      </c>
      <c r="AJ9" s="218" t="s">
        <v>5994</v>
      </c>
      <c r="AK9" s="219">
        <v>45126</v>
      </c>
      <c r="AL9" s="221" t="s">
        <v>6000</v>
      </c>
      <c r="AM9" s="213">
        <v>962000</v>
      </c>
      <c r="AN9" s="213" t="s">
        <v>5997</v>
      </c>
      <c r="AO9" s="213" t="s">
        <v>77</v>
      </c>
      <c r="AP9" s="213">
        <v>1</v>
      </c>
      <c r="AQ9" s="213" t="s">
        <v>5999</v>
      </c>
      <c r="AR9" s="213" t="s">
        <v>5998</v>
      </c>
      <c r="AS9" s="214">
        <v>45126</v>
      </c>
      <c r="AT9" s="222" t="s">
        <v>6001</v>
      </c>
      <c r="AU9" s="218">
        <v>0</v>
      </c>
      <c r="AV9" s="218" t="s">
        <v>17</v>
      </c>
      <c r="AW9" s="218" t="s">
        <v>22</v>
      </c>
      <c r="AX9" s="218">
        <v>3</v>
      </c>
      <c r="AY9" s="218" t="s">
        <v>18</v>
      </c>
      <c r="AZ9" s="218" t="s">
        <v>17</v>
      </c>
      <c r="BA9" s="219">
        <v>45126</v>
      </c>
      <c r="BB9" s="221" t="s">
        <v>1168</v>
      </c>
      <c r="BC9" s="213">
        <v>0</v>
      </c>
      <c r="BD9" s="213" t="s">
        <v>17</v>
      </c>
      <c r="BE9" s="213" t="s">
        <v>17</v>
      </c>
      <c r="BF9" s="213" t="s">
        <v>17</v>
      </c>
      <c r="BG9" s="213" t="s">
        <v>17</v>
      </c>
      <c r="BH9" s="213" t="s">
        <v>17</v>
      </c>
      <c r="BI9" s="214">
        <v>44334</v>
      </c>
      <c r="BJ9" s="222" t="s">
        <v>6003</v>
      </c>
      <c r="BK9" s="222">
        <v>34</v>
      </c>
      <c r="BL9" s="222" t="s">
        <v>5497</v>
      </c>
      <c r="BM9" s="222" t="s">
        <v>1400</v>
      </c>
      <c r="BN9" s="222">
        <v>2</v>
      </c>
      <c r="BO9" s="222" t="s">
        <v>6002</v>
      </c>
      <c r="BP9" s="218" t="s">
        <v>1039</v>
      </c>
      <c r="BQ9" s="223">
        <v>45126</v>
      </c>
      <c r="BR9" s="221" t="s">
        <v>691</v>
      </c>
      <c r="BS9" s="224" t="s">
        <v>17</v>
      </c>
      <c r="BT9" s="224" t="s">
        <v>17</v>
      </c>
      <c r="BU9" s="224" t="s">
        <v>17</v>
      </c>
      <c r="BV9" s="224" t="s">
        <v>17</v>
      </c>
      <c r="BW9" s="224" t="s">
        <v>17</v>
      </c>
      <c r="BX9" s="224" t="s">
        <v>17</v>
      </c>
      <c r="BY9" s="214">
        <v>43608</v>
      </c>
      <c r="BZ9" s="222" t="s">
        <v>692</v>
      </c>
      <c r="CA9" s="222" t="s">
        <v>17</v>
      </c>
      <c r="CB9" s="222" t="s">
        <v>17</v>
      </c>
      <c r="CC9" s="222" t="s">
        <v>17</v>
      </c>
      <c r="CD9" s="222" t="s">
        <v>17</v>
      </c>
      <c r="CE9" s="222" t="s">
        <v>17</v>
      </c>
      <c r="CF9" s="222" t="s">
        <v>17</v>
      </c>
      <c r="CG9" s="223">
        <v>43608</v>
      </c>
      <c r="CH9" s="221" t="s">
        <v>10460</v>
      </c>
      <c r="CI9" s="222" t="e">
        <v>#N/A</v>
      </c>
      <c r="CJ9" s="222" t="e">
        <v>#N/A</v>
      </c>
      <c r="CK9" s="222" t="e">
        <v>#N/A</v>
      </c>
      <c r="CL9" s="222" t="e">
        <v>#N/A</v>
      </c>
      <c r="CM9" s="222" t="e">
        <v>#N/A</v>
      </c>
      <c r="CN9" s="222" t="e">
        <v>#N/A</v>
      </c>
      <c r="CO9" s="225" t="e">
        <v>#N/A</v>
      </c>
      <c r="CP9" s="222" t="s">
        <v>864</v>
      </c>
      <c r="CQ9" s="224" t="s">
        <v>17</v>
      </c>
      <c r="CR9" s="224" t="s">
        <v>17</v>
      </c>
      <c r="CS9" s="224" t="s">
        <v>17</v>
      </c>
      <c r="CT9" s="224" t="s">
        <v>17</v>
      </c>
      <c r="CU9" s="224" t="s">
        <v>17</v>
      </c>
      <c r="CV9" s="224" t="s">
        <v>17</v>
      </c>
      <c r="CW9" s="214">
        <v>43860</v>
      </c>
      <c r="CX9" s="222" t="s">
        <v>6007</v>
      </c>
      <c r="CY9" s="218">
        <v>1499000</v>
      </c>
      <c r="CZ9" s="218" t="s">
        <v>6013</v>
      </c>
      <c r="DA9" s="218" t="s">
        <v>1400</v>
      </c>
      <c r="DB9" s="218">
        <v>2</v>
      </c>
      <c r="DC9" s="218" t="s">
        <v>6015</v>
      </c>
      <c r="DD9" s="218" t="s">
        <v>6014</v>
      </c>
      <c r="DE9" s="220">
        <v>45126</v>
      </c>
      <c r="DF9" s="221" t="s">
        <v>6011</v>
      </c>
      <c r="DG9" s="213">
        <v>0</v>
      </c>
      <c r="DH9" s="224" t="s">
        <v>6008</v>
      </c>
      <c r="DI9" s="224" t="s">
        <v>1400</v>
      </c>
      <c r="DJ9" s="224">
        <v>2</v>
      </c>
      <c r="DK9" s="224" t="s">
        <v>6010</v>
      </c>
      <c r="DL9" s="224" t="s">
        <v>6009</v>
      </c>
      <c r="DM9" s="214">
        <v>45126</v>
      </c>
      <c r="DN9" s="222" t="s">
        <v>6012</v>
      </c>
      <c r="DO9" s="218">
        <v>0</v>
      </c>
      <c r="DP9" s="222" t="s">
        <v>6008</v>
      </c>
      <c r="DQ9" s="222" t="s">
        <v>1400</v>
      </c>
      <c r="DR9" s="222">
        <v>2</v>
      </c>
      <c r="DS9" s="222" t="s">
        <v>6010</v>
      </c>
      <c r="DT9" s="222" t="s">
        <v>6009</v>
      </c>
      <c r="DU9" s="223">
        <v>45126</v>
      </c>
      <c r="DV9" s="221" t="s">
        <v>6016</v>
      </c>
      <c r="DW9" s="213">
        <v>1242000</v>
      </c>
      <c r="DX9" s="224" t="s">
        <v>6013</v>
      </c>
      <c r="DY9" s="224" t="s">
        <v>1400</v>
      </c>
      <c r="DZ9" s="224">
        <v>2</v>
      </c>
      <c r="EA9" s="224" t="s">
        <v>6015</v>
      </c>
      <c r="EB9" s="224" t="s">
        <v>6014</v>
      </c>
      <c r="EC9" s="214">
        <v>45126</v>
      </c>
      <c r="ED9" s="222" t="s">
        <v>6019</v>
      </c>
      <c r="EE9" s="218">
        <v>257000</v>
      </c>
      <c r="EF9" s="222" t="s">
        <v>5400</v>
      </c>
      <c r="EG9" s="222" t="s">
        <v>1400</v>
      </c>
      <c r="EH9" s="222">
        <v>2</v>
      </c>
      <c r="EI9" s="222" t="s">
        <v>6018</v>
      </c>
      <c r="EJ9" s="222" t="s">
        <v>6017</v>
      </c>
      <c r="EK9" s="223">
        <v>45126</v>
      </c>
      <c r="EL9" s="221" t="s">
        <v>6021</v>
      </c>
      <c r="EM9" s="213">
        <v>0</v>
      </c>
      <c r="EN9" s="224" t="s">
        <v>6008</v>
      </c>
      <c r="EO9" s="224" t="s">
        <v>1400</v>
      </c>
      <c r="EP9" s="224">
        <v>2</v>
      </c>
      <c r="EQ9" s="224" t="s">
        <v>6020</v>
      </c>
      <c r="ER9" s="224" t="s">
        <v>6009</v>
      </c>
      <c r="ES9" s="214">
        <v>45126</v>
      </c>
      <c r="ET9" s="222" t="s">
        <v>6005</v>
      </c>
      <c r="EU9" s="222">
        <v>34</v>
      </c>
      <c r="EV9" s="222" t="s">
        <v>5497</v>
      </c>
      <c r="EW9" s="222" t="s">
        <v>1400</v>
      </c>
      <c r="EX9" s="222">
        <v>2</v>
      </c>
      <c r="EY9" s="222" t="s">
        <v>6004</v>
      </c>
      <c r="EZ9" s="222" t="s">
        <v>1039</v>
      </c>
      <c r="FA9" s="223">
        <v>45126</v>
      </c>
      <c r="FB9" s="221" t="s">
        <v>6023</v>
      </c>
      <c r="FC9" s="224">
        <v>3</v>
      </c>
      <c r="FD9" s="224" t="s">
        <v>6008</v>
      </c>
      <c r="FE9" s="224" t="s">
        <v>77</v>
      </c>
      <c r="FF9" s="224">
        <v>1</v>
      </c>
      <c r="FG9" s="224" t="s">
        <v>6022</v>
      </c>
      <c r="FH9" s="224" t="s">
        <v>6009</v>
      </c>
      <c r="FI9" s="214">
        <v>45126</v>
      </c>
      <c r="FJ9" s="221" t="s">
        <v>124</v>
      </c>
      <c r="FK9" s="222">
        <v>0</v>
      </c>
      <c r="FL9" s="222">
        <v>0</v>
      </c>
      <c r="FM9" s="222" t="s">
        <v>33</v>
      </c>
      <c r="FN9" s="222">
        <v>2</v>
      </c>
      <c r="FO9" s="222" t="s">
        <v>123</v>
      </c>
      <c r="FP9" s="218">
        <v>0</v>
      </c>
      <c r="FQ9" s="219">
        <v>43503</v>
      </c>
      <c r="FR9" s="221" t="s">
        <v>126</v>
      </c>
      <c r="FS9" s="224">
        <v>0</v>
      </c>
      <c r="FT9" s="224" t="s">
        <v>125</v>
      </c>
      <c r="FU9" s="224" t="s">
        <v>33</v>
      </c>
      <c r="FV9" s="224">
        <v>2</v>
      </c>
      <c r="FW9" s="224" t="s">
        <v>123</v>
      </c>
      <c r="FX9" s="224">
        <v>0</v>
      </c>
      <c r="FY9" s="214">
        <v>43503</v>
      </c>
      <c r="FZ9" s="222" t="s">
        <v>2979</v>
      </c>
      <c r="GA9" s="222">
        <v>2</v>
      </c>
      <c r="GB9" s="222" t="s">
        <v>2565</v>
      </c>
      <c r="GC9" s="222" t="s">
        <v>33</v>
      </c>
      <c r="GD9" s="222">
        <v>2</v>
      </c>
      <c r="GE9" s="222" t="s">
        <v>17</v>
      </c>
      <c r="GF9" s="222" t="s">
        <v>17</v>
      </c>
      <c r="GG9" s="223">
        <v>45063</v>
      </c>
      <c r="GH9" s="221" t="s">
        <v>2985</v>
      </c>
      <c r="GI9" s="224">
        <v>1</v>
      </c>
      <c r="GJ9" s="224" t="s">
        <v>2565</v>
      </c>
      <c r="GK9" s="224" t="s">
        <v>33</v>
      </c>
      <c r="GL9" s="224">
        <v>2</v>
      </c>
      <c r="GM9" s="224" t="s">
        <v>17</v>
      </c>
      <c r="GN9" s="224" t="s">
        <v>17</v>
      </c>
      <c r="GO9" s="214">
        <v>45063</v>
      </c>
      <c r="GP9" s="222" t="s">
        <v>2980</v>
      </c>
      <c r="GQ9" s="222">
        <v>1</v>
      </c>
      <c r="GR9" s="222" t="s">
        <v>2565</v>
      </c>
      <c r="GS9" s="222" t="s">
        <v>33</v>
      </c>
      <c r="GT9" s="222">
        <v>2</v>
      </c>
      <c r="GU9" s="222" t="s">
        <v>17</v>
      </c>
      <c r="GV9" s="222" t="s">
        <v>17</v>
      </c>
      <c r="GW9" s="223">
        <v>45063</v>
      </c>
      <c r="GX9" s="221" t="s">
        <v>2986</v>
      </c>
      <c r="GY9" s="224">
        <v>0</v>
      </c>
      <c r="GZ9" s="224" t="s">
        <v>2565</v>
      </c>
      <c r="HA9" s="224" t="s">
        <v>33</v>
      </c>
      <c r="HB9" s="224">
        <v>2</v>
      </c>
      <c r="HC9" s="224" t="s">
        <v>17</v>
      </c>
      <c r="HD9" s="224" t="s">
        <v>17</v>
      </c>
      <c r="HE9" s="214">
        <v>45063</v>
      </c>
      <c r="HF9" s="222" t="s">
        <v>2978</v>
      </c>
      <c r="HG9" s="222">
        <v>1</v>
      </c>
      <c r="HH9" s="222" t="s">
        <v>2565</v>
      </c>
      <c r="HI9" s="222" t="s">
        <v>33</v>
      </c>
      <c r="HJ9" s="222">
        <v>2</v>
      </c>
      <c r="HK9" s="222" t="s">
        <v>17</v>
      </c>
      <c r="HL9" s="222" t="s">
        <v>17</v>
      </c>
      <c r="HM9" s="223">
        <v>45063</v>
      </c>
      <c r="HN9" s="221" t="s">
        <v>2984</v>
      </c>
      <c r="HO9" s="224">
        <v>2</v>
      </c>
      <c r="HP9" s="224" t="s">
        <v>2565</v>
      </c>
      <c r="HQ9" s="224" t="s">
        <v>33</v>
      </c>
      <c r="HR9" s="224">
        <v>2</v>
      </c>
      <c r="HS9" s="224" t="s">
        <v>17</v>
      </c>
      <c r="HT9" s="224" t="s">
        <v>17</v>
      </c>
      <c r="HU9" s="214">
        <v>45063</v>
      </c>
      <c r="HV9" s="222" t="s">
        <v>2981</v>
      </c>
      <c r="HW9" s="222">
        <v>1</v>
      </c>
      <c r="HX9" s="222" t="s">
        <v>2565</v>
      </c>
      <c r="HY9" s="222" t="s">
        <v>33</v>
      </c>
      <c r="HZ9" s="222">
        <v>2</v>
      </c>
      <c r="IA9" s="222" t="s">
        <v>17</v>
      </c>
      <c r="IB9" s="222" t="s">
        <v>17</v>
      </c>
      <c r="IC9" s="223">
        <v>45063</v>
      </c>
      <c r="ID9" s="221" t="s">
        <v>2983</v>
      </c>
      <c r="IE9" s="224">
        <v>0</v>
      </c>
      <c r="IF9" s="224" t="s">
        <v>2565</v>
      </c>
      <c r="IG9" s="224" t="s">
        <v>33</v>
      </c>
      <c r="IH9" s="224">
        <v>2</v>
      </c>
      <c r="II9" s="224" t="s">
        <v>17</v>
      </c>
      <c r="IJ9" s="224" t="s">
        <v>17</v>
      </c>
      <c r="IK9" s="214">
        <v>45063</v>
      </c>
      <c r="IL9" s="222" t="s">
        <v>2982</v>
      </c>
      <c r="IM9" s="222">
        <v>0</v>
      </c>
      <c r="IN9" s="222" t="s">
        <v>2565</v>
      </c>
      <c r="IO9" s="222" t="s">
        <v>33</v>
      </c>
      <c r="IP9" s="222">
        <v>2</v>
      </c>
      <c r="IQ9" s="222" t="s">
        <v>17</v>
      </c>
      <c r="IR9" s="222" t="s">
        <v>17</v>
      </c>
      <c r="IS9" s="223">
        <v>45063</v>
      </c>
    </row>
    <row r="10" spans="1:253" s="11" customFormat="1" ht="12.75" customHeight="1" x14ac:dyDescent="0.2">
      <c r="A10" s="11" t="s">
        <v>1782</v>
      </c>
      <c r="B10" s="11" t="s">
        <v>9880</v>
      </c>
      <c r="C10" s="11" t="s">
        <v>1783</v>
      </c>
      <c r="D10" s="11" t="s">
        <v>1366</v>
      </c>
      <c r="E10" s="11" t="s">
        <v>9304</v>
      </c>
      <c r="F10" s="11" t="s">
        <v>7774</v>
      </c>
      <c r="G10" s="212">
        <v>215313000</v>
      </c>
      <c r="H10" s="213" t="s">
        <v>7651</v>
      </c>
      <c r="I10" s="213" t="s">
        <v>33</v>
      </c>
      <c r="J10" s="213">
        <v>2</v>
      </c>
      <c r="K10" s="213" t="s">
        <v>7773</v>
      </c>
      <c r="L10" s="213" t="s">
        <v>7697</v>
      </c>
      <c r="M10" s="214">
        <v>45138</v>
      </c>
      <c r="N10" s="221" t="s">
        <v>7777</v>
      </c>
      <c r="O10" s="216">
        <v>8358140</v>
      </c>
      <c r="P10" s="216" t="s">
        <v>4090</v>
      </c>
      <c r="Q10" s="216" t="s">
        <v>77</v>
      </c>
      <c r="R10" s="216">
        <v>1</v>
      </c>
      <c r="S10" s="216" t="s">
        <v>7776</v>
      </c>
      <c r="T10" s="216" t="s">
        <v>7775</v>
      </c>
      <c r="U10" s="217">
        <v>45138</v>
      </c>
      <c r="V10" s="221" t="s">
        <v>7781</v>
      </c>
      <c r="W10" s="213">
        <v>99944000</v>
      </c>
      <c r="X10" s="213" t="s">
        <v>7778</v>
      </c>
      <c r="Y10" s="213" t="s">
        <v>1400</v>
      </c>
      <c r="Z10" s="213">
        <v>2</v>
      </c>
      <c r="AA10" s="213" t="s">
        <v>7780</v>
      </c>
      <c r="AB10" s="213" t="s">
        <v>7779</v>
      </c>
      <c r="AC10" s="214">
        <v>45138</v>
      </c>
      <c r="AD10" s="221" t="s">
        <v>7784</v>
      </c>
      <c r="AE10" s="218">
        <v>868000</v>
      </c>
      <c r="AF10" s="218" t="s">
        <v>7778</v>
      </c>
      <c r="AG10" s="218" t="s">
        <v>1400</v>
      </c>
      <c r="AH10" s="218">
        <v>2</v>
      </c>
      <c r="AI10" s="218" t="s">
        <v>7783</v>
      </c>
      <c r="AJ10" s="218" t="s">
        <v>7782</v>
      </c>
      <c r="AK10" s="219">
        <v>45138</v>
      </c>
      <c r="AL10" s="221" t="s">
        <v>7788</v>
      </c>
      <c r="AM10" s="213">
        <v>459000</v>
      </c>
      <c r="AN10" s="213" t="s">
        <v>7785</v>
      </c>
      <c r="AO10" s="213" t="s">
        <v>1400</v>
      </c>
      <c r="AP10" s="213">
        <v>2</v>
      </c>
      <c r="AQ10" s="213" t="s">
        <v>7787</v>
      </c>
      <c r="AR10" s="213" t="s">
        <v>7786</v>
      </c>
      <c r="AS10" s="214">
        <v>45138</v>
      </c>
      <c r="AT10" s="222" t="s">
        <v>7789</v>
      </c>
      <c r="AU10" s="218" t="s">
        <v>17</v>
      </c>
      <c r="AV10" s="218" t="s">
        <v>17</v>
      </c>
      <c r="AW10" s="218" t="s">
        <v>17</v>
      </c>
      <c r="AX10" s="218" t="s">
        <v>17</v>
      </c>
      <c r="AY10" s="218" t="s">
        <v>7601</v>
      </c>
      <c r="AZ10" s="218" t="s">
        <v>17</v>
      </c>
      <c r="BA10" s="219">
        <v>45138</v>
      </c>
      <c r="BB10" s="221" t="s">
        <v>7803</v>
      </c>
      <c r="BC10" s="213" t="s">
        <v>17</v>
      </c>
      <c r="BD10" s="213" t="s">
        <v>17</v>
      </c>
      <c r="BE10" s="213" t="s">
        <v>17</v>
      </c>
      <c r="BF10" s="213" t="s">
        <v>17</v>
      </c>
      <c r="BG10" s="213" t="s">
        <v>7601</v>
      </c>
      <c r="BH10" s="213" t="s">
        <v>17</v>
      </c>
      <c r="BI10" s="214">
        <v>45138</v>
      </c>
      <c r="BJ10" s="222" t="s">
        <v>7790</v>
      </c>
      <c r="BK10" s="222">
        <v>7065</v>
      </c>
      <c r="BL10" s="222" t="s">
        <v>7717</v>
      </c>
      <c r="BM10" s="222" t="s">
        <v>1400</v>
      </c>
      <c r="BN10" s="222">
        <v>2</v>
      </c>
      <c r="BO10" s="222" t="s">
        <v>7718</v>
      </c>
      <c r="BP10" s="218" t="s">
        <v>5517</v>
      </c>
      <c r="BQ10" s="223">
        <v>45138</v>
      </c>
      <c r="BR10" s="221" t="s">
        <v>7804</v>
      </c>
      <c r="BS10" s="224" t="s">
        <v>17</v>
      </c>
      <c r="BT10" s="224" t="s">
        <v>17</v>
      </c>
      <c r="BU10" s="224" t="s">
        <v>17</v>
      </c>
      <c r="BV10" s="224" t="s">
        <v>17</v>
      </c>
      <c r="BW10" s="224" t="s">
        <v>7601</v>
      </c>
      <c r="BX10" s="224" t="s">
        <v>17</v>
      </c>
      <c r="BY10" s="214">
        <v>45138</v>
      </c>
      <c r="BZ10" s="222" t="s">
        <v>7805</v>
      </c>
      <c r="CA10" s="222" t="s">
        <v>17</v>
      </c>
      <c r="CB10" s="222" t="s">
        <v>17</v>
      </c>
      <c r="CC10" s="222" t="s">
        <v>17</v>
      </c>
      <c r="CD10" s="222" t="s">
        <v>17</v>
      </c>
      <c r="CE10" s="222" t="s">
        <v>7601</v>
      </c>
      <c r="CF10" s="222" t="s">
        <v>17</v>
      </c>
      <c r="CG10" s="223">
        <v>45138</v>
      </c>
      <c r="CH10" s="221" t="s">
        <v>10461</v>
      </c>
      <c r="CI10" s="222" t="e">
        <v>#N/A</v>
      </c>
      <c r="CJ10" s="222" t="e">
        <v>#N/A</v>
      </c>
      <c r="CK10" s="222" t="e">
        <v>#N/A</v>
      </c>
      <c r="CL10" s="222" t="e">
        <v>#N/A</v>
      </c>
      <c r="CM10" s="222" t="e">
        <v>#N/A</v>
      </c>
      <c r="CN10" s="222" t="e">
        <v>#N/A</v>
      </c>
      <c r="CO10" s="225" t="e">
        <v>#N/A</v>
      </c>
      <c r="CP10" s="222" t="s">
        <v>7807</v>
      </c>
      <c r="CQ10" s="224" t="s">
        <v>17</v>
      </c>
      <c r="CR10" s="224" t="s">
        <v>17</v>
      </c>
      <c r="CS10" s="224" t="s">
        <v>17</v>
      </c>
      <c r="CT10" s="224" t="s">
        <v>17</v>
      </c>
      <c r="CU10" s="224" t="s">
        <v>7601</v>
      </c>
      <c r="CV10" s="224" t="s">
        <v>17</v>
      </c>
      <c r="CW10" s="214">
        <v>45138</v>
      </c>
      <c r="CX10" s="222" t="s">
        <v>7794</v>
      </c>
      <c r="CY10" s="218">
        <v>370000</v>
      </c>
      <c r="CZ10" s="218" t="s">
        <v>7792</v>
      </c>
      <c r="DA10" s="218" t="s">
        <v>33</v>
      </c>
      <c r="DB10" s="218">
        <v>2</v>
      </c>
      <c r="DC10" s="218" t="s">
        <v>7793</v>
      </c>
      <c r="DD10" s="218" t="s">
        <v>7765</v>
      </c>
      <c r="DE10" s="220">
        <v>45138</v>
      </c>
      <c r="DF10" s="221" t="s">
        <v>7795</v>
      </c>
      <c r="DG10" s="213">
        <v>99076000</v>
      </c>
      <c r="DH10" s="224" t="s">
        <v>7792</v>
      </c>
      <c r="DI10" s="224" t="s">
        <v>1400</v>
      </c>
      <c r="DJ10" s="224">
        <v>2</v>
      </c>
      <c r="DK10" s="224" t="s">
        <v>7758</v>
      </c>
      <c r="DL10" s="224" t="s">
        <v>7765</v>
      </c>
      <c r="DM10" s="214">
        <v>45138</v>
      </c>
      <c r="DN10" s="222" t="s">
        <v>7797</v>
      </c>
      <c r="DO10" s="218">
        <v>498000</v>
      </c>
      <c r="DP10" s="222" t="s">
        <v>7792</v>
      </c>
      <c r="DQ10" s="222" t="s">
        <v>33</v>
      </c>
      <c r="DR10" s="222">
        <v>2</v>
      </c>
      <c r="DS10" s="222" t="s">
        <v>7796</v>
      </c>
      <c r="DT10" s="222" t="s">
        <v>7765</v>
      </c>
      <c r="DU10" s="223">
        <v>45138</v>
      </c>
      <c r="DV10" s="221" t="s">
        <v>7798</v>
      </c>
      <c r="DW10" s="213">
        <v>370000</v>
      </c>
      <c r="DX10" s="224" t="s">
        <v>7792</v>
      </c>
      <c r="DY10" s="224" t="s">
        <v>33</v>
      </c>
      <c r="DZ10" s="224">
        <v>2</v>
      </c>
      <c r="EA10" s="224" t="s">
        <v>7793</v>
      </c>
      <c r="EB10" s="224" t="s">
        <v>7765</v>
      </c>
      <c r="EC10" s="214">
        <v>45138</v>
      </c>
      <c r="ED10" s="222" t="s">
        <v>7799</v>
      </c>
      <c r="EE10" s="218">
        <v>0</v>
      </c>
      <c r="EF10" s="222" t="s">
        <v>17</v>
      </c>
      <c r="EG10" s="222" t="s">
        <v>17</v>
      </c>
      <c r="EH10" s="222" t="s">
        <v>17</v>
      </c>
      <c r="EI10" s="222" t="s">
        <v>7601</v>
      </c>
      <c r="EJ10" s="222" t="s">
        <v>17</v>
      </c>
      <c r="EK10" s="223">
        <v>45138</v>
      </c>
      <c r="EL10" s="221" t="s">
        <v>7800</v>
      </c>
      <c r="EM10" s="213">
        <v>0</v>
      </c>
      <c r="EN10" s="224" t="s">
        <v>17</v>
      </c>
      <c r="EO10" s="224" t="s">
        <v>17</v>
      </c>
      <c r="EP10" s="224" t="s">
        <v>17</v>
      </c>
      <c r="EQ10" s="224" t="s">
        <v>7601</v>
      </c>
      <c r="ER10" s="224" t="s">
        <v>17</v>
      </c>
      <c r="ES10" s="214">
        <v>45138</v>
      </c>
      <c r="ET10" s="222" t="s">
        <v>7791</v>
      </c>
      <c r="EU10" s="222">
        <v>7065</v>
      </c>
      <c r="EV10" s="222" t="s">
        <v>7717</v>
      </c>
      <c r="EW10" s="222" t="s">
        <v>1400</v>
      </c>
      <c r="EX10" s="222">
        <v>2</v>
      </c>
      <c r="EY10" s="222" t="s">
        <v>7718</v>
      </c>
      <c r="EZ10" s="222" t="s">
        <v>5517</v>
      </c>
      <c r="FA10" s="223">
        <v>45138</v>
      </c>
      <c r="FB10" s="221" t="s">
        <v>7802</v>
      </c>
      <c r="FC10" s="224">
        <v>5</v>
      </c>
      <c r="FD10" s="224" t="s">
        <v>7801</v>
      </c>
      <c r="FE10" s="224" t="s">
        <v>77</v>
      </c>
      <c r="FF10" s="224">
        <v>1</v>
      </c>
      <c r="FG10" s="224" t="s">
        <v>7766</v>
      </c>
      <c r="FH10" s="224" t="s">
        <v>7765</v>
      </c>
      <c r="FI10" s="214">
        <v>45138</v>
      </c>
      <c r="FJ10" s="221" t="s">
        <v>1784</v>
      </c>
      <c r="FK10" s="222" t="s">
        <v>17</v>
      </c>
      <c r="FL10" s="222" t="s">
        <v>17</v>
      </c>
      <c r="FM10" s="222" t="s">
        <v>17</v>
      </c>
      <c r="FN10" s="222" t="s">
        <v>17</v>
      </c>
      <c r="FO10" s="222" t="s">
        <v>18</v>
      </c>
      <c r="FP10" s="218" t="s">
        <v>17</v>
      </c>
      <c r="FQ10" s="219">
        <v>44918</v>
      </c>
      <c r="FR10" s="221" t="s">
        <v>1785</v>
      </c>
      <c r="FS10" s="224" t="s">
        <v>17</v>
      </c>
      <c r="FT10" s="224" t="s">
        <v>17</v>
      </c>
      <c r="FU10" s="224" t="s">
        <v>17</v>
      </c>
      <c r="FV10" s="224" t="s">
        <v>17</v>
      </c>
      <c r="FW10" s="224" t="s">
        <v>18</v>
      </c>
      <c r="FX10" s="224" t="s">
        <v>17</v>
      </c>
      <c r="FY10" s="214">
        <v>44918</v>
      </c>
      <c r="FZ10" s="222" t="s">
        <v>2988</v>
      </c>
      <c r="GA10" s="222">
        <v>0</v>
      </c>
      <c r="GB10" s="222" t="s">
        <v>2565</v>
      </c>
      <c r="GC10" s="222" t="s">
        <v>33</v>
      </c>
      <c r="GD10" s="222">
        <v>2</v>
      </c>
      <c r="GE10" s="222" t="s">
        <v>17</v>
      </c>
      <c r="GF10" s="222" t="s">
        <v>17</v>
      </c>
      <c r="GG10" s="223">
        <v>45063</v>
      </c>
      <c r="GH10" s="221" t="s">
        <v>2994</v>
      </c>
      <c r="GI10" s="224">
        <v>1</v>
      </c>
      <c r="GJ10" s="224" t="s">
        <v>2565</v>
      </c>
      <c r="GK10" s="224" t="s">
        <v>33</v>
      </c>
      <c r="GL10" s="224">
        <v>2</v>
      </c>
      <c r="GM10" s="224" t="s">
        <v>17</v>
      </c>
      <c r="GN10" s="224" t="s">
        <v>17</v>
      </c>
      <c r="GO10" s="214">
        <v>45063</v>
      </c>
      <c r="GP10" s="222" t="s">
        <v>2989</v>
      </c>
      <c r="GQ10" s="222">
        <v>0</v>
      </c>
      <c r="GR10" s="222" t="s">
        <v>2565</v>
      </c>
      <c r="GS10" s="222" t="s">
        <v>33</v>
      </c>
      <c r="GT10" s="222">
        <v>2</v>
      </c>
      <c r="GU10" s="222" t="s">
        <v>17</v>
      </c>
      <c r="GV10" s="222" t="s">
        <v>17</v>
      </c>
      <c r="GW10" s="223">
        <v>45063</v>
      </c>
      <c r="GX10" s="221" t="s">
        <v>2995</v>
      </c>
      <c r="GY10" s="224">
        <v>0</v>
      </c>
      <c r="GZ10" s="224" t="s">
        <v>2565</v>
      </c>
      <c r="HA10" s="224" t="s">
        <v>33</v>
      </c>
      <c r="HB10" s="224">
        <v>2</v>
      </c>
      <c r="HC10" s="224" t="s">
        <v>17</v>
      </c>
      <c r="HD10" s="224" t="s">
        <v>17</v>
      </c>
      <c r="HE10" s="214">
        <v>45063</v>
      </c>
      <c r="HF10" s="222" t="s">
        <v>2987</v>
      </c>
      <c r="HG10" s="222">
        <v>0</v>
      </c>
      <c r="HH10" s="222" t="s">
        <v>2565</v>
      </c>
      <c r="HI10" s="222" t="s">
        <v>33</v>
      </c>
      <c r="HJ10" s="222">
        <v>2</v>
      </c>
      <c r="HK10" s="222" t="s">
        <v>17</v>
      </c>
      <c r="HL10" s="222" t="s">
        <v>17</v>
      </c>
      <c r="HM10" s="223">
        <v>45063</v>
      </c>
      <c r="HN10" s="221" t="s">
        <v>2993</v>
      </c>
      <c r="HO10" s="224">
        <v>1</v>
      </c>
      <c r="HP10" s="224" t="s">
        <v>2565</v>
      </c>
      <c r="HQ10" s="224" t="s">
        <v>33</v>
      </c>
      <c r="HR10" s="224">
        <v>2</v>
      </c>
      <c r="HS10" s="224" t="s">
        <v>17</v>
      </c>
      <c r="HT10" s="224" t="s">
        <v>17</v>
      </c>
      <c r="HU10" s="214">
        <v>45063</v>
      </c>
      <c r="HV10" s="222" t="s">
        <v>2990</v>
      </c>
      <c r="HW10" s="222">
        <v>0</v>
      </c>
      <c r="HX10" s="222" t="s">
        <v>2565</v>
      </c>
      <c r="HY10" s="222" t="s">
        <v>33</v>
      </c>
      <c r="HZ10" s="222">
        <v>2</v>
      </c>
      <c r="IA10" s="222" t="s">
        <v>17</v>
      </c>
      <c r="IB10" s="222" t="s">
        <v>17</v>
      </c>
      <c r="IC10" s="223">
        <v>45063</v>
      </c>
      <c r="ID10" s="221" t="s">
        <v>2992</v>
      </c>
      <c r="IE10" s="224">
        <v>0</v>
      </c>
      <c r="IF10" s="224" t="s">
        <v>2565</v>
      </c>
      <c r="IG10" s="224" t="s">
        <v>33</v>
      </c>
      <c r="IH10" s="224">
        <v>2</v>
      </c>
      <c r="II10" s="224" t="s">
        <v>17</v>
      </c>
      <c r="IJ10" s="224" t="s">
        <v>17</v>
      </c>
      <c r="IK10" s="214">
        <v>45063</v>
      </c>
      <c r="IL10" s="222" t="s">
        <v>2991</v>
      </c>
      <c r="IM10" s="222">
        <v>3</v>
      </c>
      <c r="IN10" s="222" t="s">
        <v>2565</v>
      </c>
      <c r="IO10" s="222" t="s">
        <v>33</v>
      </c>
      <c r="IP10" s="222">
        <v>2</v>
      </c>
      <c r="IQ10" s="222" t="s">
        <v>17</v>
      </c>
      <c r="IR10" s="222" t="s">
        <v>17</v>
      </c>
      <c r="IS10" s="223">
        <v>45063</v>
      </c>
    </row>
    <row r="11" spans="1:253" s="11" customFormat="1" ht="12.75" customHeight="1" x14ac:dyDescent="0.2">
      <c r="A11" s="11" t="s">
        <v>1364</v>
      </c>
      <c r="B11" s="11" t="s">
        <v>9885</v>
      </c>
      <c r="C11" s="11" t="s">
        <v>1365</v>
      </c>
      <c r="D11" s="11" t="s">
        <v>1366</v>
      </c>
      <c r="E11" s="11" t="s">
        <v>9304</v>
      </c>
      <c r="F11" s="11" t="s">
        <v>7735</v>
      </c>
      <c r="G11" s="212">
        <v>215313000</v>
      </c>
      <c r="H11" s="213" t="s">
        <v>7651</v>
      </c>
      <c r="I11" s="213" t="s">
        <v>33</v>
      </c>
      <c r="J11" s="213">
        <v>2</v>
      </c>
      <c r="K11" s="213" t="s">
        <v>7698</v>
      </c>
      <c r="L11" s="213" t="s">
        <v>7697</v>
      </c>
      <c r="M11" s="214">
        <v>45138</v>
      </c>
      <c r="N11" s="221" t="s">
        <v>7739</v>
      </c>
      <c r="O11" s="216">
        <v>3551558</v>
      </c>
      <c r="P11" s="216" t="s">
        <v>7736</v>
      </c>
      <c r="Q11" s="216" t="s">
        <v>1400</v>
      </c>
      <c r="R11" s="216">
        <v>2</v>
      </c>
      <c r="S11" s="216" t="s">
        <v>7738</v>
      </c>
      <c r="T11" s="216" t="s">
        <v>7737</v>
      </c>
      <c r="U11" s="217">
        <v>45138</v>
      </c>
      <c r="V11" s="221" t="s">
        <v>7743</v>
      </c>
      <c r="W11" s="213">
        <v>99944000</v>
      </c>
      <c r="X11" s="213" t="s">
        <v>7740</v>
      </c>
      <c r="Y11" s="213" t="s">
        <v>1400</v>
      </c>
      <c r="Z11" s="213">
        <v>2</v>
      </c>
      <c r="AA11" s="213" t="s">
        <v>7742</v>
      </c>
      <c r="AB11" s="213" t="s">
        <v>7741</v>
      </c>
      <c r="AC11" s="214">
        <v>45138</v>
      </c>
      <c r="AD11" s="221" t="s">
        <v>7747</v>
      </c>
      <c r="AE11" s="218">
        <v>451000</v>
      </c>
      <c r="AF11" s="218" t="s">
        <v>7744</v>
      </c>
      <c r="AG11" s="218" t="s">
        <v>1400</v>
      </c>
      <c r="AH11" s="218">
        <v>2</v>
      </c>
      <c r="AI11" s="218" t="s">
        <v>7746</v>
      </c>
      <c r="AJ11" s="218" t="s">
        <v>7745</v>
      </c>
      <c r="AK11" s="219">
        <v>45138</v>
      </c>
      <c r="AL11" s="221" t="s">
        <v>7750</v>
      </c>
      <c r="AM11" s="213">
        <v>450000</v>
      </c>
      <c r="AN11" s="213" t="s">
        <v>7748</v>
      </c>
      <c r="AO11" s="213" t="s">
        <v>1400</v>
      </c>
      <c r="AP11" s="213">
        <v>2</v>
      </c>
      <c r="AQ11" s="213" t="s">
        <v>7749</v>
      </c>
      <c r="AR11" s="213" t="s">
        <v>7623</v>
      </c>
      <c r="AS11" s="214">
        <v>45138</v>
      </c>
      <c r="AT11" s="222" t="s">
        <v>7751</v>
      </c>
      <c r="AU11" s="218" t="s">
        <v>17</v>
      </c>
      <c r="AV11" s="218" t="s">
        <v>17</v>
      </c>
      <c r="AW11" s="218" t="s">
        <v>17</v>
      </c>
      <c r="AX11" s="218" t="s">
        <v>17</v>
      </c>
      <c r="AY11" s="218" t="s">
        <v>7601</v>
      </c>
      <c r="AZ11" s="218" t="s">
        <v>17</v>
      </c>
      <c r="BA11" s="219">
        <v>45138</v>
      </c>
      <c r="BB11" s="221" t="s">
        <v>7768</v>
      </c>
      <c r="BC11" s="213" t="s">
        <v>17</v>
      </c>
      <c r="BD11" s="213" t="s">
        <v>1121</v>
      </c>
      <c r="BE11" s="213" t="s">
        <v>17</v>
      </c>
      <c r="BF11" s="213" t="s">
        <v>17</v>
      </c>
      <c r="BG11" s="213" t="s">
        <v>7601</v>
      </c>
      <c r="BH11" s="213" t="s">
        <v>17</v>
      </c>
      <c r="BI11" s="214">
        <v>45138</v>
      </c>
      <c r="BJ11" s="222" t="s">
        <v>7753</v>
      </c>
      <c r="BK11" s="222">
        <v>3</v>
      </c>
      <c r="BL11" s="222" t="s">
        <v>7627</v>
      </c>
      <c r="BM11" s="222" t="s">
        <v>22</v>
      </c>
      <c r="BN11" s="222">
        <v>3</v>
      </c>
      <c r="BO11" s="222" t="s">
        <v>7752</v>
      </c>
      <c r="BP11" s="218" t="s">
        <v>5544</v>
      </c>
      <c r="BQ11" s="223">
        <v>45138</v>
      </c>
      <c r="BR11" s="221" t="s">
        <v>7769</v>
      </c>
      <c r="BS11" s="224" t="s">
        <v>17</v>
      </c>
      <c r="BT11" s="224" t="s">
        <v>1121</v>
      </c>
      <c r="BU11" s="224" t="s">
        <v>17</v>
      </c>
      <c r="BV11" s="224" t="s">
        <v>17</v>
      </c>
      <c r="BW11" s="224" t="s">
        <v>7601</v>
      </c>
      <c r="BX11" s="224" t="s">
        <v>17</v>
      </c>
      <c r="BY11" s="214">
        <v>45138</v>
      </c>
      <c r="BZ11" s="222" t="s">
        <v>7770</v>
      </c>
      <c r="CA11" s="222" t="s">
        <v>17</v>
      </c>
      <c r="CB11" s="222" t="s">
        <v>1121</v>
      </c>
      <c r="CC11" s="222" t="s">
        <v>17</v>
      </c>
      <c r="CD11" s="222" t="s">
        <v>17</v>
      </c>
      <c r="CE11" s="222" t="s">
        <v>7601</v>
      </c>
      <c r="CF11" s="222" t="s">
        <v>17</v>
      </c>
      <c r="CG11" s="223">
        <v>45138</v>
      </c>
      <c r="CH11" s="221" t="s">
        <v>10462</v>
      </c>
      <c r="CI11" s="222" t="e">
        <v>#N/A</v>
      </c>
      <c r="CJ11" s="222" t="e">
        <v>#N/A</v>
      </c>
      <c r="CK11" s="222" t="e">
        <v>#N/A</v>
      </c>
      <c r="CL11" s="222" t="e">
        <v>#N/A</v>
      </c>
      <c r="CM11" s="222" t="e">
        <v>#N/A</v>
      </c>
      <c r="CN11" s="222" t="e">
        <v>#N/A</v>
      </c>
      <c r="CO11" s="225" t="e">
        <v>#N/A</v>
      </c>
      <c r="CP11" s="222" t="s">
        <v>7772</v>
      </c>
      <c r="CQ11" s="224" t="s">
        <v>17</v>
      </c>
      <c r="CR11" s="224" t="s">
        <v>1121</v>
      </c>
      <c r="CS11" s="224" t="s">
        <v>17</v>
      </c>
      <c r="CT11" s="224" t="s">
        <v>17</v>
      </c>
      <c r="CU11" s="224" t="s">
        <v>7601</v>
      </c>
      <c r="CV11" s="224" t="s">
        <v>17</v>
      </c>
      <c r="CW11" s="214">
        <v>45138</v>
      </c>
      <c r="CX11" s="222" t="s">
        <v>7757</v>
      </c>
      <c r="CY11" s="218">
        <v>361000</v>
      </c>
      <c r="CZ11" s="218" t="s">
        <v>7614</v>
      </c>
      <c r="DA11" s="218" t="s">
        <v>1400</v>
      </c>
      <c r="DB11" s="218">
        <v>2</v>
      </c>
      <c r="DC11" s="218" t="s">
        <v>7756</v>
      </c>
      <c r="DD11" s="218" t="s">
        <v>7755</v>
      </c>
      <c r="DE11" s="220">
        <v>45138</v>
      </c>
      <c r="DF11" s="221" t="s">
        <v>7759</v>
      </c>
      <c r="DG11" s="213">
        <v>99493000</v>
      </c>
      <c r="DH11" s="224" t="s">
        <v>7614</v>
      </c>
      <c r="DI11" s="224" t="s">
        <v>1400</v>
      </c>
      <c r="DJ11" s="224">
        <v>2</v>
      </c>
      <c r="DK11" s="224" t="s">
        <v>7758</v>
      </c>
      <c r="DL11" s="224" t="s">
        <v>7755</v>
      </c>
      <c r="DM11" s="214">
        <v>45138</v>
      </c>
      <c r="DN11" s="222" t="s">
        <v>7761</v>
      </c>
      <c r="DO11" s="218">
        <v>90000</v>
      </c>
      <c r="DP11" s="222" t="s">
        <v>7614</v>
      </c>
      <c r="DQ11" s="222" t="s">
        <v>1400</v>
      </c>
      <c r="DR11" s="222">
        <v>2</v>
      </c>
      <c r="DS11" s="222" t="s">
        <v>7760</v>
      </c>
      <c r="DT11" s="222" t="s">
        <v>7755</v>
      </c>
      <c r="DU11" s="223">
        <v>45138</v>
      </c>
      <c r="DV11" s="221" t="s">
        <v>7762</v>
      </c>
      <c r="DW11" s="213">
        <v>361000</v>
      </c>
      <c r="DX11" s="224" t="s">
        <v>7614</v>
      </c>
      <c r="DY11" s="224" t="s">
        <v>1400</v>
      </c>
      <c r="DZ11" s="224">
        <v>2</v>
      </c>
      <c r="EA11" s="224" t="s">
        <v>7756</v>
      </c>
      <c r="EB11" s="224" t="s">
        <v>7755</v>
      </c>
      <c r="EC11" s="214">
        <v>45138</v>
      </c>
      <c r="ED11" s="222" t="s">
        <v>7763</v>
      </c>
      <c r="EE11" s="218">
        <v>0</v>
      </c>
      <c r="EF11" s="222" t="s">
        <v>17</v>
      </c>
      <c r="EG11" s="222" t="s">
        <v>17</v>
      </c>
      <c r="EH11" s="222" t="s">
        <v>17</v>
      </c>
      <c r="EI11" s="222" t="s">
        <v>7601</v>
      </c>
      <c r="EJ11" s="222" t="s">
        <v>17</v>
      </c>
      <c r="EK11" s="223">
        <v>45138</v>
      </c>
      <c r="EL11" s="221" t="s">
        <v>7764</v>
      </c>
      <c r="EM11" s="213">
        <v>0</v>
      </c>
      <c r="EN11" s="224" t="s">
        <v>17</v>
      </c>
      <c r="EO11" s="224" t="s">
        <v>17</v>
      </c>
      <c r="EP11" s="224" t="s">
        <v>17</v>
      </c>
      <c r="EQ11" s="224" t="s">
        <v>7601</v>
      </c>
      <c r="ER11" s="224" t="s">
        <v>17</v>
      </c>
      <c r="ES11" s="214">
        <v>45138</v>
      </c>
      <c r="ET11" s="222" t="s">
        <v>7754</v>
      </c>
      <c r="EU11" s="222">
        <v>7065</v>
      </c>
      <c r="EV11" s="222" t="s">
        <v>7717</v>
      </c>
      <c r="EW11" s="222" t="s">
        <v>1400</v>
      </c>
      <c r="EX11" s="222">
        <v>2</v>
      </c>
      <c r="EY11" s="222" t="s">
        <v>7718</v>
      </c>
      <c r="EZ11" s="222" t="s">
        <v>5517</v>
      </c>
      <c r="FA11" s="223">
        <v>45138</v>
      </c>
      <c r="FB11" s="221" t="s">
        <v>7767</v>
      </c>
      <c r="FC11" s="224">
        <v>5</v>
      </c>
      <c r="FD11" s="224" t="s">
        <v>2318</v>
      </c>
      <c r="FE11" s="224" t="s">
        <v>33</v>
      </c>
      <c r="FF11" s="224">
        <v>2</v>
      </c>
      <c r="FG11" s="224" t="s">
        <v>7766</v>
      </c>
      <c r="FH11" s="224" t="s">
        <v>7765</v>
      </c>
      <c r="FI11" s="214">
        <v>45138</v>
      </c>
      <c r="FJ11" s="221" t="s">
        <v>1786</v>
      </c>
      <c r="FK11" s="222" t="s">
        <v>17</v>
      </c>
      <c r="FL11" s="222" t="s">
        <v>17</v>
      </c>
      <c r="FM11" s="222" t="s">
        <v>17</v>
      </c>
      <c r="FN11" s="222" t="s">
        <v>17</v>
      </c>
      <c r="FO11" s="222" t="s">
        <v>18</v>
      </c>
      <c r="FP11" s="218" t="s">
        <v>17</v>
      </c>
      <c r="FQ11" s="219">
        <v>44918</v>
      </c>
      <c r="FR11" s="221" t="s">
        <v>1367</v>
      </c>
      <c r="FS11" s="224" t="s">
        <v>17</v>
      </c>
      <c r="FT11" s="224" t="s">
        <v>17</v>
      </c>
      <c r="FU11" s="224" t="s">
        <v>17</v>
      </c>
      <c r="FV11" s="224" t="s">
        <v>17</v>
      </c>
      <c r="FW11" s="224" t="s">
        <v>17</v>
      </c>
      <c r="FX11" s="224" t="s">
        <v>17</v>
      </c>
      <c r="FY11" s="214">
        <v>44742</v>
      </c>
      <c r="FZ11" s="222" t="s">
        <v>2997</v>
      </c>
      <c r="GA11" s="222">
        <v>0</v>
      </c>
      <c r="GB11" s="222" t="s">
        <v>2565</v>
      </c>
      <c r="GC11" s="222" t="s">
        <v>33</v>
      </c>
      <c r="GD11" s="222">
        <v>2</v>
      </c>
      <c r="GE11" s="222" t="s">
        <v>17</v>
      </c>
      <c r="GF11" s="222" t="s">
        <v>17</v>
      </c>
      <c r="GG11" s="223">
        <v>45063</v>
      </c>
      <c r="GH11" s="221" t="s">
        <v>3003</v>
      </c>
      <c r="GI11" s="224">
        <v>1</v>
      </c>
      <c r="GJ11" s="224" t="s">
        <v>2565</v>
      </c>
      <c r="GK11" s="224" t="s">
        <v>33</v>
      </c>
      <c r="GL11" s="224">
        <v>2</v>
      </c>
      <c r="GM11" s="224" t="s">
        <v>17</v>
      </c>
      <c r="GN11" s="224" t="s">
        <v>17</v>
      </c>
      <c r="GO11" s="214">
        <v>45063</v>
      </c>
      <c r="GP11" s="222" t="s">
        <v>2998</v>
      </c>
      <c r="GQ11" s="222">
        <v>0</v>
      </c>
      <c r="GR11" s="222" t="s">
        <v>2565</v>
      </c>
      <c r="GS11" s="222" t="s">
        <v>33</v>
      </c>
      <c r="GT11" s="222">
        <v>2</v>
      </c>
      <c r="GU11" s="222" t="s">
        <v>17</v>
      </c>
      <c r="GV11" s="222" t="s">
        <v>17</v>
      </c>
      <c r="GW11" s="223">
        <v>45063</v>
      </c>
      <c r="GX11" s="221" t="s">
        <v>3004</v>
      </c>
      <c r="GY11" s="224">
        <v>0</v>
      </c>
      <c r="GZ11" s="224" t="s">
        <v>2565</v>
      </c>
      <c r="HA11" s="224" t="s">
        <v>33</v>
      </c>
      <c r="HB11" s="224">
        <v>2</v>
      </c>
      <c r="HC11" s="224" t="s">
        <v>17</v>
      </c>
      <c r="HD11" s="224" t="s">
        <v>17</v>
      </c>
      <c r="HE11" s="214">
        <v>45063</v>
      </c>
      <c r="HF11" s="222" t="s">
        <v>2996</v>
      </c>
      <c r="HG11" s="222">
        <v>0</v>
      </c>
      <c r="HH11" s="222" t="s">
        <v>2565</v>
      </c>
      <c r="HI11" s="222" t="s">
        <v>33</v>
      </c>
      <c r="HJ11" s="222">
        <v>2</v>
      </c>
      <c r="HK11" s="222" t="s">
        <v>17</v>
      </c>
      <c r="HL11" s="222" t="s">
        <v>17</v>
      </c>
      <c r="HM11" s="223">
        <v>45063</v>
      </c>
      <c r="HN11" s="221" t="s">
        <v>3002</v>
      </c>
      <c r="HO11" s="224">
        <v>0</v>
      </c>
      <c r="HP11" s="224" t="s">
        <v>2565</v>
      </c>
      <c r="HQ11" s="224" t="s">
        <v>33</v>
      </c>
      <c r="HR11" s="224">
        <v>2</v>
      </c>
      <c r="HS11" s="224" t="s">
        <v>17</v>
      </c>
      <c r="HT11" s="224" t="s">
        <v>17</v>
      </c>
      <c r="HU11" s="214">
        <v>45063</v>
      </c>
      <c r="HV11" s="222" t="s">
        <v>2999</v>
      </c>
      <c r="HW11" s="222">
        <v>0</v>
      </c>
      <c r="HX11" s="222" t="s">
        <v>2565</v>
      </c>
      <c r="HY11" s="222" t="s">
        <v>33</v>
      </c>
      <c r="HZ11" s="222">
        <v>2</v>
      </c>
      <c r="IA11" s="222" t="s">
        <v>17</v>
      </c>
      <c r="IB11" s="222" t="s">
        <v>17</v>
      </c>
      <c r="IC11" s="223">
        <v>45063</v>
      </c>
      <c r="ID11" s="221" t="s">
        <v>3001</v>
      </c>
      <c r="IE11" s="224">
        <v>0</v>
      </c>
      <c r="IF11" s="224" t="s">
        <v>2565</v>
      </c>
      <c r="IG11" s="224" t="s">
        <v>33</v>
      </c>
      <c r="IH11" s="224">
        <v>2</v>
      </c>
      <c r="II11" s="224" t="s">
        <v>17</v>
      </c>
      <c r="IJ11" s="224" t="s">
        <v>17</v>
      </c>
      <c r="IK11" s="214">
        <v>45063</v>
      </c>
      <c r="IL11" s="222" t="s">
        <v>3000</v>
      </c>
      <c r="IM11" s="222">
        <v>3</v>
      </c>
      <c r="IN11" s="222" t="s">
        <v>2565</v>
      </c>
      <c r="IO11" s="222" t="s">
        <v>33</v>
      </c>
      <c r="IP11" s="222">
        <v>2</v>
      </c>
      <c r="IQ11" s="222" t="s">
        <v>17</v>
      </c>
      <c r="IR11" s="222" t="s">
        <v>17</v>
      </c>
      <c r="IS11" s="223">
        <v>45063</v>
      </c>
    </row>
    <row r="12" spans="1:253" s="11" customFormat="1" ht="12.75" customHeight="1" x14ac:dyDescent="0.2">
      <c r="A12" s="11" t="s">
        <v>1787</v>
      </c>
      <c r="B12" s="11" t="s">
        <v>9890</v>
      </c>
      <c r="C12" s="11" t="s">
        <v>1788</v>
      </c>
      <c r="D12" s="11" t="s">
        <v>1366</v>
      </c>
      <c r="E12" s="11" t="s">
        <v>9304</v>
      </c>
      <c r="F12" s="11" t="s">
        <v>7699</v>
      </c>
      <c r="G12" s="212">
        <v>215313000</v>
      </c>
      <c r="H12" s="213" t="s">
        <v>7651</v>
      </c>
      <c r="I12" s="213" t="s">
        <v>1400</v>
      </c>
      <c r="J12" s="213">
        <v>2</v>
      </c>
      <c r="K12" s="213" t="s">
        <v>7698</v>
      </c>
      <c r="L12" s="213" t="s">
        <v>7697</v>
      </c>
      <c r="M12" s="214">
        <v>45138</v>
      </c>
      <c r="N12" s="221" t="s">
        <v>7703</v>
      </c>
      <c r="O12" s="216">
        <v>564760</v>
      </c>
      <c r="P12" s="216" t="s">
        <v>7700</v>
      </c>
      <c r="Q12" s="216" t="s">
        <v>77</v>
      </c>
      <c r="R12" s="216">
        <v>1</v>
      </c>
      <c r="S12" s="216" t="s">
        <v>7702</v>
      </c>
      <c r="T12" s="216" t="s">
        <v>7701</v>
      </c>
      <c r="U12" s="217">
        <v>45138</v>
      </c>
      <c r="V12" s="221" t="s">
        <v>7706</v>
      </c>
      <c r="W12" s="213">
        <v>14659000</v>
      </c>
      <c r="X12" s="213" t="s">
        <v>7700</v>
      </c>
      <c r="Y12" s="213" t="s">
        <v>77</v>
      </c>
      <c r="Z12" s="213">
        <v>1</v>
      </c>
      <c r="AA12" s="213" t="s">
        <v>7705</v>
      </c>
      <c r="AB12" s="213" t="s">
        <v>7704</v>
      </c>
      <c r="AC12" s="214">
        <v>45138</v>
      </c>
      <c r="AD12" s="221" t="s">
        <v>7710</v>
      </c>
      <c r="AE12" s="218">
        <v>417000</v>
      </c>
      <c r="AF12" s="218" t="s">
        <v>7707</v>
      </c>
      <c r="AG12" s="218" t="s">
        <v>1400</v>
      </c>
      <c r="AH12" s="218">
        <v>2</v>
      </c>
      <c r="AI12" s="218" t="s">
        <v>7709</v>
      </c>
      <c r="AJ12" s="218" t="s">
        <v>7708</v>
      </c>
      <c r="AK12" s="219">
        <v>45138</v>
      </c>
      <c r="AL12" s="221" t="s">
        <v>7714</v>
      </c>
      <c r="AM12" s="213">
        <v>9000</v>
      </c>
      <c r="AN12" s="213" t="s">
        <v>7711</v>
      </c>
      <c r="AO12" s="213" t="s">
        <v>22</v>
      </c>
      <c r="AP12" s="213">
        <v>3</v>
      </c>
      <c r="AQ12" s="213" t="s">
        <v>7713</v>
      </c>
      <c r="AR12" s="213" t="s">
        <v>7712</v>
      </c>
      <c r="AS12" s="214">
        <v>45138</v>
      </c>
      <c r="AT12" s="222" t="s">
        <v>7715</v>
      </c>
      <c r="AU12" s="218" t="s">
        <v>17</v>
      </c>
      <c r="AV12" s="218" t="s">
        <v>1121</v>
      </c>
      <c r="AW12" s="218" t="s">
        <v>17</v>
      </c>
      <c r="AX12" s="218" t="s">
        <v>17</v>
      </c>
      <c r="AY12" s="218" t="s">
        <v>7601</v>
      </c>
      <c r="AZ12" s="218" t="s">
        <v>17</v>
      </c>
      <c r="BA12" s="219">
        <v>45138</v>
      </c>
      <c r="BB12" s="221" t="s">
        <v>7730</v>
      </c>
      <c r="BC12" s="213" t="s">
        <v>17</v>
      </c>
      <c r="BD12" s="213" t="s">
        <v>1121</v>
      </c>
      <c r="BE12" s="213" t="s">
        <v>17</v>
      </c>
      <c r="BF12" s="213" t="s">
        <v>17</v>
      </c>
      <c r="BG12" s="213" t="s">
        <v>7601</v>
      </c>
      <c r="BH12" s="213" t="s">
        <v>763</v>
      </c>
      <c r="BI12" s="214">
        <v>45138</v>
      </c>
      <c r="BJ12" s="222" t="s">
        <v>7716</v>
      </c>
      <c r="BK12" s="222" t="s">
        <v>17</v>
      </c>
      <c r="BL12" s="222" t="s">
        <v>1121</v>
      </c>
      <c r="BM12" s="222" t="s">
        <v>17</v>
      </c>
      <c r="BN12" s="222" t="s">
        <v>17</v>
      </c>
      <c r="BO12" s="222" t="s">
        <v>7601</v>
      </c>
      <c r="BP12" s="218" t="s">
        <v>17</v>
      </c>
      <c r="BQ12" s="223">
        <v>45138</v>
      </c>
      <c r="BR12" s="221" t="s">
        <v>7731</v>
      </c>
      <c r="BS12" s="224" t="s">
        <v>17</v>
      </c>
      <c r="BT12" s="224" t="s">
        <v>1121</v>
      </c>
      <c r="BU12" s="224" t="s">
        <v>17</v>
      </c>
      <c r="BV12" s="224" t="s">
        <v>17</v>
      </c>
      <c r="BW12" s="224" t="s">
        <v>7601</v>
      </c>
      <c r="BX12" s="224" t="s">
        <v>763</v>
      </c>
      <c r="BY12" s="214">
        <v>45138</v>
      </c>
      <c r="BZ12" s="222" t="s">
        <v>7732</v>
      </c>
      <c r="CA12" s="222" t="s">
        <v>17</v>
      </c>
      <c r="CB12" s="222" t="s">
        <v>1121</v>
      </c>
      <c r="CC12" s="222" t="s">
        <v>17</v>
      </c>
      <c r="CD12" s="222" t="s">
        <v>17</v>
      </c>
      <c r="CE12" s="222" t="s">
        <v>7601</v>
      </c>
      <c r="CF12" s="222" t="s">
        <v>763</v>
      </c>
      <c r="CG12" s="223">
        <v>45138</v>
      </c>
      <c r="CH12" s="221" t="s">
        <v>10463</v>
      </c>
      <c r="CI12" s="222" t="e">
        <v>#N/A</v>
      </c>
      <c r="CJ12" s="222" t="e">
        <v>#N/A</v>
      </c>
      <c r="CK12" s="222" t="e">
        <v>#N/A</v>
      </c>
      <c r="CL12" s="222" t="e">
        <v>#N/A</v>
      </c>
      <c r="CM12" s="222" t="e">
        <v>#N/A</v>
      </c>
      <c r="CN12" s="222" t="e">
        <v>#N/A</v>
      </c>
      <c r="CO12" s="225" t="e">
        <v>#N/A</v>
      </c>
      <c r="CP12" s="222" t="s">
        <v>7734</v>
      </c>
      <c r="CQ12" s="224" t="s">
        <v>17</v>
      </c>
      <c r="CR12" s="224" t="s">
        <v>1121</v>
      </c>
      <c r="CS12" s="224" t="s">
        <v>17</v>
      </c>
      <c r="CT12" s="224" t="s">
        <v>17</v>
      </c>
      <c r="CU12" s="224" t="s">
        <v>7601</v>
      </c>
      <c r="CV12" s="224" t="s">
        <v>763</v>
      </c>
      <c r="CW12" s="214">
        <v>45138</v>
      </c>
      <c r="CX12" s="222" t="s">
        <v>7720</v>
      </c>
      <c r="CY12" s="218">
        <v>9000</v>
      </c>
      <c r="CZ12" s="218" t="s">
        <v>7711</v>
      </c>
      <c r="DA12" s="218" t="s">
        <v>22</v>
      </c>
      <c r="DB12" s="218">
        <v>3</v>
      </c>
      <c r="DC12" s="218" t="s">
        <v>7713</v>
      </c>
      <c r="DD12" s="218" t="s">
        <v>7712</v>
      </c>
      <c r="DE12" s="220">
        <v>45138</v>
      </c>
      <c r="DF12" s="221" t="s">
        <v>7722</v>
      </c>
      <c r="DG12" s="213">
        <v>14242000</v>
      </c>
      <c r="DH12" s="224" t="s">
        <v>7707</v>
      </c>
      <c r="DI12" s="224" t="s">
        <v>1400</v>
      </c>
      <c r="DJ12" s="224">
        <v>2</v>
      </c>
      <c r="DK12" s="224" t="s">
        <v>7721</v>
      </c>
      <c r="DL12" s="224" t="s">
        <v>7708</v>
      </c>
      <c r="DM12" s="214">
        <v>45138</v>
      </c>
      <c r="DN12" s="222" t="s">
        <v>7724</v>
      </c>
      <c r="DO12" s="218">
        <v>407000</v>
      </c>
      <c r="DP12" s="222" t="s">
        <v>7707</v>
      </c>
      <c r="DQ12" s="222" t="s">
        <v>1400</v>
      </c>
      <c r="DR12" s="222">
        <v>2</v>
      </c>
      <c r="DS12" s="222" t="s">
        <v>7723</v>
      </c>
      <c r="DT12" s="222" t="s">
        <v>7708</v>
      </c>
      <c r="DU12" s="223">
        <v>45138</v>
      </c>
      <c r="DV12" s="221" t="s">
        <v>7725</v>
      </c>
      <c r="DW12" s="213">
        <v>9000</v>
      </c>
      <c r="DX12" s="224" t="s">
        <v>7711</v>
      </c>
      <c r="DY12" s="224" t="s">
        <v>22</v>
      </c>
      <c r="DZ12" s="224">
        <v>3</v>
      </c>
      <c r="EA12" s="224" t="s">
        <v>7713</v>
      </c>
      <c r="EB12" s="224" t="s">
        <v>7712</v>
      </c>
      <c r="EC12" s="214">
        <v>45138</v>
      </c>
      <c r="ED12" s="222" t="s">
        <v>7726</v>
      </c>
      <c r="EE12" s="218">
        <v>0</v>
      </c>
      <c r="EF12" s="222" t="s">
        <v>1121</v>
      </c>
      <c r="EG12" s="222" t="s">
        <v>17</v>
      </c>
      <c r="EH12" s="222" t="s">
        <v>17</v>
      </c>
      <c r="EI12" s="222" t="s">
        <v>7601</v>
      </c>
      <c r="EJ12" s="222" t="s">
        <v>17</v>
      </c>
      <c r="EK12" s="223">
        <v>45138</v>
      </c>
      <c r="EL12" s="221" t="s">
        <v>7727</v>
      </c>
      <c r="EM12" s="213">
        <v>0</v>
      </c>
      <c r="EN12" s="224" t="s">
        <v>1121</v>
      </c>
      <c r="EO12" s="224" t="s">
        <v>17</v>
      </c>
      <c r="EP12" s="224" t="s">
        <v>17</v>
      </c>
      <c r="EQ12" s="224" t="s">
        <v>7601</v>
      </c>
      <c r="ER12" s="224" t="s">
        <v>17</v>
      </c>
      <c r="ES12" s="214">
        <v>45138</v>
      </c>
      <c r="ET12" s="222" t="s">
        <v>7719</v>
      </c>
      <c r="EU12" s="222">
        <v>7065</v>
      </c>
      <c r="EV12" s="222" t="s">
        <v>7717</v>
      </c>
      <c r="EW12" s="222" t="s">
        <v>1400</v>
      </c>
      <c r="EX12" s="222">
        <v>2</v>
      </c>
      <c r="EY12" s="222" t="s">
        <v>7718</v>
      </c>
      <c r="EZ12" s="222" t="s">
        <v>5517</v>
      </c>
      <c r="FA12" s="223">
        <v>45138</v>
      </c>
      <c r="FB12" s="221" t="s">
        <v>7729</v>
      </c>
      <c r="FC12" s="224">
        <v>1</v>
      </c>
      <c r="FD12" s="224" t="s">
        <v>7711</v>
      </c>
      <c r="FE12" s="224" t="s">
        <v>22</v>
      </c>
      <c r="FF12" s="224">
        <v>3</v>
      </c>
      <c r="FG12" s="224" t="s">
        <v>7728</v>
      </c>
      <c r="FH12" s="224" t="s">
        <v>7712</v>
      </c>
      <c r="FI12" s="214">
        <v>45138</v>
      </c>
      <c r="FJ12" s="221" t="s">
        <v>1789</v>
      </c>
      <c r="FK12" s="222" t="s">
        <v>17</v>
      </c>
      <c r="FL12" s="222" t="s">
        <v>17</v>
      </c>
      <c r="FM12" s="222" t="s">
        <v>17</v>
      </c>
      <c r="FN12" s="222" t="s">
        <v>17</v>
      </c>
      <c r="FO12" s="222" t="s">
        <v>18</v>
      </c>
      <c r="FP12" s="218" t="s">
        <v>17</v>
      </c>
      <c r="FQ12" s="219">
        <v>44918</v>
      </c>
      <c r="FR12" s="221" t="s">
        <v>1790</v>
      </c>
      <c r="FS12" s="224" t="s">
        <v>17</v>
      </c>
      <c r="FT12" s="224" t="s">
        <v>17</v>
      </c>
      <c r="FU12" s="224" t="s">
        <v>17</v>
      </c>
      <c r="FV12" s="224" t="s">
        <v>17</v>
      </c>
      <c r="FW12" s="224" t="s">
        <v>18</v>
      </c>
      <c r="FX12" s="224" t="s">
        <v>17</v>
      </c>
      <c r="FY12" s="214">
        <v>44918</v>
      </c>
      <c r="FZ12" s="222" t="s">
        <v>3006</v>
      </c>
      <c r="GA12" s="222">
        <v>0</v>
      </c>
      <c r="GB12" s="222" t="s">
        <v>2565</v>
      </c>
      <c r="GC12" s="222" t="s">
        <v>33</v>
      </c>
      <c r="GD12" s="222">
        <v>2</v>
      </c>
      <c r="GE12" s="222" t="s">
        <v>17</v>
      </c>
      <c r="GF12" s="222" t="s">
        <v>17</v>
      </c>
      <c r="GG12" s="223">
        <v>45063</v>
      </c>
      <c r="GH12" s="221" t="s">
        <v>3012</v>
      </c>
      <c r="GI12" s="224">
        <v>1</v>
      </c>
      <c r="GJ12" s="224" t="s">
        <v>2565</v>
      </c>
      <c r="GK12" s="224" t="s">
        <v>33</v>
      </c>
      <c r="GL12" s="224">
        <v>2</v>
      </c>
      <c r="GM12" s="224" t="s">
        <v>17</v>
      </c>
      <c r="GN12" s="224" t="s">
        <v>17</v>
      </c>
      <c r="GO12" s="214">
        <v>45063</v>
      </c>
      <c r="GP12" s="222" t="s">
        <v>3007</v>
      </c>
      <c r="GQ12" s="222">
        <v>0</v>
      </c>
      <c r="GR12" s="222" t="s">
        <v>2565</v>
      </c>
      <c r="GS12" s="222" t="s">
        <v>33</v>
      </c>
      <c r="GT12" s="222">
        <v>2</v>
      </c>
      <c r="GU12" s="222" t="s">
        <v>17</v>
      </c>
      <c r="GV12" s="222" t="s">
        <v>17</v>
      </c>
      <c r="GW12" s="223">
        <v>45063</v>
      </c>
      <c r="GX12" s="221" t="s">
        <v>3013</v>
      </c>
      <c r="GY12" s="224">
        <v>0</v>
      </c>
      <c r="GZ12" s="224" t="s">
        <v>2565</v>
      </c>
      <c r="HA12" s="224" t="s">
        <v>33</v>
      </c>
      <c r="HB12" s="224">
        <v>2</v>
      </c>
      <c r="HC12" s="224" t="s">
        <v>17</v>
      </c>
      <c r="HD12" s="224" t="s">
        <v>17</v>
      </c>
      <c r="HE12" s="214">
        <v>45063</v>
      </c>
      <c r="HF12" s="222" t="s">
        <v>3005</v>
      </c>
      <c r="HG12" s="222">
        <v>0</v>
      </c>
      <c r="HH12" s="222" t="s">
        <v>2565</v>
      </c>
      <c r="HI12" s="222" t="s">
        <v>33</v>
      </c>
      <c r="HJ12" s="222">
        <v>2</v>
      </c>
      <c r="HK12" s="222" t="s">
        <v>17</v>
      </c>
      <c r="HL12" s="222" t="s">
        <v>17</v>
      </c>
      <c r="HM12" s="223">
        <v>45063</v>
      </c>
      <c r="HN12" s="221" t="s">
        <v>3011</v>
      </c>
      <c r="HO12" s="224">
        <v>1</v>
      </c>
      <c r="HP12" s="224" t="s">
        <v>2565</v>
      </c>
      <c r="HQ12" s="224" t="s">
        <v>33</v>
      </c>
      <c r="HR12" s="224">
        <v>2</v>
      </c>
      <c r="HS12" s="224" t="s">
        <v>17</v>
      </c>
      <c r="HT12" s="224" t="s">
        <v>17</v>
      </c>
      <c r="HU12" s="214">
        <v>45063</v>
      </c>
      <c r="HV12" s="222" t="s">
        <v>3008</v>
      </c>
      <c r="HW12" s="222">
        <v>0</v>
      </c>
      <c r="HX12" s="222" t="s">
        <v>2565</v>
      </c>
      <c r="HY12" s="222" t="s">
        <v>33</v>
      </c>
      <c r="HZ12" s="222">
        <v>2</v>
      </c>
      <c r="IA12" s="222" t="s">
        <v>17</v>
      </c>
      <c r="IB12" s="222" t="s">
        <v>17</v>
      </c>
      <c r="IC12" s="223">
        <v>45063</v>
      </c>
      <c r="ID12" s="221" t="s">
        <v>3010</v>
      </c>
      <c r="IE12" s="224">
        <v>0</v>
      </c>
      <c r="IF12" s="224" t="s">
        <v>2565</v>
      </c>
      <c r="IG12" s="224" t="s">
        <v>33</v>
      </c>
      <c r="IH12" s="224">
        <v>2</v>
      </c>
      <c r="II12" s="224" t="s">
        <v>17</v>
      </c>
      <c r="IJ12" s="224" t="s">
        <v>17</v>
      </c>
      <c r="IK12" s="214">
        <v>45063</v>
      </c>
      <c r="IL12" s="222" t="s">
        <v>3009</v>
      </c>
      <c r="IM12" s="222">
        <v>3</v>
      </c>
      <c r="IN12" s="222" t="s">
        <v>2565</v>
      </c>
      <c r="IO12" s="222" t="s">
        <v>33</v>
      </c>
      <c r="IP12" s="222">
        <v>2</v>
      </c>
      <c r="IQ12" s="222" t="s">
        <v>17</v>
      </c>
      <c r="IR12" s="222" t="s">
        <v>17</v>
      </c>
      <c r="IS12" s="223">
        <v>45063</v>
      </c>
    </row>
    <row r="13" spans="1:253" s="11" customFormat="1" ht="12.75" customHeight="1" x14ac:dyDescent="0.2">
      <c r="A13" s="11" t="s">
        <v>165</v>
      </c>
      <c r="B13" s="11" t="s">
        <v>9858</v>
      </c>
      <c r="C13" s="11" t="s">
        <v>166</v>
      </c>
      <c r="D13" s="11" t="s">
        <v>167</v>
      </c>
      <c r="E13" s="11" t="s">
        <v>9313</v>
      </c>
      <c r="F13" s="11" t="s">
        <v>1859</v>
      </c>
      <c r="G13" s="212">
        <v>5350000</v>
      </c>
      <c r="H13" s="213" t="s">
        <v>1856</v>
      </c>
      <c r="I13" s="213" t="s">
        <v>1400</v>
      </c>
      <c r="J13" s="213">
        <v>2</v>
      </c>
      <c r="K13" s="213" t="s">
        <v>1858</v>
      </c>
      <c r="L13" s="213" t="s">
        <v>1857</v>
      </c>
      <c r="M13" s="214">
        <v>44935</v>
      </c>
      <c r="N13" s="221" t="s">
        <v>2003</v>
      </c>
      <c r="O13" s="216">
        <v>622980</v>
      </c>
      <c r="P13" s="216" t="s">
        <v>1989</v>
      </c>
      <c r="Q13" s="216" t="s">
        <v>1400</v>
      </c>
      <c r="R13" s="216">
        <v>2</v>
      </c>
      <c r="S13" s="216" t="s">
        <v>2002</v>
      </c>
      <c r="T13" s="216" t="s">
        <v>2001</v>
      </c>
      <c r="U13" s="217">
        <v>44985</v>
      </c>
      <c r="V13" s="221" t="s">
        <v>2007</v>
      </c>
      <c r="W13" s="213">
        <v>6091000</v>
      </c>
      <c r="X13" s="213" t="s">
        <v>2004</v>
      </c>
      <c r="Y13" s="213" t="s">
        <v>1400</v>
      </c>
      <c r="Z13" s="213">
        <v>2</v>
      </c>
      <c r="AA13" s="213" t="s">
        <v>2006</v>
      </c>
      <c r="AB13" s="213" t="s">
        <v>2005</v>
      </c>
      <c r="AC13" s="214">
        <v>44985</v>
      </c>
      <c r="AD13" s="221" t="s">
        <v>2009</v>
      </c>
      <c r="AE13" s="218">
        <v>6091000</v>
      </c>
      <c r="AF13" s="218" t="s">
        <v>2004</v>
      </c>
      <c r="AG13" s="218" t="s">
        <v>1400</v>
      </c>
      <c r="AH13" s="218">
        <v>2</v>
      </c>
      <c r="AI13" s="218" t="s">
        <v>2008</v>
      </c>
      <c r="AJ13" s="218" t="s">
        <v>2005</v>
      </c>
      <c r="AK13" s="219">
        <v>44985</v>
      </c>
      <c r="AL13" s="221" t="s">
        <v>7372</v>
      </c>
      <c r="AM13" s="213">
        <v>1028000</v>
      </c>
      <c r="AN13" s="213" t="s">
        <v>7360</v>
      </c>
      <c r="AO13" s="213" t="s">
        <v>77</v>
      </c>
      <c r="AP13" s="213">
        <v>1</v>
      </c>
      <c r="AQ13" s="213" t="s">
        <v>7371</v>
      </c>
      <c r="AR13" s="213" t="s">
        <v>7361</v>
      </c>
      <c r="AS13" s="214">
        <v>45133</v>
      </c>
      <c r="AT13" s="222" t="s">
        <v>7376</v>
      </c>
      <c r="AU13" s="218">
        <v>1</v>
      </c>
      <c r="AV13" s="218" t="s">
        <v>7373</v>
      </c>
      <c r="AW13" s="218" t="s">
        <v>77</v>
      </c>
      <c r="AX13" s="218">
        <v>1</v>
      </c>
      <c r="AY13" s="218" t="s">
        <v>7375</v>
      </c>
      <c r="AZ13" s="218" t="s">
        <v>7374</v>
      </c>
      <c r="BA13" s="219">
        <v>45133</v>
      </c>
      <c r="BB13" s="221" t="s">
        <v>519</v>
      </c>
      <c r="BC13" s="213" t="s">
        <v>17</v>
      </c>
      <c r="BD13" s="213">
        <v>0</v>
      </c>
      <c r="BE13" s="213" t="s">
        <v>33</v>
      </c>
      <c r="BF13" s="213">
        <v>2</v>
      </c>
      <c r="BG13" s="213" t="s">
        <v>518</v>
      </c>
      <c r="BH13" s="213">
        <v>0</v>
      </c>
      <c r="BI13" s="214">
        <v>43522</v>
      </c>
      <c r="BJ13" s="222" t="s">
        <v>7378</v>
      </c>
      <c r="BK13" s="222">
        <v>283</v>
      </c>
      <c r="BL13" s="222" t="s">
        <v>7274</v>
      </c>
      <c r="BM13" s="222" t="s">
        <v>77</v>
      </c>
      <c r="BN13" s="222">
        <v>1</v>
      </c>
      <c r="BO13" s="222" t="s">
        <v>7377</v>
      </c>
      <c r="BP13" s="218" t="s">
        <v>1237</v>
      </c>
      <c r="BQ13" s="223">
        <v>45133</v>
      </c>
      <c r="BR13" s="221" t="s">
        <v>169</v>
      </c>
      <c r="BS13" s="224" t="s">
        <v>17</v>
      </c>
      <c r="BT13" s="224">
        <v>0</v>
      </c>
      <c r="BU13" s="224" t="s">
        <v>17</v>
      </c>
      <c r="BV13" s="224" t="s">
        <v>17</v>
      </c>
      <c r="BW13" s="224" t="s">
        <v>168</v>
      </c>
      <c r="BX13" s="224">
        <v>0</v>
      </c>
      <c r="BY13" s="214">
        <v>43508</v>
      </c>
      <c r="BZ13" s="222" t="s">
        <v>170</v>
      </c>
      <c r="CA13" s="222" t="s">
        <v>17</v>
      </c>
      <c r="CB13" s="222">
        <v>0</v>
      </c>
      <c r="CC13" s="222" t="s">
        <v>17</v>
      </c>
      <c r="CD13" s="222" t="s">
        <v>17</v>
      </c>
      <c r="CE13" s="222" t="s">
        <v>168</v>
      </c>
      <c r="CF13" s="222">
        <v>0</v>
      </c>
      <c r="CG13" s="223">
        <v>43508</v>
      </c>
      <c r="CH13" s="221" t="s">
        <v>10464</v>
      </c>
      <c r="CI13" s="222" t="e">
        <v>#N/A</v>
      </c>
      <c r="CJ13" s="222" t="e">
        <v>#N/A</v>
      </c>
      <c r="CK13" s="222" t="e">
        <v>#N/A</v>
      </c>
      <c r="CL13" s="222" t="e">
        <v>#N/A</v>
      </c>
      <c r="CM13" s="222" t="e">
        <v>#N/A</v>
      </c>
      <c r="CN13" s="222" t="e">
        <v>#N/A</v>
      </c>
      <c r="CO13" s="225" t="e">
        <v>#N/A</v>
      </c>
      <c r="CP13" s="222" t="s">
        <v>171</v>
      </c>
      <c r="CQ13" s="224" t="s">
        <v>17</v>
      </c>
      <c r="CR13" s="224">
        <v>0</v>
      </c>
      <c r="CS13" s="224" t="s">
        <v>17</v>
      </c>
      <c r="CT13" s="224" t="s">
        <v>17</v>
      </c>
      <c r="CU13" s="224" t="s">
        <v>168</v>
      </c>
      <c r="CV13" s="224">
        <v>0</v>
      </c>
      <c r="CW13" s="214">
        <v>43508</v>
      </c>
      <c r="CX13" s="222" t="s">
        <v>2011</v>
      </c>
      <c r="CY13" s="218">
        <v>3427000</v>
      </c>
      <c r="CZ13" s="218" t="s">
        <v>2004</v>
      </c>
      <c r="DA13" s="218" t="s">
        <v>1400</v>
      </c>
      <c r="DB13" s="218">
        <v>2</v>
      </c>
      <c r="DC13" s="218" t="s">
        <v>2018</v>
      </c>
      <c r="DD13" s="218" t="s">
        <v>2005</v>
      </c>
      <c r="DE13" s="220">
        <v>44985</v>
      </c>
      <c r="DF13" s="221" t="s">
        <v>2015</v>
      </c>
      <c r="DG13" s="213">
        <v>0</v>
      </c>
      <c r="DH13" s="224" t="s">
        <v>2004</v>
      </c>
      <c r="DI13" s="224" t="s">
        <v>1400</v>
      </c>
      <c r="DJ13" s="224">
        <v>2</v>
      </c>
      <c r="DK13" s="224" t="s">
        <v>2014</v>
      </c>
      <c r="DL13" s="224" t="s">
        <v>2005</v>
      </c>
      <c r="DM13" s="214">
        <v>44985</v>
      </c>
      <c r="DN13" s="222" t="s">
        <v>2017</v>
      </c>
      <c r="DO13" s="218">
        <v>2665000</v>
      </c>
      <c r="DP13" s="222" t="s">
        <v>2004</v>
      </c>
      <c r="DQ13" s="222" t="s">
        <v>1400</v>
      </c>
      <c r="DR13" s="222">
        <v>2</v>
      </c>
      <c r="DS13" s="222" t="s">
        <v>2016</v>
      </c>
      <c r="DT13" s="222" t="s">
        <v>2005</v>
      </c>
      <c r="DU13" s="223">
        <v>44985</v>
      </c>
      <c r="DV13" s="221" t="s">
        <v>2019</v>
      </c>
      <c r="DW13" s="213">
        <v>2649000</v>
      </c>
      <c r="DX13" s="224" t="s">
        <v>2004</v>
      </c>
      <c r="DY13" s="224" t="s">
        <v>1400</v>
      </c>
      <c r="DZ13" s="224">
        <v>2</v>
      </c>
      <c r="EA13" s="224" t="s">
        <v>2018</v>
      </c>
      <c r="EB13" s="224" t="s">
        <v>2005</v>
      </c>
      <c r="EC13" s="214">
        <v>44985</v>
      </c>
      <c r="ED13" s="222" t="s">
        <v>2021</v>
      </c>
      <c r="EE13" s="218">
        <v>778000</v>
      </c>
      <c r="EF13" s="222" t="s">
        <v>2004</v>
      </c>
      <c r="EG13" s="222" t="s">
        <v>1400</v>
      </c>
      <c r="EH13" s="222">
        <v>2</v>
      </c>
      <c r="EI13" s="222" t="s">
        <v>2020</v>
      </c>
      <c r="EJ13" s="222" t="s">
        <v>2005</v>
      </c>
      <c r="EK13" s="223">
        <v>44985</v>
      </c>
      <c r="EL13" s="221" t="s">
        <v>2023</v>
      </c>
      <c r="EM13" s="213">
        <v>0</v>
      </c>
      <c r="EN13" s="224" t="s">
        <v>2004</v>
      </c>
      <c r="EO13" s="224" t="s">
        <v>1400</v>
      </c>
      <c r="EP13" s="224">
        <v>2</v>
      </c>
      <c r="EQ13" s="224" t="s">
        <v>2022</v>
      </c>
      <c r="ER13" s="224" t="s">
        <v>2005</v>
      </c>
      <c r="ES13" s="214">
        <v>44985</v>
      </c>
      <c r="ET13" s="222" t="s">
        <v>7380</v>
      </c>
      <c r="EU13" s="222">
        <v>283</v>
      </c>
      <c r="EV13" s="222" t="s">
        <v>7274</v>
      </c>
      <c r="EW13" s="222" t="s">
        <v>77</v>
      </c>
      <c r="EX13" s="222">
        <v>1</v>
      </c>
      <c r="EY13" s="222" t="s">
        <v>7379</v>
      </c>
      <c r="EZ13" s="222" t="s">
        <v>1237</v>
      </c>
      <c r="FA13" s="223">
        <v>45133</v>
      </c>
      <c r="FB13" s="221" t="s">
        <v>7382</v>
      </c>
      <c r="FC13" s="224">
        <v>5</v>
      </c>
      <c r="FD13" s="224" t="s">
        <v>7360</v>
      </c>
      <c r="FE13" s="224" t="s">
        <v>77</v>
      </c>
      <c r="FF13" s="224">
        <v>1</v>
      </c>
      <c r="FG13" s="224" t="s">
        <v>7381</v>
      </c>
      <c r="FH13" s="224" t="s">
        <v>7361</v>
      </c>
      <c r="FI13" s="214">
        <v>45133</v>
      </c>
      <c r="FJ13" s="221" t="s">
        <v>172</v>
      </c>
      <c r="FK13" s="222" t="s">
        <v>17</v>
      </c>
      <c r="FL13" s="222">
        <v>0</v>
      </c>
      <c r="FM13" s="222" t="s">
        <v>17</v>
      </c>
      <c r="FN13" s="222" t="s">
        <v>17</v>
      </c>
      <c r="FO13" s="222" t="s">
        <v>168</v>
      </c>
      <c r="FP13" s="218">
        <v>0</v>
      </c>
      <c r="FQ13" s="219">
        <v>43508</v>
      </c>
      <c r="FR13" s="221" t="s">
        <v>173</v>
      </c>
      <c r="FS13" s="224" t="s">
        <v>17</v>
      </c>
      <c r="FT13" s="224">
        <v>0</v>
      </c>
      <c r="FU13" s="224" t="s">
        <v>17</v>
      </c>
      <c r="FV13" s="224" t="s">
        <v>17</v>
      </c>
      <c r="FW13" s="224" t="s">
        <v>168</v>
      </c>
      <c r="FX13" s="224">
        <v>0</v>
      </c>
      <c r="FY13" s="214">
        <v>43508</v>
      </c>
      <c r="FZ13" s="222" t="s">
        <v>2730</v>
      </c>
      <c r="GA13" s="222">
        <v>1</v>
      </c>
      <c r="GB13" s="222" t="s">
        <v>2565</v>
      </c>
      <c r="GC13" s="222" t="s">
        <v>33</v>
      </c>
      <c r="GD13" s="222">
        <v>2</v>
      </c>
      <c r="GE13" s="222" t="s">
        <v>17</v>
      </c>
      <c r="GF13" s="222" t="s">
        <v>17</v>
      </c>
      <c r="GG13" s="223">
        <v>45061</v>
      </c>
      <c r="GH13" s="221" t="s">
        <v>2736</v>
      </c>
      <c r="GI13" s="224">
        <v>3</v>
      </c>
      <c r="GJ13" s="224" t="s">
        <v>2565</v>
      </c>
      <c r="GK13" s="224" t="s">
        <v>33</v>
      </c>
      <c r="GL13" s="224">
        <v>2</v>
      </c>
      <c r="GM13" s="224" t="s">
        <v>17</v>
      </c>
      <c r="GN13" s="224" t="s">
        <v>17</v>
      </c>
      <c r="GO13" s="214">
        <v>45061</v>
      </c>
      <c r="GP13" s="222" t="s">
        <v>2731</v>
      </c>
      <c r="GQ13" s="222">
        <v>2</v>
      </c>
      <c r="GR13" s="222" t="s">
        <v>2565</v>
      </c>
      <c r="GS13" s="222" t="s">
        <v>33</v>
      </c>
      <c r="GT13" s="222">
        <v>2</v>
      </c>
      <c r="GU13" s="222" t="s">
        <v>17</v>
      </c>
      <c r="GV13" s="222" t="s">
        <v>17</v>
      </c>
      <c r="GW13" s="223">
        <v>45061</v>
      </c>
      <c r="GX13" s="221" t="s">
        <v>2737</v>
      </c>
      <c r="GY13" s="224">
        <v>3</v>
      </c>
      <c r="GZ13" s="224" t="s">
        <v>2565</v>
      </c>
      <c r="HA13" s="224" t="s">
        <v>33</v>
      </c>
      <c r="HB13" s="224">
        <v>2</v>
      </c>
      <c r="HC13" s="224" t="s">
        <v>17</v>
      </c>
      <c r="HD13" s="224" t="s">
        <v>17</v>
      </c>
      <c r="HE13" s="214">
        <v>45061</v>
      </c>
      <c r="HF13" s="222" t="s">
        <v>2729</v>
      </c>
      <c r="HG13" s="222">
        <v>0</v>
      </c>
      <c r="HH13" s="222" t="s">
        <v>2565</v>
      </c>
      <c r="HI13" s="222" t="s">
        <v>33</v>
      </c>
      <c r="HJ13" s="222">
        <v>2</v>
      </c>
      <c r="HK13" s="222" t="s">
        <v>17</v>
      </c>
      <c r="HL13" s="222" t="s">
        <v>17</v>
      </c>
      <c r="HM13" s="223">
        <v>45061</v>
      </c>
      <c r="HN13" s="221" t="s">
        <v>2735</v>
      </c>
      <c r="HO13" s="224">
        <v>2</v>
      </c>
      <c r="HP13" s="224" t="s">
        <v>2565</v>
      </c>
      <c r="HQ13" s="224" t="s">
        <v>33</v>
      </c>
      <c r="HR13" s="224">
        <v>2</v>
      </c>
      <c r="HS13" s="224" t="s">
        <v>17</v>
      </c>
      <c r="HT13" s="224" t="s">
        <v>17</v>
      </c>
      <c r="HU13" s="214">
        <v>45061</v>
      </c>
      <c r="HV13" s="222" t="s">
        <v>2732</v>
      </c>
      <c r="HW13" s="222">
        <v>3</v>
      </c>
      <c r="HX13" s="222" t="s">
        <v>2565</v>
      </c>
      <c r="HY13" s="222" t="s">
        <v>33</v>
      </c>
      <c r="HZ13" s="222">
        <v>2</v>
      </c>
      <c r="IA13" s="222" t="s">
        <v>17</v>
      </c>
      <c r="IB13" s="222" t="s">
        <v>17</v>
      </c>
      <c r="IC13" s="223">
        <v>45061</v>
      </c>
      <c r="ID13" s="221" t="s">
        <v>2734</v>
      </c>
      <c r="IE13" s="224">
        <v>1</v>
      </c>
      <c r="IF13" s="224" t="s">
        <v>2565</v>
      </c>
      <c r="IG13" s="224" t="s">
        <v>33</v>
      </c>
      <c r="IH13" s="224">
        <v>2</v>
      </c>
      <c r="II13" s="224" t="s">
        <v>17</v>
      </c>
      <c r="IJ13" s="224" t="s">
        <v>17</v>
      </c>
      <c r="IK13" s="214">
        <v>45061</v>
      </c>
      <c r="IL13" s="222" t="s">
        <v>2733</v>
      </c>
      <c r="IM13" s="222">
        <v>3</v>
      </c>
      <c r="IN13" s="222" t="s">
        <v>2565</v>
      </c>
      <c r="IO13" s="222" t="s">
        <v>33</v>
      </c>
      <c r="IP13" s="222">
        <v>2</v>
      </c>
      <c r="IQ13" s="222" t="s">
        <v>17</v>
      </c>
      <c r="IR13" s="222" t="s">
        <v>17</v>
      </c>
      <c r="IS13" s="223">
        <v>45061</v>
      </c>
    </row>
    <row r="14" spans="1:253" s="11" customFormat="1" ht="12.75" customHeight="1" x14ac:dyDescent="0.2">
      <c r="A14" s="11" t="s">
        <v>2783</v>
      </c>
      <c r="B14" s="11" t="s">
        <v>9885</v>
      </c>
      <c r="C14" s="11" t="s">
        <v>2784</v>
      </c>
      <c r="D14" s="11" t="s">
        <v>2785</v>
      </c>
      <c r="E14" s="11" t="s">
        <v>9318</v>
      </c>
      <c r="F14" s="11" t="s">
        <v>7914</v>
      </c>
      <c r="G14" s="212">
        <v>19604000</v>
      </c>
      <c r="H14" s="213" t="s">
        <v>7911</v>
      </c>
      <c r="I14" s="213" t="s">
        <v>33</v>
      </c>
      <c r="J14" s="213">
        <v>2</v>
      </c>
      <c r="K14" s="213" t="s">
        <v>7913</v>
      </c>
      <c r="L14" s="213" t="s">
        <v>7912</v>
      </c>
      <c r="M14" s="214">
        <v>45138</v>
      </c>
      <c r="N14" s="221" t="s">
        <v>7917</v>
      </c>
      <c r="O14" s="216">
        <v>743532</v>
      </c>
      <c r="P14" s="216" t="s">
        <v>7915</v>
      </c>
      <c r="Q14" s="216" t="s">
        <v>77</v>
      </c>
      <c r="R14" s="216">
        <v>1</v>
      </c>
      <c r="S14" s="216" t="s">
        <v>7916</v>
      </c>
      <c r="T14" s="216" t="s">
        <v>7912</v>
      </c>
      <c r="U14" s="217">
        <v>45138</v>
      </c>
      <c r="V14" s="221" t="s">
        <v>7919</v>
      </c>
      <c r="W14" s="213">
        <v>19604000</v>
      </c>
      <c r="X14" s="213" t="s">
        <v>7911</v>
      </c>
      <c r="Y14" s="213" t="s">
        <v>33</v>
      </c>
      <c r="Z14" s="213">
        <v>2</v>
      </c>
      <c r="AA14" s="213" t="s">
        <v>7918</v>
      </c>
      <c r="AB14" s="213" t="s">
        <v>7912</v>
      </c>
      <c r="AC14" s="214">
        <v>45138</v>
      </c>
      <c r="AD14" s="221" t="s">
        <v>7923</v>
      </c>
      <c r="AE14" s="218">
        <v>13131000</v>
      </c>
      <c r="AF14" s="218" t="s">
        <v>7920</v>
      </c>
      <c r="AG14" s="218" t="s">
        <v>1400</v>
      </c>
      <c r="AH14" s="218">
        <v>2</v>
      </c>
      <c r="AI14" s="218" t="s">
        <v>7922</v>
      </c>
      <c r="AJ14" s="218" t="s">
        <v>7921</v>
      </c>
      <c r="AK14" s="219">
        <v>45138</v>
      </c>
      <c r="AL14" s="221" t="s">
        <v>7926</v>
      </c>
      <c r="AM14" s="213">
        <v>444000</v>
      </c>
      <c r="AN14" s="213" t="s">
        <v>7924</v>
      </c>
      <c r="AO14" s="213" t="s">
        <v>1400</v>
      </c>
      <c r="AP14" s="213">
        <v>2</v>
      </c>
      <c r="AQ14" s="213" t="s">
        <v>7925</v>
      </c>
      <c r="AR14" s="213" t="s">
        <v>7623</v>
      </c>
      <c r="AS14" s="214">
        <v>45138</v>
      </c>
      <c r="AT14" s="222" t="s">
        <v>7927</v>
      </c>
      <c r="AU14" s="218" t="s">
        <v>17</v>
      </c>
      <c r="AV14" s="218" t="s">
        <v>17</v>
      </c>
      <c r="AW14" s="218" t="s">
        <v>17</v>
      </c>
      <c r="AX14" s="218" t="s">
        <v>17</v>
      </c>
      <c r="AY14" s="218" t="s">
        <v>7601</v>
      </c>
      <c r="AZ14" s="218" t="s">
        <v>17</v>
      </c>
      <c r="BA14" s="219">
        <v>45138</v>
      </c>
      <c r="BB14" s="221" t="s">
        <v>7945</v>
      </c>
      <c r="BC14" s="213" t="s">
        <v>17</v>
      </c>
      <c r="BD14" s="213" t="s">
        <v>17</v>
      </c>
      <c r="BE14" s="213" t="s">
        <v>17</v>
      </c>
      <c r="BF14" s="213" t="s">
        <v>17</v>
      </c>
      <c r="BG14" s="213" t="s">
        <v>7601</v>
      </c>
      <c r="BH14" s="213" t="s">
        <v>17</v>
      </c>
      <c r="BI14" s="214">
        <v>45138</v>
      </c>
      <c r="BJ14" s="222" t="s">
        <v>7930</v>
      </c>
      <c r="BK14" s="222">
        <v>33</v>
      </c>
      <c r="BL14" s="222" t="s">
        <v>7928</v>
      </c>
      <c r="BM14" s="222" t="s">
        <v>1400</v>
      </c>
      <c r="BN14" s="222">
        <v>2</v>
      </c>
      <c r="BO14" s="222" t="s">
        <v>7929</v>
      </c>
      <c r="BP14" s="218" t="s">
        <v>5517</v>
      </c>
      <c r="BQ14" s="223">
        <v>45138</v>
      </c>
      <c r="BR14" s="221" t="s">
        <v>7946</v>
      </c>
      <c r="BS14" s="224" t="s">
        <v>17</v>
      </c>
      <c r="BT14" s="224" t="s">
        <v>17</v>
      </c>
      <c r="BU14" s="224" t="s">
        <v>17</v>
      </c>
      <c r="BV14" s="224" t="s">
        <v>17</v>
      </c>
      <c r="BW14" s="224" t="s">
        <v>7601</v>
      </c>
      <c r="BX14" s="224" t="s">
        <v>17</v>
      </c>
      <c r="BY14" s="214">
        <v>45138</v>
      </c>
      <c r="BZ14" s="222" t="s">
        <v>7947</v>
      </c>
      <c r="CA14" s="222" t="s">
        <v>17</v>
      </c>
      <c r="CB14" s="222" t="s">
        <v>17</v>
      </c>
      <c r="CC14" s="222" t="s">
        <v>17</v>
      </c>
      <c r="CD14" s="222" t="s">
        <v>17</v>
      </c>
      <c r="CE14" s="222" t="s">
        <v>7601</v>
      </c>
      <c r="CF14" s="222" t="s">
        <v>17</v>
      </c>
      <c r="CG14" s="223">
        <v>45138</v>
      </c>
      <c r="CH14" s="221" t="s">
        <v>10465</v>
      </c>
      <c r="CI14" s="222" t="e">
        <v>#N/A</v>
      </c>
      <c r="CJ14" s="222" t="e">
        <v>#N/A</v>
      </c>
      <c r="CK14" s="222" t="e">
        <v>#N/A</v>
      </c>
      <c r="CL14" s="222" t="e">
        <v>#N/A</v>
      </c>
      <c r="CM14" s="222" t="e">
        <v>#N/A</v>
      </c>
      <c r="CN14" s="222" t="e">
        <v>#N/A</v>
      </c>
      <c r="CO14" s="225" t="e">
        <v>#N/A</v>
      </c>
      <c r="CP14" s="222" t="s">
        <v>7949</v>
      </c>
      <c r="CQ14" s="224" t="s">
        <v>17</v>
      </c>
      <c r="CR14" s="224" t="s">
        <v>17</v>
      </c>
      <c r="CS14" s="224" t="s">
        <v>17</v>
      </c>
      <c r="CT14" s="224" t="s">
        <v>17</v>
      </c>
      <c r="CU14" s="224" t="s">
        <v>7601</v>
      </c>
      <c r="CV14" s="224" t="s">
        <v>17</v>
      </c>
      <c r="CW14" s="214">
        <v>45138</v>
      </c>
      <c r="CX14" s="222" t="s">
        <v>7933</v>
      </c>
      <c r="CY14" s="218">
        <v>310000</v>
      </c>
      <c r="CZ14" s="218" t="s">
        <v>7614</v>
      </c>
      <c r="DA14" s="218" t="s">
        <v>33</v>
      </c>
      <c r="DB14" s="218">
        <v>2</v>
      </c>
      <c r="DC14" s="218" t="s">
        <v>7756</v>
      </c>
      <c r="DD14" s="218" t="s">
        <v>7932</v>
      </c>
      <c r="DE14" s="220">
        <v>45138</v>
      </c>
      <c r="DF14" s="221" t="s">
        <v>7936</v>
      </c>
      <c r="DG14" s="213">
        <v>6472000</v>
      </c>
      <c r="DH14" s="224" t="s">
        <v>7934</v>
      </c>
      <c r="DI14" s="224" t="s">
        <v>33</v>
      </c>
      <c r="DJ14" s="224">
        <v>2</v>
      </c>
      <c r="DK14" s="224" t="s">
        <v>7758</v>
      </c>
      <c r="DL14" s="224" t="s">
        <v>7935</v>
      </c>
      <c r="DM14" s="214">
        <v>45138</v>
      </c>
      <c r="DN14" s="222" t="s">
        <v>7937</v>
      </c>
      <c r="DO14" s="218">
        <v>12822000</v>
      </c>
      <c r="DP14" s="222" t="s">
        <v>7934</v>
      </c>
      <c r="DQ14" s="222" t="s">
        <v>33</v>
      </c>
      <c r="DR14" s="222">
        <v>2</v>
      </c>
      <c r="DS14" s="222" t="s">
        <v>7796</v>
      </c>
      <c r="DT14" s="222" t="s">
        <v>7935</v>
      </c>
      <c r="DU14" s="223">
        <v>45138</v>
      </c>
      <c r="DV14" s="221" t="s">
        <v>7938</v>
      </c>
      <c r="DW14" s="213">
        <v>310000</v>
      </c>
      <c r="DX14" s="224" t="s">
        <v>7614</v>
      </c>
      <c r="DY14" s="224" t="s">
        <v>33</v>
      </c>
      <c r="DZ14" s="224">
        <v>2</v>
      </c>
      <c r="EA14" s="224" t="s">
        <v>7756</v>
      </c>
      <c r="EB14" s="224" t="s">
        <v>7932</v>
      </c>
      <c r="EC14" s="214">
        <v>45138</v>
      </c>
      <c r="ED14" s="222" t="s">
        <v>7939</v>
      </c>
      <c r="EE14" s="218">
        <v>0</v>
      </c>
      <c r="EF14" s="222" t="s">
        <v>17</v>
      </c>
      <c r="EG14" s="222" t="s">
        <v>17</v>
      </c>
      <c r="EH14" s="222" t="s">
        <v>17</v>
      </c>
      <c r="EI14" s="222" t="s">
        <v>7601</v>
      </c>
      <c r="EJ14" s="222" t="s">
        <v>17</v>
      </c>
      <c r="EK14" s="223">
        <v>45138</v>
      </c>
      <c r="EL14" s="221" t="s">
        <v>7940</v>
      </c>
      <c r="EM14" s="213">
        <v>0</v>
      </c>
      <c r="EN14" s="224" t="s">
        <v>17</v>
      </c>
      <c r="EO14" s="224" t="s">
        <v>17</v>
      </c>
      <c r="EP14" s="224" t="s">
        <v>17</v>
      </c>
      <c r="EQ14" s="224" t="s">
        <v>7601</v>
      </c>
      <c r="ER14" s="224" t="s">
        <v>17</v>
      </c>
      <c r="ES14" s="214">
        <v>45138</v>
      </c>
      <c r="ET14" s="222" t="s">
        <v>7931</v>
      </c>
      <c r="EU14" s="222">
        <v>33</v>
      </c>
      <c r="EV14" s="222" t="s">
        <v>7928</v>
      </c>
      <c r="EW14" s="222" t="s">
        <v>77</v>
      </c>
      <c r="EX14" s="222">
        <v>1</v>
      </c>
      <c r="EY14" s="222" t="s">
        <v>7929</v>
      </c>
      <c r="EZ14" s="222" t="s">
        <v>5517</v>
      </c>
      <c r="FA14" s="223">
        <v>45138</v>
      </c>
      <c r="FB14" s="221" t="s">
        <v>7942</v>
      </c>
      <c r="FC14" s="224">
        <v>3</v>
      </c>
      <c r="FD14" s="224" t="s">
        <v>7614</v>
      </c>
      <c r="FE14" s="224" t="s">
        <v>77</v>
      </c>
      <c r="FF14" s="224">
        <v>1</v>
      </c>
      <c r="FG14" s="224" t="s">
        <v>7941</v>
      </c>
      <c r="FH14" s="224" t="s">
        <v>7932</v>
      </c>
      <c r="FI14" s="214">
        <v>45138</v>
      </c>
      <c r="FJ14" s="221" t="s">
        <v>7943</v>
      </c>
      <c r="FK14" s="222" t="s">
        <v>17</v>
      </c>
      <c r="FL14" s="222" t="s">
        <v>17</v>
      </c>
      <c r="FM14" s="222" t="s">
        <v>17</v>
      </c>
      <c r="FN14" s="222" t="s">
        <v>17</v>
      </c>
      <c r="FO14" s="222" t="s">
        <v>7601</v>
      </c>
      <c r="FP14" s="218" t="s">
        <v>17</v>
      </c>
      <c r="FQ14" s="219">
        <v>45138</v>
      </c>
      <c r="FR14" s="221" t="s">
        <v>7944</v>
      </c>
      <c r="FS14" s="224" t="s">
        <v>17</v>
      </c>
      <c r="FT14" s="224" t="s">
        <v>17</v>
      </c>
      <c r="FU14" s="224" t="s">
        <v>17</v>
      </c>
      <c r="FV14" s="224" t="s">
        <v>17</v>
      </c>
      <c r="FW14" s="224" t="s">
        <v>7601</v>
      </c>
      <c r="FX14" s="224" t="s">
        <v>17</v>
      </c>
      <c r="FY14" s="214">
        <v>45138</v>
      </c>
      <c r="FZ14" s="222" t="s">
        <v>2787</v>
      </c>
      <c r="GA14" s="222">
        <v>0</v>
      </c>
      <c r="GB14" s="222" t="s">
        <v>2565</v>
      </c>
      <c r="GC14" s="222" t="s">
        <v>33</v>
      </c>
      <c r="GD14" s="222">
        <v>2</v>
      </c>
      <c r="GE14" s="222" t="s">
        <v>17</v>
      </c>
      <c r="GF14" s="222" t="s">
        <v>17</v>
      </c>
      <c r="GG14" s="223">
        <v>45062</v>
      </c>
      <c r="GH14" s="221" t="s">
        <v>2793</v>
      </c>
      <c r="GI14" s="224">
        <v>0</v>
      </c>
      <c r="GJ14" s="224" t="s">
        <v>2565</v>
      </c>
      <c r="GK14" s="224" t="s">
        <v>33</v>
      </c>
      <c r="GL14" s="224">
        <v>2</v>
      </c>
      <c r="GM14" s="224" t="s">
        <v>17</v>
      </c>
      <c r="GN14" s="224" t="s">
        <v>17</v>
      </c>
      <c r="GO14" s="214">
        <v>45062</v>
      </c>
      <c r="GP14" s="222" t="s">
        <v>2788</v>
      </c>
      <c r="GQ14" s="222">
        <v>0</v>
      </c>
      <c r="GR14" s="222" t="s">
        <v>2565</v>
      </c>
      <c r="GS14" s="222" t="s">
        <v>33</v>
      </c>
      <c r="GT14" s="222">
        <v>2</v>
      </c>
      <c r="GU14" s="222" t="s">
        <v>17</v>
      </c>
      <c r="GV14" s="222" t="s">
        <v>17</v>
      </c>
      <c r="GW14" s="223">
        <v>45062</v>
      </c>
      <c r="GX14" s="221" t="s">
        <v>2794</v>
      </c>
      <c r="GY14" s="224">
        <v>0</v>
      </c>
      <c r="GZ14" s="224" t="s">
        <v>2565</v>
      </c>
      <c r="HA14" s="224" t="s">
        <v>33</v>
      </c>
      <c r="HB14" s="224">
        <v>2</v>
      </c>
      <c r="HC14" s="224" t="s">
        <v>17</v>
      </c>
      <c r="HD14" s="224" t="s">
        <v>17</v>
      </c>
      <c r="HE14" s="214">
        <v>45062</v>
      </c>
      <c r="HF14" s="222" t="s">
        <v>2786</v>
      </c>
      <c r="HG14" s="222">
        <v>0</v>
      </c>
      <c r="HH14" s="222" t="s">
        <v>2565</v>
      </c>
      <c r="HI14" s="222" t="s">
        <v>33</v>
      </c>
      <c r="HJ14" s="222">
        <v>2</v>
      </c>
      <c r="HK14" s="222" t="s">
        <v>17</v>
      </c>
      <c r="HL14" s="222" t="s">
        <v>17</v>
      </c>
      <c r="HM14" s="223">
        <v>45062</v>
      </c>
      <c r="HN14" s="221" t="s">
        <v>2792</v>
      </c>
      <c r="HO14" s="224">
        <v>2</v>
      </c>
      <c r="HP14" s="224" t="s">
        <v>2565</v>
      </c>
      <c r="HQ14" s="224" t="s">
        <v>33</v>
      </c>
      <c r="HR14" s="224">
        <v>2</v>
      </c>
      <c r="HS14" s="224" t="s">
        <v>17</v>
      </c>
      <c r="HT14" s="224" t="s">
        <v>17</v>
      </c>
      <c r="HU14" s="214">
        <v>45062</v>
      </c>
      <c r="HV14" s="222" t="s">
        <v>2789</v>
      </c>
      <c r="HW14" s="222">
        <v>0</v>
      </c>
      <c r="HX14" s="222" t="s">
        <v>2565</v>
      </c>
      <c r="HY14" s="222" t="s">
        <v>33</v>
      </c>
      <c r="HZ14" s="222">
        <v>2</v>
      </c>
      <c r="IA14" s="222" t="s">
        <v>17</v>
      </c>
      <c r="IB14" s="222" t="s">
        <v>17</v>
      </c>
      <c r="IC14" s="223">
        <v>45062</v>
      </c>
      <c r="ID14" s="221" t="s">
        <v>2791</v>
      </c>
      <c r="IE14" s="224">
        <v>2</v>
      </c>
      <c r="IF14" s="224" t="s">
        <v>2565</v>
      </c>
      <c r="IG14" s="224" t="s">
        <v>33</v>
      </c>
      <c r="IH14" s="224">
        <v>2</v>
      </c>
      <c r="II14" s="224" t="s">
        <v>17</v>
      </c>
      <c r="IJ14" s="224" t="s">
        <v>17</v>
      </c>
      <c r="IK14" s="214">
        <v>45062</v>
      </c>
      <c r="IL14" s="222" t="s">
        <v>2790</v>
      </c>
      <c r="IM14" s="222">
        <v>2</v>
      </c>
      <c r="IN14" s="222" t="s">
        <v>2565</v>
      </c>
      <c r="IO14" s="222" t="s">
        <v>33</v>
      </c>
      <c r="IP14" s="222">
        <v>2</v>
      </c>
      <c r="IQ14" s="222" t="s">
        <v>17</v>
      </c>
      <c r="IR14" s="222" t="s">
        <v>17</v>
      </c>
      <c r="IS14" s="223">
        <v>45062</v>
      </c>
    </row>
    <row r="15" spans="1:253" s="11" customFormat="1" ht="12.75" customHeight="1" x14ac:dyDescent="0.2">
      <c r="A15" s="11" t="s">
        <v>198</v>
      </c>
      <c r="B15" s="11" t="s">
        <v>9858</v>
      </c>
      <c r="C15" s="11" t="s">
        <v>199</v>
      </c>
      <c r="D15" s="11" t="s">
        <v>200</v>
      </c>
      <c r="E15" s="11" t="s">
        <v>9323</v>
      </c>
      <c r="F15" s="11" t="s">
        <v>5003</v>
      </c>
      <c r="G15" s="212">
        <v>28089000</v>
      </c>
      <c r="H15" s="213" t="s">
        <v>5000</v>
      </c>
      <c r="I15" s="213" t="s">
        <v>77</v>
      </c>
      <c r="J15" s="213">
        <v>1</v>
      </c>
      <c r="K15" s="213" t="s">
        <v>5002</v>
      </c>
      <c r="L15" s="213" t="s">
        <v>5001</v>
      </c>
      <c r="M15" s="214">
        <v>45112</v>
      </c>
      <c r="N15" s="221" t="s">
        <v>5006</v>
      </c>
      <c r="O15" s="216">
        <v>475440</v>
      </c>
      <c r="P15" s="216" t="s">
        <v>2502</v>
      </c>
      <c r="Q15" s="216" t="s">
        <v>22</v>
      </c>
      <c r="R15" s="216">
        <v>3</v>
      </c>
      <c r="S15" s="216" t="s">
        <v>5005</v>
      </c>
      <c r="T15" s="216" t="s">
        <v>5004</v>
      </c>
      <c r="U15" s="217">
        <v>45112</v>
      </c>
      <c r="V15" s="221" t="s">
        <v>5008</v>
      </c>
      <c r="W15" s="213">
        <v>28089000</v>
      </c>
      <c r="X15" s="213" t="s">
        <v>5000</v>
      </c>
      <c r="Y15" s="213" t="s">
        <v>77</v>
      </c>
      <c r="Z15" s="213">
        <v>1</v>
      </c>
      <c r="AA15" s="213" t="s">
        <v>5007</v>
      </c>
      <c r="AB15" s="213" t="s">
        <v>5001</v>
      </c>
      <c r="AC15" s="214">
        <v>45112</v>
      </c>
      <c r="AD15" s="221" t="s">
        <v>5011</v>
      </c>
      <c r="AE15" s="218">
        <v>3849000</v>
      </c>
      <c r="AF15" s="218" t="s">
        <v>5000</v>
      </c>
      <c r="AG15" s="218" t="s">
        <v>77</v>
      </c>
      <c r="AH15" s="218">
        <v>1</v>
      </c>
      <c r="AI15" s="218" t="s">
        <v>5010</v>
      </c>
      <c r="AJ15" s="218" t="s">
        <v>5009</v>
      </c>
      <c r="AK15" s="219">
        <v>45112</v>
      </c>
      <c r="AL15" s="221" t="s">
        <v>7385</v>
      </c>
      <c r="AM15" s="213">
        <v>2190000</v>
      </c>
      <c r="AN15" s="213" t="s">
        <v>5205</v>
      </c>
      <c r="AO15" s="213" t="s">
        <v>77</v>
      </c>
      <c r="AP15" s="213">
        <v>1</v>
      </c>
      <c r="AQ15" s="213" t="s">
        <v>7384</v>
      </c>
      <c r="AR15" s="213" t="s">
        <v>7383</v>
      </c>
      <c r="AS15" s="214">
        <v>45133</v>
      </c>
      <c r="AT15" s="222" t="s">
        <v>636</v>
      </c>
      <c r="AU15" s="218">
        <v>150</v>
      </c>
      <c r="AV15" s="218" t="s">
        <v>634</v>
      </c>
      <c r="AW15" s="218" t="s">
        <v>33</v>
      </c>
      <c r="AX15" s="218">
        <v>2</v>
      </c>
      <c r="AY15" s="218" t="s">
        <v>635</v>
      </c>
      <c r="AZ15" s="218" t="s">
        <v>154</v>
      </c>
      <c r="BA15" s="219">
        <v>43584</v>
      </c>
      <c r="BB15" s="221" t="s">
        <v>698</v>
      </c>
      <c r="BC15" s="213" t="s">
        <v>17</v>
      </c>
      <c r="BD15" s="213" t="s">
        <v>695</v>
      </c>
      <c r="BE15" s="213" t="s">
        <v>17</v>
      </c>
      <c r="BF15" s="213" t="s">
        <v>17</v>
      </c>
      <c r="BG15" s="213" t="s">
        <v>697</v>
      </c>
      <c r="BH15" s="213" t="s">
        <v>696</v>
      </c>
      <c r="BI15" s="214">
        <v>43642</v>
      </c>
      <c r="BJ15" s="222" t="s">
        <v>7387</v>
      </c>
      <c r="BK15" s="222">
        <v>382</v>
      </c>
      <c r="BL15" s="222" t="s">
        <v>7274</v>
      </c>
      <c r="BM15" s="222" t="s">
        <v>77</v>
      </c>
      <c r="BN15" s="222">
        <v>1</v>
      </c>
      <c r="BO15" s="222" t="s">
        <v>7386</v>
      </c>
      <c r="BP15" s="218" t="s">
        <v>1237</v>
      </c>
      <c r="BQ15" s="223">
        <v>45133</v>
      </c>
      <c r="BR15" s="221" t="s">
        <v>759</v>
      </c>
      <c r="BS15" s="224" t="s">
        <v>17</v>
      </c>
      <c r="BT15" s="224" t="s">
        <v>17</v>
      </c>
      <c r="BU15" s="224" t="s">
        <v>17</v>
      </c>
      <c r="BV15" s="224" t="s">
        <v>17</v>
      </c>
      <c r="BW15" s="224" t="s">
        <v>758</v>
      </c>
      <c r="BX15" s="224" t="s">
        <v>17</v>
      </c>
      <c r="BY15" s="214">
        <v>43697</v>
      </c>
      <c r="BZ15" s="222" t="s">
        <v>760</v>
      </c>
      <c r="CA15" s="222" t="s">
        <v>17</v>
      </c>
      <c r="CB15" s="222" t="s">
        <v>17</v>
      </c>
      <c r="CC15" s="222" t="s">
        <v>17</v>
      </c>
      <c r="CD15" s="222" t="s">
        <v>17</v>
      </c>
      <c r="CE15" s="222" t="s">
        <v>758</v>
      </c>
      <c r="CF15" s="222" t="s">
        <v>17</v>
      </c>
      <c r="CG15" s="223">
        <v>43697</v>
      </c>
      <c r="CH15" s="221" t="s">
        <v>10466</v>
      </c>
      <c r="CI15" s="222" t="e">
        <v>#N/A</v>
      </c>
      <c r="CJ15" s="222" t="e">
        <v>#N/A</v>
      </c>
      <c r="CK15" s="222" t="e">
        <v>#N/A</v>
      </c>
      <c r="CL15" s="222" t="e">
        <v>#N/A</v>
      </c>
      <c r="CM15" s="222" t="e">
        <v>#N/A</v>
      </c>
      <c r="CN15" s="222" t="e">
        <v>#N/A</v>
      </c>
      <c r="CO15" s="225" t="e">
        <v>#N/A</v>
      </c>
      <c r="CP15" s="222" t="s">
        <v>761</v>
      </c>
      <c r="CQ15" s="224" t="s">
        <v>17</v>
      </c>
      <c r="CR15" s="224" t="s">
        <v>17</v>
      </c>
      <c r="CS15" s="224" t="s">
        <v>17</v>
      </c>
      <c r="CT15" s="224" t="s">
        <v>17</v>
      </c>
      <c r="CU15" s="224" t="s">
        <v>758</v>
      </c>
      <c r="CV15" s="224" t="s">
        <v>17</v>
      </c>
      <c r="CW15" s="214">
        <v>43697</v>
      </c>
      <c r="CX15" s="222" t="s">
        <v>5013</v>
      </c>
      <c r="CY15" s="218">
        <v>3849000</v>
      </c>
      <c r="CZ15" s="218" t="s">
        <v>5000</v>
      </c>
      <c r="DA15" s="218" t="s">
        <v>77</v>
      </c>
      <c r="DB15" s="218">
        <v>1</v>
      </c>
      <c r="DC15" s="218" t="s">
        <v>5018</v>
      </c>
      <c r="DD15" s="218" t="s">
        <v>5001</v>
      </c>
      <c r="DE15" s="220">
        <v>45112</v>
      </c>
      <c r="DF15" s="221" t="s">
        <v>5015</v>
      </c>
      <c r="DG15" s="213">
        <v>24240000</v>
      </c>
      <c r="DH15" s="224" t="s">
        <v>5000</v>
      </c>
      <c r="DI15" s="224" t="s">
        <v>77</v>
      </c>
      <c r="DJ15" s="224">
        <v>1</v>
      </c>
      <c r="DK15" s="224" t="s">
        <v>5014</v>
      </c>
      <c r="DL15" s="224" t="s">
        <v>5001</v>
      </c>
      <c r="DM15" s="214">
        <v>45112</v>
      </c>
      <c r="DN15" s="222" t="s">
        <v>5017</v>
      </c>
      <c r="DO15" s="218">
        <v>0</v>
      </c>
      <c r="DP15" s="222" t="s">
        <v>5000</v>
      </c>
      <c r="DQ15" s="222" t="s">
        <v>77</v>
      </c>
      <c r="DR15" s="222">
        <v>1</v>
      </c>
      <c r="DS15" s="222" t="s">
        <v>5016</v>
      </c>
      <c r="DT15" s="222" t="s">
        <v>5001</v>
      </c>
      <c r="DU15" s="223">
        <v>45112</v>
      </c>
      <c r="DV15" s="221" t="s">
        <v>5019</v>
      </c>
      <c r="DW15" s="213">
        <v>2477000</v>
      </c>
      <c r="DX15" s="224" t="s">
        <v>5000</v>
      </c>
      <c r="DY15" s="224" t="s">
        <v>77</v>
      </c>
      <c r="DZ15" s="224">
        <v>1</v>
      </c>
      <c r="EA15" s="224" t="s">
        <v>5018</v>
      </c>
      <c r="EB15" s="224" t="s">
        <v>5001</v>
      </c>
      <c r="EC15" s="214">
        <v>45112</v>
      </c>
      <c r="ED15" s="222" t="s">
        <v>5021</v>
      </c>
      <c r="EE15" s="218">
        <v>1372000</v>
      </c>
      <c r="EF15" s="222" t="s">
        <v>5000</v>
      </c>
      <c r="EG15" s="222" t="s">
        <v>77</v>
      </c>
      <c r="EH15" s="222">
        <v>1</v>
      </c>
      <c r="EI15" s="222" t="s">
        <v>5020</v>
      </c>
      <c r="EJ15" s="222" t="s">
        <v>5001</v>
      </c>
      <c r="EK15" s="223">
        <v>45112</v>
      </c>
      <c r="EL15" s="221" t="s">
        <v>5023</v>
      </c>
      <c r="EM15" s="213">
        <v>0</v>
      </c>
      <c r="EN15" s="224" t="s">
        <v>5000</v>
      </c>
      <c r="EO15" s="224" t="s">
        <v>77</v>
      </c>
      <c r="EP15" s="224">
        <v>1</v>
      </c>
      <c r="EQ15" s="224" t="s">
        <v>5022</v>
      </c>
      <c r="ER15" s="224" t="s">
        <v>5001</v>
      </c>
      <c r="ES15" s="214">
        <v>45112</v>
      </c>
      <c r="ET15" s="222" t="s">
        <v>7389</v>
      </c>
      <c r="EU15" s="222">
        <v>382</v>
      </c>
      <c r="EV15" s="222" t="s">
        <v>7274</v>
      </c>
      <c r="EW15" s="222" t="s">
        <v>77</v>
      </c>
      <c r="EX15" s="222">
        <v>1</v>
      </c>
      <c r="EY15" s="222" t="s">
        <v>7388</v>
      </c>
      <c r="EZ15" s="222" t="s">
        <v>1237</v>
      </c>
      <c r="FA15" s="223">
        <v>45133</v>
      </c>
      <c r="FB15" s="221" t="s">
        <v>7391</v>
      </c>
      <c r="FC15" s="224">
        <v>4</v>
      </c>
      <c r="FD15" s="224" t="s">
        <v>5205</v>
      </c>
      <c r="FE15" s="224" t="s">
        <v>77</v>
      </c>
      <c r="FF15" s="224">
        <v>1</v>
      </c>
      <c r="FG15" s="224" t="s">
        <v>7390</v>
      </c>
      <c r="FH15" s="224" t="s">
        <v>7383</v>
      </c>
      <c r="FI15" s="214">
        <v>45133</v>
      </c>
      <c r="FJ15" s="221" t="s">
        <v>201</v>
      </c>
      <c r="FK15" s="222" t="s">
        <v>17</v>
      </c>
      <c r="FL15" s="222">
        <v>0</v>
      </c>
      <c r="FM15" s="222" t="s">
        <v>33</v>
      </c>
      <c r="FN15" s="222">
        <v>2</v>
      </c>
      <c r="FO15" s="222">
        <v>0</v>
      </c>
      <c r="FP15" s="218">
        <v>0</v>
      </c>
      <c r="FQ15" s="219">
        <v>43509</v>
      </c>
      <c r="FR15" s="221" t="s">
        <v>762</v>
      </c>
      <c r="FS15" s="224" t="s">
        <v>17</v>
      </c>
      <c r="FT15" s="224" t="s">
        <v>17</v>
      </c>
      <c r="FU15" s="224" t="s">
        <v>17</v>
      </c>
      <c r="FV15" s="224" t="s">
        <v>17</v>
      </c>
      <c r="FW15" s="224" t="s">
        <v>758</v>
      </c>
      <c r="FX15" s="224" t="s">
        <v>17</v>
      </c>
      <c r="FY15" s="214">
        <v>43697</v>
      </c>
      <c r="FZ15" s="222" t="s">
        <v>3015</v>
      </c>
      <c r="GA15" s="222">
        <v>1</v>
      </c>
      <c r="GB15" s="222" t="s">
        <v>2565</v>
      </c>
      <c r="GC15" s="222" t="s">
        <v>33</v>
      </c>
      <c r="GD15" s="222">
        <v>2</v>
      </c>
      <c r="GE15" s="222" t="s">
        <v>17</v>
      </c>
      <c r="GF15" s="222" t="s">
        <v>17</v>
      </c>
      <c r="GG15" s="223">
        <v>45063</v>
      </c>
      <c r="GH15" s="221" t="s">
        <v>3021</v>
      </c>
      <c r="GI15" s="224">
        <v>3</v>
      </c>
      <c r="GJ15" s="224" t="s">
        <v>2565</v>
      </c>
      <c r="GK15" s="224" t="s">
        <v>33</v>
      </c>
      <c r="GL15" s="224">
        <v>2</v>
      </c>
      <c r="GM15" s="224" t="s">
        <v>17</v>
      </c>
      <c r="GN15" s="224" t="s">
        <v>17</v>
      </c>
      <c r="GO15" s="214">
        <v>45063</v>
      </c>
      <c r="GP15" s="222" t="s">
        <v>3016</v>
      </c>
      <c r="GQ15" s="222">
        <v>3</v>
      </c>
      <c r="GR15" s="222" t="s">
        <v>2565</v>
      </c>
      <c r="GS15" s="222" t="s">
        <v>33</v>
      </c>
      <c r="GT15" s="222">
        <v>2</v>
      </c>
      <c r="GU15" s="222" t="s">
        <v>17</v>
      </c>
      <c r="GV15" s="222" t="s">
        <v>17</v>
      </c>
      <c r="GW15" s="223">
        <v>45063</v>
      </c>
      <c r="GX15" s="221" t="s">
        <v>3022</v>
      </c>
      <c r="GY15" s="224">
        <v>0</v>
      </c>
      <c r="GZ15" s="224" t="s">
        <v>2565</v>
      </c>
      <c r="HA15" s="224" t="s">
        <v>33</v>
      </c>
      <c r="HB15" s="224">
        <v>2</v>
      </c>
      <c r="HC15" s="224" t="s">
        <v>17</v>
      </c>
      <c r="HD15" s="224" t="s">
        <v>17</v>
      </c>
      <c r="HE15" s="214">
        <v>45063</v>
      </c>
      <c r="HF15" s="222" t="s">
        <v>3014</v>
      </c>
      <c r="HG15" s="222">
        <v>2</v>
      </c>
      <c r="HH15" s="222" t="s">
        <v>2565</v>
      </c>
      <c r="HI15" s="222" t="s">
        <v>33</v>
      </c>
      <c r="HJ15" s="222">
        <v>2</v>
      </c>
      <c r="HK15" s="222" t="s">
        <v>17</v>
      </c>
      <c r="HL15" s="222" t="s">
        <v>17</v>
      </c>
      <c r="HM15" s="223">
        <v>45063</v>
      </c>
      <c r="HN15" s="221" t="s">
        <v>3020</v>
      </c>
      <c r="HO15" s="224">
        <v>3</v>
      </c>
      <c r="HP15" s="224" t="s">
        <v>2565</v>
      </c>
      <c r="HQ15" s="224" t="s">
        <v>33</v>
      </c>
      <c r="HR15" s="224">
        <v>2</v>
      </c>
      <c r="HS15" s="224" t="s">
        <v>17</v>
      </c>
      <c r="HT15" s="224" t="s">
        <v>17</v>
      </c>
      <c r="HU15" s="214">
        <v>45063</v>
      </c>
      <c r="HV15" s="222" t="s">
        <v>3017</v>
      </c>
      <c r="HW15" s="222">
        <v>3</v>
      </c>
      <c r="HX15" s="222" t="s">
        <v>2565</v>
      </c>
      <c r="HY15" s="222" t="s">
        <v>33</v>
      </c>
      <c r="HZ15" s="222">
        <v>2</v>
      </c>
      <c r="IA15" s="222" t="s">
        <v>17</v>
      </c>
      <c r="IB15" s="222" t="s">
        <v>17</v>
      </c>
      <c r="IC15" s="223">
        <v>45063</v>
      </c>
      <c r="ID15" s="221" t="s">
        <v>3019</v>
      </c>
      <c r="IE15" s="224">
        <v>1</v>
      </c>
      <c r="IF15" s="224" t="s">
        <v>2565</v>
      </c>
      <c r="IG15" s="224" t="s">
        <v>33</v>
      </c>
      <c r="IH15" s="224">
        <v>2</v>
      </c>
      <c r="II15" s="224" t="s">
        <v>17</v>
      </c>
      <c r="IJ15" s="224" t="s">
        <v>17</v>
      </c>
      <c r="IK15" s="214">
        <v>45063</v>
      </c>
      <c r="IL15" s="222" t="s">
        <v>3018</v>
      </c>
      <c r="IM15" s="222">
        <v>3</v>
      </c>
      <c r="IN15" s="222" t="s">
        <v>2565</v>
      </c>
      <c r="IO15" s="222" t="s">
        <v>33</v>
      </c>
      <c r="IP15" s="222">
        <v>2</v>
      </c>
      <c r="IQ15" s="222" t="s">
        <v>17</v>
      </c>
      <c r="IR15" s="222" t="s">
        <v>17</v>
      </c>
      <c r="IS15" s="223">
        <v>45063</v>
      </c>
    </row>
    <row r="16" spans="1:253" s="11" customFormat="1" ht="12.75" customHeight="1" x14ac:dyDescent="0.2">
      <c r="A16" s="11" t="s">
        <v>202</v>
      </c>
      <c r="B16" s="11" t="s">
        <v>9871</v>
      </c>
      <c r="C16" s="11" t="s">
        <v>203</v>
      </c>
      <c r="D16" s="11" t="s">
        <v>200</v>
      </c>
      <c r="E16" s="11" t="s">
        <v>9323</v>
      </c>
      <c r="F16" s="11" t="s">
        <v>5025</v>
      </c>
      <c r="G16" s="212">
        <v>5179000</v>
      </c>
      <c r="H16" s="213" t="s">
        <v>5000</v>
      </c>
      <c r="I16" s="213" t="s">
        <v>77</v>
      </c>
      <c r="J16" s="213">
        <v>1</v>
      </c>
      <c r="K16" s="213" t="s">
        <v>5024</v>
      </c>
      <c r="L16" s="213" t="s">
        <v>5001</v>
      </c>
      <c r="M16" s="214">
        <v>45112</v>
      </c>
      <c r="N16" s="221" t="s">
        <v>5029</v>
      </c>
      <c r="O16" s="216">
        <v>34513</v>
      </c>
      <c r="P16" s="216" t="s">
        <v>5026</v>
      </c>
      <c r="Q16" s="216" t="s">
        <v>77</v>
      </c>
      <c r="R16" s="216">
        <v>1</v>
      </c>
      <c r="S16" s="216" t="s">
        <v>5028</v>
      </c>
      <c r="T16" s="216" t="s">
        <v>5027</v>
      </c>
      <c r="U16" s="217">
        <v>45112</v>
      </c>
      <c r="V16" s="221" t="s">
        <v>5031</v>
      </c>
      <c r="W16" s="213">
        <v>5179000</v>
      </c>
      <c r="X16" s="213" t="s">
        <v>5000</v>
      </c>
      <c r="Y16" s="213" t="s">
        <v>77</v>
      </c>
      <c r="Z16" s="213">
        <v>1</v>
      </c>
      <c r="AA16" s="213" t="s">
        <v>5030</v>
      </c>
      <c r="AB16" s="213" t="s">
        <v>5001</v>
      </c>
      <c r="AC16" s="214">
        <v>45112</v>
      </c>
      <c r="AD16" s="221" t="s">
        <v>5033</v>
      </c>
      <c r="AE16" s="218">
        <v>1222000</v>
      </c>
      <c r="AF16" s="218" t="s">
        <v>5000</v>
      </c>
      <c r="AG16" s="218" t="s">
        <v>77</v>
      </c>
      <c r="AH16" s="218">
        <v>1</v>
      </c>
      <c r="AI16" s="218" t="s">
        <v>5032</v>
      </c>
      <c r="AJ16" s="218" t="s">
        <v>5001</v>
      </c>
      <c r="AK16" s="219">
        <v>45112</v>
      </c>
      <c r="AL16" s="221" t="s">
        <v>7393</v>
      </c>
      <c r="AM16" s="213">
        <v>774000</v>
      </c>
      <c r="AN16" s="213" t="s">
        <v>5205</v>
      </c>
      <c r="AO16" s="213" t="s">
        <v>77</v>
      </c>
      <c r="AP16" s="213">
        <v>1</v>
      </c>
      <c r="AQ16" s="213" t="s">
        <v>7392</v>
      </c>
      <c r="AR16" s="213" t="s">
        <v>7383</v>
      </c>
      <c r="AS16" s="214">
        <v>45133</v>
      </c>
      <c r="AT16" s="222" t="s">
        <v>767</v>
      </c>
      <c r="AU16" s="218" t="s">
        <v>17</v>
      </c>
      <c r="AV16" s="218" t="s">
        <v>763</v>
      </c>
      <c r="AW16" s="218" t="s">
        <v>17</v>
      </c>
      <c r="AX16" s="218" t="s">
        <v>17</v>
      </c>
      <c r="AY16" s="218" t="s">
        <v>766</v>
      </c>
      <c r="AZ16" s="218" t="s">
        <v>763</v>
      </c>
      <c r="BA16" s="219">
        <v>43697</v>
      </c>
      <c r="BB16" s="221" t="s">
        <v>765</v>
      </c>
      <c r="BC16" s="213" t="s">
        <v>17</v>
      </c>
      <c r="BD16" s="213" t="s">
        <v>763</v>
      </c>
      <c r="BE16" s="213" t="s">
        <v>17</v>
      </c>
      <c r="BF16" s="213" t="s">
        <v>17</v>
      </c>
      <c r="BG16" s="213" t="s">
        <v>764</v>
      </c>
      <c r="BH16" s="213" t="s">
        <v>763</v>
      </c>
      <c r="BI16" s="214">
        <v>43697</v>
      </c>
      <c r="BJ16" s="222" t="s">
        <v>7395</v>
      </c>
      <c r="BK16" s="222">
        <v>171</v>
      </c>
      <c r="BL16" s="222" t="s">
        <v>7274</v>
      </c>
      <c r="BM16" s="222" t="s">
        <v>77</v>
      </c>
      <c r="BN16" s="222">
        <v>1</v>
      </c>
      <c r="BO16" s="222" t="s">
        <v>7394</v>
      </c>
      <c r="BP16" s="218" t="s">
        <v>1237</v>
      </c>
      <c r="BQ16" s="223">
        <v>45133</v>
      </c>
      <c r="BR16" s="221" t="s">
        <v>204</v>
      </c>
      <c r="BS16" s="224" t="s">
        <v>17</v>
      </c>
      <c r="BT16" s="224">
        <v>0</v>
      </c>
      <c r="BU16" s="224" t="s">
        <v>33</v>
      </c>
      <c r="BV16" s="224">
        <v>2</v>
      </c>
      <c r="BW16" s="224">
        <v>0</v>
      </c>
      <c r="BX16" s="224">
        <v>0</v>
      </c>
      <c r="BY16" s="214">
        <v>43509</v>
      </c>
      <c r="BZ16" s="222" t="s">
        <v>205</v>
      </c>
      <c r="CA16" s="222" t="s">
        <v>17</v>
      </c>
      <c r="CB16" s="222">
        <v>0</v>
      </c>
      <c r="CC16" s="222" t="s">
        <v>17</v>
      </c>
      <c r="CD16" s="222" t="s">
        <v>17</v>
      </c>
      <c r="CE16" s="222">
        <v>0</v>
      </c>
      <c r="CF16" s="222">
        <v>0</v>
      </c>
      <c r="CG16" s="223">
        <v>43509</v>
      </c>
      <c r="CH16" s="221" t="s">
        <v>10467</v>
      </c>
      <c r="CI16" s="222" t="e">
        <v>#N/A</v>
      </c>
      <c r="CJ16" s="222" t="e">
        <v>#N/A</v>
      </c>
      <c r="CK16" s="222" t="e">
        <v>#N/A</v>
      </c>
      <c r="CL16" s="222" t="e">
        <v>#N/A</v>
      </c>
      <c r="CM16" s="222" t="e">
        <v>#N/A</v>
      </c>
      <c r="CN16" s="222" t="e">
        <v>#N/A</v>
      </c>
      <c r="CO16" s="225" t="e">
        <v>#N/A</v>
      </c>
      <c r="CP16" s="222" t="s">
        <v>209</v>
      </c>
      <c r="CQ16" s="224">
        <v>5.2</v>
      </c>
      <c r="CR16" s="224" t="s">
        <v>206</v>
      </c>
      <c r="CS16" s="224" t="s">
        <v>33</v>
      </c>
      <c r="CT16" s="224">
        <v>2</v>
      </c>
      <c r="CU16" s="224" t="s">
        <v>208</v>
      </c>
      <c r="CV16" s="224" t="s">
        <v>207</v>
      </c>
      <c r="CW16" s="214">
        <v>43509</v>
      </c>
      <c r="CX16" s="222" t="s">
        <v>5035</v>
      </c>
      <c r="CY16" s="218">
        <v>1556000</v>
      </c>
      <c r="CZ16" s="218" t="s">
        <v>5000</v>
      </c>
      <c r="DA16" s="218" t="s">
        <v>77</v>
      </c>
      <c r="DB16" s="218">
        <v>1</v>
      </c>
      <c r="DC16" s="218" t="s">
        <v>5040</v>
      </c>
      <c r="DD16" s="218" t="s">
        <v>5001</v>
      </c>
      <c r="DE16" s="220">
        <v>45112</v>
      </c>
      <c r="DF16" s="221" t="s">
        <v>5037</v>
      </c>
      <c r="DG16" s="213">
        <v>3623000</v>
      </c>
      <c r="DH16" s="224" t="s">
        <v>5000</v>
      </c>
      <c r="DI16" s="224" t="s">
        <v>77</v>
      </c>
      <c r="DJ16" s="224">
        <v>1</v>
      </c>
      <c r="DK16" s="224" t="s">
        <v>5036</v>
      </c>
      <c r="DL16" s="224" t="s">
        <v>5001</v>
      </c>
      <c r="DM16" s="214">
        <v>45112</v>
      </c>
      <c r="DN16" s="222" t="s">
        <v>5039</v>
      </c>
      <c r="DO16" s="218">
        <v>0</v>
      </c>
      <c r="DP16" s="222" t="s">
        <v>5000</v>
      </c>
      <c r="DQ16" s="222" t="s">
        <v>77</v>
      </c>
      <c r="DR16" s="222">
        <v>1</v>
      </c>
      <c r="DS16" s="222" t="s">
        <v>5038</v>
      </c>
      <c r="DT16" s="222" t="s">
        <v>5001</v>
      </c>
      <c r="DU16" s="223">
        <v>45112</v>
      </c>
      <c r="DV16" s="221" t="s">
        <v>5041</v>
      </c>
      <c r="DW16" s="213">
        <v>493000</v>
      </c>
      <c r="DX16" s="224" t="s">
        <v>5000</v>
      </c>
      <c r="DY16" s="224" t="s">
        <v>77</v>
      </c>
      <c r="DZ16" s="224">
        <v>1</v>
      </c>
      <c r="EA16" s="224" t="s">
        <v>5040</v>
      </c>
      <c r="EB16" s="224" t="s">
        <v>5001</v>
      </c>
      <c r="EC16" s="214">
        <v>45112</v>
      </c>
      <c r="ED16" s="222" t="s">
        <v>5043</v>
      </c>
      <c r="EE16" s="218">
        <v>1063000</v>
      </c>
      <c r="EF16" s="222" t="s">
        <v>5000</v>
      </c>
      <c r="EG16" s="222" t="s">
        <v>77</v>
      </c>
      <c r="EH16" s="222">
        <v>1</v>
      </c>
      <c r="EI16" s="222" t="s">
        <v>5042</v>
      </c>
      <c r="EJ16" s="222" t="s">
        <v>5001</v>
      </c>
      <c r="EK16" s="223">
        <v>45112</v>
      </c>
      <c r="EL16" s="221" t="s">
        <v>5045</v>
      </c>
      <c r="EM16" s="213">
        <v>0</v>
      </c>
      <c r="EN16" s="224" t="s">
        <v>5000</v>
      </c>
      <c r="EO16" s="224" t="s">
        <v>77</v>
      </c>
      <c r="EP16" s="224">
        <v>1</v>
      </c>
      <c r="EQ16" s="224" t="s">
        <v>5044</v>
      </c>
      <c r="ER16" s="224" t="s">
        <v>5001</v>
      </c>
      <c r="ES16" s="214">
        <v>45112</v>
      </c>
      <c r="ET16" s="222" t="s">
        <v>7396</v>
      </c>
      <c r="EU16" s="222">
        <v>171</v>
      </c>
      <c r="EV16" s="222" t="s">
        <v>7274</v>
      </c>
      <c r="EW16" s="222" t="s">
        <v>77</v>
      </c>
      <c r="EX16" s="222">
        <v>1</v>
      </c>
      <c r="EY16" s="222" t="s">
        <v>7394</v>
      </c>
      <c r="EZ16" s="222" t="s">
        <v>1237</v>
      </c>
      <c r="FA16" s="223">
        <v>45133</v>
      </c>
      <c r="FB16" s="221" t="s">
        <v>7398</v>
      </c>
      <c r="FC16" s="224">
        <v>3</v>
      </c>
      <c r="FD16" s="224" t="s">
        <v>5205</v>
      </c>
      <c r="FE16" s="224" t="s">
        <v>77</v>
      </c>
      <c r="FF16" s="224">
        <v>1</v>
      </c>
      <c r="FG16" s="224" t="s">
        <v>7397</v>
      </c>
      <c r="FH16" s="224" t="s">
        <v>7383</v>
      </c>
      <c r="FI16" s="214">
        <v>45133</v>
      </c>
      <c r="FJ16" s="221" t="s">
        <v>210</v>
      </c>
      <c r="FK16" s="222" t="s">
        <v>17</v>
      </c>
      <c r="FL16" s="222">
        <v>0</v>
      </c>
      <c r="FM16" s="222" t="s">
        <v>33</v>
      </c>
      <c r="FN16" s="222">
        <v>2</v>
      </c>
      <c r="FO16" s="222">
        <v>0</v>
      </c>
      <c r="FP16" s="218">
        <v>0</v>
      </c>
      <c r="FQ16" s="219">
        <v>43509</v>
      </c>
      <c r="FR16" s="221" t="s">
        <v>211</v>
      </c>
      <c r="FS16" s="224" t="s">
        <v>17</v>
      </c>
      <c r="FT16" s="224">
        <v>0</v>
      </c>
      <c r="FU16" s="224" t="s">
        <v>33</v>
      </c>
      <c r="FV16" s="224">
        <v>2</v>
      </c>
      <c r="FW16" s="224">
        <v>0</v>
      </c>
      <c r="FX16" s="224">
        <v>0</v>
      </c>
      <c r="FY16" s="214">
        <v>43509</v>
      </c>
      <c r="FZ16" s="222" t="s">
        <v>3024</v>
      </c>
      <c r="GA16" s="222">
        <v>1</v>
      </c>
      <c r="GB16" s="222" t="s">
        <v>2565</v>
      </c>
      <c r="GC16" s="222" t="s">
        <v>33</v>
      </c>
      <c r="GD16" s="222">
        <v>2</v>
      </c>
      <c r="GE16" s="222" t="s">
        <v>17</v>
      </c>
      <c r="GF16" s="222" t="s">
        <v>17</v>
      </c>
      <c r="GG16" s="223">
        <v>45063</v>
      </c>
      <c r="GH16" s="221" t="s">
        <v>3030</v>
      </c>
      <c r="GI16" s="224">
        <v>3</v>
      </c>
      <c r="GJ16" s="224" t="s">
        <v>2565</v>
      </c>
      <c r="GK16" s="224" t="s">
        <v>33</v>
      </c>
      <c r="GL16" s="224">
        <v>2</v>
      </c>
      <c r="GM16" s="224" t="s">
        <v>17</v>
      </c>
      <c r="GN16" s="224" t="s">
        <v>17</v>
      </c>
      <c r="GO16" s="214">
        <v>45063</v>
      </c>
      <c r="GP16" s="222" t="s">
        <v>3025</v>
      </c>
      <c r="GQ16" s="222">
        <v>2</v>
      </c>
      <c r="GR16" s="222" t="s">
        <v>2565</v>
      </c>
      <c r="GS16" s="222" t="s">
        <v>33</v>
      </c>
      <c r="GT16" s="222">
        <v>2</v>
      </c>
      <c r="GU16" s="222" t="s">
        <v>17</v>
      </c>
      <c r="GV16" s="222" t="s">
        <v>17</v>
      </c>
      <c r="GW16" s="223">
        <v>45063</v>
      </c>
      <c r="GX16" s="221" t="s">
        <v>3031</v>
      </c>
      <c r="GY16" s="224">
        <v>0</v>
      </c>
      <c r="GZ16" s="224" t="s">
        <v>2565</v>
      </c>
      <c r="HA16" s="224" t="s">
        <v>33</v>
      </c>
      <c r="HB16" s="224">
        <v>2</v>
      </c>
      <c r="HC16" s="224" t="s">
        <v>17</v>
      </c>
      <c r="HD16" s="224" t="s">
        <v>17</v>
      </c>
      <c r="HE16" s="214">
        <v>45063</v>
      </c>
      <c r="HF16" s="222" t="s">
        <v>3023</v>
      </c>
      <c r="HG16" s="222">
        <v>0</v>
      </c>
      <c r="HH16" s="222" t="s">
        <v>2565</v>
      </c>
      <c r="HI16" s="222" t="s">
        <v>33</v>
      </c>
      <c r="HJ16" s="222">
        <v>2</v>
      </c>
      <c r="HK16" s="222" t="s">
        <v>17</v>
      </c>
      <c r="HL16" s="222" t="s">
        <v>17</v>
      </c>
      <c r="HM16" s="223">
        <v>45063</v>
      </c>
      <c r="HN16" s="221" t="s">
        <v>3029</v>
      </c>
      <c r="HO16" s="224">
        <v>3</v>
      </c>
      <c r="HP16" s="224" t="s">
        <v>2565</v>
      </c>
      <c r="HQ16" s="224" t="s">
        <v>33</v>
      </c>
      <c r="HR16" s="224">
        <v>2</v>
      </c>
      <c r="HS16" s="224" t="s">
        <v>17</v>
      </c>
      <c r="HT16" s="224" t="s">
        <v>17</v>
      </c>
      <c r="HU16" s="214">
        <v>45063</v>
      </c>
      <c r="HV16" s="222" t="s">
        <v>3026</v>
      </c>
      <c r="HW16" s="222">
        <v>3</v>
      </c>
      <c r="HX16" s="222" t="s">
        <v>2565</v>
      </c>
      <c r="HY16" s="222" t="s">
        <v>33</v>
      </c>
      <c r="HZ16" s="222">
        <v>2</v>
      </c>
      <c r="IA16" s="222" t="s">
        <v>17</v>
      </c>
      <c r="IB16" s="222" t="s">
        <v>17</v>
      </c>
      <c r="IC16" s="223">
        <v>45063</v>
      </c>
      <c r="ID16" s="221" t="s">
        <v>3028</v>
      </c>
      <c r="IE16" s="224">
        <v>1</v>
      </c>
      <c r="IF16" s="224" t="s">
        <v>2565</v>
      </c>
      <c r="IG16" s="224" t="s">
        <v>33</v>
      </c>
      <c r="IH16" s="224">
        <v>2</v>
      </c>
      <c r="II16" s="224" t="s">
        <v>17</v>
      </c>
      <c r="IJ16" s="224" t="s">
        <v>17</v>
      </c>
      <c r="IK16" s="214">
        <v>45063</v>
      </c>
      <c r="IL16" s="222" t="s">
        <v>3027</v>
      </c>
      <c r="IM16" s="222">
        <v>2</v>
      </c>
      <c r="IN16" s="222" t="s">
        <v>2565</v>
      </c>
      <c r="IO16" s="222" t="s">
        <v>33</v>
      </c>
      <c r="IP16" s="222">
        <v>2</v>
      </c>
      <c r="IQ16" s="222" t="s">
        <v>17</v>
      </c>
      <c r="IR16" s="222" t="s">
        <v>17</v>
      </c>
      <c r="IS16" s="223">
        <v>45063</v>
      </c>
    </row>
    <row r="17" spans="1:253" s="11" customFormat="1" ht="12.75" customHeight="1" x14ac:dyDescent="0.2">
      <c r="A17" s="11" t="s">
        <v>212</v>
      </c>
      <c r="B17" s="11" t="s">
        <v>9871</v>
      </c>
      <c r="C17" s="11" t="s">
        <v>213</v>
      </c>
      <c r="D17" s="11" t="s">
        <v>200</v>
      </c>
      <c r="E17" s="11" t="s">
        <v>9323</v>
      </c>
      <c r="F17" s="11" t="s">
        <v>5047</v>
      </c>
      <c r="G17" s="212">
        <v>14851000</v>
      </c>
      <c r="H17" s="213" t="s">
        <v>5000</v>
      </c>
      <c r="I17" s="213" t="s">
        <v>77</v>
      </c>
      <c r="J17" s="213">
        <v>1</v>
      </c>
      <c r="K17" s="213" t="s">
        <v>5046</v>
      </c>
      <c r="L17" s="213" t="s">
        <v>5001</v>
      </c>
      <c r="M17" s="214">
        <v>45112</v>
      </c>
      <c r="N17" s="221" t="s">
        <v>5050</v>
      </c>
      <c r="O17" s="216">
        <v>88019</v>
      </c>
      <c r="P17" s="216" t="s">
        <v>5026</v>
      </c>
      <c r="Q17" s="216" t="s">
        <v>33</v>
      </c>
      <c r="R17" s="216">
        <v>2</v>
      </c>
      <c r="S17" s="216" t="s">
        <v>5049</v>
      </c>
      <c r="T17" s="216" t="s">
        <v>5048</v>
      </c>
      <c r="U17" s="217">
        <v>45112</v>
      </c>
      <c r="V17" s="221" t="s">
        <v>5052</v>
      </c>
      <c r="W17" s="213">
        <v>14851000</v>
      </c>
      <c r="X17" s="213" t="s">
        <v>5000</v>
      </c>
      <c r="Y17" s="213" t="s">
        <v>77</v>
      </c>
      <c r="Z17" s="213">
        <v>1</v>
      </c>
      <c r="AA17" s="213" t="s">
        <v>5051</v>
      </c>
      <c r="AB17" s="213" t="s">
        <v>5001</v>
      </c>
      <c r="AC17" s="214">
        <v>45112</v>
      </c>
      <c r="AD17" s="221" t="s">
        <v>5054</v>
      </c>
      <c r="AE17" s="218">
        <v>1686000</v>
      </c>
      <c r="AF17" s="218" t="s">
        <v>5000</v>
      </c>
      <c r="AG17" s="218" t="s">
        <v>77</v>
      </c>
      <c r="AH17" s="218">
        <v>1</v>
      </c>
      <c r="AI17" s="218" t="s">
        <v>5053</v>
      </c>
      <c r="AJ17" s="218" t="s">
        <v>5001</v>
      </c>
      <c r="AK17" s="219">
        <v>45112</v>
      </c>
      <c r="AL17" s="221" t="s">
        <v>7400</v>
      </c>
      <c r="AM17" s="213">
        <v>1177000</v>
      </c>
      <c r="AN17" s="213" t="s">
        <v>5205</v>
      </c>
      <c r="AO17" s="213" t="s">
        <v>77</v>
      </c>
      <c r="AP17" s="213">
        <v>1</v>
      </c>
      <c r="AQ17" s="213" t="s">
        <v>7399</v>
      </c>
      <c r="AR17" s="213" t="s">
        <v>7383</v>
      </c>
      <c r="AS17" s="214">
        <v>45133</v>
      </c>
      <c r="AT17" s="222" t="s">
        <v>772</v>
      </c>
      <c r="AU17" s="218" t="s">
        <v>17</v>
      </c>
      <c r="AV17" s="218" t="s">
        <v>763</v>
      </c>
      <c r="AW17" s="218" t="s">
        <v>17</v>
      </c>
      <c r="AX17" s="218" t="s">
        <v>17</v>
      </c>
      <c r="AY17" s="218" t="s">
        <v>766</v>
      </c>
      <c r="AZ17" s="218" t="s">
        <v>763</v>
      </c>
      <c r="BA17" s="219">
        <v>43697</v>
      </c>
      <c r="BB17" s="221" t="s">
        <v>699</v>
      </c>
      <c r="BC17" s="213" t="s">
        <v>17</v>
      </c>
      <c r="BD17" s="213" t="s">
        <v>695</v>
      </c>
      <c r="BE17" s="213" t="s">
        <v>17</v>
      </c>
      <c r="BF17" s="213" t="s">
        <v>17</v>
      </c>
      <c r="BG17" s="213" t="s">
        <v>697</v>
      </c>
      <c r="BH17" s="213" t="s">
        <v>696</v>
      </c>
      <c r="BI17" s="214">
        <v>43642</v>
      </c>
      <c r="BJ17" s="222" t="s">
        <v>7402</v>
      </c>
      <c r="BK17" s="222">
        <v>203</v>
      </c>
      <c r="BL17" s="222" t="s">
        <v>7274</v>
      </c>
      <c r="BM17" s="222" t="s">
        <v>77</v>
      </c>
      <c r="BN17" s="222">
        <v>1</v>
      </c>
      <c r="BO17" s="222" t="s">
        <v>7401</v>
      </c>
      <c r="BP17" s="218" t="s">
        <v>1237</v>
      </c>
      <c r="BQ17" s="223">
        <v>45133</v>
      </c>
      <c r="BR17" s="221" t="s">
        <v>769</v>
      </c>
      <c r="BS17" s="224" t="s">
        <v>17</v>
      </c>
      <c r="BT17" s="224" t="s">
        <v>763</v>
      </c>
      <c r="BU17" s="224" t="s">
        <v>17</v>
      </c>
      <c r="BV17" s="224" t="s">
        <v>17</v>
      </c>
      <c r="BW17" s="224" t="s">
        <v>768</v>
      </c>
      <c r="BX17" s="224" t="s">
        <v>763</v>
      </c>
      <c r="BY17" s="214">
        <v>43697</v>
      </c>
      <c r="BZ17" s="222" t="s">
        <v>770</v>
      </c>
      <c r="CA17" s="222" t="s">
        <v>17</v>
      </c>
      <c r="CB17" s="222" t="s">
        <v>763</v>
      </c>
      <c r="CC17" s="222" t="s">
        <v>17</v>
      </c>
      <c r="CD17" s="222" t="s">
        <v>17</v>
      </c>
      <c r="CE17" s="222" t="s">
        <v>768</v>
      </c>
      <c r="CF17" s="222" t="s">
        <v>763</v>
      </c>
      <c r="CG17" s="223">
        <v>43697</v>
      </c>
      <c r="CH17" s="221" t="s">
        <v>10468</v>
      </c>
      <c r="CI17" s="222" t="e">
        <v>#N/A</v>
      </c>
      <c r="CJ17" s="222" t="e">
        <v>#N/A</v>
      </c>
      <c r="CK17" s="222" t="e">
        <v>#N/A</v>
      </c>
      <c r="CL17" s="222" t="e">
        <v>#N/A</v>
      </c>
      <c r="CM17" s="222" t="e">
        <v>#N/A</v>
      </c>
      <c r="CN17" s="222" t="e">
        <v>#N/A</v>
      </c>
      <c r="CO17" s="225" t="e">
        <v>#N/A</v>
      </c>
      <c r="CP17" s="222" t="s">
        <v>771</v>
      </c>
      <c r="CQ17" s="224" t="s">
        <v>17</v>
      </c>
      <c r="CR17" s="224" t="s">
        <v>763</v>
      </c>
      <c r="CS17" s="224" t="s">
        <v>17</v>
      </c>
      <c r="CT17" s="224" t="s">
        <v>17</v>
      </c>
      <c r="CU17" s="224" t="s">
        <v>768</v>
      </c>
      <c r="CV17" s="224" t="s">
        <v>763</v>
      </c>
      <c r="CW17" s="214">
        <v>43697</v>
      </c>
      <c r="CX17" s="222" t="s">
        <v>5056</v>
      </c>
      <c r="CY17" s="218">
        <v>1686000</v>
      </c>
      <c r="CZ17" s="218" t="s">
        <v>5000</v>
      </c>
      <c r="DA17" s="218" t="s">
        <v>77</v>
      </c>
      <c r="DB17" s="218">
        <v>1</v>
      </c>
      <c r="DC17" s="218" t="s">
        <v>5061</v>
      </c>
      <c r="DD17" s="218" t="s">
        <v>5001</v>
      </c>
      <c r="DE17" s="220">
        <v>45112</v>
      </c>
      <c r="DF17" s="221" t="s">
        <v>5058</v>
      </c>
      <c r="DG17" s="213">
        <v>13165000</v>
      </c>
      <c r="DH17" s="224" t="s">
        <v>5000</v>
      </c>
      <c r="DI17" s="224" t="s">
        <v>77</v>
      </c>
      <c r="DJ17" s="224">
        <v>1</v>
      </c>
      <c r="DK17" s="224" t="s">
        <v>5057</v>
      </c>
      <c r="DL17" s="224" t="s">
        <v>5001</v>
      </c>
      <c r="DM17" s="214">
        <v>45112</v>
      </c>
      <c r="DN17" s="222" t="s">
        <v>5060</v>
      </c>
      <c r="DO17" s="218">
        <v>0</v>
      </c>
      <c r="DP17" s="222" t="s">
        <v>5000</v>
      </c>
      <c r="DQ17" s="222" t="s">
        <v>77</v>
      </c>
      <c r="DR17" s="222">
        <v>1</v>
      </c>
      <c r="DS17" s="222" t="s">
        <v>5059</v>
      </c>
      <c r="DT17" s="222" t="s">
        <v>5001</v>
      </c>
      <c r="DU17" s="223">
        <v>45112</v>
      </c>
      <c r="DV17" s="221" t="s">
        <v>5062</v>
      </c>
      <c r="DW17" s="213">
        <v>1377000</v>
      </c>
      <c r="DX17" s="224" t="s">
        <v>5000</v>
      </c>
      <c r="DY17" s="224" t="s">
        <v>77</v>
      </c>
      <c r="DZ17" s="224">
        <v>1</v>
      </c>
      <c r="EA17" s="224" t="s">
        <v>5061</v>
      </c>
      <c r="EB17" s="224" t="s">
        <v>5001</v>
      </c>
      <c r="EC17" s="214">
        <v>45112</v>
      </c>
      <c r="ED17" s="222" t="s">
        <v>5064</v>
      </c>
      <c r="EE17" s="218">
        <v>309000</v>
      </c>
      <c r="EF17" s="222" t="s">
        <v>5000</v>
      </c>
      <c r="EG17" s="222" t="s">
        <v>77</v>
      </c>
      <c r="EH17" s="222">
        <v>1</v>
      </c>
      <c r="EI17" s="222" t="s">
        <v>5063</v>
      </c>
      <c r="EJ17" s="222" t="s">
        <v>5001</v>
      </c>
      <c r="EK17" s="223">
        <v>45112</v>
      </c>
      <c r="EL17" s="221" t="s">
        <v>5066</v>
      </c>
      <c r="EM17" s="213">
        <v>0</v>
      </c>
      <c r="EN17" s="224" t="s">
        <v>5000</v>
      </c>
      <c r="EO17" s="224" t="s">
        <v>77</v>
      </c>
      <c r="EP17" s="224">
        <v>1</v>
      </c>
      <c r="EQ17" s="224" t="s">
        <v>5065</v>
      </c>
      <c r="ER17" s="224" t="s">
        <v>5001</v>
      </c>
      <c r="ES17" s="214">
        <v>45112</v>
      </c>
      <c r="ET17" s="222" t="s">
        <v>7403</v>
      </c>
      <c r="EU17" s="222">
        <v>203</v>
      </c>
      <c r="EV17" s="222" t="s">
        <v>7274</v>
      </c>
      <c r="EW17" s="222" t="s">
        <v>77</v>
      </c>
      <c r="EX17" s="222">
        <v>1</v>
      </c>
      <c r="EY17" s="222" t="s">
        <v>7401</v>
      </c>
      <c r="EZ17" s="222" t="s">
        <v>1237</v>
      </c>
      <c r="FA17" s="223">
        <v>45133</v>
      </c>
      <c r="FB17" s="221" t="s">
        <v>7405</v>
      </c>
      <c r="FC17" s="224">
        <v>4</v>
      </c>
      <c r="FD17" s="224" t="s">
        <v>5205</v>
      </c>
      <c r="FE17" s="224" t="s">
        <v>77</v>
      </c>
      <c r="FF17" s="224">
        <v>1</v>
      </c>
      <c r="FG17" s="224" t="s">
        <v>7404</v>
      </c>
      <c r="FH17" s="224" t="s">
        <v>7383</v>
      </c>
      <c r="FI17" s="214">
        <v>45133</v>
      </c>
      <c r="FJ17" s="221" t="s">
        <v>214</v>
      </c>
      <c r="FK17" s="222" t="s">
        <v>17</v>
      </c>
      <c r="FL17" s="222">
        <v>0</v>
      </c>
      <c r="FM17" s="222" t="s">
        <v>33</v>
      </c>
      <c r="FN17" s="222">
        <v>2</v>
      </c>
      <c r="FO17" s="222">
        <v>0</v>
      </c>
      <c r="FP17" s="218">
        <v>0</v>
      </c>
      <c r="FQ17" s="219">
        <v>43509</v>
      </c>
      <c r="FR17" s="221" t="s">
        <v>218</v>
      </c>
      <c r="FS17" s="224">
        <v>377500</v>
      </c>
      <c r="FT17" s="224" t="s">
        <v>215</v>
      </c>
      <c r="FU17" s="224" t="s">
        <v>33</v>
      </c>
      <c r="FV17" s="224">
        <v>2</v>
      </c>
      <c r="FW17" s="224" t="s">
        <v>217</v>
      </c>
      <c r="FX17" s="224" t="s">
        <v>216</v>
      </c>
      <c r="FY17" s="214">
        <v>43509</v>
      </c>
      <c r="FZ17" s="222" t="s">
        <v>3033</v>
      </c>
      <c r="GA17" s="222">
        <v>1</v>
      </c>
      <c r="GB17" s="222" t="s">
        <v>2565</v>
      </c>
      <c r="GC17" s="222" t="s">
        <v>33</v>
      </c>
      <c r="GD17" s="222">
        <v>2</v>
      </c>
      <c r="GE17" s="222" t="s">
        <v>17</v>
      </c>
      <c r="GF17" s="222" t="s">
        <v>17</v>
      </c>
      <c r="GG17" s="223">
        <v>45063</v>
      </c>
      <c r="GH17" s="221" t="s">
        <v>3039</v>
      </c>
      <c r="GI17" s="224">
        <v>3</v>
      </c>
      <c r="GJ17" s="224" t="s">
        <v>2565</v>
      </c>
      <c r="GK17" s="224" t="s">
        <v>33</v>
      </c>
      <c r="GL17" s="224">
        <v>2</v>
      </c>
      <c r="GM17" s="224" t="s">
        <v>17</v>
      </c>
      <c r="GN17" s="224" t="s">
        <v>17</v>
      </c>
      <c r="GO17" s="214">
        <v>45063</v>
      </c>
      <c r="GP17" s="222" t="s">
        <v>3034</v>
      </c>
      <c r="GQ17" s="222">
        <v>3</v>
      </c>
      <c r="GR17" s="222" t="s">
        <v>2565</v>
      </c>
      <c r="GS17" s="222" t="s">
        <v>33</v>
      </c>
      <c r="GT17" s="222">
        <v>2</v>
      </c>
      <c r="GU17" s="222" t="s">
        <v>17</v>
      </c>
      <c r="GV17" s="222" t="s">
        <v>17</v>
      </c>
      <c r="GW17" s="223">
        <v>45063</v>
      </c>
      <c r="GX17" s="221" t="s">
        <v>3040</v>
      </c>
      <c r="GY17" s="224">
        <v>0</v>
      </c>
      <c r="GZ17" s="224" t="s">
        <v>2565</v>
      </c>
      <c r="HA17" s="224" t="s">
        <v>33</v>
      </c>
      <c r="HB17" s="224">
        <v>2</v>
      </c>
      <c r="HC17" s="224" t="s">
        <v>17</v>
      </c>
      <c r="HD17" s="224" t="s">
        <v>17</v>
      </c>
      <c r="HE17" s="214">
        <v>45063</v>
      </c>
      <c r="HF17" s="222" t="s">
        <v>3032</v>
      </c>
      <c r="HG17" s="222">
        <v>2</v>
      </c>
      <c r="HH17" s="222" t="s">
        <v>2565</v>
      </c>
      <c r="HI17" s="222" t="s">
        <v>33</v>
      </c>
      <c r="HJ17" s="222">
        <v>2</v>
      </c>
      <c r="HK17" s="222" t="s">
        <v>17</v>
      </c>
      <c r="HL17" s="222" t="s">
        <v>17</v>
      </c>
      <c r="HM17" s="223">
        <v>45063</v>
      </c>
      <c r="HN17" s="221" t="s">
        <v>3038</v>
      </c>
      <c r="HO17" s="224">
        <v>3</v>
      </c>
      <c r="HP17" s="224" t="s">
        <v>2565</v>
      </c>
      <c r="HQ17" s="224" t="s">
        <v>33</v>
      </c>
      <c r="HR17" s="224">
        <v>2</v>
      </c>
      <c r="HS17" s="224" t="s">
        <v>17</v>
      </c>
      <c r="HT17" s="224" t="s">
        <v>17</v>
      </c>
      <c r="HU17" s="214">
        <v>45063</v>
      </c>
      <c r="HV17" s="222" t="s">
        <v>3035</v>
      </c>
      <c r="HW17" s="222">
        <v>3</v>
      </c>
      <c r="HX17" s="222" t="s">
        <v>2565</v>
      </c>
      <c r="HY17" s="222" t="s">
        <v>33</v>
      </c>
      <c r="HZ17" s="222">
        <v>2</v>
      </c>
      <c r="IA17" s="222" t="s">
        <v>17</v>
      </c>
      <c r="IB17" s="222" t="s">
        <v>17</v>
      </c>
      <c r="IC17" s="223">
        <v>45063</v>
      </c>
      <c r="ID17" s="221" t="s">
        <v>3037</v>
      </c>
      <c r="IE17" s="224">
        <v>1</v>
      </c>
      <c r="IF17" s="224" t="s">
        <v>2565</v>
      </c>
      <c r="IG17" s="224" t="s">
        <v>33</v>
      </c>
      <c r="IH17" s="224">
        <v>2</v>
      </c>
      <c r="II17" s="224" t="s">
        <v>17</v>
      </c>
      <c r="IJ17" s="224" t="s">
        <v>17</v>
      </c>
      <c r="IK17" s="214">
        <v>45063</v>
      </c>
      <c r="IL17" s="222" t="s">
        <v>3036</v>
      </c>
      <c r="IM17" s="222">
        <v>3</v>
      </c>
      <c r="IN17" s="222" t="s">
        <v>2565</v>
      </c>
      <c r="IO17" s="222" t="s">
        <v>33</v>
      </c>
      <c r="IP17" s="222">
        <v>2</v>
      </c>
      <c r="IQ17" s="222" t="s">
        <v>17</v>
      </c>
      <c r="IR17" s="222" t="s">
        <v>17</v>
      </c>
      <c r="IS17" s="223">
        <v>45063</v>
      </c>
    </row>
    <row r="18" spans="1:253" s="11" customFormat="1" ht="12.75" customHeight="1" x14ac:dyDescent="0.2">
      <c r="A18" s="11" t="s">
        <v>219</v>
      </c>
      <c r="B18" s="11" t="s">
        <v>9858</v>
      </c>
      <c r="C18" s="11" t="s">
        <v>220</v>
      </c>
      <c r="D18" s="11" t="s">
        <v>200</v>
      </c>
      <c r="E18" s="11" t="s">
        <v>9323</v>
      </c>
      <c r="F18" s="11" t="s">
        <v>5068</v>
      </c>
      <c r="G18" s="212">
        <v>5650000</v>
      </c>
      <c r="H18" s="213" t="s">
        <v>5000</v>
      </c>
      <c r="I18" s="213" t="s">
        <v>77</v>
      </c>
      <c r="J18" s="213">
        <v>1</v>
      </c>
      <c r="K18" s="213" t="s">
        <v>5067</v>
      </c>
      <c r="L18" s="213" t="s">
        <v>5001</v>
      </c>
      <c r="M18" s="214">
        <v>45112</v>
      </c>
      <c r="N18" s="221" t="s">
        <v>5072</v>
      </c>
      <c r="O18" s="216">
        <v>231318</v>
      </c>
      <c r="P18" s="216" t="s">
        <v>5069</v>
      </c>
      <c r="Q18" s="216" t="s">
        <v>77</v>
      </c>
      <c r="R18" s="216">
        <v>1</v>
      </c>
      <c r="S18" s="216" t="s">
        <v>5071</v>
      </c>
      <c r="T18" s="216" t="s">
        <v>5070</v>
      </c>
      <c r="U18" s="217">
        <v>45112</v>
      </c>
      <c r="V18" s="221" t="s">
        <v>5074</v>
      </c>
      <c r="W18" s="213">
        <v>5650000</v>
      </c>
      <c r="X18" s="213" t="s">
        <v>5000</v>
      </c>
      <c r="Y18" s="213" t="s">
        <v>77</v>
      </c>
      <c r="Z18" s="213">
        <v>1</v>
      </c>
      <c r="AA18" s="213" t="s">
        <v>5073</v>
      </c>
      <c r="AB18" s="213" t="s">
        <v>5001</v>
      </c>
      <c r="AC18" s="214">
        <v>45112</v>
      </c>
      <c r="AD18" s="221" t="s">
        <v>5076</v>
      </c>
      <c r="AE18" s="218">
        <v>607000</v>
      </c>
      <c r="AF18" s="218" t="s">
        <v>5000</v>
      </c>
      <c r="AG18" s="218" t="s">
        <v>77</v>
      </c>
      <c r="AH18" s="218">
        <v>1</v>
      </c>
      <c r="AI18" s="218" t="s">
        <v>5075</v>
      </c>
      <c r="AJ18" s="218" t="s">
        <v>5001</v>
      </c>
      <c r="AK18" s="219">
        <v>45112</v>
      </c>
      <c r="AL18" s="221" t="s">
        <v>7407</v>
      </c>
      <c r="AM18" s="213">
        <v>350000</v>
      </c>
      <c r="AN18" s="213" t="s">
        <v>5205</v>
      </c>
      <c r="AO18" s="213" t="s">
        <v>77</v>
      </c>
      <c r="AP18" s="213">
        <v>1</v>
      </c>
      <c r="AQ18" s="213" t="s">
        <v>7406</v>
      </c>
      <c r="AR18" s="213" t="s">
        <v>7383</v>
      </c>
      <c r="AS18" s="214">
        <v>45133</v>
      </c>
      <c r="AT18" s="222" t="s">
        <v>224</v>
      </c>
      <c r="AU18" s="218">
        <v>0</v>
      </c>
      <c r="AV18" s="218">
        <v>0</v>
      </c>
      <c r="AW18" s="218" t="s">
        <v>33</v>
      </c>
      <c r="AX18" s="218">
        <v>2</v>
      </c>
      <c r="AY18" s="218">
        <v>0</v>
      </c>
      <c r="AZ18" s="218">
        <v>0</v>
      </c>
      <c r="BA18" s="219">
        <v>43509</v>
      </c>
      <c r="BB18" s="221" t="s">
        <v>700</v>
      </c>
      <c r="BC18" s="213" t="s">
        <v>17</v>
      </c>
      <c r="BD18" s="213" t="s">
        <v>695</v>
      </c>
      <c r="BE18" s="213" t="s">
        <v>17</v>
      </c>
      <c r="BF18" s="213" t="s">
        <v>17</v>
      </c>
      <c r="BG18" s="213" t="s">
        <v>697</v>
      </c>
      <c r="BH18" s="213" t="s">
        <v>696</v>
      </c>
      <c r="BI18" s="214">
        <v>43642</v>
      </c>
      <c r="BJ18" s="222" t="s">
        <v>7409</v>
      </c>
      <c r="BK18" s="222">
        <v>8</v>
      </c>
      <c r="BL18" s="222" t="s">
        <v>7274</v>
      </c>
      <c r="BM18" s="222" t="s">
        <v>77</v>
      </c>
      <c r="BN18" s="222">
        <v>1</v>
      </c>
      <c r="BO18" s="222" t="s">
        <v>7408</v>
      </c>
      <c r="BP18" s="218" t="s">
        <v>1237</v>
      </c>
      <c r="BQ18" s="223">
        <v>45133</v>
      </c>
      <c r="BR18" s="221" t="s">
        <v>221</v>
      </c>
      <c r="BS18" s="224">
        <v>0</v>
      </c>
      <c r="BT18" s="224">
        <v>0</v>
      </c>
      <c r="BU18" s="224" t="s">
        <v>33</v>
      </c>
      <c r="BV18" s="224">
        <v>2</v>
      </c>
      <c r="BW18" s="224">
        <v>0</v>
      </c>
      <c r="BX18" s="224">
        <v>0</v>
      </c>
      <c r="BY18" s="214">
        <v>43509</v>
      </c>
      <c r="BZ18" s="222" t="s">
        <v>222</v>
      </c>
      <c r="CA18" s="222">
        <v>0</v>
      </c>
      <c r="CB18" s="222">
        <v>0</v>
      </c>
      <c r="CC18" s="222" t="s">
        <v>33</v>
      </c>
      <c r="CD18" s="222">
        <v>2</v>
      </c>
      <c r="CE18" s="222">
        <v>0</v>
      </c>
      <c r="CF18" s="222">
        <v>0</v>
      </c>
      <c r="CG18" s="223">
        <v>43509</v>
      </c>
      <c r="CH18" s="221" t="s">
        <v>10469</v>
      </c>
      <c r="CI18" s="222" t="e">
        <v>#N/A</v>
      </c>
      <c r="CJ18" s="222" t="e">
        <v>#N/A</v>
      </c>
      <c r="CK18" s="222" t="e">
        <v>#N/A</v>
      </c>
      <c r="CL18" s="222" t="e">
        <v>#N/A</v>
      </c>
      <c r="CM18" s="222" t="e">
        <v>#N/A</v>
      </c>
      <c r="CN18" s="222" t="e">
        <v>#N/A</v>
      </c>
      <c r="CO18" s="225" t="e">
        <v>#N/A</v>
      </c>
      <c r="CP18" s="222" t="s">
        <v>223</v>
      </c>
      <c r="CQ18" s="224" t="s">
        <v>17</v>
      </c>
      <c r="CR18" s="224">
        <v>0</v>
      </c>
      <c r="CS18" s="224" t="s">
        <v>33</v>
      </c>
      <c r="CT18" s="224">
        <v>2</v>
      </c>
      <c r="CU18" s="224">
        <v>0</v>
      </c>
      <c r="CV18" s="224">
        <v>0</v>
      </c>
      <c r="CW18" s="214">
        <v>43509</v>
      </c>
      <c r="CX18" s="222" t="s">
        <v>5078</v>
      </c>
      <c r="CY18" s="218">
        <v>607000</v>
      </c>
      <c r="CZ18" s="218" t="s">
        <v>5000</v>
      </c>
      <c r="DA18" s="218" t="s">
        <v>77</v>
      </c>
      <c r="DB18" s="218">
        <v>1</v>
      </c>
      <c r="DC18" s="218" t="s">
        <v>5083</v>
      </c>
      <c r="DD18" s="218" t="s">
        <v>5001</v>
      </c>
      <c r="DE18" s="220">
        <v>45112</v>
      </c>
      <c r="DF18" s="221" t="s">
        <v>5080</v>
      </c>
      <c r="DG18" s="213">
        <v>5043000</v>
      </c>
      <c r="DH18" s="224" t="s">
        <v>5000</v>
      </c>
      <c r="DI18" s="224" t="s">
        <v>77</v>
      </c>
      <c r="DJ18" s="224">
        <v>1</v>
      </c>
      <c r="DK18" s="224" t="s">
        <v>5079</v>
      </c>
      <c r="DL18" s="224" t="s">
        <v>5001</v>
      </c>
      <c r="DM18" s="214">
        <v>45112</v>
      </c>
      <c r="DN18" s="222" t="s">
        <v>5082</v>
      </c>
      <c r="DO18" s="218">
        <v>0</v>
      </c>
      <c r="DP18" s="222" t="s">
        <v>5000</v>
      </c>
      <c r="DQ18" s="222" t="s">
        <v>77</v>
      </c>
      <c r="DR18" s="222">
        <v>1</v>
      </c>
      <c r="DS18" s="222" t="s">
        <v>5081</v>
      </c>
      <c r="DT18" s="222" t="s">
        <v>5001</v>
      </c>
      <c r="DU18" s="223">
        <v>45112</v>
      </c>
      <c r="DV18" s="221" t="s">
        <v>5084</v>
      </c>
      <c r="DW18" s="213">
        <v>607000</v>
      </c>
      <c r="DX18" s="224" t="s">
        <v>5000</v>
      </c>
      <c r="DY18" s="224" t="s">
        <v>77</v>
      </c>
      <c r="DZ18" s="224">
        <v>1</v>
      </c>
      <c r="EA18" s="224" t="s">
        <v>5083</v>
      </c>
      <c r="EB18" s="224" t="s">
        <v>5001</v>
      </c>
      <c r="EC18" s="214">
        <v>45112</v>
      </c>
      <c r="ED18" s="222" t="s">
        <v>5086</v>
      </c>
      <c r="EE18" s="218">
        <v>0</v>
      </c>
      <c r="EF18" s="222" t="s">
        <v>5000</v>
      </c>
      <c r="EG18" s="222" t="s">
        <v>77</v>
      </c>
      <c r="EH18" s="222">
        <v>1</v>
      </c>
      <c r="EI18" s="222" t="s">
        <v>5085</v>
      </c>
      <c r="EJ18" s="222" t="s">
        <v>5001</v>
      </c>
      <c r="EK18" s="223">
        <v>45112</v>
      </c>
      <c r="EL18" s="221" t="s">
        <v>5088</v>
      </c>
      <c r="EM18" s="213">
        <v>0</v>
      </c>
      <c r="EN18" s="224" t="s">
        <v>5000</v>
      </c>
      <c r="EO18" s="224" t="s">
        <v>77</v>
      </c>
      <c r="EP18" s="224">
        <v>1</v>
      </c>
      <c r="EQ18" s="224" t="s">
        <v>5087</v>
      </c>
      <c r="ER18" s="224" t="s">
        <v>5001</v>
      </c>
      <c r="ES18" s="214">
        <v>45112</v>
      </c>
      <c r="ET18" s="222" t="s">
        <v>7410</v>
      </c>
      <c r="EU18" s="222">
        <v>8</v>
      </c>
      <c r="EV18" s="222" t="s">
        <v>7274</v>
      </c>
      <c r="EW18" s="222" t="s">
        <v>77</v>
      </c>
      <c r="EX18" s="222">
        <v>1</v>
      </c>
      <c r="EY18" s="222" t="s">
        <v>7408</v>
      </c>
      <c r="EZ18" s="222" t="s">
        <v>1237</v>
      </c>
      <c r="FA18" s="223">
        <v>45133</v>
      </c>
      <c r="FB18" s="221" t="s">
        <v>7412</v>
      </c>
      <c r="FC18" s="224">
        <v>1</v>
      </c>
      <c r="FD18" s="224" t="s">
        <v>5205</v>
      </c>
      <c r="FE18" s="224" t="s">
        <v>77</v>
      </c>
      <c r="FF18" s="224">
        <v>1</v>
      </c>
      <c r="FG18" s="224" t="s">
        <v>7411</v>
      </c>
      <c r="FH18" s="224" t="s">
        <v>7383</v>
      </c>
      <c r="FI18" s="214">
        <v>45133</v>
      </c>
      <c r="FJ18" s="221" t="s">
        <v>225</v>
      </c>
      <c r="FK18" s="222" t="s">
        <v>17</v>
      </c>
      <c r="FL18" s="222">
        <v>0</v>
      </c>
      <c r="FM18" s="222" t="s">
        <v>33</v>
      </c>
      <c r="FN18" s="222">
        <v>2</v>
      </c>
      <c r="FO18" s="222">
        <v>0</v>
      </c>
      <c r="FP18" s="218">
        <v>0</v>
      </c>
      <c r="FQ18" s="219">
        <v>43509</v>
      </c>
      <c r="FR18" s="221" t="s">
        <v>226</v>
      </c>
      <c r="FS18" s="224" t="s">
        <v>17</v>
      </c>
      <c r="FT18" s="224">
        <v>0</v>
      </c>
      <c r="FU18" s="224" t="s">
        <v>33</v>
      </c>
      <c r="FV18" s="224">
        <v>2</v>
      </c>
      <c r="FW18" s="224">
        <v>0</v>
      </c>
      <c r="FX18" s="224">
        <v>0</v>
      </c>
      <c r="FY18" s="214">
        <v>43509</v>
      </c>
      <c r="FZ18" s="222" t="s">
        <v>3042</v>
      </c>
      <c r="GA18" s="222">
        <v>1</v>
      </c>
      <c r="GB18" s="222" t="s">
        <v>2565</v>
      </c>
      <c r="GC18" s="222" t="s">
        <v>33</v>
      </c>
      <c r="GD18" s="222">
        <v>2</v>
      </c>
      <c r="GE18" s="222" t="s">
        <v>17</v>
      </c>
      <c r="GF18" s="222" t="s">
        <v>17</v>
      </c>
      <c r="GG18" s="223">
        <v>45063</v>
      </c>
      <c r="GH18" s="221" t="s">
        <v>3048</v>
      </c>
      <c r="GI18" s="224">
        <v>2</v>
      </c>
      <c r="GJ18" s="224" t="s">
        <v>2565</v>
      </c>
      <c r="GK18" s="224" t="s">
        <v>33</v>
      </c>
      <c r="GL18" s="224">
        <v>2</v>
      </c>
      <c r="GM18" s="224" t="s">
        <v>17</v>
      </c>
      <c r="GN18" s="224" t="s">
        <v>17</v>
      </c>
      <c r="GO18" s="214">
        <v>45063</v>
      </c>
      <c r="GP18" s="222" t="s">
        <v>3043</v>
      </c>
      <c r="GQ18" s="222">
        <v>1</v>
      </c>
      <c r="GR18" s="222" t="s">
        <v>2565</v>
      </c>
      <c r="GS18" s="222" t="s">
        <v>33</v>
      </c>
      <c r="GT18" s="222">
        <v>2</v>
      </c>
      <c r="GU18" s="222" t="s">
        <v>17</v>
      </c>
      <c r="GV18" s="222" t="s">
        <v>17</v>
      </c>
      <c r="GW18" s="223">
        <v>45063</v>
      </c>
      <c r="GX18" s="221" t="s">
        <v>3049</v>
      </c>
      <c r="GY18" s="224">
        <v>0</v>
      </c>
      <c r="GZ18" s="224" t="s">
        <v>2565</v>
      </c>
      <c r="HA18" s="224" t="s">
        <v>33</v>
      </c>
      <c r="HB18" s="224">
        <v>2</v>
      </c>
      <c r="HC18" s="224" t="s">
        <v>17</v>
      </c>
      <c r="HD18" s="224" t="s">
        <v>17</v>
      </c>
      <c r="HE18" s="214">
        <v>45063</v>
      </c>
      <c r="HF18" s="222" t="s">
        <v>3041</v>
      </c>
      <c r="HG18" s="222">
        <v>0</v>
      </c>
      <c r="HH18" s="222" t="s">
        <v>2565</v>
      </c>
      <c r="HI18" s="222" t="s">
        <v>33</v>
      </c>
      <c r="HJ18" s="222">
        <v>2</v>
      </c>
      <c r="HK18" s="222" t="s">
        <v>17</v>
      </c>
      <c r="HL18" s="222" t="s">
        <v>17</v>
      </c>
      <c r="HM18" s="223">
        <v>45063</v>
      </c>
      <c r="HN18" s="221" t="s">
        <v>3047</v>
      </c>
      <c r="HO18" s="224">
        <v>1</v>
      </c>
      <c r="HP18" s="224" t="s">
        <v>2565</v>
      </c>
      <c r="HQ18" s="224" t="s">
        <v>33</v>
      </c>
      <c r="HR18" s="224">
        <v>2</v>
      </c>
      <c r="HS18" s="224" t="s">
        <v>17</v>
      </c>
      <c r="HT18" s="224" t="s">
        <v>17</v>
      </c>
      <c r="HU18" s="214">
        <v>45063</v>
      </c>
      <c r="HV18" s="222" t="s">
        <v>3044</v>
      </c>
      <c r="HW18" s="222">
        <v>0</v>
      </c>
      <c r="HX18" s="222" t="s">
        <v>2565</v>
      </c>
      <c r="HY18" s="222" t="s">
        <v>33</v>
      </c>
      <c r="HZ18" s="222">
        <v>2</v>
      </c>
      <c r="IA18" s="222" t="s">
        <v>17</v>
      </c>
      <c r="IB18" s="222" t="s">
        <v>17</v>
      </c>
      <c r="IC18" s="223">
        <v>45063</v>
      </c>
      <c r="ID18" s="221" t="s">
        <v>3046</v>
      </c>
      <c r="IE18" s="224">
        <v>1</v>
      </c>
      <c r="IF18" s="224" t="s">
        <v>2565</v>
      </c>
      <c r="IG18" s="224" t="s">
        <v>33</v>
      </c>
      <c r="IH18" s="224">
        <v>2</v>
      </c>
      <c r="II18" s="224" t="s">
        <v>17</v>
      </c>
      <c r="IJ18" s="224" t="s">
        <v>17</v>
      </c>
      <c r="IK18" s="214">
        <v>45063</v>
      </c>
      <c r="IL18" s="222" t="s">
        <v>3045</v>
      </c>
      <c r="IM18" s="222">
        <v>1</v>
      </c>
      <c r="IN18" s="222" t="s">
        <v>2565</v>
      </c>
      <c r="IO18" s="222" t="s">
        <v>33</v>
      </c>
      <c r="IP18" s="222">
        <v>2</v>
      </c>
      <c r="IQ18" s="222" t="s">
        <v>17</v>
      </c>
      <c r="IR18" s="222" t="s">
        <v>17</v>
      </c>
      <c r="IS18" s="223">
        <v>45063</v>
      </c>
    </row>
    <row r="19" spans="1:253" s="11" customFormat="1" ht="12.75" customHeight="1" x14ac:dyDescent="0.2">
      <c r="A19" s="11" t="s">
        <v>227</v>
      </c>
      <c r="B19" s="11" t="s">
        <v>9909</v>
      </c>
      <c r="C19" s="11" t="s">
        <v>228</v>
      </c>
      <c r="D19" s="11" t="s">
        <v>229</v>
      </c>
      <c r="E19" s="11" t="s">
        <v>9324</v>
      </c>
      <c r="F19" s="11" t="s">
        <v>2039</v>
      </c>
      <c r="G19" s="212">
        <v>108584000</v>
      </c>
      <c r="H19" s="213" t="s">
        <v>2036</v>
      </c>
      <c r="I19" s="213" t="s">
        <v>77</v>
      </c>
      <c r="J19" s="213">
        <v>1</v>
      </c>
      <c r="K19" s="213" t="s">
        <v>2038</v>
      </c>
      <c r="L19" s="213" t="s">
        <v>2037</v>
      </c>
      <c r="M19" s="214">
        <v>44985</v>
      </c>
      <c r="N19" s="221" t="s">
        <v>1992</v>
      </c>
      <c r="O19" s="216">
        <v>2344860</v>
      </c>
      <c r="P19" s="216" t="s">
        <v>1989</v>
      </c>
      <c r="Q19" s="216" t="s">
        <v>33</v>
      </c>
      <c r="R19" s="216">
        <v>2</v>
      </c>
      <c r="S19" s="216" t="s">
        <v>1991</v>
      </c>
      <c r="T19" s="216" t="s">
        <v>1990</v>
      </c>
      <c r="U19" s="217">
        <v>44985</v>
      </c>
      <c r="V19" s="221" t="s">
        <v>9075</v>
      </c>
      <c r="W19" s="213">
        <v>108584000</v>
      </c>
      <c r="X19" s="213" t="s">
        <v>2036</v>
      </c>
      <c r="Y19" s="213" t="s">
        <v>77</v>
      </c>
      <c r="Z19" s="213">
        <v>1</v>
      </c>
      <c r="AA19" s="213" t="s">
        <v>9074</v>
      </c>
      <c r="AB19" s="213" t="s">
        <v>9063</v>
      </c>
      <c r="AC19" s="214">
        <v>45163</v>
      </c>
      <c r="AD19" s="221" t="s">
        <v>9077</v>
      </c>
      <c r="AE19" s="218">
        <v>26429000</v>
      </c>
      <c r="AF19" s="218" t="s">
        <v>2036</v>
      </c>
      <c r="AG19" s="218" t="s">
        <v>77</v>
      </c>
      <c r="AH19" s="218">
        <v>1</v>
      </c>
      <c r="AI19" s="218" t="s">
        <v>9076</v>
      </c>
      <c r="AJ19" s="218" t="s">
        <v>9063</v>
      </c>
      <c r="AK19" s="219">
        <v>45163</v>
      </c>
      <c r="AL19" s="221" t="s">
        <v>7415</v>
      </c>
      <c r="AM19" s="213">
        <v>9832000</v>
      </c>
      <c r="AN19" s="213" t="s">
        <v>7266</v>
      </c>
      <c r="AO19" s="213" t="s">
        <v>77</v>
      </c>
      <c r="AP19" s="213">
        <v>1</v>
      </c>
      <c r="AQ19" s="213" t="s">
        <v>7414</v>
      </c>
      <c r="AR19" s="213" t="s">
        <v>7413</v>
      </c>
      <c r="AS19" s="214">
        <v>45133</v>
      </c>
      <c r="AT19" s="222" t="s">
        <v>7419</v>
      </c>
      <c r="AU19" s="218">
        <v>1</v>
      </c>
      <c r="AV19" s="218" t="s">
        <v>7416</v>
      </c>
      <c r="AW19" s="218" t="s">
        <v>77</v>
      </c>
      <c r="AX19" s="218">
        <v>1</v>
      </c>
      <c r="AY19" s="218" t="s">
        <v>7418</v>
      </c>
      <c r="AZ19" s="218" t="s">
        <v>7417</v>
      </c>
      <c r="BA19" s="219">
        <v>45133</v>
      </c>
      <c r="BB19" s="221" t="s">
        <v>849</v>
      </c>
      <c r="BC19" s="213" t="s">
        <v>17</v>
      </c>
      <c r="BD19" s="213" t="s">
        <v>17</v>
      </c>
      <c r="BE19" s="213" t="s">
        <v>17</v>
      </c>
      <c r="BF19" s="213" t="s">
        <v>17</v>
      </c>
      <c r="BG19" s="213" t="s">
        <v>848</v>
      </c>
      <c r="BH19" s="213" t="s">
        <v>17</v>
      </c>
      <c r="BI19" s="214">
        <v>43819</v>
      </c>
      <c r="BJ19" s="222" t="s">
        <v>7421</v>
      </c>
      <c r="BK19" s="222">
        <v>2038</v>
      </c>
      <c r="BL19" s="222" t="s">
        <v>7274</v>
      </c>
      <c r="BM19" s="222" t="s">
        <v>77</v>
      </c>
      <c r="BN19" s="222">
        <v>1</v>
      </c>
      <c r="BO19" s="222" t="s">
        <v>7420</v>
      </c>
      <c r="BP19" s="218" t="s">
        <v>1237</v>
      </c>
      <c r="BQ19" s="223">
        <v>45133</v>
      </c>
      <c r="BR19" s="221" t="s">
        <v>230</v>
      </c>
      <c r="BS19" s="224" t="s">
        <v>17</v>
      </c>
      <c r="BT19" s="224">
        <v>0</v>
      </c>
      <c r="BU19" s="224" t="s">
        <v>33</v>
      </c>
      <c r="BV19" s="224">
        <v>2</v>
      </c>
      <c r="BW19" s="224">
        <v>0</v>
      </c>
      <c r="BX19" s="224">
        <v>0</v>
      </c>
      <c r="BY19" s="214">
        <v>43509</v>
      </c>
      <c r="BZ19" s="222" t="s">
        <v>231</v>
      </c>
      <c r="CA19" s="222" t="s">
        <v>17</v>
      </c>
      <c r="CB19" s="222">
        <v>0</v>
      </c>
      <c r="CC19" s="222" t="s">
        <v>17</v>
      </c>
      <c r="CD19" s="222" t="s">
        <v>17</v>
      </c>
      <c r="CE19" s="222">
        <v>0</v>
      </c>
      <c r="CF19" s="222">
        <v>0</v>
      </c>
      <c r="CG19" s="223">
        <v>43509</v>
      </c>
      <c r="CH19" s="221" t="s">
        <v>10470</v>
      </c>
      <c r="CI19" s="222" t="e">
        <v>#N/A</v>
      </c>
      <c r="CJ19" s="222" t="e">
        <v>#N/A</v>
      </c>
      <c r="CK19" s="222" t="e">
        <v>#N/A</v>
      </c>
      <c r="CL19" s="222" t="e">
        <v>#N/A</v>
      </c>
      <c r="CM19" s="222" t="e">
        <v>#N/A</v>
      </c>
      <c r="CN19" s="222" t="e">
        <v>#N/A</v>
      </c>
      <c r="CO19" s="225" t="e">
        <v>#N/A</v>
      </c>
      <c r="CP19" s="222" t="s">
        <v>235</v>
      </c>
      <c r="CQ19" s="224">
        <v>1700</v>
      </c>
      <c r="CR19" s="224" t="s">
        <v>232</v>
      </c>
      <c r="CS19" s="224" t="s">
        <v>33</v>
      </c>
      <c r="CT19" s="224">
        <v>2</v>
      </c>
      <c r="CU19" s="224" t="s">
        <v>234</v>
      </c>
      <c r="CV19" s="224" t="s">
        <v>233</v>
      </c>
      <c r="CW19" s="214">
        <v>43509</v>
      </c>
      <c r="CX19" s="222" t="s">
        <v>9079</v>
      </c>
      <c r="CY19" s="218">
        <v>25900000</v>
      </c>
      <c r="CZ19" s="218" t="s">
        <v>2036</v>
      </c>
      <c r="DA19" s="218" t="s">
        <v>77</v>
      </c>
      <c r="DB19" s="218">
        <v>1</v>
      </c>
      <c r="DC19" s="218" t="s">
        <v>9068</v>
      </c>
      <c r="DD19" s="218" t="s">
        <v>9063</v>
      </c>
      <c r="DE19" s="220">
        <v>45163</v>
      </c>
      <c r="DF19" s="221" t="s">
        <v>9065</v>
      </c>
      <c r="DG19" s="213">
        <v>82155000</v>
      </c>
      <c r="DH19" s="224" t="s">
        <v>2036</v>
      </c>
      <c r="DI19" s="224" t="s">
        <v>77</v>
      </c>
      <c r="DJ19" s="224">
        <v>1</v>
      </c>
      <c r="DK19" s="224" t="s">
        <v>9064</v>
      </c>
      <c r="DL19" s="224" t="s">
        <v>9063</v>
      </c>
      <c r="DM19" s="214">
        <v>45163</v>
      </c>
      <c r="DN19" s="222" t="s">
        <v>9067</v>
      </c>
      <c r="DO19" s="218">
        <v>529000</v>
      </c>
      <c r="DP19" s="222" t="s">
        <v>2036</v>
      </c>
      <c r="DQ19" s="222" t="s">
        <v>77</v>
      </c>
      <c r="DR19" s="222">
        <v>1</v>
      </c>
      <c r="DS19" s="222" t="s">
        <v>9066</v>
      </c>
      <c r="DT19" s="222" t="s">
        <v>9063</v>
      </c>
      <c r="DU19" s="223">
        <v>45163</v>
      </c>
      <c r="DV19" s="221" t="s">
        <v>9069</v>
      </c>
      <c r="DW19" s="213">
        <v>10300000</v>
      </c>
      <c r="DX19" s="224" t="s">
        <v>2036</v>
      </c>
      <c r="DY19" s="224" t="s">
        <v>77</v>
      </c>
      <c r="DZ19" s="224">
        <v>1</v>
      </c>
      <c r="EA19" s="224" t="s">
        <v>9068</v>
      </c>
      <c r="EB19" s="224" t="s">
        <v>9063</v>
      </c>
      <c r="EC19" s="214">
        <v>45163</v>
      </c>
      <c r="ED19" s="222" t="s">
        <v>9071</v>
      </c>
      <c r="EE19" s="218">
        <v>10800000</v>
      </c>
      <c r="EF19" s="222" t="s">
        <v>2036</v>
      </c>
      <c r="EG19" s="222" t="s">
        <v>77</v>
      </c>
      <c r="EH19" s="222">
        <v>1</v>
      </c>
      <c r="EI19" s="222" t="s">
        <v>9070</v>
      </c>
      <c r="EJ19" s="222" t="s">
        <v>9063</v>
      </c>
      <c r="EK19" s="223">
        <v>45163</v>
      </c>
      <c r="EL19" s="221" t="s">
        <v>9073</v>
      </c>
      <c r="EM19" s="213">
        <v>4800000</v>
      </c>
      <c r="EN19" s="224" t="s">
        <v>2036</v>
      </c>
      <c r="EO19" s="224" t="s">
        <v>77</v>
      </c>
      <c r="EP19" s="224">
        <v>1</v>
      </c>
      <c r="EQ19" s="224" t="s">
        <v>9072</v>
      </c>
      <c r="ER19" s="224" t="s">
        <v>9063</v>
      </c>
      <c r="ES19" s="214">
        <v>45163</v>
      </c>
      <c r="ET19" s="222" t="s">
        <v>7423</v>
      </c>
      <c r="EU19" s="222">
        <v>2038</v>
      </c>
      <c r="EV19" s="222" t="s">
        <v>7274</v>
      </c>
      <c r="EW19" s="222" t="s">
        <v>77</v>
      </c>
      <c r="EX19" s="222">
        <v>1</v>
      </c>
      <c r="EY19" s="222" t="s">
        <v>7422</v>
      </c>
      <c r="EZ19" s="222" t="s">
        <v>1237</v>
      </c>
      <c r="FA19" s="223">
        <v>45133</v>
      </c>
      <c r="FB19" s="221" t="s">
        <v>7425</v>
      </c>
      <c r="FC19" s="224">
        <v>8</v>
      </c>
      <c r="FD19" s="224" t="s">
        <v>7266</v>
      </c>
      <c r="FE19" s="224" t="s">
        <v>77</v>
      </c>
      <c r="FF19" s="224">
        <v>1</v>
      </c>
      <c r="FG19" s="224" t="s">
        <v>7424</v>
      </c>
      <c r="FH19" s="224" t="s">
        <v>7413</v>
      </c>
      <c r="FI19" s="214">
        <v>45133</v>
      </c>
      <c r="FJ19" s="221" t="s">
        <v>774</v>
      </c>
      <c r="FK19" s="222" t="s">
        <v>17</v>
      </c>
      <c r="FL19" s="222" t="s">
        <v>17</v>
      </c>
      <c r="FM19" s="222" t="s">
        <v>17</v>
      </c>
      <c r="FN19" s="222" t="s">
        <v>17</v>
      </c>
      <c r="FO19" s="222" t="s">
        <v>773</v>
      </c>
      <c r="FP19" s="218" t="s">
        <v>17</v>
      </c>
      <c r="FQ19" s="219">
        <v>43698</v>
      </c>
      <c r="FR19" s="221" t="s">
        <v>775</v>
      </c>
      <c r="FS19" s="224" t="s">
        <v>17</v>
      </c>
      <c r="FT19" s="224" t="s">
        <v>17</v>
      </c>
      <c r="FU19" s="224" t="s">
        <v>17</v>
      </c>
      <c r="FV19" s="224" t="s">
        <v>17</v>
      </c>
      <c r="FW19" s="224" t="s">
        <v>773</v>
      </c>
      <c r="FX19" s="224" t="s">
        <v>17</v>
      </c>
      <c r="FY19" s="214">
        <v>43698</v>
      </c>
      <c r="FZ19" s="222" t="s">
        <v>2739</v>
      </c>
      <c r="GA19" s="222">
        <v>1</v>
      </c>
      <c r="GB19" s="222" t="s">
        <v>2565</v>
      </c>
      <c r="GC19" s="222" t="s">
        <v>33</v>
      </c>
      <c r="GD19" s="222">
        <v>2</v>
      </c>
      <c r="GE19" s="222" t="s">
        <v>17</v>
      </c>
      <c r="GF19" s="222" t="s">
        <v>17</v>
      </c>
      <c r="GG19" s="223">
        <v>45061</v>
      </c>
      <c r="GH19" s="221" t="s">
        <v>2745</v>
      </c>
      <c r="GI19" s="224">
        <v>3</v>
      </c>
      <c r="GJ19" s="224" t="s">
        <v>2565</v>
      </c>
      <c r="GK19" s="224" t="s">
        <v>33</v>
      </c>
      <c r="GL19" s="224">
        <v>2</v>
      </c>
      <c r="GM19" s="224" t="s">
        <v>17</v>
      </c>
      <c r="GN19" s="224" t="s">
        <v>17</v>
      </c>
      <c r="GO19" s="214">
        <v>45061</v>
      </c>
      <c r="GP19" s="222" t="s">
        <v>2740</v>
      </c>
      <c r="GQ19" s="222">
        <v>2</v>
      </c>
      <c r="GR19" s="222" t="s">
        <v>2565</v>
      </c>
      <c r="GS19" s="222" t="s">
        <v>33</v>
      </c>
      <c r="GT19" s="222">
        <v>2</v>
      </c>
      <c r="GU19" s="222" t="s">
        <v>17</v>
      </c>
      <c r="GV19" s="222" t="s">
        <v>17</v>
      </c>
      <c r="GW19" s="223">
        <v>45061</v>
      </c>
      <c r="GX19" s="221" t="s">
        <v>2746</v>
      </c>
      <c r="GY19" s="224">
        <v>3</v>
      </c>
      <c r="GZ19" s="224" t="s">
        <v>2565</v>
      </c>
      <c r="HA19" s="224" t="s">
        <v>33</v>
      </c>
      <c r="HB19" s="224">
        <v>2</v>
      </c>
      <c r="HC19" s="224" t="s">
        <v>17</v>
      </c>
      <c r="HD19" s="224" t="s">
        <v>17</v>
      </c>
      <c r="HE19" s="214">
        <v>45061</v>
      </c>
      <c r="HF19" s="222" t="s">
        <v>2738</v>
      </c>
      <c r="HG19" s="222">
        <v>0</v>
      </c>
      <c r="HH19" s="222" t="s">
        <v>2565</v>
      </c>
      <c r="HI19" s="222" t="s">
        <v>33</v>
      </c>
      <c r="HJ19" s="222">
        <v>2</v>
      </c>
      <c r="HK19" s="222" t="s">
        <v>17</v>
      </c>
      <c r="HL19" s="222" t="s">
        <v>17</v>
      </c>
      <c r="HM19" s="223">
        <v>45061</v>
      </c>
      <c r="HN19" s="221" t="s">
        <v>2744</v>
      </c>
      <c r="HO19" s="224">
        <v>2</v>
      </c>
      <c r="HP19" s="224" t="s">
        <v>2565</v>
      </c>
      <c r="HQ19" s="224" t="s">
        <v>33</v>
      </c>
      <c r="HR19" s="224">
        <v>2</v>
      </c>
      <c r="HS19" s="224" t="s">
        <v>17</v>
      </c>
      <c r="HT19" s="224" t="s">
        <v>17</v>
      </c>
      <c r="HU19" s="214">
        <v>45061</v>
      </c>
      <c r="HV19" s="222" t="s">
        <v>2741</v>
      </c>
      <c r="HW19" s="222">
        <v>3</v>
      </c>
      <c r="HX19" s="222" t="s">
        <v>2565</v>
      </c>
      <c r="HY19" s="222" t="s">
        <v>33</v>
      </c>
      <c r="HZ19" s="222">
        <v>2</v>
      </c>
      <c r="IA19" s="222" t="s">
        <v>17</v>
      </c>
      <c r="IB19" s="222" t="s">
        <v>17</v>
      </c>
      <c r="IC19" s="223">
        <v>45061</v>
      </c>
      <c r="ID19" s="221" t="s">
        <v>2743</v>
      </c>
      <c r="IE19" s="224">
        <v>2</v>
      </c>
      <c r="IF19" s="224" t="s">
        <v>2565</v>
      </c>
      <c r="IG19" s="224" t="s">
        <v>33</v>
      </c>
      <c r="IH19" s="224">
        <v>2</v>
      </c>
      <c r="II19" s="224" t="s">
        <v>17</v>
      </c>
      <c r="IJ19" s="224" t="s">
        <v>17</v>
      </c>
      <c r="IK19" s="214">
        <v>45061</v>
      </c>
      <c r="IL19" s="222" t="s">
        <v>2742</v>
      </c>
      <c r="IM19" s="222">
        <v>3</v>
      </c>
      <c r="IN19" s="222" t="s">
        <v>2565</v>
      </c>
      <c r="IO19" s="222" t="s">
        <v>33</v>
      </c>
      <c r="IP19" s="222">
        <v>2</v>
      </c>
      <c r="IQ19" s="222" t="s">
        <v>17</v>
      </c>
      <c r="IR19" s="222" t="s">
        <v>17</v>
      </c>
      <c r="IS19" s="223">
        <v>45061</v>
      </c>
    </row>
    <row r="20" spans="1:253" s="11" customFormat="1" ht="12.75" customHeight="1" x14ac:dyDescent="0.2">
      <c r="A20" s="11" t="s">
        <v>1097</v>
      </c>
      <c r="B20" s="11" t="s">
        <v>9871</v>
      </c>
      <c r="C20" s="11" t="s">
        <v>1098</v>
      </c>
      <c r="D20" s="11" t="s">
        <v>1099</v>
      </c>
      <c r="E20" s="11" t="s">
        <v>9325</v>
      </c>
      <c r="F20" s="11" t="s">
        <v>1852</v>
      </c>
      <c r="G20" s="212">
        <v>5800000</v>
      </c>
      <c r="H20" s="213" t="s">
        <v>1849</v>
      </c>
      <c r="I20" s="213" t="s">
        <v>33</v>
      </c>
      <c r="J20" s="213">
        <v>2</v>
      </c>
      <c r="K20" s="213" t="s">
        <v>1851</v>
      </c>
      <c r="L20" s="213" t="s">
        <v>1850</v>
      </c>
      <c r="M20" s="214">
        <v>44924</v>
      </c>
      <c r="N20" s="221" t="s">
        <v>2339</v>
      </c>
      <c r="O20" s="216">
        <v>341500</v>
      </c>
      <c r="P20" s="216" t="s">
        <v>2336</v>
      </c>
      <c r="Q20" s="216" t="s">
        <v>33</v>
      </c>
      <c r="R20" s="216">
        <v>2</v>
      </c>
      <c r="S20" s="216" t="s">
        <v>2338</v>
      </c>
      <c r="T20" s="216" t="s">
        <v>2337</v>
      </c>
      <c r="U20" s="217">
        <v>45043</v>
      </c>
      <c r="V20" s="221" t="s">
        <v>2548</v>
      </c>
      <c r="W20" s="213">
        <v>5800000</v>
      </c>
      <c r="X20" s="213" t="s">
        <v>2545</v>
      </c>
      <c r="Y20" s="213" t="s">
        <v>77</v>
      </c>
      <c r="Z20" s="213">
        <v>1</v>
      </c>
      <c r="AA20" s="213" t="s">
        <v>2547</v>
      </c>
      <c r="AB20" s="213" t="s">
        <v>2546</v>
      </c>
      <c r="AC20" s="214">
        <v>45054</v>
      </c>
      <c r="AD20" s="221" t="s">
        <v>2550</v>
      </c>
      <c r="AE20" s="218">
        <v>293000</v>
      </c>
      <c r="AF20" s="218" t="s">
        <v>2545</v>
      </c>
      <c r="AG20" s="218" t="s">
        <v>33</v>
      </c>
      <c r="AH20" s="218">
        <v>2</v>
      </c>
      <c r="AI20" s="218" t="s">
        <v>2549</v>
      </c>
      <c r="AJ20" s="218" t="s">
        <v>2546</v>
      </c>
      <c r="AK20" s="219">
        <v>45054</v>
      </c>
      <c r="AL20" s="221" t="s">
        <v>2552</v>
      </c>
      <c r="AM20" s="213">
        <v>134000</v>
      </c>
      <c r="AN20" s="213" t="s">
        <v>2545</v>
      </c>
      <c r="AO20" s="213" t="s">
        <v>33</v>
      </c>
      <c r="AP20" s="213">
        <v>2</v>
      </c>
      <c r="AQ20" s="213" t="s">
        <v>2551</v>
      </c>
      <c r="AR20" s="213" t="s">
        <v>2546</v>
      </c>
      <c r="AS20" s="214">
        <v>45054</v>
      </c>
      <c r="AT20" s="222" t="s">
        <v>1100</v>
      </c>
      <c r="AU20" s="218" t="s">
        <v>17</v>
      </c>
      <c r="AV20" s="218" t="s">
        <v>17</v>
      </c>
      <c r="AW20" s="218" t="s">
        <v>17</v>
      </c>
      <c r="AX20" s="218" t="s">
        <v>17</v>
      </c>
      <c r="AY20" s="218" t="s">
        <v>17</v>
      </c>
      <c r="AZ20" s="218" t="s">
        <v>17</v>
      </c>
      <c r="BA20" s="219">
        <v>44203</v>
      </c>
      <c r="BB20" s="221" t="s">
        <v>1101</v>
      </c>
      <c r="BC20" s="213" t="s">
        <v>17</v>
      </c>
      <c r="BD20" s="213" t="s">
        <v>17</v>
      </c>
      <c r="BE20" s="213" t="s">
        <v>17</v>
      </c>
      <c r="BF20" s="213" t="s">
        <v>17</v>
      </c>
      <c r="BG20" s="213" t="s">
        <v>17</v>
      </c>
      <c r="BH20" s="213" t="s">
        <v>17</v>
      </c>
      <c r="BI20" s="214">
        <v>44203</v>
      </c>
      <c r="BJ20" s="222" t="s">
        <v>7303</v>
      </c>
      <c r="BK20" s="222">
        <v>6</v>
      </c>
      <c r="BL20" s="222" t="s">
        <v>7274</v>
      </c>
      <c r="BM20" s="222" t="s">
        <v>77</v>
      </c>
      <c r="BN20" s="222">
        <v>1</v>
      </c>
      <c r="BO20" s="222" t="s">
        <v>7302</v>
      </c>
      <c r="BP20" s="218" t="s">
        <v>1237</v>
      </c>
      <c r="BQ20" s="223">
        <v>45133</v>
      </c>
      <c r="BR20" s="221" t="s">
        <v>1102</v>
      </c>
      <c r="BS20" s="224" t="s">
        <v>17</v>
      </c>
      <c r="BT20" s="224" t="s">
        <v>17</v>
      </c>
      <c r="BU20" s="224" t="s">
        <v>17</v>
      </c>
      <c r="BV20" s="224" t="s">
        <v>17</v>
      </c>
      <c r="BW20" s="224" t="s">
        <v>17</v>
      </c>
      <c r="BX20" s="224" t="s">
        <v>17</v>
      </c>
      <c r="BY20" s="214">
        <v>44203</v>
      </c>
      <c r="BZ20" s="222" t="s">
        <v>1103</v>
      </c>
      <c r="CA20" s="222" t="s">
        <v>17</v>
      </c>
      <c r="CB20" s="222" t="s">
        <v>17</v>
      </c>
      <c r="CC20" s="222" t="s">
        <v>17</v>
      </c>
      <c r="CD20" s="222" t="s">
        <v>17</v>
      </c>
      <c r="CE20" s="222" t="s">
        <v>17</v>
      </c>
      <c r="CF20" s="222" t="s">
        <v>17</v>
      </c>
      <c r="CG20" s="223">
        <v>44203</v>
      </c>
      <c r="CH20" s="221" t="s">
        <v>10471</v>
      </c>
      <c r="CI20" s="222" t="e">
        <v>#N/A</v>
      </c>
      <c r="CJ20" s="222" t="e">
        <v>#N/A</v>
      </c>
      <c r="CK20" s="222" t="e">
        <v>#N/A</v>
      </c>
      <c r="CL20" s="222" t="e">
        <v>#N/A</v>
      </c>
      <c r="CM20" s="222" t="e">
        <v>#N/A</v>
      </c>
      <c r="CN20" s="222" t="e">
        <v>#N/A</v>
      </c>
      <c r="CO20" s="225" t="e">
        <v>#N/A</v>
      </c>
      <c r="CP20" s="222" t="s">
        <v>1104</v>
      </c>
      <c r="CQ20" s="224" t="s">
        <v>17</v>
      </c>
      <c r="CR20" s="224" t="s">
        <v>17</v>
      </c>
      <c r="CS20" s="224" t="s">
        <v>17</v>
      </c>
      <c r="CT20" s="224" t="s">
        <v>17</v>
      </c>
      <c r="CU20" s="224" t="s">
        <v>17</v>
      </c>
      <c r="CV20" s="224" t="s">
        <v>17</v>
      </c>
      <c r="CW20" s="214">
        <v>44203</v>
      </c>
      <c r="CX20" s="222" t="s">
        <v>2554</v>
      </c>
      <c r="CY20" s="218">
        <v>134000</v>
      </c>
      <c r="CZ20" s="218" t="s">
        <v>2545</v>
      </c>
      <c r="DA20" s="218" t="s">
        <v>1400</v>
      </c>
      <c r="DB20" s="218">
        <v>2</v>
      </c>
      <c r="DC20" s="218" t="s">
        <v>2559</v>
      </c>
      <c r="DD20" s="218" t="s">
        <v>2546</v>
      </c>
      <c r="DE20" s="220">
        <v>45054</v>
      </c>
      <c r="DF20" s="221" t="s">
        <v>2556</v>
      </c>
      <c r="DG20" s="213">
        <v>5507000</v>
      </c>
      <c r="DH20" s="224" t="s">
        <v>2545</v>
      </c>
      <c r="DI20" s="224" t="s">
        <v>1400</v>
      </c>
      <c r="DJ20" s="224">
        <v>2</v>
      </c>
      <c r="DK20" s="224" t="s">
        <v>2555</v>
      </c>
      <c r="DL20" s="224" t="s">
        <v>2546</v>
      </c>
      <c r="DM20" s="214">
        <v>45054</v>
      </c>
      <c r="DN20" s="222" t="s">
        <v>2558</v>
      </c>
      <c r="DO20" s="218">
        <v>159000</v>
      </c>
      <c r="DP20" s="222" t="s">
        <v>2545</v>
      </c>
      <c r="DQ20" s="222" t="s">
        <v>1400</v>
      </c>
      <c r="DR20" s="222">
        <v>2</v>
      </c>
      <c r="DS20" s="222" t="s">
        <v>2557</v>
      </c>
      <c r="DT20" s="222" t="s">
        <v>2546</v>
      </c>
      <c r="DU20" s="223">
        <v>45054</v>
      </c>
      <c r="DV20" s="221" t="s">
        <v>2560</v>
      </c>
      <c r="DW20" s="213">
        <v>134000</v>
      </c>
      <c r="DX20" s="224" t="s">
        <v>2545</v>
      </c>
      <c r="DY20" s="224" t="s">
        <v>1400</v>
      </c>
      <c r="DZ20" s="224">
        <v>2</v>
      </c>
      <c r="EA20" s="224" t="s">
        <v>2559</v>
      </c>
      <c r="EB20" s="224" t="s">
        <v>2546</v>
      </c>
      <c r="EC20" s="214">
        <v>45054</v>
      </c>
      <c r="ED20" s="222" t="s">
        <v>2562</v>
      </c>
      <c r="EE20" s="218">
        <v>0</v>
      </c>
      <c r="EF20" s="222" t="s">
        <v>2545</v>
      </c>
      <c r="EG20" s="222" t="s">
        <v>1400</v>
      </c>
      <c r="EH20" s="222">
        <v>2</v>
      </c>
      <c r="EI20" s="222" t="s">
        <v>2561</v>
      </c>
      <c r="EJ20" s="222" t="s">
        <v>2546</v>
      </c>
      <c r="EK20" s="223">
        <v>45054</v>
      </c>
      <c r="EL20" s="221" t="s">
        <v>2563</v>
      </c>
      <c r="EM20" s="213">
        <v>0</v>
      </c>
      <c r="EN20" s="224" t="s">
        <v>2545</v>
      </c>
      <c r="EO20" s="224" t="s">
        <v>1400</v>
      </c>
      <c r="EP20" s="224">
        <v>2</v>
      </c>
      <c r="EQ20" s="224" t="s">
        <v>2561</v>
      </c>
      <c r="ER20" s="224" t="s">
        <v>2546</v>
      </c>
      <c r="ES20" s="214">
        <v>45054</v>
      </c>
      <c r="ET20" s="222" t="s">
        <v>7305</v>
      </c>
      <c r="EU20" s="222">
        <v>6</v>
      </c>
      <c r="EV20" s="222" t="s">
        <v>7274</v>
      </c>
      <c r="EW20" s="222" t="s">
        <v>77</v>
      </c>
      <c r="EX20" s="222">
        <v>1</v>
      </c>
      <c r="EY20" s="222" t="s">
        <v>7304</v>
      </c>
      <c r="EZ20" s="222" t="s">
        <v>1237</v>
      </c>
      <c r="FA20" s="223">
        <v>45133</v>
      </c>
      <c r="FB20" s="221" t="s">
        <v>2343</v>
      </c>
      <c r="FC20" s="224">
        <v>2</v>
      </c>
      <c r="FD20" s="224" t="s">
        <v>2340</v>
      </c>
      <c r="FE20" s="224" t="s">
        <v>1400</v>
      </c>
      <c r="FF20" s="224">
        <v>2</v>
      </c>
      <c r="FG20" s="224" t="s">
        <v>2342</v>
      </c>
      <c r="FH20" s="224" t="s">
        <v>2341</v>
      </c>
      <c r="FI20" s="214">
        <v>45043</v>
      </c>
      <c r="FJ20" s="221" t="s">
        <v>1105</v>
      </c>
      <c r="FK20" s="222" t="s">
        <v>17</v>
      </c>
      <c r="FL20" s="222" t="s">
        <v>17</v>
      </c>
      <c r="FM20" s="222" t="s">
        <v>17</v>
      </c>
      <c r="FN20" s="222" t="s">
        <v>17</v>
      </c>
      <c r="FO20" s="222" t="s">
        <v>17</v>
      </c>
      <c r="FP20" s="218" t="s">
        <v>17</v>
      </c>
      <c r="FQ20" s="219">
        <v>44203</v>
      </c>
      <c r="FR20" s="221" t="s">
        <v>1106</v>
      </c>
      <c r="FS20" s="224" t="s">
        <v>17</v>
      </c>
      <c r="FT20" s="224" t="s">
        <v>17</v>
      </c>
      <c r="FU20" s="224" t="s">
        <v>17</v>
      </c>
      <c r="FV20" s="224" t="s">
        <v>17</v>
      </c>
      <c r="FW20" s="224" t="s">
        <v>17</v>
      </c>
      <c r="FX20" s="224" t="s">
        <v>17</v>
      </c>
      <c r="FY20" s="214">
        <v>44203</v>
      </c>
      <c r="FZ20" s="222" t="s">
        <v>2748</v>
      </c>
      <c r="GA20" s="222">
        <v>0</v>
      </c>
      <c r="GB20" s="222" t="s">
        <v>2565</v>
      </c>
      <c r="GC20" s="222" t="s">
        <v>33</v>
      </c>
      <c r="GD20" s="222">
        <v>2</v>
      </c>
      <c r="GE20" s="222" t="s">
        <v>17</v>
      </c>
      <c r="GF20" s="222" t="s">
        <v>17</v>
      </c>
      <c r="GG20" s="223">
        <v>45061</v>
      </c>
      <c r="GH20" s="221" t="s">
        <v>2754</v>
      </c>
      <c r="GI20" s="224">
        <v>0</v>
      </c>
      <c r="GJ20" s="224" t="s">
        <v>2565</v>
      </c>
      <c r="GK20" s="224" t="s">
        <v>33</v>
      </c>
      <c r="GL20" s="224">
        <v>2</v>
      </c>
      <c r="GM20" s="224" t="s">
        <v>17</v>
      </c>
      <c r="GN20" s="224" t="s">
        <v>17</v>
      </c>
      <c r="GO20" s="214">
        <v>45061</v>
      </c>
      <c r="GP20" s="222" t="s">
        <v>2749</v>
      </c>
      <c r="GQ20" s="222">
        <v>0</v>
      </c>
      <c r="GR20" s="222" t="s">
        <v>2565</v>
      </c>
      <c r="GS20" s="222" t="s">
        <v>33</v>
      </c>
      <c r="GT20" s="222">
        <v>2</v>
      </c>
      <c r="GU20" s="222" t="s">
        <v>17</v>
      </c>
      <c r="GV20" s="222" t="s">
        <v>17</v>
      </c>
      <c r="GW20" s="223">
        <v>45061</v>
      </c>
      <c r="GX20" s="221" t="s">
        <v>2755</v>
      </c>
      <c r="GY20" s="224">
        <v>0</v>
      </c>
      <c r="GZ20" s="224" t="s">
        <v>2565</v>
      </c>
      <c r="HA20" s="224" t="s">
        <v>33</v>
      </c>
      <c r="HB20" s="224">
        <v>2</v>
      </c>
      <c r="HC20" s="224" t="s">
        <v>17</v>
      </c>
      <c r="HD20" s="224" t="s">
        <v>17</v>
      </c>
      <c r="HE20" s="214">
        <v>45061</v>
      </c>
      <c r="HF20" s="222" t="s">
        <v>2747</v>
      </c>
      <c r="HG20" s="222">
        <v>0</v>
      </c>
      <c r="HH20" s="222" t="s">
        <v>2565</v>
      </c>
      <c r="HI20" s="222" t="s">
        <v>33</v>
      </c>
      <c r="HJ20" s="222">
        <v>2</v>
      </c>
      <c r="HK20" s="222" t="s">
        <v>17</v>
      </c>
      <c r="HL20" s="222" t="s">
        <v>17</v>
      </c>
      <c r="HM20" s="223">
        <v>45061</v>
      </c>
      <c r="HN20" s="221" t="s">
        <v>2753</v>
      </c>
      <c r="HO20" s="224">
        <v>0</v>
      </c>
      <c r="HP20" s="224" t="s">
        <v>2565</v>
      </c>
      <c r="HQ20" s="224" t="s">
        <v>33</v>
      </c>
      <c r="HR20" s="224">
        <v>2</v>
      </c>
      <c r="HS20" s="224" t="s">
        <v>17</v>
      </c>
      <c r="HT20" s="224" t="s">
        <v>17</v>
      </c>
      <c r="HU20" s="214">
        <v>45061</v>
      </c>
      <c r="HV20" s="222" t="s">
        <v>2750</v>
      </c>
      <c r="HW20" s="222">
        <v>0</v>
      </c>
      <c r="HX20" s="222" t="s">
        <v>2565</v>
      </c>
      <c r="HY20" s="222" t="s">
        <v>33</v>
      </c>
      <c r="HZ20" s="222">
        <v>2</v>
      </c>
      <c r="IA20" s="222" t="s">
        <v>17</v>
      </c>
      <c r="IB20" s="222" t="s">
        <v>17</v>
      </c>
      <c r="IC20" s="223">
        <v>45061</v>
      </c>
      <c r="ID20" s="221" t="s">
        <v>2752</v>
      </c>
      <c r="IE20" s="224">
        <v>0</v>
      </c>
      <c r="IF20" s="224" t="s">
        <v>2565</v>
      </c>
      <c r="IG20" s="224" t="s">
        <v>33</v>
      </c>
      <c r="IH20" s="224">
        <v>2</v>
      </c>
      <c r="II20" s="224" t="s">
        <v>17</v>
      </c>
      <c r="IJ20" s="224" t="s">
        <v>17</v>
      </c>
      <c r="IK20" s="214">
        <v>45061</v>
      </c>
      <c r="IL20" s="222" t="s">
        <v>2751</v>
      </c>
      <c r="IM20" s="222">
        <v>3</v>
      </c>
      <c r="IN20" s="222" t="s">
        <v>2565</v>
      </c>
      <c r="IO20" s="222" t="s">
        <v>33</v>
      </c>
      <c r="IP20" s="222">
        <v>2</v>
      </c>
      <c r="IQ20" s="222" t="s">
        <v>17</v>
      </c>
      <c r="IR20" s="222" t="s">
        <v>17</v>
      </c>
      <c r="IS20" s="223">
        <v>45061</v>
      </c>
    </row>
    <row r="21" spans="1:253" s="11" customFormat="1" ht="12.75" customHeight="1" x14ac:dyDescent="0.2">
      <c r="A21" s="11" t="s">
        <v>3050</v>
      </c>
      <c r="B21" s="11" t="s">
        <v>9913</v>
      </c>
      <c r="C21" s="11" t="s">
        <v>3051</v>
      </c>
      <c r="D21" s="11" t="s">
        <v>1766</v>
      </c>
      <c r="E21" s="11" t="s">
        <v>9326</v>
      </c>
      <c r="F21" s="11" t="s">
        <v>7565</v>
      </c>
      <c r="G21" s="212">
        <v>51600000</v>
      </c>
      <c r="H21" s="213" t="s">
        <v>7562</v>
      </c>
      <c r="I21" s="213" t="s">
        <v>77</v>
      </c>
      <c r="J21" s="213">
        <v>1</v>
      </c>
      <c r="K21" s="213" t="s">
        <v>7564</v>
      </c>
      <c r="L21" s="213" t="s">
        <v>7563</v>
      </c>
      <c r="M21" s="214">
        <v>45138</v>
      </c>
      <c r="N21" s="221" t="s">
        <v>7568</v>
      </c>
      <c r="O21" s="216">
        <v>1109500</v>
      </c>
      <c r="P21" s="216" t="s">
        <v>4090</v>
      </c>
      <c r="Q21" s="216" t="s">
        <v>77</v>
      </c>
      <c r="R21" s="216">
        <v>1</v>
      </c>
      <c r="S21" s="216" t="s">
        <v>7567</v>
      </c>
      <c r="T21" s="216" t="s">
        <v>7566</v>
      </c>
      <c r="U21" s="217">
        <v>45138</v>
      </c>
      <c r="V21" s="221" t="s">
        <v>7570</v>
      </c>
      <c r="W21" s="213">
        <v>51600000</v>
      </c>
      <c r="X21" s="213" t="s">
        <v>7562</v>
      </c>
      <c r="Y21" s="213" t="s">
        <v>77</v>
      </c>
      <c r="Z21" s="213">
        <v>1</v>
      </c>
      <c r="AA21" s="213" t="s">
        <v>7569</v>
      </c>
      <c r="AB21" s="213" t="s">
        <v>7563</v>
      </c>
      <c r="AC21" s="214">
        <v>45138</v>
      </c>
      <c r="AD21" s="221" t="s">
        <v>7572</v>
      </c>
      <c r="AE21" s="218">
        <v>9800000</v>
      </c>
      <c r="AF21" s="218" t="s">
        <v>7562</v>
      </c>
      <c r="AG21" s="218" t="s">
        <v>77</v>
      </c>
      <c r="AH21" s="218">
        <v>1</v>
      </c>
      <c r="AI21" s="218" t="s">
        <v>7571</v>
      </c>
      <c r="AJ21" s="218" t="s">
        <v>7563</v>
      </c>
      <c r="AK21" s="219">
        <v>45138</v>
      </c>
      <c r="AL21" s="221" t="s">
        <v>7575</v>
      </c>
      <c r="AM21" s="213">
        <v>5447000</v>
      </c>
      <c r="AN21" s="213" t="s">
        <v>7573</v>
      </c>
      <c r="AO21" s="213" t="s">
        <v>77</v>
      </c>
      <c r="AP21" s="213">
        <v>1</v>
      </c>
      <c r="AQ21" s="213" t="s">
        <v>7574</v>
      </c>
      <c r="AR21" s="213" t="s">
        <v>7563</v>
      </c>
      <c r="AS21" s="214">
        <v>45138</v>
      </c>
      <c r="AT21" s="222" t="s">
        <v>7577</v>
      </c>
      <c r="AU21" s="218">
        <v>99</v>
      </c>
      <c r="AV21" s="218" t="s">
        <v>7562</v>
      </c>
      <c r="AW21" s="218" t="s">
        <v>33</v>
      </c>
      <c r="AX21" s="218">
        <v>2</v>
      </c>
      <c r="AY21" s="218" t="s">
        <v>7576</v>
      </c>
      <c r="AZ21" s="218" t="s">
        <v>7563</v>
      </c>
      <c r="BA21" s="219">
        <v>45138</v>
      </c>
      <c r="BB21" s="221" t="s">
        <v>7604</v>
      </c>
      <c r="BC21" s="213" t="s">
        <v>17</v>
      </c>
      <c r="BD21" s="213" t="s">
        <v>763</v>
      </c>
      <c r="BE21" s="213" t="s">
        <v>17</v>
      </c>
      <c r="BF21" s="213" t="s">
        <v>17</v>
      </c>
      <c r="BG21" s="213" t="s">
        <v>7601</v>
      </c>
      <c r="BH21" s="213" t="s">
        <v>763</v>
      </c>
      <c r="BI21" s="214">
        <v>45138</v>
      </c>
      <c r="BJ21" s="222" t="s">
        <v>7581</v>
      </c>
      <c r="BK21" s="222">
        <v>3281</v>
      </c>
      <c r="BL21" s="222" t="s">
        <v>7578</v>
      </c>
      <c r="BM21" s="222" t="s">
        <v>77</v>
      </c>
      <c r="BN21" s="222">
        <v>1</v>
      </c>
      <c r="BO21" s="222" t="s">
        <v>7580</v>
      </c>
      <c r="BP21" s="218" t="s">
        <v>7579</v>
      </c>
      <c r="BQ21" s="223">
        <v>45138</v>
      </c>
      <c r="BR21" s="221" t="s">
        <v>7606</v>
      </c>
      <c r="BS21" s="224">
        <v>96400</v>
      </c>
      <c r="BT21" s="224" t="s">
        <v>7562</v>
      </c>
      <c r="BU21" s="224" t="s">
        <v>77</v>
      </c>
      <c r="BV21" s="224">
        <v>1</v>
      </c>
      <c r="BW21" s="224" t="s">
        <v>7605</v>
      </c>
      <c r="BX21" s="224" t="s">
        <v>7588</v>
      </c>
      <c r="BY21" s="214">
        <v>45138</v>
      </c>
      <c r="BZ21" s="222" t="s">
        <v>7607</v>
      </c>
      <c r="CA21" s="222" t="s">
        <v>17</v>
      </c>
      <c r="CB21" s="222" t="s">
        <v>17</v>
      </c>
      <c r="CC21" s="222" t="s">
        <v>17</v>
      </c>
      <c r="CD21" s="222" t="s">
        <v>17</v>
      </c>
      <c r="CE21" s="222" t="s">
        <v>7601</v>
      </c>
      <c r="CF21" s="222" t="s">
        <v>17</v>
      </c>
      <c r="CG21" s="223">
        <v>45138</v>
      </c>
      <c r="CH21" s="221" t="s">
        <v>10472</v>
      </c>
      <c r="CI21" s="222" t="e">
        <v>#N/A</v>
      </c>
      <c r="CJ21" s="222" t="e">
        <v>#N/A</v>
      </c>
      <c r="CK21" s="222" t="e">
        <v>#N/A</v>
      </c>
      <c r="CL21" s="222" t="e">
        <v>#N/A</v>
      </c>
      <c r="CM21" s="222" t="e">
        <v>#N/A</v>
      </c>
      <c r="CN21" s="222" t="e">
        <v>#N/A</v>
      </c>
      <c r="CO21" s="225" t="e">
        <v>#N/A</v>
      </c>
      <c r="CP21" s="222" t="s">
        <v>7609</v>
      </c>
      <c r="CQ21" s="224" t="s">
        <v>17</v>
      </c>
      <c r="CR21" s="224" t="s">
        <v>17</v>
      </c>
      <c r="CS21" s="224" t="s">
        <v>17</v>
      </c>
      <c r="CT21" s="224" t="s">
        <v>17</v>
      </c>
      <c r="CU21" s="224" t="s">
        <v>7601</v>
      </c>
      <c r="CV21" s="224" t="s">
        <v>17</v>
      </c>
      <c r="CW21" s="214">
        <v>45138</v>
      </c>
      <c r="CX21" s="222" t="s">
        <v>7587</v>
      </c>
      <c r="CY21" s="218">
        <v>7700000</v>
      </c>
      <c r="CZ21" s="218" t="s">
        <v>7562</v>
      </c>
      <c r="DA21" s="218" t="s">
        <v>77</v>
      </c>
      <c r="DB21" s="218">
        <v>1</v>
      </c>
      <c r="DC21" s="218" t="s">
        <v>7593</v>
      </c>
      <c r="DD21" s="218" t="s">
        <v>7588</v>
      </c>
      <c r="DE21" s="220">
        <v>45138</v>
      </c>
      <c r="DF21" s="221" t="s">
        <v>7590</v>
      </c>
      <c r="DG21" s="213">
        <v>41800000</v>
      </c>
      <c r="DH21" s="224" t="s">
        <v>7562</v>
      </c>
      <c r="DI21" s="224" t="s">
        <v>77</v>
      </c>
      <c r="DJ21" s="224">
        <v>1</v>
      </c>
      <c r="DK21" s="224" t="s">
        <v>7589</v>
      </c>
      <c r="DL21" s="224" t="s">
        <v>7588</v>
      </c>
      <c r="DM21" s="214">
        <v>45138</v>
      </c>
      <c r="DN21" s="222" t="s">
        <v>7592</v>
      </c>
      <c r="DO21" s="218">
        <v>2100000</v>
      </c>
      <c r="DP21" s="222" t="s">
        <v>7562</v>
      </c>
      <c r="DQ21" s="222" t="s">
        <v>77</v>
      </c>
      <c r="DR21" s="222">
        <v>1</v>
      </c>
      <c r="DS21" s="222" t="s">
        <v>7591</v>
      </c>
      <c r="DT21" s="222" t="s">
        <v>7588</v>
      </c>
      <c r="DU21" s="223">
        <v>45138</v>
      </c>
      <c r="DV21" s="221" t="s">
        <v>7594</v>
      </c>
      <c r="DW21" s="213">
        <v>4206000</v>
      </c>
      <c r="DX21" s="224" t="s">
        <v>7562</v>
      </c>
      <c r="DY21" s="224" t="s">
        <v>77</v>
      </c>
      <c r="DZ21" s="224">
        <v>1</v>
      </c>
      <c r="EA21" s="224" t="s">
        <v>7593</v>
      </c>
      <c r="EB21" s="224" t="s">
        <v>7588</v>
      </c>
      <c r="EC21" s="214">
        <v>45138</v>
      </c>
      <c r="ED21" s="222" t="s">
        <v>7596</v>
      </c>
      <c r="EE21" s="218">
        <v>3100000</v>
      </c>
      <c r="EF21" s="222" t="s">
        <v>7562</v>
      </c>
      <c r="EG21" s="222" t="s">
        <v>77</v>
      </c>
      <c r="EH21" s="222">
        <v>1</v>
      </c>
      <c r="EI21" s="222" t="s">
        <v>7595</v>
      </c>
      <c r="EJ21" s="222" t="s">
        <v>7588</v>
      </c>
      <c r="EK21" s="223">
        <v>45138</v>
      </c>
      <c r="EL21" s="221" t="s">
        <v>7598</v>
      </c>
      <c r="EM21" s="213">
        <v>394000</v>
      </c>
      <c r="EN21" s="224" t="s">
        <v>7562</v>
      </c>
      <c r="EO21" s="224" t="s">
        <v>77</v>
      </c>
      <c r="EP21" s="224">
        <v>1</v>
      </c>
      <c r="EQ21" s="224" t="s">
        <v>7597</v>
      </c>
      <c r="ER21" s="224" t="s">
        <v>7588</v>
      </c>
      <c r="ES21" s="214">
        <v>45138</v>
      </c>
      <c r="ET21" s="222" t="s">
        <v>7585</v>
      </c>
      <c r="EU21" s="222">
        <v>3292</v>
      </c>
      <c r="EV21" s="222" t="s">
        <v>7582</v>
      </c>
      <c r="EW21" s="222" t="s">
        <v>77</v>
      </c>
      <c r="EX21" s="222">
        <v>1</v>
      </c>
      <c r="EY21" s="222" t="s">
        <v>7584</v>
      </c>
      <c r="EZ21" s="222" t="s">
        <v>7583</v>
      </c>
      <c r="FA21" s="223">
        <v>45138</v>
      </c>
      <c r="FB21" s="221" t="s">
        <v>7600</v>
      </c>
      <c r="FC21" s="224">
        <v>3</v>
      </c>
      <c r="FD21" s="224" t="s">
        <v>7562</v>
      </c>
      <c r="FE21" s="224" t="s">
        <v>77</v>
      </c>
      <c r="FF21" s="224">
        <v>1</v>
      </c>
      <c r="FG21" s="224" t="s">
        <v>7599</v>
      </c>
      <c r="FH21" s="224" t="s">
        <v>7588</v>
      </c>
      <c r="FI21" s="214">
        <v>45138</v>
      </c>
      <c r="FJ21" s="221" t="s">
        <v>7602</v>
      </c>
      <c r="FK21" s="222" t="s">
        <v>17</v>
      </c>
      <c r="FL21" s="222" t="s">
        <v>763</v>
      </c>
      <c r="FM21" s="222" t="s">
        <v>17</v>
      </c>
      <c r="FN21" s="222" t="s">
        <v>17</v>
      </c>
      <c r="FO21" s="222" t="s">
        <v>7601</v>
      </c>
      <c r="FP21" s="218" t="s">
        <v>763</v>
      </c>
      <c r="FQ21" s="219">
        <v>45138</v>
      </c>
      <c r="FR21" s="221" t="s">
        <v>7603</v>
      </c>
      <c r="FS21" s="224" t="s">
        <v>17</v>
      </c>
      <c r="FT21" s="224" t="s">
        <v>763</v>
      </c>
      <c r="FU21" s="224" t="s">
        <v>17</v>
      </c>
      <c r="FV21" s="224" t="s">
        <v>17</v>
      </c>
      <c r="FW21" s="224" t="s">
        <v>7601</v>
      </c>
      <c r="FX21" s="224" t="s">
        <v>763</v>
      </c>
      <c r="FY21" s="214">
        <v>45138</v>
      </c>
      <c r="FZ21" s="222" t="s">
        <v>3053</v>
      </c>
      <c r="GA21" s="222">
        <v>0</v>
      </c>
      <c r="GB21" s="222" t="s">
        <v>2565</v>
      </c>
      <c r="GC21" s="222" t="s">
        <v>33</v>
      </c>
      <c r="GD21" s="222">
        <v>2</v>
      </c>
      <c r="GE21" s="222" t="s">
        <v>17</v>
      </c>
      <c r="GF21" s="222" t="s">
        <v>17</v>
      </c>
      <c r="GG21" s="223">
        <v>45063</v>
      </c>
      <c r="GH21" s="221" t="s">
        <v>3059</v>
      </c>
      <c r="GI21" s="224">
        <v>2</v>
      </c>
      <c r="GJ21" s="224" t="s">
        <v>2565</v>
      </c>
      <c r="GK21" s="224" t="s">
        <v>33</v>
      </c>
      <c r="GL21" s="224">
        <v>2</v>
      </c>
      <c r="GM21" s="224" t="s">
        <v>17</v>
      </c>
      <c r="GN21" s="224" t="s">
        <v>17</v>
      </c>
      <c r="GO21" s="214">
        <v>45063</v>
      </c>
      <c r="GP21" s="222" t="s">
        <v>3054</v>
      </c>
      <c r="GQ21" s="222">
        <v>0</v>
      </c>
      <c r="GR21" s="222" t="s">
        <v>2565</v>
      </c>
      <c r="GS21" s="222" t="s">
        <v>33</v>
      </c>
      <c r="GT21" s="222">
        <v>2</v>
      </c>
      <c r="GU21" s="222" t="s">
        <v>17</v>
      </c>
      <c r="GV21" s="222" t="s">
        <v>17</v>
      </c>
      <c r="GW21" s="223">
        <v>45063</v>
      </c>
      <c r="GX21" s="221" t="s">
        <v>3060</v>
      </c>
      <c r="GY21" s="224">
        <v>0</v>
      </c>
      <c r="GZ21" s="224" t="s">
        <v>2565</v>
      </c>
      <c r="HA21" s="224" t="s">
        <v>33</v>
      </c>
      <c r="HB21" s="224">
        <v>2</v>
      </c>
      <c r="HC21" s="224" t="s">
        <v>17</v>
      </c>
      <c r="HD21" s="224" t="s">
        <v>17</v>
      </c>
      <c r="HE21" s="214">
        <v>45063</v>
      </c>
      <c r="HF21" s="222" t="s">
        <v>3052</v>
      </c>
      <c r="HG21" s="222">
        <v>0</v>
      </c>
      <c r="HH21" s="222" t="s">
        <v>2565</v>
      </c>
      <c r="HI21" s="222" t="s">
        <v>33</v>
      </c>
      <c r="HJ21" s="222">
        <v>2</v>
      </c>
      <c r="HK21" s="222" t="s">
        <v>17</v>
      </c>
      <c r="HL21" s="222" t="s">
        <v>17</v>
      </c>
      <c r="HM21" s="223">
        <v>45063</v>
      </c>
      <c r="HN21" s="221" t="s">
        <v>3058</v>
      </c>
      <c r="HO21" s="224">
        <v>2</v>
      </c>
      <c r="HP21" s="224" t="s">
        <v>2565</v>
      </c>
      <c r="HQ21" s="224" t="s">
        <v>33</v>
      </c>
      <c r="HR21" s="224">
        <v>2</v>
      </c>
      <c r="HS21" s="224" t="s">
        <v>17</v>
      </c>
      <c r="HT21" s="224" t="s">
        <v>17</v>
      </c>
      <c r="HU21" s="214">
        <v>45063</v>
      </c>
      <c r="HV21" s="222" t="s">
        <v>3055</v>
      </c>
      <c r="HW21" s="222">
        <v>2</v>
      </c>
      <c r="HX21" s="222" t="s">
        <v>2565</v>
      </c>
      <c r="HY21" s="222" t="s">
        <v>33</v>
      </c>
      <c r="HZ21" s="222">
        <v>2</v>
      </c>
      <c r="IA21" s="222" t="s">
        <v>17</v>
      </c>
      <c r="IB21" s="222" t="s">
        <v>17</v>
      </c>
      <c r="IC21" s="223">
        <v>45063</v>
      </c>
      <c r="ID21" s="221" t="s">
        <v>3057</v>
      </c>
      <c r="IE21" s="224">
        <v>2</v>
      </c>
      <c r="IF21" s="224" t="s">
        <v>2565</v>
      </c>
      <c r="IG21" s="224" t="s">
        <v>33</v>
      </c>
      <c r="IH21" s="224">
        <v>2</v>
      </c>
      <c r="II21" s="224" t="s">
        <v>17</v>
      </c>
      <c r="IJ21" s="224" t="s">
        <v>17</v>
      </c>
      <c r="IK21" s="214">
        <v>45063</v>
      </c>
      <c r="IL21" s="222" t="s">
        <v>3056</v>
      </c>
      <c r="IM21" s="222">
        <v>3</v>
      </c>
      <c r="IN21" s="222" t="s">
        <v>2565</v>
      </c>
      <c r="IO21" s="222" t="s">
        <v>33</v>
      </c>
      <c r="IP21" s="222">
        <v>2</v>
      </c>
      <c r="IQ21" s="222" t="s">
        <v>17</v>
      </c>
      <c r="IR21" s="222" t="s">
        <v>17</v>
      </c>
      <c r="IS21" s="223">
        <v>45063</v>
      </c>
    </row>
    <row r="22" spans="1:253" s="11" customFormat="1" ht="12.75" customHeight="1" x14ac:dyDescent="0.2">
      <c r="A22" s="11" t="s">
        <v>1764</v>
      </c>
      <c r="B22" s="11" t="s">
        <v>9885</v>
      </c>
      <c r="C22" s="11" t="s">
        <v>1765</v>
      </c>
      <c r="D22" s="11" t="s">
        <v>1766</v>
      </c>
      <c r="E22" s="11" t="s">
        <v>9326</v>
      </c>
      <c r="F22" s="11" t="s">
        <v>7611</v>
      </c>
      <c r="G22" s="212">
        <v>51600000</v>
      </c>
      <c r="H22" s="213" t="s">
        <v>7562</v>
      </c>
      <c r="I22" s="213" t="s">
        <v>77</v>
      </c>
      <c r="J22" s="213">
        <v>1</v>
      </c>
      <c r="K22" s="213" t="s">
        <v>7610</v>
      </c>
      <c r="L22" s="213" t="s">
        <v>7563</v>
      </c>
      <c r="M22" s="214">
        <v>45138</v>
      </c>
      <c r="N22" s="221" t="s">
        <v>7613</v>
      </c>
      <c r="O22" s="216">
        <v>1109500</v>
      </c>
      <c r="P22" s="216" t="s">
        <v>4090</v>
      </c>
      <c r="Q22" s="216" t="s">
        <v>77</v>
      </c>
      <c r="R22" s="216">
        <v>1</v>
      </c>
      <c r="S22" s="216" t="s">
        <v>7612</v>
      </c>
      <c r="T22" s="216" t="s">
        <v>1426</v>
      </c>
      <c r="U22" s="217">
        <v>45138</v>
      </c>
      <c r="V22" s="221" t="s">
        <v>7617</v>
      </c>
      <c r="W22" s="213">
        <v>36417000</v>
      </c>
      <c r="X22" s="213" t="s">
        <v>7614</v>
      </c>
      <c r="Y22" s="213" t="s">
        <v>77</v>
      </c>
      <c r="Z22" s="213">
        <v>1</v>
      </c>
      <c r="AA22" s="213" t="s">
        <v>7616</v>
      </c>
      <c r="AB22" s="213" t="s">
        <v>7615</v>
      </c>
      <c r="AC22" s="214">
        <v>45138</v>
      </c>
      <c r="AD22" s="221" t="s">
        <v>7621</v>
      </c>
      <c r="AE22" s="218">
        <v>5780000</v>
      </c>
      <c r="AF22" s="218" t="s">
        <v>7618</v>
      </c>
      <c r="AG22" s="218" t="s">
        <v>1400</v>
      </c>
      <c r="AH22" s="218">
        <v>2</v>
      </c>
      <c r="AI22" s="218" t="s">
        <v>7620</v>
      </c>
      <c r="AJ22" s="218" t="s">
        <v>7619</v>
      </c>
      <c r="AK22" s="219">
        <v>45138</v>
      </c>
      <c r="AL22" s="221" t="s">
        <v>7625</v>
      </c>
      <c r="AM22" s="213">
        <v>2480000</v>
      </c>
      <c r="AN22" s="213" t="s">
        <v>7622</v>
      </c>
      <c r="AO22" s="213" t="s">
        <v>1400</v>
      </c>
      <c r="AP22" s="213">
        <v>2</v>
      </c>
      <c r="AQ22" s="213" t="s">
        <v>7624</v>
      </c>
      <c r="AR22" s="213" t="s">
        <v>7623</v>
      </c>
      <c r="AS22" s="214">
        <v>45138</v>
      </c>
      <c r="AT22" s="222" t="s">
        <v>7626</v>
      </c>
      <c r="AU22" s="218" t="s">
        <v>17</v>
      </c>
      <c r="AV22" s="218" t="s">
        <v>763</v>
      </c>
      <c r="AW22" s="218" t="s">
        <v>17</v>
      </c>
      <c r="AX22" s="218" t="s">
        <v>17</v>
      </c>
      <c r="AY22" s="218" t="s">
        <v>7601</v>
      </c>
      <c r="AZ22" s="218" t="s">
        <v>763</v>
      </c>
      <c r="BA22" s="219">
        <v>45138</v>
      </c>
      <c r="BB22" s="221" t="s">
        <v>7646</v>
      </c>
      <c r="BC22" s="213" t="s">
        <v>17</v>
      </c>
      <c r="BD22" s="213" t="s">
        <v>1121</v>
      </c>
      <c r="BE22" s="213" t="s">
        <v>17</v>
      </c>
      <c r="BF22" s="213" t="s">
        <v>17</v>
      </c>
      <c r="BG22" s="213" t="s">
        <v>7601</v>
      </c>
      <c r="BH22" s="213" t="s">
        <v>17</v>
      </c>
      <c r="BI22" s="214">
        <v>45138</v>
      </c>
      <c r="BJ22" s="222" t="s">
        <v>7630</v>
      </c>
      <c r="BK22" s="222">
        <v>111</v>
      </c>
      <c r="BL22" s="222" t="s">
        <v>7627</v>
      </c>
      <c r="BM22" s="222" t="s">
        <v>22</v>
      </c>
      <c r="BN22" s="222">
        <v>3</v>
      </c>
      <c r="BO22" s="222" t="s">
        <v>7629</v>
      </c>
      <c r="BP22" s="218" t="s">
        <v>7628</v>
      </c>
      <c r="BQ22" s="223">
        <v>45138</v>
      </c>
      <c r="BR22" s="221" t="s">
        <v>7647</v>
      </c>
      <c r="BS22" s="224" t="s">
        <v>17</v>
      </c>
      <c r="BT22" s="224" t="s">
        <v>1121</v>
      </c>
      <c r="BU22" s="224" t="s">
        <v>17</v>
      </c>
      <c r="BV22" s="224" t="s">
        <v>17</v>
      </c>
      <c r="BW22" s="224" t="s">
        <v>7601</v>
      </c>
      <c r="BX22" s="224" t="s">
        <v>17</v>
      </c>
      <c r="BY22" s="214">
        <v>45138</v>
      </c>
      <c r="BZ22" s="222" t="s">
        <v>7648</v>
      </c>
      <c r="CA22" s="222" t="s">
        <v>17</v>
      </c>
      <c r="CB22" s="222" t="s">
        <v>1121</v>
      </c>
      <c r="CC22" s="222" t="s">
        <v>17</v>
      </c>
      <c r="CD22" s="222" t="s">
        <v>17</v>
      </c>
      <c r="CE22" s="222" t="s">
        <v>7601</v>
      </c>
      <c r="CF22" s="222" t="s">
        <v>17</v>
      </c>
      <c r="CG22" s="223">
        <v>45138</v>
      </c>
      <c r="CH22" s="221" t="s">
        <v>10473</v>
      </c>
      <c r="CI22" s="222" t="e">
        <v>#N/A</v>
      </c>
      <c r="CJ22" s="222" t="e">
        <v>#N/A</v>
      </c>
      <c r="CK22" s="222" t="e">
        <v>#N/A</v>
      </c>
      <c r="CL22" s="222" t="e">
        <v>#N/A</v>
      </c>
      <c r="CM22" s="222" t="e">
        <v>#N/A</v>
      </c>
      <c r="CN22" s="222" t="e">
        <v>#N/A</v>
      </c>
      <c r="CO22" s="225" t="e">
        <v>#N/A</v>
      </c>
      <c r="CP22" s="222" t="s">
        <v>7650</v>
      </c>
      <c r="CQ22" s="224" t="s">
        <v>17</v>
      </c>
      <c r="CR22" s="224" t="s">
        <v>1121</v>
      </c>
      <c r="CS22" s="224" t="s">
        <v>17</v>
      </c>
      <c r="CT22" s="224" t="s">
        <v>17</v>
      </c>
      <c r="CU22" s="224" t="s">
        <v>7601</v>
      </c>
      <c r="CV22" s="224" t="s">
        <v>17</v>
      </c>
      <c r="CW22" s="214">
        <v>45138</v>
      </c>
      <c r="CX22" s="222" t="s">
        <v>7635</v>
      </c>
      <c r="CY22" s="218">
        <v>5400000</v>
      </c>
      <c r="CZ22" s="218" t="s">
        <v>7562</v>
      </c>
      <c r="DA22" s="218" t="s">
        <v>1400</v>
      </c>
      <c r="DB22" s="218">
        <v>2</v>
      </c>
      <c r="DC22" s="218" t="s">
        <v>7640</v>
      </c>
      <c r="DD22" s="218" t="s">
        <v>7633</v>
      </c>
      <c r="DE22" s="220">
        <v>45138</v>
      </c>
      <c r="DF22" s="221" t="s">
        <v>7637</v>
      </c>
      <c r="DG22" s="213">
        <v>30637000</v>
      </c>
      <c r="DH22" s="224" t="s">
        <v>7562</v>
      </c>
      <c r="DI22" s="224" t="s">
        <v>1400</v>
      </c>
      <c r="DJ22" s="224">
        <v>2</v>
      </c>
      <c r="DK22" s="224" t="s">
        <v>7636</v>
      </c>
      <c r="DL22" s="224" t="s">
        <v>7633</v>
      </c>
      <c r="DM22" s="214">
        <v>45138</v>
      </c>
      <c r="DN22" s="222" t="s">
        <v>7639</v>
      </c>
      <c r="DO22" s="218">
        <v>380000</v>
      </c>
      <c r="DP22" s="222" t="s">
        <v>7562</v>
      </c>
      <c r="DQ22" s="222" t="s">
        <v>1400</v>
      </c>
      <c r="DR22" s="222">
        <v>2</v>
      </c>
      <c r="DS22" s="222" t="s">
        <v>7638</v>
      </c>
      <c r="DT22" s="222" t="s">
        <v>7633</v>
      </c>
      <c r="DU22" s="223">
        <v>45138</v>
      </c>
      <c r="DV22" s="221" t="s">
        <v>7641</v>
      </c>
      <c r="DW22" s="213">
        <v>5400000</v>
      </c>
      <c r="DX22" s="224" t="s">
        <v>7562</v>
      </c>
      <c r="DY22" s="224" t="s">
        <v>1400</v>
      </c>
      <c r="DZ22" s="224">
        <v>2</v>
      </c>
      <c r="EA22" s="224" t="s">
        <v>7640</v>
      </c>
      <c r="EB22" s="224" t="s">
        <v>7633</v>
      </c>
      <c r="EC22" s="214">
        <v>45138</v>
      </c>
      <c r="ED22" s="222" t="s">
        <v>7642</v>
      </c>
      <c r="EE22" s="218">
        <v>0</v>
      </c>
      <c r="EF22" s="222" t="s">
        <v>763</v>
      </c>
      <c r="EG22" s="222" t="s">
        <v>17</v>
      </c>
      <c r="EH22" s="222" t="s">
        <v>17</v>
      </c>
      <c r="EI22" s="222" t="s">
        <v>7601</v>
      </c>
      <c r="EJ22" s="222" t="s">
        <v>763</v>
      </c>
      <c r="EK22" s="223">
        <v>45138</v>
      </c>
      <c r="EL22" s="221" t="s">
        <v>7643</v>
      </c>
      <c r="EM22" s="213">
        <v>0</v>
      </c>
      <c r="EN22" s="224" t="s">
        <v>763</v>
      </c>
      <c r="EO22" s="224" t="s">
        <v>17</v>
      </c>
      <c r="EP22" s="224" t="s">
        <v>17</v>
      </c>
      <c r="EQ22" s="224" t="s">
        <v>7601</v>
      </c>
      <c r="ER22" s="224" t="s">
        <v>763</v>
      </c>
      <c r="ES22" s="214">
        <v>45138</v>
      </c>
      <c r="ET22" s="222" t="s">
        <v>7632</v>
      </c>
      <c r="EU22" s="222">
        <v>3178</v>
      </c>
      <c r="EV22" s="222" t="s">
        <v>7582</v>
      </c>
      <c r="EW22" s="222" t="s">
        <v>77</v>
      </c>
      <c r="EX22" s="222">
        <v>1</v>
      </c>
      <c r="EY22" s="222" t="s">
        <v>7631</v>
      </c>
      <c r="EZ22" s="222" t="s">
        <v>7588</v>
      </c>
      <c r="FA22" s="223">
        <v>45138</v>
      </c>
      <c r="FB22" s="221" t="s">
        <v>7645</v>
      </c>
      <c r="FC22" s="224">
        <v>3</v>
      </c>
      <c r="FD22" s="224" t="s">
        <v>7562</v>
      </c>
      <c r="FE22" s="224" t="s">
        <v>77</v>
      </c>
      <c r="FF22" s="224">
        <v>1</v>
      </c>
      <c r="FG22" s="224" t="s">
        <v>7644</v>
      </c>
      <c r="FH22" s="224" t="s">
        <v>7633</v>
      </c>
      <c r="FI22" s="214">
        <v>45138</v>
      </c>
      <c r="FJ22" s="221" t="s">
        <v>1767</v>
      </c>
      <c r="FK22" s="222" t="s">
        <v>17</v>
      </c>
      <c r="FL22" s="222" t="s">
        <v>1121</v>
      </c>
      <c r="FM22" s="222" t="s">
        <v>17</v>
      </c>
      <c r="FN22" s="222" t="s">
        <v>17</v>
      </c>
      <c r="FO22" s="222" t="s">
        <v>355</v>
      </c>
      <c r="FP22" s="218" t="s">
        <v>17</v>
      </c>
      <c r="FQ22" s="219">
        <v>44915</v>
      </c>
      <c r="FR22" s="221" t="s">
        <v>1768</v>
      </c>
      <c r="FS22" s="224" t="s">
        <v>17</v>
      </c>
      <c r="FT22" s="224" t="s">
        <v>1121</v>
      </c>
      <c r="FU22" s="224" t="s">
        <v>17</v>
      </c>
      <c r="FV22" s="224" t="s">
        <v>17</v>
      </c>
      <c r="FW22" s="224" t="s">
        <v>355</v>
      </c>
      <c r="FX22" s="224" t="s">
        <v>17</v>
      </c>
      <c r="FY22" s="214">
        <v>44915</v>
      </c>
      <c r="FZ22" s="222" t="s">
        <v>3062</v>
      </c>
      <c r="GA22" s="222">
        <v>0</v>
      </c>
      <c r="GB22" s="222" t="s">
        <v>2565</v>
      </c>
      <c r="GC22" s="222" t="s">
        <v>33</v>
      </c>
      <c r="GD22" s="222">
        <v>2</v>
      </c>
      <c r="GE22" s="222" t="s">
        <v>17</v>
      </c>
      <c r="GF22" s="222" t="s">
        <v>17</v>
      </c>
      <c r="GG22" s="223">
        <v>45063</v>
      </c>
      <c r="GH22" s="221" t="s">
        <v>3068</v>
      </c>
      <c r="GI22" s="224">
        <v>2</v>
      </c>
      <c r="GJ22" s="224" t="s">
        <v>2565</v>
      </c>
      <c r="GK22" s="224" t="s">
        <v>33</v>
      </c>
      <c r="GL22" s="224">
        <v>2</v>
      </c>
      <c r="GM22" s="224" t="s">
        <v>17</v>
      </c>
      <c r="GN22" s="224" t="s">
        <v>17</v>
      </c>
      <c r="GO22" s="214">
        <v>45063</v>
      </c>
      <c r="GP22" s="222" t="s">
        <v>3063</v>
      </c>
      <c r="GQ22" s="222">
        <v>1</v>
      </c>
      <c r="GR22" s="222" t="s">
        <v>2565</v>
      </c>
      <c r="GS22" s="222" t="s">
        <v>33</v>
      </c>
      <c r="GT22" s="222">
        <v>2</v>
      </c>
      <c r="GU22" s="222" t="s">
        <v>17</v>
      </c>
      <c r="GV22" s="222" t="s">
        <v>17</v>
      </c>
      <c r="GW22" s="223">
        <v>45063</v>
      </c>
      <c r="GX22" s="221" t="s">
        <v>3069</v>
      </c>
      <c r="GY22" s="224">
        <v>0</v>
      </c>
      <c r="GZ22" s="224" t="s">
        <v>2565</v>
      </c>
      <c r="HA22" s="224" t="s">
        <v>33</v>
      </c>
      <c r="HB22" s="224">
        <v>2</v>
      </c>
      <c r="HC22" s="224" t="s">
        <v>17</v>
      </c>
      <c r="HD22" s="224" t="s">
        <v>17</v>
      </c>
      <c r="HE22" s="214">
        <v>45063</v>
      </c>
      <c r="HF22" s="222" t="s">
        <v>3061</v>
      </c>
      <c r="HG22" s="222">
        <v>0</v>
      </c>
      <c r="HH22" s="222" t="s">
        <v>2565</v>
      </c>
      <c r="HI22" s="222" t="s">
        <v>33</v>
      </c>
      <c r="HJ22" s="222">
        <v>2</v>
      </c>
      <c r="HK22" s="222" t="s">
        <v>17</v>
      </c>
      <c r="HL22" s="222" t="s">
        <v>17</v>
      </c>
      <c r="HM22" s="223">
        <v>45063</v>
      </c>
      <c r="HN22" s="221" t="s">
        <v>3067</v>
      </c>
      <c r="HO22" s="224">
        <v>2</v>
      </c>
      <c r="HP22" s="224" t="s">
        <v>2565</v>
      </c>
      <c r="HQ22" s="224" t="s">
        <v>33</v>
      </c>
      <c r="HR22" s="224">
        <v>2</v>
      </c>
      <c r="HS22" s="224" t="s">
        <v>17</v>
      </c>
      <c r="HT22" s="224" t="s">
        <v>17</v>
      </c>
      <c r="HU22" s="214">
        <v>45063</v>
      </c>
      <c r="HV22" s="222" t="s">
        <v>3064</v>
      </c>
      <c r="HW22" s="222">
        <v>2</v>
      </c>
      <c r="HX22" s="222" t="s">
        <v>2565</v>
      </c>
      <c r="HY22" s="222" t="s">
        <v>33</v>
      </c>
      <c r="HZ22" s="222">
        <v>2</v>
      </c>
      <c r="IA22" s="222" t="s">
        <v>17</v>
      </c>
      <c r="IB22" s="222" t="s">
        <v>17</v>
      </c>
      <c r="IC22" s="223">
        <v>45063</v>
      </c>
      <c r="ID22" s="221" t="s">
        <v>3066</v>
      </c>
      <c r="IE22" s="224">
        <v>2</v>
      </c>
      <c r="IF22" s="224" t="s">
        <v>2565</v>
      </c>
      <c r="IG22" s="224" t="s">
        <v>33</v>
      </c>
      <c r="IH22" s="224">
        <v>2</v>
      </c>
      <c r="II22" s="224" t="s">
        <v>17</v>
      </c>
      <c r="IJ22" s="224" t="s">
        <v>17</v>
      </c>
      <c r="IK22" s="214">
        <v>45063</v>
      </c>
      <c r="IL22" s="222" t="s">
        <v>3065</v>
      </c>
      <c r="IM22" s="222">
        <v>3</v>
      </c>
      <c r="IN22" s="222" t="s">
        <v>2565</v>
      </c>
      <c r="IO22" s="222" t="s">
        <v>33</v>
      </c>
      <c r="IP22" s="222">
        <v>2</v>
      </c>
      <c r="IQ22" s="222" t="s">
        <v>17</v>
      </c>
      <c r="IR22" s="222" t="s">
        <v>17</v>
      </c>
      <c r="IS22" s="223">
        <v>45063</v>
      </c>
    </row>
    <row r="23" spans="1:253" s="11" customFormat="1" ht="12.75" customHeight="1" x14ac:dyDescent="0.2">
      <c r="A23" s="11" t="s">
        <v>1795</v>
      </c>
      <c r="B23" s="11" t="s">
        <v>9885</v>
      </c>
      <c r="C23" s="11" t="s">
        <v>1796</v>
      </c>
      <c r="D23" s="11" t="s">
        <v>1797</v>
      </c>
      <c r="E23" s="11" t="s">
        <v>9331</v>
      </c>
      <c r="F23" s="11" t="s">
        <v>2438</v>
      </c>
      <c r="G23" s="212">
        <v>5365000</v>
      </c>
      <c r="H23" s="213" t="s">
        <v>1462</v>
      </c>
      <c r="I23" s="213" t="s">
        <v>1400</v>
      </c>
      <c r="J23" s="213">
        <v>2</v>
      </c>
      <c r="K23" s="213" t="s">
        <v>2437</v>
      </c>
      <c r="L23" s="213" t="s">
        <v>2436</v>
      </c>
      <c r="M23" s="214">
        <v>45046</v>
      </c>
      <c r="N23" s="221" t="s">
        <v>2442</v>
      </c>
      <c r="O23" s="216">
        <v>4462</v>
      </c>
      <c r="P23" s="216" t="s">
        <v>2439</v>
      </c>
      <c r="Q23" s="216" t="s">
        <v>1400</v>
      </c>
      <c r="R23" s="216">
        <v>2</v>
      </c>
      <c r="S23" s="216" t="s">
        <v>2441</v>
      </c>
      <c r="T23" s="216" t="s">
        <v>2440</v>
      </c>
      <c r="U23" s="217">
        <v>45046</v>
      </c>
      <c r="V23" s="221" t="s">
        <v>8955</v>
      </c>
      <c r="W23" s="213">
        <v>1133000</v>
      </c>
      <c r="X23" s="213" t="s">
        <v>8952</v>
      </c>
      <c r="Y23" s="213" t="s">
        <v>22</v>
      </c>
      <c r="Z23" s="213">
        <v>3</v>
      </c>
      <c r="AA23" s="213" t="s">
        <v>8954</v>
      </c>
      <c r="AB23" s="213" t="s">
        <v>8953</v>
      </c>
      <c r="AC23" s="214">
        <v>45138</v>
      </c>
      <c r="AD23" s="221" t="s">
        <v>8959</v>
      </c>
      <c r="AE23" s="218">
        <v>247000</v>
      </c>
      <c r="AF23" s="218" t="s">
        <v>8956</v>
      </c>
      <c r="AG23" s="218" t="s">
        <v>1400</v>
      </c>
      <c r="AH23" s="218">
        <v>2</v>
      </c>
      <c r="AI23" s="218" t="s">
        <v>8958</v>
      </c>
      <c r="AJ23" s="218" t="s">
        <v>8957</v>
      </c>
      <c r="AK23" s="219">
        <v>45138</v>
      </c>
      <c r="AL23" s="221" t="s">
        <v>2446</v>
      </c>
      <c r="AM23" s="213">
        <v>200000</v>
      </c>
      <c r="AN23" s="213" t="s">
        <v>2443</v>
      </c>
      <c r="AO23" s="213" t="s">
        <v>1400</v>
      </c>
      <c r="AP23" s="213">
        <v>2</v>
      </c>
      <c r="AQ23" s="213" t="s">
        <v>2445</v>
      </c>
      <c r="AR23" s="213" t="s">
        <v>2444</v>
      </c>
      <c r="AS23" s="214">
        <v>45046</v>
      </c>
      <c r="AT23" s="222" t="s">
        <v>2448</v>
      </c>
      <c r="AU23" s="218" t="s">
        <v>17</v>
      </c>
      <c r="AV23" s="218" t="s">
        <v>1121</v>
      </c>
      <c r="AW23" s="218" t="s">
        <v>17</v>
      </c>
      <c r="AX23" s="218" t="s">
        <v>17</v>
      </c>
      <c r="AY23" s="218" t="s">
        <v>2447</v>
      </c>
      <c r="AZ23" s="218" t="s">
        <v>17</v>
      </c>
      <c r="BA23" s="219">
        <v>45046</v>
      </c>
      <c r="BB23" s="221" t="s">
        <v>2457</v>
      </c>
      <c r="BC23" s="213" t="s">
        <v>17</v>
      </c>
      <c r="BD23" s="213" t="s">
        <v>1121</v>
      </c>
      <c r="BE23" s="213" t="s">
        <v>17</v>
      </c>
      <c r="BF23" s="213" t="s">
        <v>17</v>
      </c>
      <c r="BG23" s="213" t="s">
        <v>18</v>
      </c>
      <c r="BH23" s="213" t="s">
        <v>17</v>
      </c>
      <c r="BI23" s="214">
        <v>45046</v>
      </c>
      <c r="BJ23" s="222" t="s">
        <v>2450</v>
      </c>
      <c r="BK23" s="222" t="s">
        <v>17</v>
      </c>
      <c r="BL23" s="222" t="s">
        <v>17</v>
      </c>
      <c r="BM23" s="222" t="s">
        <v>17</v>
      </c>
      <c r="BN23" s="222" t="s">
        <v>17</v>
      </c>
      <c r="BO23" s="222" t="s">
        <v>2449</v>
      </c>
      <c r="BP23" s="218" t="s">
        <v>17</v>
      </c>
      <c r="BQ23" s="223">
        <v>45046</v>
      </c>
      <c r="BR23" s="221" t="s">
        <v>2458</v>
      </c>
      <c r="BS23" s="224" t="s">
        <v>17</v>
      </c>
      <c r="BT23" s="224" t="s">
        <v>1121</v>
      </c>
      <c r="BU23" s="224" t="s">
        <v>17</v>
      </c>
      <c r="BV23" s="224" t="s">
        <v>17</v>
      </c>
      <c r="BW23" s="224" t="s">
        <v>18</v>
      </c>
      <c r="BX23" s="224" t="s">
        <v>17</v>
      </c>
      <c r="BY23" s="214">
        <v>45046</v>
      </c>
      <c r="BZ23" s="222" t="s">
        <v>2459</v>
      </c>
      <c r="CA23" s="222" t="s">
        <v>17</v>
      </c>
      <c r="CB23" s="222" t="s">
        <v>1121</v>
      </c>
      <c r="CC23" s="222" t="s">
        <v>17</v>
      </c>
      <c r="CD23" s="222" t="s">
        <v>17</v>
      </c>
      <c r="CE23" s="222" t="s">
        <v>18</v>
      </c>
      <c r="CF23" s="222" t="s">
        <v>17</v>
      </c>
      <c r="CG23" s="223">
        <v>45046</v>
      </c>
      <c r="CH23" s="221" t="s">
        <v>10474</v>
      </c>
      <c r="CI23" s="222" t="e">
        <v>#N/A</v>
      </c>
      <c r="CJ23" s="222" t="e">
        <v>#N/A</v>
      </c>
      <c r="CK23" s="222" t="e">
        <v>#N/A</v>
      </c>
      <c r="CL23" s="222" t="e">
        <v>#N/A</v>
      </c>
      <c r="CM23" s="222" t="e">
        <v>#N/A</v>
      </c>
      <c r="CN23" s="222" t="e">
        <v>#N/A</v>
      </c>
      <c r="CO23" s="225" t="e">
        <v>#N/A</v>
      </c>
      <c r="CP23" s="222" t="s">
        <v>2461</v>
      </c>
      <c r="CQ23" s="224" t="s">
        <v>17</v>
      </c>
      <c r="CR23" s="224" t="s">
        <v>1121</v>
      </c>
      <c r="CS23" s="224" t="s">
        <v>17</v>
      </c>
      <c r="CT23" s="224" t="s">
        <v>17</v>
      </c>
      <c r="CU23" s="224" t="s">
        <v>18</v>
      </c>
      <c r="CV23" s="224" t="s">
        <v>17</v>
      </c>
      <c r="CW23" s="214">
        <v>45046</v>
      </c>
      <c r="CX23" s="222" t="s">
        <v>2452</v>
      </c>
      <c r="CY23" s="218">
        <v>200000</v>
      </c>
      <c r="CZ23" s="218" t="s">
        <v>8968</v>
      </c>
      <c r="DA23" s="218" t="s">
        <v>1400</v>
      </c>
      <c r="DB23" s="218">
        <v>2</v>
      </c>
      <c r="DC23" s="218" t="s">
        <v>8969</v>
      </c>
      <c r="DD23" s="218" t="s">
        <v>8965</v>
      </c>
      <c r="DE23" s="220">
        <v>45138</v>
      </c>
      <c r="DF23" s="221" t="s">
        <v>8963</v>
      </c>
      <c r="DG23" s="213">
        <v>886000</v>
      </c>
      <c r="DH23" s="224" t="s">
        <v>8960</v>
      </c>
      <c r="DI23" s="224" t="s">
        <v>1400</v>
      </c>
      <c r="DJ23" s="224">
        <v>2</v>
      </c>
      <c r="DK23" s="224" t="s">
        <v>8962</v>
      </c>
      <c r="DL23" s="224" t="s">
        <v>8961</v>
      </c>
      <c r="DM23" s="214">
        <v>45138</v>
      </c>
      <c r="DN23" s="222" t="s">
        <v>8967</v>
      </c>
      <c r="DO23" s="218">
        <v>47000</v>
      </c>
      <c r="DP23" s="222" t="s">
        <v>8964</v>
      </c>
      <c r="DQ23" s="222" t="s">
        <v>1400</v>
      </c>
      <c r="DR23" s="222">
        <v>2</v>
      </c>
      <c r="DS23" s="222" t="s">
        <v>8966</v>
      </c>
      <c r="DT23" s="222" t="s">
        <v>8965</v>
      </c>
      <c r="DU23" s="223">
        <v>45138</v>
      </c>
      <c r="DV23" s="221" t="s">
        <v>8970</v>
      </c>
      <c r="DW23" s="213">
        <v>200000</v>
      </c>
      <c r="DX23" s="224" t="s">
        <v>8968</v>
      </c>
      <c r="DY23" s="224" t="s">
        <v>1400</v>
      </c>
      <c r="DZ23" s="224">
        <v>2</v>
      </c>
      <c r="EA23" s="224" t="s">
        <v>8969</v>
      </c>
      <c r="EB23" s="224" t="s">
        <v>8965</v>
      </c>
      <c r="EC23" s="214">
        <v>45138</v>
      </c>
      <c r="ED23" s="222" t="s">
        <v>2453</v>
      </c>
      <c r="EE23" s="218">
        <v>0</v>
      </c>
      <c r="EF23" s="222" t="s">
        <v>17</v>
      </c>
      <c r="EG23" s="222" t="s">
        <v>17</v>
      </c>
      <c r="EH23" s="222" t="s">
        <v>17</v>
      </c>
      <c r="EI23" s="222" t="s">
        <v>1819</v>
      </c>
      <c r="EJ23" s="222" t="s">
        <v>17</v>
      </c>
      <c r="EK23" s="223">
        <v>45046</v>
      </c>
      <c r="EL23" s="221" t="s">
        <v>2454</v>
      </c>
      <c r="EM23" s="213">
        <v>0</v>
      </c>
      <c r="EN23" s="224" t="s">
        <v>17</v>
      </c>
      <c r="EO23" s="224" t="s">
        <v>17</v>
      </c>
      <c r="EP23" s="224" t="s">
        <v>17</v>
      </c>
      <c r="EQ23" s="224" t="s">
        <v>1821</v>
      </c>
      <c r="ER23" s="224" t="s">
        <v>17</v>
      </c>
      <c r="ES23" s="214">
        <v>45046</v>
      </c>
      <c r="ET23" s="222" t="s">
        <v>2451</v>
      </c>
      <c r="EU23" s="222" t="s">
        <v>17</v>
      </c>
      <c r="EV23" s="222" t="s">
        <v>17</v>
      </c>
      <c r="EW23" s="222" t="s">
        <v>17</v>
      </c>
      <c r="EX23" s="222" t="s">
        <v>17</v>
      </c>
      <c r="EY23" s="222" t="s">
        <v>2449</v>
      </c>
      <c r="EZ23" s="222" t="s">
        <v>17</v>
      </c>
      <c r="FA23" s="223">
        <v>45046</v>
      </c>
      <c r="FB23" s="221" t="s">
        <v>2456</v>
      </c>
      <c r="FC23" s="224">
        <v>2</v>
      </c>
      <c r="FD23" s="224" t="s">
        <v>2443</v>
      </c>
      <c r="FE23" s="224" t="s">
        <v>33</v>
      </c>
      <c r="FF23" s="224">
        <v>2</v>
      </c>
      <c r="FG23" s="224" t="s">
        <v>2455</v>
      </c>
      <c r="FH23" s="224" t="s">
        <v>2444</v>
      </c>
      <c r="FI23" s="214">
        <v>45046</v>
      </c>
      <c r="FJ23" s="221" t="s">
        <v>1799</v>
      </c>
      <c r="FK23" s="222" t="s">
        <v>17</v>
      </c>
      <c r="FL23" s="222" t="s">
        <v>17</v>
      </c>
      <c r="FM23" s="222" t="s">
        <v>17</v>
      </c>
      <c r="FN23" s="222" t="s">
        <v>17</v>
      </c>
      <c r="FO23" s="222" t="s">
        <v>1798</v>
      </c>
      <c r="FP23" s="218" t="s">
        <v>17</v>
      </c>
      <c r="FQ23" s="219">
        <v>44921</v>
      </c>
      <c r="FR23" s="221" t="s">
        <v>1801</v>
      </c>
      <c r="FS23" s="224" t="s">
        <v>17</v>
      </c>
      <c r="FT23" s="224" t="s">
        <v>17</v>
      </c>
      <c r="FU23" s="224" t="s">
        <v>17</v>
      </c>
      <c r="FV23" s="224" t="s">
        <v>17</v>
      </c>
      <c r="FW23" s="224" t="s">
        <v>1800</v>
      </c>
      <c r="FX23" s="224" t="s">
        <v>17</v>
      </c>
      <c r="FY23" s="214">
        <v>44921</v>
      </c>
      <c r="FZ23" s="222" t="s">
        <v>3071</v>
      </c>
      <c r="GA23" s="222">
        <v>0</v>
      </c>
      <c r="GB23" s="222" t="s">
        <v>2565</v>
      </c>
      <c r="GC23" s="222" t="s">
        <v>33</v>
      </c>
      <c r="GD23" s="222">
        <v>2</v>
      </c>
      <c r="GE23" s="222" t="s">
        <v>17</v>
      </c>
      <c r="GF23" s="222" t="s">
        <v>17</v>
      </c>
      <c r="GG23" s="223">
        <v>45063</v>
      </c>
      <c r="GH23" s="221" t="s">
        <v>3077</v>
      </c>
      <c r="GI23" s="224">
        <v>0</v>
      </c>
      <c r="GJ23" s="224" t="s">
        <v>2565</v>
      </c>
      <c r="GK23" s="224" t="s">
        <v>33</v>
      </c>
      <c r="GL23" s="224">
        <v>2</v>
      </c>
      <c r="GM23" s="224" t="s">
        <v>17</v>
      </c>
      <c r="GN23" s="224" t="s">
        <v>17</v>
      </c>
      <c r="GO23" s="214">
        <v>45063</v>
      </c>
      <c r="GP23" s="222" t="s">
        <v>3072</v>
      </c>
      <c r="GQ23" s="222">
        <v>0</v>
      </c>
      <c r="GR23" s="222" t="s">
        <v>2565</v>
      </c>
      <c r="GS23" s="222" t="s">
        <v>33</v>
      </c>
      <c r="GT23" s="222">
        <v>2</v>
      </c>
      <c r="GU23" s="222" t="s">
        <v>17</v>
      </c>
      <c r="GV23" s="222" t="s">
        <v>17</v>
      </c>
      <c r="GW23" s="223">
        <v>45063</v>
      </c>
      <c r="GX23" s="221" t="s">
        <v>3078</v>
      </c>
      <c r="GY23" s="224">
        <v>0</v>
      </c>
      <c r="GZ23" s="224" t="s">
        <v>2565</v>
      </c>
      <c r="HA23" s="224" t="s">
        <v>33</v>
      </c>
      <c r="HB23" s="224">
        <v>2</v>
      </c>
      <c r="HC23" s="224" t="s">
        <v>17</v>
      </c>
      <c r="HD23" s="224" t="s">
        <v>17</v>
      </c>
      <c r="HE23" s="214">
        <v>45063</v>
      </c>
      <c r="HF23" s="222" t="s">
        <v>3070</v>
      </c>
      <c r="HG23" s="222">
        <v>0</v>
      </c>
      <c r="HH23" s="222" t="s">
        <v>2565</v>
      </c>
      <c r="HI23" s="222" t="s">
        <v>33</v>
      </c>
      <c r="HJ23" s="222">
        <v>2</v>
      </c>
      <c r="HK23" s="222" t="s">
        <v>17</v>
      </c>
      <c r="HL23" s="222" t="s">
        <v>17</v>
      </c>
      <c r="HM23" s="223">
        <v>45063</v>
      </c>
      <c r="HN23" s="221" t="s">
        <v>3076</v>
      </c>
      <c r="HO23" s="224">
        <v>0</v>
      </c>
      <c r="HP23" s="224" t="s">
        <v>2565</v>
      </c>
      <c r="HQ23" s="224" t="s">
        <v>33</v>
      </c>
      <c r="HR23" s="224">
        <v>2</v>
      </c>
      <c r="HS23" s="224" t="s">
        <v>17</v>
      </c>
      <c r="HT23" s="224" t="s">
        <v>17</v>
      </c>
      <c r="HU23" s="214">
        <v>45063</v>
      </c>
      <c r="HV23" s="222" t="s">
        <v>3073</v>
      </c>
      <c r="HW23" s="222">
        <v>0</v>
      </c>
      <c r="HX23" s="222" t="s">
        <v>2565</v>
      </c>
      <c r="HY23" s="222" t="s">
        <v>33</v>
      </c>
      <c r="HZ23" s="222">
        <v>2</v>
      </c>
      <c r="IA23" s="222" t="s">
        <v>17</v>
      </c>
      <c r="IB23" s="222" t="s">
        <v>17</v>
      </c>
      <c r="IC23" s="223">
        <v>45063</v>
      </c>
      <c r="ID23" s="221" t="s">
        <v>3075</v>
      </c>
      <c r="IE23" s="224">
        <v>0</v>
      </c>
      <c r="IF23" s="224" t="s">
        <v>2565</v>
      </c>
      <c r="IG23" s="224" t="s">
        <v>33</v>
      </c>
      <c r="IH23" s="224">
        <v>2</v>
      </c>
      <c r="II23" s="224" t="s">
        <v>17</v>
      </c>
      <c r="IJ23" s="224" t="s">
        <v>17</v>
      </c>
      <c r="IK23" s="214">
        <v>45063</v>
      </c>
      <c r="IL23" s="222" t="s">
        <v>3074</v>
      </c>
      <c r="IM23" s="222">
        <v>1</v>
      </c>
      <c r="IN23" s="222" t="s">
        <v>2565</v>
      </c>
      <c r="IO23" s="222" t="s">
        <v>33</v>
      </c>
      <c r="IP23" s="222">
        <v>2</v>
      </c>
      <c r="IQ23" s="222" t="s">
        <v>17</v>
      </c>
      <c r="IR23" s="222" t="s">
        <v>17</v>
      </c>
      <c r="IS23" s="223">
        <v>45063</v>
      </c>
    </row>
    <row r="24" spans="1:253" s="11" customFormat="1" ht="12.75" customHeight="1" x14ac:dyDescent="0.2">
      <c r="A24" s="11" t="s">
        <v>1747</v>
      </c>
      <c r="B24" s="11" t="s">
        <v>9920</v>
      </c>
      <c r="C24" s="11" t="s">
        <v>1748</v>
      </c>
      <c r="D24" s="11" t="s">
        <v>1714</v>
      </c>
      <c r="E24" s="11" t="s">
        <v>9340</v>
      </c>
      <c r="F24" s="11" t="s">
        <v>8260</v>
      </c>
      <c r="G24" s="212">
        <v>1182000</v>
      </c>
      <c r="H24" s="213" t="s">
        <v>8207</v>
      </c>
      <c r="I24" s="213" t="s">
        <v>1400</v>
      </c>
      <c r="J24" s="213">
        <v>2</v>
      </c>
      <c r="K24" s="213" t="s">
        <v>8259</v>
      </c>
      <c r="L24" s="213" t="s">
        <v>8204</v>
      </c>
      <c r="M24" s="214">
        <v>45138</v>
      </c>
      <c r="N24" s="221" t="s">
        <v>1750</v>
      </c>
      <c r="O24" s="216">
        <v>23180</v>
      </c>
      <c r="P24" s="216" t="s">
        <v>1715</v>
      </c>
      <c r="Q24" s="216" t="s">
        <v>1400</v>
      </c>
      <c r="R24" s="216">
        <v>2</v>
      </c>
      <c r="S24" s="216" t="s">
        <v>1749</v>
      </c>
      <c r="T24" s="216" t="s">
        <v>1716</v>
      </c>
      <c r="U24" s="217">
        <v>44893</v>
      </c>
      <c r="V24" s="221" t="s">
        <v>8262</v>
      </c>
      <c r="W24" s="213">
        <v>1182000</v>
      </c>
      <c r="X24" s="213" t="s">
        <v>8207</v>
      </c>
      <c r="Y24" s="213" t="s">
        <v>1400</v>
      </c>
      <c r="Z24" s="213">
        <v>2</v>
      </c>
      <c r="AA24" s="213" t="s">
        <v>8261</v>
      </c>
      <c r="AB24" s="213" t="s">
        <v>8204</v>
      </c>
      <c r="AC24" s="214">
        <v>45138</v>
      </c>
      <c r="AD24" s="221" t="s">
        <v>8266</v>
      </c>
      <c r="AE24" s="218">
        <v>718000</v>
      </c>
      <c r="AF24" s="218" t="s">
        <v>8263</v>
      </c>
      <c r="AG24" s="218" t="s">
        <v>1400</v>
      </c>
      <c r="AH24" s="218">
        <v>2</v>
      </c>
      <c r="AI24" s="218" t="s">
        <v>8265</v>
      </c>
      <c r="AJ24" s="218" t="s">
        <v>8264</v>
      </c>
      <c r="AK24" s="219">
        <v>45138</v>
      </c>
      <c r="AL24" s="221" t="s">
        <v>8270</v>
      </c>
      <c r="AM24" s="213">
        <v>37000</v>
      </c>
      <c r="AN24" s="213" t="s">
        <v>8267</v>
      </c>
      <c r="AO24" s="213" t="s">
        <v>1400</v>
      </c>
      <c r="AP24" s="213">
        <v>2</v>
      </c>
      <c r="AQ24" s="213" t="s">
        <v>8269</v>
      </c>
      <c r="AR24" s="213" t="s">
        <v>8268</v>
      </c>
      <c r="AS24" s="214">
        <v>45138</v>
      </c>
      <c r="AT24" s="222" t="s">
        <v>1752</v>
      </c>
      <c r="AU24" s="218" t="s">
        <v>17</v>
      </c>
      <c r="AV24" s="218" t="s">
        <v>17</v>
      </c>
      <c r="AW24" s="218" t="s">
        <v>17</v>
      </c>
      <c r="AX24" s="218" t="s">
        <v>17</v>
      </c>
      <c r="AY24" s="218" t="s">
        <v>1719</v>
      </c>
      <c r="AZ24" s="218" t="s">
        <v>17</v>
      </c>
      <c r="BA24" s="219">
        <v>44893</v>
      </c>
      <c r="BB24" s="221" t="s">
        <v>1751</v>
      </c>
      <c r="BC24" s="213" t="s">
        <v>17</v>
      </c>
      <c r="BD24" s="213" t="s">
        <v>17</v>
      </c>
      <c r="BE24" s="213" t="s">
        <v>17</v>
      </c>
      <c r="BF24" s="213" t="s">
        <v>17</v>
      </c>
      <c r="BG24" s="213" t="s">
        <v>1719</v>
      </c>
      <c r="BH24" s="213" t="s">
        <v>17</v>
      </c>
      <c r="BI24" s="214">
        <v>44893</v>
      </c>
      <c r="BJ24" s="222" t="s">
        <v>8271</v>
      </c>
      <c r="BK24" s="222">
        <v>7</v>
      </c>
      <c r="BL24" s="222" t="s">
        <v>8216</v>
      </c>
      <c r="BM24" s="222" t="s">
        <v>1400</v>
      </c>
      <c r="BN24" s="222">
        <v>2</v>
      </c>
      <c r="BO24" s="222" t="s">
        <v>8219</v>
      </c>
      <c r="BP24" s="218" t="s">
        <v>1039</v>
      </c>
      <c r="BQ24" s="223">
        <v>45138</v>
      </c>
      <c r="BR24" s="221" t="s">
        <v>1753</v>
      </c>
      <c r="BS24" s="224" t="s">
        <v>17</v>
      </c>
      <c r="BT24" s="224" t="s">
        <v>17</v>
      </c>
      <c r="BU24" s="224" t="s">
        <v>17</v>
      </c>
      <c r="BV24" s="224" t="s">
        <v>17</v>
      </c>
      <c r="BW24" s="224" t="s">
        <v>1719</v>
      </c>
      <c r="BX24" s="224" t="s">
        <v>17</v>
      </c>
      <c r="BY24" s="214">
        <v>44893</v>
      </c>
      <c r="BZ24" s="222" t="s">
        <v>1754</v>
      </c>
      <c r="CA24" s="222" t="s">
        <v>17</v>
      </c>
      <c r="CB24" s="222" t="s">
        <v>17</v>
      </c>
      <c r="CC24" s="222" t="s">
        <v>17</v>
      </c>
      <c r="CD24" s="222" t="s">
        <v>17</v>
      </c>
      <c r="CE24" s="222" t="s">
        <v>1719</v>
      </c>
      <c r="CF24" s="222" t="s">
        <v>17</v>
      </c>
      <c r="CG24" s="223">
        <v>44893</v>
      </c>
      <c r="CH24" s="221" t="s">
        <v>10475</v>
      </c>
      <c r="CI24" s="222" t="e">
        <v>#N/A</v>
      </c>
      <c r="CJ24" s="222" t="e">
        <v>#N/A</v>
      </c>
      <c r="CK24" s="222" t="e">
        <v>#N/A</v>
      </c>
      <c r="CL24" s="222" t="e">
        <v>#N/A</v>
      </c>
      <c r="CM24" s="222" t="e">
        <v>#N/A</v>
      </c>
      <c r="CN24" s="222" t="e">
        <v>#N/A</v>
      </c>
      <c r="CO24" s="225" t="e">
        <v>#N/A</v>
      </c>
      <c r="CP24" s="222" t="s">
        <v>1756</v>
      </c>
      <c r="CQ24" s="224" t="s">
        <v>17</v>
      </c>
      <c r="CR24" s="224" t="s">
        <v>17</v>
      </c>
      <c r="CS24" s="224" t="s">
        <v>17</v>
      </c>
      <c r="CT24" s="224" t="s">
        <v>17</v>
      </c>
      <c r="CU24" s="224" t="s">
        <v>1719</v>
      </c>
      <c r="CV24" s="224" t="s">
        <v>17</v>
      </c>
      <c r="CW24" s="214">
        <v>44893</v>
      </c>
      <c r="CX24" s="222" t="s">
        <v>8276</v>
      </c>
      <c r="CY24" s="218">
        <v>316000</v>
      </c>
      <c r="CZ24" s="218" t="s">
        <v>8263</v>
      </c>
      <c r="DA24" s="218" t="s">
        <v>1400</v>
      </c>
      <c r="DB24" s="218">
        <v>2</v>
      </c>
      <c r="DC24" s="218" t="s">
        <v>8281</v>
      </c>
      <c r="DD24" s="218" t="s">
        <v>8264</v>
      </c>
      <c r="DE24" s="220">
        <v>45138</v>
      </c>
      <c r="DF24" s="221" t="s">
        <v>8278</v>
      </c>
      <c r="DG24" s="213">
        <v>464000</v>
      </c>
      <c r="DH24" s="224" t="s">
        <v>8263</v>
      </c>
      <c r="DI24" s="224" t="s">
        <v>1400</v>
      </c>
      <c r="DJ24" s="224">
        <v>2</v>
      </c>
      <c r="DK24" s="224" t="s">
        <v>8277</v>
      </c>
      <c r="DL24" s="224" t="s">
        <v>8264</v>
      </c>
      <c r="DM24" s="214">
        <v>45138</v>
      </c>
      <c r="DN24" s="222" t="s">
        <v>8280</v>
      </c>
      <c r="DO24" s="218">
        <v>402000</v>
      </c>
      <c r="DP24" s="222" t="s">
        <v>8263</v>
      </c>
      <c r="DQ24" s="222" t="s">
        <v>1400</v>
      </c>
      <c r="DR24" s="222">
        <v>2</v>
      </c>
      <c r="DS24" s="222" t="s">
        <v>8279</v>
      </c>
      <c r="DT24" s="222" t="s">
        <v>8264</v>
      </c>
      <c r="DU24" s="223">
        <v>45138</v>
      </c>
      <c r="DV24" s="221" t="s">
        <v>8282</v>
      </c>
      <c r="DW24" s="213">
        <v>216000</v>
      </c>
      <c r="DX24" s="224" t="s">
        <v>8263</v>
      </c>
      <c r="DY24" s="224" t="s">
        <v>1400</v>
      </c>
      <c r="DZ24" s="224">
        <v>2</v>
      </c>
      <c r="EA24" s="224" t="s">
        <v>8281</v>
      </c>
      <c r="EB24" s="224" t="s">
        <v>8264</v>
      </c>
      <c r="EC24" s="214">
        <v>45138</v>
      </c>
      <c r="ED24" s="222" t="s">
        <v>8283</v>
      </c>
      <c r="EE24" s="218">
        <v>100000</v>
      </c>
      <c r="EF24" s="222" t="s">
        <v>8207</v>
      </c>
      <c r="EG24" s="222" t="s">
        <v>1400</v>
      </c>
      <c r="EH24" s="222">
        <v>2</v>
      </c>
      <c r="EI24" s="222" t="s">
        <v>8229</v>
      </c>
      <c r="EJ24" s="222" t="s">
        <v>8204</v>
      </c>
      <c r="EK24" s="223">
        <v>45138</v>
      </c>
      <c r="EL24" s="221" t="s">
        <v>8284</v>
      </c>
      <c r="EM24" s="213">
        <v>0</v>
      </c>
      <c r="EN24" s="224" t="s">
        <v>8207</v>
      </c>
      <c r="EO24" s="224" t="s">
        <v>1400</v>
      </c>
      <c r="EP24" s="224">
        <v>2</v>
      </c>
      <c r="EQ24" s="224" t="s">
        <v>8231</v>
      </c>
      <c r="ER24" s="224" t="s">
        <v>8204</v>
      </c>
      <c r="ES24" s="214">
        <v>45138</v>
      </c>
      <c r="ET24" s="222" t="s">
        <v>8272</v>
      </c>
      <c r="EU24" s="222">
        <v>7</v>
      </c>
      <c r="EV24" s="222" t="s">
        <v>8216</v>
      </c>
      <c r="EW24" s="222" t="s">
        <v>1400</v>
      </c>
      <c r="EX24" s="222">
        <v>2</v>
      </c>
      <c r="EY24" s="222" t="s">
        <v>8219</v>
      </c>
      <c r="EZ24" s="222" t="s">
        <v>1039</v>
      </c>
      <c r="FA24" s="223">
        <v>45138</v>
      </c>
      <c r="FB24" s="221" t="s">
        <v>1757</v>
      </c>
      <c r="FC24" s="224">
        <v>5</v>
      </c>
      <c r="FD24" s="224" t="s">
        <v>17</v>
      </c>
      <c r="FE24" s="224" t="s">
        <v>1400</v>
      </c>
      <c r="FF24" s="224">
        <v>2</v>
      </c>
      <c r="FG24" s="224" t="s">
        <v>1726</v>
      </c>
      <c r="FH24" s="224" t="s">
        <v>17</v>
      </c>
      <c r="FI24" s="214">
        <v>44893</v>
      </c>
      <c r="FJ24" s="221" t="s">
        <v>1758</v>
      </c>
      <c r="FK24" s="222" t="s">
        <v>17</v>
      </c>
      <c r="FL24" s="222" t="s">
        <v>17</v>
      </c>
      <c r="FM24" s="222" t="s">
        <v>17</v>
      </c>
      <c r="FN24" s="222" t="s">
        <v>17</v>
      </c>
      <c r="FO24" s="222" t="s">
        <v>1719</v>
      </c>
      <c r="FP24" s="218" t="s">
        <v>17</v>
      </c>
      <c r="FQ24" s="219">
        <v>44893</v>
      </c>
      <c r="FR24" s="221" t="s">
        <v>1759</v>
      </c>
      <c r="FS24" s="224" t="s">
        <v>17</v>
      </c>
      <c r="FT24" s="224" t="s">
        <v>17</v>
      </c>
      <c r="FU24" s="224" t="s">
        <v>17</v>
      </c>
      <c r="FV24" s="224" t="s">
        <v>17</v>
      </c>
      <c r="FW24" s="224">
        <v>0</v>
      </c>
      <c r="FX24" s="224" t="s">
        <v>17</v>
      </c>
      <c r="FY24" s="214">
        <v>44893</v>
      </c>
      <c r="FZ24" s="222" t="s">
        <v>2796</v>
      </c>
      <c r="GA24" s="222">
        <v>0</v>
      </c>
      <c r="GB24" s="222" t="s">
        <v>2565</v>
      </c>
      <c r="GC24" s="222" t="s">
        <v>33</v>
      </c>
      <c r="GD24" s="222">
        <v>2</v>
      </c>
      <c r="GE24" s="222" t="s">
        <v>17</v>
      </c>
      <c r="GF24" s="222" t="s">
        <v>17</v>
      </c>
      <c r="GG24" s="223">
        <v>45062</v>
      </c>
      <c r="GH24" s="221" t="s">
        <v>2802</v>
      </c>
      <c r="GI24" s="224">
        <v>0</v>
      </c>
      <c r="GJ24" s="224" t="s">
        <v>2565</v>
      </c>
      <c r="GK24" s="224" t="s">
        <v>33</v>
      </c>
      <c r="GL24" s="224">
        <v>2</v>
      </c>
      <c r="GM24" s="224" t="s">
        <v>17</v>
      </c>
      <c r="GN24" s="224" t="s">
        <v>17</v>
      </c>
      <c r="GO24" s="214">
        <v>45062</v>
      </c>
      <c r="GP24" s="222" t="s">
        <v>2797</v>
      </c>
      <c r="GQ24" s="222">
        <v>0</v>
      </c>
      <c r="GR24" s="222" t="s">
        <v>2565</v>
      </c>
      <c r="GS24" s="222" t="s">
        <v>33</v>
      </c>
      <c r="GT24" s="222">
        <v>2</v>
      </c>
      <c r="GU24" s="222" t="s">
        <v>17</v>
      </c>
      <c r="GV24" s="222" t="s">
        <v>17</v>
      </c>
      <c r="GW24" s="223">
        <v>45062</v>
      </c>
      <c r="GX24" s="221" t="s">
        <v>2803</v>
      </c>
      <c r="GY24" s="224">
        <v>0</v>
      </c>
      <c r="GZ24" s="224" t="s">
        <v>2565</v>
      </c>
      <c r="HA24" s="224" t="s">
        <v>33</v>
      </c>
      <c r="HB24" s="224">
        <v>2</v>
      </c>
      <c r="HC24" s="224" t="s">
        <v>17</v>
      </c>
      <c r="HD24" s="224" t="s">
        <v>17</v>
      </c>
      <c r="HE24" s="214">
        <v>45062</v>
      </c>
      <c r="HF24" s="222" t="s">
        <v>2795</v>
      </c>
      <c r="HG24" s="222">
        <v>0</v>
      </c>
      <c r="HH24" s="222" t="s">
        <v>2565</v>
      </c>
      <c r="HI24" s="222" t="s">
        <v>33</v>
      </c>
      <c r="HJ24" s="222">
        <v>2</v>
      </c>
      <c r="HK24" s="222" t="s">
        <v>17</v>
      </c>
      <c r="HL24" s="222" t="s">
        <v>17</v>
      </c>
      <c r="HM24" s="223">
        <v>45062</v>
      </c>
      <c r="HN24" s="221" t="s">
        <v>2801</v>
      </c>
      <c r="HO24" s="224">
        <v>0</v>
      </c>
      <c r="HP24" s="224" t="s">
        <v>2565</v>
      </c>
      <c r="HQ24" s="224" t="s">
        <v>33</v>
      </c>
      <c r="HR24" s="224">
        <v>2</v>
      </c>
      <c r="HS24" s="224" t="s">
        <v>17</v>
      </c>
      <c r="HT24" s="224" t="s">
        <v>17</v>
      </c>
      <c r="HU24" s="214">
        <v>45062</v>
      </c>
      <c r="HV24" s="222" t="s">
        <v>2798</v>
      </c>
      <c r="HW24" s="222">
        <v>0</v>
      </c>
      <c r="HX24" s="222" t="s">
        <v>2565</v>
      </c>
      <c r="HY24" s="222" t="s">
        <v>33</v>
      </c>
      <c r="HZ24" s="222">
        <v>2</v>
      </c>
      <c r="IA24" s="222" t="s">
        <v>17</v>
      </c>
      <c r="IB24" s="222" t="s">
        <v>17</v>
      </c>
      <c r="IC24" s="223">
        <v>45062</v>
      </c>
      <c r="ID24" s="221" t="s">
        <v>2800</v>
      </c>
      <c r="IE24" s="224">
        <v>0</v>
      </c>
      <c r="IF24" s="224" t="s">
        <v>2565</v>
      </c>
      <c r="IG24" s="224" t="s">
        <v>33</v>
      </c>
      <c r="IH24" s="224">
        <v>2</v>
      </c>
      <c r="II24" s="224" t="s">
        <v>17</v>
      </c>
      <c r="IJ24" s="224" t="s">
        <v>17</v>
      </c>
      <c r="IK24" s="214">
        <v>45062</v>
      </c>
      <c r="IL24" s="222" t="s">
        <v>2799</v>
      </c>
      <c r="IM24" s="222">
        <v>0</v>
      </c>
      <c r="IN24" s="222" t="s">
        <v>2565</v>
      </c>
      <c r="IO24" s="222" t="s">
        <v>33</v>
      </c>
      <c r="IP24" s="222">
        <v>2</v>
      </c>
      <c r="IQ24" s="222" t="s">
        <v>17</v>
      </c>
      <c r="IR24" s="222" t="s">
        <v>17</v>
      </c>
      <c r="IS24" s="223">
        <v>45062</v>
      </c>
    </row>
    <row r="25" spans="1:253" s="11" customFormat="1" ht="12.75" customHeight="1" x14ac:dyDescent="0.2">
      <c r="A25" s="11" t="s">
        <v>1730</v>
      </c>
      <c r="B25" s="11" t="s">
        <v>9885</v>
      </c>
      <c r="C25" s="11" t="s">
        <v>1731</v>
      </c>
      <c r="D25" s="11" t="s">
        <v>1714</v>
      </c>
      <c r="E25" s="11" t="s">
        <v>9340</v>
      </c>
      <c r="F25" s="11" t="s">
        <v>8233</v>
      </c>
      <c r="G25" s="212">
        <v>1062000</v>
      </c>
      <c r="H25" s="213" t="s">
        <v>33</v>
      </c>
      <c r="I25" s="213" t="s">
        <v>33</v>
      </c>
      <c r="J25" s="213">
        <v>2</v>
      </c>
      <c r="K25" s="213" t="s">
        <v>8205</v>
      </c>
      <c r="L25" s="213" t="s">
        <v>8204</v>
      </c>
      <c r="M25" s="214">
        <v>45138</v>
      </c>
      <c r="N25" s="221" t="s">
        <v>1733</v>
      </c>
      <c r="O25" s="216">
        <v>7300</v>
      </c>
      <c r="P25" s="216" t="s">
        <v>1715</v>
      </c>
      <c r="Q25" s="216" t="s">
        <v>77</v>
      </c>
      <c r="R25" s="216">
        <v>1</v>
      </c>
      <c r="S25" s="216" t="s">
        <v>1732</v>
      </c>
      <c r="T25" s="216" t="s">
        <v>1716</v>
      </c>
      <c r="U25" s="217">
        <v>44893</v>
      </c>
      <c r="V25" s="221" t="s">
        <v>8237</v>
      </c>
      <c r="W25" s="213">
        <v>676000</v>
      </c>
      <c r="X25" s="213" t="s">
        <v>8234</v>
      </c>
      <c r="Y25" s="213" t="s">
        <v>1400</v>
      </c>
      <c r="Z25" s="213">
        <v>2</v>
      </c>
      <c r="AA25" s="213" t="s">
        <v>8236</v>
      </c>
      <c r="AB25" s="213" t="s">
        <v>8235</v>
      </c>
      <c r="AC25" s="214">
        <v>45138</v>
      </c>
      <c r="AD25" s="221" t="s">
        <v>8241</v>
      </c>
      <c r="AE25" s="218">
        <v>31000</v>
      </c>
      <c r="AF25" s="218" t="s">
        <v>8238</v>
      </c>
      <c r="AG25" s="218" t="s">
        <v>1400</v>
      </c>
      <c r="AH25" s="218">
        <v>2</v>
      </c>
      <c r="AI25" s="218" t="s">
        <v>8240</v>
      </c>
      <c r="AJ25" s="218" t="s">
        <v>8239</v>
      </c>
      <c r="AK25" s="219">
        <v>45138</v>
      </c>
      <c r="AL25" s="221" t="s">
        <v>8242</v>
      </c>
      <c r="AM25" s="213">
        <v>31000</v>
      </c>
      <c r="AN25" s="213" t="s">
        <v>8238</v>
      </c>
      <c r="AO25" s="213" t="s">
        <v>1400</v>
      </c>
      <c r="AP25" s="213">
        <v>2</v>
      </c>
      <c r="AQ25" s="213" t="s">
        <v>8240</v>
      </c>
      <c r="AR25" s="213" t="s">
        <v>8239</v>
      </c>
      <c r="AS25" s="214">
        <v>45138</v>
      </c>
      <c r="AT25" s="222" t="s">
        <v>1736</v>
      </c>
      <c r="AU25" s="218" t="s">
        <v>17</v>
      </c>
      <c r="AV25" s="218" t="s">
        <v>763</v>
      </c>
      <c r="AW25" s="218" t="s">
        <v>17</v>
      </c>
      <c r="AX25" s="218" t="s">
        <v>17</v>
      </c>
      <c r="AY25" s="218" t="s">
        <v>1734</v>
      </c>
      <c r="AZ25" s="218" t="s">
        <v>763</v>
      </c>
      <c r="BA25" s="219">
        <v>44893</v>
      </c>
      <c r="BB25" s="221" t="s">
        <v>1735</v>
      </c>
      <c r="BC25" s="213" t="s">
        <v>17</v>
      </c>
      <c r="BD25" s="213" t="s">
        <v>763</v>
      </c>
      <c r="BE25" s="213" t="s">
        <v>17</v>
      </c>
      <c r="BF25" s="213" t="s">
        <v>17</v>
      </c>
      <c r="BG25" s="213" t="s">
        <v>1734</v>
      </c>
      <c r="BH25" s="213" t="s">
        <v>763</v>
      </c>
      <c r="BI25" s="214">
        <v>44893</v>
      </c>
      <c r="BJ25" s="222" t="s">
        <v>8244</v>
      </c>
      <c r="BK25" s="222">
        <v>7</v>
      </c>
      <c r="BL25" s="222" t="s">
        <v>8216</v>
      </c>
      <c r="BM25" s="222" t="s">
        <v>1400</v>
      </c>
      <c r="BN25" s="222">
        <v>2</v>
      </c>
      <c r="BO25" s="222" t="s">
        <v>8243</v>
      </c>
      <c r="BP25" s="218" t="s">
        <v>1039</v>
      </c>
      <c r="BQ25" s="223">
        <v>45138</v>
      </c>
      <c r="BR25" s="221" t="s">
        <v>1737</v>
      </c>
      <c r="BS25" s="224" t="s">
        <v>17</v>
      </c>
      <c r="BT25" s="224" t="s">
        <v>763</v>
      </c>
      <c r="BU25" s="224" t="s">
        <v>17</v>
      </c>
      <c r="BV25" s="224" t="s">
        <v>17</v>
      </c>
      <c r="BW25" s="224" t="s">
        <v>1734</v>
      </c>
      <c r="BX25" s="224" t="s">
        <v>763</v>
      </c>
      <c r="BY25" s="214">
        <v>44893</v>
      </c>
      <c r="BZ25" s="222" t="s">
        <v>1738</v>
      </c>
      <c r="CA25" s="222" t="s">
        <v>17</v>
      </c>
      <c r="CB25" s="222" t="s">
        <v>763</v>
      </c>
      <c r="CC25" s="222" t="s">
        <v>17</v>
      </c>
      <c r="CD25" s="222" t="s">
        <v>17</v>
      </c>
      <c r="CE25" s="222" t="s">
        <v>1734</v>
      </c>
      <c r="CF25" s="222" t="s">
        <v>763</v>
      </c>
      <c r="CG25" s="223">
        <v>44893</v>
      </c>
      <c r="CH25" s="221" t="s">
        <v>10476</v>
      </c>
      <c r="CI25" s="222" t="e">
        <v>#N/A</v>
      </c>
      <c r="CJ25" s="222" t="e">
        <v>#N/A</v>
      </c>
      <c r="CK25" s="222" t="e">
        <v>#N/A</v>
      </c>
      <c r="CL25" s="222" t="e">
        <v>#N/A</v>
      </c>
      <c r="CM25" s="222" t="e">
        <v>#N/A</v>
      </c>
      <c r="CN25" s="222" t="e">
        <v>#N/A</v>
      </c>
      <c r="CO25" s="225" t="e">
        <v>#N/A</v>
      </c>
      <c r="CP25" s="222" t="s">
        <v>1740</v>
      </c>
      <c r="CQ25" s="224" t="s">
        <v>17</v>
      </c>
      <c r="CR25" s="224" t="s">
        <v>763</v>
      </c>
      <c r="CS25" s="224" t="s">
        <v>17</v>
      </c>
      <c r="CT25" s="224" t="s">
        <v>17</v>
      </c>
      <c r="CU25" s="224" t="s">
        <v>1734</v>
      </c>
      <c r="CV25" s="224" t="s">
        <v>763</v>
      </c>
      <c r="CW25" s="214">
        <v>44893</v>
      </c>
      <c r="CX25" s="222" t="s">
        <v>8247</v>
      </c>
      <c r="CY25" s="218">
        <v>31000</v>
      </c>
      <c r="CZ25" s="218" t="s">
        <v>8238</v>
      </c>
      <c r="DA25" s="218" t="s">
        <v>1400</v>
      </c>
      <c r="DB25" s="218">
        <v>2</v>
      </c>
      <c r="DC25" s="218" t="s">
        <v>8252</v>
      </c>
      <c r="DD25" s="218" t="s">
        <v>8239</v>
      </c>
      <c r="DE25" s="220">
        <v>45138</v>
      </c>
      <c r="DF25" s="221" t="s">
        <v>8249</v>
      </c>
      <c r="DG25" s="213">
        <v>645000</v>
      </c>
      <c r="DH25" s="224" t="s">
        <v>8234</v>
      </c>
      <c r="DI25" s="224" t="s">
        <v>1400</v>
      </c>
      <c r="DJ25" s="224">
        <v>2</v>
      </c>
      <c r="DK25" s="224" t="s">
        <v>8248</v>
      </c>
      <c r="DL25" s="224" t="s">
        <v>8235</v>
      </c>
      <c r="DM25" s="214">
        <v>45138</v>
      </c>
      <c r="DN25" s="222" t="s">
        <v>8251</v>
      </c>
      <c r="DO25" s="218">
        <v>0</v>
      </c>
      <c r="DP25" s="222" t="s">
        <v>8238</v>
      </c>
      <c r="DQ25" s="222" t="s">
        <v>1400</v>
      </c>
      <c r="DR25" s="222">
        <v>2</v>
      </c>
      <c r="DS25" s="222" t="s">
        <v>8250</v>
      </c>
      <c r="DT25" s="222" t="s">
        <v>8239</v>
      </c>
      <c r="DU25" s="223">
        <v>45138</v>
      </c>
      <c r="DV25" s="221" t="s">
        <v>8253</v>
      </c>
      <c r="DW25" s="213">
        <v>31000</v>
      </c>
      <c r="DX25" s="224" t="s">
        <v>8238</v>
      </c>
      <c r="DY25" s="224" t="s">
        <v>1400</v>
      </c>
      <c r="DZ25" s="224">
        <v>2</v>
      </c>
      <c r="EA25" s="224" t="s">
        <v>8252</v>
      </c>
      <c r="EB25" s="224" t="s">
        <v>8239</v>
      </c>
      <c r="EC25" s="214">
        <v>45138</v>
      </c>
      <c r="ED25" s="222" t="s">
        <v>8256</v>
      </c>
      <c r="EE25" s="218">
        <v>0</v>
      </c>
      <c r="EF25" s="222" t="s">
        <v>8238</v>
      </c>
      <c r="EG25" s="222" t="s">
        <v>1400</v>
      </c>
      <c r="EH25" s="222">
        <v>2</v>
      </c>
      <c r="EI25" s="222" t="s">
        <v>8255</v>
      </c>
      <c r="EJ25" s="222" t="s">
        <v>8254</v>
      </c>
      <c r="EK25" s="223">
        <v>45138</v>
      </c>
      <c r="EL25" s="221" t="s">
        <v>8258</v>
      </c>
      <c r="EM25" s="213">
        <v>0</v>
      </c>
      <c r="EN25" s="224" t="s">
        <v>8238</v>
      </c>
      <c r="EO25" s="224" t="s">
        <v>1400</v>
      </c>
      <c r="EP25" s="224">
        <v>2</v>
      </c>
      <c r="EQ25" s="224" t="s">
        <v>8257</v>
      </c>
      <c r="ER25" s="224" t="s">
        <v>8254</v>
      </c>
      <c r="ES25" s="214">
        <v>45138</v>
      </c>
      <c r="ET25" s="222" t="s">
        <v>8245</v>
      </c>
      <c r="EU25" s="222">
        <v>7</v>
      </c>
      <c r="EV25" s="222" t="s">
        <v>8216</v>
      </c>
      <c r="EW25" s="222" t="s">
        <v>1400</v>
      </c>
      <c r="EX25" s="222">
        <v>2</v>
      </c>
      <c r="EY25" s="222" t="s">
        <v>8219</v>
      </c>
      <c r="EZ25" s="222" t="s">
        <v>1039</v>
      </c>
      <c r="FA25" s="223">
        <v>45138</v>
      </c>
      <c r="FB25" s="221" t="s">
        <v>1744</v>
      </c>
      <c r="FC25" s="224">
        <v>1</v>
      </c>
      <c r="FD25" s="224" t="s">
        <v>1741</v>
      </c>
      <c r="FE25" s="224" t="s">
        <v>1400</v>
      </c>
      <c r="FF25" s="224">
        <v>2</v>
      </c>
      <c r="FG25" s="224" t="s">
        <v>1743</v>
      </c>
      <c r="FH25" s="224" t="s">
        <v>1742</v>
      </c>
      <c r="FI25" s="214">
        <v>44893</v>
      </c>
      <c r="FJ25" s="221" t="s">
        <v>1745</v>
      </c>
      <c r="FK25" s="222" t="s">
        <v>17</v>
      </c>
      <c r="FL25" s="222" t="s">
        <v>763</v>
      </c>
      <c r="FM25" s="222" t="s">
        <v>17</v>
      </c>
      <c r="FN25" s="222" t="s">
        <v>17</v>
      </c>
      <c r="FO25" s="222" t="s">
        <v>1734</v>
      </c>
      <c r="FP25" s="218" t="s">
        <v>763</v>
      </c>
      <c r="FQ25" s="219">
        <v>44893</v>
      </c>
      <c r="FR25" s="221" t="s">
        <v>1746</v>
      </c>
      <c r="FS25" s="224" t="s">
        <v>17</v>
      </c>
      <c r="FT25" s="224" t="s">
        <v>763</v>
      </c>
      <c r="FU25" s="224" t="s">
        <v>17</v>
      </c>
      <c r="FV25" s="224" t="s">
        <v>17</v>
      </c>
      <c r="FW25" s="224" t="s">
        <v>1734</v>
      </c>
      <c r="FX25" s="224" t="s">
        <v>763</v>
      </c>
      <c r="FY25" s="214">
        <v>44893</v>
      </c>
      <c r="FZ25" s="222" t="s">
        <v>2805</v>
      </c>
      <c r="GA25" s="222">
        <v>0</v>
      </c>
      <c r="GB25" s="222" t="s">
        <v>2565</v>
      </c>
      <c r="GC25" s="222" t="s">
        <v>33</v>
      </c>
      <c r="GD25" s="222">
        <v>2</v>
      </c>
      <c r="GE25" s="222" t="s">
        <v>17</v>
      </c>
      <c r="GF25" s="222" t="s">
        <v>17</v>
      </c>
      <c r="GG25" s="223">
        <v>45062</v>
      </c>
      <c r="GH25" s="221" t="s">
        <v>2811</v>
      </c>
      <c r="GI25" s="224">
        <v>0</v>
      </c>
      <c r="GJ25" s="224" t="s">
        <v>2565</v>
      </c>
      <c r="GK25" s="224" t="s">
        <v>33</v>
      </c>
      <c r="GL25" s="224">
        <v>2</v>
      </c>
      <c r="GM25" s="224" t="s">
        <v>17</v>
      </c>
      <c r="GN25" s="224" t="s">
        <v>17</v>
      </c>
      <c r="GO25" s="214">
        <v>45062</v>
      </c>
      <c r="GP25" s="222" t="s">
        <v>2806</v>
      </c>
      <c r="GQ25" s="222">
        <v>0</v>
      </c>
      <c r="GR25" s="222" t="s">
        <v>2565</v>
      </c>
      <c r="GS25" s="222" t="s">
        <v>33</v>
      </c>
      <c r="GT25" s="222">
        <v>2</v>
      </c>
      <c r="GU25" s="222" t="s">
        <v>17</v>
      </c>
      <c r="GV25" s="222" t="s">
        <v>17</v>
      </c>
      <c r="GW25" s="223">
        <v>45062</v>
      </c>
      <c r="GX25" s="221" t="s">
        <v>2812</v>
      </c>
      <c r="GY25" s="224">
        <v>0</v>
      </c>
      <c r="GZ25" s="224" t="s">
        <v>2565</v>
      </c>
      <c r="HA25" s="224" t="s">
        <v>33</v>
      </c>
      <c r="HB25" s="224">
        <v>2</v>
      </c>
      <c r="HC25" s="224" t="s">
        <v>17</v>
      </c>
      <c r="HD25" s="224" t="s">
        <v>17</v>
      </c>
      <c r="HE25" s="214">
        <v>45062</v>
      </c>
      <c r="HF25" s="222" t="s">
        <v>2804</v>
      </c>
      <c r="HG25" s="222">
        <v>0</v>
      </c>
      <c r="HH25" s="222" t="s">
        <v>2565</v>
      </c>
      <c r="HI25" s="222" t="s">
        <v>33</v>
      </c>
      <c r="HJ25" s="222">
        <v>2</v>
      </c>
      <c r="HK25" s="222" t="s">
        <v>17</v>
      </c>
      <c r="HL25" s="222" t="s">
        <v>17</v>
      </c>
      <c r="HM25" s="223">
        <v>45062</v>
      </c>
      <c r="HN25" s="221" t="s">
        <v>2810</v>
      </c>
      <c r="HO25" s="224">
        <v>0</v>
      </c>
      <c r="HP25" s="224" t="s">
        <v>2565</v>
      </c>
      <c r="HQ25" s="224" t="s">
        <v>33</v>
      </c>
      <c r="HR25" s="224">
        <v>2</v>
      </c>
      <c r="HS25" s="224" t="s">
        <v>17</v>
      </c>
      <c r="HT25" s="224" t="s">
        <v>17</v>
      </c>
      <c r="HU25" s="214">
        <v>45062</v>
      </c>
      <c r="HV25" s="222" t="s">
        <v>2807</v>
      </c>
      <c r="HW25" s="222">
        <v>0</v>
      </c>
      <c r="HX25" s="222" t="s">
        <v>2565</v>
      </c>
      <c r="HY25" s="222" t="s">
        <v>33</v>
      </c>
      <c r="HZ25" s="222">
        <v>2</v>
      </c>
      <c r="IA25" s="222" t="s">
        <v>17</v>
      </c>
      <c r="IB25" s="222" t="s">
        <v>17</v>
      </c>
      <c r="IC25" s="223">
        <v>45062</v>
      </c>
      <c r="ID25" s="221" t="s">
        <v>2809</v>
      </c>
      <c r="IE25" s="224">
        <v>0</v>
      </c>
      <c r="IF25" s="224" t="s">
        <v>2565</v>
      </c>
      <c r="IG25" s="224" t="s">
        <v>33</v>
      </c>
      <c r="IH25" s="224">
        <v>2</v>
      </c>
      <c r="II25" s="224" t="s">
        <v>17</v>
      </c>
      <c r="IJ25" s="224" t="s">
        <v>17</v>
      </c>
      <c r="IK25" s="214">
        <v>45062</v>
      </c>
      <c r="IL25" s="222" t="s">
        <v>2808</v>
      </c>
      <c r="IM25" s="222">
        <v>0</v>
      </c>
      <c r="IN25" s="222" t="s">
        <v>2565</v>
      </c>
      <c r="IO25" s="222" t="s">
        <v>33</v>
      </c>
      <c r="IP25" s="222">
        <v>2</v>
      </c>
      <c r="IQ25" s="222" t="s">
        <v>17</v>
      </c>
      <c r="IR25" s="222" t="s">
        <v>17</v>
      </c>
      <c r="IS25" s="223">
        <v>45062</v>
      </c>
    </row>
    <row r="26" spans="1:253" s="11" customFormat="1" ht="12.75" customHeight="1" x14ac:dyDescent="0.2">
      <c r="A26" s="11" t="s">
        <v>1712</v>
      </c>
      <c r="B26" s="11" t="s">
        <v>9850</v>
      </c>
      <c r="C26" s="11" t="s">
        <v>1713</v>
      </c>
      <c r="D26" s="11" t="s">
        <v>1714</v>
      </c>
      <c r="E26" s="11" t="s">
        <v>9340</v>
      </c>
      <c r="F26" s="11" t="s">
        <v>8206</v>
      </c>
      <c r="G26" s="212">
        <v>1182000</v>
      </c>
      <c r="H26" s="213" t="s">
        <v>8203</v>
      </c>
      <c r="I26" s="213" t="s">
        <v>1400</v>
      </c>
      <c r="J26" s="213">
        <v>2</v>
      </c>
      <c r="K26" s="213" t="s">
        <v>8205</v>
      </c>
      <c r="L26" s="213" t="s">
        <v>8204</v>
      </c>
      <c r="M26" s="214">
        <v>45138</v>
      </c>
      <c r="N26" s="221" t="s">
        <v>1718</v>
      </c>
      <c r="O26" s="216">
        <v>23180</v>
      </c>
      <c r="P26" s="216" t="s">
        <v>1715</v>
      </c>
      <c r="Q26" s="216" t="s">
        <v>1400</v>
      </c>
      <c r="R26" s="216">
        <v>2</v>
      </c>
      <c r="S26" s="216" t="s">
        <v>1717</v>
      </c>
      <c r="T26" s="216" t="s">
        <v>1716</v>
      </c>
      <c r="U26" s="217">
        <v>44893</v>
      </c>
      <c r="V26" s="221" t="s">
        <v>8209</v>
      </c>
      <c r="W26" s="213">
        <v>1182000</v>
      </c>
      <c r="X26" s="213" t="s">
        <v>8207</v>
      </c>
      <c r="Y26" s="213" t="s">
        <v>1400</v>
      </c>
      <c r="Z26" s="213">
        <v>2</v>
      </c>
      <c r="AA26" s="213" t="s">
        <v>8208</v>
      </c>
      <c r="AB26" s="213" t="s">
        <v>8204</v>
      </c>
      <c r="AC26" s="214">
        <v>45138</v>
      </c>
      <c r="AD26" s="221" t="s">
        <v>8211</v>
      </c>
      <c r="AE26" s="218">
        <v>687000</v>
      </c>
      <c r="AF26" s="218" t="s">
        <v>8207</v>
      </c>
      <c r="AG26" s="218" t="s">
        <v>1400</v>
      </c>
      <c r="AH26" s="218">
        <v>2</v>
      </c>
      <c r="AI26" s="218" t="s">
        <v>8210</v>
      </c>
      <c r="AJ26" s="218" t="s">
        <v>8204</v>
      </c>
      <c r="AK26" s="219">
        <v>45138</v>
      </c>
      <c r="AL26" s="221" t="s">
        <v>8215</v>
      </c>
      <c r="AM26" s="213">
        <v>6000</v>
      </c>
      <c r="AN26" s="213" t="s">
        <v>8212</v>
      </c>
      <c r="AO26" s="213" t="s">
        <v>1400</v>
      </c>
      <c r="AP26" s="213">
        <v>2</v>
      </c>
      <c r="AQ26" s="213" t="s">
        <v>8214</v>
      </c>
      <c r="AR26" s="213" t="s">
        <v>8213</v>
      </c>
      <c r="AS26" s="214">
        <v>45138</v>
      </c>
      <c r="AT26" s="222" t="s">
        <v>1721</v>
      </c>
      <c r="AU26" s="218" t="s">
        <v>17</v>
      </c>
      <c r="AV26" s="218" t="s">
        <v>17</v>
      </c>
      <c r="AW26" s="218" t="s">
        <v>17</v>
      </c>
      <c r="AX26" s="218" t="s">
        <v>17</v>
      </c>
      <c r="AY26" s="218" t="s">
        <v>1719</v>
      </c>
      <c r="AZ26" s="218" t="s">
        <v>17</v>
      </c>
      <c r="BA26" s="219">
        <v>44893</v>
      </c>
      <c r="BB26" s="221" t="s">
        <v>1720</v>
      </c>
      <c r="BC26" s="213" t="s">
        <v>17</v>
      </c>
      <c r="BD26" s="213" t="s">
        <v>17</v>
      </c>
      <c r="BE26" s="213" t="s">
        <v>17</v>
      </c>
      <c r="BF26" s="213" t="s">
        <v>17</v>
      </c>
      <c r="BG26" s="213" t="s">
        <v>1719</v>
      </c>
      <c r="BH26" s="213" t="s">
        <v>17</v>
      </c>
      <c r="BI26" s="214">
        <v>44893</v>
      </c>
      <c r="BJ26" s="222" t="s">
        <v>8218</v>
      </c>
      <c r="BK26" s="222">
        <v>0</v>
      </c>
      <c r="BL26" s="222" t="s">
        <v>8216</v>
      </c>
      <c r="BM26" s="222" t="s">
        <v>1400</v>
      </c>
      <c r="BN26" s="222">
        <v>2</v>
      </c>
      <c r="BO26" s="222" t="s">
        <v>8217</v>
      </c>
      <c r="BP26" s="218" t="s">
        <v>1039</v>
      </c>
      <c r="BQ26" s="223">
        <v>45138</v>
      </c>
      <c r="BR26" s="221" t="s">
        <v>1722</v>
      </c>
      <c r="BS26" s="224" t="s">
        <v>17</v>
      </c>
      <c r="BT26" s="224" t="s">
        <v>17</v>
      </c>
      <c r="BU26" s="224" t="s">
        <v>17</v>
      </c>
      <c r="BV26" s="224" t="s">
        <v>17</v>
      </c>
      <c r="BW26" s="224" t="s">
        <v>1719</v>
      </c>
      <c r="BX26" s="224" t="s">
        <v>17</v>
      </c>
      <c r="BY26" s="214">
        <v>44893</v>
      </c>
      <c r="BZ26" s="222" t="s">
        <v>1723</v>
      </c>
      <c r="CA26" s="222" t="s">
        <v>17</v>
      </c>
      <c r="CB26" s="222" t="s">
        <v>17</v>
      </c>
      <c r="CC26" s="222" t="s">
        <v>17</v>
      </c>
      <c r="CD26" s="222" t="s">
        <v>17</v>
      </c>
      <c r="CE26" s="222" t="s">
        <v>1719</v>
      </c>
      <c r="CF26" s="222" t="s">
        <v>17</v>
      </c>
      <c r="CG26" s="223">
        <v>44893</v>
      </c>
      <c r="CH26" s="221" t="s">
        <v>10477</v>
      </c>
      <c r="CI26" s="222" t="e">
        <v>#N/A</v>
      </c>
      <c r="CJ26" s="222" t="e">
        <v>#N/A</v>
      </c>
      <c r="CK26" s="222" t="e">
        <v>#N/A</v>
      </c>
      <c r="CL26" s="222" t="e">
        <v>#N/A</v>
      </c>
      <c r="CM26" s="222" t="e">
        <v>#N/A</v>
      </c>
      <c r="CN26" s="222" t="e">
        <v>#N/A</v>
      </c>
      <c r="CO26" s="225" t="e">
        <v>#N/A</v>
      </c>
      <c r="CP26" s="222" t="s">
        <v>1725</v>
      </c>
      <c r="CQ26" s="224" t="s">
        <v>17</v>
      </c>
      <c r="CR26" s="224" t="s">
        <v>17</v>
      </c>
      <c r="CS26" s="224" t="s">
        <v>17</v>
      </c>
      <c r="CT26" s="224" t="s">
        <v>17</v>
      </c>
      <c r="CU26" s="224" t="s">
        <v>1719</v>
      </c>
      <c r="CV26" s="224" t="s">
        <v>17</v>
      </c>
      <c r="CW26" s="214">
        <v>44893</v>
      </c>
      <c r="CX26" s="222" t="s">
        <v>8222</v>
      </c>
      <c r="CY26" s="218">
        <v>285000</v>
      </c>
      <c r="CZ26" s="218" t="s">
        <v>8207</v>
      </c>
      <c r="DA26" s="218" t="s">
        <v>1400</v>
      </c>
      <c r="DB26" s="218">
        <v>2</v>
      </c>
      <c r="DC26" s="218" t="s">
        <v>8227</v>
      </c>
      <c r="DD26" s="218" t="s">
        <v>8204</v>
      </c>
      <c r="DE26" s="220">
        <v>45138</v>
      </c>
      <c r="DF26" s="221" t="s">
        <v>8224</v>
      </c>
      <c r="DG26" s="213">
        <v>495000</v>
      </c>
      <c r="DH26" s="224" t="s">
        <v>8207</v>
      </c>
      <c r="DI26" s="224" t="s">
        <v>1400</v>
      </c>
      <c r="DJ26" s="224">
        <v>2</v>
      </c>
      <c r="DK26" s="224" t="s">
        <v>8223</v>
      </c>
      <c r="DL26" s="224" t="s">
        <v>8204</v>
      </c>
      <c r="DM26" s="214">
        <v>45138</v>
      </c>
      <c r="DN26" s="222" t="s">
        <v>8226</v>
      </c>
      <c r="DO26" s="218">
        <v>402000</v>
      </c>
      <c r="DP26" s="222" t="s">
        <v>8207</v>
      </c>
      <c r="DQ26" s="222" t="s">
        <v>1400</v>
      </c>
      <c r="DR26" s="222">
        <v>2</v>
      </c>
      <c r="DS26" s="222" t="s">
        <v>8225</v>
      </c>
      <c r="DT26" s="222" t="s">
        <v>8204</v>
      </c>
      <c r="DU26" s="223">
        <v>45138</v>
      </c>
      <c r="DV26" s="221" t="s">
        <v>8228</v>
      </c>
      <c r="DW26" s="213">
        <v>185000</v>
      </c>
      <c r="DX26" s="224" t="s">
        <v>8207</v>
      </c>
      <c r="DY26" s="224" t="s">
        <v>1400</v>
      </c>
      <c r="DZ26" s="224">
        <v>2</v>
      </c>
      <c r="EA26" s="224" t="s">
        <v>8227</v>
      </c>
      <c r="EB26" s="224" t="s">
        <v>8204</v>
      </c>
      <c r="EC26" s="214">
        <v>45138</v>
      </c>
      <c r="ED26" s="222" t="s">
        <v>8230</v>
      </c>
      <c r="EE26" s="218">
        <v>100000</v>
      </c>
      <c r="EF26" s="222" t="s">
        <v>8207</v>
      </c>
      <c r="EG26" s="222" t="s">
        <v>1400</v>
      </c>
      <c r="EH26" s="222">
        <v>2</v>
      </c>
      <c r="EI26" s="222" t="s">
        <v>8229</v>
      </c>
      <c r="EJ26" s="222" t="s">
        <v>8204</v>
      </c>
      <c r="EK26" s="223">
        <v>45138</v>
      </c>
      <c r="EL26" s="221" t="s">
        <v>8232</v>
      </c>
      <c r="EM26" s="213">
        <v>0</v>
      </c>
      <c r="EN26" s="224" t="s">
        <v>8207</v>
      </c>
      <c r="EO26" s="224" t="s">
        <v>1400</v>
      </c>
      <c r="EP26" s="224">
        <v>2</v>
      </c>
      <c r="EQ26" s="224" t="s">
        <v>8231</v>
      </c>
      <c r="ER26" s="224" t="s">
        <v>8204</v>
      </c>
      <c r="ES26" s="214">
        <v>45138</v>
      </c>
      <c r="ET26" s="222" t="s">
        <v>8220</v>
      </c>
      <c r="EU26" s="222">
        <v>7</v>
      </c>
      <c r="EV26" s="222" t="s">
        <v>8216</v>
      </c>
      <c r="EW26" s="222" t="s">
        <v>1400</v>
      </c>
      <c r="EX26" s="222">
        <v>2</v>
      </c>
      <c r="EY26" s="222" t="s">
        <v>8219</v>
      </c>
      <c r="EZ26" s="222" t="s">
        <v>1039</v>
      </c>
      <c r="FA26" s="223">
        <v>45138</v>
      </c>
      <c r="FB26" s="221" t="s">
        <v>1727</v>
      </c>
      <c r="FC26" s="224">
        <v>5</v>
      </c>
      <c r="FD26" s="224" t="s">
        <v>17</v>
      </c>
      <c r="FE26" s="224" t="s">
        <v>1400</v>
      </c>
      <c r="FF26" s="224">
        <v>2</v>
      </c>
      <c r="FG26" s="224" t="s">
        <v>1726</v>
      </c>
      <c r="FH26" s="224" t="s">
        <v>17</v>
      </c>
      <c r="FI26" s="214">
        <v>44893</v>
      </c>
      <c r="FJ26" s="221" t="s">
        <v>1728</v>
      </c>
      <c r="FK26" s="222" t="s">
        <v>17</v>
      </c>
      <c r="FL26" s="222" t="s">
        <v>17</v>
      </c>
      <c r="FM26" s="222" t="s">
        <v>17</v>
      </c>
      <c r="FN26" s="222" t="s">
        <v>17</v>
      </c>
      <c r="FO26" s="222" t="s">
        <v>1719</v>
      </c>
      <c r="FP26" s="218" t="s">
        <v>17</v>
      </c>
      <c r="FQ26" s="219">
        <v>44893</v>
      </c>
      <c r="FR26" s="221" t="s">
        <v>1729</v>
      </c>
      <c r="FS26" s="224" t="s">
        <v>17</v>
      </c>
      <c r="FT26" s="224" t="s">
        <v>17</v>
      </c>
      <c r="FU26" s="224" t="s">
        <v>17</v>
      </c>
      <c r="FV26" s="224" t="s">
        <v>17</v>
      </c>
      <c r="FW26" s="224" t="s">
        <v>1719</v>
      </c>
      <c r="FX26" s="224" t="s">
        <v>17</v>
      </c>
      <c r="FY26" s="214">
        <v>44893</v>
      </c>
      <c r="FZ26" s="222" t="s">
        <v>2814</v>
      </c>
      <c r="GA26" s="222">
        <v>0</v>
      </c>
      <c r="GB26" s="222" t="s">
        <v>2565</v>
      </c>
      <c r="GC26" s="222" t="s">
        <v>33</v>
      </c>
      <c r="GD26" s="222">
        <v>2</v>
      </c>
      <c r="GE26" s="222" t="s">
        <v>17</v>
      </c>
      <c r="GF26" s="222" t="s">
        <v>17</v>
      </c>
      <c r="GG26" s="223">
        <v>45062</v>
      </c>
      <c r="GH26" s="221" t="s">
        <v>2820</v>
      </c>
      <c r="GI26" s="224">
        <v>0</v>
      </c>
      <c r="GJ26" s="224" t="s">
        <v>2565</v>
      </c>
      <c r="GK26" s="224" t="s">
        <v>33</v>
      </c>
      <c r="GL26" s="224">
        <v>2</v>
      </c>
      <c r="GM26" s="224" t="s">
        <v>17</v>
      </c>
      <c r="GN26" s="224" t="s">
        <v>17</v>
      </c>
      <c r="GO26" s="214">
        <v>45062</v>
      </c>
      <c r="GP26" s="222" t="s">
        <v>2815</v>
      </c>
      <c r="GQ26" s="222">
        <v>0</v>
      </c>
      <c r="GR26" s="222" t="s">
        <v>2565</v>
      </c>
      <c r="GS26" s="222" t="s">
        <v>33</v>
      </c>
      <c r="GT26" s="222">
        <v>2</v>
      </c>
      <c r="GU26" s="222" t="s">
        <v>17</v>
      </c>
      <c r="GV26" s="222" t="s">
        <v>17</v>
      </c>
      <c r="GW26" s="223">
        <v>45062</v>
      </c>
      <c r="GX26" s="221" t="s">
        <v>2821</v>
      </c>
      <c r="GY26" s="224">
        <v>0</v>
      </c>
      <c r="GZ26" s="224" t="s">
        <v>2565</v>
      </c>
      <c r="HA26" s="224" t="s">
        <v>33</v>
      </c>
      <c r="HB26" s="224">
        <v>2</v>
      </c>
      <c r="HC26" s="224" t="s">
        <v>17</v>
      </c>
      <c r="HD26" s="224" t="s">
        <v>17</v>
      </c>
      <c r="HE26" s="214">
        <v>45062</v>
      </c>
      <c r="HF26" s="222" t="s">
        <v>2813</v>
      </c>
      <c r="HG26" s="222">
        <v>0</v>
      </c>
      <c r="HH26" s="222" t="s">
        <v>2565</v>
      </c>
      <c r="HI26" s="222" t="s">
        <v>33</v>
      </c>
      <c r="HJ26" s="222">
        <v>2</v>
      </c>
      <c r="HK26" s="222" t="s">
        <v>17</v>
      </c>
      <c r="HL26" s="222" t="s">
        <v>17</v>
      </c>
      <c r="HM26" s="223">
        <v>45062</v>
      </c>
      <c r="HN26" s="221" t="s">
        <v>2819</v>
      </c>
      <c r="HO26" s="224">
        <v>0</v>
      </c>
      <c r="HP26" s="224" t="s">
        <v>2565</v>
      </c>
      <c r="HQ26" s="224" t="s">
        <v>33</v>
      </c>
      <c r="HR26" s="224">
        <v>2</v>
      </c>
      <c r="HS26" s="224" t="s">
        <v>17</v>
      </c>
      <c r="HT26" s="224" t="s">
        <v>17</v>
      </c>
      <c r="HU26" s="214">
        <v>45062</v>
      </c>
      <c r="HV26" s="222" t="s">
        <v>2816</v>
      </c>
      <c r="HW26" s="222">
        <v>0</v>
      </c>
      <c r="HX26" s="222" t="s">
        <v>2565</v>
      </c>
      <c r="HY26" s="222" t="s">
        <v>33</v>
      </c>
      <c r="HZ26" s="222">
        <v>2</v>
      </c>
      <c r="IA26" s="222" t="s">
        <v>17</v>
      </c>
      <c r="IB26" s="222" t="s">
        <v>17</v>
      </c>
      <c r="IC26" s="223">
        <v>45062</v>
      </c>
      <c r="ID26" s="221" t="s">
        <v>2818</v>
      </c>
      <c r="IE26" s="224">
        <v>0</v>
      </c>
      <c r="IF26" s="224" t="s">
        <v>2565</v>
      </c>
      <c r="IG26" s="224" t="s">
        <v>33</v>
      </c>
      <c r="IH26" s="224">
        <v>2</v>
      </c>
      <c r="II26" s="224" t="s">
        <v>17</v>
      </c>
      <c r="IJ26" s="224" t="s">
        <v>17</v>
      </c>
      <c r="IK26" s="214">
        <v>45062</v>
      </c>
      <c r="IL26" s="222" t="s">
        <v>2817</v>
      </c>
      <c r="IM26" s="222">
        <v>0</v>
      </c>
      <c r="IN26" s="222" t="s">
        <v>2565</v>
      </c>
      <c r="IO26" s="222" t="s">
        <v>33</v>
      </c>
      <c r="IP26" s="222">
        <v>2</v>
      </c>
      <c r="IQ26" s="222" t="s">
        <v>17</v>
      </c>
      <c r="IR26" s="222" t="s">
        <v>17</v>
      </c>
      <c r="IS26" s="223">
        <v>45062</v>
      </c>
    </row>
    <row r="27" spans="1:253" s="11" customFormat="1" ht="12.75" customHeight="1" x14ac:dyDescent="0.2">
      <c r="A27" s="11" t="s">
        <v>1839</v>
      </c>
      <c r="B27" s="11" t="s">
        <v>9885</v>
      </c>
      <c r="C27" s="11" t="s">
        <v>1840</v>
      </c>
      <c r="D27" s="11" t="s">
        <v>1841</v>
      </c>
      <c r="E27" s="11" t="s">
        <v>9345</v>
      </c>
      <c r="F27" s="11" t="s">
        <v>2307</v>
      </c>
      <c r="G27" s="212">
        <v>8962000</v>
      </c>
      <c r="H27" s="213" t="s">
        <v>2304</v>
      </c>
      <c r="I27" s="213" t="s">
        <v>1400</v>
      </c>
      <c r="J27" s="213">
        <v>2</v>
      </c>
      <c r="K27" s="213" t="s">
        <v>2306</v>
      </c>
      <c r="L27" s="213" t="s">
        <v>2305</v>
      </c>
      <c r="M27" s="214">
        <v>45042</v>
      </c>
      <c r="N27" s="221" t="s">
        <v>2309</v>
      </c>
      <c r="O27" s="216">
        <v>48310</v>
      </c>
      <c r="P27" s="216" t="s">
        <v>1426</v>
      </c>
      <c r="Q27" s="216" t="s">
        <v>33</v>
      </c>
      <c r="R27" s="216">
        <v>2</v>
      </c>
      <c r="S27" s="216" t="s">
        <v>1810</v>
      </c>
      <c r="T27" s="216" t="s">
        <v>2308</v>
      </c>
      <c r="U27" s="217">
        <v>45042</v>
      </c>
      <c r="V27" s="221" t="s">
        <v>8974</v>
      </c>
      <c r="W27" s="213">
        <v>11229000</v>
      </c>
      <c r="X27" s="213" t="s">
        <v>8971</v>
      </c>
      <c r="Y27" s="213" t="s">
        <v>1400</v>
      </c>
      <c r="Z27" s="213">
        <v>2</v>
      </c>
      <c r="AA27" s="213" t="s">
        <v>8973</v>
      </c>
      <c r="AB27" s="213" t="s">
        <v>8972</v>
      </c>
      <c r="AC27" s="214">
        <v>45138</v>
      </c>
      <c r="AD27" s="221" t="s">
        <v>8976</v>
      </c>
      <c r="AE27" s="218">
        <v>115000</v>
      </c>
      <c r="AF27" s="218" t="s">
        <v>4153</v>
      </c>
      <c r="AG27" s="218" t="s">
        <v>1400</v>
      </c>
      <c r="AH27" s="218">
        <v>2</v>
      </c>
      <c r="AI27" s="218" t="s">
        <v>8975</v>
      </c>
      <c r="AJ27" s="218" t="s">
        <v>2311</v>
      </c>
      <c r="AK27" s="219">
        <v>45138</v>
      </c>
      <c r="AL27" s="221" t="s">
        <v>2313</v>
      </c>
      <c r="AM27" s="213">
        <v>115000</v>
      </c>
      <c r="AN27" s="213" t="s">
        <v>2310</v>
      </c>
      <c r="AO27" s="213" t="s">
        <v>33</v>
      </c>
      <c r="AP27" s="213">
        <v>2</v>
      </c>
      <c r="AQ27" s="213" t="s">
        <v>2312</v>
      </c>
      <c r="AR27" s="213" t="s">
        <v>2311</v>
      </c>
      <c r="AS27" s="214">
        <v>45042</v>
      </c>
      <c r="AT27" s="222" t="s">
        <v>2314</v>
      </c>
      <c r="AU27" s="218" t="s">
        <v>17</v>
      </c>
      <c r="AV27" s="218" t="s">
        <v>17</v>
      </c>
      <c r="AW27" s="218" t="s">
        <v>17</v>
      </c>
      <c r="AX27" s="218" t="s">
        <v>17</v>
      </c>
      <c r="AY27" s="218" t="s">
        <v>1813</v>
      </c>
      <c r="AZ27" s="218" t="s">
        <v>17</v>
      </c>
      <c r="BA27" s="219">
        <v>45042</v>
      </c>
      <c r="BB27" s="221" t="s">
        <v>2327</v>
      </c>
      <c r="BC27" s="213" t="s">
        <v>17</v>
      </c>
      <c r="BD27" s="213" t="s">
        <v>17</v>
      </c>
      <c r="BE27" s="213" t="s">
        <v>17</v>
      </c>
      <c r="BF27" s="213" t="s">
        <v>17</v>
      </c>
      <c r="BG27" s="213" t="s">
        <v>1829</v>
      </c>
      <c r="BH27" s="213" t="s">
        <v>17</v>
      </c>
      <c r="BI27" s="214">
        <v>45042</v>
      </c>
      <c r="BJ27" s="222" t="s">
        <v>2316</v>
      </c>
      <c r="BK27" s="222" t="s">
        <v>17</v>
      </c>
      <c r="BL27" s="222" t="s">
        <v>17</v>
      </c>
      <c r="BM27" s="222" t="s">
        <v>17</v>
      </c>
      <c r="BN27" s="222" t="s">
        <v>17</v>
      </c>
      <c r="BO27" s="222" t="s">
        <v>2315</v>
      </c>
      <c r="BP27" s="218" t="s">
        <v>17</v>
      </c>
      <c r="BQ27" s="223">
        <v>45042</v>
      </c>
      <c r="BR27" s="221" t="s">
        <v>2328</v>
      </c>
      <c r="BS27" s="224" t="s">
        <v>17</v>
      </c>
      <c r="BT27" s="224" t="s">
        <v>17</v>
      </c>
      <c r="BU27" s="224" t="s">
        <v>17</v>
      </c>
      <c r="BV27" s="224" t="s">
        <v>17</v>
      </c>
      <c r="BW27" s="224" t="s">
        <v>1831</v>
      </c>
      <c r="BX27" s="224" t="s">
        <v>17</v>
      </c>
      <c r="BY27" s="214">
        <v>45042</v>
      </c>
      <c r="BZ27" s="222" t="s">
        <v>2329</v>
      </c>
      <c r="CA27" s="222" t="s">
        <v>17</v>
      </c>
      <c r="CB27" s="222" t="s">
        <v>17</v>
      </c>
      <c r="CC27" s="222" t="s">
        <v>17</v>
      </c>
      <c r="CD27" s="222" t="s">
        <v>17</v>
      </c>
      <c r="CE27" s="222" t="s">
        <v>1833</v>
      </c>
      <c r="CF27" s="222" t="s">
        <v>17</v>
      </c>
      <c r="CG27" s="223">
        <v>45042</v>
      </c>
      <c r="CH27" s="221" t="s">
        <v>10478</v>
      </c>
      <c r="CI27" s="222" t="e">
        <v>#N/A</v>
      </c>
      <c r="CJ27" s="222" t="e">
        <v>#N/A</v>
      </c>
      <c r="CK27" s="222" t="e">
        <v>#N/A</v>
      </c>
      <c r="CL27" s="222" t="e">
        <v>#N/A</v>
      </c>
      <c r="CM27" s="222" t="e">
        <v>#N/A</v>
      </c>
      <c r="CN27" s="222" t="e">
        <v>#N/A</v>
      </c>
      <c r="CO27" s="225" t="e">
        <v>#N/A</v>
      </c>
      <c r="CP27" s="222" t="s">
        <v>2331</v>
      </c>
      <c r="CQ27" s="224" t="s">
        <v>17</v>
      </c>
      <c r="CR27" s="224" t="s">
        <v>17</v>
      </c>
      <c r="CS27" s="224" t="s">
        <v>17</v>
      </c>
      <c r="CT27" s="224" t="s">
        <v>17</v>
      </c>
      <c r="CU27" s="224" t="s">
        <v>1837</v>
      </c>
      <c r="CV27" s="224" t="s">
        <v>17</v>
      </c>
      <c r="CW27" s="214">
        <v>45042</v>
      </c>
      <c r="CX27" s="222" t="s">
        <v>2321</v>
      </c>
      <c r="CY27" s="218">
        <v>102000</v>
      </c>
      <c r="CZ27" s="218" t="s">
        <v>2318</v>
      </c>
      <c r="DA27" s="218" t="s">
        <v>1400</v>
      </c>
      <c r="DB27" s="218">
        <v>2</v>
      </c>
      <c r="DC27" s="218" t="s">
        <v>8981</v>
      </c>
      <c r="DD27" s="218" t="s">
        <v>2319</v>
      </c>
      <c r="DE27" s="220">
        <v>45138</v>
      </c>
      <c r="DF27" s="221" t="s">
        <v>8979</v>
      </c>
      <c r="DG27" s="213">
        <v>11114000</v>
      </c>
      <c r="DH27" s="224" t="s">
        <v>8977</v>
      </c>
      <c r="DI27" s="224" t="s">
        <v>1400</v>
      </c>
      <c r="DJ27" s="224">
        <v>2</v>
      </c>
      <c r="DK27" s="224" t="s">
        <v>8962</v>
      </c>
      <c r="DL27" s="224" t="s">
        <v>8978</v>
      </c>
      <c r="DM27" s="214">
        <v>45138</v>
      </c>
      <c r="DN27" s="222" t="s">
        <v>8980</v>
      </c>
      <c r="DO27" s="218">
        <v>14000</v>
      </c>
      <c r="DP27" s="222" t="s">
        <v>8977</v>
      </c>
      <c r="DQ27" s="222" t="s">
        <v>1400</v>
      </c>
      <c r="DR27" s="222">
        <v>2</v>
      </c>
      <c r="DS27" s="222" t="s">
        <v>8966</v>
      </c>
      <c r="DT27" s="222" t="s">
        <v>8978</v>
      </c>
      <c r="DU27" s="223">
        <v>45138</v>
      </c>
      <c r="DV27" s="221" t="s">
        <v>8982</v>
      </c>
      <c r="DW27" s="213">
        <v>102000</v>
      </c>
      <c r="DX27" s="224" t="s">
        <v>2318</v>
      </c>
      <c r="DY27" s="224" t="s">
        <v>1400</v>
      </c>
      <c r="DZ27" s="224">
        <v>2</v>
      </c>
      <c r="EA27" s="224" t="s">
        <v>8981</v>
      </c>
      <c r="EB27" s="224" t="s">
        <v>2319</v>
      </c>
      <c r="EC27" s="214">
        <v>45138</v>
      </c>
      <c r="ED27" s="222" t="s">
        <v>2322</v>
      </c>
      <c r="EE27" s="218">
        <v>0</v>
      </c>
      <c r="EF27" s="222" t="s">
        <v>17</v>
      </c>
      <c r="EG27" s="222" t="s">
        <v>17</v>
      </c>
      <c r="EH27" s="222" t="s">
        <v>17</v>
      </c>
      <c r="EI27" s="222" t="s">
        <v>1819</v>
      </c>
      <c r="EJ27" s="222" t="s">
        <v>17</v>
      </c>
      <c r="EK27" s="223">
        <v>45042</v>
      </c>
      <c r="EL27" s="221" t="s">
        <v>2323</v>
      </c>
      <c r="EM27" s="213">
        <v>0</v>
      </c>
      <c r="EN27" s="224" t="s">
        <v>17</v>
      </c>
      <c r="EO27" s="224" t="s">
        <v>17</v>
      </c>
      <c r="EP27" s="224" t="s">
        <v>17</v>
      </c>
      <c r="EQ27" s="224" t="s">
        <v>1821</v>
      </c>
      <c r="ER27" s="224" t="s">
        <v>17</v>
      </c>
      <c r="ES27" s="214">
        <v>45042</v>
      </c>
      <c r="ET27" s="222" t="s">
        <v>2317</v>
      </c>
      <c r="EU27" s="222" t="s">
        <v>17</v>
      </c>
      <c r="EV27" s="222" t="s">
        <v>17</v>
      </c>
      <c r="EW27" s="222" t="s">
        <v>17</v>
      </c>
      <c r="EX27" s="222" t="s">
        <v>17</v>
      </c>
      <c r="EY27" s="222" t="s">
        <v>2315</v>
      </c>
      <c r="EZ27" s="222" t="s">
        <v>17</v>
      </c>
      <c r="FA27" s="223">
        <v>45042</v>
      </c>
      <c r="FB27" s="221" t="s">
        <v>2326</v>
      </c>
      <c r="FC27" s="224">
        <v>2</v>
      </c>
      <c r="FD27" s="224" t="s">
        <v>1556</v>
      </c>
      <c r="FE27" s="224" t="s">
        <v>33</v>
      </c>
      <c r="FF27" s="224">
        <v>2</v>
      </c>
      <c r="FG27" s="224" t="s">
        <v>2325</v>
      </c>
      <c r="FH27" s="224" t="s">
        <v>2324</v>
      </c>
      <c r="FI27" s="214">
        <v>45042</v>
      </c>
      <c r="FJ27" s="221" t="s">
        <v>1842</v>
      </c>
      <c r="FK27" s="222" t="s">
        <v>17</v>
      </c>
      <c r="FL27" s="222" t="s">
        <v>17</v>
      </c>
      <c r="FM27" s="222" t="s">
        <v>17</v>
      </c>
      <c r="FN27" s="222" t="s">
        <v>17</v>
      </c>
      <c r="FO27" s="222" t="s">
        <v>1825</v>
      </c>
      <c r="FP27" s="218" t="s">
        <v>17</v>
      </c>
      <c r="FQ27" s="219">
        <v>44921</v>
      </c>
      <c r="FR27" s="221" t="s">
        <v>1843</v>
      </c>
      <c r="FS27" s="224" t="s">
        <v>17</v>
      </c>
      <c r="FT27" s="224" t="s">
        <v>17</v>
      </c>
      <c r="FU27" s="224" t="s">
        <v>17</v>
      </c>
      <c r="FV27" s="224" t="s">
        <v>17</v>
      </c>
      <c r="FW27" s="224" t="s">
        <v>1827</v>
      </c>
      <c r="FX27" s="224" t="s">
        <v>17</v>
      </c>
      <c r="FY27" s="214">
        <v>44921</v>
      </c>
      <c r="FZ27" s="222" t="s">
        <v>2823</v>
      </c>
      <c r="GA27" s="222">
        <v>0</v>
      </c>
      <c r="GB27" s="222" t="s">
        <v>2565</v>
      </c>
      <c r="GC27" s="222" t="s">
        <v>33</v>
      </c>
      <c r="GD27" s="222">
        <v>2</v>
      </c>
      <c r="GE27" s="222" t="s">
        <v>17</v>
      </c>
      <c r="GF27" s="222" t="s">
        <v>17</v>
      </c>
      <c r="GG27" s="223">
        <v>45062</v>
      </c>
      <c r="GH27" s="221" t="s">
        <v>2829</v>
      </c>
      <c r="GI27" s="224">
        <v>0</v>
      </c>
      <c r="GJ27" s="224" t="s">
        <v>2565</v>
      </c>
      <c r="GK27" s="224" t="s">
        <v>33</v>
      </c>
      <c r="GL27" s="224">
        <v>2</v>
      </c>
      <c r="GM27" s="224" t="s">
        <v>17</v>
      </c>
      <c r="GN27" s="224" t="s">
        <v>17</v>
      </c>
      <c r="GO27" s="214">
        <v>45062</v>
      </c>
      <c r="GP27" s="222" t="s">
        <v>2824</v>
      </c>
      <c r="GQ27" s="222">
        <v>0</v>
      </c>
      <c r="GR27" s="222" t="s">
        <v>2565</v>
      </c>
      <c r="GS27" s="222" t="s">
        <v>33</v>
      </c>
      <c r="GT27" s="222">
        <v>2</v>
      </c>
      <c r="GU27" s="222" t="s">
        <v>17</v>
      </c>
      <c r="GV27" s="222" t="s">
        <v>17</v>
      </c>
      <c r="GW27" s="223">
        <v>45062</v>
      </c>
      <c r="GX27" s="221" t="s">
        <v>2830</v>
      </c>
      <c r="GY27" s="224">
        <v>0</v>
      </c>
      <c r="GZ27" s="224" t="s">
        <v>2565</v>
      </c>
      <c r="HA27" s="224" t="s">
        <v>33</v>
      </c>
      <c r="HB27" s="224">
        <v>2</v>
      </c>
      <c r="HC27" s="224" t="s">
        <v>17</v>
      </c>
      <c r="HD27" s="224" t="s">
        <v>17</v>
      </c>
      <c r="HE27" s="214">
        <v>45062</v>
      </c>
      <c r="HF27" s="222" t="s">
        <v>2822</v>
      </c>
      <c r="HG27" s="222">
        <v>0</v>
      </c>
      <c r="HH27" s="222" t="s">
        <v>2565</v>
      </c>
      <c r="HI27" s="222" t="s">
        <v>33</v>
      </c>
      <c r="HJ27" s="222">
        <v>2</v>
      </c>
      <c r="HK27" s="222" t="s">
        <v>17</v>
      </c>
      <c r="HL27" s="222" t="s">
        <v>17</v>
      </c>
      <c r="HM27" s="223">
        <v>45062</v>
      </c>
      <c r="HN27" s="221" t="s">
        <v>2828</v>
      </c>
      <c r="HO27" s="224">
        <v>0</v>
      </c>
      <c r="HP27" s="224" t="s">
        <v>2565</v>
      </c>
      <c r="HQ27" s="224" t="s">
        <v>33</v>
      </c>
      <c r="HR27" s="224">
        <v>2</v>
      </c>
      <c r="HS27" s="224" t="s">
        <v>17</v>
      </c>
      <c r="HT27" s="224" t="s">
        <v>17</v>
      </c>
      <c r="HU27" s="214">
        <v>45062</v>
      </c>
      <c r="HV27" s="222" t="s">
        <v>2825</v>
      </c>
      <c r="HW27" s="222">
        <v>0</v>
      </c>
      <c r="HX27" s="222" t="s">
        <v>2565</v>
      </c>
      <c r="HY27" s="222" t="s">
        <v>33</v>
      </c>
      <c r="HZ27" s="222">
        <v>2</v>
      </c>
      <c r="IA27" s="222" t="s">
        <v>17</v>
      </c>
      <c r="IB27" s="222" t="s">
        <v>17</v>
      </c>
      <c r="IC27" s="223">
        <v>45062</v>
      </c>
      <c r="ID27" s="221" t="s">
        <v>2827</v>
      </c>
      <c r="IE27" s="224">
        <v>0</v>
      </c>
      <c r="IF27" s="224" t="s">
        <v>2565</v>
      </c>
      <c r="IG27" s="224" t="s">
        <v>33</v>
      </c>
      <c r="IH27" s="224">
        <v>2</v>
      </c>
      <c r="II27" s="224" t="s">
        <v>17</v>
      </c>
      <c r="IJ27" s="224" t="s">
        <v>17</v>
      </c>
      <c r="IK27" s="214">
        <v>45062</v>
      </c>
      <c r="IL27" s="222" t="s">
        <v>2826</v>
      </c>
      <c r="IM27" s="222">
        <v>1</v>
      </c>
      <c r="IN27" s="222" t="s">
        <v>2565</v>
      </c>
      <c r="IO27" s="222" t="s">
        <v>33</v>
      </c>
      <c r="IP27" s="222">
        <v>2</v>
      </c>
      <c r="IQ27" s="222" t="s">
        <v>17</v>
      </c>
      <c r="IR27" s="222" t="s">
        <v>17</v>
      </c>
      <c r="IS27" s="223">
        <v>45062</v>
      </c>
    </row>
    <row r="28" spans="1:253" s="11" customFormat="1" ht="12.75" customHeight="1" x14ac:dyDescent="0.2">
      <c r="A28" s="11" t="s">
        <v>336</v>
      </c>
      <c r="B28" s="11" t="s">
        <v>9885</v>
      </c>
      <c r="C28" s="11" t="s">
        <v>337</v>
      </c>
      <c r="D28" s="11" t="s">
        <v>338</v>
      </c>
      <c r="E28" s="11" t="s">
        <v>9346</v>
      </c>
      <c r="F28" s="11" t="s">
        <v>6770</v>
      </c>
      <c r="G28" s="212">
        <v>45567000</v>
      </c>
      <c r="H28" s="213" t="s">
        <v>6760</v>
      </c>
      <c r="I28" s="213" t="s">
        <v>1400</v>
      </c>
      <c r="J28" s="213">
        <v>2</v>
      </c>
      <c r="K28" s="213" t="s">
        <v>6761</v>
      </c>
      <c r="L28" s="213" t="s">
        <v>4780</v>
      </c>
      <c r="M28" s="214">
        <v>45129</v>
      </c>
      <c r="N28" s="221" t="s">
        <v>4788</v>
      </c>
      <c r="O28" s="216">
        <v>2381741</v>
      </c>
      <c r="P28" s="216" t="s">
        <v>4779</v>
      </c>
      <c r="Q28" s="216" t="s">
        <v>1400</v>
      </c>
      <c r="R28" s="216">
        <v>2</v>
      </c>
      <c r="S28" s="216" t="s">
        <v>4787</v>
      </c>
      <c r="T28" s="216" t="s">
        <v>4780</v>
      </c>
      <c r="U28" s="217">
        <v>45107</v>
      </c>
      <c r="V28" s="221" t="s">
        <v>6772</v>
      </c>
      <c r="W28" s="213">
        <v>45567000</v>
      </c>
      <c r="X28" s="213" t="s">
        <v>6760</v>
      </c>
      <c r="Y28" s="213" t="s">
        <v>1400</v>
      </c>
      <c r="Z28" s="213">
        <v>2</v>
      </c>
      <c r="AA28" s="213" t="s">
        <v>6771</v>
      </c>
      <c r="AB28" s="213" t="s">
        <v>4780</v>
      </c>
      <c r="AC28" s="214">
        <v>45129</v>
      </c>
      <c r="AD28" s="221" t="s">
        <v>6775</v>
      </c>
      <c r="AE28" s="218">
        <v>263000</v>
      </c>
      <c r="AF28" s="218" t="s">
        <v>4783</v>
      </c>
      <c r="AG28" s="218" t="s">
        <v>1400</v>
      </c>
      <c r="AH28" s="218">
        <v>2</v>
      </c>
      <c r="AI28" s="218" t="s">
        <v>6774</v>
      </c>
      <c r="AJ28" s="218" t="s">
        <v>6773</v>
      </c>
      <c r="AK28" s="219">
        <v>45129</v>
      </c>
      <c r="AL28" s="221" t="s">
        <v>6776</v>
      </c>
      <c r="AM28" s="213">
        <v>263000</v>
      </c>
      <c r="AN28" s="213" t="s">
        <v>4783</v>
      </c>
      <c r="AO28" s="213" t="s">
        <v>1400</v>
      </c>
      <c r="AP28" s="213">
        <v>2</v>
      </c>
      <c r="AQ28" s="213" t="s">
        <v>6774</v>
      </c>
      <c r="AR28" s="213" t="s">
        <v>6773</v>
      </c>
      <c r="AS28" s="214">
        <v>45129</v>
      </c>
      <c r="AT28" s="222" t="s">
        <v>1562</v>
      </c>
      <c r="AU28" s="218" t="s">
        <v>17</v>
      </c>
      <c r="AV28" s="218" t="s">
        <v>17</v>
      </c>
      <c r="AW28" s="218" t="s">
        <v>17</v>
      </c>
      <c r="AX28" s="218" t="s">
        <v>17</v>
      </c>
      <c r="AY28" s="218" t="s">
        <v>17</v>
      </c>
      <c r="AZ28" s="218" t="s">
        <v>17</v>
      </c>
      <c r="BA28" s="219">
        <v>44803</v>
      </c>
      <c r="BB28" s="221" t="s">
        <v>1566</v>
      </c>
      <c r="BC28" s="213" t="s">
        <v>17</v>
      </c>
      <c r="BD28" s="213" t="s">
        <v>17</v>
      </c>
      <c r="BE28" s="213" t="s">
        <v>17</v>
      </c>
      <c r="BF28" s="213" t="s">
        <v>17</v>
      </c>
      <c r="BG28" s="213" t="s">
        <v>17</v>
      </c>
      <c r="BH28" s="213" t="s">
        <v>17</v>
      </c>
      <c r="BI28" s="214">
        <v>44803</v>
      </c>
      <c r="BJ28" s="222" t="s">
        <v>6780</v>
      </c>
      <c r="BK28" s="222">
        <v>48</v>
      </c>
      <c r="BL28" s="222" t="s">
        <v>6777</v>
      </c>
      <c r="BM28" s="222" t="s">
        <v>22</v>
      </c>
      <c r="BN28" s="222">
        <v>3</v>
      </c>
      <c r="BO28" s="222" t="s">
        <v>6779</v>
      </c>
      <c r="BP28" s="218" t="s">
        <v>6778</v>
      </c>
      <c r="BQ28" s="223">
        <v>45129</v>
      </c>
      <c r="BR28" s="221" t="s">
        <v>1563</v>
      </c>
      <c r="BS28" s="224" t="s">
        <v>17</v>
      </c>
      <c r="BT28" s="224" t="s">
        <v>17</v>
      </c>
      <c r="BU28" s="224" t="s">
        <v>17</v>
      </c>
      <c r="BV28" s="224" t="s">
        <v>17</v>
      </c>
      <c r="BW28" s="224" t="s">
        <v>17</v>
      </c>
      <c r="BX28" s="224" t="s">
        <v>17</v>
      </c>
      <c r="BY28" s="214">
        <v>44803</v>
      </c>
      <c r="BZ28" s="222" t="s">
        <v>1565</v>
      </c>
      <c r="CA28" s="222" t="s">
        <v>17</v>
      </c>
      <c r="CB28" s="222" t="s">
        <v>17</v>
      </c>
      <c r="CC28" s="222" t="s">
        <v>17</v>
      </c>
      <c r="CD28" s="222" t="s">
        <v>17</v>
      </c>
      <c r="CE28" s="222" t="s">
        <v>17</v>
      </c>
      <c r="CF28" s="222" t="s">
        <v>17</v>
      </c>
      <c r="CG28" s="223">
        <v>44803</v>
      </c>
      <c r="CH28" s="221" t="s">
        <v>10479</v>
      </c>
      <c r="CI28" s="222" t="e">
        <v>#N/A</v>
      </c>
      <c r="CJ28" s="222" t="e">
        <v>#N/A</v>
      </c>
      <c r="CK28" s="222" t="e">
        <v>#N/A</v>
      </c>
      <c r="CL28" s="222" t="e">
        <v>#N/A</v>
      </c>
      <c r="CM28" s="222" t="e">
        <v>#N/A</v>
      </c>
      <c r="CN28" s="222" t="e">
        <v>#N/A</v>
      </c>
      <c r="CO28" s="225" t="e">
        <v>#N/A</v>
      </c>
      <c r="CP28" s="222" t="s">
        <v>1564</v>
      </c>
      <c r="CQ28" s="224" t="s">
        <v>17</v>
      </c>
      <c r="CR28" s="224" t="s">
        <v>17</v>
      </c>
      <c r="CS28" s="224" t="s">
        <v>17</v>
      </c>
      <c r="CT28" s="224" t="s">
        <v>17</v>
      </c>
      <c r="CU28" s="224" t="s">
        <v>17</v>
      </c>
      <c r="CV28" s="224" t="s">
        <v>17</v>
      </c>
      <c r="CW28" s="214">
        <v>44803</v>
      </c>
      <c r="CX28" s="222" t="s">
        <v>4790</v>
      </c>
      <c r="CY28" s="218">
        <v>263000</v>
      </c>
      <c r="CZ28" s="218" t="s">
        <v>4783</v>
      </c>
      <c r="DA28" s="218" t="s">
        <v>1400</v>
      </c>
      <c r="DB28" s="218">
        <v>2</v>
      </c>
      <c r="DC28" s="218" t="s">
        <v>4793</v>
      </c>
      <c r="DD28" s="218" t="s">
        <v>4784</v>
      </c>
      <c r="DE28" s="220">
        <v>45107</v>
      </c>
      <c r="DF28" s="221" t="s">
        <v>6784</v>
      </c>
      <c r="DG28" s="213">
        <v>45304000</v>
      </c>
      <c r="DH28" s="224" t="s">
        <v>6782</v>
      </c>
      <c r="DI28" s="224" t="s">
        <v>1400</v>
      </c>
      <c r="DJ28" s="224">
        <v>2</v>
      </c>
      <c r="DK28" s="224" t="s">
        <v>4810</v>
      </c>
      <c r="DL28" s="224" t="s">
        <v>6783</v>
      </c>
      <c r="DM28" s="214">
        <v>45129</v>
      </c>
      <c r="DN28" s="222" t="s">
        <v>4792</v>
      </c>
      <c r="DO28" s="218">
        <v>0</v>
      </c>
      <c r="DP28" s="222" t="s">
        <v>4783</v>
      </c>
      <c r="DQ28" s="222" t="s">
        <v>1400</v>
      </c>
      <c r="DR28" s="222">
        <v>2</v>
      </c>
      <c r="DS28" s="222" t="s">
        <v>4791</v>
      </c>
      <c r="DT28" s="222" t="s">
        <v>4784</v>
      </c>
      <c r="DU28" s="223">
        <v>45107</v>
      </c>
      <c r="DV28" s="221" t="s">
        <v>4794</v>
      </c>
      <c r="DW28" s="213">
        <v>263000</v>
      </c>
      <c r="DX28" s="224" t="s">
        <v>4783</v>
      </c>
      <c r="DY28" s="224" t="s">
        <v>1400</v>
      </c>
      <c r="DZ28" s="224">
        <v>2</v>
      </c>
      <c r="EA28" s="224" t="s">
        <v>4793</v>
      </c>
      <c r="EB28" s="224" t="s">
        <v>4784</v>
      </c>
      <c r="EC28" s="214">
        <v>45107</v>
      </c>
      <c r="ED28" s="222" t="s">
        <v>4796</v>
      </c>
      <c r="EE28" s="218">
        <v>0</v>
      </c>
      <c r="EF28" s="222" t="s">
        <v>4783</v>
      </c>
      <c r="EG28" s="222" t="s">
        <v>1400</v>
      </c>
      <c r="EH28" s="222">
        <v>2</v>
      </c>
      <c r="EI28" s="222" t="s">
        <v>4795</v>
      </c>
      <c r="EJ28" s="222" t="s">
        <v>4784</v>
      </c>
      <c r="EK28" s="223">
        <v>45107</v>
      </c>
      <c r="EL28" s="221" t="s">
        <v>4797</v>
      </c>
      <c r="EM28" s="213">
        <v>0</v>
      </c>
      <c r="EN28" s="224" t="s">
        <v>4783</v>
      </c>
      <c r="EO28" s="224" t="s">
        <v>1400</v>
      </c>
      <c r="EP28" s="224">
        <v>2</v>
      </c>
      <c r="EQ28" s="224" t="s">
        <v>4795</v>
      </c>
      <c r="ER28" s="224" t="s">
        <v>4784</v>
      </c>
      <c r="ES28" s="214">
        <v>45107</v>
      </c>
      <c r="ET28" s="222" t="s">
        <v>6781</v>
      </c>
      <c r="EU28" s="222">
        <v>58</v>
      </c>
      <c r="EV28" s="222" t="s">
        <v>6777</v>
      </c>
      <c r="EW28" s="222" t="s">
        <v>22</v>
      </c>
      <c r="EX28" s="222">
        <v>3</v>
      </c>
      <c r="EY28" s="222" t="s">
        <v>6766</v>
      </c>
      <c r="EZ28" s="222" t="s">
        <v>6778</v>
      </c>
      <c r="FA28" s="223">
        <v>45129</v>
      </c>
      <c r="FB28" s="221" t="s">
        <v>1402</v>
      </c>
      <c r="FC28" s="224">
        <v>4</v>
      </c>
      <c r="FD28" s="224" t="s">
        <v>17</v>
      </c>
      <c r="FE28" s="224" t="s">
        <v>1400</v>
      </c>
      <c r="FF28" s="224">
        <v>2</v>
      </c>
      <c r="FG28" s="224" t="s">
        <v>1401</v>
      </c>
      <c r="FH28" s="224" t="s">
        <v>17</v>
      </c>
      <c r="FI28" s="214">
        <v>44773</v>
      </c>
      <c r="FJ28" s="221" t="s">
        <v>340</v>
      </c>
      <c r="FK28" s="222" t="s">
        <v>17</v>
      </c>
      <c r="FL28" s="222">
        <v>0</v>
      </c>
      <c r="FM28" s="222" t="s">
        <v>33</v>
      </c>
      <c r="FN28" s="222">
        <v>2</v>
      </c>
      <c r="FO28" s="222" t="s">
        <v>339</v>
      </c>
      <c r="FP28" s="218">
        <v>0</v>
      </c>
      <c r="FQ28" s="219">
        <v>43511</v>
      </c>
      <c r="FR28" s="221" t="s">
        <v>341</v>
      </c>
      <c r="FS28" s="224" t="s">
        <v>17</v>
      </c>
      <c r="FT28" s="224">
        <v>0</v>
      </c>
      <c r="FU28" s="224" t="s">
        <v>33</v>
      </c>
      <c r="FV28" s="224">
        <v>2</v>
      </c>
      <c r="FW28" s="224" t="s">
        <v>339</v>
      </c>
      <c r="FX28" s="224">
        <v>0</v>
      </c>
      <c r="FY28" s="214">
        <v>43511</v>
      </c>
      <c r="FZ28" s="222" t="s">
        <v>2632</v>
      </c>
      <c r="GA28" s="222">
        <v>2</v>
      </c>
      <c r="GB28" s="222" t="s">
        <v>2565</v>
      </c>
      <c r="GC28" s="222" t="s">
        <v>33</v>
      </c>
      <c r="GD28" s="222">
        <v>2</v>
      </c>
      <c r="GE28" s="222" t="s">
        <v>17</v>
      </c>
      <c r="GF28" s="222" t="s">
        <v>17</v>
      </c>
      <c r="GG28" s="223">
        <v>45060</v>
      </c>
      <c r="GH28" s="221" t="s">
        <v>2641</v>
      </c>
      <c r="GI28" s="224">
        <v>1</v>
      </c>
      <c r="GJ28" s="224" t="s">
        <v>2565</v>
      </c>
      <c r="GK28" s="224" t="s">
        <v>33</v>
      </c>
      <c r="GL28" s="224">
        <v>2</v>
      </c>
      <c r="GM28" s="224" t="s">
        <v>17</v>
      </c>
      <c r="GN28" s="224" t="s">
        <v>17</v>
      </c>
      <c r="GO28" s="214">
        <v>45060</v>
      </c>
      <c r="GP28" s="222" t="s">
        <v>2633</v>
      </c>
      <c r="GQ28" s="222">
        <v>1</v>
      </c>
      <c r="GR28" s="222" t="s">
        <v>2565</v>
      </c>
      <c r="GS28" s="222" t="s">
        <v>33</v>
      </c>
      <c r="GT28" s="222">
        <v>2</v>
      </c>
      <c r="GU28" s="222" t="s">
        <v>17</v>
      </c>
      <c r="GV28" s="222" t="s">
        <v>17</v>
      </c>
      <c r="GW28" s="223">
        <v>45060</v>
      </c>
      <c r="GX28" s="221" t="s">
        <v>2643</v>
      </c>
      <c r="GY28" s="224">
        <v>0</v>
      </c>
      <c r="GZ28" s="224" t="s">
        <v>2565</v>
      </c>
      <c r="HA28" s="224" t="s">
        <v>33</v>
      </c>
      <c r="HB28" s="224">
        <v>2</v>
      </c>
      <c r="HC28" s="224" t="s">
        <v>17</v>
      </c>
      <c r="HD28" s="224" t="s">
        <v>17</v>
      </c>
      <c r="HE28" s="214">
        <v>45060</v>
      </c>
      <c r="HF28" s="222" t="s">
        <v>2631</v>
      </c>
      <c r="HG28" s="222">
        <v>0</v>
      </c>
      <c r="HH28" s="222" t="s">
        <v>2565</v>
      </c>
      <c r="HI28" s="222" t="s">
        <v>33</v>
      </c>
      <c r="HJ28" s="222">
        <v>2</v>
      </c>
      <c r="HK28" s="222" t="s">
        <v>17</v>
      </c>
      <c r="HL28" s="222" t="s">
        <v>17</v>
      </c>
      <c r="HM28" s="223">
        <v>45060</v>
      </c>
      <c r="HN28" s="221" t="s">
        <v>2640</v>
      </c>
      <c r="HO28" s="224">
        <v>1</v>
      </c>
      <c r="HP28" s="224" t="s">
        <v>2565</v>
      </c>
      <c r="HQ28" s="224" t="s">
        <v>33</v>
      </c>
      <c r="HR28" s="224">
        <v>2</v>
      </c>
      <c r="HS28" s="224" t="s">
        <v>17</v>
      </c>
      <c r="HT28" s="224" t="s">
        <v>17</v>
      </c>
      <c r="HU28" s="214">
        <v>45060</v>
      </c>
      <c r="HV28" s="222" t="s">
        <v>2635</v>
      </c>
      <c r="HW28" s="222">
        <v>0</v>
      </c>
      <c r="HX28" s="222" t="s">
        <v>2565</v>
      </c>
      <c r="HY28" s="222" t="s">
        <v>33</v>
      </c>
      <c r="HZ28" s="222">
        <v>2</v>
      </c>
      <c r="IA28" s="222" t="s">
        <v>17</v>
      </c>
      <c r="IB28" s="222" t="s">
        <v>17</v>
      </c>
      <c r="IC28" s="223">
        <v>45060</v>
      </c>
      <c r="ID28" s="221" t="s">
        <v>2639</v>
      </c>
      <c r="IE28" s="224">
        <v>1</v>
      </c>
      <c r="IF28" s="224" t="s">
        <v>2565</v>
      </c>
      <c r="IG28" s="224" t="s">
        <v>33</v>
      </c>
      <c r="IH28" s="224">
        <v>2</v>
      </c>
      <c r="II28" s="224" t="s">
        <v>17</v>
      </c>
      <c r="IJ28" s="224" t="s">
        <v>17</v>
      </c>
      <c r="IK28" s="214">
        <v>45060</v>
      </c>
      <c r="IL28" s="222" t="s">
        <v>2637</v>
      </c>
      <c r="IM28" s="222">
        <v>0</v>
      </c>
      <c r="IN28" s="222" t="s">
        <v>2565</v>
      </c>
      <c r="IO28" s="222" t="s">
        <v>33</v>
      </c>
      <c r="IP28" s="222">
        <v>2</v>
      </c>
      <c r="IQ28" s="222" t="s">
        <v>17</v>
      </c>
      <c r="IR28" s="222" t="s">
        <v>17</v>
      </c>
      <c r="IS28" s="223">
        <v>45060</v>
      </c>
    </row>
    <row r="29" spans="1:253" s="11" customFormat="1" ht="12.75" customHeight="1" x14ac:dyDescent="0.2">
      <c r="A29" s="11" t="s">
        <v>342</v>
      </c>
      <c r="B29" s="11" t="s">
        <v>9885</v>
      </c>
      <c r="C29" s="11" t="s">
        <v>343</v>
      </c>
      <c r="D29" s="11" t="s">
        <v>338</v>
      </c>
      <c r="E29" s="11" t="s">
        <v>9346</v>
      </c>
      <c r="F29" s="11" t="s">
        <v>6762</v>
      </c>
      <c r="G29" s="212">
        <v>45567000</v>
      </c>
      <c r="H29" s="213" t="s">
        <v>6760</v>
      </c>
      <c r="I29" s="213" t="s">
        <v>1400</v>
      </c>
      <c r="J29" s="213">
        <v>2</v>
      </c>
      <c r="K29" s="213" t="s">
        <v>6761</v>
      </c>
      <c r="L29" s="213" t="s">
        <v>4780</v>
      </c>
      <c r="M29" s="214">
        <v>45129</v>
      </c>
      <c r="N29" s="221" t="s">
        <v>4801</v>
      </c>
      <c r="O29" s="216">
        <v>159000</v>
      </c>
      <c r="P29" s="216" t="s">
        <v>4798</v>
      </c>
      <c r="Q29" s="216" t="s">
        <v>22</v>
      </c>
      <c r="R29" s="216">
        <v>3</v>
      </c>
      <c r="S29" s="216" t="s">
        <v>4800</v>
      </c>
      <c r="T29" s="216" t="s">
        <v>4799</v>
      </c>
      <c r="U29" s="217">
        <v>45107</v>
      </c>
      <c r="V29" s="221" t="s">
        <v>4805</v>
      </c>
      <c r="W29" s="213">
        <v>223000</v>
      </c>
      <c r="X29" s="213" t="s">
        <v>4802</v>
      </c>
      <c r="Y29" s="213" t="s">
        <v>22</v>
      </c>
      <c r="Z29" s="213">
        <v>3</v>
      </c>
      <c r="AA29" s="213" t="s">
        <v>4804</v>
      </c>
      <c r="AB29" s="213" t="s">
        <v>4803</v>
      </c>
      <c r="AC29" s="214">
        <v>45107</v>
      </c>
      <c r="AD29" s="221" t="s">
        <v>4809</v>
      </c>
      <c r="AE29" s="218">
        <v>174000</v>
      </c>
      <c r="AF29" s="218" t="s">
        <v>4806</v>
      </c>
      <c r="AG29" s="218" t="s">
        <v>22</v>
      </c>
      <c r="AH29" s="218">
        <v>3</v>
      </c>
      <c r="AI29" s="218" t="s">
        <v>4808</v>
      </c>
      <c r="AJ29" s="218" t="s">
        <v>4807</v>
      </c>
      <c r="AK29" s="219">
        <v>45107</v>
      </c>
      <c r="AL29" s="221" t="s">
        <v>1469</v>
      </c>
      <c r="AM29" s="213" t="s">
        <v>17</v>
      </c>
      <c r="AN29" s="213" t="s">
        <v>17</v>
      </c>
      <c r="AO29" s="213" t="s">
        <v>17</v>
      </c>
      <c r="AP29" s="213" t="s">
        <v>17</v>
      </c>
      <c r="AQ29" s="213" t="s">
        <v>763</v>
      </c>
      <c r="AR29" s="213" t="s">
        <v>17</v>
      </c>
      <c r="AS29" s="214">
        <v>44797</v>
      </c>
      <c r="AT29" s="222" t="s">
        <v>1573</v>
      </c>
      <c r="AU29" s="218" t="s">
        <v>17</v>
      </c>
      <c r="AV29" s="218" t="s">
        <v>17</v>
      </c>
      <c r="AW29" s="218" t="s">
        <v>17</v>
      </c>
      <c r="AX29" s="218" t="s">
        <v>17</v>
      </c>
      <c r="AY29" s="218" t="s">
        <v>17</v>
      </c>
      <c r="AZ29" s="218" t="s">
        <v>17</v>
      </c>
      <c r="BA29" s="219">
        <v>44803</v>
      </c>
      <c r="BB29" s="221" t="s">
        <v>1577</v>
      </c>
      <c r="BC29" s="213" t="s">
        <v>17</v>
      </c>
      <c r="BD29" s="213" t="s">
        <v>17</v>
      </c>
      <c r="BE29" s="213" t="s">
        <v>17</v>
      </c>
      <c r="BF29" s="213" t="s">
        <v>17</v>
      </c>
      <c r="BG29" s="213" t="s">
        <v>17</v>
      </c>
      <c r="BH29" s="213" t="s">
        <v>17</v>
      </c>
      <c r="BI29" s="214">
        <v>44803</v>
      </c>
      <c r="BJ29" s="222" t="s">
        <v>6764</v>
      </c>
      <c r="BK29" s="222">
        <v>2</v>
      </c>
      <c r="BL29" s="222" t="s">
        <v>6728</v>
      </c>
      <c r="BM29" s="222" t="s">
        <v>22</v>
      </c>
      <c r="BN29" s="222">
        <v>3</v>
      </c>
      <c r="BO29" s="222" t="s">
        <v>6763</v>
      </c>
      <c r="BP29" s="218" t="s">
        <v>1039</v>
      </c>
      <c r="BQ29" s="223">
        <v>45129</v>
      </c>
      <c r="BR29" s="221" t="s">
        <v>1575</v>
      </c>
      <c r="BS29" s="224" t="s">
        <v>17</v>
      </c>
      <c r="BT29" s="224" t="s">
        <v>17</v>
      </c>
      <c r="BU29" s="224" t="s">
        <v>17</v>
      </c>
      <c r="BV29" s="224" t="s">
        <v>17</v>
      </c>
      <c r="BW29" s="224" t="s">
        <v>17</v>
      </c>
      <c r="BX29" s="224" t="s">
        <v>17</v>
      </c>
      <c r="BY29" s="214">
        <v>44803</v>
      </c>
      <c r="BZ29" s="222" t="s">
        <v>1574</v>
      </c>
      <c r="CA29" s="222" t="s">
        <v>17</v>
      </c>
      <c r="CB29" s="222" t="s">
        <v>17</v>
      </c>
      <c r="CC29" s="222" t="s">
        <v>17</v>
      </c>
      <c r="CD29" s="222" t="s">
        <v>17</v>
      </c>
      <c r="CE29" s="222" t="s">
        <v>17</v>
      </c>
      <c r="CF29" s="222" t="s">
        <v>17</v>
      </c>
      <c r="CG29" s="223">
        <v>44803</v>
      </c>
      <c r="CH29" s="221" t="s">
        <v>10480</v>
      </c>
      <c r="CI29" s="222" t="e">
        <v>#N/A</v>
      </c>
      <c r="CJ29" s="222" t="e">
        <v>#N/A</v>
      </c>
      <c r="CK29" s="222" t="e">
        <v>#N/A</v>
      </c>
      <c r="CL29" s="222" t="e">
        <v>#N/A</v>
      </c>
      <c r="CM29" s="222" t="e">
        <v>#N/A</v>
      </c>
      <c r="CN29" s="222" t="e">
        <v>#N/A</v>
      </c>
      <c r="CO29" s="225" t="e">
        <v>#N/A</v>
      </c>
      <c r="CP29" s="222" t="s">
        <v>1576</v>
      </c>
      <c r="CQ29" s="224" t="s">
        <v>17</v>
      </c>
      <c r="CR29" s="224" t="s">
        <v>17</v>
      </c>
      <c r="CS29" s="224" t="s">
        <v>17</v>
      </c>
      <c r="CT29" s="224" t="s">
        <v>17</v>
      </c>
      <c r="CU29" s="224" t="s">
        <v>17</v>
      </c>
      <c r="CV29" s="224" t="s">
        <v>17</v>
      </c>
      <c r="CW29" s="214">
        <v>44803</v>
      </c>
      <c r="CX29" s="222" t="s">
        <v>6769</v>
      </c>
      <c r="CY29" s="218">
        <v>90000</v>
      </c>
      <c r="CZ29" s="218" t="s">
        <v>4815</v>
      </c>
      <c r="DA29" s="218" t="s">
        <v>22</v>
      </c>
      <c r="DB29" s="218">
        <v>3</v>
      </c>
      <c r="DC29" s="218" t="s">
        <v>4793</v>
      </c>
      <c r="DD29" s="218" t="s">
        <v>4816</v>
      </c>
      <c r="DE29" s="220">
        <v>45107</v>
      </c>
      <c r="DF29" s="221" t="s">
        <v>4811</v>
      </c>
      <c r="DG29" s="213">
        <v>49000</v>
      </c>
      <c r="DH29" s="224" t="s">
        <v>4802</v>
      </c>
      <c r="DI29" s="224" t="s">
        <v>22</v>
      </c>
      <c r="DJ29" s="224">
        <v>3</v>
      </c>
      <c r="DK29" s="224" t="s">
        <v>4810</v>
      </c>
      <c r="DL29" s="224" t="s">
        <v>4803</v>
      </c>
      <c r="DM29" s="214">
        <v>45107</v>
      </c>
      <c r="DN29" s="222" t="s">
        <v>4814</v>
      </c>
      <c r="DO29" s="218">
        <v>84000</v>
      </c>
      <c r="DP29" s="222" t="s">
        <v>4812</v>
      </c>
      <c r="DQ29" s="222" t="s">
        <v>22</v>
      </c>
      <c r="DR29" s="222">
        <v>3</v>
      </c>
      <c r="DS29" s="222" t="s">
        <v>4791</v>
      </c>
      <c r="DT29" s="222" t="s">
        <v>4813</v>
      </c>
      <c r="DU29" s="223">
        <v>45107</v>
      </c>
      <c r="DV29" s="221" t="s">
        <v>4817</v>
      </c>
      <c r="DW29" s="213">
        <v>90000</v>
      </c>
      <c r="DX29" s="224" t="s">
        <v>4815</v>
      </c>
      <c r="DY29" s="224" t="s">
        <v>22</v>
      </c>
      <c r="DZ29" s="224">
        <v>3</v>
      </c>
      <c r="EA29" s="224" t="s">
        <v>4793</v>
      </c>
      <c r="EB29" s="224" t="s">
        <v>4816</v>
      </c>
      <c r="EC29" s="214">
        <v>45107</v>
      </c>
      <c r="ED29" s="222" t="s">
        <v>4818</v>
      </c>
      <c r="EE29" s="218">
        <v>0</v>
      </c>
      <c r="EF29" s="222" t="s">
        <v>4815</v>
      </c>
      <c r="EG29" s="222" t="s">
        <v>22</v>
      </c>
      <c r="EH29" s="222">
        <v>3</v>
      </c>
      <c r="EI29" s="222" t="s">
        <v>4795</v>
      </c>
      <c r="EJ29" s="222" t="s">
        <v>4816</v>
      </c>
      <c r="EK29" s="223">
        <v>45107</v>
      </c>
      <c r="EL29" s="221" t="s">
        <v>4819</v>
      </c>
      <c r="EM29" s="213">
        <v>0</v>
      </c>
      <c r="EN29" s="224" t="s">
        <v>4815</v>
      </c>
      <c r="EO29" s="224" t="s">
        <v>22</v>
      </c>
      <c r="EP29" s="224">
        <v>3</v>
      </c>
      <c r="EQ29" s="224" t="s">
        <v>4795</v>
      </c>
      <c r="ER29" s="224" t="s">
        <v>4816</v>
      </c>
      <c r="ES29" s="214">
        <v>45107</v>
      </c>
      <c r="ET29" s="222" t="s">
        <v>6767</v>
      </c>
      <c r="EU29" s="222">
        <v>58</v>
      </c>
      <c r="EV29" s="222" t="s">
        <v>6728</v>
      </c>
      <c r="EW29" s="222" t="s">
        <v>22</v>
      </c>
      <c r="EX29" s="222">
        <v>3</v>
      </c>
      <c r="EY29" s="222" t="s">
        <v>6766</v>
      </c>
      <c r="EZ29" s="222" t="s">
        <v>6765</v>
      </c>
      <c r="FA29" s="223">
        <v>45129</v>
      </c>
      <c r="FB29" s="221" t="s">
        <v>1404</v>
      </c>
      <c r="FC29" s="224">
        <v>2</v>
      </c>
      <c r="FD29" s="224" t="s">
        <v>17</v>
      </c>
      <c r="FE29" s="224" t="s">
        <v>22</v>
      </c>
      <c r="FF29" s="224">
        <v>3</v>
      </c>
      <c r="FG29" s="224" t="s">
        <v>1403</v>
      </c>
      <c r="FH29" s="224" t="s">
        <v>17</v>
      </c>
      <c r="FI29" s="214">
        <v>44773</v>
      </c>
      <c r="FJ29" s="221" t="s">
        <v>345</v>
      </c>
      <c r="FK29" s="222">
        <v>0</v>
      </c>
      <c r="FL29" s="222">
        <v>0</v>
      </c>
      <c r="FM29" s="222" t="s">
        <v>33</v>
      </c>
      <c r="FN29" s="222">
        <v>2</v>
      </c>
      <c r="FO29" s="222" t="s">
        <v>344</v>
      </c>
      <c r="FP29" s="218">
        <v>0</v>
      </c>
      <c r="FQ29" s="219">
        <v>43511</v>
      </c>
      <c r="FR29" s="221" t="s">
        <v>346</v>
      </c>
      <c r="FS29" s="224">
        <v>0</v>
      </c>
      <c r="FT29" s="224">
        <v>0</v>
      </c>
      <c r="FU29" s="224" t="s">
        <v>33</v>
      </c>
      <c r="FV29" s="224">
        <v>2</v>
      </c>
      <c r="FW29" s="224" t="s">
        <v>344</v>
      </c>
      <c r="FX29" s="224">
        <v>0</v>
      </c>
      <c r="FY29" s="214">
        <v>43511</v>
      </c>
      <c r="FZ29" s="222" t="s">
        <v>2645</v>
      </c>
      <c r="GA29" s="222">
        <v>2</v>
      </c>
      <c r="GB29" s="222" t="s">
        <v>2565</v>
      </c>
      <c r="GC29" s="222" t="s">
        <v>33</v>
      </c>
      <c r="GD29" s="222">
        <v>2</v>
      </c>
      <c r="GE29" s="222" t="s">
        <v>17</v>
      </c>
      <c r="GF29" s="222" t="s">
        <v>17</v>
      </c>
      <c r="GG29" s="223">
        <v>45060</v>
      </c>
      <c r="GH29" s="221" t="s">
        <v>2651</v>
      </c>
      <c r="GI29" s="224">
        <v>2</v>
      </c>
      <c r="GJ29" s="224" t="s">
        <v>2565</v>
      </c>
      <c r="GK29" s="224" t="s">
        <v>33</v>
      </c>
      <c r="GL29" s="224">
        <v>2</v>
      </c>
      <c r="GM29" s="224" t="s">
        <v>17</v>
      </c>
      <c r="GN29" s="224" t="s">
        <v>17</v>
      </c>
      <c r="GO29" s="214">
        <v>45060</v>
      </c>
      <c r="GP29" s="222" t="s">
        <v>2646</v>
      </c>
      <c r="GQ29" s="222">
        <v>2</v>
      </c>
      <c r="GR29" s="222" t="s">
        <v>2565</v>
      </c>
      <c r="GS29" s="222" t="s">
        <v>33</v>
      </c>
      <c r="GT29" s="222">
        <v>2</v>
      </c>
      <c r="GU29" s="222" t="s">
        <v>17</v>
      </c>
      <c r="GV29" s="222" t="s">
        <v>17</v>
      </c>
      <c r="GW29" s="223">
        <v>45060</v>
      </c>
      <c r="GX29" s="221" t="s">
        <v>2652</v>
      </c>
      <c r="GY29" s="224">
        <v>0</v>
      </c>
      <c r="GZ29" s="224" t="s">
        <v>2565</v>
      </c>
      <c r="HA29" s="224" t="s">
        <v>33</v>
      </c>
      <c r="HB29" s="224">
        <v>2</v>
      </c>
      <c r="HC29" s="224" t="s">
        <v>17</v>
      </c>
      <c r="HD29" s="224" t="s">
        <v>17</v>
      </c>
      <c r="HE29" s="214">
        <v>45060</v>
      </c>
      <c r="HF29" s="222" t="s">
        <v>2644</v>
      </c>
      <c r="HG29" s="222">
        <v>0</v>
      </c>
      <c r="HH29" s="222" t="s">
        <v>2565</v>
      </c>
      <c r="HI29" s="222" t="s">
        <v>33</v>
      </c>
      <c r="HJ29" s="222">
        <v>2</v>
      </c>
      <c r="HK29" s="222" t="s">
        <v>17</v>
      </c>
      <c r="HL29" s="222" t="s">
        <v>17</v>
      </c>
      <c r="HM29" s="223">
        <v>45060</v>
      </c>
      <c r="HN29" s="221" t="s">
        <v>2650</v>
      </c>
      <c r="HO29" s="224">
        <v>2</v>
      </c>
      <c r="HP29" s="224" t="s">
        <v>2565</v>
      </c>
      <c r="HQ29" s="224" t="s">
        <v>33</v>
      </c>
      <c r="HR29" s="224">
        <v>2</v>
      </c>
      <c r="HS29" s="224" t="s">
        <v>17</v>
      </c>
      <c r="HT29" s="224" t="s">
        <v>17</v>
      </c>
      <c r="HU29" s="214">
        <v>45060</v>
      </c>
      <c r="HV29" s="222" t="s">
        <v>2647</v>
      </c>
      <c r="HW29" s="222">
        <v>0</v>
      </c>
      <c r="HX29" s="222" t="s">
        <v>2565</v>
      </c>
      <c r="HY29" s="222" t="s">
        <v>33</v>
      </c>
      <c r="HZ29" s="222">
        <v>2</v>
      </c>
      <c r="IA29" s="222" t="s">
        <v>17</v>
      </c>
      <c r="IB29" s="222" t="s">
        <v>17</v>
      </c>
      <c r="IC29" s="223">
        <v>45060</v>
      </c>
      <c r="ID29" s="221" t="s">
        <v>2649</v>
      </c>
      <c r="IE29" s="224">
        <v>1</v>
      </c>
      <c r="IF29" s="224" t="s">
        <v>2565</v>
      </c>
      <c r="IG29" s="224" t="s">
        <v>33</v>
      </c>
      <c r="IH29" s="224">
        <v>2</v>
      </c>
      <c r="II29" s="224" t="s">
        <v>17</v>
      </c>
      <c r="IJ29" s="224" t="s">
        <v>17</v>
      </c>
      <c r="IK29" s="214">
        <v>45060</v>
      </c>
      <c r="IL29" s="222" t="s">
        <v>2648</v>
      </c>
      <c r="IM29" s="222">
        <v>1</v>
      </c>
      <c r="IN29" s="222" t="s">
        <v>2565</v>
      </c>
      <c r="IO29" s="222" t="s">
        <v>33</v>
      </c>
      <c r="IP29" s="222">
        <v>2</v>
      </c>
      <c r="IQ29" s="222" t="s">
        <v>17</v>
      </c>
      <c r="IR29" s="222" t="s">
        <v>17</v>
      </c>
      <c r="IS29" s="223">
        <v>45060</v>
      </c>
    </row>
    <row r="30" spans="1:253" s="11" customFormat="1" ht="12.75" customHeight="1" x14ac:dyDescent="0.2">
      <c r="A30" s="11" t="s">
        <v>972</v>
      </c>
      <c r="B30" s="11" t="s">
        <v>9885</v>
      </c>
      <c r="C30" s="11" t="s">
        <v>973</v>
      </c>
      <c r="D30" s="11" t="s">
        <v>338</v>
      </c>
      <c r="E30" s="11" t="s">
        <v>9346</v>
      </c>
      <c r="F30" s="11" t="s">
        <v>6785</v>
      </c>
      <c r="G30" s="212">
        <v>45567000</v>
      </c>
      <c r="H30" s="213" t="s">
        <v>6760</v>
      </c>
      <c r="I30" s="213" t="s">
        <v>1400</v>
      </c>
      <c r="J30" s="213">
        <v>2</v>
      </c>
      <c r="K30" s="213" t="s">
        <v>6761</v>
      </c>
      <c r="L30" s="213" t="s">
        <v>4780</v>
      </c>
      <c r="M30" s="214">
        <v>45129</v>
      </c>
      <c r="N30" s="221" t="s">
        <v>4782</v>
      </c>
      <c r="O30" s="216">
        <v>2381741</v>
      </c>
      <c r="P30" s="216" t="s">
        <v>4779</v>
      </c>
      <c r="Q30" s="216" t="s">
        <v>1400</v>
      </c>
      <c r="R30" s="216">
        <v>2</v>
      </c>
      <c r="S30" s="216" t="s">
        <v>4781</v>
      </c>
      <c r="T30" s="216" t="s">
        <v>4780</v>
      </c>
      <c r="U30" s="217">
        <v>45107</v>
      </c>
      <c r="V30" s="221" t="s">
        <v>6789</v>
      </c>
      <c r="W30" s="213">
        <v>45790000</v>
      </c>
      <c r="X30" s="213" t="s">
        <v>6786</v>
      </c>
      <c r="Y30" s="213" t="s">
        <v>1400</v>
      </c>
      <c r="Z30" s="213">
        <v>2</v>
      </c>
      <c r="AA30" s="213" t="s">
        <v>6788</v>
      </c>
      <c r="AB30" s="213" t="s">
        <v>6787</v>
      </c>
      <c r="AC30" s="214">
        <v>45129</v>
      </c>
      <c r="AD30" s="221" t="s">
        <v>6793</v>
      </c>
      <c r="AE30" s="218">
        <v>437000</v>
      </c>
      <c r="AF30" s="218" t="s">
        <v>6790</v>
      </c>
      <c r="AG30" s="218" t="s">
        <v>22</v>
      </c>
      <c r="AH30" s="218">
        <v>3</v>
      </c>
      <c r="AI30" s="218" t="s">
        <v>6792</v>
      </c>
      <c r="AJ30" s="218" t="s">
        <v>6791</v>
      </c>
      <c r="AK30" s="219">
        <v>45129</v>
      </c>
      <c r="AL30" s="221" t="s">
        <v>4786</v>
      </c>
      <c r="AM30" s="213">
        <v>263000</v>
      </c>
      <c r="AN30" s="213" t="s">
        <v>4783</v>
      </c>
      <c r="AO30" s="213" t="s">
        <v>1400</v>
      </c>
      <c r="AP30" s="213">
        <v>2</v>
      </c>
      <c r="AQ30" s="213" t="s">
        <v>4785</v>
      </c>
      <c r="AR30" s="213" t="s">
        <v>4784</v>
      </c>
      <c r="AS30" s="214">
        <v>45107</v>
      </c>
      <c r="AT30" s="222" t="s">
        <v>980</v>
      </c>
      <c r="AU30" s="218" t="s">
        <v>17</v>
      </c>
      <c r="AV30" s="218" t="s">
        <v>17</v>
      </c>
      <c r="AW30" s="218" t="s">
        <v>17</v>
      </c>
      <c r="AX30" s="218" t="s">
        <v>17</v>
      </c>
      <c r="AY30" s="218" t="s">
        <v>979</v>
      </c>
      <c r="AZ30" s="218" t="s">
        <v>17</v>
      </c>
      <c r="BA30" s="219">
        <v>44005</v>
      </c>
      <c r="BB30" s="221" t="s">
        <v>978</v>
      </c>
      <c r="BC30" s="213" t="s">
        <v>17</v>
      </c>
      <c r="BD30" s="213" t="s">
        <v>17</v>
      </c>
      <c r="BE30" s="213" t="s">
        <v>17</v>
      </c>
      <c r="BF30" s="213" t="s">
        <v>17</v>
      </c>
      <c r="BG30" s="213" t="s">
        <v>18</v>
      </c>
      <c r="BH30" s="213" t="s">
        <v>17</v>
      </c>
      <c r="BI30" s="214">
        <v>44005</v>
      </c>
      <c r="BJ30" s="222" t="s">
        <v>6794</v>
      </c>
      <c r="BK30" s="222">
        <v>58</v>
      </c>
      <c r="BL30" s="222" t="s">
        <v>6777</v>
      </c>
      <c r="BM30" s="222" t="s">
        <v>22</v>
      </c>
      <c r="BN30" s="222">
        <v>3</v>
      </c>
      <c r="BO30" s="222" t="s">
        <v>6766</v>
      </c>
      <c r="BP30" s="218" t="s">
        <v>6765</v>
      </c>
      <c r="BQ30" s="223">
        <v>45129</v>
      </c>
      <c r="BR30" s="221" t="s">
        <v>975</v>
      </c>
      <c r="BS30" s="224" t="s">
        <v>17</v>
      </c>
      <c r="BT30" s="224" t="s">
        <v>17</v>
      </c>
      <c r="BU30" s="224" t="s">
        <v>17</v>
      </c>
      <c r="BV30" s="224" t="s">
        <v>17</v>
      </c>
      <c r="BW30" s="224" t="s">
        <v>974</v>
      </c>
      <c r="BX30" s="224" t="s">
        <v>17</v>
      </c>
      <c r="BY30" s="214">
        <v>44005</v>
      </c>
      <c r="BZ30" s="222" t="s">
        <v>976</v>
      </c>
      <c r="CA30" s="222" t="s">
        <v>17</v>
      </c>
      <c r="CB30" s="222" t="s">
        <v>17</v>
      </c>
      <c r="CC30" s="222" t="s">
        <v>17</v>
      </c>
      <c r="CD30" s="222" t="s">
        <v>17</v>
      </c>
      <c r="CE30" s="222" t="s">
        <v>974</v>
      </c>
      <c r="CF30" s="222" t="s">
        <v>17</v>
      </c>
      <c r="CG30" s="223">
        <v>44005</v>
      </c>
      <c r="CH30" s="221" t="s">
        <v>10481</v>
      </c>
      <c r="CI30" s="222" t="e">
        <v>#N/A</v>
      </c>
      <c r="CJ30" s="222" t="e">
        <v>#N/A</v>
      </c>
      <c r="CK30" s="222" t="e">
        <v>#N/A</v>
      </c>
      <c r="CL30" s="222" t="e">
        <v>#N/A</v>
      </c>
      <c r="CM30" s="222" t="e">
        <v>#N/A</v>
      </c>
      <c r="CN30" s="222" t="e">
        <v>#N/A</v>
      </c>
      <c r="CO30" s="225" t="e">
        <v>#N/A</v>
      </c>
      <c r="CP30" s="222" t="s">
        <v>977</v>
      </c>
      <c r="CQ30" s="224" t="s">
        <v>17</v>
      </c>
      <c r="CR30" s="224" t="s">
        <v>17</v>
      </c>
      <c r="CS30" s="224" t="s">
        <v>17</v>
      </c>
      <c r="CT30" s="224" t="s">
        <v>17</v>
      </c>
      <c r="CU30" s="224" t="s">
        <v>18</v>
      </c>
      <c r="CV30" s="224" t="s">
        <v>17</v>
      </c>
      <c r="CW30" s="214">
        <v>44005</v>
      </c>
      <c r="CX30" s="222" t="s">
        <v>6799</v>
      </c>
      <c r="CY30" s="218">
        <v>353000</v>
      </c>
      <c r="CZ30" s="218" t="s">
        <v>6796</v>
      </c>
      <c r="DA30" s="218" t="s">
        <v>22</v>
      </c>
      <c r="DB30" s="218">
        <v>3</v>
      </c>
      <c r="DC30" s="218" t="s">
        <v>6808</v>
      </c>
      <c r="DD30" s="218" t="s">
        <v>6797</v>
      </c>
      <c r="DE30" s="220">
        <v>45129</v>
      </c>
      <c r="DF30" s="221" t="s">
        <v>6803</v>
      </c>
      <c r="DG30" s="213">
        <v>45353000</v>
      </c>
      <c r="DH30" s="224" t="s">
        <v>6800</v>
      </c>
      <c r="DI30" s="224" t="s">
        <v>22</v>
      </c>
      <c r="DJ30" s="224">
        <v>3</v>
      </c>
      <c r="DK30" s="224" t="s">
        <v>6802</v>
      </c>
      <c r="DL30" s="224" t="s">
        <v>6801</v>
      </c>
      <c r="DM30" s="214">
        <v>45129</v>
      </c>
      <c r="DN30" s="222" t="s">
        <v>6807</v>
      </c>
      <c r="DO30" s="218">
        <v>84000</v>
      </c>
      <c r="DP30" s="222" t="s">
        <v>6804</v>
      </c>
      <c r="DQ30" s="222" t="s">
        <v>22</v>
      </c>
      <c r="DR30" s="222">
        <v>3</v>
      </c>
      <c r="DS30" s="222" t="s">
        <v>6806</v>
      </c>
      <c r="DT30" s="222" t="s">
        <v>6805</v>
      </c>
      <c r="DU30" s="223">
        <v>45129</v>
      </c>
      <c r="DV30" s="221" t="s">
        <v>6809</v>
      </c>
      <c r="DW30" s="213">
        <v>353000</v>
      </c>
      <c r="DX30" s="224" t="s">
        <v>6796</v>
      </c>
      <c r="DY30" s="224" t="s">
        <v>22</v>
      </c>
      <c r="DZ30" s="224">
        <v>3</v>
      </c>
      <c r="EA30" s="224" t="s">
        <v>6808</v>
      </c>
      <c r="EB30" s="224" t="s">
        <v>6797</v>
      </c>
      <c r="EC30" s="214">
        <v>45129</v>
      </c>
      <c r="ED30" s="222" t="s">
        <v>6811</v>
      </c>
      <c r="EE30" s="218">
        <v>0</v>
      </c>
      <c r="EF30" s="222" t="s">
        <v>6796</v>
      </c>
      <c r="EG30" s="222" t="s">
        <v>22</v>
      </c>
      <c r="EH30" s="222">
        <v>3</v>
      </c>
      <c r="EI30" s="222" t="s">
        <v>6810</v>
      </c>
      <c r="EJ30" s="222" t="s">
        <v>6797</v>
      </c>
      <c r="EK30" s="223">
        <v>45129</v>
      </c>
      <c r="EL30" s="221" t="s">
        <v>6813</v>
      </c>
      <c r="EM30" s="213">
        <v>0</v>
      </c>
      <c r="EN30" s="224" t="s">
        <v>6796</v>
      </c>
      <c r="EO30" s="224" t="s">
        <v>22</v>
      </c>
      <c r="EP30" s="224">
        <v>3</v>
      </c>
      <c r="EQ30" s="224" t="s">
        <v>6812</v>
      </c>
      <c r="ER30" s="224" t="s">
        <v>6797</v>
      </c>
      <c r="ES30" s="214">
        <v>45129</v>
      </c>
      <c r="ET30" s="222" t="s">
        <v>6795</v>
      </c>
      <c r="EU30" s="222">
        <v>58</v>
      </c>
      <c r="EV30" s="222" t="s">
        <v>6777</v>
      </c>
      <c r="EW30" s="222" t="s">
        <v>22</v>
      </c>
      <c r="EX30" s="222">
        <v>3</v>
      </c>
      <c r="EY30" s="222" t="s">
        <v>6766</v>
      </c>
      <c r="EZ30" s="222" t="s">
        <v>6765</v>
      </c>
      <c r="FA30" s="223">
        <v>45129</v>
      </c>
      <c r="FB30" s="221" t="s">
        <v>1328</v>
      </c>
      <c r="FC30" s="224">
        <v>3</v>
      </c>
      <c r="FD30" s="224" t="s">
        <v>1325</v>
      </c>
      <c r="FE30" s="224" t="s">
        <v>77</v>
      </c>
      <c r="FF30" s="224">
        <v>1</v>
      </c>
      <c r="FG30" s="224" t="s">
        <v>1327</v>
      </c>
      <c r="FH30" s="224" t="s">
        <v>1326</v>
      </c>
      <c r="FI30" s="214">
        <v>44696</v>
      </c>
      <c r="FJ30" s="221" t="s">
        <v>981</v>
      </c>
      <c r="FK30" s="222" t="s">
        <v>17</v>
      </c>
      <c r="FL30" s="222" t="s">
        <v>17</v>
      </c>
      <c r="FM30" s="222" t="s">
        <v>17</v>
      </c>
      <c r="FN30" s="222" t="s">
        <v>17</v>
      </c>
      <c r="FO30" s="222" t="s">
        <v>18</v>
      </c>
      <c r="FP30" s="218" t="s">
        <v>17</v>
      </c>
      <c r="FQ30" s="219">
        <v>44005</v>
      </c>
      <c r="FR30" s="221" t="s">
        <v>982</v>
      </c>
      <c r="FS30" s="224" t="s">
        <v>17</v>
      </c>
      <c r="FT30" s="224" t="s">
        <v>17</v>
      </c>
      <c r="FU30" s="224" t="s">
        <v>17</v>
      </c>
      <c r="FV30" s="224" t="s">
        <v>17</v>
      </c>
      <c r="FW30" s="224" t="s">
        <v>18</v>
      </c>
      <c r="FX30" s="224" t="s">
        <v>17</v>
      </c>
      <c r="FY30" s="214">
        <v>44005</v>
      </c>
      <c r="FZ30" s="222" t="s">
        <v>2654</v>
      </c>
      <c r="GA30" s="222">
        <v>2</v>
      </c>
      <c r="GB30" s="222" t="s">
        <v>2565</v>
      </c>
      <c r="GC30" s="222" t="s">
        <v>33</v>
      </c>
      <c r="GD30" s="222">
        <v>2</v>
      </c>
      <c r="GE30" s="222" t="s">
        <v>17</v>
      </c>
      <c r="GF30" s="222" t="s">
        <v>17</v>
      </c>
      <c r="GG30" s="223">
        <v>45060</v>
      </c>
      <c r="GH30" s="221" t="s">
        <v>2660</v>
      </c>
      <c r="GI30" s="224">
        <v>2</v>
      </c>
      <c r="GJ30" s="224" t="s">
        <v>2565</v>
      </c>
      <c r="GK30" s="224" t="s">
        <v>33</v>
      </c>
      <c r="GL30" s="224">
        <v>2</v>
      </c>
      <c r="GM30" s="224" t="s">
        <v>17</v>
      </c>
      <c r="GN30" s="224" t="s">
        <v>17</v>
      </c>
      <c r="GO30" s="214">
        <v>45060</v>
      </c>
      <c r="GP30" s="222" t="s">
        <v>2655</v>
      </c>
      <c r="GQ30" s="222">
        <v>2</v>
      </c>
      <c r="GR30" s="222" t="s">
        <v>2565</v>
      </c>
      <c r="GS30" s="222" t="s">
        <v>33</v>
      </c>
      <c r="GT30" s="222">
        <v>2</v>
      </c>
      <c r="GU30" s="222" t="s">
        <v>17</v>
      </c>
      <c r="GV30" s="222" t="s">
        <v>17</v>
      </c>
      <c r="GW30" s="223">
        <v>45060</v>
      </c>
      <c r="GX30" s="221" t="s">
        <v>2661</v>
      </c>
      <c r="GY30" s="224">
        <v>0</v>
      </c>
      <c r="GZ30" s="224" t="s">
        <v>2565</v>
      </c>
      <c r="HA30" s="224" t="s">
        <v>33</v>
      </c>
      <c r="HB30" s="224">
        <v>2</v>
      </c>
      <c r="HC30" s="224" t="s">
        <v>17</v>
      </c>
      <c r="HD30" s="224" t="s">
        <v>17</v>
      </c>
      <c r="HE30" s="214">
        <v>45060</v>
      </c>
      <c r="HF30" s="222" t="s">
        <v>2653</v>
      </c>
      <c r="HG30" s="222">
        <v>0</v>
      </c>
      <c r="HH30" s="222" t="s">
        <v>2565</v>
      </c>
      <c r="HI30" s="222" t="s">
        <v>33</v>
      </c>
      <c r="HJ30" s="222">
        <v>2</v>
      </c>
      <c r="HK30" s="222" t="s">
        <v>17</v>
      </c>
      <c r="HL30" s="222" t="s">
        <v>17</v>
      </c>
      <c r="HM30" s="223">
        <v>45060</v>
      </c>
      <c r="HN30" s="221" t="s">
        <v>2659</v>
      </c>
      <c r="HO30" s="224">
        <v>2</v>
      </c>
      <c r="HP30" s="224" t="s">
        <v>2565</v>
      </c>
      <c r="HQ30" s="224" t="s">
        <v>33</v>
      </c>
      <c r="HR30" s="224">
        <v>2</v>
      </c>
      <c r="HS30" s="224" t="s">
        <v>17</v>
      </c>
      <c r="HT30" s="224" t="s">
        <v>17</v>
      </c>
      <c r="HU30" s="214">
        <v>45060</v>
      </c>
      <c r="HV30" s="222" t="s">
        <v>2656</v>
      </c>
      <c r="HW30" s="222">
        <v>0</v>
      </c>
      <c r="HX30" s="222" t="s">
        <v>2565</v>
      </c>
      <c r="HY30" s="222" t="s">
        <v>33</v>
      </c>
      <c r="HZ30" s="222">
        <v>2</v>
      </c>
      <c r="IA30" s="222" t="s">
        <v>17</v>
      </c>
      <c r="IB30" s="222" t="s">
        <v>17</v>
      </c>
      <c r="IC30" s="223">
        <v>45060</v>
      </c>
      <c r="ID30" s="221" t="s">
        <v>2658</v>
      </c>
      <c r="IE30" s="224">
        <v>1</v>
      </c>
      <c r="IF30" s="224" t="s">
        <v>2565</v>
      </c>
      <c r="IG30" s="224" t="s">
        <v>33</v>
      </c>
      <c r="IH30" s="224">
        <v>2</v>
      </c>
      <c r="II30" s="224" t="s">
        <v>17</v>
      </c>
      <c r="IJ30" s="224" t="s">
        <v>17</v>
      </c>
      <c r="IK30" s="214">
        <v>45060</v>
      </c>
      <c r="IL30" s="222" t="s">
        <v>2657</v>
      </c>
      <c r="IM30" s="222">
        <v>1</v>
      </c>
      <c r="IN30" s="222" t="s">
        <v>2565</v>
      </c>
      <c r="IO30" s="222" t="s">
        <v>33</v>
      </c>
      <c r="IP30" s="222">
        <v>2</v>
      </c>
      <c r="IQ30" s="222" t="s">
        <v>17</v>
      </c>
      <c r="IR30" s="222" t="s">
        <v>17</v>
      </c>
      <c r="IS30" s="223">
        <v>45060</v>
      </c>
    </row>
    <row r="31" spans="1:253" s="11" customFormat="1" ht="12.75" customHeight="1" x14ac:dyDescent="0.2">
      <c r="A31" s="11" t="s">
        <v>3079</v>
      </c>
      <c r="B31" s="11" t="s">
        <v>9885</v>
      </c>
      <c r="C31" s="11" t="s">
        <v>3080</v>
      </c>
      <c r="D31" s="11" t="s">
        <v>3081</v>
      </c>
      <c r="E31" s="11" t="s">
        <v>9347</v>
      </c>
      <c r="F31" s="11" t="s">
        <v>7953</v>
      </c>
      <c r="G31" s="212">
        <v>18001000</v>
      </c>
      <c r="H31" s="213" t="s">
        <v>7950</v>
      </c>
      <c r="I31" s="213" t="s">
        <v>33</v>
      </c>
      <c r="J31" s="213">
        <v>2</v>
      </c>
      <c r="K31" s="213" t="s">
        <v>7952</v>
      </c>
      <c r="L31" s="213" t="s">
        <v>7951</v>
      </c>
      <c r="M31" s="214">
        <v>45138</v>
      </c>
      <c r="N31" s="221" t="s">
        <v>7956</v>
      </c>
      <c r="O31" s="216">
        <v>248360</v>
      </c>
      <c r="P31" s="216" t="s">
        <v>7954</v>
      </c>
      <c r="Q31" s="216" t="s">
        <v>77</v>
      </c>
      <c r="R31" s="216">
        <v>1</v>
      </c>
      <c r="S31" s="216" t="s">
        <v>7955</v>
      </c>
      <c r="T31" s="216" t="s">
        <v>7951</v>
      </c>
      <c r="U31" s="217">
        <v>45138</v>
      </c>
      <c r="V31" s="221" t="s">
        <v>7957</v>
      </c>
      <c r="W31" s="213">
        <v>18001000</v>
      </c>
      <c r="X31" s="213" t="s">
        <v>7950</v>
      </c>
      <c r="Y31" s="213" t="s">
        <v>1400</v>
      </c>
      <c r="Z31" s="213">
        <v>2</v>
      </c>
      <c r="AA31" s="213" t="s">
        <v>7952</v>
      </c>
      <c r="AB31" s="213" t="s">
        <v>7951</v>
      </c>
      <c r="AC31" s="214">
        <v>45138</v>
      </c>
      <c r="AD31" s="221" t="s">
        <v>7961</v>
      </c>
      <c r="AE31" s="218">
        <v>7592000</v>
      </c>
      <c r="AF31" s="218" t="s">
        <v>7958</v>
      </c>
      <c r="AG31" s="218" t="s">
        <v>1400</v>
      </c>
      <c r="AH31" s="218">
        <v>2</v>
      </c>
      <c r="AI31" s="218" t="s">
        <v>7960</v>
      </c>
      <c r="AJ31" s="218" t="s">
        <v>7959</v>
      </c>
      <c r="AK31" s="219">
        <v>45138</v>
      </c>
      <c r="AL31" s="221" t="s">
        <v>7963</v>
      </c>
      <c r="AM31" s="213">
        <v>502000</v>
      </c>
      <c r="AN31" s="213" t="s">
        <v>7962</v>
      </c>
      <c r="AO31" s="213" t="s">
        <v>1400</v>
      </c>
      <c r="AP31" s="213">
        <v>2</v>
      </c>
      <c r="AQ31" s="213" t="s">
        <v>7925</v>
      </c>
      <c r="AR31" s="213" t="s">
        <v>7623</v>
      </c>
      <c r="AS31" s="214">
        <v>45138</v>
      </c>
      <c r="AT31" s="222" t="s">
        <v>7964</v>
      </c>
      <c r="AU31" s="218" t="s">
        <v>17</v>
      </c>
      <c r="AV31" s="218" t="s">
        <v>17</v>
      </c>
      <c r="AW31" s="218" t="s">
        <v>17</v>
      </c>
      <c r="AX31" s="218" t="s">
        <v>17</v>
      </c>
      <c r="AY31" s="218" t="s">
        <v>7601</v>
      </c>
      <c r="AZ31" s="218" t="s">
        <v>17</v>
      </c>
      <c r="BA31" s="219">
        <v>45138</v>
      </c>
      <c r="BB31" s="221" t="s">
        <v>7983</v>
      </c>
      <c r="BC31" s="213" t="s">
        <v>17</v>
      </c>
      <c r="BD31" s="213" t="s">
        <v>17</v>
      </c>
      <c r="BE31" s="213" t="s">
        <v>17</v>
      </c>
      <c r="BF31" s="213" t="s">
        <v>17</v>
      </c>
      <c r="BG31" s="213" t="s">
        <v>7601</v>
      </c>
      <c r="BH31" s="213" t="s">
        <v>17</v>
      </c>
      <c r="BI31" s="214">
        <v>45138</v>
      </c>
      <c r="BJ31" s="222" t="s">
        <v>7967</v>
      </c>
      <c r="BK31" s="222">
        <v>46</v>
      </c>
      <c r="BL31" s="222" t="s">
        <v>7965</v>
      </c>
      <c r="BM31" s="222" t="s">
        <v>1400</v>
      </c>
      <c r="BN31" s="222">
        <v>2</v>
      </c>
      <c r="BO31" s="222" t="s">
        <v>7966</v>
      </c>
      <c r="BP31" s="218" t="s">
        <v>5517</v>
      </c>
      <c r="BQ31" s="223">
        <v>45138</v>
      </c>
      <c r="BR31" s="221" t="s">
        <v>7984</v>
      </c>
      <c r="BS31" s="224" t="s">
        <v>17</v>
      </c>
      <c r="BT31" s="224" t="s">
        <v>17</v>
      </c>
      <c r="BU31" s="224" t="s">
        <v>17</v>
      </c>
      <c r="BV31" s="224" t="s">
        <v>17</v>
      </c>
      <c r="BW31" s="224" t="s">
        <v>7601</v>
      </c>
      <c r="BX31" s="224" t="s">
        <v>17</v>
      </c>
      <c r="BY31" s="214">
        <v>45138</v>
      </c>
      <c r="BZ31" s="222" t="s">
        <v>7985</v>
      </c>
      <c r="CA31" s="222" t="s">
        <v>17</v>
      </c>
      <c r="CB31" s="222" t="s">
        <v>17</v>
      </c>
      <c r="CC31" s="222" t="s">
        <v>17</v>
      </c>
      <c r="CD31" s="222" t="s">
        <v>17</v>
      </c>
      <c r="CE31" s="222" t="s">
        <v>7601</v>
      </c>
      <c r="CF31" s="222" t="s">
        <v>17</v>
      </c>
      <c r="CG31" s="223">
        <v>45138</v>
      </c>
      <c r="CH31" s="221" t="s">
        <v>10482</v>
      </c>
      <c r="CI31" s="222" t="e">
        <v>#N/A</v>
      </c>
      <c r="CJ31" s="222" t="e">
        <v>#N/A</v>
      </c>
      <c r="CK31" s="222" t="e">
        <v>#N/A</v>
      </c>
      <c r="CL31" s="222" t="e">
        <v>#N/A</v>
      </c>
      <c r="CM31" s="222" t="e">
        <v>#N/A</v>
      </c>
      <c r="CN31" s="222" t="e">
        <v>#N/A</v>
      </c>
      <c r="CO31" s="225" t="e">
        <v>#N/A</v>
      </c>
      <c r="CP31" s="222" t="s">
        <v>7987</v>
      </c>
      <c r="CQ31" s="224" t="s">
        <v>17</v>
      </c>
      <c r="CR31" s="224" t="s">
        <v>17</v>
      </c>
      <c r="CS31" s="224" t="s">
        <v>17</v>
      </c>
      <c r="CT31" s="224" t="s">
        <v>17</v>
      </c>
      <c r="CU31" s="224" t="s">
        <v>7601</v>
      </c>
      <c r="CV31" s="224" t="s">
        <v>17</v>
      </c>
      <c r="CW31" s="214">
        <v>45138</v>
      </c>
      <c r="CX31" s="222" t="s">
        <v>7970</v>
      </c>
      <c r="CY31" s="218">
        <v>403000</v>
      </c>
      <c r="CZ31" s="218" t="s">
        <v>7976</v>
      </c>
      <c r="DA31" s="218" t="s">
        <v>1400</v>
      </c>
      <c r="DB31" s="218">
        <v>2</v>
      </c>
      <c r="DC31" s="218" t="s">
        <v>7756</v>
      </c>
      <c r="DD31" s="218" t="s">
        <v>7932</v>
      </c>
      <c r="DE31" s="220">
        <v>45138</v>
      </c>
      <c r="DF31" s="221" t="s">
        <v>7973</v>
      </c>
      <c r="DG31" s="213">
        <v>10409000</v>
      </c>
      <c r="DH31" s="224" t="s">
        <v>7971</v>
      </c>
      <c r="DI31" s="224" t="s">
        <v>1400</v>
      </c>
      <c r="DJ31" s="224">
        <v>2</v>
      </c>
      <c r="DK31" s="224" t="s">
        <v>7758</v>
      </c>
      <c r="DL31" s="224" t="s">
        <v>7972</v>
      </c>
      <c r="DM31" s="214">
        <v>45138</v>
      </c>
      <c r="DN31" s="222" t="s">
        <v>7975</v>
      </c>
      <c r="DO31" s="218">
        <v>7189000</v>
      </c>
      <c r="DP31" s="222" t="s">
        <v>7971</v>
      </c>
      <c r="DQ31" s="222" t="s">
        <v>1400</v>
      </c>
      <c r="DR31" s="222">
        <v>2</v>
      </c>
      <c r="DS31" s="222" t="s">
        <v>7760</v>
      </c>
      <c r="DT31" s="222" t="s">
        <v>7974</v>
      </c>
      <c r="DU31" s="223">
        <v>45138</v>
      </c>
      <c r="DV31" s="221" t="s">
        <v>7977</v>
      </c>
      <c r="DW31" s="213">
        <v>403000</v>
      </c>
      <c r="DX31" s="224" t="s">
        <v>7976</v>
      </c>
      <c r="DY31" s="224" t="s">
        <v>1400</v>
      </c>
      <c r="DZ31" s="224">
        <v>2</v>
      </c>
      <c r="EA31" s="224" t="s">
        <v>7756</v>
      </c>
      <c r="EB31" s="224" t="s">
        <v>7932</v>
      </c>
      <c r="EC31" s="214">
        <v>45138</v>
      </c>
      <c r="ED31" s="222" t="s">
        <v>7978</v>
      </c>
      <c r="EE31" s="218">
        <v>0</v>
      </c>
      <c r="EF31" s="222" t="s">
        <v>17</v>
      </c>
      <c r="EG31" s="222" t="s">
        <v>17</v>
      </c>
      <c r="EH31" s="222" t="s">
        <v>17</v>
      </c>
      <c r="EI31" s="222" t="s">
        <v>7601</v>
      </c>
      <c r="EJ31" s="222" t="s">
        <v>17</v>
      </c>
      <c r="EK31" s="223">
        <v>45138</v>
      </c>
      <c r="EL31" s="221" t="s">
        <v>7979</v>
      </c>
      <c r="EM31" s="213">
        <v>0</v>
      </c>
      <c r="EN31" s="224" t="s">
        <v>17</v>
      </c>
      <c r="EO31" s="224" t="s">
        <v>17</v>
      </c>
      <c r="EP31" s="224" t="s">
        <v>17</v>
      </c>
      <c r="EQ31" s="224" t="s">
        <v>7601</v>
      </c>
      <c r="ER31" s="224" t="s">
        <v>17</v>
      </c>
      <c r="ES31" s="214">
        <v>45138</v>
      </c>
      <c r="ET31" s="222" t="s">
        <v>7968</v>
      </c>
      <c r="EU31" s="222">
        <v>46</v>
      </c>
      <c r="EV31" s="222" t="s">
        <v>7965</v>
      </c>
      <c r="EW31" s="222" t="s">
        <v>33</v>
      </c>
      <c r="EX31" s="222">
        <v>2</v>
      </c>
      <c r="EY31" s="222" t="s">
        <v>7966</v>
      </c>
      <c r="EZ31" s="222" t="s">
        <v>5517</v>
      </c>
      <c r="FA31" s="223">
        <v>45138</v>
      </c>
      <c r="FB31" s="221" t="s">
        <v>7980</v>
      </c>
      <c r="FC31" s="224">
        <v>3</v>
      </c>
      <c r="FD31" s="224" t="s">
        <v>7976</v>
      </c>
      <c r="FE31" s="224" t="s">
        <v>77</v>
      </c>
      <c r="FF31" s="224">
        <v>1</v>
      </c>
      <c r="FG31" s="224" t="s">
        <v>7941</v>
      </c>
      <c r="FH31" s="224" t="s">
        <v>7932</v>
      </c>
      <c r="FI31" s="214">
        <v>45138</v>
      </c>
      <c r="FJ31" s="221" t="s">
        <v>7981</v>
      </c>
      <c r="FK31" s="222" t="s">
        <v>17</v>
      </c>
      <c r="FL31" s="222" t="s">
        <v>17</v>
      </c>
      <c r="FM31" s="222" t="s">
        <v>17</v>
      </c>
      <c r="FN31" s="222" t="s">
        <v>17</v>
      </c>
      <c r="FO31" s="222" t="s">
        <v>7601</v>
      </c>
      <c r="FP31" s="218" t="s">
        <v>17</v>
      </c>
      <c r="FQ31" s="219">
        <v>45138</v>
      </c>
      <c r="FR31" s="221" t="s">
        <v>7982</v>
      </c>
      <c r="FS31" s="224" t="s">
        <v>17</v>
      </c>
      <c r="FT31" s="224" t="s">
        <v>17</v>
      </c>
      <c r="FU31" s="224" t="s">
        <v>17</v>
      </c>
      <c r="FV31" s="224" t="s">
        <v>17</v>
      </c>
      <c r="FW31" s="224" t="s">
        <v>7601</v>
      </c>
      <c r="FX31" s="224" t="s">
        <v>17</v>
      </c>
      <c r="FY31" s="214">
        <v>45138</v>
      </c>
      <c r="FZ31" s="222" t="s">
        <v>3083</v>
      </c>
      <c r="GA31" s="222">
        <v>0</v>
      </c>
      <c r="GB31" s="222" t="s">
        <v>2565</v>
      </c>
      <c r="GC31" s="222" t="s">
        <v>33</v>
      </c>
      <c r="GD31" s="222">
        <v>2</v>
      </c>
      <c r="GE31" s="222" t="s">
        <v>17</v>
      </c>
      <c r="GF31" s="222" t="s">
        <v>17</v>
      </c>
      <c r="GG31" s="223">
        <v>45063</v>
      </c>
      <c r="GH31" s="221" t="s">
        <v>3089</v>
      </c>
      <c r="GI31" s="224">
        <v>0</v>
      </c>
      <c r="GJ31" s="224" t="s">
        <v>2565</v>
      </c>
      <c r="GK31" s="224" t="s">
        <v>33</v>
      </c>
      <c r="GL31" s="224">
        <v>2</v>
      </c>
      <c r="GM31" s="224" t="s">
        <v>17</v>
      </c>
      <c r="GN31" s="224" t="s">
        <v>17</v>
      </c>
      <c r="GO31" s="214">
        <v>45063</v>
      </c>
      <c r="GP31" s="222" t="s">
        <v>3084</v>
      </c>
      <c r="GQ31" s="222">
        <v>0</v>
      </c>
      <c r="GR31" s="222" t="s">
        <v>2565</v>
      </c>
      <c r="GS31" s="222" t="s">
        <v>33</v>
      </c>
      <c r="GT31" s="222">
        <v>2</v>
      </c>
      <c r="GU31" s="222" t="s">
        <v>17</v>
      </c>
      <c r="GV31" s="222" t="s">
        <v>17</v>
      </c>
      <c r="GW31" s="223">
        <v>45063</v>
      </c>
      <c r="GX31" s="221" t="s">
        <v>3090</v>
      </c>
      <c r="GY31" s="224">
        <v>2</v>
      </c>
      <c r="GZ31" s="224" t="s">
        <v>2565</v>
      </c>
      <c r="HA31" s="224" t="s">
        <v>33</v>
      </c>
      <c r="HB31" s="224">
        <v>2</v>
      </c>
      <c r="HC31" s="224" t="s">
        <v>17</v>
      </c>
      <c r="HD31" s="224" t="s">
        <v>17</v>
      </c>
      <c r="HE31" s="214">
        <v>45063</v>
      </c>
      <c r="HF31" s="222" t="s">
        <v>3082</v>
      </c>
      <c r="HG31" s="222">
        <v>0</v>
      </c>
      <c r="HH31" s="222" t="s">
        <v>2565</v>
      </c>
      <c r="HI31" s="222" t="s">
        <v>33</v>
      </c>
      <c r="HJ31" s="222">
        <v>2</v>
      </c>
      <c r="HK31" s="222" t="s">
        <v>17</v>
      </c>
      <c r="HL31" s="222" t="s">
        <v>17</v>
      </c>
      <c r="HM31" s="223">
        <v>45063</v>
      </c>
      <c r="HN31" s="221" t="s">
        <v>3088</v>
      </c>
      <c r="HO31" s="224">
        <v>1</v>
      </c>
      <c r="HP31" s="224" t="s">
        <v>2565</v>
      </c>
      <c r="HQ31" s="224" t="s">
        <v>33</v>
      </c>
      <c r="HR31" s="224">
        <v>2</v>
      </c>
      <c r="HS31" s="224" t="s">
        <v>17</v>
      </c>
      <c r="HT31" s="224" t="s">
        <v>17</v>
      </c>
      <c r="HU31" s="214">
        <v>45063</v>
      </c>
      <c r="HV31" s="222" t="s">
        <v>3085</v>
      </c>
      <c r="HW31" s="222">
        <v>1</v>
      </c>
      <c r="HX31" s="222" t="s">
        <v>2565</v>
      </c>
      <c r="HY31" s="222" t="s">
        <v>33</v>
      </c>
      <c r="HZ31" s="222">
        <v>2</v>
      </c>
      <c r="IA31" s="222" t="s">
        <v>17</v>
      </c>
      <c r="IB31" s="222" t="s">
        <v>17</v>
      </c>
      <c r="IC31" s="223">
        <v>45063</v>
      </c>
      <c r="ID31" s="221" t="s">
        <v>3087</v>
      </c>
      <c r="IE31" s="224">
        <v>1</v>
      </c>
      <c r="IF31" s="224" t="s">
        <v>2565</v>
      </c>
      <c r="IG31" s="224" t="s">
        <v>33</v>
      </c>
      <c r="IH31" s="224">
        <v>2</v>
      </c>
      <c r="II31" s="224" t="s">
        <v>17</v>
      </c>
      <c r="IJ31" s="224" t="s">
        <v>17</v>
      </c>
      <c r="IK31" s="214">
        <v>45063</v>
      </c>
      <c r="IL31" s="222" t="s">
        <v>3086</v>
      </c>
      <c r="IM31" s="222">
        <v>3</v>
      </c>
      <c r="IN31" s="222" t="s">
        <v>2565</v>
      </c>
      <c r="IO31" s="222" t="s">
        <v>33</v>
      </c>
      <c r="IP31" s="222">
        <v>2</v>
      </c>
      <c r="IQ31" s="222" t="s">
        <v>17</v>
      </c>
      <c r="IR31" s="222" t="s">
        <v>17</v>
      </c>
      <c r="IS31" s="223">
        <v>45063</v>
      </c>
    </row>
    <row r="32" spans="1:253" s="11" customFormat="1" ht="12.75" customHeight="1" x14ac:dyDescent="0.2">
      <c r="A32" s="11" t="s">
        <v>7226</v>
      </c>
      <c r="B32" s="11" t="s">
        <v>9934</v>
      </c>
      <c r="C32" s="11" t="s">
        <v>7227</v>
      </c>
      <c r="D32" s="11" t="s">
        <v>7228</v>
      </c>
      <c r="E32" s="11" t="s">
        <v>9348</v>
      </c>
      <c r="F32" s="11" t="s">
        <v>7231</v>
      </c>
      <c r="G32" s="212">
        <v>112616000</v>
      </c>
      <c r="H32" s="213" t="s">
        <v>4779</v>
      </c>
      <c r="I32" s="213" t="s">
        <v>1400</v>
      </c>
      <c r="J32" s="213">
        <v>2</v>
      </c>
      <c r="K32" s="213" t="s">
        <v>7230</v>
      </c>
      <c r="L32" s="213" t="s">
        <v>7229</v>
      </c>
      <c r="M32" s="214">
        <v>45133</v>
      </c>
      <c r="N32" s="221" t="s">
        <v>7235</v>
      </c>
      <c r="O32" s="216">
        <v>91071.77</v>
      </c>
      <c r="P32" s="216" t="s">
        <v>7232</v>
      </c>
      <c r="Q32" s="216" t="s">
        <v>1400</v>
      </c>
      <c r="R32" s="216">
        <v>2</v>
      </c>
      <c r="S32" s="216" t="s">
        <v>7234</v>
      </c>
      <c r="T32" s="216" t="s">
        <v>7233</v>
      </c>
      <c r="U32" s="217">
        <v>45133</v>
      </c>
      <c r="V32" s="221" t="s">
        <v>7239</v>
      </c>
      <c r="W32" s="213">
        <v>14288000</v>
      </c>
      <c r="X32" s="213" t="s">
        <v>7236</v>
      </c>
      <c r="Y32" s="213" t="s">
        <v>1400</v>
      </c>
      <c r="Z32" s="213">
        <v>2</v>
      </c>
      <c r="AA32" s="213" t="s">
        <v>7238</v>
      </c>
      <c r="AB32" s="213" t="s">
        <v>7237</v>
      </c>
      <c r="AC32" s="214">
        <v>45133</v>
      </c>
      <c r="AD32" s="221" t="s">
        <v>7243</v>
      </c>
      <c r="AE32" s="218">
        <v>299000</v>
      </c>
      <c r="AF32" s="218" t="s">
        <v>7240</v>
      </c>
      <c r="AG32" s="218" t="s">
        <v>1400</v>
      </c>
      <c r="AH32" s="218">
        <v>2</v>
      </c>
      <c r="AI32" s="218" t="s">
        <v>7242</v>
      </c>
      <c r="AJ32" s="218" t="s">
        <v>7241</v>
      </c>
      <c r="AK32" s="219">
        <v>45133</v>
      </c>
      <c r="AL32" s="221" t="s">
        <v>7244</v>
      </c>
      <c r="AM32" s="213">
        <v>299000</v>
      </c>
      <c r="AN32" s="213" t="s">
        <v>7240</v>
      </c>
      <c r="AO32" s="213" t="s">
        <v>1400</v>
      </c>
      <c r="AP32" s="213">
        <v>2</v>
      </c>
      <c r="AQ32" s="213" t="s">
        <v>7242</v>
      </c>
      <c r="AR32" s="213" t="s">
        <v>7241</v>
      </c>
      <c r="AS32" s="214">
        <v>45133</v>
      </c>
      <c r="AT32" s="222" t="s">
        <v>7246</v>
      </c>
      <c r="AU32" s="218" t="s">
        <v>17</v>
      </c>
      <c r="AV32" s="218" t="s">
        <v>17</v>
      </c>
      <c r="AW32" s="218" t="s">
        <v>17</v>
      </c>
      <c r="AX32" s="218" t="s">
        <v>17</v>
      </c>
      <c r="AY32" s="218" t="s">
        <v>17</v>
      </c>
      <c r="AZ32" s="218" t="s">
        <v>17</v>
      </c>
      <c r="BA32" s="219">
        <v>45133</v>
      </c>
      <c r="BB32" s="221" t="s">
        <v>7245</v>
      </c>
      <c r="BC32" s="213" t="s">
        <v>17</v>
      </c>
      <c r="BD32" s="213" t="s">
        <v>17</v>
      </c>
      <c r="BE32" s="213" t="s">
        <v>17</v>
      </c>
      <c r="BF32" s="213" t="s">
        <v>17</v>
      </c>
      <c r="BG32" s="213" t="s">
        <v>17</v>
      </c>
      <c r="BH32" s="213" t="s">
        <v>17</v>
      </c>
      <c r="BI32" s="214">
        <v>45133</v>
      </c>
      <c r="BJ32" s="222" t="s">
        <v>7249</v>
      </c>
      <c r="BK32" s="222">
        <v>0</v>
      </c>
      <c r="BL32" s="222" t="s">
        <v>7247</v>
      </c>
      <c r="BM32" s="222" t="s">
        <v>22</v>
      </c>
      <c r="BN32" s="222">
        <v>3</v>
      </c>
      <c r="BO32" s="222" t="s">
        <v>7248</v>
      </c>
      <c r="BP32" s="218" t="s">
        <v>1039</v>
      </c>
      <c r="BQ32" s="223">
        <v>45133</v>
      </c>
      <c r="BR32" s="221" t="s">
        <v>7252</v>
      </c>
      <c r="BS32" s="224" t="s">
        <v>17</v>
      </c>
      <c r="BT32" s="224" t="s">
        <v>17</v>
      </c>
      <c r="BU32" s="224" t="s">
        <v>17</v>
      </c>
      <c r="BV32" s="224" t="s">
        <v>17</v>
      </c>
      <c r="BW32" s="224" t="s">
        <v>17</v>
      </c>
      <c r="BX32" s="224" t="s">
        <v>17</v>
      </c>
      <c r="BY32" s="214">
        <v>45133</v>
      </c>
      <c r="BZ32" s="222" t="s">
        <v>7253</v>
      </c>
      <c r="CA32" s="222" t="s">
        <v>17</v>
      </c>
      <c r="CB32" s="222" t="s">
        <v>17</v>
      </c>
      <c r="CC32" s="222" t="s">
        <v>17</v>
      </c>
      <c r="CD32" s="222" t="s">
        <v>17</v>
      </c>
      <c r="CE32" s="222" t="s">
        <v>17</v>
      </c>
      <c r="CF32" s="222" t="s">
        <v>17</v>
      </c>
      <c r="CG32" s="223">
        <v>45133</v>
      </c>
      <c r="CH32" s="221" t="s">
        <v>10483</v>
      </c>
      <c r="CI32" s="222" t="e">
        <v>#N/A</v>
      </c>
      <c r="CJ32" s="222" t="e">
        <v>#N/A</v>
      </c>
      <c r="CK32" s="222" t="e">
        <v>#N/A</v>
      </c>
      <c r="CL32" s="222" t="e">
        <v>#N/A</v>
      </c>
      <c r="CM32" s="222" t="e">
        <v>#N/A</v>
      </c>
      <c r="CN32" s="222" t="e">
        <v>#N/A</v>
      </c>
      <c r="CO32" s="225" t="e">
        <v>#N/A</v>
      </c>
      <c r="CP32" s="222" t="s">
        <v>7255</v>
      </c>
      <c r="CQ32" s="224" t="s">
        <v>17</v>
      </c>
      <c r="CR32" s="224" t="s">
        <v>17</v>
      </c>
      <c r="CS32" s="224" t="s">
        <v>17</v>
      </c>
      <c r="CT32" s="224" t="s">
        <v>17</v>
      </c>
      <c r="CU32" s="224" t="s">
        <v>17</v>
      </c>
      <c r="CV32" s="224" t="s">
        <v>17</v>
      </c>
      <c r="CW32" s="214">
        <v>45133</v>
      </c>
      <c r="CX32" s="222" t="s">
        <v>7256</v>
      </c>
      <c r="CY32" s="218">
        <v>299000</v>
      </c>
      <c r="CZ32" s="218" t="s">
        <v>7240</v>
      </c>
      <c r="DA32" s="218" t="s">
        <v>1400</v>
      </c>
      <c r="DB32" s="218">
        <v>2</v>
      </c>
      <c r="DC32" s="218" t="s">
        <v>4793</v>
      </c>
      <c r="DD32" s="218" t="s">
        <v>7241</v>
      </c>
      <c r="DE32" s="220">
        <v>45133</v>
      </c>
      <c r="DF32" s="221" t="s">
        <v>7257</v>
      </c>
      <c r="DG32" s="213">
        <v>13989000</v>
      </c>
      <c r="DH32" s="224" t="s">
        <v>7236</v>
      </c>
      <c r="DI32" s="224" t="s">
        <v>1400</v>
      </c>
      <c r="DJ32" s="224">
        <v>2</v>
      </c>
      <c r="DK32" s="224" t="s">
        <v>4810</v>
      </c>
      <c r="DL32" s="224" t="s">
        <v>7237</v>
      </c>
      <c r="DM32" s="214">
        <v>45133</v>
      </c>
      <c r="DN32" s="222" t="s">
        <v>7258</v>
      </c>
      <c r="DO32" s="218">
        <v>0</v>
      </c>
      <c r="DP32" s="222" t="s">
        <v>7240</v>
      </c>
      <c r="DQ32" s="222" t="s">
        <v>1400</v>
      </c>
      <c r="DR32" s="222">
        <v>2</v>
      </c>
      <c r="DS32" s="222" t="s">
        <v>4791</v>
      </c>
      <c r="DT32" s="222" t="s">
        <v>7241</v>
      </c>
      <c r="DU32" s="223">
        <v>45133</v>
      </c>
      <c r="DV32" s="221" t="s">
        <v>7259</v>
      </c>
      <c r="DW32" s="213">
        <v>299000</v>
      </c>
      <c r="DX32" s="224" t="s">
        <v>7240</v>
      </c>
      <c r="DY32" s="224" t="s">
        <v>1400</v>
      </c>
      <c r="DZ32" s="224">
        <v>2</v>
      </c>
      <c r="EA32" s="224" t="s">
        <v>4793</v>
      </c>
      <c r="EB32" s="224" t="s">
        <v>7241</v>
      </c>
      <c r="EC32" s="214">
        <v>45133</v>
      </c>
      <c r="ED32" s="222" t="s">
        <v>7260</v>
      </c>
      <c r="EE32" s="218">
        <v>0</v>
      </c>
      <c r="EF32" s="222" t="s">
        <v>7240</v>
      </c>
      <c r="EG32" s="222" t="s">
        <v>1400</v>
      </c>
      <c r="EH32" s="222">
        <v>2</v>
      </c>
      <c r="EI32" s="222" t="s">
        <v>4795</v>
      </c>
      <c r="EJ32" s="222" t="s">
        <v>7241</v>
      </c>
      <c r="EK32" s="223">
        <v>45133</v>
      </c>
      <c r="EL32" s="221" t="s">
        <v>7261</v>
      </c>
      <c r="EM32" s="213">
        <v>0</v>
      </c>
      <c r="EN32" s="224" t="s">
        <v>7240</v>
      </c>
      <c r="EO32" s="224" t="s">
        <v>1400</v>
      </c>
      <c r="EP32" s="224">
        <v>2</v>
      </c>
      <c r="EQ32" s="224" t="s">
        <v>4795</v>
      </c>
      <c r="ER32" s="224" t="s">
        <v>7241</v>
      </c>
      <c r="ES32" s="214">
        <v>45133</v>
      </c>
      <c r="ET32" s="222" t="s">
        <v>7251</v>
      </c>
      <c r="EU32" s="222">
        <v>0</v>
      </c>
      <c r="EV32" s="222" t="s">
        <v>7247</v>
      </c>
      <c r="EW32" s="222" t="s">
        <v>22</v>
      </c>
      <c r="EX32" s="222">
        <v>3</v>
      </c>
      <c r="EY32" s="222" t="s">
        <v>7250</v>
      </c>
      <c r="EZ32" s="222" t="s">
        <v>1039</v>
      </c>
      <c r="FA32" s="223">
        <v>45133</v>
      </c>
      <c r="FB32" s="221" t="s">
        <v>7263</v>
      </c>
      <c r="FC32" s="224">
        <v>2</v>
      </c>
      <c r="FD32" s="224" t="s">
        <v>7240</v>
      </c>
      <c r="FE32" s="224" t="s">
        <v>1400</v>
      </c>
      <c r="FF32" s="224">
        <v>2</v>
      </c>
      <c r="FG32" s="224" t="s">
        <v>7262</v>
      </c>
      <c r="FH32" s="224" t="s">
        <v>7241</v>
      </c>
      <c r="FI32" s="214">
        <v>45133</v>
      </c>
      <c r="FJ32" s="221" t="s">
        <v>7264</v>
      </c>
      <c r="FK32" s="222" t="s">
        <v>17</v>
      </c>
      <c r="FL32" s="222" t="s">
        <v>17</v>
      </c>
      <c r="FM32" s="222" t="s">
        <v>17</v>
      </c>
      <c r="FN32" s="222" t="s">
        <v>17</v>
      </c>
      <c r="FO32" s="222" t="s">
        <v>17</v>
      </c>
      <c r="FP32" s="218" t="s">
        <v>17</v>
      </c>
      <c r="FQ32" s="219">
        <v>45133</v>
      </c>
      <c r="FR32" s="221" t="s">
        <v>7265</v>
      </c>
      <c r="FS32" s="224" t="s">
        <v>17</v>
      </c>
      <c r="FT32" s="224" t="s">
        <v>17</v>
      </c>
      <c r="FU32" s="224" t="s">
        <v>17</v>
      </c>
      <c r="FV32" s="224" t="s">
        <v>17</v>
      </c>
      <c r="FW32" s="224" t="s">
        <v>17</v>
      </c>
      <c r="FX32" s="224" t="s">
        <v>17</v>
      </c>
      <c r="FY32" s="214">
        <v>45133</v>
      </c>
      <c r="FZ32" s="222" t="s">
        <v>7458</v>
      </c>
      <c r="GA32" s="222">
        <v>0</v>
      </c>
      <c r="GB32" s="222" t="s">
        <v>2565</v>
      </c>
      <c r="GC32" s="222" t="s">
        <v>33</v>
      </c>
      <c r="GD32" s="222">
        <v>2</v>
      </c>
      <c r="GE32" s="222" t="s">
        <v>17</v>
      </c>
      <c r="GF32" s="222" t="s">
        <v>17</v>
      </c>
      <c r="GG32" s="223">
        <v>45133</v>
      </c>
      <c r="GH32" s="221" t="s">
        <v>7464</v>
      </c>
      <c r="GI32" s="224">
        <v>0</v>
      </c>
      <c r="GJ32" s="224" t="s">
        <v>2565</v>
      </c>
      <c r="GK32" s="224" t="s">
        <v>33</v>
      </c>
      <c r="GL32" s="224">
        <v>2</v>
      </c>
      <c r="GM32" s="224" t="s">
        <v>17</v>
      </c>
      <c r="GN32" s="224" t="s">
        <v>17</v>
      </c>
      <c r="GO32" s="214">
        <v>45133</v>
      </c>
      <c r="GP32" s="222" t="s">
        <v>7459</v>
      </c>
      <c r="GQ32" s="222">
        <v>0</v>
      </c>
      <c r="GR32" s="222" t="s">
        <v>2565</v>
      </c>
      <c r="GS32" s="222" t="s">
        <v>33</v>
      </c>
      <c r="GT32" s="222">
        <v>2</v>
      </c>
      <c r="GU32" s="222" t="s">
        <v>17</v>
      </c>
      <c r="GV32" s="222" t="s">
        <v>17</v>
      </c>
      <c r="GW32" s="223">
        <v>45133</v>
      </c>
      <c r="GX32" s="221" t="s">
        <v>7465</v>
      </c>
      <c r="GY32" s="224">
        <v>0</v>
      </c>
      <c r="GZ32" s="224" t="s">
        <v>2565</v>
      </c>
      <c r="HA32" s="224" t="s">
        <v>33</v>
      </c>
      <c r="HB32" s="224">
        <v>2</v>
      </c>
      <c r="HC32" s="224" t="s">
        <v>17</v>
      </c>
      <c r="HD32" s="224" t="s">
        <v>17</v>
      </c>
      <c r="HE32" s="214">
        <v>45133</v>
      </c>
      <c r="HF32" s="222" t="s">
        <v>7457</v>
      </c>
      <c r="HG32" s="222">
        <v>0</v>
      </c>
      <c r="HH32" s="222" t="s">
        <v>2565</v>
      </c>
      <c r="HI32" s="222" t="s">
        <v>33</v>
      </c>
      <c r="HJ32" s="222">
        <v>2</v>
      </c>
      <c r="HK32" s="222" t="s">
        <v>17</v>
      </c>
      <c r="HL32" s="222" t="s">
        <v>17</v>
      </c>
      <c r="HM32" s="223">
        <v>45133</v>
      </c>
      <c r="HN32" s="221" t="s">
        <v>7463</v>
      </c>
      <c r="HO32" s="224">
        <v>2</v>
      </c>
      <c r="HP32" s="224" t="s">
        <v>2565</v>
      </c>
      <c r="HQ32" s="224" t="s">
        <v>33</v>
      </c>
      <c r="HR32" s="224">
        <v>2</v>
      </c>
      <c r="HS32" s="224" t="s">
        <v>17</v>
      </c>
      <c r="HT32" s="224" t="s">
        <v>17</v>
      </c>
      <c r="HU32" s="214">
        <v>45133</v>
      </c>
      <c r="HV32" s="222" t="s">
        <v>7460</v>
      </c>
      <c r="HW32" s="222">
        <v>0</v>
      </c>
      <c r="HX32" s="222" t="s">
        <v>2565</v>
      </c>
      <c r="HY32" s="222" t="s">
        <v>33</v>
      </c>
      <c r="HZ32" s="222">
        <v>2</v>
      </c>
      <c r="IA32" s="222" t="s">
        <v>17</v>
      </c>
      <c r="IB32" s="222" t="s">
        <v>17</v>
      </c>
      <c r="IC32" s="223">
        <v>45133</v>
      </c>
      <c r="ID32" s="221" t="s">
        <v>7462</v>
      </c>
      <c r="IE32" s="224">
        <v>3</v>
      </c>
      <c r="IF32" s="224" t="s">
        <v>2565</v>
      </c>
      <c r="IG32" s="224" t="s">
        <v>33</v>
      </c>
      <c r="IH32" s="224">
        <v>2</v>
      </c>
      <c r="II32" s="224" t="s">
        <v>17</v>
      </c>
      <c r="IJ32" s="224" t="s">
        <v>17</v>
      </c>
      <c r="IK32" s="214">
        <v>45133</v>
      </c>
      <c r="IL32" s="222" t="s">
        <v>7461</v>
      </c>
      <c r="IM32" s="222">
        <v>0</v>
      </c>
      <c r="IN32" s="222" t="s">
        <v>2565</v>
      </c>
      <c r="IO32" s="222" t="s">
        <v>33</v>
      </c>
      <c r="IP32" s="222">
        <v>2</v>
      </c>
      <c r="IQ32" s="222" t="s">
        <v>17</v>
      </c>
      <c r="IR32" s="222" t="s">
        <v>17</v>
      </c>
      <c r="IS32" s="223">
        <v>45133</v>
      </c>
    </row>
    <row r="33" spans="1:253" s="11" customFormat="1" ht="12.75" customHeight="1" x14ac:dyDescent="0.2">
      <c r="A33" s="11" t="s">
        <v>236</v>
      </c>
      <c r="B33" s="11" t="s">
        <v>9938</v>
      </c>
      <c r="C33" s="11" t="s">
        <v>237</v>
      </c>
      <c r="D33" s="11" t="s">
        <v>238</v>
      </c>
      <c r="E33" s="11" t="s">
        <v>9349</v>
      </c>
      <c r="F33" s="11" t="s">
        <v>5345</v>
      </c>
      <c r="G33" s="212">
        <v>3745000</v>
      </c>
      <c r="H33" s="213" t="s">
        <v>5342</v>
      </c>
      <c r="I33" s="213" t="s">
        <v>22</v>
      </c>
      <c r="J33" s="213">
        <v>3</v>
      </c>
      <c r="K33" s="213" t="s">
        <v>5344</v>
      </c>
      <c r="L33" s="213" t="s">
        <v>5343</v>
      </c>
      <c r="M33" s="214">
        <v>45126</v>
      </c>
      <c r="N33" s="221" t="s">
        <v>5349</v>
      </c>
      <c r="O33" s="216">
        <v>101000</v>
      </c>
      <c r="P33" s="216" t="s">
        <v>5346</v>
      </c>
      <c r="Q33" s="216" t="s">
        <v>1400</v>
      </c>
      <c r="R33" s="216">
        <v>2</v>
      </c>
      <c r="S33" s="216" t="s">
        <v>5348</v>
      </c>
      <c r="T33" s="216" t="s">
        <v>5347</v>
      </c>
      <c r="U33" s="217">
        <v>45126</v>
      </c>
      <c r="V33" s="221" t="s">
        <v>5351</v>
      </c>
      <c r="W33" s="213">
        <v>3745000</v>
      </c>
      <c r="X33" s="213" t="s">
        <v>5342</v>
      </c>
      <c r="Y33" s="213" t="s">
        <v>1400</v>
      </c>
      <c r="Z33" s="213">
        <v>2</v>
      </c>
      <c r="AA33" s="213" t="s">
        <v>5350</v>
      </c>
      <c r="AB33" s="213" t="s">
        <v>5343</v>
      </c>
      <c r="AC33" s="214">
        <v>45126</v>
      </c>
      <c r="AD33" s="221" t="s">
        <v>5355</v>
      </c>
      <c r="AE33" s="218">
        <v>1100000</v>
      </c>
      <c r="AF33" s="218" t="s">
        <v>5352</v>
      </c>
      <c r="AG33" s="218" t="s">
        <v>22</v>
      </c>
      <c r="AH33" s="218">
        <v>3</v>
      </c>
      <c r="AI33" s="218" t="s">
        <v>5354</v>
      </c>
      <c r="AJ33" s="218" t="s">
        <v>5353</v>
      </c>
      <c r="AK33" s="219">
        <v>45126</v>
      </c>
      <c r="AL33" s="221" t="s">
        <v>5359</v>
      </c>
      <c r="AM33" s="213">
        <v>351000</v>
      </c>
      <c r="AN33" s="213" t="s">
        <v>5356</v>
      </c>
      <c r="AO33" s="213" t="s">
        <v>22</v>
      </c>
      <c r="AP33" s="213">
        <v>3</v>
      </c>
      <c r="AQ33" s="213" t="s">
        <v>5358</v>
      </c>
      <c r="AR33" s="213" t="s">
        <v>5357</v>
      </c>
      <c r="AS33" s="214">
        <v>45126</v>
      </c>
      <c r="AT33" s="222" t="s">
        <v>5361</v>
      </c>
      <c r="AU33" s="218">
        <v>0</v>
      </c>
      <c r="AV33" s="218" t="s">
        <v>763</v>
      </c>
      <c r="AW33" s="218" t="s">
        <v>17</v>
      </c>
      <c r="AX33" s="218" t="s">
        <v>17</v>
      </c>
      <c r="AY33" s="218" t="s">
        <v>5360</v>
      </c>
      <c r="AZ33" s="218" t="s">
        <v>763</v>
      </c>
      <c r="BA33" s="219">
        <v>45126</v>
      </c>
      <c r="BB33" s="221" t="s">
        <v>1332</v>
      </c>
      <c r="BC33" s="213" t="s">
        <v>17</v>
      </c>
      <c r="BD33" s="213" t="s">
        <v>763</v>
      </c>
      <c r="BE33" s="213" t="s">
        <v>17</v>
      </c>
      <c r="BF33" s="213" t="s">
        <v>17</v>
      </c>
      <c r="BG33" s="213" t="s">
        <v>1331</v>
      </c>
      <c r="BH33" s="213" t="s">
        <v>763</v>
      </c>
      <c r="BI33" s="214">
        <v>44699</v>
      </c>
      <c r="BJ33" s="222" t="s">
        <v>5364</v>
      </c>
      <c r="BK33" s="222">
        <v>0</v>
      </c>
      <c r="BL33" s="222" t="s">
        <v>5362</v>
      </c>
      <c r="BM33" s="222" t="s">
        <v>22</v>
      </c>
      <c r="BN33" s="222">
        <v>3</v>
      </c>
      <c r="BO33" s="222" t="s">
        <v>5363</v>
      </c>
      <c r="BP33" s="218" t="s">
        <v>1237</v>
      </c>
      <c r="BQ33" s="223">
        <v>45126</v>
      </c>
      <c r="BR33" s="221" t="s">
        <v>240</v>
      </c>
      <c r="BS33" s="224" t="s">
        <v>17</v>
      </c>
      <c r="BT33" s="224">
        <v>0</v>
      </c>
      <c r="BU33" s="224" t="s">
        <v>33</v>
      </c>
      <c r="BV33" s="224">
        <v>2</v>
      </c>
      <c r="BW33" s="224" t="s">
        <v>239</v>
      </c>
      <c r="BX33" s="224">
        <v>0</v>
      </c>
      <c r="BY33" s="214">
        <v>43509</v>
      </c>
      <c r="BZ33" s="222" t="s">
        <v>241</v>
      </c>
      <c r="CA33" s="222" t="s">
        <v>17</v>
      </c>
      <c r="CB33" s="222">
        <v>0</v>
      </c>
      <c r="CC33" s="222" t="s">
        <v>17</v>
      </c>
      <c r="CD33" s="222" t="s">
        <v>17</v>
      </c>
      <c r="CE33" s="222" t="s">
        <v>239</v>
      </c>
      <c r="CF33" s="222">
        <v>0</v>
      </c>
      <c r="CG33" s="223">
        <v>43509</v>
      </c>
      <c r="CH33" s="221" t="s">
        <v>10484</v>
      </c>
      <c r="CI33" s="222" t="e">
        <v>#N/A</v>
      </c>
      <c r="CJ33" s="222" t="e">
        <v>#N/A</v>
      </c>
      <c r="CK33" s="222" t="e">
        <v>#N/A</v>
      </c>
      <c r="CL33" s="222" t="e">
        <v>#N/A</v>
      </c>
      <c r="CM33" s="222" t="e">
        <v>#N/A</v>
      </c>
      <c r="CN33" s="222" t="e">
        <v>#N/A</v>
      </c>
      <c r="CO33" s="225" t="e">
        <v>#N/A</v>
      </c>
      <c r="CP33" s="222" t="s">
        <v>1334</v>
      </c>
      <c r="CQ33" s="224" t="s">
        <v>17</v>
      </c>
      <c r="CR33" s="224" t="s">
        <v>763</v>
      </c>
      <c r="CS33" s="224" t="s">
        <v>17</v>
      </c>
      <c r="CT33" s="224" t="s">
        <v>17</v>
      </c>
      <c r="CU33" s="224" t="s">
        <v>1331</v>
      </c>
      <c r="CV33" s="224" t="s">
        <v>763</v>
      </c>
      <c r="CW33" s="214">
        <v>44699</v>
      </c>
      <c r="CX33" s="222" t="s">
        <v>5367</v>
      </c>
      <c r="CY33" s="218">
        <v>1100000</v>
      </c>
      <c r="CZ33" s="218" t="s">
        <v>5352</v>
      </c>
      <c r="DA33" s="218" t="s">
        <v>22</v>
      </c>
      <c r="DB33" s="218">
        <v>3</v>
      </c>
      <c r="DC33" s="218" t="s">
        <v>5372</v>
      </c>
      <c r="DD33" s="218" t="s">
        <v>5353</v>
      </c>
      <c r="DE33" s="220">
        <v>45126</v>
      </c>
      <c r="DF33" s="221" t="s">
        <v>5370</v>
      </c>
      <c r="DG33" s="213">
        <v>2645000</v>
      </c>
      <c r="DH33" s="224" t="s">
        <v>5368</v>
      </c>
      <c r="DI33" s="224" t="s">
        <v>1400</v>
      </c>
      <c r="DJ33" s="224">
        <v>2</v>
      </c>
      <c r="DK33" s="224" t="s">
        <v>5215</v>
      </c>
      <c r="DL33" s="224" t="s">
        <v>5369</v>
      </c>
      <c r="DM33" s="214">
        <v>45126</v>
      </c>
      <c r="DN33" s="222" t="s">
        <v>5371</v>
      </c>
      <c r="DO33" s="218">
        <v>0</v>
      </c>
      <c r="DP33" s="222" t="s">
        <v>5352</v>
      </c>
      <c r="DQ33" s="222" t="s">
        <v>1400</v>
      </c>
      <c r="DR33" s="222">
        <v>2</v>
      </c>
      <c r="DS33" s="222" t="s">
        <v>5217</v>
      </c>
      <c r="DT33" s="222" t="s">
        <v>5353</v>
      </c>
      <c r="DU33" s="223">
        <v>45126</v>
      </c>
      <c r="DV33" s="221" t="s">
        <v>5373</v>
      </c>
      <c r="DW33" s="213">
        <v>1100000</v>
      </c>
      <c r="DX33" s="224" t="s">
        <v>5352</v>
      </c>
      <c r="DY33" s="224" t="s">
        <v>22</v>
      </c>
      <c r="DZ33" s="224">
        <v>3</v>
      </c>
      <c r="EA33" s="224" t="s">
        <v>5372</v>
      </c>
      <c r="EB33" s="224" t="s">
        <v>5353</v>
      </c>
      <c r="EC33" s="214">
        <v>45126</v>
      </c>
      <c r="ED33" s="222" t="s">
        <v>5375</v>
      </c>
      <c r="EE33" s="218">
        <v>0</v>
      </c>
      <c r="EF33" s="222" t="s">
        <v>763</v>
      </c>
      <c r="EG33" s="222" t="s">
        <v>17</v>
      </c>
      <c r="EH33" s="222" t="s">
        <v>17</v>
      </c>
      <c r="EI33" s="222" t="s">
        <v>5374</v>
      </c>
      <c r="EJ33" s="222" t="s">
        <v>763</v>
      </c>
      <c r="EK33" s="223">
        <v>45126</v>
      </c>
      <c r="EL33" s="221" t="s">
        <v>5377</v>
      </c>
      <c r="EM33" s="213">
        <v>0</v>
      </c>
      <c r="EN33" s="224" t="s">
        <v>763</v>
      </c>
      <c r="EO33" s="224" t="s">
        <v>17</v>
      </c>
      <c r="EP33" s="224" t="s">
        <v>17</v>
      </c>
      <c r="EQ33" s="224" t="s">
        <v>5376</v>
      </c>
      <c r="ER33" s="224" t="s">
        <v>763</v>
      </c>
      <c r="ES33" s="214">
        <v>45126</v>
      </c>
      <c r="ET33" s="222" t="s">
        <v>5365</v>
      </c>
      <c r="EU33" s="222">
        <v>0</v>
      </c>
      <c r="EV33" s="222" t="s">
        <v>5362</v>
      </c>
      <c r="EW33" s="222" t="s">
        <v>22</v>
      </c>
      <c r="EX33" s="222">
        <v>3</v>
      </c>
      <c r="EY33" s="222" t="s">
        <v>5363</v>
      </c>
      <c r="EZ33" s="222" t="s">
        <v>1237</v>
      </c>
      <c r="FA33" s="223">
        <v>45126</v>
      </c>
      <c r="FB33" s="221" t="s">
        <v>1330</v>
      </c>
      <c r="FC33" s="224">
        <v>5</v>
      </c>
      <c r="FD33" s="224" t="s">
        <v>763</v>
      </c>
      <c r="FE33" s="224" t="s">
        <v>33</v>
      </c>
      <c r="FF33" s="224">
        <v>2</v>
      </c>
      <c r="FG33" s="224" t="s">
        <v>1329</v>
      </c>
      <c r="FH33" s="224" t="s">
        <v>763</v>
      </c>
      <c r="FI33" s="214">
        <v>44699</v>
      </c>
      <c r="FJ33" s="221" t="s">
        <v>242</v>
      </c>
      <c r="FK33" s="222" t="s">
        <v>17</v>
      </c>
      <c r="FL33" s="222">
        <v>0</v>
      </c>
      <c r="FM33" s="222" t="s">
        <v>33</v>
      </c>
      <c r="FN33" s="222">
        <v>2</v>
      </c>
      <c r="FO33" s="222" t="s">
        <v>239</v>
      </c>
      <c r="FP33" s="218">
        <v>0</v>
      </c>
      <c r="FQ33" s="219">
        <v>43509</v>
      </c>
      <c r="FR33" s="221" t="s">
        <v>243</v>
      </c>
      <c r="FS33" s="224" t="s">
        <v>17</v>
      </c>
      <c r="FT33" s="224">
        <v>0</v>
      </c>
      <c r="FU33" s="224" t="s">
        <v>33</v>
      </c>
      <c r="FV33" s="224">
        <v>2</v>
      </c>
      <c r="FW33" s="224" t="s">
        <v>239</v>
      </c>
      <c r="FX33" s="224">
        <v>0</v>
      </c>
      <c r="FY33" s="214">
        <v>43509</v>
      </c>
      <c r="FZ33" s="222" t="s">
        <v>3092</v>
      </c>
      <c r="GA33" s="222">
        <v>3</v>
      </c>
      <c r="GB33" s="222" t="s">
        <v>2565</v>
      </c>
      <c r="GC33" s="222" t="s">
        <v>33</v>
      </c>
      <c r="GD33" s="222">
        <v>2</v>
      </c>
      <c r="GE33" s="222" t="s">
        <v>17</v>
      </c>
      <c r="GF33" s="222" t="s">
        <v>17</v>
      </c>
      <c r="GG33" s="223">
        <v>45063</v>
      </c>
      <c r="GH33" s="221" t="s">
        <v>3098</v>
      </c>
      <c r="GI33" s="224">
        <v>1</v>
      </c>
      <c r="GJ33" s="224" t="s">
        <v>2565</v>
      </c>
      <c r="GK33" s="224" t="s">
        <v>33</v>
      </c>
      <c r="GL33" s="224">
        <v>2</v>
      </c>
      <c r="GM33" s="224" t="s">
        <v>17</v>
      </c>
      <c r="GN33" s="224" t="s">
        <v>17</v>
      </c>
      <c r="GO33" s="214">
        <v>45063</v>
      </c>
      <c r="GP33" s="222" t="s">
        <v>3093</v>
      </c>
      <c r="GQ33" s="222">
        <v>2</v>
      </c>
      <c r="GR33" s="222" t="s">
        <v>2565</v>
      </c>
      <c r="GS33" s="222" t="s">
        <v>33</v>
      </c>
      <c r="GT33" s="222">
        <v>2</v>
      </c>
      <c r="GU33" s="222" t="s">
        <v>17</v>
      </c>
      <c r="GV33" s="222" t="s">
        <v>17</v>
      </c>
      <c r="GW33" s="223">
        <v>45063</v>
      </c>
      <c r="GX33" s="221" t="s">
        <v>3099</v>
      </c>
      <c r="GY33" s="224">
        <v>0</v>
      </c>
      <c r="GZ33" s="224" t="s">
        <v>2565</v>
      </c>
      <c r="HA33" s="224" t="s">
        <v>33</v>
      </c>
      <c r="HB33" s="224">
        <v>2</v>
      </c>
      <c r="HC33" s="224" t="s">
        <v>17</v>
      </c>
      <c r="HD33" s="224" t="s">
        <v>17</v>
      </c>
      <c r="HE33" s="214">
        <v>45063</v>
      </c>
      <c r="HF33" s="222" t="s">
        <v>3091</v>
      </c>
      <c r="HG33" s="222">
        <v>2</v>
      </c>
      <c r="HH33" s="222" t="s">
        <v>2565</v>
      </c>
      <c r="HI33" s="222" t="s">
        <v>33</v>
      </c>
      <c r="HJ33" s="222">
        <v>2</v>
      </c>
      <c r="HK33" s="222" t="s">
        <v>17</v>
      </c>
      <c r="HL33" s="222" t="s">
        <v>17</v>
      </c>
      <c r="HM33" s="223">
        <v>45063</v>
      </c>
      <c r="HN33" s="221" t="s">
        <v>3097</v>
      </c>
      <c r="HO33" s="224">
        <v>2</v>
      </c>
      <c r="HP33" s="224" t="s">
        <v>2565</v>
      </c>
      <c r="HQ33" s="224" t="s">
        <v>33</v>
      </c>
      <c r="HR33" s="224">
        <v>2</v>
      </c>
      <c r="HS33" s="224" t="s">
        <v>17</v>
      </c>
      <c r="HT33" s="224" t="s">
        <v>17</v>
      </c>
      <c r="HU33" s="214">
        <v>45063</v>
      </c>
      <c r="HV33" s="222" t="s">
        <v>3094</v>
      </c>
      <c r="HW33" s="222">
        <v>0</v>
      </c>
      <c r="HX33" s="222" t="s">
        <v>2565</v>
      </c>
      <c r="HY33" s="222" t="s">
        <v>33</v>
      </c>
      <c r="HZ33" s="222">
        <v>2</v>
      </c>
      <c r="IA33" s="222" t="s">
        <v>17</v>
      </c>
      <c r="IB33" s="222" t="s">
        <v>17</v>
      </c>
      <c r="IC33" s="223">
        <v>45063</v>
      </c>
      <c r="ID33" s="221" t="s">
        <v>3096</v>
      </c>
      <c r="IE33" s="224">
        <v>2</v>
      </c>
      <c r="IF33" s="224" t="s">
        <v>2565</v>
      </c>
      <c r="IG33" s="224" t="s">
        <v>33</v>
      </c>
      <c r="IH33" s="224">
        <v>2</v>
      </c>
      <c r="II33" s="224" t="s">
        <v>17</v>
      </c>
      <c r="IJ33" s="224" t="s">
        <v>17</v>
      </c>
      <c r="IK33" s="214">
        <v>45063</v>
      </c>
      <c r="IL33" s="222" t="s">
        <v>3095</v>
      </c>
      <c r="IM33" s="222">
        <v>3</v>
      </c>
      <c r="IN33" s="222" t="s">
        <v>2565</v>
      </c>
      <c r="IO33" s="222" t="s">
        <v>33</v>
      </c>
      <c r="IP33" s="222">
        <v>2</v>
      </c>
      <c r="IQ33" s="222" t="s">
        <v>17</v>
      </c>
      <c r="IR33" s="222" t="s">
        <v>17</v>
      </c>
      <c r="IS33" s="223">
        <v>45063</v>
      </c>
    </row>
    <row r="34" spans="1:253" s="11" customFormat="1" ht="12.75" customHeight="1" x14ac:dyDescent="0.2">
      <c r="A34" s="11" t="s">
        <v>283</v>
      </c>
      <c r="B34" s="11" t="s">
        <v>9885</v>
      </c>
      <c r="C34" s="11" t="s">
        <v>284</v>
      </c>
      <c r="D34" s="11" t="s">
        <v>285</v>
      </c>
      <c r="E34" s="11" t="s">
        <v>9350</v>
      </c>
      <c r="F34" s="11" t="s">
        <v>7060</v>
      </c>
      <c r="G34" s="212">
        <v>47522000</v>
      </c>
      <c r="H34" s="213" t="s">
        <v>6760</v>
      </c>
      <c r="I34" s="213" t="s">
        <v>1400</v>
      </c>
      <c r="J34" s="213">
        <v>2</v>
      </c>
      <c r="K34" s="213" t="s">
        <v>7059</v>
      </c>
      <c r="L34" s="213" t="s">
        <v>7058</v>
      </c>
      <c r="M34" s="214">
        <v>45129</v>
      </c>
      <c r="N34" s="221" t="s">
        <v>1459</v>
      </c>
      <c r="O34" s="216">
        <v>100000</v>
      </c>
      <c r="P34" s="216" t="s">
        <v>1456</v>
      </c>
      <c r="Q34" s="216" t="s">
        <v>33</v>
      </c>
      <c r="R34" s="216">
        <v>2</v>
      </c>
      <c r="S34" s="216" t="s">
        <v>1458</v>
      </c>
      <c r="T34" s="216" t="s">
        <v>1457</v>
      </c>
      <c r="U34" s="217">
        <v>44773</v>
      </c>
      <c r="V34" s="221" t="s">
        <v>7064</v>
      </c>
      <c r="W34" s="213">
        <v>12177000</v>
      </c>
      <c r="X34" s="213" t="s">
        <v>7061</v>
      </c>
      <c r="Y34" s="213" t="s">
        <v>1400</v>
      </c>
      <c r="Z34" s="213">
        <v>2</v>
      </c>
      <c r="AA34" s="213" t="s">
        <v>7063</v>
      </c>
      <c r="AB34" s="213" t="s">
        <v>7062</v>
      </c>
      <c r="AC34" s="214">
        <v>45129</v>
      </c>
      <c r="AD34" s="221" t="s">
        <v>7068</v>
      </c>
      <c r="AE34" s="218">
        <v>160000</v>
      </c>
      <c r="AF34" s="218" t="s">
        <v>7065</v>
      </c>
      <c r="AG34" s="218" t="s">
        <v>1400</v>
      </c>
      <c r="AH34" s="218">
        <v>2</v>
      </c>
      <c r="AI34" s="218" t="s">
        <v>7067</v>
      </c>
      <c r="AJ34" s="218" t="s">
        <v>7066</v>
      </c>
      <c r="AK34" s="219">
        <v>45129</v>
      </c>
      <c r="AL34" s="221" t="s">
        <v>7069</v>
      </c>
      <c r="AM34" s="213">
        <v>160000</v>
      </c>
      <c r="AN34" s="213" t="s">
        <v>7065</v>
      </c>
      <c r="AO34" s="213" t="s">
        <v>1400</v>
      </c>
      <c r="AP34" s="213">
        <v>2</v>
      </c>
      <c r="AQ34" s="213" t="s">
        <v>7067</v>
      </c>
      <c r="AR34" s="213" t="s">
        <v>7066</v>
      </c>
      <c r="AS34" s="214">
        <v>45129</v>
      </c>
      <c r="AT34" s="222" t="s">
        <v>290</v>
      </c>
      <c r="AU34" s="218" t="s">
        <v>17</v>
      </c>
      <c r="AV34" s="218">
        <v>0</v>
      </c>
      <c r="AW34" s="218" t="s">
        <v>33</v>
      </c>
      <c r="AX34" s="218">
        <v>2</v>
      </c>
      <c r="AY34" s="218">
        <v>0</v>
      </c>
      <c r="AZ34" s="218">
        <v>0</v>
      </c>
      <c r="BA34" s="219">
        <v>43510</v>
      </c>
      <c r="BB34" s="221" t="s">
        <v>289</v>
      </c>
      <c r="BC34" s="213" t="s">
        <v>17</v>
      </c>
      <c r="BD34" s="213">
        <v>0</v>
      </c>
      <c r="BE34" s="213" t="s">
        <v>33</v>
      </c>
      <c r="BF34" s="213">
        <v>2</v>
      </c>
      <c r="BG34" s="213">
        <v>0</v>
      </c>
      <c r="BH34" s="213">
        <v>0</v>
      </c>
      <c r="BI34" s="214">
        <v>43510</v>
      </c>
      <c r="BJ34" s="222" t="s">
        <v>7072</v>
      </c>
      <c r="BK34" s="222">
        <v>100</v>
      </c>
      <c r="BL34" s="222" t="s">
        <v>7070</v>
      </c>
      <c r="BM34" s="222" t="s">
        <v>22</v>
      </c>
      <c r="BN34" s="222">
        <v>3</v>
      </c>
      <c r="BO34" s="222" t="s">
        <v>7071</v>
      </c>
      <c r="BP34" s="218" t="s">
        <v>6986</v>
      </c>
      <c r="BQ34" s="223">
        <v>45129</v>
      </c>
      <c r="BR34" s="221" t="s">
        <v>286</v>
      </c>
      <c r="BS34" s="224" t="s">
        <v>17</v>
      </c>
      <c r="BT34" s="224">
        <v>0</v>
      </c>
      <c r="BU34" s="224" t="s">
        <v>33</v>
      </c>
      <c r="BV34" s="224">
        <v>2</v>
      </c>
      <c r="BW34" s="224">
        <v>0</v>
      </c>
      <c r="BX34" s="224">
        <v>0</v>
      </c>
      <c r="BY34" s="214">
        <v>43510</v>
      </c>
      <c r="BZ34" s="222" t="s">
        <v>287</v>
      </c>
      <c r="CA34" s="222" t="s">
        <v>17</v>
      </c>
      <c r="CB34" s="222">
        <v>0</v>
      </c>
      <c r="CC34" s="222" t="s">
        <v>17</v>
      </c>
      <c r="CD34" s="222" t="s">
        <v>17</v>
      </c>
      <c r="CE34" s="222">
        <v>0</v>
      </c>
      <c r="CF34" s="222">
        <v>0</v>
      </c>
      <c r="CG34" s="223">
        <v>43510</v>
      </c>
      <c r="CH34" s="221" t="s">
        <v>10485</v>
      </c>
      <c r="CI34" s="222" t="e">
        <v>#N/A</v>
      </c>
      <c r="CJ34" s="222" t="e">
        <v>#N/A</v>
      </c>
      <c r="CK34" s="222" t="e">
        <v>#N/A</v>
      </c>
      <c r="CL34" s="222" t="e">
        <v>#N/A</v>
      </c>
      <c r="CM34" s="222" t="e">
        <v>#N/A</v>
      </c>
      <c r="CN34" s="222" t="e">
        <v>#N/A</v>
      </c>
      <c r="CO34" s="225" t="e">
        <v>#N/A</v>
      </c>
      <c r="CP34" s="222" t="s">
        <v>288</v>
      </c>
      <c r="CQ34" s="224" t="s">
        <v>17</v>
      </c>
      <c r="CR34" s="224">
        <v>0</v>
      </c>
      <c r="CS34" s="224" t="s">
        <v>33</v>
      </c>
      <c r="CT34" s="224">
        <v>2</v>
      </c>
      <c r="CU34" s="224">
        <v>0</v>
      </c>
      <c r="CV34" s="224">
        <v>0</v>
      </c>
      <c r="CW34" s="214">
        <v>43510</v>
      </c>
      <c r="CX34" s="222" t="s">
        <v>7078</v>
      </c>
      <c r="CY34" s="218">
        <v>160000</v>
      </c>
      <c r="CZ34" s="218" t="s">
        <v>7065</v>
      </c>
      <c r="DA34" s="218" t="s">
        <v>1400</v>
      </c>
      <c r="DB34" s="218">
        <v>2</v>
      </c>
      <c r="DC34" s="218" t="s">
        <v>4793</v>
      </c>
      <c r="DD34" s="218" t="s">
        <v>7066</v>
      </c>
      <c r="DE34" s="220">
        <v>45129</v>
      </c>
      <c r="DF34" s="221" t="s">
        <v>7079</v>
      </c>
      <c r="DG34" s="213">
        <v>12018000</v>
      </c>
      <c r="DH34" s="224" t="s">
        <v>7061</v>
      </c>
      <c r="DI34" s="224" t="s">
        <v>1400</v>
      </c>
      <c r="DJ34" s="224">
        <v>2</v>
      </c>
      <c r="DK34" s="224" t="s">
        <v>4810</v>
      </c>
      <c r="DL34" s="224" t="s">
        <v>7062</v>
      </c>
      <c r="DM34" s="214">
        <v>45129</v>
      </c>
      <c r="DN34" s="222" t="s">
        <v>7080</v>
      </c>
      <c r="DO34" s="218">
        <v>0</v>
      </c>
      <c r="DP34" s="222" t="s">
        <v>7065</v>
      </c>
      <c r="DQ34" s="222" t="s">
        <v>1400</v>
      </c>
      <c r="DR34" s="222">
        <v>2</v>
      </c>
      <c r="DS34" s="222" t="s">
        <v>4791</v>
      </c>
      <c r="DT34" s="222" t="s">
        <v>7066</v>
      </c>
      <c r="DU34" s="223">
        <v>45129</v>
      </c>
      <c r="DV34" s="221" t="s">
        <v>7081</v>
      </c>
      <c r="DW34" s="213">
        <v>160000</v>
      </c>
      <c r="DX34" s="224" t="s">
        <v>7065</v>
      </c>
      <c r="DY34" s="224" t="s">
        <v>1400</v>
      </c>
      <c r="DZ34" s="224">
        <v>2</v>
      </c>
      <c r="EA34" s="224" t="s">
        <v>4793</v>
      </c>
      <c r="EB34" s="224" t="s">
        <v>7066</v>
      </c>
      <c r="EC34" s="214">
        <v>45129</v>
      </c>
      <c r="ED34" s="222" t="s">
        <v>7082</v>
      </c>
      <c r="EE34" s="218">
        <v>0</v>
      </c>
      <c r="EF34" s="222" t="s">
        <v>7065</v>
      </c>
      <c r="EG34" s="222" t="s">
        <v>1400</v>
      </c>
      <c r="EH34" s="222">
        <v>2</v>
      </c>
      <c r="EI34" s="222" t="s">
        <v>4795</v>
      </c>
      <c r="EJ34" s="222" t="s">
        <v>7066</v>
      </c>
      <c r="EK34" s="223">
        <v>45129</v>
      </c>
      <c r="EL34" s="221" t="s">
        <v>7083</v>
      </c>
      <c r="EM34" s="213">
        <v>0</v>
      </c>
      <c r="EN34" s="224" t="s">
        <v>7065</v>
      </c>
      <c r="EO34" s="224" t="s">
        <v>1400</v>
      </c>
      <c r="EP34" s="224">
        <v>2</v>
      </c>
      <c r="EQ34" s="224" t="s">
        <v>4795</v>
      </c>
      <c r="ER34" s="224" t="s">
        <v>7066</v>
      </c>
      <c r="ES34" s="214">
        <v>45129</v>
      </c>
      <c r="ET34" s="222" t="s">
        <v>7076</v>
      </c>
      <c r="EU34" s="222">
        <v>100</v>
      </c>
      <c r="EV34" s="222" t="s">
        <v>7073</v>
      </c>
      <c r="EW34" s="222" t="s">
        <v>22</v>
      </c>
      <c r="EX34" s="222">
        <v>3</v>
      </c>
      <c r="EY34" s="222" t="s">
        <v>7075</v>
      </c>
      <c r="EZ34" s="222" t="s">
        <v>7074</v>
      </c>
      <c r="FA34" s="223">
        <v>45129</v>
      </c>
      <c r="FB34" s="221" t="s">
        <v>1461</v>
      </c>
      <c r="FC34" s="224">
        <v>3</v>
      </c>
      <c r="FD34" s="224" t="s">
        <v>17</v>
      </c>
      <c r="FE34" s="224" t="s">
        <v>22</v>
      </c>
      <c r="FF34" s="224">
        <v>3</v>
      </c>
      <c r="FG34" s="224" t="s">
        <v>1460</v>
      </c>
      <c r="FH34" s="224" t="s">
        <v>17</v>
      </c>
      <c r="FI34" s="214">
        <v>44773</v>
      </c>
      <c r="FJ34" s="221" t="s">
        <v>291</v>
      </c>
      <c r="FK34" s="222" t="s">
        <v>17</v>
      </c>
      <c r="FL34" s="222">
        <v>0</v>
      </c>
      <c r="FM34" s="222" t="s">
        <v>33</v>
      </c>
      <c r="FN34" s="222">
        <v>2</v>
      </c>
      <c r="FO34" s="222">
        <v>0</v>
      </c>
      <c r="FP34" s="218">
        <v>0</v>
      </c>
      <c r="FQ34" s="219">
        <v>43510</v>
      </c>
      <c r="FR34" s="221" t="s">
        <v>292</v>
      </c>
      <c r="FS34" s="224" t="s">
        <v>17</v>
      </c>
      <c r="FT34" s="224">
        <v>0</v>
      </c>
      <c r="FU34" s="224" t="s">
        <v>33</v>
      </c>
      <c r="FV34" s="224">
        <v>2</v>
      </c>
      <c r="FW34" s="224">
        <v>0</v>
      </c>
      <c r="FX34" s="224">
        <v>0</v>
      </c>
      <c r="FY34" s="214">
        <v>43510</v>
      </c>
      <c r="FZ34" s="222" t="s">
        <v>2832</v>
      </c>
      <c r="GA34" s="222">
        <v>0</v>
      </c>
      <c r="GB34" s="222" t="s">
        <v>2565</v>
      </c>
      <c r="GC34" s="222" t="s">
        <v>33</v>
      </c>
      <c r="GD34" s="222">
        <v>2</v>
      </c>
      <c r="GE34" s="222" t="s">
        <v>17</v>
      </c>
      <c r="GF34" s="222" t="s">
        <v>17</v>
      </c>
      <c r="GG34" s="223">
        <v>45062</v>
      </c>
      <c r="GH34" s="221" t="s">
        <v>2838</v>
      </c>
      <c r="GI34" s="224">
        <v>0</v>
      </c>
      <c r="GJ34" s="224" t="s">
        <v>2565</v>
      </c>
      <c r="GK34" s="224" t="s">
        <v>33</v>
      </c>
      <c r="GL34" s="224">
        <v>2</v>
      </c>
      <c r="GM34" s="224" t="s">
        <v>17</v>
      </c>
      <c r="GN34" s="224" t="s">
        <v>17</v>
      </c>
      <c r="GO34" s="214">
        <v>45062</v>
      </c>
      <c r="GP34" s="222" t="s">
        <v>2833</v>
      </c>
      <c r="GQ34" s="222">
        <v>0</v>
      </c>
      <c r="GR34" s="222" t="s">
        <v>2565</v>
      </c>
      <c r="GS34" s="222" t="s">
        <v>33</v>
      </c>
      <c r="GT34" s="222">
        <v>2</v>
      </c>
      <c r="GU34" s="222" t="s">
        <v>17</v>
      </c>
      <c r="GV34" s="222" t="s">
        <v>17</v>
      </c>
      <c r="GW34" s="223">
        <v>45062</v>
      </c>
      <c r="GX34" s="221" t="s">
        <v>2839</v>
      </c>
      <c r="GY34" s="224">
        <v>0</v>
      </c>
      <c r="GZ34" s="224" t="s">
        <v>2565</v>
      </c>
      <c r="HA34" s="224" t="s">
        <v>33</v>
      </c>
      <c r="HB34" s="224">
        <v>2</v>
      </c>
      <c r="HC34" s="224" t="s">
        <v>17</v>
      </c>
      <c r="HD34" s="224" t="s">
        <v>17</v>
      </c>
      <c r="HE34" s="214">
        <v>45062</v>
      </c>
      <c r="HF34" s="222" t="s">
        <v>2831</v>
      </c>
      <c r="HG34" s="222">
        <v>0</v>
      </c>
      <c r="HH34" s="222" t="s">
        <v>2565</v>
      </c>
      <c r="HI34" s="222" t="s">
        <v>33</v>
      </c>
      <c r="HJ34" s="222">
        <v>2</v>
      </c>
      <c r="HK34" s="222" t="s">
        <v>17</v>
      </c>
      <c r="HL34" s="222" t="s">
        <v>17</v>
      </c>
      <c r="HM34" s="223">
        <v>45062</v>
      </c>
      <c r="HN34" s="221" t="s">
        <v>2837</v>
      </c>
      <c r="HO34" s="224">
        <v>0</v>
      </c>
      <c r="HP34" s="224" t="s">
        <v>2565</v>
      </c>
      <c r="HQ34" s="224" t="s">
        <v>33</v>
      </c>
      <c r="HR34" s="224">
        <v>2</v>
      </c>
      <c r="HS34" s="224" t="s">
        <v>17</v>
      </c>
      <c r="HT34" s="224" t="s">
        <v>17</v>
      </c>
      <c r="HU34" s="214">
        <v>45062</v>
      </c>
      <c r="HV34" s="222" t="s">
        <v>2834</v>
      </c>
      <c r="HW34" s="222">
        <v>0</v>
      </c>
      <c r="HX34" s="222" t="s">
        <v>2565</v>
      </c>
      <c r="HY34" s="222" t="s">
        <v>33</v>
      </c>
      <c r="HZ34" s="222">
        <v>2</v>
      </c>
      <c r="IA34" s="222" t="s">
        <v>17</v>
      </c>
      <c r="IB34" s="222" t="s">
        <v>17</v>
      </c>
      <c r="IC34" s="223">
        <v>45062</v>
      </c>
      <c r="ID34" s="221" t="s">
        <v>2836</v>
      </c>
      <c r="IE34" s="224">
        <v>0</v>
      </c>
      <c r="IF34" s="224" t="s">
        <v>2565</v>
      </c>
      <c r="IG34" s="224" t="s">
        <v>33</v>
      </c>
      <c r="IH34" s="224">
        <v>2</v>
      </c>
      <c r="II34" s="224" t="s">
        <v>17</v>
      </c>
      <c r="IJ34" s="224" t="s">
        <v>17</v>
      </c>
      <c r="IK34" s="214">
        <v>45062</v>
      </c>
      <c r="IL34" s="222" t="s">
        <v>2835</v>
      </c>
      <c r="IM34" s="222">
        <v>0</v>
      </c>
      <c r="IN34" s="222" t="s">
        <v>2565</v>
      </c>
      <c r="IO34" s="222" t="s">
        <v>33</v>
      </c>
      <c r="IP34" s="222">
        <v>2</v>
      </c>
      <c r="IQ34" s="222" t="s">
        <v>17</v>
      </c>
      <c r="IR34" s="222" t="s">
        <v>17</v>
      </c>
      <c r="IS34" s="223">
        <v>45062</v>
      </c>
    </row>
    <row r="35" spans="1:253" s="11" customFormat="1" ht="12.75" customHeight="1" x14ac:dyDescent="0.2">
      <c r="A35" s="11" t="s">
        <v>1352</v>
      </c>
      <c r="B35" s="11" t="s">
        <v>9945</v>
      </c>
      <c r="C35" s="11" t="s">
        <v>1353</v>
      </c>
      <c r="D35" s="11" t="s">
        <v>1173</v>
      </c>
      <c r="E35" s="11" t="s">
        <v>9353</v>
      </c>
      <c r="F35" s="11" t="s">
        <v>8618</v>
      </c>
      <c r="G35" s="212">
        <v>126745000</v>
      </c>
      <c r="H35" s="213" t="s">
        <v>8533</v>
      </c>
      <c r="I35" s="213" t="s">
        <v>33</v>
      </c>
      <c r="J35" s="213">
        <v>2</v>
      </c>
      <c r="K35" s="213" t="s">
        <v>8535</v>
      </c>
      <c r="L35" s="213" t="s">
        <v>8534</v>
      </c>
      <c r="M35" s="214">
        <v>45138</v>
      </c>
      <c r="N35" s="221" t="s">
        <v>1934</v>
      </c>
      <c r="O35" s="216">
        <v>1128571</v>
      </c>
      <c r="P35" s="216" t="s">
        <v>1930</v>
      </c>
      <c r="Q35" s="216" t="s">
        <v>1400</v>
      </c>
      <c r="R35" s="216">
        <v>2</v>
      </c>
      <c r="S35" s="216" t="s">
        <v>1932</v>
      </c>
      <c r="T35" s="216" t="s">
        <v>1931</v>
      </c>
      <c r="U35" s="217">
        <v>44978</v>
      </c>
      <c r="V35" s="221" t="s">
        <v>8620</v>
      </c>
      <c r="W35" s="213">
        <v>126745000</v>
      </c>
      <c r="X35" s="213" t="s">
        <v>8533</v>
      </c>
      <c r="Y35" s="213" t="s">
        <v>33</v>
      </c>
      <c r="Z35" s="213">
        <v>2</v>
      </c>
      <c r="AA35" s="213" t="s">
        <v>8619</v>
      </c>
      <c r="AB35" s="213" t="s">
        <v>8534</v>
      </c>
      <c r="AC35" s="214">
        <v>45138</v>
      </c>
      <c r="AD35" s="221" t="s">
        <v>9053</v>
      </c>
      <c r="AE35" s="218">
        <v>86079000</v>
      </c>
      <c r="AF35" s="218" t="s">
        <v>9050</v>
      </c>
      <c r="AG35" s="218" t="s">
        <v>33</v>
      </c>
      <c r="AH35" s="218">
        <v>2</v>
      </c>
      <c r="AI35" s="218" t="s">
        <v>9052</v>
      </c>
      <c r="AJ35" s="218" t="s">
        <v>9051</v>
      </c>
      <c r="AK35" s="219">
        <v>45163</v>
      </c>
      <c r="AL35" s="221" t="s">
        <v>8624</v>
      </c>
      <c r="AM35" s="213">
        <v>4173000</v>
      </c>
      <c r="AN35" s="213" t="s">
        <v>8621</v>
      </c>
      <c r="AO35" s="213" t="s">
        <v>33</v>
      </c>
      <c r="AP35" s="213">
        <v>2</v>
      </c>
      <c r="AQ35" s="213" t="s">
        <v>8623</v>
      </c>
      <c r="AR35" s="213" t="s">
        <v>8622</v>
      </c>
      <c r="AS35" s="214">
        <v>45138</v>
      </c>
      <c r="AT35" s="222" t="s">
        <v>1845</v>
      </c>
      <c r="AU35" s="218" t="s">
        <v>17</v>
      </c>
      <c r="AV35" s="218" t="s">
        <v>763</v>
      </c>
      <c r="AW35" s="218" t="s">
        <v>17</v>
      </c>
      <c r="AX35" s="218" t="s">
        <v>17</v>
      </c>
      <c r="AY35" s="218" t="s">
        <v>1844</v>
      </c>
      <c r="AZ35" s="218" t="s">
        <v>763</v>
      </c>
      <c r="BA35" s="219">
        <v>44922</v>
      </c>
      <c r="BB35" s="221" t="s">
        <v>1938</v>
      </c>
      <c r="BC35" s="213">
        <v>2700000</v>
      </c>
      <c r="BD35" s="213" t="s">
        <v>1935</v>
      </c>
      <c r="BE35" s="213" t="s">
        <v>77</v>
      </c>
      <c r="BF35" s="213">
        <v>1</v>
      </c>
      <c r="BG35" s="213" t="s">
        <v>1937</v>
      </c>
      <c r="BH35" s="213" t="s">
        <v>1936</v>
      </c>
      <c r="BI35" s="214">
        <v>44978</v>
      </c>
      <c r="BJ35" s="222" t="s">
        <v>8627</v>
      </c>
      <c r="BK35" s="222">
        <v>846</v>
      </c>
      <c r="BL35" s="222" t="s">
        <v>8625</v>
      </c>
      <c r="BM35" s="222" t="s">
        <v>33</v>
      </c>
      <c r="BN35" s="222">
        <v>2</v>
      </c>
      <c r="BO35" s="222" t="s">
        <v>8626</v>
      </c>
      <c r="BP35" s="218" t="s">
        <v>5315</v>
      </c>
      <c r="BQ35" s="223">
        <v>45138</v>
      </c>
      <c r="BR35" s="221" t="s">
        <v>1846</v>
      </c>
      <c r="BS35" s="224" t="s">
        <v>17</v>
      </c>
      <c r="BT35" s="224" t="s">
        <v>763</v>
      </c>
      <c r="BU35" s="224" t="s">
        <v>17</v>
      </c>
      <c r="BV35" s="224" t="s">
        <v>17</v>
      </c>
      <c r="BW35" s="224" t="s">
        <v>1844</v>
      </c>
      <c r="BX35" s="224" t="s">
        <v>763</v>
      </c>
      <c r="BY35" s="214">
        <v>44922</v>
      </c>
      <c r="BZ35" s="222" t="s">
        <v>1847</v>
      </c>
      <c r="CA35" s="222" t="s">
        <v>17</v>
      </c>
      <c r="CB35" s="222" t="s">
        <v>763</v>
      </c>
      <c r="CC35" s="222" t="s">
        <v>17</v>
      </c>
      <c r="CD35" s="222" t="s">
        <v>17</v>
      </c>
      <c r="CE35" s="222" t="s">
        <v>1844</v>
      </c>
      <c r="CF35" s="222" t="s">
        <v>763</v>
      </c>
      <c r="CG35" s="223">
        <v>44922</v>
      </c>
      <c r="CH35" s="221" t="s">
        <v>10486</v>
      </c>
      <c r="CI35" s="222" t="e">
        <v>#N/A</v>
      </c>
      <c r="CJ35" s="222" t="e">
        <v>#N/A</v>
      </c>
      <c r="CK35" s="222" t="e">
        <v>#N/A</v>
      </c>
      <c r="CL35" s="222" t="e">
        <v>#N/A</v>
      </c>
      <c r="CM35" s="222" t="e">
        <v>#N/A</v>
      </c>
      <c r="CN35" s="222" t="e">
        <v>#N/A</v>
      </c>
      <c r="CO35" s="225" t="e">
        <v>#N/A</v>
      </c>
      <c r="CP35" s="222" t="s">
        <v>1871</v>
      </c>
      <c r="CQ35" s="224">
        <v>4500000</v>
      </c>
      <c r="CR35" s="224" t="s">
        <v>1868</v>
      </c>
      <c r="CS35" s="224" t="s">
        <v>1400</v>
      </c>
      <c r="CT35" s="224">
        <v>2</v>
      </c>
      <c r="CU35" s="224" t="s">
        <v>1870</v>
      </c>
      <c r="CV35" s="224" t="s">
        <v>1869</v>
      </c>
      <c r="CW35" s="214">
        <v>44953</v>
      </c>
      <c r="CX35" s="222" t="s">
        <v>8630</v>
      </c>
      <c r="CY35" s="218">
        <v>28600000</v>
      </c>
      <c r="CZ35" s="218" t="s">
        <v>9041</v>
      </c>
      <c r="DA35" s="218" t="s">
        <v>33</v>
      </c>
      <c r="DB35" s="218">
        <v>2</v>
      </c>
      <c r="DC35" s="218" t="s">
        <v>9043</v>
      </c>
      <c r="DD35" s="218" t="s">
        <v>9042</v>
      </c>
      <c r="DE35" s="220">
        <v>45163</v>
      </c>
      <c r="DF35" s="221" t="s">
        <v>8633</v>
      </c>
      <c r="DG35" s="213">
        <v>40666000</v>
      </c>
      <c r="DH35" s="224" t="s">
        <v>8631</v>
      </c>
      <c r="DI35" s="224" t="s">
        <v>77</v>
      </c>
      <c r="DJ35" s="224">
        <v>1</v>
      </c>
      <c r="DK35" s="224" t="s">
        <v>8557</v>
      </c>
      <c r="DL35" s="224" t="s">
        <v>8632</v>
      </c>
      <c r="DM35" s="214">
        <v>45138</v>
      </c>
      <c r="DN35" s="222" t="s">
        <v>8636</v>
      </c>
      <c r="DO35" s="218">
        <v>57479000</v>
      </c>
      <c r="DP35" s="222" t="s">
        <v>8634</v>
      </c>
      <c r="DQ35" s="222" t="s">
        <v>77</v>
      </c>
      <c r="DR35" s="222">
        <v>1</v>
      </c>
      <c r="DS35" s="222" t="s">
        <v>8561</v>
      </c>
      <c r="DT35" s="222" t="s">
        <v>8635</v>
      </c>
      <c r="DU35" s="223">
        <v>45138</v>
      </c>
      <c r="DV35" s="221" t="s">
        <v>9044</v>
      </c>
      <c r="DW35" s="213">
        <v>16200000</v>
      </c>
      <c r="DX35" s="224" t="s">
        <v>9041</v>
      </c>
      <c r="DY35" s="224" t="s">
        <v>33</v>
      </c>
      <c r="DZ35" s="224">
        <v>2</v>
      </c>
      <c r="EA35" s="224" t="s">
        <v>9043</v>
      </c>
      <c r="EB35" s="224" t="s">
        <v>9042</v>
      </c>
      <c r="EC35" s="214">
        <v>45163</v>
      </c>
      <c r="ED35" s="222" t="s">
        <v>9048</v>
      </c>
      <c r="EE35" s="218">
        <v>11195000</v>
      </c>
      <c r="EF35" s="222" t="s">
        <v>9045</v>
      </c>
      <c r="EG35" s="222" t="s">
        <v>33</v>
      </c>
      <c r="EH35" s="222">
        <v>2</v>
      </c>
      <c r="EI35" s="222" t="s">
        <v>9047</v>
      </c>
      <c r="EJ35" s="222" t="s">
        <v>9046</v>
      </c>
      <c r="EK35" s="223">
        <v>45163</v>
      </c>
      <c r="EL35" s="221" t="s">
        <v>9049</v>
      </c>
      <c r="EM35" s="213">
        <v>1205000</v>
      </c>
      <c r="EN35" s="224" t="s">
        <v>9045</v>
      </c>
      <c r="EO35" s="224" t="s">
        <v>33</v>
      </c>
      <c r="EP35" s="224">
        <v>2</v>
      </c>
      <c r="EQ35" s="224" t="s">
        <v>9047</v>
      </c>
      <c r="ER35" s="224" t="s">
        <v>9046</v>
      </c>
      <c r="ES35" s="214">
        <v>45163</v>
      </c>
      <c r="ET35" s="222" t="s">
        <v>8628</v>
      </c>
      <c r="EU35" s="222">
        <v>1750</v>
      </c>
      <c r="EV35" s="222" t="s">
        <v>8547</v>
      </c>
      <c r="EW35" s="222" t="s">
        <v>33</v>
      </c>
      <c r="EX35" s="222">
        <v>2</v>
      </c>
      <c r="EY35" s="222" t="s">
        <v>8549</v>
      </c>
      <c r="EZ35" s="222" t="s">
        <v>8548</v>
      </c>
      <c r="FA35" s="223">
        <v>45138</v>
      </c>
      <c r="FB35" s="221" t="s">
        <v>1354</v>
      </c>
      <c r="FC35" s="224">
        <v>4</v>
      </c>
      <c r="FD35" s="224" t="s">
        <v>1229</v>
      </c>
      <c r="FE35" s="224" t="s">
        <v>77</v>
      </c>
      <c r="FF35" s="224">
        <v>1</v>
      </c>
      <c r="FG35" s="224" t="s">
        <v>1231</v>
      </c>
      <c r="FH35" s="224" t="s">
        <v>1230</v>
      </c>
      <c r="FI35" s="214">
        <v>44736</v>
      </c>
      <c r="FJ35" s="221" t="s">
        <v>1355</v>
      </c>
      <c r="FK35" s="222" t="s">
        <v>17</v>
      </c>
      <c r="FL35" s="222" t="s">
        <v>17</v>
      </c>
      <c r="FM35" s="222" t="s">
        <v>17</v>
      </c>
      <c r="FN35" s="222" t="s">
        <v>17</v>
      </c>
      <c r="FO35" s="222" t="s">
        <v>17</v>
      </c>
      <c r="FP35" s="218" t="s">
        <v>17</v>
      </c>
      <c r="FQ35" s="219">
        <v>44736</v>
      </c>
      <c r="FR35" s="221" t="s">
        <v>1359</v>
      </c>
      <c r="FS35" s="224">
        <v>10000</v>
      </c>
      <c r="FT35" s="224" t="s">
        <v>1356</v>
      </c>
      <c r="FU35" s="224" t="s">
        <v>22</v>
      </c>
      <c r="FV35" s="224">
        <v>3</v>
      </c>
      <c r="FW35" s="224" t="s">
        <v>1358</v>
      </c>
      <c r="FX35" s="224" t="s">
        <v>1357</v>
      </c>
      <c r="FY35" s="214">
        <v>44736</v>
      </c>
      <c r="FZ35" s="222" t="s">
        <v>3841</v>
      </c>
      <c r="GA35" s="222">
        <v>2</v>
      </c>
      <c r="GB35" s="222" t="s">
        <v>2565</v>
      </c>
      <c r="GC35" s="222" t="s">
        <v>33</v>
      </c>
      <c r="GD35" s="222">
        <v>2</v>
      </c>
      <c r="GE35" s="222" t="s">
        <v>17</v>
      </c>
      <c r="GF35" s="222" t="s">
        <v>17</v>
      </c>
      <c r="GG35" s="223">
        <v>45064</v>
      </c>
      <c r="GH35" s="221" t="s">
        <v>3847</v>
      </c>
      <c r="GI35" s="224">
        <v>2</v>
      </c>
      <c r="GJ35" s="224" t="s">
        <v>2565</v>
      </c>
      <c r="GK35" s="224" t="s">
        <v>33</v>
      </c>
      <c r="GL35" s="224">
        <v>2</v>
      </c>
      <c r="GM35" s="224" t="s">
        <v>17</v>
      </c>
      <c r="GN35" s="224" t="s">
        <v>17</v>
      </c>
      <c r="GO35" s="214">
        <v>45064</v>
      </c>
      <c r="GP35" s="222" t="s">
        <v>3842</v>
      </c>
      <c r="GQ35" s="222">
        <v>2</v>
      </c>
      <c r="GR35" s="222" t="s">
        <v>2565</v>
      </c>
      <c r="GS35" s="222" t="s">
        <v>33</v>
      </c>
      <c r="GT35" s="222">
        <v>2</v>
      </c>
      <c r="GU35" s="222" t="s">
        <v>17</v>
      </c>
      <c r="GV35" s="222" t="s">
        <v>17</v>
      </c>
      <c r="GW35" s="223">
        <v>45064</v>
      </c>
      <c r="GX35" s="221" t="s">
        <v>3848</v>
      </c>
      <c r="GY35" s="224">
        <v>1</v>
      </c>
      <c r="GZ35" s="224" t="s">
        <v>2565</v>
      </c>
      <c r="HA35" s="224" t="s">
        <v>33</v>
      </c>
      <c r="HB35" s="224">
        <v>2</v>
      </c>
      <c r="HC35" s="224" t="s">
        <v>17</v>
      </c>
      <c r="HD35" s="224" t="s">
        <v>17</v>
      </c>
      <c r="HE35" s="214">
        <v>45064</v>
      </c>
      <c r="HF35" s="222" t="s">
        <v>3840</v>
      </c>
      <c r="HG35" s="222">
        <v>0</v>
      </c>
      <c r="HH35" s="222" t="s">
        <v>2565</v>
      </c>
      <c r="HI35" s="222" t="s">
        <v>33</v>
      </c>
      <c r="HJ35" s="222">
        <v>2</v>
      </c>
      <c r="HK35" s="222" t="s">
        <v>17</v>
      </c>
      <c r="HL35" s="222" t="s">
        <v>17</v>
      </c>
      <c r="HM35" s="223">
        <v>45064</v>
      </c>
      <c r="HN35" s="221" t="s">
        <v>3846</v>
      </c>
      <c r="HO35" s="224">
        <v>3</v>
      </c>
      <c r="HP35" s="224" t="s">
        <v>2565</v>
      </c>
      <c r="HQ35" s="224" t="s">
        <v>33</v>
      </c>
      <c r="HR35" s="224">
        <v>2</v>
      </c>
      <c r="HS35" s="224" t="s">
        <v>17</v>
      </c>
      <c r="HT35" s="224" t="s">
        <v>17</v>
      </c>
      <c r="HU35" s="214">
        <v>45064</v>
      </c>
      <c r="HV35" s="222" t="s">
        <v>3843</v>
      </c>
      <c r="HW35" s="222">
        <v>3</v>
      </c>
      <c r="HX35" s="222" t="s">
        <v>2565</v>
      </c>
      <c r="HY35" s="222" t="s">
        <v>33</v>
      </c>
      <c r="HZ35" s="222">
        <v>2</v>
      </c>
      <c r="IA35" s="222" t="s">
        <v>17</v>
      </c>
      <c r="IB35" s="222" t="s">
        <v>17</v>
      </c>
      <c r="IC35" s="223">
        <v>45064</v>
      </c>
      <c r="ID35" s="221" t="s">
        <v>3845</v>
      </c>
      <c r="IE35" s="224">
        <v>3</v>
      </c>
      <c r="IF35" s="224" t="s">
        <v>2565</v>
      </c>
      <c r="IG35" s="224" t="s">
        <v>33</v>
      </c>
      <c r="IH35" s="224">
        <v>2</v>
      </c>
      <c r="II35" s="224" t="s">
        <v>17</v>
      </c>
      <c r="IJ35" s="224" t="s">
        <v>17</v>
      </c>
      <c r="IK35" s="214">
        <v>45064</v>
      </c>
      <c r="IL35" s="222" t="s">
        <v>3844</v>
      </c>
      <c r="IM35" s="222">
        <v>3</v>
      </c>
      <c r="IN35" s="222" t="s">
        <v>2565</v>
      </c>
      <c r="IO35" s="222" t="s">
        <v>33</v>
      </c>
      <c r="IP35" s="222">
        <v>2</v>
      </c>
      <c r="IQ35" s="222" t="s">
        <v>17</v>
      </c>
      <c r="IR35" s="222" t="s">
        <v>17</v>
      </c>
      <c r="IS35" s="223">
        <v>45064</v>
      </c>
    </row>
    <row r="36" spans="1:253" s="11" customFormat="1" ht="12.75" customHeight="1" x14ac:dyDescent="0.2">
      <c r="A36" s="11" t="s">
        <v>1171</v>
      </c>
      <c r="B36" s="11" t="s">
        <v>9885</v>
      </c>
      <c r="C36" s="11" t="s">
        <v>1172</v>
      </c>
      <c r="D36" s="11" t="s">
        <v>1173</v>
      </c>
      <c r="E36" s="11" t="s">
        <v>9353</v>
      </c>
      <c r="F36" s="11" t="s">
        <v>8593</v>
      </c>
      <c r="G36" s="212">
        <v>126745000</v>
      </c>
      <c r="H36" s="213" t="s">
        <v>8533</v>
      </c>
      <c r="I36" s="213" t="s">
        <v>33</v>
      </c>
      <c r="J36" s="213">
        <v>2</v>
      </c>
      <c r="K36" s="213" t="s">
        <v>8535</v>
      </c>
      <c r="L36" s="213" t="s">
        <v>8534</v>
      </c>
      <c r="M36" s="214">
        <v>45138</v>
      </c>
      <c r="N36" s="221" t="s">
        <v>1933</v>
      </c>
      <c r="O36" s="216">
        <v>1128571</v>
      </c>
      <c r="P36" s="216" t="s">
        <v>1930</v>
      </c>
      <c r="Q36" s="216" t="s">
        <v>1400</v>
      </c>
      <c r="R36" s="216">
        <v>2</v>
      </c>
      <c r="S36" s="216" t="s">
        <v>1932</v>
      </c>
      <c r="T36" s="216" t="s">
        <v>1931</v>
      </c>
      <c r="U36" s="217">
        <v>44978</v>
      </c>
      <c r="V36" s="221" t="s">
        <v>8595</v>
      </c>
      <c r="W36" s="213">
        <v>126745000</v>
      </c>
      <c r="X36" s="213" t="s">
        <v>8533</v>
      </c>
      <c r="Y36" s="213" t="s">
        <v>33</v>
      </c>
      <c r="Z36" s="213">
        <v>2</v>
      </c>
      <c r="AA36" s="213" t="s">
        <v>8594</v>
      </c>
      <c r="AB36" s="213" t="s">
        <v>8534</v>
      </c>
      <c r="AC36" s="214">
        <v>45138</v>
      </c>
      <c r="AD36" s="221" t="s">
        <v>8599</v>
      </c>
      <c r="AE36" s="218">
        <v>41979000</v>
      </c>
      <c r="AF36" s="218" t="s">
        <v>8596</v>
      </c>
      <c r="AG36" s="218" t="s">
        <v>33</v>
      </c>
      <c r="AH36" s="218">
        <v>2</v>
      </c>
      <c r="AI36" s="218" t="s">
        <v>8598</v>
      </c>
      <c r="AJ36" s="218" t="s">
        <v>8597</v>
      </c>
      <c r="AK36" s="219">
        <v>45138</v>
      </c>
      <c r="AL36" s="221" t="s">
        <v>8602</v>
      </c>
      <c r="AM36" s="213">
        <v>926000</v>
      </c>
      <c r="AN36" s="213" t="s">
        <v>8449</v>
      </c>
      <c r="AO36" s="213" t="s">
        <v>33</v>
      </c>
      <c r="AP36" s="213">
        <v>2</v>
      </c>
      <c r="AQ36" s="213" t="s">
        <v>8601</v>
      </c>
      <c r="AR36" s="213" t="s">
        <v>8600</v>
      </c>
      <c r="AS36" s="214">
        <v>45138</v>
      </c>
      <c r="AT36" s="222" t="s">
        <v>1775</v>
      </c>
      <c r="AU36" s="218" t="s">
        <v>17</v>
      </c>
      <c r="AV36" s="218" t="s">
        <v>17</v>
      </c>
      <c r="AW36" s="218" t="s">
        <v>17</v>
      </c>
      <c r="AX36" s="218" t="s">
        <v>17</v>
      </c>
      <c r="AY36" s="218" t="s">
        <v>1774</v>
      </c>
      <c r="AZ36" s="218" t="s">
        <v>17</v>
      </c>
      <c r="BA36" s="219">
        <v>44915</v>
      </c>
      <c r="BB36" s="221" t="s">
        <v>1773</v>
      </c>
      <c r="BC36" s="213" t="s">
        <v>17</v>
      </c>
      <c r="BD36" s="213" t="s">
        <v>17</v>
      </c>
      <c r="BE36" s="213" t="s">
        <v>17</v>
      </c>
      <c r="BF36" s="213" t="s">
        <v>17</v>
      </c>
      <c r="BG36" s="213">
        <v>0</v>
      </c>
      <c r="BH36" s="213" t="s">
        <v>17</v>
      </c>
      <c r="BI36" s="214">
        <v>44915</v>
      </c>
      <c r="BJ36" s="222" t="s">
        <v>1777</v>
      </c>
      <c r="BK36" s="222" t="s">
        <v>17</v>
      </c>
      <c r="BL36" s="222" t="s">
        <v>17</v>
      </c>
      <c r="BM36" s="222" t="s">
        <v>17</v>
      </c>
      <c r="BN36" s="222" t="s">
        <v>17</v>
      </c>
      <c r="BO36" s="222" t="s">
        <v>1776</v>
      </c>
      <c r="BP36" s="218" t="s">
        <v>17</v>
      </c>
      <c r="BQ36" s="223">
        <v>44915</v>
      </c>
      <c r="BR36" s="221" t="s">
        <v>1778</v>
      </c>
      <c r="BS36" s="224" t="s">
        <v>17</v>
      </c>
      <c r="BT36" s="224" t="s">
        <v>17</v>
      </c>
      <c r="BU36" s="224" t="s">
        <v>17</v>
      </c>
      <c r="BV36" s="224" t="s">
        <v>17</v>
      </c>
      <c r="BW36" s="224" t="s">
        <v>1774</v>
      </c>
      <c r="BX36" s="224" t="s">
        <v>17</v>
      </c>
      <c r="BY36" s="214">
        <v>44915</v>
      </c>
      <c r="BZ36" s="222" t="s">
        <v>1779</v>
      </c>
      <c r="CA36" s="222" t="s">
        <v>17</v>
      </c>
      <c r="CB36" s="222" t="s">
        <v>17</v>
      </c>
      <c r="CC36" s="222" t="s">
        <v>17</v>
      </c>
      <c r="CD36" s="222" t="s">
        <v>17</v>
      </c>
      <c r="CE36" s="222" t="s">
        <v>1774</v>
      </c>
      <c r="CF36" s="222" t="s">
        <v>17</v>
      </c>
      <c r="CG36" s="223">
        <v>44915</v>
      </c>
      <c r="CH36" s="221" t="s">
        <v>10487</v>
      </c>
      <c r="CI36" s="222" t="e">
        <v>#N/A</v>
      </c>
      <c r="CJ36" s="222" t="e">
        <v>#N/A</v>
      </c>
      <c r="CK36" s="222" t="e">
        <v>#N/A</v>
      </c>
      <c r="CL36" s="222" t="e">
        <v>#N/A</v>
      </c>
      <c r="CM36" s="222" t="e">
        <v>#N/A</v>
      </c>
      <c r="CN36" s="222" t="e">
        <v>#N/A</v>
      </c>
      <c r="CO36" s="225" t="e">
        <v>#N/A</v>
      </c>
      <c r="CP36" s="222" t="s">
        <v>1781</v>
      </c>
      <c r="CQ36" s="224" t="s">
        <v>17</v>
      </c>
      <c r="CR36" s="224" t="s">
        <v>17</v>
      </c>
      <c r="CS36" s="224" t="s">
        <v>17</v>
      </c>
      <c r="CT36" s="224" t="s">
        <v>17</v>
      </c>
      <c r="CU36" s="224" t="s">
        <v>1774</v>
      </c>
      <c r="CV36" s="224" t="s">
        <v>17</v>
      </c>
      <c r="CW36" s="214">
        <v>44915</v>
      </c>
      <c r="CX36" s="222" t="s">
        <v>8606</v>
      </c>
      <c r="CY36" s="218">
        <v>926000</v>
      </c>
      <c r="CZ36" s="218" t="s">
        <v>8449</v>
      </c>
      <c r="DA36" s="218" t="s">
        <v>33</v>
      </c>
      <c r="DB36" s="218">
        <v>2</v>
      </c>
      <c r="DC36" s="218" t="s">
        <v>8585</v>
      </c>
      <c r="DD36" s="218" t="s">
        <v>8600</v>
      </c>
      <c r="DE36" s="220">
        <v>45138</v>
      </c>
      <c r="DF36" s="221" t="s">
        <v>8609</v>
      </c>
      <c r="DG36" s="213">
        <v>84766000</v>
      </c>
      <c r="DH36" s="224" t="s">
        <v>8607</v>
      </c>
      <c r="DI36" s="224" t="s">
        <v>33</v>
      </c>
      <c r="DJ36" s="224">
        <v>2</v>
      </c>
      <c r="DK36" s="224" t="s">
        <v>8557</v>
      </c>
      <c r="DL36" s="224" t="s">
        <v>8608</v>
      </c>
      <c r="DM36" s="214">
        <v>45138</v>
      </c>
      <c r="DN36" s="222" t="s">
        <v>8612</v>
      </c>
      <c r="DO36" s="218">
        <v>41053000</v>
      </c>
      <c r="DP36" s="222" t="s">
        <v>8610</v>
      </c>
      <c r="DQ36" s="222" t="s">
        <v>33</v>
      </c>
      <c r="DR36" s="222">
        <v>2</v>
      </c>
      <c r="DS36" s="222" t="s">
        <v>8561</v>
      </c>
      <c r="DT36" s="222" t="s">
        <v>8611</v>
      </c>
      <c r="DU36" s="223">
        <v>45138</v>
      </c>
      <c r="DV36" s="221" t="s">
        <v>8613</v>
      </c>
      <c r="DW36" s="213">
        <v>926000</v>
      </c>
      <c r="DX36" s="224" t="s">
        <v>8449</v>
      </c>
      <c r="DY36" s="224" t="s">
        <v>33</v>
      </c>
      <c r="DZ36" s="224">
        <v>2</v>
      </c>
      <c r="EA36" s="224" t="s">
        <v>8585</v>
      </c>
      <c r="EB36" s="224" t="s">
        <v>8600</v>
      </c>
      <c r="EC36" s="214">
        <v>45138</v>
      </c>
      <c r="ED36" s="222" t="s">
        <v>8615</v>
      </c>
      <c r="EE36" s="218">
        <v>0</v>
      </c>
      <c r="EF36" s="222" t="s">
        <v>8449</v>
      </c>
      <c r="EG36" s="222" t="s">
        <v>33</v>
      </c>
      <c r="EH36" s="222">
        <v>2</v>
      </c>
      <c r="EI36" s="222" t="s">
        <v>8614</v>
      </c>
      <c r="EJ36" s="222" t="s">
        <v>8604</v>
      </c>
      <c r="EK36" s="223">
        <v>45138</v>
      </c>
      <c r="EL36" s="221" t="s">
        <v>8617</v>
      </c>
      <c r="EM36" s="213">
        <v>0</v>
      </c>
      <c r="EN36" s="224" t="s">
        <v>8449</v>
      </c>
      <c r="EO36" s="224" t="s">
        <v>33</v>
      </c>
      <c r="EP36" s="224">
        <v>2</v>
      </c>
      <c r="EQ36" s="224" t="s">
        <v>8616</v>
      </c>
      <c r="ER36" s="224" t="s">
        <v>8604</v>
      </c>
      <c r="ES36" s="214">
        <v>45138</v>
      </c>
      <c r="ET36" s="222" t="s">
        <v>8603</v>
      </c>
      <c r="EU36" s="222">
        <v>1750</v>
      </c>
      <c r="EV36" s="222" t="s">
        <v>8547</v>
      </c>
      <c r="EW36" s="222" t="s">
        <v>33</v>
      </c>
      <c r="EX36" s="222">
        <v>2</v>
      </c>
      <c r="EY36" s="222" t="s">
        <v>8549</v>
      </c>
      <c r="EZ36" s="222" t="s">
        <v>8548</v>
      </c>
      <c r="FA36" s="223">
        <v>45138</v>
      </c>
      <c r="FB36" s="221" t="s">
        <v>1177</v>
      </c>
      <c r="FC36" s="224">
        <v>3</v>
      </c>
      <c r="FD36" s="224" t="s">
        <v>1174</v>
      </c>
      <c r="FE36" s="224" t="s">
        <v>77</v>
      </c>
      <c r="FF36" s="224">
        <v>1</v>
      </c>
      <c r="FG36" s="224" t="s">
        <v>1176</v>
      </c>
      <c r="FH36" s="224" t="s">
        <v>1175</v>
      </c>
      <c r="FI36" s="214">
        <v>44363</v>
      </c>
      <c r="FJ36" s="221" t="s">
        <v>1179</v>
      </c>
      <c r="FK36" s="222">
        <v>0</v>
      </c>
      <c r="FL36" s="222" t="s">
        <v>17</v>
      </c>
      <c r="FM36" s="222" t="s">
        <v>17</v>
      </c>
      <c r="FN36" s="222" t="s">
        <v>17</v>
      </c>
      <c r="FO36" s="222" t="s">
        <v>1178</v>
      </c>
      <c r="FP36" s="218" t="s">
        <v>17</v>
      </c>
      <c r="FQ36" s="219">
        <v>44363</v>
      </c>
      <c r="FR36" s="221" t="s">
        <v>1180</v>
      </c>
      <c r="FS36" s="224">
        <v>0</v>
      </c>
      <c r="FT36" s="224" t="s">
        <v>17</v>
      </c>
      <c r="FU36" s="224" t="s">
        <v>17</v>
      </c>
      <c r="FV36" s="224" t="s">
        <v>17</v>
      </c>
      <c r="FW36" s="224" t="s">
        <v>1178</v>
      </c>
      <c r="FX36" s="224" t="s">
        <v>17</v>
      </c>
      <c r="FY36" s="214">
        <v>44363</v>
      </c>
      <c r="FZ36" s="222" t="s">
        <v>3850</v>
      </c>
      <c r="GA36" s="222">
        <v>2</v>
      </c>
      <c r="GB36" s="222" t="s">
        <v>2565</v>
      </c>
      <c r="GC36" s="222" t="s">
        <v>33</v>
      </c>
      <c r="GD36" s="222">
        <v>2</v>
      </c>
      <c r="GE36" s="222" t="s">
        <v>17</v>
      </c>
      <c r="GF36" s="222" t="s">
        <v>17</v>
      </c>
      <c r="GG36" s="223">
        <v>45064</v>
      </c>
      <c r="GH36" s="221" t="s">
        <v>3856</v>
      </c>
      <c r="GI36" s="224">
        <v>1</v>
      </c>
      <c r="GJ36" s="224" t="s">
        <v>2565</v>
      </c>
      <c r="GK36" s="224" t="s">
        <v>33</v>
      </c>
      <c r="GL36" s="224">
        <v>2</v>
      </c>
      <c r="GM36" s="224" t="s">
        <v>17</v>
      </c>
      <c r="GN36" s="224" t="s">
        <v>17</v>
      </c>
      <c r="GO36" s="214">
        <v>45064</v>
      </c>
      <c r="GP36" s="222" t="s">
        <v>3851</v>
      </c>
      <c r="GQ36" s="222">
        <v>2</v>
      </c>
      <c r="GR36" s="222" t="s">
        <v>2565</v>
      </c>
      <c r="GS36" s="222" t="s">
        <v>33</v>
      </c>
      <c r="GT36" s="222">
        <v>2</v>
      </c>
      <c r="GU36" s="222" t="s">
        <v>17</v>
      </c>
      <c r="GV36" s="222" t="s">
        <v>17</v>
      </c>
      <c r="GW36" s="223">
        <v>45064</v>
      </c>
      <c r="GX36" s="221" t="s">
        <v>3857</v>
      </c>
      <c r="GY36" s="224">
        <v>0</v>
      </c>
      <c r="GZ36" s="224" t="s">
        <v>2565</v>
      </c>
      <c r="HA36" s="224" t="s">
        <v>33</v>
      </c>
      <c r="HB36" s="224">
        <v>2</v>
      </c>
      <c r="HC36" s="224" t="s">
        <v>17</v>
      </c>
      <c r="HD36" s="224" t="s">
        <v>17</v>
      </c>
      <c r="HE36" s="214">
        <v>45064</v>
      </c>
      <c r="HF36" s="222" t="s">
        <v>3849</v>
      </c>
      <c r="HG36" s="222">
        <v>0</v>
      </c>
      <c r="HH36" s="222" t="s">
        <v>2565</v>
      </c>
      <c r="HI36" s="222" t="s">
        <v>33</v>
      </c>
      <c r="HJ36" s="222">
        <v>2</v>
      </c>
      <c r="HK36" s="222" t="s">
        <v>17</v>
      </c>
      <c r="HL36" s="222" t="s">
        <v>17</v>
      </c>
      <c r="HM36" s="223">
        <v>45064</v>
      </c>
      <c r="HN36" s="221" t="s">
        <v>3855</v>
      </c>
      <c r="HO36" s="224">
        <v>2</v>
      </c>
      <c r="HP36" s="224" t="s">
        <v>2565</v>
      </c>
      <c r="HQ36" s="224" t="s">
        <v>33</v>
      </c>
      <c r="HR36" s="224">
        <v>2</v>
      </c>
      <c r="HS36" s="224" t="s">
        <v>17</v>
      </c>
      <c r="HT36" s="224" t="s">
        <v>17</v>
      </c>
      <c r="HU36" s="214">
        <v>45064</v>
      </c>
      <c r="HV36" s="222" t="s">
        <v>3852</v>
      </c>
      <c r="HW36" s="222">
        <v>1</v>
      </c>
      <c r="HX36" s="222" t="s">
        <v>2565</v>
      </c>
      <c r="HY36" s="222" t="s">
        <v>33</v>
      </c>
      <c r="HZ36" s="222">
        <v>2</v>
      </c>
      <c r="IA36" s="222" t="s">
        <v>17</v>
      </c>
      <c r="IB36" s="222" t="s">
        <v>17</v>
      </c>
      <c r="IC36" s="223">
        <v>45064</v>
      </c>
      <c r="ID36" s="221" t="s">
        <v>3854</v>
      </c>
      <c r="IE36" s="224">
        <v>3</v>
      </c>
      <c r="IF36" s="224" t="s">
        <v>2565</v>
      </c>
      <c r="IG36" s="224" t="s">
        <v>33</v>
      </c>
      <c r="IH36" s="224">
        <v>2</v>
      </c>
      <c r="II36" s="224" t="s">
        <v>17</v>
      </c>
      <c r="IJ36" s="224" t="s">
        <v>17</v>
      </c>
      <c r="IK36" s="214">
        <v>45064</v>
      </c>
      <c r="IL36" s="222" t="s">
        <v>3853</v>
      </c>
      <c r="IM36" s="222">
        <v>3</v>
      </c>
      <c r="IN36" s="222" t="s">
        <v>2565</v>
      </c>
      <c r="IO36" s="222" t="s">
        <v>33</v>
      </c>
      <c r="IP36" s="222">
        <v>2</v>
      </c>
      <c r="IQ36" s="222" t="s">
        <v>17</v>
      </c>
      <c r="IR36" s="222" t="s">
        <v>17</v>
      </c>
      <c r="IS36" s="223">
        <v>45064</v>
      </c>
    </row>
    <row r="37" spans="1:253" s="11" customFormat="1" ht="12.75" customHeight="1" x14ac:dyDescent="0.2">
      <c r="A37" s="11" t="s">
        <v>1181</v>
      </c>
      <c r="B37" s="11" t="s">
        <v>9858</v>
      </c>
      <c r="C37" s="11" t="s">
        <v>1182</v>
      </c>
      <c r="D37" s="11" t="s">
        <v>1173</v>
      </c>
      <c r="E37" s="11" t="s">
        <v>9353</v>
      </c>
      <c r="F37" s="11" t="s">
        <v>8570</v>
      </c>
      <c r="G37" s="212">
        <v>126745000</v>
      </c>
      <c r="H37" s="213" t="s">
        <v>8533</v>
      </c>
      <c r="I37" s="213" t="s">
        <v>33</v>
      </c>
      <c r="J37" s="213">
        <v>2</v>
      </c>
      <c r="K37" s="213" t="s">
        <v>8535</v>
      </c>
      <c r="L37" s="213" t="s">
        <v>8534</v>
      </c>
      <c r="M37" s="214">
        <v>45138</v>
      </c>
      <c r="N37" s="221" t="s">
        <v>1642</v>
      </c>
      <c r="O37" s="216">
        <v>299000</v>
      </c>
      <c r="P37" s="216" t="s">
        <v>1637</v>
      </c>
      <c r="Q37" s="216" t="s">
        <v>22</v>
      </c>
      <c r="R37" s="216">
        <v>3</v>
      </c>
      <c r="S37" s="216" t="s">
        <v>1641</v>
      </c>
      <c r="T37" s="216" t="s">
        <v>1638</v>
      </c>
      <c r="U37" s="217">
        <v>44832</v>
      </c>
      <c r="V37" s="221" t="s">
        <v>8573</v>
      </c>
      <c r="W37" s="213">
        <v>30100000</v>
      </c>
      <c r="X37" s="213" t="s">
        <v>8537</v>
      </c>
      <c r="Y37" s="213" t="s">
        <v>33</v>
      </c>
      <c r="Z37" s="213">
        <v>2</v>
      </c>
      <c r="AA37" s="213" t="s">
        <v>8572</v>
      </c>
      <c r="AB37" s="213" t="s">
        <v>8571</v>
      </c>
      <c r="AC37" s="214">
        <v>45138</v>
      </c>
      <c r="AD37" s="221" t="s">
        <v>8576</v>
      </c>
      <c r="AE37" s="218">
        <v>30100000</v>
      </c>
      <c r="AF37" s="218" t="s">
        <v>8537</v>
      </c>
      <c r="AG37" s="218" t="s">
        <v>33</v>
      </c>
      <c r="AH37" s="218">
        <v>2</v>
      </c>
      <c r="AI37" s="218" t="s">
        <v>8575</v>
      </c>
      <c r="AJ37" s="218" t="s">
        <v>8574</v>
      </c>
      <c r="AK37" s="219">
        <v>45138</v>
      </c>
      <c r="AL37" s="221" t="s">
        <v>8579</v>
      </c>
      <c r="AM37" s="213">
        <v>2730000</v>
      </c>
      <c r="AN37" s="213" t="s">
        <v>8577</v>
      </c>
      <c r="AO37" s="213" t="s">
        <v>33</v>
      </c>
      <c r="AP37" s="213">
        <v>2</v>
      </c>
      <c r="AQ37" s="213" t="s">
        <v>8578</v>
      </c>
      <c r="AR37" s="213" t="s">
        <v>8565</v>
      </c>
      <c r="AS37" s="214">
        <v>45138</v>
      </c>
      <c r="AT37" s="222" t="s">
        <v>2238</v>
      </c>
      <c r="AU37" s="218" t="s">
        <v>17</v>
      </c>
      <c r="AV37" s="218" t="s">
        <v>17</v>
      </c>
      <c r="AW37" s="218">
        <v>0</v>
      </c>
      <c r="AX37" s="218">
        <v>0</v>
      </c>
      <c r="AY37" s="218" t="s">
        <v>2237</v>
      </c>
      <c r="AZ37" s="218" t="s">
        <v>17</v>
      </c>
      <c r="BA37" s="219">
        <v>45015</v>
      </c>
      <c r="BB37" s="221" t="s">
        <v>2236</v>
      </c>
      <c r="BC37" s="213">
        <v>492800</v>
      </c>
      <c r="BD37" s="213" t="s">
        <v>2233</v>
      </c>
      <c r="BE37" s="213" t="s">
        <v>22</v>
      </c>
      <c r="BF37" s="213">
        <v>3</v>
      </c>
      <c r="BG37" s="213" t="s">
        <v>2235</v>
      </c>
      <c r="BH37" s="213" t="s">
        <v>2234</v>
      </c>
      <c r="BI37" s="214">
        <v>45015</v>
      </c>
      <c r="BJ37" s="222" t="s">
        <v>8581</v>
      </c>
      <c r="BK37" s="222">
        <v>904</v>
      </c>
      <c r="BL37" s="222" t="s">
        <v>8547</v>
      </c>
      <c r="BM37" s="222" t="s">
        <v>33</v>
      </c>
      <c r="BN37" s="222">
        <v>2</v>
      </c>
      <c r="BO37" s="222" t="s">
        <v>8580</v>
      </c>
      <c r="BP37" s="218" t="s">
        <v>8548</v>
      </c>
      <c r="BQ37" s="223">
        <v>45138</v>
      </c>
      <c r="BR37" s="221" t="s">
        <v>10488</v>
      </c>
      <c r="BS37" s="224" t="e">
        <v>#N/A</v>
      </c>
      <c r="BT37" s="224" t="e">
        <v>#N/A</v>
      </c>
      <c r="BU37" s="224" t="e">
        <v>#N/A</v>
      </c>
      <c r="BV37" s="224" t="e">
        <v>#N/A</v>
      </c>
      <c r="BW37" s="224" t="e">
        <v>#N/A</v>
      </c>
      <c r="BX37" s="224" t="e">
        <v>#N/A</v>
      </c>
      <c r="BY37" s="214" t="e">
        <v>#N/A</v>
      </c>
      <c r="BZ37" s="222" t="s">
        <v>10489</v>
      </c>
      <c r="CA37" s="222" t="e">
        <v>#N/A</v>
      </c>
      <c r="CB37" s="222" t="e">
        <v>#N/A</v>
      </c>
      <c r="CC37" s="222" t="e">
        <v>#N/A</v>
      </c>
      <c r="CD37" s="222" t="e">
        <v>#N/A</v>
      </c>
      <c r="CE37" s="222" t="e">
        <v>#N/A</v>
      </c>
      <c r="CF37" s="222" t="e">
        <v>#N/A</v>
      </c>
      <c r="CG37" s="223" t="e">
        <v>#N/A</v>
      </c>
      <c r="CH37" s="221" t="s">
        <v>10490</v>
      </c>
      <c r="CI37" s="222" t="e">
        <v>#N/A</v>
      </c>
      <c r="CJ37" s="222" t="e">
        <v>#N/A</v>
      </c>
      <c r="CK37" s="222" t="e">
        <v>#N/A</v>
      </c>
      <c r="CL37" s="222" t="e">
        <v>#N/A</v>
      </c>
      <c r="CM37" s="222" t="e">
        <v>#N/A</v>
      </c>
      <c r="CN37" s="222" t="e">
        <v>#N/A</v>
      </c>
      <c r="CO37" s="225" t="e">
        <v>#N/A</v>
      </c>
      <c r="CP37" s="222" t="s">
        <v>10491</v>
      </c>
      <c r="CQ37" s="224" t="e">
        <v>#N/A</v>
      </c>
      <c r="CR37" s="224" t="e">
        <v>#N/A</v>
      </c>
      <c r="CS37" s="224" t="e">
        <v>#N/A</v>
      </c>
      <c r="CT37" s="224" t="e">
        <v>#N/A</v>
      </c>
      <c r="CU37" s="224" t="e">
        <v>#N/A</v>
      </c>
      <c r="CV37" s="224" t="e">
        <v>#N/A</v>
      </c>
      <c r="CW37" s="214" t="e">
        <v>#N/A</v>
      </c>
      <c r="CX37" s="222" t="s">
        <v>8584</v>
      </c>
      <c r="CY37" s="218">
        <v>8800000</v>
      </c>
      <c r="CZ37" s="218" t="s">
        <v>8551</v>
      </c>
      <c r="DA37" s="218" t="s">
        <v>33</v>
      </c>
      <c r="DB37" s="218">
        <v>2</v>
      </c>
      <c r="DC37" s="218" t="s">
        <v>8583</v>
      </c>
      <c r="DD37" s="218" t="s">
        <v>8552</v>
      </c>
      <c r="DE37" s="220">
        <v>45138</v>
      </c>
      <c r="DF37" s="221" t="s">
        <v>8586</v>
      </c>
      <c r="DG37" s="213">
        <v>0</v>
      </c>
      <c r="DH37" s="224" t="s">
        <v>8537</v>
      </c>
      <c r="DI37" s="224" t="s">
        <v>33</v>
      </c>
      <c r="DJ37" s="224">
        <v>2</v>
      </c>
      <c r="DK37" s="224" t="s">
        <v>8585</v>
      </c>
      <c r="DL37" s="224" t="s">
        <v>8571</v>
      </c>
      <c r="DM37" s="214">
        <v>45138</v>
      </c>
      <c r="DN37" s="222" t="s">
        <v>8587</v>
      </c>
      <c r="DO37" s="218">
        <v>21300000</v>
      </c>
      <c r="DP37" s="222" t="s">
        <v>8537</v>
      </c>
      <c r="DQ37" s="222" t="s">
        <v>33</v>
      </c>
      <c r="DR37" s="222">
        <v>2</v>
      </c>
      <c r="DS37" s="222" t="s">
        <v>8585</v>
      </c>
      <c r="DT37" s="222" t="s">
        <v>8571</v>
      </c>
      <c r="DU37" s="223">
        <v>45138</v>
      </c>
      <c r="DV37" s="221" t="s">
        <v>8588</v>
      </c>
      <c r="DW37" s="213">
        <v>8800000</v>
      </c>
      <c r="DX37" s="224" t="s">
        <v>8551</v>
      </c>
      <c r="DY37" s="224" t="s">
        <v>33</v>
      </c>
      <c r="DZ37" s="224">
        <v>2</v>
      </c>
      <c r="EA37" s="224" t="s">
        <v>8583</v>
      </c>
      <c r="EB37" s="224" t="s">
        <v>8552</v>
      </c>
      <c r="EC37" s="214">
        <v>45138</v>
      </c>
      <c r="ED37" s="222" t="s">
        <v>8590</v>
      </c>
      <c r="EE37" s="218">
        <v>0</v>
      </c>
      <c r="EF37" s="222" t="s">
        <v>8551</v>
      </c>
      <c r="EG37" s="222" t="s">
        <v>33</v>
      </c>
      <c r="EH37" s="222">
        <v>2</v>
      </c>
      <c r="EI37" s="222" t="s">
        <v>8589</v>
      </c>
      <c r="EJ37" s="222" t="s">
        <v>8565</v>
      </c>
      <c r="EK37" s="223">
        <v>45138</v>
      </c>
      <c r="EL37" s="221" t="s">
        <v>8592</v>
      </c>
      <c r="EM37" s="213">
        <v>0</v>
      </c>
      <c r="EN37" s="224" t="s">
        <v>8551</v>
      </c>
      <c r="EO37" s="224" t="s">
        <v>33</v>
      </c>
      <c r="EP37" s="224">
        <v>2</v>
      </c>
      <c r="EQ37" s="224" t="s">
        <v>8591</v>
      </c>
      <c r="ER37" s="224" t="s">
        <v>8565</v>
      </c>
      <c r="ES37" s="214">
        <v>45138</v>
      </c>
      <c r="ET37" s="222" t="s">
        <v>8582</v>
      </c>
      <c r="EU37" s="222">
        <v>1750</v>
      </c>
      <c r="EV37" s="222" t="s">
        <v>8547</v>
      </c>
      <c r="EW37" s="222" t="s">
        <v>33</v>
      </c>
      <c r="EX37" s="222">
        <v>2</v>
      </c>
      <c r="EY37" s="222" t="s">
        <v>8549</v>
      </c>
      <c r="EZ37" s="222" t="s">
        <v>8548</v>
      </c>
      <c r="FA37" s="223">
        <v>45138</v>
      </c>
      <c r="FB37" s="221" t="s">
        <v>1232</v>
      </c>
      <c r="FC37" s="224">
        <v>4</v>
      </c>
      <c r="FD37" s="224" t="s">
        <v>1229</v>
      </c>
      <c r="FE37" s="224" t="s">
        <v>77</v>
      </c>
      <c r="FF37" s="224">
        <v>1</v>
      </c>
      <c r="FG37" s="224" t="s">
        <v>1231</v>
      </c>
      <c r="FH37" s="224" t="s">
        <v>1230</v>
      </c>
      <c r="FI37" s="214">
        <v>44514</v>
      </c>
      <c r="FJ37" s="221" t="s">
        <v>1184</v>
      </c>
      <c r="FK37" s="222">
        <v>0</v>
      </c>
      <c r="FL37" s="222" t="s">
        <v>17</v>
      </c>
      <c r="FM37" s="222" t="s">
        <v>17</v>
      </c>
      <c r="FN37" s="222" t="s">
        <v>17</v>
      </c>
      <c r="FO37" s="222" t="s">
        <v>1183</v>
      </c>
      <c r="FP37" s="218" t="s">
        <v>17</v>
      </c>
      <c r="FQ37" s="219">
        <v>44363</v>
      </c>
      <c r="FR37" s="221" t="s">
        <v>1317</v>
      </c>
      <c r="FS37" s="224">
        <v>210000</v>
      </c>
      <c r="FT37" s="224" t="s">
        <v>1314</v>
      </c>
      <c r="FU37" s="224" t="s">
        <v>22</v>
      </c>
      <c r="FV37" s="224">
        <v>3</v>
      </c>
      <c r="FW37" s="224" t="s">
        <v>1316</v>
      </c>
      <c r="FX37" s="224" t="s">
        <v>1315</v>
      </c>
      <c r="FY37" s="214">
        <v>44648</v>
      </c>
      <c r="FZ37" s="222" t="s">
        <v>3859</v>
      </c>
      <c r="GA37" s="222">
        <v>2</v>
      </c>
      <c r="GB37" s="222" t="s">
        <v>2565</v>
      </c>
      <c r="GC37" s="222" t="s">
        <v>33</v>
      </c>
      <c r="GD37" s="222">
        <v>2</v>
      </c>
      <c r="GE37" s="222" t="s">
        <v>17</v>
      </c>
      <c r="GF37" s="222" t="s">
        <v>17</v>
      </c>
      <c r="GG37" s="223">
        <v>45064</v>
      </c>
      <c r="GH37" s="221" t="s">
        <v>3865</v>
      </c>
      <c r="GI37" s="224">
        <v>2</v>
      </c>
      <c r="GJ37" s="224" t="s">
        <v>2565</v>
      </c>
      <c r="GK37" s="224" t="s">
        <v>33</v>
      </c>
      <c r="GL37" s="224">
        <v>2</v>
      </c>
      <c r="GM37" s="224" t="s">
        <v>17</v>
      </c>
      <c r="GN37" s="224" t="s">
        <v>17</v>
      </c>
      <c r="GO37" s="214">
        <v>45064</v>
      </c>
      <c r="GP37" s="222" t="s">
        <v>3860</v>
      </c>
      <c r="GQ37" s="222">
        <v>2</v>
      </c>
      <c r="GR37" s="222" t="s">
        <v>2565</v>
      </c>
      <c r="GS37" s="222" t="s">
        <v>33</v>
      </c>
      <c r="GT37" s="222">
        <v>2</v>
      </c>
      <c r="GU37" s="222" t="s">
        <v>17</v>
      </c>
      <c r="GV37" s="222" t="s">
        <v>17</v>
      </c>
      <c r="GW37" s="223">
        <v>45064</v>
      </c>
      <c r="GX37" s="221" t="s">
        <v>3866</v>
      </c>
      <c r="GY37" s="224">
        <v>0</v>
      </c>
      <c r="GZ37" s="224" t="s">
        <v>2565</v>
      </c>
      <c r="HA37" s="224" t="s">
        <v>33</v>
      </c>
      <c r="HB37" s="224">
        <v>2</v>
      </c>
      <c r="HC37" s="224" t="s">
        <v>17</v>
      </c>
      <c r="HD37" s="224" t="s">
        <v>17</v>
      </c>
      <c r="HE37" s="214">
        <v>45064</v>
      </c>
      <c r="HF37" s="222" t="s">
        <v>3858</v>
      </c>
      <c r="HG37" s="222">
        <v>0</v>
      </c>
      <c r="HH37" s="222" t="s">
        <v>2565</v>
      </c>
      <c r="HI37" s="222" t="s">
        <v>33</v>
      </c>
      <c r="HJ37" s="222">
        <v>2</v>
      </c>
      <c r="HK37" s="222" t="s">
        <v>17</v>
      </c>
      <c r="HL37" s="222" t="s">
        <v>17</v>
      </c>
      <c r="HM37" s="223">
        <v>45064</v>
      </c>
      <c r="HN37" s="221" t="s">
        <v>3864</v>
      </c>
      <c r="HO37" s="224">
        <v>2</v>
      </c>
      <c r="HP37" s="224" t="s">
        <v>2565</v>
      </c>
      <c r="HQ37" s="224" t="s">
        <v>33</v>
      </c>
      <c r="HR37" s="224">
        <v>2</v>
      </c>
      <c r="HS37" s="224" t="s">
        <v>17</v>
      </c>
      <c r="HT37" s="224" t="s">
        <v>17</v>
      </c>
      <c r="HU37" s="214">
        <v>45064</v>
      </c>
      <c r="HV37" s="222" t="s">
        <v>3861</v>
      </c>
      <c r="HW37" s="222">
        <v>3</v>
      </c>
      <c r="HX37" s="222" t="s">
        <v>2565</v>
      </c>
      <c r="HY37" s="222" t="s">
        <v>33</v>
      </c>
      <c r="HZ37" s="222">
        <v>2</v>
      </c>
      <c r="IA37" s="222" t="s">
        <v>17</v>
      </c>
      <c r="IB37" s="222" t="s">
        <v>17</v>
      </c>
      <c r="IC37" s="223">
        <v>45064</v>
      </c>
      <c r="ID37" s="221" t="s">
        <v>3863</v>
      </c>
      <c r="IE37" s="224">
        <v>3</v>
      </c>
      <c r="IF37" s="224" t="s">
        <v>2565</v>
      </c>
      <c r="IG37" s="224" t="s">
        <v>33</v>
      </c>
      <c r="IH37" s="224">
        <v>2</v>
      </c>
      <c r="II37" s="224" t="s">
        <v>17</v>
      </c>
      <c r="IJ37" s="224" t="s">
        <v>17</v>
      </c>
      <c r="IK37" s="214">
        <v>45064</v>
      </c>
      <c r="IL37" s="222" t="s">
        <v>3862</v>
      </c>
      <c r="IM37" s="222">
        <v>3</v>
      </c>
      <c r="IN37" s="222" t="s">
        <v>2565</v>
      </c>
      <c r="IO37" s="222" t="s">
        <v>33</v>
      </c>
      <c r="IP37" s="222">
        <v>2</v>
      </c>
      <c r="IQ37" s="222" t="s">
        <v>17</v>
      </c>
      <c r="IR37" s="222" t="s">
        <v>17</v>
      </c>
      <c r="IS37" s="223">
        <v>45064</v>
      </c>
    </row>
    <row r="38" spans="1:253" s="11" customFormat="1" ht="12.75" customHeight="1" x14ac:dyDescent="0.2">
      <c r="A38" s="11" t="s">
        <v>1270</v>
      </c>
      <c r="B38" s="11" t="s">
        <v>9850</v>
      </c>
      <c r="C38" s="11" t="s">
        <v>1271</v>
      </c>
      <c r="D38" s="11" t="s">
        <v>1173</v>
      </c>
      <c r="E38" s="11" t="s">
        <v>9353</v>
      </c>
      <c r="F38" s="11" t="s">
        <v>8536</v>
      </c>
      <c r="G38" s="212">
        <v>126745000</v>
      </c>
      <c r="H38" s="213" t="s">
        <v>8533</v>
      </c>
      <c r="I38" s="213" t="s">
        <v>33</v>
      </c>
      <c r="J38" s="213">
        <v>2</v>
      </c>
      <c r="K38" s="213" t="s">
        <v>8535</v>
      </c>
      <c r="L38" s="213" t="s">
        <v>8534</v>
      </c>
      <c r="M38" s="214">
        <v>45138</v>
      </c>
      <c r="N38" s="221" t="s">
        <v>1640</v>
      </c>
      <c r="O38" s="216">
        <v>784300</v>
      </c>
      <c r="P38" s="216" t="s">
        <v>1637</v>
      </c>
      <c r="Q38" s="216" t="s">
        <v>22</v>
      </c>
      <c r="R38" s="216">
        <v>3</v>
      </c>
      <c r="S38" s="216" t="s">
        <v>1639</v>
      </c>
      <c r="T38" s="216" t="s">
        <v>1638</v>
      </c>
      <c r="U38" s="217">
        <v>44832</v>
      </c>
      <c r="V38" s="221" t="s">
        <v>8540</v>
      </c>
      <c r="W38" s="213">
        <v>60000000</v>
      </c>
      <c r="X38" s="213" t="s">
        <v>8537</v>
      </c>
      <c r="Y38" s="213" t="s">
        <v>33</v>
      </c>
      <c r="Z38" s="213">
        <v>2</v>
      </c>
      <c r="AA38" s="213" t="s">
        <v>8539</v>
      </c>
      <c r="AB38" s="213" t="s">
        <v>8538</v>
      </c>
      <c r="AC38" s="214">
        <v>45138</v>
      </c>
      <c r="AD38" s="221" t="s">
        <v>8544</v>
      </c>
      <c r="AE38" s="218">
        <v>24100000</v>
      </c>
      <c r="AF38" s="218" t="s">
        <v>8541</v>
      </c>
      <c r="AG38" s="218" t="s">
        <v>33</v>
      </c>
      <c r="AH38" s="218">
        <v>2</v>
      </c>
      <c r="AI38" s="218" t="s">
        <v>8543</v>
      </c>
      <c r="AJ38" s="218" t="s">
        <v>8542</v>
      </c>
      <c r="AK38" s="219">
        <v>45138</v>
      </c>
      <c r="AL38" s="221" t="s">
        <v>8546</v>
      </c>
      <c r="AM38" s="213">
        <v>516000</v>
      </c>
      <c r="AN38" s="213" t="s">
        <v>8212</v>
      </c>
      <c r="AO38" s="213" t="s">
        <v>33</v>
      </c>
      <c r="AP38" s="213">
        <v>2</v>
      </c>
      <c r="AQ38" s="213" t="s">
        <v>8545</v>
      </c>
      <c r="AR38" s="213" t="s">
        <v>8213</v>
      </c>
      <c r="AS38" s="214">
        <v>45138</v>
      </c>
      <c r="AT38" s="222" t="s">
        <v>1594</v>
      </c>
      <c r="AU38" s="218" t="s">
        <v>17</v>
      </c>
      <c r="AV38" s="218" t="s">
        <v>17</v>
      </c>
      <c r="AW38" s="218" t="s">
        <v>17</v>
      </c>
      <c r="AX38" s="218" t="s">
        <v>17</v>
      </c>
      <c r="AY38" s="218" t="s">
        <v>1593</v>
      </c>
      <c r="AZ38" s="218" t="s">
        <v>17</v>
      </c>
      <c r="BA38" s="219">
        <v>44805</v>
      </c>
      <c r="BB38" s="221" t="s">
        <v>2228</v>
      </c>
      <c r="BC38" s="213">
        <v>705000</v>
      </c>
      <c r="BD38" s="213" t="s">
        <v>2225</v>
      </c>
      <c r="BE38" s="213" t="s">
        <v>77</v>
      </c>
      <c r="BF38" s="213">
        <v>1</v>
      </c>
      <c r="BG38" s="213" t="s">
        <v>2227</v>
      </c>
      <c r="BH38" s="213" t="s">
        <v>2226</v>
      </c>
      <c r="BI38" s="214">
        <v>45015</v>
      </c>
      <c r="BJ38" s="222" t="s">
        <v>1772</v>
      </c>
      <c r="BK38" s="222">
        <v>24</v>
      </c>
      <c r="BL38" s="222" t="s">
        <v>1769</v>
      </c>
      <c r="BM38" s="222" t="s">
        <v>1400</v>
      </c>
      <c r="BN38" s="222">
        <v>2</v>
      </c>
      <c r="BO38" s="222" t="s">
        <v>1771</v>
      </c>
      <c r="BP38" s="218" t="s">
        <v>1770</v>
      </c>
      <c r="BQ38" s="223">
        <v>44915</v>
      </c>
      <c r="BR38" s="221" t="s">
        <v>1272</v>
      </c>
      <c r="BS38" s="224" t="s">
        <v>17</v>
      </c>
      <c r="BT38" s="224" t="s">
        <v>17</v>
      </c>
      <c r="BU38" s="224">
        <v>0</v>
      </c>
      <c r="BV38" s="224">
        <v>0</v>
      </c>
      <c r="BW38" s="224" t="s">
        <v>17</v>
      </c>
      <c r="BX38" s="224" t="s">
        <v>17</v>
      </c>
      <c r="BY38" s="214">
        <v>44600</v>
      </c>
      <c r="BZ38" s="222" t="s">
        <v>1273</v>
      </c>
      <c r="CA38" s="222" t="s">
        <v>17</v>
      </c>
      <c r="CB38" s="222" t="s">
        <v>17</v>
      </c>
      <c r="CC38" s="222">
        <v>0</v>
      </c>
      <c r="CD38" s="222">
        <v>0</v>
      </c>
      <c r="CE38" s="222" t="s">
        <v>17</v>
      </c>
      <c r="CF38" s="222" t="s">
        <v>17</v>
      </c>
      <c r="CG38" s="223">
        <v>44600</v>
      </c>
      <c r="CH38" s="221" t="s">
        <v>10492</v>
      </c>
      <c r="CI38" s="222" t="e">
        <v>#N/A</v>
      </c>
      <c r="CJ38" s="222" t="e">
        <v>#N/A</v>
      </c>
      <c r="CK38" s="222" t="e">
        <v>#N/A</v>
      </c>
      <c r="CL38" s="222" t="e">
        <v>#N/A</v>
      </c>
      <c r="CM38" s="222" t="e">
        <v>#N/A</v>
      </c>
      <c r="CN38" s="222" t="e">
        <v>#N/A</v>
      </c>
      <c r="CO38" s="225" t="e">
        <v>#N/A</v>
      </c>
      <c r="CP38" s="222" t="s">
        <v>2232</v>
      </c>
      <c r="CQ38" s="224">
        <v>6850000</v>
      </c>
      <c r="CR38" s="224" t="s">
        <v>2229</v>
      </c>
      <c r="CS38" s="224" t="s">
        <v>77</v>
      </c>
      <c r="CT38" s="224">
        <v>1</v>
      </c>
      <c r="CU38" s="224" t="s">
        <v>2231</v>
      </c>
      <c r="CV38" s="224" t="s">
        <v>2230</v>
      </c>
      <c r="CW38" s="214">
        <v>45015</v>
      </c>
      <c r="CX38" s="222" t="s">
        <v>8554</v>
      </c>
      <c r="CY38" s="218">
        <v>11000000</v>
      </c>
      <c r="CZ38" s="218" t="s">
        <v>8551</v>
      </c>
      <c r="DA38" s="218" t="s">
        <v>33</v>
      </c>
      <c r="DB38" s="218">
        <v>2</v>
      </c>
      <c r="DC38" s="218" t="s">
        <v>8563</v>
      </c>
      <c r="DD38" s="218" t="s">
        <v>8552</v>
      </c>
      <c r="DE38" s="220">
        <v>45138</v>
      </c>
      <c r="DF38" s="221" t="s">
        <v>8558</v>
      </c>
      <c r="DG38" s="213">
        <v>35900000</v>
      </c>
      <c r="DH38" s="224" t="s">
        <v>8555</v>
      </c>
      <c r="DI38" s="224" t="s">
        <v>33</v>
      </c>
      <c r="DJ38" s="224">
        <v>2</v>
      </c>
      <c r="DK38" s="224" t="s">
        <v>8557</v>
      </c>
      <c r="DL38" s="224" t="s">
        <v>8556</v>
      </c>
      <c r="DM38" s="214">
        <v>45138</v>
      </c>
      <c r="DN38" s="222" t="s">
        <v>8562</v>
      </c>
      <c r="DO38" s="218">
        <v>13100000</v>
      </c>
      <c r="DP38" s="222" t="s">
        <v>8559</v>
      </c>
      <c r="DQ38" s="222" t="s">
        <v>33</v>
      </c>
      <c r="DR38" s="222">
        <v>2</v>
      </c>
      <c r="DS38" s="222" t="s">
        <v>8561</v>
      </c>
      <c r="DT38" s="222" t="s">
        <v>8560</v>
      </c>
      <c r="DU38" s="223">
        <v>45138</v>
      </c>
      <c r="DV38" s="221" t="s">
        <v>8564</v>
      </c>
      <c r="DW38" s="213">
        <v>11000000</v>
      </c>
      <c r="DX38" s="224" t="s">
        <v>8551</v>
      </c>
      <c r="DY38" s="224" t="s">
        <v>33</v>
      </c>
      <c r="DZ38" s="224">
        <v>2</v>
      </c>
      <c r="EA38" s="224" t="s">
        <v>8563</v>
      </c>
      <c r="EB38" s="224" t="s">
        <v>8552</v>
      </c>
      <c r="EC38" s="214">
        <v>45138</v>
      </c>
      <c r="ED38" s="222" t="s">
        <v>8567</v>
      </c>
      <c r="EE38" s="218">
        <v>0</v>
      </c>
      <c r="EF38" s="222" t="s">
        <v>8551</v>
      </c>
      <c r="EG38" s="222" t="s">
        <v>33</v>
      </c>
      <c r="EH38" s="222">
        <v>2</v>
      </c>
      <c r="EI38" s="222" t="s">
        <v>8566</v>
      </c>
      <c r="EJ38" s="222" t="s">
        <v>8565</v>
      </c>
      <c r="EK38" s="223">
        <v>45138</v>
      </c>
      <c r="EL38" s="221" t="s">
        <v>8569</v>
      </c>
      <c r="EM38" s="213">
        <v>0</v>
      </c>
      <c r="EN38" s="224" t="s">
        <v>8551</v>
      </c>
      <c r="EO38" s="224" t="s">
        <v>33</v>
      </c>
      <c r="EP38" s="224">
        <v>2</v>
      </c>
      <c r="EQ38" s="224" t="s">
        <v>8568</v>
      </c>
      <c r="ER38" s="224" t="s">
        <v>8565</v>
      </c>
      <c r="ES38" s="214">
        <v>45138</v>
      </c>
      <c r="ET38" s="222" t="s">
        <v>8550</v>
      </c>
      <c r="EU38" s="222">
        <v>1750</v>
      </c>
      <c r="EV38" s="222" t="s">
        <v>8547</v>
      </c>
      <c r="EW38" s="222" t="s">
        <v>33</v>
      </c>
      <c r="EX38" s="222">
        <v>2</v>
      </c>
      <c r="EY38" s="222" t="s">
        <v>8549</v>
      </c>
      <c r="EZ38" s="222" t="s">
        <v>8548</v>
      </c>
      <c r="FA38" s="223">
        <v>45138</v>
      </c>
      <c r="FB38" s="221" t="s">
        <v>1276</v>
      </c>
      <c r="FC38" s="224">
        <v>3</v>
      </c>
      <c r="FD38" s="224" t="s">
        <v>17</v>
      </c>
      <c r="FE38" s="224" t="s">
        <v>33</v>
      </c>
      <c r="FF38" s="224">
        <v>2</v>
      </c>
      <c r="FG38" s="224" t="s">
        <v>1275</v>
      </c>
      <c r="FH38" s="224" t="s">
        <v>17</v>
      </c>
      <c r="FI38" s="214">
        <v>44600</v>
      </c>
      <c r="FJ38" s="221" t="s">
        <v>1277</v>
      </c>
      <c r="FK38" s="222" t="s">
        <v>17</v>
      </c>
      <c r="FL38" s="222" t="s">
        <v>17</v>
      </c>
      <c r="FM38" s="222">
        <v>0</v>
      </c>
      <c r="FN38" s="222">
        <v>0</v>
      </c>
      <c r="FO38" s="222" t="s">
        <v>17</v>
      </c>
      <c r="FP38" s="218" t="s">
        <v>17</v>
      </c>
      <c r="FQ38" s="219">
        <v>44600</v>
      </c>
      <c r="FR38" s="221" t="s">
        <v>1278</v>
      </c>
      <c r="FS38" s="224" t="s">
        <v>17</v>
      </c>
      <c r="FT38" s="224" t="s">
        <v>17</v>
      </c>
      <c r="FU38" s="224">
        <v>0</v>
      </c>
      <c r="FV38" s="224">
        <v>0</v>
      </c>
      <c r="FW38" s="224" t="s">
        <v>17</v>
      </c>
      <c r="FX38" s="224" t="s">
        <v>17</v>
      </c>
      <c r="FY38" s="214">
        <v>44600</v>
      </c>
      <c r="FZ38" s="222" t="s">
        <v>3868</v>
      </c>
      <c r="GA38" s="222">
        <v>2</v>
      </c>
      <c r="GB38" s="222" t="s">
        <v>2565</v>
      </c>
      <c r="GC38" s="222" t="s">
        <v>33</v>
      </c>
      <c r="GD38" s="222">
        <v>2</v>
      </c>
      <c r="GE38" s="222" t="s">
        <v>17</v>
      </c>
      <c r="GF38" s="222" t="s">
        <v>17</v>
      </c>
      <c r="GG38" s="223">
        <v>45064</v>
      </c>
      <c r="GH38" s="221" t="s">
        <v>3874</v>
      </c>
      <c r="GI38" s="224">
        <v>1</v>
      </c>
      <c r="GJ38" s="224" t="s">
        <v>2565</v>
      </c>
      <c r="GK38" s="224" t="s">
        <v>33</v>
      </c>
      <c r="GL38" s="224">
        <v>2</v>
      </c>
      <c r="GM38" s="224" t="s">
        <v>17</v>
      </c>
      <c r="GN38" s="224" t="s">
        <v>17</v>
      </c>
      <c r="GO38" s="214">
        <v>45064</v>
      </c>
      <c r="GP38" s="222" t="s">
        <v>3869</v>
      </c>
      <c r="GQ38" s="222">
        <v>1</v>
      </c>
      <c r="GR38" s="222" t="s">
        <v>2565</v>
      </c>
      <c r="GS38" s="222" t="s">
        <v>33</v>
      </c>
      <c r="GT38" s="222">
        <v>2</v>
      </c>
      <c r="GU38" s="222" t="s">
        <v>17</v>
      </c>
      <c r="GV38" s="222" t="s">
        <v>17</v>
      </c>
      <c r="GW38" s="223">
        <v>45064</v>
      </c>
      <c r="GX38" s="221" t="s">
        <v>3875</v>
      </c>
      <c r="GY38" s="224">
        <v>0</v>
      </c>
      <c r="GZ38" s="224" t="s">
        <v>2565</v>
      </c>
      <c r="HA38" s="224" t="s">
        <v>33</v>
      </c>
      <c r="HB38" s="224">
        <v>2</v>
      </c>
      <c r="HC38" s="224" t="s">
        <v>17</v>
      </c>
      <c r="HD38" s="224" t="s">
        <v>17</v>
      </c>
      <c r="HE38" s="214">
        <v>45064</v>
      </c>
      <c r="HF38" s="222" t="s">
        <v>3867</v>
      </c>
      <c r="HG38" s="222">
        <v>0</v>
      </c>
      <c r="HH38" s="222" t="s">
        <v>2565</v>
      </c>
      <c r="HI38" s="222" t="s">
        <v>33</v>
      </c>
      <c r="HJ38" s="222">
        <v>2</v>
      </c>
      <c r="HK38" s="222" t="s">
        <v>17</v>
      </c>
      <c r="HL38" s="222" t="s">
        <v>17</v>
      </c>
      <c r="HM38" s="223">
        <v>45064</v>
      </c>
      <c r="HN38" s="221" t="s">
        <v>3873</v>
      </c>
      <c r="HO38" s="224">
        <v>2</v>
      </c>
      <c r="HP38" s="224" t="s">
        <v>2565</v>
      </c>
      <c r="HQ38" s="224" t="s">
        <v>33</v>
      </c>
      <c r="HR38" s="224">
        <v>2</v>
      </c>
      <c r="HS38" s="224" t="s">
        <v>17</v>
      </c>
      <c r="HT38" s="224" t="s">
        <v>17</v>
      </c>
      <c r="HU38" s="214">
        <v>45064</v>
      </c>
      <c r="HV38" s="222" t="s">
        <v>3870</v>
      </c>
      <c r="HW38" s="222">
        <v>2</v>
      </c>
      <c r="HX38" s="222" t="s">
        <v>2565</v>
      </c>
      <c r="HY38" s="222" t="s">
        <v>33</v>
      </c>
      <c r="HZ38" s="222">
        <v>2</v>
      </c>
      <c r="IA38" s="222" t="s">
        <v>17</v>
      </c>
      <c r="IB38" s="222" t="s">
        <v>17</v>
      </c>
      <c r="IC38" s="223">
        <v>45064</v>
      </c>
      <c r="ID38" s="221" t="s">
        <v>3872</v>
      </c>
      <c r="IE38" s="224">
        <v>3</v>
      </c>
      <c r="IF38" s="224" t="s">
        <v>2565</v>
      </c>
      <c r="IG38" s="224" t="s">
        <v>33</v>
      </c>
      <c r="IH38" s="224">
        <v>2</v>
      </c>
      <c r="II38" s="224" t="s">
        <v>17</v>
      </c>
      <c r="IJ38" s="224" t="s">
        <v>17</v>
      </c>
      <c r="IK38" s="214">
        <v>45064</v>
      </c>
      <c r="IL38" s="222" t="s">
        <v>3871</v>
      </c>
      <c r="IM38" s="222">
        <v>3</v>
      </c>
      <c r="IN38" s="222" t="s">
        <v>2565</v>
      </c>
      <c r="IO38" s="222" t="s">
        <v>33</v>
      </c>
      <c r="IP38" s="222">
        <v>2</v>
      </c>
      <c r="IQ38" s="222" t="s">
        <v>17</v>
      </c>
      <c r="IR38" s="222" t="s">
        <v>17</v>
      </c>
      <c r="IS38" s="223">
        <v>45064</v>
      </c>
    </row>
    <row r="39" spans="1:253" s="11" customFormat="1" ht="12.75" customHeight="1" x14ac:dyDescent="0.2">
      <c r="A39" s="11" t="s">
        <v>103</v>
      </c>
      <c r="B39" s="11" t="s">
        <v>9885</v>
      </c>
      <c r="C39" s="11" t="s">
        <v>104</v>
      </c>
      <c r="D39" s="11" t="s">
        <v>105</v>
      </c>
      <c r="E39" s="11" t="s">
        <v>9378</v>
      </c>
      <c r="F39" s="11" t="s">
        <v>4497</v>
      </c>
      <c r="G39" s="212">
        <v>10482000</v>
      </c>
      <c r="H39" s="213" t="s">
        <v>4494</v>
      </c>
      <c r="I39" s="213" t="s">
        <v>77</v>
      </c>
      <c r="J39" s="213">
        <v>1</v>
      </c>
      <c r="K39" s="213" t="s">
        <v>4496</v>
      </c>
      <c r="L39" s="213" t="s">
        <v>4495</v>
      </c>
      <c r="M39" s="214">
        <v>45100</v>
      </c>
      <c r="N39" s="221" t="s">
        <v>4473</v>
      </c>
      <c r="O39" s="216">
        <v>3364</v>
      </c>
      <c r="P39" s="216" t="s">
        <v>4470</v>
      </c>
      <c r="Q39" s="216" t="s">
        <v>77</v>
      </c>
      <c r="R39" s="216">
        <v>1</v>
      </c>
      <c r="S39" s="216" t="s">
        <v>4472</v>
      </c>
      <c r="T39" s="216" t="s">
        <v>4471</v>
      </c>
      <c r="U39" s="217">
        <v>45100</v>
      </c>
      <c r="V39" s="221" t="s">
        <v>4477</v>
      </c>
      <c r="W39" s="213">
        <v>418000</v>
      </c>
      <c r="X39" s="213" t="s">
        <v>4474</v>
      </c>
      <c r="Y39" s="213" t="s">
        <v>1400</v>
      </c>
      <c r="Z39" s="213">
        <v>2</v>
      </c>
      <c r="AA39" s="213" t="s">
        <v>4476</v>
      </c>
      <c r="AB39" s="213" t="s">
        <v>4475</v>
      </c>
      <c r="AC39" s="214">
        <v>45100</v>
      </c>
      <c r="AD39" s="221" t="s">
        <v>4479</v>
      </c>
      <c r="AE39" s="218">
        <v>173000</v>
      </c>
      <c r="AF39" s="218" t="s">
        <v>4474</v>
      </c>
      <c r="AG39" s="218" t="s">
        <v>1400</v>
      </c>
      <c r="AH39" s="218">
        <v>2</v>
      </c>
      <c r="AI39" s="218" t="s">
        <v>4478</v>
      </c>
      <c r="AJ39" s="218" t="s">
        <v>4475</v>
      </c>
      <c r="AK39" s="219">
        <v>45100</v>
      </c>
      <c r="AL39" s="221" t="s">
        <v>5319</v>
      </c>
      <c r="AM39" s="213">
        <v>173000</v>
      </c>
      <c r="AN39" s="213" t="s">
        <v>4474</v>
      </c>
      <c r="AO39" s="213" t="s">
        <v>1400</v>
      </c>
      <c r="AP39" s="213">
        <v>2</v>
      </c>
      <c r="AQ39" s="213" t="s">
        <v>5318</v>
      </c>
      <c r="AR39" s="213" t="s">
        <v>5317</v>
      </c>
      <c r="AS39" s="214">
        <v>45126</v>
      </c>
      <c r="AT39" s="222" t="s">
        <v>645</v>
      </c>
      <c r="AU39" s="218">
        <v>0</v>
      </c>
      <c r="AV39" s="218" t="s">
        <v>17</v>
      </c>
      <c r="AW39" s="218" t="s">
        <v>17</v>
      </c>
      <c r="AX39" s="218" t="s">
        <v>17</v>
      </c>
      <c r="AY39" s="218" t="s">
        <v>17</v>
      </c>
      <c r="AZ39" s="218" t="s">
        <v>17</v>
      </c>
      <c r="BA39" s="219">
        <v>43585</v>
      </c>
      <c r="BB39" s="221" t="s">
        <v>111</v>
      </c>
      <c r="BC39" s="213" t="s">
        <v>17</v>
      </c>
      <c r="BD39" s="213">
        <v>0</v>
      </c>
      <c r="BE39" s="213" t="s">
        <v>17</v>
      </c>
      <c r="BF39" s="213" t="s">
        <v>17</v>
      </c>
      <c r="BG39" s="213">
        <v>0</v>
      </c>
      <c r="BH39" s="213">
        <v>0</v>
      </c>
      <c r="BI39" s="214">
        <v>43501</v>
      </c>
      <c r="BJ39" s="222" t="s">
        <v>5314</v>
      </c>
      <c r="BK39" s="222">
        <v>109</v>
      </c>
      <c r="BL39" s="222" t="s">
        <v>5312</v>
      </c>
      <c r="BM39" s="222" t="s">
        <v>1400</v>
      </c>
      <c r="BN39" s="222">
        <v>2</v>
      </c>
      <c r="BO39" s="222" t="s">
        <v>5313</v>
      </c>
      <c r="BP39" s="218" t="s">
        <v>1039</v>
      </c>
      <c r="BQ39" s="223">
        <v>45126</v>
      </c>
      <c r="BR39" s="221" t="s">
        <v>106</v>
      </c>
      <c r="BS39" s="224" t="s">
        <v>17</v>
      </c>
      <c r="BT39" s="224">
        <v>0</v>
      </c>
      <c r="BU39" s="224" t="s">
        <v>17</v>
      </c>
      <c r="BV39" s="224" t="s">
        <v>17</v>
      </c>
      <c r="BW39" s="224">
        <v>0</v>
      </c>
      <c r="BX39" s="224">
        <v>0</v>
      </c>
      <c r="BY39" s="214">
        <v>43501</v>
      </c>
      <c r="BZ39" s="222" t="s">
        <v>107</v>
      </c>
      <c r="CA39" s="222" t="s">
        <v>17</v>
      </c>
      <c r="CB39" s="222">
        <v>0</v>
      </c>
      <c r="CC39" s="222" t="s">
        <v>17</v>
      </c>
      <c r="CD39" s="222" t="s">
        <v>17</v>
      </c>
      <c r="CE39" s="222">
        <v>0</v>
      </c>
      <c r="CF39" s="222">
        <v>0</v>
      </c>
      <c r="CG39" s="223">
        <v>43501</v>
      </c>
      <c r="CH39" s="221" t="s">
        <v>10493</v>
      </c>
      <c r="CI39" s="222" t="e">
        <v>#N/A</v>
      </c>
      <c r="CJ39" s="222" t="e">
        <v>#N/A</v>
      </c>
      <c r="CK39" s="222" t="e">
        <v>#N/A</v>
      </c>
      <c r="CL39" s="222" t="e">
        <v>#N/A</v>
      </c>
      <c r="CM39" s="222" t="e">
        <v>#N/A</v>
      </c>
      <c r="CN39" s="222" t="e">
        <v>#N/A</v>
      </c>
      <c r="CO39" s="225" t="e">
        <v>#N/A</v>
      </c>
      <c r="CP39" s="222" t="s">
        <v>110</v>
      </c>
      <c r="CQ39" s="224" t="s">
        <v>17</v>
      </c>
      <c r="CR39" s="224">
        <v>0</v>
      </c>
      <c r="CS39" s="224" t="s">
        <v>17</v>
      </c>
      <c r="CT39" s="224" t="s">
        <v>17</v>
      </c>
      <c r="CU39" s="224">
        <v>0</v>
      </c>
      <c r="CV39" s="224">
        <v>0</v>
      </c>
      <c r="CW39" s="214">
        <v>43501</v>
      </c>
      <c r="CX39" s="222" t="s">
        <v>4483</v>
      </c>
      <c r="CY39" s="218">
        <v>21000</v>
      </c>
      <c r="CZ39" s="218" t="s">
        <v>4480</v>
      </c>
      <c r="DA39" s="218" t="s">
        <v>22</v>
      </c>
      <c r="DB39" s="218">
        <v>3</v>
      </c>
      <c r="DC39" s="218" t="s">
        <v>4489</v>
      </c>
      <c r="DD39" s="218" t="s">
        <v>4488</v>
      </c>
      <c r="DE39" s="220">
        <v>45100</v>
      </c>
      <c r="DF39" s="221" t="s">
        <v>4485</v>
      </c>
      <c r="DG39" s="213">
        <v>245000</v>
      </c>
      <c r="DH39" s="224" t="s">
        <v>4480</v>
      </c>
      <c r="DI39" s="224" t="s">
        <v>22</v>
      </c>
      <c r="DJ39" s="224">
        <v>3</v>
      </c>
      <c r="DK39" s="224" t="s">
        <v>4484</v>
      </c>
      <c r="DL39" s="224" t="s">
        <v>4481</v>
      </c>
      <c r="DM39" s="214">
        <v>45100</v>
      </c>
      <c r="DN39" s="222" t="s">
        <v>4487</v>
      </c>
      <c r="DO39" s="218">
        <v>153000</v>
      </c>
      <c r="DP39" s="222" t="s">
        <v>4480</v>
      </c>
      <c r="DQ39" s="222" t="s">
        <v>22</v>
      </c>
      <c r="DR39" s="222">
        <v>3</v>
      </c>
      <c r="DS39" s="222" t="s">
        <v>4486</v>
      </c>
      <c r="DT39" s="222" t="s">
        <v>4481</v>
      </c>
      <c r="DU39" s="223">
        <v>45100</v>
      </c>
      <c r="DV39" s="221" t="s">
        <v>4490</v>
      </c>
      <c r="DW39" s="213">
        <v>21000</v>
      </c>
      <c r="DX39" s="224" t="s">
        <v>4480</v>
      </c>
      <c r="DY39" s="224" t="s">
        <v>22</v>
      </c>
      <c r="DZ39" s="224">
        <v>3</v>
      </c>
      <c r="EA39" s="224" t="s">
        <v>4489</v>
      </c>
      <c r="EB39" s="224" t="s">
        <v>4488</v>
      </c>
      <c r="EC39" s="214">
        <v>45100</v>
      </c>
      <c r="ED39" s="222" t="s">
        <v>4492</v>
      </c>
      <c r="EE39" s="218">
        <v>0</v>
      </c>
      <c r="EF39" s="222" t="s">
        <v>4480</v>
      </c>
      <c r="EG39" s="222" t="s">
        <v>22</v>
      </c>
      <c r="EH39" s="222">
        <v>3</v>
      </c>
      <c r="EI39" s="222" t="s">
        <v>4491</v>
      </c>
      <c r="EJ39" s="222" t="s">
        <v>4488</v>
      </c>
      <c r="EK39" s="223">
        <v>45100</v>
      </c>
      <c r="EL39" s="221" t="s">
        <v>4493</v>
      </c>
      <c r="EM39" s="213">
        <v>0</v>
      </c>
      <c r="EN39" s="224" t="s">
        <v>4480</v>
      </c>
      <c r="EO39" s="224" t="s">
        <v>22</v>
      </c>
      <c r="EP39" s="224">
        <v>3</v>
      </c>
      <c r="EQ39" s="224" t="s">
        <v>4491</v>
      </c>
      <c r="ER39" s="224" t="s">
        <v>4488</v>
      </c>
      <c r="ES39" s="214">
        <v>45100</v>
      </c>
      <c r="ET39" s="222" t="s">
        <v>5316</v>
      </c>
      <c r="EU39" s="222">
        <v>109</v>
      </c>
      <c r="EV39" s="222" t="s">
        <v>5312</v>
      </c>
      <c r="EW39" s="222" t="s">
        <v>1400</v>
      </c>
      <c r="EX39" s="222">
        <v>2</v>
      </c>
      <c r="EY39" s="222" t="s">
        <v>5313</v>
      </c>
      <c r="EZ39" s="222" t="s">
        <v>5315</v>
      </c>
      <c r="FA39" s="223">
        <v>45126</v>
      </c>
      <c r="FB39" s="221" t="s">
        <v>109</v>
      </c>
      <c r="FC39" s="224">
        <v>2</v>
      </c>
      <c r="FD39" s="224">
        <v>0</v>
      </c>
      <c r="FE39" s="224" t="s">
        <v>33</v>
      </c>
      <c r="FF39" s="224">
        <v>2</v>
      </c>
      <c r="FG39" s="224" t="s">
        <v>108</v>
      </c>
      <c r="FH39" s="224">
        <v>0</v>
      </c>
      <c r="FI39" s="214">
        <v>43501</v>
      </c>
      <c r="FJ39" s="221" t="s">
        <v>112</v>
      </c>
      <c r="FK39" s="222" t="s">
        <v>17</v>
      </c>
      <c r="FL39" s="222">
        <v>0</v>
      </c>
      <c r="FM39" s="222" t="s">
        <v>17</v>
      </c>
      <c r="FN39" s="222" t="s">
        <v>17</v>
      </c>
      <c r="FO39" s="222">
        <v>0</v>
      </c>
      <c r="FP39" s="218">
        <v>0</v>
      </c>
      <c r="FQ39" s="219">
        <v>43501</v>
      </c>
      <c r="FR39" s="221" t="s">
        <v>113</v>
      </c>
      <c r="FS39" s="224" t="s">
        <v>17</v>
      </c>
      <c r="FT39" s="224">
        <v>0</v>
      </c>
      <c r="FU39" s="224" t="s">
        <v>17</v>
      </c>
      <c r="FV39" s="224" t="s">
        <v>17</v>
      </c>
      <c r="FW39" s="224">
        <v>0</v>
      </c>
      <c r="FX39" s="224">
        <v>0</v>
      </c>
      <c r="FY39" s="214">
        <v>43501</v>
      </c>
      <c r="FZ39" s="222" t="s">
        <v>3877</v>
      </c>
      <c r="GA39" s="222">
        <v>1</v>
      </c>
      <c r="GB39" s="222" t="s">
        <v>2565</v>
      </c>
      <c r="GC39" s="222" t="s">
        <v>33</v>
      </c>
      <c r="GD39" s="222">
        <v>2</v>
      </c>
      <c r="GE39" s="222" t="s">
        <v>17</v>
      </c>
      <c r="GF39" s="222" t="s">
        <v>17</v>
      </c>
      <c r="GG39" s="223">
        <v>45064</v>
      </c>
      <c r="GH39" s="221" t="s">
        <v>3883</v>
      </c>
      <c r="GI39" s="224">
        <v>0</v>
      </c>
      <c r="GJ39" s="224" t="s">
        <v>2565</v>
      </c>
      <c r="GK39" s="224" t="s">
        <v>33</v>
      </c>
      <c r="GL39" s="224">
        <v>2</v>
      </c>
      <c r="GM39" s="224" t="s">
        <v>17</v>
      </c>
      <c r="GN39" s="224" t="s">
        <v>17</v>
      </c>
      <c r="GO39" s="214">
        <v>45064</v>
      </c>
      <c r="GP39" s="222" t="s">
        <v>3878</v>
      </c>
      <c r="GQ39" s="222">
        <v>1</v>
      </c>
      <c r="GR39" s="222" t="s">
        <v>2565</v>
      </c>
      <c r="GS39" s="222" t="s">
        <v>33</v>
      </c>
      <c r="GT39" s="222">
        <v>2</v>
      </c>
      <c r="GU39" s="222" t="s">
        <v>17</v>
      </c>
      <c r="GV39" s="222" t="s">
        <v>17</v>
      </c>
      <c r="GW39" s="223">
        <v>45064</v>
      </c>
      <c r="GX39" s="221" t="s">
        <v>3884</v>
      </c>
      <c r="GY39" s="224">
        <v>0</v>
      </c>
      <c r="GZ39" s="224" t="s">
        <v>2565</v>
      </c>
      <c r="HA39" s="224" t="s">
        <v>33</v>
      </c>
      <c r="HB39" s="224">
        <v>2</v>
      </c>
      <c r="HC39" s="224" t="s">
        <v>17</v>
      </c>
      <c r="HD39" s="224" t="s">
        <v>17</v>
      </c>
      <c r="HE39" s="214">
        <v>45064</v>
      </c>
      <c r="HF39" s="222" t="s">
        <v>3876</v>
      </c>
      <c r="HG39" s="222">
        <v>2</v>
      </c>
      <c r="HH39" s="222" t="s">
        <v>2565</v>
      </c>
      <c r="HI39" s="222" t="s">
        <v>33</v>
      </c>
      <c r="HJ39" s="222">
        <v>2</v>
      </c>
      <c r="HK39" s="222" t="s">
        <v>17</v>
      </c>
      <c r="HL39" s="222" t="s">
        <v>17</v>
      </c>
      <c r="HM39" s="223">
        <v>45064</v>
      </c>
      <c r="HN39" s="221" t="s">
        <v>3882</v>
      </c>
      <c r="HO39" s="224">
        <v>0</v>
      </c>
      <c r="HP39" s="224" t="s">
        <v>2565</v>
      </c>
      <c r="HQ39" s="224" t="s">
        <v>33</v>
      </c>
      <c r="HR39" s="224">
        <v>2</v>
      </c>
      <c r="HS39" s="224" t="s">
        <v>17</v>
      </c>
      <c r="HT39" s="224" t="s">
        <v>17</v>
      </c>
      <c r="HU39" s="214">
        <v>45064</v>
      </c>
      <c r="HV39" s="222" t="s">
        <v>3879</v>
      </c>
      <c r="HW39" s="222">
        <v>0</v>
      </c>
      <c r="HX39" s="222" t="s">
        <v>2565</v>
      </c>
      <c r="HY39" s="222" t="s">
        <v>33</v>
      </c>
      <c r="HZ39" s="222">
        <v>2</v>
      </c>
      <c r="IA39" s="222" t="s">
        <v>17</v>
      </c>
      <c r="IB39" s="222" t="s">
        <v>17</v>
      </c>
      <c r="IC39" s="223">
        <v>45064</v>
      </c>
      <c r="ID39" s="221" t="s">
        <v>3881</v>
      </c>
      <c r="IE39" s="224">
        <v>0</v>
      </c>
      <c r="IF39" s="224" t="s">
        <v>2565</v>
      </c>
      <c r="IG39" s="224" t="s">
        <v>33</v>
      </c>
      <c r="IH39" s="224">
        <v>2</v>
      </c>
      <c r="II39" s="224" t="s">
        <v>17</v>
      </c>
      <c r="IJ39" s="224" t="s">
        <v>17</v>
      </c>
      <c r="IK39" s="214">
        <v>45064</v>
      </c>
      <c r="IL39" s="222" t="s">
        <v>3880</v>
      </c>
      <c r="IM39" s="222">
        <v>0</v>
      </c>
      <c r="IN39" s="222" t="s">
        <v>2565</v>
      </c>
      <c r="IO39" s="222" t="s">
        <v>33</v>
      </c>
      <c r="IP39" s="222">
        <v>2</v>
      </c>
      <c r="IQ39" s="222" t="s">
        <v>17</v>
      </c>
      <c r="IR39" s="222" t="s">
        <v>17</v>
      </c>
      <c r="IS39" s="223">
        <v>45064</v>
      </c>
    </row>
    <row r="40" spans="1:253" s="11" customFormat="1" ht="12.75" customHeight="1" x14ac:dyDescent="0.2">
      <c r="A40" s="11" t="s">
        <v>2840</v>
      </c>
      <c r="B40" s="11" t="s">
        <v>9960</v>
      </c>
      <c r="C40" s="11" t="s">
        <v>2841</v>
      </c>
      <c r="D40" s="11" t="s">
        <v>2842</v>
      </c>
      <c r="E40" s="11" t="s">
        <v>9381</v>
      </c>
      <c r="F40" s="11" t="s">
        <v>4197</v>
      </c>
      <c r="G40" s="212">
        <v>17300000</v>
      </c>
      <c r="H40" s="213" t="s">
        <v>4194</v>
      </c>
      <c r="I40" s="213" t="s">
        <v>1400</v>
      </c>
      <c r="J40" s="213">
        <v>2</v>
      </c>
      <c r="K40" s="213" t="s">
        <v>4196</v>
      </c>
      <c r="L40" s="213" t="s">
        <v>4195</v>
      </c>
      <c r="M40" s="214">
        <v>45077</v>
      </c>
      <c r="N40" s="221" t="s">
        <v>4199</v>
      </c>
      <c r="O40" s="216">
        <v>107160</v>
      </c>
      <c r="P40" s="216" t="s">
        <v>4090</v>
      </c>
      <c r="Q40" s="216" t="s">
        <v>1400</v>
      </c>
      <c r="R40" s="216">
        <v>2</v>
      </c>
      <c r="S40" s="216" t="s">
        <v>1810</v>
      </c>
      <c r="T40" s="216" t="s">
        <v>4198</v>
      </c>
      <c r="U40" s="217">
        <v>45077</v>
      </c>
      <c r="V40" s="221" t="s">
        <v>4667</v>
      </c>
      <c r="W40" s="213">
        <v>17300000</v>
      </c>
      <c r="X40" s="213" t="s">
        <v>4665</v>
      </c>
      <c r="Y40" s="213" t="s">
        <v>1400</v>
      </c>
      <c r="Z40" s="213">
        <v>2</v>
      </c>
      <c r="AA40" s="213" t="s">
        <v>4666</v>
      </c>
      <c r="AB40" s="213" t="s">
        <v>4195</v>
      </c>
      <c r="AC40" s="214">
        <v>45106</v>
      </c>
      <c r="AD40" s="221" t="s">
        <v>4668</v>
      </c>
      <c r="AE40" s="218">
        <v>5000000</v>
      </c>
      <c r="AF40" s="218" t="s">
        <v>4665</v>
      </c>
      <c r="AG40" s="218" t="s">
        <v>1400</v>
      </c>
      <c r="AH40" s="218">
        <v>2</v>
      </c>
      <c r="AI40" s="218" t="s">
        <v>4096</v>
      </c>
      <c r="AJ40" s="218" t="s">
        <v>4195</v>
      </c>
      <c r="AK40" s="219">
        <v>45106</v>
      </c>
      <c r="AL40" s="221" t="s">
        <v>5589</v>
      </c>
      <c r="AM40" s="213">
        <v>242000</v>
      </c>
      <c r="AN40" s="213" t="s">
        <v>5587</v>
      </c>
      <c r="AO40" s="213" t="s">
        <v>1400</v>
      </c>
      <c r="AP40" s="213">
        <v>2</v>
      </c>
      <c r="AQ40" s="213" t="s">
        <v>5588</v>
      </c>
      <c r="AR40" s="213" t="s">
        <v>4207</v>
      </c>
      <c r="AS40" s="214">
        <v>45126</v>
      </c>
      <c r="AT40" s="222" t="s">
        <v>4200</v>
      </c>
      <c r="AU40" s="218" t="s">
        <v>17</v>
      </c>
      <c r="AV40" s="218" t="s">
        <v>17</v>
      </c>
      <c r="AW40" s="218" t="s">
        <v>17</v>
      </c>
      <c r="AX40" s="218" t="s">
        <v>17</v>
      </c>
      <c r="AY40" s="218" t="s">
        <v>18</v>
      </c>
      <c r="AZ40" s="218" t="s">
        <v>17</v>
      </c>
      <c r="BA40" s="219">
        <v>45077</v>
      </c>
      <c r="BB40" s="221" t="s">
        <v>4215</v>
      </c>
      <c r="BC40" s="213">
        <v>7505</v>
      </c>
      <c r="BD40" s="213" t="s">
        <v>4212</v>
      </c>
      <c r="BE40" s="213" t="s">
        <v>1400</v>
      </c>
      <c r="BF40" s="213">
        <v>2</v>
      </c>
      <c r="BG40" s="213" t="s">
        <v>4214</v>
      </c>
      <c r="BH40" s="213" t="s">
        <v>4213</v>
      </c>
      <c r="BI40" s="214">
        <v>45077</v>
      </c>
      <c r="BJ40" s="222" t="s">
        <v>4203</v>
      </c>
      <c r="BK40" s="222">
        <v>133</v>
      </c>
      <c r="BL40" s="222" t="s">
        <v>4201</v>
      </c>
      <c r="BM40" s="222" t="s">
        <v>33</v>
      </c>
      <c r="BN40" s="222">
        <v>2</v>
      </c>
      <c r="BO40" s="222" t="s">
        <v>4202</v>
      </c>
      <c r="BP40" s="218" t="s">
        <v>1237</v>
      </c>
      <c r="BQ40" s="223">
        <v>45077</v>
      </c>
      <c r="BR40" s="221" t="s">
        <v>4218</v>
      </c>
      <c r="BS40" s="224">
        <v>56769</v>
      </c>
      <c r="BT40" s="224" t="s">
        <v>4216</v>
      </c>
      <c r="BU40" s="224" t="s">
        <v>1400</v>
      </c>
      <c r="BV40" s="224">
        <v>2</v>
      </c>
      <c r="BW40" s="224" t="s">
        <v>4217</v>
      </c>
      <c r="BX40" s="224" t="s">
        <v>4207</v>
      </c>
      <c r="BY40" s="214">
        <v>45077</v>
      </c>
      <c r="BZ40" s="222" t="s">
        <v>4220</v>
      </c>
      <c r="CA40" s="222">
        <v>33</v>
      </c>
      <c r="CB40" s="222" t="s">
        <v>4216</v>
      </c>
      <c r="CC40" s="222" t="s">
        <v>33</v>
      </c>
      <c r="CD40" s="222">
        <v>2</v>
      </c>
      <c r="CE40" s="222" t="s">
        <v>4219</v>
      </c>
      <c r="CF40" s="222" t="s">
        <v>4207</v>
      </c>
      <c r="CG40" s="223">
        <v>45077</v>
      </c>
      <c r="CH40" s="221" t="s">
        <v>10494</v>
      </c>
      <c r="CI40" s="222" t="e">
        <v>#N/A</v>
      </c>
      <c r="CJ40" s="222" t="e">
        <v>#N/A</v>
      </c>
      <c r="CK40" s="222" t="e">
        <v>#N/A</v>
      </c>
      <c r="CL40" s="222" t="e">
        <v>#N/A</v>
      </c>
      <c r="CM40" s="222" t="e">
        <v>#N/A</v>
      </c>
      <c r="CN40" s="222" t="e">
        <v>#N/A</v>
      </c>
      <c r="CO40" s="225" t="e">
        <v>#N/A</v>
      </c>
      <c r="CP40" s="222" t="s">
        <v>4223</v>
      </c>
      <c r="CQ40" s="224">
        <v>367600000</v>
      </c>
      <c r="CR40" s="224" t="s">
        <v>4216</v>
      </c>
      <c r="CS40" s="224" t="s">
        <v>1400</v>
      </c>
      <c r="CT40" s="224">
        <v>2</v>
      </c>
      <c r="CU40" s="224" t="s">
        <v>4222</v>
      </c>
      <c r="CV40" s="224" t="s">
        <v>4207</v>
      </c>
      <c r="CW40" s="214">
        <v>45077</v>
      </c>
      <c r="CX40" s="222" t="s">
        <v>4670</v>
      </c>
      <c r="CY40" s="218">
        <v>5000000</v>
      </c>
      <c r="CZ40" s="218" t="s">
        <v>4665</v>
      </c>
      <c r="DA40" s="218" t="s">
        <v>1400</v>
      </c>
      <c r="DB40" s="218">
        <v>2</v>
      </c>
      <c r="DC40" s="218" t="s">
        <v>4674</v>
      </c>
      <c r="DD40" s="218" t="s">
        <v>4195</v>
      </c>
      <c r="DE40" s="220">
        <v>45106</v>
      </c>
      <c r="DF40" s="221" t="s">
        <v>4672</v>
      </c>
      <c r="DG40" s="213">
        <v>12300000</v>
      </c>
      <c r="DH40" s="224" t="s">
        <v>4665</v>
      </c>
      <c r="DI40" s="224" t="s">
        <v>1400</v>
      </c>
      <c r="DJ40" s="224">
        <v>2</v>
      </c>
      <c r="DK40" s="224" t="s">
        <v>4671</v>
      </c>
      <c r="DL40" s="224" t="s">
        <v>4195</v>
      </c>
      <c r="DM40" s="214">
        <v>45106</v>
      </c>
      <c r="DN40" s="222" t="s">
        <v>4673</v>
      </c>
      <c r="DO40" s="218">
        <v>0</v>
      </c>
      <c r="DP40" s="222" t="s">
        <v>4665</v>
      </c>
      <c r="DQ40" s="222" t="s">
        <v>1400</v>
      </c>
      <c r="DR40" s="222">
        <v>2</v>
      </c>
      <c r="DS40" s="222" t="s">
        <v>4109</v>
      </c>
      <c r="DT40" s="222" t="s">
        <v>4195</v>
      </c>
      <c r="DU40" s="223">
        <v>45106</v>
      </c>
      <c r="DV40" s="221" t="s">
        <v>4675</v>
      </c>
      <c r="DW40" s="213">
        <v>4550000</v>
      </c>
      <c r="DX40" s="224" t="s">
        <v>4665</v>
      </c>
      <c r="DY40" s="224" t="s">
        <v>1400</v>
      </c>
      <c r="DZ40" s="224">
        <v>2</v>
      </c>
      <c r="EA40" s="224" t="s">
        <v>4674</v>
      </c>
      <c r="EB40" s="224" t="s">
        <v>4195</v>
      </c>
      <c r="EC40" s="214">
        <v>45106</v>
      </c>
      <c r="ED40" s="222" t="s">
        <v>4677</v>
      </c>
      <c r="EE40" s="218">
        <v>450000</v>
      </c>
      <c r="EF40" s="222" t="s">
        <v>4665</v>
      </c>
      <c r="EG40" s="222" t="s">
        <v>1400</v>
      </c>
      <c r="EH40" s="222">
        <v>2</v>
      </c>
      <c r="EI40" s="222" t="s">
        <v>4676</v>
      </c>
      <c r="EJ40" s="222" t="s">
        <v>4195</v>
      </c>
      <c r="EK40" s="223">
        <v>45106</v>
      </c>
      <c r="EL40" s="221" t="s">
        <v>4679</v>
      </c>
      <c r="EM40" s="213">
        <v>0</v>
      </c>
      <c r="EN40" s="224" t="s">
        <v>4665</v>
      </c>
      <c r="EO40" s="224" t="s">
        <v>1400</v>
      </c>
      <c r="EP40" s="224">
        <v>2</v>
      </c>
      <c r="EQ40" s="224" t="s">
        <v>4678</v>
      </c>
      <c r="ER40" s="224" t="s">
        <v>4195</v>
      </c>
      <c r="ES40" s="214">
        <v>45106</v>
      </c>
      <c r="ET40" s="222" t="s">
        <v>4205</v>
      </c>
      <c r="EU40" s="222">
        <v>133</v>
      </c>
      <c r="EV40" s="222" t="s">
        <v>4201</v>
      </c>
      <c r="EW40" s="222" t="s">
        <v>33</v>
      </c>
      <c r="EX40" s="222">
        <v>2</v>
      </c>
      <c r="EY40" s="222" t="s">
        <v>4204</v>
      </c>
      <c r="EZ40" s="222" t="s">
        <v>1237</v>
      </c>
      <c r="FA40" s="223">
        <v>45077</v>
      </c>
      <c r="FB40" s="221" t="s">
        <v>4209</v>
      </c>
      <c r="FC40" s="224">
        <v>5</v>
      </c>
      <c r="FD40" s="224" t="s">
        <v>4206</v>
      </c>
      <c r="FE40" s="224" t="s">
        <v>1400</v>
      </c>
      <c r="FF40" s="224">
        <v>2</v>
      </c>
      <c r="FG40" s="224" t="s">
        <v>4208</v>
      </c>
      <c r="FH40" s="224" t="s">
        <v>4207</v>
      </c>
      <c r="FI40" s="214">
        <v>45077</v>
      </c>
      <c r="FJ40" s="221" t="s">
        <v>4210</v>
      </c>
      <c r="FK40" s="222" t="s">
        <v>17</v>
      </c>
      <c r="FL40" s="222" t="s">
        <v>1121</v>
      </c>
      <c r="FM40" s="222" t="s">
        <v>17</v>
      </c>
      <c r="FN40" s="222" t="s">
        <v>17</v>
      </c>
      <c r="FO40" s="222" t="s">
        <v>1798</v>
      </c>
      <c r="FP40" s="218" t="s">
        <v>17</v>
      </c>
      <c r="FQ40" s="219">
        <v>45077</v>
      </c>
      <c r="FR40" s="221" t="s">
        <v>4211</v>
      </c>
      <c r="FS40" s="224" t="s">
        <v>17</v>
      </c>
      <c r="FT40" s="224" t="s">
        <v>1121</v>
      </c>
      <c r="FU40" s="224" t="s">
        <v>17</v>
      </c>
      <c r="FV40" s="224" t="s">
        <v>17</v>
      </c>
      <c r="FW40" s="224" t="s">
        <v>1800</v>
      </c>
      <c r="FX40" s="224" t="s">
        <v>17</v>
      </c>
      <c r="FY40" s="214">
        <v>45077</v>
      </c>
      <c r="FZ40" s="222" t="s">
        <v>2844</v>
      </c>
      <c r="GA40" s="222">
        <v>0</v>
      </c>
      <c r="GB40" s="222" t="s">
        <v>2565</v>
      </c>
      <c r="GC40" s="222" t="s">
        <v>33</v>
      </c>
      <c r="GD40" s="222">
        <v>2</v>
      </c>
      <c r="GE40" s="222" t="s">
        <v>17</v>
      </c>
      <c r="GF40" s="222" t="s">
        <v>17</v>
      </c>
      <c r="GG40" s="223">
        <v>45062</v>
      </c>
      <c r="GH40" s="221" t="s">
        <v>2850</v>
      </c>
      <c r="GI40" s="224">
        <v>0</v>
      </c>
      <c r="GJ40" s="224" t="s">
        <v>2565</v>
      </c>
      <c r="GK40" s="224" t="s">
        <v>33</v>
      </c>
      <c r="GL40" s="224">
        <v>2</v>
      </c>
      <c r="GM40" s="224" t="s">
        <v>17</v>
      </c>
      <c r="GN40" s="224" t="s">
        <v>17</v>
      </c>
      <c r="GO40" s="214">
        <v>45062</v>
      </c>
      <c r="GP40" s="222" t="s">
        <v>2845</v>
      </c>
      <c r="GQ40" s="222">
        <v>0</v>
      </c>
      <c r="GR40" s="222" t="s">
        <v>2565</v>
      </c>
      <c r="GS40" s="222" t="s">
        <v>33</v>
      </c>
      <c r="GT40" s="222">
        <v>2</v>
      </c>
      <c r="GU40" s="222" t="s">
        <v>17</v>
      </c>
      <c r="GV40" s="222" t="s">
        <v>17</v>
      </c>
      <c r="GW40" s="223">
        <v>45062</v>
      </c>
      <c r="GX40" s="221" t="s">
        <v>2851</v>
      </c>
      <c r="GY40" s="224">
        <v>0</v>
      </c>
      <c r="GZ40" s="224" t="s">
        <v>2565</v>
      </c>
      <c r="HA40" s="224" t="s">
        <v>33</v>
      </c>
      <c r="HB40" s="224">
        <v>2</v>
      </c>
      <c r="HC40" s="224" t="s">
        <v>17</v>
      </c>
      <c r="HD40" s="224" t="s">
        <v>17</v>
      </c>
      <c r="HE40" s="214">
        <v>45062</v>
      </c>
      <c r="HF40" s="222" t="s">
        <v>2843</v>
      </c>
      <c r="HG40" s="222">
        <v>0</v>
      </c>
      <c r="HH40" s="222" t="s">
        <v>2565</v>
      </c>
      <c r="HI40" s="222" t="s">
        <v>33</v>
      </c>
      <c r="HJ40" s="222">
        <v>2</v>
      </c>
      <c r="HK40" s="222" t="s">
        <v>17</v>
      </c>
      <c r="HL40" s="222" t="s">
        <v>17</v>
      </c>
      <c r="HM40" s="223">
        <v>45062</v>
      </c>
      <c r="HN40" s="221" t="s">
        <v>2849</v>
      </c>
      <c r="HO40" s="224">
        <v>1</v>
      </c>
      <c r="HP40" s="224" t="s">
        <v>2565</v>
      </c>
      <c r="HQ40" s="224" t="s">
        <v>33</v>
      </c>
      <c r="HR40" s="224">
        <v>2</v>
      </c>
      <c r="HS40" s="224" t="s">
        <v>17</v>
      </c>
      <c r="HT40" s="224" t="s">
        <v>17</v>
      </c>
      <c r="HU40" s="214">
        <v>45062</v>
      </c>
      <c r="HV40" s="222" t="s">
        <v>2846</v>
      </c>
      <c r="HW40" s="222">
        <v>0</v>
      </c>
      <c r="HX40" s="222" t="s">
        <v>2565</v>
      </c>
      <c r="HY40" s="222" t="s">
        <v>33</v>
      </c>
      <c r="HZ40" s="222">
        <v>2</v>
      </c>
      <c r="IA40" s="222" t="s">
        <v>17</v>
      </c>
      <c r="IB40" s="222" t="s">
        <v>17</v>
      </c>
      <c r="IC40" s="223">
        <v>45062</v>
      </c>
      <c r="ID40" s="221" t="s">
        <v>2848</v>
      </c>
      <c r="IE40" s="224">
        <v>0</v>
      </c>
      <c r="IF40" s="224" t="s">
        <v>2565</v>
      </c>
      <c r="IG40" s="224" t="s">
        <v>33</v>
      </c>
      <c r="IH40" s="224">
        <v>2</v>
      </c>
      <c r="II40" s="224" t="s">
        <v>17</v>
      </c>
      <c r="IJ40" s="224" t="s">
        <v>17</v>
      </c>
      <c r="IK40" s="214">
        <v>45062</v>
      </c>
      <c r="IL40" s="222" t="s">
        <v>2847</v>
      </c>
      <c r="IM40" s="222">
        <v>3</v>
      </c>
      <c r="IN40" s="222" t="s">
        <v>2565</v>
      </c>
      <c r="IO40" s="222" t="s">
        <v>33</v>
      </c>
      <c r="IP40" s="222">
        <v>2</v>
      </c>
      <c r="IQ40" s="222" t="s">
        <v>17</v>
      </c>
      <c r="IR40" s="222" t="s">
        <v>17</v>
      </c>
      <c r="IS40" s="223">
        <v>45062</v>
      </c>
    </row>
    <row r="41" spans="1:253" s="11" customFormat="1" ht="12.75" customHeight="1" x14ac:dyDescent="0.2">
      <c r="A41" s="11" t="s">
        <v>3100</v>
      </c>
      <c r="B41" s="11" t="s">
        <v>9960</v>
      </c>
      <c r="C41" s="11" t="s">
        <v>3101</v>
      </c>
      <c r="D41" s="11" t="s">
        <v>3102</v>
      </c>
      <c r="E41" s="11" t="s">
        <v>9384</v>
      </c>
      <c r="F41" s="11" t="s">
        <v>4227</v>
      </c>
      <c r="G41" s="212">
        <v>9600000</v>
      </c>
      <c r="H41" s="213" t="s">
        <v>4224</v>
      </c>
      <c r="I41" s="213" t="s">
        <v>1400</v>
      </c>
      <c r="J41" s="213">
        <v>2</v>
      </c>
      <c r="K41" s="213" t="s">
        <v>4226</v>
      </c>
      <c r="L41" s="213" t="s">
        <v>4225</v>
      </c>
      <c r="M41" s="214">
        <v>45077</v>
      </c>
      <c r="N41" s="221" t="s">
        <v>4230</v>
      </c>
      <c r="O41" s="216">
        <v>111890</v>
      </c>
      <c r="P41" s="216" t="s">
        <v>4228</v>
      </c>
      <c r="Q41" s="216" t="s">
        <v>1400</v>
      </c>
      <c r="R41" s="216">
        <v>2</v>
      </c>
      <c r="S41" s="216" t="s">
        <v>1810</v>
      </c>
      <c r="T41" s="216" t="s">
        <v>4229</v>
      </c>
      <c r="U41" s="217">
        <v>45077</v>
      </c>
      <c r="V41" s="221" t="s">
        <v>4656</v>
      </c>
      <c r="W41" s="213">
        <v>9600000</v>
      </c>
      <c r="X41" s="213" t="s">
        <v>4224</v>
      </c>
      <c r="Y41" s="213" t="s">
        <v>1400</v>
      </c>
      <c r="Z41" s="213">
        <v>2</v>
      </c>
      <c r="AA41" s="213" t="s">
        <v>4655</v>
      </c>
      <c r="AB41" s="213" t="s">
        <v>4225</v>
      </c>
      <c r="AC41" s="214">
        <v>45106</v>
      </c>
      <c r="AD41" s="221" t="s">
        <v>5571</v>
      </c>
      <c r="AE41" s="218">
        <v>3200000</v>
      </c>
      <c r="AF41" s="218" t="s">
        <v>4224</v>
      </c>
      <c r="AG41" s="218" t="s">
        <v>1400</v>
      </c>
      <c r="AH41" s="218">
        <v>2</v>
      </c>
      <c r="AI41" s="218" t="s">
        <v>4096</v>
      </c>
      <c r="AJ41" s="218" t="s">
        <v>4225</v>
      </c>
      <c r="AK41" s="219">
        <v>45126</v>
      </c>
      <c r="AL41" s="221" t="s">
        <v>4233</v>
      </c>
      <c r="AM41" s="213">
        <v>247000</v>
      </c>
      <c r="AN41" s="213" t="s">
        <v>4231</v>
      </c>
      <c r="AO41" s="213" t="s">
        <v>1400</v>
      </c>
      <c r="AP41" s="213">
        <v>2</v>
      </c>
      <c r="AQ41" s="213" t="s">
        <v>4232</v>
      </c>
      <c r="AR41" s="213" t="s">
        <v>2168</v>
      </c>
      <c r="AS41" s="214">
        <v>45077</v>
      </c>
      <c r="AT41" s="222" t="s">
        <v>4234</v>
      </c>
      <c r="AU41" s="218" t="s">
        <v>17</v>
      </c>
      <c r="AV41" s="218" t="s">
        <v>17</v>
      </c>
      <c r="AW41" s="218" t="s">
        <v>17</v>
      </c>
      <c r="AX41" s="218" t="s">
        <v>17</v>
      </c>
      <c r="AY41" s="218" t="s">
        <v>18</v>
      </c>
      <c r="AZ41" s="218" t="s">
        <v>17</v>
      </c>
      <c r="BA41" s="219">
        <v>45077</v>
      </c>
      <c r="BB41" s="221" t="s">
        <v>4244</v>
      </c>
      <c r="BC41" s="213">
        <v>3232</v>
      </c>
      <c r="BD41" s="213" t="s">
        <v>4241</v>
      </c>
      <c r="BE41" s="213" t="s">
        <v>1400</v>
      </c>
      <c r="BF41" s="213">
        <v>2</v>
      </c>
      <c r="BG41" s="213" t="s">
        <v>4243</v>
      </c>
      <c r="BH41" s="213" t="s">
        <v>4242</v>
      </c>
      <c r="BI41" s="214">
        <v>45077</v>
      </c>
      <c r="BJ41" s="222" t="s">
        <v>5577</v>
      </c>
      <c r="BK41" s="222">
        <v>769</v>
      </c>
      <c r="BL41" s="222" t="s">
        <v>5528</v>
      </c>
      <c r="BM41" s="222" t="s">
        <v>1400</v>
      </c>
      <c r="BN41" s="222">
        <v>2</v>
      </c>
      <c r="BO41" s="222" t="s">
        <v>5576</v>
      </c>
      <c r="BP41" s="218" t="s">
        <v>1237</v>
      </c>
      <c r="BQ41" s="223">
        <v>45126</v>
      </c>
      <c r="BR41" s="221" t="s">
        <v>4246</v>
      </c>
      <c r="BS41" s="224">
        <v>414</v>
      </c>
      <c r="BT41" s="224" t="s">
        <v>4235</v>
      </c>
      <c r="BU41" s="224" t="s">
        <v>33</v>
      </c>
      <c r="BV41" s="224">
        <v>2</v>
      </c>
      <c r="BW41" s="224" t="s">
        <v>4245</v>
      </c>
      <c r="BX41" s="224" t="s">
        <v>4236</v>
      </c>
      <c r="BY41" s="214">
        <v>45077</v>
      </c>
      <c r="BZ41" s="222" t="s">
        <v>4247</v>
      </c>
      <c r="CA41" s="222">
        <v>414</v>
      </c>
      <c r="CB41" s="222" t="s">
        <v>4235</v>
      </c>
      <c r="CC41" s="222" t="s">
        <v>33</v>
      </c>
      <c r="CD41" s="222">
        <v>2</v>
      </c>
      <c r="CE41" s="222" t="s">
        <v>4245</v>
      </c>
      <c r="CF41" s="222" t="s">
        <v>4236</v>
      </c>
      <c r="CG41" s="223">
        <v>45077</v>
      </c>
      <c r="CH41" s="221" t="s">
        <v>10495</v>
      </c>
      <c r="CI41" s="222" t="e">
        <v>#N/A</v>
      </c>
      <c r="CJ41" s="222" t="e">
        <v>#N/A</v>
      </c>
      <c r="CK41" s="222" t="e">
        <v>#N/A</v>
      </c>
      <c r="CL41" s="222" t="e">
        <v>#N/A</v>
      </c>
      <c r="CM41" s="222" t="e">
        <v>#N/A</v>
      </c>
      <c r="CN41" s="222" t="e">
        <v>#N/A</v>
      </c>
      <c r="CO41" s="225" t="e">
        <v>#N/A</v>
      </c>
      <c r="CP41" s="222" t="s">
        <v>4250</v>
      </c>
      <c r="CQ41" s="224">
        <v>2258000000</v>
      </c>
      <c r="CR41" s="224" t="s">
        <v>4235</v>
      </c>
      <c r="CS41" s="224" t="s">
        <v>33</v>
      </c>
      <c r="CT41" s="224">
        <v>2</v>
      </c>
      <c r="CU41" s="224" t="s">
        <v>4249</v>
      </c>
      <c r="CV41" s="224" t="s">
        <v>4236</v>
      </c>
      <c r="CW41" s="214">
        <v>45077</v>
      </c>
      <c r="CX41" s="222" t="s">
        <v>4658</v>
      </c>
      <c r="CY41" s="218">
        <v>3200000</v>
      </c>
      <c r="CZ41" s="218" t="s">
        <v>4224</v>
      </c>
      <c r="DA41" s="218" t="s">
        <v>1400</v>
      </c>
      <c r="DB41" s="218">
        <v>2</v>
      </c>
      <c r="DC41" s="218" t="s">
        <v>4659</v>
      </c>
      <c r="DD41" s="218" t="s">
        <v>4225</v>
      </c>
      <c r="DE41" s="220">
        <v>45106</v>
      </c>
      <c r="DF41" s="221" t="s">
        <v>5580</v>
      </c>
      <c r="DG41" s="213">
        <v>6400000</v>
      </c>
      <c r="DH41" s="224" t="s">
        <v>4224</v>
      </c>
      <c r="DI41" s="224" t="s">
        <v>1400</v>
      </c>
      <c r="DJ41" s="224">
        <v>2</v>
      </c>
      <c r="DK41" s="224" t="s">
        <v>5579</v>
      </c>
      <c r="DL41" s="224" t="s">
        <v>4225</v>
      </c>
      <c r="DM41" s="214">
        <v>45126</v>
      </c>
      <c r="DN41" s="222" t="s">
        <v>5583</v>
      </c>
      <c r="DO41" s="218">
        <v>0</v>
      </c>
      <c r="DP41" s="222" t="s">
        <v>4224</v>
      </c>
      <c r="DQ41" s="222" t="s">
        <v>1400</v>
      </c>
      <c r="DR41" s="222">
        <v>2</v>
      </c>
      <c r="DS41" s="222" t="s">
        <v>4109</v>
      </c>
      <c r="DT41" s="222" t="s">
        <v>4225</v>
      </c>
      <c r="DU41" s="223">
        <v>45126</v>
      </c>
      <c r="DV41" s="221" t="s">
        <v>4660</v>
      </c>
      <c r="DW41" s="213">
        <v>1632000</v>
      </c>
      <c r="DX41" s="224" t="s">
        <v>4224</v>
      </c>
      <c r="DY41" s="224" t="s">
        <v>1400</v>
      </c>
      <c r="DZ41" s="224">
        <v>2</v>
      </c>
      <c r="EA41" s="224" t="s">
        <v>4659</v>
      </c>
      <c r="EB41" s="224" t="s">
        <v>4225</v>
      </c>
      <c r="EC41" s="214">
        <v>45106</v>
      </c>
      <c r="ED41" s="222" t="s">
        <v>4662</v>
      </c>
      <c r="EE41" s="218">
        <v>1568000</v>
      </c>
      <c r="EF41" s="222" t="s">
        <v>4224</v>
      </c>
      <c r="EG41" s="222" t="s">
        <v>1400</v>
      </c>
      <c r="EH41" s="222">
        <v>2</v>
      </c>
      <c r="EI41" s="222" t="s">
        <v>4661</v>
      </c>
      <c r="EJ41" s="222" t="s">
        <v>4225</v>
      </c>
      <c r="EK41" s="223">
        <v>45106</v>
      </c>
      <c r="EL41" s="221" t="s">
        <v>4664</v>
      </c>
      <c r="EM41" s="213">
        <v>0</v>
      </c>
      <c r="EN41" s="224" t="s">
        <v>4224</v>
      </c>
      <c r="EO41" s="224" t="s">
        <v>1400</v>
      </c>
      <c r="EP41" s="224">
        <v>2</v>
      </c>
      <c r="EQ41" s="224" t="s">
        <v>4663</v>
      </c>
      <c r="ER41" s="224" t="s">
        <v>4225</v>
      </c>
      <c r="ES41" s="214">
        <v>45106</v>
      </c>
      <c r="ET41" s="222" t="s">
        <v>5578</v>
      </c>
      <c r="EU41" s="222">
        <v>769</v>
      </c>
      <c r="EV41" s="222" t="s">
        <v>5528</v>
      </c>
      <c r="EW41" s="222" t="s">
        <v>1400</v>
      </c>
      <c r="EX41" s="222">
        <v>2</v>
      </c>
      <c r="EY41" s="222" t="s">
        <v>5576</v>
      </c>
      <c r="EZ41" s="222" t="s">
        <v>1237</v>
      </c>
      <c r="FA41" s="223">
        <v>45126</v>
      </c>
      <c r="FB41" s="221" t="s">
        <v>4238</v>
      </c>
      <c r="FC41" s="224">
        <v>3</v>
      </c>
      <c r="FD41" s="224" t="s">
        <v>4235</v>
      </c>
      <c r="FE41" s="224" t="s">
        <v>1400</v>
      </c>
      <c r="FF41" s="224">
        <v>2</v>
      </c>
      <c r="FG41" s="224" t="s">
        <v>4237</v>
      </c>
      <c r="FH41" s="224" t="s">
        <v>4236</v>
      </c>
      <c r="FI41" s="214">
        <v>45077</v>
      </c>
      <c r="FJ41" s="221" t="s">
        <v>4239</v>
      </c>
      <c r="FK41" s="222" t="s">
        <v>17</v>
      </c>
      <c r="FL41" s="222" t="s">
        <v>17</v>
      </c>
      <c r="FM41" s="222" t="s">
        <v>17</v>
      </c>
      <c r="FN41" s="222" t="s">
        <v>17</v>
      </c>
      <c r="FO41" s="222" t="s">
        <v>18</v>
      </c>
      <c r="FP41" s="218" t="s">
        <v>17</v>
      </c>
      <c r="FQ41" s="219">
        <v>45077</v>
      </c>
      <c r="FR41" s="221" t="s">
        <v>4240</v>
      </c>
      <c r="FS41" s="224" t="s">
        <v>17</v>
      </c>
      <c r="FT41" s="224" t="s">
        <v>17</v>
      </c>
      <c r="FU41" s="224" t="s">
        <v>17</v>
      </c>
      <c r="FV41" s="224" t="s">
        <v>17</v>
      </c>
      <c r="FW41" s="224" t="s">
        <v>18</v>
      </c>
      <c r="FX41" s="224" t="s">
        <v>17</v>
      </c>
      <c r="FY41" s="214">
        <v>45077</v>
      </c>
      <c r="FZ41" s="222" t="s">
        <v>3104</v>
      </c>
      <c r="GA41" s="222">
        <v>0</v>
      </c>
      <c r="GB41" s="222" t="s">
        <v>2565</v>
      </c>
      <c r="GC41" s="222" t="s">
        <v>33</v>
      </c>
      <c r="GD41" s="222">
        <v>2</v>
      </c>
      <c r="GE41" s="222" t="s">
        <v>17</v>
      </c>
      <c r="GF41" s="222" t="s">
        <v>17</v>
      </c>
      <c r="GG41" s="223">
        <v>45063</v>
      </c>
      <c r="GH41" s="221" t="s">
        <v>3110</v>
      </c>
      <c r="GI41" s="224">
        <v>1</v>
      </c>
      <c r="GJ41" s="224" t="s">
        <v>2565</v>
      </c>
      <c r="GK41" s="224" t="s">
        <v>33</v>
      </c>
      <c r="GL41" s="224">
        <v>2</v>
      </c>
      <c r="GM41" s="224" t="s">
        <v>17</v>
      </c>
      <c r="GN41" s="224" t="s">
        <v>17</v>
      </c>
      <c r="GO41" s="214">
        <v>45063</v>
      </c>
      <c r="GP41" s="222" t="s">
        <v>3105</v>
      </c>
      <c r="GQ41" s="222">
        <v>0</v>
      </c>
      <c r="GR41" s="222" t="s">
        <v>2565</v>
      </c>
      <c r="GS41" s="222" t="s">
        <v>33</v>
      </c>
      <c r="GT41" s="222">
        <v>2</v>
      </c>
      <c r="GU41" s="222" t="s">
        <v>17</v>
      </c>
      <c r="GV41" s="222" t="s">
        <v>17</v>
      </c>
      <c r="GW41" s="223">
        <v>45063</v>
      </c>
      <c r="GX41" s="221" t="s">
        <v>3111</v>
      </c>
      <c r="GY41" s="224">
        <v>0</v>
      </c>
      <c r="GZ41" s="224" t="s">
        <v>2565</v>
      </c>
      <c r="HA41" s="224" t="s">
        <v>33</v>
      </c>
      <c r="HB41" s="224">
        <v>2</v>
      </c>
      <c r="HC41" s="224" t="s">
        <v>17</v>
      </c>
      <c r="HD41" s="224" t="s">
        <v>17</v>
      </c>
      <c r="HE41" s="214">
        <v>45063</v>
      </c>
      <c r="HF41" s="222" t="s">
        <v>3103</v>
      </c>
      <c r="HG41" s="222">
        <v>0</v>
      </c>
      <c r="HH41" s="222" t="s">
        <v>2565</v>
      </c>
      <c r="HI41" s="222" t="s">
        <v>33</v>
      </c>
      <c r="HJ41" s="222">
        <v>2</v>
      </c>
      <c r="HK41" s="222" t="s">
        <v>17</v>
      </c>
      <c r="HL41" s="222" t="s">
        <v>17</v>
      </c>
      <c r="HM41" s="223">
        <v>45063</v>
      </c>
      <c r="HN41" s="221" t="s">
        <v>3109</v>
      </c>
      <c r="HO41" s="224">
        <v>2</v>
      </c>
      <c r="HP41" s="224" t="s">
        <v>2565</v>
      </c>
      <c r="HQ41" s="224" t="s">
        <v>33</v>
      </c>
      <c r="HR41" s="224">
        <v>2</v>
      </c>
      <c r="HS41" s="224" t="s">
        <v>17</v>
      </c>
      <c r="HT41" s="224" t="s">
        <v>17</v>
      </c>
      <c r="HU41" s="214">
        <v>45063</v>
      </c>
      <c r="HV41" s="222" t="s">
        <v>3106</v>
      </c>
      <c r="HW41" s="222">
        <v>1</v>
      </c>
      <c r="HX41" s="222" t="s">
        <v>2565</v>
      </c>
      <c r="HY41" s="222" t="s">
        <v>33</v>
      </c>
      <c r="HZ41" s="222">
        <v>2</v>
      </c>
      <c r="IA41" s="222" t="s">
        <v>17</v>
      </c>
      <c r="IB41" s="222" t="s">
        <v>17</v>
      </c>
      <c r="IC41" s="223">
        <v>45063</v>
      </c>
      <c r="ID41" s="221" t="s">
        <v>3108</v>
      </c>
      <c r="IE41" s="224">
        <v>0</v>
      </c>
      <c r="IF41" s="224" t="s">
        <v>2565</v>
      </c>
      <c r="IG41" s="224" t="s">
        <v>33</v>
      </c>
      <c r="IH41" s="224">
        <v>2</v>
      </c>
      <c r="II41" s="224" t="s">
        <v>17</v>
      </c>
      <c r="IJ41" s="224" t="s">
        <v>17</v>
      </c>
      <c r="IK41" s="214">
        <v>45063</v>
      </c>
      <c r="IL41" s="222" t="s">
        <v>3107</v>
      </c>
      <c r="IM41" s="222">
        <v>3</v>
      </c>
      <c r="IN41" s="222" t="s">
        <v>2565</v>
      </c>
      <c r="IO41" s="222" t="s">
        <v>33</v>
      </c>
      <c r="IP41" s="222">
        <v>2</v>
      </c>
      <c r="IQ41" s="222" t="s">
        <v>17</v>
      </c>
      <c r="IR41" s="222" t="s">
        <v>17</v>
      </c>
      <c r="IS41" s="223">
        <v>45063</v>
      </c>
    </row>
    <row r="42" spans="1:253" s="11" customFormat="1" ht="12.75" customHeight="1" x14ac:dyDescent="0.2">
      <c r="A42" s="11" t="s">
        <v>2495</v>
      </c>
      <c r="B42" s="11" t="s">
        <v>9963</v>
      </c>
      <c r="C42" s="11" t="s">
        <v>2496</v>
      </c>
      <c r="D42" s="11" t="s">
        <v>2497</v>
      </c>
      <c r="E42" s="11" t="s">
        <v>9387</v>
      </c>
      <c r="F42" s="11" t="s">
        <v>2501</v>
      </c>
      <c r="G42" s="212">
        <v>11400000</v>
      </c>
      <c r="H42" s="213" t="s">
        <v>2498</v>
      </c>
      <c r="I42" s="213" t="s">
        <v>77</v>
      </c>
      <c r="J42" s="213">
        <v>1</v>
      </c>
      <c r="K42" s="213" t="s">
        <v>2500</v>
      </c>
      <c r="L42" s="213" t="s">
        <v>2499</v>
      </c>
      <c r="M42" s="214">
        <v>45049</v>
      </c>
      <c r="N42" s="221" t="s">
        <v>2505</v>
      </c>
      <c r="O42" s="216">
        <v>27560</v>
      </c>
      <c r="P42" s="216" t="s">
        <v>2502</v>
      </c>
      <c r="Q42" s="216" t="s">
        <v>33</v>
      </c>
      <c r="R42" s="216">
        <v>2</v>
      </c>
      <c r="S42" s="216" t="s">
        <v>2504</v>
      </c>
      <c r="T42" s="216" t="s">
        <v>2503</v>
      </c>
      <c r="U42" s="217">
        <v>45049</v>
      </c>
      <c r="V42" s="221" t="s">
        <v>2506</v>
      </c>
      <c r="W42" s="213">
        <v>11400000</v>
      </c>
      <c r="X42" s="213" t="s">
        <v>2498</v>
      </c>
      <c r="Y42" s="213" t="s">
        <v>77</v>
      </c>
      <c r="Z42" s="213">
        <v>1</v>
      </c>
      <c r="AA42" s="213" t="s">
        <v>2500</v>
      </c>
      <c r="AB42" s="213" t="s">
        <v>2499</v>
      </c>
      <c r="AC42" s="214">
        <v>45049</v>
      </c>
      <c r="AD42" s="221" t="s">
        <v>2508</v>
      </c>
      <c r="AE42" s="218">
        <v>7500000</v>
      </c>
      <c r="AF42" s="218" t="s">
        <v>2498</v>
      </c>
      <c r="AG42" s="218" t="s">
        <v>77</v>
      </c>
      <c r="AH42" s="218">
        <v>1</v>
      </c>
      <c r="AI42" s="218" t="s">
        <v>2507</v>
      </c>
      <c r="AJ42" s="218" t="s">
        <v>2499</v>
      </c>
      <c r="AK42" s="219">
        <v>45049</v>
      </c>
      <c r="AL42" s="221" t="s">
        <v>2510</v>
      </c>
      <c r="AM42" s="213">
        <v>158000</v>
      </c>
      <c r="AN42" s="213" t="s">
        <v>2498</v>
      </c>
      <c r="AO42" s="213" t="s">
        <v>77</v>
      </c>
      <c r="AP42" s="213">
        <v>1</v>
      </c>
      <c r="AQ42" s="213" t="s">
        <v>2509</v>
      </c>
      <c r="AR42" s="213" t="s">
        <v>2499</v>
      </c>
      <c r="AS42" s="214">
        <v>45049</v>
      </c>
      <c r="AT42" s="222" t="s">
        <v>2512</v>
      </c>
      <c r="AU42" s="218">
        <v>1552</v>
      </c>
      <c r="AV42" s="218" t="s">
        <v>2498</v>
      </c>
      <c r="AW42" s="218" t="s">
        <v>77</v>
      </c>
      <c r="AX42" s="218">
        <v>1</v>
      </c>
      <c r="AY42" s="218" t="s">
        <v>2511</v>
      </c>
      <c r="AZ42" s="218" t="s">
        <v>2499</v>
      </c>
      <c r="BA42" s="219">
        <v>45049</v>
      </c>
      <c r="BB42" s="221" t="s">
        <v>5558</v>
      </c>
      <c r="BC42" s="213">
        <v>44642</v>
      </c>
      <c r="BD42" s="213" t="s">
        <v>5555</v>
      </c>
      <c r="BE42" s="213" t="s">
        <v>1400</v>
      </c>
      <c r="BF42" s="213">
        <v>2</v>
      </c>
      <c r="BG42" s="213" t="s">
        <v>5557</v>
      </c>
      <c r="BH42" s="213" t="s">
        <v>5556</v>
      </c>
      <c r="BI42" s="214">
        <v>45126</v>
      </c>
      <c r="BJ42" s="222" t="s">
        <v>2514</v>
      </c>
      <c r="BK42" s="222">
        <v>2090</v>
      </c>
      <c r="BL42" s="222" t="s">
        <v>2498</v>
      </c>
      <c r="BM42" s="222" t="s">
        <v>77</v>
      </c>
      <c r="BN42" s="222">
        <v>1</v>
      </c>
      <c r="BO42" s="222" t="s">
        <v>2513</v>
      </c>
      <c r="BP42" s="218" t="s">
        <v>2499</v>
      </c>
      <c r="BQ42" s="223">
        <v>45049</v>
      </c>
      <c r="BR42" s="221" t="s">
        <v>2536</v>
      </c>
      <c r="BS42" s="224">
        <v>77006</v>
      </c>
      <c r="BT42" s="224" t="s">
        <v>2534</v>
      </c>
      <c r="BU42" s="224" t="s">
        <v>22</v>
      </c>
      <c r="BV42" s="224">
        <v>3</v>
      </c>
      <c r="BW42" s="224" t="s">
        <v>2151</v>
      </c>
      <c r="BX42" s="224" t="s">
        <v>2535</v>
      </c>
      <c r="BY42" s="214">
        <v>45049</v>
      </c>
      <c r="BZ42" s="222" t="s">
        <v>2540</v>
      </c>
      <c r="CA42" s="222">
        <v>6643</v>
      </c>
      <c r="CB42" s="222" t="s">
        <v>2537</v>
      </c>
      <c r="CC42" s="222" t="s">
        <v>1400</v>
      </c>
      <c r="CD42" s="222">
        <v>2</v>
      </c>
      <c r="CE42" s="222" t="s">
        <v>2539</v>
      </c>
      <c r="CF42" s="222" t="s">
        <v>2538</v>
      </c>
      <c r="CG42" s="223">
        <v>45049</v>
      </c>
      <c r="CH42" s="221" t="s">
        <v>10496</v>
      </c>
      <c r="CI42" s="222" t="e">
        <v>#N/A</v>
      </c>
      <c r="CJ42" s="222" t="e">
        <v>#N/A</v>
      </c>
      <c r="CK42" s="222" t="e">
        <v>#N/A</v>
      </c>
      <c r="CL42" s="222" t="e">
        <v>#N/A</v>
      </c>
      <c r="CM42" s="222" t="e">
        <v>#N/A</v>
      </c>
      <c r="CN42" s="222" t="e">
        <v>#N/A</v>
      </c>
      <c r="CO42" s="225" t="e">
        <v>#N/A</v>
      </c>
      <c r="CP42" s="222" t="s">
        <v>2544</v>
      </c>
      <c r="CQ42" s="224">
        <v>1500000000</v>
      </c>
      <c r="CR42" s="224" t="s">
        <v>2542</v>
      </c>
      <c r="CS42" s="224" t="s">
        <v>22</v>
      </c>
      <c r="CT42" s="224">
        <v>3</v>
      </c>
      <c r="CU42" s="224" t="s">
        <v>2156</v>
      </c>
      <c r="CV42" s="224" t="s">
        <v>2543</v>
      </c>
      <c r="CW42" s="214">
        <v>45049</v>
      </c>
      <c r="CX42" s="222" t="s">
        <v>2520</v>
      </c>
      <c r="CY42" s="218">
        <v>4900000</v>
      </c>
      <c r="CZ42" s="218" t="s">
        <v>2498</v>
      </c>
      <c r="DA42" s="218" t="s">
        <v>77</v>
      </c>
      <c r="DB42" s="218">
        <v>1</v>
      </c>
      <c r="DC42" s="218" t="s">
        <v>2525</v>
      </c>
      <c r="DD42" s="218" t="s">
        <v>2499</v>
      </c>
      <c r="DE42" s="220">
        <v>45049</v>
      </c>
      <c r="DF42" s="221" t="s">
        <v>2522</v>
      </c>
      <c r="DG42" s="213">
        <v>3900000</v>
      </c>
      <c r="DH42" s="224" t="s">
        <v>2498</v>
      </c>
      <c r="DI42" s="224" t="s">
        <v>77</v>
      </c>
      <c r="DJ42" s="224">
        <v>1</v>
      </c>
      <c r="DK42" s="224" t="s">
        <v>2521</v>
      </c>
      <c r="DL42" s="224" t="s">
        <v>2499</v>
      </c>
      <c r="DM42" s="214">
        <v>45049</v>
      </c>
      <c r="DN42" s="222" t="s">
        <v>2524</v>
      </c>
      <c r="DO42" s="218">
        <v>2600000</v>
      </c>
      <c r="DP42" s="222" t="s">
        <v>2498</v>
      </c>
      <c r="DQ42" s="222" t="s">
        <v>77</v>
      </c>
      <c r="DR42" s="222">
        <v>1</v>
      </c>
      <c r="DS42" s="222" t="s">
        <v>2523</v>
      </c>
      <c r="DT42" s="222" t="s">
        <v>2499</v>
      </c>
      <c r="DU42" s="223">
        <v>45049</v>
      </c>
      <c r="DV42" s="221" t="s">
        <v>2526</v>
      </c>
      <c r="DW42" s="213">
        <v>2700000</v>
      </c>
      <c r="DX42" s="224" t="s">
        <v>2498</v>
      </c>
      <c r="DY42" s="224" t="s">
        <v>77</v>
      </c>
      <c r="DZ42" s="224">
        <v>1</v>
      </c>
      <c r="EA42" s="224" t="s">
        <v>2525</v>
      </c>
      <c r="EB42" s="224" t="s">
        <v>2499</v>
      </c>
      <c r="EC42" s="214">
        <v>45049</v>
      </c>
      <c r="ED42" s="222" t="s">
        <v>2528</v>
      </c>
      <c r="EE42" s="218">
        <v>1400000</v>
      </c>
      <c r="EF42" s="222" t="s">
        <v>2498</v>
      </c>
      <c r="EG42" s="222" t="s">
        <v>77</v>
      </c>
      <c r="EH42" s="222">
        <v>1</v>
      </c>
      <c r="EI42" s="222" t="s">
        <v>2527</v>
      </c>
      <c r="EJ42" s="222" t="s">
        <v>2499</v>
      </c>
      <c r="EK42" s="223">
        <v>45049</v>
      </c>
      <c r="EL42" s="221" t="s">
        <v>2529</v>
      </c>
      <c r="EM42" s="213">
        <v>800000</v>
      </c>
      <c r="EN42" s="224" t="s">
        <v>2498</v>
      </c>
      <c r="EO42" s="224" t="s">
        <v>77</v>
      </c>
      <c r="EP42" s="224">
        <v>1</v>
      </c>
      <c r="EQ42" s="224" t="s">
        <v>2527</v>
      </c>
      <c r="ER42" s="224" t="s">
        <v>2499</v>
      </c>
      <c r="ES42" s="214">
        <v>45049</v>
      </c>
      <c r="ET42" s="222" t="s">
        <v>2518</v>
      </c>
      <c r="EU42" s="222">
        <v>4338</v>
      </c>
      <c r="EV42" s="222" t="s">
        <v>2515</v>
      </c>
      <c r="EW42" s="222" t="s">
        <v>77</v>
      </c>
      <c r="EX42" s="222">
        <v>1</v>
      </c>
      <c r="EY42" s="222" t="s">
        <v>2517</v>
      </c>
      <c r="EZ42" s="222" t="s">
        <v>2516</v>
      </c>
      <c r="FA42" s="223">
        <v>45049</v>
      </c>
      <c r="FB42" s="221" t="s">
        <v>2531</v>
      </c>
      <c r="FC42" s="224">
        <v>5</v>
      </c>
      <c r="FD42" s="224" t="s">
        <v>2498</v>
      </c>
      <c r="FE42" s="224" t="s">
        <v>77</v>
      </c>
      <c r="FF42" s="224">
        <v>1</v>
      </c>
      <c r="FG42" s="224" t="s">
        <v>2530</v>
      </c>
      <c r="FH42" s="224" t="s">
        <v>2499</v>
      </c>
      <c r="FI42" s="214">
        <v>45049</v>
      </c>
      <c r="FJ42" s="221" t="s">
        <v>2532</v>
      </c>
      <c r="FK42" s="222" t="s">
        <v>17</v>
      </c>
      <c r="FL42" s="222" t="s">
        <v>763</v>
      </c>
      <c r="FM42" s="222" t="s">
        <v>17</v>
      </c>
      <c r="FN42" s="222" t="s">
        <v>17</v>
      </c>
      <c r="FO42" s="222" t="s">
        <v>18</v>
      </c>
      <c r="FP42" s="218" t="s">
        <v>763</v>
      </c>
      <c r="FQ42" s="219">
        <v>45049</v>
      </c>
      <c r="FR42" s="221" t="s">
        <v>2533</v>
      </c>
      <c r="FS42" s="224" t="s">
        <v>17</v>
      </c>
      <c r="FT42" s="224" t="s">
        <v>763</v>
      </c>
      <c r="FU42" s="224" t="s">
        <v>17</v>
      </c>
      <c r="FV42" s="224" t="s">
        <v>17</v>
      </c>
      <c r="FW42" s="224" t="s">
        <v>18</v>
      </c>
      <c r="FX42" s="224" t="s">
        <v>763</v>
      </c>
      <c r="FY42" s="214">
        <v>45049</v>
      </c>
      <c r="FZ42" s="222" t="s">
        <v>3113</v>
      </c>
      <c r="GA42" s="222">
        <v>0</v>
      </c>
      <c r="GB42" s="222" t="s">
        <v>2565</v>
      </c>
      <c r="GC42" s="222" t="s">
        <v>33</v>
      </c>
      <c r="GD42" s="222">
        <v>2</v>
      </c>
      <c r="GE42" s="222" t="s">
        <v>17</v>
      </c>
      <c r="GF42" s="222" t="s">
        <v>17</v>
      </c>
      <c r="GG42" s="223">
        <v>45063</v>
      </c>
      <c r="GH42" s="221" t="s">
        <v>3119</v>
      </c>
      <c r="GI42" s="224">
        <v>2</v>
      </c>
      <c r="GJ42" s="224" t="s">
        <v>2565</v>
      </c>
      <c r="GK42" s="224" t="s">
        <v>33</v>
      </c>
      <c r="GL42" s="224">
        <v>2</v>
      </c>
      <c r="GM42" s="224" t="s">
        <v>17</v>
      </c>
      <c r="GN42" s="224" t="s">
        <v>17</v>
      </c>
      <c r="GO42" s="214">
        <v>45063</v>
      </c>
      <c r="GP42" s="222" t="s">
        <v>3114</v>
      </c>
      <c r="GQ42" s="222">
        <v>3</v>
      </c>
      <c r="GR42" s="222" t="s">
        <v>2565</v>
      </c>
      <c r="GS42" s="222" t="s">
        <v>33</v>
      </c>
      <c r="GT42" s="222">
        <v>2</v>
      </c>
      <c r="GU42" s="222" t="s">
        <v>17</v>
      </c>
      <c r="GV42" s="222" t="s">
        <v>17</v>
      </c>
      <c r="GW42" s="223">
        <v>45063</v>
      </c>
      <c r="GX42" s="221" t="s">
        <v>3120</v>
      </c>
      <c r="GY42" s="224">
        <v>3</v>
      </c>
      <c r="GZ42" s="224" t="s">
        <v>2565</v>
      </c>
      <c r="HA42" s="224" t="s">
        <v>33</v>
      </c>
      <c r="HB42" s="224">
        <v>2</v>
      </c>
      <c r="HC42" s="224" t="s">
        <v>17</v>
      </c>
      <c r="HD42" s="224" t="s">
        <v>17</v>
      </c>
      <c r="HE42" s="214">
        <v>45063</v>
      </c>
      <c r="HF42" s="222" t="s">
        <v>3112</v>
      </c>
      <c r="HG42" s="222">
        <v>0</v>
      </c>
      <c r="HH42" s="222" t="s">
        <v>2565</v>
      </c>
      <c r="HI42" s="222" t="s">
        <v>33</v>
      </c>
      <c r="HJ42" s="222">
        <v>2</v>
      </c>
      <c r="HK42" s="222" t="s">
        <v>17</v>
      </c>
      <c r="HL42" s="222" t="s">
        <v>17</v>
      </c>
      <c r="HM42" s="223">
        <v>45063</v>
      </c>
      <c r="HN42" s="221" t="s">
        <v>3118</v>
      </c>
      <c r="HO42" s="224">
        <v>2</v>
      </c>
      <c r="HP42" s="224" t="s">
        <v>2565</v>
      </c>
      <c r="HQ42" s="224" t="s">
        <v>33</v>
      </c>
      <c r="HR42" s="224">
        <v>2</v>
      </c>
      <c r="HS42" s="224" t="s">
        <v>17</v>
      </c>
      <c r="HT42" s="224" t="s">
        <v>17</v>
      </c>
      <c r="HU42" s="214">
        <v>45063</v>
      </c>
      <c r="HV42" s="222" t="s">
        <v>3115</v>
      </c>
      <c r="HW42" s="222">
        <v>3</v>
      </c>
      <c r="HX42" s="222" t="s">
        <v>2565</v>
      </c>
      <c r="HY42" s="222" t="s">
        <v>33</v>
      </c>
      <c r="HZ42" s="222">
        <v>2</v>
      </c>
      <c r="IA42" s="222" t="s">
        <v>17</v>
      </c>
      <c r="IB42" s="222" t="s">
        <v>17</v>
      </c>
      <c r="IC42" s="223">
        <v>45063</v>
      </c>
      <c r="ID42" s="221" t="s">
        <v>3117</v>
      </c>
      <c r="IE42" s="224">
        <v>0</v>
      </c>
      <c r="IF42" s="224" t="s">
        <v>2565</v>
      </c>
      <c r="IG42" s="224" t="s">
        <v>33</v>
      </c>
      <c r="IH42" s="224">
        <v>2</v>
      </c>
      <c r="II42" s="224" t="s">
        <v>17</v>
      </c>
      <c r="IJ42" s="224" t="s">
        <v>17</v>
      </c>
      <c r="IK42" s="214">
        <v>45063</v>
      </c>
      <c r="IL42" s="222" t="s">
        <v>3116</v>
      </c>
      <c r="IM42" s="222">
        <v>2</v>
      </c>
      <c r="IN42" s="222" t="s">
        <v>2565</v>
      </c>
      <c r="IO42" s="222" t="s">
        <v>33</v>
      </c>
      <c r="IP42" s="222">
        <v>2</v>
      </c>
      <c r="IQ42" s="222" t="s">
        <v>17</v>
      </c>
      <c r="IR42" s="222" t="s">
        <v>17</v>
      </c>
      <c r="IS42" s="223">
        <v>45063</v>
      </c>
    </row>
    <row r="43" spans="1:253" s="11" customFormat="1" ht="12.75" customHeight="1" x14ac:dyDescent="0.2">
      <c r="A43" s="11" t="s">
        <v>2575</v>
      </c>
      <c r="B43" s="11" t="s">
        <v>9965</v>
      </c>
      <c r="C43" s="11" t="s">
        <v>2576</v>
      </c>
      <c r="D43" s="11" t="s">
        <v>2497</v>
      </c>
      <c r="E43" s="11" t="s">
        <v>9387</v>
      </c>
      <c r="F43" s="11" t="s">
        <v>2577</v>
      </c>
      <c r="G43" s="212">
        <v>11400000</v>
      </c>
      <c r="H43" s="213" t="s">
        <v>2498</v>
      </c>
      <c r="I43" s="213" t="s">
        <v>33</v>
      </c>
      <c r="J43" s="213">
        <v>2</v>
      </c>
      <c r="K43" s="213" t="s">
        <v>2500</v>
      </c>
      <c r="L43" s="213" t="s">
        <v>2499</v>
      </c>
      <c r="M43" s="214">
        <v>45057</v>
      </c>
      <c r="N43" s="221" t="s">
        <v>2581</v>
      </c>
      <c r="O43" s="216">
        <v>12851</v>
      </c>
      <c r="P43" s="216" t="s">
        <v>2578</v>
      </c>
      <c r="Q43" s="216" t="s">
        <v>1400</v>
      </c>
      <c r="R43" s="216">
        <v>2</v>
      </c>
      <c r="S43" s="216" t="s">
        <v>2580</v>
      </c>
      <c r="T43" s="216" t="s">
        <v>2579</v>
      </c>
      <c r="U43" s="217">
        <v>45057</v>
      </c>
      <c r="V43" s="221" t="s">
        <v>2585</v>
      </c>
      <c r="W43" s="213">
        <v>6429000</v>
      </c>
      <c r="X43" s="213" t="s">
        <v>2582</v>
      </c>
      <c r="Y43" s="213" t="s">
        <v>1400</v>
      </c>
      <c r="Z43" s="213">
        <v>2</v>
      </c>
      <c r="AA43" s="213" t="s">
        <v>2584</v>
      </c>
      <c r="AB43" s="213" t="s">
        <v>2583</v>
      </c>
      <c r="AC43" s="214">
        <v>45057</v>
      </c>
      <c r="AD43" s="221" t="s">
        <v>2589</v>
      </c>
      <c r="AE43" s="218">
        <v>690000</v>
      </c>
      <c r="AF43" s="218" t="s">
        <v>2586</v>
      </c>
      <c r="AG43" s="218" t="s">
        <v>1400</v>
      </c>
      <c r="AH43" s="218">
        <v>2</v>
      </c>
      <c r="AI43" s="218" t="s">
        <v>2588</v>
      </c>
      <c r="AJ43" s="218" t="s">
        <v>2587</v>
      </c>
      <c r="AK43" s="219">
        <v>45057</v>
      </c>
      <c r="AL43" s="221" t="s">
        <v>2593</v>
      </c>
      <c r="AM43" s="213">
        <v>17000</v>
      </c>
      <c r="AN43" s="213" t="s">
        <v>2590</v>
      </c>
      <c r="AO43" s="213" t="s">
        <v>1400</v>
      </c>
      <c r="AP43" s="213">
        <v>2</v>
      </c>
      <c r="AQ43" s="213" t="s">
        <v>2592</v>
      </c>
      <c r="AR43" s="213" t="s">
        <v>2591</v>
      </c>
      <c r="AS43" s="214">
        <v>45057</v>
      </c>
      <c r="AT43" s="222" t="s">
        <v>2597</v>
      </c>
      <c r="AU43" s="218">
        <v>12763</v>
      </c>
      <c r="AV43" s="218" t="s">
        <v>2594</v>
      </c>
      <c r="AW43" s="218" t="s">
        <v>1400</v>
      </c>
      <c r="AX43" s="218">
        <v>2</v>
      </c>
      <c r="AY43" s="218" t="s">
        <v>2596</v>
      </c>
      <c r="AZ43" s="218" t="s">
        <v>2595</v>
      </c>
      <c r="BA43" s="219">
        <v>45057</v>
      </c>
      <c r="BB43" s="221" t="s">
        <v>2622</v>
      </c>
      <c r="BC43" s="213">
        <v>33000</v>
      </c>
      <c r="BD43" s="213" t="s">
        <v>2619</v>
      </c>
      <c r="BE43" s="213" t="s">
        <v>1400</v>
      </c>
      <c r="BF43" s="213">
        <v>2</v>
      </c>
      <c r="BG43" s="213" t="s">
        <v>2621</v>
      </c>
      <c r="BH43" s="213" t="s">
        <v>2620</v>
      </c>
      <c r="BI43" s="214">
        <v>45057</v>
      </c>
      <c r="BJ43" s="222" t="s">
        <v>2598</v>
      </c>
      <c r="BK43" s="222">
        <v>2248</v>
      </c>
      <c r="BL43" s="222" t="s">
        <v>2594</v>
      </c>
      <c r="BM43" s="222" t="s">
        <v>1400</v>
      </c>
      <c r="BN43" s="222">
        <v>2</v>
      </c>
      <c r="BO43" s="222" t="s">
        <v>2596</v>
      </c>
      <c r="BP43" s="218" t="s">
        <v>2595</v>
      </c>
      <c r="BQ43" s="223">
        <v>45057</v>
      </c>
      <c r="BR43" s="221" t="s">
        <v>2625</v>
      </c>
      <c r="BS43" s="224">
        <v>83858</v>
      </c>
      <c r="BT43" s="224" t="s">
        <v>2623</v>
      </c>
      <c r="BU43" s="224" t="s">
        <v>33</v>
      </c>
      <c r="BV43" s="224">
        <v>2</v>
      </c>
      <c r="BW43" s="224" t="s">
        <v>2624</v>
      </c>
      <c r="BX43" s="224" t="s">
        <v>2595</v>
      </c>
      <c r="BY43" s="214">
        <v>45057</v>
      </c>
      <c r="BZ43" s="222" t="s">
        <v>2627</v>
      </c>
      <c r="CA43" s="222">
        <v>53815</v>
      </c>
      <c r="CB43" s="222" t="s">
        <v>2623</v>
      </c>
      <c r="CC43" s="222" t="s">
        <v>1400</v>
      </c>
      <c r="CD43" s="222">
        <v>2</v>
      </c>
      <c r="CE43" s="222" t="s">
        <v>2626</v>
      </c>
      <c r="CF43" s="222" t="s">
        <v>2595</v>
      </c>
      <c r="CG43" s="223">
        <v>45057</v>
      </c>
      <c r="CH43" s="221" t="s">
        <v>10497</v>
      </c>
      <c r="CI43" s="222" t="e">
        <v>#N/A</v>
      </c>
      <c r="CJ43" s="222" t="e">
        <v>#N/A</v>
      </c>
      <c r="CK43" s="222" t="e">
        <v>#N/A</v>
      </c>
      <c r="CL43" s="222" t="e">
        <v>#N/A</v>
      </c>
      <c r="CM43" s="222" t="e">
        <v>#N/A</v>
      </c>
      <c r="CN43" s="222" t="e">
        <v>#N/A</v>
      </c>
      <c r="CO43" s="225" t="e">
        <v>#N/A</v>
      </c>
      <c r="CP43" s="222" t="s">
        <v>2630</v>
      </c>
      <c r="CQ43" s="224">
        <v>1500000000</v>
      </c>
      <c r="CR43" s="224" t="s">
        <v>2623</v>
      </c>
      <c r="CS43" s="224" t="s">
        <v>33</v>
      </c>
      <c r="CT43" s="224">
        <v>2</v>
      </c>
      <c r="CU43" s="224" t="s">
        <v>2629</v>
      </c>
      <c r="CV43" s="224" t="s">
        <v>2595</v>
      </c>
      <c r="CW43" s="214">
        <v>45057</v>
      </c>
      <c r="CX43" s="222" t="s">
        <v>2605</v>
      </c>
      <c r="CY43" s="218">
        <v>650000</v>
      </c>
      <c r="CZ43" s="218" t="s">
        <v>2606</v>
      </c>
      <c r="DA43" s="218" t="s">
        <v>1400</v>
      </c>
      <c r="DB43" s="218">
        <v>2</v>
      </c>
      <c r="DC43" s="218" t="s">
        <v>2611</v>
      </c>
      <c r="DD43" s="218" t="s">
        <v>2603</v>
      </c>
      <c r="DE43" s="220">
        <v>45057</v>
      </c>
      <c r="DF43" s="221" t="s">
        <v>2608</v>
      </c>
      <c r="DG43" s="213">
        <v>5739000</v>
      </c>
      <c r="DH43" s="224" t="s">
        <v>2606</v>
      </c>
      <c r="DI43" s="224" t="s">
        <v>33</v>
      </c>
      <c r="DJ43" s="224">
        <v>2</v>
      </c>
      <c r="DK43" s="224" t="s">
        <v>2607</v>
      </c>
      <c r="DL43" s="224" t="s">
        <v>2603</v>
      </c>
      <c r="DM43" s="214">
        <v>45057</v>
      </c>
      <c r="DN43" s="222" t="s">
        <v>2610</v>
      </c>
      <c r="DO43" s="218">
        <v>40000</v>
      </c>
      <c r="DP43" s="222" t="s">
        <v>2606</v>
      </c>
      <c r="DQ43" s="222" t="s">
        <v>33</v>
      </c>
      <c r="DR43" s="222">
        <v>2</v>
      </c>
      <c r="DS43" s="222" t="s">
        <v>2609</v>
      </c>
      <c r="DT43" s="222" t="s">
        <v>2603</v>
      </c>
      <c r="DU43" s="223">
        <v>45057</v>
      </c>
      <c r="DV43" s="221" t="s">
        <v>2612</v>
      </c>
      <c r="DW43" s="213">
        <v>650000</v>
      </c>
      <c r="DX43" s="224" t="s">
        <v>2606</v>
      </c>
      <c r="DY43" s="224" t="s">
        <v>1400</v>
      </c>
      <c r="DZ43" s="224">
        <v>2</v>
      </c>
      <c r="EA43" s="224" t="s">
        <v>2611</v>
      </c>
      <c r="EB43" s="224" t="s">
        <v>2603</v>
      </c>
      <c r="EC43" s="214">
        <v>45057</v>
      </c>
      <c r="ED43" s="222" t="s">
        <v>2613</v>
      </c>
      <c r="EE43" s="218">
        <v>0</v>
      </c>
      <c r="EF43" s="222" t="s">
        <v>1121</v>
      </c>
      <c r="EG43" s="222" t="s">
        <v>17</v>
      </c>
      <c r="EH43" s="222" t="s">
        <v>17</v>
      </c>
      <c r="EI43" s="222" t="s">
        <v>1819</v>
      </c>
      <c r="EJ43" s="222" t="s">
        <v>17</v>
      </c>
      <c r="EK43" s="223">
        <v>45057</v>
      </c>
      <c r="EL43" s="221" t="s">
        <v>2614</v>
      </c>
      <c r="EM43" s="213">
        <v>0</v>
      </c>
      <c r="EN43" s="224" t="s">
        <v>17</v>
      </c>
      <c r="EO43" s="224" t="s">
        <v>17</v>
      </c>
      <c r="EP43" s="224" t="s">
        <v>17</v>
      </c>
      <c r="EQ43" s="224" t="s">
        <v>1821</v>
      </c>
      <c r="ER43" s="224" t="s">
        <v>17</v>
      </c>
      <c r="ES43" s="214">
        <v>45057</v>
      </c>
      <c r="ET43" s="222" t="s">
        <v>2601</v>
      </c>
      <c r="EU43" s="222">
        <v>5236</v>
      </c>
      <c r="EV43" s="222" t="s">
        <v>2599</v>
      </c>
      <c r="EW43" s="222" t="s">
        <v>1400</v>
      </c>
      <c r="EX43" s="222">
        <v>2</v>
      </c>
      <c r="EY43" s="222" t="s">
        <v>2600</v>
      </c>
      <c r="EZ43" s="222" t="s">
        <v>2595</v>
      </c>
      <c r="FA43" s="223">
        <v>45057</v>
      </c>
      <c r="FB43" s="221" t="s">
        <v>2616</v>
      </c>
      <c r="FC43" s="224">
        <v>3</v>
      </c>
      <c r="FD43" s="224" t="s">
        <v>2606</v>
      </c>
      <c r="FE43" s="224" t="s">
        <v>1400</v>
      </c>
      <c r="FF43" s="224">
        <v>2</v>
      </c>
      <c r="FG43" s="224" t="s">
        <v>2615</v>
      </c>
      <c r="FH43" s="224" t="s">
        <v>2603</v>
      </c>
      <c r="FI43" s="214">
        <v>45057</v>
      </c>
      <c r="FJ43" s="221" t="s">
        <v>2617</v>
      </c>
      <c r="FK43" s="222" t="s">
        <v>17</v>
      </c>
      <c r="FL43" s="222" t="s">
        <v>17</v>
      </c>
      <c r="FM43" s="222" t="s">
        <v>17</v>
      </c>
      <c r="FN43" s="222" t="s">
        <v>17</v>
      </c>
      <c r="FO43" s="222" t="s">
        <v>1798</v>
      </c>
      <c r="FP43" s="218" t="s">
        <v>17</v>
      </c>
      <c r="FQ43" s="219">
        <v>45057</v>
      </c>
      <c r="FR43" s="221" t="s">
        <v>2618</v>
      </c>
      <c r="FS43" s="224" t="s">
        <v>17</v>
      </c>
      <c r="FT43" s="224" t="s">
        <v>17</v>
      </c>
      <c r="FU43" s="224" t="s">
        <v>17</v>
      </c>
      <c r="FV43" s="224" t="s">
        <v>17</v>
      </c>
      <c r="FW43" s="224" t="s">
        <v>1800</v>
      </c>
      <c r="FX43" s="224" t="s">
        <v>17</v>
      </c>
      <c r="FY43" s="214">
        <v>45057</v>
      </c>
      <c r="FZ43" s="222" t="s">
        <v>3122</v>
      </c>
      <c r="GA43" s="222">
        <v>0</v>
      </c>
      <c r="GB43" s="222" t="s">
        <v>2565</v>
      </c>
      <c r="GC43" s="222" t="s">
        <v>33</v>
      </c>
      <c r="GD43" s="222">
        <v>2</v>
      </c>
      <c r="GE43" s="222" t="s">
        <v>17</v>
      </c>
      <c r="GF43" s="222" t="s">
        <v>17</v>
      </c>
      <c r="GG43" s="223">
        <v>45063</v>
      </c>
      <c r="GH43" s="221" t="s">
        <v>3128</v>
      </c>
      <c r="GI43" s="224">
        <v>2</v>
      </c>
      <c r="GJ43" s="224" t="s">
        <v>2565</v>
      </c>
      <c r="GK43" s="224" t="s">
        <v>33</v>
      </c>
      <c r="GL43" s="224">
        <v>2</v>
      </c>
      <c r="GM43" s="224" t="s">
        <v>17</v>
      </c>
      <c r="GN43" s="224" t="s">
        <v>17</v>
      </c>
      <c r="GO43" s="214">
        <v>45063</v>
      </c>
      <c r="GP43" s="222" t="s">
        <v>3123</v>
      </c>
      <c r="GQ43" s="222">
        <v>2</v>
      </c>
      <c r="GR43" s="222" t="s">
        <v>2565</v>
      </c>
      <c r="GS43" s="222" t="s">
        <v>33</v>
      </c>
      <c r="GT43" s="222">
        <v>2</v>
      </c>
      <c r="GU43" s="222" t="s">
        <v>17</v>
      </c>
      <c r="GV43" s="222" t="s">
        <v>17</v>
      </c>
      <c r="GW43" s="223">
        <v>45063</v>
      </c>
      <c r="GX43" s="221" t="s">
        <v>3129</v>
      </c>
      <c r="GY43" s="224">
        <v>3</v>
      </c>
      <c r="GZ43" s="224" t="s">
        <v>2565</v>
      </c>
      <c r="HA43" s="224" t="s">
        <v>33</v>
      </c>
      <c r="HB43" s="224">
        <v>2</v>
      </c>
      <c r="HC43" s="224" t="s">
        <v>17</v>
      </c>
      <c r="HD43" s="224" t="s">
        <v>17</v>
      </c>
      <c r="HE43" s="214">
        <v>45063</v>
      </c>
      <c r="HF43" s="222" t="s">
        <v>3121</v>
      </c>
      <c r="HG43" s="222">
        <v>0</v>
      </c>
      <c r="HH43" s="222" t="s">
        <v>2565</v>
      </c>
      <c r="HI43" s="222" t="s">
        <v>33</v>
      </c>
      <c r="HJ43" s="222">
        <v>2</v>
      </c>
      <c r="HK43" s="222" t="s">
        <v>17</v>
      </c>
      <c r="HL43" s="222" t="s">
        <v>17</v>
      </c>
      <c r="HM43" s="223">
        <v>45063</v>
      </c>
      <c r="HN43" s="221" t="s">
        <v>3127</v>
      </c>
      <c r="HO43" s="224">
        <v>2</v>
      </c>
      <c r="HP43" s="224" t="s">
        <v>2565</v>
      </c>
      <c r="HQ43" s="224" t="s">
        <v>33</v>
      </c>
      <c r="HR43" s="224">
        <v>2</v>
      </c>
      <c r="HS43" s="224" t="s">
        <v>17</v>
      </c>
      <c r="HT43" s="224" t="s">
        <v>17</v>
      </c>
      <c r="HU43" s="214">
        <v>45063</v>
      </c>
      <c r="HV43" s="222" t="s">
        <v>3124</v>
      </c>
      <c r="HW43" s="222">
        <v>3</v>
      </c>
      <c r="HX43" s="222" t="s">
        <v>2565</v>
      </c>
      <c r="HY43" s="222" t="s">
        <v>33</v>
      </c>
      <c r="HZ43" s="222">
        <v>2</v>
      </c>
      <c r="IA43" s="222" t="s">
        <v>17</v>
      </c>
      <c r="IB43" s="222" t="s">
        <v>17</v>
      </c>
      <c r="IC43" s="223">
        <v>45063</v>
      </c>
      <c r="ID43" s="221" t="s">
        <v>3126</v>
      </c>
      <c r="IE43" s="224">
        <v>0</v>
      </c>
      <c r="IF43" s="224" t="s">
        <v>2565</v>
      </c>
      <c r="IG43" s="224" t="s">
        <v>33</v>
      </c>
      <c r="IH43" s="224">
        <v>2</v>
      </c>
      <c r="II43" s="224" t="s">
        <v>17</v>
      </c>
      <c r="IJ43" s="224" t="s">
        <v>17</v>
      </c>
      <c r="IK43" s="214">
        <v>45063</v>
      </c>
      <c r="IL43" s="222" t="s">
        <v>3125</v>
      </c>
      <c r="IM43" s="222">
        <v>2</v>
      </c>
      <c r="IN43" s="222" t="s">
        <v>2565</v>
      </c>
      <c r="IO43" s="222" t="s">
        <v>33</v>
      </c>
      <c r="IP43" s="222">
        <v>2</v>
      </c>
      <c r="IQ43" s="222" t="s">
        <v>17</v>
      </c>
      <c r="IR43" s="222" t="s">
        <v>17</v>
      </c>
      <c r="IS43" s="223">
        <v>45063</v>
      </c>
    </row>
    <row r="44" spans="1:253" s="11" customFormat="1" ht="12.75" customHeight="1" x14ac:dyDescent="0.2">
      <c r="A44" s="11" t="s">
        <v>1405</v>
      </c>
      <c r="B44" s="11" t="s">
        <v>9858</v>
      </c>
      <c r="C44" s="11" t="s">
        <v>1406</v>
      </c>
      <c r="D44" s="11" t="s">
        <v>1407</v>
      </c>
      <c r="E44" s="11" t="s">
        <v>9388</v>
      </c>
      <c r="F44" s="11" t="s">
        <v>6855</v>
      </c>
      <c r="G44" s="212">
        <v>10167000</v>
      </c>
      <c r="H44" s="213" t="s">
        <v>6760</v>
      </c>
      <c r="I44" s="213" t="s">
        <v>77</v>
      </c>
      <c r="J44" s="213">
        <v>1</v>
      </c>
      <c r="K44" s="213" t="s">
        <v>6854</v>
      </c>
      <c r="L44" s="213" t="s">
        <v>6853</v>
      </c>
      <c r="M44" s="214">
        <v>45129</v>
      </c>
      <c r="N44" s="221" t="s">
        <v>2057</v>
      </c>
      <c r="O44" s="216">
        <v>5936</v>
      </c>
      <c r="P44" s="216" t="s">
        <v>2054</v>
      </c>
      <c r="Q44" s="216" t="s">
        <v>1400</v>
      </c>
      <c r="R44" s="216">
        <v>2</v>
      </c>
      <c r="S44" s="216" t="s">
        <v>2056</v>
      </c>
      <c r="T44" s="216" t="s">
        <v>2055</v>
      </c>
      <c r="U44" s="217">
        <v>45000</v>
      </c>
      <c r="V44" s="221" t="s">
        <v>6859</v>
      </c>
      <c r="W44" s="213">
        <v>605000</v>
      </c>
      <c r="X44" s="213" t="s">
        <v>6856</v>
      </c>
      <c r="Y44" s="213" t="s">
        <v>1400</v>
      </c>
      <c r="Z44" s="213">
        <v>2</v>
      </c>
      <c r="AA44" s="213" t="s">
        <v>6858</v>
      </c>
      <c r="AB44" s="213" t="s">
        <v>6857</v>
      </c>
      <c r="AC44" s="214">
        <v>45129</v>
      </c>
      <c r="AD44" s="221" t="s">
        <v>6862</v>
      </c>
      <c r="AE44" s="218">
        <v>52000</v>
      </c>
      <c r="AF44" s="218" t="s">
        <v>6860</v>
      </c>
      <c r="AG44" s="218" t="s">
        <v>1400</v>
      </c>
      <c r="AH44" s="218">
        <v>2</v>
      </c>
      <c r="AI44" s="218" t="s">
        <v>6861</v>
      </c>
      <c r="AJ44" s="218" t="s">
        <v>2055</v>
      </c>
      <c r="AK44" s="219">
        <v>45129</v>
      </c>
      <c r="AL44" s="221" t="s">
        <v>6863</v>
      </c>
      <c r="AM44" s="213">
        <v>52000</v>
      </c>
      <c r="AN44" s="213" t="s">
        <v>6860</v>
      </c>
      <c r="AO44" s="213" t="s">
        <v>1400</v>
      </c>
      <c r="AP44" s="213">
        <v>2</v>
      </c>
      <c r="AQ44" s="213" t="s">
        <v>6861</v>
      </c>
      <c r="AR44" s="213" t="s">
        <v>2055</v>
      </c>
      <c r="AS44" s="214">
        <v>45129</v>
      </c>
      <c r="AT44" s="222" t="s">
        <v>10498</v>
      </c>
      <c r="AU44" s="218" t="e">
        <v>#N/A</v>
      </c>
      <c r="AV44" s="218" t="e">
        <v>#N/A</v>
      </c>
      <c r="AW44" s="218" t="e">
        <v>#N/A</v>
      </c>
      <c r="AX44" s="218" t="e">
        <v>#N/A</v>
      </c>
      <c r="AY44" s="218" t="e">
        <v>#N/A</v>
      </c>
      <c r="AZ44" s="218" t="e">
        <v>#N/A</v>
      </c>
      <c r="BA44" s="219" t="e">
        <v>#N/A</v>
      </c>
      <c r="BB44" s="221" t="s">
        <v>10499</v>
      </c>
      <c r="BC44" s="213" t="e">
        <v>#N/A</v>
      </c>
      <c r="BD44" s="213" t="e">
        <v>#N/A</v>
      </c>
      <c r="BE44" s="213" t="e">
        <v>#N/A</v>
      </c>
      <c r="BF44" s="213" t="e">
        <v>#N/A</v>
      </c>
      <c r="BG44" s="213" t="e">
        <v>#N/A</v>
      </c>
      <c r="BH44" s="213" t="e">
        <v>#N/A</v>
      </c>
      <c r="BI44" s="214" t="e">
        <v>#N/A</v>
      </c>
      <c r="BJ44" s="222" t="s">
        <v>6865</v>
      </c>
      <c r="BK44" s="222">
        <v>0</v>
      </c>
      <c r="BL44" s="222" t="s">
        <v>6728</v>
      </c>
      <c r="BM44" s="222" t="s">
        <v>1400</v>
      </c>
      <c r="BN44" s="222">
        <v>2</v>
      </c>
      <c r="BO44" s="222" t="s">
        <v>6864</v>
      </c>
      <c r="BP44" s="218" t="s">
        <v>1237</v>
      </c>
      <c r="BQ44" s="223">
        <v>45129</v>
      </c>
      <c r="BR44" s="221" t="s">
        <v>10500</v>
      </c>
      <c r="BS44" s="224" t="e">
        <v>#N/A</v>
      </c>
      <c r="BT44" s="224" t="e">
        <v>#N/A</v>
      </c>
      <c r="BU44" s="224" t="e">
        <v>#N/A</v>
      </c>
      <c r="BV44" s="224" t="e">
        <v>#N/A</v>
      </c>
      <c r="BW44" s="224" t="e">
        <v>#N/A</v>
      </c>
      <c r="BX44" s="224" t="e">
        <v>#N/A</v>
      </c>
      <c r="BY44" s="214" t="e">
        <v>#N/A</v>
      </c>
      <c r="BZ44" s="222" t="s">
        <v>10501</v>
      </c>
      <c r="CA44" s="222" t="e">
        <v>#N/A</v>
      </c>
      <c r="CB44" s="222" t="e">
        <v>#N/A</v>
      </c>
      <c r="CC44" s="222" t="e">
        <v>#N/A</v>
      </c>
      <c r="CD44" s="222" t="e">
        <v>#N/A</v>
      </c>
      <c r="CE44" s="222" t="e">
        <v>#N/A</v>
      </c>
      <c r="CF44" s="222" t="e">
        <v>#N/A</v>
      </c>
      <c r="CG44" s="223" t="e">
        <v>#N/A</v>
      </c>
      <c r="CH44" s="221" t="s">
        <v>10502</v>
      </c>
      <c r="CI44" s="222" t="e">
        <v>#N/A</v>
      </c>
      <c r="CJ44" s="222" t="e">
        <v>#N/A</v>
      </c>
      <c r="CK44" s="222" t="e">
        <v>#N/A</v>
      </c>
      <c r="CL44" s="222" t="e">
        <v>#N/A</v>
      </c>
      <c r="CM44" s="222" t="e">
        <v>#N/A</v>
      </c>
      <c r="CN44" s="222" t="e">
        <v>#N/A</v>
      </c>
      <c r="CO44" s="225" t="e">
        <v>#N/A</v>
      </c>
      <c r="CP44" s="222" t="s">
        <v>10503</v>
      </c>
      <c r="CQ44" s="224" t="e">
        <v>#N/A</v>
      </c>
      <c r="CR44" s="224" t="e">
        <v>#N/A</v>
      </c>
      <c r="CS44" s="224" t="e">
        <v>#N/A</v>
      </c>
      <c r="CT44" s="224" t="e">
        <v>#N/A</v>
      </c>
      <c r="CU44" s="224" t="e">
        <v>#N/A</v>
      </c>
      <c r="CV44" s="224" t="e">
        <v>#N/A</v>
      </c>
      <c r="CW44" s="214" t="e">
        <v>#N/A</v>
      </c>
      <c r="CX44" s="222" t="s">
        <v>6869</v>
      </c>
      <c r="CY44" s="218">
        <v>52000</v>
      </c>
      <c r="CZ44" s="218" t="s">
        <v>6860</v>
      </c>
      <c r="DA44" s="218" t="s">
        <v>1400</v>
      </c>
      <c r="DB44" s="218">
        <v>2</v>
      </c>
      <c r="DC44" s="218" t="s">
        <v>4793</v>
      </c>
      <c r="DD44" s="218" t="s">
        <v>2055</v>
      </c>
      <c r="DE44" s="220">
        <v>45129</v>
      </c>
      <c r="DF44" s="221" t="s">
        <v>6871</v>
      </c>
      <c r="DG44" s="213">
        <v>553000</v>
      </c>
      <c r="DH44" s="224" t="s">
        <v>6856</v>
      </c>
      <c r="DI44" s="224" t="s">
        <v>1400</v>
      </c>
      <c r="DJ44" s="224">
        <v>2</v>
      </c>
      <c r="DK44" s="224" t="s">
        <v>6870</v>
      </c>
      <c r="DL44" s="224" t="s">
        <v>6857</v>
      </c>
      <c r="DM44" s="214">
        <v>45129</v>
      </c>
      <c r="DN44" s="222" t="s">
        <v>6873</v>
      </c>
      <c r="DO44" s="218">
        <v>0</v>
      </c>
      <c r="DP44" s="222" t="s">
        <v>6860</v>
      </c>
      <c r="DQ44" s="222" t="s">
        <v>1400</v>
      </c>
      <c r="DR44" s="222">
        <v>2</v>
      </c>
      <c r="DS44" s="222" t="s">
        <v>6872</v>
      </c>
      <c r="DT44" s="222" t="s">
        <v>2055</v>
      </c>
      <c r="DU44" s="223">
        <v>45129</v>
      </c>
      <c r="DV44" s="221" t="s">
        <v>6874</v>
      </c>
      <c r="DW44" s="213">
        <v>52000</v>
      </c>
      <c r="DX44" s="224" t="s">
        <v>6860</v>
      </c>
      <c r="DY44" s="224" t="s">
        <v>1400</v>
      </c>
      <c r="DZ44" s="224">
        <v>2</v>
      </c>
      <c r="EA44" s="224" t="s">
        <v>4793</v>
      </c>
      <c r="EB44" s="224" t="s">
        <v>2055</v>
      </c>
      <c r="EC44" s="214">
        <v>45129</v>
      </c>
      <c r="ED44" s="222" t="s">
        <v>6875</v>
      </c>
      <c r="EE44" s="218">
        <v>0</v>
      </c>
      <c r="EF44" s="222" t="s">
        <v>6860</v>
      </c>
      <c r="EG44" s="222" t="s">
        <v>1400</v>
      </c>
      <c r="EH44" s="222">
        <v>2</v>
      </c>
      <c r="EI44" s="222" t="s">
        <v>4795</v>
      </c>
      <c r="EJ44" s="222" t="s">
        <v>2055</v>
      </c>
      <c r="EK44" s="223">
        <v>45129</v>
      </c>
      <c r="EL44" s="221" t="s">
        <v>6876</v>
      </c>
      <c r="EM44" s="213">
        <v>0</v>
      </c>
      <c r="EN44" s="224" t="s">
        <v>6860</v>
      </c>
      <c r="EO44" s="224" t="s">
        <v>1400</v>
      </c>
      <c r="EP44" s="224">
        <v>2</v>
      </c>
      <c r="EQ44" s="224" t="s">
        <v>4795</v>
      </c>
      <c r="ER44" s="224" t="s">
        <v>2055</v>
      </c>
      <c r="ES44" s="214">
        <v>45129</v>
      </c>
      <c r="ET44" s="222" t="s">
        <v>6867</v>
      </c>
      <c r="EU44" s="222">
        <v>0</v>
      </c>
      <c r="EV44" s="222" t="s">
        <v>6728</v>
      </c>
      <c r="EW44" s="222" t="s">
        <v>1400</v>
      </c>
      <c r="EX44" s="222">
        <v>2</v>
      </c>
      <c r="EY44" s="222" t="s">
        <v>6866</v>
      </c>
      <c r="EZ44" s="222" t="s">
        <v>1237</v>
      </c>
      <c r="FA44" s="223">
        <v>45129</v>
      </c>
      <c r="FB44" s="221" t="s">
        <v>1409</v>
      </c>
      <c r="FC44" s="224">
        <v>2</v>
      </c>
      <c r="FD44" s="224" t="s">
        <v>17</v>
      </c>
      <c r="FE44" s="224" t="s">
        <v>33</v>
      </c>
      <c r="FF44" s="224">
        <v>2</v>
      </c>
      <c r="FG44" s="224" t="s">
        <v>1408</v>
      </c>
      <c r="FH44" s="224" t="s">
        <v>17</v>
      </c>
      <c r="FI44" s="214">
        <v>44773</v>
      </c>
      <c r="FJ44" s="221" t="s">
        <v>10504</v>
      </c>
      <c r="FK44" s="222" t="e">
        <v>#N/A</v>
      </c>
      <c r="FL44" s="222" t="e">
        <v>#N/A</v>
      </c>
      <c r="FM44" s="222" t="e">
        <v>#N/A</v>
      </c>
      <c r="FN44" s="222" t="e">
        <v>#N/A</v>
      </c>
      <c r="FO44" s="222" t="e">
        <v>#N/A</v>
      </c>
      <c r="FP44" s="218" t="e">
        <v>#N/A</v>
      </c>
      <c r="FQ44" s="219" t="e">
        <v>#N/A</v>
      </c>
      <c r="FR44" s="221" t="s">
        <v>10505</v>
      </c>
      <c r="FS44" s="224" t="e">
        <v>#N/A</v>
      </c>
      <c r="FT44" s="224" t="e">
        <v>#N/A</v>
      </c>
      <c r="FU44" s="224" t="e">
        <v>#N/A</v>
      </c>
      <c r="FV44" s="224" t="e">
        <v>#N/A</v>
      </c>
      <c r="FW44" s="224" t="e">
        <v>#N/A</v>
      </c>
      <c r="FX44" s="224" t="e">
        <v>#N/A</v>
      </c>
      <c r="FY44" s="214" t="e">
        <v>#N/A</v>
      </c>
      <c r="FZ44" s="222" t="s">
        <v>2663</v>
      </c>
      <c r="GA44" s="222">
        <v>0</v>
      </c>
      <c r="GB44" s="222" t="s">
        <v>2565</v>
      </c>
      <c r="GC44" s="222" t="s">
        <v>33</v>
      </c>
      <c r="GD44" s="222">
        <v>2</v>
      </c>
      <c r="GE44" s="222" t="s">
        <v>17</v>
      </c>
      <c r="GF44" s="222" t="s">
        <v>17</v>
      </c>
      <c r="GG44" s="223">
        <v>45060</v>
      </c>
      <c r="GH44" s="221" t="s">
        <v>2669</v>
      </c>
      <c r="GI44" s="224">
        <v>0</v>
      </c>
      <c r="GJ44" s="224" t="s">
        <v>2565</v>
      </c>
      <c r="GK44" s="224" t="s">
        <v>33</v>
      </c>
      <c r="GL44" s="224">
        <v>2</v>
      </c>
      <c r="GM44" s="224" t="s">
        <v>17</v>
      </c>
      <c r="GN44" s="224" t="s">
        <v>17</v>
      </c>
      <c r="GO44" s="214">
        <v>45060</v>
      </c>
      <c r="GP44" s="222" t="s">
        <v>2664</v>
      </c>
      <c r="GQ44" s="222">
        <v>0</v>
      </c>
      <c r="GR44" s="222" t="s">
        <v>2565</v>
      </c>
      <c r="GS44" s="222" t="s">
        <v>33</v>
      </c>
      <c r="GT44" s="222">
        <v>2</v>
      </c>
      <c r="GU44" s="222" t="s">
        <v>17</v>
      </c>
      <c r="GV44" s="222" t="s">
        <v>17</v>
      </c>
      <c r="GW44" s="223">
        <v>45060</v>
      </c>
      <c r="GX44" s="221" t="s">
        <v>2670</v>
      </c>
      <c r="GY44" s="224">
        <v>0</v>
      </c>
      <c r="GZ44" s="224" t="s">
        <v>2565</v>
      </c>
      <c r="HA44" s="224" t="s">
        <v>33</v>
      </c>
      <c r="HB44" s="224">
        <v>2</v>
      </c>
      <c r="HC44" s="224" t="s">
        <v>17</v>
      </c>
      <c r="HD44" s="224" t="s">
        <v>17</v>
      </c>
      <c r="HE44" s="214">
        <v>45060</v>
      </c>
      <c r="HF44" s="222" t="s">
        <v>2662</v>
      </c>
      <c r="HG44" s="222">
        <v>0</v>
      </c>
      <c r="HH44" s="222" t="s">
        <v>2565</v>
      </c>
      <c r="HI44" s="222" t="s">
        <v>33</v>
      </c>
      <c r="HJ44" s="222">
        <v>2</v>
      </c>
      <c r="HK44" s="222" t="s">
        <v>17</v>
      </c>
      <c r="HL44" s="222" t="s">
        <v>17</v>
      </c>
      <c r="HM44" s="223">
        <v>45060</v>
      </c>
      <c r="HN44" s="221" t="s">
        <v>2668</v>
      </c>
      <c r="HO44" s="224">
        <v>0</v>
      </c>
      <c r="HP44" s="224" t="s">
        <v>2565</v>
      </c>
      <c r="HQ44" s="224" t="s">
        <v>33</v>
      </c>
      <c r="HR44" s="224">
        <v>2</v>
      </c>
      <c r="HS44" s="224" t="s">
        <v>17</v>
      </c>
      <c r="HT44" s="224" t="s">
        <v>17</v>
      </c>
      <c r="HU44" s="214">
        <v>45060</v>
      </c>
      <c r="HV44" s="222" t="s">
        <v>2665</v>
      </c>
      <c r="HW44" s="222">
        <v>0</v>
      </c>
      <c r="HX44" s="222" t="s">
        <v>2565</v>
      </c>
      <c r="HY44" s="222" t="s">
        <v>33</v>
      </c>
      <c r="HZ44" s="222">
        <v>2</v>
      </c>
      <c r="IA44" s="222" t="s">
        <v>17</v>
      </c>
      <c r="IB44" s="222" t="s">
        <v>17</v>
      </c>
      <c r="IC44" s="223">
        <v>45060</v>
      </c>
      <c r="ID44" s="221" t="s">
        <v>2667</v>
      </c>
      <c r="IE44" s="224">
        <v>0</v>
      </c>
      <c r="IF44" s="224" t="s">
        <v>2565</v>
      </c>
      <c r="IG44" s="224" t="s">
        <v>33</v>
      </c>
      <c r="IH44" s="224">
        <v>2</v>
      </c>
      <c r="II44" s="224" t="s">
        <v>17</v>
      </c>
      <c r="IJ44" s="224" t="s">
        <v>17</v>
      </c>
      <c r="IK44" s="214">
        <v>45060</v>
      </c>
      <c r="IL44" s="222" t="s">
        <v>2666</v>
      </c>
      <c r="IM44" s="222">
        <v>0</v>
      </c>
      <c r="IN44" s="222" t="s">
        <v>2565</v>
      </c>
      <c r="IO44" s="222" t="s">
        <v>33</v>
      </c>
      <c r="IP44" s="222">
        <v>2</v>
      </c>
      <c r="IQ44" s="222" t="s">
        <v>17</v>
      </c>
      <c r="IR44" s="222" t="s">
        <v>17</v>
      </c>
      <c r="IS44" s="223">
        <v>45060</v>
      </c>
    </row>
    <row r="45" spans="1:253" s="11" customFormat="1" ht="12.75" customHeight="1" x14ac:dyDescent="0.2">
      <c r="A45" s="11" t="s">
        <v>746</v>
      </c>
      <c r="B45" s="11" t="s">
        <v>9976</v>
      </c>
      <c r="C45" s="11" t="s">
        <v>747</v>
      </c>
      <c r="D45" s="11" t="s">
        <v>748</v>
      </c>
      <c r="E45" s="11" t="s">
        <v>9389</v>
      </c>
      <c r="F45" s="11" t="s">
        <v>5825</v>
      </c>
      <c r="G45" s="212">
        <v>270213000</v>
      </c>
      <c r="H45" s="213" t="s">
        <v>5775</v>
      </c>
      <c r="I45" s="213" t="s">
        <v>1400</v>
      </c>
      <c r="J45" s="213">
        <v>2</v>
      </c>
      <c r="K45" s="213" t="s">
        <v>5777</v>
      </c>
      <c r="L45" s="213" t="s">
        <v>5824</v>
      </c>
      <c r="M45" s="214">
        <v>45126</v>
      </c>
      <c r="N45" s="221" t="s">
        <v>5829</v>
      </c>
      <c r="O45" s="216">
        <v>421991</v>
      </c>
      <c r="P45" s="216" t="s">
        <v>5826</v>
      </c>
      <c r="Q45" s="216" t="s">
        <v>77</v>
      </c>
      <c r="R45" s="216">
        <v>1</v>
      </c>
      <c r="S45" s="216" t="s">
        <v>5828</v>
      </c>
      <c r="T45" s="216" t="s">
        <v>5827</v>
      </c>
      <c r="U45" s="217">
        <v>45126</v>
      </c>
      <c r="V45" s="221" t="s">
        <v>5831</v>
      </c>
      <c r="W45" s="213">
        <v>5438000</v>
      </c>
      <c r="X45" s="213" t="s">
        <v>5826</v>
      </c>
      <c r="Y45" s="213" t="s">
        <v>1400</v>
      </c>
      <c r="Z45" s="213">
        <v>2</v>
      </c>
      <c r="AA45" s="213" t="s">
        <v>5830</v>
      </c>
      <c r="AB45" s="213" t="s">
        <v>5827</v>
      </c>
      <c r="AC45" s="214">
        <v>45126</v>
      </c>
      <c r="AD45" s="221" t="s">
        <v>5833</v>
      </c>
      <c r="AE45" s="218">
        <v>5438000</v>
      </c>
      <c r="AF45" s="218" t="s">
        <v>5826</v>
      </c>
      <c r="AG45" s="218" t="s">
        <v>1400</v>
      </c>
      <c r="AH45" s="218">
        <v>2</v>
      </c>
      <c r="AI45" s="218" t="s">
        <v>5832</v>
      </c>
      <c r="AJ45" s="218" t="s">
        <v>5827</v>
      </c>
      <c r="AK45" s="219">
        <v>45126</v>
      </c>
      <c r="AL45" s="221" t="s">
        <v>5837</v>
      </c>
      <c r="AM45" s="213">
        <v>100000</v>
      </c>
      <c r="AN45" s="213" t="s">
        <v>5834</v>
      </c>
      <c r="AO45" s="213" t="s">
        <v>22</v>
      </c>
      <c r="AP45" s="213">
        <v>3</v>
      </c>
      <c r="AQ45" s="213" t="s">
        <v>5836</v>
      </c>
      <c r="AR45" s="213" t="s">
        <v>5835</v>
      </c>
      <c r="AS45" s="214">
        <v>45126</v>
      </c>
      <c r="AT45" s="222" t="s">
        <v>753</v>
      </c>
      <c r="AU45" s="218" t="s">
        <v>17</v>
      </c>
      <c r="AV45" s="218" t="s">
        <v>17</v>
      </c>
      <c r="AW45" s="218" t="s">
        <v>17</v>
      </c>
      <c r="AX45" s="218" t="s">
        <v>17</v>
      </c>
      <c r="AY45" s="218" t="s">
        <v>742</v>
      </c>
      <c r="AZ45" s="218" t="s">
        <v>17</v>
      </c>
      <c r="BA45" s="219">
        <v>43676</v>
      </c>
      <c r="BB45" s="221" t="s">
        <v>752</v>
      </c>
      <c r="BC45" s="213" t="s">
        <v>17</v>
      </c>
      <c r="BD45" s="213" t="s">
        <v>17</v>
      </c>
      <c r="BE45" s="213" t="s">
        <v>17</v>
      </c>
      <c r="BF45" s="213" t="s">
        <v>17</v>
      </c>
      <c r="BG45" s="213" t="s">
        <v>742</v>
      </c>
      <c r="BH45" s="213" t="s">
        <v>17</v>
      </c>
      <c r="BI45" s="214">
        <v>43676</v>
      </c>
      <c r="BJ45" s="222" t="s">
        <v>5840</v>
      </c>
      <c r="BK45" s="222">
        <v>53</v>
      </c>
      <c r="BL45" s="222" t="s">
        <v>5838</v>
      </c>
      <c r="BM45" s="222" t="s">
        <v>22</v>
      </c>
      <c r="BN45" s="222">
        <v>3</v>
      </c>
      <c r="BO45" s="222" t="s">
        <v>5839</v>
      </c>
      <c r="BP45" s="218" t="s">
        <v>1039</v>
      </c>
      <c r="BQ45" s="223">
        <v>45126</v>
      </c>
      <c r="BR45" s="221" t="s">
        <v>749</v>
      </c>
      <c r="BS45" s="224" t="s">
        <v>17</v>
      </c>
      <c r="BT45" s="224" t="s">
        <v>17</v>
      </c>
      <c r="BU45" s="224" t="s">
        <v>17</v>
      </c>
      <c r="BV45" s="224" t="s">
        <v>17</v>
      </c>
      <c r="BW45" s="224" t="s">
        <v>742</v>
      </c>
      <c r="BX45" s="224" t="s">
        <v>17</v>
      </c>
      <c r="BY45" s="214">
        <v>43676</v>
      </c>
      <c r="BZ45" s="222" t="s">
        <v>750</v>
      </c>
      <c r="CA45" s="222" t="s">
        <v>17</v>
      </c>
      <c r="CB45" s="222" t="s">
        <v>17</v>
      </c>
      <c r="CC45" s="222" t="s">
        <v>17</v>
      </c>
      <c r="CD45" s="222" t="s">
        <v>17</v>
      </c>
      <c r="CE45" s="222" t="s">
        <v>742</v>
      </c>
      <c r="CF45" s="222" t="s">
        <v>17</v>
      </c>
      <c r="CG45" s="223">
        <v>43676</v>
      </c>
      <c r="CH45" s="221" t="s">
        <v>10506</v>
      </c>
      <c r="CI45" s="222" t="e">
        <v>#N/A</v>
      </c>
      <c r="CJ45" s="222" t="e">
        <v>#N/A</v>
      </c>
      <c r="CK45" s="222" t="e">
        <v>#N/A</v>
      </c>
      <c r="CL45" s="222" t="e">
        <v>#N/A</v>
      </c>
      <c r="CM45" s="222" t="e">
        <v>#N/A</v>
      </c>
      <c r="CN45" s="222" t="e">
        <v>#N/A</v>
      </c>
      <c r="CO45" s="225" t="e">
        <v>#N/A</v>
      </c>
      <c r="CP45" s="222" t="s">
        <v>751</v>
      </c>
      <c r="CQ45" s="224" t="s">
        <v>17</v>
      </c>
      <c r="CR45" s="224" t="s">
        <v>17</v>
      </c>
      <c r="CS45" s="224" t="s">
        <v>17</v>
      </c>
      <c r="CT45" s="224" t="s">
        <v>17</v>
      </c>
      <c r="CU45" s="224" t="s">
        <v>742</v>
      </c>
      <c r="CV45" s="224" t="s">
        <v>17</v>
      </c>
      <c r="CW45" s="214">
        <v>43676</v>
      </c>
      <c r="CX45" s="222" t="s">
        <v>5843</v>
      </c>
      <c r="CY45" s="218">
        <v>100000</v>
      </c>
      <c r="CZ45" s="218" t="s">
        <v>5834</v>
      </c>
      <c r="DA45" s="218" t="s">
        <v>22</v>
      </c>
      <c r="DB45" s="218">
        <v>3</v>
      </c>
      <c r="DC45" s="218" t="s">
        <v>5850</v>
      </c>
      <c r="DD45" s="218" t="s">
        <v>5835</v>
      </c>
      <c r="DE45" s="220">
        <v>45126</v>
      </c>
      <c r="DF45" s="221" t="s">
        <v>5845</v>
      </c>
      <c r="DG45" s="213">
        <v>0</v>
      </c>
      <c r="DH45" s="224" t="s">
        <v>17</v>
      </c>
      <c r="DI45" s="224" t="s">
        <v>22</v>
      </c>
      <c r="DJ45" s="224">
        <v>3</v>
      </c>
      <c r="DK45" s="224" t="s">
        <v>5844</v>
      </c>
      <c r="DL45" s="224" t="s">
        <v>17</v>
      </c>
      <c r="DM45" s="214">
        <v>45126</v>
      </c>
      <c r="DN45" s="222" t="s">
        <v>5849</v>
      </c>
      <c r="DO45" s="218">
        <v>5338000</v>
      </c>
      <c r="DP45" s="222" t="s">
        <v>5846</v>
      </c>
      <c r="DQ45" s="222" t="s">
        <v>1400</v>
      </c>
      <c r="DR45" s="222">
        <v>2</v>
      </c>
      <c r="DS45" s="222" t="s">
        <v>5848</v>
      </c>
      <c r="DT45" s="222" t="s">
        <v>5847</v>
      </c>
      <c r="DU45" s="223">
        <v>45126</v>
      </c>
      <c r="DV45" s="221" t="s">
        <v>5851</v>
      </c>
      <c r="DW45" s="213">
        <v>100000</v>
      </c>
      <c r="DX45" s="224" t="s">
        <v>5834</v>
      </c>
      <c r="DY45" s="224" t="s">
        <v>22</v>
      </c>
      <c r="DZ45" s="224">
        <v>3</v>
      </c>
      <c r="EA45" s="224" t="s">
        <v>5850</v>
      </c>
      <c r="EB45" s="224" t="s">
        <v>5835</v>
      </c>
      <c r="EC45" s="214">
        <v>45126</v>
      </c>
      <c r="ED45" s="222" t="s">
        <v>5853</v>
      </c>
      <c r="EE45" s="218">
        <v>0</v>
      </c>
      <c r="EF45" s="222" t="s">
        <v>17</v>
      </c>
      <c r="EG45" s="222" t="s">
        <v>22</v>
      </c>
      <c r="EH45" s="222">
        <v>3</v>
      </c>
      <c r="EI45" s="222" t="s">
        <v>5852</v>
      </c>
      <c r="EJ45" s="222" t="s">
        <v>17</v>
      </c>
      <c r="EK45" s="223">
        <v>45126</v>
      </c>
      <c r="EL45" s="221" t="s">
        <v>5854</v>
      </c>
      <c r="EM45" s="213">
        <v>0</v>
      </c>
      <c r="EN45" s="224" t="s">
        <v>17</v>
      </c>
      <c r="EO45" s="224" t="s">
        <v>22</v>
      </c>
      <c r="EP45" s="224">
        <v>3</v>
      </c>
      <c r="EQ45" s="224" t="s">
        <v>5852</v>
      </c>
      <c r="ER45" s="224" t="s">
        <v>17</v>
      </c>
      <c r="ES45" s="214">
        <v>45126</v>
      </c>
      <c r="ET45" s="222" t="s">
        <v>5841</v>
      </c>
      <c r="EU45" s="222">
        <v>53</v>
      </c>
      <c r="EV45" s="222" t="s">
        <v>5798</v>
      </c>
      <c r="EW45" s="222" t="s">
        <v>22</v>
      </c>
      <c r="EX45" s="222">
        <v>3</v>
      </c>
      <c r="EY45" s="222" t="s">
        <v>5839</v>
      </c>
      <c r="EZ45" s="222" t="s">
        <v>5799</v>
      </c>
      <c r="FA45" s="223">
        <v>45126</v>
      </c>
      <c r="FB45" s="221" t="s">
        <v>5858</v>
      </c>
      <c r="FC45" s="224">
        <v>4</v>
      </c>
      <c r="FD45" s="224" t="s">
        <v>5855</v>
      </c>
      <c r="FE45" s="224" t="s">
        <v>22</v>
      </c>
      <c r="FF45" s="224">
        <v>3</v>
      </c>
      <c r="FG45" s="224" t="s">
        <v>5857</v>
      </c>
      <c r="FH45" s="224" t="s">
        <v>5856</v>
      </c>
      <c r="FI45" s="214">
        <v>45126</v>
      </c>
      <c r="FJ45" s="221" t="s">
        <v>754</v>
      </c>
      <c r="FK45" s="222" t="s">
        <v>17</v>
      </c>
      <c r="FL45" s="222" t="s">
        <v>17</v>
      </c>
      <c r="FM45" s="222" t="s">
        <v>17</v>
      </c>
      <c r="FN45" s="222" t="s">
        <v>17</v>
      </c>
      <c r="FO45" s="222" t="s">
        <v>742</v>
      </c>
      <c r="FP45" s="218" t="s">
        <v>17</v>
      </c>
      <c r="FQ45" s="219">
        <v>43676</v>
      </c>
      <c r="FR45" s="221" t="s">
        <v>755</v>
      </c>
      <c r="FS45" s="224" t="s">
        <v>17</v>
      </c>
      <c r="FT45" s="224" t="s">
        <v>17</v>
      </c>
      <c r="FU45" s="224" t="s">
        <v>17</v>
      </c>
      <c r="FV45" s="224" t="s">
        <v>17</v>
      </c>
      <c r="FW45" s="224" t="s">
        <v>742</v>
      </c>
      <c r="FX45" s="224" t="s">
        <v>17</v>
      </c>
      <c r="FY45" s="214">
        <v>43676</v>
      </c>
      <c r="FZ45" s="222" t="s">
        <v>3131</v>
      </c>
      <c r="GA45" s="222">
        <v>1</v>
      </c>
      <c r="GB45" s="222" t="s">
        <v>2565</v>
      </c>
      <c r="GC45" s="222" t="s">
        <v>33</v>
      </c>
      <c r="GD45" s="222">
        <v>2</v>
      </c>
      <c r="GE45" s="222" t="s">
        <v>17</v>
      </c>
      <c r="GF45" s="222" t="s">
        <v>17</v>
      </c>
      <c r="GG45" s="223">
        <v>45063</v>
      </c>
      <c r="GH45" s="221" t="s">
        <v>3137</v>
      </c>
      <c r="GI45" s="224">
        <v>2</v>
      </c>
      <c r="GJ45" s="224" t="s">
        <v>2565</v>
      </c>
      <c r="GK45" s="224" t="s">
        <v>33</v>
      </c>
      <c r="GL45" s="224">
        <v>2</v>
      </c>
      <c r="GM45" s="224" t="s">
        <v>17</v>
      </c>
      <c r="GN45" s="224" t="s">
        <v>17</v>
      </c>
      <c r="GO45" s="214">
        <v>45063</v>
      </c>
      <c r="GP45" s="222" t="s">
        <v>3132</v>
      </c>
      <c r="GQ45" s="222">
        <v>2</v>
      </c>
      <c r="GR45" s="222" t="s">
        <v>2565</v>
      </c>
      <c r="GS45" s="222" t="s">
        <v>33</v>
      </c>
      <c r="GT45" s="222">
        <v>2</v>
      </c>
      <c r="GU45" s="222" t="s">
        <v>17</v>
      </c>
      <c r="GV45" s="222" t="s">
        <v>17</v>
      </c>
      <c r="GW45" s="223">
        <v>45063</v>
      </c>
      <c r="GX45" s="221" t="s">
        <v>3138</v>
      </c>
      <c r="GY45" s="224">
        <v>0</v>
      </c>
      <c r="GZ45" s="224" t="s">
        <v>2565</v>
      </c>
      <c r="HA45" s="224" t="s">
        <v>33</v>
      </c>
      <c r="HB45" s="224">
        <v>2</v>
      </c>
      <c r="HC45" s="224" t="s">
        <v>17</v>
      </c>
      <c r="HD45" s="224" t="s">
        <v>17</v>
      </c>
      <c r="HE45" s="214">
        <v>45063</v>
      </c>
      <c r="HF45" s="222" t="s">
        <v>3130</v>
      </c>
      <c r="HG45" s="222">
        <v>2</v>
      </c>
      <c r="HH45" s="222" t="s">
        <v>2565</v>
      </c>
      <c r="HI45" s="222" t="s">
        <v>33</v>
      </c>
      <c r="HJ45" s="222">
        <v>2</v>
      </c>
      <c r="HK45" s="222" t="s">
        <v>17</v>
      </c>
      <c r="HL45" s="222" t="s">
        <v>17</v>
      </c>
      <c r="HM45" s="223">
        <v>45063</v>
      </c>
      <c r="HN45" s="221" t="s">
        <v>3136</v>
      </c>
      <c r="HO45" s="224">
        <v>3</v>
      </c>
      <c r="HP45" s="224" t="s">
        <v>2565</v>
      </c>
      <c r="HQ45" s="224" t="s">
        <v>33</v>
      </c>
      <c r="HR45" s="224">
        <v>2</v>
      </c>
      <c r="HS45" s="224" t="s">
        <v>17</v>
      </c>
      <c r="HT45" s="224" t="s">
        <v>17</v>
      </c>
      <c r="HU45" s="214">
        <v>45063</v>
      </c>
      <c r="HV45" s="222" t="s">
        <v>3133</v>
      </c>
      <c r="HW45" s="222">
        <v>1</v>
      </c>
      <c r="HX45" s="222" t="s">
        <v>2565</v>
      </c>
      <c r="HY45" s="222" t="s">
        <v>33</v>
      </c>
      <c r="HZ45" s="222">
        <v>2</v>
      </c>
      <c r="IA45" s="222" t="s">
        <v>17</v>
      </c>
      <c r="IB45" s="222" t="s">
        <v>17</v>
      </c>
      <c r="IC45" s="223">
        <v>45063</v>
      </c>
      <c r="ID45" s="221" t="s">
        <v>3135</v>
      </c>
      <c r="IE45" s="224">
        <v>0</v>
      </c>
      <c r="IF45" s="224" t="s">
        <v>2565</v>
      </c>
      <c r="IG45" s="224" t="s">
        <v>33</v>
      </c>
      <c r="IH45" s="224">
        <v>2</v>
      </c>
      <c r="II45" s="224" t="s">
        <v>17</v>
      </c>
      <c r="IJ45" s="224" t="s">
        <v>17</v>
      </c>
      <c r="IK45" s="214">
        <v>45063</v>
      </c>
      <c r="IL45" s="222" t="s">
        <v>3134</v>
      </c>
      <c r="IM45" s="222">
        <v>3</v>
      </c>
      <c r="IN45" s="222" t="s">
        <v>2565</v>
      </c>
      <c r="IO45" s="222" t="s">
        <v>33</v>
      </c>
      <c r="IP45" s="222">
        <v>2</v>
      </c>
      <c r="IQ45" s="222" t="s">
        <v>17</v>
      </c>
      <c r="IR45" s="222" t="s">
        <v>17</v>
      </c>
      <c r="IS45" s="223">
        <v>45063</v>
      </c>
    </row>
    <row r="46" spans="1:253" s="11" customFormat="1" ht="12.75" customHeight="1" x14ac:dyDescent="0.2">
      <c r="A46" s="11" t="s">
        <v>1124</v>
      </c>
      <c r="B46" s="11" t="s">
        <v>9981</v>
      </c>
      <c r="C46" s="11" t="s">
        <v>1125</v>
      </c>
      <c r="D46" s="11" t="s">
        <v>748</v>
      </c>
      <c r="E46" s="11" t="s">
        <v>9389</v>
      </c>
      <c r="F46" s="11" t="s">
        <v>5778</v>
      </c>
      <c r="G46" s="212">
        <v>270213000</v>
      </c>
      <c r="H46" s="213" t="s">
        <v>5775</v>
      </c>
      <c r="I46" s="213" t="s">
        <v>1400</v>
      </c>
      <c r="J46" s="213">
        <v>2</v>
      </c>
      <c r="K46" s="213" t="s">
        <v>5777</v>
      </c>
      <c r="L46" s="213" t="s">
        <v>5776</v>
      </c>
      <c r="M46" s="214">
        <v>45126</v>
      </c>
      <c r="N46" s="221" t="s">
        <v>5782</v>
      </c>
      <c r="O46" s="216">
        <v>435319</v>
      </c>
      <c r="P46" s="216" t="s">
        <v>5779</v>
      </c>
      <c r="Q46" s="216" t="s">
        <v>77</v>
      </c>
      <c r="R46" s="216">
        <v>1</v>
      </c>
      <c r="S46" s="216" t="s">
        <v>5781</v>
      </c>
      <c r="T46" s="216" t="s">
        <v>5780</v>
      </c>
      <c r="U46" s="217">
        <v>45126</v>
      </c>
      <c r="V46" s="221" t="s">
        <v>5785</v>
      </c>
      <c r="W46" s="213">
        <v>22299000</v>
      </c>
      <c r="X46" s="213" t="s">
        <v>5779</v>
      </c>
      <c r="Y46" s="213" t="s">
        <v>1400</v>
      </c>
      <c r="Z46" s="213">
        <v>2</v>
      </c>
      <c r="AA46" s="213" t="s">
        <v>5784</v>
      </c>
      <c r="AB46" s="213" t="s">
        <v>5783</v>
      </c>
      <c r="AC46" s="214">
        <v>45126</v>
      </c>
      <c r="AD46" s="221" t="s">
        <v>5789</v>
      </c>
      <c r="AE46" s="218">
        <v>7238000</v>
      </c>
      <c r="AF46" s="218" t="s">
        <v>5786</v>
      </c>
      <c r="AG46" s="218" t="s">
        <v>1400</v>
      </c>
      <c r="AH46" s="218">
        <v>2</v>
      </c>
      <c r="AI46" s="218" t="s">
        <v>5788</v>
      </c>
      <c r="AJ46" s="218" t="s">
        <v>5787</v>
      </c>
      <c r="AK46" s="219">
        <v>45126</v>
      </c>
      <c r="AL46" s="221" t="s">
        <v>5793</v>
      </c>
      <c r="AM46" s="213">
        <v>215000</v>
      </c>
      <c r="AN46" s="213" t="s">
        <v>5790</v>
      </c>
      <c r="AO46" s="213" t="s">
        <v>22</v>
      </c>
      <c r="AP46" s="213">
        <v>3</v>
      </c>
      <c r="AQ46" s="213" t="s">
        <v>5792</v>
      </c>
      <c r="AR46" s="213" t="s">
        <v>5791</v>
      </c>
      <c r="AS46" s="214">
        <v>45126</v>
      </c>
      <c r="AT46" s="222" t="s">
        <v>5797</v>
      </c>
      <c r="AU46" s="218">
        <v>7700</v>
      </c>
      <c r="AV46" s="218" t="s">
        <v>5794</v>
      </c>
      <c r="AW46" s="218" t="s">
        <v>17</v>
      </c>
      <c r="AX46" s="218" t="s">
        <v>17</v>
      </c>
      <c r="AY46" s="218" t="s">
        <v>5796</v>
      </c>
      <c r="AZ46" s="218" t="s">
        <v>5795</v>
      </c>
      <c r="BA46" s="219">
        <v>45126</v>
      </c>
      <c r="BB46" s="221" t="s">
        <v>10507</v>
      </c>
      <c r="BC46" s="213" t="e">
        <v>#N/A</v>
      </c>
      <c r="BD46" s="213" t="e">
        <v>#N/A</v>
      </c>
      <c r="BE46" s="213" t="e">
        <v>#N/A</v>
      </c>
      <c r="BF46" s="213" t="e">
        <v>#N/A</v>
      </c>
      <c r="BG46" s="213" t="e">
        <v>#N/A</v>
      </c>
      <c r="BH46" s="213" t="e">
        <v>#N/A</v>
      </c>
      <c r="BI46" s="214" t="e">
        <v>#N/A</v>
      </c>
      <c r="BJ46" s="222" t="s">
        <v>5801</v>
      </c>
      <c r="BK46" s="222">
        <v>53</v>
      </c>
      <c r="BL46" s="222" t="s">
        <v>5798</v>
      </c>
      <c r="BM46" s="222" t="s">
        <v>22</v>
      </c>
      <c r="BN46" s="222">
        <v>3</v>
      </c>
      <c r="BO46" s="222" t="s">
        <v>5800</v>
      </c>
      <c r="BP46" s="218" t="s">
        <v>5799</v>
      </c>
      <c r="BQ46" s="223">
        <v>45126</v>
      </c>
      <c r="BR46" s="221" t="s">
        <v>10508</v>
      </c>
      <c r="BS46" s="224" t="e">
        <v>#N/A</v>
      </c>
      <c r="BT46" s="224" t="e">
        <v>#N/A</v>
      </c>
      <c r="BU46" s="224" t="e">
        <v>#N/A</v>
      </c>
      <c r="BV46" s="224" t="e">
        <v>#N/A</v>
      </c>
      <c r="BW46" s="224" t="e">
        <v>#N/A</v>
      </c>
      <c r="BX46" s="224" t="e">
        <v>#N/A</v>
      </c>
      <c r="BY46" s="214" t="e">
        <v>#N/A</v>
      </c>
      <c r="BZ46" s="222" t="s">
        <v>10509</v>
      </c>
      <c r="CA46" s="222" t="e">
        <v>#N/A</v>
      </c>
      <c r="CB46" s="222" t="e">
        <v>#N/A</v>
      </c>
      <c r="CC46" s="222" t="e">
        <v>#N/A</v>
      </c>
      <c r="CD46" s="222" t="e">
        <v>#N/A</v>
      </c>
      <c r="CE46" s="222" t="e">
        <v>#N/A</v>
      </c>
      <c r="CF46" s="222" t="e">
        <v>#N/A</v>
      </c>
      <c r="CG46" s="223" t="e">
        <v>#N/A</v>
      </c>
      <c r="CH46" s="221" t="s">
        <v>10510</v>
      </c>
      <c r="CI46" s="222" t="e">
        <v>#N/A</v>
      </c>
      <c r="CJ46" s="222" t="e">
        <v>#N/A</v>
      </c>
      <c r="CK46" s="222" t="e">
        <v>#N/A</v>
      </c>
      <c r="CL46" s="222" t="e">
        <v>#N/A</v>
      </c>
      <c r="CM46" s="222" t="e">
        <v>#N/A</v>
      </c>
      <c r="CN46" s="222" t="e">
        <v>#N/A</v>
      </c>
      <c r="CO46" s="225" t="e">
        <v>#N/A</v>
      </c>
      <c r="CP46" s="222" t="s">
        <v>10511</v>
      </c>
      <c r="CQ46" s="224" t="e">
        <v>#N/A</v>
      </c>
      <c r="CR46" s="224" t="e">
        <v>#N/A</v>
      </c>
      <c r="CS46" s="224" t="e">
        <v>#N/A</v>
      </c>
      <c r="CT46" s="224" t="e">
        <v>#N/A</v>
      </c>
      <c r="CU46" s="224" t="e">
        <v>#N/A</v>
      </c>
      <c r="CV46" s="224" t="e">
        <v>#N/A</v>
      </c>
      <c r="CW46" s="214" t="e">
        <v>#N/A</v>
      </c>
      <c r="CX46" s="222" t="s">
        <v>5804</v>
      </c>
      <c r="CY46" s="218">
        <v>215000</v>
      </c>
      <c r="CZ46" s="218" t="s">
        <v>5790</v>
      </c>
      <c r="DA46" s="218" t="s">
        <v>22</v>
      </c>
      <c r="DB46" s="218">
        <v>3</v>
      </c>
      <c r="DC46" s="218" t="s">
        <v>5813</v>
      </c>
      <c r="DD46" s="218" t="s">
        <v>5791</v>
      </c>
      <c r="DE46" s="220">
        <v>45126</v>
      </c>
      <c r="DF46" s="221" t="s">
        <v>5808</v>
      </c>
      <c r="DG46" s="213">
        <v>15061000</v>
      </c>
      <c r="DH46" s="224" t="s">
        <v>5805</v>
      </c>
      <c r="DI46" s="224" t="s">
        <v>22</v>
      </c>
      <c r="DJ46" s="224">
        <v>3</v>
      </c>
      <c r="DK46" s="224" t="s">
        <v>5807</v>
      </c>
      <c r="DL46" s="224" t="s">
        <v>5806</v>
      </c>
      <c r="DM46" s="214">
        <v>45126</v>
      </c>
      <c r="DN46" s="222" t="s">
        <v>5812</v>
      </c>
      <c r="DO46" s="226">
        <v>7023000</v>
      </c>
      <c r="DP46" s="222" t="s">
        <v>5809</v>
      </c>
      <c r="DQ46" s="222" t="s">
        <v>1400</v>
      </c>
      <c r="DR46" s="222">
        <v>2</v>
      </c>
      <c r="DS46" s="222" t="s">
        <v>5811</v>
      </c>
      <c r="DT46" s="222" t="s">
        <v>5810</v>
      </c>
      <c r="DU46" s="223">
        <v>45126</v>
      </c>
      <c r="DV46" s="221" t="s">
        <v>5814</v>
      </c>
      <c r="DW46" s="213">
        <v>215000</v>
      </c>
      <c r="DX46" s="224" t="s">
        <v>5790</v>
      </c>
      <c r="DY46" s="224" t="s">
        <v>22</v>
      </c>
      <c r="DZ46" s="224">
        <v>3</v>
      </c>
      <c r="EA46" s="224" t="s">
        <v>5813</v>
      </c>
      <c r="EB46" s="224" t="s">
        <v>5791</v>
      </c>
      <c r="EC46" s="214">
        <v>45126</v>
      </c>
      <c r="ED46" s="222" t="s">
        <v>5817</v>
      </c>
      <c r="EE46" s="218">
        <v>0</v>
      </c>
      <c r="EF46" s="222" t="s">
        <v>5815</v>
      </c>
      <c r="EG46" s="222" t="s">
        <v>22</v>
      </c>
      <c r="EH46" s="222">
        <v>3</v>
      </c>
      <c r="EI46" s="222" t="s">
        <v>5816</v>
      </c>
      <c r="EJ46" s="222" t="s">
        <v>5815</v>
      </c>
      <c r="EK46" s="223">
        <v>45126</v>
      </c>
      <c r="EL46" s="221" t="s">
        <v>5819</v>
      </c>
      <c r="EM46" s="213">
        <v>0</v>
      </c>
      <c r="EN46" s="224" t="s">
        <v>5815</v>
      </c>
      <c r="EO46" s="224" t="s">
        <v>22</v>
      </c>
      <c r="EP46" s="224">
        <v>3</v>
      </c>
      <c r="EQ46" s="224" t="s">
        <v>5818</v>
      </c>
      <c r="ER46" s="224" t="s">
        <v>5815</v>
      </c>
      <c r="ES46" s="214">
        <v>45126</v>
      </c>
      <c r="ET46" s="222" t="s">
        <v>5802</v>
      </c>
      <c r="EU46" s="222">
        <v>53</v>
      </c>
      <c r="EV46" s="222" t="s">
        <v>5798</v>
      </c>
      <c r="EW46" s="222" t="s">
        <v>22</v>
      </c>
      <c r="EX46" s="222">
        <v>3</v>
      </c>
      <c r="EY46" s="222" t="s">
        <v>5800</v>
      </c>
      <c r="EZ46" s="222" t="s">
        <v>5799</v>
      </c>
      <c r="FA46" s="223">
        <v>45126</v>
      </c>
      <c r="FB46" s="221" t="s">
        <v>5823</v>
      </c>
      <c r="FC46" s="224">
        <v>4</v>
      </c>
      <c r="FD46" s="224" t="s">
        <v>5820</v>
      </c>
      <c r="FE46" s="224" t="s">
        <v>33</v>
      </c>
      <c r="FF46" s="224">
        <v>2</v>
      </c>
      <c r="FG46" s="224" t="s">
        <v>5822</v>
      </c>
      <c r="FH46" s="224" t="s">
        <v>5821</v>
      </c>
      <c r="FI46" s="214">
        <v>45126</v>
      </c>
      <c r="FJ46" s="221" t="s">
        <v>1126</v>
      </c>
      <c r="FK46" s="222" t="s">
        <v>17</v>
      </c>
      <c r="FL46" s="222" t="s">
        <v>1121</v>
      </c>
      <c r="FM46" s="222" t="s">
        <v>17</v>
      </c>
      <c r="FN46" s="222" t="s">
        <v>17</v>
      </c>
      <c r="FO46" s="222" t="s">
        <v>17</v>
      </c>
      <c r="FP46" s="218" t="s">
        <v>17</v>
      </c>
      <c r="FQ46" s="219">
        <v>44227</v>
      </c>
      <c r="FR46" s="221" t="s">
        <v>1127</v>
      </c>
      <c r="FS46" s="224" t="s">
        <v>17</v>
      </c>
      <c r="FT46" s="224" t="s">
        <v>1121</v>
      </c>
      <c r="FU46" s="224" t="s">
        <v>17</v>
      </c>
      <c r="FV46" s="224" t="s">
        <v>17</v>
      </c>
      <c r="FW46" s="224" t="s">
        <v>17</v>
      </c>
      <c r="FX46" s="224" t="s">
        <v>17</v>
      </c>
      <c r="FY46" s="214">
        <v>44227</v>
      </c>
      <c r="FZ46" s="222" t="s">
        <v>3140</v>
      </c>
      <c r="GA46" s="222">
        <v>1</v>
      </c>
      <c r="GB46" s="222" t="s">
        <v>2565</v>
      </c>
      <c r="GC46" s="222" t="s">
        <v>33</v>
      </c>
      <c r="GD46" s="222">
        <v>2</v>
      </c>
      <c r="GE46" s="222" t="s">
        <v>17</v>
      </c>
      <c r="GF46" s="222" t="s">
        <v>17</v>
      </c>
      <c r="GG46" s="223">
        <v>45063</v>
      </c>
      <c r="GH46" s="221" t="s">
        <v>3146</v>
      </c>
      <c r="GI46" s="224">
        <v>2</v>
      </c>
      <c r="GJ46" s="224" t="s">
        <v>2565</v>
      </c>
      <c r="GK46" s="224" t="s">
        <v>33</v>
      </c>
      <c r="GL46" s="224">
        <v>2</v>
      </c>
      <c r="GM46" s="224" t="s">
        <v>17</v>
      </c>
      <c r="GN46" s="224" t="s">
        <v>17</v>
      </c>
      <c r="GO46" s="214">
        <v>45063</v>
      </c>
      <c r="GP46" s="222" t="s">
        <v>3141</v>
      </c>
      <c r="GQ46" s="222">
        <v>2</v>
      </c>
      <c r="GR46" s="222" t="s">
        <v>2565</v>
      </c>
      <c r="GS46" s="222" t="s">
        <v>33</v>
      </c>
      <c r="GT46" s="222">
        <v>2</v>
      </c>
      <c r="GU46" s="222" t="s">
        <v>17</v>
      </c>
      <c r="GV46" s="222" t="s">
        <v>17</v>
      </c>
      <c r="GW46" s="223">
        <v>45063</v>
      </c>
      <c r="GX46" s="221" t="s">
        <v>3147</v>
      </c>
      <c r="GY46" s="224">
        <v>0</v>
      </c>
      <c r="GZ46" s="224" t="s">
        <v>2565</v>
      </c>
      <c r="HA46" s="224" t="s">
        <v>33</v>
      </c>
      <c r="HB46" s="224">
        <v>2</v>
      </c>
      <c r="HC46" s="224" t="s">
        <v>17</v>
      </c>
      <c r="HD46" s="224" t="s">
        <v>17</v>
      </c>
      <c r="HE46" s="214">
        <v>45063</v>
      </c>
      <c r="HF46" s="222" t="s">
        <v>3139</v>
      </c>
      <c r="HG46" s="222">
        <v>2</v>
      </c>
      <c r="HH46" s="222" t="s">
        <v>2565</v>
      </c>
      <c r="HI46" s="222" t="s">
        <v>33</v>
      </c>
      <c r="HJ46" s="222">
        <v>2</v>
      </c>
      <c r="HK46" s="222" t="s">
        <v>17</v>
      </c>
      <c r="HL46" s="222" t="s">
        <v>17</v>
      </c>
      <c r="HM46" s="223">
        <v>45063</v>
      </c>
      <c r="HN46" s="221" t="s">
        <v>3145</v>
      </c>
      <c r="HO46" s="224">
        <v>3</v>
      </c>
      <c r="HP46" s="224" t="s">
        <v>2565</v>
      </c>
      <c r="HQ46" s="224" t="s">
        <v>33</v>
      </c>
      <c r="HR46" s="224">
        <v>2</v>
      </c>
      <c r="HS46" s="224" t="s">
        <v>17</v>
      </c>
      <c r="HT46" s="224" t="s">
        <v>17</v>
      </c>
      <c r="HU46" s="214">
        <v>45063</v>
      </c>
      <c r="HV46" s="222" t="s">
        <v>3142</v>
      </c>
      <c r="HW46" s="222">
        <v>1</v>
      </c>
      <c r="HX46" s="222" t="s">
        <v>2565</v>
      </c>
      <c r="HY46" s="222" t="s">
        <v>33</v>
      </c>
      <c r="HZ46" s="222">
        <v>2</v>
      </c>
      <c r="IA46" s="222" t="s">
        <v>17</v>
      </c>
      <c r="IB46" s="222" t="s">
        <v>17</v>
      </c>
      <c r="IC46" s="223">
        <v>45063</v>
      </c>
      <c r="ID46" s="221" t="s">
        <v>3144</v>
      </c>
      <c r="IE46" s="224">
        <v>0</v>
      </c>
      <c r="IF46" s="224" t="s">
        <v>2565</v>
      </c>
      <c r="IG46" s="224" t="s">
        <v>33</v>
      </c>
      <c r="IH46" s="224">
        <v>2</v>
      </c>
      <c r="II46" s="224" t="s">
        <v>17</v>
      </c>
      <c r="IJ46" s="224" t="s">
        <v>17</v>
      </c>
      <c r="IK46" s="214">
        <v>45063</v>
      </c>
      <c r="IL46" s="222" t="s">
        <v>3143</v>
      </c>
      <c r="IM46" s="222">
        <v>3</v>
      </c>
      <c r="IN46" s="222" t="s">
        <v>2565</v>
      </c>
      <c r="IO46" s="222" t="s">
        <v>33</v>
      </c>
      <c r="IP46" s="222">
        <v>2</v>
      </c>
      <c r="IQ46" s="222" t="s">
        <v>17</v>
      </c>
      <c r="IR46" s="222" t="s">
        <v>17</v>
      </c>
      <c r="IS46" s="223">
        <v>45063</v>
      </c>
    </row>
    <row r="47" spans="1:253" s="11" customFormat="1" ht="12.75" customHeight="1" x14ac:dyDescent="0.2">
      <c r="A47" s="11" t="s">
        <v>3148</v>
      </c>
      <c r="B47" s="11" t="s">
        <v>9965</v>
      </c>
      <c r="C47" s="11" t="s">
        <v>3149</v>
      </c>
      <c r="D47" s="11" t="s">
        <v>748</v>
      </c>
      <c r="E47" s="11" t="s">
        <v>9389</v>
      </c>
      <c r="F47" s="11" t="s">
        <v>5861</v>
      </c>
      <c r="G47" s="212">
        <v>270213000</v>
      </c>
      <c r="H47" s="213" t="s">
        <v>5859</v>
      </c>
      <c r="I47" s="213" t="s">
        <v>1400</v>
      </c>
      <c r="J47" s="213">
        <v>2</v>
      </c>
      <c r="K47" s="213" t="s">
        <v>5777</v>
      </c>
      <c r="L47" s="213" t="s">
        <v>5860</v>
      </c>
      <c r="M47" s="214">
        <v>45126</v>
      </c>
      <c r="N47" s="221" t="s">
        <v>5865</v>
      </c>
      <c r="O47" s="216">
        <v>13328</v>
      </c>
      <c r="P47" s="216" t="s">
        <v>5862</v>
      </c>
      <c r="Q47" s="216" t="s">
        <v>77</v>
      </c>
      <c r="R47" s="216">
        <v>1</v>
      </c>
      <c r="S47" s="216" t="s">
        <v>5864</v>
      </c>
      <c r="T47" s="216" t="s">
        <v>5863</v>
      </c>
      <c r="U47" s="217">
        <v>45126</v>
      </c>
      <c r="V47" s="221" t="s">
        <v>5867</v>
      </c>
      <c r="W47" s="213">
        <v>16861000</v>
      </c>
      <c r="X47" s="213" t="s">
        <v>5862</v>
      </c>
      <c r="Y47" s="213" t="s">
        <v>1400</v>
      </c>
      <c r="Z47" s="213">
        <v>2</v>
      </c>
      <c r="AA47" s="213" t="s">
        <v>5866</v>
      </c>
      <c r="AB47" s="213" t="s">
        <v>5863</v>
      </c>
      <c r="AC47" s="214">
        <v>45126</v>
      </c>
      <c r="AD47" s="221" t="s">
        <v>5871</v>
      </c>
      <c r="AE47" s="218">
        <v>1800000</v>
      </c>
      <c r="AF47" s="218" t="s">
        <v>5868</v>
      </c>
      <c r="AG47" s="218" t="s">
        <v>1400</v>
      </c>
      <c r="AH47" s="218">
        <v>2</v>
      </c>
      <c r="AI47" s="218" t="s">
        <v>5870</v>
      </c>
      <c r="AJ47" s="218" t="s">
        <v>5869</v>
      </c>
      <c r="AK47" s="219">
        <v>45126</v>
      </c>
      <c r="AL47" s="221" t="s">
        <v>5875</v>
      </c>
      <c r="AM47" s="213">
        <v>115000</v>
      </c>
      <c r="AN47" s="213" t="s">
        <v>5872</v>
      </c>
      <c r="AO47" s="213" t="s">
        <v>1400</v>
      </c>
      <c r="AP47" s="213">
        <v>2</v>
      </c>
      <c r="AQ47" s="213" t="s">
        <v>5874</v>
      </c>
      <c r="AR47" s="213" t="s">
        <v>5873</v>
      </c>
      <c r="AS47" s="214">
        <v>45126</v>
      </c>
      <c r="AT47" s="222" t="s">
        <v>5879</v>
      </c>
      <c r="AU47" s="218">
        <v>7700</v>
      </c>
      <c r="AV47" s="218" t="s">
        <v>5876</v>
      </c>
      <c r="AW47" s="218" t="s">
        <v>1400</v>
      </c>
      <c r="AX47" s="218">
        <v>2</v>
      </c>
      <c r="AY47" s="218" t="s">
        <v>5878</v>
      </c>
      <c r="AZ47" s="218" t="s">
        <v>5877</v>
      </c>
      <c r="BA47" s="219">
        <v>45126</v>
      </c>
      <c r="BB47" s="221" t="s">
        <v>10512</v>
      </c>
      <c r="BC47" s="213" t="e">
        <v>#N/A</v>
      </c>
      <c r="BD47" s="213" t="e">
        <v>#N/A</v>
      </c>
      <c r="BE47" s="213" t="e">
        <v>#N/A</v>
      </c>
      <c r="BF47" s="213" t="e">
        <v>#N/A</v>
      </c>
      <c r="BG47" s="213" t="e">
        <v>#N/A</v>
      </c>
      <c r="BH47" s="213" t="e">
        <v>#N/A</v>
      </c>
      <c r="BI47" s="214" t="e">
        <v>#N/A</v>
      </c>
      <c r="BJ47" s="222" t="s">
        <v>5882</v>
      </c>
      <c r="BK47" s="222">
        <v>0</v>
      </c>
      <c r="BL47" s="222" t="s">
        <v>17</v>
      </c>
      <c r="BM47" s="222" t="s">
        <v>1400</v>
      </c>
      <c r="BN47" s="222">
        <v>2</v>
      </c>
      <c r="BO47" s="222" t="s">
        <v>5881</v>
      </c>
      <c r="BP47" s="218" t="s">
        <v>5880</v>
      </c>
      <c r="BQ47" s="223">
        <v>45126</v>
      </c>
      <c r="BR47" s="221" t="s">
        <v>10513</v>
      </c>
      <c r="BS47" s="224" t="e">
        <v>#N/A</v>
      </c>
      <c r="BT47" s="224" t="e">
        <v>#N/A</v>
      </c>
      <c r="BU47" s="224" t="e">
        <v>#N/A</v>
      </c>
      <c r="BV47" s="224" t="e">
        <v>#N/A</v>
      </c>
      <c r="BW47" s="224" t="e">
        <v>#N/A</v>
      </c>
      <c r="BX47" s="224" t="e">
        <v>#N/A</v>
      </c>
      <c r="BY47" s="214" t="e">
        <v>#N/A</v>
      </c>
      <c r="BZ47" s="222" t="s">
        <v>10514</v>
      </c>
      <c r="CA47" s="222" t="e">
        <v>#N/A</v>
      </c>
      <c r="CB47" s="222" t="e">
        <v>#N/A</v>
      </c>
      <c r="CC47" s="222" t="e">
        <v>#N/A</v>
      </c>
      <c r="CD47" s="222" t="e">
        <v>#N/A</v>
      </c>
      <c r="CE47" s="222" t="e">
        <v>#N/A</v>
      </c>
      <c r="CF47" s="222" t="e">
        <v>#N/A</v>
      </c>
      <c r="CG47" s="223" t="e">
        <v>#N/A</v>
      </c>
      <c r="CH47" s="221" t="s">
        <v>10515</v>
      </c>
      <c r="CI47" s="222" t="e">
        <v>#N/A</v>
      </c>
      <c r="CJ47" s="222" t="e">
        <v>#N/A</v>
      </c>
      <c r="CK47" s="222" t="e">
        <v>#N/A</v>
      </c>
      <c r="CL47" s="222" t="e">
        <v>#N/A</v>
      </c>
      <c r="CM47" s="222" t="e">
        <v>#N/A</v>
      </c>
      <c r="CN47" s="222" t="e">
        <v>#N/A</v>
      </c>
      <c r="CO47" s="225" t="e">
        <v>#N/A</v>
      </c>
      <c r="CP47" s="222" t="s">
        <v>10516</v>
      </c>
      <c r="CQ47" s="224" t="e">
        <v>#N/A</v>
      </c>
      <c r="CR47" s="224" t="e">
        <v>#N/A</v>
      </c>
      <c r="CS47" s="224" t="e">
        <v>#N/A</v>
      </c>
      <c r="CT47" s="224" t="e">
        <v>#N/A</v>
      </c>
      <c r="CU47" s="224" t="e">
        <v>#N/A</v>
      </c>
      <c r="CV47" s="224" t="e">
        <v>#N/A</v>
      </c>
      <c r="CW47" s="214" t="e">
        <v>#N/A</v>
      </c>
      <c r="CX47" s="222" t="s">
        <v>5886</v>
      </c>
      <c r="CY47" s="218">
        <v>115000</v>
      </c>
      <c r="CZ47" s="218" t="s">
        <v>5872</v>
      </c>
      <c r="DA47" s="218" t="s">
        <v>1400</v>
      </c>
      <c r="DB47" s="218">
        <v>2</v>
      </c>
      <c r="DC47" s="218" t="s">
        <v>5895</v>
      </c>
      <c r="DD47" s="218" t="s">
        <v>5873</v>
      </c>
      <c r="DE47" s="220">
        <v>45126</v>
      </c>
      <c r="DF47" s="221" t="s">
        <v>5890</v>
      </c>
      <c r="DG47" s="213">
        <v>15061000</v>
      </c>
      <c r="DH47" s="224" t="s">
        <v>5887</v>
      </c>
      <c r="DI47" s="224" t="s">
        <v>1400</v>
      </c>
      <c r="DJ47" s="224">
        <v>2</v>
      </c>
      <c r="DK47" s="224" t="s">
        <v>5889</v>
      </c>
      <c r="DL47" s="224" t="s">
        <v>5888</v>
      </c>
      <c r="DM47" s="214">
        <v>45126</v>
      </c>
      <c r="DN47" s="222" t="s">
        <v>5894</v>
      </c>
      <c r="DO47" s="218">
        <v>1685000</v>
      </c>
      <c r="DP47" s="222" t="s">
        <v>5891</v>
      </c>
      <c r="DQ47" s="222" t="s">
        <v>1400</v>
      </c>
      <c r="DR47" s="222">
        <v>2</v>
      </c>
      <c r="DS47" s="222" t="s">
        <v>5893</v>
      </c>
      <c r="DT47" s="222" t="s">
        <v>5892</v>
      </c>
      <c r="DU47" s="223">
        <v>45126</v>
      </c>
      <c r="DV47" s="221" t="s">
        <v>5896</v>
      </c>
      <c r="DW47" s="213">
        <v>115000</v>
      </c>
      <c r="DX47" s="224" t="s">
        <v>5872</v>
      </c>
      <c r="DY47" s="224" t="s">
        <v>1400</v>
      </c>
      <c r="DZ47" s="224">
        <v>2</v>
      </c>
      <c r="EA47" s="224" t="s">
        <v>5895</v>
      </c>
      <c r="EB47" s="224" t="s">
        <v>5873</v>
      </c>
      <c r="EC47" s="214">
        <v>45126</v>
      </c>
      <c r="ED47" s="222" t="s">
        <v>5898</v>
      </c>
      <c r="EE47" s="218">
        <v>0</v>
      </c>
      <c r="EF47" s="222" t="s">
        <v>17</v>
      </c>
      <c r="EG47" s="222" t="s">
        <v>17</v>
      </c>
      <c r="EH47" s="222" t="s">
        <v>17</v>
      </c>
      <c r="EI47" s="222" t="s">
        <v>5897</v>
      </c>
      <c r="EJ47" s="222" t="s">
        <v>17</v>
      </c>
      <c r="EK47" s="223">
        <v>45126</v>
      </c>
      <c r="EL47" s="221" t="s">
        <v>5900</v>
      </c>
      <c r="EM47" s="213">
        <v>0</v>
      </c>
      <c r="EN47" s="224" t="s">
        <v>17</v>
      </c>
      <c r="EO47" s="224" t="s">
        <v>17</v>
      </c>
      <c r="EP47" s="224" t="s">
        <v>17</v>
      </c>
      <c r="EQ47" s="224" t="s">
        <v>5899</v>
      </c>
      <c r="ER47" s="224" t="s">
        <v>17</v>
      </c>
      <c r="ES47" s="214">
        <v>45126</v>
      </c>
      <c r="ET47" s="222" t="s">
        <v>5884</v>
      </c>
      <c r="EU47" s="222">
        <v>53</v>
      </c>
      <c r="EV47" s="222" t="s">
        <v>5798</v>
      </c>
      <c r="EW47" s="222" t="s">
        <v>22</v>
      </c>
      <c r="EX47" s="222">
        <v>3</v>
      </c>
      <c r="EY47" s="222" t="s">
        <v>5883</v>
      </c>
      <c r="EZ47" s="222" t="s">
        <v>5799</v>
      </c>
      <c r="FA47" s="223">
        <v>45126</v>
      </c>
      <c r="FB47" s="221" t="s">
        <v>5904</v>
      </c>
      <c r="FC47" s="224">
        <v>4</v>
      </c>
      <c r="FD47" s="224" t="s">
        <v>5901</v>
      </c>
      <c r="FE47" s="224" t="s">
        <v>1400</v>
      </c>
      <c r="FF47" s="224">
        <v>2</v>
      </c>
      <c r="FG47" s="224" t="s">
        <v>5903</v>
      </c>
      <c r="FH47" s="224" t="s">
        <v>5902</v>
      </c>
      <c r="FI47" s="214">
        <v>45126</v>
      </c>
      <c r="FJ47" s="221" t="s">
        <v>10517</v>
      </c>
      <c r="FK47" s="222" t="e">
        <v>#N/A</v>
      </c>
      <c r="FL47" s="222" t="e">
        <v>#N/A</v>
      </c>
      <c r="FM47" s="222" t="e">
        <v>#N/A</v>
      </c>
      <c r="FN47" s="222" t="e">
        <v>#N/A</v>
      </c>
      <c r="FO47" s="222" t="e">
        <v>#N/A</v>
      </c>
      <c r="FP47" s="218" t="e">
        <v>#N/A</v>
      </c>
      <c r="FQ47" s="219" t="e">
        <v>#N/A</v>
      </c>
      <c r="FR47" s="221" t="s">
        <v>10518</v>
      </c>
      <c r="FS47" s="224" t="e">
        <v>#N/A</v>
      </c>
      <c r="FT47" s="224" t="e">
        <v>#N/A</v>
      </c>
      <c r="FU47" s="224" t="e">
        <v>#N/A</v>
      </c>
      <c r="FV47" s="224" t="e">
        <v>#N/A</v>
      </c>
      <c r="FW47" s="224" t="e">
        <v>#N/A</v>
      </c>
      <c r="FX47" s="224" t="e">
        <v>#N/A</v>
      </c>
      <c r="FY47" s="214" t="e">
        <v>#N/A</v>
      </c>
      <c r="FZ47" s="222" t="s">
        <v>3151</v>
      </c>
      <c r="GA47" s="222">
        <v>1</v>
      </c>
      <c r="GB47" s="222" t="s">
        <v>2565</v>
      </c>
      <c r="GC47" s="222" t="s">
        <v>33</v>
      </c>
      <c r="GD47" s="222">
        <v>2</v>
      </c>
      <c r="GE47" s="222" t="s">
        <v>17</v>
      </c>
      <c r="GF47" s="222" t="s">
        <v>17</v>
      </c>
      <c r="GG47" s="223">
        <v>45063</v>
      </c>
      <c r="GH47" s="221" t="s">
        <v>3157</v>
      </c>
      <c r="GI47" s="224">
        <v>0</v>
      </c>
      <c r="GJ47" s="224" t="s">
        <v>2565</v>
      </c>
      <c r="GK47" s="224" t="s">
        <v>33</v>
      </c>
      <c r="GL47" s="224">
        <v>2</v>
      </c>
      <c r="GM47" s="224" t="s">
        <v>17</v>
      </c>
      <c r="GN47" s="224" t="s">
        <v>17</v>
      </c>
      <c r="GO47" s="214">
        <v>45063</v>
      </c>
      <c r="GP47" s="222" t="s">
        <v>3152</v>
      </c>
      <c r="GQ47" s="222">
        <v>0</v>
      </c>
      <c r="GR47" s="222" t="s">
        <v>2565</v>
      </c>
      <c r="GS47" s="222" t="s">
        <v>33</v>
      </c>
      <c r="GT47" s="222">
        <v>2</v>
      </c>
      <c r="GU47" s="222" t="s">
        <v>17</v>
      </c>
      <c r="GV47" s="222" t="s">
        <v>17</v>
      </c>
      <c r="GW47" s="223">
        <v>45063</v>
      </c>
      <c r="GX47" s="221" t="s">
        <v>3158</v>
      </c>
      <c r="GY47" s="224">
        <v>0</v>
      </c>
      <c r="GZ47" s="224" t="s">
        <v>2565</v>
      </c>
      <c r="HA47" s="224" t="s">
        <v>33</v>
      </c>
      <c r="HB47" s="224">
        <v>2</v>
      </c>
      <c r="HC47" s="224" t="s">
        <v>17</v>
      </c>
      <c r="HD47" s="224" t="s">
        <v>17</v>
      </c>
      <c r="HE47" s="214">
        <v>45063</v>
      </c>
      <c r="HF47" s="222" t="s">
        <v>3150</v>
      </c>
      <c r="HG47" s="222">
        <v>0</v>
      </c>
      <c r="HH47" s="222" t="s">
        <v>2565</v>
      </c>
      <c r="HI47" s="222" t="s">
        <v>33</v>
      </c>
      <c r="HJ47" s="222">
        <v>2</v>
      </c>
      <c r="HK47" s="222" t="s">
        <v>17</v>
      </c>
      <c r="HL47" s="222" t="s">
        <v>17</v>
      </c>
      <c r="HM47" s="223">
        <v>45063</v>
      </c>
      <c r="HN47" s="221" t="s">
        <v>3156</v>
      </c>
      <c r="HO47" s="224">
        <v>0</v>
      </c>
      <c r="HP47" s="224" t="s">
        <v>2565</v>
      </c>
      <c r="HQ47" s="224" t="s">
        <v>33</v>
      </c>
      <c r="HR47" s="224">
        <v>2</v>
      </c>
      <c r="HS47" s="224" t="s">
        <v>17</v>
      </c>
      <c r="HT47" s="224" t="s">
        <v>17</v>
      </c>
      <c r="HU47" s="214">
        <v>45063</v>
      </c>
      <c r="HV47" s="222" t="s">
        <v>3153</v>
      </c>
      <c r="HW47" s="222">
        <v>0</v>
      </c>
      <c r="HX47" s="222" t="s">
        <v>2565</v>
      </c>
      <c r="HY47" s="222" t="s">
        <v>33</v>
      </c>
      <c r="HZ47" s="222">
        <v>2</v>
      </c>
      <c r="IA47" s="222" t="s">
        <v>17</v>
      </c>
      <c r="IB47" s="222" t="s">
        <v>17</v>
      </c>
      <c r="IC47" s="223">
        <v>45063</v>
      </c>
      <c r="ID47" s="221" t="s">
        <v>3155</v>
      </c>
      <c r="IE47" s="224">
        <v>0</v>
      </c>
      <c r="IF47" s="224" t="s">
        <v>2565</v>
      </c>
      <c r="IG47" s="224" t="s">
        <v>33</v>
      </c>
      <c r="IH47" s="224">
        <v>2</v>
      </c>
      <c r="II47" s="224" t="s">
        <v>17</v>
      </c>
      <c r="IJ47" s="224" t="s">
        <v>17</v>
      </c>
      <c r="IK47" s="214">
        <v>45063</v>
      </c>
      <c r="IL47" s="222" t="s">
        <v>3154</v>
      </c>
      <c r="IM47" s="222">
        <v>2</v>
      </c>
      <c r="IN47" s="222" t="s">
        <v>2565</v>
      </c>
      <c r="IO47" s="222" t="s">
        <v>33</v>
      </c>
      <c r="IP47" s="222">
        <v>2</v>
      </c>
      <c r="IQ47" s="222" t="s">
        <v>17</v>
      </c>
      <c r="IR47" s="222" t="s">
        <v>17</v>
      </c>
      <c r="IS47" s="223">
        <v>45063</v>
      </c>
    </row>
    <row r="48" spans="1:253" s="11" customFormat="1" ht="12.75" customHeight="1" x14ac:dyDescent="0.2">
      <c r="A48" s="11" t="s">
        <v>578</v>
      </c>
      <c r="B48" s="11" t="s">
        <v>9991</v>
      </c>
      <c r="C48" s="11" t="s">
        <v>579</v>
      </c>
      <c r="D48" s="11" t="s">
        <v>580</v>
      </c>
      <c r="E48" s="11" t="s">
        <v>9390</v>
      </c>
      <c r="F48" s="11" t="s">
        <v>2335</v>
      </c>
      <c r="G48" s="212">
        <v>1426242000</v>
      </c>
      <c r="H48" s="213" t="s">
        <v>2332</v>
      </c>
      <c r="I48" s="213" t="s">
        <v>33</v>
      </c>
      <c r="J48" s="213">
        <v>2</v>
      </c>
      <c r="K48" s="213" t="s">
        <v>2334</v>
      </c>
      <c r="L48" s="213" t="s">
        <v>2333</v>
      </c>
      <c r="M48" s="214">
        <v>45043</v>
      </c>
      <c r="N48" s="221" t="s">
        <v>1114</v>
      </c>
      <c r="O48" s="216">
        <v>222236</v>
      </c>
      <c r="P48" s="216" t="s">
        <v>1111</v>
      </c>
      <c r="Q48" s="216" t="s">
        <v>33</v>
      </c>
      <c r="R48" s="216">
        <v>2</v>
      </c>
      <c r="S48" s="216" t="s">
        <v>1113</v>
      </c>
      <c r="T48" s="216" t="s">
        <v>1112</v>
      </c>
      <c r="U48" s="217">
        <v>44223</v>
      </c>
      <c r="V48" s="221" t="s">
        <v>4135</v>
      </c>
      <c r="W48" s="213">
        <v>14999000</v>
      </c>
      <c r="X48" s="213" t="s">
        <v>4132</v>
      </c>
      <c r="Y48" s="213" t="s">
        <v>1400</v>
      </c>
      <c r="Z48" s="213">
        <v>2</v>
      </c>
      <c r="AA48" s="213" t="s">
        <v>4134</v>
      </c>
      <c r="AB48" s="213" t="s">
        <v>4133</v>
      </c>
      <c r="AC48" s="214">
        <v>45076</v>
      </c>
      <c r="AD48" s="221" t="s">
        <v>1116</v>
      </c>
      <c r="AE48" s="218" t="s">
        <v>17</v>
      </c>
      <c r="AF48" s="218" t="s">
        <v>17</v>
      </c>
      <c r="AG48" s="218" t="s">
        <v>17</v>
      </c>
      <c r="AH48" s="218" t="s">
        <v>17</v>
      </c>
      <c r="AI48" s="218" t="s">
        <v>1115</v>
      </c>
      <c r="AJ48" s="218" t="s">
        <v>17</v>
      </c>
      <c r="AK48" s="219">
        <v>44223</v>
      </c>
      <c r="AL48" s="221" t="s">
        <v>4558</v>
      </c>
      <c r="AM48" s="213">
        <v>321000</v>
      </c>
      <c r="AN48" s="213" t="s">
        <v>4555</v>
      </c>
      <c r="AO48" s="213" t="s">
        <v>22</v>
      </c>
      <c r="AP48" s="213">
        <v>3</v>
      </c>
      <c r="AQ48" s="213" t="s">
        <v>4557</v>
      </c>
      <c r="AR48" s="213" t="s">
        <v>4556</v>
      </c>
      <c r="AS48" s="214">
        <v>45103</v>
      </c>
      <c r="AT48" s="222" t="s">
        <v>587</v>
      </c>
      <c r="AU48" s="218" t="s">
        <v>17</v>
      </c>
      <c r="AV48" s="218" t="s">
        <v>17</v>
      </c>
      <c r="AW48" s="218" t="s">
        <v>17</v>
      </c>
      <c r="AX48" s="218" t="s">
        <v>17</v>
      </c>
      <c r="AY48" s="218" t="s">
        <v>17</v>
      </c>
      <c r="AZ48" s="218" t="s">
        <v>17</v>
      </c>
      <c r="BA48" s="219">
        <v>43553</v>
      </c>
      <c r="BB48" s="221" t="s">
        <v>586</v>
      </c>
      <c r="BC48" s="213" t="s">
        <v>17</v>
      </c>
      <c r="BD48" s="213">
        <v>0</v>
      </c>
      <c r="BE48" s="213" t="s">
        <v>17</v>
      </c>
      <c r="BF48" s="213" t="s">
        <v>17</v>
      </c>
      <c r="BG48" s="213" t="s">
        <v>585</v>
      </c>
      <c r="BH48" s="213" t="s">
        <v>17</v>
      </c>
      <c r="BI48" s="214">
        <v>43553</v>
      </c>
      <c r="BJ48" s="222" t="s">
        <v>7532</v>
      </c>
      <c r="BK48" s="222">
        <v>60</v>
      </c>
      <c r="BL48" s="222" t="s">
        <v>7529</v>
      </c>
      <c r="BM48" s="222" t="s">
        <v>33</v>
      </c>
      <c r="BN48" s="222">
        <v>2</v>
      </c>
      <c r="BO48" s="222" t="s">
        <v>7531</v>
      </c>
      <c r="BP48" s="218" t="s">
        <v>7530</v>
      </c>
      <c r="BQ48" s="223">
        <v>45137</v>
      </c>
      <c r="BR48" s="221" t="s">
        <v>581</v>
      </c>
      <c r="BS48" s="224" t="s">
        <v>17</v>
      </c>
      <c r="BT48" s="224">
        <v>0</v>
      </c>
      <c r="BU48" s="224" t="s">
        <v>17</v>
      </c>
      <c r="BV48" s="224" t="s">
        <v>17</v>
      </c>
      <c r="BW48" s="224">
        <v>0</v>
      </c>
      <c r="BX48" s="224">
        <v>0</v>
      </c>
      <c r="BY48" s="214">
        <v>43553</v>
      </c>
      <c r="BZ48" s="222" t="s">
        <v>583</v>
      </c>
      <c r="CA48" s="222" t="s">
        <v>17</v>
      </c>
      <c r="CB48" s="222" t="s">
        <v>17</v>
      </c>
      <c r="CC48" s="222" t="s">
        <v>17</v>
      </c>
      <c r="CD48" s="222" t="s">
        <v>17</v>
      </c>
      <c r="CE48" s="222" t="s">
        <v>17</v>
      </c>
      <c r="CF48" s="222" t="s">
        <v>17</v>
      </c>
      <c r="CG48" s="223">
        <v>43553</v>
      </c>
      <c r="CH48" s="221" t="s">
        <v>10519</v>
      </c>
      <c r="CI48" s="222" t="e">
        <v>#N/A</v>
      </c>
      <c r="CJ48" s="222" t="e">
        <v>#N/A</v>
      </c>
      <c r="CK48" s="222" t="e">
        <v>#N/A</v>
      </c>
      <c r="CL48" s="222" t="e">
        <v>#N/A</v>
      </c>
      <c r="CM48" s="222" t="e">
        <v>#N/A</v>
      </c>
      <c r="CN48" s="222" t="e">
        <v>#N/A</v>
      </c>
      <c r="CO48" s="225" t="e">
        <v>#N/A</v>
      </c>
      <c r="CP48" s="222" t="s">
        <v>584</v>
      </c>
      <c r="CQ48" s="224" t="s">
        <v>17</v>
      </c>
      <c r="CR48" s="224">
        <v>0</v>
      </c>
      <c r="CS48" s="224" t="s">
        <v>17</v>
      </c>
      <c r="CT48" s="224" t="s">
        <v>17</v>
      </c>
      <c r="CU48" s="224">
        <v>0</v>
      </c>
      <c r="CV48" s="224">
        <v>0</v>
      </c>
      <c r="CW48" s="214">
        <v>43553</v>
      </c>
      <c r="CX48" s="222" t="s">
        <v>1119</v>
      </c>
      <c r="CY48" s="218" t="s">
        <v>17</v>
      </c>
      <c r="CZ48" s="218" t="s">
        <v>17</v>
      </c>
      <c r="DA48" s="218" t="s">
        <v>17</v>
      </c>
      <c r="DB48" s="218" t="s">
        <v>17</v>
      </c>
      <c r="DC48" s="218" t="s">
        <v>1117</v>
      </c>
      <c r="DD48" s="218" t="s">
        <v>17</v>
      </c>
      <c r="DE48" s="220">
        <v>44223</v>
      </c>
      <c r="DF48" s="221" t="s">
        <v>4436</v>
      </c>
      <c r="DG48" s="213">
        <v>14999000</v>
      </c>
      <c r="DH48" s="224" t="s">
        <v>4132</v>
      </c>
      <c r="DI48" s="224" t="s">
        <v>1400</v>
      </c>
      <c r="DJ48" s="224">
        <v>2</v>
      </c>
      <c r="DK48" s="224" t="s">
        <v>1117</v>
      </c>
      <c r="DL48" s="224" t="s">
        <v>4133</v>
      </c>
      <c r="DM48" s="214">
        <v>45078</v>
      </c>
      <c r="DN48" s="222" t="s">
        <v>1120</v>
      </c>
      <c r="DO48" s="218" t="s">
        <v>17</v>
      </c>
      <c r="DP48" s="222" t="s">
        <v>17</v>
      </c>
      <c r="DQ48" s="222" t="s">
        <v>17</v>
      </c>
      <c r="DR48" s="222" t="s">
        <v>17</v>
      </c>
      <c r="DS48" s="222" t="s">
        <v>1117</v>
      </c>
      <c r="DT48" s="222" t="s">
        <v>17</v>
      </c>
      <c r="DU48" s="223">
        <v>44223</v>
      </c>
      <c r="DV48" s="221" t="s">
        <v>1118</v>
      </c>
      <c r="DW48" s="213" t="s">
        <v>17</v>
      </c>
      <c r="DX48" s="224" t="s">
        <v>17</v>
      </c>
      <c r="DY48" s="224" t="s">
        <v>17</v>
      </c>
      <c r="DZ48" s="224" t="s">
        <v>17</v>
      </c>
      <c r="EA48" s="224" t="s">
        <v>1117</v>
      </c>
      <c r="EB48" s="224" t="s">
        <v>17</v>
      </c>
      <c r="EC48" s="214">
        <v>44223</v>
      </c>
      <c r="ED48" s="222" t="s">
        <v>1122</v>
      </c>
      <c r="EE48" s="218" t="s">
        <v>17</v>
      </c>
      <c r="EF48" s="222" t="s">
        <v>1121</v>
      </c>
      <c r="EG48" s="222" t="s">
        <v>17</v>
      </c>
      <c r="EH48" s="222" t="s">
        <v>17</v>
      </c>
      <c r="EI48" s="222" t="s">
        <v>1117</v>
      </c>
      <c r="EJ48" s="222" t="s">
        <v>17</v>
      </c>
      <c r="EK48" s="223">
        <v>44223</v>
      </c>
      <c r="EL48" s="221" t="s">
        <v>1123</v>
      </c>
      <c r="EM48" s="213" t="s">
        <v>17</v>
      </c>
      <c r="EN48" s="224" t="s">
        <v>17</v>
      </c>
      <c r="EO48" s="224" t="s">
        <v>17</v>
      </c>
      <c r="EP48" s="224" t="s">
        <v>17</v>
      </c>
      <c r="EQ48" s="224" t="s">
        <v>1117</v>
      </c>
      <c r="ER48" s="224" t="s">
        <v>17</v>
      </c>
      <c r="ES48" s="214">
        <v>44223</v>
      </c>
      <c r="ET48" s="222" t="s">
        <v>7534</v>
      </c>
      <c r="EU48" s="222">
        <v>60</v>
      </c>
      <c r="EV48" s="222" t="s">
        <v>7529</v>
      </c>
      <c r="EW48" s="222" t="s">
        <v>33</v>
      </c>
      <c r="EX48" s="222">
        <v>2</v>
      </c>
      <c r="EY48" s="222" t="s">
        <v>7533</v>
      </c>
      <c r="EZ48" s="222" t="s">
        <v>7530</v>
      </c>
      <c r="FA48" s="223">
        <v>45137</v>
      </c>
      <c r="FB48" s="221" t="s">
        <v>800</v>
      </c>
      <c r="FC48" s="224" t="s">
        <v>17</v>
      </c>
      <c r="FD48" s="224" t="s">
        <v>17</v>
      </c>
      <c r="FE48" s="224" t="s">
        <v>17</v>
      </c>
      <c r="FF48" s="224" t="s">
        <v>17</v>
      </c>
      <c r="FG48" s="224" t="s">
        <v>799</v>
      </c>
      <c r="FH48" s="224" t="s">
        <v>17</v>
      </c>
      <c r="FI48" s="214">
        <v>43796</v>
      </c>
      <c r="FJ48" s="221" t="s">
        <v>588</v>
      </c>
      <c r="FK48" s="222" t="s">
        <v>17</v>
      </c>
      <c r="FL48" s="222">
        <v>0</v>
      </c>
      <c r="FM48" s="222" t="s">
        <v>33</v>
      </c>
      <c r="FN48" s="222">
        <v>2</v>
      </c>
      <c r="FO48" s="222">
        <v>0</v>
      </c>
      <c r="FP48" s="218">
        <v>0</v>
      </c>
      <c r="FQ48" s="219">
        <v>43553</v>
      </c>
      <c r="FR48" s="221" t="s">
        <v>589</v>
      </c>
      <c r="FS48" s="224" t="s">
        <v>17</v>
      </c>
      <c r="FT48" s="224">
        <v>0</v>
      </c>
      <c r="FU48" s="224" t="s">
        <v>33</v>
      </c>
      <c r="FV48" s="224">
        <v>2</v>
      </c>
      <c r="FW48" s="224">
        <v>0</v>
      </c>
      <c r="FX48" s="224">
        <v>0</v>
      </c>
      <c r="FY48" s="214">
        <v>43553</v>
      </c>
      <c r="FZ48" s="222" t="s">
        <v>3160</v>
      </c>
      <c r="GA48" s="222">
        <v>2</v>
      </c>
      <c r="GB48" s="222" t="s">
        <v>2565</v>
      </c>
      <c r="GC48" s="222" t="s">
        <v>33</v>
      </c>
      <c r="GD48" s="222">
        <v>2</v>
      </c>
      <c r="GE48" s="222" t="s">
        <v>17</v>
      </c>
      <c r="GF48" s="222" t="s">
        <v>17</v>
      </c>
      <c r="GG48" s="223">
        <v>45063</v>
      </c>
      <c r="GH48" s="221" t="s">
        <v>3166</v>
      </c>
      <c r="GI48" s="224">
        <v>1</v>
      </c>
      <c r="GJ48" s="224" t="s">
        <v>2565</v>
      </c>
      <c r="GK48" s="224" t="s">
        <v>33</v>
      </c>
      <c r="GL48" s="224">
        <v>2</v>
      </c>
      <c r="GM48" s="224" t="s">
        <v>17</v>
      </c>
      <c r="GN48" s="224" t="s">
        <v>17</v>
      </c>
      <c r="GO48" s="214">
        <v>45063</v>
      </c>
      <c r="GP48" s="222" t="s">
        <v>3161</v>
      </c>
      <c r="GQ48" s="222">
        <v>2</v>
      </c>
      <c r="GR48" s="222" t="s">
        <v>2565</v>
      </c>
      <c r="GS48" s="222" t="s">
        <v>33</v>
      </c>
      <c r="GT48" s="222">
        <v>2</v>
      </c>
      <c r="GU48" s="222" t="s">
        <v>17</v>
      </c>
      <c r="GV48" s="222" t="s">
        <v>17</v>
      </c>
      <c r="GW48" s="223">
        <v>45063</v>
      </c>
      <c r="GX48" s="221" t="s">
        <v>3167</v>
      </c>
      <c r="GY48" s="224">
        <v>0</v>
      </c>
      <c r="GZ48" s="224" t="s">
        <v>2565</v>
      </c>
      <c r="HA48" s="224" t="s">
        <v>33</v>
      </c>
      <c r="HB48" s="224">
        <v>2</v>
      </c>
      <c r="HC48" s="224" t="s">
        <v>17</v>
      </c>
      <c r="HD48" s="224" t="s">
        <v>17</v>
      </c>
      <c r="HE48" s="214">
        <v>45063</v>
      </c>
      <c r="HF48" s="222" t="s">
        <v>3159</v>
      </c>
      <c r="HG48" s="222">
        <v>0</v>
      </c>
      <c r="HH48" s="222" t="s">
        <v>2565</v>
      </c>
      <c r="HI48" s="222" t="s">
        <v>33</v>
      </c>
      <c r="HJ48" s="222">
        <v>2</v>
      </c>
      <c r="HK48" s="222" t="s">
        <v>17</v>
      </c>
      <c r="HL48" s="222" t="s">
        <v>17</v>
      </c>
      <c r="HM48" s="223">
        <v>45063</v>
      </c>
      <c r="HN48" s="221" t="s">
        <v>3165</v>
      </c>
      <c r="HO48" s="224">
        <v>2</v>
      </c>
      <c r="HP48" s="224" t="s">
        <v>2565</v>
      </c>
      <c r="HQ48" s="224" t="s">
        <v>33</v>
      </c>
      <c r="HR48" s="224">
        <v>2</v>
      </c>
      <c r="HS48" s="224" t="s">
        <v>17</v>
      </c>
      <c r="HT48" s="224" t="s">
        <v>17</v>
      </c>
      <c r="HU48" s="214">
        <v>45063</v>
      </c>
      <c r="HV48" s="222" t="s">
        <v>3162</v>
      </c>
      <c r="HW48" s="222">
        <v>1</v>
      </c>
      <c r="HX48" s="222" t="s">
        <v>2565</v>
      </c>
      <c r="HY48" s="222" t="s">
        <v>33</v>
      </c>
      <c r="HZ48" s="222">
        <v>2</v>
      </c>
      <c r="IA48" s="222" t="s">
        <v>17</v>
      </c>
      <c r="IB48" s="222" t="s">
        <v>17</v>
      </c>
      <c r="IC48" s="223">
        <v>45063</v>
      </c>
      <c r="ID48" s="221" t="s">
        <v>3164</v>
      </c>
      <c r="IE48" s="224">
        <v>1</v>
      </c>
      <c r="IF48" s="224" t="s">
        <v>2565</v>
      </c>
      <c r="IG48" s="224" t="s">
        <v>33</v>
      </c>
      <c r="IH48" s="224">
        <v>2</v>
      </c>
      <c r="II48" s="224" t="s">
        <v>17</v>
      </c>
      <c r="IJ48" s="224" t="s">
        <v>17</v>
      </c>
      <c r="IK48" s="214">
        <v>45063</v>
      </c>
      <c r="IL48" s="222" t="s">
        <v>3163</v>
      </c>
      <c r="IM48" s="222">
        <v>2</v>
      </c>
      <c r="IN48" s="222" t="s">
        <v>2565</v>
      </c>
      <c r="IO48" s="222" t="s">
        <v>33</v>
      </c>
      <c r="IP48" s="222">
        <v>2</v>
      </c>
      <c r="IQ48" s="222" t="s">
        <v>17</v>
      </c>
      <c r="IR48" s="222" t="s">
        <v>17</v>
      </c>
      <c r="IS48" s="223">
        <v>45063</v>
      </c>
    </row>
    <row r="49" spans="1:253" s="11" customFormat="1" ht="12.75" customHeight="1" x14ac:dyDescent="0.2">
      <c r="A49" s="11" t="s">
        <v>889</v>
      </c>
      <c r="B49" s="11" t="s">
        <v>9885</v>
      </c>
      <c r="C49" s="11" t="s">
        <v>890</v>
      </c>
      <c r="D49" s="11" t="s">
        <v>891</v>
      </c>
      <c r="E49" s="11" t="s">
        <v>9393</v>
      </c>
      <c r="F49" s="11" t="s">
        <v>1339</v>
      </c>
      <c r="G49" s="212">
        <v>86023000</v>
      </c>
      <c r="H49" s="213" t="s">
        <v>1336</v>
      </c>
      <c r="I49" s="213" t="s">
        <v>77</v>
      </c>
      <c r="J49" s="213">
        <v>1</v>
      </c>
      <c r="K49" s="213" t="s">
        <v>1338</v>
      </c>
      <c r="L49" s="213" t="s">
        <v>1337</v>
      </c>
      <c r="M49" s="214">
        <v>44733</v>
      </c>
      <c r="N49" s="221" t="s">
        <v>1131</v>
      </c>
      <c r="O49" s="216">
        <v>239561</v>
      </c>
      <c r="P49" s="216" t="s">
        <v>1128</v>
      </c>
      <c r="Q49" s="216" t="s">
        <v>22</v>
      </c>
      <c r="R49" s="216">
        <v>3</v>
      </c>
      <c r="S49" s="216" t="s">
        <v>1130</v>
      </c>
      <c r="T49" s="216" t="s">
        <v>1129</v>
      </c>
      <c r="U49" s="217">
        <v>44270</v>
      </c>
      <c r="V49" s="221" t="s">
        <v>1134</v>
      </c>
      <c r="W49" s="213">
        <v>24823000</v>
      </c>
      <c r="X49" s="213" t="s">
        <v>1128</v>
      </c>
      <c r="Y49" s="213" t="s">
        <v>22</v>
      </c>
      <c r="Z49" s="213">
        <v>3</v>
      </c>
      <c r="AA49" s="213" t="s">
        <v>1133</v>
      </c>
      <c r="AB49" s="213" t="s">
        <v>1129</v>
      </c>
      <c r="AC49" s="214">
        <v>44270</v>
      </c>
      <c r="AD49" s="221" t="s">
        <v>2013</v>
      </c>
      <c r="AE49" s="218">
        <v>4477000</v>
      </c>
      <c r="AF49" s="218" t="s">
        <v>1980</v>
      </c>
      <c r="AG49" s="218" t="s">
        <v>22</v>
      </c>
      <c r="AH49" s="218">
        <v>3</v>
      </c>
      <c r="AI49" s="218" t="s">
        <v>2012</v>
      </c>
      <c r="AJ49" s="218" t="s">
        <v>1981</v>
      </c>
      <c r="AK49" s="219">
        <v>44985</v>
      </c>
      <c r="AL49" s="221" t="s">
        <v>1983</v>
      </c>
      <c r="AM49" s="213">
        <v>4477000</v>
      </c>
      <c r="AN49" s="213" t="s">
        <v>1980</v>
      </c>
      <c r="AO49" s="213" t="s">
        <v>22</v>
      </c>
      <c r="AP49" s="213">
        <v>3</v>
      </c>
      <c r="AQ49" s="213" t="s">
        <v>1982</v>
      </c>
      <c r="AR49" s="213" t="s">
        <v>1981</v>
      </c>
      <c r="AS49" s="214">
        <v>44985</v>
      </c>
      <c r="AT49" s="222" t="s">
        <v>896</v>
      </c>
      <c r="AU49" s="218" t="s">
        <v>17</v>
      </c>
      <c r="AV49" s="218" t="s">
        <v>17</v>
      </c>
      <c r="AW49" s="218" t="s">
        <v>17</v>
      </c>
      <c r="AX49" s="218" t="s">
        <v>17</v>
      </c>
      <c r="AY49" s="218" t="s">
        <v>17</v>
      </c>
      <c r="AZ49" s="218" t="s">
        <v>17</v>
      </c>
      <c r="BA49" s="219">
        <v>43920</v>
      </c>
      <c r="BB49" s="221" t="s">
        <v>895</v>
      </c>
      <c r="BC49" s="213" t="s">
        <v>17</v>
      </c>
      <c r="BD49" s="213" t="s">
        <v>17</v>
      </c>
      <c r="BE49" s="213" t="s">
        <v>17</v>
      </c>
      <c r="BF49" s="213" t="s">
        <v>17</v>
      </c>
      <c r="BG49" s="213" t="s">
        <v>17</v>
      </c>
      <c r="BH49" s="213" t="s">
        <v>17</v>
      </c>
      <c r="BI49" s="214">
        <v>43920</v>
      </c>
      <c r="BJ49" s="222" t="s">
        <v>2369</v>
      </c>
      <c r="BK49" s="222" t="s">
        <v>17</v>
      </c>
      <c r="BL49" s="222" t="s">
        <v>763</v>
      </c>
      <c r="BM49" s="222" t="s">
        <v>17</v>
      </c>
      <c r="BN49" s="222" t="s">
        <v>17</v>
      </c>
      <c r="BO49" s="222" t="s">
        <v>2368</v>
      </c>
      <c r="BP49" s="218" t="s">
        <v>763</v>
      </c>
      <c r="BQ49" s="223">
        <v>45046</v>
      </c>
      <c r="BR49" s="221" t="s">
        <v>892</v>
      </c>
      <c r="BS49" s="224" t="s">
        <v>17</v>
      </c>
      <c r="BT49" s="224" t="s">
        <v>17</v>
      </c>
      <c r="BU49" s="224" t="s">
        <v>17</v>
      </c>
      <c r="BV49" s="224" t="s">
        <v>17</v>
      </c>
      <c r="BW49" s="224" t="s">
        <v>17</v>
      </c>
      <c r="BX49" s="224" t="s">
        <v>17</v>
      </c>
      <c r="BY49" s="214">
        <v>43920</v>
      </c>
      <c r="BZ49" s="222" t="s">
        <v>893</v>
      </c>
      <c r="CA49" s="222" t="s">
        <v>17</v>
      </c>
      <c r="CB49" s="222" t="s">
        <v>17</v>
      </c>
      <c r="CC49" s="222" t="s">
        <v>17</v>
      </c>
      <c r="CD49" s="222" t="s">
        <v>17</v>
      </c>
      <c r="CE49" s="222" t="s">
        <v>17</v>
      </c>
      <c r="CF49" s="222" t="s">
        <v>17</v>
      </c>
      <c r="CG49" s="223">
        <v>43920</v>
      </c>
      <c r="CH49" s="221" t="s">
        <v>10520</v>
      </c>
      <c r="CI49" s="222" t="e">
        <v>#N/A</v>
      </c>
      <c r="CJ49" s="222" t="e">
        <v>#N/A</v>
      </c>
      <c r="CK49" s="222" t="e">
        <v>#N/A</v>
      </c>
      <c r="CL49" s="222" t="e">
        <v>#N/A</v>
      </c>
      <c r="CM49" s="222" t="e">
        <v>#N/A</v>
      </c>
      <c r="CN49" s="222" t="e">
        <v>#N/A</v>
      </c>
      <c r="CO49" s="225" t="e">
        <v>#N/A</v>
      </c>
      <c r="CP49" s="222" t="s">
        <v>894</v>
      </c>
      <c r="CQ49" s="224" t="s">
        <v>17</v>
      </c>
      <c r="CR49" s="224" t="s">
        <v>17</v>
      </c>
      <c r="CS49" s="224" t="s">
        <v>17</v>
      </c>
      <c r="CT49" s="224" t="s">
        <v>17</v>
      </c>
      <c r="CU49" s="224" t="s">
        <v>17</v>
      </c>
      <c r="CV49" s="224" t="s">
        <v>17</v>
      </c>
      <c r="CW49" s="214">
        <v>43920</v>
      </c>
      <c r="CX49" s="222" t="s">
        <v>2026</v>
      </c>
      <c r="CY49" s="218">
        <v>4477000</v>
      </c>
      <c r="CZ49" s="218" t="s">
        <v>1980</v>
      </c>
      <c r="DA49" s="218" t="s">
        <v>22</v>
      </c>
      <c r="DB49" s="218">
        <v>3</v>
      </c>
      <c r="DC49" s="218" t="s">
        <v>2025</v>
      </c>
      <c r="DD49" s="218" t="s">
        <v>2024</v>
      </c>
      <c r="DE49" s="220">
        <v>44985</v>
      </c>
      <c r="DF49" s="221" t="s">
        <v>2027</v>
      </c>
      <c r="DG49" s="213">
        <v>20346000</v>
      </c>
      <c r="DH49" s="224" t="s">
        <v>1980</v>
      </c>
      <c r="DI49" s="224" t="s">
        <v>22</v>
      </c>
      <c r="DJ49" s="224">
        <v>3</v>
      </c>
      <c r="DK49" s="224" t="s">
        <v>2025</v>
      </c>
      <c r="DL49" s="224" t="s">
        <v>2024</v>
      </c>
      <c r="DM49" s="214">
        <v>44985</v>
      </c>
      <c r="DN49" s="222" t="s">
        <v>2028</v>
      </c>
      <c r="DO49" s="218">
        <v>0</v>
      </c>
      <c r="DP49" s="222" t="s">
        <v>1980</v>
      </c>
      <c r="DQ49" s="222" t="s">
        <v>22</v>
      </c>
      <c r="DR49" s="222">
        <v>3</v>
      </c>
      <c r="DS49" s="222" t="s">
        <v>2025</v>
      </c>
      <c r="DT49" s="222" t="s">
        <v>2024</v>
      </c>
      <c r="DU49" s="223">
        <v>44985</v>
      </c>
      <c r="DV49" s="221" t="s">
        <v>2029</v>
      </c>
      <c r="DW49" s="213">
        <v>1377000</v>
      </c>
      <c r="DX49" s="224" t="s">
        <v>1980</v>
      </c>
      <c r="DY49" s="224" t="s">
        <v>22</v>
      </c>
      <c r="DZ49" s="224">
        <v>3</v>
      </c>
      <c r="EA49" s="224" t="s">
        <v>2025</v>
      </c>
      <c r="EB49" s="224" t="s">
        <v>2024</v>
      </c>
      <c r="EC49" s="214">
        <v>44985</v>
      </c>
      <c r="ED49" s="222" t="s">
        <v>2030</v>
      </c>
      <c r="EE49" s="218">
        <v>3100000</v>
      </c>
      <c r="EF49" s="222" t="s">
        <v>1980</v>
      </c>
      <c r="EG49" s="222" t="s">
        <v>22</v>
      </c>
      <c r="EH49" s="222">
        <v>3</v>
      </c>
      <c r="EI49" s="222" t="s">
        <v>2025</v>
      </c>
      <c r="EJ49" s="222" t="s">
        <v>2024</v>
      </c>
      <c r="EK49" s="223">
        <v>44985</v>
      </c>
      <c r="EL49" s="221" t="s">
        <v>2031</v>
      </c>
      <c r="EM49" s="213">
        <v>0</v>
      </c>
      <c r="EN49" s="224" t="s">
        <v>1980</v>
      </c>
      <c r="EO49" s="224" t="s">
        <v>22</v>
      </c>
      <c r="EP49" s="224">
        <v>3</v>
      </c>
      <c r="EQ49" s="224" t="s">
        <v>2025</v>
      </c>
      <c r="ER49" s="224" t="s">
        <v>2024</v>
      </c>
      <c r="ES49" s="214">
        <v>44985</v>
      </c>
      <c r="ET49" s="222" t="s">
        <v>2371</v>
      </c>
      <c r="EU49" s="222" t="s">
        <v>17</v>
      </c>
      <c r="EV49" s="222" t="s">
        <v>763</v>
      </c>
      <c r="EW49" s="222" t="s">
        <v>17</v>
      </c>
      <c r="EX49" s="222" t="s">
        <v>17</v>
      </c>
      <c r="EY49" s="222" t="s">
        <v>2370</v>
      </c>
      <c r="EZ49" s="222" t="s">
        <v>763</v>
      </c>
      <c r="FA49" s="223">
        <v>45046</v>
      </c>
      <c r="FB49" s="221" t="s">
        <v>1138</v>
      </c>
      <c r="FC49" s="224">
        <v>2</v>
      </c>
      <c r="FD49" s="224" t="s">
        <v>1135</v>
      </c>
      <c r="FE49" s="224" t="s">
        <v>22</v>
      </c>
      <c r="FF49" s="224">
        <v>3</v>
      </c>
      <c r="FG49" s="224" t="s">
        <v>1137</v>
      </c>
      <c r="FH49" s="224" t="s">
        <v>1136</v>
      </c>
      <c r="FI49" s="214">
        <v>44270</v>
      </c>
      <c r="FJ49" s="221" t="s">
        <v>897</v>
      </c>
      <c r="FK49" s="222" t="s">
        <v>17</v>
      </c>
      <c r="FL49" s="222" t="s">
        <v>17</v>
      </c>
      <c r="FM49" s="222" t="s">
        <v>17</v>
      </c>
      <c r="FN49" s="222" t="s">
        <v>17</v>
      </c>
      <c r="FO49" s="222" t="s">
        <v>17</v>
      </c>
      <c r="FP49" s="218" t="s">
        <v>17</v>
      </c>
      <c r="FQ49" s="219">
        <v>43920</v>
      </c>
      <c r="FR49" s="221" t="s">
        <v>898</v>
      </c>
      <c r="FS49" s="224" t="s">
        <v>17</v>
      </c>
      <c r="FT49" s="224" t="s">
        <v>17</v>
      </c>
      <c r="FU49" s="224" t="s">
        <v>17</v>
      </c>
      <c r="FV49" s="224" t="s">
        <v>17</v>
      </c>
      <c r="FW49" s="224" t="s">
        <v>17</v>
      </c>
      <c r="FX49" s="224" t="s">
        <v>17</v>
      </c>
      <c r="FY49" s="214">
        <v>43920</v>
      </c>
      <c r="FZ49" s="222" t="s">
        <v>3169</v>
      </c>
      <c r="GA49" s="222">
        <v>1</v>
      </c>
      <c r="GB49" s="222" t="s">
        <v>2565</v>
      </c>
      <c r="GC49" s="222" t="s">
        <v>33</v>
      </c>
      <c r="GD49" s="222">
        <v>2</v>
      </c>
      <c r="GE49" s="222" t="s">
        <v>17</v>
      </c>
      <c r="GF49" s="222" t="s">
        <v>17</v>
      </c>
      <c r="GG49" s="223">
        <v>45063</v>
      </c>
      <c r="GH49" s="221" t="s">
        <v>3175</v>
      </c>
      <c r="GI49" s="224">
        <v>1</v>
      </c>
      <c r="GJ49" s="224" t="s">
        <v>2565</v>
      </c>
      <c r="GK49" s="224" t="s">
        <v>33</v>
      </c>
      <c r="GL49" s="224">
        <v>2</v>
      </c>
      <c r="GM49" s="224" t="s">
        <v>17</v>
      </c>
      <c r="GN49" s="224" t="s">
        <v>17</v>
      </c>
      <c r="GO49" s="214">
        <v>45063</v>
      </c>
      <c r="GP49" s="222" t="s">
        <v>3170</v>
      </c>
      <c r="GQ49" s="222">
        <v>1</v>
      </c>
      <c r="GR49" s="222" t="s">
        <v>2565</v>
      </c>
      <c r="GS49" s="222" t="s">
        <v>33</v>
      </c>
      <c r="GT49" s="222">
        <v>2</v>
      </c>
      <c r="GU49" s="222" t="s">
        <v>17</v>
      </c>
      <c r="GV49" s="222" t="s">
        <v>17</v>
      </c>
      <c r="GW49" s="223">
        <v>45063</v>
      </c>
      <c r="GX49" s="221" t="s">
        <v>3176</v>
      </c>
      <c r="GY49" s="224">
        <v>0</v>
      </c>
      <c r="GZ49" s="224" t="s">
        <v>2565</v>
      </c>
      <c r="HA49" s="224" t="s">
        <v>33</v>
      </c>
      <c r="HB49" s="224">
        <v>2</v>
      </c>
      <c r="HC49" s="224" t="s">
        <v>17</v>
      </c>
      <c r="HD49" s="224" t="s">
        <v>17</v>
      </c>
      <c r="HE49" s="214">
        <v>45063</v>
      </c>
      <c r="HF49" s="222" t="s">
        <v>3168</v>
      </c>
      <c r="HG49" s="222">
        <v>2</v>
      </c>
      <c r="HH49" s="222" t="s">
        <v>2565</v>
      </c>
      <c r="HI49" s="222" t="s">
        <v>33</v>
      </c>
      <c r="HJ49" s="222">
        <v>2</v>
      </c>
      <c r="HK49" s="222" t="s">
        <v>17</v>
      </c>
      <c r="HL49" s="222" t="s">
        <v>17</v>
      </c>
      <c r="HM49" s="223">
        <v>45063</v>
      </c>
      <c r="HN49" s="221" t="s">
        <v>3174</v>
      </c>
      <c r="HO49" s="224">
        <v>2</v>
      </c>
      <c r="HP49" s="224" t="s">
        <v>2565</v>
      </c>
      <c r="HQ49" s="224" t="s">
        <v>33</v>
      </c>
      <c r="HR49" s="224">
        <v>2</v>
      </c>
      <c r="HS49" s="224" t="s">
        <v>17</v>
      </c>
      <c r="HT49" s="224" t="s">
        <v>17</v>
      </c>
      <c r="HU49" s="214">
        <v>45063</v>
      </c>
      <c r="HV49" s="222" t="s">
        <v>3171</v>
      </c>
      <c r="HW49" s="222">
        <v>0</v>
      </c>
      <c r="HX49" s="222" t="s">
        <v>2565</v>
      </c>
      <c r="HY49" s="222" t="s">
        <v>33</v>
      </c>
      <c r="HZ49" s="222">
        <v>2</v>
      </c>
      <c r="IA49" s="222" t="s">
        <v>17</v>
      </c>
      <c r="IB49" s="222" t="s">
        <v>17</v>
      </c>
      <c r="IC49" s="223">
        <v>45063</v>
      </c>
      <c r="ID49" s="221" t="s">
        <v>3173</v>
      </c>
      <c r="IE49" s="224">
        <v>1</v>
      </c>
      <c r="IF49" s="224" t="s">
        <v>2565</v>
      </c>
      <c r="IG49" s="224" t="s">
        <v>33</v>
      </c>
      <c r="IH49" s="224">
        <v>2</v>
      </c>
      <c r="II49" s="224" t="s">
        <v>17</v>
      </c>
      <c r="IJ49" s="224" t="s">
        <v>17</v>
      </c>
      <c r="IK49" s="214">
        <v>45063</v>
      </c>
      <c r="IL49" s="222" t="s">
        <v>3172</v>
      </c>
      <c r="IM49" s="222">
        <v>0</v>
      </c>
      <c r="IN49" s="222" t="s">
        <v>2565</v>
      </c>
      <c r="IO49" s="222" t="s">
        <v>33</v>
      </c>
      <c r="IP49" s="222">
        <v>2</v>
      </c>
      <c r="IQ49" s="222" t="s">
        <v>17</v>
      </c>
      <c r="IR49" s="222" t="s">
        <v>17</v>
      </c>
      <c r="IS49" s="223">
        <v>45063</v>
      </c>
    </row>
    <row r="50" spans="1:253" s="11" customFormat="1" ht="12.75" customHeight="1" x14ac:dyDescent="0.2">
      <c r="A50" s="11" t="s">
        <v>907</v>
      </c>
      <c r="B50" s="11" t="s">
        <v>10002</v>
      </c>
      <c r="C50" s="11" t="s">
        <v>908</v>
      </c>
      <c r="D50" s="11" t="s">
        <v>349</v>
      </c>
      <c r="E50" s="11" t="s">
        <v>9394</v>
      </c>
      <c r="F50" s="11" t="s">
        <v>7811</v>
      </c>
      <c r="G50" s="212">
        <v>44496000</v>
      </c>
      <c r="H50" s="213" t="s">
        <v>7808</v>
      </c>
      <c r="I50" s="213" t="s">
        <v>1400</v>
      </c>
      <c r="J50" s="213">
        <v>2</v>
      </c>
      <c r="K50" s="213" t="s">
        <v>7810</v>
      </c>
      <c r="L50" s="213" t="s">
        <v>7809</v>
      </c>
      <c r="M50" s="214">
        <v>45138</v>
      </c>
      <c r="N50" s="221" t="s">
        <v>7815</v>
      </c>
      <c r="O50" s="216">
        <v>383312</v>
      </c>
      <c r="P50" s="216" t="s">
        <v>7812</v>
      </c>
      <c r="Q50" s="216" t="s">
        <v>1400</v>
      </c>
      <c r="R50" s="216">
        <v>2</v>
      </c>
      <c r="S50" s="216" t="s">
        <v>7814</v>
      </c>
      <c r="T50" s="216" t="s">
        <v>7813</v>
      </c>
      <c r="U50" s="217">
        <v>45138</v>
      </c>
      <c r="V50" s="221" t="s">
        <v>7817</v>
      </c>
      <c r="W50" s="213">
        <v>44496000</v>
      </c>
      <c r="X50" s="213" t="s">
        <v>7808</v>
      </c>
      <c r="Y50" s="213" t="s">
        <v>1400</v>
      </c>
      <c r="Z50" s="213">
        <v>2</v>
      </c>
      <c r="AA50" s="213" t="s">
        <v>7816</v>
      </c>
      <c r="AB50" s="213" t="s">
        <v>7809</v>
      </c>
      <c r="AC50" s="214">
        <v>45138</v>
      </c>
      <c r="AD50" s="221" t="s">
        <v>7821</v>
      </c>
      <c r="AE50" s="218">
        <v>5572000</v>
      </c>
      <c r="AF50" s="218" t="s">
        <v>7818</v>
      </c>
      <c r="AG50" s="218" t="s">
        <v>1400</v>
      </c>
      <c r="AH50" s="218">
        <v>2</v>
      </c>
      <c r="AI50" s="218" t="s">
        <v>7820</v>
      </c>
      <c r="AJ50" s="218" t="s">
        <v>7819</v>
      </c>
      <c r="AK50" s="219">
        <v>45138</v>
      </c>
      <c r="AL50" s="221" t="s">
        <v>7825</v>
      </c>
      <c r="AM50" s="213">
        <v>8357000</v>
      </c>
      <c r="AN50" s="213" t="s">
        <v>7822</v>
      </c>
      <c r="AO50" s="213" t="s">
        <v>1400</v>
      </c>
      <c r="AP50" s="213">
        <v>2</v>
      </c>
      <c r="AQ50" s="213" t="s">
        <v>7824</v>
      </c>
      <c r="AR50" s="213" t="s">
        <v>7823</v>
      </c>
      <c r="AS50" s="214">
        <v>45138</v>
      </c>
      <c r="AT50" s="222" t="s">
        <v>920</v>
      </c>
      <c r="AU50" s="218" t="s">
        <v>17</v>
      </c>
      <c r="AV50" s="218" t="s">
        <v>17</v>
      </c>
      <c r="AW50" s="218" t="s">
        <v>17</v>
      </c>
      <c r="AX50" s="218" t="s">
        <v>17</v>
      </c>
      <c r="AY50" s="218" t="s">
        <v>919</v>
      </c>
      <c r="AZ50" s="218" t="s">
        <v>17</v>
      </c>
      <c r="BA50" s="219">
        <v>43950</v>
      </c>
      <c r="BB50" s="221" t="s">
        <v>918</v>
      </c>
      <c r="BC50" s="213" t="s">
        <v>17</v>
      </c>
      <c r="BD50" s="213" t="s">
        <v>17</v>
      </c>
      <c r="BE50" s="213" t="s">
        <v>17</v>
      </c>
      <c r="BF50" s="213" t="s">
        <v>17</v>
      </c>
      <c r="BG50" s="213" t="s">
        <v>17</v>
      </c>
      <c r="BH50" s="213" t="s">
        <v>17</v>
      </c>
      <c r="BI50" s="214">
        <v>43950</v>
      </c>
      <c r="BJ50" s="222" t="s">
        <v>7828</v>
      </c>
      <c r="BK50" s="222">
        <v>843</v>
      </c>
      <c r="BL50" s="222" t="s">
        <v>7826</v>
      </c>
      <c r="BM50" s="222" t="s">
        <v>1400</v>
      </c>
      <c r="BN50" s="222">
        <v>2</v>
      </c>
      <c r="BO50" s="222" t="s">
        <v>7827</v>
      </c>
      <c r="BP50" s="218" t="s">
        <v>1237</v>
      </c>
      <c r="BQ50" s="223">
        <v>45138</v>
      </c>
      <c r="BR50" s="221" t="s">
        <v>910</v>
      </c>
      <c r="BS50" s="224" t="s">
        <v>17</v>
      </c>
      <c r="BT50" s="224" t="s">
        <v>17</v>
      </c>
      <c r="BU50" s="224" t="s">
        <v>17</v>
      </c>
      <c r="BV50" s="224" t="s">
        <v>17</v>
      </c>
      <c r="BW50" s="224" t="s">
        <v>909</v>
      </c>
      <c r="BX50" s="224" t="s">
        <v>17</v>
      </c>
      <c r="BY50" s="214">
        <v>43950</v>
      </c>
      <c r="BZ50" s="222" t="s">
        <v>911</v>
      </c>
      <c r="CA50" s="222" t="s">
        <v>17</v>
      </c>
      <c r="CB50" s="222" t="s">
        <v>17</v>
      </c>
      <c r="CC50" s="222" t="s">
        <v>17</v>
      </c>
      <c r="CD50" s="222" t="s">
        <v>17</v>
      </c>
      <c r="CE50" s="222" t="s">
        <v>909</v>
      </c>
      <c r="CF50" s="222" t="s">
        <v>17</v>
      </c>
      <c r="CG50" s="223">
        <v>43950</v>
      </c>
      <c r="CH50" s="221" t="s">
        <v>10521</v>
      </c>
      <c r="CI50" s="222" t="e">
        <v>#N/A</v>
      </c>
      <c r="CJ50" s="222" t="e">
        <v>#N/A</v>
      </c>
      <c r="CK50" s="222" t="e">
        <v>#N/A</v>
      </c>
      <c r="CL50" s="222" t="e">
        <v>#N/A</v>
      </c>
      <c r="CM50" s="222" t="e">
        <v>#N/A</v>
      </c>
      <c r="CN50" s="222" t="e">
        <v>#N/A</v>
      </c>
      <c r="CO50" s="225" t="e">
        <v>#N/A</v>
      </c>
      <c r="CP50" s="222" t="s">
        <v>917</v>
      </c>
      <c r="CQ50" s="224">
        <v>133900</v>
      </c>
      <c r="CR50" s="224" t="s">
        <v>914</v>
      </c>
      <c r="CS50" s="224" t="s">
        <v>22</v>
      </c>
      <c r="CT50" s="224">
        <v>3</v>
      </c>
      <c r="CU50" s="224" t="s">
        <v>916</v>
      </c>
      <c r="CV50" s="224" t="s">
        <v>915</v>
      </c>
      <c r="CW50" s="214">
        <v>43950</v>
      </c>
      <c r="CX50" s="222" t="s">
        <v>7833</v>
      </c>
      <c r="CY50" s="218">
        <v>2772000</v>
      </c>
      <c r="CZ50" s="218" t="s">
        <v>7838</v>
      </c>
      <c r="DA50" s="218" t="s">
        <v>1400</v>
      </c>
      <c r="DB50" s="218">
        <v>2</v>
      </c>
      <c r="DC50" s="218" t="s">
        <v>7842</v>
      </c>
      <c r="DD50" s="218" t="s">
        <v>7839</v>
      </c>
      <c r="DE50" s="220">
        <v>45138</v>
      </c>
      <c r="DF50" s="221" t="s">
        <v>7837</v>
      </c>
      <c r="DG50" s="213">
        <v>38924000</v>
      </c>
      <c r="DH50" s="224" t="s">
        <v>7834</v>
      </c>
      <c r="DI50" s="224" t="s">
        <v>1400</v>
      </c>
      <c r="DJ50" s="224">
        <v>2</v>
      </c>
      <c r="DK50" s="224" t="s">
        <v>7836</v>
      </c>
      <c r="DL50" s="224" t="s">
        <v>7835</v>
      </c>
      <c r="DM50" s="214">
        <v>45138</v>
      </c>
      <c r="DN50" s="222" t="s">
        <v>7841</v>
      </c>
      <c r="DO50" s="218">
        <v>2800000</v>
      </c>
      <c r="DP50" s="222" t="s">
        <v>7838</v>
      </c>
      <c r="DQ50" s="222" t="s">
        <v>1400</v>
      </c>
      <c r="DR50" s="222">
        <v>2</v>
      </c>
      <c r="DS50" s="222" t="s">
        <v>7840</v>
      </c>
      <c r="DT50" s="222" t="s">
        <v>7839</v>
      </c>
      <c r="DU50" s="223">
        <v>45138</v>
      </c>
      <c r="DV50" s="221" t="s">
        <v>7843</v>
      </c>
      <c r="DW50" s="213">
        <v>2400000</v>
      </c>
      <c r="DX50" s="224" t="s">
        <v>7838</v>
      </c>
      <c r="DY50" s="224" t="s">
        <v>1400</v>
      </c>
      <c r="DZ50" s="224">
        <v>2</v>
      </c>
      <c r="EA50" s="224" t="s">
        <v>7842</v>
      </c>
      <c r="EB50" s="224" t="s">
        <v>7839</v>
      </c>
      <c r="EC50" s="214">
        <v>45138</v>
      </c>
      <c r="ED50" s="222" t="s">
        <v>7844</v>
      </c>
      <c r="EE50" s="218">
        <v>244000</v>
      </c>
      <c r="EF50" s="222" t="s">
        <v>7838</v>
      </c>
      <c r="EG50" s="222" t="s">
        <v>1400</v>
      </c>
      <c r="EH50" s="222">
        <v>2</v>
      </c>
      <c r="EI50" s="222" t="s">
        <v>7842</v>
      </c>
      <c r="EJ50" s="222" t="s">
        <v>7839</v>
      </c>
      <c r="EK50" s="223">
        <v>45138</v>
      </c>
      <c r="EL50" s="221" t="s">
        <v>7845</v>
      </c>
      <c r="EM50" s="213">
        <v>128000</v>
      </c>
      <c r="EN50" s="224" t="s">
        <v>7838</v>
      </c>
      <c r="EO50" s="224" t="s">
        <v>1400</v>
      </c>
      <c r="EP50" s="224">
        <v>2</v>
      </c>
      <c r="EQ50" s="224" t="s">
        <v>7842</v>
      </c>
      <c r="ER50" s="224" t="s">
        <v>7839</v>
      </c>
      <c r="ES50" s="214">
        <v>45138</v>
      </c>
      <c r="ET50" s="222" t="s">
        <v>7829</v>
      </c>
      <c r="EU50" s="222">
        <v>843</v>
      </c>
      <c r="EV50" s="222" t="s">
        <v>7826</v>
      </c>
      <c r="EW50" s="222" t="s">
        <v>1400</v>
      </c>
      <c r="EX50" s="222">
        <v>2</v>
      </c>
      <c r="EY50" s="222" t="s">
        <v>7827</v>
      </c>
      <c r="EZ50" s="222" t="s">
        <v>1237</v>
      </c>
      <c r="FA50" s="223">
        <v>45138</v>
      </c>
      <c r="FB50" s="221" t="s">
        <v>913</v>
      </c>
      <c r="FC50" s="224">
        <v>5</v>
      </c>
      <c r="FD50" s="224" t="s">
        <v>865</v>
      </c>
      <c r="FE50" s="224" t="s">
        <v>77</v>
      </c>
      <c r="FF50" s="224">
        <v>1</v>
      </c>
      <c r="FG50" s="224" t="s">
        <v>912</v>
      </c>
      <c r="FH50" s="224" t="s">
        <v>866</v>
      </c>
      <c r="FI50" s="214">
        <v>43950</v>
      </c>
      <c r="FJ50" s="221" t="s">
        <v>986</v>
      </c>
      <c r="FK50" s="222">
        <v>1500000</v>
      </c>
      <c r="FL50" s="222" t="s">
        <v>983</v>
      </c>
      <c r="FM50" s="222" t="s">
        <v>22</v>
      </c>
      <c r="FN50" s="222">
        <v>3</v>
      </c>
      <c r="FO50" s="222" t="s">
        <v>985</v>
      </c>
      <c r="FP50" s="218" t="s">
        <v>984</v>
      </c>
      <c r="FQ50" s="219">
        <v>44015</v>
      </c>
      <c r="FR50" s="221" t="s">
        <v>988</v>
      </c>
      <c r="FS50" s="224">
        <v>300000</v>
      </c>
      <c r="FT50" s="224" t="s">
        <v>983</v>
      </c>
      <c r="FU50" s="224" t="s">
        <v>22</v>
      </c>
      <c r="FV50" s="224">
        <v>3</v>
      </c>
      <c r="FW50" s="224" t="s">
        <v>987</v>
      </c>
      <c r="FX50" s="224" t="s">
        <v>984</v>
      </c>
      <c r="FY50" s="214">
        <v>44015</v>
      </c>
      <c r="FZ50" s="222" t="s">
        <v>3886</v>
      </c>
      <c r="GA50" s="222">
        <v>0</v>
      </c>
      <c r="GB50" s="222" t="s">
        <v>2565</v>
      </c>
      <c r="GC50" s="222" t="s">
        <v>33</v>
      </c>
      <c r="GD50" s="222">
        <v>2</v>
      </c>
      <c r="GE50" s="222" t="s">
        <v>17</v>
      </c>
      <c r="GF50" s="222" t="s">
        <v>17</v>
      </c>
      <c r="GG50" s="223">
        <v>45064</v>
      </c>
      <c r="GH50" s="221" t="s">
        <v>3892</v>
      </c>
      <c r="GI50" s="224">
        <v>1</v>
      </c>
      <c r="GJ50" s="224" t="s">
        <v>2565</v>
      </c>
      <c r="GK50" s="224" t="s">
        <v>33</v>
      </c>
      <c r="GL50" s="224">
        <v>2</v>
      </c>
      <c r="GM50" s="224" t="s">
        <v>17</v>
      </c>
      <c r="GN50" s="224" t="s">
        <v>17</v>
      </c>
      <c r="GO50" s="214">
        <v>45064</v>
      </c>
      <c r="GP50" s="222" t="s">
        <v>3887</v>
      </c>
      <c r="GQ50" s="222">
        <v>2</v>
      </c>
      <c r="GR50" s="222" t="s">
        <v>2565</v>
      </c>
      <c r="GS50" s="222" t="s">
        <v>33</v>
      </c>
      <c r="GT50" s="222">
        <v>2</v>
      </c>
      <c r="GU50" s="222" t="s">
        <v>17</v>
      </c>
      <c r="GV50" s="222" t="s">
        <v>17</v>
      </c>
      <c r="GW50" s="223">
        <v>45064</v>
      </c>
      <c r="GX50" s="221" t="s">
        <v>3893</v>
      </c>
      <c r="GY50" s="224">
        <v>0</v>
      </c>
      <c r="GZ50" s="224" t="s">
        <v>2565</v>
      </c>
      <c r="HA50" s="224" t="s">
        <v>33</v>
      </c>
      <c r="HB50" s="224">
        <v>2</v>
      </c>
      <c r="HC50" s="224" t="s">
        <v>17</v>
      </c>
      <c r="HD50" s="224" t="s">
        <v>17</v>
      </c>
      <c r="HE50" s="214">
        <v>45064</v>
      </c>
      <c r="HF50" s="222" t="s">
        <v>3885</v>
      </c>
      <c r="HG50" s="222">
        <v>2</v>
      </c>
      <c r="HH50" s="222" t="s">
        <v>2565</v>
      </c>
      <c r="HI50" s="222" t="s">
        <v>33</v>
      </c>
      <c r="HJ50" s="222">
        <v>2</v>
      </c>
      <c r="HK50" s="222" t="s">
        <v>17</v>
      </c>
      <c r="HL50" s="222" t="s">
        <v>17</v>
      </c>
      <c r="HM50" s="223">
        <v>45064</v>
      </c>
      <c r="HN50" s="221" t="s">
        <v>3891</v>
      </c>
      <c r="HO50" s="224">
        <v>3</v>
      </c>
      <c r="HP50" s="224" t="s">
        <v>2565</v>
      </c>
      <c r="HQ50" s="224" t="s">
        <v>33</v>
      </c>
      <c r="HR50" s="224">
        <v>2</v>
      </c>
      <c r="HS50" s="224" t="s">
        <v>17</v>
      </c>
      <c r="HT50" s="224" t="s">
        <v>17</v>
      </c>
      <c r="HU50" s="214">
        <v>45064</v>
      </c>
      <c r="HV50" s="222" t="s">
        <v>3888</v>
      </c>
      <c r="HW50" s="222">
        <v>2</v>
      </c>
      <c r="HX50" s="222" t="s">
        <v>2565</v>
      </c>
      <c r="HY50" s="222" t="s">
        <v>33</v>
      </c>
      <c r="HZ50" s="222">
        <v>2</v>
      </c>
      <c r="IA50" s="222" t="s">
        <v>17</v>
      </c>
      <c r="IB50" s="222" t="s">
        <v>17</v>
      </c>
      <c r="IC50" s="223">
        <v>45064</v>
      </c>
      <c r="ID50" s="221" t="s">
        <v>3890</v>
      </c>
      <c r="IE50" s="224">
        <v>3</v>
      </c>
      <c r="IF50" s="224" t="s">
        <v>2565</v>
      </c>
      <c r="IG50" s="224" t="s">
        <v>33</v>
      </c>
      <c r="IH50" s="224">
        <v>2</v>
      </c>
      <c r="II50" s="224" t="s">
        <v>17</v>
      </c>
      <c r="IJ50" s="224" t="s">
        <v>17</v>
      </c>
      <c r="IK50" s="214">
        <v>45064</v>
      </c>
      <c r="IL50" s="222" t="s">
        <v>3889</v>
      </c>
      <c r="IM50" s="222">
        <v>2</v>
      </c>
      <c r="IN50" s="222" t="s">
        <v>2565</v>
      </c>
      <c r="IO50" s="222" t="s">
        <v>33</v>
      </c>
      <c r="IP50" s="222">
        <v>2</v>
      </c>
      <c r="IQ50" s="222" t="s">
        <v>17</v>
      </c>
      <c r="IR50" s="222" t="s">
        <v>17</v>
      </c>
      <c r="IS50" s="223">
        <v>45064</v>
      </c>
    </row>
    <row r="51" spans="1:253" s="11" customFormat="1" ht="12.75" customHeight="1" x14ac:dyDescent="0.2">
      <c r="A51" s="11" t="s">
        <v>347</v>
      </c>
      <c r="B51" s="11" t="s">
        <v>10006</v>
      </c>
      <c r="C51" s="11" t="s">
        <v>348</v>
      </c>
      <c r="D51" s="11" t="s">
        <v>349</v>
      </c>
      <c r="E51" s="11" t="s">
        <v>9394</v>
      </c>
      <c r="F51" s="11" t="s">
        <v>7847</v>
      </c>
      <c r="G51" s="212">
        <v>44496000</v>
      </c>
      <c r="H51" s="213" t="s">
        <v>7808</v>
      </c>
      <c r="I51" s="213" t="s">
        <v>1400</v>
      </c>
      <c r="J51" s="213">
        <v>2</v>
      </c>
      <c r="K51" s="213" t="s">
        <v>7846</v>
      </c>
      <c r="L51" s="213" t="s">
        <v>7809</v>
      </c>
      <c r="M51" s="214">
        <v>45138</v>
      </c>
      <c r="N51" s="221" t="s">
        <v>7848</v>
      </c>
      <c r="O51" s="216">
        <v>383312</v>
      </c>
      <c r="P51" s="216" t="s">
        <v>7812</v>
      </c>
      <c r="Q51" s="216" t="s">
        <v>1400</v>
      </c>
      <c r="R51" s="216">
        <v>2</v>
      </c>
      <c r="S51" s="216" t="s">
        <v>7814</v>
      </c>
      <c r="T51" s="216" t="s">
        <v>7813</v>
      </c>
      <c r="U51" s="217">
        <v>45138</v>
      </c>
      <c r="V51" s="221" t="s">
        <v>7852</v>
      </c>
      <c r="W51" s="213">
        <v>43682000</v>
      </c>
      <c r="X51" s="213" t="s">
        <v>7849</v>
      </c>
      <c r="Y51" s="213" t="s">
        <v>22</v>
      </c>
      <c r="Z51" s="213">
        <v>3</v>
      </c>
      <c r="AA51" s="213" t="s">
        <v>7851</v>
      </c>
      <c r="AB51" s="213" t="s">
        <v>7850</v>
      </c>
      <c r="AC51" s="214">
        <v>45138</v>
      </c>
      <c r="AD51" s="221" t="s">
        <v>7856</v>
      </c>
      <c r="AE51" s="218">
        <v>5300000</v>
      </c>
      <c r="AF51" s="218" t="s">
        <v>7853</v>
      </c>
      <c r="AG51" s="218" t="s">
        <v>22</v>
      </c>
      <c r="AH51" s="218">
        <v>3</v>
      </c>
      <c r="AI51" s="218" t="s">
        <v>7855</v>
      </c>
      <c r="AJ51" s="218" t="s">
        <v>7854</v>
      </c>
      <c r="AK51" s="219">
        <v>45138</v>
      </c>
      <c r="AL51" s="221" t="s">
        <v>7860</v>
      </c>
      <c r="AM51" s="213">
        <v>8093000</v>
      </c>
      <c r="AN51" s="213" t="s">
        <v>7857</v>
      </c>
      <c r="AO51" s="213" t="s">
        <v>1400</v>
      </c>
      <c r="AP51" s="213">
        <v>2</v>
      </c>
      <c r="AQ51" s="213" t="s">
        <v>7859</v>
      </c>
      <c r="AR51" s="213" t="s">
        <v>7858</v>
      </c>
      <c r="AS51" s="214">
        <v>45138</v>
      </c>
      <c r="AT51" s="222" t="s">
        <v>553</v>
      </c>
      <c r="AU51" s="218" t="s">
        <v>17</v>
      </c>
      <c r="AV51" s="218" t="s">
        <v>17</v>
      </c>
      <c r="AW51" s="218" t="s">
        <v>33</v>
      </c>
      <c r="AX51" s="218">
        <v>2</v>
      </c>
      <c r="AY51" s="218" t="s">
        <v>552</v>
      </c>
      <c r="AZ51" s="218" t="s">
        <v>17</v>
      </c>
      <c r="BA51" s="219">
        <v>43524</v>
      </c>
      <c r="BB51" s="221" t="s">
        <v>352</v>
      </c>
      <c r="BC51" s="213" t="s">
        <v>17</v>
      </c>
      <c r="BD51" s="213">
        <v>0</v>
      </c>
      <c r="BE51" s="213" t="s">
        <v>33</v>
      </c>
      <c r="BF51" s="213">
        <v>2</v>
      </c>
      <c r="BG51" s="213">
        <v>0</v>
      </c>
      <c r="BH51" s="213">
        <v>0</v>
      </c>
      <c r="BI51" s="214">
        <v>43511</v>
      </c>
      <c r="BJ51" s="222" t="s">
        <v>7862</v>
      </c>
      <c r="BK51" s="222">
        <v>843</v>
      </c>
      <c r="BL51" s="222" t="s">
        <v>7826</v>
      </c>
      <c r="BM51" s="222" t="s">
        <v>1400</v>
      </c>
      <c r="BN51" s="222">
        <v>2</v>
      </c>
      <c r="BO51" s="222" t="s">
        <v>7861</v>
      </c>
      <c r="BP51" s="218" t="s">
        <v>1237</v>
      </c>
      <c r="BQ51" s="223">
        <v>45138</v>
      </c>
      <c r="BR51" s="221" t="s">
        <v>350</v>
      </c>
      <c r="BS51" s="224" t="s">
        <v>17</v>
      </c>
      <c r="BT51" s="224">
        <v>0</v>
      </c>
      <c r="BU51" s="224" t="s">
        <v>33</v>
      </c>
      <c r="BV51" s="224">
        <v>2</v>
      </c>
      <c r="BW51" s="224">
        <v>0</v>
      </c>
      <c r="BX51" s="224">
        <v>0</v>
      </c>
      <c r="BY51" s="214">
        <v>43511</v>
      </c>
      <c r="BZ51" s="222" t="s">
        <v>351</v>
      </c>
      <c r="CA51" s="222" t="s">
        <v>17</v>
      </c>
      <c r="CB51" s="222" t="s">
        <v>17</v>
      </c>
      <c r="CC51" s="222" t="s">
        <v>17</v>
      </c>
      <c r="CD51" s="222" t="s">
        <v>17</v>
      </c>
      <c r="CE51" s="222" t="s">
        <v>17</v>
      </c>
      <c r="CF51" s="222" t="s">
        <v>17</v>
      </c>
      <c r="CG51" s="223">
        <v>43511</v>
      </c>
      <c r="CH51" s="221" t="s">
        <v>10522</v>
      </c>
      <c r="CI51" s="222" t="e">
        <v>#N/A</v>
      </c>
      <c r="CJ51" s="222" t="e">
        <v>#N/A</v>
      </c>
      <c r="CK51" s="222" t="e">
        <v>#N/A</v>
      </c>
      <c r="CL51" s="222" t="e">
        <v>#N/A</v>
      </c>
      <c r="CM51" s="222" t="e">
        <v>#N/A</v>
      </c>
      <c r="CN51" s="222" t="e">
        <v>#N/A</v>
      </c>
      <c r="CO51" s="225" t="e">
        <v>#N/A</v>
      </c>
      <c r="CP51" s="222" t="s">
        <v>923</v>
      </c>
      <c r="CQ51" s="224">
        <v>133900</v>
      </c>
      <c r="CR51" s="224" t="s">
        <v>921</v>
      </c>
      <c r="CS51" s="224" t="s">
        <v>22</v>
      </c>
      <c r="CT51" s="224">
        <v>3</v>
      </c>
      <c r="CU51" s="224" t="s">
        <v>916</v>
      </c>
      <c r="CV51" s="224" t="s">
        <v>922</v>
      </c>
      <c r="CW51" s="214">
        <v>43950</v>
      </c>
      <c r="CX51" s="222" t="s">
        <v>7866</v>
      </c>
      <c r="CY51" s="218">
        <v>2500000</v>
      </c>
      <c r="CZ51" s="218" t="s">
        <v>7853</v>
      </c>
      <c r="DA51" s="218" t="s">
        <v>1400</v>
      </c>
      <c r="DB51" s="218">
        <v>2</v>
      </c>
      <c r="DC51" s="218" t="s">
        <v>7873</v>
      </c>
      <c r="DD51" s="218" t="s">
        <v>7854</v>
      </c>
      <c r="DE51" s="220">
        <v>45138</v>
      </c>
      <c r="DF51" s="221" t="s">
        <v>7870</v>
      </c>
      <c r="DG51" s="213">
        <v>38382000</v>
      </c>
      <c r="DH51" s="224" t="s">
        <v>7867</v>
      </c>
      <c r="DI51" s="224" t="s">
        <v>1400</v>
      </c>
      <c r="DJ51" s="224">
        <v>2</v>
      </c>
      <c r="DK51" s="224" t="s">
        <v>7869</v>
      </c>
      <c r="DL51" s="224" t="s">
        <v>7868</v>
      </c>
      <c r="DM51" s="214">
        <v>45138</v>
      </c>
      <c r="DN51" s="222" t="s">
        <v>7872</v>
      </c>
      <c r="DO51" s="218">
        <v>2800000</v>
      </c>
      <c r="DP51" s="222" t="s">
        <v>7853</v>
      </c>
      <c r="DQ51" s="222" t="s">
        <v>1400</v>
      </c>
      <c r="DR51" s="222">
        <v>2</v>
      </c>
      <c r="DS51" s="222" t="s">
        <v>7871</v>
      </c>
      <c r="DT51" s="222" t="s">
        <v>7854</v>
      </c>
      <c r="DU51" s="223">
        <v>45138</v>
      </c>
      <c r="DV51" s="221" t="s">
        <v>7874</v>
      </c>
      <c r="DW51" s="213">
        <v>2150000</v>
      </c>
      <c r="DX51" s="224" t="s">
        <v>7853</v>
      </c>
      <c r="DY51" s="224" t="s">
        <v>1400</v>
      </c>
      <c r="DZ51" s="224">
        <v>2</v>
      </c>
      <c r="EA51" s="224" t="s">
        <v>7873</v>
      </c>
      <c r="EB51" s="224" t="s">
        <v>7854</v>
      </c>
      <c r="EC51" s="214">
        <v>45138</v>
      </c>
      <c r="ED51" s="222" t="s">
        <v>7875</v>
      </c>
      <c r="EE51" s="218">
        <v>225000</v>
      </c>
      <c r="EF51" s="222" t="s">
        <v>7853</v>
      </c>
      <c r="EG51" s="222" t="s">
        <v>1400</v>
      </c>
      <c r="EH51" s="222">
        <v>2</v>
      </c>
      <c r="EI51" s="222" t="s">
        <v>7873</v>
      </c>
      <c r="EJ51" s="222" t="s">
        <v>7854</v>
      </c>
      <c r="EK51" s="223">
        <v>45138</v>
      </c>
      <c r="EL51" s="221" t="s">
        <v>7876</v>
      </c>
      <c r="EM51" s="213">
        <v>125000</v>
      </c>
      <c r="EN51" s="224" t="s">
        <v>7853</v>
      </c>
      <c r="EO51" s="224" t="s">
        <v>1400</v>
      </c>
      <c r="EP51" s="224">
        <v>2</v>
      </c>
      <c r="EQ51" s="224" t="s">
        <v>7873</v>
      </c>
      <c r="ER51" s="224" t="s">
        <v>7854</v>
      </c>
      <c r="ES51" s="214">
        <v>45138</v>
      </c>
      <c r="ET51" s="222" t="s">
        <v>7864</v>
      </c>
      <c r="EU51" s="222">
        <v>843</v>
      </c>
      <c r="EV51" s="222" t="s">
        <v>7826</v>
      </c>
      <c r="EW51" s="222" t="s">
        <v>1400</v>
      </c>
      <c r="EX51" s="222">
        <v>2</v>
      </c>
      <c r="EY51" s="222" t="s">
        <v>7863</v>
      </c>
      <c r="EZ51" s="222" t="s">
        <v>1237</v>
      </c>
      <c r="FA51" s="223">
        <v>45138</v>
      </c>
      <c r="FB51" s="221" t="s">
        <v>868</v>
      </c>
      <c r="FC51" s="224">
        <v>5</v>
      </c>
      <c r="FD51" s="224" t="s">
        <v>865</v>
      </c>
      <c r="FE51" s="224" t="s">
        <v>77</v>
      </c>
      <c r="FF51" s="224">
        <v>1</v>
      </c>
      <c r="FG51" s="224" t="s">
        <v>867</v>
      </c>
      <c r="FH51" s="224" t="s">
        <v>866</v>
      </c>
      <c r="FI51" s="214">
        <v>43867</v>
      </c>
      <c r="FJ51" s="221" t="s">
        <v>990</v>
      </c>
      <c r="FK51" s="222">
        <v>1500000</v>
      </c>
      <c r="FL51" s="222" t="s">
        <v>983</v>
      </c>
      <c r="FM51" s="222" t="s">
        <v>22</v>
      </c>
      <c r="FN51" s="222">
        <v>3</v>
      </c>
      <c r="FO51" s="222" t="s">
        <v>989</v>
      </c>
      <c r="FP51" s="218" t="s">
        <v>984</v>
      </c>
      <c r="FQ51" s="219">
        <v>44015</v>
      </c>
      <c r="FR51" s="221" t="s">
        <v>992</v>
      </c>
      <c r="FS51" s="224">
        <v>300000</v>
      </c>
      <c r="FT51" s="224" t="s">
        <v>983</v>
      </c>
      <c r="FU51" s="224" t="s">
        <v>22</v>
      </c>
      <c r="FV51" s="224">
        <v>3</v>
      </c>
      <c r="FW51" s="224" t="s">
        <v>991</v>
      </c>
      <c r="FX51" s="224" t="s">
        <v>984</v>
      </c>
      <c r="FY51" s="214">
        <v>44015</v>
      </c>
      <c r="FZ51" s="222" t="s">
        <v>3895</v>
      </c>
      <c r="GA51" s="222">
        <v>0</v>
      </c>
      <c r="GB51" s="222" t="s">
        <v>2565</v>
      </c>
      <c r="GC51" s="222" t="s">
        <v>33</v>
      </c>
      <c r="GD51" s="222">
        <v>2</v>
      </c>
      <c r="GE51" s="222" t="s">
        <v>17</v>
      </c>
      <c r="GF51" s="222" t="s">
        <v>17</v>
      </c>
      <c r="GG51" s="223">
        <v>45064</v>
      </c>
      <c r="GH51" s="221" t="s">
        <v>3901</v>
      </c>
      <c r="GI51" s="224">
        <v>1</v>
      </c>
      <c r="GJ51" s="224" t="s">
        <v>2565</v>
      </c>
      <c r="GK51" s="224" t="s">
        <v>33</v>
      </c>
      <c r="GL51" s="224">
        <v>2</v>
      </c>
      <c r="GM51" s="224" t="s">
        <v>17</v>
      </c>
      <c r="GN51" s="224" t="s">
        <v>17</v>
      </c>
      <c r="GO51" s="214">
        <v>45064</v>
      </c>
      <c r="GP51" s="222" t="s">
        <v>3896</v>
      </c>
      <c r="GQ51" s="222">
        <v>2</v>
      </c>
      <c r="GR51" s="222" t="s">
        <v>2565</v>
      </c>
      <c r="GS51" s="222" t="s">
        <v>33</v>
      </c>
      <c r="GT51" s="222">
        <v>2</v>
      </c>
      <c r="GU51" s="222" t="s">
        <v>17</v>
      </c>
      <c r="GV51" s="222" t="s">
        <v>17</v>
      </c>
      <c r="GW51" s="223">
        <v>45064</v>
      </c>
      <c r="GX51" s="221" t="s">
        <v>3902</v>
      </c>
      <c r="GY51" s="224">
        <v>0</v>
      </c>
      <c r="GZ51" s="224" t="s">
        <v>2565</v>
      </c>
      <c r="HA51" s="224" t="s">
        <v>33</v>
      </c>
      <c r="HB51" s="224">
        <v>2</v>
      </c>
      <c r="HC51" s="224" t="s">
        <v>17</v>
      </c>
      <c r="HD51" s="224" t="s">
        <v>17</v>
      </c>
      <c r="HE51" s="214">
        <v>45064</v>
      </c>
      <c r="HF51" s="222" t="s">
        <v>3894</v>
      </c>
      <c r="HG51" s="222">
        <v>2</v>
      </c>
      <c r="HH51" s="222" t="s">
        <v>2565</v>
      </c>
      <c r="HI51" s="222" t="s">
        <v>33</v>
      </c>
      <c r="HJ51" s="222">
        <v>2</v>
      </c>
      <c r="HK51" s="222" t="s">
        <v>17</v>
      </c>
      <c r="HL51" s="222" t="s">
        <v>17</v>
      </c>
      <c r="HM51" s="223">
        <v>45064</v>
      </c>
      <c r="HN51" s="221" t="s">
        <v>3900</v>
      </c>
      <c r="HO51" s="224">
        <v>3</v>
      </c>
      <c r="HP51" s="224" t="s">
        <v>2565</v>
      </c>
      <c r="HQ51" s="224" t="s">
        <v>33</v>
      </c>
      <c r="HR51" s="224">
        <v>2</v>
      </c>
      <c r="HS51" s="224" t="s">
        <v>17</v>
      </c>
      <c r="HT51" s="224" t="s">
        <v>17</v>
      </c>
      <c r="HU51" s="214">
        <v>45064</v>
      </c>
      <c r="HV51" s="222" t="s">
        <v>3897</v>
      </c>
      <c r="HW51" s="222">
        <v>2</v>
      </c>
      <c r="HX51" s="222" t="s">
        <v>2565</v>
      </c>
      <c r="HY51" s="222" t="s">
        <v>33</v>
      </c>
      <c r="HZ51" s="222">
        <v>2</v>
      </c>
      <c r="IA51" s="222" t="s">
        <v>17</v>
      </c>
      <c r="IB51" s="222" t="s">
        <v>17</v>
      </c>
      <c r="IC51" s="223">
        <v>45064</v>
      </c>
      <c r="ID51" s="221" t="s">
        <v>3899</v>
      </c>
      <c r="IE51" s="224">
        <v>3</v>
      </c>
      <c r="IF51" s="224" t="s">
        <v>2565</v>
      </c>
      <c r="IG51" s="224" t="s">
        <v>33</v>
      </c>
      <c r="IH51" s="224">
        <v>2</v>
      </c>
      <c r="II51" s="224" t="s">
        <v>17</v>
      </c>
      <c r="IJ51" s="224" t="s">
        <v>17</v>
      </c>
      <c r="IK51" s="214">
        <v>45064</v>
      </c>
      <c r="IL51" s="222" t="s">
        <v>3898</v>
      </c>
      <c r="IM51" s="222">
        <v>2</v>
      </c>
      <c r="IN51" s="222" t="s">
        <v>2565</v>
      </c>
      <c r="IO51" s="222" t="s">
        <v>33</v>
      </c>
      <c r="IP51" s="222">
        <v>2</v>
      </c>
      <c r="IQ51" s="222" t="s">
        <v>17</v>
      </c>
      <c r="IR51" s="222" t="s">
        <v>17</v>
      </c>
      <c r="IS51" s="223">
        <v>45064</v>
      </c>
    </row>
    <row r="52" spans="1:253" s="11" customFormat="1" ht="12.75" customHeight="1" x14ac:dyDescent="0.2">
      <c r="A52" s="11" t="s">
        <v>353</v>
      </c>
      <c r="B52" s="11" t="s">
        <v>9885</v>
      </c>
      <c r="C52" s="11" t="s">
        <v>354</v>
      </c>
      <c r="D52" s="11" t="s">
        <v>349</v>
      </c>
      <c r="E52" s="11" t="s">
        <v>9394</v>
      </c>
      <c r="F52" s="11" t="s">
        <v>7877</v>
      </c>
      <c r="G52" s="212">
        <v>44496000</v>
      </c>
      <c r="H52" s="213" t="s">
        <v>7808</v>
      </c>
      <c r="I52" s="213" t="s">
        <v>1400</v>
      </c>
      <c r="J52" s="213">
        <v>2</v>
      </c>
      <c r="K52" s="213" t="s">
        <v>7846</v>
      </c>
      <c r="L52" s="213" t="s">
        <v>7809</v>
      </c>
      <c r="M52" s="214">
        <v>45138</v>
      </c>
      <c r="N52" s="221" t="s">
        <v>7881</v>
      </c>
      <c r="O52" s="216">
        <v>36000</v>
      </c>
      <c r="P52" s="216" t="s">
        <v>7878</v>
      </c>
      <c r="Q52" s="216" t="s">
        <v>77</v>
      </c>
      <c r="R52" s="216">
        <v>1</v>
      </c>
      <c r="S52" s="216" t="s">
        <v>7880</v>
      </c>
      <c r="T52" s="216" t="s">
        <v>7879</v>
      </c>
      <c r="U52" s="217">
        <v>45138</v>
      </c>
      <c r="V52" s="221" t="s">
        <v>7885</v>
      </c>
      <c r="W52" s="213">
        <v>6106000</v>
      </c>
      <c r="X52" s="213" t="s">
        <v>7882</v>
      </c>
      <c r="Y52" s="213" t="s">
        <v>1400</v>
      </c>
      <c r="Z52" s="213">
        <v>2</v>
      </c>
      <c r="AA52" s="213" t="s">
        <v>7884</v>
      </c>
      <c r="AB52" s="213" t="s">
        <v>7883</v>
      </c>
      <c r="AC52" s="214">
        <v>45138</v>
      </c>
      <c r="AD52" s="221" t="s">
        <v>7889</v>
      </c>
      <c r="AE52" s="218">
        <v>688000</v>
      </c>
      <c r="AF52" s="218" t="s">
        <v>7886</v>
      </c>
      <c r="AG52" s="218" t="s">
        <v>1400</v>
      </c>
      <c r="AH52" s="218">
        <v>2</v>
      </c>
      <c r="AI52" s="218" t="s">
        <v>7888</v>
      </c>
      <c r="AJ52" s="218" t="s">
        <v>7887</v>
      </c>
      <c r="AK52" s="219">
        <v>45138</v>
      </c>
      <c r="AL52" s="221" t="s">
        <v>7893</v>
      </c>
      <c r="AM52" s="213">
        <v>272000</v>
      </c>
      <c r="AN52" s="213" t="s">
        <v>7890</v>
      </c>
      <c r="AO52" s="213" t="s">
        <v>1400</v>
      </c>
      <c r="AP52" s="213">
        <v>2</v>
      </c>
      <c r="AQ52" s="213" t="s">
        <v>7892</v>
      </c>
      <c r="AR52" s="213" t="s">
        <v>7891</v>
      </c>
      <c r="AS52" s="214">
        <v>45138</v>
      </c>
      <c r="AT52" s="222" t="s">
        <v>364</v>
      </c>
      <c r="AU52" s="218" t="s">
        <v>17</v>
      </c>
      <c r="AV52" s="218">
        <v>0</v>
      </c>
      <c r="AW52" s="218" t="s">
        <v>33</v>
      </c>
      <c r="AX52" s="218">
        <v>2</v>
      </c>
      <c r="AY52" s="218">
        <v>0</v>
      </c>
      <c r="AZ52" s="218">
        <v>0</v>
      </c>
      <c r="BA52" s="219">
        <v>43511</v>
      </c>
      <c r="BB52" s="221" t="s">
        <v>363</v>
      </c>
      <c r="BC52" s="213" t="s">
        <v>17</v>
      </c>
      <c r="BD52" s="213">
        <v>0</v>
      </c>
      <c r="BE52" s="213" t="s">
        <v>33</v>
      </c>
      <c r="BF52" s="213">
        <v>2</v>
      </c>
      <c r="BG52" s="213">
        <v>0</v>
      </c>
      <c r="BH52" s="213">
        <v>0</v>
      </c>
      <c r="BI52" s="214">
        <v>43511</v>
      </c>
      <c r="BJ52" s="222" t="s">
        <v>7895</v>
      </c>
      <c r="BK52" s="222">
        <v>0</v>
      </c>
      <c r="BL52" s="222" t="s">
        <v>7826</v>
      </c>
      <c r="BM52" s="222" t="s">
        <v>1400</v>
      </c>
      <c r="BN52" s="222">
        <v>2</v>
      </c>
      <c r="BO52" s="222" t="s">
        <v>7894</v>
      </c>
      <c r="BP52" s="218" t="s">
        <v>1039</v>
      </c>
      <c r="BQ52" s="223">
        <v>45138</v>
      </c>
      <c r="BR52" s="221" t="s">
        <v>356</v>
      </c>
      <c r="BS52" s="224" t="s">
        <v>17</v>
      </c>
      <c r="BT52" s="224">
        <v>0</v>
      </c>
      <c r="BU52" s="224" t="s">
        <v>33</v>
      </c>
      <c r="BV52" s="224">
        <v>2</v>
      </c>
      <c r="BW52" s="224" t="s">
        <v>355</v>
      </c>
      <c r="BX52" s="224">
        <v>0</v>
      </c>
      <c r="BY52" s="214">
        <v>43511</v>
      </c>
      <c r="BZ52" s="222" t="s">
        <v>357</v>
      </c>
      <c r="CA52" s="222">
        <v>0</v>
      </c>
      <c r="CB52" s="222" t="s">
        <v>17</v>
      </c>
      <c r="CC52" s="222" t="s">
        <v>33</v>
      </c>
      <c r="CD52" s="222">
        <v>2</v>
      </c>
      <c r="CE52" s="222" t="s">
        <v>17</v>
      </c>
      <c r="CF52" s="222" t="s">
        <v>17</v>
      </c>
      <c r="CG52" s="223">
        <v>43511</v>
      </c>
      <c r="CH52" s="221" t="s">
        <v>10523</v>
      </c>
      <c r="CI52" s="222" t="e">
        <v>#N/A</v>
      </c>
      <c r="CJ52" s="222" t="e">
        <v>#N/A</v>
      </c>
      <c r="CK52" s="222" t="e">
        <v>#N/A</v>
      </c>
      <c r="CL52" s="222" t="e">
        <v>#N/A</v>
      </c>
      <c r="CM52" s="222" t="e">
        <v>#N/A</v>
      </c>
      <c r="CN52" s="222" t="e">
        <v>#N/A</v>
      </c>
      <c r="CO52" s="225" t="e">
        <v>#N/A</v>
      </c>
      <c r="CP52" s="222" t="s">
        <v>362</v>
      </c>
      <c r="CQ52" s="224" t="s">
        <v>17</v>
      </c>
      <c r="CR52" s="224">
        <v>0</v>
      </c>
      <c r="CS52" s="224" t="s">
        <v>33</v>
      </c>
      <c r="CT52" s="224">
        <v>2</v>
      </c>
      <c r="CU52" s="224" t="s">
        <v>355</v>
      </c>
      <c r="CV52" s="224">
        <v>0</v>
      </c>
      <c r="CW52" s="214">
        <v>43511</v>
      </c>
      <c r="CX52" s="222" t="s">
        <v>7900</v>
      </c>
      <c r="CY52" s="218">
        <v>272000</v>
      </c>
      <c r="CZ52" s="218" t="s">
        <v>7897</v>
      </c>
      <c r="DA52" s="218" t="s">
        <v>1400</v>
      </c>
      <c r="DB52" s="218">
        <v>2</v>
      </c>
      <c r="DC52" s="218" t="s">
        <v>7907</v>
      </c>
      <c r="DD52" s="218" t="s">
        <v>7898</v>
      </c>
      <c r="DE52" s="220">
        <v>45138</v>
      </c>
      <c r="DF52" s="221" t="s">
        <v>7904</v>
      </c>
      <c r="DG52" s="213">
        <v>5418000</v>
      </c>
      <c r="DH52" s="224" t="s">
        <v>7901</v>
      </c>
      <c r="DI52" s="224" t="s">
        <v>1400</v>
      </c>
      <c r="DJ52" s="224">
        <v>2</v>
      </c>
      <c r="DK52" s="224" t="s">
        <v>7903</v>
      </c>
      <c r="DL52" s="224" t="s">
        <v>7902</v>
      </c>
      <c r="DM52" s="214">
        <v>45138</v>
      </c>
      <c r="DN52" s="222" t="s">
        <v>7906</v>
      </c>
      <c r="DO52" s="218">
        <v>416000</v>
      </c>
      <c r="DP52" s="222" t="s">
        <v>7886</v>
      </c>
      <c r="DQ52" s="222" t="s">
        <v>1400</v>
      </c>
      <c r="DR52" s="222">
        <v>2</v>
      </c>
      <c r="DS52" s="222" t="s">
        <v>7905</v>
      </c>
      <c r="DT52" s="222" t="s">
        <v>7887</v>
      </c>
      <c r="DU52" s="223">
        <v>45138</v>
      </c>
      <c r="DV52" s="221" t="s">
        <v>7908</v>
      </c>
      <c r="DW52" s="213">
        <v>250000</v>
      </c>
      <c r="DX52" s="224" t="s">
        <v>7897</v>
      </c>
      <c r="DY52" s="224" t="s">
        <v>1400</v>
      </c>
      <c r="DZ52" s="224">
        <v>2</v>
      </c>
      <c r="EA52" s="224" t="s">
        <v>7907</v>
      </c>
      <c r="EB52" s="224" t="s">
        <v>7898</v>
      </c>
      <c r="EC52" s="214">
        <v>45138</v>
      </c>
      <c r="ED52" s="222" t="s">
        <v>7909</v>
      </c>
      <c r="EE52" s="218">
        <v>19000</v>
      </c>
      <c r="EF52" s="222" t="s">
        <v>7897</v>
      </c>
      <c r="EG52" s="222" t="s">
        <v>1400</v>
      </c>
      <c r="EH52" s="222">
        <v>2</v>
      </c>
      <c r="EI52" s="222" t="s">
        <v>7907</v>
      </c>
      <c r="EJ52" s="222" t="s">
        <v>7898</v>
      </c>
      <c r="EK52" s="223">
        <v>45138</v>
      </c>
      <c r="EL52" s="221" t="s">
        <v>7910</v>
      </c>
      <c r="EM52" s="213">
        <v>3000</v>
      </c>
      <c r="EN52" s="224" t="s">
        <v>7897</v>
      </c>
      <c r="EO52" s="224" t="s">
        <v>1400</v>
      </c>
      <c r="EP52" s="224">
        <v>2</v>
      </c>
      <c r="EQ52" s="224" t="s">
        <v>7907</v>
      </c>
      <c r="ER52" s="224" t="s">
        <v>7898</v>
      </c>
      <c r="ES52" s="214">
        <v>45138</v>
      </c>
      <c r="ET52" s="222" t="s">
        <v>7896</v>
      </c>
      <c r="EU52" s="222">
        <v>843</v>
      </c>
      <c r="EV52" s="222" t="s">
        <v>7826</v>
      </c>
      <c r="EW52" s="222" t="s">
        <v>1400</v>
      </c>
      <c r="EX52" s="222">
        <v>2</v>
      </c>
      <c r="EY52" s="222" t="s">
        <v>7863</v>
      </c>
      <c r="EZ52" s="222" t="s">
        <v>1237</v>
      </c>
      <c r="FA52" s="223">
        <v>45138</v>
      </c>
      <c r="FB52" s="221" t="s">
        <v>361</v>
      </c>
      <c r="FC52" s="224">
        <v>5</v>
      </c>
      <c r="FD52" s="224" t="s">
        <v>358</v>
      </c>
      <c r="FE52" s="224" t="s">
        <v>33</v>
      </c>
      <c r="FF52" s="224">
        <v>2</v>
      </c>
      <c r="FG52" s="224" t="s">
        <v>360</v>
      </c>
      <c r="FH52" s="224" t="s">
        <v>359</v>
      </c>
      <c r="FI52" s="214">
        <v>43511</v>
      </c>
      <c r="FJ52" s="221" t="s">
        <v>996</v>
      </c>
      <c r="FK52" s="222" t="s">
        <v>17</v>
      </c>
      <c r="FL52" s="222" t="s">
        <v>993</v>
      </c>
      <c r="FM52" s="222" t="s">
        <v>17</v>
      </c>
      <c r="FN52" s="222" t="s">
        <v>17</v>
      </c>
      <c r="FO52" s="222" t="s">
        <v>995</v>
      </c>
      <c r="FP52" s="218" t="s">
        <v>994</v>
      </c>
      <c r="FQ52" s="219">
        <v>44015</v>
      </c>
      <c r="FR52" s="221" t="s">
        <v>998</v>
      </c>
      <c r="FS52" s="224">
        <v>0</v>
      </c>
      <c r="FT52" s="224" t="s">
        <v>993</v>
      </c>
      <c r="FU52" s="224" t="s">
        <v>33</v>
      </c>
      <c r="FV52" s="224">
        <v>2</v>
      </c>
      <c r="FW52" s="224" t="s">
        <v>997</v>
      </c>
      <c r="FX52" s="224" t="s">
        <v>994</v>
      </c>
      <c r="FY52" s="214">
        <v>44015</v>
      </c>
      <c r="FZ52" s="222" t="s">
        <v>3904</v>
      </c>
      <c r="GA52" s="222">
        <v>0</v>
      </c>
      <c r="GB52" s="222" t="s">
        <v>2565</v>
      </c>
      <c r="GC52" s="222" t="s">
        <v>33</v>
      </c>
      <c r="GD52" s="222">
        <v>2</v>
      </c>
      <c r="GE52" s="222" t="s">
        <v>17</v>
      </c>
      <c r="GF52" s="222" t="s">
        <v>17</v>
      </c>
      <c r="GG52" s="223">
        <v>45064</v>
      </c>
      <c r="GH52" s="221" t="s">
        <v>3910</v>
      </c>
      <c r="GI52" s="224">
        <v>1</v>
      </c>
      <c r="GJ52" s="224" t="s">
        <v>2565</v>
      </c>
      <c r="GK52" s="224" t="s">
        <v>33</v>
      </c>
      <c r="GL52" s="224">
        <v>2</v>
      </c>
      <c r="GM52" s="224" t="s">
        <v>17</v>
      </c>
      <c r="GN52" s="224" t="s">
        <v>17</v>
      </c>
      <c r="GO52" s="214">
        <v>45064</v>
      </c>
      <c r="GP52" s="222" t="s">
        <v>3905</v>
      </c>
      <c r="GQ52" s="222">
        <v>1</v>
      </c>
      <c r="GR52" s="222" t="s">
        <v>2565</v>
      </c>
      <c r="GS52" s="222" t="s">
        <v>33</v>
      </c>
      <c r="GT52" s="222">
        <v>2</v>
      </c>
      <c r="GU52" s="222" t="s">
        <v>17</v>
      </c>
      <c r="GV52" s="222" t="s">
        <v>17</v>
      </c>
      <c r="GW52" s="223">
        <v>45064</v>
      </c>
      <c r="GX52" s="221" t="s">
        <v>3911</v>
      </c>
      <c r="GY52" s="224">
        <v>0</v>
      </c>
      <c r="GZ52" s="224" t="s">
        <v>2565</v>
      </c>
      <c r="HA52" s="224" t="s">
        <v>33</v>
      </c>
      <c r="HB52" s="224">
        <v>2</v>
      </c>
      <c r="HC52" s="224" t="s">
        <v>17</v>
      </c>
      <c r="HD52" s="224" t="s">
        <v>17</v>
      </c>
      <c r="HE52" s="214">
        <v>45064</v>
      </c>
      <c r="HF52" s="222" t="s">
        <v>3903</v>
      </c>
      <c r="HG52" s="222">
        <v>0</v>
      </c>
      <c r="HH52" s="222" t="s">
        <v>2565</v>
      </c>
      <c r="HI52" s="222" t="s">
        <v>33</v>
      </c>
      <c r="HJ52" s="222">
        <v>2</v>
      </c>
      <c r="HK52" s="222" t="s">
        <v>17</v>
      </c>
      <c r="HL52" s="222" t="s">
        <v>17</v>
      </c>
      <c r="HM52" s="223">
        <v>45064</v>
      </c>
      <c r="HN52" s="221" t="s">
        <v>3909</v>
      </c>
      <c r="HO52" s="224">
        <v>0</v>
      </c>
      <c r="HP52" s="224" t="s">
        <v>2565</v>
      </c>
      <c r="HQ52" s="224" t="s">
        <v>33</v>
      </c>
      <c r="HR52" s="224">
        <v>2</v>
      </c>
      <c r="HS52" s="224" t="s">
        <v>17</v>
      </c>
      <c r="HT52" s="224" t="s">
        <v>17</v>
      </c>
      <c r="HU52" s="214">
        <v>45064</v>
      </c>
      <c r="HV52" s="222" t="s">
        <v>3906</v>
      </c>
      <c r="HW52" s="222">
        <v>0</v>
      </c>
      <c r="HX52" s="222" t="s">
        <v>2565</v>
      </c>
      <c r="HY52" s="222" t="s">
        <v>33</v>
      </c>
      <c r="HZ52" s="222">
        <v>2</v>
      </c>
      <c r="IA52" s="222" t="s">
        <v>17</v>
      </c>
      <c r="IB52" s="222" t="s">
        <v>17</v>
      </c>
      <c r="IC52" s="223">
        <v>45064</v>
      </c>
      <c r="ID52" s="221" t="s">
        <v>3908</v>
      </c>
      <c r="IE52" s="224">
        <v>3</v>
      </c>
      <c r="IF52" s="224" t="s">
        <v>2565</v>
      </c>
      <c r="IG52" s="224" t="s">
        <v>33</v>
      </c>
      <c r="IH52" s="224">
        <v>2</v>
      </c>
      <c r="II52" s="224" t="s">
        <v>17</v>
      </c>
      <c r="IJ52" s="224" t="s">
        <v>17</v>
      </c>
      <c r="IK52" s="214">
        <v>45064</v>
      </c>
      <c r="IL52" s="222" t="s">
        <v>3907</v>
      </c>
      <c r="IM52" s="222">
        <v>0</v>
      </c>
      <c r="IN52" s="222" t="s">
        <v>2565</v>
      </c>
      <c r="IO52" s="222" t="s">
        <v>33</v>
      </c>
      <c r="IP52" s="222">
        <v>2</v>
      </c>
      <c r="IQ52" s="222" t="s">
        <v>17</v>
      </c>
      <c r="IR52" s="222" t="s">
        <v>17</v>
      </c>
      <c r="IS52" s="223">
        <v>45064</v>
      </c>
    </row>
    <row r="53" spans="1:253" s="11" customFormat="1" ht="12.75" customHeight="1" x14ac:dyDescent="0.2">
      <c r="A53" s="11" t="s">
        <v>365</v>
      </c>
      <c r="B53" s="11" t="s">
        <v>9885</v>
      </c>
      <c r="C53" s="11" t="s">
        <v>366</v>
      </c>
      <c r="D53" s="11" t="s">
        <v>367</v>
      </c>
      <c r="E53" s="11" t="s">
        <v>9399</v>
      </c>
      <c r="F53" s="11" t="s">
        <v>6880</v>
      </c>
      <c r="G53" s="212">
        <v>60195000</v>
      </c>
      <c r="H53" s="213" t="s">
        <v>6877</v>
      </c>
      <c r="I53" s="213" t="s">
        <v>1400</v>
      </c>
      <c r="J53" s="213">
        <v>2</v>
      </c>
      <c r="K53" s="213" t="s">
        <v>6879</v>
      </c>
      <c r="L53" s="213" t="s">
        <v>6878</v>
      </c>
      <c r="M53" s="214">
        <v>45129</v>
      </c>
      <c r="N53" s="221" t="s">
        <v>1413</v>
      </c>
      <c r="O53" s="216">
        <v>41055</v>
      </c>
      <c r="P53" s="216" t="s">
        <v>1410</v>
      </c>
      <c r="Q53" s="216" t="s">
        <v>33</v>
      </c>
      <c r="R53" s="216">
        <v>2</v>
      </c>
      <c r="S53" s="216" t="s">
        <v>1412</v>
      </c>
      <c r="T53" s="216" t="s">
        <v>1411</v>
      </c>
      <c r="U53" s="217">
        <v>44773</v>
      </c>
      <c r="V53" s="221" t="s">
        <v>6883</v>
      </c>
      <c r="W53" s="213">
        <v>6711000</v>
      </c>
      <c r="X53" s="213" t="s">
        <v>6881</v>
      </c>
      <c r="Y53" s="213" t="s">
        <v>1400</v>
      </c>
      <c r="Z53" s="213">
        <v>2</v>
      </c>
      <c r="AA53" s="213" t="s">
        <v>6882</v>
      </c>
      <c r="AB53" s="213" t="s">
        <v>1411</v>
      </c>
      <c r="AC53" s="214">
        <v>45129</v>
      </c>
      <c r="AD53" s="221" t="s">
        <v>6886</v>
      </c>
      <c r="AE53" s="218">
        <v>311000</v>
      </c>
      <c r="AF53" s="218" t="s">
        <v>6860</v>
      </c>
      <c r="AG53" s="218" t="s">
        <v>1400</v>
      </c>
      <c r="AH53" s="218">
        <v>2</v>
      </c>
      <c r="AI53" s="218" t="s">
        <v>6885</v>
      </c>
      <c r="AJ53" s="218" t="s">
        <v>6884</v>
      </c>
      <c r="AK53" s="219">
        <v>45129</v>
      </c>
      <c r="AL53" s="221" t="s">
        <v>6888</v>
      </c>
      <c r="AM53" s="213">
        <v>311000</v>
      </c>
      <c r="AN53" s="213" t="s">
        <v>6860</v>
      </c>
      <c r="AO53" s="213" t="s">
        <v>1400</v>
      </c>
      <c r="AP53" s="213">
        <v>2</v>
      </c>
      <c r="AQ53" s="213" t="s">
        <v>6887</v>
      </c>
      <c r="AR53" s="213" t="s">
        <v>6884</v>
      </c>
      <c r="AS53" s="214">
        <v>45129</v>
      </c>
      <c r="AT53" s="222" t="s">
        <v>373</v>
      </c>
      <c r="AU53" s="218" t="s">
        <v>17</v>
      </c>
      <c r="AV53" s="218">
        <v>0</v>
      </c>
      <c r="AW53" s="218" t="s">
        <v>33</v>
      </c>
      <c r="AX53" s="218">
        <v>2</v>
      </c>
      <c r="AY53" s="218" t="s">
        <v>18</v>
      </c>
      <c r="AZ53" s="218">
        <v>0</v>
      </c>
      <c r="BA53" s="219">
        <v>43511</v>
      </c>
      <c r="BB53" s="221" t="s">
        <v>372</v>
      </c>
      <c r="BC53" s="213" t="s">
        <v>17</v>
      </c>
      <c r="BD53" s="213">
        <v>0</v>
      </c>
      <c r="BE53" s="213" t="s">
        <v>33</v>
      </c>
      <c r="BF53" s="213">
        <v>2</v>
      </c>
      <c r="BG53" s="213" t="s">
        <v>18</v>
      </c>
      <c r="BH53" s="213">
        <v>0</v>
      </c>
      <c r="BI53" s="214">
        <v>43511</v>
      </c>
      <c r="BJ53" s="222" t="s">
        <v>6892</v>
      </c>
      <c r="BK53" s="222">
        <v>1727</v>
      </c>
      <c r="BL53" s="222" t="s">
        <v>6889</v>
      </c>
      <c r="BM53" s="222" t="s">
        <v>1400</v>
      </c>
      <c r="BN53" s="222">
        <v>2</v>
      </c>
      <c r="BO53" s="222" t="s">
        <v>6891</v>
      </c>
      <c r="BP53" s="218" t="s">
        <v>6890</v>
      </c>
      <c r="BQ53" s="223">
        <v>45129</v>
      </c>
      <c r="BR53" s="221" t="s">
        <v>368</v>
      </c>
      <c r="BS53" s="224" t="s">
        <v>17</v>
      </c>
      <c r="BT53" s="224">
        <v>0</v>
      </c>
      <c r="BU53" s="224" t="s">
        <v>33</v>
      </c>
      <c r="BV53" s="224">
        <v>2</v>
      </c>
      <c r="BW53" s="224" t="s">
        <v>18</v>
      </c>
      <c r="BX53" s="224">
        <v>0</v>
      </c>
      <c r="BY53" s="214">
        <v>43511</v>
      </c>
      <c r="BZ53" s="222" t="s">
        <v>370</v>
      </c>
      <c r="CA53" s="222">
        <v>0</v>
      </c>
      <c r="CB53" s="222" t="s">
        <v>17</v>
      </c>
      <c r="CC53" s="222" t="s">
        <v>33</v>
      </c>
      <c r="CD53" s="222">
        <v>2</v>
      </c>
      <c r="CE53" s="222" t="s">
        <v>369</v>
      </c>
      <c r="CF53" s="222" t="s">
        <v>17</v>
      </c>
      <c r="CG53" s="223">
        <v>43511</v>
      </c>
      <c r="CH53" s="221" t="s">
        <v>10524</v>
      </c>
      <c r="CI53" s="222" t="e">
        <v>#N/A</v>
      </c>
      <c r="CJ53" s="222" t="e">
        <v>#N/A</v>
      </c>
      <c r="CK53" s="222" t="e">
        <v>#N/A</v>
      </c>
      <c r="CL53" s="222" t="e">
        <v>#N/A</v>
      </c>
      <c r="CM53" s="222" t="e">
        <v>#N/A</v>
      </c>
      <c r="CN53" s="222" t="e">
        <v>#N/A</v>
      </c>
      <c r="CO53" s="225" t="e">
        <v>#N/A</v>
      </c>
      <c r="CP53" s="222" t="s">
        <v>371</v>
      </c>
      <c r="CQ53" s="224" t="s">
        <v>17</v>
      </c>
      <c r="CR53" s="224">
        <v>0</v>
      </c>
      <c r="CS53" s="224" t="s">
        <v>33</v>
      </c>
      <c r="CT53" s="224">
        <v>2</v>
      </c>
      <c r="CU53" s="224" t="s">
        <v>18</v>
      </c>
      <c r="CV53" s="224">
        <v>0</v>
      </c>
      <c r="CW53" s="214">
        <v>43511</v>
      </c>
      <c r="CX53" s="222" t="s">
        <v>6897</v>
      </c>
      <c r="CY53" s="218">
        <v>311000</v>
      </c>
      <c r="CZ53" s="218" t="s">
        <v>6860</v>
      </c>
      <c r="DA53" s="218" t="s">
        <v>1400</v>
      </c>
      <c r="DB53" s="218">
        <v>2</v>
      </c>
      <c r="DC53" s="218" t="s">
        <v>4793</v>
      </c>
      <c r="DD53" s="218" t="s">
        <v>6884</v>
      </c>
      <c r="DE53" s="220">
        <v>45129</v>
      </c>
      <c r="DF53" s="221" t="s">
        <v>6901</v>
      </c>
      <c r="DG53" s="213">
        <v>6400000</v>
      </c>
      <c r="DH53" s="224" t="s">
        <v>6898</v>
      </c>
      <c r="DI53" s="224" t="s">
        <v>1400</v>
      </c>
      <c r="DJ53" s="224">
        <v>2</v>
      </c>
      <c r="DK53" s="224" t="s">
        <v>6900</v>
      </c>
      <c r="DL53" s="224" t="s">
        <v>6899</v>
      </c>
      <c r="DM53" s="214">
        <v>45129</v>
      </c>
      <c r="DN53" s="222" t="s">
        <v>6903</v>
      </c>
      <c r="DO53" s="218">
        <v>0</v>
      </c>
      <c r="DP53" s="222" t="s">
        <v>6860</v>
      </c>
      <c r="DQ53" s="222" t="s">
        <v>1400</v>
      </c>
      <c r="DR53" s="222">
        <v>2</v>
      </c>
      <c r="DS53" s="222" t="s">
        <v>6902</v>
      </c>
      <c r="DT53" s="222" t="s">
        <v>6884</v>
      </c>
      <c r="DU53" s="223">
        <v>45129</v>
      </c>
      <c r="DV53" s="221" t="s">
        <v>6904</v>
      </c>
      <c r="DW53" s="213">
        <v>311000</v>
      </c>
      <c r="DX53" s="224" t="s">
        <v>6860</v>
      </c>
      <c r="DY53" s="224" t="s">
        <v>1400</v>
      </c>
      <c r="DZ53" s="224">
        <v>2</v>
      </c>
      <c r="EA53" s="224" t="s">
        <v>4793</v>
      </c>
      <c r="EB53" s="224" t="s">
        <v>6884</v>
      </c>
      <c r="EC53" s="214">
        <v>45129</v>
      </c>
      <c r="ED53" s="222" t="s">
        <v>6905</v>
      </c>
      <c r="EE53" s="218">
        <v>0</v>
      </c>
      <c r="EF53" s="222" t="s">
        <v>6860</v>
      </c>
      <c r="EG53" s="222" t="s">
        <v>1400</v>
      </c>
      <c r="EH53" s="222">
        <v>2</v>
      </c>
      <c r="EI53" s="222" t="s">
        <v>4795</v>
      </c>
      <c r="EJ53" s="222" t="s">
        <v>6884</v>
      </c>
      <c r="EK53" s="223">
        <v>45129</v>
      </c>
      <c r="EL53" s="221" t="s">
        <v>6906</v>
      </c>
      <c r="EM53" s="213">
        <v>0</v>
      </c>
      <c r="EN53" s="224" t="s">
        <v>6860</v>
      </c>
      <c r="EO53" s="224" t="s">
        <v>1400</v>
      </c>
      <c r="EP53" s="224">
        <v>2</v>
      </c>
      <c r="EQ53" s="224" t="s">
        <v>4795</v>
      </c>
      <c r="ER53" s="224" t="s">
        <v>6884</v>
      </c>
      <c r="ES53" s="214">
        <v>45129</v>
      </c>
      <c r="ET53" s="222" t="s">
        <v>6895</v>
      </c>
      <c r="EU53" s="222">
        <v>1727</v>
      </c>
      <c r="EV53" s="222" t="s">
        <v>6777</v>
      </c>
      <c r="EW53" s="222" t="s">
        <v>1400</v>
      </c>
      <c r="EX53" s="222">
        <v>2</v>
      </c>
      <c r="EY53" s="222" t="s">
        <v>6894</v>
      </c>
      <c r="EZ53" s="222" t="s">
        <v>6893</v>
      </c>
      <c r="FA53" s="223">
        <v>45129</v>
      </c>
      <c r="FB53" s="221" t="s">
        <v>1417</v>
      </c>
      <c r="FC53" s="224">
        <v>3</v>
      </c>
      <c r="FD53" s="224" t="s">
        <v>1414</v>
      </c>
      <c r="FE53" s="224" t="s">
        <v>33</v>
      </c>
      <c r="FF53" s="224">
        <v>2</v>
      </c>
      <c r="FG53" s="224" t="s">
        <v>1416</v>
      </c>
      <c r="FH53" s="224" t="s">
        <v>1415</v>
      </c>
      <c r="FI53" s="214">
        <v>44773</v>
      </c>
      <c r="FJ53" s="221" t="s">
        <v>374</v>
      </c>
      <c r="FK53" s="222" t="s">
        <v>17</v>
      </c>
      <c r="FL53" s="222">
        <v>0</v>
      </c>
      <c r="FM53" s="222" t="s">
        <v>33</v>
      </c>
      <c r="FN53" s="222">
        <v>2</v>
      </c>
      <c r="FO53" s="222" t="s">
        <v>355</v>
      </c>
      <c r="FP53" s="218">
        <v>0</v>
      </c>
      <c r="FQ53" s="219">
        <v>43511</v>
      </c>
      <c r="FR53" s="221" t="s">
        <v>375</v>
      </c>
      <c r="FS53" s="224" t="s">
        <v>17</v>
      </c>
      <c r="FT53" s="224">
        <v>0</v>
      </c>
      <c r="FU53" s="224" t="s">
        <v>33</v>
      </c>
      <c r="FV53" s="224">
        <v>2</v>
      </c>
      <c r="FW53" s="224" t="s">
        <v>355</v>
      </c>
      <c r="FX53" s="224">
        <v>0</v>
      </c>
      <c r="FY53" s="214">
        <v>43511</v>
      </c>
      <c r="FZ53" s="222" t="s">
        <v>2672</v>
      </c>
      <c r="GA53" s="222">
        <v>0</v>
      </c>
      <c r="GB53" s="222" t="s">
        <v>2565</v>
      </c>
      <c r="GC53" s="222" t="s">
        <v>33</v>
      </c>
      <c r="GD53" s="222">
        <v>2</v>
      </c>
      <c r="GE53" s="222" t="s">
        <v>17</v>
      </c>
      <c r="GF53" s="222" t="s">
        <v>17</v>
      </c>
      <c r="GG53" s="223">
        <v>45060</v>
      </c>
      <c r="GH53" s="221" t="s">
        <v>2678</v>
      </c>
      <c r="GI53" s="224">
        <v>1</v>
      </c>
      <c r="GJ53" s="224" t="s">
        <v>2565</v>
      </c>
      <c r="GK53" s="224" t="s">
        <v>33</v>
      </c>
      <c r="GL53" s="224">
        <v>2</v>
      </c>
      <c r="GM53" s="224" t="s">
        <v>17</v>
      </c>
      <c r="GN53" s="224" t="s">
        <v>17</v>
      </c>
      <c r="GO53" s="214">
        <v>45060</v>
      </c>
      <c r="GP53" s="222" t="s">
        <v>2673</v>
      </c>
      <c r="GQ53" s="222">
        <v>1</v>
      </c>
      <c r="GR53" s="222" t="s">
        <v>2565</v>
      </c>
      <c r="GS53" s="222" t="s">
        <v>33</v>
      </c>
      <c r="GT53" s="222">
        <v>2</v>
      </c>
      <c r="GU53" s="222" t="s">
        <v>17</v>
      </c>
      <c r="GV53" s="222" t="s">
        <v>17</v>
      </c>
      <c r="GW53" s="223">
        <v>45060</v>
      </c>
      <c r="GX53" s="221" t="s">
        <v>2679</v>
      </c>
      <c r="GY53" s="224">
        <v>0</v>
      </c>
      <c r="GZ53" s="224" t="s">
        <v>2565</v>
      </c>
      <c r="HA53" s="224" t="s">
        <v>33</v>
      </c>
      <c r="HB53" s="224">
        <v>2</v>
      </c>
      <c r="HC53" s="224" t="s">
        <v>17</v>
      </c>
      <c r="HD53" s="224" t="s">
        <v>17</v>
      </c>
      <c r="HE53" s="214">
        <v>45060</v>
      </c>
      <c r="HF53" s="222" t="s">
        <v>2671</v>
      </c>
      <c r="HG53" s="222">
        <v>0</v>
      </c>
      <c r="HH53" s="222" t="s">
        <v>2565</v>
      </c>
      <c r="HI53" s="222" t="s">
        <v>33</v>
      </c>
      <c r="HJ53" s="222">
        <v>2</v>
      </c>
      <c r="HK53" s="222" t="s">
        <v>17</v>
      </c>
      <c r="HL53" s="222" t="s">
        <v>17</v>
      </c>
      <c r="HM53" s="223">
        <v>45060</v>
      </c>
      <c r="HN53" s="221" t="s">
        <v>2677</v>
      </c>
      <c r="HO53" s="224">
        <v>2</v>
      </c>
      <c r="HP53" s="224" t="s">
        <v>2565</v>
      </c>
      <c r="HQ53" s="224" t="s">
        <v>33</v>
      </c>
      <c r="HR53" s="224">
        <v>2</v>
      </c>
      <c r="HS53" s="224" t="s">
        <v>17</v>
      </c>
      <c r="HT53" s="224" t="s">
        <v>17</v>
      </c>
      <c r="HU53" s="214">
        <v>45060</v>
      </c>
      <c r="HV53" s="222" t="s">
        <v>2674</v>
      </c>
      <c r="HW53" s="222">
        <v>0</v>
      </c>
      <c r="HX53" s="222" t="s">
        <v>2565</v>
      </c>
      <c r="HY53" s="222" t="s">
        <v>33</v>
      </c>
      <c r="HZ53" s="222">
        <v>2</v>
      </c>
      <c r="IA53" s="222" t="s">
        <v>17</v>
      </c>
      <c r="IB53" s="222" t="s">
        <v>17</v>
      </c>
      <c r="IC53" s="223">
        <v>45060</v>
      </c>
      <c r="ID53" s="221" t="s">
        <v>2676</v>
      </c>
      <c r="IE53" s="224">
        <v>0</v>
      </c>
      <c r="IF53" s="224" t="s">
        <v>2565</v>
      </c>
      <c r="IG53" s="224" t="s">
        <v>33</v>
      </c>
      <c r="IH53" s="224">
        <v>2</v>
      </c>
      <c r="II53" s="224" t="s">
        <v>17</v>
      </c>
      <c r="IJ53" s="224" t="s">
        <v>17</v>
      </c>
      <c r="IK53" s="214">
        <v>45060</v>
      </c>
      <c r="IL53" s="222" t="s">
        <v>2675</v>
      </c>
      <c r="IM53" s="222">
        <v>1</v>
      </c>
      <c r="IN53" s="222" t="s">
        <v>2565</v>
      </c>
      <c r="IO53" s="222" t="s">
        <v>33</v>
      </c>
      <c r="IP53" s="222">
        <v>2</v>
      </c>
      <c r="IQ53" s="222" t="s">
        <v>17</v>
      </c>
      <c r="IR53" s="222" t="s">
        <v>17</v>
      </c>
      <c r="IS53" s="223">
        <v>45060</v>
      </c>
    </row>
    <row r="54" spans="1:253" s="11" customFormat="1" ht="12.75" customHeight="1" x14ac:dyDescent="0.2">
      <c r="A54" s="11" t="s">
        <v>127</v>
      </c>
      <c r="B54" s="11" t="s">
        <v>9885</v>
      </c>
      <c r="C54" s="11" t="s">
        <v>128</v>
      </c>
      <c r="D54" s="11" t="s">
        <v>129</v>
      </c>
      <c r="E54" s="11" t="s">
        <v>9402</v>
      </c>
      <c r="F54" s="11" t="s">
        <v>4448</v>
      </c>
      <c r="G54" s="212">
        <v>10806000</v>
      </c>
      <c r="H54" s="213" t="s">
        <v>4445</v>
      </c>
      <c r="I54" s="213" t="s">
        <v>1400</v>
      </c>
      <c r="J54" s="213">
        <v>2</v>
      </c>
      <c r="K54" s="213" t="s">
        <v>4447</v>
      </c>
      <c r="L54" s="213" t="s">
        <v>4446</v>
      </c>
      <c r="M54" s="214">
        <v>45100</v>
      </c>
      <c r="N54" s="221" t="s">
        <v>4452</v>
      </c>
      <c r="O54" s="216">
        <v>40463</v>
      </c>
      <c r="P54" s="216" t="s">
        <v>4449</v>
      </c>
      <c r="Q54" s="216" t="s">
        <v>77</v>
      </c>
      <c r="R54" s="216">
        <v>1</v>
      </c>
      <c r="S54" s="216" t="s">
        <v>4451</v>
      </c>
      <c r="T54" s="216" t="s">
        <v>4450</v>
      </c>
      <c r="U54" s="217">
        <v>45100</v>
      </c>
      <c r="V54" s="221" t="s">
        <v>6227</v>
      </c>
      <c r="W54" s="213">
        <v>8708000</v>
      </c>
      <c r="X54" s="213" t="s">
        <v>6225</v>
      </c>
      <c r="Y54" s="213" t="s">
        <v>1400</v>
      </c>
      <c r="Z54" s="213">
        <v>2</v>
      </c>
      <c r="AA54" s="213" t="s">
        <v>6226</v>
      </c>
      <c r="AB54" s="213" t="s">
        <v>4450</v>
      </c>
      <c r="AC54" s="214">
        <v>45127</v>
      </c>
      <c r="AD54" s="221" t="s">
        <v>6231</v>
      </c>
      <c r="AE54" s="218">
        <v>1839000</v>
      </c>
      <c r="AF54" s="218" t="s">
        <v>6228</v>
      </c>
      <c r="AG54" s="218" t="s">
        <v>22</v>
      </c>
      <c r="AH54" s="218">
        <v>3</v>
      </c>
      <c r="AI54" s="218" t="s">
        <v>6230</v>
      </c>
      <c r="AJ54" s="218" t="s">
        <v>6229</v>
      </c>
      <c r="AK54" s="219">
        <v>45127</v>
      </c>
      <c r="AL54" s="221" t="s">
        <v>6234</v>
      </c>
      <c r="AM54" s="213">
        <v>1319000</v>
      </c>
      <c r="AN54" s="213" t="s">
        <v>6232</v>
      </c>
      <c r="AO54" s="213" t="s">
        <v>22</v>
      </c>
      <c r="AP54" s="213">
        <v>3</v>
      </c>
      <c r="AQ54" s="213" t="s">
        <v>6233</v>
      </c>
      <c r="AR54" s="213" t="s">
        <v>6229</v>
      </c>
      <c r="AS54" s="214">
        <v>45127</v>
      </c>
      <c r="AT54" s="222" t="s">
        <v>1041</v>
      </c>
      <c r="AU54" s="218" t="s">
        <v>17</v>
      </c>
      <c r="AV54" s="218" t="s">
        <v>1038</v>
      </c>
      <c r="AW54" s="218" t="s">
        <v>17</v>
      </c>
      <c r="AX54" s="218" t="s">
        <v>17</v>
      </c>
      <c r="AY54" s="218" t="s">
        <v>1040</v>
      </c>
      <c r="AZ54" s="218" t="s">
        <v>1039</v>
      </c>
      <c r="BA54" s="219">
        <v>44102</v>
      </c>
      <c r="BB54" s="221" t="s">
        <v>928</v>
      </c>
      <c r="BC54" s="213" t="s">
        <v>17</v>
      </c>
      <c r="BD54" s="213" t="s">
        <v>17</v>
      </c>
      <c r="BE54" s="213" t="s">
        <v>17</v>
      </c>
      <c r="BF54" s="213" t="s">
        <v>17</v>
      </c>
      <c r="BG54" s="213" t="s">
        <v>130</v>
      </c>
      <c r="BH54" s="213" t="s">
        <v>17</v>
      </c>
      <c r="BI54" s="214">
        <v>43950</v>
      </c>
      <c r="BJ54" s="222" t="s">
        <v>6249</v>
      </c>
      <c r="BK54" s="222">
        <v>0</v>
      </c>
      <c r="BL54" s="222" t="s">
        <v>6247</v>
      </c>
      <c r="BM54" s="222" t="s">
        <v>1400</v>
      </c>
      <c r="BN54" s="222">
        <v>2</v>
      </c>
      <c r="BO54" s="222" t="s">
        <v>6248</v>
      </c>
      <c r="BP54" s="218" t="s">
        <v>1039</v>
      </c>
      <c r="BQ54" s="223">
        <v>45127</v>
      </c>
      <c r="BR54" s="221" t="s">
        <v>925</v>
      </c>
      <c r="BS54" s="224" t="s">
        <v>17</v>
      </c>
      <c r="BT54" s="224" t="s">
        <v>17</v>
      </c>
      <c r="BU54" s="224" t="s">
        <v>17</v>
      </c>
      <c r="BV54" s="224" t="s">
        <v>17</v>
      </c>
      <c r="BW54" s="224" t="s">
        <v>924</v>
      </c>
      <c r="BX54" s="224" t="s">
        <v>17</v>
      </c>
      <c r="BY54" s="214">
        <v>43950</v>
      </c>
      <c r="BZ54" s="222" t="s">
        <v>927</v>
      </c>
      <c r="CA54" s="222" t="s">
        <v>17</v>
      </c>
      <c r="CB54" s="222" t="s">
        <v>17</v>
      </c>
      <c r="CC54" s="222" t="s">
        <v>17</v>
      </c>
      <c r="CD54" s="222" t="s">
        <v>17</v>
      </c>
      <c r="CE54" s="222" t="s">
        <v>926</v>
      </c>
      <c r="CF54" s="222" t="s">
        <v>17</v>
      </c>
      <c r="CG54" s="223">
        <v>43950</v>
      </c>
      <c r="CH54" s="221" t="s">
        <v>10525</v>
      </c>
      <c r="CI54" s="222" t="e">
        <v>#N/A</v>
      </c>
      <c r="CJ54" s="222" t="e">
        <v>#N/A</v>
      </c>
      <c r="CK54" s="222" t="e">
        <v>#N/A</v>
      </c>
      <c r="CL54" s="222" t="e">
        <v>#N/A</v>
      </c>
      <c r="CM54" s="222" t="e">
        <v>#N/A</v>
      </c>
      <c r="CN54" s="222" t="e">
        <v>#N/A</v>
      </c>
      <c r="CO54" s="225" t="e">
        <v>#N/A</v>
      </c>
      <c r="CP54" s="222" t="s">
        <v>1006</v>
      </c>
      <c r="CQ54" s="224" t="s">
        <v>17</v>
      </c>
      <c r="CR54" s="224" t="s">
        <v>1003</v>
      </c>
      <c r="CS54" s="224" t="s">
        <v>17</v>
      </c>
      <c r="CT54" s="224" t="s">
        <v>17</v>
      </c>
      <c r="CU54" s="224" t="s">
        <v>1005</v>
      </c>
      <c r="CV54" s="224" t="s">
        <v>1004</v>
      </c>
      <c r="CW54" s="214">
        <v>44015</v>
      </c>
      <c r="CX54" s="222" t="s">
        <v>6236</v>
      </c>
      <c r="CY54" s="218">
        <v>1838000</v>
      </c>
      <c r="CZ54" s="218" t="s">
        <v>6240</v>
      </c>
      <c r="DA54" s="218" t="s">
        <v>22</v>
      </c>
      <c r="DB54" s="218">
        <v>3</v>
      </c>
      <c r="DC54" s="218" t="s">
        <v>6235</v>
      </c>
      <c r="DD54" s="218" t="s">
        <v>6241</v>
      </c>
      <c r="DE54" s="220">
        <v>45127</v>
      </c>
      <c r="DF54" s="221" t="s">
        <v>6239</v>
      </c>
      <c r="DG54" s="213">
        <v>6869000</v>
      </c>
      <c r="DH54" s="224" t="s">
        <v>6237</v>
      </c>
      <c r="DI54" s="224" t="s">
        <v>22</v>
      </c>
      <c r="DJ54" s="224">
        <v>3</v>
      </c>
      <c r="DK54" s="224" t="s">
        <v>2376</v>
      </c>
      <c r="DL54" s="224" t="s">
        <v>6238</v>
      </c>
      <c r="DM54" s="214">
        <v>45127</v>
      </c>
      <c r="DN54" s="222" t="s">
        <v>6243</v>
      </c>
      <c r="DO54" s="218">
        <v>0</v>
      </c>
      <c r="DP54" s="222" t="s">
        <v>6240</v>
      </c>
      <c r="DQ54" s="222" t="s">
        <v>22</v>
      </c>
      <c r="DR54" s="222">
        <v>3</v>
      </c>
      <c r="DS54" s="222" t="s">
        <v>6242</v>
      </c>
      <c r="DT54" s="222" t="s">
        <v>6241</v>
      </c>
      <c r="DU54" s="223">
        <v>45127</v>
      </c>
      <c r="DV54" s="221" t="s">
        <v>6244</v>
      </c>
      <c r="DW54" s="213">
        <v>1443000</v>
      </c>
      <c r="DX54" s="224" t="s">
        <v>6240</v>
      </c>
      <c r="DY54" s="224" t="s">
        <v>22</v>
      </c>
      <c r="DZ54" s="224">
        <v>3</v>
      </c>
      <c r="EA54" s="224" t="s">
        <v>6235</v>
      </c>
      <c r="EB54" s="224" t="s">
        <v>6241</v>
      </c>
      <c r="EC54" s="214">
        <v>45127</v>
      </c>
      <c r="ED54" s="222" t="s">
        <v>6245</v>
      </c>
      <c r="EE54" s="218">
        <v>303000</v>
      </c>
      <c r="EF54" s="222" t="s">
        <v>6240</v>
      </c>
      <c r="EG54" s="222" t="s">
        <v>22</v>
      </c>
      <c r="EH54" s="222">
        <v>3</v>
      </c>
      <c r="EI54" s="222" t="s">
        <v>6235</v>
      </c>
      <c r="EJ54" s="222" t="s">
        <v>6241</v>
      </c>
      <c r="EK54" s="223">
        <v>45127</v>
      </c>
      <c r="EL54" s="221" t="s">
        <v>6246</v>
      </c>
      <c r="EM54" s="213">
        <v>92000</v>
      </c>
      <c r="EN54" s="224" t="s">
        <v>6240</v>
      </c>
      <c r="EO54" s="224" t="s">
        <v>22</v>
      </c>
      <c r="EP54" s="224">
        <v>3</v>
      </c>
      <c r="EQ54" s="224" t="s">
        <v>6235</v>
      </c>
      <c r="ER54" s="224" t="s">
        <v>6241</v>
      </c>
      <c r="ES54" s="214">
        <v>45127</v>
      </c>
      <c r="ET54" s="222" t="s">
        <v>6251</v>
      </c>
      <c r="EU54" s="222">
        <v>0</v>
      </c>
      <c r="EV54" s="222" t="s">
        <v>6247</v>
      </c>
      <c r="EW54" s="222" t="s">
        <v>1400</v>
      </c>
      <c r="EX54" s="222">
        <v>2</v>
      </c>
      <c r="EY54" s="222" t="s">
        <v>6250</v>
      </c>
      <c r="EZ54" s="222" t="s">
        <v>1039</v>
      </c>
      <c r="FA54" s="223">
        <v>45127</v>
      </c>
      <c r="FB54" s="221" t="s">
        <v>1002</v>
      </c>
      <c r="FC54" s="224">
        <v>2</v>
      </c>
      <c r="FD54" s="224" t="s">
        <v>999</v>
      </c>
      <c r="FE54" s="224" t="s">
        <v>33</v>
      </c>
      <c r="FF54" s="224">
        <v>2</v>
      </c>
      <c r="FG54" s="224" t="s">
        <v>1001</v>
      </c>
      <c r="FH54" s="224" t="s">
        <v>1000</v>
      </c>
      <c r="FI54" s="214">
        <v>44015</v>
      </c>
      <c r="FJ54" s="221" t="s">
        <v>131</v>
      </c>
      <c r="FK54" s="222" t="s">
        <v>17</v>
      </c>
      <c r="FL54" s="222">
        <v>0</v>
      </c>
      <c r="FM54" s="222" t="s">
        <v>17</v>
      </c>
      <c r="FN54" s="222" t="s">
        <v>17</v>
      </c>
      <c r="FO54" s="222" t="s">
        <v>130</v>
      </c>
      <c r="FP54" s="218">
        <v>0</v>
      </c>
      <c r="FQ54" s="219">
        <v>43503</v>
      </c>
      <c r="FR54" s="221" t="s">
        <v>132</v>
      </c>
      <c r="FS54" s="224" t="s">
        <v>17</v>
      </c>
      <c r="FT54" s="224">
        <v>0</v>
      </c>
      <c r="FU54" s="224" t="s">
        <v>17</v>
      </c>
      <c r="FV54" s="224" t="s">
        <v>17</v>
      </c>
      <c r="FW54" s="224" t="s">
        <v>130</v>
      </c>
      <c r="FX54" s="224">
        <v>0</v>
      </c>
      <c r="FY54" s="214">
        <v>43503</v>
      </c>
      <c r="FZ54" s="222" t="s">
        <v>3913</v>
      </c>
      <c r="GA54" s="222">
        <v>0</v>
      </c>
      <c r="GB54" s="222" t="s">
        <v>2565</v>
      </c>
      <c r="GC54" s="222" t="s">
        <v>33</v>
      </c>
      <c r="GD54" s="222">
        <v>2</v>
      </c>
      <c r="GE54" s="222" t="s">
        <v>17</v>
      </c>
      <c r="GF54" s="222" t="s">
        <v>17</v>
      </c>
      <c r="GG54" s="223">
        <v>45064</v>
      </c>
      <c r="GH54" s="221" t="s">
        <v>3919</v>
      </c>
      <c r="GI54" s="224">
        <v>0</v>
      </c>
      <c r="GJ54" s="224" t="s">
        <v>2565</v>
      </c>
      <c r="GK54" s="224" t="s">
        <v>33</v>
      </c>
      <c r="GL54" s="224">
        <v>2</v>
      </c>
      <c r="GM54" s="224" t="s">
        <v>17</v>
      </c>
      <c r="GN54" s="224" t="s">
        <v>17</v>
      </c>
      <c r="GO54" s="214">
        <v>45064</v>
      </c>
      <c r="GP54" s="222" t="s">
        <v>3914</v>
      </c>
      <c r="GQ54" s="222">
        <v>0</v>
      </c>
      <c r="GR54" s="222" t="s">
        <v>2565</v>
      </c>
      <c r="GS54" s="222" t="s">
        <v>33</v>
      </c>
      <c r="GT54" s="222">
        <v>2</v>
      </c>
      <c r="GU54" s="222" t="s">
        <v>17</v>
      </c>
      <c r="GV54" s="222" t="s">
        <v>17</v>
      </c>
      <c r="GW54" s="223">
        <v>45064</v>
      </c>
      <c r="GX54" s="221" t="s">
        <v>3920</v>
      </c>
      <c r="GY54" s="224">
        <v>0</v>
      </c>
      <c r="GZ54" s="224" t="s">
        <v>2565</v>
      </c>
      <c r="HA54" s="224" t="s">
        <v>33</v>
      </c>
      <c r="HB54" s="224">
        <v>2</v>
      </c>
      <c r="HC54" s="224" t="s">
        <v>17</v>
      </c>
      <c r="HD54" s="224" t="s">
        <v>17</v>
      </c>
      <c r="HE54" s="214">
        <v>45064</v>
      </c>
      <c r="HF54" s="222" t="s">
        <v>3912</v>
      </c>
      <c r="HG54" s="222">
        <v>2</v>
      </c>
      <c r="HH54" s="222" t="s">
        <v>2565</v>
      </c>
      <c r="HI54" s="222" t="s">
        <v>33</v>
      </c>
      <c r="HJ54" s="222">
        <v>2</v>
      </c>
      <c r="HK54" s="222" t="s">
        <v>17</v>
      </c>
      <c r="HL54" s="222" t="s">
        <v>17</v>
      </c>
      <c r="HM54" s="223">
        <v>45064</v>
      </c>
      <c r="HN54" s="221" t="s">
        <v>3918</v>
      </c>
      <c r="HO54" s="224">
        <v>2</v>
      </c>
      <c r="HP54" s="224" t="s">
        <v>2565</v>
      </c>
      <c r="HQ54" s="224" t="s">
        <v>33</v>
      </c>
      <c r="HR54" s="224">
        <v>2</v>
      </c>
      <c r="HS54" s="224" t="s">
        <v>17</v>
      </c>
      <c r="HT54" s="224" t="s">
        <v>17</v>
      </c>
      <c r="HU54" s="214">
        <v>45064</v>
      </c>
      <c r="HV54" s="222" t="s">
        <v>3915</v>
      </c>
      <c r="HW54" s="222">
        <v>0</v>
      </c>
      <c r="HX54" s="222" t="s">
        <v>2565</v>
      </c>
      <c r="HY54" s="222" t="s">
        <v>33</v>
      </c>
      <c r="HZ54" s="222">
        <v>2</v>
      </c>
      <c r="IA54" s="222" t="s">
        <v>17</v>
      </c>
      <c r="IB54" s="222" t="s">
        <v>17</v>
      </c>
      <c r="IC54" s="223">
        <v>45064</v>
      </c>
      <c r="ID54" s="221" t="s">
        <v>3917</v>
      </c>
      <c r="IE54" s="224">
        <v>2</v>
      </c>
      <c r="IF54" s="224" t="s">
        <v>2565</v>
      </c>
      <c r="IG54" s="224" t="s">
        <v>33</v>
      </c>
      <c r="IH54" s="224">
        <v>2</v>
      </c>
      <c r="II54" s="224" t="s">
        <v>17</v>
      </c>
      <c r="IJ54" s="224" t="s">
        <v>17</v>
      </c>
      <c r="IK54" s="214">
        <v>45064</v>
      </c>
      <c r="IL54" s="222" t="s">
        <v>3916</v>
      </c>
      <c r="IM54" s="222">
        <v>0</v>
      </c>
      <c r="IN54" s="222" t="s">
        <v>2565</v>
      </c>
      <c r="IO54" s="222" t="s">
        <v>33</v>
      </c>
      <c r="IP54" s="222">
        <v>2</v>
      </c>
      <c r="IQ54" s="222" t="s">
        <v>17</v>
      </c>
      <c r="IR54" s="222" t="s">
        <v>17</v>
      </c>
      <c r="IS54" s="223">
        <v>45064</v>
      </c>
    </row>
    <row r="55" spans="1:253" s="11" customFormat="1" ht="12.75" customHeight="1" x14ac:dyDescent="0.2">
      <c r="A55" s="11" t="s">
        <v>1207</v>
      </c>
      <c r="B55" s="11" t="s">
        <v>10019</v>
      </c>
      <c r="C55" s="11" t="s">
        <v>1208</v>
      </c>
      <c r="D55" s="11" t="s">
        <v>378</v>
      </c>
      <c r="E55" s="11" t="s">
        <v>9407</v>
      </c>
      <c r="F55" s="11" t="s">
        <v>6590</v>
      </c>
      <c r="G55" s="212">
        <v>55038000</v>
      </c>
      <c r="H55" s="213" t="s">
        <v>6392</v>
      </c>
      <c r="I55" s="213" t="s">
        <v>1400</v>
      </c>
      <c r="J55" s="213">
        <v>2</v>
      </c>
      <c r="K55" s="213" t="s">
        <v>6534</v>
      </c>
      <c r="L55" s="213" t="s">
        <v>6533</v>
      </c>
      <c r="M55" s="214">
        <v>45127</v>
      </c>
      <c r="N55" s="221" t="s">
        <v>6594</v>
      </c>
      <c r="O55" s="216">
        <v>543630</v>
      </c>
      <c r="P55" s="216" t="s">
        <v>6591</v>
      </c>
      <c r="Q55" s="216" t="s">
        <v>77</v>
      </c>
      <c r="R55" s="216">
        <v>1</v>
      </c>
      <c r="S55" s="216" t="s">
        <v>6593</v>
      </c>
      <c r="T55" s="216" t="s">
        <v>6592</v>
      </c>
      <c r="U55" s="217">
        <v>45127</v>
      </c>
      <c r="V55" s="221" t="s">
        <v>6598</v>
      </c>
      <c r="W55" s="213">
        <v>29161000</v>
      </c>
      <c r="X55" s="213" t="s">
        <v>6595</v>
      </c>
      <c r="Y55" s="213" t="s">
        <v>22</v>
      </c>
      <c r="Z55" s="213">
        <v>3</v>
      </c>
      <c r="AA55" s="213" t="s">
        <v>6597</v>
      </c>
      <c r="AB55" s="213" t="s">
        <v>6596</v>
      </c>
      <c r="AC55" s="214">
        <v>45127</v>
      </c>
      <c r="AD55" s="221" t="s">
        <v>6601</v>
      </c>
      <c r="AE55" s="218">
        <v>29161000</v>
      </c>
      <c r="AF55" s="218" t="s">
        <v>6571</v>
      </c>
      <c r="AG55" s="218" t="s">
        <v>22</v>
      </c>
      <c r="AH55" s="218">
        <v>3</v>
      </c>
      <c r="AI55" s="218" t="s">
        <v>6600</v>
      </c>
      <c r="AJ55" s="218" t="s">
        <v>6599</v>
      </c>
      <c r="AK55" s="219">
        <v>45127</v>
      </c>
      <c r="AL55" s="221" t="s">
        <v>6605</v>
      </c>
      <c r="AM55" s="213">
        <v>779000</v>
      </c>
      <c r="AN55" s="213" t="s">
        <v>6602</v>
      </c>
      <c r="AO55" s="213" t="s">
        <v>22</v>
      </c>
      <c r="AP55" s="213">
        <v>3</v>
      </c>
      <c r="AQ55" s="213" t="s">
        <v>6604</v>
      </c>
      <c r="AR55" s="213" t="s">
        <v>6603</v>
      </c>
      <c r="AS55" s="214">
        <v>45127</v>
      </c>
      <c r="AT55" s="222" t="s">
        <v>2096</v>
      </c>
      <c r="AU55" s="218" t="s">
        <v>17</v>
      </c>
      <c r="AV55" s="218" t="s">
        <v>17</v>
      </c>
      <c r="AW55" s="218" t="s">
        <v>17</v>
      </c>
      <c r="AX55" s="218" t="s">
        <v>17</v>
      </c>
      <c r="AY55" s="218" t="s">
        <v>1343</v>
      </c>
      <c r="AZ55" s="218" t="s">
        <v>17</v>
      </c>
      <c r="BA55" s="219">
        <v>45012</v>
      </c>
      <c r="BB55" s="221" t="s">
        <v>1601</v>
      </c>
      <c r="BC55" s="213">
        <v>1000538</v>
      </c>
      <c r="BD55" s="213" t="s">
        <v>1598</v>
      </c>
      <c r="BE55" s="213" t="s">
        <v>1400</v>
      </c>
      <c r="BF55" s="213">
        <v>2</v>
      </c>
      <c r="BG55" s="213" t="s">
        <v>1600</v>
      </c>
      <c r="BH55" s="213" t="s">
        <v>1599</v>
      </c>
      <c r="BI55" s="214">
        <v>44809</v>
      </c>
      <c r="BJ55" s="222" t="s">
        <v>2097</v>
      </c>
      <c r="BK55" s="222" t="s">
        <v>17</v>
      </c>
      <c r="BL55" s="222" t="s">
        <v>17</v>
      </c>
      <c r="BM55" s="222" t="s">
        <v>17</v>
      </c>
      <c r="BN55" s="222" t="s">
        <v>17</v>
      </c>
      <c r="BO55" s="222" t="s">
        <v>1595</v>
      </c>
      <c r="BP55" s="218" t="s">
        <v>17</v>
      </c>
      <c r="BQ55" s="223">
        <v>45012</v>
      </c>
      <c r="BR55" s="221" t="s">
        <v>1210</v>
      </c>
      <c r="BS55" s="224">
        <v>0</v>
      </c>
      <c r="BT55" s="224" t="s">
        <v>17</v>
      </c>
      <c r="BU55" s="224" t="s">
        <v>17</v>
      </c>
      <c r="BV55" s="224" t="s">
        <v>17</v>
      </c>
      <c r="BW55" s="224" t="s">
        <v>1209</v>
      </c>
      <c r="BX55" s="224" t="s">
        <v>17</v>
      </c>
      <c r="BY55" s="214">
        <v>44456</v>
      </c>
      <c r="BZ55" s="222" t="s">
        <v>1211</v>
      </c>
      <c r="CA55" s="222">
        <v>0</v>
      </c>
      <c r="CB55" s="222" t="s">
        <v>17</v>
      </c>
      <c r="CC55" s="222" t="s">
        <v>17</v>
      </c>
      <c r="CD55" s="222" t="s">
        <v>17</v>
      </c>
      <c r="CE55" s="222" t="s">
        <v>1209</v>
      </c>
      <c r="CF55" s="222" t="s">
        <v>17</v>
      </c>
      <c r="CG55" s="223">
        <v>44456</v>
      </c>
      <c r="CH55" s="221" t="s">
        <v>10526</v>
      </c>
      <c r="CI55" s="222" t="e">
        <v>#N/A</v>
      </c>
      <c r="CJ55" s="222" t="e">
        <v>#N/A</v>
      </c>
      <c r="CK55" s="222" t="e">
        <v>#N/A</v>
      </c>
      <c r="CL55" s="222" t="e">
        <v>#N/A</v>
      </c>
      <c r="CM55" s="222" t="e">
        <v>#N/A</v>
      </c>
      <c r="CN55" s="222" t="e">
        <v>#N/A</v>
      </c>
      <c r="CO55" s="225" t="e">
        <v>#N/A</v>
      </c>
      <c r="CP55" s="222" t="s">
        <v>1213</v>
      </c>
      <c r="CQ55" s="224">
        <v>0</v>
      </c>
      <c r="CR55" s="224" t="s">
        <v>17</v>
      </c>
      <c r="CS55" s="224" t="s">
        <v>17</v>
      </c>
      <c r="CT55" s="224" t="s">
        <v>17</v>
      </c>
      <c r="CU55" s="224" t="s">
        <v>1209</v>
      </c>
      <c r="CV55" s="224" t="s">
        <v>17</v>
      </c>
      <c r="CW55" s="214">
        <v>44456</v>
      </c>
      <c r="CX55" s="222" t="s">
        <v>6609</v>
      </c>
      <c r="CY55" s="218">
        <v>6027000</v>
      </c>
      <c r="CZ55" s="218" t="s">
        <v>6617</v>
      </c>
      <c r="DA55" s="218" t="s">
        <v>22</v>
      </c>
      <c r="DB55" s="218">
        <v>3</v>
      </c>
      <c r="DC55" s="218" t="s">
        <v>6619</v>
      </c>
      <c r="DD55" s="218" t="s">
        <v>6618</v>
      </c>
      <c r="DE55" s="220">
        <v>45127</v>
      </c>
      <c r="DF55" s="221" t="s">
        <v>6613</v>
      </c>
      <c r="DG55" s="213">
        <v>559000</v>
      </c>
      <c r="DH55" s="224" t="s">
        <v>6610</v>
      </c>
      <c r="DI55" s="224" t="s">
        <v>22</v>
      </c>
      <c r="DJ55" s="224">
        <v>3</v>
      </c>
      <c r="DK55" s="224" t="s">
        <v>6612</v>
      </c>
      <c r="DL55" s="224" t="s">
        <v>6611</v>
      </c>
      <c r="DM55" s="214">
        <v>45127</v>
      </c>
      <c r="DN55" s="222" t="s">
        <v>6616</v>
      </c>
      <c r="DO55" s="218">
        <v>23134000</v>
      </c>
      <c r="DP55" s="222" t="s">
        <v>6614</v>
      </c>
      <c r="DQ55" s="222" t="s">
        <v>22</v>
      </c>
      <c r="DR55" s="222">
        <v>3</v>
      </c>
      <c r="DS55" s="222" t="s">
        <v>6615</v>
      </c>
      <c r="DT55" s="222" t="s">
        <v>6599</v>
      </c>
      <c r="DU55" s="223">
        <v>45127</v>
      </c>
      <c r="DV55" s="221" t="s">
        <v>6620</v>
      </c>
      <c r="DW55" s="213">
        <v>4802000</v>
      </c>
      <c r="DX55" s="224" t="s">
        <v>6617</v>
      </c>
      <c r="DY55" s="224" t="s">
        <v>22</v>
      </c>
      <c r="DZ55" s="224">
        <v>3</v>
      </c>
      <c r="EA55" s="224" t="s">
        <v>6619</v>
      </c>
      <c r="EB55" s="224" t="s">
        <v>6618</v>
      </c>
      <c r="EC55" s="214">
        <v>45127</v>
      </c>
      <c r="ED55" s="222" t="s">
        <v>6622</v>
      </c>
      <c r="EE55" s="218">
        <v>1225000</v>
      </c>
      <c r="EF55" s="222" t="s">
        <v>6621</v>
      </c>
      <c r="EG55" s="222" t="s">
        <v>22</v>
      </c>
      <c r="EH55" s="222">
        <v>3</v>
      </c>
      <c r="EI55" s="222" t="s">
        <v>6621</v>
      </c>
      <c r="EJ55" s="222" t="s">
        <v>6577</v>
      </c>
      <c r="EK55" s="223">
        <v>45127</v>
      </c>
      <c r="EL55" s="221" t="s">
        <v>6624</v>
      </c>
      <c r="EM55" s="213">
        <v>0</v>
      </c>
      <c r="EN55" s="224" t="s">
        <v>6623</v>
      </c>
      <c r="EO55" s="224" t="s">
        <v>22</v>
      </c>
      <c r="EP55" s="224">
        <v>3</v>
      </c>
      <c r="EQ55" s="224" t="s">
        <v>6623</v>
      </c>
      <c r="ER55" s="224" t="s">
        <v>6577</v>
      </c>
      <c r="ES55" s="214">
        <v>45127</v>
      </c>
      <c r="ET55" s="222" t="s">
        <v>2098</v>
      </c>
      <c r="EU55" s="222" t="s">
        <v>17</v>
      </c>
      <c r="EV55" s="222" t="s">
        <v>17</v>
      </c>
      <c r="EW55" s="222" t="s">
        <v>17</v>
      </c>
      <c r="EX55" s="222" t="s">
        <v>17</v>
      </c>
      <c r="EY55" s="222" t="s">
        <v>1595</v>
      </c>
      <c r="EZ55" s="222" t="s">
        <v>17</v>
      </c>
      <c r="FA55" s="223">
        <v>45012</v>
      </c>
      <c r="FB55" s="221" t="s">
        <v>1342</v>
      </c>
      <c r="FC55" s="224">
        <v>2</v>
      </c>
      <c r="FD55" s="224" t="s">
        <v>763</v>
      </c>
      <c r="FE55" s="224" t="s">
        <v>33</v>
      </c>
      <c r="FF55" s="224">
        <v>2</v>
      </c>
      <c r="FG55" s="224" t="s">
        <v>1341</v>
      </c>
      <c r="FH55" s="224" t="s">
        <v>1340</v>
      </c>
      <c r="FI55" s="214">
        <v>44736</v>
      </c>
      <c r="FJ55" s="221" t="s">
        <v>1214</v>
      </c>
      <c r="FK55" s="222">
        <v>0</v>
      </c>
      <c r="FL55" s="222" t="s">
        <v>17</v>
      </c>
      <c r="FM55" s="222" t="s">
        <v>17</v>
      </c>
      <c r="FN55" s="222" t="s">
        <v>17</v>
      </c>
      <c r="FO55" s="222" t="s">
        <v>1209</v>
      </c>
      <c r="FP55" s="218" t="s">
        <v>17</v>
      </c>
      <c r="FQ55" s="219">
        <v>44456</v>
      </c>
      <c r="FR55" s="221" t="s">
        <v>1215</v>
      </c>
      <c r="FS55" s="224">
        <v>0</v>
      </c>
      <c r="FT55" s="224" t="s">
        <v>17</v>
      </c>
      <c r="FU55" s="224" t="s">
        <v>17</v>
      </c>
      <c r="FV55" s="224" t="s">
        <v>17</v>
      </c>
      <c r="FW55" s="224" t="s">
        <v>1209</v>
      </c>
      <c r="FX55" s="224" t="s">
        <v>17</v>
      </c>
      <c r="FY55" s="214">
        <v>44456</v>
      </c>
      <c r="FZ55" s="222" t="s">
        <v>3178</v>
      </c>
      <c r="GA55" s="222">
        <v>1</v>
      </c>
      <c r="GB55" s="222" t="s">
        <v>2565</v>
      </c>
      <c r="GC55" s="222" t="s">
        <v>33</v>
      </c>
      <c r="GD55" s="222">
        <v>2</v>
      </c>
      <c r="GE55" s="222" t="s">
        <v>17</v>
      </c>
      <c r="GF55" s="222" t="s">
        <v>17</v>
      </c>
      <c r="GG55" s="223">
        <v>45063</v>
      </c>
      <c r="GH55" s="221" t="s">
        <v>3184</v>
      </c>
      <c r="GI55" s="224">
        <v>1</v>
      </c>
      <c r="GJ55" s="224" t="s">
        <v>2565</v>
      </c>
      <c r="GK55" s="224" t="s">
        <v>33</v>
      </c>
      <c r="GL55" s="224">
        <v>2</v>
      </c>
      <c r="GM55" s="224" t="s">
        <v>17</v>
      </c>
      <c r="GN55" s="224" t="s">
        <v>17</v>
      </c>
      <c r="GO55" s="214">
        <v>45063</v>
      </c>
      <c r="GP55" s="222" t="s">
        <v>3179</v>
      </c>
      <c r="GQ55" s="222">
        <v>0</v>
      </c>
      <c r="GR55" s="222" t="s">
        <v>2565</v>
      </c>
      <c r="GS55" s="222" t="s">
        <v>33</v>
      </c>
      <c r="GT55" s="222">
        <v>2</v>
      </c>
      <c r="GU55" s="222" t="s">
        <v>17</v>
      </c>
      <c r="GV55" s="222" t="s">
        <v>17</v>
      </c>
      <c r="GW55" s="223">
        <v>45063</v>
      </c>
      <c r="GX55" s="221" t="s">
        <v>3185</v>
      </c>
      <c r="GY55" s="224">
        <v>1</v>
      </c>
      <c r="GZ55" s="224" t="s">
        <v>2565</v>
      </c>
      <c r="HA55" s="224" t="s">
        <v>33</v>
      </c>
      <c r="HB55" s="224">
        <v>2</v>
      </c>
      <c r="HC55" s="224" t="s">
        <v>17</v>
      </c>
      <c r="HD55" s="224" t="s">
        <v>17</v>
      </c>
      <c r="HE55" s="214">
        <v>45063</v>
      </c>
      <c r="HF55" s="222" t="s">
        <v>3177</v>
      </c>
      <c r="HG55" s="222">
        <v>2</v>
      </c>
      <c r="HH55" s="222" t="s">
        <v>2565</v>
      </c>
      <c r="HI55" s="222" t="s">
        <v>33</v>
      </c>
      <c r="HJ55" s="222">
        <v>2</v>
      </c>
      <c r="HK55" s="222" t="s">
        <v>17</v>
      </c>
      <c r="HL55" s="222" t="s">
        <v>17</v>
      </c>
      <c r="HM55" s="223">
        <v>45063</v>
      </c>
      <c r="HN55" s="221" t="s">
        <v>3183</v>
      </c>
      <c r="HO55" s="224">
        <v>2</v>
      </c>
      <c r="HP55" s="224" t="s">
        <v>2565</v>
      </c>
      <c r="HQ55" s="224" t="s">
        <v>33</v>
      </c>
      <c r="HR55" s="224">
        <v>2</v>
      </c>
      <c r="HS55" s="224" t="s">
        <v>17</v>
      </c>
      <c r="HT55" s="224" t="s">
        <v>17</v>
      </c>
      <c r="HU55" s="214">
        <v>45063</v>
      </c>
      <c r="HV55" s="222" t="s">
        <v>3180</v>
      </c>
      <c r="HW55" s="222">
        <v>2</v>
      </c>
      <c r="HX55" s="222" t="s">
        <v>2565</v>
      </c>
      <c r="HY55" s="222" t="s">
        <v>33</v>
      </c>
      <c r="HZ55" s="222">
        <v>2</v>
      </c>
      <c r="IA55" s="222" t="s">
        <v>17</v>
      </c>
      <c r="IB55" s="222" t="s">
        <v>17</v>
      </c>
      <c r="IC55" s="223">
        <v>45063</v>
      </c>
      <c r="ID55" s="221" t="s">
        <v>3182</v>
      </c>
      <c r="IE55" s="224">
        <v>1</v>
      </c>
      <c r="IF55" s="224" t="s">
        <v>2565</v>
      </c>
      <c r="IG55" s="224" t="s">
        <v>33</v>
      </c>
      <c r="IH55" s="224">
        <v>2</v>
      </c>
      <c r="II55" s="224" t="s">
        <v>17</v>
      </c>
      <c r="IJ55" s="224" t="s">
        <v>17</v>
      </c>
      <c r="IK55" s="214">
        <v>45063</v>
      </c>
      <c r="IL55" s="222" t="s">
        <v>3181</v>
      </c>
      <c r="IM55" s="222">
        <v>3</v>
      </c>
      <c r="IN55" s="222" t="s">
        <v>2565</v>
      </c>
      <c r="IO55" s="222" t="s">
        <v>33</v>
      </c>
      <c r="IP55" s="222">
        <v>2</v>
      </c>
      <c r="IQ55" s="222" t="s">
        <v>17</v>
      </c>
      <c r="IR55" s="222" t="s">
        <v>17</v>
      </c>
      <c r="IS55" s="223">
        <v>45063</v>
      </c>
    </row>
    <row r="56" spans="1:253" s="11" customFormat="1" ht="12.75" customHeight="1" x14ac:dyDescent="0.2">
      <c r="A56" s="11" t="s">
        <v>376</v>
      </c>
      <c r="B56" s="11" t="s">
        <v>9885</v>
      </c>
      <c r="C56" s="11" t="s">
        <v>377</v>
      </c>
      <c r="D56" s="11" t="s">
        <v>378</v>
      </c>
      <c r="E56" s="11" t="s">
        <v>9407</v>
      </c>
      <c r="F56" s="11" t="s">
        <v>6535</v>
      </c>
      <c r="G56" s="212">
        <v>55038000</v>
      </c>
      <c r="H56" s="213" t="s">
        <v>6392</v>
      </c>
      <c r="I56" s="213" t="s">
        <v>1400</v>
      </c>
      <c r="J56" s="213">
        <v>2</v>
      </c>
      <c r="K56" s="213" t="s">
        <v>6534</v>
      </c>
      <c r="L56" s="213" t="s">
        <v>6533</v>
      </c>
      <c r="M56" s="214">
        <v>45127</v>
      </c>
      <c r="N56" s="221" t="s">
        <v>6539</v>
      </c>
      <c r="O56" s="216">
        <v>38244</v>
      </c>
      <c r="P56" s="216" t="s">
        <v>6536</v>
      </c>
      <c r="Q56" s="216" t="s">
        <v>1400</v>
      </c>
      <c r="R56" s="216">
        <v>2</v>
      </c>
      <c r="S56" s="216" t="s">
        <v>6538</v>
      </c>
      <c r="T56" s="216" t="s">
        <v>6537</v>
      </c>
      <c r="U56" s="217">
        <v>45127</v>
      </c>
      <c r="V56" s="221" t="s">
        <v>6543</v>
      </c>
      <c r="W56" s="213">
        <v>1148000</v>
      </c>
      <c r="X56" s="213" t="s">
        <v>6540</v>
      </c>
      <c r="Y56" s="213" t="s">
        <v>1400</v>
      </c>
      <c r="Z56" s="213">
        <v>2</v>
      </c>
      <c r="AA56" s="213" t="s">
        <v>6542</v>
      </c>
      <c r="AB56" s="213" t="s">
        <v>6541</v>
      </c>
      <c r="AC56" s="214">
        <v>45127</v>
      </c>
      <c r="AD56" s="221" t="s">
        <v>6547</v>
      </c>
      <c r="AE56" s="218">
        <v>589000</v>
      </c>
      <c r="AF56" s="218" t="s">
        <v>6544</v>
      </c>
      <c r="AG56" s="218" t="s">
        <v>1400</v>
      </c>
      <c r="AH56" s="218">
        <v>2</v>
      </c>
      <c r="AI56" s="218" t="s">
        <v>6546</v>
      </c>
      <c r="AJ56" s="218" t="s">
        <v>6545</v>
      </c>
      <c r="AK56" s="219">
        <v>45127</v>
      </c>
      <c r="AL56" s="221" t="s">
        <v>6548</v>
      </c>
      <c r="AM56" s="213">
        <v>589000</v>
      </c>
      <c r="AN56" s="213" t="s">
        <v>6544</v>
      </c>
      <c r="AO56" s="213" t="s">
        <v>1400</v>
      </c>
      <c r="AP56" s="213">
        <v>2</v>
      </c>
      <c r="AQ56" s="213" t="s">
        <v>6546</v>
      </c>
      <c r="AR56" s="213" t="s">
        <v>6545</v>
      </c>
      <c r="AS56" s="214">
        <v>45127</v>
      </c>
      <c r="AT56" s="222" t="s">
        <v>1349</v>
      </c>
      <c r="AU56" s="218" t="s">
        <v>17</v>
      </c>
      <c r="AV56" s="218" t="s">
        <v>763</v>
      </c>
      <c r="AW56" s="218" t="s">
        <v>17</v>
      </c>
      <c r="AX56" s="218" t="s">
        <v>17</v>
      </c>
      <c r="AY56" s="218">
        <v>0</v>
      </c>
      <c r="AZ56" s="218" t="s">
        <v>1348</v>
      </c>
      <c r="BA56" s="219">
        <v>44736</v>
      </c>
      <c r="BB56" s="221" t="s">
        <v>1944</v>
      </c>
      <c r="BC56" s="213">
        <v>1112393</v>
      </c>
      <c r="BD56" s="213" t="s">
        <v>1939</v>
      </c>
      <c r="BE56" s="213" t="s">
        <v>1400</v>
      </c>
      <c r="BF56" s="213">
        <v>2</v>
      </c>
      <c r="BG56" s="213" t="s">
        <v>1943</v>
      </c>
      <c r="BH56" s="213" t="s">
        <v>1940</v>
      </c>
      <c r="BI56" s="214">
        <v>44978</v>
      </c>
      <c r="BJ56" s="222" t="s">
        <v>1350</v>
      </c>
      <c r="BK56" s="222" t="s">
        <v>17</v>
      </c>
      <c r="BL56" s="222" t="s">
        <v>763</v>
      </c>
      <c r="BM56" s="222" t="s">
        <v>17</v>
      </c>
      <c r="BN56" s="222" t="s">
        <v>17</v>
      </c>
      <c r="BO56" s="222">
        <v>0</v>
      </c>
      <c r="BP56" s="218" t="s">
        <v>1348</v>
      </c>
      <c r="BQ56" s="223">
        <v>44736</v>
      </c>
      <c r="BR56" s="221" t="s">
        <v>1216</v>
      </c>
      <c r="BS56" s="224">
        <v>0</v>
      </c>
      <c r="BT56" s="224" t="s">
        <v>17</v>
      </c>
      <c r="BU56" s="224" t="s">
        <v>17</v>
      </c>
      <c r="BV56" s="224" t="s">
        <v>17</v>
      </c>
      <c r="BW56" s="224" t="s">
        <v>1209</v>
      </c>
      <c r="BX56" s="224" t="s">
        <v>17</v>
      </c>
      <c r="BY56" s="214">
        <v>44456</v>
      </c>
      <c r="BZ56" s="222" t="s">
        <v>1217</v>
      </c>
      <c r="CA56" s="222">
        <v>0</v>
      </c>
      <c r="CB56" s="222" t="s">
        <v>17</v>
      </c>
      <c r="CC56" s="222" t="s">
        <v>17</v>
      </c>
      <c r="CD56" s="222" t="s">
        <v>17</v>
      </c>
      <c r="CE56" s="222" t="s">
        <v>1209</v>
      </c>
      <c r="CF56" s="222" t="s">
        <v>17</v>
      </c>
      <c r="CG56" s="223">
        <v>44456</v>
      </c>
      <c r="CH56" s="221" t="s">
        <v>10527</v>
      </c>
      <c r="CI56" s="222" t="e">
        <v>#N/A</v>
      </c>
      <c r="CJ56" s="222" t="e">
        <v>#N/A</v>
      </c>
      <c r="CK56" s="222" t="e">
        <v>#N/A</v>
      </c>
      <c r="CL56" s="222" t="e">
        <v>#N/A</v>
      </c>
      <c r="CM56" s="222" t="e">
        <v>#N/A</v>
      </c>
      <c r="CN56" s="222" t="e">
        <v>#N/A</v>
      </c>
      <c r="CO56" s="225" t="e">
        <v>#N/A</v>
      </c>
      <c r="CP56" s="222" t="s">
        <v>1219</v>
      </c>
      <c r="CQ56" s="224">
        <v>0</v>
      </c>
      <c r="CR56" s="224" t="s">
        <v>17</v>
      </c>
      <c r="CS56" s="224" t="s">
        <v>17</v>
      </c>
      <c r="CT56" s="224" t="s">
        <v>17</v>
      </c>
      <c r="CU56" s="224" t="s">
        <v>1209</v>
      </c>
      <c r="CV56" s="224" t="s">
        <v>17</v>
      </c>
      <c r="CW56" s="214">
        <v>44456</v>
      </c>
      <c r="CX56" s="222" t="s">
        <v>6550</v>
      </c>
      <c r="CY56" s="218">
        <v>589000</v>
      </c>
      <c r="CZ56" s="218" t="s">
        <v>6544</v>
      </c>
      <c r="DA56" s="218" t="s">
        <v>1400</v>
      </c>
      <c r="DB56" s="218">
        <v>2</v>
      </c>
      <c r="DC56" s="218" t="s">
        <v>6557</v>
      </c>
      <c r="DD56" s="218" t="s">
        <v>6545</v>
      </c>
      <c r="DE56" s="220">
        <v>45127</v>
      </c>
      <c r="DF56" s="221" t="s">
        <v>6554</v>
      </c>
      <c r="DG56" s="213">
        <v>559000</v>
      </c>
      <c r="DH56" s="224" t="s">
        <v>6551</v>
      </c>
      <c r="DI56" s="224" t="s">
        <v>1400</v>
      </c>
      <c r="DJ56" s="224">
        <v>2</v>
      </c>
      <c r="DK56" s="224" t="s">
        <v>6553</v>
      </c>
      <c r="DL56" s="224" t="s">
        <v>6552</v>
      </c>
      <c r="DM56" s="214">
        <v>45127</v>
      </c>
      <c r="DN56" s="222" t="s">
        <v>6556</v>
      </c>
      <c r="DO56" s="218">
        <v>0</v>
      </c>
      <c r="DP56" s="222" t="s">
        <v>6544</v>
      </c>
      <c r="DQ56" s="222" t="s">
        <v>1400</v>
      </c>
      <c r="DR56" s="222">
        <v>2</v>
      </c>
      <c r="DS56" s="222" t="s">
        <v>6555</v>
      </c>
      <c r="DT56" s="222" t="s">
        <v>6545</v>
      </c>
      <c r="DU56" s="223">
        <v>45127</v>
      </c>
      <c r="DV56" s="221" t="s">
        <v>6558</v>
      </c>
      <c r="DW56" s="213">
        <v>589000</v>
      </c>
      <c r="DX56" s="224" t="s">
        <v>6544</v>
      </c>
      <c r="DY56" s="224" t="s">
        <v>1400</v>
      </c>
      <c r="DZ56" s="224">
        <v>2</v>
      </c>
      <c r="EA56" s="224" t="s">
        <v>6557</v>
      </c>
      <c r="EB56" s="224" t="s">
        <v>6545</v>
      </c>
      <c r="EC56" s="214">
        <v>45127</v>
      </c>
      <c r="ED56" s="222" t="s">
        <v>6560</v>
      </c>
      <c r="EE56" s="218">
        <v>0</v>
      </c>
      <c r="EF56" s="222" t="s">
        <v>763</v>
      </c>
      <c r="EG56" s="222" t="s">
        <v>33</v>
      </c>
      <c r="EH56" s="222">
        <v>2</v>
      </c>
      <c r="EI56" s="222" t="s">
        <v>6559</v>
      </c>
      <c r="EJ56" s="222" t="s">
        <v>763</v>
      </c>
      <c r="EK56" s="223">
        <v>45127</v>
      </c>
      <c r="EL56" s="221" t="s">
        <v>6562</v>
      </c>
      <c r="EM56" s="213">
        <v>0</v>
      </c>
      <c r="EN56" s="224" t="s">
        <v>763</v>
      </c>
      <c r="EO56" s="224" t="s">
        <v>33</v>
      </c>
      <c r="EP56" s="224">
        <v>2</v>
      </c>
      <c r="EQ56" s="224" t="s">
        <v>6561</v>
      </c>
      <c r="ER56" s="224" t="s">
        <v>763</v>
      </c>
      <c r="ES56" s="214">
        <v>45127</v>
      </c>
      <c r="ET56" s="222" t="s">
        <v>1351</v>
      </c>
      <c r="EU56" s="222" t="s">
        <v>17</v>
      </c>
      <c r="EV56" s="222" t="s">
        <v>763</v>
      </c>
      <c r="EW56" s="222" t="s">
        <v>17</v>
      </c>
      <c r="EX56" s="222" t="s">
        <v>17</v>
      </c>
      <c r="EY56" s="222">
        <v>0</v>
      </c>
      <c r="EZ56" s="222" t="s">
        <v>1348</v>
      </c>
      <c r="FA56" s="223">
        <v>44736</v>
      </c>
      <c r="FB56" s="221" t="s">
        <v>6565</v>
      </c>
      <c r="FC56" s="224">
        <v>2</v>
      </c>
      <c r="FD56" s="224" t="s">
        <v>6551</v>
      </c>
      <c r="FE56" s="224" t="s">
        <v>77</v>
      </c>
      <c r="FF56" s="224">
        <v>1</v>
      </c>
      <c r="FG56" s="224" t="s">
        <v>6564</v>
      </c>
      <c r="FH56" s="224" t="s">
        <v>6563</v>
      </c>
      <c r="FI56" s="214">
        <v>45127</v>
      </c>
      <c r="FJ56" s="221" t="s">
        <v>1226</v>
      </c>
      <c r="FK56" s="222">
        <v>0</v>
      </c>
      <c r="FL56" s="222" t="s">
        <v>17</v>
      </c>
      <c r="FM56" s="222" t="s">
        <v>17</v>
      </c>
      <c r="FN56" s="222" t="s">
        <v>17</v>
      </c>
      <c r="FO56" s="222" t="s">
        <v>1209</v>
      </c>
      <c r="FP56" s="218" t="s">
        <v>17</v>
      </c>
      <c r="FQ56" s="219">
        <v>44456</v>
      </c>
      <c r="FR56" s="221" t="s">
        <v>379</v>
      </c>
      <c r="FS56" s="224" t="s">
        <v>17</v>
      </c>
      <c r="FT56" s="224">
        <v>0</v>
      </c>
      <c r="FU56" s="224" t="s">
        <v>17</v>
      </c>
      <c r="FV56" s="224" t="s">
        <v>17</v>
      </c>
      <c r="FW56" s="224" t="s">
        <v>18</v>
      </c>
      <c r="FX56" s="224">
        <v>0</v>
      </c>
      <c r="FY56" s="214">
        <v>43511</v>
      </c>
      <c r="FZ56" s="222" t="s">
        <v>3187</v>
      </c>
      <c r="GA56" s="222">
        <v>1</v>
      </c>
      <c r="GB56" s="222" t="s">
        <v>2565</v>
      </c>
      <c r="GC56" s="222" t="s">
        <v>33</v>
      </c>
      <c r="GD56" s="222">
        <v>2</v>
      </c>
      <c r="GE56" s="222" t="s">
        <v>17</v>
      </c>
      <c r="GF56" s="222" t="s">
        <v>17</v>
      </c>
      <c r="GG56" s="223">
        <v>45063</v>
      </c>
      <c r="GH56" s="221" t="s">
        <v>3193</v>
      </c>
      <c r="GI56" s="224">
        <v>1</v>
      </c>
      <c r="GJ56" s="224" t="s">
        <v>2565</v>
      </c>
      <c r="GK56" s="224" t="s">
        <v>33</v>
      </c>
      <c r="GL56" s="224">
        <v>2</v>
      </c>
      <c r="GM56" s="224" t="s">
        <v>17</v>
      </c>
      <c r="GN56" s="224" t="s">
        <v>17</v>
      </c>
      <c r="GO56" s="214">
        <v>45063</v>
      </c>
      <c r="GP56" s="222" t="s">
        <v>3188</v>
      </c>
      <c r="GQ56" s="222">
        <v>0</v>
      </c>
      <c r="GR56" s="222" t="s">
        <v>2565</v>
      </c>
      <c r="GS56" s="222" t="s">
        <v>33</v>
      </c>
      <c r="GT56" s="222">
        <v>2</v>
      </c>
      <c r="GU56" s="222" t="s">
        <v>17</v>
      </c>
      <c r="GV56" s="222" t="s">
        <v>17</v>
      </c>
      <c r="GW56" s="223">
        <v>45063</v>
      </c>
      <c r="GX56" s="221" t="s">
        <v>3194</v>
      </c>
      <c r="GY56" s="224">
        <v>1</v>
      </c>
      <c r="GZ56" s="224" t="s">
        <v>2565</v>
      </c>
      <c r="HA56" s="224" t="s">
        <v>33</v>
      </c>
      <c r="HB56" s="224">
        <v>2</v>
      </c>
      <c r="HC56" s="224" t="s">
        <v>17</v>
      </c>
      <c r="HD56" s="224" t="s">
        <v>17</v>
      </c>
      <c r="HE56" s="214">
        <v>45063</v>
      </c>
      <c r="HF56" s="222" t="s">
        <v>3186</v>
      </c>
      <c r="HG56" s="222">
        <v>2</v>
      </c>
      <c r="HH56" s="222" t="s">
        <v>2565</v>
      </c>
      <c r="HI56" s="222" t="s">
        <v>33</v>
      </c>
      <c r="HJ56" s="222">
        <v>2</v>
      </c>
      <c r="HK56" s="222" t="s">
        <v>17</v>
      </c>
      <c r="HL56" s="222" t="s">
        <v>17</v>
      </c>
      <c r="HM56" s="223">
        <v>45063</v>
      </c>
      <c r="HN56" s="221" t="s">
        <v>3192</v>
      </c>
      <c r="HO56" s="224">
        <v>2</v>
      </c>
      <c r="HP56" s="224" t="s">
        <v>2565</v>
      </c>
      <c r="HQ56" s="224" t="s">
        <v>33</v>
      </c>
      <c r="HR56" s="224">
        <v>2</v>
      </c>
      <c r="HS56" s="224" t="s">
        <v>17</v>
      </c>
      <c r="HT56" s="224" t="s">
        <v>17</v>
      </c>
      <c r="HU56" s="214">
        <v>45063</v>
      </c>
      <c r="HV56" s="222" t="s">
        <v>3189</v>
      </c>
      <c r="HW56" s="222">
        <v>2</v>
      </c>
      <c r="HX56" s="222" t="s">
        <v>2565</v>
      </c>
      <c r="HY56" s="222" t="s">
        <v>33</v>
      </c>
      <c r="HZ56" s="222">
        <v>2</v>
      </c>
      <c r="IA56" s="222" t="s">
        <v>17</v>
      </c>
      <c r="IB56" s="222" t="s">
        <v>17</v>
      </c>
      <c r="IC56" s="223">
        <v>45063</v>
      </c>
      <c r="ID56" s="221" t="s">
        <v>3191</v>
      </c>
      <c r="IE56" s="224">
        <v>1</v>
      </c>
      <c r="IF56" s="224" t="s">
        <v>2565</v>
      </c>
      <c r="IG56" s="224" t="s">
        <v>33</v>
      </c>
      <c r="IH56" s="224">
        <v>2</v>
      </c>
      <c r="II56" s="224" t="s">
        <v>17</v>
      </c>
      <c r="IJ56" s="224" t="s">
        <v>17</v>
      </c>
      <c r="IK56" s="214">
        <v>45063</v>
      </c>
      <c r="IL56" s="222" t="s">
        <v>3190</v>
      </c>
      <c r="IM56" s="222">
        <v>3</v>
      </c>
      <c r="IN56" s="222" t="s">
        <v>2565</v>
      </c>
      <c r="IO56" s="222" t="s">
        <v>33</v>
      </c>
      <c r="IP56" s="222">
        <v>2</v>
      </c>
      <c r="IQ56" s="222" t="s">
        <v>17</v>
      </c>
      <c r="IR56" s="222" t="s">
        <v>17</v>
      </c>
      <c r="IS56" s="223">
        <v>45063</v>
      </c>
    </row>
    <row r="57" spans="1:253" s="11" customFormat="1" ht="12.75" customHeight="1" x14ac:dyDescent="0.2">
      <c r="A57" s="11" t="s">
        <v>1220</v>
      </c>
      <c r="B57" s="11" t="s">
        <v>9850</v>
      </c>
      <c r="C57" s="11" t="s">
        <v>1221</v>
      </c>
      <c r="D57" s="11" t="s">
        <v>378</v>
      </c>
      <c r="E57" s="11" t="s">
        <v>9407</v>
      </c>
      <c r="F57" s="11" t="s">
        <v>6566</v>
      </c>
      <c r="G57" s="212">
        <v>55038000</v>
      </c>
      <c r="H57" s="213" t="s">
        <v>6392</v>
      </c>
      <c r="I57" s="213" t="s">
        <v>1400</v>
      </c>
      <c r="J57" s="213">
        <v>2</v>
      </c>
      <c r="K57" s="213" t="s">
        <v>6534</v>
      </c>
      <c r="L57" s="213" t="s">
        <v>6533</v>
      </c>
      <c r="M57" s="214">
        <v>45127</v>
      </c>
      <c r="N57" s="221" t="s">
        <v>6570</v>
      </c>
      <c r="O57" s="216">
        <v>543630</v>
      </c>
      <c r="P57" s="216" t="s">
        <v>6567</v>
      </c>
      <c r="Q57" s="216" t="s">
        <v>1400</v>
      </c>
      <c r="R57" s="216">
        <v>2</v>
      </c>
      <c r="S57" s="216" t="s">
        <v>6569</v>
      </c>
      <c r="T57" s="216" t="s">
        <v>6568</v>
      </c>
      <c r="U57" s="217">
        <v>45127</v>
      </c>
      <c r="V57" s="221" t="s">
        <v>6574</v>
      </c>
      <c r="W57" s="213">
        <v>28572000</v>
      </c>
      <c r="X57" s="213" t="s">
        <v>6571</v>
      </c>
      <c r="Y57" s="213" t="s">
        <v>1400</v>
      </c>
      <c r="Z57" s="213">
        <v>2</v>
      </c>
      <c r="AA57" s="213" t="s">
        <v>6573</v>
      </c>
      <c r="AB57" s="213" t="s">
        <v>6572</v>
      </c>
      <c r="AC57" s="214">
        <v>45127</v>
      </c>
      <c r="AD57" s="221" t="s">
        <v>6576</v>
      </c>
      <c r="AE57" s="218">
        <v>28572000</v>
      </c>
      <c r="AF57" s="218" t="s">
        <v>6571</v>
      </c>
      <c r="AG57" s="218" t="s">
        <v>1400</v>
      </c>
      <c r="AH57" s="218">
        <v>2</v>
      </c>
      <c r="AI57" s="218" t="s">
        <v>6575</v>
      </c>
      <c r="AJ57" s="218" t="s">
        <v>6572</v>
      </c>
      <c r="AK57" s="219">
        <v>45127</v>
      </c>
      <c r="AL57" s="221" t="s">
        <v>1344</v>
      </c>
      <c r="AM57" s="213" t="s">
        <v>17</v>
      </c>
      <c r="AN57" s="213" t="s">
        <v>763</v>
      </c>
      <c r="AO57" s="213" t="s">
        <v>17</v>
      </c>
      <c r="AP57" s="213" t="s">
        <v>17</v>
      </c>
      <c r="AQ57" s="213" t="s">
        <v>1343</v>
      </c>
      <c r="AR57" s="213" t="s">
        <v>763</v>
      </c>
      <c r="AS57" s="214">
        <v>44736</v>
      </c>
      <c r="AT57" s="222" t="s">
        <v>1345</v>
      </c>
      <c r="AU57" s="218" t="s">
        <v>17</v>
      </c>
      <c r="AV57" s="218" t="s">
        <v>763</v>
      </c>
      <c r="AW57" s="218" t="s">
        <v>17</v>
      </c>
      <c r="AX57" s="218" t="s">
        <v>17</v>
      </c>
      <c r="AY57" s="218" t="s">
        <v>1343</v>
      </c>
      <c r="AZ57" s="218" t="s">
        <v>763</v>
      </c>
      <c r="BA57" s="219">
        <v>44736</v>
      </c>
      <c r="BB57" s="221" t="s">
        <v>1942</v>
      </c>
      <c r="BC57" s="213">
        <v>1112393</v>
      </c>
      <c r="BD57" s="213" t="s">
        <v>1939</v>
      </c>
      <c r="BE57" s="213" t="s">
        <v>1400</v>
      </c>
      <c r="BF57" s="213">
        <v>2</v>
      </c>
      <c r="BG57" s="213" t="s">
        <v>1941</v>
      </c>
      <c r="BH57" s="213" t="s">
        <v>1940</v>
      </c>
      <c r="BI57" s="214">
        <v>44978</v>
      </c>
      <c r="BJ57" s="222" t="s">
        <v>1596</v>
      </c>
      <c r="BK57" s="222" t="s">
        <v>17</v>
      </c>
      <c r="BL57" s="222" t="s">
        <v>17</v>
      </c>
      <c r="BM57" s="222" t="s">
        <v>17</v>
      </c>
      <c r="BN57" s="222" t="s">
        <v>17</v>
      </c>
      <c r="BO57" s="222" t="s">
        <v>1595</v>
      </c>
      <c r="BP57" s="218" t="s">
        <v>17</v>
      </c>
      <c r="BQ57" s="223">
        <v>44809</v>
      </c>
      <c r="BR57" s="221" t="s">
        <v>1222</v>
      </c>
      <c r="BS57" s="224">
        <v>0</v>
      </c>
      <c r="BT57" s="224" t="s">
        <v>17</v>
      </c>
      <c r="BU57" s="224" t="s">
        <v>17</v>
      </c>
      <c r="BV57" s="224" t="s">
        <v>17</v>
      </c>
      <c r="BW57" s="224" t="s">
        <v>1209</v>
      </c>
      <c r="BX57" s="224" t="s">
        <v>17</v>
      </c>
      <c r="BY57" s="214">
        <v>44456</v>
      </c>
      <c r="BZ57" s="222" t="s">
        <v>1223</v>
      </c>
      <c r="CA57" s="222">
        <v>0</v>
      </c>
      <c r="CB57" s="222" t="s">
        <v>17</v>
      </c>
      <c r="CC57" s="222" t="s">
        <v>17</v>
      </c>
      <c r="CD57" s="222" t="s">
        <v>17</v>
      </c>
      <c r="CE57" s="222" t="s">
        <v>1209</v>
      </c>
      <c r="CF57" s="222" t="s">
        <v>17</v>
      </c>
      <c r="CG57" s="223">
        <v>44456</v>
      </c>
      <c r="CH57" s="221" t="s">
        <v>10528</v>
      </c>
      <c r="CI57" s="222" t="e">
        <v>#N/A</v>
      </c>
      <c r="CJ57" s="222" t="e">
        <v>#N/A</v>
      </c>
      <c r="CK57" s="222" t="e">
        <v>#N/A</v>
      </c>
      <c r="CL57" s="222" t="e">
        <v>#N/A</v>
      </c>
      <c r="CM57" s="222" t="e">
        <v>#N/A</v>
      </c>
      <c r="CN57" s="222" t="e">
        <v>#N/A</v>
      </c>
      <c r="CO57" s="225" t="e">
        <v>#N/A</v>
      </c>
      <c r="CP57" s="222" t="s">
        <v>1225</v>
      </c>
      <c r="CQ57" s="224">
        <v>0</v>
      </c>
      <c r="CR57" s="224" t="s">
        <v>17</v>
      </c>
      <c r="CS57" s="224" t="s">
        <v>17</v>
      </c>
      <c r="CT57" s="224" t="s">
        <v>17</v>
      </c>
      <c r="CU57" s="224" t="s">
        <v>1209</v>
      </c>
      <c r="CV57" s="224" t="s">
        <v>17</v>
      </c>
      <c r="CW57" s="214">
        <v>44456</v>
      </c>
      <c r="CX57" s="222" t="s">
        <v>6579</v>
      </c>
      <c r="CY57" s="218">
        <v>5439000</v>
      </c>
      <c r="CZ57" s="218" t="s">
        <v>1939</v>
      </c>
      <c r="DA57" s="218" t="s">
        <v>1400</v>
      </c>
      <c r="DB57" s="218">
        <v>2</v>
      </c>
      <c r="DC57" s="218" t="s">
        <v>6584</v>
      </c>
      <c r="DD57" s="218" t="s">
        <v>6577</v>
      </c>
      <c r="DE57" s="220">
        <v>45127</v>
      </c>
      <c r="DF57" s="221" t="s">
        <v>6581</v>
      </c>
      <c r="DG57" s="213">
        <v>0</v>
      </c>
      <c r="DH57" s="224" t="s">
        <v>6571</v>
      </c>
      <c r="DI57" s="224" t="s">
        <v>1400</v>
      </c>
      <c r="DJ57" s="224">
        <v>2</v>
      </c>
      <c r="DK57" s="224" t="s">
        <v>6580</v>
      </c>
      <c r="DL57" s="224" t="s">
        <v>6572</v>
      </c>
      <c r="DM57" s="214">
        <v>45127</v>
      </c>
      <c r="DN57" s="222" t="s">
        <v>6583</v>
      </c>
      <c r="DO57" s="218">
        <v>23134000</v>
      </c>
      <c r="DP57" s="222" t="s">
        <v>6571</v>
      </c>
      <c r="DQ57" s="222" t="s">
        <v>1400</v>
      </c>
      <c r="DR57" s="222">
        <v>2</v>
      </c>
      <c r="DS57" s="222" t="s">
        <v>6582</v>
      </c>
      <c r="DT57" s="222" t="s">
        <v>6572</v>
      </c>
      <c r="DU57" s="223">
        <v>45127</v>
      </c>
      <c r="DV57" s="221" t="s">
        <v>6585</v>
      </c>
      <c r="DW57" s="213">
        <v>4214000</v>
      </c>
      <c r="DX57" s="224" t="s">
        <v>1939</v>
      </c>
      <c r="DY57" s="224" t="s">
        <v>1400</v>
      </c>
      <c r="DZ57" s="224">
        <v>2</v>
      </c>
      <c r="EA57" s="224" t="s">
        <v>6584</v>
      </c>
      <c r="EB57" s="224" t="s">
        <v>6577</v>
      </c>
      <c r="EC57" s="214">
        <v>45127</v>
      </c>
      <c r="ED57" s="222" t="s">
        <v>6587</v>
      </c>
      <c r="EE57" s="218">
        <v>1225000</v>
      </c>
      <c r="EF57" s="222" t="s">
        <v>1939</v>
      </c>
      <c r="EG57" s="222" t="s">
        <v>1400</v>
      </c>
      <c r="EH57" s="222">
        <v>2</v>
      </c>
      <c r="EI57" s="222" t="s">
        <v>6586</v>
      </c>
      <c r="EJ57" s="222" t="s">
        <v>6577</v>
      </c>
      <c r="EK57" s="223">
        <v>45127</v>
      </c>
      <c r="EL57" s="221" t="s">
        <v>6589</v>
      </c>
      <c r="EM57" s="213">
        <v>0</v>
      </c>
      <c r="EN57" s="224" t="s">
        <v>1939</v>
      </c>
      <c r="EO57" s="224" t="s">
        <v>1400</v>
      </c>
      <c r="EP57" s="224">
        <v>2</v>
      </c>
      <c r="EQ57" s="224" t="s">
        <v>6588</v>
      </c>
      <c r="ER57" s="224" t="s">
        <v>6577</v>
      </c>
      <c r="ES57" s="214">
        <v>45127</v>
      </c>
      <c r="ET57" s="222" t="s">
        <v>1597</v>
      </c>
      <c r="EU57" s="222" t="s">
        <v>17</v>
      </c>
      <c r="EV57" s="222" t="s">
        <v>17</v>
      </c>
      <c r="EW57" s="222" t="s">
        <v>17</v>
      </c>
      <c r="EX57" s="222" t="s">
        <v>17</v>
      </c>
      <c r="EY57" s="222" t="s">
        <v>1595</v>
      </c>
      <c r="EZ57" s="222" t="s">
        <v>17</v>
      </c>
      <c r="FA57" s="223">
        <v>44809</v>
      </c>
      <c r="FB57" s="221" t="s">
        <v>1347</v>
      </c>
      <c r="FC57" s="224">
        <v>2</v>
      </c>
      <c r="FD57" s="224" t="s">
        <v>763</v>
      </c>
      <c r="FE57" s="224" t="s">
        <v>77</v>
      </c>
      <c r="FF57" s="224">
        <v>1</v>
      </c>
      <c r="FG57" s="224" t="s">
        <v>1346</v>
      </c>
      <c r="FH57" s="224" t="s">
        <v>763</v>
      </c>
      <c r="FI57" s="214">
        <v>44736</v>
      </c>
      <c r="FJ57" s="221" t="s">
        <v>1227</v>
      </c>
      <c r="FK57" s="222">
        <v>0</v>
      </c>
      <c r="FL57" s="222" t="s">
        <v>17</v>
      </c>
      <c r="FM57" s="222" t="s">
        <v>17</v>
      </c>
      <c r="FN57" s="222" t="s">
        <v>17</v>
      </c>
      <c r="FO57" s="222" t="s">
        <v>1209</v>
      </c>
      <c r="FP57" s="218" t="s">
        <v>17</v>
      </c>
      <c r="FQ57" s="219">
        <v>44456</v>
      </c>
      <c r="FR57" s="221" t="s">
        <v>1228</v>
      </c>
      <c r="FS57" s="224">
        <v>0</v>
      </c>
      <c r="FT57" s="224" t="s">
        <v>17</v>
      </c>
      <c r="FU57" s="224" t="s">
        <v>17</v>
      </c>
      <c r="FV57" s="224" t="s">
        <v>17</v>
      </c>
      <c r="FW57" s="224" t="s">
        <v>1209</v>
      </c>
      <c r="FX57" s="224" t="s">
        <v>17</v>
      </c>
      <c r="FY57" s="214">
        <v>44456</v>
      </c>
      <c r="FZ57" s="222" t="s">
        <v>2853</v>
      </c>
      <c r="GA57" s="222">
        <v>1</v>
      </c>
      <c r="GB57" s="222" t="s">
        <v>2565</v>
      </c>
      <c r="GC57" s="222" t="s">
        <v>33</v>
      </c>
      <c r="GD57" s="222">
        <v>2</v>
      </c>
      <c r="GE57" s="222" t="s">
        <v>17</v>
      </c>
      <c r="GF57" s="222" t="s">
        <v>17</v>
      </c>
      <c r="GG57" s="223">
        <v>45062</v>
      </c>
      <c r="GH57" s="221" t="s">
        <v>2859</v>
      </c>
      <c r="GI57" s="224">
        <v>1</v>
      </c>
      <c r="GJ57" s="224" t="s">
        <v>2565</v>
      </c>
      <c r="GK57" s="224" t="s">
        <v>33</v>
      </c>
      <c r="GL57" s="224">
        <v>2</v>
      </c>
      <c r="GM57" s="224" t="s">
        <v>17</v>
      </c>
      <c r="GN57" s="224" t="s">
        <v>17</v>
      </c>
      <c r="GO57" s="214">
        <v>45062</v>
      </c>
      <c r="GP57" s="222" t="s">
        <v>2854</v>
      </c>
      <c r="GQ57" s="222">
        <v>0</v>
      </c>
      <c r="GR57" s="222" t="s">
        <v>2565</v>
      </c>
      <c r="GS57" s="222" t="s">
        <v>33</v>
      </c>
      <c r="GT57" s="222">
        <v>2</v>
      </c>
      <c r="GU57" s="222" t="s">
        <v>17</v>
      </c>
      <c r="GV57" s="222" t="s">
        <v>17</v>
      </c>
      <c r="GW57" s="223">
        <v>45062</v>
      </c>
      <c r="GX57" s="221" t="s">
        <v>2860</v>
      </c>
      <c r="GY57" s="224">
        <v>1</v>
      </c>
      <c r="GZ57" s="224" t="s">
        <v>2565</v>
      </c>
      <c r="HA57" s="224" t="s">
        <v>33</v>
      </c>
      <c r="HB57" s="224">
        <v>2</v>
      </c>
      <c r="HC57" s="224" t="s">
        <v>17</v>
      </c>
      <c r="HD57" s="224" t="s">
        <v>17</v>
      </c>
      <c r="HE57" s="214">
        <v>45062</v>
      </c>
      <c r="HF57" s="222" t="s">
        <v>2852</v>
      </c>
      <c r="HG57" s="222">
        <v>2</v>
      </c>
      <c r="HH57" s="222" t="s">
        <v>2565</v>
      </c>
      <c r="HI57" s="222" t="s">
        <v>33</v>
      </c>
      <c r="HJ57" s="222">
        <v>2</v>
      </c>
      <c r="HK57" s="222" t="s">
        <v>17</v>
      </c>
      <c r="HL57" s="222" t="s">
        <v>17</v>
      </c>
      <c r="HM57" s="223">
        <v>45062</v>
      </c>
      <c r="HN57" s="221" t="s">
        <v>2858</v>
      </c>
      <c r="HO57" s="224">
        <v>2</v>
      </c>
      <c r="HP57" s="224" t="s">
        <v>2565</v>
      </c>
      <c r="HQ57" s="224" t="s">
        <v>33</v>
      </c>
      <c r="HR57" s="224">
        <v>2</v>
      </c>
      <c r="HS57" s="224" t="s">
        <v>17</v>
      </c>
      <c r="HT57" s="224" t="s">
        <v>17</v>
      </c>
      <c r="HU57" s="214">
        <v>45062</v>
      </c>
      <c r="HV57" s="222" t="s">
        <v>2855</v>
      </c>
      <c r="HW57" s="222">
        <v>2</v>
      </c>
      <c r="HX57" s="222" t="s">
        <v>2565</v>
      </c>
      <c r="HY57" s="222" t="s">
        <v>33</v>
      </c>
      <c r="HZ57" s="222">
        <v>2</v>
      </c>
      <c r="IA57" s="222" t="s">
        <v>17</v>
      </c>
      <c r="IB57" s="222" t="s">
        <v>17</v>
      </c>
      <c r="IC57" s="223">
        <v>45062</v>
      </c>
      <c r="ID57" s="221" t="s">
        <v>2857</v>
      </c>
      <c r="IE57" s="224">
        <v>1</v>
      </c>
      <c r="IF57" s="224" t="s">
        <v>2565</v>
      </c>
      <c r="IG57" s="224" t="s">
        <v>33</v>
      </c>
      <c r="IH57" s="224">
        <v>2</v>
      </c>
      <c r="II57" s="224" t="s">
        <v>17</v>
      </c>
      <c r="IJ57" s="224" t="s">
        <v>17</v>
      </c>
      <c r="IK57" s="214">
        <v>45062</v>
      </c>
      <c r="IL57" s="222" t="s">
        <v>2856</v>
      </c>
      <c r="IM57" s="222">
        <v>3</v>
      </c>
      <c r="IN57" s="222" t="s">
        <v>2565</v>
      </c>
      <c r="IO57" s="222" t="s">
        <v>33</v>
      </c>
      <c r="IP57" s="222">
        <v>2</v>
      </c>
      <c r="IQ57" s="222" t="s">
        <v>17</v>
      </c>
      <c r="IR57" s="222" t="s">
        <v>17</v>
      </c>
      <c r="IS57" s="223">
        <v>45062</v>
      </c>
    </row>
    <row r="58" spans="1:253" s="11" customFormat="1" ht="12.75" customHeight="1" x14ac:dyDescent="0.2">
      <c r="A58" s="11" t="s">
        <v>947</v>
      </c>
      <c r="B58" s="11" t="s">
        <v>9885</v>
      </c>
      <c r="C58" s="11" t="s">
        <v>948</v>
      </c>
      <c r="D58" s="11" t="s">
        <v>931</v>
      </c>
      <c r="E58" s="11" t="s">
        <v>9422</v>
      </c>
      <c r="F58" s="11" t="s">
        <v>4960</v>
      </c>
      <c r="G58" s="212">
        <v>5700000</v>
      </c>
      <c r="H58" s="213" t="s">
        <v>4925</v>
      </c>
      <c r="I58" s="213" t="s">
        <v>1400</v>
      </c>
      <c r="J58" s="213">
        <v>2</v>
      </c>
      <c r="K58" s="213" t="s">
        <v>4927</v>
      </c>
      <c r="L58" s="213" t="s">
        <v>4926</v>
      </c>
      <c r="M58" s="214">
        <v>45112</v>
      </c>
      <c r="N58" s="221" t="s">
        <v>4964</v>
      </c>
      <c r="O58" s="216">
        <v>10450</v>
      </c>
      <c r="P58" s="216" t="s">
        <v>4961</v>
      </c>
      <c r="Q58" s="216" t="s">
        <v>1400</v>
      </c>
      <c r="R58" s="216">
        <v>2</v>
      </c>
      <c r="S58" s="216" t="s">
        <v>4963</v>
      </c>
      <c r="T58" s="216" t="s">
        <v>4962</v>
      </c>
      <c r="U58" s="217">
        <v>45112</v>
      </c>
      <c r="V58" s="221" t="s">
        <v>4965</v>
      </c>
      <c r="W58" s="213">
        <v>5700000</v>
      </c>
      <c r="X58" s="213" t="s">
        <v>4925</v>
      </c>
      <c r="Y58" s="213" t="s">
        <v>1400</v>
      </c>
      <c r="Z58" s="213">
        <v>2</v>
      </c>
      <c r="AA58" s="213" t="s">
        <v>4933</v>
      </c>
      <c r="AB58" s="213" t="s">
        <v>4926</v>
      </c>
      <c r="AC58" s="214">
        <v>45112</v>
      </c>
      <c r="AD58" s="221" t="s">
        <v>4966</v>
      </c>
      <c r="AE58" s="218">
        <v>5700000</v>
      </c>
      <c r="AF58" s="218" t="s">
        <v>4925</v>
      </c>
      <c r="AG58" s="218" t="s">
        <v>1400</v>
      </c>
      <c r="AH58" s="218">
        <v>2</v>
      </c>
      <c r="AI58" s="218" t="s">
        <v>4935</v>
      </c>
      <c r="AJ58" s="218" t="s">
        <v>4926</v>
      </c>
      <c r="AK58" s="219">
        <v>45112</v>
      </c>
      <c r="AL58" s="221" t="s">
        <v>4969</v>
      </c>
      <c r="AM58" s="213">
        <v>1500000</v>
      </c>
      <c r="AN58" s="213" t="s">
        <v>4925</v>
      </c>
      <c r="AO58" s="213" t="s">
        <v>1400</v>
      </c>
      <c r="AP58" s="213">
        <v>2</v>
      </c>
      <c r="AQ58" s="213" t="s">
        <v>4968</v>
      </c>
      <c r="AR58" s="213" t="s">
        <v>4967</v>
      </c>
      <c r="AS58" s="214">
        <v>45112</v>
      </c>
      <c r="AT58" s="222" t="s">
        <v>963</v>
      </c>
      <c r="AU58" s="218" t="s">
        <v>17</v>
      </c>
      <c r="AV58" s="218" t="s">
        <v>17</v>
      </c>
      <c r="AW58" s="218" t="s">
        <v>17</v>
      </c>
      <c r="AX58" s="218" t="s">
        <v>17</v>
      </c>
      <c r="AY58" s="218" t="s">
        <v>18</v>
      </c>
      <c r="AZ58" s="218" t="s">
        <v>17</v>
      </c>
      <c r="BA58" s="219">
        <v>43987</v>
      </c>
      <c r="BB58" s="221" t="s">
        <v>962</v>
      </c>
      <c r="BC58" s="213">
        <v>0</v>
      </c>
      <c r="BD58" s="213" t="s">
        <v>949</v>
      </c>
      <c r="BE58" s="213" t="s">
        <v>22</v>
      </c>
      <c r="BF58" s="213">
        <v>3</v>
      </c>
      <c r="BG58" s="213" t="s">
        <v>961</v>
      </c>
      <c r="BH58" s="213" t="s">
        <v>426</v>
      </c>
      <c r="BI58" s="214">
        <v>43987</v>
      </c>
      <c r="BJ58" s="222" t="s">
        <v>4971</v>
      </c>
      <c r="BK58" s="222">
        <v>0</v>
      </c>
      <c r="BL58" s="222" t="s">
        <v>4941</v>
      </c>
      <c r="BM58" s="222" t="s">
        <v>1400</v>
      </c>
      <c r="BN58" s="222">
        <v>2</v>
      </c>
      <c r="BO58" s="222" t="s">
        <v>4970</v>
      </c>
      <c r="BP58" s="218" t="s">
        <v>1039</v>
      </c>
      <c r="BQ58" s="223">
        <v>45112</v>
      </c>
      <c r="BR58" s="221" t="s">
        <v>951</v>
      </c>
      <c r="BS58" s="224" t="s">
        <v>17</v>
      </c>
      <c r="BT58" s="224" t="s">
        <v>949</v>
      </c>
      <c r="BU58" s="224" t="s">
        <v>17</v>
      </c>
      <c r="BV58" s="224" t="s">
        <v>17</v>
      </c>
      <c r="BW58" s="224" t="s">
        <v>950</v>
      </c>
      <c r="BX58" s="224" t="s">
        <v>426</v>
      </c>
      <c r="BY58" s="214">
        <v>43987</v>
      </c>
      <c r="BZ58" s="222" t="s">
        <v>952</v>
      </c>
      <c r="CA58" s="222" t="s">
        <v>17</v>
      </c>
      <c r="CB58" s="222" t="s">
        <v>949</v>
      </c>
      <c r="CC58" s="222" t="s">
        <v>17</v>
      </c>
      <c r="CD58" s="222" t="s">
        <v>17</v>
      </c>
      <c r="CE58" s="222" t="s">
        <v>950</v>
      </c>
      <c r="CF58" s="222" t="s">
        <v>426</v>
      </c>
      <c r="CG58" s="223">
        <v>43987</v>
      </c>
      <c r="CH58" s="221" t="s">
        <v>10529</v>
      </c>
      <c r="CI58" s="222" t="e">
        <v>#N/A</v>
      </c>
      <c r="CJ58" s="222" t="e">
        <v>#N/A</v>
      </c>
      <c r="CK58" s="222" t="e">
        <v>#N/A</v>
      </c>
      <c r="CL58" s="222" t="e">
        <v>#N/A</v>
      </c>
      <c r="CM58" s="222" t="e">
        <v>#N/A</v>
      </c>
      <c r="CN58" s="222" t="e">
        <v>#N/A</v>
      </c>
      <c r="CO58" s="225" t="e">
        <v>#N/A</v>
      </c>
      <c r="CP58" s="222" t="s">
        <v>960</v>
      </c>
      <c r="CQ58" s="224" t="s">
        <v>17</v>
      </c>
      <c r="CR58" s="224" t="s">
        <v>957</v>
      </c>
      <c r="CS58" s="224" t="s">
        <v>17</v>
      </c>
      <c r="CT58" s="224" t="s">
        <v>17</v>
      </c>
      <c r="CU58" s="224" t="s">
        <v>959</v>
      </c>
      <c r="CV58" s="224" t="s">
        <v>958</v>
      </c>
      <c r="CW58" s="214">
        <v>43987</v>
      </c>
      <c r="CX58" s="222" t="s">
        <v>4974</v>
      </c>
      <c r="CY58" s="218">
        <v>1500000</v>
      </c>
      <c r="CZ58" s="218" t="s">
        <v>4977</v>
      </c>
      <c r="DA58" s="218" t="s">
        <v>1400</v>
      </c>
      <c r="DB58" s="218">
        <v>2</v>
      </c>
      <c r="DC58" s="218" t="s">
        <v>4979</v>
      </c>
      <c r="DD58" s="218" t="s">
        <v>4978</v>
      </c>
      <c r="DE58" s="220">
        <v>45112</v>
      </c>
      <c r="DF58" s="221" t="s">
        <v>4975</v>
      </c>
      <c r="DG58" s="213">
        <v>0</v>
      </c>
      <c r="DH58" s="224" t="s">
        <v>4925</v>
      </c>
      <c r="DI58" s="224" t="s">
        <v>1400</v>
      </c>
      <c r="DJ58" s="224">
        <v>2</v>
      </c>
      <c r="DK58" s="224" t="s">
        <v>4947</v>
      </c>
      <c r="DL58" s="224" t="s">
        <v>4926</v>
      </c>
      <c r="DM58" s="214">
        <v>45112</v>
      </c>
      <c r="DN58" s="222" t="s">
        <v>4976</v>
      </c>
      <c r="DO58" s="218">
        <v>4200000</v>
      </c>
      <c r="DP58" s="222" t="s">
        <v>4925</v>
      </c>
      <c r="DQ58" s="222" t="s">
        <v>1400</v>
      </c>
      <c r="DR58" s="222">
        <v>2</v>
      </c>
      <c r="DS58" s="222" t="s">
        <v>4949</v>
      </c>
      <c r="DT58" s="222" t="s">
        <v>4926</v>
      </c>
      <c r="DU58" s="223">
        <v>45112</v>
      </c>
      <c r="DV58" s="221" t="s">
        <v>4980</v>
      </c>
      <c r="DW58" s="213">
        <v>685000</v>
      </c>
      <c r="DX58" s="224" t="s">
        <v>4977</v>
      </c>
      <c r="DY58" s="224" t="s">
        <v>1400</v>
      </c>
      <c r="DZ58" s="224">
        <v>2</v>
      </c>
      <c r="EA58" s="224" t="s">
        <v>4979</v>
      </c>
      <c r="EB58" s="224" t="s">
        <v>4978</v>
      </c>
      <c r="EC58" s="214">
        <v>45112</v>
      </c>
      <c r="ED58" s="222" t="s">
        <v>4981</v>
      </c>
      <c r="EE58" s="218">
        <v>815000</v>
      </c>
      <c r="EF58" s="222" t="s">
        <v>4977</v>
      </c>
      <c r="EG58" s="222" t="s">
        <v>1400</v>
      </c>
      <c r="EH58" s="222">
        <v>2</v>
      </c>
      <c r="EI58" s="222" t="s">
        <v>4979</v>
      </c>
      <c r="EJ58" s="222" t="s">
        <v>4978</v>
      </c>
      <c r="EK58" s="223">
        <v>45112</v>
      </c>
      <c r="EL58" s="221" t="s">
        <v>4982</v>
      </c>
      <c r="EM58" s="213">
        <v>0</v>
      </c>
      <c r="EN58" s="224" t="s">
        <v>4925</v>
      </c>
      <c r="EO58" s="224" t="s">
        <v>1400</v>
      </c>
      <c r="EP58" s="224">
        <v>2</v>
      </c>
      <c r="EQ58" s="224" t="s">
        <v>4958</v>
      </c>
      <c r="ER58" s="224" t="s">
        <v>4926</v>
      </c>
      <c r="ES58" s="214">
        <v>45112</v>
      </c>
      <c r="ET58" s="222" t="s">
        <v>4972</v>
      </c>
      <c r="EU58" s="222">
        <v>7</v>
      </c>
      <c r="EV58" s="222" t="s">
        <v>4941</v>
      </c>
      <c r="EW58" s="222" t="s">
        <v>1400</v>
      </c>
      <c r="EX58" s="222">
        <v>2</v>
      </c>
      <c r="EY58" s="222" t="s">
        <v>4942</v>
      </c>
      <c r="EZ58" s="222" t="s">
        <v>1039</v>
      </c>
      <c r="FA58" s="223">
        <v>45112</v>
      </c>
      <c r="FB58" s="221" t="s">
        <v>956</v>
      </c>
      <c r="FC58" s="224">
        <v>2</v>
      </c>
      <c r="FD58" s="224" t="s">
        <v>953</v>
      </c>
      <c r="FE58" s="224" t="s">
        <v>77</v>
      </c>
      <c r="FF58" s="224">
        <v>1</v>
      </c>
      <c r="FG58" s="224" t="s">
        <v>955</v>
      </c>
      <c r="FH58" s="224" t="s">
        <v>954</v>
      </c>
      <c r="FI58" s="214">
        <v>43987</v>
      </c>
      <c r="FJ58" s="221" t="s">
        <v>964</v>
      </c>
      <c r="FK58" s="222" t="s">
        <v>17</v>
      </c>
      <c r="FL58" s="222" t="s">
        <v>17</v>
      </c>
      <c r="FM58" s="222" t="s">
        <v>17</v>
      </c>
      <c r="FN58" s="222" t="s">
        <v>17</v>
      </c>
      <c r="FO58" s="222" t="s">
        <v>940</v>
      </c>
      <c r="FP58" s="218" t="s">
        <v>17</v>
      </c>
      <c r="FQ58" s="219">
        <v>43987</v>
      </c>
      <c r="FR58" s="221" t="s">
        <v>965</v>
      </c>
      <c r="FS58" s="224" t="s">
        <v>17</v>
      </c>
      <c r="FT58" s="224" t="s">
        <v>17</v>
      </c>
      <c r="FU58" s="224" t="s">
        <v>17</v>
      </c>
      <c r="FV58" s="224" t="s">
        <v>17</v>
      </c>
      <c r="FW58" s="224" t="s">
        <v>940</v>
      </c>
      <c r="FX58" s="224" t="s">
        <v>17</v>
      </c>
      <c r="FY58" s="214">
        <v>43987</v>
      </c>
      <c r="FZ58" s="222" t="s">
        <v>3922</v>
      </c>
      <c r="GA58" s="222">
        <v>0</v>
      </c>
      <c r="GB58" s="222" t="s">
        <v>2565</v>
      </c>
      <c r="GC58" s="222" t="s">
        <v>33</v>
      </c>
      <c r="GD58" s="222">
        <v>2</v>
      </c>
      <c r="GE58" s="222" t="s">
        <v>17</v>
      </c>
      <c r="GF58" s="222" t="s">
        <v>17</v>
      </c>
      <c r="GG58" s="223">
        <v>45064</v>
      </c>
      <c r="GH58" s="221" t="s">
        <v>3928</v>
      </c>
      <c r="GI58" s="224">
        <v>1</v>
      </c>
      <c r="GJ58" s="224" t="s">
        <v>2565</v>
      </c>
      <c r="GK58" s="224" t="s">
        <v>33</v>
      </c>
      <c r="GL58" s="224">
        <v>2</v>
      </c>
      <c r="GM58" s="224" t="s">
        <v>17</v>
      </c>
      <c r="GN58" s="224" t="s">
        <v>17</v>
      </c>
      <c r="GO58" s="214">
        <v>45064</v>
      </c>
      <c r="GP58" s="222" t="s">
        <v>3923</v>
      </c>
      <c r="GQ58" s="222">
        <v>1</v>
      </c>
      <c r="GR58" s="222" t="s">
        <v>2565</v>
      </c>
      <c r="GS58" s="222" t="s">
        <v>33</v>
      </c>
      <c r="GT58" s="222">
        <v>2</v>
      </c>
      <c r="GU58" s="222" t="s">
        <v>17</v>
      </c>
      <c r="GV58" s="222" t="s">
        <v>17</v>
      </c>
      <c r="GW58" s="223">
        <v>45064</v>
      </c>
      <c r="GX58" s="221" t="s">
        <v>3929</v>
      </c>
      <c r="GY58" s="224">
        <v>0</v>
      </c>
      <c r="GZ58" s="224" t="s">
        <v>2565</v>
      </c>
      <c r="HA58" s="224" t="s">
        <v>33</v>
      </c>
      <c r="HB58" s="224">
        <v>2</v>
      </c>
      <c r="HC58" s="224" t="s">
        <v>17</v>
      </c>
      <c r="HD58" s="224" t="s">
        <v>17</v>
      </c>
      <c r="HE58" s="214">
        <v>45064</v>
      </c>
      <c r="HF58" s="222" t="s">
        <v>3921</v>
      </c>
      <c r="HG58" s="222">
        <v>1</v>
      </c>
      <c r="HH58" s="222" t="s">
        <v>2565</v>
      </c>
      <c r="HI58" s="222" t="s">
        <v>33</v>
      </c>
      <c r="HJ58" s="222">
        <v>2</v>
      </c>
      <c r="HK58" s="222" t="s">
        <v>17</v>
      </c>
      <c r="HL58" s="222" t="s">
        <v>17</v>
      </c>
      <c r="HM58" s="223">
        <v>45064</v>
      </c>
      <c r="HN58" s="221" t="s">
        <v>3927</v>
      </c>
      <c r="HO58" s="224">
        <v>3</v>
      </c>
      <c r="HP58" s="224" t="s">
        <v>2565</v>
      </c>
      <c r="HQ58" s="224" t="s">
        <v>33</v>
      </c>
      <c r="HR58" s="224">
        <v>2</v>
      </c>
      <c r="HS58" s="224" t="s">
        <v>17</v>
      </c>
      <c r="HT58" s="224" t="s">
        <v>17</v>
      </c>
      <c r="HU58" s="214">
        <v>45064</v>
      </c>
      <c r="HV58" s="222" t="s">
        <v>3924</v>
      </c>
      <c r="HW58" s="222">
        <v>0</v>
      </c>
      <c r="HX58" s="222" t="s">
        <v>2565</v>
      </c>
      <c r="HY58" s="222" t="s">
        <v>33</v>
      </c>
      <c r="HZ58" s="222">
        <v>2</v>
      </c>
      <c r="IA58" s="222" t="s">
        <v>17</v>
      </c>
      <c r="IB58" s="222" t="s">
        <v>17</v>
      </c>
      <c r="IC58" s="223">
        <v>45064</v>
      </c>
      <c r="ID58" s="221" t="s">
        <v>3926</v>
      </c>
      <c r="IE58" s="224">
        <v>3</v>
      </c>
      <c r="IF58" s="224" t="s">
        <v>2565</v>
      </c>
      <c r="IG58" s="224" t="s">
        <v>33</v>
      </c>
      <c r="IH58" s="224">
        <v>2</v>
      </c>
      <c r="II58" s="224" t="s">
        <v>17</v>
      </c>
      <c r="IJ58" s="224" t="s">
        <v>17</v>
      </c>
      <c r="IK58" s="214">
        <v>45064</v>
      </c>
      <c r="IL58" s="222" t="s">
        <v>3925</v>
      </c>
      <c r="IM58" s="222">
        <v>1</v>
      </c>
      <c r="IN58" s="222" t="s">
        <v>2565</v>
      </c>
      <c r="IO58" s="222" t="s">
        <v>33</v>
      </c>
      <c r="IP58" s="222">
        <v>2</v>
      </c>
      <c r="IQ58" s="222" t="s">
        <v>17</v>
      </c>
      <c r="IR58" s="222" t="s">
        <v>17</v>
      </c>
      <c r="IS58" s="223">
        <v>45064</v>
      </c>
    </row>
    <row r="59" spans="1:253" s="11" customFormat="1" ht="12.75" customHeight="1" x14ac:dyDescent="0.2">
      <c r="A59" s="11" t="s">
        <v>929</v>
      </c>
      <c r="B59" s="11" t="s">
        <v>10032</v>
      </c>
      <c r="C59" s="11" t="s">
        <v>930</v>
      </c>
      <c r="D59" s="11" t="s">
        <v>931</v>
      </c>
      <c r="E59" s="11" t="s">
        <v>9422</v>
      </c>
      <c r="F59" s="11" t="s">
        <v>4928</v>
      </c>
      <c r="G59" s="212">
        <v>5700000</v>
      </c>
      <c r="H59" s="213" t="s">
        <v>4925</v>
      </c>
      <c r="I59" s="213" t="s">
        <v>1400</v>
      </c>
      <c r="J59" s="213">
        <v>2</v>
      </c>
      <c r="K59" s="213" t="s">
        <v>4927</v>
      </c>
      <c r="L59" s="213" t="s">
        <v>4926</v>
      </c>
      <c r="M59" s="214">
        <v>45112</v>
      </c>
      <c r="N59" s="221" t="s">
        <v>4932</v>
      </c>
      <c r="O59" s="216">
        <v>10450</v>
      </c>
      <c r="P59" s="216" t="s">
        <v>4929</v>
      </c>
      <c r="Q59" s="216" t="s">
        <v>1400</v>
      </c>
      <c r="R59" s="216">
        <v>2</v>
      </c>
      <c r="S59" s="216" t="s">
        <v>4931</v>
      </c>
      <c r="T59" s="216" t="s">
        <v>4930</v>
      </c>
      <c r="U59" s="217">
        <v>45112</v>
      </c>
      <c r="V59" s="221" t="s">
        <v>4934</v>
      </c>
      <c r="W59" s="213">
        <v>5700000</v>
      </c>
      <c r="X59" s="213" t="s">
        <v>4925</v>
      </c>
      <c r="Y59" s="213" t="s">
        <v>1400</v>
      </c>
      <c r="Z59" s="213">
        <v>2</v>
      </c>
      <c r="AA59" s="213" t="s">
        <v>4933</v>
      </c>
      <c r="AB59" s="213" t="s">
        <v>4926</v>
      </c>
      <c r="AC59" s="214">
        <v>45112</v>
      </c>
      <c r="AD59" s="221" t="s">
        <v>4936</v>
      </c>
      <c r="AE59" s="218">
        <v>5700000</v>
      </c>
      <c r="AF59" s="218" t="s">
        <v>4925</v>
      </c>
      <c r="AG59" s="218" t="s">
        <v>1400</v>
      </c>
      <c r="AH59" s="218">
        <v>2</v>
      </c>
      <c r="AI59" s="218" t="s">
        <v>4935</v>
      </c>
      <c r="AJ59" s="218" t="s">
        <v>4926</v>
      </c>
      <c r="AK59" s="219">
        <v>45112</v>
      </c>
      <c r="AL59" s="221" t="s">
        <v>4940</v>
      </c>
      <c r="AM59" s="213">
        <v>1600000</v>
      </c>
      <c r="AN59" s="213" t="s">
        <v>4937</v>
      </c>
      <c r="AO59" s="213" t="s">
        <v>1400</v>
      </c>
      <c r="AP59" s="213">
        <v>2</v>
      </c>
      <c r="AQ59" s="213" t="s">
        <v>4939</v>
      </c>
      <c r="AR59" s="213" t="s">
        <v>4938</v>
      </c>
      <c r="AS59" s="214">
        <v>45112</v>
      </c>
      <c r="AT59" s="222" t="s">
        <v>1049</v>
      </c>
      <c r="AU59" s="218" t="s">
        <v>17</v>
      </c>
      <c r="AV59" s="218" t="s">
        <v>1047</v>
      </c>
      <c r="AW59" s="218" t="s">
        <v>17</v>
      </c>
      <c r="AX59" s="218" t="s">
        <v>17</v>
      </c>
      <c r="AY59" s="218" t="s">
        <v>1048</v>
      </c>
      <c r="AZ59" s="218" t="s">
        <v>426</v>
      </c>
      <c r="BA59" s="219">
        <v>44104</v>
      </c>
      <c r="BB59" s="221" t="s">
        <v>939</v>
      </c>
      <c r="BC59" s="213" t="s">
        <v>17</v>
      </c>
      <c r="BD59" s="213" t="s">
        <v>17</v>
      </c>
      <c r="BE59" s="213" t="s">
        <v>17</v>
      </c>
      <c r="BF59" s="213" t="s">
        <v>17</v>
      </c>
      <c r="BG59" s="213" t="s">
        <v>613</v>
      </c>
      <c r="BH59" s="213" t="s">
        <v>613</v>
      </c>
      <c r="BI59" s="214">
        <v>43950</v>
      </c>
      <c r="BJ59" s="222" t="s">
        <v>4943</v>
      </c>
      <c r="BK59" s="222">
        <v>7</v>
      </c>
      <c r="BL59" s="222" t="s">
        <v>4941</v>
      </c>
      <c r="BM59" s="222" t="s">
        <v>1400</v>
      </c>
      <c r="BN59" s="222">
        <v>2</v>
      </c>
      <c r="BO59" s="222" t="s">
        <v>4942</v>
      </c>
      <c r="BP59" s="218" t="s">
        <v>1039</v>
      </c>
      <c r="BQ59" s="223">
        <v>45112</v>
      </c>
      <c r="BR59" s="221" t="s">
        <v>1010</v>
      </c>
      <c r="BS59" s="224" t="s">
        <v>17</v>
      </c>
      <c r="BT59" s="224" t="s">
        <v>1007</v>
      </c>
      <c r="BU59" s="224" t="s">
        <v>17</v>
      </c>
      <c r="BV59" s="224" t="s">
        <v>17</v>
      </c>
      <c r="BW59" s="224" t="s">
        <v>1009</v>
      </c>
      <c r="BX59" s="224" t="s">
        <v>1008</v>
      </c>
      <c r="BY59" s="214">
        <v>44015</v>
      </c>
      <c r="BZ59" s="222" t="s">
        <v>1012</v>
      </c>
      <c r="CA59" s="222" t="s">
        <v>17</v>
      </c>
      <c r="CB59" s="222" t="s">
        <v>1007</v>
      </c>
      <c r="CC59" s="222" t="s">
        <v>17</v>
      </c>
      <c r="CD59" s="222" t="s">
        <v>17</v>
      </c>
      <c r="CE59" s="222" t="s">
        <v>1011</v>
      </c>
      <c r="CF59" s="222" t="s">
        <v>1008</v>
      </c>
      <c r="CG59" s="223">
        <v>44015</v>
      </c>
      <c r="CH59" s="221" t="s">
        <v>10530</v>
      </c>
      <c r="CI59" s="222" t="e">
        <v>#N/A</v>
      </c>
      <c r="CJ59" s="222" t="e">
        <v>#N/A</v>
      </c>
      <c r="CK59" s="222" t="e">
        <v>#N/A</v>
      </c>
      <c r="CL59" s="222" t="e">
        <v>#N/A</v>
      </c>
      <c r="CM59" s="222" t="e">
        <v>#N/A</v>
      </c>
      <c r="CN59" s="222" t="e">
        <v>#N/A</v>
      </c>
      <c r="CO59" s="225" t="e">
        <v>#N/A</v>
      </c>
      <c r="CP59" s="222" t="s">
        <v>938</v>
      </c>
      <c r="CQ59" s="224" t="s">
        <v>17</v>
      </c>
      <c r="CR59" s="224" t="s">
        <v>17</v>
      </c>
      <c r="CS59" s="224" t="s">
        <v>17</v>
      </c>
      <c r="CT59" s="224" t="s">
        <v>17</v>
      </c>
      <c r="CU59" s="224" t="s">
        <v>937</v>
      </c>
      <c r="CV59" s="224" t="s">
        <v>936</v>
      </c>
      <c r="CW59" s="214">
        <v>43950</v>
      </c>
      <c r="CX59" s="222" t="s">
        <v>4946</v>
      </c>
      <c r="CY59" s="218">
        <v>3900000</v>
      </c>
      <c r="CZ59" s="218" t="s">
        <v>4951</v>
      </c>
      <c r="DA59" s="218" t="s">
        <v>1400</v>
      </c>
      <c r="DB59" s="218">
        <v>2</v>
      </c>
      <c r="DC59" s="218" t="s">
        <v>4953</v>
      </c>
      <c r="DD59" s="218" t="s">
        <v>4952</v>
      </c>
      <c r="DE59" s="220">
        <v>45112</v>
      </c>
      <c r="DF59" s="221" t="s">
        <v>4948</v>
      </c>
      <c r="DG59" s="213">
        <v>0</v>
      </c>
      <c r="DH59" s="224" t="s">
        <v>4925</v>
      </c>
      <c r="DI59" s="224" t="s">
        <v>1400</v>
      </c>
      <c r="DJ59" s="224">
        <v>2</v>
      </c>
      <c r="DK59" s="224" t="s">
        <v>4947</v>
      </c>
      <c r="DL59" s="224" t="s">
        <v>4926</v>
      </c>
      <c r="DM59" s="214">
        <v>45112</v>
      </c>
      <c r="DN59" s="222" t="s">
        <v>4950</v>
      </c>
      <c r="DO59" s="218">
        <v>1800000</v>
      </c>
      <c r="DP59" s="222" t="s">
        <v>4925</v>
      </c>
      <c r="DQ59" s="222" t="s">
        <v>1400</v>
      </c>
      <c r="DR59" s="222">
        <v>2</v>
      </c>
      <c r="DS59" s="222" t="s">
        <v>4949</v>
      </c>
      <c r="DT59" s="222" t="s">
        <v>4926</v>
      </c>
      <c r="DU59" s="223">
        <v>45112</v>
      </c>
      <c r="DV59" s="221" t="s">
        <v>4954</v>
      </c>
      <c r="DW59" s="213">
        <v>3546000</v>
      </c>
      <c r="DX59" s="224" t="s">
        <v>4951</v>
      </c>
      <c r="DY59" s="224" t="s">
        <v>1400</v>
      </c>
      <c r="DZ59" s="224">
        <v>2</v>
      </c>
      <c r="EA59" s="224" t="s">
        <v>4953</v>
      </c>
      <c r="EB59" s="224" t="s">
        <v>4952</v>
      </c>
      <c r="EC59" s="214">
        <v>45112</v>
      </c>
      <c r="ED59" s="222" t="s">
        <v>4957</v>
      </c>
      <c r="EE59" s="218">
        <v>354000</v>
      </c>
      <c r="EF59" s="222" t="s">
        <v>4955</v>
      </c>
      <c r="EG59" s="222" t="s">
        <v>1400</v>
      </c>
      <c r="EH59" s="222">
        <v>2</v>
      </c>
      <c r="EI59" s="222" t="s">
        <v>4953</v>
      </c>
      <c r="EJ59" s="222" t="s">
        <v>4956</v>
      </c>
      <c r="EK59" s="223">
        <v>45112</v>
      </c>
      <c r="EL59" s="221" t="s">
        <v>4959</v>
      </c>
      <c r="EM59" s="213">
        <v>0</v>
      </c>
      <c r="EN59" s="224" t="s">
        <v>4925</v>
      </c>
      <c r="EO59" s="224" t="s">
        <v>1400</v>
      </c>
      <c r="EP59" s="224">
        <v>2</v>
      </c>
      <c r="EQ59" s="224" t="s">
        <v>4958</v>
      </c>
      <c r="ER59" s="224" t="s">
        <v>4926</v>
      </c>
      <c r="ES59" s="214">
        <v>45112</v>
      </c>
      <c r="ET59" s="222" t="s">
        <v>4944</v>
      </c>
      <c r="EU59" s="222">
        <v>7</v>
      </c>
      <c r="EV59" s="222" t="s">
        <v>4941</v>
      </c>
      <c r="EW59" s="222" t="s">
        <v>1400</v>
      </c>
      <c r="EX59" s="222">
        <v>2</v>
      </c>
      <c r="EY59" s="222" t="s">
        <v>4942</v>
      </c>
      <c r="EZ59" s="222" t="s">
        <v>1039</v>
      </c>
      <c r="FA59" s="223">
        <v>45112</v>
      </c>
      <c r="FB59" s="221" t="s">
        <v>935</v>
      </c>
      <c r="FC59" s="224">
        <v>3</v>
      </c>
      <c r="FD59" s="224" t="s">
        <v>932</v>
      </c>
      <c r="FE59" s="224" t="s">
        <v>77</v>
      </c>
      <c r="FF59" s="224">
        <v>1</v>
      </c>
      <c r="FG59" s="224" t="s">
        <v>934</v>
      </c>
      <c r="FH59" s="224" t="s">
        <v>933</v>
      </c>
      <c r="FI59" s="214">
        <v>43950</v>
      </c>
      <c r="FJ59" s="221" t="s">
        <v>941</v>
      </c>
      <c r="FK59" s="222" t="s">
        <v>17</v>
      </c>
      <c r="FL59" s="222" t="s">
        <v>17</v>
      </c>
      <c r="FM59" s="222" t="s">
        <v>17</v>
      </c>
      <c r="FN59" s="222" t="s">
        <v>17</v>
      </c>
      <c r="FO59" s="222" t="s">
        <v>940</v>
      </c>
      <c r="FP59" s="218" t="s">
        <v>613</v>
      </c>
      <c r="FQ59" s="219">
        <v>43950</v>
      </c>
      <c r="FR59" s="221" t="s">
        <v>942</v>
      </c>
      <c r="FS59" s="224" t="s">
        <v>17</v>
      </c>
      <c r="FT59" s="224" t="s">
        <v>17</v>
      </c>
      <c r="FU59" s="224" t="s">
        <v>17</v>
      </c>
      <c r="FV59" s="224" t="s">
        <v>17</v>
      </c>
      <c r="FW59" s="224" t="s">
        <v>940</v>
      </c>
      <c r="FX59" s="224" t="s">
        <v>613</v>
      </c>
      <c r="FY59" s="214">
        <v>43950</v>
      </c>
      <c r="FZ59" s="222" t="s">
        <v>3931</v>
      </c>
      <c r="GA59" s="222">
        <v>0</v>
      </c>
      <c r="GB59" s="222" t="s">
        <v>2565</v>
      </c>
      <c r="GC59" s="222" t="s">
        <v>33</v>
      </c>
      <c r="GD59" s="222">
        <v>2</v>
      </c>
      <c r="GE59" s="222" t="s">
        <v>17</v>
      </c>
      <c r="GF59" s="222" t="s">
        <v>17</v>
      </c>
      <c r="GG59" s="223">
        <v>45064</v>
      </c>
      <c r="GH59" s="221" t="s">
        <v>3937</v>
      </c>
      <c r="GI59" s="224">
        <v>1</v>
      </c>
      <c r="GJ59" s="224" t="s">
        <v>2565</v>
      </c>
      <c r="GK59" s="224" t="s">
        <v>33</v>
      </c>
      <c r="GL59" s="224">
        <v>2</v>
      </c>
      <c r="GM59" s="224" t="s">
        <v>17</v>
      </c>
      <c r="GN59" s="224" t="s">
        <v>17</v>
      </c>
      <c r="GO59" s="214">
        <v>45064</v>
      </c>
      <c r="GP59" s="222" t="s">
        <v>3932</v>
      </c>
      <c r="GQ59" s="222">
        <v>1</v>
      </c>
      <c r="GR59" s="222" t="s">
        <v>2565</v>
      </c>
      <c r="GS59" s="222" t="s">
        <v>33</v>
      </c>
      <c r="GT59" s="222">
        <v>2</v>
      </c>
      <c r="GU59" s="222" t="s">
        <v>17</v>
      </c>
      <c r="GV59" s="222" t="s">
        <v>17</v>
      </c>
      <c r="GW59" s="223">
        <v>45064</v>
      </c>
      <c r="GX59" s="221" t="s">
        <v>3938</v>
      </c>
      <c r="GY59" s="224">
        <v>0</v>
      </c>
      <c r="GZ59" s="224" t="s">
        <v>2565</v>
      </c>
      <c r="HA59" s="224" t="s">
        <v>33</v>
      </c>
      <c r="HB59" s="224">
        <v>2</v>
      </c>
      <c r="HC59" s="224" t="s">
        <v>17</v>
      </c>
      <c r="HD59" s="224" t="s">
        <v>17</v>
      </c>
      <c r="HE59" s="214">
        <v>45064</v>
      </c>
      <c r="HF59" s="222" t="s">
        <v>3930</v>
      </c>
      <c r="HG59" s="222">
        <v>1</v>
      </c>
      <c r="HH59" s="222" t="s">
        <v>2565</v>
      </c>
      <c r="HI59" s="222" t="s">
        <v>33</v>
      </c>
      <c r="HJ59" s="222">
        <v>2</v>
      </c>
      <c r="HK59" s="222" t="s">
        <v>17</v>
      </c>
      <c r="HL59" s="222" t="s">
        <v>17</v>
      </c>
      <c r="HM59" s="223">
        <v>45064</v>
      </c>
      <c r="HN59" s="221" t="s">
        <v>3936</v>
      </c>
      <c r="HO59" s="224">
        <v>3</v>
      </c>
      <c r="HP59" s="224" t="s">
        <v>2565</v>
      </c>
      <c r="HQ59" s="224" t="s">
        <v>33</v>
      </c>
      <c r="HR59" s="224">
        <v>2</v>
      </c>
      <c r="HS59" s="224" t="s">
        <v>17</v>
      </c>
      <c r="HT59" s="224" t="s">
        <v>17</v>
      </c>
      <c r="HU59" s="214">
        <v>45064</v>
      </c>
      <c r="HV59" s="222" t="s">
        <v>3933</v>
      </c>
      <c r="HW59" s="222">
        <v>0</v>
      </c>
      <c r="HX59" s="222" t="s">
        <v>2565</v>
      </c>
      <c r="HY59" s="222" t="s">
        <v>33</v>
      </c>
      <c r="HZ59" s="222">
        <v>2</v>
      </c>
      <c r="IA59" s="222" t="s">
        <v>17</v>
      </c>
      <c r="IB59" s="222" t="s">
        <v>17</v>
      </c>
      <c r="IC59" s="223">
        <v>45064</v>
      </c>
      <c r="ID59" s="221" t="s">
        <v>3935</v>
      </c>
      <c r="IE59" s="224">
        <v>3</v>
      </c>
      <c r="IF59" s="224" t="s">
        <v>2565</v>
      </c>
      <c r="IG59" s="224" t="s">
        <v>33</v>
      </c>
      <c r="IH59" s="224">
        <v>2</v>
      </c>
      <c r="II59" s="224" t="s">
        <v>17</v>
      </c>
      <c r="IJ59" s="224" t="s">
        <v>17</v>
      </c>
      <c r="IK59" s="214">
        <v>45064</v>
      </c>
      <c r="IL59" s="222" t="s">
        <v>3934</v>
      </c>
      <c r="IM59" s="222">
        <v>1</v>
      </c>
      <c r="IN59" s="222" t="s">
        <v>2565</v>
      </c>
      <c r="IO59" s="222" t="s">
        <v>33</v>
      </c>
      <c r="IP59" s="222">
        <v>2</v>
      </c>
      <c r="IQ59" s="222" t="s">
        <v>17</v>
      </c>
      <c r="IR59" s="222" t="s">
        <v>17</v>
      </c>
      <c r="IS59" s="223">
        <v>45064</v>
      </c>
    </row>
    <row r="60" spans="1:253" s="11" customFormat="1" ht="12.75" customHeight="1" x14ac:dyDescent="0.2">
      <c r="A60" s="11" t="s">
        <v>133</v>
      </c>
      <c r="B60" s="11" t="s">
        <v>9909</v>
      </c>
      <c r="C60" s="11" t="s">
        <v>134</v>
      </c>
      <c r="D60" s="11" t="s">
        <v>135</v>
      </c>
      <c r="E60" s="11" t="s">
        <v>9425</v>
      </c>
      <c r="F60" s="11" t="s">
        <v>6910</v>
      </c>
      <c r="G60" s="212">
        <v>6884000</v>
      </c>
      <c r="H60" s="213" t="s">
        <v>6907</v>
      </c>
      <c r="I60" s="213" t="s">
        <v>1400</v>
      </c>
      <c r="J60" s="213">
        <v>2</v>
      </c>
      <c r="K60" s="213" t="s">
        <v>6909</v>
      </c>
      <c r="L60" s="213" t="s">
        <v>6908</v>
      </c>
      <c r="M60" s="214">
        <v>45129</v>
      </c>
      <c r="N60" s="221" t="s">
        <v>4830</v>
      </c>
      <c r="O60" s="216">
        <v>1759540</v>
      </c>
      <c r="P60" s="216" t="s">
        <v>1426</v>
      </c>
      <c r="Q60" s="216" t="s">
        <v>77</v>
      </c>
      <c r="R60" s="216">
        <v>1</v>
      </c>
      <c r="S60" s="216" t="s">
        <v>4829</v>
      </c>
      <c r="T60" s="216" t="s">
        <v>4828</v>
      </c>
      <c r="U60" s="217">
        <v>45107</v>
      </c>
      <c r="V60" s="221" t="s">
        <v>6912</v>
      </c>
      <c r="W60" s="213">
        <v>6884000</v>
      </c>
      <c r="X60" s="213" t="s">
        <v>6907</v>
      </c>
      <c r="Y60" s="213" t="s">
        <v>1400</v>
      </c>
      <c r="Z60" s="213">
        <v>2</v>
      </c>
      <c r="AA60" s="213" t="s">
        <v>6911</v>
      </c>
      <c r="AB60" s="213" t="s">
        <v>6908</v>
      </c>
      <c r="AC60" s="214">
        <v>45129</v>
      </c>
      <c r="AD60" s="221" t="s">
        <v>6914</v>
      </c>
      <c r="AE60" s="218">
        <v>6884000</v>
      </c>
      <c r="AF60" s="218" t="s">
        <v>6907</v>
      </c>
      <c r="AG60" s="218" t="s">
        <v>77</v>
      </c>
      <c r="AH60" s="218">
        <v>1</v>
      </c>
      <c r="AI60" s="218" t="s">
        <v>6913</v>
      </c>
      <c r="AJ60" s="218" t="s">
        <v>6908</v>
      </c>
      <c r="AK60" s="219">
        <v>45129</v>
      </c>
      <c r="AL60" s="221" t="s">
        <v>6918</v>
      </c>
      <c r="AM60" s="213">
        <v>1581000</v>
      </c>
      <c r="AN60" s="213" t="s">
        <v>6915</v>
      </c>
      <c r="AO60" s="213" t="s">
        <v>1400</v>
      </c>
      <c r="AP60" s="213">
        <v>2</v>
      </c>
      <c r="AQ60" s="213" t="s">
        <v>6917</v>
      </c>
      <c r="AR60" s="213" t="s">
        <v>6916</v>
      </c>
      <c r="AS60" s="214">
        <v>45129</v>
      </c>
      <c r="AT60" s="222" t="s">
        <v>785</v>
      </c>
      <c r="AU60" s="218" t="s">
        <v>17</v>
      </c>
      <c r="AV60" s="218" t="s">
        <v>17</v>
      </c>
      <c r="AW60" s="218" t="s">
        <v>17</v>
      </c>
      <c r="AX60" s="218" t="s">
        <v>17</v>
      </c>
      <c r="AY60" s="218" t="s">
        <v>784</v>
      </c>
      <c r="AZ60" s="218" t="s">
        <v>17</v>
      </c>
      <c r="BA60" s="219">
        <v>43767</v>
      </c>
      <c r="BB60" s="221" t="s">
        <v>139</v>
      </c>
      <c r="BC60" s="213" t="s">
        <v>17</v>
      </c>
      <c r="BD60" s="213">
        <v>0</v>
      </c>
      <c r="BE60" s="213" t="s">
        <v>17</v>
      </c>
      <c r="BF60" s="213" t="s">
        <v>17</v>
      </c>
      <c r="BG60" s="213" t="s">
        <v>18</v>
      </c>
      <c r="BH60" s="213">
        <v>0</v>
      </c>
      <c r="BI60" s="214">
        <v>43503</v>
      </c>
      <c r="BJ60" s="222" t="s">
        <v>6921</v>
      </c>
      <c r="BK60" s="222">
        <v>1848</v>
      </c>
      <c r="BL60" s="222" t="s">
        <v>6834</v>
      </c>
      <c r="BM60" s="222" t="s">
        <v>22</v>
      </c>
      <c r="BN60" s="222">
        <v>3</v>
      </c>
      <c r="BO60" s="222" t="s">
        <v>6920</v>
      </c>
      <c r="BP60" s="218" t="s">
        <v>6919</v>
      </c>
      <c r="BQ60" s="223">
        <v>45129</v>
      </c>
      <c r="BR60" s="221" t="s">
        <v>136</v>
      </c>
      <c r="BS60" s="224" t="s">
        <v>17</v>
      </c>
      <c r="BT60" s="224">
        <v>0</v>
      </c>
      <c r="BU60" s="224" t="s">
        <v>17</v>
      </c>
      <c r="BV60" s="224" t="s">
        <v>17</v>
      </c>
      <c r="BW60" s="224" t="s">
        <v>18</v>
      </c>
      <c r="BX60" s="224">
        <v>0</v>
      </c>
      <c r="BY60" s="214">
        <v>43503</v>
      </c>
      <c r="BZ60" s="222" t="s">
        <v>137</v>
      </c>
      <c r="CA60" s="222" t="s">
        <v>17</v>
      </c>
      <c r="CB60" s="222">
        <v>0</v>
      </c>
      <c r="CC60" s="222" t="s">
        <v>17</v>
      </c>
      <c r="CD60" s="222" t="s">
        <v>17</v>
      </c>
      <c r="CE60" s="222" t="s">
        <v>18</v>
      </c>
      <c r="CF60" s="222">
        <v>0</v>
      </c>
      <c r="CG60" s="223">
        <v>43503</v>
      </c>
      <c r="CH60" s="221" t="s">
        <v>10531</v>
      </c>
      <c r="CI60" s="222" t="e">
        <v>#N/A</v>
      </c>
      <c r="CJ60" s="222" t="e">
        <v>#N/A</v>
      </c>
      <c r="CK60" s="222" t="e">
        <v>#N/A</v>
      </c>
      <c r="CL60" s="222" t="e">
        <v>#N/A</v>
      </c>
      <c r="CM60" s="222" t="e">
        <v>#N/A</v>
      </c>
      <c r="CN60" s="222" t="e">
        <v>#N/A</v>
      </c>
      <c r="CO60" s="225" t="e">
        <v>#N/A</v>
      </c>
      <c r="CP60" s="222" t="s">
        <v>138</v>
      </c>
      <c r="CQ60" s="224" t="s">
        <v>17</v>
      </c>
      <c r="CR60" s="224">
        <v>0</v>
      </c>
      <c r="CS60" s="224" t="s">
        <v>17</v>
      </c>
      <c r="CT60" s="224" t="s">
        <v>17</v>
      </c>
      <c r="CU60" s="224" t="s">
        <v>18</v>
      </c>
      <c r="CV60" s="224">
        <v>0</v>
      </c>
      <c r="CW60" s="214">
        <v>43503</v>
      </c>
      <c r="CX60" s="222" t="s">
        <v>6927</v>
      </c>
      <c r="CY60" s="218">
        <v>303000</v>
      </c>
      <c r="CZ60" s="218" t="s">
        <v>6924</v>
      </c>
      <c r="DA60" s="218" t="s">
        <v>77</v>
      </c>
      <c r="DB60" s="218">
        <v>1</v>
      </c>
      <c r="DC60" s="218" t="s">
        <v>6930</v>
      </c>
      <c r="DD60" s="218" t="s">
        <v>6925</v>
      </c>
      <c r="DE60" s="220">
        <v>45129</v>
      </c>
      <c r="DF60" s="221" t="s">
        <v>6928</v>
      </c>
      <c r="DG60" s="213">
        <v>0</v>
      </c>
      <c r="DH60" s="224" t="s">
        <v>6924</v>
      </c>
      <c r="DI60" s="224" t="s">
        <v>77</v>
      </c>
      <c r="DJ60" s="224">
        <v>1</v>
      </c>
      <c r="DK60" s="224" t="s">
        <v>4810</v>
      </c>
      <c r="DL60" s="224" t="s">
        <v>6925</v>
      </c>
      <c r="DM60" s="214">
        <v>45129</v>
      </c>
      <c r="DN60" s="222" t="s">
        <v>6929</v>
      </c>
      <c r="DO60" s="218">
        <v>6581000</v>
      </c>
      <c r="DP60" s="222" t="s">
        <v>6924</v>
      </c>
      <c r="DQ60" s="222" t="s">
        <v>77</v>
      </c>
      <c r="DR60" s="222">
        <v>1</v>
      </c>
      <c r="DS60" s="222" t="s">
        <v>4791</v>
      </c>
      <c r="DT60" s="222" t="s">
        <v>6925</v>
      </c>
      <c r="DU60" s="223">
        <v>45129</v>
      </c>
      <c r="DV60" s="221" t="s">
        <v>6931</v>
      </c>
      <c r="DW60" s="213">
        <v>279000</v>
      </c>
      <c r="DX60" s="224" t="s">
        <v>6924</v>
      </c>
      <c r="DY60" s="224" t="s">
        <v>77</v>
      </c>
      <c r="DZ60" s="224">
        <v>1</v>
      </c>
      <c r="EA60" s="224" t="s">
        <v>6930</v>
      </c>
      <c r="EB60" s="224" t="s">
        <v>6925</v>
      </c>
      <c r="EC60" s="214">
        <v>45129</v>
      </c>
      <c r="ED60" s="222" t="s">
        <v>6933</v>
      </c>
      <c r="EE60" s="218">
        <v>24000</v>
      </c>
      <c r="EF60" s="222" t="s">
        <v>6924</v>
      </c>
      <c r="EG60" s="222" t="s">
        <v>77</v>
      </c>
      <c r="EH60" s="222">
        <v>1</v>
      </c>
      <c r="EI60" s="222" t="s">
        <v>6932</v>
      </c>
      <c r="EJ60" s="222" t="s">
        <v>6925</v>
      </c>
      <c r="EK60" s="223">
        <v>45129</v>
      </c>
      <c r="EL60" s="221" t="s">
        <v>6935</v>
      </c>
      <c r="EM60" s="213">
        <v>0</v>
      </c>
      <c r="EN60" s="224" t="s">
        <v>6924</v>
      </c>
      <c r="EO60" s="224" t="s">
        <v>77</v>
      </c>
      <c r="EP60" s="224">
        <v>1</v>
      </c>
      <c r="EQ60" s="224" t="s">
        <v>6934</v>
      </c>
      <c r="ER60" s="224" t="s">
        <v>6925</v>
      </c>
      <c r="ES60" s="214">
        <v>45129</v>
      </c>
      <c r="ET60" s="222" t="s">
        <v>6923</v>
      </c>
      <c r="EU60" s="222">
        <v>1848</v>
      </c>
      <c r="EV60" s="222" t="s">
        <v>6834</v>
      </c>
      <c r="EW60" s="222" t="s">
        <v>22</v>
      </c>
      <c r="EX60" s="222">
        <v>3</v>
      </c>
      <c r="EY60" s="222" t="s">
        <v>6920</v>
      </c>
      <c r="EZ60" s="222" t="s">
        <v>6922</v>
      </c>
      <c r="FA60" s="223">
        <v>45129</v>
      </c>
      <c r="FB60" s="221" t="s">
        <v>1419</v>
      </c>
      <c r="FC60" s="224">
        <v>7</v>
      </c>
      <c r="FD60" s="224" t="s">
        <v>17</v>
      </c>
      <c r="FE60" s="224" t="s">
        <v>22</v>
      </c>
      <c r="FF60" s="224">
        <v>3</v>
      </c>
      <c r="FG60" s="224" t="s">
        <v>1418</v>
      </c>
      <c r="FH60" s="224" t="s">
        <v>17</v>
      </c>
      <c r="FI60" s="214">
        <v>44773</v>
      </c>
      <c r="FJ60" s="221" t="s">
        <v>1016</v>
      </c>
      <c r="FK60" s="222">
        <v>198000</v>
      </c>
      <c r="FL60" s="222" t="s">
        <v>1013</v>
      </c>
      <c r="FM60" s="222" t="s">
        <v>22</v>
      </c>
      <c r="FN60" s="222">
        <v>3</v>
      </c>
      <c r="FO60" s="222" t="s">
        <v>1015</v>
      </c>
      <c r="FP60" s="218" t="s">
        <v>1014</v>
      </c>
      <c r="FQ60" s="219">
        <v>44015</v>
      </c>
      <c r="FR60" s="221" t="s">
        <v>1017</v>
      </c>
      <c r="FS60" s="224">
        <v>633000</v>
      </c>
      <c r="FT60" s="224" t="s">
        <v>1013</v>
      </c>
      <c r="FU60" s="224" t="s">
        <v>22</v>
      </c>
      <c r="FV60" s="224">
        <v>3</v>
      </c>
      <c r="FW60" s="224" t="s">
        <v>1015</v>
      </c>
      <c r="FX60" s="224" t="s">
        <v>1014</v>
      </c>
      <c r="FY60" s="214">
        <v>44015</v>
      </c>
      <c r="FZ60" s="222" t="s">
        <v>3196</v>
      </c>
      <c r="GA60" s="222">
        <v>1</v>
      </c>
      <c r="GB60" s="222" t="s">
        <v>2565</v>
      </c>
      <c r="GC60" s="222" t="s">
        <v>33</v>
      </c>
      <c r="GD60" s="222">
        <v>2</v>
      </c>
      <c r="GE60" s="222" t="s">
        <v>17</v>
      </c>
      <c r="GF60" s="222" t="s">
        <v>17</v>
      </c>
      <c r="GG60" s="223">
        <v>45063</v>
      </c>
      <c r="GH60" s="221" t="s">
        <v>3202</v>
      </c>
      <c r="GI60" s="224">
        <v>3</v>
      </c>
      <c r="GJ60" s="224" t="s">
        <v>2565</v>
      </c>
      <c r="GK60" s="224" t="s">
        <v>33</v>
      </c>
      <c r="GL60" s="224">
        <v>2</v>
      </c>
      <c r="GM60" s="224" t="s">
        <v>17</v>
      </c>
      <c r="GN60" s="224" t="s">
        <v>17</v>
      </c>
      <c r="GO60" s="214">
        <v>45063</v>
      </c>
      <c r="GP60" s="222" t="s">
        <v>3197</v>
      </c>
      <c r="GQ60" s="222">
        <v>2</v>
      </c>
      <c r="GR60" s="222" t="s">
        <v>2565</v>
      </c>
      <c r="GS60" s="222" t="s">
        <v>33</v>
      </c>
      <c r="GT60" s="222">
        <v>2</v>
      </c>
      <c r="GU60" s="222" t="s">
        <v>17</v>
      </c>
      <c r="GV60" s="222" t="s">
        <v>17</v>
      </c>
      <c r="GW60" s="223">
        <v>45063</v>
      </c>
      <c r="GX60" s="221" t="s">
        <v>3203</v>
      </c>
      <c r="GY60" s="224">
        <v>0</v>
      </c>
      <c r="GZ60" s="224" t="s">
        <v>2565</v>
      </c>
      <c r="HA60" s="224" t="s">
        <v>33</v>
      </c>
      <c r="HB60" s="224">
        <v>2</v>
      </c>
      <c r="HC60" s="224" t="s">
        <v>17</v>
      </c>
      <c r="HD60" s="224" t="s">
        <v>17</v>
      </c>
      <c r="HE60" s="214">
        <v>45063</v>
      </c>
      <c r="HF60" s="222" t="s">
        <v>3195</v>
      </c>
      <c r="HG60" s="222">
        <v>2</v>
      </c>
      <c r="HH60" s="222" t="s">
        <v>2565</v>
      </c>
      <c r="HI60" s="222" t="s">
        <v>33</v>
      </c>
      <c r="HJ60" s="222">
        <v>2</v>
      </c>
      <c r="HK60" s="222" t="s">
        <v>17</v>
      </c>
      <c r="HL60" s="222" t="s">
        <v>17</v>
      </c>
      <c r="HM60" s="223">
        <v>45063</v>
      </c>
      <c r="HN60" s="221" t="s">
        <v>3201</v>
      </c>
      <c r="HO60" s="224">
        <v>3</v>
      </c>
      <c r="HP60" s="224" t="s">
        <v>2565</v>
      </c>
      <c r="HQ60" s="224" t="s">
        <v>33</v>
      </c>
      <c r="HR60" s="224">
        <v>2</v>
      </c>
      <c r="HS60" s="224" t="s">
        <v>17</v>
      </c>
      <c r="HT60" s="224" t="s">
        <v>17</v>
      </c>
      <c r="HU60" s="214">
        <v>45063</v>
      </c>
      <c r="HV60" s="222" t="s">
        <v>3198</v>
      </c>
      <c r="HW60" s="222">
        <v>0</v>
      </c>
      <c r="HX60" s="222" t="s">
        <v>2565</v>
      </c>
      <c r="HY60" s="222" t="s">
        <v>33</v>
      </c>
      <c r="HZ60" s="222">
        <v>2</v>
      </c>
      <c r="IA60" s="222" t="s">
        <v>17</v>
      </c>
      <c r="IB60" s="222" t="s">
        <v>17</v>
      </c>
      <c r="IC60" s="223">
        <v>45063</v>
      </c>
      <c r="ID60" s="221" t="s">
        <v>3200</v>
      </c>
      <c r="IE60" s="224">
        <v>1</v>
      </c>
      <c r="IF60" s="224" t="s">
        <v>2565</v>
      </c>
      <c r="IG60" s="224" t="s">
        <v>33</v>
      </c>
      <c r="IH60" s="224">
        <v>2</v>
      </c>
      <c r="II60" s="224" t="s">
        <v>17</v>
      </c>
      <c r="IJ60" s="224" t="s">
        <v>17</v>
      </c>
      <c r="IK60" s="214">
        <v>45063</v>
      </c>
      <c r="IL60" s="222" t="s">
        <v>3199</v>
      </c>
      <c r="IM60" s="222">
        <v>1</v>
      </c>
      <c r="IN60" s="222" t="s">
        <v>2565</v>
      </c>
      <c r="IO60" s="222" t="s">
        <v>33</v>
      </c>
      <c r="IP60" s="222">
        <v>2</v>
      </c>
      <c r="IQ60" s="222" t="s">
        <v>17</v>
      </c>
      <c r="IR60" s="222" t="s">
        <v>17</v>
      </c>
      <c r="IS60" s="223">
        <v>45063</v>
      </c>
    </row>
    <row r="61" spans="1:253" s="11" customFormat="1" ht="12.75" customHeight="1" x14ac:dyDescent="0.2">
      <c r="A61" s="11" t="s">
        <v>140</v>
      </c>
      <c r="B61" s="11" t="s">
        <v>9885</v>
      </c>
      <c r="C61" s="11" t="s">
        <v>141</v>
      </c>
      <c r="D61" s="11" t="s">
        <v>135</v>
      </c>
      <c r="E61" s="11" t="s">
        <v>9425</v>
      </c>
      <c r="F61" s="11" t="s">
        <v>6936</v>
      </c>
      <c r="G61" s="212">
        <v>6884000</v>
      </c>
      <c r="H61" s="213" t="s">
        <v>6907</v>
      </c>
      <c r="I61" s="213" t="s">
        <v>1400</v>
      </c>
      <c r="J61" s="213">
        <v>2</v>
      </c>
      <c r="K61" s="213" t="s">
        <v>6909</v>
      </c>
      <c r="L61" s="213" t="s">
        <v>6908</v>
      </c>
      <c r="M61" s="214">
        <v>45129</v>
      </c>
      <c r="N61" s="221" t="s">
        <v>4831</v>
      </c>
      <c r="O61" s="216">
        <v>1759540</v>
      </c>
      <c r="P61" s="216" t="s">
        <v>1426</v>
      </c>
      <c r="Q61" s="216" t="s">
        <v>77</v>
      </c>
      <c r="R61" s="216">
        <v>1</v>
      </c>
      <c r="S61" s="216" t="s">
        <v>4829</v>
      </c>
      <c r="T61" s="216" t="s">
        <v>4828</v>
      </c>
      <c r="U61" s="217">
        <v>45107</v>
      </c>
      <c r="V61" s="221" t="s">
        <v>6938</v>
      </c>
      <c r="W61" s="213">
        <v>6884000</v>
      </c>
      <c r="X61" s="213" t="s">
        <v>6907</v>
      </c>
      <c r="Y61" s="213" t="s">
        <v>1400</v>
      </c>
      <c r="Z61" s="213">
        <v>2</v>
      </c>
      <c r="AA61" s="213" t="s">
        <v>6937</v>
      </c>
      <c r="AB61" s="213" t="s">
        <v>6908</v>
      </c>
      <c r="AC61" s="214">
        <v>45129</v>
      </c>
      <c r="AD61" s="221" t="s">
        <v>6942</v>
      </c>
      <c r="AE61" s="218">
        <v>751000</v>
      </c>
      <c r="AF61" s="218" t="s">
        <v>6939</v>
      </c>
      <c r="AG61" s="218" t="s">
        <v>1400</v>
      </c>
      <c r="AH61" s="218">
        <v>2</v>
      </c>
      <c r="AI61" s="218" t="s">
        <v>6941</v>
      </c>
      <c r="AJ61" s="218" t="s">
        <v>6940</v>
      </c>
      <c r="AK61" s="219">
        <v>45129</v>
      </c>
      <c r="AL61" s="221" t="s">
        <v>6943</v>
      </c>
      <c r="AM61" s="213">
        <v>751000</v>
      </c>
      <c r="AN61" s="213" t="s">
        <v>6939</v>
      </c>
      <c r="AO61" s="213" t="s">
        <v>1400</v>
      </c>
      <c r="AP61" s="213">
        <v>2</v>
      </c>
      <c r="AQ61" s="213" t="s">
        <v>6941</v>
      </c>
      <c r="AR61" s="213" t="s">
        <v>6940</v>
      </c>
      <c r="AS61" s="214">
        <v>45129</v>
      </c>
      <c r="AT61" s="222" t="s">
        <v>146</v>
      </c>
      <c r="AU61" s="218" t="s">
        <v>17</v>
      </c>
      <c r="AV61" s="218">
        <v>0</v>
      </c>
      <c r="AW61" s="218" t="s">
        <v>17</v>
      </c>
      <c r="AX61" s="218" t="s">
        <v>17</v>
      </c>
      <c r="AY61" s="218" t="s">
        <v>18</v>
      </c>
      <c r="AZ61" s="218">
        <v>0</v>
      </c>
      <c r="BA61" s="219">
        <v>43503</v>
      </c>
      <c r="BB61" s="221" t="s">
        <v>145</v>
      </c>
      <c r="BC61" s="213" t="s">
        <v>17</v>
      </c>
      <c r="BD61" s="213">
        <v>0</v>
      </c>
      <c r="BE61" s="213" t="s">
        <v>17</v>
      </c>
      <c r="BF61" s="213" t="s">
        <v>17</v>
      </c>
      <c r="BG61" s="213" t="s">
        <v>18</v>
      </c>
      <c r="BH61" s="213">
        <v>0</v>
      </c>
      <c r="BI61" s="214">
        <v>43503</v>
      </c>
      <c r="BJ61" s="222" t="s">
        <v>6945</v>
      </c>
      <c r="BK61" s="222">
        <v>1827</v>
      </c>
      <c r="BL61" s="222" t="s">
        <v>6830</v>
      </c>
      <c r="BM61" s="222" t="s">
        <v>22</v>
      </c>
      <c r="BN61" s="222">
        <v>3</v>
      </c>
      <c r="BO61" s="222" t="s">
        <v>6944</v>
      </c>
      <c r="BP61" s="218" t="s">
        <v>6893</v>
      </c>
      <c r="BQ61" s="223">
        <v>45129</v>
      </c>
      <c r="BR61" s="221" t="s">
        <v>142</v>
      </c>
      <c r="BS61" s="224" t="s">
        <v>17</v>
      </c>
      <c r="BT61" s="224">
        <v>0</v>
      </c>
      <c r="BU61" s="224" t="s">
        <v>17</v>
      </c>
      <c r="BV61" s="224" t="s">
        <v>17</v>
      </c>
      <c r="BW61" s="224" t="s">
        <v>18</v>
      </c>
      <c r="BX61" s="224">
        <v>0</v>
      </c>
      <c r="BY61" s="214">
        <v>43503</v>
      </c>
      <c r="BZ61" s="222" t="s">
        <v>143</v>
      </c>
      <c r="CA61" s="222" t="s">
        <v>17</v>
      </c>
      <c r="CB61" s="222">
        <v>0</v>
      </c>
      <c r="CC61" s="222" t="s">
        <v>17</v>
      </c>
      <c r="CD61" s="222" t="s">
        <v>17</v>
      </c>
      <c r="CE61" s="222" t="s">
        <v>18</v>
      </c>
      <c r="CF61" s="222">
        <v>0</v>
      </c>
      <c r="CG61" s="223">
        <v>43503</v>
      </c>
      <c r="CH61" s="221" t="s">
        <v>10532</v>
      </c>
      <c r="CI61" s="222" t="e">
        <v>#N/A</v>
      </c>
      <c r="CJ61" s="222" t="e">
        <v>#N/A</v>
      </c>
      <c r="CK61" s="222" t="e">
        <v>#N/A</v>
      </c>
      <c r="CL61" s="222" t="e">
        <v>#N/A</v>
      </c>
      <c r="CM61" s="222" t="e">
        <v>#N/A</v>
      </c>
      <c r="CN61" s="222" t="e">
        <v>#N/A</v>
      </c>
      <c r="CO61" s="225" t="e">
        <v>#N/A</v>
      </c>
      <c r="CP61" s="222" t="s">
        <v>144</v>
      </c>
      <c r="CQ61" s="224" t="s">
        <v>17</v>
      </c>
      <c r="CR61" s="224">
        <v>0</v>
      </c>
      <c r="CS61" s="224" t="s">
        <v>17</v>
      </c>
      <c r="CT61" s="224" t="s">
        <v>17</v>
      </c>
      <c r="CU61" s="224" t="s">
        <v>18</v>
      </c>
      <c r="CV61" s="224">
        <v>0</v>
      </c>
      <c r="CW61" s="214">
        <v>43503</v>
      </c>
      <c r="CX61" s="222" t="s">
        <v>6948</v>
      </c>
      <c r="CY61" s="218">
        <v>193000</v>
      </c>
      <c r="CZ61" s="218" t="s">
        <v>4665</v>
      </c>
      <c r="DA61" s="218" t="s">
        <v>1400</v>
      </c>
      <c r="DB61" s="218">
        <v>2</v>
      </c>
      <c r="DC61" s="218" t="s">
        <v>4793</v>
      </c>
      <c r="DD61" s="218" t="s">
        <v>6925</v>
      </c>
      <c r="DE61" s="220">
        <v>45129</v>
      </c>
      <c r="DF61" s="221" t="s">
        <v>6951</v>
      </c>
      <c r="DG61" s="213">
        <v>6133000</v>
      </c>
      <c r="DH61" s="224" t="s">
        <v>6949</v>
      </c>
      <c r="DI61" s="224" t="s">
        <v>1400</v>
      </c>
      <c r="DJ61" s="224">
        <v>2</v>
      </c>
      <c r="DK61" s="224" t="s">
        <v>4810</v>
      </c>
      <c r="DL61" s="224" t="s">
        <v>6950</v>
      </c>
      <c r="DM61" s="214">
        <v>45129</v>
      </c>
      <c r="DN61" s="222" t="s">
        <v>6952</v>
      </c>
      <c r="DO61" s="218">
        <v>558000</v>
      </c>
      <c r="DP61" s="222" t="s">
        <v>4665</v>
      </c>
      <c r="DQ61" s="222" t="s">
        <v>1400</v>
      </c>
      <c r="DR61" s="222">
        <v>2</v>
      </c>
      <c r="DS61" s="222" t="s">
        <v>4791</v>
      </c>
      <c r="DT61" s="222" t="s">
        <v>6925</v>
      </c>
      <c r="DU61" s="223">
        <v>45129</v>
      </c>
      <c r="DV61" s="221" t="s">
        <v>6953</v>
      </c>
      <c r="DW61" s="213">
        <v>193000</v>
      </c>
      <c r="DX61" s="224" t="s">
        <v>4665</v>
      </c>
      <c r="DY61" s="224" t="s">
        <v>1400</v>
      </c>
      <c r="DZ61" s="224">
        <v>2</v>
      </c>
      <c r="EA61" s="224" t="s">
        <v>4793</v>
      </c>
      <c r="EB61" s="224" t="s">
        <v>6925</v>
      </c>
      <c r="EC61" s="214">
        <v>45129</v>
      </c>
      <c r="ED61" s="222" t="s">
        <v>6954</v>
      </c>
      <c r="EE61" s="218">
        <v>0</v>
      </c>
      <c r="EF61" s="222" t="s">
        <v>4665</v>
      </c>
      <c r="EG61" s="222" t="s">
        <v>1400</v>
      </c>
      <c r="EH61" s="222">
        <v>2</v>
      </c>
      <c r="EI61" s="222" t="s">
        <v>4795</v>
      </c>
      <c r="EJ61" s="222" t="s">
        <v>6925</v>
      </c>
      <c r="EK61" s="223">
        <v>45129</v>
      </c>
      <c r="EL61" s="221" t="s">
        <v>6955</v>
      </c>
      <c r="EM61" s="213">
        <v>0</v>
      </c>
      <c r="EN61" s="224" t="s">
        <v>4665</v>
      </c>
      <c r="EO61" s="224" t="s">
        <v>1400</v>
      </c>
      <c r="EP61" s="224">
        <v>2</v>
      </c>
      <c r="EQ61" s="224" t="s">
        <v>4795</v>
      </c>
      <c r="ER61" s="224" t="s">
        <v>6925</v>
      </c>
      <c r="ES61" s="214">
        <v>45129</v>
      </c>
      <c r="ET61" s="222" t="s">
        <v>6946</v>
      </c>
      <c r="EU61" s="222">
        <v>1848</v>
      </c>
      <c r="EV61" s="222" t="s">
        <v>6834</v>
      </c>
      <c r="EW61" s="222" t="s">
        <v>22</v>
      </c>
      <c r="EX61" s="222">
        <v>3</v>
      </c>
      <c r="EY61" s="222" t="s">
        <v>6920</v>
      </c>
      <c r="EZ61" s="222" t="s">
        <v>6922</v>
      </c>
      <c r="FA61" s="223">
        <v>45129</v>
      </c>
      <c r="FB61" s="221" t="s">
        <v>1421</v>
      </c>
      <c r="FC61" s="224">
        <v>4</v>
      </c>
      <c r="FD61" s="224" t="s">
        <v>17</v>
      </c>
      <c r="FE61" s="224" t="s">
        <v>77</v>
      </c>
      <c r="FF61" s="224">
        <v>1</v>
      </c>
      <c r="FG61" s="224" t="s">
        <v>1420</v>
      </c>
      <c r="FH61" s="224" t="s">
        <v>17</v>
      </c>
      <c r="FI61" s="214">
        <v>44773</v>
      </c>
      <c r="FJ61" s="221" t="s">
        <v>1019</v>
      </c>
      <c r="FK61" s="222">
        <v>79000</v>
      </c>
      <c r="FL61" s="222" t="s">
        <v>1013</v>
      </c>
      <c r="FM61" s="222" t="s">
        <v>22</v>
      </c>
      <c r="FN61" s="222">
        <v>3</v>
      </c>
      <c r="FO61" s="222" t="s">
        <v>1018</v>
      </c>
      <c r="FP61" s="218" t="s">
        <v>1014</v>
      </c>
      <c r="FQ61" s="219">
        <v>44015</v>
      </c>
      <c r="FR61" s="221" t="s">
        <v>1020</v>
      </c>
      <c r="FS61" s="224">
        <v>229000</v>
      </c>
      <c r="FT61" s="224" t="s">
        <v>1013</v>
      </c>
      <c r="FU61" s="224" t="s">
        <v>22</v>
      </c>
      <c r="FV61" s="224">
        <v>3</v>
      </c>
      <c r="FW61" s="224" t="s">
        <v>1018</v>
      </c>
      <c r="FX61" s="224" t="s">
        <v>1014</v>
      </c>
      <c r="FY61" s="214">
        <v>44015</v>
      </c>
      <c r="FZ61" s="222" t="s">
        <v>3205</v>
      </c>
      <c r="GA61" s="222">
        <v>1</v>
      </c>
      <c r="GB61" s="222" t="s">
        <v>2565</v>
      </c>
      <c r="GC61" s="222" t="s">
        <v>33</v>
      </c>
      <c r="GD61" s="222">
        <v>2</v>
      </c>
      <c r="GE61" s="222" t="s">
        <v>17</v>
      </c>
      <c r="GF61" s="222" t="s">
        <v>17</v>
      </c>
      <c r="GG61" s="223">
        <v>45063</v>
      </c>
      <c r="GH61" s="221" t="s">
        <v>3211</v>
      </c>
      <c r="GI61" s="224">
        <v>3</v>
      </c>
      <c r="GJ61" s="224" t="s">
        <v>2565</v>
      </c>
      <c r="GK61" s="224" t="s">
        <v>33</v>
      </c>
      <c r="GL61" s="224">
        <v>2</v>
      </c>
      <c r="GM61" s="224" t="s">
        <v>17</v>
      </c>
      <c r="GN61" s="224" t="s">
        <v>17</v>
      </c>
      <c r="GO61" s="214">
        <v>45063</v>
      </c>
      <c r="GP61" s="222" t="s">
        <v>3206</v>
      </c>
      <c r="GQ61" s="222">
        <v>2</v>
      </c>
      <c r="GR61" s="222" t="s">
        <v>2565</v>
      </c>
      <c r="GS61" s="222" t="s">
        <v>33</v>
      </c>
      <c r="GT61" s="222">
        <v>2</v>
      </c>
      <c r="GU61" s="222" t="s">
        <v>17</v>
      </c>
      <c r="GV61" s="222" t="s">
        <v>17</v>
      </c>
      <c r="GW61" s="223">
        <v>45063</v>
      </c>
      <c r="GX61" s="221" t="s">
        <v>3212</v>
      </c>
      <c r="GY61" s="224">
        <v>0</v>
      </c>
      <c r="GZ61" s="224" t="s">
        <v>2565</v>
      </c>
      <c r="HA61" s="224" t="s">
        <v>33</v>
      </c>
      <c r="HB61" s="224">
        <v>2</v>
      </c>
      <c r="HC61" s="224" t="s">
        <v>17</v>
      </c>
      <c r="HD61" s="224" t="s">
        <v>17</v>
      </c>
      <c r="HE61" s="214">
        <v>45063</v>
      </c>
      <c r="HF61" s="222" t="s">
        <v>3204</v>
      </c>
      <c r="HG61" s="222">
        <v>2</v>
      </c>
      <c r="HH61" s="222" t="s">
        <v>2565</v>
      </c>
      <c r="HI61" s="222" t="s">
        <v>33</v>
      </c>
      <c r="HJ61" s="222">
        <v>2</v>
      </c>
      <c r="HK61" s="222" t="s">
        <v>17</v>
      </c>
      <c r="HL61" s="222" t="s">
        <v>17</v>
      </c>
      <c r="HM61" s="223">
        <v>45063</v>
      </c>
      <c r="HN61" s="221" t="s">
        <v>3210</v>
      </c>
      <c r="HO61" s="224">
        <v>3</v>
      </c>
      <c r="HP61" s="224" t="s">
        <v>2565</v>
      </c>
      <c r="HQ61" s="224" t="s">
        <v>33</v>
      </c>
      <c r="HR61" s="224">
        <v>2</v>
      </c>
      <c r="HS61" s="224" t="s">
        <v>17</v>
      </c>
      <c r="HT61" s="224" t="s">
        <v>17</v>
      </c>
      <c r="HU61" s="214">
        <v>45063</v>
      </c>
      <c r="HV61" s="222" t="s">
        <v>3207</v>
      </c>
      <c r="HW61" s="222">
        <v>0</v>
      </c>
      <c r="HX61" s="222" t="s">
        <v>2565</v>
      </c>
      <c r="HY61" s="222" t="s">
        <v>33</v>
      </c>
      <c r="HZ61" s="222">
        <v>2</v>
      </c>
      <c r="IA61" s="222" t="s">
        <v>17</v>
      </c>
      <c r="IB61" s="222" t="s">
        <v>17</v>
      </c>
      <c r="IC61" s="223">
        <v>45063</v>
      </c>
      <c r="ID61" s="221" t="s">
        <v>3209</v>
      </c>
      <c r="IE61" s="224">
        <v>1</v>
      </c>
      <c r="IF61" s="224" t="s">
        <v>2565</v>
      </c>
      <c r="IG61" s="224" t="s">
        <v>33</v>
      </c>
      <c r="IH61" s="224">
        <v>2</v>
      </c>
      <c r="II61" s="224" t="s">
        <v>17</v>
      </c>
      <c r="IJ61" s="224" t="s">
        <v>17</v>
      </c>
      <c r="IK61" s="214">
        <v>45063</v>
      </c>
      <c r="IL61" s="222" t="s">
        <v>3208</v>
      </c>
      <c r="IM61" s="222">
        <v>1</v>
      </c>
      <c r="IN61" s="222" t="s">
        <v>2565</v>
      </c>
      <c r="IO61" s="222" t="s">
        <v>33</v>
      </c>
      <c r="IP61" s="222">
        <v>2</v>
      </c>
      <c r="IQ61" s="222" t="s">
        <v>17</v>
      </c>
      <c r="IR61" s="222" t="s">
        <v>17</v>
      </c>
      <c r="IS61" s="223">
        <v>45063</v>
      </c>
    </row>
    <row r="62" spans="1:253" s="11" customFormat="1" ht="12.75" customHeight="1" x14ac:dyDescent="0.2">
      <c r="A62" s="11" t="s">
        <v>3213</v>
      </c>
      <c r="B62" s="11" t="s">
        <v>10038</v>
      </c>
      <c r="C62" s="11" t="s">
        <v>3214</v>
      </c>
      <c r="D62" s="11" t="s">
        <v>3215</v>
      </c>
      <c r="E62" s="11" t="s">
        <v>9430</v>
      </c>
      <c r="F62" s="11" t="s">
        <v>6102</v>
      </c>
      <c r="G62" s="212">
        <v>22156000</v>
      </c>
      <c r="H62" s="213" t="s">
        <v>6099</v>
      </c>
      <c r="I62" s="213" t="s">
        <v>77</v>
      </c>
      <c r="J62" s="213">
        <v>1</v>
      </c>
      <c r="K62" s="213" t="s">
        <v>6101</v>
      </c>
      <c r="L62" s="213" t="s">
        <v>6100</v>
      </c>
      <c r="M62" s="214">
        <v>45126</v>
      </c>
      <c r="N62" s="221" t="s">
        <v>6106</v>
      </c>
      <c r="O62" s="216">
        <v>62705</v>
      </c>
      <c r="P62" s="216" t="s">
        <v>6103</v>
      </c>
      <c r="Q62" s="216" t="s">
        <v>77</v>
      </c>
      <c r="R62" s="216">
        <v>1</v>
      </c>
      <c r="S62" s="216" t="s">
        <v>6105</v>
      </c>
      <c r="T62" s="216" t="s">
        <v>6104</v>
      </c>
      <c r="U62" s="217">
        <v>45126</v>
      </c>
      <c r="V62" s="221" t="s">
        <v>6108</v>
      </c>
      <c r="W62" s="213">
        <v>22156000</v>
      </c>
      <c r="X62" s="213" t="s">
        <v>6099</v>
      </c>
      <c r="Y62" s="213" t="s">
        <v>77</v>
      </c>
      <c r="Z62" s="213">
        <v>1</v>
      </c>
      <c r="AA62" s="213" t="s">
        <v>6107</v>
      </c>
      <c r="AB62" s="213" t="s">
        <v>6100</v>
      </c>
      <c r="AC62" s="214">
        <v>45126</v>
      </c>
      <c r="AD62" s="221" t="s">
        <v>6110</v>
      </c>
      <c r="AE62" s="218">
        <v>22156000</v>
      </c>
      <c r="AF62" s="218" t="s">
        <v>6099</v>
      </c>
      <c r="AG62" s="218" t="s">
        <v>77</v>
      </c>
      <c r="AH62" s="218">
        <v>1</v>
      </c>
      <c r="AI62" s="218" t="s">
        <v>6109</v>
      </c>
      <c r="AJ62" s="218" t="s">
        <v>6100</v>
      </c>
      <c r="AK62" s="219">
        <v>45126</v>
      </c>
      <c r="AL62" s="221" t="s">
        <v>6114</v>
      </c>
      <c r="AM62" s="213">
        <v>0</v>
      </c>
      <c r="AN62" s="213" t="s">
        <v>6111</v>
      </c>
      <c r="AO62" s="213" t="s">
        <v>17</v>
      </c>
      <c r="AP62" s="213" t="s">
        <v>17</v>
      </c>
      <c r="AQ62" s="213" t="s">
        <v>6113</v>
      </c>
      <c r="AR62" s="213" t="s">
        <v>6112</v>
      </c>
      <c r="AS62" s="214">
        <v>45126</v>
      </c>
      <c r="AT62" s="222" t="s">
        <v>6116</v>
      </c>
      <c r="AU62" s="218">
        <v>29</v>
      </c>
      <c r="AV62" s="218" t="s">
        <v>5497</v>
      </c>
      <c r="AW62" s="218" t="s">
        <v>1400</v>
      </c>
      <c r="AX62" s="218">
        <v>2</v>
      </c>
      <c r="AY62" s="218" t="s">
        <v>6115</v>
      </c>
      <c r="AZ62" s="218" t="s">
        <v>1039</v>
      </c>
      <c r="BA62" s="219">
        <v>45126</v>
      </c>
      <c r="BB62" s="221" t="s">
        <v>10533</v>
      </c>
      <c r="BC62" s="213" t="e">
        <v>#N/A</v>
      </c>
      <c r="BD62" s="213" t="e">
        <v>#N/A</v>
      </c>
      <c r="BE62" s="213" t="e">
        <v>#N/A</v>
      </c>
      <c r="BF62" s="213" t="e">
        <v>#N/A</v>
      </c>
      <c r="BG62" s="213" t="e">
        <v>#N/A</v>
      </c>
      <c r="BH62" s="213" t="e">
        <v>#N/A</v>
      </c>
      <c r="BI62" s="214" t="e">
        <v>#N/A</v>
      </c>
      <c r="BJ62" s="222" t="s">
        <v>6118</v>
      </c>
      <c r="BK62" s="222">
        <v>1</v>
      </c>
      <c r="BL62" s="222" t="s">
        <v>5497</v>
      </c>
      <c r="BM62" s="222" t="s">
        <v>1400</v>
      </c>
      <c r="BN62" s="222">
        <v>2</v>
      </c>
      <c r="BO62" s="222" t="s">
        <v>6117</v>
      </c>
      <c r="BP62" s="218" t="s">
        <v>1039</v>
      </c>
      <c r="BQ62" s="223">
        <v>45126</v>
      </c>
      <c r="BR62" s="221" t="s">
        <v>10534</v>
      </c>
      <c r="BS62" s="224" t="e">
        <v>#N/A</v>
      </c>
      <c r="BT62" s="224" t="e">
        <v>#N/A</v>
      </c>
      <c r="BU62" s="224" t="e">
        <v>#N/A</v>
      </c>
      <c r="BV62" s="224" t="e">
        <v>#N/A</v>
      </c>
      <c r="BW62" s="224" t="e">
        <v>#N/A</v>
      </c>
      <c r="BX62" s="224" t="e">
        <v>#N/A</v>
      </c>
      <c r="BY62" s="214" t="e">
        <v>#N/A</v>
      </c>
      <c r="BZ62" s="222" t="s">
        <v>10535</v>
      </c>
      <c r="CA62" s="222" t="e">
        <v>#N/A</v>
      </c>
      <c r="CB62" s="222" t="e">
        <v>#N/A</v>
      </c>
      <c r="CC62" s="222" t="e">
        <v>#N/A</v>
      </c>
      <c r="CD62" s="222" t="e">
        <v>#N/A</v>
      </c>
      <c r="CE62" s="222" t="e">
        <v>#N/A</v>
      </c>
      <c r="CF62" s="222" t="e">
        <v>#N/A</v>
      </c>
      <c r="CG62" s="223" t="e">
        <v>#N/A</v>
      </c>
      <c r="CH62" s="221" t="s">
        <v>10536</v>
      </c>
      <c r="CI62" s="222" t="e">
        <v>#N/A</v>
      </c>
      <c r="CJ62" s="222" t="e">
        <v>#N/A</v>
      </c>
      <c r="CK62" s="222" t="e">
        <v>#N/A</v>
      </c>
      <c r="CL62" s="222" t="e">
        <v>#N/A</v>
      </c>
      <c r="CM62" s="222" t="e">
        <v>#N/A</v>
      </c>
      <c r="CN62" s="222" t="e">
        <v>#N/A</v>
      </c>
      <c r="CO62" s="225" t="e">
        <v>#N/A</v>
      </c>
      <c r="CP62" s="222" t="s">
        <v>10537</v>
      </c>
      <c r="CQ62" s="224" t="e">
        <v>#N/A</v>
      </c>
      <c r="CR62" s="224" t="e">
        <v>#N/A</v>
      </c>
      <c r="CS62" s="224" t="e">
        <v>#N/A</v>
      </c>
      <c r="CT62" s="224" t="e">
        <v>#N/A</v>
      </c>
      <c r="CU62" s="224" t="e">
        <v>#N/A</v>
      </c>
      <c r="CV62" s="224" t="e">
        <v>#N/A</v>
      </c>
      <c r="CW62" s="214" t="e">
        <v>#N/A</v>
      </c>
      <c r="CX62" s="222" t="s">
        <v>6123</v>
      </c>
      <c r="CY62" s="218">
        <v>7000000</v>
      </c>
      <c r="CZ62" s="218" t="s">
        <v>6130</v>
      </c>
      <c r="DA62" s="218" t="s">
        <v>1400</v>
      </c>
      <c r="DB62" s="218">
        <v>2</v>
      </c>
      <c r="DC62" s="218" t="s">
        <v>6132</v>
      </c>
      <c r="DD62" s="218" t="s">
        <v>6131</v>
      </c>
      <c r="DE62" s="220">
        <v>45126</v>
      </c>
      <c r="DF62" s="221" t="s">
        <v>6125</v>
      </c>
      <c r="DG62" s="213">
        <v>0</v>
      </c>
      <c r="DH62" s="224" t="s">
        <v>17</v>
      </c>
      <c r="DI62" s="224" t="s">
        <v>1400</v>
      </c>
      <c r="DJ62" s="224">
        <v>2</v>
      </c>
      <c r="DK62" s="224" t="s">
        <v>6124</v>
      </c>
      <c r="DL62" s="224" t="s">
        <v>6072</v>
      </c>
      <c r="DM62" s="214">
        <v>45126</v>
      </c>
      <c r="DN62" s="222" t="s">
        <v>6129</v>
      </c>
      <c r="DO62" s="218">
        <v>15156000</v>
      </c>
      <c r="DP62" s="222" t="s">
        <v>6126</v>
      </c>
      <c r="DQ62" s="222" t="s">
        <v>1400</v>
      </c>
      <c r="DR62" s="222">
        <v>2</v>
      </c>
      <c r="DS62" s="222" t="s">
        <v>6128</v>
      </c>
      <c r="DT62" s="222" t="s">
        <v>6127</v>
      </c>
      <c r="DU62" s="223">
        <v>45126</v>
      </c>
      <c r="DV62" s="221" t="s">
        <v>6133</v>
      </c>
      <c r="DW62" s="213">
        <v>3600000</v>
      </c>
      <c r="DX62" s="224" t="s">
        <v>6130</v>
      </c>
      <c r="DY62" s="224" t="s">
        <v>1400</v>
      </c>
      <c r="DZ62" s="224">
        <v>2</v>
      </c>
      <c r="EA62" s="224" t="s">
        <v>6132</v>
      </c>
      <c r="EB62" s="224" t="s">
        <v>6131</v>
      </c>
      <c r="EC62" s="214">
        <v>45126</v>
      </c>
      <c r="ED62" s="222" t="s">
        <v>6135</v>
      </c>
      <c r="EE62" s="218">
        <v>3382000</v>
      </c>
      <c r="EF62" s="222" t="s">
        <v>6130</v>
      </c>
      <c r="EG62" s="222" t="s">
        <v>1400</v>
      </c>
      <c r="EH62" s="222">
        <v>2</v>
      </c>
      <c r="EI62" s="222" t="s">
        <v>6134</v>
      </c>
      <c r="EJ62" s="222" t="s">
        <v>6131</v>
      </c>
      <c r="EK62" s="223">
        <v>45126</v>
      </c>
      <c r="EL62" s="221" t="s">
        <v>6137</v>
      </c>
      <c r="EM62" s="213">
        <v>18000</v>
      </c>
      <c r="EN62" s="224" t="s">
        <v>6130</v>
      </c>
      <c r="EO62" s="224" t="s">
        <v>1400</v>
      </c>
      <c r="EP62" s="224">
        <v>2</v>
      </c>
      <c r="EQ62" s="224" t="s">
        <v>6136</v>
      </c>
      <c r="ER62" s="224" t="s">
        <v>6121</v>
      </c>
      <c r="ES62" s="214">
        <v>45126</v>
      </c>
      <c r="ET62" s="222" t="s">
        <v>6119</v>
      </c>
      <c r="EU62" s="222">
        <v>1</v>
      </c>
      <c r="EV62" s="222" t="s">
        <v>5497</v>
      </c>
      <c r="EW62" s="222" t="s">
        <v>1400</v>
      </c>
      <c r="EX62" s="222">
        <v>2</v>
      </c>
      <c r="EY62" s="222" t="s">
        <v>5723</v>
      </c>
      <c r="EZ62" s="222" t="s">
        <v>1039</v>
      </c>
      <c r="FA62" s="223">
        <v>45126</v>
      </c>
      <c r="FB62" s="221" t="s">
        <v>6140</v>
      </c>
      <c r="FC62" s="224">
        <v>1</v>
      </c>
      <c r="FD62" s="224" t="s">
        <v>6138</v>
      </c>
      <c r="FE62" s="224" t="s">
        <v>77</v>
      </c>
      <c r="FF62" s="224">
        <v>1</v>
      </c>
      <c r="FG62" s="224" t="s">
        <v>6139</v>
      </c>
      <c r="FH62" s="224" t="s">
        <v>6121</v>
      </c>
      <c r="FI62" s="214">
        <v>45126</v>
      </c>
      <c r="FJ62" s="221" t="s">
        <v>10538</v>
      </c>
      <c r="FK62" s="222" t="e">
        <v>#N/A</v>
      </c>
      <c r="FL62" s="222" t="e">
        <v>#N/A</v>
      </c>
      <c r="FM62" s="222" t="e">
        <v>#N/A</v>
      </c>
      <c r="FN62" s="222" t="e">
        <v>#N/A</v>
      </c>
      <c r="FO62" s="222" t="e">
        <v>#N/A</v>
      </c>
      <c r="FP62" s="218" t="e">
        <v>#N/A</v>
      </c>
      <c r="FQ62" s="219" t="e">
        <v>#N/A</v>
      </c>
      <c r="FR62" s="221" t="s">
        <v>10539</v>
      </c>
      <c r="FS62" s="224" t="e">
        <v>#N/A</v>
      </c>
      <c r="FT62" s="224" t="e">
        <v>#N/A</v>
      </c>
      <c r="FU62" s="224" t="e">
        <v>#N/A</v>
      </c>
      <c r="FV62" s="224" t="e">
        <v>#N/A</v>
      </c>
      <c r="FW62" s="224" t="e">
        <v>#N/A</v>
      </c>
      <c r="FX62" s="224" t="e">
        <v>#N/A</v>
      </c>
      <c r="FY62" s="214" t="e">
        <v>#N/A</v>
      </c>
      <c r="FZ62" s="222" t="s">
        <v>3217</v>
      </c>
      <c r="GA62" s="222">
        <v>0</v>
      </c>
      <c r="GB62" s="222" t="s">
        <v>2565</v>
      </c>
      <c r="GC62" s="222" t="s">
        <v>33</v>
      </c>
      <c r="GD62" s="222">
        <v>2</v>
      </c>
      <c r="GE62" s="222" t="s">
        <v>17</v>
      </c>
      <c r="GF62" s="222" t="s">
        <v>17</v>
      </c>
      <c r="GG62" s="223">
        <v>45063</v>
      </c>
      <c r="GH62" s="221" t="s">
        <v>3223</v>
      </c>
      <c r="GI62" s="224">
        <v>0</v>
      </c>
      <c r="GJ62" s="224" t="s">
        <v>2565</v>
      </c>
      <c r="GK62" s="224" t="s">
        <v>33</v>
      </c>
      <c r="GL62" s="224">
        <v>2</v>
      </c>
      <c r="GM62" s="224" t="s">
        <v>17</v>
      </c>
      <c r="GN62" s="224" t="s">
        <v>17</v>
      </c>
      <c r="GO62" s="214">
        <v>45063</v>
      </c>
      <c r="GP62" s="222" t="s">
        <v>3218</v>
      </c>
      <c r="GQ62" s="222">
        <v>0</v>
      </c>
      <c r="GR62" s="222" t="s">
        <v>2565</v>
      </c>
      <c r="GS62" s="222" t="s">
        <v>33</v>
      </c>
      <c r="GT62" s="222">
        <v>2</v>
      </c>
      <c r="GU62" s="222" t="s">
        <v>17</v>
      </c>
      <c r="GV62" s="222" t="s">
        <v>17</v>
      </c>
      <c r="GW62" s="223">
        <v>45063</v>
      </c>
      <c r="GX62" s="221" t="s">
        <v>3224</v>
      </c>
      <c r="GY62" s="224">
        <v>0</v>
      </c>
      <c r="GZ62" s="224" t="s">
        <v>2565</v>
      </c>
      <c r="HA62" s="224" t="s">
        <v>33</v>
      </c>
      <c r="HB62" s="224">
        <v>2</v>
      </c>
      <c r="HC62" s="224" t="s">
        <v>17</v>
      </c>
      <c r="HD62" s="224" t="s">
        <v>17</v>
      </c>
      <c r="HE62" s="214">
        <v>45063</v>
      </c>
      <c r="HF62" s="222" t="s">
        <v>3216</v>
      </c>
      <c r="HG62" s="222">
        <v>0</v>
      </c>
      <c r="HH62" s="222" t="s">
        <v>2565</v>
      </c>
      <c r="HI62" s="222" t="s">
        <v>33</v>
      </c>
      <c r="HJ62" s="222">
        <v>2</v>
      </c>
      <c r="HK62" s="222" t="s">
        <v>17</v>
      </c>
      <c r="HL62" s="222" t="s">
        <v>17</v>
      </c>
      <c r="HM62" s="223">
        <v>45063</v>
      </c>
      <c r="HN62" s="221" t="s">
        <v>3222</v>
      </c>
      <c r="HO62" s="224">
        <v>0</v>
      </c>
      <c r="HP62" s="224" t="s">
        <v>2565</v>
      </c>
      <c r="HQ62" s="224" t="s">
        <v>33</v>
      </c>
      <c r="HR62" s="224">
        <v>2</v>
      </c>
      <c r="HS62" s="224" t="s">
        <v>17</v>
      </c>
      <c r="HT62" s="224" t="s">
        <v>17</v>
      </c>
      <c r="HU62" s="214">
        <v>45063</v>
      </c>
      <c r="HV62" s="222" t="s">
        <v>3219</v>
      </c>
      <c r="HW62" s="222">
        <v>0</v>
      </c>
      <c r="HX62" s="222" t="s">
        <v>2565</v>
      </c>
      <c r="HY62" s="222" t="s">
        <v>33</v>
      </c>
      <c r="HZ62" s="222">
        <v>2</v>
      </c>
      <c r="IA62" s="222" t="s">
        <v>17</v>
      </c>
      <c r="IB62" s="222" t="s">
        <v>17</v>
      </c>
      <c r="IC62" s="223">
        <v>45063</v>
      </c>
      <c r="ID62" s="221" t="s">
        <v>3221</v>
      </c>
      <c r="IE62" s="224">
        <v>2</v>
      </c>
      <c r="IF62" s="224" t="s">
        <v>2565</v>
      </c>
      <c r="IG62" s="224" t="s">
        <v>33</v>
      </c>
      <c r="IH62" s="224">
        <v>2</v>
      </c>
      <c r="II62" s="224" t="s">
        <v>17</v>
      </c>
      <c r="IJ62" s="224" t="s">
        <v>17</v>
      </c>
      <c r="IK62" s="214">
        <v>45063</v>
      </c>
      <c r="IL62" s="222" t="s">
        <v>3220</v>
      </c>
      <c r="IM62" s="222">
        <v>1</v>
      </c>
      <c r="IN62" s="222" t="s">
        <v>2565</v>
      </c>
      <c r="IO62" s="222" t="s">
        <v>33</v>
      </c>
      <c r="IP62" s="222">
        <v>2</v>
      </c>
      <c r="IQ62" s="222" t="s">
        <v>17</v>
      </c>
      <c r="IR62" s="222" t="s">
        <v>17</v>
      </c>
      <c r="IS62" s="223">
        <v>45063</v>
      </c>
    </row>
    <row r="63" spans="1:253" s="11" customFormat="1" ht="12.75" customHeight="1" x14ac:dyDescent="0.2">
      <c r="A63" s="11" t="s">
        <v>380</v>
      </c>
      <c r="B63" s="11" t="s">
        <v>9885</v>
      </c>
      <c r="C63" s="11" t="s">
        <v>381</v>
      </c>
      <c r="D63" s="11" t="s">
        <v>382</v>
      </c>
      <c r="E63" s="11" t="s">
        <v>9439</v>
      </c>
      <c r="F63" s="11" t="s">
        <v>6977</v>
      </c>
      <c r="G63" s="212">
        <v>37818000</v>
      </c>
      <c r="H63" s="213" t="s">
        <v>6760</v>
      </c>
      <c r="I63" s="213" t="s">
        <v>1400</v>
      </c>
      <c r="J63" s="213">
        <v>2</v>
      </c>
      <c r="K63" s="213" t="s">
        <v>6976</v>
      </c>
      <c r="L63" s="213" t="s">
        <v>6975</v>
      </c>
      <c r="M63" s="214">
        <v>45129</v>
      </c>
      <c r="N63" s="221" t="s">
        <v>1429</v>
      </c>
      <c r="O63" s="216">
        <v>446300</v>
      </c>
      <c r="P63" s="216" t="s">
        <v>1426</v>
      </c>
      <c r="Q63" s="216" t="s">
        <v>33</v>
      </c>
      <c r="R63" s="216">
        <v>2</v>
      </c>
      <c r="S63" s="216" t="s">
        <v>1428</v>
      </c>
      <c r="T63" s="216" t="s">
        <v>1427</v>
      </c>
      <c r="U63" s="217">
        <v>44773</v>
      </c>
      <c r="V63" s="221" t="s">
        <v>6979</v>
      </c>
      <c r="W63" s="213">
        <v>37818000</v>
      </c>
      <c r="X63" s="213" t="s">
        <v>6760</v>
      </c>
      <c r="Y63" s="213" t="s">
        <v>1400</v>
      </c>
      <c r="Z63" s="213">
        <v>2</v>
      </c>
      <c r="AA63" s="213" t="s">
        <v>6978</v>
      </c>
      <c r="AB63" s="213" t="s">
        <v>6975</v>
      </c>
      <c r="AC63" s="214">
        <v>45129</v>
      </c>
      <c r="AD63" s="221" t="s">
        <v>6983</v>
      </c>
      <c r="AE63" s="218">
        <v>19000</v>
      </c>
      <c r="AF63" s="218" t="s">
        <v>6980</v>
      </c>
      <c r="AG63" s="218" t="s">
        <v>22</v>
      </c>
      <c r="AH63" s="218">
        <v>3</v>
      </c>
      <c r="AI63" s="218" t="s">
        <v>6982</v>
      </c>
      <c r="AJ63" s="218" t="s">
        <v>6981</v>
      </c>
      <c r="AK63" s="219">
        <v>45129</v>
      </c>
      <c r="AL63" s="221" t="s">
        <v>6984</v>
      </c>
      <c r="AM63" s="213">
        <v>19000</v>
      </c>
      <c r="AN63" s="213" t="s">
        <v>6980</v>
      </c>
      <c r="AO63" s="213" t="s">
        <v>22</v>
      </c>
      <c r="AP63" s="213">
        <v>3</v>
      </c>
      <c r="AQ63" s="213" t="s">
        <v>6982</v>
      </c>
      <c r="AR63" s="213" t="s">
        <v>6981</v>
      </c>
      <c r="AS63" s="214">
        <v>45129</v>
      </c>
      <c r="AT63" s="222" t="s">
        <v>802</v>
      </c>
      <c r="AU63" s="218" t="s">
        <v>17</v>
      </c>
      <c r="AV63" s="218" t="s">
        <v>17</v>
      </c>
      <c r="AW63" s="218" t="s">
        <v>17</v>
      </c>
      <c r="AX63" s="218" t="s">
        <v>17</v>
      </c>
      <c r="AY63" s="218" t="s">
        <v>17</v>
      </c>
      <c r="AZ63" s="218" t="s">
        <v>17</v>
      </c>
      <c r="BA63" s="219">
        <v>43798</v>
      </c>
      <c r="BB63" s="221" t="s">
        <v>801</v>
      </c>
      <c r="BC63" s="213" t="s">
        <v>17</v>
      </c>
      <c r="BD63" s="213" t="s">
        <v>17</v>
      </c>
      <c r="BE63" s="213" t="s">
        <v>17</v>
      </c>
      <c r="BF63" s="213" t="s">
        <v>17</v>
      </c>
      <c r="BG63" s="213" t="s">
        <v>17</v>
      </c>
      <c r="BH63" s="213" t="s">
        <v>17</v>
      </c>
      <c r="BI63" s="214">
        <v>43798</v>
      </c>
      <c r="BJ63" s="222" t="s">
        <v>6988</v>
      </c>
      <c r="BK63" s="222">
        <v>100</v>
      </c>
      <c r="BL63" s="222" t="s">
        <v>6985</v>
      </c>
      <c r="BM63" s="222" t="s">
        <v>22</v>
      </c>
      <c r="BN63" s="222">
        <v>3</v>
      </c>
      <c r="BO63" s="222" t="s">
        <v>6987</v>
      </c>
      <c r="BP63" s="218" t="s">
        <v>6986</v>
      </c>
      <c r="BQ63" s="223">
        <v>45129</v>
      </c>
      <c r="BR63" s="221" t="s">
        <v>384</v>
      </c>
      <c r="BS63" s="224">
        <v>0</v>
      </c>
      <c r="BT63" s="224">
        <v>0</v>
      </c>
      <c r="BU63" s="224" t="s">
        <v>33</v>
      </c>
      <c r="BV63" s="224">
        <v>2</v>
      </c>
      <c r="BW63" s="224" t="s">
        <v>383</v>
      </c>
      <c r="BX63" s="224">
        <v>0</v>
      </c>
      <c r="BY63" s="214">
        <v>43511</v>
      </c>
      <c r="BZ63" s="222" t="s">
        <v>385</v>
      </c>
      <c r="CA63" s="222">
        <v>0</v>
      </c>
      <c r="CB63" s="222">
        <v>0</v>
      </c>
      <c r="CC63" s="222" t="s">
        <v>33</v>
      </c>
      <c r="CD63" s="222">
        <v>2</v>
      </c>
      <c r="CE63" s="222" t="s">
        <v>383</v>
      </c>
      <c r="CF63" s="222">
        <v>0</v>
      </c>
      <c r="CG63" s="223">
        <v>43511</v>
      </c>
      <c r="CH63" s="221" t="s">
        <v>10540</v>
      </c>
      <c r="CI63" s="222" t="e">
        <v>#N/A</v>
      </c>
      <c r="CJ63" s="222" t="e">
        <v>#N/A</v>
      </c>
      <c r="CK63" s="222" t="e">
        <v>#N/A</v>
      </c>
      <c r="CL63" s="222" t="e">
        <v>#N/A</v>
      </c>
      <c r="CM63" s="222" t="e">
        <v>#N/A</v>
      </c>
      <c r="CN63" s="222" t="e">
        <v>#N/A</v>
      </c>
      <c r="CO63" s="225" t="e">
        <v>#N/A</v>
      </c>
      <c r="CP63" s="222" t="s">
        <v>387</v>
      </c>
      <c r="CQ63" s="224">
        <v>0</v>
      </c>
      <c r="CR63" s="224">
        <v>0</v>
      </c>
      <c r="CS63" s="224" t="s">
        <v>33</v>
      </c>
      <c r="CT63" s="224">
        <v>2</v>
      </c>
      <c r="CU63" s="224" t="s">
        <v>386</v>
      </c>
      <c r="CV63" s="224">
        <v>0</v>
      </c>
      <c r="CW63" s="214">
        <v>43511</v>
      </c>
      <c r="CX63" s="222" t="s">
        <v>6994</v>
      </c>
      <c r="CY63" s="218">
        <v>19000</v>
      </c>
      <c r="CZ63" s="218" t="s">
        <v>6980</v>
      </c>
      <c r="DA63" s="218" t="s">
        <v>22</v>
      </c>
      <c r="DB63" s="218">
        <v>3</v>
      </c>
      <c r="DC63" s="218" t="s">
        <v>4793</v>
      </c>
      <c r="DD63" s="218" t="s">
        <v>6981</v>
      </c>
      <c r="DE63" s="220">
        <v>45129</v>
      </c>
      <c r="DF63" s="221" t="s">
        <v>6995</v>
      </c>
      <c r="DG63" s="213">
        <v>37799000</v>
      </c>
      <c r="DH63" s="224" t="s">
        <v>6760</v>
      </c>
      <c r="DI63" s="224" t="s">
        <v>22</v>
      </c>
      <c r="DJ63" s="224">
        <v>3</v>
      </c>
      <c r="DK63" s="224" t="s">
        <v>4810</v>
      </c>
      <c r="DL63" s="224" t="s">
        <v>6975</v>
      </c>
      <c r="DM63" s="214">
        <v>45129</v>
      </c>
      <c r="DN63" s="222" t="s">
        <v>6996</v>
      </c>
      <c r="DO63" s="218">
        <v>0</v>
      </c>
      <c r="DP63" s="222" t="s">
        <v>6980</v>
      </c>
      <c r="DQ63" s="222" t="s">
        <v>22</v>
      </c>
      <c r="DR63" s="222">
        <v>3</v>
      </c>
      <c r="DS63" s="222" t="s">
        <v>4791</v>
      </c>
      <c r="DT63" s="222" t="s">
        <v>6981</v>
      </c>
      <c r="DU63" s="223">
        <v>45129</v>
      </c>
      <c r="DV63" s="221" t="s">
        <v>6997</v>
      </c>
      <c r="DW63" s="213">
        <v>19000</v>
      </c>
      <c r="DX63" s="224" t="s">
        <v>6980</v>
      </c>
      <c r="DY63" s="224" t="s">
        <v>22</v>
      </c>
      <c r="DZ63" s="224">
        <v>3</v>
      </c>
      <c r="EA63" s="224" t="s">
        <v>4793</v>
      </c>
      <c r="EB63" s="224" t="s">
        <v>6981</v>
      </c>
      <c r="EC63" s="214">
        <v>45129</v>
      </c>
      <c r="ED63" s="222" t="s">
        <v>6998</v>
      </c>
      <c r="EE63" s="218">
        <v>0</v>
      </c>
      <c r="EF63" s="222" t="s">
        <v>6980</v>
      </c>
      <c r="EG63" s="222" t="s">
        <v>22</v>
      </c>
      <c r="EH63" s="222">
        <v>3</v>
      </c>
      <c r="EI63" s="222" t="s">
        <v>4795</v>
      </c>
      <c r="EJ63" s="222" t="s">
        <v>6981</v>
      </c>
      <c r="EK63" s="223">
        <v>45129</v>
      </c>
      <c r="EL63" s="221" t="s">
        <v>6999</v>
      </c>
      <c r="EM63" s="213">
        <v>0</v>
      </c>
      <c r="EN63" s="224" t="s">
        <v>6980</v>
      </c>
      <c r="EO63" s="224" t="s">
        <v>22</v>
      </c>
      <c r="EP63" s="224">
        <v>3</v>
      </c>
      <c r="EQ63" s="224" t="s">
        <v>4795</v>
      </c>
      <c r="ER63" s="224" t="s">
        <v>6981</v>
      </c>
      <c r="ES63" s="214">
        <v>45129</v>
      </c>
      <c r="ET63" s="222" t="s">
        <v>6992</v>
      </c>
      <c r="EU63" s="222">
        <v>107</v>
      </c>
      <c r="EV63" s="222" t="s">
        <v>6989</v>
      </c>
      <c r="EW63" s="222" t="s">
        <v>22</v>
      </c>
      <c r="EX63" s="222">
        <v>3</v>
      </c>
      <c r="EY63" s="222" t="s">
        <v>6991</v>
      </c>
      <c r="EZ63" s="222" t="s">
        <v>6990</v>
      </c>
      <c r="FA63" s="223">
        <v>45129</v>
      </c>
      <c r="FB63" s="221" t="s">
        <v>1431</v>
      </c>
      <c r="FC63" s="224">
        <v>4</v>
      </c>
      <c r="FD63" s="224" t="s">
        <v>17</v>
      </c>
      <c r="FE63" s="224" t="s">
        <v>22</v>
      </c>
      <c r="FF63" s="224">
        <v>3</v>
      </c>
      <c r="FG63" s="224" t="s">
        <v>1430</v>
      </c>
      <c r="FH63" s="224" t="s">
        <v>17</v>
      </c>
      <c r="FI63" s="214">
        <v>44773</v>
      </c>
      <c r="FJ63" s="221" t="s">
        <v>389</v>
      </c>
      <c r="FK63" s="222">
        <v>0</v>
      </c>
      <c r="FL63" s="222">
        <v>0</v>
      </c>
      <c r="FM63" s="222" t="s">
        <v>33</v>
      </c>
      <c r="FN63" s="222">
        <v>2</v>
      </c>
      <c r="FO63" s="222" t="s">
        <v>388</v>
      </c>
      <c r="FP63" s="218">
        <v>0</v>
      </c>
      <c r="FQ63" s="219">
        <v>43511</v>
      </c>
      <c r="FR63" s="221" t="s">
        <v>390</v>
      </c>
      <c r="FS63" s="224">
        <v>0</v>
      </c>
      <c r="FT63" s="224">
        <v>0</v>
      </c>
      <c r="FU63" s="224" t="s">
        <v>33</v>
      </c>
      <c r="FV63" s="224">
        <v>2</v>
      </c>
      <c r="FW63" s="224" t="s">
        <v>388</v>
      </c>
      <c r="FX63" s="224">
        <v>0</v>
      </c>
      <c r="FY63" s="214">
        <v>43511</v>
      </c>
      <c r="FZ63" s="222" t="s">
        <v>3226</v>
      </c>
      <c r="GA63" s="222">
        <v>0</v>
      </c>
      <c r="GB63" s="222" t="s">
        <v>2565</v>
      </c>
      <c r="GC63" s="222" t="s">
        <v>33</v>
      </c>
      <c r="GD63" s="222">
        <v>2</v>
      </c>
      <c r="GE63" s="222" t="s">
        <v>17</v>
      </c>
      <c r="GF63" s="222" t="s">
        <v>17</v>
      </c>
      <c r="GG63" s="223">
        <v>45063</v>
      </c>
      <c r="GH63" s="221" t="s">
        <v>3232</v>
      </c>
      <c r="GI63" s="224">
        <v>0</v>
      </c>
      <c r="GJ63" s="224" t="s">
        <v>2565</v>
      </c>
      <c r="GK63" s="224" t="s">
        <v>33</v>
      </c>
      <c r="GL63" s="224">
        <v>2</v>
      </c>
      <c r="GM63" s="224" t="s">
        <v>17</v>
      </c>
      <c r="GN63" s="224" t="s">
        <v>17</v>
      </c>
      <c r="GO63" s="214">
        <v>45063</v>
      </c>
      <c r="GP63" s="222" t="s">
        <v>3227</v>
      </c>
      <c r="GQ63" s="222">
        <v>0</v>
      </c>
      <c r="GR63" s="222" t="s">
        <v>2565</v>
      </c>
      <c r="GS63" s="222" t="s">
        <v>33</v>
      </c>
      <c r="GT63" s="222">
        <v>2</v>
      </c>
      <c r="GU63" s="222" t="s">
        <v>17</v>
      </c>
      <c r="GV63" s="222" t="s">
        <v>17</v>
      </c>
      <c r="GW63" s="223">
        <v>45063</v>
      </c>
      <c r="GX63" s="221" t="s">
        <v>3233</v>
      </c>
      <c r="GY63" s="224">
        <v>0</v>
      </c>
      <c r="GZ63" s="224" t="s">
        <v>2565</v>
      </c>
      <c r="HA63" s="224" t="s">
        <v>33</v>
      </c>
      <c r="HB63" s="224">
        <v>2</v>
      </c>
      <c r="HC63" s="224" t="s">
        <v>17</v>
      </c>
      <c r="HD63" s="224" t="s">
        <v>17</v>
      </c>
      <c r="HE63" s="214">
        <v>45063</v>
      </c>
      <c r="HF63" s="222" t="s">
        <v>3225</v>
      </c>
      <c r="HG63" s="222">
        <v>1</v>
      </c>
      <c r="HH63" s="222" t="s">
        <v>2565</v>
      </c>
      <c r="HI63" s="222" t="s">
        <v>33</v>
      </c>
      <c r="HJ63" s="222">
        <v>2</v>
      </c>
      <c r="HK63" s="222" t="s">
        <v>17</v>
      </c>
      <c r="HL63" s="222" t="s">
        <v>17</v>
      </c>
      <c r="HM63" s="223">
        <v>45063</v>
      </c>
      <c r="HN63" s="221" t="s">
        <v>3231</v>
      </c>
      <c r="HO63" s="224">
        <v>1</v>
      </c>
      <c r="HP63" s="224" t="s">
        <v>2565</v>
      </c>
      <c r="HQ63" s="224" t="s">
        <v>33</v>
      </c>
      <c r="HR63" s="224">
        <v>2</v>
      </c>
      <c r="HS63" s="224" t="s">
        <v>17</v>
      </c>
      <c r="HT63" s="224" t="s">
        <v>17</v>
      </c>
      <c r="HU63" s="214">
        <v>45063</v>
      </c>
      <c r="HV63" s="222" t="s">
        <v>3228</v>
      </c>
      <c r="HW63" s="222">
        <v>0</v>
      </c>
      <c r="HX63" s="222" t="s">
        <v>2565</v>
      </c>
      <c r="HY63" s="222" t="s">
        <v>33</v>
      </c>
      <c r="HZ63" s="222">
        <v>2</v>
      </c>
      <c r="IA63" s="222" t="s">
        <v>17</v>
      </c>
      <c r="IB63" s="222" t="s">
        <v>17</v>
      </c>
      <c r="IC63" s="223">
        <v>45063</v>
      </c>
      <c r="ID63" s="221" t="s">
        <v>3230</v>
      </c>
      <c r="IE63" s="224">
        <v>1</v>
      </c>
      <c r="IF63" s="224" t="s">
        <v>2565</v>
      </c>
      <c r="IG63" s="224" t="s">
        <v>33</v>
      </c>
      <c r="IH63" s="224">
        <v>2</v>
      </c>
      <c r="II63" s="224" t="s">
        <v>17</v>
      </c>
      <c r="IJ63" s="224" t="s">
        <v>17</v>
      </c>
      <c r="IK63" s="214">
        <v>45063</v>
      </c>
      <c r="IL63" s="222" t="s">
        <v>3229</v>
      </c>
      <c r="IM63" s="222">
        <v>1</v>
      </c>
      <c r="IN63" s="222" t="s">
        <v>2565</v>
      </c>
      <c r="IO63" s="222" t="s">
        <v>33</v>
      </c>
      <c r="IP63" s="222">
        <v>2</v>
      </c>
      <c r="IQ63" s="222" t="s">
        <v>17</v>
      </c>
      <c r="IR63" s="222" t="s">
        <v>17</v>
      </c>
      <c r="IS63" s="223">
        <v>45063</v>
      </c>
    </row>
    <row r="64" spans="1:253" s="11" customFormat="1" ht="12.75" customHeight="1" x14ac:dyDescent="0.2">
      <c r="A64" s="11" t="s">
        <v>1422</v>
      </c>
      <c r="B64" s="11" t="s">
        <v>9934</v>
      </c>
      <c r="C64" s="11" t="s">
        <v>1423</v>
      </c>
      <c r="D64" s="11" t="s">
        <v>1424</v>
      </c>
      <c r="E64" s="11" t="s">
        <v>9440</v>
      </c>
      <c r="F64" s="11" t="s">
        <v>6958</v>
      </c>
      <c r="G64" s="215">
        <v>3443000</v>
      </c>
      <c r="H64" s="218" t="s">
        <v>6760</v>
      </c>
      <c r="I64" s="218" t="s">
        <v>77</v>
      </c>
      <c r="J64" s="218">
        <v>1</v>
      </c>
      <c r="K64" s="218" t="s">
        <v>6957</v>
      </c>
      <c r="L64" s="218" t="s">
        <v>6956</v>
      </c>
      <c r="M64" s="219">
        <v>45129</v>
      </c>
      <c r="N64" s="221" t="s">
        <v>2053</v>
      </c>
      <c r="O64" s="218">
        <v>1595</v>
      </c>
      <c r="P64" s="218" t="s">
        <v>2050</v>
      </c>
      <c r="Q64" s="218" t="s">
        <v>1400</v>
      </c>
      <c r="R64" s="218">
        <v>2</v>
      </c>
      <c r="S64" s="218" t="s">
        <v>2052</v>
      </c>
      <c r="T64" s="218" t="s">
        <v>2051</v>
      </c>
      <c r="U64" s="219">
        <v>45000</v>
      </c>
      <c r="V64" s="221" t="s">
        <v>6962</v>
      </c>
      <c r="W64" s="218">
        <v>220000</v>
      </c>
      <c r="X64" s="218" t="s">
        <v>6959</v>
      </c>
      <c r="Y64" s="218" t="s">
        <v>1400</v>
      </c>
      <c r="Z64" s="218">
        <v>2</v>
      </c>
      <c r="AA64" s="218" t="s">
        <v>6961</v>
      </c>
      <c r="AB64" s="218" t="s">
        <v>6960</v>
      </c>
      <c r="AC64" s="219">
        <v>45129</v>
      </c>
      <c r="AD64" s="221" t="s">
        <v>6964</v>
      </c>
      <c r="AE64" s="218">
        <v>111000</v>
      </c>
      <c r="AF64" s="218" t="s">
        <v>6860</v>
      </c>
      <c r="AG64" s="218" t="s">
        <v>1400</v>
      </c>
      <c r="AH64" s="218">
        <v>2</v>
      </c>
      <c r="AI64" s="218" t="s">
        <v>6963</v>
      </c>
      <c r="AJ64" s="218" t="s">
        <v>2055</v>
      </c>
      <c r="AK64" s="219">
        <v>45129</v>
      </c>
      <c r="AL64" s="221" t="s">
        <v>6965</v>
      </c>
      <c r="AM64" s="218">
        <v>111000</v>
      </c>
      <c r="AN64" s="218" t="s">
        <v>6860</v>
      </c>
      <c r="AO64" s="218" t="s">
        <v>1400</v>
      </c>
      <c r="AP64" s="218">
        <v>2</v>
      </c>
      <c r="AQ64" s="218" t="s">
        <v>6963</v>
      </c>
      <c r="AR64" s="218" t="s">
        <v>2055</v>
      </c>
      <c r="AS64" s="219">
        <v>45129</v>
      </c>
      <c r="AT64" s="222" t="s">
        <v>10541</v>
      </c>
      <c r="AU64" s="218" t="e">
        <v>#N/A</v>
      </c>
      <c r="AV64" s="218" t="e">
        <v>#N/A</v>
      </c>
      <c r="AW64" s="218" t="e">
        <v>#N/A</v>
      </c>
      <c r="AX64" s="218" t="e">
        <v>#N/A</v>
      </c>
      <c r="AY64" s="218" t="e">
        <v>#N/A</v>
      </c>
      <c r="AZ64" s="218" t="e">
        <v>#N/A</v>
      </c>
      <c r="BA64" s="219" t="e">
        <v>#N/A</v>
      </c>
      <c r="BB64" s="221" t="s">
        <v>10542</v>
      </c>
      <c r="BC64" s="218" t="e">
        <v>#N/A</v>
      </c>
      <c r="BD64" s="218" t="e">
        <v>#N/A</v>
      </c>
      <c r="BE64" s="218" t="e">
        <v>#N/A</v>
      </c>
      <c r="BF64" s="218" t="e">
        <v>#N/A</v>
      </c>
      <c r="BG64" s="218" t="e">
        <v>#N/A</v>
      </c>
      <c r="BH64" s="218" t="e">
        <v>#N/A</v>
      </c>
      <c r="BI64" s="219" t="e">
        <v>#N/A</v>
      </c>
      <c r="BJ64" s="222" t="s">
        <v>6966</v>
      </c>
      <c r="BK64" s="222">
        <v>0</v>
      </c>
      <c r="BL64" s="222" t="s">
        <v>6728</v>
      </c>
      <c r="BM64" s="222" t="s">
        <v>1400</v>
      </c>
      <c r="BN64" s="222">
        <v>2</v>
      </c>
      <c r="BO64" s="222" t="s">
        <v>6864</v>
      </c>
      <c r="BP64" s="218" t="s">
        <v>1039</v>
      </c>
      <c r="BQ64" s="223">
        <v>45129</v>
      </c>
      <c r="BR64" s="221" t="s">
        <v>10543</v>
      </c>
      <c r="BS64" s="222" t="e">
        <v>#N/A</v>
      </c>
      <c r="BT64" s="222" t="e">
        <v>#N/A</v>
      </c>
      <c r="BU64" s="222" t="e">
        <v>#N/A</v>
      </c>
      <c r="BV64" s="222" t="e">
        <v>#N/A</v>
      </c>
      <c r="BW64" s="222" t="e">
        <v>#N/A</v>
      </c>
      <c r="BX64" s="222" t="e">
        <v>#N/A</v>
      </c>
      <c r="BY64" s="219" t="e">
        <v>#N/A</v>
      </c>
      <c r="BZ64" s="222" t="s">
        <v>10544</v>
      </c>
      <c r="CA64" s="222" t="e">
        <v>#N/A</v>
      </c>
      <c r="CB64" s="222" t="e">
        <v>#N/A</v>
      </c>
      <c r="CC64" s="222" t="e">
        <v>#N/A</v>
      </c>
      <c r="CD64" s="222" t="e">
        <v>#N/A</v>
      </c>
      <c r="CE64" s="222" t="e">
        <v>#N/A</v>
      </c>
      <c r="CF64" s="222" t="e">
        <v>#N/A</v>
      </c>
      <c r="CG64" s="223" t="e">
        <v>#N/A</v>
      </c>
      <c r="CH64" s="221" t="s">
        <v>10545</v>
      </c>
      <c r="CI64" s="222" t="e">
        <v>#N/A</v>
      </c>
      <c r="CJ64" s="222" t="e">
        <v>#N/A</v>
      </c>
      <c r="CK64" s="222" t="e">
        <v>#N/A</v>
      </c>
      <c r="CL64" s="222" t="e">
        <v>#N/A</v>
      </c>
      <c r="CM64" s="222" t="e">
        <v>#N/A</v>
      </c>
      <c r="CN64" s="222" t="e">
        <v>#N/A</v>
      </c>
      <c r="CO64" s="225" t="e">
        <v>#N/A</v>
      </c>
      <c r="CP64" s="222" t="s">
        <v>10546</v>
      </c>
      <c r="CQ64" s="222" t="e">
        <v>#N/A</v>
      </c>
      <c r="CR64" s="222" t="e">
        <v>#N/A</v>
      </c>
      <c r="CS64" s="222" t="e">
        <v>#N/A</v>
      </c>
      <c r="CT64" s="222" t="e">
        <v>#N/A</v>
      </c>
      <c r="CU64" s="222" t="e">
        <v>#N/A</v>
      </c>
      <c r="CV64" s="222" t="e">
        <v>#N/A</v>
      </c>
      <c r="CW64" s="219" t="e">
        <v>#N/A</v>
      </c>
      <c r="CX64" s="222" t="s">
        <v>6969</v>
      </c>
      <c r="CY64" s="218">
        <v>111000</v>
      </c>
      <c r="CZ64" s="218" t="s">
        <v>6860</v>
      </c>
      <c r="DA64" s="218" t="s">
        <v>1400</v>
      </c>
      <c r="DB64" s="218">
        <v>2</v>
      </c>
      <c r="DC64" s="218" t="s">
        <v>4793</v>
      </c>
      <c r="DD64" s="218" t="s">
        <v>2055</v>
      </c>
      <c r="DE64" s="220">
        <v>45129</v>
      </c>
      <c r="DF64" s="221" t="s">
        <v>6970</v>
      </c>
      <c r="DG64" s="218">
        <v>110000</v>
      </c>
      <c r="DH64" s="222" t="s">
        <v>6959</v>
      </c>
      <c r="DI64" s="222" t="s">
        <v>1400</v>
      </c>
      <c r="DJ64" s="222">
        <v>2</v>
      </c>
      <c r="DK64" s="222" t="s">
        <v>6870</v>
      </c>
      <c r="DL64" s="222" t="s">
        <v>6960</v>
      </c>
      <c r="DM64" s="219">
        <v>45129</v>
      </c>
      <c r="DN64" s="222" t="s">
        <v>6971</v>
      </c>
      <c r="DO64" s="218">
        <v>0</v>
      </c>
      <c r="DP64" s="222" t="s">
        <v>6860</v>
      </c>
      <c r="DQ64" s="222" t="s">
        <v>1400</v>
      </c>
      <c r="DR64" s="222">
        <v>2</v>
      </c>
      <c r="DS64" s="222" t="s">
        <v>6872</v>
      </c>
      <c r="DT64" s="222" t="s">
        <v>2055</v>
      </c>
      <c r="DU64" s="223">
        <v>45129</v>
      </c>
      <c r="DV64" s="221" t="s">
        <v>6972</v>
      </c>
      <c r="DW64" s="218">
        <v>111000</v>
      </c>
      <c r="DX64" s="222" t="s">
        <v>6860</v>
      </c>
      <c r="DY64" s="222" t="s">
        <v>1400</v>
      </c>
      <c r="DZ64" s="222">
        <v>2</v>
      </c>
      <c r="EA64" s="222" t="s">
        <v>4793</v>
      </c>
      <c r="EB64" s="222" t="s">
        <v>2055</v>
      </c>
      <c r="EC64" s="219">
        <v>45129</v>
      </c>
      <c r="ED64" s="222" t="s">
        <v>6973</v>
      </c>
      <c r="EE64" s="218">
        <v>0</v>
      </c>
      <c r="EF64" s="222" t="s">
        <v>6860</v>
      </c>
      <c r="EG64" s="222" t="s">
        <v>1400</v>
      </c>
      <c r="EH64" s="222">
        <v>2</v>
      </c>
      <c r="EI64" s="222" t="s">
        <v>4795</v>
      </c>
      <c r="EJ64" s="222" t="s">
        <v>2055</v>
      </c>
      <c r="EK64" s="223">
        <v>45129</v>
      </c>
      <c r="EL64" s="221" t="s">
        <v>6974</v>
      </c>
      <c r="EM64" s="218">
        <v>0</v>
      </c>
      <c r="EN64" s="222" t="s">
        <v>6860</v>
      </c>
      <c r="EO64" s="222" t="s">
        <v>1400</v>
      </c>
      <c r="EP64" s="222">
        <v>2</v>
      </c>
      <c r="EQ64" s="222" t="s">
        <v>4795</v>
      </c>
      <c r="ER64" s="222" t="s">
        <v>2055</v>
      </c>
      <c r="ES64" s="219">
        <v>45129</v>
      </c>
      <c r="ET64" s="222" t="s">
        <v>6967</v>
      </c>
      <c r="EU64" s="222">
        <v>0</v>
      </c>
      <c r="EV64" s="222" t="s">
        <v>6728</v>
      </c>
      <c r="EW64" s="222" t="s">
        <v>1400</v>
      </c>
      <c r="EX64" s="222">
        <v>2</v>
      </c>
      <c r="EY64" s="222" t="s">
        <v>6866</v>
      </c>
      <c r="EZ64" s="222" t="s">
        <v>1039</v>
      </c>
      <c r="FA64" s="223">
        <v>45129</v>
      </c>
      <c r="FB64" s="221" t="s">
        <v>1425</v>
      </c>
      <c r="FC64" s="222">
        <v>2</v>
      </c>
      <c r="FD64" s="222" t="s">
        <v>17</v>
      </c>
      <c r="FE64" s="222" t="s">
        <v>33</v>
      </c>
      <c r="FF64" s="222">
        <v>2</v>
      </c>
      <c r="FG64" s="222" t="s">
        <v>1408</v>
      </c>
      <c r="FH64" s="222" t="s">
        <v>17</v>
      </c>
      <c r="FI64" s="219">
        <v>44773</v>
      </c>
      <c r="FJ64" s="221" t="s">
        <v>10547</v>
      </c>
      <c r="FK64" s="222" t="e">
        <v>#N/A</v>
      </c>
      <c r="FL64" s="222" t="e">
        <v>#N/A</v>
      </c>
      <c r="FM64" s="222" t="e">
        <v>#N/A</v>
      </c>
      <c r="FN64" s="222" t="e">
        <v>#N/A</v>
      </c>
      <c r="FO64" s="222" t="e">
        <v>#N/A</v>
      </c>
      <c r="FP64" s="218" t="e">
        <v>#N/A</v>
      </c>
      <c r="FQ64" s="219" t="e">
        <v>#N/A</v>
      </c>
      <c r="FR64" s="221" t="s">
        <v>10548</v>
      </c>
      <c r="FS64" s="222" t="e">
        <v>#N/A</v>
      </c>
      <c r="FT64" s="222" t="e">
        <v>#N/A</v>
      </c>
      <c r="FU64" s="222" t="e">
        <v>#N/A</v>
      </c>
      <c r="FV64" s="222" t="e">
        <v>#N/A</v>
      </c>
      <c r="FW64" s="222" t="e">
        <v>#N/A</v>
      </c>
      <c r="FX64" s="222" t="e">
        <v>#N/A</v>
      </c>
      <c r="FY64" s="219" t="e">
        <v>#N/A</v>
      </c>
      <c r="FZ64" s="222" t="s">
        <v>2681</v>
      </c>
      <c r="GA64" s="222">
        <v>0</v>
      </c>
      <c r="GB64" s="222" t="s">
        <v>2565</v>
      </c>
      <c r="GC64" s="222" t="s">
        <v>33</v>
      </c>
      <c r="GD64" s="222">
        <v>2</v>
      </c>
      <c r="GE64" s="222" t="s">
        <v>17</v>
      </c>
      <c r="GF64" s="222" t="s">
        <v>17</v>
      </c>
      <c r="GG64" s="223">
        <v>45060</v>
      </c>
      <c r="GH64" s="221" t="s">
        <v>2687</v>
      </c>
      <c r="GI64" s="222">
        <v>1</v>
      </c>
      <c r="GJ64" s="222" t="s">
        <v>2565</v>
      </c>
      <c r="GK64" s="222" t="s">
        <v>33</v>
      </c>
      <c r="GL64" s="222">
        <v>2</v>
      </c>
      <c r="GM64" s="222" t="s">
        <v>17</v>
      </c>
      <c r="GN64" s="222" t="s">
        <v>17</v>
      </c>
      <c r="GO64" s="219">
        <v>45060</v>
      </c>
      <c r="GP64" s="222" t="s">
        <v>2682</v>
      </c>
      <c r="GQ64" s="222">
        <v>0</v>
      </c>
      <c r="GR64" s="222" t="s">
        <v>2565</v>
      </c>
      <c r="GS64" s="222" t="s">
        <v>33</v>
      </c>
      <c r="GT64" s="222">
        <v>2</v>
      </c>
      <c r="GU64" s="222" t="s">
        <v>17</v>
      </c>
      <c r="GV64" s="222" t="s">
        <v>17</v>
      </c>
      <c r="GW64" s="223">
        <v>45060</v>
      </c>
      <c r="GX64" s="221" t="s">
        <v>2688</v>
      </c>
      <c r="GY64" s="222">
        <v>0</v>
      </c>
      <c r="GZ64" s="222" t="s">
        <v>2565</v>
      </c>
      <c r="HA64" s="222" t="s">
        <v>33</v>
      </c>
      <c r="HB64" s="222">
        <v>2</v>
      </c>
      <c r="HC64" s="222" t="s">
        <v>17</v>
      </c>
      <c r="HD64" s="222" t="s">
        <v>17</v>
      </c>
      <c r="HE64" s="219">
        <v>45060</v>
      </c>
      <c r="HF64" s="222" t="s">
        <v>2680</v>
      </c>
      <c r="HG64" s="222">
        <v>0</v>
      </c>
      <c r="HH64" s="222" t="s">
        <v>2565</v>
      </c>
      <c r="HI64" s="222" t="s">
        <v>33</v>
      </c>
      <c r="HJ64" s="222">
        <v>2</v>
      </c>
      <c r="HK64" s="222" t="s">
        <v>17</v>
      </c>
      <c r="HL64" s="222" t="s">
        <v>17</v>
      </c>
      <c r="HM64" s="223">
        <v>45060</v>
      </c>
      <c r="HN64" s="221" t="s">
        <v>2686</v>
      </c>
      <c r="HO64" s="222">
        <v>0</v>
      </c>
      <c r="HP64" s="222" t="s">
        <v>2565</v>
      </c>
      <c r="HQ64" s="222" t="s">
        <v>33</v>
      </c>
      <c r="HR64" s="222">
        <v>2</v>
      </c>
      <c r="HS64" s="222" t="s">
        <v>17</v>
      </c>
      <c r="HT64" s="222" t="s">
        <v>17</v>
      </c>
      <c r="HU64" s="219">
        <v>45060</v>
      </c>
      <c r="HV64" s="222" t="s">
        <v>2683</v>
      </c>
      <c r="HW64" s="222">
        <v>0</v>
      </c>
      <c r="HX64" s="222" t="s">
        <v>2565</v>
      </c>
      <c r="HY64" s="222" t="s">
        <v>33</v>
      </c>
      <c r="HZ64" s="222">
        <v>2</v>
      </c>
      <c r="IA64" s="222" t="s">
        <v>17</v>
      </c>
      <c r="IB64" s="222" t="s">
        <v>17</v>
      </c>
      <c r="IC64" s="223">
        <v>45060</v>
      </c>
      <c r="ID64" s="221" t="s">
        <v>2685</v>
      </c>
      <c r="IE64" s="222">
        <v>0</v>
      </c>
      <c r="IF64" s="222" t="s">
        <v>2565</v>
      </c>
      <c r="IG64" s="222" t="s">
        <v>33</v>
      </c>
      <c r="IH64" s="222">
        <v>2</v>
      </c>
      <c r="II64" s="222" t="s">
        <v>17</v>
      </c>
      <c r="IJ64" s="222" t="s">
        <v>17</v>
      </c>
      <c r="IK64" s="219">
        <v>45060</v>
      </c>
      <c r="IL64" s="222" t="s">
        <v>2684</v>
      </c>
      <c r="IM64" s="222">
        <v>0</v>
      </c>
      <c r="IN64" s="222" t="s">
        <v>2565</v>
      </c>
      <c r="IO64" s="222" t="s">
        <v>33</v>
      </c>
      <c r="IP64" s="222">
        <v>2</v>
      </c>
      <c r="IQ64" s="222" t="s">
        <v>17</v>
      </c>
      <c r="IR64" s="222" t="s">
        <v>17</v>
      </c>
      <c r="IS64" s="223">
        <v>45060</v>
      </c>
    </row>
    <row r="65" spans="1:253" s="11" customFormat="1" ht="12.75" customHeight="1" x14ac:dyDescent="0.2">
      <c r="A65" s="11" t="s">
        <v>2265</v>
      </c>
      <c r="B65" s="11" t="s">
        <v>10048</v>
      </c>
      <c r="C65" s="11" t="s">
        <v>2266</v>
      </c>
      <c r="D65" s="11" t="s">
        <v>1911</v>
      </c>
      <c r="E65" s="11" t="s">
        <v>9441</v>
      </c>
      <c r="F65" s="11" t="s">
        <v>8297</v>
      </c>
      <c r="G65" s="212">
        <v>31072000</v>
      </c>
      <c r="H65" s="213" t="s">
        <v>8285</v>
      </c>
      <c r="I65" s="213" t="s">
        <v>33</v>
      </c>
      <c r="J65" s="213">
        <v>2</v>
      </c>
      <c r="K65" s="213" t="s">
        <v>8287</v>
      </c>
      <c r="L65" s="213" t="s">
        <v>8286</v>
      </c>
      <c r="M65" s="214">
        <v>45138</v>
      </c>
      <c r="N65" s="221" t="s">
        <v>4308</v>
      </c>
      <c r="O65" s="216">
        <v>233094</v>
      </c>
      <c r="P65" s="216" t="s">
        <v>4306</v>
      </c>
      <c r="Q65" s="216" t="s">
        <v>33</v>
      </c>
      <c r="R65" s="216">
        <v>2</v>
      </c>
      <c r="S65" s="216" t="s">
        <v>4307</v>
      </c>
      <c r="T65" s="216" t="s">
        <v>4252</v>
      </c>
      <c r="U65" s="217">
        <v>45077</v>
      </c>
      <c r="V65" s="221" t="s">
        <v>4312</v>
      </c>
      <c r="W65" s="213">
        <v>8487000</v>
      </c>
      <c r="X65" s="213" t="s">
        <v>4309</v>
      </c>
      <c r="Y65" s="213" t="s">
        <v>33</v>
      </c>
      <c r="Z65" s="213">
        <v>2</v>
      </c>
      <c r="AA65" s="213" t="s">
        <v>4311</v>
      </c>
      <c r="AB65" s="213" t="s">
        <v>4310</v>
      </c>
      <c r="AC65" s="214">
        <v>45077</v>
      </c>
      <c r="AD65" s="221" t="s">
        <v>4315</v>
      </c>
      <c r="AE65" s="218">
        <v>8487000</v>
      </c>
      <c r="AF65" s="218" t="s">
        <v>4309</v>
      </c>
      <c r="AG65" s="218" t="s">
        <v>33</v>
      </c>
      <c r="AH65" s="218">
        <v>2</v>
      </c>
      <c r="AI65" s="218" t="s">
        <v>4314</v>
      </c>
      <c r="AJ65" s="218" t="s">
        <v>4313</v>
      </c>
      <c r="AK65" s="219">
        <v>45077</v>
      </c>
      <c r="AL65" s="221" t="s">
        <v>2270</v>
      </c>
      <c r="AM65" s="213">
        <v>115000</v>
      </c>
      <c r="AN65" s="213" t="s">
        <v>2267</v>
      </c>
      <c r="AO65" s="213" t="s">
        <v>77</v>
      </c>
      <c r="AP65" s="213">
        <v>1</v>
      </c>
      <c r="AQ65" s="213" t="s">
        <v>2269</v>
      </c>
      <c r="AR65" s="213" t="s">
        <v>2268</v>
      </c>
      <c r="AS65" s="214">
        <v>45016</v>
      </c>
      <c r="AT65" s="222" t="s">
        <v>8299</v>
      </c>
      <c r="AU65" s="218">
        <v>56</v>
      </c>
      <c r="AV65" s="218" t="s">
        <v>8289</v>
      </c>
      <c r="AW65" s="218" t="s">
        <v>33</v>
      </c>
      <c r="AX65" s="218">
        <v>2</v>
      </c>
      <c r="AY65" s="218" t="s">
        <v>8298</v>
      </c>
      <c r="AZ65" s="218" t="s">
        <v>8290</v>
      </c>
      <c r="BA65" s="219">
        <v>45138</v>
      </c>
      <c r="BB65" s="221" t="s">
        <v>4318</v>
      </c>
      <c r="BC65" s="213">
        <v>479000</v>
      </c>
      <c r="BD65" s="213" t="s">
        <v>1915</v>
      </c>
      <c r="BE65" s="213" t="s">
        <v>33</v>
      </c>
      <c r="BF65" s="213">
        <v>2</v>
      </c>
      <c r="BG65" s="213" t="s">
        <v>4317</v>
      </c>
      <c r="BH65" s="213" t="s">
        <v>4316</v>
      </c>
      <c r="BI65" s="214">
        <v>45077</v>
      </c>
      <c r="BJ65" s="222" t="s">
        <v>8301</v>
      </c>
      <c r="BK65" s="222">
        <v>17</v>
      </c>
      <c r="BL65" s="222" t="s">
        <v>8289</v>
      </c>
      <c r="BM65" s="222" t="s">
        <v>33</v>
      </c>
      <c r="BN65" s="222">
        <v>2</v>
      </c>
      <c r="BO65" s="222" t="s">
        <v>8300</v>
      </c>
      <c r="BP65" s="218" t="s">
        <v>4292</v>
      </c>
      <c r="BQ65" s="223">
        <v>45138</v>
      </c>
      <c r="BR65" s="221" t="s">
        <v>2274</v>
      </c>
      <c r="BS65" s="224">
        <v>30702</v>
      </c>
      <c r="BT65" s="224" t="s">
        <v>2271</v>
      </c>
      <c r="BU65" s="224" t="s">
        <v>77</v>
      </c>
      <c r="BV65" s="224">
        <v>1</v>
      </c>
      <c r="BW65" s="224" t="s">
        <v>2273</v>
      </c>
      <c r="BX65" s="224" t="s">
        <v>2272</v>
      </c>
      <c r="BY65" s="214">
        <v>45016</v>
      </c>
      <c r="BZ65" s="222" t="s">
        <v>4319</v>
      </c>
      <c r="CA65" s="222">
        <v>10300</v>
      </c>
      <c r="CB65" s="222" t="s">
        <v>4259</v>
      </c>
      <c r="CC65" s="222" t="s">
        <v>33</v>
      </c>
      <c r="CD65" s="222">
        <v>2</v>
      </c>
      <c r="CE65" s="222" t="s">
        <v>4279</v>
      </c>
      <c r="CF65" s="222" t="s">
        <v>4260</v>
      </c>
      <c r="CG65" s="223">
        <v>45077</v>
      </c>
      <c r="CH65" s="221" t="s">
        <v>10549</v>
      </c>
      <c r="CI65" s="222" t="e">
        <v>#N/A</v>
      </c>
      <c r="CJ65" s="222" t="e">
        <v>#N/A</v>
      </c>
      <c r="CK65" s="222" t="e">
        <v>#N/A</v>
      </c>
      <c r="CL65" s="222" t="e">
        <v>#N/A</v>
      </c>
      <c r="CM65" s="222" t="e">
        <v>#N/A</v>
      </c>
      <c r="CN65" s="222" t="e">
        <v>#N/A</v>
      </c>
      <c r="CO65" s="225" t="e">
        <v>#N/A</v>
      </c>
      <c r="CP65" s="222" t="s">
        <v>4320</v>
      </c>
      <c r="CQ65" s="224">
        <v>481</v>
      </c>
      <c r="CR65" s="224" t="s">
        <v>4259</v>
      </c>
      <c r="CS65" s="224" t="s">
        <v>33</v>
      </c>
      <c r="CT65" s="224">
        <v>2</v>
      </c>
      <c r="CU65" s="224" t="s">
        <v>4281</v>
      </c>
      <c r="CV65" s="224" t="s">
        <v>4260</v>
      </c>
      <c r="CW65" s="214">
        <v>45077</v>
      </c>
      <c r="CX65" s="222" t="s">
        <v>4323</v>
      </c>
      <c r="CY65" s="218">
        <v>3890000</v>
      </c>
      <c r="CZ65" s="218" t="s">
        <v>4329</v>
      </c>
      <c r="DA65" s="218" t="s">
        <v>33</v>
      </c>
      <c r="DB65" s="218">
        <v>2</v>
      </c>
      <c r="DC65" s="218" t="s">
        <v>4330</v>
      </c>
      <c r="DD65" s="218" t="s">
        <v>4274</v>
      </c>
      <c r="DE65" s="220">
        <v>45077</v>
      </c>
      <c r="DF65" s="221" t="s">
        <v>4326</v>
      </c>
      <c r="DG65" s="213">
        <v>0</v>
      </c>
      <c r="DH65" s="224" t="s">
        <v>4324</v>
      </c>
      <c r="DI65" s="224" t="s">
        <v>33</v>
      </c>
      <c r="DJ65" s="224">
        <v>2</v>
      </c>
      <c r="DK65" s="224" t="s">
        <v>4325</v>
      </c>
      <c r="DL65" s="224" t="s">
        <v>4268</v>
      </c>
      <c r="DM65" s="214">
        <v>45077</v>
      </c>
      <c r="DN65" s="222" t="s">
        <v>4328</v>
      </c>
      <c r="DO65" s="218">
        <v>4597000</v>
      </c>
      <c r="DP65" s="222" t="s">
        <v>4271</v>
      </c>
      <c r="DQ65" s="222" t="s">
        <v>33</v>
      </c>
      <c r="DR65" s="222">
        <v>2</v>
      </c>
      <c r="DS65" s="222" t="s">
        <v>4327</v>
      </c>
      <c r="DT65" s="222" t="s">
        <v>4272</v>
      </c>
      <c r="DU65" s="223">
        <v>45077</v>
      </c>
      <c r="DV65" s="221" t="s">
        <v>4331</v>
      </c>
      <c r="DW65" s="213">
        <v>3840000</v>
      </c>
      <c r="DX65" s="224" t="s">
        <v>4329</v>
      </c>
      <c r="DY65" s="224" t="s">
        <v>33</v>
      </c>
      <c r="DZ65" s="224">
        <v>2</v>
      </c>
      <c r="EA65" s="224" t="s">
        <v>4330</v>
      </c>
      <c r="EB65" s="224" t="s">
        <v>4274</v>
      </c>
      <c r="EC65" s="214">
        <v>45077</v>
      </c>
      <c r="ED65" s="222" t="s">
        <v>4332</v>
      </c>
      <c r="EE65" s="218">
        <v>50000</v>
      </c>
      <c r="EF65" s="222" t="s">
        <v>4286</v>
      </c>
      <c r="EG65" s="222" t="s">
        <v>77</v>
      </c>
      <c r="EH65" s="222">
        <v>1</v>
      </c>
      <c r="EI65" s="222" t="s">
        <v>4330</v>
      </c>
      <c r="EJ65" s="222" t="s">
        <v>4276</v>
      </c>
      <c r="EK65" s="223">
        <v>45077</v>
      </c>
      <c r="EL65" s="221" t="s">
        <v>4333</v>
      </c>
      <c r="EM65" s="213">
        <v>0</v>
      </c>
      <c r="EN65" s="224" t="s">
        <v>4286</v>
      </c>
      <c r="EO65" s="224" t="s">
        <v>77</v>
      </c>
      <c r="EP65" s="224">
        <v>1</v>
      </c>
      <c r="EQ65" s="224" t="s">
        <v>4330</v>
      </c>
      <c r="ER65" s="224" t="s">
        <v>4276</v>
      </c>
      <c r="ES65" s="214">
        <v>45077</v>
      </c>
      <c r="ET65" s="222" t="s">
        <v>8302</v>
      </c>
      <c r="EU65" s="222">
        <v>17</v>
      </c>
      <c r="EV65" s="222" t="s">
        <v>8289</v>
      </c>
      <c r="EW65" s="222" t="s">
        <v>33</v>
      </c>
      <c r="EX65" s="222">
        <v>2</v>
      </c>
      <c r="EY65" s="222" t="s">
        <v>4293</v>
      </c>
      <c r="EZ65" s="222" t="s">
        <v>4292</v>
      </c>
      <c r="FA65" s="223">
        <v>45138</v>
      </c>
      <c r="FB65" s="221" t="s">
        <v>4335</v>
      </c>
      <c r="FC65" s="224">
        <v>1</v>
      </c>
      <c r="FD65" s="224" t="s">
        <v>4303</v>
      </c>
      <c r="FE65" s="224" t="s">
        <v>33</v>
      </c>
      <c r="FF65" s="224">
        <v>2</v>
      </c>
      <c r="FG65" s="224" t="s">
        <v>4334</v>
      </c>
      <c r="FH65" s="224" t="s">
        <v>4283</v>
      </c>
      <c r="FI65" s="214">
        <v>45077</v>
      </c>
      <c r="FJ65" s="221" t="s">
        <v>2277</v>
      </c>
      <c r="FK65" s="222" t="s">
        <v>17</v>
      </c>
      <c r="FL65" s="222" t="s">
        <v>17</v>
      </c>
      <c r="FM65" s="222" t="s">
        <v>17</v>
      </c>
      <c r="FN65" s="222" t="s">
        <v>17</v>
      </c>
      <c r="FO65" s="222" t="s">
        <v>17</v>
      </c>
      <c r="FP65" s="218" t="s">
        <v>17</v>
      </c>
      <c r="FQ65" s="219">
        <v>45016</v>
      </c>
      <c r="FR65" s="221" t="s">
        <v>2278</v>
      </c>
      <c r="FS65" s="224" t="s">
        <v>17</v>
      </c>
      <c r="FT65" s="224" t="s">
        <v>17</v>
      </c>
      <c r="FU65" s="224" t="s">
        <v>17</v>
      </c>
      <c r="FV65" s="224" t="s">
        <v>17</v>
      </c>
      <c r="FW65" s="224" t="s">
        <v>17</v>
      </c>
      <c r="FX65" s="224" t="s">
        <v>17</v>
      </c>
      <c r="FY65" s="214">
        <v>45016</v>
      </c>
      <c r="FZ65" s="222" t="s">
        <v>3235</v>
      </c>
      <c r="GA65" s="222">
        <v>0</v>
      </c>
      <c r="GB65" s="222" t="s">
        <v>2565</v>
      </c>
      <c r="GC65" s="222" t="s">
        <v>33</v>
      </c>
      <c r="GD65" s="222">
        <v>2</v>
      </c>
      <c r="GE65" s="222" t="s">
        <v>17</v>
      </c>
      <c r="GF65" s="222" t="s">
        <v>17</v>
      </c>
      <c r="GG65" s="223">
        <v>45063</v>
      </c>
      <c r="GH65" s="221" t="s">
        <v>3241</v>
      </c>
      <c r="GI65" s="224">
        <v>0</v>
      </c>
      <c r="GJ65" s="224" t="s">
        <v>2565</v>
      </c>
      <c r="GK65" s="224" t="s">
        <v>33</v>
      </c>
      <c r="GL65" s="224">
        <v>2</v>
      </c>
      <c r="GM65" s="224" t="s">
        <v>17</v>
      </c>
      <c r="GN65" s="224" t="s">
        <v>17</v>
      </c>
      <c r="GO65" s="214">
        <v>45063</v>
      </c>
      <c r="GP65" s="222" t="s">
        <v>3236</v>
      </c>
      <c r="GQ65" s="222">
        <v>0</v>
      </c>
      <c r="GR65" s="222" t="s">
        <v>2565</v>
      </c>
      <c r="GS65" s="222" t="s">
        <v>33</v>
      </c>
      <c r="GT65" s="222">
        <v>2</v>
      </c>
      <c r="GU65" s="222" t="s">
        <v>17</v>
      </c>
      <c r="GV65" s="222" t="s">
        <v>17</v>
      </c>
      <c r="GW65" s="223">
        <v>45063</v>
      </c>
      <c r="GX65" s="221" t="s">
        <v>3242</v>
      </c>
      <c r="GY65" s="224">
        <v>0</v>
      </c>
      <c r="GZ65" s="224" t="s">
        <v>2565</v>
      </c>
      <c r="HA65" s="224" t="s">
        <v>33</v>
      </c>
      <c r="HB65" s="224">
        <v>2</v>
      </c>
      <c r="HC65" s="224" t="s">
        <v>17</v>
      </c>
      <c r="HD65" s="224" t="s">
        <v>17</v>
      </c>
      <c r="HE65" s="214">
        <v>45063</v>
      </c>
      <c r="HF65" s="222" t="s">
        <v>3234</v>
      </c>
      <c r="HG65" s="222">
        <v>0</v>
      </c>
      <c r="HH65" s="222" t="s">
        <v>2565</v>
      </c>
      <c r="HI65" s="222" t="s">
        <v>33</v>
      </c>
      <c r="HJ65" s="222">
        <v>2</v>
      </c>
      <c r="HK65" s="222" t="s">
        <v>17</v>
      </c>
      <c r="HL65" s="222" t="s">
        <v>17</v>
      </c>
      <c r="HM65" s="223">
        <v>45063</v>
      </c>
      <c r="HN65" s="221" t="s">
        <v>3240</v>
      </c>
      <c r="HO65" s="224">
        <v>0</v>
      </c>
      <c r="HP65" s="224" t="s">
        <v>2565</v>
      </c>
      <c r="HQ65" s="224" t="s">
        <v>33</v>
      </c>
      <c r="HR65" s="224">
        <v>2</v>
      </c>
      <c r="HS65" s="224" t="s">
        <v>17</v>
      </c>
      <c r="HT65" s="224" t="s">
        <v>17</v>
      </c>
      <c r="HU65" s="214">
        <v>45063</v>
      </c>
      <c r="HV65" s="222" t="s">
        <v>3237</v>
      </c>
      <c r="HW65" s="222">
        <v>0</v>
      </c>
      <c r="HX65" s="222" t="s">
        <v>2565</v>
      </c>
      <c r="HY65" s="222" t="s">
        <v>33</v>
      </c>
      <c r="HZ65" s="222">
        <v>2</v>
      </c>
      <c r="IA65" s="222" t="s">
        <v>17</v>
      </c>
      <c r="IB65" s="222" t="s">
        <v>17</v>
      </c>
      <c r="IC65" s="223">
        <v>45063</v>
      </c>
      <c r="ID65" s="221" t="s">
        <v>3239</v>
      </c>
      <c r="IE65" s="224">
        <v>0</v>
      </c>
      <c r="IF65" s="224" t="s">
        <v>2565</v>
      </c>
      <c r="IG65" s="224" t="s">
        <v>33</v>
      </c>
      <c r="IH65" s="224">
        <v>2</v>
      </c>
      <c r="II65" s="224" t="s">
        <v>17</v>
      </c>
      <c r="IJ65" s="224" t="s">
        <v>17</v>
      </c>
      <c r="IK65" s="214">
        <v>45063</v>
      </c>
      <c r="IL65" s="222" t="s">
        <v>3238</v>
      </c>
      <c r="IM65" s="222">
        <v>3</v>
      </c>
      <c r="IN65" s="222" t="s">
        <v>2565</v>
      </c>
      <c r="IO65" s="222" t="s">
        <v>33</v>
      </c>
      <c r="IP65" s="222">
        <v>2</v>
      </c>
      <c r="IQ65" s="222" t="s">
        <v>17</v>
      </c>
      <c r="IR65" s="222" t="s">
        <v>17</v>
      </c>
      <c r="IS65" s="223">
        <v>45063</v>
      </c>
    </row>
    <row r="66" spans="1:253" s="11" customFormat="1" ht="12.75" customHeight="1" x14ac:dyDescent="0.2">
      <c r="A66" s="11" t="s">
        <v>1909</v>
      </c>
      <c r="B66" s="11" t="s">
        <v>9850</v>
      </c>
      <c r="C66" s="11" t="s">
        <v>1910</v>
      </c>
      <c r="D66" s="11" t="s">
        <v>1911</v>
      </c>
      <c r="E66" s="11" t="s">
        <v>9441</v>
      </c>
      <c r="F66" s="11" t="s">
        <v>8296</v>
      </c>
      <c r="G66" s="212">
        <v>31072000</v>
      </c>
      <c r="H66" s="213" t="s">
        <v>8285</v>
      </c>
      <c r="I66" s="213" t="s">
        <v>1400</v>
      </c>
      <c r="J66" s="213">
        <v>2</v>
      </c>
      <c r="K66" s="213" t="s">
        <v>8287</v>
      </c>
      <c r="L66" s="213" t="s">
        <v>8286</v>
      </c>
      <c r="M66" s="214">
        <v>45138</v>
      </c>
      <c r="N66" s="221" t="s">
        <v>1914</v>
      </c>
      <c r="O66" s="216">
        <v>149752</v>
      </c>
      <c r="P66" s="216" t="s">
        <v>1912</v>
      </c>
      <c r="Q66" s="216" t="s">
        <v>1400</v>
      </c>
      <c r="R66" s="216">
        <v>2</v>
      </c>
      <c r="S66" s="216" t="s">
        <v>1913</v>
      </c>
      <c r="T66" s="216" t="s">
        <v>1913</v>
      </c>
      <c r="U66" s="217">
        <v>44965</v>
      </c>
      <c r="V66" s="221" t="s">
        <v>4288</v>
      </c>
      <c r="W66" s="213">
        <v>6230000</v>
      </c>
      <c r="X66" s="213" t="s">
        <v>4286</v>
      </c>
      <c r="Y66" s="213" t="s">
        <v>77</v>
      </c>
      <c r="Z66" s="213">
        <v>1</v>
      </c>
      <c r="AA66" s="213" t="s">
        <v>4287</v>
      </c>
      <c r="AB66" s="213" t="s">
        <v>4276</v>
      </c>
      <c r="AC66" s="214">
        <v>45077</v>
      </c>
      <c r="AD66" s="221" t="s">
        <v>4290</v>
      </c>
      <c r="AE66" s="218">
        <v>4307000</v>
      </c>
      <c r="AF66" s="218" t="s">
        <v>4286</v>
      </c>
      <c r="AG66" s="218" t="s">
        <v>77</v>
      </c>
      <c r="AH66" s="218">
        <v>1</v>
      </c>
      <c r="AI66" s="218" t="s">
        <v>4289</v>
      </c>
      <c r="AJ66" s="218" t="s">
        <v>4276</v>
      </c>
      <c r="AK66" s="219">
        <v>45077</v>
      </c>
      <c r="AL66" s="221" t="s">
        <v>2213</v>
      </c>
      <c r="AM66" s="213">
        <v>8000</v>
      </c>
      <c r="AN66" s="213" t="s">
        <v>2210</v>
      </c>
      <c r="AO66" s="213" t="s">
        <v>1400</v>
      </c>
      <c r="AP66" s="213">
        <v>2</v>
      </c>
      <c r="AQ66" s="213" t="s">
        <v>2212</v>
      </c>
      <c r="AR66" s="213" t="s">
        <v>2211</v>
      </c>
      <c r="AS66" s="214">
        <v>45013</v>
      </c>
      <c r="AT66" s="222" t="s">
        <v>1918</v>
      </c>
      <c r="AU66" s="218" t="s">
        <v>17</v>
      </c>
      <c r="AV66" s="218" t="s">
        <v>17</v>
      </c>
      <c r="AW66" s="218" t="s">
        <v>17</v>
      </c>
      <c r="AX66" s="218" t="s">
        <v>17</v>
      </c>
      <c r="AY66" s="218" t="s">
        <v>17</v>
      </c>
      <c r="AZ66" s="218" t="s">
        <v>17</v>
      </c>
      <c r="BA66" s="219">
        <v>44965</v>
      </c>
      <c r="BB66" s="221" t="s">
        <v>1917</v>
      </c>
      <c r="BC66" s="213">
        <v>39000</v>
      </c>
      <c r="BD66" s="213" t="s">
        <v>1915</v>
      </c>
      <c r="BE66" s="213" t="s">
        <v>1400</v>
      </c>
      <c r="BF66" s="213">
        <v>2</v>
      </c>
      <c r="BG66" s="213" t="s">
        <v>1916</v>
      </c>
      <c r="BH66" s="213" t="s">
        <v>1916</v>
      </c>
      <c r="BI66" s="214">
        <v>44965</v>
      </c>
      <c r="BJ66" s="222" t="s">
        <v>1919</v>
      </c>
      <c r="BK66" s="222" t="s">
        <v>17</v>
      </c>
      <c r="BL66" s="222" t="s">
        <v>17</v>
      </c>
      <c r="BM66" s="222" t="s">
        <v>17</v>
      </c>
      <c r="BN66" s="222" t="s">
        <v>17</v>
      </c>
      <c r="BO66" s="222" t="s">
        <v>17</v>
      </c>
      <c r="BP66" s="218" t="s">
        <v>17</v>
      </c>
      <c r="BQ66" s="223">
        <v>44965</v>
      </c>
      <c r="BR66" s="221" t="s">
        <v>1920</v>
      </c>
      <c r="BS66" s="224" t="s">
        <v>17</v>
      </c>
      <c r="BT66" s="224" t="s">
        <v>17</v>
      </c>
      <c r="BU66" s="224" t="s">
        <v>17</v>
      </c>
      <c r="BV66" s="224" t="s">
        <v>17</v>
      </c>
      <c r="BW66" s="224" t="s">
        <v>17</v>
      </c>
      <c r="BX66" s="224" t="s">
        <v>17</v>
      </c>
      <c r="BY66" s="214">
        <v>44965</v>
      </c>
      <c r="BZ66" s="222" t="s">
        <v>1921</v>
      </c>
      <c r="CA66" s="222" t="s">
        <v>17</v>
      </c>
      <c r="CB66" s="222" t="s">
        <v>17</v>
      </c>
      <c r="CC66" s="222" t="s">
        <v>17</v>
      </c>
      <c r="CD66" s="222" t="s">
        <v>17</v>
      </c>
      <c r="CE66" s="222" t="s">
        <v>17</v>
      </c>
      <c r="CF66" s="222" t="s">
        <v>17</v>
      </c>
      <c r="CG66" s="223">
        <v>44965</v>
      </c>
      <c r="CH66" s="221" t="s">
        <v>10550</v>
      </c>
      <c r="CI66" s="222" t="e">
        <v>#N/A</v>
      </c>
      <c r="CJ66" s="222" t="e">
        <v>#N/A</v>
      </c>
      <c r="CK66" s="222" t="e">
        <v>#N/A</v>
      </c>
      <c r="CL66" s="222" t="e">
        <v>#N/A</v>
      </c>
      <c r="CM66" s="222" t="e">
        <v>#N/A</v>
      </c>
      <c r="CN66" s="222" t="e">
        <v>#N/A</v>
      </c>
      <c r="CO66" s="225" t="e">
        <v>#N/A</v>
      </c>
      <c r="CP66" s="222" t="s">
        <v>1923</v>
      </c>
      <c r="CQ66" s="224" t="s">
        <v>17</v>
      </c>
      <c r="CR66" s="224" t="s">
        <v>17</v>
      </c>
      <c r="CS66" s="224" t="s">
        <v>17</v>
      </c>
      <c r="CT66" s="224" t="s">
        <v>17</v>
      </c>
      <c r="CU66" s="224" t="s">
        <v>17</v>
      </c>
      <c r="CV66" s="224" t="s">
        <v>17</v>
      </c>
      <c r="CW66" s="214">
        <v>44965</v>
      </c>
      <c r="CX66" s="222" t="s">
        <v>4296</v>
      </c>
      <c r="CY66" s="218">
        <v>1535000</v>
      </c>
      <c r="CZ66" s="218" t="s">
        <v>4286</v>
      </c>
      <c r="DA66" s="218" t="s">
        <v>77</v>
      </c>
      <c r="DB66" s="218">
        <v>1</v>
      </c>
      <c r="DC66" s="218" t="s">
        <v>4297</v>
      </c>
      <c r="DD66" s="218" t="s">
        <v>4276</v>
      </c>
      <c r="DE66" s="220">
        <v>45077</v>
      </c>
      <c r="DF66" s="221" t="s">
        <v>4298</v>
      </c>
      <c r="DG66" s="213">
        <v>1923000</v>
      </c>
      <c r="DH66" s="224" t="s">
        <v>4286</v>
      </c>
      <c r="DI66" s="224" t="s">
        <v>77</v>
      </c>
      <c r="DJ66" s="224">
        <v>1</v>
      </c>
      <c r="DK66" s="224" t="s">
        <v>4297</v>
      </c>
      <c r="DL66" s="224" t="s">
        <v>4274</v>
      </c>
      <c r="DM66" s="214">
        <v>45077</v>
      </c>
      <c r="DN66" s="222" t="s">
        <v>4299</v>
      </c>
      <c r="DO66" s="218">
        <v>2772000</v>
      </c>
      <c r="DP66" s="222" t="s">
        <v>4286</v>
      </c>
      <c r="DQ66" s="222" t="s">
        <v>77</v>
      </c>
      <c r="DR66" s="222">
        <v>1</v>
      </c>
      <c r="DS66" s="222" t="s">
        <v>4297</v>
      </c>
      <c r="DT66" s="222" t="s">
        <v>4276</v>
      </c>
      <c r="DU66" s="223">
        <v>45077</v>
      </c>
      <c r="DV66" s="221" t="s">
        <v>4300</v>
      </c>
      <c r="DW66" s="213">
        <v>1485000</v>
      </c>
      <c r="DX66" s="224" t="s">
        <v>4286</v>
      </c>
      <c r="DY66" s="224" t="s">
        <v>77</v>
      </c>
      <c r="DZ66" s="224">
        <v>1</v>
      </c>
      <c r="EA66" s="224" t="s">
        <v>4297</v>
      </c>
      <c r="EB66" s="224" t="s">
        <v>4276</v>
      </c>
      <c r="EC66" s="214">
        <v>45077</v>
      </c>
      <c r="ED66" s="222" t="s">
        <v>4301</v>
      </c>
      <c r="EE66" s="218">
        <v>50000</v>
      </c>
      <c r="EF66" s="222" t="s">
        <v>4286</v>
      </c>
      <c r="EG66" s="222" t="s">
        <v>77</v>
      </c>
      <c r="EH66" s="222">
        <v>1</v>
      </c>
      <c r="EI66" s="222" t="s">
        <v>4297</v>
      </c>
      <c r="EJ66" s="222" t="s">
        <v>4276</v>
      </c>
      <c r="EK66" s="223">
        <v>45077</v>
      </c>
      <c r="EL66" s="221" t="s">
        <v>4302</v>
      </c>
      <c r="EM66" s="213">
        <v>0</v>
      </c>
      <c r="EN66" s="224" t="s">
        <v>4286</v>
      </c>
      <c r="EO66" s="224" t="s">
        <v>77</v>
      </c>
      <c r="EP66" s="224">
        <v>1</v>
      </c>
      <c r="EQ66" s="224" t="s">
        <v>4297</v>
      </c>
      <c r="ER66" s="224" t="s">
        <v>4276</v>
      </c>
      <c r="ES66" s="214">
        <v>45077</v>
      </c>
      <c r="ET66" s="222" t="s">
        <v>4294</v>
      </c>
      <c r="EU66" s="222">
        <v>17</v>
      </c>
      <c r="EV66" s="222" t="s">
        <v>4291</v>
      </c>
      <c r="EW66" s="222" t="s">
        <v>33</v>
      </c>
      <c r="EX66" s="222">
        <v>2</v>
      </c>
      <c r="EY66" s="222" t="s">
        <v>4293</v>
      </c>
      <c r="EZ66" s="222" t="s">
        <v>4292</v>
      </c>
      <c r="FA66" s="223">
        <v>45077</v>
      </c>
      <c r="FB66" s="221" t="s">
        <v>4305</v>
      </c>
      <c r="FC66" s="224">
        <v>1</v>
      </c>
      <c r="FD66" s="224" t="s">
        <v>4303</v>
      </c>
      <c r="FE66" s="224" t="s">
        <v>33</v>
      </c>
      <c r="FF66" s="224">
        <v>2</v>
      </c>
      <c r="FG66" s="224" t="s">
        <v>4304</v>
      </c>
      <c r="FH66" s="224" t="s">
        <v>4283</v>
      </c>
      <c r="FI66" s="214">
        <v>45077</v>
      </c>
      <c r="FJ66" s="221" t="s">
        <v>1924</v>
      </c>
      <c r="FK66" s="222" t="s">
        <v>17</v>
      </c>
      <c r="FL66" s="222" t="s">
        <v>17</v>
      </c>
      <c r="FM66" s="222" t="s">
        <v>17</v>
      </c>
      <c r="FN66" s="222" t="s">
        <v>17</v>
      </c>
      <c r="FO66" s="222" t="s">
        <v>17</v>
      </c>
      <c r="FP66" s="218" t="s">
        <v>17</v>
      </c>
      <c r="FQ66" s="219">
        <v>44965</v>
      </c>
      <c r="FR66" s="221" t="s">
        <v>1925</v>
      </c>
      <c r="FS66" s="224" t="s">
        <v>17</v>
      </c>
      <c r="FT66" s="224" t="s">
        <v>17</v>
      </c>
      <c r="FU66" s="224" t="s">
        <v>17</v>
      </c>
      <c r="FV66" s="224" t="s">
        <v>17</v>
      </c>
      <c r="FW66" s="224" t="s">
        <v>17</v>
      </c>
      <c r="FX66" s="224" t="s">
        <v>17</v>
      </c>
      <c r="FY66" s="214">
        <v>44965</v>
      </c>
      <c r="FZ66" s="222" t="s">
        <v>3244</v>
      </c>
      <c r="GA66" s="222">
        <v>0</v>
      </c>
      <c r="GB66" s="222" t="s">
        <v>2565</v>
      </c>
      <c r="GC66" s="222" t="s">
        <v>33</v>
      </c>
      <c r="GD66" s="222">
        <v>2</v>
      </c>
      <c r="GE66" s="222" t="s">
        <v>17</v>
      </c>
      <c r="GF66" s="222" t="s">
        <v>17</v>
      </c>
      <c r="GG66" s="223">
        <v>45063</v>
      </c>
      <c r="GH66" s="221" t="s">
        <v>3250</v>
      </c>
      <c r="GI66" s="224">
        <v>0</v>
      </c>
      <c r="GJ66" s="224" t="s">
        <v>2565</v>
      </c>
      <c r="GK66" s="224" t="s">
        <v>33</v>
      </c>
      <c r="GL66" s="224">
        <v>2</v>
      </c>
      <c r="GM66" s="224" t="s">
        <v>17</v>
      </c>
      <c r="GN66" s="224" t="s">
        <v>17</v>
      </c>
      <c r="GO66" s="214">
        <v>45063</v>
      </c>
      <c r="GP66" s="222" t="s">
        <v>3245</v>
      </c>
      <c r="GQ66" s="222">
        <v>0</v>
      </c>
      <c r="GR66" s="222" t="s">
        <v>2565</v>
      </c>
      <c r="GS66" s="222" t="s">
        <v>33</v>
      </c>
      <c r="GT66" s="222">
        <v>2</v>
      </c>
      <c r="GU66" s="222" t="s">
        <v>17</v>
      </c>
      <c r="GV66" s="222" t="s">
        <v>17</v>
      </c>
      <c r="GW66" s="223">
        <v>45063</v>
      </c>
      <c r="GX66" s="221" t="s">
        <v>3251</v>
      </c>
      <c r="GY66" s="224">
        <v>0</v>
      </c>
      <c r="GZ66" s="224" t="s">
        <v>2565</v>
      </c>
      <c r="HA66" s="224" t="s">
        <v>33</v>
      </c>
      <c r="HB66" s="224">
        <v>2</v>
      </c>
      <c r="HC66" s="224" t="s">
        <v>17</v>
      </c>
      <c r="HD66" s="224" t="s">
        <v>17</v>
      </c>
      <c r="HE66" s="214">
        <v>45063</v>
      </c>
      <c r="HF66" s="222" t="s">
        <v>3243</v>
      </c>
      <c r="HG66" s="222">
        <v>0</v>
      </c>
      <c r="HH66" s="222" t="s">
        <v>2565</v>
      </c>
      <c r="HI66" s="222" t="s">
        <v>33</v>
      </c>
      <c r="HJ66" s="222">
        <v>2</v>
      </c>
      <c r="HK66" s="222" t="s">
        <v>17</v>
      </c>
      <c r="HL66" s="222" t="s">
        <v>17</v>
      </c>
      <c r="HM66" s="223">
        <v>45063</v>
      </c>
      <c r="HN66" s="221" t="s">
        <v>3249</v>
      </c>
      <c r="HO66" s="224">
        <v>0</v>
      </c>
      <c r="HP66" s="224" t="s">
        <v>2565</v>
      </c>
      <c r="HQ66" s="224" t="s">
        <v>33</v>
      </c>
      <c r="HR66" s="224">
        <v>2</v>
      </c>
      <c r="HS66" s="224" t="s">
        <v>17</v>
      </c>
      <c r="HT66" s="224" t="s">
        <v>17</v>
      </c>
      <c r="HU66" s="214">
        <v>45063</v>
      </c>
      <c r="HV66" s="222" t="s">
        <v>3246</v>
      </c>
      <c r="HW66" s="222">
        <v>0</v>
      </c>
      <c r="HX66" s="222" t="s">
        <v>2565</v>
      </c>
      <c r="HY66" s="222" t="s">
        <v>33</v>
      </c>
      <c r="HZ66" s="222">
        <v>2</v>
      </c>
      <c r="IA66" s="222" t="s">
        <v>17</v>
      </c>
      <c r="IB66" s="222" t="s">
        <v>17</v>
      </c>
      <c r="IC66" s="223">
        <v>45063</v>
      </c>
      <c r="ID66" s="221" t="s">
        <v>3248</v>
      </c>
      <c r="IE66" s="224">
        <v>0</v>
      </c>
      <c r="IF66" s="224" t="s">
        <v>2565</v>
      </c>
      <c r="IG66" s="224" t="s">
        <v>33</v>
      </c>
      <c r="IH66" s="224">
        <v>2</v>
      </c>
      <c r="II66" s="224" t="s">
        <v>17</v>
      </c>
      <c r="IJ66" s="224" t="s">
        <v>17</v>
      </c>
      <c r="IK66" s="214">
        <v>45063</v>
      </c>
      <c r="IL66" s="222" t="s">
        <v>3247</v>
      </c>
      <c r="IM66" s="222">
        <v>3</v>
      </c>
      <c r="IN66" s="222" t="s">
        <v>2565</v>
      </c>
      <c r="IO66" s="222" t="s">
        <v>33</v>
      </c>
      <c r="IP66" s="222">
        <v>2</v>
      </c>
      <c r="IQ66" s="222" t="s">
        <v>17</v>
      </c>
      <c r="IR66" s="222" t="s">
        <v>17</v>
      </c>
      <c r="IS66" s="223">
        <v>45063</v>
      </c>
    </row>
    <row r="67" spans="1:253" s="11" customFormat="1" ht="12.75" customHeight="1" x14ac:dyDescent="0.2">
      <c r="A67" s="11" t="s">
        <v>2254</v>
      </c>
      <c r="B67" s="11" t="s">
        <v>10054</v>
      </c>
      <c r="C67" s="11" t="s">
        <v>2255</v>
      </c>
      <c r="D67" s="11" t="s">
        <v>1911</v>
      </c>
      <c r="E67" s="11" t="s">
        <v>9441</v>
      </c>
      <c r="F67" s="11" t="s">
        <v>8288</v>
      </c>
      <c r="G67" s="212">
        <v>30375000</v>
      </c>
      <c r="H67" s="213" t="s">
        <v>8285</v>
      </c>
      <c r="I67" s="213" t="s">
        <v>1400</v>
      </c>
      <c r="J67" s="213">
        <v>2</v>
      </c>
      <c r="K67" s="213" t="s">
        <v>8287</v>
      </c>
      <c r="L67" s="213" t="s">
        <v>8286</v>
      </c>
      <c r="M67" s="214">
        <v>45138</v>
      </c>
      <c r="N67" s="221" t="s">
        <v>4254</v>
      </c>
      <c r="O67" s="216">
        <v>233094</v>
      </c>
      <c r="P67" s="216" t="s">
        <v>4251</v>
      </c>
      <c r="Q67" s="216" t="s">
        <v>33</v>
      </c>
      <c r="R67" s="216">
        <v>2</v>
      </c>
      <c r="S67" s="216" t="s">
        <v>4253</v>
      </c>
      <c r="T67" s="216" t="s">
        <v>4252</v>
      </c>
      <c r="U67" s="217">
        <v>45077</v>
      </c>
      <c r="V67" s="221" t="s">
        <v>4256</v>
      </c>
      <c r="W67" s="213">
        <v>8487000</v>
      </c>
      <c r="X67" s="213" t="s">
        <v>4251</v>
      </c>
      <c r="Y67" s="213" t="s">
        <v>33</v>
      </c>
      <c r="Z67" s="213">
        <v>2</v>
      </c>
      <c r="AA67" s="213" t="s">
        <v>4255</v>
      </c>
      <c r="AB67" s="213" t="s">
        <v>4252</v>
      </c>
      <c r="AC67" s="214">
        <v>45077</v>
      </c>
      <c r="AD67" s="221" t="s">
        <v>4258</v>
      </c>
      <c r="AE67" s="218">
        <v>8487000</v>
      </c>
      <c r="AF67" s="218" t="s">
        <v>4251</v>
      </c>
      <c r="AG67" s="218" t="s">
        <v>33</v>
      </c>
      <c r="AH67" s="218">
        <v>2</v>
      </c>
      <c r="AI67" s="218" t="s">
        <v>4257</v>
      </c>
      <c r="AJ67" s="218" t="s">
        <v>4252</v>
      </c>
      <c r="AK67" s="219">
        <v>45077</v>
      </c>
      <c r="AL67" s="221" t="s">
        <v>4262</v>
      </c>
      <c r="AM67" s="213">
        <v>45000</v>
      </c>
      <c r="AN67" s="213" t="s">
        <v>4259</v>
      </c>
      <c r="AO67" s="213" t="s">
        <v>33</v>
      </c>
      <c r="AP67" s="213">
        <v>2</v>
      </c>
      <c r="AQ67" s="213" t="s">
        <v>4261</v>
      </c>
      <c r="AR67" s="213" t="s">
        <v>4260</v>
      </c>
      <c r="AS67" s="214">
        <v>45077</v>
      </c>
      <c r="AT67" s="222" t="s">
        <v>8292</v>
      </c>
      <c r="AU67" s="218">
        <v>56</v>
      </c>
      <c r="AV67" s="218" t="s">
        <v>8289</v>
      </c>
      <c r="AW67" s="218" t="s">
        <v>1400</v>
      </c>
      <c r="AX67" s="218">
        <v>2</v>
      </c>
      <c r="AY67" s="218" t="s">
        <v>8291</v>
      </c>
      <c r="AZ67" s="218" t="s">
        <v>8290</v>
      </c>
      <c r="BA67" s="219">
        <v>45138</v>
      </c>
      <c r="BB67" s="221" t="s">
        <v>2259</v>
      </c>
      <c r="BC67" s="213">
        <v>0</v>
      </c>
      <c r="BD67" s="213" t="s">
        <v>17</v>
      </c>
      <c r="BE67" s="213" t="s">
        <v>17</v>
      </c>
      <c r="BF67" s="213" t="s">
        <v>17</v>
      </c>
      <c r="BG67" s="213" t="s">
        <v>2256</v>
      </c>
      <c r="BH67" s="213" t="s">
        <v>17</v>
      </c>
      <c r="BI67" s="214">
        <v>45016</v>
      </c>
      <c r="BJ67" s="222" t="s">
        <v>8294</v>
      </c>
      <c r="BK67" s="222">
        <v>17</v>
      </c>
      <c r="BL67" s="222" t="s">
        <v>8289</v>
      </c>
      <c r="BM67" s="222" t="s">
        <v>1400</v>
      </c>
      <c r="BN67" s="222">
        <v>2</v>
      </c>
      <c r="BO67" s="222" t="s">
        <v>8293</v>
      </c>
      <c r="BP67" s="218" t="s">
        <v>4292</v>
      </c>
      <c r="BQ67" s="223">
        <v>45138</v>
      </c>
      <c r="BR67" s="221" t="s">
        <v>2263</v>
      </c>
      <c r="BS67" s="224">
        <v>7102</v>
      </c>
      <c r="BT67" s="224" t="s">
        <v>2260</v>
      </c>
      <c r="BU67" s="224" t="s">
        <v>77</v>
      </c>
      <c r="BV67" s="224">
        <v>1</v>
      </c>
      <c r="BW67" s="224" t="s">
        <v>2262</v>
      </c>
      <c r="BX67" s="224" t="s">
        <v>2261</v>
      </c>
      <c r="BY67" s="214">
        <v>45016</v>
      </c>
      <c r="BZ67" s="222" t="s">
        <v>4280</v>
      </c>
      <c r="CA67" s="222">
        <v>10300</v>
      </c>
      <c r="CB67" s="222" t="s">
        <v>4259</v>
      </c>
      <c r="CC67" s="222" t="s">
        <v>33</v>
      </c>
      <c r="CD67" s="222">
        <v>2</v>
      </c>
      <c r="CE67" s="222" t="s">
        <v>4279</v>
      </c>
      <c r="CF67" s="222" t="s">
        <v>4260</v>
      </c>
      <c r="CG67" s="223">
        <v>45077</v>
      </c>
      <c r="CH67" s="221" t="s">
        <v>10551</v>
      </c>
      <c r="CI67" s="222" t="e">
        <v>#N/A</v>
      </c>
      <c r="CJ67" s="222" t="e">
        <v>#N/A</v>
      </c>
      <c r="CK67" s="222" t="e">
        <v>#N/A</v>
      </c>
      <c r="CL67" s="222" t="e">
        <v>#N/A</v>
      </c>
      <c r="CM67" s="222" t="e">
        <v>#N/A</v>
      </c>
      <c r="CN67" s="222" t="e">
        <v>#N/A</v>
      </c>
      <c r="CO67" s="225" t="e">
        <v>#N/A</v>
      </c>
      <c r="CP67" s="222" t="s">
        <v>4282</v>
      </c>
      <c r="CQ67" s="224">
        <v>481</v>
      </c>
      <c r="CR67" s="224" t="s">
        <v>4259</v>
      </c>
      <c r="CS67" s="224" t="s">
        <v>33</v>
      </c>
      <c r="CT67" s="224">
        <v>2</v>
      </c>
      <c r="CU67" s="224" t="s">
        <v>4281</v>
      </c>
      <c r="CV67" s="224" t="s">
        <v>4260</v>
      </c>
      <c r="CW67" s="214">
        <v>45077</v>
      </c>
      <c r="CX67" s="222" t="s">
        <v>4266</v>
      </c>
      <c r="CY67" s="218">
        <v>2355000</v>
      </c>
      <c r="CZ67" s="218" t="s">
        <v>4263</v>
      </c>
      <c r="DA67" s="218" t="s">
        <v>33</v>
      </c>
      <c r="DB67" s="218">
        <v>2</v>
      </c>
      <c r="DC67" s="218" t="s">
        <v>4269</v>
      </c>
      <c r="DD67" s="218" t="s">
        <v>4274</v>
      </c>
      <c r="DE67" s="220">
        <v>45077</v>
      </c>
      <c r="DF67" s="221" t="s">
        <v>4270</v>
      </c>
      <c r="DG67" s="213">
        <v>0</v>
      </c>
      <c r="DH67" s="224" t="s">
        <v>4267</v>
      </c>
      <c r="DI67" s="224" t="s">
        <v>33</v>
      </c>
      <c r="DJ67" s="224">
        <v>2</v>
      </c>
      <c r="DK67" s="224" t="s">
        <v>4269</v>
      </c>
      <c r="DL67" s="224" t="s">
        <v>4268</v>
      </c>
      <c r="DM67" s="214">
        <v>45077</v>
      </c>
      <c r="DN67" s="222" t="s">
        <v>4273</v>
      </c>
      <c r="DO67" s="218">
        <v>6132000</v>
      </c>
      <c r="DP67" s="222" t="s">
        <v>4271</v>
      </c>
      <c r="DQ67" s="222" t="s">
        <v>33</v>
      </c>
      <c r="DR67" s="222">
        <v>2</v>
      </c>
      <c r="DS67" s="222" t="s">
        <v>4269</v>
      </c>
      <c r="DT67" s="222" t="s">
        <v>4272</v>
      </c>
      <c r="DU67" s="223">
        <v>45077</v>
      </c>
      <c r="DV67" s="221" t="s">
        <v>4275</v>
      </c>
      <c r="DW67" s="213">
        <v>2355000</v>
      </c>
      <c r="DX67" s="224" t="s">
        <v>4263</v>
      </c>
      <c r="DY67" s="224" t="s">
        <v>33</v>
      </c>
      <c r="DZ67" s="224">
        <v>2</v>
      </c>
      <c r="EA67" s="224" t="s">
        <v>4269</v>
      </c>
      <c r="EB67" s="224" t="s">
        <v>4274</v>
      </c>
      <c r="EC67" s="214">
        <v>45077</v>
      </c>
      <c r="ED67" s="222" t="s">
        <v>4277</v>
      </c>
      <c r="EE67" s="218">
        <v>0</v>
      </c>
      <c r="EF67" s="222" t="s">
        <v>4263</v>
      </c>
      <c r="EG67" s="222" t="s">
        <v>33</v>
      </c>
      <c r="EH67" s="222">
        <v>2</v>
      </c>
      <c r="EI67" s="222" t="s">
        <v>4269</v>
      </c>
      <c r="EJ67" s="222" t="s">
        <v>4276</v>
      </c>
      <c r="EK67" s="223">
        <v>45077</v>
      </c>
      <c r="EL67" s="221" t="s">
        <v>4278</v>
      </c>
      <c r="EM67" s="213">
        <v>0</v>
      </c>
      <c r="EN67" s="224" t="s">
        <v>4263</v>
      </c>
      <c r="EO67" s="224" t="s">
        <v>33</v>
      </c>
      <c r="EP67" s="224">
        <v>2</v>
      </c>
      <c r="EQ67" s="224" t="s">
        <v>4269</v>
      </c>
      <c r="ER67" s="224" t="s">
        <v>4276</v>
      </c>
      <c r="ES67" s="214">
        <v>45077</v>
      </c>
      <c r="ET67" s="222" t="s">
        <v>8295</v>
      </c>
      <c r="EU67" s="222">
        <v>17</v>
      </c>
      <c r="EV67" s="222" t="s">
        <v>8289</v>
      </c>
      <c r="EW67" s="222" t="s">
        <v>1400</v>
      </c>
      <c r="EX67" s="222">
        <v>2</v>
      </c>
      <c r="EY67" s="222" t="s">
        <v>4293</v>
      </c>
      <c r="EZ67" s="222" t="s">
        <v>4292</v>
      </c>
      <c r="FA67" s="223">
        <v>45138</v>
      </c>
      <c r="FB67" s="221" t="s">
        <v>4285</v>
      </c>
      <c r="FC67" s="224">
        <v>1</v>
      </c>
      <c r="FD67" s="224" t="s">
        <v>2260</v>
      </c>
      <c r="FE67" s="224" t="s">
        <v>33</v>
      </c>
      <c r="FF67" s="224">
        <v>2</v>
      </c>
      <c r="FG67" s="224" t="s">
        <v>4284</v>
      </c>
      <c r="FH67" s="224" t="s">
        <v>4283</v>
      </c>
      <c r="FI67" s="214">
        <v>45077</v>
      </c>
      <c r="FJ67" s="221" t="s">
        <v>2257</v>
      </c>
      <c r="FK67" s="222">
        <v>0</v>
      </c>
      <c r="FL67" s="222" t="s">
        <v>17</v>
      </c>
      <c r="FM67" s="222" t="s">
        <v>17</v>
      </c>
      <c r="FN67" s="222" t="s">
        <v>17</v>
      </c>
      <c r="FO67" s="222" t="s">
        <v>2256</v>
      </c>
      <c r="FP67" s="218" t="s">
        <v>17</v>
      </c>
      <c r="FQ67" s="219">
        <v>45016</v>
      </c>
      <c r="FR67" s="221" t="s">
        <v>2258</v>
      </c>
      <c r="FS67" s="224">
        <v>0</v>
      </c>
      <c r="FT67" s="224" t="s">
        <v>17</v>
      </c>
      <c r="FU67" s="224" t="s">
        <v>17</v>
      </c>
      <c r="FV67" s="224" t="s">
        <v>17</v>
      </c>
      <c r="FW67" s="224" t="s">
        <v>2256</v>
      </c>
      <c r="FX67" s="224" t="s">
        <v>17</v>
      </c>
      <c r="FY67" s="214">
        <v>45016</v>
      </c>
      <c r="FZ67" s="222" t="s">
        <v>3253</v>
      </c>
      <c r="GA67" s="222">
        <v>0</v>
      </c>
      <c r="GB67" s="222" t="s">
        <v>2565</v>
      </c>
      <c r="GC67" s="222" t="s">
        <v>33</v>
      </c>
      <c r="GD67" s="222">
        <v>2</v>
      </c>
      <c r="GE67" s="222" t="s">
        <v>17</v>
      </c>
      <c r="GF67" s="222" t="s">
        <v>17</v>
      </c>
      <c r="GG67" s="223">
        <v>45063</v>
      </c>
      <c r="GH67" s="221" t="s">
        <v>3259</v>
      </c>
      <c r="GI67" s="224">
        <v>0</v>
      </c>
      <c r="GJ67" s="224" t="s">
        <v>2565</v>
      </c>
      <c r="GK67" s="224" t="s">
        <v>33</v>
      </c>
      <c r="GL67" s="224">
        <v>2</v>
      </c>
      <c r="GM67" s="224" t="s">
        <v>17</v>
      </c>
      <c r="GN67" s="224" t="s">
        <v>17</v>
      </c>
      <c r="GO67" s="214">
        <v>45063</v>
      </c>
      <c r="GP67" s="222" t="s">
        <v>3254</v>
      </c>
      <c r="GQ67" s="222">
        <v>1</v>
      </c>
      <c r="GR67" s="222" t="s">
        <v>2565</v>
      </c>
      <c r="GS67" s="222" t="s">
        <v>33</v>
      </c>
      <c r="GT67" s="222">
        <v>2</v>
      </c>
      <c r="GU67" s="222" t="s">
        <v>17</v>
      </c>
      <c r="GV67" s="222" t="s">
        <v>17</v>
      </c>
      <c r="GW67" s="223">
        <v>45063</v>
      </c>
      <c r="GX67" s="221" t="s">
        <v>3260</v>
      </c>
      <c r="GY67" s="224">
        <v>0</v>
      </c>
      <c r="GZ67" s="224" t="s">
        <v>2565</v>
      </c>
      <c r="HA67" s="224" t="s">
        <v>33</v>
      </c>
      <c r="HB67" s="224">
        <v>2</v>
      </c>
      <c r="HC67" s="224" t="s">
        <v>17</v>
      </c>
      <c r="HD67" s="224" t="s">
        <v>17</v>
      </c>
      <c r="HE67" s="214">
        <v>45063</v>
      </c>
      <c r="HF67" s="222" t="s">
        <v>3252</v>
      </c>
      <c r="HG67" s="222">
        <v>0</v>
      </c>
      <c r="HH67" s="222" t="s">
        <v>2565</v>
      </c>
      <c r="HI67" s="222" t="s">
        <v>33</v>
      </c>
      <c r="HJ67" s="222">
        <v>2</v>
      </c>
      <c r="HK67" s="222" t="s">
        <v>17</v>
      </c>
      <c r="HL67" s="222" t="s">
        <v>17</v>
      </c>
      <c r="HM67" s="223">
        <v>45063</v>
      </c>
      <c r="HN67" s="221" t="s">
        <v>3258</v>
      </c>
      <c r="HO67" s="224">
        <v>0</v>
      </c>
      <c r="HP67" s="224" t="s">
        <v>2565</v>
      </c>
      <c r="HQ67" s="224" t="s">
        <v>33</v>
      </c>
      <c r="HR67" s="224">
        <v>2</v>
      </c>
      <c r="HS67" s="224" t="s">
        <v>17</v>
      </c>
      <c r="HT67" s="224" t="s">
        <v>17</v>
      </c>
      <c r="HU67" s="214">
        <v>45063</v>
      </c>
      <c r="HV67" s="222" t="s">
        <v>3255</v>
      </c>
      <c r="HW67" s="222">
        <v>0</v>
      </c>
      <c r="HX67" s="222" t="s">
        <v>2565</v>
      </c>
      <c r="HY67" s="222" t="s">
        <v>33</v>
      </c>
      <c r="HZ67" s="222">
        <v>2</v>
      </c>
      <c r="IA67" s="222" t="s">
        <v>17</v>
      </c>
      <c r="IB67" s="222" t="s">
        <v>17</v>
      </c>
      <c r="IC67" s="223">
        <v>45063</v>
      </c>
      <c r="ID67" s="221" t="s">
        <v>3257</v>
      </c>
      <c r="IE67" s="224">
        <v>0</v>
      </c>
      <c r="IF67" s="224" t="s">
        <v>2565</v>
      </c>
      <c r="IG67" s="224" t="s">
        <v>33</v>
      </c>
      <c r="IH67" s="224">
        <v>2</v>
      </c>
      <c r="II67" s="224" t="s">
        <v>17</v>
      </c>
      <c r="IJ67" s="224" t="s">
        <v>17</v>
      </c>
      <c r="IK67" s="214">
        <v>45063</v>
      </c>
      <c r="IL67" s="222" t="s">
        <v>3256</v>
      </c>
      <c r="IM67" s="222">
        <v>3</v>
      </c>
      <c r="IN67" s="222" t="s">
        <v>2565</v>
      </c>
      <c r="IO67" s="222" t="s">
        <v>33</v>
      </c>
      <c r="IP67" s="222">
        <v>2</v>
      </c>
      <c r="IQ67" s="222" t="s">
        <v>17</v>
      </c>
      <c r="IR67" s="222" t="s">
        <v>17</v>
      </c>
      <c r="IS67" s="223">
        <v>45063</v>
      </c>
    </row>
    <row r="68" spans="1:253" s="11" customFormat="1" ht="12.75" customHeight="1" x14ac:dyDescent="0.2">
      <c r="A68" s="11" t="s">
        <v>2125</v>
      </c>
      <c r="B68" s="11" t="s">
        <v>10061</v>
      </c>
      <c r="C68" s="11" t="s">
        <v>2126</v>
      </c>
      <c r="D68" s="11" t="s">
        <v>2127</v>
      </c>
      <c r="E68" s="11" t="s">
        <v>9444</v>
      </c>
      <c r="F68" s="11" t="s">
        <v>2131</v>
      </c>
      <c r="G68" s="212">
        <v>118414000</v>
      </c>
      <c r="H68" s="213" t="s">
        <v>2128</v>
      </c>
      <c r="I68" s="213" t="s">
        <v>1400</v>
      </c>
      <c r="J68" s="213">
        <v>2</v>
      </c>
      <c r="K68" s="213" t="s">
        <v>2130</v>
      </c>
      <c r="L68" s="213" t="s">
        <v>2129</v>
      </c>
      <c r="M68" s="214">
        <v>45013</v>
      </c>
      <c r="N68" s="221" t="s">
        <v>2135</v>
      </c>
      <c r="O68" s="216">
        <v>1943950</v>
      </c>
      <c r="P68" s="216" t="s">
        <v>2132</v>
      </c>
      <c r="Q68" s="216" t="s">
        <v>1400</v>
      </c>
      <c r="R68" s="216">
        <v>2</v>
      </c>
      <c r="S68" s="216" t="s">
        <v>2134</v>
      </c>
      <c r="T68" s="216" t="s">
        <v>2133</v>
      </c>
      <c r="U68" s="217">
        <v>45013</v>
      </c>
      <c r="V68" s="221" t="s">
        <v>2137</v>
      </c>
      <c r="W68" s="213">
        <v>118414000</v>
      </c>
      <c r="X68" s="213" t="s">
        <v>2132</v>
      </c>
      <c r="Y68" s="213" t="s">
        <v>22</v>
      </c>
      <c r="Z68" s="213">
        <v>3</v>
      </c>
      <c r="AA68" s="213" t="s">
        <v>2136</v>
      </c>
      <c r="AB68" s="213" t="s">
        <v>2129</v>
      </c>
      <c r="AC68" s="214">
        <v>45013</v>
      </c>
      <c r="AD68" s="221" t="s">
        <v>2141</v>
      </c>
      <c r="AE68" s="218">
        <v>607000</v>
      </c>
      <c r="AF68" s="218" t="s">
        <v>2138</v>
      </c>
      <c r="AG68" s="218" t="s">
        <v>22</v>
      </c>
      <c r="AH68" s="218">
        <v>3</v>
      </c>
      <c r="AI68" s="218" t="s">
        <v>2140</v>
      </c>
      <c r="AJ68" s="218" t="s">
        <v>2139</v>
      </c>
      <c r="AK68" s="219">
        <v>45013</v>
      </c>
      <c r="AL68" s="221" t="s">
        <v>2142</v>
      </c>
      <c r="AM68" s="213">
        <v>607000</v>
      </c>
      <c r="AN68" s="213" t="s">
        <v>2138</v>
      </c>
      <c r="AO68" s="213" t="s">
        <v>22</v>
      </c>
      <c r="AP68" s="213">
        <v>3</v>
      </c>
      <c r="AQ68" s="213" t="s">
        <v>2140</v>
      </c>
      <c r="AR68" s="213" t="s">
        <v>2139</v>
      </c>
      <c r="AS68" s="214">
        <v>45013</v>
      </c>
      <c r="AT68" s="222" t="s">
        <v>2143</v>
      </c>
      <c r="AU68" s="218" t="s">
        <v>17</v>
      </c>
      <c r="AV68" s="218" t="s">
        <v>763</v>
      </c>
      <c r="AW68" s="218" t="s">
        <v>17</v>
      </c>
      <c r="AX68" s="218" t="s">
        <v>17</v>
      </c>
      <c r="AY68" s="218" t="s">
        <v>1813</v>
      </c>
      <c r="AZ68" s="218" t="s">
        <v>763</v>
      </c>
      <c r="BA68" s="219">
        <v>45013</v>
      </c>
      <c r="BB68" s="221" t="s">
        <v>2150</v>
      </c>
      <c r="BC68" s="213" t="s">
        <v>17</v>
      </c>
      <c r="BD68" s="213" t="s">
        <v>17</v>
      </c>
      <c r="BE68" s="213" t="s">
        <v>17</v>
      </c>
      <c r="BF68" s="213" t="s">
        <v>17</v>
      </c>
      <c r="BG68" s="213" t="s">
        <v>2149</v>
      </c>
      <c r="BH68" s="213" t="s">
        <v>17</v>
      </c>
      <c r="BI68" s="214">
        <v>45013</v>
      </c>
      <c r="BJ68" s="222" t="s">
        <v>5519</v>
      </c>
      <c r="BK68" s="222">
        <v>8412</v>
      </c>
      <c r="BL68" s="222" t="s">
        <v>5516</v>
      </c>
      <c r="BM68" s="222" t="s">
        <v>1400</v>
      </c>
      <c r="BN68" s="222">
        <v>2</v>
      </c>
      <c r="BO68" s="222" t="s">
        <v>5518</v>
      </c>
      <c r="BP68" s="218" t="s">
        <v>5517</v>
      </c>
      <c r="BQ68" s="223">
        <v>45126</v>
      </c>
      <c r="BR68" s="221" t="s">
        <v>2152</v>
      </c>
      <c r="BS68" s="224" t="s">
        <v>17</v>
      </c>
      <c r="BT68" s="224" t="s">
        <v>17</v>
      </c>
      <c r="BU68" s="224" t="s">
        <v>17</v>
      </c>
      <c r="BV68" s="224" t="s">
        <v>17</v>
      </c>
      <c r="BW68" s="224" t="s">
        <v>2151</v>
      </c>
      <c r="BX68" s="224" t="s">
        <v>17</v>
      </c>
      <c r="BY68" s="214">
        <v>45013</v>
      </c>
      <c r="BZ68" s="222" t="s">
        <v>2154</v>
      </c>
      <c r="CA68" s="222" t="s">
        <v>17</v>
      </c>
      <c r="CB68" s="222" t="s">
        <v>17</v>
      </c>
      <c r="CC68" s="222" t="s">
        <v>17</v>
      </c>
      <c r="CD68" s="222" t="s">
        <v>17</v>
      </c>
      <c r="CE68" s="222" t="s">
        <v>2153</v>
      </c>
      <c r="CF68" s="222" t="s">
        <v>17</v>
      </c>
      <c r="CG68" s="223">
        <v>45013</v>
      </c>
      <c r="CH68" s="221" t="s">
        <v>10552</v>
      </c>
      <c r="CI68" s="222" t="e">
        <v>#N/A</v>
      </c>
      <c r="CJ68" s="222" t="e">
        <v>#N/A</v>
      </c>
      <c r="CK68" s="222" t="e">
        <v>#N/A</v>
      </c>
      <c r="CL68" s="222" t="e">
        <v>#N/A</v>
      </c>
      <c r="CM68" s="222" t="e">
        <v>#N/A</v>
      </c>
      <c r="CN68" s="222" t="e">
        <v>#N/A</v>
      </c>
      <c r="CO68" s="225" t="e">
        <v>#N/A</v>
      </c>
      <c r="CP68" s="222" t="s">
        <v>2157</v>
      </c>
      <c r="CQ68" s="224" t="s">
        <v>17</v>
      </c>
      <c r="CR68" s="224" t="s">
        <v>17</v>
      </c>
      <c r="CS68" s="224" t="s">
        <v>17</v>
      </c>
      <c r="CT68" s="224" t="s">
        <v>17</v>
      </c>
      <c r="CU68" s="224" t="s">
        <v>2156</v>
      </c>
      <c r="CV68" s="224" t="s">
        <v>17</v>
      </c>
      <c r="CW68" s="214">
        <v>45013</v>
      </c>
      <c r="CX68" s="222" t="s">
        <v>5524</v>
      </c>
      <c r="CY68" s="218">
        <v>109000</v>
      </c>
      <c r="CZ68" s="218" t="s">
        <v>5521</v>
      </c>
      <c r="DA68" s="218" t="s">
        <v>22</v>
      </c>
      <c r="DB68" s="218">
        <v>3</v>
      </c>
      <c r="DC68" s="218" t="s">
        <v>5523</v>
      </c>
      <c r="DD68" s="218" t="s">
        <v>5522</v>
      </c>
      <c r="DE68" s="220">
        <v>45126</v>
      </c>
      <c r="DF68" s="221" t="s">
        <v>4647</v>
      </c>
      <c r="DG68" s="213">
        <v>117806000</v>
      </c>
      <c r="DH68" s="224" t="s">
        <v>4645</v>
      </c>
      <c r="DI68" s="224" t="s">
        <v>22</v>
      </c>
      <c r="DJ68" s="224">
        <v>3</v>
      </c>
      <c r="DK68" s="224" t="s">
        <v>2175</v>
      </c>
      <c r="DL68" s="224" t="s">
        <v>4646</v>
      </c>
      <c r="DM68" s="214">
        <v>45106</v>
      </c>
      <c r="DN68" s="222" t="s">
        <v>5526</v>
      </c>
      <c r="DO68" s="218">
        <v>498000</v>
      </c>
      <c r="DP68" s="222" t="s">
        <v>5525</v>
      </c>
      <c r="DQ68" s="222" t="s">
        <v>22</v>
      </c>
      <c r="DR68" s="222">
        <v>3</v>
      </c>
      <c r="DS68" s="222" t="s">
        <v>4173</v>
      </c>
      <c r="DT68" s="222" t="s">
        <v>4646</v>
      </c>
      <c r="DU68" s="223">
        <v>45126</v>
      </c>
      <c r="DV68" s="221" t="s">
        <v>5527</v>
      </c>
      <c r="DW68" s="213">
        <v>109000</v>
      </c>
      <c r="DX68" s="224" t="s">
        <v>5521</v>
      </c>
      <c r="DY68" s="224" t="s">
        <v>22</v>
      </c>
      <c r="DZ68" s="224">
        <v>3</v>
      </c>
      <c r="EA68" s="224" t="s">
        <v>5523</v>
      </c>
      <c r="EB68" s="224" t="s">
        <v>5522</v>
      </c>
      <c r="EC68" s="214">
        <v>45126</v>
      </c>
      <c r="ED68" s="222" t="s">
        <v>2144</v>
      </c>
      <c r="EE68" s="218">
        <v>0</v>
      </c>
      <c r="EF68" s="222" t="s">
        <v>17</v>
      </c>
      <c r="EG68" s="222" t="s">
        <v>17</v>
      </c>
      <c r="EH68" s="222" t="s">
        <v>17</v>
      </c>
      <c r="EI68" s="222" t="s">
        <v>1819</v>
      </c>
      <c r="EJ68" s="222" t="s">
        <v>17</v>
      </c>
      <c r="EK68" s="223">
        <v>45013</v>
      </c>
      <c r="EL68" s="221" t="s">
        <v>2145</v>
      </c>
      <c r="EM68" s="213">
        <v>0</v>
      </c>
      <c r="EN68" s="224" t="s">
        <v>17</v>
      </c>
      <c r="EO68" s="224" t="s">
        <v>17</v>
      </c>
      <c r="EP68" s="224" t="s">
        <v>17</v>
      </c>
      <c r="EQ68" s="224" t="s">
        <v>1821</v>
      </c>
      <c r="ER68" s="224" t="s">
        <v>17</v>
      </c>
      <c r="ES68" s="214">
        <v>45013</v>
      </c>
      <c r="ET68" s="222" t="s">
        <v>5520</v>
      </c>
      <c r="EU68" s="222">
        <v>8412</v>
      </c>
      <c r="EV68" s="222" t="s">
        <v>5516</v>
      </c>
      <c r="EW68" s="222" t="s">
        <v>1400</v>
      </c>
      <c r="EX68" s="222">
        <v>2</v>
      </c>
      <c r="EY68" s="222" t="s">
        <v>5518</v>
      </c>
      <c r="EZ68" s="222" t="s">
        <v>5517</v>
      </c>
      <c r="FA68" s="223">
        <v>45126</v>
      </c>
      <c r="FB68" s="221" t="s">
        <v>2146</v>
      </c>
      <c r="FC68" s="224">
        <v>5</v>
      </c>
      <c r="FD68" s="224" t="s">
        <v>2138</v>
      </c>
      <c r="FE68" s="224" t="s">
        <v>22</v>
      </c>
      <c r="FF68" s="224">
        <v>3</v>
      </c>
      <c r="FG68" s="224" t="s">
        <v>1558</v>
      </c>
      <c r="FH68" s="224" t="s">
        <v>2139</v>
      </c>
      <c r="FI68" s="214">
        <v>45013</v>
      </c>
      <c r="FJ68" s="221" t="s">
        <v>2147</v>
      </c>
      <c r="FK68" s="222" t="s">
        <v>17</v>
      </c>
      <c r="FL68" s="222" t="s">
        <v>17</v>
      </c>
      <c r="FM68" s="222" t="s">
        <v>17</v>
      </c>
      <c r="FN68" s="222" t="s">
        <v>17</v>
      </c>
      <c r="FO68" s="222" t="s">
        <v>1798</v>
      </c>
      <c r="FP68" s="218" t="s">
        <v>17</v>
      </c>
      <c r="FQ68" s="219">
        <v>45013</v>
      </c>
      <c r="FR68" s="221" t="s">
        <v>2148</v>
      </c>
      <c r="FS68" s="224" t="s">
        <v>17</v>
      </c>
      <c r="FT68" s="224" t="s">
        <v>17</v>
      </c>
      <c r="FU68" s="224" t="s">
        <v>17</v>
      </c>
      <c r="FV68" s="224" t="s">
        <v>17</v>
      </c>
      <c r="FW68" s="224" t="s">
        <v>1800</v>
      </c>
      <c r="FX68" s="224" t="s">
        <v>17</v>
      </c>
      <c r="FY68" s="214">
        <v>45013</v>
      </c>
      <c r="FZ68" s="222" t="s">
        <v>3262</v>
      </c>
      <c r="GA68" s="222">
        <v>0</v>
      </c>
      <c r="GB68" s="222" t="s">
        <v>2565</v>
      </c>
      <c r="GC68" s="222" t="s">
        <v>33</v>
      </c>
      <c r="GD68" s="222">
        <v>2</v>
      </c>
      <c r="GE68" s="222" t="s">
        <v>17</v>
      </c>
      <c r="GF68" s="222" t="s">
        <v>17</v>
      </c>
      <c r="GG68" s="223">
        <v>45063</v>
      </c>
      <c r="GH68" s="221" t="s">
        <v>3268</v>
      </c>
      <c r="GI68" s="224">
        <v>2</v>
      </c>
      <c r="GJ68" s="224" t="s">
        <v>2565</v>
      </c>
      <c r="GK68" s="224" t="s">
        <v>33</v>
      </c>
      <c r="GL68" s="224">
        <v>2</v>
      </c>
      <c r="GM68" s="224" t="s">
        <v>17</v>
      </c>
      <c r="GN68" s="224" t="s">
        <v>17</v>
      </c>
      <c r="GO68" s="214">
        <v>45063</v>
      </c>
      <c r="GP68" s="222" t="s">
        <v>3263</v>
      </c>
      <c r="GQ68" s="222">
        <v>1</v>
      </c>
      <c r="GR68" s="222" t="s">
        <v>2565</v>
      </c>
      <c r="GS68" s="222" t="s">
        <v>33</v>
      </c>
      <c r="GT68" s="222">
        <v>2</v>
      </c>
      <c r="GU68" s="222" t="s">
        <v>17</v>
      </c>
      <c r="GV68" s="222" t="s">
        <v>17</v>
      </c>
      <c r="GW68" s="223">
        <v>45063</v>
      </c>
      <c r="GX68" s="221" t="s">
        <v>3269</v>
      </c>
      <c r="GY68" s="224">
        <v>1</v>
      </c>
      <c r="GZ68" s="224" t="s">
        <v>2565</v>
      </c>
      <c r="HA68" s="224" t="s">
        <v>33</v>
      </c>
      <c r="HB68" s="224">
        <v>2</v>
      </c>
      <c r="HC68" s="224" t="s">
        <v>17</v>
      </c>
      <c r="HD68" s="224" t="s">
        <v>17</v>
      </c>
      <c r="HE68" s="214">
        <v>45063</v>
      </c>
      <c r="HF68" s="222" t="s">
        <v>3261</v>
      </c>
      <c r="HG68" s="222">
        <v>2</v>
      </c>
      <c r="HH68" s="222" t="s">
        <v>2565</v>
      </c>
      <c r="HI68" s="222" t="s">
        <v>33</v>
      </c>
      <c r="HJ68" s="222">
        <v>2</v>
      </c>
      <c r="HK68" s="222" t="s">
        <v>17</v>
      </c>
      <c r="HL68" s="222" t="s">
        <v>17</v>
      </c>
      <c r="HM68" s="223">
        <v>45063</v>
      </c>
      <c r="HN68" s="221" t="s">
        <v>3267</v>
      </c>
      <c r="HO68" s="224">
        <v>3</v>
      </c>
      <c r="HP68" s="224" t="s">
        <v>2565</v>
      </c>
      <c r="HQ68" s="224" t="s">
        <v>33</v>
      </c>
      <c r="HR68" s="224">
        <v>2</v>
      </c>
      <c r="HS68" s="224" t="s">
        <v>17</v>
      </c>
      <c r="HT68" s="224" t="s">
        <v>17</v>
      </c>
      <c r="HU68" s="214">
        <v>45063</v>
      </c>
      <c r="HV68" s="222" t="s">
        <v>3264</v>
      </c>
      <c r="HW68" s="222">
        <v>1</v>
      </c>
      <c r="HX68" s="222" t="s">
        <v>2565</v>
      </c>
      <c r="HY68" s="222" t="s">
        <v>33</v>
      </c>
      <c r="HZ68" s="222">
        <v>2</v>
      </c>
      <c r="IA68" s="222" t="s">
        <v>17</v>
      </c>
      <c r="IB68" s="222" t="s">
        <v>17</v>
      </c>
      <c r="IC68" s="223">
        <v>45063</v>
      </c>
      <c r="ID68" s="221" t="s">
        <v>3266</v>
      </c>
      <c r="IE68" s="224">
        <v>0</v>
      </c>
      <c r="IF68" s="224" t="s">
        <v>2565</v>
      </c>
      <c r="IG68" s="224" t="s">
        <v>33</v>
      </c>
      <c r="IH68" s="224">
        <v>2</v>
      </c>
      <c r="II68" s="224" t="s">
        <v>17</v>
      </c>
      <c r="IJ68" s="224" t="s">
        <v>17</v>
      </c>
      <c r="IK68" s="214">
        <v>45063</v>
      </c>
      <c r="IL68" s="222" t="s">
        <v>3265</v>
      </c>
      <c r="IM68" s="222">
        <v>1</v>
      </c>
      <c r="IN68" s="222" t="s">
        <v>2565</v>
      </c>
      <c r="IO68" s="222" t="s">
        <v>33</v>
      </c>
      <c r="IP68" s="222">
        <v>2</v>
      </c>
      <c r="IQ68" s="222" t="s">
        <v>17</v>
      </c>
      <c r="IR68" s="222" t="s">
        <v>17</v>
      </c>
      <c r="IS68" s="223">
        <v>45063</v>
      </c>
    </row>
    <row r="69" spans="1:253" s="11" customFormat="1" ht="12.75" customHeight="1" x14ac:dyDescent="0.2">
      <c r="A69" s="11" t="s">
        <v>2158</v>
      </c>
      <c r="B69" s="11" t="s">
        <v>10061</v>
      </c>
      <c r="C69" s="11" t="s">
        <v>2159</v>
      </c>
      <c r="D69" s="11" t="s">
        <v>2127</v>
      </c>
      <c r="E69" s="11" t="s">
        <v>9444</v>
      </c>
      <c r="F69" s="11" t="s">
        <v>2160</v>
      </c>
      <c r="G69" s="212">
        <v>118414000</v>
      </c>
      <c r="H69" s="213" t="s">
        <v>2128</v>
      </c>
      <c r="I69" s="213" t="s">
        <v>1400</v>
      </c>
      <c r="J69" s="213">
        <v>2</v>
      </c>
      <c r="K69" s="213" t="s">
        <v>2130</v>
      </c>
      <c r="L69" s="213" t="s">
        <v>2129</v>
      </c>
      <c r="M69" s="214">
        <v>45013</v>
      </c>
      <c r="N69" s="221" t="s">
        <v>2163</v>
      </c>
      <c r="O69" s="216">
        <v>1943950</v>
      </c>
      <c r="P69" s="216" t="s">
        <v>2132</v>
      </c>
      <c r="Q69" s="216" t="s">
        <v>1400</v>
      </c>
      <c r="R69" s="216">
        <v>2</v>
      </c>
      <c r="S69" s="216" t="s">
        <v>2162</v>
      </c>
      <c r="T69" s="216" t="s">
        <v>2161</v>
      </c>
      <c r="U69" s="217">
        <v>45013</v>
      </c>
      <c r="V69" s="221" t="s">
        <v>2166</v>
      </c>
      <c r="W69" s="213">
        <v>118414000</v>
      </c>
      <c r="X69" s="213" t="s">
        <v>2132</v>
      </c>
      <c r="Y69" s="213" t="s">
        <v>22</v>
      </c>
      <c r="Z69" s="213">
        <v>3</v>
      </c>
      <c r="AA69" s="213" t="s">
        <v>2165</v>
      </c>
      <c r="AB69" s="213" t="s">
        <v>2164</v>
      </c>
      <c r="AC69" s="214">
        <v>45013</v>
      </c>
      <c r="AD69" s="221" t="s">
        <v>2170</v>
      </c>
      <c r="AE69" s="218">
        <v>379000</v>
      </c>
      <c r="AF69" s="218" t="s">
        <v>2167</v>
      </c>
      <c r="AG69" s="218" t="s">
        <v>22</v>
      </c>
      <c r="AH69" s="218">
        <v>3</v>
      </c>
      <c r="AI69" s="218" t="s">
        <v>2169</v>
      </c>
      <c r="AJ69" s="218" t="s">
        <v>2168</v>
      </c>
      <c r="AK69" s="219">
        <v>45013</v>
      </c>
      <c r="AL69" s="221" t="s">
        <v>2171</v>
      </c>
      <c r="AM69" s="213">
        <v>379000</v>
      </c>
      <c r="AN69" s="213" t="s">
        <v>2167</v>
      </c>
      <c r="AO69" s="213" t="s">
        <v>22</v>
      </c>
      <c r="AP69" s="213">
        <v>3</v>
      </c>
      <c r="AQ69" s="213" t="s">
        <v>2169</v>
      </c>
      <c r="AR69" s="213" t="s">
        <v>2168</v>
      </c>
      <c r="AS69" s="214">
        <v>45013</v>
      </c>
      <c r="AT69" s="222" t="s">
        <v>2172</v>
      </c>
      <c r="AU69" s="218" t="s">
        <v>17</v>
      </c>
      <c r="AV69" s="218" t="s">
        <v>17</v>
      </c>
      <c r="AW69" s="218" t="s">
        <v>17</v>
      </c>
      <c r="AX69" s="218" t="s">
        <v>17</v>
      </c>
      <c r="AY69" s="218" t="s">
        <v>1813</v>
      </c>
      <c r="AZ69" s="218" t="s">
        <v>17</v>
      </c>
      <c r="BA69" s="219">
        <v>45013</v>
      </c>
      <c r="BB69" s="221" t="s">
        <v>2185</v>
      </c>
      <c r="BC69" s="213" t="s">
        <v>17</v>
      </c>
      <c r="BD69" s="213" t="s">
        <v>17</v>
      </c>
      <c r="BE69" s="213" t="s">
        <v>17</v>
      </c>
      <c r="BF69" s="213" t="s">
        <v>17</v>
      </c>
      <c r="BG69" s="213" t="s">
        <v>1829</v>
      </c>
      <c r="BH69" s="213" t="s">
        <v>17</v>
      </c>
      <c r="BI69" s="214">
        <v>45013</v>
      </c>
      <c r="BJ69" s="222" t="s">
        <v>5530</v>
      </c>
      <c r="BK69" s="222">
        <v>7516</v>
      </c>
      <c r="BL69" s="222" t="s">
        <v>5528</v>
      </c>
      <c r="BM69" s="222" t="s">
        <v>1400</v>
      </c>
      <c r="BN69" s="222">
        <v>2</v>
      </c>
      <c r="BO69" s="222" t="s">
        <v>5529</v>
      </c>
      <c r="BP69" s="218" t="s">
        <v>1237</v>
      </c>
      <c r="BQ69" s="223">
        <v>45126</v>
      </c>
      <c r="BR69" s="221" t="s">
        <v>2186</v>
      </c>
      <c r="BS69" s="224" t="s">
        <v>17</v>
      </c>
      <c r="BT69" s="224" t="s">
        <v>17</v>
      </c>
      <c r="BU69" s="224" t="s">
        <v>17</v>
      </c>
      <c r="BV69" s="224" t="s">
        <v>17</v>
      </c>
      <c r="BW69" s="224" t="s">
        <v>1831</v>
      </c>
      <c r="BX69" s="224" t="s">
        <v>17</v>
      </c>
      <c r="BY69" s="214">
        <v>45013</v>
      </c>
      <c r="BZ69" s="222" t="s">
        <v>2187</v>
      </c>
      <c r="CA69" s="222" t="s">
        <v>17</v>
      </c>
      <c r="CB69" s="222" t="s">
        <v>17</v>
      </c>
      <c r="CC69" s="222" t="s">
        <v>17</v>
      </c>
      <c r="CD69" s="222" t="s">
        <v>17</v>
      </c>
      <c r="CE69" s="222" t="s">
        <v>1833</v>
      </c>
      <c r="CF69" s="222" t="s">
        <v>17</v>
      </c>
      <c r="CG69" s="223">
        <v>45013</v>
      </c>
      <c r="CH69" s="221" t="s">
        <v>10553</v>
      </c>
      <c r="CI69" s="222" t="e">
        <v>#N/A</v>
      </c>
      <c r="CJ69" s="222" t="e">
        <v>#N/A</v>
      </c>
      <c r="CK69" s="222" t="e">
        <v>#N/A</v>
      </c>
      <c r="CL69" s="222" t="e">
        <v>#N/A</v>
      </c>
      <c r="CM69" s="222" t="e">
        <v>#N/A</v>
      </c>
      <c r="CN69" s="222" t="e">
        <v>#N/A</v>
      </c>
      <c r="CO69" s="225" t="e">
        <v>#N/A</v>
      </c>
      <c r="CP69" s="222" t="s">
        <v>2189</v>
      </c>
      <c r="CQ69" s="224" t="s">
        <v>17</v>
      </c>
      <c r="CR69" s="224" t="s">
        <v>17</v>
      </c>
      <c r="CS69" s="224" t="s">
        <v>17</v>
      </c>
      <c r="CT69" s="224" t="s">
        <v>17</v>
      </c>
      <c r="CU69" s="224" t="s">
        <v>1837</v>
      </c>
      <c r="CV69" s="224" t="s">
        <v>17</v>
      </c>
      <c r="CW69" s="214">
        <v>45013</v>
      </c>
      <c r="CX69" s="222" t="s">
        <v>2173</v>
      </c>
      <c r="CY69" s="218" t="s">
        <v>17</v>
      </c>
      <c r="CZ69" s="218" t="s">
        <v>17</v>
      </c>
      <c r="DA69" s="218" t="s">
        <v>17</v>
      </c>
      <c r="DB69" s="218" t="s">
        <v>17</v>
      </c>
      <c r="DC69" s="218" t="s">
        <v>1817</v>
      </c>
      <c r="DD69" s="218" t="s">
        <v>17</v>
      </c>
      <c r="DE69" s="220">
        <v>45013</v>
      </c>
      <c r="DF69" s="221" t="s">
        <v>2176</v>
      </c>
      <c r="DG69" s="213">
        <v>118035000</v>
      </c>
      <c r="DH69" s="224" t="s">
        <v>2174</v>
      </c>
      <c r="DI69" s="224" t="s">
        <v>22</v>
      </c>
      <c r="DJ69" s="224">
        <v>3</v>
      </c>
      <c r="DK69" s="224" t="s">
        <v>2175</v>
      </c>
      <c r="DL69" s="224" t="s">
        <v>2168</v>
      </c>
      <c r="DM69" s="214">
        <v>45013</v>
      </c>
      <c r="DN69" s="222" t="s">
        <v>2178</v>
      </c>
      <c r="DO69" s="218">
        <v>379000</v>
      </c>
      <c r="DP69" s="222" t="s">
        <v>2167</v>
      </c>
      <c r="DQ69" s="222" t="s">
        <v>22</v>
      </c>
      <c r="DR69" s="222">
        <v>3</v>
      </c>
      <c r="DS69" s="222" t="s">
        <v>2177</v>
      </c>
      <c r="DT69" s="222" t="s">
        <v>2168</v>
      </c>
      <c r="DU69" s="223">
        <v>45013</v>
      </c>
      <c r="DV69" s="221" t="s">
        <v>2179</v>
      </c>
      <c r="DW69" s="213" t="s">
        <v>17</v>
      </c>
      <c r="DX69" s="224" t="s">
        <v>17</v>
      </c>
      <c r="DY69" s="224" t="s">
        <v>17</v>
      </c>
      <c r="DZ69" s="224" t="s">
        <v>17</v>
      </c>
      <c r="EA69" s="224" t="s">
        <v>1817</v>
      </c>
      <c r="EB69" s="224" t="s">
        <v>17</v>
      </c>
      <c r="EC69" s="214">
        <v>45013</v>
      </c>
      <c r="ED69" s="222" t="s">
        <v>2180</v>
      </c>
      <c r="EE69" s="218" t="s">
        <v>17</v>
      </c>
      <c r="EF69" s="222" t="s">
        <v>17</v>
      </c>
      <c r="EG69" s="222" t="s">
        <v>17</v>
      </c>
      <c r="EH69" s="222" t="s">
        <v>17</v>
      </c>
      <c r="EI69" s="222" t="s">
        <v>1819</v>
      </c>
      <c r="EJ69" s="222" t="s">
        <v>17</v>
      </c>
      <c r="EK69" s="223">
        <v>45013</v>
      </c>
      <c r="EL69" s="221" t="s">
        <v>2181</v>
      </c>
      <c r="EM69" s="213" t="s">
        <v>17</v>
      </c>
      <c r="EN69" s="224" t="s">
        <v>17</v>
      </c>
      <c r="EO69" s="224" t="s">
        <v>17</v>
      </c>
      <c r="EP69" s="224" t="s">
        <v>17</v>
      </c>
      <c r="EQ69" s="224" t="s">
        <v>1821</v>
      </c>
      <c r="ER69" s="224" t="s">
        <v>17</v>
      </c>
      <c r="ES69" s="214">
        <v>45013</v>
      </c>
      <c r="ET69" s="222" t="s">
        <v>5532</v>
      </c>
      <c r="EU69" s="222">
        <v>8412</v>
      </c>
      <c r="EV69" s="222" t="s">
        <v>5531</v>
      </c>
      <c r="EW69" s="222" t="s">
        <v>1400</v>
      </c>
      <c r="EX69" s="222">
        <v>2</v>
      </c>
      <c r="EY69" s="222" t="s">
        <v>5518</v>
      </c>
      <c r="EZ69" s="222" t="s">
        <v>5517</v>
      </c>
      <c r="FA69" s="223">
        <v>45126</v>
      </c>
      <c r="FB69" s="221" t="s">
        <v>2182</v>
      </c>
      <c r="FC69" s="224">
        <v>5</v>
      </c>
      <c r="FD69" s="224" t="s">
        <v>2167</v>
      </c>
      <c r="FE69" s="224" t="s">
        <v>1400</v>
      </c>
      <c r="FF69" s="224">
        <v>2</v>
      </c>
      <c r="FG69" s="224" t="s">
        <v>1558</v>
      </c>
      <c r="FH69" s="224" t="s">
        <v>2168</v>
      </c>
      <c r="FI69" s="214">
        <v>45013</v>
      </c>
      <c r="FJ69" s="221" t="s">
        <v>2183</v>
      </c>
      <c r="FK69" s="222" t="s">
        <v>17</v>
      </c>
      <c r="FL69" s="222" t="s">
        <v>17</v>
      </c>
      <c r="FM69" s="222" t="s">
        <v>17</v>
      </c>
      <c r="FN69" s="222" t="s">
        <v>17</v>
      </c>
      <c r="FO69" s="222" t="s">
        <v>1825</v>
      </c>
      <c r="FP69" s="218" t="s">
        <v>17</v>
      </c>
      <c r="FQ69" s="219">
        <v>45013</v>
      </c>
      <c r="FR69" s="221" t="s">
        <v>2184</v>
      </c>
      <c r="FS69" s="224" t="s">
        <v>17</v>
      </c>
      <c r="FT69" s="224" t="s">
        <v>17</v>
      </c>
      <c r="FU69" s="224" t="s">
        <v>17</v>
      </c>
      <c r="FV69" s="224" t="s">
        <v>17</v>
      </c>
      <c r="FW69" s="224" t="s">
        <v>1827</v>
      </c>
      <c r="FX69" s="224" t="s">
        <v>17</v>
      </c>
      <c r="FY69" s="214">
        <v>45013</v>
      </c>
      <c r="FZ69" s="222" t="s">
        <v>3271</v>
      </c>
      <c r="GA69" s="222">
        <v>0</v>
      </c>
      <c r="GB69" s="222" t="s">
        <v>2565</v>
      </c>
      <c r="GC69" s="222" t="s">
        <v>33</v>
      </c>
      <c r="GD69" s="222">
        <v>2</v>
      </c>
      <c r="GE69" s="222" t="s">
        <v>17</v>
      </c>
      <c r="GF69" s="222" t="s">
        <v>17</v>
      </c>
      <c r="GG69" s="223">
        <v>45063</v>
      </c>
      <c r="GH69" s="221" t="s">
        <v>3277</v>
      </c>
      <c r="GI69" s="224">
        <v>2</v>
      </c>
      <c r="GJ69" s="224" t="s">
        <v>2565</v>
      </c>
      <c r="GK69" s="224" t="s">
        <v>33</v>
      </c>
      <c r="GL69" s="224">
        <v>2</v>
      </c>
      <c r="GM69" s="224" t="s">
        <v>17</v>
      </c>
      <c r="GN69" s="224" t="s">
        <v>17</v>
      </c>
      <c r="GO69" s="214">
        <v>45063</v>
      </c>
      <c r="GP69" s="222" t="s">
        <v>3272</v>
      </c>
      <c r="GQ69" s="222">
        <v>0</v>
      </c>
      <c r="GR69" s="222" t="s">
        <v>2565</v>
      </c>
      <c r="GS69" s="222" t="s">
        <v>33</v>
      </c>
      <c r="GT69" s="222">
        <v>2</v>
      </c>
      <c r="GU69" s="222" t="s">
        <v>17</v>
      </c>
      <c r="GV69" s="222" t="s">
        <v>17</v>
      </c>
      <c r="GW69" s="223">
        <v>45063</v>
      </c>
      <c r="GX69" s="221" t="s">
        <v>3278</v>
      </c>
      <c r="GY69" s="224">
        <v>1</v>
      </c>
      <c r="GZ69" s="224" t="s">
        <v>2565</v>
      </c>
      <c r="HA69" s="224" t="s">
        <v>33</v>
      </c>
      <c r="HB69" s="224">
        <v>2</v>
      </c>
      <c r="HC69" s="224" t="s">
        <v>17</v>
      </c>
      <c r="HD69" s="224" t="s">
        <v>17</v>
      </c>
      <c r="HE69" s="214">
        <v>45063</v>
      </c>
      <c r="HF69" s="222" t="s">
        <v>3270</v>
      </c>
      <c r="HG69" s="222">
        <v>2</v>
      </c>
      <c r="HH69" s="222" t="s">
        <v>2565</v>
      </c>
      <c r="HI69" s="222" t="s">
        <v>33</v>
      </c>
      <c r="HJ69" s="222">
        <v>2</v>
      </c>
      <c r="HK69" s="222" t="s">
        <v>17</v>
      </c>
      <c r="HL69" s="222" t="s">
        <v>17</v>
      </c>
      <c r="HM69" s="223">
        <v>45063</v>
      </c>
      <c r="HN69" s="221" t="s">
        <v>3276</v>
      </c>
      <c r="HO69" s="224">
        <v>1</v>
      </c>
      <c r="HP69" s="224" t="s">
        <v>2565</v>
      </c>
      <c r="HQ69" s="224" t="s">
        <v>33</v>
      </c>
      <c r="HR69" s="224">
        <v>2</v>
      </c>
      <c r="HS69" s="224" t="s">
        <v>17</v>
      </c>
      <c r="HT69" s="224" t="s">
        <v>17</v>
      </c>
      <c r="HU69" s="214">
        <v>45063</v>
      </c>
      <c r="HV69" s="222" t="s">
        <v>3273</v>
      </c>
      <c r="HW69" s="222">
        <v>1</v>
      </c>
      <c r="HX69" s="222" t="s">
        <v>2565</v>
      </c>
      <c r="HY69" s="222" t="s">
        <v>33</v>
      </c>
      <c r="HZ69" s="222">
        <v>2</v>
      </c>
      <c r="IA69" s="222" t="s">
        <v>17</v>
      </c>
      <c r="IB69" s="222" t="s">
        <v>17</v>
      </c>
      <c r="IC69" s="223">
        <v>45063</v>
      </c>
      <c r="ID69" s="221" t="s">
        <v>3275</v>
      </c>
      <c r="IE69" s="224">
        <v>0</v>
      </c>
      <c r="IF69" s="224" t="s">
        <v>2565</v>
      </c>
      <c r="IG69" s="224" t="s">
        <v>33</v>
      </c>
      <c r="IH69" s="224">
        <v>2</v>
      </c>
      <c r="II69" s="224" t="s">
        <v>17</v>
      </c>
      <c r="IJ69" s="224" t="s">
        <v>17</v>
      </c>
      <c r="IK69" s="214">
        <v>45063</v>
      </c>
      <c r="IL69" s="222" t="s">
        <v>3274</v>
      </c>
      <c r="IM69" s="222">
        <v>1</v>
      </c>
      <c r="IN69" s="222" t="s">
        <v>2565</v>
      </c>
      <c r="IO69" s="222" t="s">
        <v>33</v>
      </c>
      <c r="IP69" s="222">
        <v>2</v>
      </c>
      <c r="IQ69" s="222" t="s">
        <v>17</v>
      </c>
      <c r="IR69" s="222" t="s">
        <v>17</v>
      </c>
      <c r="IS69" s="223">
        <v>45063</v>
      </c>
    </row>
    <row r="70" spans="1:253" s="11" customFormat="1" ht="12.75" customHeight="1" x14ac:dyDescent="0.2">
      <c r="A70" s="11" t="s">
        <v>2190</v>
      </c>
      <c r="B70" s="11" t="s">
        <v>9885</v>
      </c>
      <c r="C70" s="11" t="s">
        <v>2191</v>
      </c>
      <c r="D70" s="11" t="s">
        <v>2127</v>
      </c>
      <c r="E70" s="11" t="s">
        <v>9444</v>
      </c>
      <c r="F70" s="11" t="s">
        <v>2192</v>
      </c>
      <c r="G70" s="212">
        <v>118414000</v>
      </c>
      <c r="H70" s="213" t="s">
        <v>2128</v>
      </c>
      <c r="I70" s="213" t="s">
        <v>1400</v>
      </c>
      <c r="J70" s="213">
        <v>2</v>
      </c>
      <c r="K70" s="213" t="s">
        <v>2130</v>
      </c>
      <c r="L70" s="213" t="s">
        <v>2129</v>
      </c>
      <c r="M70" s="214">
        <v>45013</v>
      </c>
      <c r="N70" s="221" t="s">
        <v>2196</v>
      </c>
      <c r="O70" s="216">
        <v>1671738</v>
      </c>
      <c r="P70" s="216" t="s">
        <v>2193</v>
      </c>
      <c r="Q70" s="216" t="s">
        <v>1400</v>
      </c>
      <c r="R70" s="216">
        <v>2</v>
      </c>
      <c r="S70" s="216" t="s">
        <v>2195</v>
      </c>
      <c r="T70" s="216" t="s">
        <v>2194</v>
      </c>
      <c r="U70" s="217">
        <v>45013</v>
      </c>
      <c r="V70" s="221" t="s">
        <v>5536</v>
      </c>
      <c r="W70" s="213">
        <v>114181000</v>
      </c>
      <c r="X70" s="213" t="s">
        <v>5533</v>
      </c>
      <c r="Y70" s="213" t="s">
        <v>1400</v>
      </c>
      <c r="Z70" s="213">
        <v>2</v>
      </c>
      <c r="AA70" s="213" t="s">
        <v>5535</v>
      </c>
      <c r="AB70" s="213" t="s">
        <v>5534</v>
      </c>
      <c r="AC70" s="214">
        <v>45126</v>
      </c>
      <c r="AD70" s="221" t="s">
        <v>5540</v>
      </c>
      <c r="AE70" s="218">
        <v>228000</v>
      </c>
      <c r="AF70" s="218" t="s">
        <v>5537</v>
      </c>
      <c r="AG70" s="218" t="s">
        <v>22</v>
      </c>
      <c r="AH70" s="218">
        <v>3</v>
      </c>
      <c r="AI70" s="218" t="s">
        <v>5539</v>
      </c>
      <c r="AJ70" s="218" t="s">
        <v>5538</v>
      </c>
      <c r="AK70" s="219">
        <v>45126</v>
      </c>
      <c r="AL70" s="221" t="s">
        <v>5541</v>
      </c>
      <c r="AM70" s="213">
        <v>228000</v>
      </c>
      <c r="AN70" s="213" t="s">
        <v>5537</v>
      </c>
      <c r="AO70" s="213" t="s">
        <v>22</v>
      </c>
      <c r="AP70" s="213">
        <v>3</v>
      </c>
      <c r="AQ70" s="213" t="s">
        <v>5539</v>
      </c>
      <c r="AR70" s="213" t="s">
        <v>5538</v>
      </c>
      <c r="AS70" s="214">
        <v>45126</v>
      </c>
      <c r="AT70" s="222" t="s">
        <v>5542</v>
      </c>
      <c r="AU70" s="218" t="s">
        <v>17</v>
      </c>
      <c r="AV70" s="218" t="s">
        <v>17</v>
      </c>
      <c r="AW70" s="218" t="s">
        <v>17</v>
      </c>
      <c r="AX70" s="218" t="s">
        <v>17</v>
      </c>
      <c r="AY70" s="218" t="s">
        <v>1813</v>
      </c>
      <c r="AZ70" s="218" t="s">
        <v>17</v>
      </c>
      <c r="BA70" s="219">
        <v>45126</v>
      </c>
      <c r="BB70" s="221" t="s">
        <v>2205</v>
      </c>
      <c r="BC70" s="213" t="s">
        <v>17</v>
      </c>
      <c r="BD70" s="213" t="s">
        <v>1121</v>
      </c>
      <c r="BE70" s="213" t="s">
        <v>17</v>
      </c>
      <c r="BF70" s="213" t="s">
        <v>17</v>
      </c>
      <c r="BG70" s="213" t="s">
        <v>1829</v>
      </c>
      <c r="BH70" s="213" t="s">
        <v>17</v>
      </c>
      <c r="BI70" s="214">
        <v>45013</v>
      </c>
      <c r="BJ70" s="222" t="s">
        <v>5546</v>
      </c>
      <c r="BK70" s="222">
        <v>896</v>
      </c>
      <c r="BL70" s="222" t="s">
        <v>5543</v>
      </c>
      <c r="BM70" s="222" t="s">
        <v>22</v>
      </c>
      <c r="BN70" s="222">
        <v>3</v>
      </c>
      <c r="BO70" s="222" t="s">
        <v>5545</v>
      </c>
      <c r="BP70" s="218" t="s">
        <v>5544</v>
      </c>
      <c r="BQ70" s="223">
        <v>45126</v>
      </c>
      <c r="BR70" s="221" t="s">
        <v>2206</v>
      </c>
      <c r="BS70" s="224" t="s">
        <v>17</v>
      </c>
      <c r="BT70" s="224" t="s">
        <v>1121</v>
      </c>
      <c r="BU70" s="224" t="s">
        <v>17</v>
      </c>
      <c r="BV70" s="224" t="s">
        <v>17</v>
      </c>
      <c r="BW70" s="224" t="s">
        <v>1831</v>
      </c>
      <c r="BX70" s="224" t="s">
        <v>17</v>
      </c>
      <c r="BY70" s="214">
        <v>45013</v>
      </c>
      <c r="BZ70" s="222" t="s">
        <v>2207</v>
      </c>
      <c r="CA70" s="222" t="s">
        <v>17</v>
      </c>
      <c r="CB70" s="222" t="s">
        <v>1121</v>
      </c>
      <c r="CC70" s="222" t="s">
        <v>17</v>
      </c>
      <c r="CD70" s="222" t="s">
        <v>17</v>
      </c>
      <c r="CE70" s="222" t="s">
        <v>1833</v>
      </c>
      <c r="CF70" s="222" t="s">
        <v>17</v>
      </c>
      <c r="CG70" s="223">
        <v>45013</v>
      </c>
      <c r="CH70" s="221" t="s">
        <v>10554</v>
      </c>
      <c r="CI70" s="222" t="e">
        <v>#N/A</v>
      </c>
      <c r="CJ70" s="222" t="e">
        <v>#N/A</v>
      </c>
      <c r="CK70" s="222" t="e">
        <v>#N/A</v>
      </c>
      <c r="CL70" s="222" t="e">
        <v>#N/A</v>
      </c>
      <c r="CM70" s="222" t="e">
        <v>#N/A</v>
      </c>
      <c r="CN70" s="222" t="e">
        <v>#N/A</v>
      </c>
      <c r="CO70" s="225" t="e">
        <v>#N/A</v>
      </c>
      <c r="CP70" s="222" t="s">
        <v>2209</v>
      </c>
      <c r="CQ70" s="224" t="s">
        <v>17</v>
      </c>
      <c r="CR70" s="224" t="s">
        <v>1121</v>
      </c>
      <c r="CS70" s="224" t="s">
        <v>17</v>
      </c>
      <c r="CT70" s="224" t="s">
        <v>17</v>
      </c>
      <c r="CU70" s="224" t="s">
        <v>1837</v>
      </c>
      <c r="CV70" s="224" t="s">
        <v>17</v>
      </c>
      <c r="CW70" s="214">
        <v>45013</v>
      </c>
      <c r="CX70" s="222" t="s">
        <v>5548</v>
      </c>
      <c r="CY70" s="218">
        <v>109000</v>
      </c>
      <c r="CZ70" s="218" t="s">
        <v>5521</v>
      </c>
      <c r="DA70" s="218" t="s">
        <v>22</v>
      </c>
      <c r="DB70" s="218">
        <v>3</v>
      </c>
      <c r="DC70" s="218" t="s">
        <v>5552</v>
      </c>
      <c r="DD70" s="218" t="s">
        <v>5551</v>
      </c>
      <c r="DE70" s="220">
        <v>45126</v>
      </c>
      <c r="DF70" s="221" t="s">
        <v>5549</v>
      </c>
      <c r="DG70" s="213">
        <v>113952000</v>
      </c>
      <c r="DH70" s="224" t="s">
        <v>5533</v>
      </c>
      <c r="DI70" s="224" t="s">
        <v>22</v>
      </c>
      <c r="DJ70" s="224">
        <v>3</v>
      </c>
      <c r="DK70" s="224" t="s">
        <v>2175</v>
      </c>
      <c r="DL70" s="224" t="s">
        <v>2200</v>
      </c>
      <c r="DM70" s="214">
        <v>45126</v>
      </c>
      <c r="DN70" s="222" t="s">
        <v>5550</v>
      </c>
      <c r="DO70" s="218">
        <v>119000</v>
      </c>
      <c r="DP70" s="222" t="s">
        <v>5533</v>
      </c>
      <c r="DQ70" s="222" t="s">
        <v>22</v>
      </c>
      <c r="DR70" s="222">
        <v>3</v>
      </c>
      <c r="DS70" s="222" t="s">
        <v>2177</v>
      </c>
      <c r="DT70" s="222" t="s">
        <v>2200</v>
      </c>
      <c r="DU70" s="223">
        <v>45126</v>
      </c>
      <c r="DV70" s="221" t="s">
        <v>5553</v>
      </c>
      <c r="DW70" s="213">
        <v>109000</v>
      </c>
      <c r="DX70" s="224" t="s">
        <v>5521</v>
      </c>
      <c r="DY70" s="224" t="s">
        <v>22</v>
      </c>
      <c r="DZ70" s="224">
        <v>3</v>
      </c>
      <c r="EA70" s="224" t="s">
        <v>5552</v>
      </c>
      <c r="EB70" s="224" t="s">
        <v>5551</v>
      </c>
      <c r="EC70" s="214">
        <v>45126</v>
      </c>
      <c r="ED70" s="222" t="s">
        <v>2197</v>
      </c>
      <c r="EE70" s="218">
        <v>0</v>
      </c>
      <c r="EF70" s="222" t="s">
        <v>17</v>
      </c>
      <c r="EG70" s="222" t="s">
        <v>17</v>
      </c>
      <c r="EH70" s="222" t="s">
        <v>17</v>
      </c>
      <c r="EI70" s="222" t="s">
        <v>1819</v>
      </c>
      <c r="EJ70" s="222" t="s">
        <v>17</v>
      </c>
      <c r="EK70" s="223">
        <v>45013</v>
      </c>
      <c r="EL70" s="221" t="s">
        <v>2198</v>
      </c>
      <c r="EM70" s="213">
        <v>0</v>
      </c>
      <c r="EN70" s="224" t="s">
        <v>17</v>
      </c>
      <c r="EO70" s="224" t="s">
        <v>17</v>
      </c>
      <c r="EP70" s="224" t="s">
        <v>17</v>
      </c>
      <c r="EQ70" s="224" t="s">
        <v>1821</v>
      </c>
      <c r="ER70" s="224" t="s">
        <v>17</v>
      </c>
      <c r="ES70" s="214">
        <v>45013</v>
      </c>
      <c r="ET70" s="222" t="s">
        <v>5547</v>
      </c>
      <c r="EU70" s="222">
        <v>8412</v>
      </c>
      <c r="EV70" s="222" t="s">
        <v>5531</v>
      </c>
      <c r="EW70" s="222" t="s">
        <v>1400</v>
      </c>
      <c r="EX70" s="222">
        <v>2</v>
      </c>
      <c r="EY70" s="222" t="s">
        <v>5518</v>
      </c>
      <c r="EZ70" s="222" t="s">
        <v>5517</v>
      </c>
      <c r="FA70" s="223">
        <v>45126</v>
      </c>
      <c r="FB70" s="221" t="s">
        <v>2202</v>
      </c>
      <c r="FC70" s="224">
        <v>3</v>
      </c>
      <c r="FD70" s="224" t="s">
        <v>2199</v>
      </c>
      <c r="FE70" s="224" t="s">
        <v>1400</v>
      </c>
      <c r="FF70" s="224">
        <v>2</v>
      </c>
      <c r="FG70" s="224" t="s">
        <v>2201</v>
      </c>
      <c r="FH70" s="224" t="s">
        <v>2200</v>
      </c>
      <c r="FI70" s="214">
        <v>45013</v>
      </c>
      <c r="FJ70" s="221" t="s">
        <v>2203</v>
      </c>
      <c r="FK70" s="222" t="s">
        <v>17</v>
      </c>
      <c r="FL70" s="222" t="s">
        <v>1121</v>
      </c>
      <c r="FM70" s="222" t="s">
        <v>17</v>
      </c>
      <c r="FN70" s="222" t="s">
        <v>17</v>
      </c>
      <c r="FO70" s="222" t="s">
        <v>1798</v>
      </c>
      <c r="FP70" s="218" t="s">
        <v>17</v>
      </c>
      <c r="FQ70" s="219">
        <v>45013</v>
      </c>
      <c r="FR70" s="221" t="s">
        <v>2204</v>
      </c>
      <c r="FS70" s="224" t="s">
        <v>17</v>
      </c>
      <c r="FT70" s="224" t="s">
        <v>1121</v>
      </c>
      <c r="FU70" s="224" t="s">
        <v>17</v>
      </c>
      <c r="FV70" s="224" t="s">
        <v>17</v>
      </c>
      <c r="FW70" s="224" t="s">
        <v>1800</v>
      </c>
      <c r="FX70" s="224" t="s">
        <v>17</v>
      </c>
      <c r="FY70" s="214">
        <v>45013</v>
      </c>
      <c r="FZ70" s="222" t="s">
        <v>3280</v>
      </c>
      <c r="GA70" s="222">
        <v>0</v>
      </c>
      <c r="GB70" s="222" t="s">
        <v>2565</v>
      </c>
      <c r="GC70" s="222" t="s">
        <v>33</v>
      </c>
      <c r="GD70" s="222">
        <v>2</v>
      </c>
      <c r="GE70" s="222" t="s">
        <v>17</v>
      </c>
      <c r="GF70" s="222" t="s">
        <v>17</v>
      </c>
      <c r="GG70" s="223">
        <v>45063</v>
      </c>
      <c r="GH70" s="221" t="s">
        <v>3286</v>
      </c>
      <c r="GI70" s="224">
        <v>2</v>
      </c>
      <c r="GJ70" s="224" t="s">
        <v>2565</v>
      </c>
      <c r="GK70" s="224" t="s">
        <v>33</v>
      </c>
      <c r="GL70" s="224">
        <v>2</v>
      </c>
      <c r="GM70" s="224" t="s">
        <v>17</v>
      </c>
      <c r="GN70" s="224" t="s">
        <v>17</v>
      </c>
      <c r="GO70" s="214">
        <v>45063</v>
      </c>
      <c r="GP70" s="222" t="s">
        <v>3281</v>
      </c>
      <c r="GQ70" s="222">
        <v>1</v>
      </c>
      <c r="GR70" s="222" t="s">
        <v>2565</v>
      </c>
      <c r="GS70" s="222" t="s">
        <v>33</v>
      </c>
      <c r="GT70" s="222">
        <v>2</v>
      </c>
      <c r="GU70" s="222" t="s">
        <v>17</v>
      </c>
      <c r="GV70" s="222" t="s">
        <v>17</v>
      </c>
      <c r="GW70" s="223">
        <v>45063</v>
      </c>
      <c r="GX70" s="221" t="s">
        <v>3287</v>
      </c>
      <c r="GY70" s="224">
        <v>1</v>
      </c>
      <c r="GZ70" s="224" t="s">
        <v>2565</v>
      </c>
      <c r="HA70" s="224" t="s">
        <v>33</v>
      </c>
      <c r="HB70" s="224">
        <v>2</v>
      </c>
      <c r="HC70" s="224" t="s">
        <v>17</v>
      </c>
      <c r="HD70" s="224" t="s">
        <v>17</v>
      </c>
      <c r="HE70" s="214">
        <v>45063</v>
      </c>
      <c r="HF70" s="222" t="s">
        <v>3279</v>
      </c>
      <c r="HG70" s="222">
        <v>2</v>
      </c>
      <c r="HH70" s="222" t="s">
        <v>2565</v>
      </c>
      <c r="HI70" s="222" t="s">
        <v>33</v>
      </c>
      <c r="HJ70" s="222">
        <v>2</v>
      </c>
      <c r="HK70" s="222" t="s">
        <v>17</v>
      </c>
      <c r="HL70" s="222" t="s">
        <v>17</v>
      </c>
      <c r="HM70" s="223">
        <v>45063</v>
      </c>
      <c r="HN70" s="221" t="s">
        <v>3285</v>
      </c>
      <c r="HO70" s="224">
        <v>3</v>
      </c>
      <c r="HP70" s="224" t="s">
        <v>2565</v>
      </c>
      <c r="HQ70" s="224" t="s">
        <v>33</v>
      </c>
      <c r="HR70" s="224">
        <v>2</v>
      </c>
      <c r="HS70" s="224" t="s">
        <v>17</v>
      </c>
      <c r="HT70" s="224" t="s">
        <v>17</v>
      </c>
      <c r="HU70" s="214">
        <v>45063</v>
      </c>
      <c r="HV70" s="222" t="s">
        <v>3282</v>
      </c>
      <c r="HW70" s="222">
        <v>1</v>
      </c>
      <c r="HX70" s="222" t="s">
        <v>2565</v>
      </c>
      <c r="HY70" s="222" t="s">
        <v>33</v>
      </c>
      <c r="HZ70" s="222">
        <v>2</v>
      </c>
      <c r="IA70" s="222" t="s">
        <v>17</v>
      </c>
      <c r="IB70" s="222" t="s">
        <v>17</v>
      </c>
      <c r="IC70" s="223">
        <v>45063</v>
      </c>
      <c r="ID70" s="221" t="s">
        <v>3284</v>
      </c>
      <c r="IE70" s="224">
        <v>0</v>
      </c>
      <c r="IF70" s="224" t="s">
        <v>2565</v>
      </c>
      <c r="IG70" s="224" t="s">
        <v>33</v>
      </c>
      <c r="IH70" s="224">
        <v>2</v>
      </c>
      <c r="II70" s="224" t="s">
        <v>17</v>
      </c>
      <c r="IJ70" s="224" t="s">
        <v>17</v>
      </c>
      <c r="IK70" s="214">
        <v>45063</v>
      </c>
      <c r="IL70" s="222" t="s">
        <v>3283</v>
      </c>
      <c r="IM70" s="222">
        <v>1</v>
      </c>
      <c r="IN70" s="222" t="s">
        <v>2565</v>
      </c>
      <c r="IO70" s="222" t="s">
        <v>33</v>
      </c>
      <c r="IP70" s="222">
        <v>2</v>
      </c>
      <c r="IQ70" s="222" t="s">
        <v>17</v>
      </c>
      <c r="IR70" s="222" t="s">
        <v>17</v>
      </c>
      <c r="IS70" s="223">
        <v>45063</v>
      </c>
    </row>
    <row r="71" spans="1:253" s="11" customFormat="1" ht="12.75" customHeight="1" x14ac:dyDescent="0.2">
      <c r="A71" s="11" t="s">
        <v>13</v>
      </c>
      <c r="B71" s="11" t="s">
        <v>9871</v>
      </c>
      <c r="C71" s="11" t="s">
        <v>14</v>
      </c>
      <c r="D71" s="11" t="s">
        <v>15</v>
      </c>
      <c r="E71" s="11" t="s">
        <v>9449</v>
      </c>
      <c r="F71" s="11" t="s">
        <v>1875</v>
      </c>
      <c r="G71" s="212">
        <v>21700000</v>
      </c>
      <c r="H71" s="213" t="s">
        <v>1872</v>
      </c>
      <c r="I71" s="213" t="s">
        <v>77</v>
      </c>
      <c r="J71" s="213">
        <v>1</v>
      </c>
      <c r="K71" s="213" t="s">
        <v>1874</v>
      </c>
      <c r="L71" s="213" t="s">
        <v>1873</v>
      </c>
      <c r="M71" s="214">
        <v>44953</v>
      </c>
      <c r="N71" s="221" t="s">
        <v>1583</v>
      </c>
      <c r="O71" s="216">
        <v>1240190</v>
      </c>
      <c r="P71" s="216" t="s">
        <v>1043</v>
      </c>
      <c r="Q71" s="216" t="s">
        <v>22</v>
      </c>
      <c r="R71" s="216">
        <v>3</v>
      </c>
      <c r="S71" s="216" t="s">
        <v>1582</v>
      </c>
      <c r="T71" s="216" t="s">
        <v>1581</v>
      </c>
      <c r="U71" s="217">
        <v>44804</v>
      </c>
      <c r="V71" s="221" t="s">
        <v>1877</v>
      </c>
      <c r="W71" s="213">
        <v>21700000</v>
      </c>
      <c r="X71" s="213" t="s">
        <v>1872</v>
      </c>
      <c r="Y71" s="213" t="s">
        <v>77</v>
      </c>
      <c r="Z71" s="213">
        <v>1</v>
      </c>
      <c r="AA71" s="213" t="s">
        <v>1876</v>
      </c>
      <c r="AB71" s="213" t="s">
        <v>1873</v>
      </c>
      <c r="AC71" s="214">
        <v>44953</v>
      </c>
      <c r="AD71" s="221" t="s">
        <v>1879</v>
      </c>
      <c r="AE71" s="218">
        <v>12900000</v>
      </c>
      <c r="AF71" s="218" t="s">
        <v>1872</v>
      </c>
      <c r="AG71" s="218" t="s">
        <v>77</v>
      </c>
      <c r="AH71" s="218">
        <v>1</v>
      </c>
      <c r="AI71" s="218" t="s">
        <v>1878</v>
      </c>
      <c r="AJ71" s="218" t="s">
        <v>1873</v>
      </c>
      <c r="AK71" s="219">
        <v>44953</v>
      </c>
      <c r="AL71" s="221" t="s">
        <v>7269</v>
      </c>
      <c r="AM71" s="213">
        <v>1503000</v>
      </c>
      <c r="AN71" s="213" t="s">
        <v>7266</v>
      </c>
      <c r="AO71" s="213" t="s">
        <v>77</v>
      </c>
      <c r="AP71" s="213">
        <v>1</v>
      </c>
      <c r="AQ71" s="213" t="s">
        <v>7268</v>
      </c>
      <c r="AR71" s="213" t="s">
        <v>7267</v>
      </c>
      <c r="AS71" s="214">
        <v>45133</v>
      </c>
      <c r="AT71" s="222" t="s">
        <v>7273</v>
      </c>
      <c r="AU71" s="218">
        <v>1</v>
      </c>
      <c r="AV71" s="218" t="s">
        <v>7270</v>
      </c>
      <c r="AW71" s="218" t="s">
        <v>77</v>
      </c>
      <c r="AX71" s="218">
        <v>1</v>
      </c>
      <c r="AY71" s="218" t="s">
        <v>7272</v>
      </c>
      <c r="AZ71" s="218" t="s">
        <v>7271</v>
      </c>
      <c r="BA71" s="219">
        <v>45133</v>
      </c>
      <c r="BB71" s="221" t="s">
        <v>703</v>
      </c>
      <c r="BC71" s="213">
        <v>44056</v>
      </c>
      <c r="BD71" s="213" t="s">
        <v>701</v>
      </c>
      <c r="BE71" s="213" t="s">
        <v>22</v>
      </c>
      <c r="BF71" s="213">
        <v>3</v>
      </c>
      <c r="BG71" s="213">
        <v>0</v>
      </c>
      <c r="BH71" s="213" t="s">
        <v>702</v>
      </c>
      <c r="BI71" s="214">
        <v>43642</v>
      </c>
      <c r="BJ71" s="222" t="s">
        <v>7276</v>
      </c>
      <c r="BK71" s="222">
        <v>1642</v>
      </c>
      <c r="BL71" s="222" t="s">
        <v>7274</v>
      </c>
      <c r="BM71" s="222" t="s">
        <v>77</v>
      </c>
      <c r="BN71" s="222">
        <v>1</v>
      </c>
      <c r="BO71" s="222" t="s">
        <v>7275</v>
      </c>
      <c r="BP71" s="218" t="s">
        <v>1237</v>
      </c>
      <c r="BQ71" s="223">
        <v>45133</v>
      </c>
      <c r="BR71" s="221" t="s">
        <v>19</v>
      </c>
      <c r="BS71" s="224" t="s">
        <v>17</v>
      </c>
      <c r="BT71" s="224">
        <v>0</v>
      </c>
      <c r="BU71" s="224" t="s">
        <v>17</v>
      </c>
      <c r="BV71" s="224" t="s">
        <v>17</v>
      </c>
      <c r="BW71" s="224" t="s">
        <v>18</v>
      </c>
      <c r="BX71" s="224">
        <v>0</v>
      </c>
      <c r="BY71" s="214">
        <v>43489</v>
      </c>
      <c r="BZ71" s="222" t="s">
        <v>23</v>
      </c>
      <c r="CA71" s="222">
        <v>1</v>
      </c>
      <c r="CB71" s="222" t="s">
        <v>13</v>
      </c>
      <c r="CC71" s="222" t="s">
        <v>22</v>
      </c>
      <c r="CD71" s="222">
        <v>3</v>
      </c>
      <c r="CE71" s="222" t="s">
        <v>13</v>
      </c>
      <c r="CF71" s="222" t="s">
        <v>14</v>
      </c>
      <c r="CG71" s="223">
        <v>43489</v>
      </c>
      <c r="CH71" s="221" t="s">
        <v>10555</v>
      </c>
      <c r="CI71" s="222" t="e">
        <v>#N/A</v>
      </c>
      <c r="CJ71" s="222" t="e">
        <v>#N/A</v>
      </c>
      <c r="CK71" s="222" t="e">
        <v>#N/A</v>
      </c>
      <c r="CL71" s="222" t="e">
        <v>#N/A</v>
      </c>
      <c r="CM71" s="222" t="e">
        <v>#N/A</v>
      </c>
      <c r="CN71" s="222" t="e">
        <v>#N/A</v>
      </c>
      <c r="CO71" s="225" t="e">
        <v>#N/A</v>
      </c>
      <c r="CP71" s="222" t="s">
        <v>25</v>
      </c>
      <c r="CQ71" s="224" t="s">
        <v>17</v>
      </c>
      <c r="CR71" s="224">
        <v>0</v>
      </c>
      <c r="CS71" s="224" t="s">
        <v>17</v>
      </c>
      <c r="CT71" s="224" t="s">
        <v>17</v>
      </c>
      <c r="CU71" s="224" t="s">
        <v>18</v>
      </c>
      <c r="CV71" s="224">
        <v>0</v>
      </c>
      <c r="CW71" s="214">
        <v>43489</v>
      </c>
      <c r="CX71" s="222" t="s">
        <v>1881</v>
      </c>
      <c r="CY71" s="218">
        <v>8800000</v>
      </c>
      <c r="CZ71" s="218" t="s">
        <v>1872</v>
      </c>
      <c r="DA71" s="218" t="s">
        <v>77</v>
      </c>
      <c r="DB71" s="218">
        <v>1</v>
      </c>
      <c r="DC71" s="218" t="s">
        <v>1886</v>
      </c>
      <c r="DD71" s="218" t="s">
        <v>1873</v>
      </c>
      <c r="DE71" s="220">
        <v>44953</v>
      </c>
      <c r="DF71" s="221" t="s">
        <v>1883</v>
      </c>
      <c r="DG71" s="213">
        <v>8800000</v>
      </c>
      <c r="DH71" s="224" t="s">
        <v>1872</v>
      </c>
      <c r="DI71" s="224" t="s">
        <v>77</v>
      </c>
      <c r="DJ71" s="224">
        <v>1</v>
      </c>
      <c r="DK71" s="224" t="s">
        <v>1882</v>
      </c>
      <c r="DL71" s="224" t="s">
        <v>1873</v>
      </c>
      <c r="DM71" s="214">
        <v>44953</v>
      </c>
      <c r="DN71" s="222" t="s">
        <v>1885</v>
      </c>
      <c r="DO71" s="218">
        <v>4100000</v>
      </c>
      <c r="DP71" s="222" t="s">
        <v>1872</v>
      </c>
      <c r="DQ71" s="222" t="s">
        <v>77</v>
      </c>
      <c r="DR71" s="222">
        <v>1</v>
      </c>
      <c r="DS71" s="222" t="s">
        <v>1884</v>
      </c>
      <c r="DT71" s="222" t="s">
        <v>1873</v>
      </c>
      <c r="DU71" s="223">
        <v>44953</v>
      </c>
      <c r="DV71" s="221" t="s">
        <v>1887</v>
      </c>
      <c r="DW71" s="213">
        <v>6800000</v>
      </c>
      <c r="DX71" s="224" t="s">
        <v>1872</v>
      </c>
      <c r="DY71" s="224" t="s">
        <v>77</v>
      </c>
      <c r="DZ71" s="224">
        <v>1</v>
      </c>
      <c r="EA71" s="224" t="s">
        <v>1886</v>
      </c>
      <c r="EB71" s="224" t="s">
        <v>1873</v>
      </c>
      <c r="EC71" s="214">
        <v>44953</v>
      </c>
      <c r="ED71" s="222" t="s">
        <v>1889</v>
      </c>
      <c r="EE71" s="218">
        <v>1800000</v>
      </c>
      <c r="EF71" s="222" t="s">
        <v>1872</v>
      </c>
      <c r="EG71" s="222" t="s">
        <v>77</v>
      </c>
      <c r="EH71" s="222">
        <v>1</v>
      </c>
      <c r="EI71" s="222" t="s">
        <v>1888</v>
      </c>
      <c r="EJ71" s="222" t="s">
        <v>1873</v>
      </c>
      <c r="EK71" s="223">
        <v>44953</v>
      </c>
      <c r="EL71" s="221" t="s">
        <v>1891</v>
      </c>
      <c r="EM71" s="213">
        <v>200000</v>
      </c>
      <c r="EN71" s="224" t="s">
        <v>1872</v>
      </c>
      <c r="EO71" s="224" t="s">
        <v>77</v>
      </c>
      <c r="EP71" s="224">
        <v>1</v>
      </c>
      <c r="EQ71" s="224" t="s">
        <v>1890</v>
      </c>
      <c r="ER71" s="224" t="s">
        <v>1873</v>
      </c>
      <c r="ES71" s="214">
        <v>44953</v>
      </c>
      <c r="ET71" s="222" t="s">
        <v>7278</v>
      </c>
      <c r="EU71" s="222">
        <v>1642</v>
      </c>
      <c r="EV71" s="222" t="s">
        <v>7274</v>
      </c>
      <c r="EW71" s="222" t="s">
        <v>77</v>
      </c>
      <c r="EX71" s="222">
        <v>1</v>
      </c>
      <c r="EY71" s="222" t="s">
        <v>7277</v>
      </c>
      <c r="EZ71" s="222" t="s">
        <v>1237</v>
      </c>
      <c r="FA71" s="223">
        <v>45133</v>
      </c>
      <c r="FB71" s="221" t="s">
        <v>7280</v>
      </c>
      <c r="FC71" s="224">
        <v>6</v>
      </c>
      <c r="FD71" s="224" t="s">
        <v>7266</v>
      </c>
      <c r="FE71" s="224" t="s">
        <v>77</v>
      </c>
      <c r="FF71" s="224">
        <v>1</v>
      </c>
      <c r="FG71" s="224" t="s">
        <v>7279</v>
      </c>
      <c r="FH71" s="224" t="s">
        <v>7267</v>
      </c>
      <c r="FI71" s="214">
        <v>45133</v>
      </c>
      <c r="FJ71" s="221" t="s">
        <v>27</v>
      </c>
      <c r="FK71" s="222" t="s">
        <v>17</v>
      </c>
      <c r="FL71" s="222">
        <v>0</v>
      </c>
      <c r="FM71" s="222" t="s">
        <v>17</v>
      </c>
      <c r="FN71" s="222" t="s">
        <v>17</v>
      </c>
      <c r="FO71" s="222" t="s">
        <v>18</v>
      </c>
      <c r="FP71" s="218">
        <v>0</v>
      </c>
      <c r="FQ71" s="219">
        <v>43489</v>
      </c>
      <c r="FR71" s="221" t="s">
        <v>29</v>
      </c>
      <c r="FS71" s="224" t="s">
        <v>17</v>
      </c>
      <c r="FT71" s="224">
        <v>0</v>
      </c>
      <c r="FU71" s="224" t="s">
        <v>17</v>
      </c>
      <c r="FV71" s="224" t="s">
        <v>17</v>
      </c>
      <c r="FW71" s="224" t="s">
        <v>18</v>
      </c>
      <c r="FX71" s="224">
        <v>0</v>
      </c>
      <c r="FY71" s="214">
        <v>43489</v>
      </c>
      <c r="FZ71" s="222" t="s">
        <v>2757</v>
      </c>
      <c r="GA71" s="222">
        <v>0</v>
      </c>
      <c r="GB71" s="222" t="s">
        <v>2565</v>
      </c>
      <c r="GC71" s="222" t="s">
        <v>33</v>
      </c>
      <c r="GD71" s="222">
        <v>2</v>
      </c>
      <c r="GE71" s="222" t="s">
        <v>17</v>
      </c>
      <c r="GF71" s="222" t="s">
        <v>17</v>
      </c>
      <c r="GG71" s="223">
        <v>45061</v>
      </c>
      <c r="GH71" s="221" t="s">
        <v>2763</v>
      </c>
      <c r="GI71" s="224">
        <v>3</v>
      </c>
      <c r="GJ71" s="224" t="s">
        <v>2565</v>
      </c>
      <c r="GK71" s="224" t="s">
        <v>33</v>
      </c>
      <c r="GL71" s="224">
        <v>2</v>
      </c>
      <c r="GM71" s="224" t="s">
        <v>17</v>
      </c>
      <c r="GN71" s="224" t="s">
        <v>17</v>
      </c>
      <c r="GO71" s="214">
        <v>45061</v>
      </c>
      <c r="GP71" s="222" t="s">
        <v>2758</v>
      </c>
      <c r="GQ71" s="222">
        <v>2</v>
      </c>
      <c r="GR71" s="222" t="s">
        <v>2565</v>
      </c>
      <c r="GS71" s="222" t="s">
        <v>33</v>
      </c>
      <c r="GT71" s="222">
        <v>2</v>
      </c>
      <c r="GU71" s="222" t="s">
        <v>17</v>
      </c>
      <c r="GV71" s="222" t="s">
        <v>17</v>
      </c>
      <c r="GW71" s="223">
        <v>45061</v>
      </c>
      <c r="GX71" s="221" t="s">
        <v>2764</v>
      </c>
      <c r="GY71" s="224">
        <v>3</v>
      </c>
      <c r="GZ71" s="224" t="s">
        <v>2565</v>
      </c>
      <c r="HA71" s="224" t="s">
        <v>33</v>
      </c>
      <c r="HB71" s="224">
        <v>2</v>
      </c>
      <c r="HC71" s="224" t="s">
        <v>17</v>
      </c>
      <c r="HD71" s="224" t="s">
        <v>17</v>
      </c>
      <c r="HE71" s="214">
        <v>45061</v>
      </c>
      <c r="HF71" s="222" t="s">
        <v>2756</v>
      </c>
      <c r="HG71" s="222">
        <v>0</v>
      </c>
      <c r="HH71" s="222" t="s">
        <v>2565</v>
      </c>
      <c r="HI71" s="222" t="s">
        <v>33</v>
      </c>
      <c r="HJ71" s="222">
        <v>2</v>
      </c>
      <c r="HK71" s="222" t="s">
        <v>17</v>
      </c>
      <c r="HL71" s="222" t="s">
        <v>17</v>
      </c>
      <c r="HM71" s="223">
        <v>45061</v>
      </c>
      <c r="HN71" s="221" t="s">
        <v>2762</v>
      </c>
      <c r="HO71" s="224">
        <v>3</v>
      </c>
      <c r="HP71" s="224" t="s">
        <v>2565</v>
      </c>
      <c r="HQ71" s="224" t="s">
        <v>33</v>
      </c>
      <c r="HR71" s="224">
        <v>2</v>
      </c>
      <c r="HS71" s="224" t="s">
        <v>17</v>
      </c>
      <c r="HT71" s="224" t="s">
        <v>17</v>
      </c>
      <c r="HU71" s="214">
        <v>45061</v>
      </c>
      <c r="HV71" s="222" t="s">
        <v>2759</v>
      </c>
      <c r="HW71" s="222">
        <v>3</v>
      </c>
      <c r="HX71" s="222" t="s">
        <v>2565</v>
      </c>
      <c r="HY71" s="222" t="s">
        <v>33</v>
      </c>
      <c r="HZ71" s="222">
        <v>2</v>
      </c>
      <c r="IA71" s="222" t="s">
        <v>17</v>
      </c>
      <c r="IB71" s="222" t="s">
        <v>17</v>
      </c>
      <c r="IC71" s="223">
        <v>45061</v>
      </c>
      <c r="ID71" s="221" t="s">
        <v>2761</v>
      </c>
      <c r="IE71" s="224">
        <v>1</v>
      </c>
      <c r="IF71" s="224" t="s">
        <v>2565</v>
      </c>
      <c r="IG71" s="224" t="s">
        <v>33</v>
      </c>
      <c r="IH71" s="224">
        <v>2</v>
      </c>
      <c r="II71" s="224" t="s">
        <v>17</v>
      </c>
      <c r="IJ71" s="224" t="s">
        <v>17</v>
      </c>
      <c r="IK71" s="214">
        <v>45061</v>
      </c>
      <c r="IL71" s="222" t="s">
        <v>2760</v>
      </c>
      <c r="IM71" s="222">
        <v>3</v>
      </c>
      <c r="IN71" s="222" t="s">
        <v>2565</v>
      </c>
      <c r="IO71" s="222" t="s">
        <v>33</v>
      </c>
      <c r="IP71" s="222">
        <v>2</v>
      </c>
      <c r="IQ71" s="222" t="s">
        <v>17</v>
      </c>
      <c r="IR71" s="222" t="s">
        <v>17</v>
      </c>
      <c r="IS71" s="223">
        <v>45061</v>
      </c>
    </row>
    <row r="72" spans="1:253" s="11" customFormat="1" ht="12.75" customHeight="1" x14ac:dyDescent="0.2">
      <c r="A72" s="11" t="s">
        <v>899</v>
      </c>
      <c r="B72" s="11" t="s">
        <v>10069</v>
      </c>
      <c r="C72" s="11" t="s">
        <v>900</v>
      </c>
      <c r="D72" s="11" t="s">
        <v>295</v>
      </c>
      <c r="E72" s="11" t="s">
        <v>9452</v>
      </c>
      <c r="F72" s="11" t="s">
        <v>5341</v>
      </c>
      <c r="G72" s="212">
        <v>55744000</v>
      </c>
      <c r="H72" s="213" t="s">
        <v>5338</v>
      </c>
      <c r="I72" s="213" t="s">
        <v>1400</v>
      </c>
      <c r="J72" s="213">
        <v>2</v>
      </c>
      <c r="K72" s="213" t="s">
        <v>5340</v>
      </c>
      <c r="L72" s="213" t="s">
        <v>5339</v>
      </c>
      <c r="M72" s="214">
        <v>45126</v>
      </c>
      <c r="N72" s="221" t="s">
        <v>5381</v>
      </c>
      <c r="O72" s="216">
        <v>676578</v>
      </c>
      <c r="P72" s="216" t="s">
        <v>5378</v>
      </c>
      <c r="Q72" s="216" t="s">
        <v>77</v>
      </c>
      <c r="R72" s="216">
        <v>1</v>
      </c>
      <c r="S72" s="216" t="s">
        <v>5380</v>
      </c>
      <c r="T72" s="216" t="s">
        <v>5379</v>
      </c>
      <c r="U72" s="217">
        <v>45126</v>
      </c>
      <c r="V72" s="221" t="s">
        <v>5385</v>
      </c>
      <c r="W72" s="213">
        <v>55744000</v>
      </c>
      <c r="X72" s="213" t="s">
        <v>5382</v>
      </c>
      <c r="Y72" s="213" t="s">
        <v>1400</v>
      </c>
      <c r="Z72" s="213">
        <v>2</v>
      </c>
      <c r="AA72" s="213" t="s">
        <v>5384</v>
      </c>
      <c r="AB72" s="213" t="s">
        <v>5383</v>
      </c>
      <c r="AC72" s="214">
        <v>45126</v>
      </c>
      <c r="AD72" s="221" t="s">
        <v>5387</v>
      </c>
      <c r="AE72" s="218">
        <v>54644000</v>
      </c>
      <c r="AF72" s="218" t="s">
        <v>5382</v>
      </c>
      <c r="AG72" s="218" t="s">
        <v>1400</v>
      </c>
      <c r="AH72" s="218">
        <v>2</v>
      </c>
      <c r="AI72" s="218" t="s">
        <v>5386</v>
      </c>
      <c r="AJ72" s="218" t="s">
        <v>5383</v>
      </c>
      <c r="AK72" s="219">
        <v>45126</v>
      </c>
      <c r="AL72" s="221" t="s">
        <v>5391</v>
      </c>
      <c r="AM72" s="213">
        <v>2966000</v>
      </c>
      <c r="AN72" s="213" t="s">
        <v>5388</v>
      </c>
      <c r="AO72" s="213" t="s">
        <v>1400</v>
      </c>
      <c r="AP72" s="213">
        <v>2</v>
      </c>
      <c r="AQ72" s="213" t="s">
        <v>5390</v>
      </c>
      <c r="AR72" s="213" t="s">
        <v>5389</v>
      </c>
      <c r="AS72" s="214">
        <v>45126</v>
      </c>
      <c r="AT72" s="222" t="s">
        <v>5395</v>
      </c>
      <c r="AU72" s="218">
        <v>131</v>
      </c>
      <c r="AV72" s="218" t="s">
        <v>5392</v>
      </c>
      <c r="AW72" s="218" t="s">
        <v>22</v>
      </c>
      <c r="AX72" s="218">
        <v>3</v>
      </c>
      <c r="AY72" s="218" t="s">
        <v>5394</v>
      </c>
      <c r="AZ72" s="218" t="s">
        <v>5393</v>
      </c>
      <c r="BA72" s="219">
        <v>45126</v>
      </c>
      <c r="BB72" s="221" t="s">
        <v>902</v>
      </c>
      <c r="BC72" s="213" t="s">
        <v>17</v>
      </c>
      <c r="BD72" s="213" t="s">
        <v>17</v>
      </c>
      <c r="BE72" s="213" t="s">
        <v>17</v>
      </c>
      <c r="BF72" s="213" t="s">
        <v>17</v>
      </c>
      <c r="BG72" s="213" t="s">
        <v>17</v>
      </c>
      <c r="BH72" s="213" t="s">
        <v>17</v>
      </c>
      <c r="BI72" s="214">
        <v>43920</v>
      </c>
      <c r="BJ72" s="222" t="s">
        <v>5399</v>
      </c>
      <c r="BK72" s="222">
        <v>7642</v>
      </c>
      <c r="BL72" s="222" t="s">
        <v>5396</v>
      </c>
      <c r="BM72" s="222" t="s">
        <v>22</v>
      </c>
      <c r="BN72" s="222">
        <v>3</v>
      </c>
      <c r="BO72" s="222" t="s">
        <v>5398</v>
      </c>
      <c r="BP72" s="218" t="s">
        <v>5397</v>
      </c>
      <c r="BQ72" s="223">
        <v>45126</v>
      </c>
      <c r="BR72" s="221" t="s">
        <v>5482</v>
      </c>
      <c r="BS72" s="224">
        <v>276700</v>
      </c>
      <c r="BT72" s="224" t="s">
        <v>5392</v>
      </c>
      <c r="BU72" s="224" t="s">
        <v>22</v>
      </c>
      <c r="BV72" s="224">
        <v>3</v>
      </c>
      <c r="BW72" s="224" t="s">
        <v>5481</v>
      </c>
      <c r="BX72" s="224" t="s">
        <v>5393</v>
      </c>
      <c r="BY72" s="214">
        <v>45126</v>
      </c>
      <c r="BZ72" s="222" t="s">
        <v>901</v>
      </c>
      <c r="CA72" s="222" t="s">
        <v>17</v>
      </c>
      <c r="CB72" s="222" t="s">
        <v>17</v>
      </c>
      <c r="CC72" s="222" t="s">
        <v>17</v>
      </c>
      <c r="CD72" s="222" t="s">
        <v>17</v>
      </c>
      <c r="CE72" s="222" t="s">
        <v>17</v>
      </c>
      <c r="CF72" s="222" t="s">
        <v>17</v>
      </c>
      <c r="CG72" s="223">
        <v>43920</v>
      </c>
      <c r="CH72" s="221" t="s">
        <v>10556</v>
      </c>
      <c r="CI72" s="222" t="e">
        <v>#N/A</v>
      </c>
      <c r="CJ72" s="222" t="e">
        <v>#N/A</v>
      </c>
      <c r="CK72" s="222" t="e">
        <v>#N/A</v>
      </c>
      <c r="CL72" s="222" t="e">
        <v>#N/A</v>
      </c>
      <c r="CM72" s="222" t="e">
        <v>#N/A</v>
      </c>
      <c r="CN72" s="222" t="e">
        <v>#N/A</v>
      </c>
      <c r="CO72" s="225" t="e">
        <v>#N/A</v>
      </c>
      <c r="CP72" s="222" t="s">
        <v>5484</v>
      </c>
      <c r="CQ72" s="224">
        <v>1500000</v>
      </c>
      <c r="CR72" s="224" t="s">
        <v>5392</v>
      </c>
      <c r="CS72" s="224" t="s">
        <v>22</v>
      </c>
      <c r="CT72" s="224">
        <v>3</v>
      </c>
      <c r="CU72" s="224" t="s">
        <v>5483</v>
      </c>
      <c r="CV72" s="224" t="s">
        <v>5393</v>
      </c>
      <c r="CW72" s="214">
        <v>45126</v>
      </c>
      <c r="CX72" s="222" t="s">
        <v>5418</v>
      </c>
      <c r="CY72" s="218">
        <v>17806000</v>
      </c>
      <c r="CZ72" s="218" t="s">
        <v>5382</v>
      </c>
      <c r="DA72" s="218" t="s">
        <v>1400</v>
      </c>
      <c r="DB72" s="218">
        <v>2</v>
      </c>
      <c r="DC72" s="218" t="s">
        <v>5443</v>
      </c>
      <c r="DD72" s="218" t="s">
        <v>5383</v>
      </c>
      <c r="DE72" s="220">
        <v>45126</v>
      </c>
      <c r="DF72" s="221" t="s">
        <v>5440</v>
      </c>
      <c r="DG72" s="213">
        <v>1100000</v>
      </c>
      <c r="DH72" s="224" t="s">
        <v>5382</v>
      </c>
      <c r="DI72" s="224" t="s">
        <v>1400</v>
      </c>
      <c r="DJ72" s="224">
        <v>2</v>
      </c>
      <c r="DK72" s="224" t="s">
        <v>5439</v>
      </c>
      <c r="DL72" s="224" t="s">
        <v>5383</v>
      </c>
      <c r="DM72" s="214">
        <v>45126</v>
      </c>
      <c r="DN72" s="222" t="s">
        <v>5442</v>
      </c>
      <c r="DO72" s="218">
        <v>36838000</v>
      </c>
      <c r="DP72" s="222" t="s">
        <v>5382</v>
      </c>
      <c r="DQ72" s="222" t="s">
        <v>1400</v>
      </c>
      <c r="DR72" s="222">
        <v>2</v>
      </c>
      <c r="DS72" s="222" t="s">
        <v>5441</v>
      </c>
      <c r="DT72" s="222" t="s">
        <v>5383</v>
      </c>
      <c r="DU72" s="223">
        <v>45126</v>
      </c>
      <c r="DV72" s="221" t="s">
        <v>5444</v>
      </c>
      <c r="DW72" s="213">
        <v>13349000</v>
      </c>
      <c r="DX72" s="224" t="s">
        <v>5382</v>
      </c>
      <c r="DY72" s="224" t="s">
        <v>1400</v>
      </c>
      <c r="DZ72" s="224">
        <v>2</v>
      </c>
      <c r="EA72" s="224" t="s">
        <v>5443</v>
      </c>
      <c r="EB72" s="224" t="s">
        <v>5383</v>
      </c>
      <c r="EC72" s="214">
        <v>45126</v>
      </c>
      <c r="ED72" s="222" t="s">
        <v>5446</v>
      </c>
      <c r="EE72" s="218">
        <v>4457000</v>
      </c>
      <c r="EF72" s="222" t="s">
        <v>5338</v>
      </c>
      <c r="EG72" s="222" t="s">
        <v>1400</v>
      </c>
      <c r="EH72" s="222">
        <v>2</v>
      </c>
      <c r="EI72" s="222" t="s">
        <v>5445</v>
      </c>
      <c r="EJ72" s="222" t="s">
        <v>5339</v>
      </c>
      <c r="EK72" s="223">
        <v>45126</v>
      </c>
      <c r="EL72" s="221" t="s">
        <v>5448</v>
      </c>
      <c r="EM72" s="213">
        <v>0</v>
      </c>
      <c r="EN72" s="224" t="s">
        <v>5338</v>
      </c>
      <c r="EO72" s="224" t="s">
        <v>1400</v>
      </c>
      <c r="EP72" s="224">
        <v>2</v>
      </c>
      <c r="EQ72" s="224" t="s">
        <v>5447</v>
      </c>
      <c r="ER72" s="224" t="s">
        <v>5339</v>
      </c>
      <c r="ES72" s="214">
        <v>45126</v>
      </c>
      <c r="ET72" s="222" t="s">
        <v>5416</v>
      </c>
      <c r="EU72" s="222">
        <v>7642</v>
      </c>
      <c r="EV72" s="222" t="s">
        <v>5396</v>
      </c>
      <c r="EW72" s="222" t="s">
        <v>22</v>
      </c>
      <c r="EX72" s="222">
        <v>3</v>
      </c>
      <c r="EY72" s="222" t="s">
        <v>5398</v>
      </c>
      <c r="EZ72" s="222" t="s">
        <v>5397</v>
      </c>
      <c r="FA72" s="223">
        <v>45126</v>
      </c>
      <c r="FB72" s="221" t="s">
        <v>5480</v>
      </c>
      <c r="FC72" s="224">
        <v>5</v>
      </c>
      <c r="FD72" s="224" t="s">
        <v>5382</v>
      </c>
      <c r="FE72" s="224" t="s">
        <v>77</v>
      </c>
      <c r="FF72" s="224">
        <v>1</v>
      </c>
      <c r="FG72" s="224" t="s">
        <v>5479</v>
      </c>
      <c r="FH72" s="224" t="s">
        <v>5383</v>
      </c>
      <c r="FI72" s="214">
        <v>45126</v>
      </c>
      <c r="FJ72" s="221" t="s">
        <v>903</v>
      </c>
      <c r="FK72" s="222" t="s">
        <v>17</v>
      </c>
      <c r="FL72" s="222" t="s">
        <v>17</v>
      </c>
      <c r="FM72" s="222" t="s">
        <v>17</v>
      </c>
      <c r="FN72" s="222" t="s">
        <v>17</v>
      </c>
      <c r="FO72" s="222" t="s">
        <v>17</v>
      </c>
      <c r="FP72" s="218" t="s">
        <v>17</v>
      </c>
      <c r="FQ72" s="219">
        <v>43920</v>
      </c>
      <c r="FR72" s="221" t="s">
        <v>904</v>
      </c>
      <c r="FS72" s="224" t="s">
        <v>17</v>
      </c>
      <c r="FT72" s="224" t="s">
        <v>17</v>
      </c>
      <c r="FU72" s="224" t="s">
        <v>17</v>
      </c>
      <c r="FV72" s="224" t="s">
        <v>17</v>
      </c>
      <c r="FW72" s="224" t="s">
        <v>17</v>
      </c>
      <c r="FX72" s="224" t="s">
        <v>17</v>
      </c>
      <c r="FY72" s="214">
        <v>43920</v>
      </c>
      <c r="FZ72" s="222" t="s">
        <v>3289</v>
      </c>
      <c r="GA72" s="222">
        <v>2</v>
      </c>
      <c r="GB72" s="222" t="s">
        <v>2565</v>
      </c>
      <c r="GC72" s="222" t="s">
        <v>33</v>
      </c>
      <c r="GD72" s="222">
        <v>2</v>
      </c>
      <c r="GE72" s="222" t="s">
        <v>17</v>
      </c>
      <c r="GF72" s="222" t="s">
        <v>17</v>
      </c>
      <c r="GG72" s="223">
        <v>45063</v>
      </c>
      <c r="GH72" s="221" t="s">
        <v>3295</v>
      </c>
      <c r="GI72" s="224">
        <v>3</v>
      </c>
      <c r="GJ72" s="224" t="s">
        <v>2565</v>
      </c>
      <c r="GK72" s="224" t="s">
        <v>33</v>
      </c>
      <c r="GL72" s="224">
        <v>2</v>
      </c>
      <c r="GM72" s="224" t="s">
        <v>17</v>
      </c>
      <c r="GN72" s="224" t="s">
        <v>17</v>
      </c>
      <c r="GO72" s="214">
        <v>45063</v>
      </c>
      <c r="GP72" s="222" t="s">
        <v>3290</v>
      </c>
      <c r="GQ72" s="222">
        <v>3</v>
      </c>
      <c r="GR72" s="222" t="s">
        <v>2565</v>
      </c>
      <c r="GS72" s="222" t="s">
        <v>33</v>
      </c>
      <c r="GT72" s="222">
        <v>2</v>
      </c>
      <c r="GU72" s="222" t="s">
        <v>17</v>
      </c>
      <c r="GV72" s="222" t="s">
        <v>17</v>
      </c>
      <c r="GW72" s="223">
        <v>45063</v>
      </c>
      <c r="GX72" s="221" t="s">
        <v>3296</v>
      </c>
      <c r="GY72" s="224">
        <v>3</v>
      </c>
      <c r="GZ72" s="224" t="s">
        <v>2565</v>
      </c>
      <c r="HA72" s="224" t="s">
        <v>33</v>
      </c>
      <c r="HB72" s="224">
        <v>2</v>
      </c>
      <c r="HC72" s="224" t="s">
        <v>17</v>
      </c>
      <c r="HD72" s="224" t="s">
        <v>17</v>
      </c>
      <c r="HE72" s="214">
        <v>45063</v>
      </c>
      <c r="HF72" s="222" t="s">
        <v>3288</v>
      </c>
      <c r="HG72" s="222">
        <v>2</v>
      </c>
      <c r="HH72" s="222" t="s">
        <v>2565</v>
      </c>
      <c r="HI72" s="222" t="s">
        <v>33</v>
      </c>
      <c r="HJ72" s="222">
        <v>2</v>
      </c>
      <c r="HK72" s="222" t="s">
        <v>17</v>
      </c>
      <c r="HL72" s="222" t="s">
        <v>17</v>
      </c>
      <c r="HM72" s="223">
        <v>45063</v>
      </c>
      <c r="HN72" s="221" t="s">
        <v>3294</v>
      </c>
      <c r="HO72" s="224">
        <v>3</v>
      </c>
      <c r="HP72" s="224" t="s">
        <v>2565</v>
      </c>
      <c r="HQ72" s="224" t="s">
        <v>33</v>
      </c>
      <c r="HR72" s="224">
        <v>2</v>
      </c>
      <c r="HS72" s="224" t="s">
        <v>17</v>
      </c>
      <c r="HT72" s="224" t="s">
        <v>17</v>
      </c>
      <c r="HU72" s="214">
        <v>45063</v>
      </c>
      <c r="HV72" s="222" t="s">
        <v>3291</v>
      </c>
      <c r="HW72" s="222">
        <v>3</v>
      </c>
      <c r="HX72" s="222" t="s">
        <v>2565</v>
      </c>
      <c r="HY72" s="222" t="s">
        <v>33</v>
      </c>
      <c r="HZ72" s="222">
        <v>2</v>
      </c>
      <c r="IA72" s="222" t="s">
        <v>17</v>
      </c>
      <c r="IB72" s="222" t="s">
        <v>17</v>
      </c>
      <c r="IC72" s="223">
        <v>45063</v>
      </c>
      <c r="ID72" s="221" t="s">
        <v>3293</v>
      </c>
      <c r="IE72" s="224">
        <v>1</v>
      </c>
      <c r="IF72" s="224" t="s">
        <v>2565</v>
      </c>
      <c r="IG72" s="224" t="s">
        <v>33</v>
      </c>
      <c r="IH72" s="224">
        <v>2</v>
      </c>
      <c r="II72" s="224" t="s">
        <v>17</v>
      </c>
      <c r="IJ72" s="224" t="s">
        <v>17</v>
      </c>
      <c r="IK72" s="214">
        <v>45063</v>
      </c>
      <c r="IL72" s="222" t="s">
        <v>3292</v>
      </c>
      <c r="IM72" s="222">
        <v>3</v>
      </c>
      <c r="IN72" s="222" t="s">
        <v>2565</v>
      </c>
      <c r="IO72" s="222" t="s">
        <v>33</v>
      </c>
      <c r="IP72" s="222">
        <v>2</v>
      </c>
      <c r="IQ72" s="222" t="s">
        <v>17</v>
      </c>
      <c r="IR72" s="222" t="s">
        <v>17</v>
      </c>
      <c r="IS72" s="223">
        <v>45063</v>
      </c>
    </row>
    <row r="73" spans="1:253" s="11" customFormat="1" ht="12.75" customHeight="1" x14ac:dyDescent="0.2">
      <c r="A73" s="11" t="s">
        <v>293</v>
      </c>
      <c r="B73" s="11" t="s">
        <v>9871</v>
      </c>
      <c r="C73" s="11" t="s">
        <v>294</v>
      </c>
      <c r="D73" s="11" t="s">
        <v>295</v>
      </c>
      <c r="E73" s="11" t="s">
        <v>9452</v>
      </c>
      <c r="F73" s="11" t="s">
        <v>5485</v>
      </c>
      <c r="G73" s="212">
        <v>55744000</v>
      </c>
      <c r="H73" s="213" t="s">
        <v>5338</v>
      </c>
      <c r="I73" s="213" t="s">
        <v>1400</v>
      </c>
      <c r="J73" s="213">
        <v>2</v>
      </c>
      <c r="K73" s="213" t="s">
        <v>5340</v>
      </c>
      <c r="L73" s="213" t="s">
        <v>5339</v>
      </c>
      <c r="M73" s="214">
        <v>45126</v>
      </c>
      <c r="N73" s="221" t="s">
        <v>5489</v>
      </c>
      <c r="O73" s="216">
        <v>36778</v>
      </c>
      <c r="P73" s="216" t="s">
        <v>5486</v>
      </c>
      <c r="Q73" s="216" t="s">
        <v>77</v>
      </c>
      <c r="R73" s="216">
        <v>1</v>
      </c>
      <c r="S73" s="216" t="s">
        <v>5488</v>
      </c>
      <c r="T73" s="216" t="s">
        <v>5487</v>
      </c>
      <c r="U73" s="217">
        <v>45126</v>
      </c>
      <c r="V73" s="221" t="s">
        <v>5491</v>
      </c>
      <c r="W73" s="213">
        <v>3472000</v>
      </c>
      <c r="X73" s="213" t="s">
        <v>5338</v>
      </c>
      <c r="Y73" s="213" t="s">
        <v>77</v>
      </c>
      <c r="Z73" s="213">
        <v>1</v>
      </c>
      <c r="AA73" s="213" t="s">
        <v>5490</v>
      </c>
      <c r="AB73" s="213" t="s">
        <v>5339</v>
      </c>
      <c r="AC73" s="214">
        <v>45126</v>
      </c>
      <c r="AD73" s="221" t="s">
        <v>5494</v>
      </c>
      <c r="AE73" s="218">
        <v>3472000</v>
      </c>
      <c r="AF73" s="218" t="s">
        <v>5338</v>
      </c>
      <c r="AG73" s="218" t="s">
        <v>1400</v>
      </c>
      <c r="AH73" s="218">
        <v>2</v>
      </c>
      <c r="AI73" s="218" t="s">
        <v>5493</v>
      </c>
      <c r="AJ73" s="218" t="s">
        <v>5492</v>
      </c>
      <c r="AK73" s="219">
        <v>45126</v>
      </c>
      <c r="AL73" s="221" t="s">
        <v>5496</v>
      </c>
      <c r="AM73" s="213">
        <v>1299000</v>
      </c>
      <c r="AN73" s="213" t="s">
        <v>5388</v>
      </c>
      <c r="AO73" s="213" t="s">
        <v>1400</v>
      </c>
      <c r="AP73" s="213">
        <v>2</v>
      </c>
      <c r="AQ73" s="213" t="s">
        <v>5495</v>
      </c>
      <c r="AR73" s="213" t="s">
        <v>5389</v>
      </c>
      <c r="AS73" s="214">
        <v>45126</v>
      </c>
      <c r="AT73" s="222" t="s">
        <v>694</v>
      </c>
      <c r="AU73" s="218" t="s">
        <v>17</v>
      </c>
      <c r="AV73" s="218" t="s">
        <v>17</v>
      </c>
      <c r="AW73" s="218" t="s">
        <v>17</v>
      </c>
      <c r="AX73" s="218" t="s">
        <v>17</v>
      </c>
      <c r="AY73" s="218" t="s">
        <v>17</v>
      </c>
      <c r="AZ73" s="218" t="s">
        <v>17</v>
      </c>
      <c r="BA73" s="219">
        <v>43608</v>
      </c>
      <c r="BB73" s="221" t="s">
        <v>693</v>
      </c>
      <c r="BC73" s="213" t="s">
        <v>17</v>
      </c>
      <c r="BD73" s="213" t="s">
        <v>17</v>
      </c>
      <c r="BE73" s="213" t="s">
        <v>17</v>
      </c>
      <c r="BF73" s="213" t="s">
        <v>17</v>
      </c>
      <c r="BG73" s="213" t="s">
        <v>17</v>
      </c>
      <c r="BH73" s="213" t="s">
        <v>17</v>
      </c>
      <c r="BI73" s="214">
        <v>43608</v>
      </c>
      <c r="BJ73" s="222" t="s">
        <v>5499</v>
      </c>
      <c r="BK73" s="222">
        <v>21</v>
      </c>
      <c r="BL73" s="222" t="s">
        <v>5497</v>
      </c>
      <c r="BM73" s="222" t="s">
        <v>22</v>
      </c>
      <c r="BN73" s="222">
        <v>3</v>
      </c>
      <c r="BO73" s="222" t="s">
        <v>5498</v>
      </c>
      <c r="BP73" s="218" t="s">
        <v>1237</v>
      </c>
      <c r="BQ73" s="223">
        <v>45126</v>
      </c>
      <c r="BR73" s="221" t="s">
        <v>296</v>
      </c>
      <c r="BS73" s="224" t="s">
        <v>17</v>
      </c>
      <c r="BT73" s="224">
        <v>0</v>
      </c>
      <c r="BU73" s="224" t="s">
        <v>17</v>
      </c>
      <c r="BV73" s="224" t="s">
        <v>17</v>
      </c>
      <c r="BW73" s="224" t="s">
        <v>18</v>
      </c>
      <c r="BX73" s="224">
        <v>0</v>
      </c>
      <c r="BY73" s="214">
        <v>43510</v>
      </c>
      <c r="BZ73" s="222" t="s">
        <v>297</v>
      </c>
      <c r="CA73" s="222" t="s">
        <v>17</v>
      </c>
      <c r="CB73" s="222">
        <v>0</v>
      </c>
      <c r="CC73" s="222" t="s">
        <v>17</v>
      </c>
      <c r="CD73" s="222" t="s">
        <v>17</v>
      </c>
      <c r="CE73" s="222" t="s">
        <v>18</v>
      </c>
      <c r="CF73" s="222">
        <v>0</v>
      </c>
      <c r="CG73" s="223">
        <v>43510</v>
      </c>
      <c r="CH73" s="221" t="s">
        <v>10557</v>
      </c>
      <c r="CI73" s="222" t="e">
        <v>#N/A</v>
      </c>
      <c r="CJ73" s="222" t="e">
        <v>#N/A</v>
      </c>
      <c r="CK73" s="222" t="e">
        <v>#N/A</v>
      </c>
      <c r="CL73" s="222" t="e">
        <v>#N/A</v>
      </c>
      <c r="CM73" s="222" t="e">
        <v>#N/A</v>
      </c>
      <c r="CN73" s="222" t="e">
        <v>#N/A</v>
      </c>
      <c r="CO73" s="225" t="e">
        <v>#N/A</v>
      </c>
      <c r="CP73" s="222" t="s">
        <v>298</v>
      </c>
      <c r="CQ73" s="224" t="s">
        <v>17</v>
      </c>
      <c r="CR73" s="224">
        <v>0</v>
      </c>
      <c r="CS73" s="224" t="s">
        <v>17</v>
      </c>
      <c r="CT73" s="224" t="s">
        <v>17</v>
      </c>
      <c r="CU73" s="224" t="s">
        <v>18</v>
      </c>
      <c r="CV73" s="224">
        <v>0</v>
      </c>
      <c r="CW73" s="214">
        <v>43510</v>
      </c>
      <c r="CX73" s="222" t="s">
        <v>5502</v>
      </c>
      <c r="CY73" s="218">
        <v>1672000</v>
      </c>
      <c r="CZ73" s="218" t="s">
        <v>5338</v>
      </c>
      <c r="DA73" s="218" t="s">
        <v>1400</v>
      </c>
      <c r="DB73" s="218">
        <v>2</v>
      </c>
      <c r="DC73" s="218" t="s">
        <v>5507</v>
      </c>
      <c r="DD73" s="218" t="s">
        <v>5339</v>
      </c>
      <c r="DE73" s="220">
        <v>45126</v>
      </c>
      <c r="DF73" s="221" t="s">
        <v>5504</v>
      </c>
      <c r="DG73" s="213">
        <v>0</v>
      </c>
      <c r="DH73" s="224" t="s">
        <v>5338</v>
      </c>
      <c r="DI73" s="224" t="s">
        <v>1400</v>
      </c>
      <c r="DJ73" s="224">
        <v>2</v>
      </c>
      <c r="DK73" s="224" t="s">
        <v>5503</v>
      </c>
      <c r="DL73" s="224" t="s">
        <v>5339</v>
      </c>
      <c r="DM73" s="214">
        <v>45126</v>
      </c>
      <c r="DN73" s="222" t="s">
        <v>5506</v>
      </c>
      <c r="DO73" s="218">
        <v>1800000</v>
      </c>
      <c r="DP73" s="222" t="s">
        <v>5338</v>
      </c>
      <c r="DQ73" s="222" t="s">
        <v>1400</v>
      </c>
      <c r="DR73" s="222">
        <v>2</v>
      </c>
      <c r="DS73" s="222" t="s">
        <v>5505</v>
      </c>
      <c r="DT73" s="222" t="s">
        <v>5339</v>
      </c>
      <c r="DU73" s="223">
        <v>45126</v>
      </c>
      <c r="DV73" s="221" t="s">
        <v>5508</v>
      </c>
      <c r="DW73" s="213">
        <v>434000</v>
      </c>
      <c r="DX73" s="224" t="s">
        <v>5338</v>
      </c>
      <c r="DY73" s="224" t="s">
        <v>1400</v>
      </c>
      <c r="DZ73" s="224">
        <v>2</v>
      </c>
      <c r="EA73" s="224" t="s">
        <v>5507</v>
      </c>
      <c r="EB73" s="224" t="s">
        <v>5339</v>
      </c>
      <c r="EC73" s="214">
        <v>45126</v>
      </c>
      <c r="ED73" s="222" t="s">
        <v>5510</v>
      </c>
      <c r="EE73" s="218">
        <v>1238000</v>
      </c>
      <c r="EF73" s="222" t="s">
        <v>5338</v>
      </c>
      <c r="EG73" s="222" t="s">
        <v>1400</v>
      </c>
      <c r="EH73" s="222">
        <v>2</v>
      </c>
      <c r="EI73" s="222" t="s">
        <v>5509</v>
      </c>
      <c r="EJ73" s="222" t="s">
        <v>5339</v>
      </c>
      <c r="EK73" s="223">
        <v>45126</v>
      </c>
      <c r="EL73" s="221" t="s">
        <v>5512</v>
      </c>
      <c r="EM73" s="213">
        <v>0</v>
      </c>
      <c r="EN73" s="224" t="s">
        <v>5338</v>
      </c>
      <c r="EO73" s="224" t="s">
        <v>1400</v>
      </c>
      <c r="EP73" s="224">
        <v>2</v>
      </c>
      <c r="EQ73" s="224" t="s">
        <v>5511</v>
      </c>
      <c r="ER73" s="224" t="s">
        <v>5339</v>
      </c>
      <c r="ES73" s="214">
        <v>45126</v>
      </c>
      <c r="ET73" s="222" t="s">
        <v>5500</v>
      </c>
      <c r="EU73" s="222">
        <v>7642</v>
      </c>
      <c r="EV73" s="222" t="s">
        <v>5396</v>
      </c>
      <c r="EW73" s="222" t="s">
        <v>22</v>
      </c>
      <c r="EX73" s="222">
        <v>3</v>
      </c>
      <c r="EY73" s="222" t="s">
        <v>5398</v>
      </c>
      <c r="EZ73" s="222" t="s">
        <v>5397</v>
      </c>
      <c r="FA73" s="223">
        <v>45126</v>
      </c>
      <c r="FB73" s="221" t="s">
        <v>5515</v>
      </c>
      <c r="FC73" s="224">
        <v>4</v>
      </c>
      <c r="FD73" s="224" t="s">
        <v>5338</v>
      </c>
      <c r="FE73" s="224" t="s">
        <v>77</v>
      </c>
      <c r="FF73" s="224">
        <v>1</v>
      </c>
      <c r="FG73" s="224" t="s">
        <v>5514</v>
      </c>
      <c r="FH73" s="224" t="s">
        <v>5513</v>
      </c>
      <c r="FI73" s="214">
        <v>45126</v>
      </c>
      <c r="FJ73" s="221" t="s">
        <v>299</v>
      </c>
      <c r="FK73" s="222" t="s">
        <v>17</v>
      </c>
      <c r="FL73" s="222">
        <v>0</v>
      </c>
      <c r="FM73" s="222" t="s">
        <v>33</v>
      </c>
      <c r="FN73" s="222">
        <v>2</v>
      </c>
      <c r="FO73" s="222" t="s">
        <v>18</v>
      </c>
      <c r="FP73" s="218">
        <v>0</v>
      </c>
      <c r="FQ73" s="219">
        <v>43510</v>
      </c>
      <c r="FR73" s="221" t="s">
        <v>300</v>
      </c>
      <c r="FS73" s="224" t="s">
        <v>17</v>
      </c>
      <c r="FT73" s="224">
        <v>0</v>
      </c>
      <c r="FU73" s="224" t="s">
        <v>33</v>
      </c>
      <c r="FV73" s="224">
        <v>2</v>
      </c>
      <c r="FW73" s="224" t="s">
        <v>18</v>
      </c>
      <c r="FX73" s="224">
        <v>0</v>
      </c>
      <c r="FY73" s="214">
        <v>43510</v>
      </c>
      <c r="FZ73" s="222" t="s">
        <v>3298</v>
      </c>
      <c r="GA73" s="222">
        <v>2</v>
      </c>
      <c r="GB73" s="222" t="s">
        <v>2565</v>
      </c>
      <c r="GC73" s="222" t="s">
        <v>33</v>
      </c>
      <c r="GD73" s="222">
        <v>2</v>
      </c>
      <c r="GE73" s="222" t="s">
        <v>17</v>
      </c>
      <c r="GF73" s="222" t="s">
        <v>17</v>
      </c>
      <c r="GG73" s="223">
        <v>45063</v>
      </c>
      <c r="GH73" s="221" t="s">
        <v>3304</v>
      </c>
      <c r="GI73" s="224">
        <v>3</v>
      </c>
      <c r="GJ73" s="224" t="s">
        <v>2565</v>
      </c>
      <c r="GK73" s="224" t="s">
        <v>33</v>
      </c>
      <c r="GL73" s="224">
        <v>2</v>
      </c>
      <c r="GM73" s="224" t="s">
        <v>17</v>
      </c>
      <c r="GN73" s="224" t="s">
        <v>17</v>
      </c>
      <c r="GO73" s="214">
        <v>45063</v>
      </c>
      <c r="GP73" s="222" t="s">
        <v>3299</v>
      </c>
      <c r="GQ73" s="222">
        <v>2</v>
      </c>
      <c r="GR73" s="222" t="s">
        <v>2565</v>
      </c>
      <c r="GS73" s="222" t="s">
        <v>33</v>
      </c>
      <c r="GT73" s="222">
        <v>2</v>
      </c>
      <c r="GU73" s="222" t="s">
        <v>17</v>
      </c>
      <c r="GV73" s="222" t="s">
        <v>17</v>
      </c>
      <c r="GW73" s="223">
        <v>45063</v>
      </c>
      <c r="GX73" s="221" t="s">
        <v>3305</v>
      </c>
      <c r="GY73" s="224">
        <v>0</v>
      </c>
      <c r="GZ73" s="224" t="s">
        <v>2565</v>
      </c>
      <c r="HA73" s="224" t="s">
        <v>33</v>
      </c>
      <c r="HB73" s="224">
        <v>2</v>
      </c>
      <c r="HC73" s="224" t="s">
        <v>17</v>
      </c>
      <c r="HD73" s="224" t="s">
        <v>17</v>
      </c>
      <c r="HE73" s="214">
        <v>45063</v>
      </c>
      <c r="HF73" s="222" t="s">
        <v>3297</v>
      </c>
      <c r="HG73" s="222">
        <v>2</v>
      </c>
      <c r="HH73" s="222" t="s">
        <v>2565</v>
      </c>
      <c r="HI73" s="222" t="s">
        <v>33</v>
      </c>
      <c r="HJ73" s="222">
        <v>2</v>
      </c>
      <c r="HK73" s="222" t="s">
        <v>17</v>
      </c>
      <c r="HL73" s="222" t="s">
        <v>17</v>
      </c>
      <c r="HM73" s="223">
        <v>45063</v>
      </c>
      <c r="HN73" s="221" t="s">
        <v>3303</v>
      </c>
      <c r="HO73" s="224">
        <v>3</v>
      </c>
      <c r="HP73" s="224" t="s">
        <v>2565</v>
      </c>
      <c r="HQ73" s="224" t="s">
        <v>33</v>
      </c>
      <c r="HR73" s="224">
        <v>2</v>
      </c>
      <c r="HS73" s="224" t="s">
        <v>17</v>
      </c>
      <c r="HT73" s="224" t="s">
        <v>17</v>
      </c>
      <c r="HU73" s="214">
        <v>45063</v>
      </c>
      <c r="HV73" s="222" t="s">
        <v>3300</v>
      </c>
      <c r="HW73" s="222">
        <v>0</v>
      </c>
      <c r="HX73" s="222" t="s">
        <v>2565</v>
      </c>
      <c r="HY73" s="222" t="s">
        <v>33</v>
      </c>
      <c r="HZ73" s="222">
        <v>2</v>
      </c>
      <c r="IA73" s="222" t="s">
        <v>17</v>
      </c>
      <c r="IB73" s="222" t="s">
        <v>17</v>
      </c>
      <c r="IC73" s="223">
        <v>45063</v>
      </c>
      <c r="ID73" s="221" t="s">
        <v>3302</v>
      </c>
      <c r="IE73" s="224">
        <v>1</v>
      </c>
      <c r="IF73" s="224" t="s">
        <v>2565</v>
      </c>
      <c r="IG73" s="224" t="s">
        <v>33</v>
      </c>
      <c r="IH73" s="224">
        <v>2</v>
      </c>
      <c r="II73" s="224" t="s">
        <v>17</v>
      </c>
      <c r="IJ73" s="224" t="s">
        <v>17</v>
      </c>
      <c r="IK73" s="214">
        <v>45063</v>
      </c>
      <c r="IL73" s="222" t="s">
        <v>3301</v>
      </c>
      <c r="IM73" s="222">
        <v>3</v>
      </c>
      <c r="IN73" s="222" t="s">
        <v>2565</v>
      </c>
      <c r="IO73" s="222" t="s">
        <v>33</v>
      </c>
      <c r="IP73" s="222">
        <v>2</v>
      </c>
      <c r="IQ73" s="222" t="s">
        <v>17</v>
      </c>
      <c r="IR73" s="222" t="s">
        <v>17</v>
      </c>
      <c r="IS73" s="223">
        <v>45063</v>
      </c>
    </row>
    <row r="74" spans="1:253" s="11" customFormat="1" ht="12.75" customHeight="1" x14ac:dyDescent="0.2">
      <c r="A74" s="11" t="s">
        <v>301</v>
      </c>
      <c r="B74" s="11" t="s">
        <v>9871</v>
      </c>
      <c r="C74" s="11" t="s">
        <v>302</v>
      </c>
      <c r="D74" s="11" t="s">
        <v>295</v>
      </c>
      <c r="E74" s="11" t="s">
        <v>9452</v>
      </c>
      <c r="F74" s="11" t="s">
        <v>5554</v>
      </c>
      <c r="G74" s="212">
        <v>55744000</v>
      </c>
      <c r="H74" s="213" t="s">
        <v>5338</v>
      </c>
      <c r="I74" s="213" t="s">
        <v>1400</v>
      </c>
      <c r="J74" s="213">
        <v>2</v>
      </c>
      <c r="K74" s="213" t="s">
        <v>5340</v>
      </c>
      <c r="L74" s="213" t="s">
        <v>5339</v>
      </c>
      <c r="M74" s="214">
        <v>45126</v>
      </c>
      <c r="N74" s="221" t="s">
        <v>5565</v>
      </c>
      <c r="O74" s="216">
        <v>149600</v>
      </c>
      <c r="P74" s="216" t="s">
        <v>5562</v>
      </c>
      <c r="Q74" s="216" t="s">
        <v>77</v>
      </c>
      <c r="R74" s="216">
        <v>1</v>
      </c>
      <c r="S74" s="216" t="s">
        <v>5564</v>
      </c>
      <c r="T74" s="216" t="s">
        <v>5563</v>
      </c>
      <c r="U74" s="217">
        <v>45126</v>
      </c>
      <c r="V74" s="221" t="s">
        <v>5567</v>
      </c>
      <c r="W74" s="213">
        <v>4873000</v>
      </c>
      <c r="X74" s="213" t="s">
        <v>5338</v>
      </c>
      <c r="Y74" s="213" t="s">
        <v>1400</v>
      </c>
      <c r="Z74" s="213">
        <v>2</v>
      </c>
      <c r="AA74" s="213" t="s">
        <v>5566</v>
      </c>
      <c r="AB74" s="213" t="s">
        <v>5339</v>
      </c>
      <c r="AC74" s="214">
        <v>45126</v>
      </c>
      <c r="AD74" s="221" t="s">
        <v>5570</v>
      </c>
      <c r="AE74" s="218">
        <v>4873000</v>
      </c>
      <c r="AF74" s="218" t="s">
        <v>5338</v>
      </c>
      <c r="AG74" s="218" t="s">
        <v>1400</v>
      </c>
      <c r="AH74" s="218">
        <v>2</v>
      </c>
      <c r="AI74" s="218" t="s">
        <v>5569</v>
      </c>
      <c r="AJ74" s="218" t="s">
        <v>5339</v>
      </c>
      <c r="AK74" s="219">
        <v>45126</v>
      </c>
      <c r="AL74" s="221" t="s">
        <v>5575</v>
      </c>
      <c r="AM74" s="213">
        <v>98000</v>
      </c>
      <c r="AN74" s="213" t="s">
        <v>5572</v>
      </c>
      <c r="AO74" s="213" t="s">
        <v>1400</v>
      </c>
      <c r="AP74" s="213">
        <v>2</v>
      </c>
      <c r="AQ74" s="213" t="s">
        <v>5574</v>
      </c>
      <c r="AR74" s="213" t="s">
        <v>5573</v>
      </c>
      <c r="AS74" s="214">
        <v>45126</v>
      </c>
      <c r="AT74" s="222" t="s">
        <v>307</v>
      </c>
      <c r="AU74" s="218" t="s">
        <v>17</v>
      </c>
      <c r="AV74" s="218">
        <v>0</v>
      </c>
      <c r="AW74" s="218" t="s">
        <v>33</v>
      </c>
      <c r="AX74" s="218">
        <v>2</v>
      </c>
      <c r="AY74" s="218" t="s">
        <v>18</v>
      </c>
      <c r="AZ74" s="218">
        <v>0</v>
      </c>
      <c r="BA74" s="219">
        <v>43510</v>
      </c>
      <c r="BB74" s="221" t="s">
        <v>306</v>
      </c>
      <c r="BC74" s="213" t="s">
        <v>17</v>
      </c>
      <c r="BD74" s="213">
        <v>0</v>
      </c>
      <c r="BE74" s="213" t="s">
        <v>33</v>
      </c>
      <c r="BF74" s="213">
        <v>2</v>
      </c>
      <c r="BG74" s="213" t="s">
        <v>18</v>
      </c>
      <c r="BH74" s="213">
        <v>0</v>
      </c>
      <c r="BI74" s="214">
        <v>43510</v>
      </c>
      <c r="BJ74" s="222" t="s">
        <v>5582</v>
      </c>
      <c r="BK74" s="222">
        <v>379</v>
      </c>
      <c r="BL74" s="222" t="s">
        <v>5497</v>
      </c>
      <c r="BM74" s="222" t="s">
        <v>1400</v>
      </c>
      <c r="BN74" s="222">
        <v>2</v>
      </c>
      <c r="BO74" s="222" t="s">
        <v>5581</v>
      </c>
      <c r="BP74" s="218" t="s">
        <v>1237</v>
      </c>
      <c r="BQ74" s="223">
        <v>45126</v>
      </c>
      <c r="BR74" s="221" t="s">
        <v>303</v>
      </c>
      <c r="BS74" s="224" t="s">
        <v>17</v>
      </c>
      <c r="BT74" s="224">
        <v>0</v>
      </c>
      <c r="BU74" s="224" t="s">
        <v>33</v>
      </c>
      <c r="BV74" s="224">
        <v>2</v>
      </c>
      <c r="BW74" s="224" t="s">
        <v>18</v>
      </c>
      <c r="BX74" s="224">
        <v>0</v>
      </c>
      <c r="BY74" s="214">
        <v>43510</v>
      </c>
      <c r="BZ74" s="222" t="s">
        <v>304</v>
      </c>
      <c r="CA74" s="222" t="s">
        <v>17</v>
      </c>
      <c r="CB74" s="222">
        <v>0</v>
      </c>
      <c r="CC74" s="222" t="s">
        <v>17</v>
      </c>
      <c r="CD74" s="222" t="s">
        <v>17</v>
      </c>
      <c r="CE74" s="222" t="s">
        <v>18</v>
      </c>
      <c r="CF74" s="222">
        <v>0</v>
      </c>
      <c r="CG74" s="223">
        <v>43510</v>
      </c>
      <c r="CH74" s="221" t="s">
        <v>10558</v>
      </c>
      <c r="CI74" s="222" t="e">
        <v>#N/A</v>
      </c>
      <c r="CJ74" s="222" t="e">
        <v>#N/A</v>
      </c>
      <c r="CK74" s="222" t="e">
        <v>#N/A</v>
      </c>
      <c r="CL74" s="222" t="e">
        <v>#N/A</v>
      </c>
      <c r="CM74" s="222" t="e">
        <v>#N/A</v>
      </c>
      <c r="CN74" s="222" t="e">
        <v>#N/A</v>
      </c>
      <c r="CO74" s="225" t="e">
        <v>#N/A</v>
      </c>
      <c r="CP74" s="222" t="s">
        <v>305</v>
      </c>
      <c r="CQ74" s="224" t="s">
        <v>17</v>
      </c>
      <c r="CR74" s="224">
        <v>0</v>
      </c>
      <c r="CS74" s="224" t="s">
        <v>33</v>
      </c>
      <c r="CT74" s="224">
        <v>2</v>
      </c>
      <c r="CU74" s="224" t="s">
        <v>18</v>
      </c>
      <c r="CV74" s="224">
        <v>0</v>
      </c>
      <c r="CW74" s="214">
        <v>43510</v>
      </c>
      <c r="CX74" s="222" t="s">
        <v>5591</v>
      </c>
      <c r="CY74" s="218">
        <v>1473000</v>
      </c>
      <c r="CZ74" s="218" t="s">
        <v>5338</v>
      </c>
      <c r="DA74" s="218" t="s">
        <v>1400</v>
      </c>
      <c r="DB74" s="218">
        <v>2</v>
      </c>
      <c r="DC74" s="218" t="s">
        <v>5596</v>
      </c>
      <c r="DD74" s="218" t="s">
        <v>5339</v>
      </c>
      <c r="DE74" s="220">
        <v>45126</v>
      </c>
      <c r="DF74" s="221" t="s">
        <v>5593</v>
      </c>
      <c r="DG74" s="213">
        <v>0</v>
      </c>
      <c r="DH74" s="224" t="s">
        <v>5338</v>
      </c>
      <c r="DI74" s="224" t="s">
        <v>1400</v>
      </c>
      <c r="DJ74" s="224">
        <v>2</v>
      </c>
      <c r="DK74" s="224" t="s">
        <v>5592</v>
      </c>
      <c r="DL74" s="224" t="s">
        <v>5339</v>
      </c>
      <c r="DM74" s="214">
        <v>45126</v>
      </c>
      <c r="DN74" s="222" t="s">
        <v>5595</v>
      </c>
      <c r="DO74" s="218">
        <v>3400000</v>
      </c>
      <c r="DP74" s="222" t="s">
        <v>5338</v>
      </c>
      <c r="DQ74" s="222" t="s">
        <v>1400</v>
      </c>
      <c r="DR74" s="222">
        <v>2</v>
      </c>
      <c r="DS74" s="222" t="s">
        <v>5594</v>
      </c>
      <c r="DT74" s="222" t="s">
        <v>5339</v>
      </c>
      <c r="DU74" s="223">
        <v>45126</v>
      </c>
      <c r="DV74" s="221" t="s">
        <v>5597</v>
      </c>
      <c r="DW74" s="213">
        <v>1165000</v>
      </c>
      <c r="DX74" s="224" t="s">
        <v>5338</v>
      </c>
      <c r="DY74" s="224" t="s">
        <v>1400</v>
      </c>
      <c r="DZ74" s="224">
        <v>2</v>
      </c>
      <c r="EA74" s="224" t="s">
        <v>5596</v>
      </c>
      <c r="EB74" s="224" t="s">
        <v>5339</v>
      </c>
      <c r="EC74" s="214">
        <v>45126</v>
      </c>
      <c r="ED74" s="222" t="s">
        <v>5599</v>
      </c>
      <c r="EE74" s="218">
        <v>308000</v>
      </c>
      <c r="EF74" s="222" t="s">
        <v>5338</v>
      </c>
      <c r="EG74" s="222" t="s">
        <v>1400</v>
      </c>
      <c r="EH74" s="222">
        <v>2</v>
      </c>
      <c r="EI74" s="222" t="s">
        <v>5598</v>
      </c>
      <c r="EJ74" s="222" t="s">
        <v>5339</v>
      </c>
      <c r="EK74" s="223">
        <v>45126</v>
      </c>
      <c r="EL74" s="221" t="s">
        <v>5601</v>
      </c>
      <c r="EM74" s="213">
        <v>0</v>
      </c>
      <c r="EN74" s="224" t="s">
        <v>5338</v>
      </c>
      <c r="EO74" s="224" t="s">
        <v>1400</v>
      </c>
      <c r="EP74" s="224">
        <v>2</v>
      </c>
      <c r="EQ74" s="224" t="s">
        <v>5600</v>
      </c>
      <c r="ER74" s="224" t="s">
        <v>5339</v>
      </c>
      <c r="ES74" s="214">
        <v>45126</v>
      </c>
      <c r="ET74" s="222" t="s">
        <v>5586</v>
      </c>
      <c r="EU74" s="222">
        <v>7642</v>
      </c>
      <c r="EV74" s="222" t="s">
        <v>5396</v>
      </c>
      <c r="EW74" s="222" t="s">
        <v>22</v>
      </c>
      <c r="EX74" s="222">
        <v>3</v>
      </c>
      <c r="EY74" s="222" t="s">
        <v>5398</v>
      </c>
      <c r="EZ74" s="222" t="s">
        <v>5397</v>
      </c>
      <c r="FA74" s="223">
        <v>45126</v>
      </c>
      <c r="FB74" s="221" t="s">
        <v>5603</v>
      </c>
      <c r="FC74" s="224">
        <v>3</v>
      </c>
      <c r="FD74" s="224" t="s">
        <v>5338</v>
      </c>
      <c r="FE74" s="224" t="s">
        <v>77</v>
      </c>
      <c r="FF74" s="224">
        <v>1</v>
      </c>
      <c r="FG74" s="224" t="s">
        <v>5602</v>
      </c>
      <c r="FH74" s="224" t="s">
        <v>5339</v>
      </c>
      <c r="FI74" s="214">
        <v>45126</v>
      </c>
      <c r="FJ74" s="221" t="s">
        <v>308</v>
      </c>
      <c r="FK74" s="222" t="s">
        <v>17</v>
      </c>
      <c r="FL74" s="222">
        <v>0</v>
      </c>
      <c r="FM74" s="222" t="s">
        <v>33</v>
      </c>
      <c r="FN74" s="222">
        <v>2</v>
      </c>
      <c r="FO74" s="222" t="s">
        <v>18</v>
      </c>
      <c r="FP74" s="218">
        <v>0</v>
      </c>
      <c r="FQ74" s="219">
        <v>43510</v>
      </c>
      <c r="FR74" s="221" t="s">
        <v>309</v>
      </c>
      <c r="FS74" s="224" t="s">
        <v>17</v>
      </c>
      <c r="FT74" s="224">
        <v>0</v>
      </c>
      <c r="FU74" s="224" t="s">
        <v>33</v>
      </c>
      <c r="FV74" s="224">
        <v>2</v>
      </c>
      <c r="FW74" s="224" t="s">
        <v>18</v>
      </c>
      <c r="FX74" s="224">
        <v>0</v>
      </c>
      <c r="FY74" s="214">
        <v>43510</v>
      </c>
      <c r="FZ74" s="222" t="s">
        <v>3307</v>
      </c>
      <c r="GA74" s="222">
        <v>2</v>
      </c>
      <c r="GB74" s="222" t="s">
        <v>2565</v>
      </c>
      <c r="GC74" s="222" t="s">
        <v>33</v>
      </c>
      <c r="GD74" s="222">
        <v>2</v>
      </c>
      <c r="GE74" s="222" t="s">
        <v>17</v>
      </c>
      <c r="GF74" s="222" t="s">
        <v>17</v>
      </c>
      <c r="GG74" s="223">
        <v>45063</v>
      </c>
      <c r="GH74" s="221" t="s">
        <v>3313</v>
      </c>
      <c r="GI74" s="224">
        <v>3</v>
      </c>
      <c r="GJ74" s="224" t="s">
        <v>2565</v>
      </c>
      <c r="GK74" s="224" t="s">
        <v>33</v>
      </c>
      <c r="GL74" s="224">
        <v>2</v>
      </c>
      <c r="GM74" s="224" t="s">
        <v>17</v>
      </c>
      <c r="GN74" s="224" t="s">
        <v>17</v>
      </c>
      <c r="GO74" s="214">
        <v>45063</v>
      </c>
      <c r="GP74" s="222" t="s">
        <v>3308</v>
      </c>
      <c r="GQ74" s="222">
        <v>1</v>
      </c>
      <c r="GR74" s="222" t="s">
        <v>2565</v>
      </c>
      <c r="GS74" s="222" t="s">
        <v>33</v>
      </c>
      <c r="GT74" s="222">
        <v>2</v>
      </c>
      <c r="GU74" s="222" t="s">
        <v>17</v>
      </c>
      <c r="GV74" s="222" t="s">
        <v>17</v>
      </c>
      <c r="GW74" s="223">
        <v>45063</v>
      </c>
      <c r="GX74" s="221" t="s">
        <v>3314</v>
      </c>
      <c r="GY74" s="224">
        <v>0</v>
      </c>
      <c r="GZ74" s="224" t="s">
        <v>2565</v>
      </c>
      <c r="HA74" s="224" t="s">
        <v>33</v>
      </c>
      <c r="HB74" s="224">
        <v>2</v>
      </c>
      <c r="HC74" s="224" t="s">
        <v>17</v>
      </c>
      <c r="HD74" s="224" t="s">
        <v>17</v>
      </c>
      <c r="HE74" s="214">
        <v>45063</v>
      </c>
      <c r="HF74" s="222" t="s">
        <v>3306</v>
      </c>
      <c r="HG74" s="222">
        <v>2</v>
      </c>
      <c r="HH74" s="222" t="s">
        <v>2565</v>
      </c>
      <c r="HI74" s="222" t="s">
        <v>33</v>
      </c>
      <c r="HJ74" s="222">
        <v>2</v>
      </c>
      <c r="HK74" s="222" t="s">
        <v>17</v>
      </c>
      <c r="HL74" s="222" t="s">
        <v>17</v>
      </c>
      <c r="HM74" s="223">
        <v>45063</v>
      </c>
      <c r="HN74" s="221" t="s">
        <v>3312</v>
      </c>
      <c r="HO74" s="224">
        <v>3</v>
      </c>
      <c r="HP74" s="224" t="s">
        <v>2565</v>
      </c>
      <c r="HQ74" s="224" t="s">
        <v>33</v>
      </c>
      <c r="HR74" s="224">
        <v>2</v>
      </c>
      <c r="HS74" s="224" t="s">
        <v>17</v>
      </c>
      <c r="HT74" s="224" t="s">
        <v>17</v>
      </c>
      <c r="HU74" s="214">
        <v>45063</v>
      </c>
      <c r="HV74" s="222" t="s">
        <v>3309</v>
      </c>
      <c r="HW74" s="222">
        <v>3</v>
      </c>
      <c r="HX74" s="222" t="s">
        <v>2565</v>
      </c>
      <c r="HY74" s="222" t="s">
        <v>33</v>
      </c>
      <c r="HZ74" s="222">
        <v>2</v>
      </c>
      <c r="IA74" s="222" t="s">
        <v>17</v>
      </c>
      <c r="IB74" s="222" t="s">
        <v>17</v>
      </c>
      <c r="IC74" s="223">
        <v>45063</v>
      </c>
      <c r="ID74" s="221" t="s">
        <v>3311</v>
      </c>
      <c r="IE74" s="224">
        <v>1</v>
      </c>
      <c r="IF74" s="224" t="s">
        <v>2565</v>
      </c>
      <c r="IG74" s="224" t="s">
        <v>33</v>
      </c>
      <c r="IH74" s="224">
        <v>2</v>
      </c>
      <c r="II74" s="224" t="s">
        <v>17</v>
      </c>
      <c r="IJ74" s="224" t="s">
        <v>17</v>
      </c>
      <c r="IK74" s="214">
        <v>45063</v>
      </c>
      <c r="IL74" s="222" t="s">
        <v>3310</v>
      </c>
      <c r="IM74" s="222">
        <v>3</v>
      </c>
      <c r="IN74" s="222" t="s">
        <v>2565</v>
      </c>
      <c r="IO74" s="222" t="s">
        <v>33</v>
      </c>
      <c r="IP74" s="222">
        <v>2</v>
      </c>
      <c r="IQ74" s="222" t="s">
        <v>17</v>
      </c>
      <c r="IR74" s="222" t="s">
        <v>17</v>
      </c>
      <c r="IS74" s="223">
        <v>45063</v>
      </c>
    </row>
    <row r="75" spans="1:253" s="11" customFormat="1" ht="12.75" customHeight="1" x14ac:dyDescent="0.2">
      <c r="A75" s="11" t="s">
        <v>1185</v>
      </c>
      <c r="B75" s="11" t="s">
        <v>10079</v>
      </c>
      <c r="C75" s="11" t="s">
        <v>1186</v>
      </c>
      <c r="D75" s="11" t="s">
        <v>295</v>
      </c>
      <c r="E75" s="11" t="s">
        <v>9452</v>
      </c>
      <c r="F75" s="11" t="s">
        <v>5604</v>
      </c>
      <c r="G75" s="212">
        <v>55744000</v>
      </c>
      <c r="H75" s="213" t="s">
        <v>5338</v>
      </c>
      <c r="I75" s="213" t="s">
        <v>1400</v>
      </c>
      <c r="J75" s="213">
        <v>2</v>
      </c>
      <c r="K75" s="213" t="s">
        <v>5340</v>
      </c>
      <c r="L75" s="213" t="s">
        <v>5339</v>
      </c>
      <c r="M75" s="214">
        <v>45126</v>
      </c>
      <c r="N75" s="221" t="s">
        <v>5608</v>
      </c>
      <c r="O75" s="216">
        <v>490200</v>
      </c>
      <c r="P75" s="216" t="s">
        <v>5605</v>
      </c>
      <c r="Q75" s="216" t="s">
        <v>77</v>
      </c>
      <c r="R75" s="216">
        <v>1</v>
      </c>
      <c r="S75" s="216" t="s">
        <v>5607</v>
      </c>
      <c r="T75" s="216" t="s">
        <v>5606</v>
      </c>
      <c r="U75" s="217">
        <v>45126</v>
      </c>
      <c r="V75" s="221" t="s">
        <v>5610</v>
      </c>
      <c r="W75" s="213">
        <v>47399000</v>
      </c>
      <c r="X75" s="213" t="s">
        <v>5338</v>
      </c>
      <c r="Y75" s="213" t="s">
        <v>1400</v>
      </c>
      <c r="Z75" s="213">
        <v>2</v>
      </c>
      <c r="AA75" s="213" t="s">
        <v>5609</v>
      </c>
      <c r="AB75" s="213" t="s">
        <v>5339</v>
      </c>
      <c r="AC75" s="214">
        <v>45126</v>
      </c>
      <c r="AD75" s="221" t="s">
        <v>5612</v>
      </c>
      <c r="AE75" s="218">
        <v>46299000</v>
      </c>
      <c r="AF75" s="218" t="s">
        <v>5338</v>
      </c>
      <c r="AG75" s="218" t="s">
        <v>1400</v>
      </c>
      <c r="AH75" s="218">
        <v>2</v>
      </c>
      <c r="AI75" s="218" t="s">
        <v>5611</v>
      </c>
      <c r="AJ75" s="218" t="s">
        <v>5339</v>
      </c>
      <c r="AK75" s="219">
        <v>45126</v>
      </c>
      <c r="AL75" s="221" t="s">
        <v>5614</v>
      </c>
      <c r="AM75" s="213">
        <v>1569000</v>
      </c>
      <c r="AN75" s="213" t="s">
        <v>5572</v>
      </c>
      <c r="AO75" s="213" t="s">
        <v>1400</v>
      </c>
      <c r="AP75" s="213">
        <v>2</v>
      </c>
      <c r="AQ75" s="213" t="s">
        <v>5613</v>
      </c>
      <c r="AR75" s="213" t="s">
        <v>5573</v>
      </c>
      <c r="AS75" s="214">
        <v>45126</v>
      </c>
      <c r="AT75" s="222" t="s">
        <v>1187</v>
      </c>
      <c r="AU75" s="218" t="s">
        <v>17</v>
      </c>
      <c r="AV75" s="218" t="s">
        <v>17</v>
      </c>
      <c r="AW75" s="218" t="s">
        <v>17</v>
      </c>
      <c r="AX75" s="218" t="s">
        <v>17</v>
      </c>
      <c r="AY75" s="218" t="s">
        <v>17</v>
      </c>
      <c r="AZ75" s="218" t="s">
        <v>17</v>
      </c>
      <c r="BA75" s="219">
        <v>44370</v>
      </c>
      <c r="BB75" s="221" t="s">
        <v>1188</v>
      </c>
      <c r="BC75" s="213" t="s">
        <v>17</v>
      </c>
      <c r="BD75" s="213" t="s">
        <v>17</v>
      </c>
      <c r="BE75" s="213" t="s">
        <v>17</v>
      </c>
      <c r="BF75" s="213" t="s">
        <v>17</v>
      </c>
      <c r="BG75" s="213" t="s">
        <v>17</v>
      </c>
      <c r="BH75" s="213" t="s">
        <v>17</v>
      </c>
      <c r="BI75" s="214">
        <v>44370</v>
      </c>
      <c r="BJ75" s="222" t="s">
        <v>5616</v>
      </c>
      <c r="BK75" s="222">
        <v>7097</v>
      </c>
      <c r="BL75" s="222" t="s">
        <v>5497</v>
      </c>
      <c r="BM75" s="222" t="s">
        <v>22</v>
      </c>
      <c r="BN75" s="222">
        <v>3</v>
      </c>
      <c r="BO75" s="222" t="s">
        <v>5615</v>
      </c>
      <c r="BP75" s="218" t="s">
        <v>1237</v>
      </c>
      <c r="BQ75" s="223">
        <v>45126</v>
      </c>
      <c r="BR75" s="221" t="s">
        <v>1189</v>
      </c>
      <c r="BS75" s="224" t="s">
        <v>17</v>
      </c>
      <c r="BT75" s="224" t="s">
        <v>17</v>
      </c>
      <c r="BU75" s="224" t="s">
        <v>17</v>
      </c>
      <c r="BV75" s="224" t="s">
        <v>17</v>
      </c>
      <c r="BW75" s="224" t="s">
        <v>17</v>
      </c>
      <c r="BX75" s="224" t="s">
        <v>17</v>
      </c>
      <c r="BY75" s="214">
        <v>44370</v>
      </c>
      <c r="BZ75" s="222" t="s">
        <v>1190</v>
      </c>
      <c r="CA75" s="222" t="s">
        <v>17</v>
      </c>
      <c r="CB75" s="222" t="s">
        <v>17</v>
      </c>
      <c r="CC75" s="222" t="s">
        <v>17</v>
      </c>
      <c r="CD75" s="222" t="s">
        <v>17</v>
      </c>
      <c r="CE75" s="222" t="s">
        <v>17</v>
      </c>
      <c r="CF75" s="222" t="s">
        <v>17</v>
      </c>
      <c r="CG75" s="223">
        <v>44370</v>
      </c>
      <c r="CH75" s="221" t="s">
        <v>10559</v>
      </c>
      <c r="CI75" s="222" t="e">
        <v>#N/A</v>
      </c>
      <c r="CJ75" s="222" t="e">
        <v>#N/A</v>
      </c>
      <c r="CK75" s="222" t="e">
        <v>#N/A</v>
      </c>
      <c r="CL75" s="222" t="e">
        <v>#N/A</v>
      </c>
      <c r="CM75" s="222" t="e">
        <v>#N/A</v>
      </c>
      <c r="CN75" s="222" t="e">
        <v>#N/A</v>
      </c>
      <c r="CO75" s="225" t="e">
        <v>#N/A</v>
      </c>
      <c r="CP75" s="222" t="s">
        <v>1192</v>
      </c>
      <c r="CQ75" s="224" t="s">
        <v>17</v>
      </c>
      <c r="CR75" s="224" t="s">
        <v>17</v>
      </c>
      <c r="CS75" s="224" t="s">
        <v>17</v>
      </c>
      <c r="CT75" s="224" t="s">
        <v>17</v>
      </c>
      <c r="CU75" s="224" t="s">
        <v>17</v>
      </c>
      <c r="CV75" s="224" t="s">
        <v>17</v>
      </c>
      <c r="CW75" s="214">
        <v>44370</v>
      </c>
      <c r="CX75" s="222" t="s">
        <v>5619</v>
      </c>
      <c r="CY75" s="218">
        <v>14161000</v>
      </c>
      <c r="CZ75" s="218" t="s">
        <v>5338</v>
      </c>
      <c r="DA75" s="218" t="s">
        <v>1400</v>
      </c>
      <c r="DB75" s="218">
        <v>2</v>
      </c>
      <c r="DC75" s="218" t="s">
        <v>5624</v>
      </c>
      <c r="DD75" s="218" t="s">
        <v>5339</v>
      </c>
      <c r="DE75" s="220">
        <v>45126</v>
      </c>
      <c r="DF75" s="221" t="s">
        <v>5621</v>
      </c>
      <c r="DG75" s="213">
        <v>1100000</v>
      </c>
      <c r="DH75" s="224" t="s">
        <v>5338</v>
      </c>
      <c r="DI75" s="224" t="s">
        <v>1400</v>
      </c>
      <c r="DJ75" s="224">
        <v>2</v>
      </c>
      <c r="DK75" s="224" t="s">
        <v>5620</v>
      </c>
      <c r="DL75" s="224" t="s">
        <v>5339</v>
      </c>
      <c r="DM75" s="214">
        <v>45126</v>
      </c>
      <c r="DN75" s="222" t="s">
        <v>5623</v>
      </c>
      <c r="DO75" s="218">
        <v>32138000</v>
      </c>
      <c r="DP75" s="222" t="s">
        <v>5338</v>
      </c>
      <c r="DQ75" s="222" t="s">
        <v>1400</v>
      </c>
      <c r="DR75" s="222">
        <v>2</v>
      </c>
      <c r="DS75" s="222" t="s">
        <v>5622</v>
      </c>
      <c r="DT75" s="222" t="s">
        <v>5339</v>
      </c>
      <c r="DU75" s="223">
        <v>45126</v>
      </c>
      <c r="DV75" s="221" t="s">
        <v>5625</v>
      </c>
      <c r="DW75" s="213">
        <v>11250000</v>
      </c>
      <c r="DX75" s="224" t="s">
        <v>5338</v>
      </c>
      <c r="DY75" s="224" t="s">
        <v>1400</v>
      </c>
      <c r="DZ75" s="224">
        <v>2</v>
      </c>
      <c r="EA75" s="224" t="s">
        <v>5624</v>
      </c>
      <c r="EB75" s="224" t="s">
        <v>5339</v>
      </c>
      <c r="EC75" s="214">
        <v>45126</v>
      </c>
      <c r="ED75" s="222" t="s">
        <v>5627</v>
      </c>
      <c r="EE75" s="218">
        <v>2911000</v>
      </c>
      <c r="EF75" s="222" t="s">
        <v>5338</v>
      </c>
      <c r="EG75" s="222" t="s">
        <v>1400</v>
      </c>
      <c r="EH75" s="222">
        <v>2</v>
      </c>
      <c r="EI75" s="222" t="s">
        <v>5626</v>
      </c>
      <c r="EJ75" s="222" t="s">
        <v>5339</v>
      </c>
      <c r="EK75" s="223">
        <v>45126</v>
      </c>
      <c r="EL75" s="221" t="s">
        <v>5629</v>
      </c>
      <c r="EM75" s="213">
        <v>0</v>
      </c>
      <c r="EN75" s="224" t="s">
        <v>5338</v>
      </c>
      <c r="EO75" s="224" t="s">
        <v>1400</v>
      </c>
      <c r="EP75" s="224">
        <v>2</v>
      </c>
      <c r="EQ75" s="224" t="s">
        <v>5628</v>
      </c>
      <c r="ER75" s="224" t="s">
        <v>5339</v>
      </c>
      <c r="ES75" s="214">
        <v>45126</v>
      </c>
      <c r="ET75" s="222" t="s">
        <v>5617</v>
      </c>
      <c r="EU75" s="222">
        <v>7642</v>
      </c>
      <c r="EV75" s="222" t="s">
        <v>5396</v>
      </c>
      <c r="EW75" s="222" t="s">
        <v>22</v>
      </c>
      <c r="EX75" s="222">
        <v>3</v>
      </c>
      <c r="EY75" s="222" t="s">
        <v>5398</v>
      </c>
      <c r="EZ75" s="222" t="s">
        <v>5397</v>
      </c>
      <c r="FA75" s="223">
        <v>45126</v>
      </c>
      <c r="FB75" s="221" t="s">
        <v>5631</v>
      </c>
      <c r="FC75" s="224">
        <v>3</v>
      </c>
      <c r="FD75" s="224" t="s">
        <v>5338</v>
      </c>
      <c r="FE75" s="224" t="s">
        <v>1400</v>
      </c>
      <c r="FF75" s="224">
        <v>2</v>
      </c>
      <c r="FG75" s="224" t="s">
        <v>5630</v>
      </c>
      <c r="FH75" s="224" t="s">
        <v>5339</v>
      </c>
      <c r="FI75" s="214">
        <v>45126</v>
      </c>
      <c r="FJ75" s="221" t="s">
        <v>1193</v>
      </c>
      <c r="FK75" s="222" t="s">
        <v>17</v>
      </c>
      <c r="FL75" s="222" t="s">
        <v>17</v>
      </c>
      <c r="FM75" s="222" t="s">
        <v>17</v>
      </c>
      <c r="FN75" s="222" t="s">
        <v>17</v>
      </c>
      <c r="FO75" s="222" t="s">
        <v>17</v>
      </c>
      <c r="FP75" s="218" t="s">
        <v>17</v>
      </c>
      <c r="FQ75" s="219">
        <v>44370</v>
      </c>
      <c r="FR75" s="221" t="s">
        <v>1194</v>
      </c>
      <c r="FS75" s="224" t="s">
        <v>17</v>
      </c>
      <c r="FT75" s="224" t="s">
        <v>17</v>
      </c>
      <c r="FU75" s="224" t="s">
        <v>17</v>
      </c>
      <c r="FV75" s="224" t="s">
        <v>17</v>
      </c>
      <c r="FW75" s="224" t="s">
        <v>17</v>
      </c>
      <c r="FX75" s="224" t="s">
        <v>17</v>
      </c>
      <c r="FY75" s="214">
        <v>44370</v>
      </c>
      <c r="FZ75" s="222" t="s">
        <v>3316</v>
      </c>
      <c r="GA75" s="222">
        <v>2</v>
      </c>
      <c r="GB75" s="222" t="s">
        <v>2565</v>
      </c>
      <c r="GC75" s="222" t="s">
        <v>33</v>
      </c>
      <c r="GD75" s="222">
        <v>2</v>
      </c>
      <c r="GE75" s="222" t="s">
        <v>17</v>
      </c>
      <c r="GF75" s="222" t="s">
        <v>17</v>
      </c>
      <c r="GG75" s="223">
        <v>45063</v>
      </c>
      <c r="GH75" s="221" t="s">
        <v>3322</v>
      </c>
      <c r="GI75" s="224">
        <v>3</v>
      </c>
      <c r="GJ75" s="224" t="s">
        <v>2565</v>
      </c>
      <c r="GK75" s="224" t="s">
        <v>33</v>
      </c>
      <c r="GL75" s="224">
        <v>2</v>
      </c>
      <c r="GM75" s="224" t="s">
        <v>17</v>
      </c>
      <c r="GN75" s="224" t="s">
        <v>17</v>
      </c>
      <c r="GO75" s="214">
        <v>45063</v>
      </c>
      <c r="GP75" s="222" t="s">
        <v>3317</v>
      </c>
      <c r="GQ75" s="222">
        <v>3</v>
      </c>
      <c r="GR75" s="222" t="s">
        <v>2565</v>
      </c>
      <c r="GS75" s="222" t="s">
        <v>33</v>
      </c>
      <c r="GT75" s="222">
        <v>2</v>
      </c>
      <c r="GU75" s="222" t="s">
        <v>17</v>
      </c>
      <c r="GV75" s="222" t="s">
        <v>17</v>
      </c>
      <c r="GW75" s="223">
        <v>45063</v>
      </c>
      <c r="GX75" s="221" t="s">
        <v>3323</v>
      </c>
      <c r="GY75" s="224">
        <v>3</v>
      </c>
      <c r="GZ75" s="224" t="s">
        <v>2565</v>
      </c>
      <c r="HA75" s="224" t="s">
        <v>33</v>
      </c>
      <c r="HB75" s="224">
        <v>2</v>
      </c>
      <c r="HC75" s="224" t="s">
        <v>17</v>
      </c>
      <c r="HD75" s="224" t="s">
        <v>17</v>
      </c>
      <c r="HE75" s="214">
        <v>45063</v>
      </c>
      <c r="HF75" s="222" t="s">
        <v>3315</v>
      </c>
      <c r="HG75" s="222">
        <v>2</v>
      </c>
      <c r="HH75" s="222" t="s">
        <v>2565</v>
      </c>
      <c r="HI75" s="222" t="s">
        <v>33</v>
      </c>
      <c r="HJ75" s="222">
        <v>2</v>
      </c>
      <c r="HK75" s="222" t="s">
        <v>17</v>
      </c>
      <c r="HL75" s="222" t="s">
        <v>17</v>
      </c>
      <c r="HM75" s="223">
        <v>45063</v>
      </c>
      <c r="HN75" s="221" t="s">
        <v>3321</v>
      </c>
      <c r="HO75" s="224">
        <v>3</v>
      </c>
      <c r="HP75" s="224" t="s">
        <v>2565</v>
      </c>
      <c r="HQ75" s="224" t="s">
        <v>33</v>
      </c>
      <c r="HR75" s="224">
        <v>2</v>
      </c>
      <c r="HS75" s="224" t="s">
        <v>17</v>
      </c>
      <c r="HT75" s="224" t="s">
        <v>17</v>
      </c>
      <c r="HU75" s="214">
        <v>45063</v>
      </c>
      <c r="HV75" s="222" t="s">
        <v>3318</v>
      </c>
      <c r="HW75" s="222">
        <v>3</v>
      </c>
      <c r="HX75" s="222" t="s">
        <v>2565</v>
      </c>
      <c r="HY75" s="222" t="s">
        <v>33</v>
      </c>
      <c r="HZ75" s="222">
        <v>2</v>
      </c>
      <c r="IA75" s="222" t="s">
        <v>17</v>
      </c>
      <c r="IB75" s="222" t="s">
        <v>17</v>
      </c>
      <c r="IC75" s="223">
        <v>45063</v>
      </c>
      <c r="ID75" s="221" t="s">
        <v>3320</v>
      </c>
      <c r="IE75" s="224">
        <v>1</v>
      </c>
      <c r="IF75" s="224" t="s">
        <v>2565</v>
      </c>
      <c r="IG75" s="224" t="s">
        <v>33</v>
      </c>
      <c r="IH75" s="224">
        <v>2</v>
      </c>
      <c r="II75" s="224" t="s">
        <v>17</v>
      </c>
      <c r="IJ75" s="224" t="s">
        <v>17</v>
      </c>
      <c r="IK75" s="214">
        <v>45063</v>
      </c>
      <c r="IL75" s="222" t="s">
        <v>3319</v>
      </c>
      <c r="IM75" s="222">
        <v>3</v>
      </c>
      <c r="IN75" s="222" t="s">
        <v>2565</v>
      </c>
      <c r="IO75" s="222" t="s">
        <v>33</v>
      </c>
      <c r="IP75" s="222">
        <v>2</v>
      </c>
      <c r="IQ75" s="222" t="s">
        <v>17</v>
      </c>
      <c r="IR75" s="222" t="s">
        <v>17</v>
      </c>
      <c r="IS75" s="223">
        <v>45063</v>
      </c>
    </row>
    <row r="76" spans="1:253" s="11" customFormat="1" ht="12.75" customHeight="1" x14ac:dyDescent="0.2">
      <c r="A76" s="11" t="s">
        <v>4141</v>
      </c>
      <c r="B76" s="11" t="s">
        <v>10085</v>
      </c>
      <c r="C76" s="11" t="s">
        <v>4142</v>
      </c>
      <c r="D76" s="11" t="s">
        <v>295</v>
      </c>
      <c r="E76" s="11" t="s">
        <v>9452</v>
      </c>
      <c r="F76" s="11" t="s">
        <v>5632</v>
      </c>
      <c r="G76" s="212">
        <v>55744000</v>
      </c>
      <c r="H76" s="213" t="s">
        <v>5338</v>
      </c>
      <c r="I76" s="213" t="s">
        <v>1400</v>
      </c>
      <c r="J76" s="213">
        <v>2</v>
      </c>
      <c r="K76" s="213" t="s">
        <v>5340</v>
      </c>
      <c r="L76" s="213" t="s">
        <v>5339</v>
      </c>
      <c r="M76" s="214">
        <v>45126</v>
      </c>
      <c r="N76" s="221" t="s">
        <v>5636</v>
      </c>
      <c r="O76" s="216">
        <v>179353</v>
      </c>
      <c r="P76" s="216" t="s">
        <v>5633</v>
      </c>
      <c r="Q76" s="216" t="s">
        <v>1400</v>
      </c>
      <c r="R76" s="216">
        <v>2</v>
      </c>
      <c r="S76" s="216" t="s">
        <v>5635</v>
      </c>
      <c r="T76" s="216" t="s">
        <v>5634</v>
      </c>
      <c r="U76" s="217">
        <v>45126</v>
      </c>
      <c r="V76" s="221" t="s">
        <v>5638</v>
      </c>
      <c r="W76" s="213">
        <v>10643000</v>
      </c>
      <c r="X76" s="213" t="s">
        <v>5633</v>
      </c>
      <c r="Y76" s="213" t="s">
        <v>1400</v>
      </c>
      <c r="Z76" s="213">
        <v>2</v>
      </c>
      <c r="AA76" s="213" t="s">
        <v>5637</v>
      </c>
      <c r="AB76" s="213" t="s">
        <v>5634</v>
      </c>
      <c r="AC76" s="214">
        <v>45126</v>
      </c>
      <c r="AD76" s="221" t="s">
        <v>5642</v>
      </c>
      <c r="AE76" s="218">
        <v>500000</v>
      </c>
      <c r="AF76" s="218" t="s">
        <v>5639</v>
      </c>
      <c r="AG76" s="218" t="s">
        <v>1400</v>
      </c>
      <c r="AH76" s="218">
        <v>2</v>
      </c>
      <c r="AI76" s="218" t="s">
        <v>5641</v>
      </c>
      <c r="AJ76" s="218" t="s">
        <v>5640</v>
      </c>
      <c r="AK76" s="219">
        <v>45126</v>
      </c>
      <c r="AL76" s="221" t="s">
        <v>4188</v>
      </c>
      <c r="AM76" s="213" t="s">
        <v>17</v>
      </c>
      <c r="AN76" s="213" t="s">
        <v>17</v>
      </c>
      <c r="AO76" s="213" t="s">
        <v>17</v>
      </c>
      <c r="AP76" s="213" t="s">
        <v>17</v>
      </c>
      <c r="AQ76" s="213" t="s">
        <v>4187</v>
      </c>
      <c r="AR76" s="213" t="s">
        <v>17</v>
      </c>
      <c r="AS76" s="214">
        <v>45076</v>
      </c>
      <c r="AT76" s="222" t="s">
        <v>5643</v>
      </c>
      <c r="AU76" s="218">
        <v>131</v>
      </c>
      <c r="AV76" s="218" t="s">
        <v>5392</v>
      </c>
      <c r="AW76" s="218" t="s">
        <v>22</v>
      </c>
      <c r="AX76" s="218">
        <v>3</v>
      </c>
      <c r="AY76" s="218" t="s">
        <v>5394</v>
      </c>
      <c r="AZ76" s="218" t="s">
        <v>5393</v>
      </c>
      <c r="BA76" s="219">
        <v>45126</v>
      </c>
      <c r="BB76" s="221" t="s">
        <v>4190</v>
      </c>
      <c r="BC76" s="213" t="s">
        <v>17</v>
      </c>
      <c r="BD76" s="213" t="s">
        <v>17</v>
      </c>
      <c r="BE76" s="213" t="s">
        <v>17</v>
      </c>
      <c r="BF76" s="213" t="s">
        <v>17</v>
      </c>
      <c r="BG76" s="213" t="s">
        <v>613</v>
      </c>
      <c r="BH76" s="213" t="s">
        <v>17</v>
      </c>
      <c r="BI76" s="214">
        <v>45076</v>
      </c>
      <c r="BJ76" s="222" t="s">
        <v>5645</v>
      </c>
      <c r="BK76" s="222">
        <v>145</v>
      </c>
      <c r="BL76" s="222" t="s">
        <v>5392</v>
      </c>
      <c r="BM76" s="222" t="s">
        <v>22</v>
      </c>
      <c r="BN76" s="222">
        <v>3</v>
      </c>
      <c r="BO76" s="222" t="s">
        <v>5644</v>
      </c>
      <c r="BP76" s="218" t="s">
        <v>5393</v>
      </c>
      <c r="BQ76" s="223">
        <v>45126</v>
      </c>
      <c r="BR76" s="221" t="s">
        <v>5656</v>
      </c>
      <c r="BS76" s="224">
        <v>276700</v>
      </c>
      <c r="BT76" s="224" t="s">
        <v>5392</v>
      </c>
      <c r="BU76" s="224" t="s">
        <v>22</v>
      </c>
      <c r="BV76" s="224">
        <v>3</v>
      </c>
      <c r="BW76" s="224" t="s">
        <v>5481</v>
      </c>
      <c r="BX76" s="224" t="s">
        <v>5393</v>
      </c>
      <c r="BY76" s="214">
        <v>45126</v>
      </c>
      <c r="BZ76" s="222" t="s">
        <v>4193</v>
      </c>
      <c r="CA76" s="222" t="s">
        <v>17</v>
      </c>
      <c r="CB76" s="222" t="s">
        <v>17</v>
      </c>
      <c r="CC76" s="222" t="s">
        <v>17</v>
      </c>
      <c r="CD76" s="222" t="s">
        <v>17</v>
      </c>
      <c r="CE76" s="222" t="s">
        <v>613</v>
      </c>
      <c r="CF76" s="222" t="s">
        <v>17</v>
      </c>
      <c r="CG76" s="223">
        <v>45076</v>
      </c>
      <c r="CH76" s="221" t="s">
        <v>10560</v>
      </c>
      <c r="CI76" s="222" t="e">
        <v>#N/A</v>
      </c>
      <c r="CJ76" s="222" t="e">
        <v>#N/A</v>
      </c>
      <c r="CK76" s="222" t="e">
        <v>#N/A</v>
      </c>
      <c r="CL76" s="222" t="e">
        <v>#N/A</v>
      </c>
      <c r="CM76" s="222" t="e">
        <v>#N/A</v>
      </c>
      <c r="CN76" s="222" t="e">
        <v>#N/A</v>
      </c>
      <c r="CO76" s="225" t="e">
        <v>#N/A</v>
      </c>
      <c r="CP76" s="222" t="s">
        <v>5657</v>
      </c>
      <c r="CQ76" s="224">
        <v>1500000</v>
      </c>
      <c r="CR76" s="224" t="s">
        <v>5392</v>
      </c>
      <c r="CS76" s="224" t="s">
        <v>22</v>
      </c>
      <c r="CT76" s="224">
        <v>3</v>
      </c>
      <c r="CU76" s="224" t="s">
        <v>5483</v>
      </c>
      <c r="CV76" s="224" t="s">
        <v>5393</v>
      </c>
      <c r="CW76" s="214">
        <v>45126</v>
      </c>
      <c r="CX76" s="222" t="s">
        <v>5648</v>
      </c>
      <c r="CY76" s="218">
        <v>500000</v>
      </c>
      <c r="CZ76" s="218" t="s">
        <v>5639</v>
      </c>
      <c r="DA76" s="218" t="s">
        <v>1400</v>
      </c>
      <c r="DB76" s="218">
        <v>2</v>
      </c>
      <c r="DC76" s="218" t="s">
        <v>5647</v>
      </c>
      <c r="DD76" s="218" t="s">
        <v>5640</v>
      </c>
      <c r="DE76" s="220">
        <v>45126</v>
      </c>
      <c r="DF76" s="221" t="s">
        <v>5650</v>
      </c>
      <c r="DG76" s="213">
        <v>10143000</v>
      </c>
      <c r="DH76" s="224" t="s">
        <v>5633</v>
      </c>
      <c r="DI76" s="224" t="s">
        <v>1400</v>
      </c>
      <c r="DJ76" s="224">
        <v>2</v>
      </c>
      <c r="DK76" s="224" t="s">
        <v>5649</v>
      </c>
      <c r="DL76" s="224" t="s">
        <v>5634</v>
      </c>
      <c r="DM76" s="214">
        <v>45126</v>
      </c>
      <c r="DN76" s="222" t="s">
        <v>5652</v>
      </c>
      <c r="DO76" s="218">
        <v>0</v>
      </c>
      <c r="DP76" s="222" t="s">
        <v>5639</v>
      </c>
      <c r="DQ76" s="222" t="s">
        <v>1400</v>
      </c>
      <c r="DR76" s="222">
        <v>2</v>
      </c>
      <c r="DS76" s="222" t="s">
        <v>5651</v>
      </c>
      <c r="DT76" s="222" t="s">
        <v>5640</v>
      </c>
      <c r="DU76" s="223">
        <v>45126</v>
      </c>
      <c r="DV76" s="221" t="s">
        <v>5653</v>
      </c>
      <c r="DW76" s="213">
        <v>500000</v>
      </c>
      <c r="DX76" s="224" t="s">
        <v>5639</v>
      </c>
      <c r="DY76" s="224" t="s">
        <v>1400</v>
      </c>
      <c r="DZ76" s="224">
        <v>2</v>
      </c>
      <c r="EA76" s="224" t="s">
        <v>5647</v>
      </c>
      <c r="EB76" s="224" t="s">
        <v>5640</v>
      </c>
      <c r="EC76" s="214">
        <v>45126</v>
      </c>
      <c r="ED76" s="222" t="s">
        <v>4144</v>
      </c>
      <c r="EE76" s="218">
        <v>0</v>
      </c>
      <c r="EF76" s="222" t="s">
        <v>17</v>
      </c>
      <c r="EG76" s="222" t="s">
        <v>1400</v>
      </c>
      <c r="EH76" s="222">
        <v>2</v>
      </c>
      <c r="EI76" s="222" t="s">
        <v>4143</v>
      </c>
      <c r="EJ76" s="222" t="s">
        <v>17</v>
      </c>
      <c r="EK76" s="223">
        <v>45076</v>
      </c>
      <c r="EL76" s="221" t="s">
        <v>4146</v>
      </c>
      <c r="EM76" s="213">
        <v>0</v>
      </c>
      <c r="EN76" s="224" t="s">
        <v>17</v>
      </c>
      <c r="EO76" s="224" t="s">
        <v>1400</v>
      </c>
      <c r="EP76" s="224">
        <v>2</v>
      </c>
      <c r="EQ76" s="224" t="s">
        <v>4145</v>
      </c>
      <c r="ER76" s="224" t="s">
        <v>17</v>
      </c>
      <c r="ES76" s="214">
        <v>45076</v>
      </c>
      <c r="ET76" s="222" t="s">
        <v>5646</v>
      </c>
      <c r="EU76" s="222">
        <v>7642</v>
      </c>
      <c r="EV76" s="222" t="s">
        <v>5396</v>
      </c>
      <c r="EW76" s="222" t="s">
        <v>22</v>
      </c>
      <c r="EX76" s="222">
        <v>3</v>
      </c>
      <c r="EY76" s="222" t="s">
        <v>5398</v>
      </c>
      <c r="EZ76" s="222" t="s">
        <v>5397</v>
      </c>
      <c r="FA76" s="223">
        <v>45126</v>
      </c>
      <c r="FB76" s="221" t="s">
        <v>5655</v>
      </c>
      <c r="FC76" s="224">
        <v>4</v>
      </c>
      <c r="FD76" s="224" t="s">
        <v>5639</v>
      </c>
      <c r="FE76" s="224" t="s">
        <v>1400</v>
      </c>
      <c r="FF76" s="224">
        <v>2</v>
      </c>
      <c r="FG76" s="224" t="s">
        <v>5654</v>
      </c>
      <c r="FH76" s="224" t="s">
        <v>5640</v>
      </c>
      <c r="FI76" s="214">
        <v>45126</v>
      </c>
      <c r="FJ76" s="221" t="s">
        <v>4191</v>
      </c>
      <c r="FK76" s="222" t="s">
        <v>17</v>
      </c>
      <c r="FL76" s="222" t="s">
        <v>17</v>
      </c>
      <c r="FM76" s="222" t="s">
        <v>17</v>
      </c>
      <c r="FN76" s="222" t="s">
        <v>17</v>
      </c>
      <c r="FO76" s="222" t="s">
        <v>613</v>
      </c>
      <c r="FP76" s="218" t="s">
        <v>17</v>
      </c>
      <c r="FQ76" s="219">
        <v>45076</v>
      </c>
      <c r="FR76" s="221" t="s">
        <v>4192</v>
      </c>
      <c r="FS76" s="224" t="s">
        <v>17</v>
      </c>
      <c r="FT76" s="224" t="s">
        <v>17</v>
      </c>
      <c r="FU76" s="224" t="s">
        <v>17</v>
      </c>
      <c r="FV76" s="224" t="s">
        <v>17</v>
      </c>
      <c r="FW76" s="224" t="s">
        <v>613</v>
      </c>
      <c r="FX76" s="224" t="s">
        <v>17</v>
      </c>
      <c r="FY76" s="214">
        <v>45076</v>
      </c>
      <c r="FZ76" s="222" t="s">
        <v>4428</v>
      </c>
      <c r="GA76" s="222">
        <v>2</v>
      </c>
      <c r="GB76" s="222" t="s">
        <v>2565</v>
      </c>
      <c r="GC76" s="222" t="s">
        <v>33</v>
      </c>
      <c r="GD76" s="222">
        <v>2</v>
      </c>
      <c r="GE76" s="222" t="s">
        <v>17</v>
      </c>
      <c r="GF76" s="222" t="s">
        <v>17</v>
      </c>
      <c r="GG76" s="223">
        <v>45077</v>
      </c>
      <c r="GH76" s="221" t="s">
        <v>4434</v>
      </c>
      <c r="GI76" s="224">
        <v>3</v>
      </c>
      <c r="GJ76" s="224" t="s">
        <v>2565</v>
      </c>
      <c r="GK76" s="224" t="s">
        <v>33</v>
      </c>
      <c r="GL76" s="224">
        <v>2</v>
      </c>
      <c r="GM76" s="224" t="s">
        <v>17</v>
      </c>
      <c r="GN76" s="224" t="s">
        <v>17</v>
      </c>
      <c r="GO76" s="214">
        <v>45077</v>
      </c>
      <c r="GP76" s="222" t="s">
        <v>4429</v>
      </c>
      <c r="GQ76" s="222">
        <v>3</v>
      </c>
      <c r="GR76" s="222" t="s">
        <v>2565</v>
      </c>
      <c r="GS76" s="222" t="s">
        <v>33</v>
      </c>
      <c r="GT76" s="222">
        <v>2</v>
      </c>
      <c r="GU76" s="222" t="s">
        <v>17</v>
      </c>
      <c r="GV76" s="222" t="s">
        <v>17</v>
      </c>
      <c r="GW76" s="223">
        <v>45077</v>
      </c>
      <c r="GX76" s="221" t="s">
        <v>4435</v>
      </c>
      <c r="GY76" s="224">
        <v>0</v>
      </c>
      <c r="GZ76" s="224" t="s">
        <v>2565</v>
      </c>
      <c r="HA76" s="224" t="s">
        <v>33</v>
      </c>
      <c r="HB76" s="224">
        <v>2</v>
      </c>
      <c r="HC76" s="224" t="s">
        <v>17</v>
      </c>
      <c r="HD76" s="224" t="s">
        <v>17</v>
      </c>
      <c r="HE76" s="214">
        <v>45077</v>
      </c>
      <c r="HF76" s="222" t="s">
        <v>4427</v>
      </c>
      <c r="HG76" s="222">
        <v>2</v>
      </c>
      <c r="HH76" s="222" t="s">
        <v>2565</v>
      </c>
      <c r="HI76" s="222" t="s">
        <v>33</v>
      </c>
      <c r="HJ76" s="222">
        <v>2</v>
      </c>
      <c r="HK76" s="222" t="s">
        <v>17</v>
      </c>
      <c r="HL76" s="222" t="s">
        <v>17</v>
      </c>
      <c r="HM76" s="223">
        <v>45077</v>
      </c>
      <c r="HN76" s="221" t="s">
        <v>4433</v>
      </c>
      <c r="HO76" s="224">
        <v>3</v>
      </c>
      <c r="HP76" s="224" t="s">
        <v>2565</v>
      </c>
      <c r="HQ76" s="224" t="s">
        <v>33</v>
      </c>
      <c r="HR76" s="224">
        <v>2</v>
      </c>
      <c r="HS76" s="224" t="s">
        <v>17</v>
      </c>
      <c r="HT76" s="224" t="s">
        <v>17</v>
      </c>
      <c r="HU76" s="214">
        <v>45077</v>
      </c>
      <c r="HV76" s="222" t="s">
        <v>4430</v>
      </c>
      <c r="HW76" s="222">
        <v>3</v>
      </c>
      <c r="HX76" s="222" t="s">
        <v>2565</v>
      </c>
      <c r="HY76" s="222" t="s">
        <v>33</v>
      </c>
      <c r="HZ76" s="222">
        <v>2</v>
      </c>
      <c r="IA76" s="222" t="s">
        <v>17</v>
      </c>
      <c r="IB76" s="222" t="s">
        <v>17</v>
      </c>
      <c r="IC76" s="223">
        <v>45077</v>
      </c>
      <c r="ID76" s="221" t="s">
        <v>4432</v>
      </c>
      <c r="IE76" s="224">
        <v>1</v>
      </c>
      <c r="IF76" s="224" t="s">
        <v>2565</v>
      </c>
      <c r="IG76" s="224" t="s">
        <v>33</v>
      </c>
      <c r="IH76" s="224">
        <v>2</v>
      </c>
      <c r="II76" s="224" t="s">
        <v>17</v>
      </c>
      <c r="IJ76" s="224" t="s">
        <v>17</v>
      </c>
      <c r="IK76" s="214">
        <v>45077</v>
      </c>
      <c r="IL76" s="222" t="s">
        <v>4431</v>
      </c>
      <c r="IM76" s="222">
        <v>3</v>
      </c>
      <c r="IN76" s="222" t="s">
        <v>2565</v>
      </c>
      <c r="IO76" s="222" t="s">
        <v>33</v>
      </c>
      <c r="IP76" s="222">
        <v>2</v>
      </c>
      <c r="IQ76" s="222" t="s">
        <v>17</v>
      </c>
      <c r="IR76" s="222" t="s">
        <v>17</v>
      </c>
      <c r="IS76" s="223">
        <v>45077</v>
      </c>
    </row>
    <row r="77" spans="1:253" s="11" customFormat="1" ht="12.75" customHeight="1" x14ac:dyDescent="0.2">
      <c r="A77" s="11" t="s">
        <v>6458</v>
      </c>
      <c r="B77" s="11" t="s">
        <v>10091</v>
      </c>
      <c r="C77" s="11" t="s">
        <v>6459</v>
      </c>
      <c r="D77" s="11" t="s">
        <v>3326</v>
      </c>
      <c r="E77" s="11" t="s">
        <v>9455</v>
      </c>
      <c r="F77" s="11" t="s">
        <v>6460</v>
      </c>
      <c r="G77" s="212">
        <v>3197000</v>
      </c>
      <c r="H77" s="213" t="s">
        <v>6056</v>
      </c>
      <c r="I77" s="213" t="s">
        <v>77</v>
      </c>
      <c r="J77" s="213">
        <v>1</v>
      </c>
      <c r="K77" s="213" t="s">
        <v>6058</v>
      </c>
      <c r="L77" s="213" t="s">
        <v>6057</v>
      </c>
      <c r="M77" s="214">
        <v>45127</v>
      </c>
      <c r="N77" s="221" t="s">
        <v>6464</v>
      </c>
      <c r="O77" s="216">
        <v>1264700</v>
      </c>
      <c r="P77" s="216" t="s">
        <v>6461</v>
      </c>
      <c r="Q77" s="216" t="s">
        <v>77</v>
      </c>
      <c r="R77" s="216">
        <v>1</v>
      </c>
      <c r="S77" s="216" t="s">
        <v>6463</v>
      </c>
      <c r="T77" s="216" t="s">
        <v>6462</v>
      </c>
      <c r="U77" s="217">
        <v>45127</v>
      </c>
      <c r="V77" s="221" t="s">
        <v>6468</v>
      </c>
      <c r="W77" s="213">
        <v>2337000</v>
      </c>
      <c r="X77" s="213" t="s">
        <v>6465</v>
      </c>
      <c r="Y77" s="213" t="s">
        <v>1400</v>
      </c>
      <c r="Z77" s="213">
        <v>2</v>
      </c>
      <c r="AA77" s="213" t="s">
        <v>6467</v>
      </c>
      <c r="AB77" s="213" t="s">
        <v>6466</v>
      </c>
      <c r="AC77" s="214">
        <v>45127</v>
      </c>
      <c r="AD77" s="221" t="s">
        <v>6472</v>
      </c>
      <c r="AE77" s="218">
        <v>816000</v>
      </c>
      <c r="AF77" s="218" t="s">
        <v>6469</v>
      </c>
      <c r="AG77" s="218" t="s">
        <v>1400</v>
      </c>
      <c r="AH77" s="218">
        <v>2</v>
      </c>
      <c r="AI77" s="218" t="s">
        <v>6471</v>
      </c>
      <c r="AJ77" s="218" t="s">
        <v>6470</v>
      </c>
      <c r="AK77" s="219">
        <v>45127</v>
      </c>
      <c r="AL77" s="221" t="s">
        <v>6476</v>
      </c>
      <c r="AM77" s="213">
        <v>20000</v>
      </c>
      <c r="AN77" s="213" t="s">
        <v>6473</v>
      </c>
      <c r="AO77" s="213" t="s">
        <v>1400</v>
      </c>
      <c r="AP77" s="213">
        <v>2</v>
      </c>
      <c r="AQ77" s="213" t="s">
        <v>6475</v>
      </c>
      <c r="AR77" s="213" t="s">
        <v>6474</v>
      </c>
      <c r="AS77" s="214">
        <v>45127</v>
      </c>
      <c r="AT77" s="222" t="s">
        <v>6477</v>
      </c>
      <c r="AU77" s="218" t="s">
        <v>17</v>
      </c>
      <c r="AV77" s="218" t="s">
        <v>17</v>
      </c>
      <c r="AW77" s="218" t="s">
        <v>17</v>
      </c>
      <c r="AX77" s="218" t="s">
        <v>17</v>
      </c>
      <c r="AY77" s="218" t="s">
        <v>6072</v>
      </c>
      <c r="AZ77" s="218" t="s">
        <v>17</v>
      </c>
      <c r="BA77" s="219">
        <v>45127</v>
      </c>
      <c r="BB77" s="221" t="s">
        <v>8057</v>
      </c>
      <c r="BC77" s="213" t="s">
        <v>17</v>
      </c>
      <c r="BD77" s="213" t="s">
        <v>763</v>
      </c>
      <c r="BE77" s="213" t="s">
        <v>17</v>
      </c>
      <c r="BF77" s="213" t="s">
        <v>17</v>
      </c>
      <c r="BG77" s="213" t="s">
        <v>7466</v>
      </c>
      <c r="BH77" s="213" t="s">
        <v>763</v>
      </c>
      <c r="BI77" s="214">
        <v>45138</v>
      </c>
      <c r="BJ77" s="222" t="s">
        <v>6479</v>
      </c>
      <c r="BK77" s="222">
        <v>1</v>
      </c>
      <c r="BL77" s="222" t="s">
        <v>6076</v>
      </c>
      <c r="BM77" s="222" t="s">
        <v>22</v>
      </c>
      <c r="BN77" s="222">
        <v>3</v>
      </c>
      <c r="BO77" s="222" t="s">
        <v>6478</v>
      </c>
      <c r="BP77" s="218" t="s">
        <v>6077</v>
      </c>
      <c r="BQ77" s="223">
        <v>45127</v>
      </c>
      <c r="BR77" s="221" t="s">
        <v>8056</v>
      </c>
      <c r="BS77" s="224" t="s">
        <v>17</v>
      </c>
      <c r="BT77" s="224" t="s">
        <v>763</v>
      </c>
      <c r="BU77" s="224" t="s">
        <v>17</v>
      </c>
      <c r="BV77" s="224" t="s">
        <v>17</v>
      </c>
      <c r="BW77" s="224" t="s">
        <v>7466</v>
      </c>
      <c r="BX77" s="224" t="s">
        <v>763</v>
      </c>
      <c r="BY77" s="214">
        <v>45138</v>
      </c>
      <c r="BZ77" s="222" t="s">
        <v>8055</v>
      </c>
      <c r="CA77" s="222" t="s">
        <v>17</v>
      </c>
      <c r="CB77" s="222" t="s">
        <v>763</v>
      </c>
      <c r="CC77" s="222" t="s">
        <v>17</v>
      </c>
      <c r="CD77" s="222" t="s">
        <v>17</v>
      </c>
      <c r="CE77" s="222" t="s">
        <v>7466</v>
      </c>
      <c r="CF77" s="222" t="s">
        <v>763</v>
      </c>
      <c r="CG77" s="223">
        <v>45138</v>
      </c>
      <c r="CH77" s="221" t="s">
        <v>10561</v>
      </c>
      <c r="CI77" s="222" t="e">
        <v>#N/A</v>
      </c>
      <c r="CJ77" s="222" t="e">
        <v>#N/A</v>
      </c>
      <c r="CK77" s="222" t="e">
        <v>#N/A</v>
      </c>
      <c r="CL77" s="222" t="e">
        <v>#N/A</v>
      </c>
      <c r="CM77" s="222" t="e">
        <v>#N/A</v>
      </c>
      <c r="CN77" s="222" t="e">
        <v>#N/A</v>
      </c>
      <c r="CO77" s="225" t="e">
        <v>#N/A</v>
      </c>
      <c r="CP77" s="222" t="s">
        <v>7474</v>
      </c>
      <c r="CQ77" s="224" t="s">
        <v>17</v>
      </c>
      <c r="CR77" s="224" t="s">
        <v>763</v>
      </c>
      <c r="CS77" s="224" t="s">
        <v>17</v>
      </c>
      <c r="CT77" s="224" t="s">
        <v>17</v>
      </c>
      <c r="CU77" s="224" t="s">
        <v>7466</v>
      </c>
      <c r="CV77" s="224" t="s">
        <v>763</v>
      </c>
      <c r="CW77" s="214">
        <v>45134</v>
      </c>
      <c r="CX77" s="222" t="s">
        <v>6484</v>
      </c>
      <c r="CY77" s="218">
        <v>224000</v>
      </c>
      <c r="CZ77" s="218" t="s">
        <v>6081</v>
      </c>
      <c r="DA77" s="218" t="s">
        <v>1400</v>
      </c>
      <c r="DB77" s="218">
        <v>2</v>
      </c>
      <c r="DC77" s="218" t="s">
        <v>6491</v>
      </c>
      <c r="DD77" s="218" t="s">
        <v>6082</v>
      </c>
      <c r="DE77" s="220">
        <v>45127</v>
      </c>
      <c r="DF77" s="221" t="s">
        <v>6488</v>
      </c>
      <c r="DG77" s="213">
        <v>1522000</v>
      </c>
      <c r="DH77" s="224" t="s">
        <v>6485</v>
      </c>
      <c r="DI77" s="224" t="s">
        <v>1400</v>
      </c>
      <c r="DJ77" s="224">
        <v>2</v>
      </c>
      <c r="DK77" s="224" t="s">
        <v>6487</v>
      </c>
      <c r="DL77" s="224" t="s">
        <v>6486</v>
      </c>
      <c r="DM77" s="214">
        <v>45127</v>
      </c>
      <c r="DN77" s="222" t="s">
        <v>6490</v>
      </c>
      <c r="DO77" s="218">
        <v>592000</v>
      </c>
      <c r="DP77" s="222" t="s">
        <v>6485</v>
      </c>
      <c r="DQ77" s="222" t="s">
        <v>1400</v>
      </c>
      <c r="DR77" s="222">
        <v>2</v>
      </c>
      <c r="DS77" s="222" t="s">
        <v>6489</v>
      </c>
      <c r="DT77" s="222" t="s">
        <v>6486</v>
      </c>
      <c r="DU77" s="223">
        <v>45127</v>
      </c>
      <c r="DV77" s="221" t="s">
        <v>6492</v>
      </c>
      <c r="DW77" s="213">
        <v>171000</v>
      </c>
      <c r="DX77" s="224" t="s">
        <v>6081</v>
      </c>
      <c r="DY77" s="224" t="s">
        <v>1400</v>
      </c>
      <c r="DZ77" s="224">
        <v>2</v>
      </c>
      <c r="EA77" s="224" t="s">
        <v>6491</v>
      </c>
      <c r="EB77" s="224" t="s">
        <v>6082</v>
      </c>
      <c r="EC77" s="214">
        <v>45127</v>
      </c>
      <c r="ED77" s="222" t="s">
        <v>6496</v>
      </c>
      <c r="EE77" s="218">
        <v>53000</v>
      </c>
      <c r="EF77" s="222" t="s">
        <v>6493</v>
      </c>
      <c r="EG77" s="222" t="s">
        <v>17</v>
      </c>
      <c r="EH77" s="222" t="s">
        <v>17</v>
      </c>
      <c r="EI77" s="222" t="s">
        <v>6495</v>
      </c>
      <c r="EJ77" s="222" t="s">
        <v>6494</v>
      </c>
      <c r="EK77" s="223">
        <v>45127</v>
      </c>
      <c r="EL77" s="221" t="s">
        <v>6497</v>
      </c>
      <c r="EM77" s="213">
        <v>0</v>
      </c>
      <c r="EN77" s="224" t="s">
        <v>17</v>
      </c>
      <c r="EO77" s="224" t="s">
        <v>17</v>
      </c>
      <c r="EP77" s="224" t="s">
        <v>17</v>
      </c>
      <c r="EQ77" s="224" t="s">
        <v>6095</v>
      </c>
      <c r="ER77" s="224" t="s">
        <v>17</v>
      </c>
      <c r="ES77" s="214">
        <v>45127</v>
      </c>
      <c r="ET77" s="222" t="s">
        <v>6480</v>
      </c>
      <c r="EU77" s="222">
        <v>1</v>
      </c>
      <c r="EV77" s="222" t="s">
        <v>6076</v>
      </c>
      <c r="EW77" s="222" t="s">
        <v>22</v>
      </c>
      <c r="EX77" s="222">
        <v>3</v>
      </c>
      <c r="EY77" s="222" t="s">
        <v>6478</v>
      </c>
      <c r="EZ77" s="222" t="s">
        <v>6077</v>
      </c>
      <c r="FA77" s="223">
        <v>45127</v>
      </c>
      <c r="FB77" s="221" t="s">
        <v>6499</v>
      </c>
      <c r="FC77" s="224">
        <v>3</v>
      </c>
      <c r="FD77" s="224" t="s">
        <v>6481</v>
      </c>
      <c r="FE77" s="224" t="s">
        <v>77</v>
      </c>
      <c r="FF77" s="224">
        <v>1</v>
      </c>
      <c r="FG77" s="224" t="s">
        <v>6498</v>
      </c>
      <c r="FH77" s="224" t="s">
        <v>6482</v>
      </c>
      <c r="FI77" s="214">
        <v>45127</v>
      </c>
      <c r="FJ77" s="221" t="s">
        <v>8059</v>
      </c>
      <c r="FK77" s="222" t="s">
        <v>17</v>
      </c>
      <c r="FL77" s="222" t="s">
        <v>763</v>
      </c>
      <c r="FM77" s="222" t="s">
        <v>17</v>
      </c>
      <c r="FN77" s="222" t="s">
        <v>17</v>
      </c>
      <c r="FO77" s="222" t="s">
        <v>7466</v>
      </c>
      <c r="FP77" s="218" t="s">
        <v>763</v>
      </c>
      <c r="FQ77" s="219">
        <v>45138</v>
      </c>
      <c r="FR77" s="221" t="s">
        <v>8058</v>
      </c>
      <c r="FS77" s="224" t="s">
        <v>17</v>
      </c>
      <c r="FT77" s="224" t="s">
        <v>763</v>
      </c>
      <c r="FU77" s="224" t="s">
        <v>17</v>
      </c>
      <c r="FV77" s="224" t="s">
        <v>17</v>
      </c>
      <c r="FW77" s="224" t="s">
        <v>7466</v>
      </c>
      <c r="FX77" s="224" t="s">
        <v>763</v>
      </c>
      <c r="FY77" s="214">
        <v>45138</v>
      </c>
      <c r="FZ77" s="222" t="s">
        <v>6711</v>
      </c>
      <c r="GA77" s="222">
        <v>0</v>
      </c>
      <c r="GB77" s="222" t="s">
        <v>2565</v>
      </c>
      <c r="GC77" s="222" t="s">
        <v>33</v>
      </c>
      <c r="GD77" s="222">
        <v>2</v>
      </c>
      <c r="GE77" s="222" t="s">
        <v>17</v>
      </c>
      <c r="GF77" s="222" t="s">
        <v>17</v>
      </c>
      <c r="GG77" s="223">
        <v>45127</v>
      </c>
      <c r="GH77" s="221" t="s">
        <v>6717</v>
      </c>
      <c r="GI77" s="224">
        <v>0</v>
      </c>
      <c r="GJ77" s="224" t="s">
        <v>2565</v>
      </c>
      <c r="GK77" s="224" t="s">
        <v>33</v>
      </c>
      <c r="GL77" s="224">
        <v>2</v>
      </c>
      <c r="GM77" s="224" t="s">
        <v>17</v>
      </c>
      <c r="GN77" s="224" t="s">
        <v>17</v>
      </c>
      <c r="GO77" s="214">
        <v>45127</v>
      </c>
      <c r="GP77" s="222" t="s">
        <v>6712</v>
      </c>
      <c r="GQ77" s="222">
        <v>0</v>
      </c>
      <c r="GR77" s="222" t="s">
        <v>2565</v>
      </c>
      <c r="GS77" s="222" t="s">
        <v>33</v>
      </c>
      <c r="GT77" s="222">
        <v>2</v>
      </c>
      <c r="GU77" s="222" t="s">
        <v>17</v>
      </c>
      <c r="GV77" s="222" t="s">
        <v>17</v>
      </c>
      <c r="GW77" s="223">
        <v>45127</v>
      </c>
      <c r="GX77" s="221" t="s">
        <v>6718</v>
      </c>
      <c r="GY77" s="224">
        <v>0</v>
      </c>
      <c r="GZ77" s="224" t="s">
        <v>2565</v>
      </c>
      <c r="HA77" s="224" t="s">
        <v>33</v>
      </c>
      <c r="HB77" s="224">
        <v>2</v>
      </c>
      <c r="HC77" s="224" t="s">
        <v>17</v>
      </c>
      <c r="HD77" s="224" t="s">
        <v>17</v>
      </c>
      <c r="HE77" s="214">
        <v>45127</v>
      </c>
      <c r="HF77" s="222" t="s">
        <v>6710</v>
      </c>
      <c r="HG77" s="222">
        <v>0</v>
      </c>
      <c r="HH77" s="222" t="s">
        <v>2565</v>
      </c>
      <c r="HI77" s="222" t="s">
        <v>33</v>
      </c>
      <c r="HJ77" s="222">
        <v>2</v>
      </c>
      <c r="HK77" s="222" t="s">
        <v>17</v>
      </c>
      <c r="HL77" s="222" t="s">
        <v>17</v>
      </c>
      <c r="HM77" s="223">
        <v>45127</v>
      </c>
      <c r="HN77" s="221" t="s">
        <v>6716</v>
      </c>
      <c r="HO77" s="224">
        <v>0</v>
      </c>
      <c r="HP77" s="224" t="s">
        <v>2565</v>
      </c>
      <c r="HQ77" s="224" t="s">
        <v>33</v>
      </c>
      <c r="HR77" s="224">
        <v>2</v>
      </c>
      <c r="HS77" s="224" t="s">
        <v>17</v>
      </c>
      <c r="HT77" s="224" t="s">
        <v>17</v>
      </c>
      <c r="HU77" s="214">
        <v>45127</v>
      </c>
      <c r="HV77" s="222" t="s">
        <v>6713</v>
      </c>
      <c r="HW77" s="222">
        <v>0</v>
      </c>
      <c r="HX77" s="222" t="s">
        <v>2565</v>
      </c>
      <c r="HY77" s="222" t="s">
        <v>33</v>
      </c>
      <c r="HZ77" s="222">
        <v>2</v>
      </c>
      <c r="IA77" s="222" t="s">
        <v>17</v>
      </c>
      <c r="IB77" s="222" t="s">
        <v>17</v>
      </c>
      <c r="IC77" s="223">
        <v>45127</v>
      </c>
      <c r="ID77" s="221" t="s">
        <v>6715</v>
      </c>
      <c r="IE77" s="224">
        <v>0</v>
      </c>
      <c r="IF77" s="224" t="s">
        <v>2565</v>
      </c>
      <c r="IG77" s="224" t="s">
        <v>33</v>
      </c>
      <c r="IH77" s="224">
        <v>2</v>
      </c>
      <c r="II77" s="224" t="s">
        <v>17</v>
      </c>
      <c r="IJ77" s="224" t="s">
        <v>17</v>
      </c>
      <c r="IK77" s="214">
        <v>45127</v>
      </c>
      <c r="IL77" s="222" t="s">
        <v>6714</v>
      </c>
      <c r="IM77" s="222">
        <v>0</v>
      </c>
      <c r="IN77" s="222" t="s">
        <v>2565</v>
      </c>
      <c r="IO77" s="222" t="s">
        <v>33</v>
      </c>
      <c r="IP77" s="222">
        <v>2</v>
      </c>
      <c r="IQ77" s="222" t="s">
        <v>17</v>
      </c>
      <c r="IR77" s="222" t="s">
        <v>17</v>
      </c>
      <c r="IS77" s="223">
        <v>45127</v>
      </c>
    </row>
    <row r="78" spans="1:253" s="11" customFormat="1" ht="12.75" customHeight="1" x14ac:dyDescent="0.2">
      <c r="A78" s="11" t="s">
        <v>3324</v>
      </c>
      <c r="B78" s="11" t="s">
        <v>10095</v>
      </c>
      <c r="C78" s="11" t="s">
        <v>3325</v>
      </c>
      <c r="D78" s="11" t="s">
        <v>3326</v>
      </c>
      <c r="E78" s="11" t="s">
        <v>9455</v>
      </c>
      <c r="F78" s="11" t="s">
        <v>6059</v>
      </c>
      <c r="G78" s="212">
        <v>3197000</v>
      </c>
      <c r="H78" s="213" t="s">
        <v>6056</v>
      </c>
      <c r="I78" s="213" t="s">
        <v>77</v>
      </c>
      <c r="J78" s="213">
        <v>1</v>
      </c>
      <c r="K78" s="213" t="s">
        <v>6058</v>
      </c>
      <c r="L78" s="213" t="s">
        <v>6057</v>
      </c>
      <c r="M78" s="214">
        <v>45126</v>
      </c>
      <c r="N78" s="221" t="s">
        <v>6063</v>
      </c>
      <c r="O78" s="216">
        <v>1260000</v>
      </c>
      <c r="P78" s="216" t="s">
        <v>6060</v>
      </c>
      <c r="Q78" s="216" t="s">
        <v>77</v>
      </c>
      <c r="R78" s="216">
        <v>1</v>
      </c>
      <c r="S78" s="216" t="s">
        <v>6062</v>
      </c>
      <c r="T78" s="216" t="s">
        <v>6061</v>
      </c>
      <c r="U78" s="217">
        <v>45126</v>
      </c>
      <c r="V78" s="221" t="s">
        <v>6067</v>
      </c>
      <c r="W78" s="213">
        <v>871000</v>
      </c>
      <c r="X78" s="213" t="s">
        <v>6064</v>
      </c>
      <c r="Y78" s="213" t="s">
        <v>1400</v>
      </c>
      <c r="Z78" s="213">
        <v>2</v>
      </c>
      <c r="AA78" s="213" t="s">
        <v>6066</v>
      </c>
      <c r="AB78" s="213" t="s">
        <v>6065</v>
      </c>
      <c r="AC78" s="214">
        <v>45126</v>
      </c>
      <c r="AD78" s="221" t="s">
        <v>6071</v>
      </c>
      <c r="AE78" s="218">
        <v>688000</v>
      </c>
      <c r="AF78" s="218" t="s">
        <v>6068</v>
      </c>
      <c r="AG78" s="218" t="s">
        <v>1400</v>
      </c>
      <c r="AH78" s="218">
        <v>2</v>
      </c>
      <c r="AI78" s="218" t="s">
        <v>6070</v>
      </c>
      <c r="AJ78" s="218" t="s">
        <v>6069</v>
      </c>
      <c r="AK78" s="219">
        <v>45126</v>
      </c>
      <c r="AL78" s="221" t="s">
        <v>6074</v>
      </c>
      <c r="AM78" s="213">
        <v>0</v>
      </c>
      <c r="AN78" s="213" t="s">
        <v>17</v>
      </c>
      <c r="AO78" s="213" t="s">
        <v>17</v>
      </c>
      <c r="AP78" s="213" t="s">
        <v>17</v>
      </c>
      <c r="AQ78" s="213" t="s">
        <v>6073</v>
      </c>
      <c r="AR78" s="213" t="s">
        <v>6072</v>
      </c>
      <c r="AS78" s="214">
        <v>45126</v>
      </c>
      <c r="AT78" s="222" t="s">
        <v>6075</v>
      </c>
      <c r="AU78" s="218" t="s">
        <v>17</v>
      </c>
      <c r="AV78" s="218" t="s">
        <v>17</v>
      </c>
      <c r="AW78" s="218" t="s">
        <v>17</v>
      </c>
      <c r="AX78" s="218" t="s">
        <v>17</v>
      </c>
      <c r="AY78" s="218" t="s">
        <v>17</v>
      </c>
      <c r="AZ78" s="218" t="s">
        <v>6072</v>
      </c>
      <c r="BA78" s="219">
        <v>45126</v>
      </c>
      <c r="BB78" s="221" t="s">
        <v>8062</v>
      </c>
      <c r="BC78" s="213" t="s">
        <v>17</v>
      </c>
      <c r="BD78" s="213" t="s">
        <v>763</v>
      </c>
      <c r="BE78" s="213" t="s">
        <v>17</v>
      </c>
      <c r="BF78" s="213" t="s">
        <v>17</v>
      </c>
      <c r="BG78" s="213" t="s">
        <v>7466</v>
      </c>
      <c r="BH78" s="213" t="s">
        <v>763</v>
      </c>
      <c r="BI78" s="214">
        <v>45138</v>
      </c>
      <c r="BJ78" s="222" t="s">
        <v>6079</v>
      </c>
      <c r="BK78" s="222">
        <v>1</v>
      </c>
      <c r="BL78" s="222" t="s">
        <v>6076</v>
      </c>
      <c r="BM78" s="222" t="s">
        <v>22</v>
      </c>
      <c r="BN78" s="222">
        <v>3</v>
      </c>
      <c r="BO78" s="222" t="s">
        <v>6078</v>
      </c>
      <c r="BP78" s="218" t="s">
        <v>6077</v>
      </c>
      <c r="BQ78" s="223">
        <v>45126</v>
      </c>
      <c r="BR78" s="221" t="s">
        <v>8063</v>
      </c>
      <c r="BS78" s="224" t="s">
        <v>17</v>
      </c>
      <c r="BT78" s="224" t="s">
        <v>763</v>
      </c>
      <c r="BU78" s="224" t="s">
        <v>17</v>
      </c>
      <c r="BV78" s="224" t="s">
        <v>17</v>
      </c>
      <c r="BW78" s="224" t="s">
        <v>7466</v>
      </c>
      <c r="BX78" s="224" t="s">
        <v>763</v>
      </c>
      <c r="BY78" s="214">
        <v>45138</v>
      </c>
      <c r="BZ78" s="222" t="s">
        <v>8064</v>
      </c>
      <c r="CA78" s="222" t="s">
        <v>17</v>
      </c>
      <c r="CB78" s="222" t="s">
        <v>763</v>
      </c>
      <c r="CC78" s="222" t="s">
        <v>17</v>
      </c>
      <c r="CD78" s="222" t="s">
        <v>17</v>
      </c>
      <c r="CE78" s="222" t="s">
        <v>7466</v>
      </c>
      <c r="CF78" s="222" t="s">
        <v>763</v>
      </c>
      <c r="CG78" s="223">
        <v>45138</v>
      </c>
      <c r="CH78" s="221" t="s">
        <v>10562</v>
      </c>
      <c r="CI78" s="222" t="e">
        <v>#N/A</v>
      </c>
      <c r="CJ78" s="222" t="e">
        <v>#N/A</v>
      </c>
      <c r="CK78" s="222" t="e">
        <v>#N/A</v>
      </c>
      <c r="CL78" s="222" t="e">
        <v>#N/A</v>
      </c>
      <c r="CM78" s="222" t="e">
        <v>#N/A</v>
      </c>
      <c r="CN78" s="222" t="e">
        <v>#N/A</v>
      </c>
      <c r="CO78" s="225" t="e">
        <v>#N/A</v>
      </c>
      <c r="CP78" s="222" t="s">
        <v>7475</v>
      </c>
      <c r="CQ78" s="224" t="s">
        <v>17</v>
      </c>
      <c r="CR78" s="224" t="s">
        <v>763</v>
      </c>
      <c r="CS78" s="224" t="s">
        <v>17</v>
      </c>
      <c r="CT78" s="224" t="s">
        <v>17</v>
      </c>
      <c r="CU78" s="224" t="s">
        <v>7466</v>
      </c>
      <c r="CV78" s="224" t="s">
        <v>763</v>
      </c>
      <c r="CW78" s="214">
        <v>45134</v>
      </c>
      <c r="CX78" s="222" t="s">
        <v>6084</v>
      </c>
      <c r="CY78" s="218">
        <v>213000</v>
      </c>
      <c r="CZ78" s="218" t="s">
        <v>6081</v>
      </c>
      <c r="DA78" s="218" t="s">
        <v>1400</v>
      </c>
      <c r="DB78" s="218">
        <v>2</v>
      </c>
      <c r="DC78" s="218" t="s">
        <v>6091</v>
      </c>
      <c r="DD78" s="218" t="s">
        <v>6082</v>
      </c>
      <c r="DE78" s="220">
        <v>45126</v>
      </c>
      <c r="DF78" s="221" t="s">
        <v>6088</v>
      </c>
      <c r="DG78" s="213">
        <v>184000</v>
      </c>
      <c r="DH78" s="224" t="s">
        <v>6085</v>
      </c>
      <c r="DI78" s="224" t="s">
        <v>1400</v>
      </c>
      <c r="DJ78" s="224">
        <v>2</v>
      </c>
      <c r="DK78" s="224" t="s">
        <v>6087</v>
      </c>
      <c r="DL78" s="224" t="s">
        <v>6086</v>
      </c>
      <c r="DM78" s="214">
        <v>45126</v>
      </c>
      <c r="DN78" s="222" t="s">
        <v>6090</v>
      </c>
      <c r="DO78" s="218">
        <v>475000</v>
      </c>
      <c r="DP78" s="222" t="s">
        <v>6085</v>
      </c>
      <c r="DQ78" s="222" t="s">
        <v>1400</v>
      </c>
      <c r="DR78" s="222">
        <v>2</v>
      </c>
      <c r="DS78" s="222" t="s">
        <v>6089</v>
      </c>
      <c r="DT78" s="222" t="s">
        <v>6086</v>
      </c>
      <c r="DU78" s="223">
        <v>45126</v>
      </c>
      <c r="DV78" s="221" t="s">
        <v>6092</v>
      </c>
      <c r="DW78" s="213">
        <v>160000</v>
      </c>
      <c r="DX78" s="224" t="s">
        <v>6081</v>
      </c>
      <c r="DY78" s="224" t="s">
        <v>1400</v>
      </c>
      <c r="DZ78" s="224">
        <v>2</v>
      </c>
      <c r="EA78" s="224" t="s">
        <v>6091</v>
      </c>
      <c r="EB78" s="224" t="s">
        <v>6082</v>
      </c>
      <c r="EC78" s="214">
        <v>45126</v>
      </c>
      <c r="ED78" s="222" t="s">
        <v>6094</v>
      </c>
      <c r="EE78" s="218">
        <v>53000</v>
      </c>
      <c r="EF78" s="222" t="s">
        <v>6081</v>
      </c>
      <c r="EG78" s="222" t="s">
        <v>1400</v>
      </c>
      <c r="EH78" s="222">
        <v>2</v>
      </c>
      <c r="EI78" s="222" t="s">
        <v>6093</v>
      </c>
      <c r="EJ78" s="222" t="s">
        <v>6082</v>
      </c>
      <c r="EK78" s="223">
        <v>45126</v>
      </c>
      <c r="EL78" s="221" t="s">
        <v>6096</v>
      </c>
      <c r="EM78" s="213">
        <v>0</v>
      </c>
      <c r="EN78" s="224" t="s">
        <v>17</v>
      </c>
      <c r="EO78" s="224" t="s">
        <v>17</v>
      </c>
      <c r="EP78" s="224" t="s">
        <v>17</v>
      </c>
      <c r="EQ78" s="224" t="s">
        <v>6095</v>
      </c>
      <c r="ER78" s="224" t="s">
        <v>6072</v>
      </c>
      <c r="ES78" s="214">
        <v>45126</v>
      </c>
      <c r="ET78" s="222" t="s">
        <v>6080</v>
      </c>
      <c r="EU78" s="222">
        <v>1</v>
      </c>
      <c r="EV78" s="222" t="s">
        <v>6076</v>
      </c>
      <c r="EW78" s="222" t="s">
        <v>22</v>
      </c>
      <c r="EX78" s="222">
        <v>3</v>
      </c>
      <c r="EY78" s="222" t="s">
        <v>5398</v>
      </c>
      <c r="EZ78" s="222" t="s">
        <v>6077</v>
      </c>
      <c r="FA78" s="223">
        <v>45126</v>
      </c>
      <c r="FB78" s="221" t="s">
        <v>6098</v>
      </c>
      <c r="FC78" s="224">
        <v>3</v>
      </c>
      <c r="FD78" s="224" t="s">
        <v>6081</v>
      </c>
      <c r="FE78" s="224" t="s">
        <v>77</v>
      </c>
      <c r="FF78" s="224">
        <v>1</v>
      </c>
      <c r="FG78" s="224" t="s">
        <v>6097</v>
      </c>
      <c r="FH78" s="224" t="s">
        <v>6082</v>
      </c>
      <c r="FI78" s="214">
        <v>45126</v>
      </c>
      <c r="FJ78" s="221" t="s">
        <v>8060</v>
      </c>
      <c r="FK78" s="222" t="s">
        <v>17</v>
      </c>
      <c r="FL78" s="222" t="s">
        <v>763</v>
      </c>
      <c r="FM78" s="222" t="s">
        <v>17</v>
      </c>
      <c r="FN78" s="222" t="s">
        <v>17</v>
      </c>
      <c r="FO78" s="222" t="s">
        <v>7466</v>
      </c>
      <c r="FP78" s="218" t="s">
        <v>763</v>
      </c>
      <c r="FQ78" s="219">
        <v>45138</v>
      </c>
      <c r="FR78" s="221" t="s">
        <v>8061</v>
      </c>
      <c r="FS78" s="224" t="s">
        <v>17</v>
      </c>
      <c r="FT78" s="224" t="s">
        <v>763</v>
      </c>
      <c r="FU78" s="224" t="s">
        <v>17</v>
      </c>
      <c r="FV78" s="224" t="s">
        <v>17</v>
      </c>
      <c r="FW78" s="224" t="s">
        <v>7466</v>
      </c>
      <c r="FX78" s="224" t="s">
        <v>763</v>
      </c>
      <c r="FY78" s="214">
        <v>45138</v>
      </c>
      <c r="FZ78" s="222" t="s">
        <v>3328</v>
      </c>
      <c r="GA78" s="222">
        <v>0</v>
      </c>
      <c r="GB78" s="222" t="s">
        <v>2565</v>
      </c>
      <c r="GC78" s="222" t="s">
        <v>33</v>
      </c>
      <c r="GD78" s="222">
        <v>2</v>
      </c>
      <c r="GE78" s="222" t="s">
        <v>17</v>
      </c>
      <c r="GF78" s="222" t="s">
        <v>17</v>
      </c>
      <c r="GG78" s="223">
        <v>45063</v>
      </c>
      <c r="GH78" s="221" t="s">
        <v>3334</v>
      </c>
      <c r="GI78" s="224">
        <v>0</v>
      </c>
      <c r="GJ78" s="224" t="s">
        <v>2565</v>
      </c>
      <c r="GK78" s="224" t="s">
        <v>33</v>
      </c>
      <c r="GL78" s="224">
        <v>2</v>
      </c>
      <c r="GM78" s="224" t="s">
        <v>17</v>
      </c>
      <c r="GN78" s="224" t="s">
        <v>17</v>
      </c>
      <c r="GO78" s="214">
        <v>45063</v>
      </c>
      <c r="GP78" s="222" t="s">
        <v>3329</v>
      </c>
      <c r="GQ78" s="222">
        <v>0</v>
      </c>
      <c r="GR78" s="222" t="s">
        <v>2565</v>
      </c>
      <c r="GS78" s="222" t="s">
        <v>33</v>
      </c>
      <c r="GT78" s="222">
        <v>2</v>
      </c>
      <c r="GU78" s="222" t="s">
        <v>17</v>
      </c>
      <c r="GV78" s="222" t="s">
        <v>17</v>
      </c>
      <c r="GW78" s="223">
        <v>45063</v>
      </c>
      <c r="GX78" s="221" t="s">
        <v>3335</v>
      </c>
      <c r="GY78" s="224">
        <v>0</v>
      </c>
      <c r="GZ78" s="224" t="s">
        <v>2565</v>
      </c>
      <c r="HA78" s="224" t="s">
        <v>33</v>
      </c>
      <c r="HB78" s="224">
        <v>2</v>
      </c>
      <c r="HC78" s="224" t="s">
        <v>17</v>
      </c>
      <c r="HD78" s="224" t="s">
        <v>17</v>
      </c>
      <c r="HE78" s="214">
        <v>45063</v>
      </c>
      <c r="HF78" s="222" t="s">
        <v>3327</v>
      </c>
      <c r="HG78" s="222">
        <v>0</v>
      </c>
      <c r="HH78" s="222" t="s">
        <v>2565</v>
      </c>
      <c r="HI78" s="222" t="s">
        <v>33</v>
      </c>
      <c r="HJ78" s="222">
        <v>2</v>
      </c>
      <c r="HK78" s="222" t="s">
        <v>17</v>
      </c>
      <c r="HL78" s="222" t="s">
        <v>17</v>
      </c>
      <c r="HM78" s="223">
        <v>45063</v>
      </c>
      <c r="HN78" s="221" t="s">
        <v>3333</v>
      </c>
      <c r="HO78" s="224">
        <v>0</v>
      </c>
      <c r="HP78" s="224" t="s">
        <v>2565</v>
      </c>
      <c r="HQ78" s="224" t="s">
        <v>33</v>
      </c>
      <c r="HR78" s="224">
        <v>2</v>
      </c>
      <c r="HS78" s="224" t="s">
        <v>17</v>
      </c>
      <c r="HT78" s="224" t="s">
        <v>17</v>
      </c>
      <c r="HU78" s="214">
        <v>45063</v>
      </c>
      <c r="HV78" s="222" t="s">
        <v>3330</v>
      </c>
      <c r="HW78" s="222">
        <v>0</v>
      </c>
      <c r="HX78" s="222" t="s">
        <v>2565</v>
      </c>
      <c r="HY78" s="222" t="s">
        <v>33</v>
      </c>
      <c r="HZ78" s="222">
        <v>2</v>
      </c>
      <c r="IA78" s="222" t="s">
        <v>17</v>
      </c>
      <c r="IB78" s="222" t="s">
        <v>17</v>
      </c>
      <c r="IC78" s="223">
        <v>45063</v>
      </c>
      <c r="ID78" s="221" t="s">
        <v>3332</v>
      </c>
      <c r="IE78" s="224">
        <v>0</v>
      </c>
      <c r="IF78" s="224" t="s">
        <v>2565</v>
      </c>
      <c r="IG78" s="224" t="s">
        <v>33</v>
      </c>
      <c r="IH78" s="224">
        <v>2</v>
      </c>
      <c r="II78" s="224" t="s">
        <v>17</v>
      </c>
      <c r="IJ78" s="224" t="s">
        <v>17</v>
      </c>
      <c r="IK78" s="214">
        <v>45063</v>
      </c>
      <c r="IL78" s="222" t="s">
        <v>3331</v>
      </c>
      <c r="IM78" s="222">
        <v>0</v>
      </c>
      <c r="IN78" s="222" t="s">
        <v>2565</v>
      </c>
      <c r="IO78" s="222" t="s">
        <v>33</v>
      </c>
      <c r="IP78" s="222">
        <v>2</v>
      </c>
      <c r="IQ78" s="222" t="s">
        <v>17</v>
      </c>
      <c r="IR78" s="222" t="s">
        <v>17</v>
      </c>
      <c r="IS78" s="223">
        <v>45063</v>
      </c>
    </row>
    <row r="79" spans="1:253" s="11" customFormat="1" ht="12.75" customHeight="1" x14ac:dyDescent="0.2">
      <c r="A79" s="11" t="s">
        <v>6500</v>
      </c>
      <c r="B79" s="11" t="s">
        <v>9890</v>
      </c>
      <c r="C79" s="11" t="s">
        <v>6501</v>
      </c>
      <c r="D79" s="11" t="s">
        <v>3326</v>
      </c>
      <c r="E79" s="11" t="s">
        <v>9455</v>
      </c>
      <c r="F79" s="11" t="s">
        <v>6502</v>
      </c>
      <c r="G79" s="212">
        <v>3197000</v>
      </c>
      <c r="H79" s="213" t="s">
        <v>6056</v>
      </c>
      <c r="I79" s="213" t="s">
        <v>77</v>
      </c>
      <c r="J79" s="213">
        <v>1</v>
      </c>
      <c r="K79" s="213" t="s">
        <v>6058</v>
      </c>
      <c r="L79" s="213" t="s">
        <v>6057</v>
      </c>
      <c r="M79" s="214">
        <v>45127</v>
      </c>
      <c r="N79" s="221" t="s">
        <v>6506</v>
      </c>
      <c r="O79" s="216">
        <v>4700</v>
      </c>
      <c r="P79" s="216" t="s">
        <v>6503</v>
      </c>
      <c r="Q79" s="216" t="s">
        <v>77</v>
      </c>
      <c r="R79" s="216">
        <v>1</v>
      </c>
      <c r="S79" s="216" t="s">
        <v>6505</v>
      </c>
      <c r="T79" s="216" t="s">
        <v>6504</v>
      </c>
      <c r="U79" s="217">
        <v>45127</v>
      </c>
      <c r="V79" s="221" t="s">
        <v>6508</v>
      </c>
      <c r="W79" s="213">
        <v>1466000</v>
      </c>
      <c r="X79" s="213" t="s">
        <v>6503</v>
      </c>
      <c r="Y79" s="213" t="s">
        <v>1400</v>
      </c>
      <c r="Z79" s="213">
        <v>2</v>
      </c>
      <c r="AA79" s="213" t="s">
        <v>6507</v>
      </c>
      <c r="AB79" s="213" t="s">
        <v>6504</v>
      </c>
      <c r="AC79" s="214">
        <v>45127</v>
      </c>
      <c r="AD79" s="221" t="s">
        <v>6510</v>
      </c>
      <c r="AE79" s="218">
        <v>128000</v>
      </c>
      <c r="AF79" s="218" t="s">
        <v>6473</v>
      </c>
      <c r="AG79" s="218" t="s">
        <v>1400</v>
      </c>
      <c r="AH79" s="218">
        <v>2</v>
      </c>
      <c r="AI79" s="218" t="s">
        <v>6509</v>
      </c>
      <c r="AJ79" s="218" t="s">
        <v>6474</v>
      </c>
      <c r="AK79" s="219">
        <v>45127</v>
      </c>
      <c r="AL79" s="221" t="s">
        <v>6512</v>
      </c>
      <c r="AM79" s="213">
        <v>20000</v>
      </c>
      <c r="AN79" s="213" t="s">
        <v>6473</v>
      </c>
      <c r="AO79" s="213" t="s">
        <v>1400</v>
      </c>
      <c r="AP79" s="213">
        <v>2</v>
      </c>
      <c r="AQ79" s="213" t="s">
        <v>6511</v>
      </c>
      <c r="AR79" s="213" t="s">
        <v>6474</v>
      </c>
      <c r="AS79" s="214">
        <v>45127</v>
      </c>
      <c r="AT79" s="222" t="s">
        <v>6513</v>
      </c>
      <c r="AU79" s="218" t="s">
        <v>17</v>
      </c>
      <c r="AV79" s="218" t="s">
        <v>17</v>
      </c>
      <c r="AW79" s="218" t="s">
        <v>17</v>
      </c>
      <c r="AX79" s="218" t="s">
        <v>17</v>
      </c>
      <c r="AY79" s="218" t="s">
        <v>6072</v>
      </c>
      <c r="AZ79" s="218" t="s">
        <v>17</v>
      </c>
      <c r="BA79" s="219">
        <v>45127</v>
      </c>
      <c r="BB79" s="221" t="s">
        <v>7469</v>
      </c>
      <c r="BC79" s="213" t="s">
        <v>17</v>
      </c>
      <c r="BD79" s="213" t="s">
        <v>763</v>
      </c>
      <c r="BE79" s="213" t="s">
        <v>17</v>
      </c>
      <c r="BF79" s="213" t="s">
        <v>17</v>
      </c>
      <c r="BG79" s="213" t="s">
        <v>7466</v>
      </c>
      <c r="BH79" s="213" t="s">
        <v>763</v>
      </c>
      <c r="BI79" s="214">
        <v>45134</v>
      </c>
      <c r="BJ79" s="222" t="s">
        <v>6515</v>
      </c>
      <c r="BK79" s="222">
        <v>0</v>
      </c>
      <c r="BL79" s="222" t="s">
        <v>17</v>
      </c>
      <c r="BM79" s="222" t="s">
        <v>22</v>
      </c>
      <c r="BN79" s="222">
        <v>3</v>
      </c>
      <c r="BO79" s="222" t="s">
        <v>6514</v>
      </c>
      <c r="BP79" s="218" t="s">
        <v>17</v>
      </c>
      <c r="BQ79" s="223">
        <v>45127</v>
      </c>
      <c r="BR79" s="221" t="s">
        <v>7470</v>
      </c>
      <c r="BS79" s="224" t="s">
        <v>17</v>
      </c>
      <c r="BT79" s="224" t="s">
        <v>763</v>
      </c>
      <c r="BU79" s="224" t="s">
        <v>17</v>
      </c>
      <c r="BV79" s="224" t="s">
        <v>17</v>
      </c>
      <c r="BW79" s="224" t="s">
        <v>7466</v>
      </c>
      <c r="BX79" s="224" t="s">
        <v>763</v>
      </c>
      <c r="BY79" s="214">
        <v>45134</v>
      </c>
      <c r="BZ79" s="222" t="s">
        <v>7471</v>
      </c>
      <c r="CA79" s="222" t="s">
        <v>17</v>
      </c>
      <c r="CB79" s="222" t="s">
        <v>763</v>
      </c>
      <c r="CC79" s="222" t="s">
        <v>17</v>
      </c>
      <c r="CD79" s="222" t="s">
        <v>17</v>
      </c>
      <c r="CE79" s="222" t="s">
        <v>7466</v>
      </c>
      <c r="CF79" s="222" t="s">
        <v>763</v>
      </c>
      <c r="CG79" s="223">
        <v>45134</v>
      </c>
      <c r="CH79" s="221" t="s">
        <v>10563</v>
      </c>
      <c r="CI79" s="222" t="e">
        <v>#N/A</v>
      </c>
      <c r="CJ79" s="222" t="e">
        <v>#N/A</v>
      </c>
      <c r="CK79" s="222" t="e">
        <v>#N/A</v>
      </c>
      <c r="CL79" s="222" t="e">
        <v>#N/A</v>
      </c>
      <c r="CM79" s="222" t="e">
        <v>#N/A</v>
      </c>
      <c r="CN79" s="222" t="e">
        <v>#N/A</v>
      </c>
      <c r="CO79" s="225" t="e">
        <v>#N/A</v>
      </c>
      <c r="CP79" s="222" t="s">
        <v>7473</v>
      </c>
      <c r="CQ79" s="224" t="s">
        <v>17</v>
      </c>
      <c r="CR79" s="224" t="s">
        <v>763</v>
      </c>
      <c r="CS79" s="224" t="s">
        <v>17</v>
      </c>
      <c r="CT79" s="224" t="s">
        <v>17</v>
      </c>
      <c r="CU79" s="224" t="s">
        <v>7466</v>
      </c>
      <c r="CV79" s="224" t="s">
        <v>763</v>
      </c>
      <c r="CW79" s="214">
        <v>45134</v>
      </c>
      <c r="CX79" s="222" t="s">
        <v>6520</v>
      </c>
      <c r="CY79" s="218">
        <v>11000</v>
      </c>
      <c r="CZ79" s="218" t="s">
        <v>6521</v>
      </c>
      <c r="DA79" s="218" t="s">
        <v>1400</v>
      </c>
      <c r="DB79" s="218">
        <v>2</v>
      </c>
      <c r="DC79" s="218" t="s">
        <v>6525</v>
      </c>
      <c r="DD79" s="218" t="s">
        <v>6522</v>
      </c>
      <c r="DE79" s="220">
        <v>45127</v>
      </c>
      <c r="DF79" s="221" t="s">
        <v>6523</v>
      </c>
      <c r="DG79" s="213">
        <v>1338000</v>
      </c>
      <c r="DH79" s="224" t="s">
        <v>6521</v>
      </c>
      <c r="DI79" s="224" t="s">
        <v>1400</v>
      </c>
      <c r="DJ79" s="224">
        <v>2</v>
      </c>
      <c r="DK79" s="224" t="s">
        <v>6087</v>
      </c>
      <c r="DL79" s="224" t="s">
        <v>6522</v>
      </c>
      <c r="DM79" s="214">
        <v>45127</v>
      </c>
      <c r="DN79" s="222" t="s">
        <v>6524</v>
      </c>
      <c r="DO79" s="218">
        <v>117000</v>
      </c>
      <c r="DP79" s="222" t="s">
        <v>6521</v>
      </c>
      <c r="DQ79" s="222" t="s">
        <v>1400</v>
      </c>
      <c r="DR79" s="222">
        <v>2</v>
      </c>
      <c r="DS79" s="222" t="s">
        <v>6089</v>
      </c>
      <c r="DT79" s="222" t="s">
        <v>6522</v>
      </c>
      <c r="DU79" s="223">
        <v>45127</v>
      </c>
      <c r="DV79" s="221" t="s">
        <v>6526</v>
      </c>
      <c r="DW79" s="213">
        <v>11000</v>
      </c>
      <c r="DX79" s="224" t="s">
        <v>6521</v>
      </c>
      <c r="DY79" s="224" t="s">
        <v>1400</v>
      </c>
      <c r="DZ79" s="224">
        <v>2</v>
      </c>
      <c r="EA79" s="224" t="s">
        <v>6525</v>
      </c>
      <c r="EB79" s="224" t="s">
        <v>6522</v>
      </c>
      <c r="EC79" s="214">
        <v>45127</v>
      </c>
      <c r="ED79" s="222" t="s">
        <v>6527</v>
      </c>
      <c r="EE79" s="218">
        <v>0</v>
      </c>
      <c r="EF79" s="222" t="s">
        <v>17</v>
      </c>
      <c r="EG79" s="222" t="s">
        <v>17</v>
      </c>
      <c r="EH79" s="222" t="s">
        <v>17</v>
      </c>
      <c r="EI79" s="222" t="s">
        <v>6095</v>
      </c>
      <c r="EJ79" s="222" t="s">
        <v>17</v>
      </c>
      <c r="EK79" s="223">
        <v>45127</v>
      </c>
      <c r="EL79" s="221" t="s">
        <v>6528</v>
      </c>
      <c r="EM79" s="213">
        <v>0</v>
      </c>
      <c r="EN79" s="224" t="s">
        <v>17</v>
      </c>
      <c r="EO79" s="224" t="s">
        <v>17</v>
      </c>
      <c r="EP79" s="224" t="s">
        <v>17</v>
      </c>
      <c r="EQ79" s="224" t="s">
        <v>6095</v>
      </c>
      <c r="ER79" s="224" t="s">
        <v>17</v>
      </c>
      <c r="ES79" s="214">
        <v>45127</v>
      </c>
      <c r="ET79" s="222" t="s">
        <v>6516</v>
      </c>
      <c r="EU79" s="222">
        <v>1</v>
      </c>
      <c r="EV79" s="222" t="s">
        <v>6076</v>
      </c>
      <c r="EW79" s="222" t="s">
        <v>22</v>
      </c>
      <c r="EX79" s="222">
        <v>3</v>
      </c>
      <c r="EY79" s="222" t="s">
        <v>5398</v>
      </c>
      <c r="EZ79" s="222" t="s">
        <v>6077</v>
      </c>
      <c r="FA79" s="223">
        <v>45127</v>
      </c>
      <c r="FB79" s="221" t="s">
        <v>6532</v>
      </c>
      <c r="FC79" s="224">
        <v>2</v>
      </c>
      <c r="FD79" s="224" t="s">
        <v>6529</v>
      </c>
      <c r="FE79" s="224" t="s">
        <v>77</v>
      </c>
      <c r="FF79" s="224">
        <v>1</v>
      </c>
      <c r="FG79" s="224" t="s">
        <v>6531</v>
      </c>
      <c r="FH79" s="224" t="s">
        <v>6530</v>
      </c>
      <c r="FI79" s="214">
        <v>45127</v>
      </c>
      <c r="FJ79" s="221" t="s">
        <v>7467</v>
      </c>
      <c r="FK79" s="222" t="s">
        <v>17</v>
      </c>
      <c r="FL79" s="222" t="s">
        <v>763</v>
      </c>
      <c r="FM79" s="222" t="s">
        <v>17</v>
      </c>
      <c r="FN79" s="222" t="s">
        <v>17</v>
      </c>
      <c r="FO79" s="222" t="s">
        <v>7466</v>
      </c>
      <c r="FP79" s="218" t="s">
        <v>763</v>
      </c>
      <c r="FQ79" s="219">
        <v>45134</v>
      </c>
      <c r="FR79" s="221" t="s">
        <v>7468</v>
      </c>
      <c r="FS79" s="224" t="s">
        <v>17</v>
      </c>
      <c r="FT79" s="224" t="s">
        <v>763</v>
      </c>
      <c r="FU79" s="224" t="s">
        <v>17</v>
      </c>
      <c r="FV79" s="224" t="s">
        <v>17</v>
      </c>
      <c r="FW79" s="224" t="s">
        <v>7466</v>
      </c>
      <c r="FX79" s="224" t="s">
        <v>763</v>
      </c>
      <c r="FY79" s="214">
        <v>45134</v>
      </c>
      <c r="FZ79" s="222" t="s">
        <v>6720</v>
      </c>
      <c r="GA79" s="222">
        <v>0</v>
      </c>
      <c r="GB79" s="222" t="s">
        <v>2565</v>
      </c>
      <c r="GC79" s="222" t="s">
        <v>33</v>
      </c>
      <c r="GD79" s="222">
        <v>2</v>
      </c>
      <c r="GE79" s="222" t="s">
        <v>17</v>
      </c>
      <c r="GF79" s="222" t="s">
        <v>17</v>
      </c>
      <c r="GG79" s="223">
        <v>45127</v>
      </c>
      <c r="GH79" s="221" t="s">
        <v>6726</v>
      </c>
      <c r="GI79" s="224">
        <v>0</v>
      </c>
      <c r="GJ79" s="224" t="s">
        <v>2565</v>
      </c>
      <c r="GK79" s="224" t="s">
        <v>33</v>
      </c>
      <c r="GL79" s="224">
        <v>2</v>
      </c>
      <c r="GM79" s="224" t="s">
        <v>17</v>
      </c>
      <c r="GN79" s="224" t="s">
        <v>17</v>
      </c>
      <c r="GO79" s="214">
        <v>45127</v>
      </c>
      <c r="GP79" s="222" t="s">
        <v>6721</v>
      </c>
      <c r="GQ79" s="222">
        <v>0</v>
      </c>
      <c r="GR79" s="222" t="s">
        <v>2565</v>
      </c>
      <c r="GS79" s="222" t="s">
        <v>33</v>
      </c>
      <c r="GT79" s="222">
        <v>2</v>
      </c>
      <c r="GU79" s="222" t="s">
        <v>17</v>
      </c>
      <c r="GV79" s="222" t="s">
        <v>17</v>
      </c>
      <c r="GW79" s="223">
        <v>45127</v>
      </c>
      <c r="GX79" s="221" t="s">
        <v>6727</v>
      </c>
      <c r="GY79" s="224">
        <v>0</v>
      </c>
      <c r="GZ79" s="224" t="s">
        <v>2565</v>
      </c>
      <c r="HA79" s="224" t="s">
        <v>33</v>
      </c>
      <c r="HB79" s="224">
        <v>2</v>
      </c>
      <c r="HC79" s="224" t="s">
        <v>17</v>
      </c>
      <c r="HD79" s="224" t="s">
        <v>17</v>
      </c>
      <c r="HE79" s="214">
        <v>45127</v>
      </c>
      <c r="HF79" s="222" t="s">
        <v>6719</v>
      </c>
      <c r="HG79" s="222">
        <v>0</v>
      </c>
      <c r="HH79" s="222" t="s">
        <v>2565</v>
      </c>
      <c r="HI79" s="222" t="s">
        <v>33</v>
      </c>
      <c r="HJ79" s="222">
        <v>2</v>
      </c>
      <c r="HK79" s="222" t="s">
        <v>17</v>
      </c>
      <c r="HL79" s="222" t="s">
        <v>17</v>
      </c>
      <c r="HM79" s="223">
        <v>45127</v>
      </c>
      <c r="HN79" s="221" t="s">
        <v>6725</v>
      </c>
      <c r="HO79" s="224">
        <v>0</v>
      </c>
      <c r="HP79" s="224" t="s">
        <v>2565</v>
      </c>
      <c r="HQ79" s="224" t="s">
        <v>33</v>
      </c>
      <c r="HR79" s="224">
        <v>2</v>
      </c>
      <c r="HS79" s="224" t="s">
        <v>17</v>
      </c>
      <c r="HT79" s="224" t="s">
        <v>17</v>
      </c>
      <c r="HU79" s="214">
        <v>45127</v>
      </c>
      <c r="HV79" s="222" t="s">
        <v>6722</v>
      </c>
      <c r="HW79" s="222">
        <v>0</v>
      </c>
      <c r="HX79" s="222" t="s">
        <v>2565</v>
      </c>
      <c r="HY79" s="222" t="s">
        <v>33</v>
      </c>
      <c r="HZ79" s="222">
        <v>2</v>
      </c>
      <c r="IA79" s="222" t="s">
        <v>17</v>
      </c>
      <c r="IB79" s="222" t="s">
        <v>17</v>
      </c>
      <c r="IC79" s="223">
        <v>45127</v>
      </c>
      <c r="ID79" s="221" t="s">
        <v>6724</v>
      </c>
      <c r="IE79" s="224">
        <v>0</v>
      </c>
      <c r="IF79" s="224" t="s">
        <v>2565</v>
      </c>
      <c r="IG79" s="224" t="s">
        <v>33</v>
      </c>
      <c r="IH79" s="224">
        <v>2</v>
      </c>
      <c r="II79" s="224" t="s">
        <v>17</v>
      </c>
      <c r="IJ79" s="224" t="s">
        <v>17</v>
      </c>
      <c r="IK79" s="214">
        <v>45127</v>
      </c>
      <c r="IL79" s="222" t="s">
        <v>6723</v>
      </c>
      <c r="IM79" s="222">
        <v>0</v>
      </c>
      <c r="IN79" s="222" t="s">
        <v>2565</v>
      </c>
      <c r="IO79" s="222" t="s">
        <v>33</v>
      </c>
      <c r="IP79" s="222">
        <v>2</v>
      </c>
      <c r="IQ79" s="222" t="s">
        <v>17</v>
      </c>
      <c r="IR79" s="222" t="s">
        <v>17</v>
      </c>
      <c r="IS79" s="223">
        <v>45127</v>
      </c>
    </row>
    <row r="80" spans="1:253" s="11" customFormat="1" ht="12.75" customHeight="1" x14ac:dyDescent="0.2">
      <c r="A80" s="11" t="s">
        <v>2360</v>
      </c>
      <c r="B80" s="11" t="s">
        <v>10101</v>
      </c>
      <c r="C80" s="11" t="s">
        <v>2361</v>
      </c>
      <c r="D80" s="11" t="s">
        <v>569</v>
      </c>
      <c r="E80" s="11" t="s">
        <v>9456</v>
      </c>
      <c r="F80" s="11" t="s">
        <v>4704</v>
      </c>
      <c r="G80" s="212">
        <v>33725000</v>
      </c>
      <c r="H80" s="213" t="s">
        <v>4687</v>
      </c>
      <c r="I80" s="213" t="s">
        <v>22</v>
      </c>
      <c r="J80" s="213">
        <v>3</v>
      </c>
      <c r="K80" s="213" t="s">
        <v>4703</v>
      </c>
      <c r="L80" s="213" t="s">
        <v>4688</v>
      </c>
      <c r="M80" s="214">
        <v>45107</v>
      </c>
      <c r="N80" s="221" t="s">
        <v>4409</v>
      </c>
      <c r="O80" s="216">
        <v>786380</v>
      </c>
      <c r="P80" s="216" t="s">
        <v>4406</v>
      </c>
      <c r="Q80" s="216" t="s">
        <v>33</v>
      </c>
      <c r="R80" s="216">
        <v>2</v>
      </c>
      <c r="S80" s="216" t="s">
        <v>4408</v>
      </c>
      <c r="T80" s="216" t="s">
        <v>4407</v>
      </c>
      <c r="U80" s="217">
        <v>45077</v>
      </c>
      <c r="V80" s="221" t="s">
        <v>8410</v>
      </c>
      <c r="W80" s="213">
        <v>33725000</v>
      </c>
      <c r="X80" s="213" t="s">
        <v>4687</v>
      </c>
      <c r="Y80" s="213" t="s">
        <v>1400</v>
      </c>
      <c r="Z80" s="213">
        <v>2</v>
      </c>
      <c r="AA80" s="213" t="s">
        <v>8409</v>
      </c>
      <c r="AB80" s="213" t="s">
        <v>4688</v>
      </c>
      <c r="AC80" s="214">
        <v>45138</v>
      </c>
      <c r="AD80" s="221" t="s">
        <v>8414</v>
      </c>
      <c r="AE80" s="218">
        <v>12816000</v>
      </c>
      <c r="AF80" s="218" t="s">
        <v>8411</v>
      </c>
      <c r="AG80" s="218" t="s">
        <v>1400</v>
      </c>
      <c r="AH80" s="218">
        <v>2</v>
      </c>
      <c r="AI80" s="218" t="s">
        <v>8413</v>
      </c>
      <c r="AJ80" s="218" t="s">
        <v>8412</v>
      </c>
      <c r="AK80" s="219">
        <v>45138</v>
      </c>
      <c r="AL80" s="221" t="s">
        <v>8418</v>
      </c>
      <c r="AM80" s="213">
        <v>972000</v>
      </c>
      <c r="AN80" s="213" t="s">
        <v>8415</v>
      </c>
      <c r="AO80" s="213" t="s">
        <v>1400</v>
      </c>
      <c r="AP80" s="213">
        <v>2</v>
      </c>
      <c r="AQ80" s="213" t="s">
        <v>8417</v>
      </c>
      <c r="AR80" s="213" t="s">
        <v>8416</v>
      </c>
      <c r="AS80" s="214">
        <v>45138</v>
      </c>
      <c r="AT80" s="222" t="s">
        <v>8422</v>
      </c>
      <c r="AU80" s="218">
        <v>700</v>
      </c>
      <c r="AV80" s="218" t="s">
        <v>8419</v>
      </c>
      <c r="AW80" s="218" t="s">
        <v>1400</v>
      </c>
      <c r="AX80" s="218">
        <v>2</v>
      </c>
      <c r="AY80" s="218" t="s">
        <v>8421</v>
      </c>
      <c r="AZ80" s="218" t="s">
        <v>8420</v>
      </c>
      <c r="BA80" s="219">
        <v>45138</v>
      </c>
      <c r="BB80" s="221" t="s">
        <v>2364</v>
      </c>
      <c r="BC80" s="213" t="s">
        <v>17</v>
      </c>
      <c r="BD80" s="213" t="s">
        <v>17</v>
      </c>
      <c r="BE80" s="213" t="s">
        <v>17</v>
      </c>
      <c r="BF80" s="213" t="s">
        <v>17</v>
      </c>
      <c r="BG80" s="213" t="s">
        <v>2256</v>
      </c>
      <c r="BH80" s="213" t="s">
        <v>17</v>
      </c>
      <c r="BI80" s="214">
        <v>45045</v>
      </c>
      <c r="BJ80" s="222" t="s">
        <v>8423</v>
      </c>
      <c r="BK80" s="222">
        <v>310</v>
      </c>
      <c r="BL80" s="222" t="s">
        <v>8376</v>
      </c>
      <c r="BM80" s="222" t="s">
        <v>1400</v>
      </c>
      <c r="BN80" s="222">
        <v>2</v>
      </c>
      <c r="BO80" s="222" t="s">
        <v>8378</v>
      </c>
      <c r="BP80" s="218" t="s">
        <v>8377</v>
      </c>
      <c r="BQ80" s="223">
        <v>45138</v>
      </c>
      <c r="BR80" s="221" t="s">
        <v>2494</v>
      </c>
      <c r="BS80" s="224">
        <v>290330</v>
      </c>
      <c r="BT80" s="224" t="s">
        <v>2491</v>
      </c>
      <c r="BU80" s="224" t="s">
        <v>1400</v>
      </c>
      <c r="BV80" s="224">
        <v>2</v>
      </c>
      <c r="BW80" s="224" t="s">
        <v>2493</v>
      </c>
      <c r="BX80" s="224" t="s">
        <v>2492</v>
      </c>
      <c r="BY80" s="214">
        <v>45046</v>
      </c>
      <c r="BZ80" s="222" t="s">
        <v>8442</v>
      </c>
      <c r="CA80" s="222">
        <v>200900</v>
      </c>
      <c r="CB80" s="222" t="s">
        <v>8439</v>
      </c>
      <c r="CC80" s="222" t="s">
        <v>1400</v>
      </c>
      <c r="CD80" s="222">
        <v>2</v>
      </c>
      <c r="CE80" s="222" t="s">
        <v>8441</v>
      </c>
      <c r="CF80" s="222" t="s">
        <v>8440</v>
      </c>
      <c r="CG80" s="223">
        <v>45138</v>
      </c>
      <c r="CH80" s="221" t="s">
        <v>10564</v>
      </c>
      <c r="CI80" s="222" t="e">
        <v>#N/A</v>
      </c>
      <c r="CJ80" s="222" t="e">
        <v>#N/A</v>
      </c>
      <c r="CK80" s="222" t="e">
        <v>#N/A</v>
      </c>
      <c r="CL80" s="222" t="e">
        <v>#N/A</v>
      </c>
      <c r="CM80" s="222" t="e">
        <v>#N/A</v>
      </c>
      <c r="CN80" s="222" t="e">
        <v>#N/A</v>
      </c>
      <c r="CO80" s="225" t="e">
        <v>#N/A</v>
      </c>
      <c r="CP80" s="222" t="s">
        <v>2367</v>
      </c>
      <c r="CQ80" s="224">
        <v>0</v>
      </c>
      <c r="CR80" s="224" t="s">
        <v>763</v>
      </c>
      <c r="CS80" s="224" t="s">
        <v>17</v>
      </c>
      <c r="CT80" s="224" t="s">
        <v>17</v>
      </c>
      <c r="CU80" s="224" t="s">
        <v>763</v>
      </c>
      <c r="CV80" s="224" t="s">
        <v>763</v>
      </c>
      <c r="CW80" s="214">
        <v>45045</v>
      </c>
      <c r="CX80" s="222" t="s">
        <v>8428</v>
      </c>
      <c r="CY80" s="218">
        <v>2092000</v>
      </c>
      <c r="CZ80" s="218" t="s">
        <v>8425</v>
      </c>
      <c r="DA80" s="218" t="s">
        <v>1400</v>
      </c>
      <c r="DB80" s="218">
        <v>2</v>
      </c>
      <c r="DC80" s="218" t="s">
        <v>8431</v>
      </c>
      <c r="DD80" s="218" t="s">
        <v>8426</v>
      </c>
      <c r="DE80" s="220">
        <v>45138</v>
      </c>
      <c r="DF80" s="221" t="s">
        <v>8432</v>
      </c>
      <c r="DG80" s="213">
        <v>20909000</v>
      </c>
      <c r="DH80" s="224" t="s">
        <v>8429</v>
      </c>
      <c r="DI80" s="224" t="s">
        <v>1400</v>
      </c>
      <c r="DJ80" s="224">
        <v>2</v>
      </c>
      <c r="DK80" s="224" t="s">
        <v>8431</v>
      </c>
      <c r="DL80" s="224" t="s">
        <v>8430</v>
      </c>
      <c r="DM80" s="214">
        <v>45138</v>
      </c>
      <c r="DN80" s="222" t="s">
        <v>8435</v>
      </c>
      <c r="DO80" s="218">
        <v>10724000</v>
      </c>
      <c r="DP80" s="222" t="s">
        <v>8433</v>
      </c>
      <c r="DQ80" s="222" t="s">
        <v>1400</v>
      </c>
      <c r="DR80" s="222">
        <v>2</v>
      </c>
      <c r="DS80" s="222" t="s">
        <v>8431</v>
      </c>
      <c r="DT80" s="222" t="s">
        <v>8434</v>
      </c>
      <c r="DU80" s="223">
        <v>45138</v>
      </c>
      <c r="DV80" s="221" t="s">
        <v>8436</v>
      </c>
      <c r="DW80" s="213">
        <v>2092000</v>
      </c>
      <c r="DX80" s="224" t="s">
        <v>8425</v>
      </c>
      <c r="DY80" s="224" t="s">
        <v>1400</v>
      </c>
      <c r="DZ80" s="224">
        <v>2</v>
      </c>
      <c r="EA80" s="224" t="s">
        <v>8431</v>
      </c>
      <c r="EB80" s="224" t="s">
        <v>8426</v>
      </c>
      <c r="EC80" s="214">
        <v>45138</v>
      </c>
      <c r="ED80" s="222" t="s">
        <v>8437</v>
      </c>
      <c r="EE80" s="218">
        <v>0</v>
      </c>
      <c r="EF80" s="222" t="s">
        <v>8425</v>
      </c>
      <c r="EG80" s="222" t="s">
        <v>1400</v>
      </c>
      <c r="EH80" s="222">
        <v>2</v>
      </c>
      <c r="EI80" s="222" t="s">
        <v>8431</v>
      </c>
      <c r="EJ80" s="222" t="s">
        <v>8426</v>
      </c>
      <c r="EK80" s="223">
        <v>45138</v>
      </c>
      <c r="EL80" s="221" t="s">
        <v>8438</v>
      </c>
      <c r="EM80" s="213">
        <v>0</v>
      </c>
      <c r="EN80" s="224" t="s">
        <v>8425</v>
      </c>
      <c r="EO80" s="224" t="s">
        <v>1400</v>
      </c>
      <c r="EP80" s="224">
        <v>2</v>
      </c>
      <c r="EQ80" s="224" t="s">
        <v>8431</v>
      </c>
      <c r="ER80" s="224" t="s">
        <v>8426</v>
      </c>
      <c r="ES80" s="214">
        <v>45138</v>
      </c>
      <c r="ET80" s="222" t="s">
        <v>8424</v>
      </c>
      <c r="EU80" s="222">
        <v>310</v>
      </c>
      <c r="EV80" s="222" t="s">
        <v>8376</v>
      </c>
      <c r="EW80" s="222" t="s">
        <v>1400</v>
      </c>
      <c r="EX80" s="222">
        <v>2</v>
      </c>
      <c r="EY80" s="222" t="s">
        <v>8378</v>
      </c>
      <c r="EZ80" s="222" t="s">
        <v>8377</v>
      </c>
      <c r="FA80" s="223">
        <v>45138</v>
      </c>
      <c r="FB80" s="221" t="s">
        <v>4410</v>
      </c>
      <c r="FC80" s="224">
        <v>3</v>
      </c>
      <c r="FD80" s="224" t="s">
        <v>4400</v>
      </c>
      <c r="FE80" s="224" t="s">
        <v>33</v>
      </c>
      <c r="FF80" s="224">
        <v>2</v>
      </c>
      <c r="FG80" s="224" t="s">
        <v>4402</v>
      </c>
      <c r="FH80" s="224" t="s">
        <v>4401</v>
      </c>
      <c r="FI80" s="214">
        <v>45077</v>
      </c>
      <c r="FJ80" s="221" t="s">
        <v>2362</v>
      </c>
      <c r="FK80" s="222" t="s">
        <v>17</v>
      </c>
      <c r="FL80" s="222" t="s">
        <v>17</v>
      </c>
      <c r="FM80" s="222" t="s">
        <v>17</v>
      </c>
      <c r="FN80" s="222" t="s">
        <v>17</v>
      </c>
      <c r="FO80" s="222" t="s">
        <v>2256</v>
      </c>
      <c r="FP80" s="218" t="s">
        <v>17</v>
      </c>
      <c r="FQ80" s="219">
        <v>45045</v>
      </c>
      <c r="FR80" s="221" t="s">
        <v>2363</v>
      </c>
      <c r="FS80" s="224" t="s">
        <v>17</v>
      </c>
      <c r="FT80" s="224" t="s">
        <v>17</v>
      </c>
      <c r="FU80" s="224" t="s">
        <v>17</v>
      </c>
      <c r="FV80" s="224" t="s">
        <v>17</v>
      </c>
      <c r="FW80" s="224" t="s">
        <v>2256</v>
      </c>
      <c r="FX80" s="224" t="s">
        <v>17</v>
      </c>
      <c r="FY80" s="214">
        <v>45045</v>
      </c>
      <c r="FZ80" s="222" t="s">
        <v>3337</v>
      </c>
      <c r="GA80" s="222">
        <v>1</v>
      </c>
      <c r="GB80" s="222" t="s">
        <v>2565</v>
      </c>
      <c r="GC80" s="222" t="s">
        <v>33</v>
      </c>
      <c r="GD80" s="222">
        <v>2</v>
      </c>
      <c r="GE80" s="222" t="s">
        <v>17</v>
      </c>
      <c r="GF80" s="222" t="s">
        <v>17</v>
      </c>
      <c r="GG80" s="223">
        <v>45063</v>
      </c>
      <c r="GH80" s="221" t="s">
        <v>3343</v>
      </c>
      <c r="GI80" s="224">
        <v>1</v>
      </c>
      <c r="GJ80" s="224" t="s">
        <v>2565</v>
      </c>
      <c r="GK80" s="224" t="s">
        <v>33</v>
      </c>
      <c r="GL80" s="224">
        <v>2</v>
      </c>
      <c r="GM80" s="224" t="s">
        <v>17</v>
      </c>
      <c r="GN80" s="224" t="s">
        <v>17</v>
      </c>
      <c r="GO80" s="214">
        <v>45063</v>
      </c>
      <c r="GP80" s="222" t="s">
        <v>3338</v>
      </c>
      <c r="GQ80" s="222">
        <v>1</v>
      </c>
      <c r="GR80" s="222" t="s">
        <v>2565</v>
      </c>
      <c r="GS80" s="222" t="s">
        <v>33</v>
      </c>
      <c r="GT80" s="222">
        <v>2</v>
      </c>
      <c r="GU80" s="222" t="s">
        <v>17</v>
      </c>
      <c r="GV80" s="222" t="s">
        <v>17</v>
      </c>
      <c r="GW80" s="223">
        <v>45063</v>
      </c>
      <c r="GX80" s="221" t="s">
        <v>3344</v>
      </c>
      <c r="GY80" s="224">
        <v>1</v>
      </c>
      <c r="GZ80" s="224" t="s">
        <v>2565</v>
      </c>
      <c r="HA80" s="224" t="s">
        <v>33</v>
      </c>
      <c r="HB80" s="224">
        <v>2</v>
      </c>
      <c r="HC80" s="224" t="s">
        <v>17</v>
      </c>
      <c r="HD80" s="224" t="s">
        <v>17</v>
      </c>
      <c r="HE80" s="214">
        <v>45063</v>
      </c>
      <c r="HF80" s="222" t="s">
        <v>3336</v>
      </c>
      <c r="HG80" s="222">
        <v>0</v>
      </c>
      <c r="HH80" s="222" t="s">
        <v>2565</v>
      </c>
      <c r="HI80" s="222" t="s">
        <v>33</v>
      </c>
      <c r="HJ80" s="222">
        <v>2</v>
      </c>
      <c r="HK80" s="222" t="s">
        <v>17</v>
      </c>
      <c r="HL80" s="222" t="s">
        <v>17</v>
      </c>
      <c r="HM80" s="223">
        <v>45063</v>
      </c>
      <c r="HN80" s="221" t="s">
        <v>3342</v>
      </c>
      <c r="HO80" s="224">
        <v>3</v>
      </c>
      <c r="HP80" s="224" t="s">
        <v>2565</v>
      </c>
      <c r="HQ80" s="224" t="s">
        <v>33</v>
      </c>
      <c r="HR80" s="224">
        <v>2</v>
      </c>
      <c r="HS80" s="224" t="s">
        <v>17</v>
      </c>
      <c r="HT80" s="224" t="s">
        <v>17</v>
      </c>
      <c r="HU80" s="214">
        <v>45063</v>
      </c>
      <c r="HV80" s="222" t="s">
        <v>3339</v>
      </c>
      <c r="HW80" s="222">
        <v>3</v>
      </c>
      <c r="HX80" s="222" t="s">
        <v>2565</v>
      </c>
      <c r="HY80" s="222" t="s">
        <v>33</v>
      </c>
      <c r="HZ80" s="222">
        <v>2</v>
      </c>
      <c r="IA80" s="222" t="s">
        <v>17</v>
      </c>
      <c r="IB80" s="222" t="s">
        <v>17</v>
      </c>
      <c r="IC80" s="223">
        <v>45063</v>
      </c>
      <c r="ID80" s="221" t="s">
        <v>3341</v>
      </c>
      <c r="IE80" s="224">
        <v>1</v>
      </c>
      <c r="IF80" s="224" t="s">
        <v>2565</v>
      </c>
      <c r="IG80" s="224" t="s">
        <v>33</v>
      </c>
      <c r="IH80" s="224">
        <v>2</v>
      </c>
      <c r="II80" s="224" t="s">
        <v>17</v>
      </c>
      <c r="IJ80" s="224" t="s">
        <v>17</v>
      </c>
      <c r="IK80" s="214">
        <v>45063</v>
      </c>
      <c r="IL80" s="222" t="s">
        <v>3340</v>
      </c>
      <c r="IM80" s="222">
        <v>3</v>
      </c>
      <c r="IN80" s="222" t="s">
        <v>2565</v>
      </c>
      <c r="IO80" s="222" t="s">
        <v>33</v>
      </c>
      <c r="IP80" s="222">
        <v>2</v>
      </c>
      <c r="IQ80" s="222" t="s">
        <v>17</v>
      </c>
      <c r="IR80" s="222" t="s">
        <v>17</v>
      </c>
      <c r="IS80" s="223">
        <v>45063</v>
      </c>
    </row>
    <row r="81" spans="1:253" s="11" customFormat="1" ht="12.75" customHeight="1" x14ac:dyDescent="0.2">
      <c r="A81" s="11" t="s">
        <v>567</v>
      </c>
      <c r="B81" s="11" t="s">
        <v>9858</v>
      </c>
      <c r="C81" s="11" t="s">
        <v>568</v>
      </c>
      <c r="D81" s="11" t="s">
        <v>569</v>
      </c>
      <c r="E81" s="11" t="s">
        <v>9456</v>
      </c>
      <c r="F81" s="11" t="s">
        <v>4702</v>
      </c>
      <c r="G81" s="212">
        <v>33725000</v>
      </c>
      <c r="H81" s="213" t="s">
        <v>4687</v>
      </c>
      <c r="I81" s="213" t="s">
        <v>22</v>
      </c>
      <c r="J81" s="213">
        <v>3</v>
      </c>
      <c r="K81" s="213" t="s">
        <v>4701</v>
      </c>
      <c r="L81" s="213" t="s">
        <v>4700</v>
      </c>
      <c r="M81" s="214">
        <v>45107</v>
      </c>
      <c r="N81" s="221" t="s">
        <v>4399</v>
      </c>
      <c r="O81" s="216">
        <v>280615</v>
      </c>
      <c r="P81" s="216" t="s">
        <v>4370</v>
      </c>
      <c r="Q81" s="216" t="s">
        <v>77</v>
      </c>
      <c r="R81" s="216">
        <v>1</v>
      </c>
      <c r="S81" s="216" t="s">
        <v>4398</v>
      </c>
      <c r="T81" s="216" t="s">
        <v>4337</v>
      </c>
      <c r="U81" s="217">
        <v>45077</v>
      </c>
      <c r="V81" s="221" t="s">
        <v>8381</v>
      </c>
      <c r="W81" s="213">
        <v>11584000</v>
      </c>
      <c r="X81" s="213" t="s">
        <v>8380</v>
      </c>
      <c r="Y81" s="213" t="s">
        <v>22</v>
      </c>
      <c r="Z81" s="213">
        <v>3</v>
      </c>
      <c r="AA81" s="213" t="s">
        <v>4701</v>
      </c>
      <c r="AB81" s="213" t="s">
        <v>4700</v>
      </c>
      <c r="AC81" s="214">
        <v>45138</v>
      </c>
      <c r="AD81" s="221" t="s">
        <v>8383</v>
      </c>
      <c r="AE81" s="218">
        <v>11584000</v>
      </c>
      <c r="AF81" s="218" t="s">
        <v>8380</v>
      </c>
      <c r="AG81" s="218" t="s">
        <v>22</v>
      </c>
      <c r="AH81" s="218">
        <v>3</v>
      </c>
      <c r="AI81" s="218" t="s">
        <v>8382</v>
      </c>
      <c r="AJ81" s="218" t="s">
        <v>4700</v>
      </c>
      <c r="AK81" s="219">
        <v>45138</v>
      </c>
      <c r="AL81" s="221" t="s">
        <v>8387</v>
      </c>
      <c r="AM81" s="213">
        <v>915000</v>
      </c>
      <c r="AN81" s="213" t="s">
        <v>8384</v>
      </c>
      <c r="AO81" s="213" t="s">
        <v>1400</v>
      </c>
      <c r="AP81" s="213">
        <v>2</v>
      </c>
      <c r="AQ81" s="213" t="s">
        <v>8386</v>
      </c>
      <c r="AR81" s="213" t="s">
        <v>8385</v>
      </c>
      <c r="AS81" s="214">
        <v>45138</v>
      </c>
      <c r="AT81" s="222" t="s">
        <v>4405</v>
      </c>
      <c r="AU81" s="218" t="s">
        <v>17</v>
      </c>
      <c r="AV81" s="218" t="s">
        <v>763</v>
      </c>
      <c r="AW81" s="218" t="s">
        <v>22</v>
      </c>
      <c r="AX81" s="218">
        <v>3</v>
      </c>
      <c r="AY81" s="218" t="s">
        <v>4404</v>
      </c>
      <c r="AZ81" s="218" t="s">
        <v>763</v>
      </c>
      <c r="BA81" s="219">
        <v>45077</v>
      </c>
      <c r="BB81" s="221" t="s">
        <v>1580</v>
      </c>
      <c r="BC81" s="213" t="s">
        <v>17</v>
      </c>
      <c r="BD81" s="213" t="s">
        <v>17</v>
      </c>
      <c r="BE81" s="213" t="s">
        <v>17</v>
      </c>
      <c r="BF81" s="213" t="s">
        <v>17</v>
      </c>
      <c r="BG81" s="213" t="s">
        <v>1579</v>
      </c>
      <c r="BH81" s="213" t="s">
        <v>17</v>
      </c>
      <c r="BI81" s="214">
        <v>44803</v>
      </c>
      <c r="BJ81" s="222" t="s">
        <v>8390</v>
      </c>
      <c r="BK81" s="222">
        <v>117</v>
      </c>
      <c r="BL81" s="222" t="s">
        <v>8388</v>
      </c>
      <c r="BM81" s="222" t="s">
        <v>1400</v>
      </c>
      <c r="BN81" s="222">
        <v>2</v>
      </c>
      <c r="BO81" s="222" t="s">
        <v>8389</v>
      </c>
      <c r="BP81" s="218" t="s">
        <v>1237</v>
      </c>
      <c r="BQ81" s="223">
        <v>45138</v>
      </c>
      <c r="BR81" s="221" t="s">
        <v>570</v>
      </c>
      <c r="BS81" s="224" t="s">
        <v>17</v>
      </c>
      <c r="BT81" s="224" t="s">
        <v>17</v>
      </c>
      <c r="BU81" s="224" t="s">
        <v>17</v>
      </c>
      <c r="BV81" s="224" t="s">
        <v>17</v>
      </c>
      <c r="BW81" s="224" t="s">
        <v>17</v>
      </c>
      <c r="BX81" s="224" t="s">
        <v>17</v>
      </c>
      <c r="BY81" s="214">
        <v>43551</v>
      </c>
      <c r="BZ81" s="222" t="s">
        <v>571</v>
      </c>
      <c r="CA81" s="222" t="s">
        <v>17</v>
      </c>
      <c r="CB81" s="222" t="s">
        <v>17</v>
      </c>
      <c r="CC81" s="222" t="s">
        <v>17</v>
      </c>
      <c r="CD81" s="222" t="s">
        <v>17</v>
      </c>
      <c r="CE81" s="222" t="s">
        <v>17</v>
      </c>
      <c r="CF81" s="222" t="s">
        <v>17</v>
      </c>
      <c r="CG81" s="223">
        <v>43551</v>
      </c>
      <c r="CH81" s="221" t="s">
        <v>10565</v>
      </c>
      <c r="CI81" s="222" t="e">
        <v>#N/A</v>
      </c>
      <c r="CJ81" s="222" t="e">
        <v>#N/A</v>
      </c>
      <c r="CK81" s="222" t="e">
        <v>#N/A</v>
      </c>
      <c r="CL81" s="222" t="e">
        <v>#N/A</v>
      </c>
      <c r="CM81" s="222" t="e">
        <v>#N/A</v>
      </c>
      <c r="CN81" s="222" t="e">
        <v>#N/A</v>
      </c>
      <c r="CO81" s="225" t="e">
        <v>#N/A</v>
      </c>
      <c r="CP81" s="222" t="s">
        <v>572</v>
      </c>
      <c r="CQ81" s="224" t="s">
        <v>17</v>
      </c>
      <c r="CR81" s="224">
        <v>0</v>
      </c>
      <c r="CS81" s="224" t="s">
        <v>33</v>
      </c>
      <c r="CT81" s="224">
        <v>2</v>
      </c>
      <c r="CU81" s="224">
        <v>0</v>
      </c>
      <c r="CV81" s="224">
        <v>0</v>
      </c>
      <c r="CW81" s="214">
        <v>43551</v>
      </c>
      <c r="CX81" s="222" t="s">
        <v>8395</v>
      </c>
      <c r="CY81" s="218">
        <v>2000000</v>
      </c>
      <c r="CZ81" s="218" t="s">
        <v>8392</v>
      </c>
      <c r="DA81" s="218" t="s">
        <v>1400</v>
      </c>
      <c r="DB81" s="218">
        <v>2</v>
      </c>
      <c r="DC81" s="218" t="s">
        <v>8398</v>
      </c>
      <c r="DD81" s="218" t="s">
        <v>8393</v>
      </c>
      <c r="DE81" s="220">
        <v>45138</v>
      </c>
      <c r="DF81" s="221" t="s">
        <v>8399</v>
      </c>
      <c r="DG81" s="213">
        <v>0</v>
      </c>
      <c r="DH81" s="224" t="s">
        <v>8396</v>
      </c>
      <c r="DI81" s="224" t="s">
        <v>1400</v>
      </c>
      <c r="DJ81" s="224">
        <v>2</v>
      </c>
      <c r="DK81" s="224" t="s">
        <v>8398</v>
      </c>
      <c r="DL81" s="224" t="s">
        <v>8397</v>
      </c>
      <c r="DM81" s="214">
        <v>45138</v>
      </c>
      <c r="DN81" s="222" t="s">
        <v>8400</v>
      </c>
      <c r="DO81" s="218">
        <v>9584000</v>
      </c>
      <c r="DP81" s="222" t="s">
        <v>8396</v>
      </c>
      <c r="DQ81" s="222" t="s">
        <v>1400</v>
      </c>
      <c r="DR81" s="222">
        <v>2</v>
      </c>
      <c r="DS81" s="222" t="s">
        <v>8398</v>
      </c>
      <c r="DT81" s="222" t="s">
        <v>8397</v>
      </c>
      <c r="DU81" s="223">
        <v>45138</v>
      </c>
      <c r="DV81" s="221" t="s">
        <v>8401</v>
      </c>
      <c r="DW81" s="213">
        <v>2000000</v>
      </c>
      <c r="DX81" s="224" t="s">
        <v>8392</v>
      </c>
      <c r="DY81" s="224" t="s">
        <v>1400</v>
      </c>
      <c r="DZ81" s="224">
        <v>2</v>
      </c>
      <c r="EA81" s="224" t="s">
        <v>8398</v>
      </c>
      <c r="EB81" s="224" t="s">
        <v>8393</v>
      </c>
      <c r="EC81" s="214">
        <v>45138</v>
      </c>
      <c r="ED81" s="222" t="s">
        <v>8404</v>
      </c>
      <c r="EE81" s="218">
        <v>0</v>
      </c>
      <c r="EF81" s="222" t="s">
        <v>8392</v>
      </c>
      <c r="EG81" s="222" t="s">
        <v>22</v>
      </c>
      <c r="EH81" s="222">
        <v>3</v>
      </c>
      <c r="EI81" s="222" t="s">
        <v>8403</v>
      </c>
      <c r="EJ81" s="222" t="s">
        <v>8402</v>
      </c>
      <c r="EK81" s="223">
        <v>45138</v>
      </c>
      <c r="EL81" s="221" t="s">
        <v>8406</v>
      </c>
      <c r="EM81" s="213">
        <v>0</v>
      </c>
      <c r="EN81" s="224" t="s">
        <v>8392</v>
      </c>
      <c r="EO81" s="224" t="s">
        <v>22</v>
      </c>
      <c r="EP81" s="224">
        <v>3</v>
      </c>
      <c r="EQ81" s="224" t="s">
        <v>8405</v>
      </c>
      <c r="ER81" s="224" t="s">
        <v>8402</v>
      </c>
      <c r="ES81" s="214">
        <v>45138</v>
      </c>
      <c r="ET81" s="222" t="s">
        <v>8391</v>
      </c>
      <c r="EU81" s="222">
        <v>310</v>
      </c>
      <c r="EV81" s="222" t="s">
        <v>8376</v>
      </c>
      <c r="EW81" s="222" t="s">
        <v>1400</v>
      </c>
      <c r="EX81" s="222">
        <v>2</v>
      </c>
      <c r="EY81" s="222" t="s">
        <v>8378</v>
      </c>
      <c r="EZ81" s="222" t="s">
        <v>8377</v>
      </c>
      <c r="FA81" s="223">
        <v>45138</v>
      </c>
      <c r="FB81" s="221" t="s">
        <v>4403</v>
      </c>
      <c r="FC81" s="224">
        <v>3</v>
      </c>
      <c r="FD81" s="224" t="s">
        <v>4400</v>
      </c>
      <c r="FE81" s="224" t="s">
        <v>33</v>
      </c>
      <c r="FF81" s="224">
        <v>2</v>
      </c>
      <c r="FG81" s="224" t="s">
        <v>4402</v>
      </c>
      <c r="FH81" s="224" t="s">
        <v>4401</v>
      </c>
      <c r="FI81" s="214">
        <v>45077</v>
      </c>
      <c r="FJ81" s="221" t="s">
        <v>574</v>
      </c>
      <c r="FK81" s="222" t="s">
        <v>17</v>
      </c>
      <c r="FL81" s="222">
        <v>0</v>
      </c>
      <c r="FM81" s="222" t="s">
        <v>33</v>
      </c>
      <c r="FN81" s="222">
        <v>2</v>
      </c>
      <c r="FO81" s="222" t="s">
        <v>573</v>
      </c>
      <c r="FP81" s="218">
        <v>0</v>
      </c>
      <c r="FQ81" s="219">
        <v>43551</v>
      </c>
      <c r="FR81" s="221" t="s">
        <v>793</v>
      </c>
      <c r="FS81" s="224" t="s">
        <v>17</v>
      </c>
      <c r="FT81" s="224" t="s">
        <v>17</v>
      </c>
      <c r="FU81" s="224" t="s">
        <v>17</v>
      </c>
      <c r="FV81" s="224" t="s">
        <v>17</v>
      </c>
      <c r="FW81" s="224" t="s">
        <v>17</v>
      </c>
      <c r="FX81" s="224" t="s">
        <v>17</v>
      </c>
      <c r="FY81" s="214">
        <v>43784</v>
      </c>
      <c r="FZ81" s="222" t="s">
        <v>3346</v>
      </c>
      <c r="GA81" s="222">
        <v>1</v>
      </c>
      <c r="GB81" s="222" t="s">
        <v>2565</v>
      </c>
      <c r="GC81" s="222" t="s">
        <v>33</v>
      </c>
      <c r="GD81" s="222">
        <v>2</v>
      </c>
      <c r="GE81" s="222" t="s">
        <v>17</v>
      </c>
      <c r="GF81" s="222" t="s">
        <v>17</v>
      </c>
      <c r="GG81" s="223">
        <v>45063</v>
      </c>
      <c r="GH81" s="221" t="s">
        <v>3352</v>
      </c>
      <c r="GI81" s="224">
        <v>1</v>
      </c>
      <c r="GJ81" s="224" t="s">
        <v>2565</v>
      </c>
      <c r="GK81" s="224" t="s">
        <v>33</v>
      </c>
      <c r="GL81" s="224">
        <v>2</v>
      </c>
      <c r="GM81" s="224" t="s">
        <v>17</v>
      </c>
      <c r="GN81" s="224" t="s">
        <v>17</v>
      </c>
      <c r="GO81" s="214">
        <v>45063</v>
      </c>
      <c r="GP81" s="222" t="s">
        <v>3347</v>
      </c>
      <c r="GQ81" s="222">
        <v>1</v>
      </c>
      <c r="GR81" s="222" t="s">
        <v>2565</v>
      </c>
      <c r="GS81" s="222" t="s">
        <v>33</v>
      </c>
      <c r="GT81" s="222">
        <v>2</v>
      </c>
      <c r="GU81" s="222" t="s">
        <v>17</v>
      </c>
      <c r="GV81" s="222" t="s">
        <v>17</v>
      </c>
      <c r="GW81" s="223">
        <v>45063</v>
      </c>
      <c r="GX81" s="221" t="s">
        <v>3353</v>
      </c>
      <c r="GY81" s="224">
        <v>1</v>
      </c>
      <c r="GZ81" s="224" t="s">
        <v>2565</v>
      </c>
      <c r="HA81" s="224" t="s">
        <v>33</v>
      </c>
      <c r="HB81" s="224">
        <v>2</v>
      </c>
      <c r="HC81" s="224" t="s">
        <v>17</v>
      </c>
      <c r="HD81" s="224" t="s">
        <v>17</v>
      </c>
      <c r="HE81" s="214">
        <v>45063</v>
      </c>
      <c r="HF81" s="222" t="s">
        <v>3345</v>
      </c>
      <c r="HG81" s="222">
        <v>0</v>
      </c>
      <c r="HH81" s="222" t="s">
        <v>2565</v>
      </c>
      <c r="HI81" s="222" t="s">
        <v>33</v>
      </c>
      <c r="HJ81" s="222">
        <v>2</v>
      </c>
      <c r="HK81" s="222" t="s">
        <v>17</v>
      </c>
      <c r="HL81" s="222" t="s">
        <v>17</v>
      </c>
      <c r="HM81" s="223">
        <v>45063</v>
      </c>
      <c r="HN81" s="221" t="s">
        <v>3351</v>
      </c>
      <c r="HO81" s="224">
        <v>3</v>
      </c>
      <c r="HP81" s="224" t="s">
        <v>2565</v>
      </c>
      <c r="HQ81" s="224" t="s">
        <v>33</v>
      </c>
      <c r="HR81" s="224">
        <v>2</v>
      </c>
      <c r="HS81" s="224" t="s">
        <v>17</v>
      </c>
      <c r="HT81" s="224" t="s">
        <v>17</v>
      </c>
      <c r="HU81" s="214">
        <v>45063</v>
      </c>
      <c r="HV81" s="222" t="s">
        <v>3348</v>
      </c>
      <c r="HW81" s="222">
        <v>3</v>
      </c>
      <c r="HX81" s="222" t="s">
        <v>2565</v>
      </c>
      <c r="HY81" s="222" t="s">
        <v>33</v>
      </c>
      <c r="HZ81" s="222">
        <v>2</v>
      </c>
      <c r="IA81" s="222" t="s">
        <v>17</v>
      </c>
      <c r="IB81" s="222" t="s">
        <v>17</v>
      </c>
      <c r="IC81" s="223">
        <v>45063</v>
      </c>
      <c r="ID81" s="221" t="s">
        <v>3350</v>
      </c>
      <c r="IE81" s="224">
        <v>1</v>
      </c>
      <c r="IF81" s="224" t="s">
        <v>2565</v>
      </c>
      <c r="IG81" s="224" t="s">
        <v>33</v>
      </c>
      <c r="IH81" s="224">
        <v>2</v>
      </c>
      <c r="II81" s="224" t="s">
        <v>17</v>
      </c>
      <c r="IJ81" s="224" t="s">
        <v>17</v>
      </c>
      <c r="IK81" s="214">
        <v>45063</v>
      </c>
      <c r="IL81" s="222" t="s">
        <v>3349</v>
      </c>
      <c r="IM81" s="222">
        <v>3</v>
      </c>
      <c r="IN81" s="222" t="s">
        <v>2565</v>
      </c>
      <c r="IO81" s="222" t="s">
        <v>33</v>
      </c>
      <c r="IP81" s="222">
        <v>2</v>
      </c>
      <c r="IQ81" s="222" t="s">
        <v>17</v>
      </c>
      <c r="IR81" s="222" t="s">
        <v>17</v>
      </c>
      <c r="IS81" s="223">
        <v>45063</v>
      </c>
    </row>
    <row r="82" spans="1:253" s="11" customFormat="1" ht="12.75" customHeight="1" x14ac:dyDescent="0.2">
      <c r="A82" s="11" t="s">
        <v>1945</v>
      </c>
      <c r="B82" s="11" t="s">
        <v>9890</v>
      </c>
      <c r="C82" s="11" t="s">
        <v>1946</v>
      </c>
      <c r="D82" s="11" t="s">
        <v>569</v>
      </c>
      <c r="E82" s="11" t="s">
        <v>9456</v>
      </c>
      <c r="F82" s="11" t="s">
        <v>4691</v>
      </c>
      <c r="G82" s="212">
        <v>33843000</v>
      </c>
      <c r="H82" s="213" t="s">
        <v>4687</v>
      </c>
      <c r="I82" s="213" t="s">
        <v>33</v>
      </c>
      <c r="J82" s="213">
        <v>2</v>
      </c>
      <c r="K82" s="213" t="s">
        <v>4689</v>
      </c>
      <c r="L82" s="213" t="s">
        <v>4688</v>
      </c>
      <c r="M82" s="214">
        <v>45107</v>
      </c>
      <c r="N82" s="221" t="s">
        <v>4372</v>
      </c>
      <c r="O82" s="216">
        <v>23039</v>
      </c>
      <c r="P82" s="216" t="s">
        <v>4370</v>
      </c>
      <c r="Q82" s="216" t="s">
        <v>33</v>
      </c>
      <c r="R82" s="216">
        <v>2</v>
      </c>
      <c r="S82" s="216" t="s">
        <v>4371</v>
      </c>
      <c r="T82" s="216" t="s">
        <v>4337</v>
      </c>
      <c r="U82" s="217">
        <v>45077</v>
      </c>
      <c r="V82" s="221" t="s">
        <v>4375</v>
      </c>
      <c r="W82" s="213">
        <v>3342000</v>
      </c>
      <c r="X82" s="213" t="s">
        <v>4373</v>
      </c>
      <c r="Y82" s="213" t="s">
        <v>33</v>
      </c>
      <c r="Z82" s="213">
        <v>2</v>
      </c>
      <c r="AA82" s="213" t="s">
        <v>4374</v>
      </c>
      <c r="AB82" s="213" t="s">
        <v>4341</v>
      </c>
      <c r="AC82" s="214">
        <v>45077</v>
      </c>
      <c r="AD82" s="221" t="s">
        <v>4379</v>
      </c>
      <c r="AE82" s="218">
        <v>32000</v>
      </c>
      <c r="AF82" s="218" t="s">
        <v>4376</v>
      </c>
      <c r="AG82" s="218" t="s">
        <v>33</v>
      </c>
      <c r="AH82" s="218">
        <v>2</v>
      </c>
      <c r="AI82" s="218" t="s">
        <v>4378</v>
      </c>
      <c r="AJ82" s="218" t="s">
        <v>4377</v>
      </c>
      <c r="AK82" s="219">
        <v>45077</v>
      </c>
      <c r="AL82" s="221" t="s">
        <v>4693</v>
      </c>
      <c r="AM82" s="213">
        <v>17000</v>
      </c>
      <c r="AN82" s="213" t="s">
        <v>4380</v>
      </c>
      <c r="AO82" s="213" t="s">
        <v>33</v>
      </c>
      <c r="AP82" s="213">
        <v>2</v>
      </c>
      <c r="AQ82" s="213" t="s">
        <v>4692</v>
      </c>
      <c r="AR82" s="213" t="s">
        <v>4381</v>
      </c>
      <c r="AS82" s="214">
        <v>45107</v>
      </c>
      <c r="AT82" s="222" t="s">
        <v>1950</v>
      </c>
      <c r="AU82" s="218">
        <v>2</v>
      </c>
      <c r="AV82" s="218" t="s">
        <v>1947</v>
      </c>
      <c r="AW82" s="218" t="s">
        <v>22</v>
      </c>
      <c r="AX82" s="218">
        <v>3</v>
      </c>
      <c r="AY82" s="218" t="s">
        <v>1949</v>
      </c>
      <c r="AZ82" s="218" t="s">
        <v>1948</v>
      </c>
      <c r="BA82" s="219">
        <v>44980</v>
      </c>
      <c r="BB82" s="221" t="s">
        <v>1956</v>
      </c>
      <c r="BC82" s="213" t="s">
        <v>17</v>
      </c>
      <c r="BD82" s="213" t="s">
        <v>763</v>
      </c>
      <c r="BE82" s="213" t="s">
        <v>17</v>
      </c>
      <c r="BF82" s="213" t="s">
        <v>17</v>
      </c>
      <c r="BG82" s="213" t="s">
        <v>1953</v>
      </c>
      <c r="BH82" s="213" t="s">
        <v>763</v>
      </c>
      <c r="BI82" s="214">
        <v>44980</v>
      </c>
      <c r="BJ82" s="222" t="s">
        <v>4695</v>
      </c>
      <c r="BK82" s="222">
        <v>10</v>
      </c>
      <c r="BL82" s="222" t="s">
        <v>4380</v>
      </c>
      <c r="BM82" s="222" t="s">
        <v>33</v>
      </c>
      <c r="BN82" s="222">
        <v>2</v>
      </c>
      <c r="BO82" s="222" t="s">
        <v>4694</v>
      </c>
      <c r="BP82" s="218" t="s">
        <v>4381</v>
      </c>
      <c r="BQ82" s="223">
        <v>45107</v>
      </c>
      <c r="BR82" s="221" t="s">
        <v>1952</v>
      </c>
      <c r="BS82" s="224">
        <v>7330</v>
      </c>
      <c r="BT82" s="224" t="s">
        <v>1947</v>
      </c>
      <c r="BU82" s="224" t="s">
        <v>1400</v>
      </c>
      <c r="BV82" s="224">
        <v>2</v>
      </c>
      <c r="BW82" s="224" t="s">
        <v>1951</v>
      </c>
      <c r="BX82" s="224" t="s">
        <v>1948</v>
      </c>
      <c r="BY82" s="214">
        <v>44980</v>
      </c>
      <c r="BZ82" s="222" t="s">
        <v>1957</v>
      </c>
      <c r="CA82" s="222" t="s">
        <v>17</v>
      </c>
      <c r="CB82" s="222" t="s">
        <v>763</v>
      </c>
      <c r="CC82" s="222" t="s">
        <v>17</v>
      </c>
      <c r="CD82" s="222" t="s">
        <v>17</v>
      </c>
      <c r="CE82" s="222" t="s">
        <v>1953</v>
      </c>
      <c r="CF82" s="222" t="s">
        <v>763</v>
      </c>
      <c r="CG82" s="223">
        <v>44980</v>
      </c>
      <c r="CH82" s="221" t="s">
        <v>10566</v>
      </c>
      <c r="CI82" s="222" t="e">
        <v>#N/A</v>
      </c>
      <c r="CJ82" s="222" t="e">
        <v>#N/A</v>
      </c>
      <c r="CK82" s="222" t="e">
        <v>#N/A</v>
      </c>
      <c r="CL82" s="222" t="e">
        <v>#N/A</v>
      </c>
      <c r="CM82" s="222" t="e">
        <v>#N/A</v>
      </c>
      <c r="CN82" s="222" t="e">
        <v>#N/A</v>
      </c>
      <c r="CO82" s="225" t="e">
        <v>#N/A</v>
      </c>
      <c r="CP82" s="222" t="s">
        <v>1959</v>
      </c>
      <c r="CQ82" s="224" t="s">
        <v>17</v>
      </c>
      <c r="CR82" s="224" t="s">
        <v>763</v>
      </c>
      <c r="CS82" s="224" t="s">
        <v>17</v>
      </c>
      <c r="CT82" s="224" t="s">
        <v>17</v>
      </c>
      <c r="CU82" s="224" t="s">
        <v>1953</v>
      </c>
      <c r="CV82" s="224" t="s">
        <v>763</v>
      </c>
      <c r="CW82" s="214">
        <v>44980</v>
      </c>
      <c r="CX82" s="222" t="s">
        <v>4383</v>
      </c>
      <c r="CY82" s="218">
        <v>17000</v>
      </c>
      <c r="CZ82" s="218" t="s">
        <v>4380</v>
      </c>
      <c r="DA82" s="218" t="s">
        <v>33</v>
      </c>
      <c r="DB82" s="218">
        <v>2</v>
      </c>
      <c r="DC82" s="218" t="s">
        <v>4390</v>
      </c>
      <c r="DD82" s="218" t="s">
        <v>4381</v>
      </c>
      <c r="DE82" s="220">
        <v>45077</v>
      </c>
      <c r="DF82" s="221" t="s">
        <v>4387</v>
      </c>
      <c r="DG82" s="213">
        <v>3309000</v>
      </c>
      <c r="DH82" s="224" t="s">
        <v>4384</v>
      </c>
      <c r="DI82" s="224" t="s">
        <v>33</v>
      </c>
      <c r="DJ82" s="224">
        <v>2</v>
      </c>
      <c r="DK82" s="224" t="s">
        <v>4386</v>
      </c>
      <c r="DL82" s="224" t="s">
        <v>4385</v>
      </c>
      <c r="DM82" s="214">
        <v>45077</v>
      </c>
      <c r="DN82" s="222" t="s">
        <v>4391</v>
      </c>
      <c r="DO82" s="218">
        <v>15000</v>
      </c>
      <c r="DP82" s="222" t="s">
        <v>4388</v>
      </c>
      <c r="DQ82" s="222" t="s">
        <v>33</v>
      </c>
      <c r="DR82" s="222">
        <v>2</v>
      </c>
      <c r="DS82" s="222" t="s">
        <v>4390</v>
      </c>
      <c r="DT82" s="222" t="s">
        <v>4389</v>
      </c>
      <c r="DU82" s="223">
        <v>45077</v>
      </c>
      <c r="DV82" s="221" t="s">
        <v>4392</v>
      </c>
      <c r="DW82" s="213">
        <v>17000</v>
      </c>
      <c r="DX82" s="224" t="s">
        <v>4380</v>
      </c>
      <c r="DY82" s="224" t="s">
        <v>33</v>
      </c>
      <c r="DZ82" s="224">
        <v>2</v>
      </c>
      <c r="EA82" s="224" t="s">
        <v>4390</v>
      </c>
      <c r="EB82" s="224" t="s">
        <v>4381</v>
      </c>
      <c r="EC82" s="214">
        <v>45077</v>
      </c>
      <c r="ED82" s="222" t="s">
        <v>4393</v>
      </c>
      <c r="EE82" s="218">
        <v>0</v>
      </c>
      <c r="EF82" s="222" t="s">
        <v>4380</v>
      </c>
      <c r="EG82" s="222" t="s">
        <v>33</v>
      </c>
      <c r="EH82" s="222">
        <v>2</v>
      </c>
      <c r="EI82" s="222" t="s">
        <v>4390</v>
      </c>
      <c r="EJ82" s="222" t="s">
        <v>4381</v>
      </c>
      <c r="EK82" s="223">
        <v>45077</v>
      </c>
      <c r="EL82" s="221" t="s">
        <v>4394</v>
      </c>
      <c r="EM82" s="213">
        <v>0</v>
      </c>
      <c r="EN82" s="224" t="s">
        <v>4380</v>
      </c>
      <c r="EO82" s="224" t="s">
        <v>33</v>
      </c>
      <c r="EP82" s="224">
        <v>2</v>
      </c>
      <c r="EQ82" s="224" t="s">
        <v>4390</v>
      </c>
      <c r="ER82" s="224" t="s">
        <v>4381</v>
      </c>
      <c r="ES82" s="214">
        <v>45077</v>
      </c>
      <c r="ET82" s="222" t="s">
        <v>4699</v>
      </c>
      <c r="EU82" s="222">
        <v>351</v>
      </c>
      <c r="EV82" s="222" t="s">
        <v>4696</v>
      </c>
      <c r="EW82" s="222" t="s">
        <v>33</v>
      </c>
      <c r="EX82" s="222">
        <v>2</v>
      </c>
      <c r="EY82" s="222" t="s">
        <v>4698</v>
      </c>
      <c r="EZ82" s="222" t="s">
        <v>4697</v>
      </c>
      <c r="FA82" s="223">
        <v>45107</v>
      </c>
      <c r="FB82" s="221" t="s">
        <v>4397</v>
      </c>
      <c r="FC82" s="224">
        <v>1</v>
      </c>
      <c r="FD82" s="224" t="s">
        <v>4395</v>
      </c>
      <c r="FE82" s="224" t="s">
        <v>33</v>
      </c>
      <c r="FF82" s="224">
        <v>2</v>
      </c>
      <c r="FG82" s="224" t="s">
        <v>4396</v>
      </c>
      <c r="FH82" s="224" t="s">
        <v>4381</v>
      </c>
      <c r="FI82" s="214">
        <v>45077</v>
      </c>
      <c r="FJ82" s="221" t="s">
        <v>1954</v>
      </c>
      <c r="FK82" s="222" t="s">
        <v>17</v>
      </c>
      <c r="FL82" s="222" t="s">
        <v>763</v>
      </c>
      <c r="FM82" s="222" t="s">
        <v>17</v>
      </c>
      <c r="FN82" s="222" t="s">
        <v>17</v>
      </c>
      <c r="FO82" s="222" t="s">
        <v>1953</v>
      </c>
      <c r="FP82" s="218" t="s">
        <v>763</v>
      </c>
      <c r="FQ82" s="219">
        <v>44980</v>
      </c>
      <c r="FR82" s="221" t="s">
        <v>1955</v>
      </c>
      <c r="FS82" s="224" t="s">
        <v>17</v>
      </c>
      <c r="FT82" s="224" t="s">
        <v>763</v>
      </c>
      <c r="FU82" s="224" t="s">
        <v>17</v>
      </c>
      <c r="FV82" s="224" t="s">
        <v>17</v>
      </c>
      <c r="FW82" s="224" t="s">
        <v>1953</v>
      </c>
      <c r="FX82" s="224" t="s">
        <v>763</v>
      </c>
      <c r="FY82" s="214">
        <v>44980</v>
      </c>
      <c r="FZ82" s="222" t="s">
        <v>3355</v>
      </c>
      <c r="GA82" s="222">
        <v>1</v>
      </c>
      <c r="GB82" s="222" t="s">
        <v>2565</v>
      </c>
      <c r="GC82" s="222" t="s">
        <v>33</v>
      </c>
      <c r="GD82" s="222">
        <v>2</v>
      </c>
      <c r="GE82" s="222" t="s">
        <v>17</v>
      </c>
      <c r="GF82" s="222" t="s">
        <v>17</v>
      </c>
      <c r="GG82" s="223">
        <v>45063</v>
      </c>
      <c r="GH82" s="221" t="s">
        <v>3361</v>
      </c>
      <c r="GI82" s="224">
        <v>0</v>
      </c>
      <c r="GJ82" s="224" t="s">
        <v>2565</v>
      </c>
      <c r="GK82" s="224" t="s">
        <v>33</v>
      </c>
      <c r="GL82" s="224">
        <v>2</v>
      </c>
      <c r="GM82" s="224" t="s">
        <v>17</v>
      </c>
      <c r="GN82" s="224" t="s">
        <v>17</v>
      </c>
      <c r="GO82" s="214">
        <v>45063</v>
      </c>
      <c r="GP82" s="222" t="s">
        <v>3356</v>
      </c>
      <c r="GQ82" s="222">
        <v>0</v>
      </c>
      <c r="GR82" s="222" t="s">
        <v>2565</v>
      </c>
      <c r="GS82" s="222" t="s">
        <v>33</v>
      </c>
      <c r="GT82" s="222">
        <v>2</v>
      </c>
      <c r="GU82" s="222" t="s">
        <v>17</v>
      </c>
      <c r="GV82" s="222" t="s">
        <v>17</v>
      </c>
      <c r="GW82" s="223">
        <v>45063</v>
      </c>
      <c r="GX82" s="221" t="s">
        <v>3362</v>
      </c>
      <c r="GY82" s="224">
        <v>0</v>
      </c>
      <c r="GZ82" s="224" t="s">
        <v>2565</v>
      </c>
      <c r="HA82" s="224" t="s">
        <v>33</v>
      </c>
      <c r="HB82" s="224">
        <v>2</v>
      </c>
      <c r="HC82" s="224" t="s">
        <v>17</v>
      </c>
      <c r="HD82" s="224" t="s">
        <v>17</v>
      </c>
      <c r="HE82" s="214">
        <v>45063</v>
      </c>
      <c r="HF82" s="222" t="s">
        <v>3354</v>
      </c>
      <c r="HG82" s="222">
        <v>0</v>
      </c>
      <c r="HH82" s="222" t="s">
        <v>2565</v>
      </c>
      <c r="HI82" s="222" t="s">
        <v>33</v>
      </c>
      <c r="HJ82" s="222">
        <v>2</v>
      </c>
      <c r="HK82" s="222" t="s">
        <v>17</v>
      </c>
      <c r="HL82" s="222" t="s">
        <v>17</v>
      </c>
      <c r="HM82" s="223">
        <v>45063</v>
      </c>
      <c r="HN82" s="221" t="s">
        <v>3360</v>
      </c>
      <c r="HO82" s="224">
        <v>0</v>
      </c>
      <c r="HP82" s="224" t="s">
        <v>2565</v>
      </c>
      <c r="HQ82" s="224" t="s">
        <v>33</v>
      </c>
      <c r="HR82" s="224">
        <v>2</v>
      </c>
      <c r="HS82" s="224" t="s">
        <v>17</v>
      </c>
      <c r="HT82" s="224" t="s">
        <v>17</v>
      </c>
      <c r="HU82" s="214">
        <v>45063</v>
      </c>
      <c r="HV82" s="222" t="s">
        <v>3357</v>
      </c>
      <c r="HW82" s="222">
        <v>0</v>
      </c>
      <c r="HX82" s="222" t="s">
        <v>2565</v>
      </c>
      <c r="HY82" s="222" t="s">
        <v>33</v>
      </c>
      <c r="HZ82" s="222">
        <v>2</v>
      </c>
      <c r="IA82" s="222" t="s">
        <v>17</v>
      </c>
      <c r="IB82" s="222" t="s">
        <v>17</v>
      </c>
      <c r="IC82" s="223">
        <v>45063</v>
      </c>
      <c r="ID82" s="221" t="s">
        <v>3359</v>
      </c>
      <c r="IE82" s="224">
        <v>1</v>
      </c>
      <c r="IF82" s="224" t="s">
        <v>2565</v>
      </c>
      <c r="IG82" s="224" t="s">
        <v>33</v>
      </c>
      <c r="IH82" s="224">
        <v>2</v>
      </c>
      <c r="II82" s="224" t="s">
        <v>17</v>
      </c>
      <c r="IJ82" s="224" t="s">
        <v>17</v>
      </c>
      <c r="IK82" s="214">
        <v>45063</v>
      </c>
      <c r="IL82" s="222" t="s">
        <v>3358</v>
      </c>
      <c r="IM82" s="222">
        <v>3</v>
      </c>
      <c r="IN82" s="222" t="s">
        <v>2565</v>
      </c>
      <c r="IO82" s="222" t="s">
        <v>33</v>
      </c>
      <c r="IP82" s="222">
        <v>2</v>
      </c>
      <c r="IQ82" s="222" t="s">
        <v>17</v>
      </c>
      <c r="IR82" s="222" t="s">
        <v>17</v>
      </c>
      <c r="IS82" s="223">
        <v>45063</v>
      </c>
    </row>
    <row r="83" spans="1:253" s="11" customFormat="1" ht="12.75" customHeight="1" x14ac:dyDescent="0.2">
      <c r="A83" s="11" t="s">
        <v>2352</v>
      </c>
      <c r="B83" s="11" t="s">
        <v>10054</v>
      </c>
      <c r="C83" s="11" t="s">
        <v>2353</v>
      </c>
      <c r="D83" s="11" t="s">
        <v>569</v>
      </c>
      <c r="E83" s="11" t="s">
        <v>9456</v>
      </c>
      <c r="F83" s="11" t="s">
        <v>4690</v>
      </c>
      <c r="G83" s="212">
        <v>33843000</v>
      </c>
      <c r="H83" s="213" t="s">
        <v>4687</v>
      </c>
      <c r="I83" s="213" t="s">
        <v>33</v>
      </c>
      <c r="J83" s="213">
        <v>2</v>
      </c>
      <c r="K83" s="213" t="s">
        <v>4689</v>
      </c>
      <c r="L83" s="213" t="s">
        <v>4688</v>
      </c>
      <c r="M83" s="214">
        <v>45107</v>
      </c>
      <c r="N83" s="221" t="s">
        <v>4339</v>
      </c>
      <c r="O83" s="216">
        <v>598856</v>
      </c>
      <c r="P83" s="216" t="s">
        <v>4336</v>
      </c>
      <c r="Q83" s="216" t="s">
        <v>33</v>
      </c>
      <c r="R83" s="216">
        <v>2</v>
      </c>
      <c r="S83" s="216" t="s">
        <v>4338</v>
      </c>
      <c r="T83" s="216" t="s">
        <v>4337</v>
      </c>
      <c r="U83" s="217">
        <v>45077</v>
      </c>
      <c r="V83" s="221" t="s">
        <v>4343</v>
      </c>
      <c r="W83" s="213">
        <v>18025000</v>
      </c>
      <c r="X83" s="213" t="s">
        <v>4340</v>
      </c>
      <c r="Y83" s="213" t="s">
        <v>33</v>
      </c>
      <c r="Z83" s="213">
        <v>2</v>
      </c>
      <c r="AA83" s="213" t="s">
        <v>4342</v>
      </c>
      <c r="AB83" s="213" t="s">
        <v>4341</v>
      </c>
      <c r="AC83" s="214">
        <v>45077</v>
      </c>
      <c r="AD83" s="221" t="s">
        <v>4345</v>
      </c>
      <c r="AE83" s="218">
        <v>1200000</v>
      </c>
      <c r="AF83" s="218" t="s">
        <v>2487</v>
      </c>
      <c r="AG83" s="218" t="s">
        <v>33</v>
      </c>
      <c r="AH83" s="218">
        <v>2</v>
      </c>
      <c r="AI83" s="218" t="s">
        <v>4344</v>
      </c>
      <c r="AJ83" s="218" t="s">
        <v>2488</v>
      </c>
      <c r="AK83" s="219">
        <v>45077</v>
      </c>
      <c r="AL83" s="221" t="s">
        <v>4349</v>
      </c>
      <c r="AM83" s="213">
        <v>40000</v>
      </c>
      <c r="AN83" s="213" t="s">
        <v>4346</v>
      </c>
      <c r="AO83" s="213" t="s">
        <v>33</v>
      </c>
      <c r="AP83" s="213">
        <v>2</v>
      </c>
      <c r="AQ83" s="213" t="s">
        <v>4348</v>
      </c>
      <c r="AR83" s="213" t="s">
        <v>4347</v>
      </c>
      <c r="AS83" s="214">
        <v>45077</v>
      </c>
      <c r="AT83" s="222" t="s">
        <v>8373</v>
      </c>
      <c r="AU83" s="218">
        <v>698</v>
      </c>
      <c r="AV83" s="218" t="s">
        <v>8289</v>
      </c>
      <c r="AW83" s="218" t="s">
        <v>1400</v>
      </c>
      <c r="AX83" s="218">
        <v>2</v>
      </c>
      <c r="AY83" s="218" t="s">
        <v>8372</v>
      </c>
      <c r="AZ83" s="218" t="s">
        <v>8290</v>
      </c>
      <c r="BA83" s="219">
        <v>45138</v>
      </c>
      <c r="BB83" s="221" t="s">
        <v>2357</v>
      </c>
      <c r="BC83" s="213" t="s">
        <v>17</v>
      </c>
      <c r="BD83" s="213" t="s">
        <v>17</v>
      </c>
      <c r="BE83" s="213" t="s">
        <v>1400</v>
      </c>
      <c r="BF83" s="213">
        <v>2</v>
      </c>
      <c r="BG83" s="213" t="s">
        <v>2356</v>
      </c>
      <c r="BH83" s="213" t="s">
        <v>17</v>
      </c>
      <c r="BI83" s="214">
        <v>45045</v>
      </c>
      <c r="BJ83" s="222" t="s">
        <v>8375</v>
      </c>
      <c r="BK83" s="222">
        <v>183</v>
      </c>
      <c r="BL83" s="222" t="s">
        <v>8289</v>
      </c>
      <c r="BM83" s="222" t="s">
        <v>1400</v>
      </c>
      <c r="BN83" s="222">
        <v>2</v>
      </c>
      <c r="BO83" s="222" t="s">
        <v>8374</v>
      </c>
      <c r="BP83" s="218" t="s">
        <v>8290</v>
      </c>
      <c r="BQ83" s="223">
        <v>45138</v>
      </c>
      <c r="BR83" s="221" t="s">
        <v>2490</v>
      </c>
      <c r="BS83" s="224">
        <v>283000</v>
      </c>
      <c r="BT83" s="224" t="s">
        <v>2487</v>
      </c>
      <c r="BU83" s="224" t="s">
        <v>1400</v>
      </c>
      <c r="BV83" s="224">
        <v>2</v>
      </c>
      <c r="BW83" s="224" t="s">
        <v>2489</v>
      </c>
      <c r="BX83" s="224" t="s">
        <v>2488</v>
      </c>
      <c r="BY83" s="214">
        <v>45046</v>
      </c>
      <c r="BZ83" s="222" t="s">
        <v>8408</v>
      </c>
      <c r="CA83" s="222">
        <v>199000</v>
      </c>
      <c r="CB83" s="222" t="s">
        <v>8289</v>
      </c>
      <c r="CC83" s="222" t="s">
        <v>1400</v>
      </c>
      <c r="CD83" s="222">
        <v>2</v>
      </c>
      <c r="CE83" s="222" t="s">
        <v>8407</v>
      </c>
      <c r="CF83" s="222" t="s">
        <v>8290</v>
      </c>
      <c r="CG83" s="223">
        <v>45138</v>
      </c>
      <c r="CH83" s="221" t="s">
        <v>10567</v>
      </c>
      <c r="CI83" s="222" t="e">
        <v>#N/A</v>
      </c>
      <c r="CJ83" s="222" t="e">
        <v>#N/A</v>
      </c>
      <c r="CK83" s="222" t="e">
        <v>#N/A</v>
      </c>
      <c r="CL83" s="222" t="e">
        <v>#N/A</v>
      </c>
      <c r="CM83" s="222" t="e">
        <v>#N/A</v>
      </c>
      <c r="CN83" s="222" t="e">
        <v>#N/A</v>
      </c>
      <c r="CO83" s="225" t="e">
        <v>#N/A</v>
      </c>
      <c r="CP83" s="222" t="s">
        <v>2359</v>
      </c>
      <c r="CQ83" s="224" t="s">
        <v>17</v>
      </c>
      <c r="CR83" s="224" t="s">
        <v>763</v>
      </c>
      <c r="CS83" s="224" t="s">
        <v>17</v>
      </c>
      <c r="CT83" s="224" t="s">
        <v>17</v>
      </c>
      <c r="CU83" s="224" t="s">
        <v>763</v>
      </c>
      <c r="CV83" s="224" t="s">
        <v>763</v>
      </c>
      <c r="CW83" s="214">
        <v>45045</v>
      </c>
      <c r="CX83" s="222" t="s">
        <v>4353</v>
      </c>
      <c r="CY83" s="218">
        <v>75000</v>
      </c>
      <c r="CZ83" s="218" t="s">
        <v>4350</v>
      </c>
      <c r="DA83" s="218" t="s">
        <v>33</v>
      </c>
      <c r="DB83" s="218">
        <v>2</v>
      </c>
      <c r="DC83" s="218" t="s">
        <v>4361</v>
      </c>
      <c r="DD83" s="218" t="s">
        <v>4351</v>
      </c>
      <c r="DE83" s="220">
        <v>45077</v>
      </c>
      <c r="DF83" s="221" t="s">
        <v>4357</v>
      </c>
      <c r="DG83" s="213">
        <v>16825000</v>
      </c>
      <c r="DH83" s="224" t="s">
        <v>4354</v>
      </c>
      <c r="DI83" s="224" t="s">
        <v>33</v>
      </c>
      <c r="DJ83" s="224">
        <v>2</v>
      </c>
      <c r="DK83" s="224" t="s">
        <v>4356</v>
      </c>
      <c r="DL83" s="224" t="s">
        <v>4355</v>
      </c>
      <c r="DM83" s="214">
        <v>45077</v>
      </c>
      <c r="DN83" s="222" t="s">
        <v>4360</v>
      </c>
      <c r="DO83" s="218">
        <v>1125000</v>
      </c>
      <c r="DP83" s="222" t="s">
        <v>4358</v>
      </c>
      <c r="DQ83" s="222" t="s">
        <v>33</v>
      </c>
      <c r="DR83" s="222">
        <v>2</v>
      </c>
      <c r="DS83" s="222" t="s">
        <v>4356</v>
      </c>
      <c r="DT83" s="222" t="s">
        <v>4359</v>
      </c>
      <c r="DU83" s="223">
        <v>45077</v>
      </c>
      <c r="DV83" s="221" t="s">
        <v>4362</v>
      </c>
      <c r="DW83" s="213">
        <v>75000</v>
      </c>
      <c r="DX83" s="224" t="s">
        <v>4350</v>
      </c>
      <c r="DY83" s="224" t="s">
        <v>33</v>
      </c>
      <c r="DZ83" s="224">
        <v>2</v>
      </c>
      <c r="EA83" s="224" t="s">
        <v>4361</v>
      </c>
      <c r="EB83" s="224" t="s">
        <v>4351</v>
      </c>
      <c r="EC83" s="214">
        <v>45077</v>
      </c>
      <c r="ED83" s="222" t="s">
        <v>4364</v>
      </c>
      <c r="EE83" s="218">
        <v>0</v>
      </c>
      <c r="EF83" s="222" t="s">
        <v>4350</v>
      </c>
      <c r="EG83" s="222" t="s">
        <v>33</v>
      </c>
      <c r="EH83" s="222">
        <v>2</v>
      </c>
      <c r="EI83" s="222" t="s">
        <v>4363</v>
      </c>
      <c r="EJ83" s="222" t="s">
        <v>4351</v>
      </c>
      <c r="EK83" s="223">
        <v>45077</v>
      </c>
      <c r="EL83" s="221" t="s">
        <v>4365</v>
      </c>
      <c r="EM83" s="213">
        <v>0</v>
      </c>
      <c r="EN83" s="224" t="s">
        <v>4350</v>
      </c>
      <c r="EO83" s="224" t="s">
        <v>33</v>
      </c>
      <c r="EP83" s="224">
        <v>2</v>
      </c>
      <c r="EQ83" s="224" t="s">
        <v>4361</v>
      </c>
      <c r="ER83" s="224" t="s">
        <v>4351</v>
      </c>
      <c r="ES83" s="214">
        <v>45077</v>
      </c>
      <c r="ET83" s="222" t="s">
        <v>8379</v>
      </c>
      <c r="EU83" s="222">
        <v>310</v>
      </c>
      <c r="EV83" s="222" t="s">
        <v>8376</v>
      </c>
      <c r="EW83" s="222" t="s">
        <v>1400</v>
      </c>
      <c r="EX83" s="222">
        <v>2</v>
      </c>
      <c r="EY83" s="222" t="s">
        <v>8378</v>
      </c>
      <c r="EZ83" s="222" t="s">
        <v>8377</v>
      </c>
      <c r="FA83" s="223">
        <v>45138</v>
      </c>
      <c r="FB83" s="221" t="s">
        <v>4369</v>
      </c>
      <c r="FC83" s="224">
        <v>2</v>
      </c>
      <c r="FD83" s="224" t="s">
        <v>4366</v>
      </c>
      <c r="FE83" s="224" t="s">
        <v>33</v>
      </c>
      <c r="FF83" s="224">
        <v>2</v>
      </c>
      <c r="FG83" s="224" t="s">
        <v>4368</v>
      </c>
      <c r="FH83" s="224" t="s">
        <v>4367</v>
      </c>
      <c r="FI83" s="214">
        <v>45077</v>
      </c>
      <c r="FJ83" s="221" t="s">
        <v>2354</v>
      </c>
      <c r="FK83" s="222" t="s">
        <v>17</v>
      </c>
      <c r="FL83" s="222" t="s">
        <v>763</v>
      </c>
      <c r="FM83" s="222" t="s">
        <v>17</v>
      </c>
      <c r="FN83" s="222" t="s">
        <v>17</v>
      </c>
      <c r="FO83" s="222" t="s">
        <v>763</v>
      </c>
      <c r="FP83" s="218" t="s">
        <v>763</v>
      </c>
      <c r="FQ83" s="219">
        <v>45045</v>
      </c>
      <c r="FR83" s="221" t="s">
        <v>2355</v>
      </c>
      <c r="FS83" s="224" t="s">
        <v>17</v>
      </c>
      <c r="FT83" s="224" t="s">
        <v>763</v>
      </c>
      <c r="FU83" s="224" t="s">
        <v>17</v>
      </c>
      <c r="FV83" s="224" t="s">
        <v>17</v>
      </c>
      <c r="FW83" s="224" t="s">
        <v>763</v>
      </c>
      <c r="FX83" s="224" t="s">
        <v>763</v>
      </c>
      <c r="FY83" s="214">
        <v>45045</v>
      </c>
      <c r="FZ83" s="222" t="s">
        <v>3364</v>
      </c>
      <c r="GA83" s="222">
        <v>1</v>
      </c>
      <c r="GB83" s="222" t="s">
        <v>2565</v>
      </c>
      <c r="GC83" s="222" t="s">
        <v>33</v>
      </c>
      <c r="GD83" s="222">
        <v>2</v>
      </c>
      <c r="GE83" s="222" t="s">
        <v>17</v>
      </c>
      <c r="GF83" s="222" t="s">
        <v>17</v>
      </c>
      <c r="GG83" s="223">
        <v>45063</v>
      </c>
      <c r="GH83" s="221" t="s">
        <v>3370</v>
      </c>
      <c r="GI83" s="224">
        <v>0</v>
      </c>
      <c r="GJ83" s="224" t="s">
        <v>2565</v>
      </c>
      <c r="GK83" s="224" t="s">
        <v>33</v>
      </c>
      <c r="GL83" s="224">
        <v>2</v>
      </c>
      <c r="GM83" s="224" t="s">
        <v>17</v>
      </c>
      <c r="GN83" s="224" t="s">
        <v>17</v>
      </c>
      <c r="GO83" s="214">
        <v>45063</v>
      </c>
      <c r="GP83" s="222" t="s">
        <v>3365</v>
      </c>
      <c r="GQ83" s="222">
        <v>0</v>
      </c>
      <c r="GR83" s="222" t="s">
        <v>2565</v>
      </c>
      <c r="GS83" s="222" t="s">
        <v>33</v>
      </c>
      <c r="GT83" s="222">
        <v>2</v>
      </c>
      <c r="GU83" s="222" t="s">
        <v>17</v>
      </c>
      <c r="GV83" s="222" t="s">
        <v>17</v>
      </c>
      <c r="GW83" s="223">
        <v>45063</v>
      </c>
      <c r="GX83" s="221" t="s">
        <v>3371</v>
      </c>
      <c r="GY83" s="224">
        <v>0</v>
      </c>
      <c r="GZ83" s="224" t="s">
        <v>2565</v>
      </c>
      <c r="HA83" s="224" t="s">
        <v>33</v>
      </c>
      <c r="HB83" s="224">
        <v>2</v>
      </c>
      <c r="HC83" s="224" t="s">
        <v>17</v>
      </c>
      <c r="HD83" s="224" t="s">
        <v>17</v>
      </c>
      <c r="HE83" s="214">
        <v>45063</v>
      </c>
      <c r="HF83" s="222" t="s">
        <v>3363</v>
      </c>
      <c r="HG83" s="222">
        <v>0</v>
      </c>
      <c r="HH83" s="222" t="s">
        <v>2565</v>
      </c>
      <c r="HI83" s="222" t="s">
        <v>33</v>
      </c>
      <c r="HJ83" s="222">
        <v>2</v>
      </c>
      <c r="HK83" s="222" t="s">
        <v>17</v>
      </c>
      <c r="HL83" s="222" t="s">
        <v>17</v>
      </c>
      <c r="HM83" s="223">
        <v>45063</v>
      </c>
      <c r="HN83" s="221" t="s">
        <v>3369</v>
      </c>
      <c r="HO83" s="224">
        <v>0</v>
      </c>
      <c r="HP83" s="224" t="s">
        <v>2565</v>
      </c>
      <c r="HQ83" s="224" t="s">
        <v>33</v>
      </c>
      <c r="HR83" s="224">
        <v>2</v>
      </c>
      <c r="HS83" s="224" t="s">
        <v>17</v>
      </c>
      <c r="HT83" s="224" t="s">
        <v>17</v>
      </c>
      <c r="HU83" s="214">
        <v>45063</v>
      </c>
      <c r="HV83" s="222" t="s">
        <v>3366</v>
      </c>
      <c r="HW83" s="222">
        <v>0</v>
      </c>
      <c r="HX83" s="222" t="s">
        <v>2565</v>
      </c>
      <c r="HY83" s="222" t="s">
        <v>33</v>
      </c>
      <c r="HZ83" s="222">
        <v>2</v>
      </c>
      <c r="IA83" s="222" t="s">
        <v>17</v>
      </c>
      <c r="IB83" s="222" t="s">
        <v>17</v>
      </c>
      <c r="IC83" s="223">
        <v>45063</v>
      </c>
      <c r="ID83" s="221" t="s">
        <v>3368</v>
      </c>
      <c r="IE83" s="224">
        <v>1</v>
      </c>
      <c r="IF83" s="224" t="s">
        <v>2565</v>
      </c>
      <c r="IG83" s="224" t="s">
        <v>33</v>
      </c>
      <c r="IH83" s="224">
        <v>2</v>
      </c>
      <c r="II83" s="224" t="s">
        <v>17</v>
      </c>
      <c r="IJ83" s="224" t="s">
        <v>17</v>
      </c>
      <c r="IK83" s="214">
        <v>45063</v>
      </c>
      <c r="IL83" s="222" t="s">
        <v>3367</v>
      </c>
      <c r="IM83" s="222">
        <v>3</v>
      </c>
      <c r="IN83" s="222" t="s">
        <v>2565</v>
      </c>
      <c r="IO83" s="222" t="s">
        <v>33</v>
      </c>
      <c r="IP83" s="222">
        <v>2</v>
      </c>
      <c r="IQ83" s="222" t="s">
        <v>17</v>
      </c>
      <c r="IR83" s="222" t="s">
        <v>17</v>
      </c>
      <c r="IS83" s="223">
        <v>45063</v>
      </c>
    </row>
    <row r="84" spans="1:253" s="11" customFormat="1" ht="12.75" customHeight="1" x14ac:dyDescent="0.2">
      <c r="A84" s="11" t="s">
        <v>310</v>
      </c>
      <c r="B84" s="11" t="s">
        <v>9885</v>
      </c>
      <c r="C84" s="11" t="s">
        <v>311</v>
      </c>
      <c r="D84" s="11" t="s">
        <v>312</v>
      </c>
      <c r="E84" s="11" t="s">
        <v>9457</v>
      </c>
      <c r="F84" s="11" t="s">
        <v>2410</v>
      </c>
      <c r="G84" s="212">
        <v>4840000</v>
      </c>
      <c r="H84" s="213" t="s">
        <v>2406</v>
      </c>
      <c r="I84" s="213" t="s">
        <v>1400</v>
      </c>
      <c r="J84" s="213">
        <v>2</v>
      </c>
      <c r="K84" s="213" t="s">
        <v>2408</v>
      </c>
      <c r="L84" s="213" t="s">
        <v>2407</v>
      </c>
      <c r="M84" s="214">
        <v>45046</v>
      </c>
      <c r="N84" s="221" t="s">
        <v>2414</v>
      </c>
      <c r="O84" s="216">
        <v>206000</v>
      </c>
      <c r="P84" s="216" t="s">
        <v>2411</v>
      </c>
      <c r="Q84" s="216" t="s">
        <v>1400</v>
      </c>
      <c r="R84" s="216">
        <v>2</v>
      </c>
      <c r="S84" s="216" t="s">
        <v>2413</v>
      </c>
      <c r="T84" s="216" t="s">
        <v>2412</v>
      </c>
      <c r="U84" s="217">
        <v>45046</v>
      </c>
      <c r="V84" s="221" t="s">
        <v>2416</v>
      </c>
      <c r="W84" s="213">
        <v>2024000</v>
      </c>
      <c r="X84" s="213" t="s">
        <v>2411</v>
      </c>
      <c r="Y84" s="213" t="s">
        <v>1400</v>
      </c>
      <c r="Z84" s="213">
        <v>2</v>
      </c>
      <c r="AA84" s="213" t="s">
        <v>2415</v>
      </c>
      <c r="AB84" s="213" t="s">
        <v>2412</v>
      </c>
      <c r="AC84" s="214">
        <v>45046</v>
      </c>
      <c r="AD84" s="221" t="s">
        <v>2419</v>
      </c>
      <c r="AE84" s="218">
        <v>2024000</v>
      </c>
      <c r="AF84" s="218" t="s">
        <v>2411</v>
      </c>
      <c r="AG84" s="218" t="s">
        <v>1400</v>
      </c>
      <c r="AH84" s="218">
        <v>2</v>
      </c>
      <c r="AI84" s="218" t="s">
        <v>2418</v>
      </c>
      <c r="AJ84" s="218" t="s">
        <v>2417</v>
      </c>
      <c r="AK84" s="219">
        <v>45046</v>
      </c>
      <c r="AL84" s="221" t="s">
        <v>6755</v>
      </c>
      <c r="AM84" s="213">
        <v>84000</v>
      </c>
      <c r="AN84" s="213" t="s">
        <v>6752</v>
      </c>
      <c r="AO84" s="213" t="s">
        <v>77</v>
      </c>
      <c r="AP84" s="213">
        <v>1</v>
      </c>
      <c r="AQ84" s="213" t="s">
        <v>6754</v>
      </c>
      <c r="AR84" s="213" t="s">
        <v>6753</v>
      </c>
      <c r="AS84" s="214">
        <v>45129</v>
      </c>
      <c r="AT84" s="222" t="s">
        <v>706</v>
      </c>
      <c r="AU84" s="218">
        <v>0</v>
      </c>
      <c r="AV84" s="218">
        <v>0</v>
      </c>
      <c r="AW84" s="218" t="s">
        <v>77</v>
      </c>
      <c r="AX84" s="218">
        <v>1</v>
      </c>
      <c r="AY84" s="218">
        <v>0</v>
      </c>
      <c r="AZ84" s="218" t="s">
        <v>17</v>
      </c>
      <c r="BA84" s="219">
        <v>43644</v>
      </c>
      <c r="BB84" s="221" t="s">
        <v>1477</v>
      </c>
      <c r="BC84" s="213" t="s">
        <v>17</v>
      </c>
      <c r="BD84" s="213" t="s">
        <v>17</v>
      </c>
      <c r="BE84" s="213" t="s">
        <v>17</v>
      </c>
      <c r="BF84" s="213" t="s">
        <v>17</v>
      </c>
      <c r="BG84" s="213" t="s">
        <v>763</v>
      </c>
      <c r="BH84" s="213" t="s">
        <v>17</v>
      </c>
      <c r="BI84" s="214">
        <v>44801</v>
      </c>
      <c r="BJ84" s="222" t="s">
        <v>6757</v>
      </c>
      <c r="BK84" s="222">
        <v>0</v>
      </c>
      <c r="BL84" s="222" t="s">
        <v>6728</v>
      </c>
      <c r="BM84" s="222" t="s">
        <v>1400</v>
      </c>
      <c r="BN84" s="222">
        <v>2</v>
      </c>
      <c r="BO84" s="222" t="s">
        <v>6756</v>
      </c>
      <c r="BP84" s="218" t="s">
        <v>1039</v>
      </c>
      <c r="BQ84" s="223">
        <v>45129</v>
      </c>
      <c r="BR84" s="221" t="s">
        <v>704</v>
      </c>
      <c r="BS84" s="224">
        <v>0</v>
      </c>
      <c r="BT84" s="224" t="s">
        <v>17</v>
      </c>
      <c r="BU84" s="224" t="s">
        <v>77</v>
      </c>
      <c r="BV84" s="224">
        <v>1</v>
      </c>
      <c r="BW84" s="224">
        <v>0</v>
      </c>
      <c r="BX84" s="224" t="s">
        <v>17</v>
      </c>
      <c r="BY84" s="214">
        <v>43644</v>
      </c>
      <c r="BZ84" s="222" t="s">
        <v>705</v>
      </c>
      <c r="CA84" s="222">
        <v>0</v>
      </c>
      <c r="CB84" s="222" t="s">
        <v>17</v>
      </c>
      <c r="CC84" s="222" t="s">
        <v>77</v>
      </c>
      <c r="CD84" s="222">
        <v>1</v>
      </c>
      <c r="CE84" s="222">
        <v>0</v>
      </c>
      <c r="CF84" s="222" t="s">
        <v>17</v>
      </c>
      <c r="CG84" s="223">
        <v>43644</v>
      </c>
      <c r="CH84" s="221" t="s">
        <v>10568</v>
      </c>
      <c r="CI84" s="222" t="e">
        <v>#N/A</v>
      </c>
      <c r="CJ84" s="222" t="e">
        <v>#N/A</v>
      </c>
      <c r="CK84" s="222" t="e">
        <v>#N/A</v>
      </c>
      <c r="CL84" s="222" t="e">
        <v>#N/A</v>
      </c>
      <c r="CM84" s="222" t="e">
        <v>#N/A</v>
      </c>
      <c r="CN84" s="222" t="e">
        <v>#N/A</v>
      </c>
      <c r="CO84" s="225" t="e">
        <v>#N/A</v>
      </c>
      <c r="CP84" s="222" t="s">
        <v>313</v>
      </c>
      <c r="CQ84" s="224" t="s">
        <v>17</v>
      </c>
      <c r="CR84" s="224">
        <v>0</v>
      </c>
      <c r="CS84" s="224" t="s">
        <v>33</v>
      </c>
      <c r="CT84" s="224">
        <v>2</v>
      </c>
      <c r="CU84" s="224">
        <v>0</v>
      </c>
      <c r="CV84" s="224">
        <v>0</v>
      </c>
      <c r="CW84" s="214">
        <v>43510</v>
      </c>
      <c r="CX84" s="222" t="s">
        <v>6759</v>
      </c>
      <c r="CY84" s="218">
        <v>98000</v>
      </c>
      <c r="CZ84" s="218" t="s">
        <v>2426</v>
      </c>
      <c r="DA84" s="218" t="s">
        <v>77</v>
      </c>
      <c r="DB84" s="218">
        <v>1</v>
      </c>
      <c r="DC84" s="218" t="s">
        <v>2428</v>
      </c>
      <c r="DD84" s="218" t="s">
        <v>2427</v>
      </c>
      <c r="DE84" s="220">
        <v>45046</v>
      </c>
      <c r="DF84" s="221" t="s">
        <v>2421</v>
      </c>
      <c r="DG84" s="213">
        <v>0</v>
      </c>
      <c r="DH84" s="224" t="s">
        <v>2411</v>
      </c>
      <c r="DI84" s="224" t="s">
        <v>1400</v>
      </c>
      <c r="DJ84" s="224">
        <v>2</v>
      </c>
      <c r="DK84" s="224" t="s">
        <v>2420</v>
      </c>
      <c r="DL84" s="224" t="s">
        <v>2412</v>
      </c>
      <c r="DM84" s="214">
        <v>45046</v>
      </c>
      <c r="DN84" s="222" t="s">
        <v>2425</v>
      </c>
      <c r="DO84" s="218">
        <v>1926000</v>
      </c>
      <c r="DP84" s="222" t="s">
        <v>2422</v>
      </c>
      <c r="DQ84" s="222" t="s">
        <v>1400</v>
      </c>
      <c r="DR84" s="222">
        <v>2</v>
      </c>
      <c r="DS84" s="222" t="s">
        <v>2424</v>
      </c>
      <c r="DT84" s="222" t="s">
        <v>2423</v>
      </c>
      <c r="DU84" s="223">
        <v>45046</v>
      </c>
      <c r="DV84" s="221" t="s">
        <v>2429</v>
      </c>
      <c r="DW84" s="213">
        <v>98000</v>
      </c>
      <c r="DX84" s="224" t="s">
        <v>2426</v>
      </c>
      <c r="DY84" s="224" t="s">
        <v>77</v>
      </c>
      <c r="DZ84" s="224">
        <v>1</v>
      </c>
      <c r="EA84" s="224" t="s">
        <v>2428</v>
      </c>
      <c r="EB84" s="224" t="s">
        <v>2427</v>
      </c>
      <c r="EC84" s="214">
        <v>45046</v>
      </c>
      <c r="ED84" s="222" t="s">
        <v>2431</v>
      </c>
      <c r="EE84" s="218">
        <v>0</v>
      </c>
      <c r="EF84" s="222" t="s">
        <v>2426</v>
      </c>
      <c r="EG84" s="222" t="s">
        <v>77</v>
      </c>
      <c r="EH84" s="222">
        <v>1</v>
      </c>
      <c r="EI84" s="222" t="s">
        <v>2430</v>
      </c>
      <c r="EJ84" s="222" t="s">
        <v>2427</v>
      </c>
      <c r="EK84" s="223">
        <v>45046</v>
      </c>
      <c r="EL84" s="221" t="s">
        <v>2432</v>
      </c>
      <c r="EM84" s="213">
        <v>0</v>
      </c>
      <c r="EN84" s="224" t="s">
        <v>2426</v>
      </c>
      <c r="EO84" s="224" t="s">
        <v>77</v>
      </c>
      <c r="EP84" s="224">
        <v>1</v>
      </c>
      <c r="EQ84" s="224" t="s">
        <v>2430</v>
      </c>
      <c r="ER84" s="224" t="s">
        <v>2427</v>
      </c>
      <c r="ES84" s="214">
        <v>45046</v>
      </c>
      <c r="ET84" s="222" t="s">
        <v>6758</v>
      </c>
      <c r="EU84" s="222">
        <v>9</v>
      </c>
      <c r="EV84" s="222" t="s">
        <v>6728</v>
      </c>
      <c r="EW84" s="222" t="s">
        <v>1400</v>
      </c>
      <c r="EX84" s="222">
        <v>2</v>
      </c>
      <c r="EY84" s="222" t="s">
        <v>6731</v>
      </c>
      <c r="EZ84" s="222" t="s">
        <v>1039</v>
      </c>
      <c r="FA84" s="223">
        <v>45129</v>
      </c>
      <c r="FB84" s="221" t="s">
        <v>2435</v>
      </c>
      <c r="FC84" s="224">
        <v>2</v>
      </c>
      <c r="FD84" s="224" t="s">
        <v>2433</v>
      </c>
      <c r="FE84" s="224" t="s">
        <v>1400</v>
      </c>
      <c r="FF84" s="224">
        <v>2</v>
      </c>
      <c r="FG84" s="224" t="s">
        <v>1310</v>
      </c>
      <c r="FH84" s="224" t="s">
        <v>2434</v>
      </c>
      <c r="FI84" s="214">
        <v>45046</v>
      </c>
      <c r="FJ84" s="221" t="s">
        <v>314</v>
      </c>
      <c r="FK84" s="222" t="s">
        <v>17</v>
      </c>
      <c r="FL84" s="222">
        <v>0</v>
      </c>
      <c r="FM84" s="222" t="s">
        <v>33</v>
      </c>
      <c r="FN84" s="222">
        <v>2</v>
      </c>
      <c r="FO84" s="222">
        <v>0</v>
      </c>
      <c r="FP84" s="218">
        <v>0</v>
      </c>
      <c r="FQ84" s="219">
        <v>43510</v>
      </c>
      <c r="FR84" s="221" t="s">
        <v>315</v>
      </c>
      <c r="FS84" s="224" t="s">
        <v>17</v>
      </c>
      <c r="FT84" s="224">
        <v>0</v>
      </c>
      <c r="FU84" s="224" t="s">
        <v>33</v>
      </c>
      <c r="FV84" s="224">
        <v>2</v>
      </c>
      <c r="FW84" s="224">
        <v>0</v>
      </c>
      <c r="FX84" s="224">
        <v>0</v>
      </c>
      <c r="FY84" s="214">
        <v>43510</v>
      </c>
      <c r="FZ84" s="222" t="s">
        <v>3373</v>
      </c>
      <c r="GA84" s="222">
        <v>0</v>
      </c>
      <c r="GB84" s="222" t="s">
        <v>2565</v>
      </c>
      <c r="GC84" s="222" t="s">
        <v>33</v>
      </c>
      <c r="GD84" s="222">
        <v>2</v>
      </c>
      <c r="GE84" s="222" t="s">
        <v>17</v>
      </c>
      <c r="GF84" s="222" t="s">
        <v>17</v>
      </c>
      <c r="GG84" s="223">
        <v>45063</v>
      </c>
      <c r="GH84" s="221" t="s">
        <v>3379</v>
      </c>
      <c r="GI84" s="224">
        <v>0</v>
      </c>
      <c r="GJ84" s="224" t="s">
        <v>2565</v>
      </c>
      <c r="GK84" s="224" t="s">
        <v>33</v>
      </c>
      <c r="GL84" s="224">
        <v>2</v>
      </c>
      <c r="GM84" s="224" t="s">
        <v>17</v>
      </c>
      <c r="GN84" s="224" t="s">
        <v>17</v>
      </c>
      <c r="GO84" s="214">
        <v>45063</v>
      </c>
      <c r="GP84" s="222" t="s">
        <v>3374</v>
      </c>
      <c r="GQ84" s="222">
        <v>0</v>
      </c>
      <c r="GR84" s="222" t="s">
        <v>2565</v>
      </c>
      <c r="GS84" s="222" t="s">
        <v>33</v>
      </c>
      <c r="GT84" s="222">
        <v>2</v>
      </c>
      <c r="GU84" s="222" t="s">
        <v>17</v>
      </c>
      <c r="GV84" s="222" t="s">
        <v>17</v>
      </c>
      <c r="GW84" s="223">
        <v>45063</v>
      </c>
      <c r="GX84" s="221" t="s">
        <v>3380</v>
      </c>
      <c r="GY84" s="224">
        <v>0</v>
      </c>
      <c r="GZ84" s="224" t="s">
        <v>2565</v>
      </c>
      <c r="HA84" s="224" t="s">
        <v>33</v>
      </c>
      <c r="HB84" s="224">
        <v>2</v>
      </c>
      <c r="HC84" s="224" t="s">
        <v>17</v>
      </c>
      <c r="HD84" s="224" t="s">
        <v>17</v>
      </c>
      <c r="HE84" s="214">
        <v>45063</v>
      </c>
      <c r="HF84" s="222" t="s">
        <v>3372</v>
      </c>
      <c r="HG84" s="222">
        <v>0</v>
      </c>
      <c r="HH84" s="222" t="s">
        <v>2565</v>
      </c>
      <c r="HI84" s="222" t="s">
        <v>33</v>
      </c>
      <c r="HJ84" s="222">
        <v>2</v>
      </c>
      <c r="HK84" s="222" t="s">
        <v>17</v>
      </c>
      <c r="HL84" s="222" t="s">
        <v>17</v>
      </c>
      <c r="HM84" s="223">
        <v>45063</v>
      </c>
      <c r="HN84" s="221" t="s">
        <v>3378</v>
      </c>
      <c r="HO84" s="224">
        <v>0</v>
      </c>
      <c r="HP84" s="224" t="s">
        <v>2565</v>
      </c>
      <c r="HQ84" s="224" t="s">
        <v>33</v>
      </c>
      <c r="HR84" s="224">
        <v>2</v>
      </c>
      <c r="HS84" s="224" t="s">
        <v>17</v>
      </c>
      <c r="HT84" s="224" t="s">
        <v>17</v>
      </c>
      <c r="HU84" s="214">
        <v>45063</v>
      </c>
      <c r="HV84" s="222" t="s">
        <v>3375</v>
      </c>
      <c r="HW84" s="222">
        <v>0</v>
      </c>
      <c r="HX84" s="222" t="s">
        <v>2565</v>
      </c>
      <c r="HY84" s="222" t="s">
        <v>33</v>
      </c>
      <c r="HZ84" s="222">
        <v>2</v>
      </c>
      <c r="IA84" s="222" t="s">
        <v>17</v>
      </c>
      <c r="IB84" s="222" t="s">
        <v>17</v>
      </c>
      <c r="IC84" s="223">
        <v>45063</v>
      </c>
      <c r="ID84" s="221" t="s">
        <v>3377</v>
      </c>
      <c r="IE84" s="224">
        <v>2</v>
      </c>
      <c r="IF84" s="224" t="s">
        <v>2565</v>
      </c>
      <c r="IG84" s="224" t="s">
        <v>33</v>
      </c>
      <c r="IH84" s="224">
        <v>2</v>
      </c>
      <c r="II84" s="224" t="s">
        <v>17</v>
      </c>
      <c r="IJ84" s="224" t="s">
        <v>17</v>
      </c>
      <c r="IK84" s="214">
        <v>45063</v>
      </c>
      <c r="IL84" s="222" t="s">
        <v>3376</v>
      </c>
      <c r="IM84" s="222">
        <v>0</v>
      </c>
      <c r="IN84" s="222" t="s">
        <v>2565</v>
      </c>
      <c r="IO84" s="222" t="s">
        <v>33</v>
      </c>
      <c r="IP84" s="222">
        <v>2</v>
      </c>
      <c r="IQ84" s="222" t="s">
        <v>17</v>
      </c>
      <c r="IR84" s="222" t="s">
        <v>17</v>
      </c>
      <c r="IS84" s="223">
        <v>45063</v>
      </c>
    </row>
    <row r="85" spans="1:253" s="11" customFormat="1" ht="12.75" customHeight="1" x14ac:dyDescent="0.2">
      <c r="A85" s="11" t="s">
        <v>1026</v>
      </c>
      <c r="B85" s="11" t="s">
        <v>10125</v>
      </c>
      <c r="C85" s="11" t="s">
        <v>1027</v>
      </c>
      <c r="D85" s="11" t="s">
        <v>312</v>
      </c>
      <c r="E85" s="11" t="s">
        <v>9457</v>
      </c>
      <c r="F85" s="11" t="s">
        <v>2409</v>
      </c>
      <c r="G85" s="212">
        <v>4840000</v>
      </c>
      <c r="H85" s="213" t="s">
        <v>2406</v>
      </c>
      <c r="I85" s="213" t="s">
        <v>1400</v>
      </c>
      <c r="J85" s="213">
        <v>2</v>
      </c>
      <c r="K85" s="213" t="s">
        <v>2408</v>
      </c>
      <c r="L85" s="213" t="s">
        <v>2407</v>
      </c>
      <c r="M85" s="214">
        <v>45046</v>
      </c>
      <c r="N85" s="221" t="s">
        <v>1046</v>
      </c>
      <c r="O85" s="216">
        <v>1030700</v>
      </c>
      <c r="P85" s="216" t="s">
        <v>1043</v>
      </c>
      <c r="Q85" s="216" t="s">
        <v>33</v>
      </c>
      <c r="R85" s="216">
        <v>2</v>
      </c>
      <c r="S85" s="216" t="s">
        <v>1045</v>
      </c>
      <c r="T85" s="216" t="s">
        <v>1044</v>
      </c>
      <c r="U85" s="217">
        <v>44102</v>
      </c>
      <c r="V85" s="221" t="s">
        <v>7184</v>
      </c>
      <c r="W85" s="213">
        <v>3543000</v>
      </c>
      <c r="X85" s="213" t="s">
        <v>6733</v>
      </c>
      <c r="Y85" s="213" t="s">
        <v>77</v>
      </c>
      <c r="Z85" s="213">
        <v>1</v>
      </c>
      <c r="AA85" s="213" t="s">
        <v>7183</v>
      </c>
      <c r="AB85" s="213" t="s">
        <v>6734</v>
      </c>
      <c r="AC85" s="214">
        <v>45129</v>
      </c>
      <c r="AD85" s="221" t="s">
        <v>7186</v>
      </c>
      <c r="AE85" s="218">
        <v>1295000</v>
      </c>
      <c r="AF85" s="218" t="s">
        <v>6733</v>
      </c>
      <c r="AG85" s="218" t="s">
        <v>77</v>
      </c>
      <c r="AH85" s="218">
        <v>1</v>
      </c>
      <c r="AI85" s="218" t="s">
        <v>7185</v>
      </c>
      <c r="AJ85" s="218" t="s">
        <v>6737</v>
      </c>
      <c r="AK85" s="219">
        <v>45129</v>
      </c>
      <c r="AL85" s="221" t="s">
        <v>1035</v>
      </c>
      <c r="AM85" s="213" t="s">
        <v>17</v>
      </c>
      <c r="AN85" s="213" t="s">
        <v>1032</v>
      </c>
      <c r="AO85" s="213" t="s">
        <v>17</v>
      </c>
      <c r="AP85" s="213" t="s">
        <v>17</v>
      </c>
      <c r="AQ85" s="213" t="s">
        <v>1034</v>
      </c>
      <c r="AR85" s="213" t="s">
        <v>1033</v>
      </c>
      <c r="AS85" s="214">
        <v>44069</v>
      </c>
      <c r="AT85" s="222" t="s">
        <v>1031</v>
      </c>
      <c r="AU85" s="218" t="s">
        <v>17</v>
      </c>
      <c r="AV85" s="218" t="s">
        <v>17</v>
      </c>
      <c r="AW85" s="218" t="s">
        <v>17</v>
      </c>
      <c r="AX85" s="218" t="s">
        <v>17</v>
      </c>
      <c r="AY85" s="218" t="s">
        <v>17</v>
      </c>
      <c r="AZ85" s="218" t="s">
        <v>17</v>
      </c>
      <c r="BA85" s="219">
        <v>44069</v>
      </c>
      <c r="BB85" s="221" t="s">
        <v>1390</v>
      </c>
      <c r="BC85" s="213">
        <v>136000</v>
      </c>
      <c r="BD85" s="213" t="s">
        <v>1387</v>
      </c>
      <c r="BE85" s="213" t="s">
        <v>33</v>
      </c>
      <c r="BF85" s="213">
        <v>2</v>
      </c>
      <c r="BG85" s="213" t="s">
        <v>1389</v>
      </c>
      <c r="BH85" s="213" t="s">
        <v>1388</v>
      </c>
      <c r="BI85" s="214">
        <v>44768</v>
      </c>
      <c r="BJ85" s="222" t="s">
        <v>6730</v>
      </c>
      <c r="BK85" s="222">
        <v>0</v>
      </c>
      <c r="BL85" s="222" t="s">
        <v>6728</v>
      </c>
      <c r="BM85" s="222" t="s">
        <v>1400</v>
      </c>
      <c r="BN85" s="222">
        <v>2</v>
      </c>
      <c r="BO85" s="222" t="s">
        <v>6729</v>
      </c>
      <c r="BP85" s="218" t="s">
        <v>1039</v>
      </c>
      <c r="BQ85" s="223">
        <v>45129</v>
      </c>
      <c r="BR85" s="221" t="s">
        <v>1028</v>
      </c>
      <c r="BS85" s="224" t="s">
        <v>17</v>
      </c>
      <c r="BT85" s="224" t="s">
        <v>17</v>
      </c>
      <c r="BU85" s="224" t="s">
        <v>17</v>
      </c>
      <c r="BV85" s="224" t="s">
        <v>17</v>
      </c>
      <c r="BW85" s="224" t="s">
        <v>17</v>
      </c>
      <c r="BX85" s="224" t="s">
        <v>17</v>
      </c>
      <c r="BY85" s="214">
        <v>44069</v>
      </c>
      <c r="BZ85" s="222" t="s">
        <v>1029</v>
      </c>
      <c r="CA85" s="222" t="s">
        <v>17</v>
      </c>
      <c r="CB85" s="222" t="s">
        <v>17</v>
      </c>
      <c r="CC85" s="222" t="s">
        <v>17</v>
      </c>
      <c r="CD85" s="222" t="s">
        <v>17</v>
      </c>
      <c r="CE85" s="222" t="s">
        <v>17</v>
      </c>
      <c r="CF85" s="222" t="s">
        <v>17</v>
      </c>
      <c r="CG85" s="223">
        <v>44069</v>
      </c>
      <c r="CH85" s="221" t="s">
        <v>10569</v>
      </c>
      <c r="CI85" s="222" t="e">
        <v>#N/A</v>
      </c>
      <c r="CJ85" s="222" t="e">
        <v>#N/A</v>
      </c>
      <c r="CK85" s="222" t="e">
        <v>#N/A</v>
      </c>
      <c r="CL85" s="222" t="e">
        <v>#N/A</v>
      </c>
      <c r="CM85" s="222" t="e">
        <v>#N/A</v>
      </c>
      <c r="CN85" s="222" t="e">
        <v>#N/A</v>
      </c>
      <c r="CO85" s="225" t="e">
        <v>#N/A</v>
      </c>
      <c r="CP85" s="222" t="s">
        <v>1030</v>
      </c>
      <c r="CQ85" s="224" t="s">
        <v>17</v>
      </c>
      <c r="CR85" s="224" t="s">
        <v>17</v>
      </c>
      <c r="CS85" s="224" t="s">
        <v>17</v>
      </c>
      <c r="CT85" s="224" t="s">
        <v>17</v>
      </c>
      <c r="CU85" s="224" t="s">
        <v>17</v>
      </c>
      <c r="CV85" s="224" t="s">
        <v>17</v>
      </c>
      <c r="CW85" s="214">
        <v>44069</v>
      </c>
      <c r="CX85" s="222" t="s">
        <v>6736</v>
      </c>
      <c r="CY85" s="218">
        <v>472000</v>
      </c>
      <c r="CZ85" s="218" t="s">
        <v>6733</v>
      </c>
      <c r="DA85" s="218" t="s">
        <v>77</v>
      </c>
      <c r="DB85" s="218">
        <v>1</v>
      </c>
      <c r="DC85" s="218" t="s">
        <v>6744</v>
      </c>
      <c r="DD85" s="218" t="s">
        <v>6743</v>
      </c>
      <c r="DE85" s="220">
        <v>45129</v>
      </c>
      <c r="DF85" s="221" t="s">
        <v>6739</v>
      </c>
      <c r="DG85" s="213">
        <v>2248000</v>
      </c>
      <c r="DH85" s="224" t="s">
        <v>6733</v>
      </c>
      <c r="DI85" s="224" t="s">
        <v>77</v>
      </c>
      <c r="DJ85" s="224">
        <v>1</v>
      </c>
      <c r="DK85" s="224" t="s">
        <v>6738</v>
      </c>
      <c r="DL85" s="224" t="s">
        <v>6737</v>
      </c>
      <c r="DM85" s="214">
        <v>45129</v>
      </c>
      <c r="DN85" s="222" t="s">
        <v>6742</v>
      </c>
      <c r="DO85" s="218">
        <v>823000</v>
      </c>
      <c r="DP85" s="222" t="s">
        <v>6733</v>
      </c>
      <c r="DQ85" s="222" t="s">
        <v>77</v>
      </c>
      <c r="DR85" s="222">
        <v>1</v>
      </c>
      <c r="DS85" s="222" t="s">
        <v>6741</v>
      </c>
      <c r="DT85" s="222" t="s">
        <v>6740</v>
      </c>
      <c r="DU85" s="223">
        <v>45129</v>
      </c>
      <c r="DV85" s="221" t="s">
        <v>6745</v>
      </c>
      <c r="DW85" s="213">
        <v>444000</v>
      </c>
      <c r="DX85" s="224" t="s">
        <v>6733</v>
      </c>
      <c r="DY85" s="224" t="s">
        <v>77</v>
      </c>
      <c r="DZ85" s="224">
        <v>1</v>
      </c>
      <c r="EA85" s="224" t="s">
        <v>6744</v>
      </c>
      <c r="EB85" s="224" t="s">
        <v>6743</v>
      </c>
      <c r="EC85" s="214">
        <v>45129</v>
      </c>
      <c r="ED85" s="222" t="s">
        <v>6748</v>
      </c>
      <c r="EE85" s="218">
        <v>28000</v>
      </c>
      <c r="EF85" s="222" t="s">
        <v>6733</v>
      </c>
      <c r="EG85" s="222" t="s">
        <v>77</v>
      </c>
      <c r="EH85" s="222">
        <v>1</v>
      </c>
      <c r="EI85" s="222" t="s">
        <v>6747</v>
      </c>
      <c r="EJ85" s="222" t="s">
        <v>6746</v>
      </c>
      <c r="EK85" s="223">
        <v>45129</v>
      </c>
      <c r="EL85" s="221" t="s">
        <v>6751</v>
      </c>
      <c r="EM85" s="213">
        <v>0</v>
      </c>
      <c r="EN85" s="224" t="s">
        <v>6733</v>
      </c>
      <c r="EO85" s="224" t="s">
        <v>77</v>
      </c>
      <c r="EP85" s="224">
        <v>1</v>
      </c>
      <c r="EQ85" s="224" t="s">
        <v>6750</v>
      </c>
      <c r="ER85" s="224" t="s">
        <v>6749</v>
      </c>
      <c r="ES85" s="214">
        <v>45129</v>
      </c>
      <c r="ET85" s="222" t="s">
        <v>6732</v>
      </c>
      <c r="EU85" s="222">
        <v>9</v>
      </c>
      <c r="EV85" s="222" t="s">
        <v>6728</v>
      </c>
      <c r="EW85" s="222" t="s">
        <v>1400</v>
      </c>
      <c r="EX85" s="222">
        <v>2</v>
      </c>
      <c r="EY85" s="222" t="s">
        <v>6731</v>
      </c>
      <c r="EZ85" s="222" t="s">
        <v>1039</v>
      </c>
      <c r="FA85" s="223">
        <v>45129</v>
      </c>
      <c r="FB85" s="221" t="s">
        <v>1863</v>
      </c>
      <c r="FC85" s="224">
        <v>3</v>
      </c>
      <c r="FD85" s="224" t="s">
        <v>1860</v>
      </c>
      <c r="FE85" s="224" t="s">
        <v>1400</v>
      </c>
      <c r="FF85" s="224">
        <v>2</v>
      </c>
      <c r="FG85" s="224" t="s">
        <v>1862</v>
      </c>
      <c r="FH85" s="224" t="s">
        <v>1861</v>
      </c>
      <c r="FI85" s="214">
        <v>44938</v>
      </c>
      <c r="FJ85" s="221" t="s">
        <v>1036</v>
      </c>
      <c r="FK85" s="222" t="s">
        <v>17</v>
      </c>
      <c r="FL85" s="222" t="s">
        <v>17</v>
      </c>
      <c r="FM85" s="222" t="s">
        <v>17</v>
      </c>
      <c r="FN85" s="222" t="s">
        <v>17</v>
      </c>
      <c r="FO85" s="222" t="s">
        <v>17</v>
      </c>
      <c r="FP85" s="218" t="s">
        <v>17</v>
      </c>
      <c r="FQ85" s="219">
        <v>44069</v>
      </c>
      <c r="FR85" s="221" t="s">
        <v>1037</v>
      </c>
      <c r="FS85" s="224" t="s">
        <v>17</v>
      </c>
      <c r="FT85" s="224" t="s">
        <v>17</v>
      </c>
      <c r="FU85" s="224" t="s">
        <v>17</v>
      </c>
      <c r="FV85" s="224" t="s">
        <v>17</v>
      </c>
      <c r="FW85" s="224" t="s">
        <v>17</v>
      </c>
      <c r="FX85" s="224" t="s">
        <v>17</v>
      </c>
      <c r="FY85" s="214">
        <v>44069</v>
      </c>
      <c r="FZ85" s="222" t="s">
        <v>3382</v>
      </c>
      <c r="GA85" s="222">
        <v>0</v>
      </c>
      <c r="GB85" s="222" t="s">
        <v>2565</v>
      </c>
      <c r="GC85" s="222" t="s">
        <v>33</v>
      </c>
      <c r="GD85" s="222">
        <v>2</v>
      </c>
      <c r="GE85" s="222" t="s">
        <v>17</v>
      </c>
      <c r="GF85" s="222" t="s">
        <v>17</v>
      </c>
      <c r="GG85" s="223">
        <v>45063</v>
      </c>
      <c r="GH85" s="221" t="s">
        <v>3388</v>
      </c>
      <c r="GI85" s="224">
        <v>0</v>
      </c>
      <c r="GJ85" s="224" t="s">
        <v>2565</v>
      </c>
      <c r="GK85" s="224" t="s">
        <v>33</v>
      </c>
      <c r="GL85" s="224">
        <v>2</v>
      </c>
      <c r="GM85" s="224" t="s">
        <v>17</v>
      </c>
      <c r="GN85" s="224" t="s">
        <v>17</v>
      </c>
      <c r="GO85" s="214">
        <v>45063</v>
      </c>
      <c r="GP85" s="222" t="s">
        <v>3383</v>
      </c>
      <c r="GQ85" s="222">
        <v>0</v>
      </c>
      <c r="GR85" s="222" t="s">
        <v>2565</v>
      </c>
      <c r="GS85" s="222" t="s">
        <v>33</v>
      </c>
      <c r="GT85" s="222">
        <v>2</v>
      </c>
      <c r="GU85" s="222" t="s">
        <v>17</v>
      </c>
      <c r="GV85" s="222" t="s">
        <v>17</v>
      </c>
      <c r="GW85" s="223">
        <v>45063</v>
      </c>
      <c r="GX85" s="221" t="s">
        <v>3389</v>
      </c>
      <c r="GY85" s="224">
        <v>0</v>
      </c>
      <c r="GZ85" s="224" t="s">
        <v>2565</v>
      </c>
      <c r="HA85" s="224" t="s">
        <v>33</v>
      </c>
      <c r="HB85" s="224">
        <v>2</v>
      </c>
      <c r="HC85" s="224" t="s">
        <v>17</v>
      </c>
      <c r="HD85" s="224" t="s">
        <v>17</v>
      </c>
      <c r="HE85" s="214">
        <v>45063</v>
      </c>
      <c r="HF85" s="222" t="s">
        <v>3381</v>
      </c>
      <c r="HG85" s="222">
        <v>0</v>
      </c>
      <c r="HH85" s="222" t="s">
        <v>2565</v>
      </c>
      <c r="HI85" s="222" t="s">
        <v>33</v>
      </c>
      <c r="HJ85" s="222">
        <v>2</v>
      </c>
      <c r="HK85" s="222" t="s">
        <v>17</v>
      </c>
      <c r="HL85" s="222" t="s">
        <v>17</v>
      </c>
      <c r="HM85" s="223">
        <v>45063</v>
      </c>
      <c r="HN85" s="221" t="s">
        <v>3387</v>
      </c>
      <c r="HO85" s="224">
        <v>0</v>
      </c>
      <c r="HP85" s="224" t="s">
        <v>2565</v>
      </c>
      <c r="HQ85" s="224" t="s">
        <v>33</v>
      </c>
      <c r="HR85" s="224">
        <v>2</v>
      </c>
      <c r="HS85" s="224" t="s">
        <v>17</v>
      </c>
      <c r="HT85" s="224" t="s">
        <v>17</v>
      </c>
      <c r="HU85" s="214">
        <v>45063</v>
      </c>
      <c r="HV85" s="222" t="s">
        <v>3384</v>
      </c>
      <c r="HW85" s="222">
        <v>0</v>
      </c>
      <c r="HX85" s="222" t="s">
        <v>2565</v>
      </c>
      <c r="HY85" s="222" t="s">
        <v>33</v>
      </c>
      <c r="HZ85" s="222">
        <v>2</v>
      </c>
      <c r="IA85" s="222" t="s">
        <v>17</v>
      </c>
      <c r="IB85" s="222" t="s">
        <v>17</v>
      </c>
      <c r="IC85" s="223">
        <v>45063</v>
      </c>
      <c r="ID85" s="221" t="s">
        <v>3386</v>
      </c>
      <c r="IE85" s="224">
        <v>2</v>
      </c>
      <c r="IF85" s="224" t="s">
        <v>2565</v>
      </c>
      <c r="IG85" s="224" t="s">
        <v>33</v>
      </c>
      <c r="IH85" s="224">
        <v>2</v>
      </c>
      <c r="II85" s="224" t="s">
        <v>17</v>
      </c>
      <c r="IJ85" s="224" t="s">
        <v>17</v>
      </c>
      <c r="IK85" s="214">
        <v>45063</v>
      </c>
      <c r="IL85" s="222" t="s">
        <v>3385</v>
      </c>
      <c r="IM85" s="222">
        <v>0</v>
      </c>
      <c r="IN85" s="222" t="s">
        <v>2565</v>
      </c>
      <c r="IO85" s="222" t="s">
        <v>33</v>
      </c>
      <c r="IP85" s="222">
        <v>2</v>
      </c>
      <c r="IQ85" s="222" t="s">
        <v>17</v>
      </c>
      <c r="IR85" s="222" t="s">
        <v>17</v>
      </c>
      <c r="IS85" s="223">
        <v>45063</v>
      </c>
    </row>
    <row r="86" spans="1:253" s="11" customFormat="1" ht="12.75" customHeight="1" x14ac:dyDescent="0.2">
      <c r="A86" s="11" t="s">
        <v>2248</v>
      </c>
      <c r="B86" s="11" t="s">
        <v>10128</v>
      </c>
      <c r="C86" s="11" t="s">
        <v>2249</v>
      </c>
      <c r="D86" s="11" t="s">
        <v>2241</v>
      </c>
      <c r="E86" s="11" t="s">
        <v>9460</v>
      </c>
      <c r="F86" s="11" t="s">
        <v>8125</v>
      </c>
      <c r="G86" s="212">
        <v>21280000</v>
      </c>
      <c r="H86" s="213" t="s">
        <v>8123</v>
      </c>
      <c r="I86" s="213" t="s">
        <v>1400</v>
      </c>
      <c r="J86" s="213">
        <v>2</v>
      </c>
      <c r="K86" s="213" t="s">
        <v>8124</v>
      </c>
      <c r="L86" s="213" t="s">
        <v>8083</v>
      </c>
      <c r="M86" s="214">
        <v>45138</v>
      </c>
      <c r="N86" s="221" t="s">
        <v>8127</v>
      </c>
      <c r="O86" s="216">
        <v>94080</v>
      </c>
      <c r="P86" s="216" t="s">
        <v>8126</v>
      </c>
      <c r="Q86" s="216" t="s">
        <v>1400</v>
      </c>
      <c r="R86" s="216">
        <v>2</v>
      </c>
      <c r="S86" s="216" t="s">
        <v>1749</v>
      </c>
      <c r="T86" s="216" t="s">
        <v>8083</v>
      </c>
      <c r="U86" s="217">
        <v>45138</v>
      </c>
      <c r="V86" s="221" t="s">
        <v>8129</v>
      </c>
      <c r="W86" s="213">
        <v>21280000</v>
      </c>
      <c r="X86" s="213" t="s">
        <v>8123</v>
      </c>
      <c r="Y86" s="213" t="s">
        <v>1400</v>
      </c>
      <c r="Z86" s="213">
        <v>2</v>
      </c>
      <c r="AA86" s="213" t="s">
        <v>8128</v>
      </c>
      <c r="AB86" s="213" t="s">
        <v>8083</v>
      </c>
      <c r="AC86" s="214">
        <v>45138</v>
      </c>
      <c r="AD86" s="221" t="s">
        <v>8133</v>
      </c>
      <c r="AE86" s="218">
        <v>12769000</v>
      </c>
      <c r="AF86" s="218" t="s">
        <v>8130</v>
      </c>
      <c r="AG86" s="218" t="s">
        <v>1400</v>
      </c>
      <c r="AH86" s="218">
        <v>2</v>
      </c>
      <c r="AI86" s="218" t="s">
        <v>8132</v>
      </c>
      <c r="AJ86" s="218" t="s">
        <v>8131</v>
      </c>
      <c r="AK86" s="219">
        <v>45138</v>
      </c>
      <c r="AL86" s="221" t="s">
        <v>8137</v>
      </c>
      <c r="AM86" s="213">
        <v>130000</v>
      </c>
      <c r="AN86" s="213" t="s">
        <v>8134</v>
      </c>
      <c r="AO86" s="213" t="s">
        <v>1400</v>
      </c>
      <c r="AP86" s="213">
        <v>2</v>
      </c>
      <c r="AQ86" s="213" t="s">
        <v>8136</v>
      </c>
      <c r="AR86" s="213" t="s">
        <v>8135</v>
      </c>
      <c r="AS86" s="214">
        <v>45138</v>
      </c>
      <c r="AT86" s="222" t="s">
        <v>8143</v>
      </c>
      <c r="AU86" s="218">
        <v>2186</v>
      </c>
      <c r="AV86" s="218" t="s">
        <v>8098</v>
      </c>
      <c r="AW86" s="218" t="s">
        <v>1400</v>
      </c>
      <c r="AX86" s="218">
        <v>2</v>
      </c>
      <c r="AY86" s="218" t="s">
        <v>8142</v>
      </c>
      <c r="AZ86" s="218" t="s">
        <v>8099</v>
      </c>
      <c r="BA86" s="219">
        <v>45138</v>
      </c>
      <c r="BB86" s="221" t="s">
        <v>8141</v>
      </c>
      <c r="BC86" s="213">
        <v>58947</v>
      </c>
      <c r="BD86" s="213" t="s">
        <v>8138</v>
      </c>
      <c r="BE86" s="213" t="s">
        <v>1400</v>
      </c>
      <c r="BF86" s="213">
        <v>2</v>
      </c>
      <c r="BG86" s="213" t="s">
        <v>8140</v>
      </c>
      <c r="BH86" s="213" t="s">
        <v>8139</v>
      </c>
      <c r="BI86" s="214">
        <v>45138</v>
      </c>
      <c r="BJ86" s="222" t="s">
        <v>8144</v>
      </c>
      <c r="BK86" s="222">
        <v>2466</v>
      </c>
      <c r="BL86" s="222" t="s">
        <v>8108</v>
      </c>
      <c r="BM86" s="222" t="s">
        <v>1400</v>
      </c>
      <c r="BN86" s="222">
        <v>2</v>
      </c>
      <c r="BO86" s="222" t="s">
        <v>8110</v>
      </c>
      <c r="BP86" s="218" t="s">
        <v>8109</v>
      </c>
      <c r="BQ86" s="223">
        <v>45138</v>
      </c>
      <c r="BR86" s="221" t="s">
        <v>4084</v>
      </c>
      <c r="BS86" s="224">
        <v>260681</v>
      </c>
      <c r="BT86" s="224" t="s">
        <v>4081</v>
      </c>
      <c r="BU86" s="224" t="s">
        <v>77</v>
      </c>
      <c r="BV86" s="224">
        <v>1</v>
      </c>
      <c r="BW86" s="224" t="s">
        <v>4083</v>
      </c>
      <c r="BX86" s="224" t="s">
        <v>4082</v>
      </c>
      <c r="BY86" s="214">
        <v>45075</v>
      </c>
      <c r="BZ86" s="222" t="s">
        <v>4085</v>
      </c>
      <c r="CA86" s="222">
        <v>120394</v>
      </c>
      <c r="CB86" s="222" t="s">
        <v>4081</v>
      </c>
      <c r="CC86" s="222" t="s">
        <v>77</v>
      </c>
      <c r="CD86" s="222">
        <v>1</v>
      </c>
      <c r="CE86" s="222" t="s">
        <v>4083</v>
      </c>
      <c r="CF86" s="222" t="s">
        <v>4082</v>
      </c>
      <c r="CG86" s="223">
        <v>45075</v>
      </c>
      <c r="CH86" s="221" t="s">
        <v>10570</v>
      </c>
      <c r="CI86" s="222" t="e">
        <v>#N/A</v>
      </c>
      <c r="CJ86" s="222" t="e">
        <v>#N/A</v>
      </c>
      <c r="CK86" s="222" t="e">
        <v>#N/A</v>
      </c>
      <c r="CL86" s="222" t="e">
        <v>#N/A</v>
      </c>
      <c r="CM86" s="222" t="e">
        <v>#N/A</v>
      </c>
      <c r="CN86" s="222" t="e">
        <v>#N/A</v>
      </c>
      <c r="CO86" s="225" t="e">
        <v>#N/A</v>
      </c>
      <c r="CP86" s="222" t="s">
        <v>4686</v>
      </c>
      <c r="CQ86" s="224">
        <v>506.7</v>
      </c>
      <c r="CR86" s="224" t="s">
        <v>4682</v>
      </c>
      <c r="CS86" s="224" t="s">
        <v>33</v>
      </c>
      <c r="CT86" s="224">
        <v>2</v>
      </c>
      <c r="CU86" s="224" t="s">
        <v>4684</v>
      </c>
      <c r="CV86" s="224" t="s">
        <v>4683</v>
      </c>
      <c r="CW86" s="214">
        <v>45107</v>
      </c>
      <c r="CX86" s="222" t="s">
        <v>8182</v>
      </c>
      <c r="CY86" s="218">
        <v>5900000</v>
      </c>
      <c r="CZ86" s="218" t="s">
        <v>8179</v>
      </c>
      <c r="DA86" s="218" t="s">
        <v>1400</v>
      </c>
      <c r="DB86" s="218">
        <v>2</v>
      </c>
      <c r="DC86" s="218" t="s">
        <v>8190</v>
      </c>
      <c r="DD86" s="218" t="s">
        <v>8180</v>
      </c>
      <c r="DE86" s="220">
        <v>45138</v>
      </c>
      <c r="DF86" s="221" t="s">
        <v>8185</v>
      </c>
      <c r="DG86" s="213">
        <v>8511000</v>
      </c>
      <c r="DH86" s="224" t="s">
        <v>8183</v>
      </c>
      <c r="DI86" s="224" t="s">
        <v>1400</v>
      </c>
      <c r="DJ86" s="224">
        <v>2</v>
      </c>
      <c r="DK86" s="224" t="s">
        <v>8184</v>
      </c>
      <c r="DL86" s="224" t="s">
        <v>8131</v>
      </c>
      <c r="DM86" s="214">
        <v>45138</v>
      </c>
      <c r="DN86" s="222" t="s">
        <v>8189</v>
      </c>
      <c r="DO86" s="218">
        <v>6869000</v>
      </c>
      <c r="DP86" s="222" t="s">
        <v>8186</v>
      </c>
      <c r="DQ86" s="222" t="s">
        <v>1400</v>
      </c>
      <c r="DR86" s="222">
        <v>2</v>
      </c>
      <c r="DS86" s="222" t="s">
        <v>8188</v>
      </c>
      <c r="DT86" s="222" t="s">
        <v>8187</v>
      </c>
      <c r="DU86" s="223">
        <v>45138</v>
      </c>
      <c r="DV86" s="221" t="s">
        <v>8191</v>
      </c>
      <c r="DW86" s="213">
        <v>5900000</v>
      </c>
      <c r="DX86" s="224" t="s">
        <v>8179</v>
      </c>
      <c r="DY86" s="224" t="s">
        <v>1400</v>
      </c>
      <c r="DZ86" s="224">
        <v>2</v>
      </c>
      <c r="EA86" s="224" t="s">
        <v>8190</v>
      </c>
      <c r="EB86" s="224" t="s">
        <v>8180</v>
      </c>
      <c r="EC86" s="214">
        <v>45138</v>
      </c>
      <c r="ED86" s="222" t="s">
        <v>8192</v>
      </c>
      <c r="EE86" s="218">
        <v>0</v>
      </c>
      <c r="EF86" s="222" t="s">
        <v>8179</v>
      </c>
      <c r="EG86" s="222" t="s">
        <v>1400</v>
      </c>
      <c r="EH86" s="222">
        <v>2</v>
      </c>
      <c r="EI86" s="222" t="s">
        <v>8190</v>
      </c>
      <c r="EJ86" s="222" t="s">
        <v>4683</v>
      </c>
      <c r="EK86" s="223">
        <v>45138</v>
      </c>
      <c r="EL86" s="221" t="s">
        <v>8193</v>
      </c>
      <c r="EM86" s="213">
        <v>0</v>
      </c>
      <c r="EN86" s="224" t="s">
        <v>8179</v>
      </c>
      <c r="EO86" s="224" t="s">
        <v>1400</v>
      </c>
      <c r="EP86" s="224">
        <v>2</v>
      </c>
      <c r="EQ86" s="224" t="s">
        <v>8190</v>
      </c>
      <c r="ER86" s="224" t="s">
        <v>4683</v>
      </c>
      <c r="ES86" s="214">
        <v>45138</v>
      </c>
      <c r="ET86" s="222" t="s">
        <v>8149</v>
      </c>
      <c r="EU86" s="222">
        <v>2466</v>
      </c>
      <c r="EV86" s="222" t="s">
        <v>8108</v>
      </c>
      <c r="EW86" s="222" t="s">
        <v>1400</v>
      </c>
      <c r="EX86" s="222">
        <v>2</v>
      </c>
      <c r="EY86" s="222" t="s">
        <v>8110</v>
      </c>
      <c r="EZ86" s="222" t="s">
        <v>8109</v>
      </c>
      <c r="FA86" s="223">
        <v>45138</v>
      </c>
      <c r="FB86" s="221" t="s">
        <v>2347</v>
      </c>
      <c r="FC86" s="224">
        <v>3</v>
      </c>
      <c r="FD86" s="224" t="s">
        <v>2344</v>
      </c>
      <c r="FE86" s="224" t="s">
        <v>1400</v>
      </c>
      <c r="FF86" s="224">
        <v>2</v>
      </c>
      <c r="FG86" s="224" t="s">
        <v>2346</v>
      </c>
      <c r="FH86" s="224" t="s">
        <v>2345</v>
      </c>
      <c r="FI86" s="214">
        <v>45044</v>
      </c>
      <c r="FJ86" s="221" t="s">
        <v>2252</v>
      </c>
      <c r="FK86" s="222">
        <v>0</v>
      </c>
      <c r="FL86" s="222" t="s">
        <v>17</v>
      </c>
      <c r="FM86" s="222" t="s">
        <v>22</v>
      </c>
      <c r="FN86" s="222">
        <v>3</v>
      </c>
      <c r="FO86" s="222" t="s">
        <v>2250</v>
      </c>
      <c r="FP86" s="218" t="s">
        <v>17</v>
      </c>
      <c r="FQ86" s="219">
        <v>45016</v>
      </c>
      <c r="FR86" s="221" t="s">
        <v>2253</v>
      </c>
      <c r="FS86" s="224">
        <v>0</v>
      </c>
      <c r="FT86" s="224" t="s">
        <v>17</v>
      </c>
      <c r="FU86" s="224" t="s">
        <v>22</v>
      </c>
      <c r="FV86" s="224">
        <v>3</v>
      </c>
      <c r="FW86" s="224" t="s">
        <v>2250</v>
      </c>
      <c r="FX86" s="224" t="s">
        <v>17</v>
      </c>
      <c r="FY86" s="214">
        <v>45016</v>
      </c>
      <c r="FZ86" s="222" t="s">
        <v>3391</v>
      </c>
      <c r="GA86" s="222">
        <v>2</v>
      </c>
      <c r="GB86" s="222" t="s">
        <v>2565</v>
      </c>
      <c r="GC86" s="222" t="s">
        <v>33</v>
      </c>
      <c r="GD86" s="222">
        <v>2</v>
      </c>
      <c r="GE86" s="222" t="s">
        <v>17</v>
      </c>
      <c r="GF86" s="222" t="s">
        <v>17</v>
      </c>
      <c r="GG86" s="223">
        <v>45063</v>
      </c>
      <c r="GH86" s="221" t="s">
        <v>3397</v>
      </c>
      <c r="GI86" s="224">
        <v>1</v>
      </c>
      <c r="GJ86" s="224" t="s">
        <v>2565</v>
      </c>
      <c r="GK86" s="224" t="s">
        <v>33</v>
      </c>
      <c r="GL86" s="224">
        <v>2</v>
      </c>
      <c r="GM86" s="224" t="s">
        <v>17</v>
      </c>
      <c r="GN86" s="224" t="s">
        <v>17</v>
      </c>
      <c r="GO86" s="214">
        <v>45063</v>
      </c>
      <c r="GP86" s="222" t="s">
        <v>3392</v>
      </c>
      <c r="GQ86" s="222">
        <v>0</v>
      </c>
      <c r="GR86" s="222" t="s">
        <v>2565</v>
      </c>
      <c r="GS86" s="222" t="s">
        <v>33</v>
      </c>
      <c r="GT86" s="222">
        <v>2</v>
      </c>
      <c r="GU86" s="222" t="s">
        <v>17</v>
      </c>
      <c r="GV86" s="222" t="s">
        <v>17</v>
      </c>
      <c r="GW86" s="223">
        <v>45063</v>
      </c>
      <c r="GX86" s="221" t="s">
        <v>3398</v>
      </c>
      <c r="GY86" s="224">
        <v>0</v>
      </c>
      <c r="GZ86" s="224" t="s">
        <v>2565</v>
      </c>
      <c r="HA86" s="224" t="s">
        <v>33</v>
      </c>
      <c r="HB86" s="224">
        <v>2</v>
      </c>
      <c r="HC86" s="224" t="s">
        <v>17</v>
      </c>
      <c r="HD86" s="224" t="s">
        <v>17</v>
      </c>
      <c r="HE86" s="214">
        <v>45063</v>
      </c>
      <c r="HF86" s="222" t="s">
        <v>3390</v>
      </c>
      <c r="HG86" s="222">
        <v>0</v>
      </c>
      <c r="HH86" s="222" t="s">
        <v>2565</v>
      </c>
      <c r="HI86" s="222" t="s">
        <v>33</v>
      </c>
      <c r="HJ86" s="222">
        <v>2</v>
      </c>
      <c r="HK86" s="222" t="s">
        <v>17</v>
      </c>
      <c r="HL86" s="222" t="s">
        <v>17</v>
      </c>
      <c r="HM86" s="223">
        <v>45063</v>
      </c>
      <c r="HN86" s="221" t="s">
        <v>3396</v>
      </c>
      <c r="HO86" s="224">
        <v>0</v>
      </c>
      <c r="HP86" s="224" t="s">
        <v>2565</v>
      </c>
      <c r="HQ86" s="224" t="s">
        <v>33</v>
      </c>
      <c r="HR86" s="224">
        <v>2</v>
      </c>
      <c r="HS86" s="224" t="s">
        <v>17</v>
      </c>
      <c r="HT86" s="224" t="s">
        <v>17</v>
      </c>
      <c r="HU86" s="214">
        <v>45063</v>
      </c>
      <c r="HV86" s="222" t="s">
        <v>3393</v>
      </c>
      <c r="HW86" s="222">
        <v>0</v>
      </c>
      <c r="HX86" s="222" t="s">
        <v>2565</v>
      </c>
      <c r="HY86" s="222" t="s">
        <v>33</v>
      </c>
      <c r="HZ86" s="222">
        <v>2</v>
      </c>
      <c r="IA86" s="222" t="s">
        <v>17</v>
      </c>
      <c r="IB86" s="222" t="s">
        <v>17</v>
      </c>
      <c r="IC86" s="223">
        <v>45063</v>
      </c>
      <c r="ID86" s="221" t="s">
        <v>3395</v>
      </c>
      <c r="IE86" s="224">
        <v>0</v>
      </c>
      <c r="IF86" s="224" t="s">
        <v>2565</v>
      </c>
      <c r="IG86" s="224" t="s">
        <v>33</v>
      </c>
      <c r="IH86" s="224">
        <v>2</v>
      </c>
      <c r="II86" s="224" t="s">
        <v>17</v>
      </c>
      <c r="IJ86" s="224" t="s">
        <v>17</v>
      </c>
      <c r="IK86" s="214">
        <v>45063</v>
      </c>
      <c r="IL86" s="222" t="s">
        <v>3394</v>
      </c>
      <c r="IM86" s="222">
        <v>3</v>
      </c>
      <c r="IN86" s="222" t="s">
        <v>2565</v>
      </c>
      <c r="IO86" s="222" t="s">
        <v>33</v>
      </c>
      <c r="IP86" s="222">
        <v>2</v>
      </c>
      <c r="IQ86" s="222" t="s">
        <v>17</v>
      </c>
      <c r="IR86" s="222" t="s">
        <v>17</v>
      </c>
      <c r="IS86" s="223">
        <v>45063</v>
      </c>
    </row>
    <row r="87" spans="1:253" s="11" customFormat="1" ht="12.75" customHeight="1" x14ac:dyDescent="0.2">
      <c r="A87" s="11" t="s">
        <v>2239</v>
      </c>
      <c r="B87" s="11" t="s">
        <v>10054</v>
      </c>
      <c r="C87" s="11" t="s">
        <v>2240</v>
      </c>
      <c r="D87" s="11" t="s">
        <v>2241</v>
      </c>
      <c r="E87" s="11" t="s">
        <v>9460</v>
      </c>
      <c r="F87" s="11" t="s">
        <v>8085</v>
      </c>
      <c r="G87" s="212">
        <v>21280000</v>
      </c>
      <c r="H87" s="213" t="s">
        <v>8082</v>
      </c>
      <c r="I87" s="213" t="s">
        <v>1400</v>
      </c>
      <c r="J87" s="213">
        <v>2</v>
      </c>
      <c r="K87" s="213" t="s">
        <v>8084</v>
      </c>
      <c r="L87" s="213" t="s">
        <v>8083</v>
      </c>
      <c r="M87" s="214">
        <v>45138</v>
      </c>
      <c r="N87" s="221" t="s">
        <v>8089</v>
      </c>
      <c r="O87" s="216">
        <v>31780</v>
      </c>
      <c r="P87" s="216" t="s">
        <v>8086</v>
      </c>
      <c r="Q87" s="216" t="s">
        <v>1400</v>
      </c>
      <c r="R87" s="216">
        <v>2</v>
      </c>
      <c r="S87" s="216" t="s">
        <v>8088</v>
      </c>
      <c r="T87" s="216" t="s">
        <v>8087</v>
      </c>
      <c r="U87" s="217">
        <v>45138</v>
      </c>
      <c r="V87" s="221" t="s">
        <v>8093</v>
      </c>
      <c r="W87" s="213">
        <v>7751000</v>
      </c>
      <c r="X87" s="213" t="s">
        <v>8090</v>
      </c>
      <c r="Y87" s="213" t="s">
        <v>1400</v>
      </c>
      <c r="Z87" s="213">
        <v>2</v>
      </c>
      <c r="AA87" s="213" t="s">
        <v>8092</v>
      </c>
      <c r="AB87" s="213" t="s">
        <v>8091</v>
      </c>
      <c r="AC87" s="214">
        <v>45138</v>
      </c>
      <c r="AD87" s="221" t="s">
        <v>8097</v>
      </c>
      <c r="AE87" s="218">
        <v>2267000</v>
      </c>
      <c r="AF87" s="218" t="s">
        <v>8094</v>
      </c>
      <c r="AG87" s="218" t="s">
        <v>1400</v>
      </c>
      <c r="AH87" s="218">
        <v>2</v>
      </c>
      <c r="AI87" s="218" t="s">
        <v>8096</v>
      </c>
      <c r="AJ87" s="218" t="s">
        <v>8095</v>
      </c>
      <c r="AK87" s="219">
        <v>45138</v>
      </c>
      <c r="AL87" s="221" t="s">
        <v>8101</v>
      </c>
      <c r="AM87" s="213">
        <v>78000</v>
      </c>
      <c r="AN87" s="213" t="s">
        <v>8098</v>
      </c>
      <c r="AO87" s="213" t="s">
        <v>1400</v>
      </c>
      <c r="AP87" s="213">
        <v>2</v>
      </c>
      <c r="AQ87" s="213" t="s">
        <v>8100</v>
      </c>
      <c r="AR87" s="213" t="s">
        <v>8099</v>
      </c>
      <c r="AS87" s="214">
        <v>45138</v>
      </c>
      <c r="AT87" s="222" t="s">
        <v>8103</v>
      </c>
      <c r="AU87" s="218">
        <v>2178</v>
      </c>
      <c r="AV87" s="218" t="s">
        <v>8098</v>
      </c>
      <c r="AW87" s="218" t="s">
        <v>1400</v>
      </c>
      <c r="AX87" s="218">
        <v>2</v>
      </c>
      <c r="AY87" s="218" t="s">
        <v>8102</v>
      </c>
      <c r="AZ87" s="218" t="s">
        <v>8099</v>
      </c>
      <c r="BA87" s="219">
        <v>45138</v>
      </c>
      <c r="BB87" s="221" t="s">
        <v>2243</v>
      </c>
      <c r="BC87" s="213">
        <v>0</v>
      </c>
      <c r="BD87" s="213" t="s">
        <v>17</v>
      </c>
      <c r="BE87" s="213" t="s">
        <v>22</v>
      </c>
      <c r="BF87" s="213">
        <v>3</v>
      </c>
      <c r="BG87" s="213" t="s">
        <v>2242</v>
      </c>
      <c r="BH87" s="213" t="s">
        <v>17</v>
      </c>
      <c r="BI87" s="214">
        <v>45016</v>
      </c>
      <c r="BJ87" s="222" t="s">
        <v>8107</v>
      </c>
      <c r="BK87" s="222">
        <v>679</v>
      </c>
      <c r="BL87" s="222" t="s">
        <v>8104</v>
      </c>
      <c r="BM87" s="222" t="s">
        <v>1400</v>
      </c>
      <c r="BN87" s="222">
        <v>2</v>
      </c>
      <c r="BO87" s="222" t="s">
        <v>8106</v>
      </c>
      <c r="BP87" s="218" t="s">
        <v>8105</v>
      </c>
      <c r="BQ87" s="223">
        <v>45138</v>
      </c>
      <c r="BR87" s="221" t="s">
        <v>4680</v>
      </c>
      <c r="BS87" s="224">
        <v>260681</v>
      </c>
      <c r="BT87" s="224" t="s">
        <v>4081</v>
      </c>
      <c r="BU87" s="224" t="s">
        <v>33</v>
      </c>
      <c r="BV87" s="224">
        <v>2</v>
      </c>
      <c r="BW87" s="224" t="s">
        <v>4083</v>
      </c>
      <c r="BX87" s="224" t="s">
        <v>4082</v>
      </c>
      <c r="BY87" s="214">
        <v>45107</v>
      </c>
      <c r="BZ87" s="222" t="s">
        <v>4681</v>
      </c>
      <c r="CA87" s="222">
        <v>120394</v>
      </c>
      <c r="CB87" s="222" t="s">
        <v>4081</v>
      </c>
      <c r="CC87" s="222" t="s">
        <v>33</v>
      </c>
      <c r="CD87" s="222">
        <v>2</v>
      </c>
      <c r="CE87" s="222" t="s">
        <v>4083</v>
      </c>
      <c r="CF87" s="222" t="s">
        <v>4082</v>
      </c>
      <c r="CG87" s="223">
        <v>45107</v>
      </c>
      <c r="CH87" s="221" t="s">
        <v>10571</v>
      </c>
      <c r="CI87" s="222" t="e">
        <v>#N/A</v>
      </c>
      <c r="CJ87" s="222" t="e">
        <v>#N/A</v>
      </c>
      <c r="CK87" s="222" t="e">
        <v>#N/A</v>
      </c>
      <c r="CL87" s="222" t="e">
        <v>#N/A</v>
      </c>
      <c r="CM87" s="222" t="e">
        <v>#N/A</v>
      </c>
      <c r="CN87" s="222" t="e">
        <v>#N/A</v>
      </c>
      <c r="CO87" s="225" t="e">
        <v>#N/A</v>
      </c>
      <c r="CP87" s="222" t="s">
        <v>4685</v>
      </c>
      <c r="CQ87" s="224">
        <v>506.7</v>
      </c>
      <c r="CR87" s="224" t="s">
        <v>4682</v>
      </c>
      <c r="CS87" s="224" t="s">
        <v>33</v>
      </c>
      <c r="CT87" s="224">
        <v>2</v>
      </c>
      <c r="CU87" s="224" t="s">
        <v>4684</v>
      </c>
      <c r="CV87" s="224" t="s">
        <v>4683</v>
      </c>
      <c r="CW87" s="214">
        <v>45107</v>
      </c>
      <c r="CX87" s="222" t="s">
        <v>8113</v>
      </c>
      <c r="CY87" s="218">
        <v>1637000</v>
      </c>
      <c r="CZ87" s="218" t="s">
        <v>8094</v>
      </c>
      <c r="DA87" s="218" t="s">
        <v>1400</v>
      </c>
      <c r="DB87" s="218">
        <v>2</v>
      </c>
      <c r="DC87" s="218" t="s">
        <v>8116</v>
      </c>
      <c r="DD87" s="218" t="s">
        <v>8095</v>
      </c>
      <c r="DE87" s="220">
        <v>45138</v>
      </c>
      <c r="DF87" s="221" t="s">
        <v>8117</v>
      </c>
      <c r="DG87" s="213">
        <v>5484000</v>
      </c>
      <c r="DH87" s="224" t="s">
        <v>8114</v>
      </c>
      <c r="DI87" s="224" t="s">
        <v>1400</v>
      </c>
      <c r="DJ87" s="224">
        <v>2</v>
      </c>
      <c r="DK87" s="224" t="s">
        <v>8116</v>
      </c>
      <c r="DL87" s="224" t="s">
        <v>8115</v>
      </c>
      <c r="DM87" s="214">
        <v>45138</v>
      </c>
      <c r="DN87" s="222" t="s">
        <v>8118</v>
      </c>
      <c r="DO87" s="218">
        <v>630000</v>
      </c>
      <c r="DP87" s="222" t="s">
        <v>8094</v>
      </c>
      <c r="DQ87" s="222" t="s">
        <v>1400</v>
      </c>
      <c r="DR87" s="222">
        <v>2</v>
      </c>
      <c r="DS87" s="222" t="s">
        <v>8116</v>
      </c>
      <c r="DT87" s="222" t="s">
        <v>8095</v>
      </c>
      <c r="DU87" s="223">
        <v>45138</v>
      </c>
      <c r="DV87" s="221" t="s">
        <v>8119</v>
      </c>
      <c r="DW87" s="213">
        <v>1637000</v>
      </c>
      <c r="DX87" s="224" t="s">
        <v>8094</v>
      </c>
      <c r="DY87" s="224" t="s">
        <v>1400</v>
      </c>
      <c r="DZ87" s="224">
        <v>2</v>
      </c>
      <c r="EA87" s="224" t="s">
        <v>8116</v>
      </c>
      <c r="EB87" s="224" t="s">
        <v>8095</v>
      </c>
      <c r="EC87" s="214">
        <v>45138</v>
      </c>
      <c r="ED87" s="222" t="s">
        <v>8121</v>
      </c>
      <c r="EE87" s="218">
        <v>0</v>
      </c>
      <c r="EF87" s="222" t="s">
        <v>8094</v>
      </c>
      <c r="EG87" s="222" t="s">
        <v>1400</v>
      </c>
      <c r="EH87" s="222">
        <v>2</v>
      </c>
      <c r="EI87" s="222" t="s">
        <v>8116</v>
      </c>
      <c r="EJ87" s="222" t="s">
        <v>8120</v>
      </c>
      <c r="EK87" s="223">
        <v>45138</v>
      </c>
      <c r="EL87" s="221" t="s">
        <v>8122</v>
      </c>
      <c r="EM87" s="213">
        <v>0</v>
      </c>
      <c r="EN87" s="224" t="s">
        <v>8094</v>
      </c>
      <c r="EO87" s="224" t="s">
        <v>1400</v>
      </c>
      <c r="EP87" s="224">
        <v>2</v>
      </c>
      <c r="EQ87" s="224" t="s">
        <v>8116</v>
      </c>
      <c r="ER87" s="224" t="s">
        <v>8120</v>
      </c>
      <c r="ES87" s="214">
        <v>45138</v>
      </c>
      <c r="ET87" s="222" t="s">
        <v>8111</v>
      </c>
      <c r="EU87" s="222">
        <v>2466</v>
      </c>
      <c r="EV87" s="222" t="s">
        <v>8108</v>
      </c>
      <c r="EW87" s="222" t="s">
        <v>1400</v>
      </c>
      <c r="EX87" s="222">
        <v>2</v>
      </c>
      <c r="EY87" s="222" t="s">
        <v>8110</v>
      </c>
      <c r="EZ87" s="222" t="s">
        <v>8109</v>
      </c>
      <c r="FA87" s="223">
        <v>45138</v>
      </c>
      <c r="FB87" s="221" t="s">
        <v>2351</v>
      </c>
      <c r="FC87" s="224">
        <v>2</v>
      </c>
      <c r="FD87" s="224" t="s">
        <v>2348</v>
      </c>
      <c r="FE87" s="224" t="s">
        <v>77</v>
      </c>
      <c r="FF87" s="224">
        <v>1</v>
      </c>
      <c r="FG87" s="224" t="s">
        <v>2350</v>
      </c>
      <c r="FH87" s="224" t="s">
        <v>2349</v>
      </c>
      <c r="FI87" s="214">
        <v>45044</v>
      </c>
      <c r="FJ87" s="221" t="s">
        <v>2246</v>
      </c>
      <c r="FK87" s="222">
        <v>0</v>
      </c>
      <c r="FL87" s="222" t="s">
        <v>17</v>
      </c>
      <c r="FM87" s="222" t="s">
        <v>22</v>
      </c>
      <c r="FN87" s="222">
        <v>3</v>
      </c>
      <c r="FO87" s="222" t="s">
        <v>2244</v>
      </c>
      <c r="FP87" s="218" t="s">
        <v>17</v>
      </c>
      <c r="FQ87" s="219">
        <v>45016</v>
      </c>
      <c r="FR87" s="221" t="s">
        <v>2247</v>
      </c>
      <c r="FS87" s="224">
        <v>0</v>
      </c>
      <c r="FT87" s="224" t="s">
        <v>17</v>
      </c>
      <c r="FU87" s="224" t="s">
        <v>22</v>
      </c>
      <c r="FV87" s="224">
        <v>3</v>
      </c>
      <c r="FW87" s="224" t="s">
        <v>2244</v>
      </c>
      <c r="FX87" s="224" t="s">
        <v>17</v>
      </c>
      <c r="FY87" s="214">
        <v>45016</v>
      </c>
      <c r="FZ87" s="222" t="s">
        <v>3400</v>
      </c>
      <c r="GA87" s="222">
        <v>2</v>
      </c>
      <c r="GB87" s="222" t="s">
        <v>2565</v>
      </c>
      <c r="GC87" s="222" t="s">
        <v>33</v>
      </c>
      <c r="GD87" s="222">
        <v>2</v>
      </c>
      <c r="GE87" s="222" t="s">
        <v>17</v>
      </c>
      <c r="GF87" s="222" t="s">
        <v>17</v>
      </c>
      <c r="GG87" s="223">
        <v>45063</v>
      </c>
      <c r="GH87" s="221" t="s">
        <v>3406</v>
      </c>
      <c r="GI87" s="224">
        <v>1</v>
      </c>
      <c r="GJ87" s="224" t="s">
        <v>2565</v>
      </c>
      <c r="GK87" s="224" t="s">
        <v>33</v>
      </c>
      <c r="GL87" s="224">
        <v>2</v>
      </c>
      <c r="GM87" s="224" t="s">
        <v>17</v>
      </c>
      <c r="GN87" s="224" t="s">
        <v>17</v>
      </c>
      <c r="GO87" s="214">
        <v>45063</v>
      </c>
      <c r="GP87" s="222" t="s">
        <v>3401</v>
      </c>
      <c r="GQ87" s="222">
        <v>0</v>
      </c>
      <c r="GR87" s="222" t="s">
        <v>2565</v>
      </c>
      <c r="GS87" s="222" t="s">
        <v>33</v>
      </c>
      <c r="GT87" s="222">
        <v>2</v>
      </c>
      <c r="GU87" s="222" t="s">
        <v>17</v>
      </c>
      <c r="GV87" s="222" t="s">
        <v>17</v>
      </c>
      <c r="GW87" s="223">
        <v>45063</v>
      </c>
      <c r="GX87" s="221" t="s">
        <v>3407</v>
      </c>
      <c r="GY87" s="224">
        <v>0</v>
      </c>
      <c r="GZ87" s="224" t="s">
        <v>2565</v>
      </c>
      <c r="HA87" s="224" t="s">
        <v>33</v>
      </c>
      <c r="HB87" s="224">
        <v>2</v>
      </c>
      <c r="HC87" s="224" t="s">
        <v>17</v>
      </c>
      <c r="HD87" s="224" t="s">
        <v>17</v>
      </c>
      <c r="HE87" s="214">
        <v>45063</v>
      </c>
      <c r="HF87" s="222" t="s">
        <v>3399</v>
      </c>
      <c r="HG87" s="222">
        <v>0</v>
      </c>
      <c r="HH87" s="222" t="s">
        <v>2565</v>
      </c>
      <c r="HI87" s="222" t="s">
        <v>33</v>
      </c>
      <c r="HJ87" s="222">
        <v>2</v>
      </c>
      <c r="HK87" s="222" t="s">
        <v>17</v>
      </c>
      <c r="HL87" s="222" t="s">
        <v>17</v>
      </c>
      <c r="HM87" s="223">
        <v>45063</v>
      </c>
      <c r="HN87" s="221" t="s">
        <v>3405</v>
      </c>
      <c r="HO87" s="224">
        <v>0</v>
      </c>
      <c r="HP87" s="224" t="s">
        <v>2565</v>
      </c>
      <c r="HQ87" s="224" t="s">
        <v>33</v>
      </c>
      <c r="HR87" s="224">
        <v>2</v>
      </c>
      <c r="HS87" s="224" t="s">
        <v>17</v>
      </c>
      <c r="HT87" s="224" t="s">
        <v>17</v>
      </c>
      <c r="HU87" s="214">
        <v>45063</v>
      </c>
      <c r="HV87" s="222" t="s">
        <v>3402</v>
      </c>
      <c r="HW87" s="222">
        <v>0</v>
      </c>
      <c r="HX87" s="222" t="s">
        <v>2565</v>
      </c>
      <c r="HY87" s="222" t="s">
        <v>33</v>
      </c>
      <c r="HZ87" s="222">
        <v>2</v>
      </c>
      <c r="IA87" s="222" t="s">
        <v>17</v>
      </c>
      <c r="IB87" s="222" t="s">
        <v>17</v>
      </c>
      <c r="IC87" s="223">
        <v>45063</v>
      </c>
      <c r="ID87" s="221" t="s">
        <v>3404</v>
      </c>
      <c r="IE87" s="224">
        <v>0</v>
      </c>
      <c r="IF87" s="224" t="s">
        <v>2565</v>
      </c>
      <c r="IG87" s="224" t="s">
        <v>33</v>
      </c>
      <c r="IH87" s="224">
        <v>2</v>
      </c>
      <c r="II87" s="224" t="s">
        <v>17</v>
      </c>
      <c r="IJ87" s="224" t="s">
        <v>17</v>
      </c>
      <c r="IK87" s="214">
        <v>45063</v>
      </c>
      <c r="IL87" s="222" t="s">
        <v>3403</v>
      </c>
      <c r="IM87" s="222">
        <v>3</v>
      </c>
      <c r="IN87" s="222" t="s">
        <v>2565</v>
      </c>
      <c r="IO87" s="222" t="s">
        <v>33</v>
      </c>
      <c r="IP87" s="222">
        <v>2</v>
      </c>
      <c r="IQ87" s="222" t="s">
        <v>17</v>
      </c>
      <c r="IR87" s="222" t="s">
        <v>17</v>
      </c>
      <c r="IS87" s="223">
        <v>45063</v>
      </c>
    </row>
    <row r="88" spans="1:253" s="11" customFormat="1" ht="12.75" customHeight="1" x14ac:dyDescent="0.2">
      <c r="A88" s="11" t="s">
        <v>1143</v>
      </c>
      <c r="B88" s="11" t="s">
        <v>9885</v>
      </c>
      <c r="C88" s="11" t="s">
        <v>1144</v>
      </c>
      <c r="D88" s="11" t="s">
        <v>1145</v>
      </c>
      <c r="E88" s="11" t="s">
        <v>9461</v>
      </c>
      <c r="F88" s="11" t="s">
        <v>6027</v>
      </c>
      <c r="G88" s="215">
        <v>32694000</v>
      </c>
      <c r="H88" s="218" t="s">
        <v>6024</v>
      </c>
      <c r="I88" s="218" t="s">
        <v>1400</v>
      </c>
      <c r="J88" s="218">
        <v>2</v>
      </c>
      <c r="K88" s="218" t="s">
        <v>6026</v>
      </c>
      <c r="L88" s="218" t="s">
        <v>6025</v>
      </c>
      <c r="M88" s="219">
        <v>45126</v>
      </c>
      <c r="N88" s="221" t="s">
        <v>6031</v>
      </c>
      <c r="O88" s="218">
        <v>9206</v>
      </c>
      <c r="P88" s="218" t="s">
        <v>6028</v>
      </c>
      <c r="Q88" s="218" t="s">
        <v>22</v>
      </c>
      <c r="R88" s="218">
        <v>3</v>
      </c>
      <c r="S88" s="218" t="s">
        <v>6030</v>
      </c>
      <c r="T88" s="218" t="s">
        <v>6029</v>
      </c>
      <c r="U88" s="219">
        <v>45126</v>
      </c>
      <c r="V88" s="221" t="s">
        <v>6035</v>
      </c>
      <c r="W88" s="218">
        <v>10090000</v>
      </c>
      <c r="X88" s="218" t="s">
        <v>6032</v>
      </c>
      <c r="Y88" s="218" t="s">
        <v>22</v>
      </c>
      <c r="Z88" s="218">
        <v>3</v>
      </c>
      <c r="AA88" s="218" t="s">
        <v>6034</v>
      </c>
      <c r="AB88" s="218" t="s">
        <v>6033</v>
      </c>
      <c r="AC88" s="219">
        <v>45126</v>
      </c>
      <c r="AD88" s="221" t="s">
        <v>6038</v>
      </c>
      <c r="AE88" s="218">
        <v>10090000</v>
      </c>
      <c r="AF88" s="218" t="s">
        <v>6036</v>
      </c>
      <c r="AG88" s="218" t="s">
        <v>22</v>
      </c>
      <c r="AH88" s="218">
        <v>3</v>
      </c>
      <c r="AI88" s="218" t="s">
        <v>6037</v>
      </c>
      <c r="AJ88" s="218" t="s">
        <v>6033</v>
      </c>
      <c r="AK88" s="219">
        <v>45126</v>
      </c>
      <c r="AL88" s="221" t="s">
        <v>6042</v>
      </c>
      <c r="AM88" s="218">
        <v>182000</v>
      </c>
      <c r="AN88" s="218" t="s">
        <v>6039</v>
      </c>
      <c r="AO88" s="218" t="s">
        <v>1400</v>
      </c>
      <c r="AP88" s="218">
        <v>2</v>
      </c>
      <c r="AQ88" s="218" t="s">
        <v>6041</v>
      </c>
      <c r="AR88" s="218" t="s">
        <v>6040</v>
      </c>
      <c r="AS88" s="219">
        <v>45126</v>
      </c>
      <c r="AT88" s="222" t="s">
        <v>10572</v>
      </c>
      <c r="AU88" s="218" t="e">
        <v>#N/A</v>
      </c>
      <c r="AV88" s="218" t="e">
        <v>#N/A</v>
      </c>
      <c r="AW88" s="218" t="e">
        <v>#N/A</v>
      </c>
      <c r="AX88" s="218" t="e">
        <v>#N/A</v>
      </c>
      <c r="AY88" s="218" t="e">
        <v>#N/A</v>
      </c>
      <c r="AZ88" s="218" t="e">
        <v>#N/A</v>
      </c>
      <c r="BA88" s="219" t="e">
        <v>#N/A</v>
      </c>
      <c r="BB88" s="221" t="s">
        <v>10573</v>
      </c>
      <c r="BC88" s="218" t="e">
        <v>#N/A</v>
      </c>
      <c r="BD88" s="218" t="e">
        <v>#N/A</v>
      </c>
      <c r="BE88" s="218" t="e">
        <v>#N/A</v>
      </c>
      <c r="BF88" s="218" t="e">
        <v>#N/A</v>
      </c>
      <c r="BG88" s="218" t="e">
        <v>#N/A</v>
      </c>
      <c r="BH88" s="218" t="e">
        <v>#N/A</v>
      </c>
      <c r="BI88" s="219" t="e">
        <v>#N/A</v>
      </c>
      <c r="BJ88" s="222" t="s">
        <v>6044</v>
      </c>
      <c r="BK88" s="222">
        <v>0</v>
      </c>
      <c r="BL88" s="222" t="s">
        <v>5559</v>
      </c>
      <c r="BM88" s="222" t="s">
        <v>22</v>
      </c>
      <c r="BN88" s="222">
        <v>3</v>
      </c>
      <c r="BO88" s="222" t="s">
        <v>6043</v>
      </c>
      <c r="BP88" s="218" t="s">
        <v>1039</v>
      </c>
      <c r="BQ88" s="223">
        <v>45126</v>
      </c>
      <c r="BR88" s="221" t="s">
        <v>10574</v>
      </c>
      <c r="BS88" s="222" t="e">
        <v>#N/A</v>
      </c>
      <c r="BT88" s="222" t="e">
        <v>#N/A</v>
      </c>
      <c r="BU88" s="222" t="e">
        <v>#N/A</v>
      </c>
      <c r="BV88" s="222" t="e">
        <v>#N/A</v>
      </c>
      <c r="BW88" s="222" t="e">
        <v>#N/A</v>
      </c>
      <c r="BX88" s="222" t="e">
        <v>#N/A</v>
      </c>
      <c r="BY88" s="219" t="e">
        <v>#N/A</v>
      </c>
      <c r="BZ88" s="222" t="s">
        <v>10575</v>
      </c>
      <c r="CA88" s="222" t="e">
        <v>#N/A</v>
      </c>
      <c r="CB88" s="222" t="e">
        <v>#N/A</v>
      </c>
      <c r="CC88" s="222" t="e">
        <v>#N/A</v>
      </c>
      <c r="CD88" s="222" t="e">
        <v>#N/A</v>
      </c>
      <c r="CE88" s="222" t="e">
        <v>#N/A</v>
      </c>
      <c r="CF88" s="222" t="e">
        <v>#N/A</v>
      </c>
      <c r="CG88" s="223" t="e">
        <v>#N/A</v>
      </c>
      <c r="CH88" s="221" t="s">
        <v>10576</v>
      </c>
      <c r="CI88" s="222" t="e">
        <v>#N/A</v>
      </c>
      <c r="CJ88" s="222" t="e">
        <v>#N/A</v>
      </c>
      <c r="CK88" s="222" t="e">
        <v>#N/A</v>
      </c>
      <c r="CL88" s="222" t="e">
        <v>#N/A</v>
      </c>
      <c r="CM88" s="222" t="e">
        <v>#N/A</v>
      </c>
      <c r="CN88" s="222" t="e">
        <v>#N/A</v>
      </c>
      <c r="CO88" s="225" t="e">
        <v>#N/A</v>
      </c>
      <c r="CP88" s="222" t="s">
        <v>10577</v>
      </c>
      <c r="CQ88" s="222" t="e">
        <v>#N/A</v>
      </c>
      <c r="CR88" s="222" t="e">
        <v>#N/A</v>
      </c>
      <c r="CS88" s="222" t="e">
        <v>#N/A</v>
      </c>
      <c r="CT88" s="222" t="e">
        <v>#N/A</v>
      </c>
      <c r="CU88" s="222" t="e">
        <v>#N/A</v>
      </c>
      <c r="CV88" s="222" t="e">
        <v>#N/A</v>
      </c>
      <c r="CW88" s="219" t="e">
        <v>#N/A</v>
      </c>
      <c r="CX88" s="222" t="s">
        <v>6048</v>
      </c>
      <c r="CY88" s="218">
        <v>182000</v>
      </c>
      <c r="CZ88" s="218" t="s">
        <v>6039</v>
      </c>
      <c r="DA88" s="218" t="s">
        <v>1400</v>
      </c>
      <c r="DB88" s="218">
        <v>2</v>
      </c>
      <c r="DC88" s="218" t="s">
        <v>6054</v>
      </c>
      <c r="DD88" s="218" t="s">
        <v>6040</v>
      </c>
      <c r="DE88" s="220">
        <v>45126</v>
      </c>
      <c r="DF88" s="221" t="s">
        <v>6050</v>
      </c>
      <c r="DG88" s="218">
        <v>0</v>
      </c>
      <c r="DH88" s="222" t="s">
        <v>6049</v>
      </c>
      <c r="DI88" s="222" t="s">
        <v>1400</v>
      </c>
      <c r="DJ88" s="222">
        <v>2</v>
      </c>
      <c r="DK88" s="222" t="s">
        <v>4746</v>
      </c>
      <c r="DL88" s="222" t="s">
        <v>6033</v>
      </c>
      <c r="DM88" s="219">
        <v>45126</v>
      </c>
      <c r="DN88" s="222" t="s">
        <v>6053</v>
      </c>
      <c r="DO88" s="218">
        <v>9909000</v>
      </c>
      <c r="DP88" s="222" t="s">
        <v>6051</v>
      </c>
      <c r="DQ88" s="222" t="s">
        <v>1400</v>
      </c>
      <c r="DR88" s="222">
        <v>2</v>
      </c>
      <c r="DS88" s="222" t="s">
        <v>4748</v>
      </c>
      <c r="DT88" s="222" t="s">
        <v>6052</v>
      </c>
      <c r="DU88" s="223">
        <v>45126</v>
      </c>
      <c r="DV88" s="221" t="s">
        <v>6055</v>
      </c>
      <c r="DW88" s="218">
        <v>182000</v>
      </c>
      <c r="DX88" s="222" t="s">
        <v>6039</v>
      </c>
      <c r="DY88" s="222" t="s">
        <v>1400</v>
      </c>
      <c r="DZ88" s="222">
        <v>2</v>
      </c>
      <c r="EA88" s="222" t="s">
        <v>6054</v>
      </c>
      <c r="EB88" s="222" t="s">
        <v>6040</v>
      </c>
      <c r="EC88" s="219">
        <v>45126</v>
      </c>
      <c r="ED88" s="222" t="s">
        <v>1322</v>
      </c>
      <c r="EE88" s="218">
        <v>0</v>
      </c>
      <c r="EF88" s="222" t="s">
        <v>1320</v>
      </c>
      <c r="EG88" s="222" t="s">
        <v>33</v>
      </c>
      <c r="EH88" s="222">
        <v>2</v>
      </c>
      <c r="EI88" s="222" t="s">
        <v>1321</v>
      </c>
      <c r="EJ88" s="222" t="s">
        <v>1147</v>
      </c>
      <c r="EK88" s="223">
        <v>44664</v>
      </c>
      <c r="EL88" s="221" t="s">
        <v>1324</v>
      </c>
      <c r="EM88" s="218">
        <v>0</v>
      </c>
      <c r="EN88" s="222" t="s">
        <v>1320</v>
      </c>
      <c r="EO88" s="222" t="s">
        <v>33</v>
      </c>
      <c r="EP88" s="222">
        <v>2</v>
      </c>
      <c r="EQ88" s="222" t="s">
        <v>1323</v>
      </c>
      <c r="ER88" s="222" t="s">
        <v>1147</v>
      </c>
      <c r="ES88" s="219">
        <v>44664</v>
      </c>
      <c r="ET88" s="222" t="s">
        <v>6046</v>
      </c>
      <c r="EU88" s="222">
        <v>0</v>
      </c>
      <c r="EV88" s="222" t="s">
        <v>5559</v>
      </c>
      <c r="EW88" s="222" t="s">
        <v>22</v>
      </c>
      <c r="EX88" s="222">
        <v>3</v>
      </c>
      <c r="EY88" s="222" t="s">
        <v>6045</v>
      </c>
      <c r="EZ88" s="222" t="s">
        <v>1039</v>
      </c>
      <c r="FA88" s="223">
        <v>45126</v>
      </c>
      <c r="FB88" s="221" t="s">
        <v>1149</v>
      </c>
      <c r="FC88" s="222">
        <v>3</v>
      </c>
      <c r="FD88" s="222" t="s">
        <v>1146</v>
      </c>
      <c r="FE88" s="222" t="s">
        <v>33</v>
      </c>
      <c r="FF88" s="222">
        <v>2</v>
      </c>
      <c r="FG88" s="222" t="s">
        <v>1148</v>
      </c>
      <c r="FH88" s="222" t="s">
        <v>1147</v>
      </c>
      <c r="FI88" s="219">
        <v>44284</v>
      </c>
      <c r="FJ88" s="221" t="s">
        <v>10578</v>
      </c>
      <c r="FK88" s="222" t="e">
        <v>#N/A</v>
      </c>
      <c r="FL88" s="222" t="e">
        <v>#N/A</v>
      </c>
      <c r="FM88" s="222" t="e">
        <v>#N/A</v>
      </c>
      <c r="FN88" s="222" t="e">
        <v>#N/A</v>
      </c>
      <c r="FO88" s="222" t="e">
        <v>#N/A</v>
      </c>
      <c r="FP88" s="218" t="e">
        <v>#N/A</v>
      </c>
      <c r="FQ88" s="219" t="e">
        <v>#N/A</v>
      </c>
      <c r="FR88" s="221" t="s">
        <v>10579</v>
      </c>
      <c r="FS88" s="222" t="e">
        <v>#N/A</v>
      </c>
      <c r="FT88" s="222" t="e">
        <v>#N/A</v>
      </c>
      <c r="FU88" s="222" t="e">
        <v>#N/A</v>
      </c>
      <c r="FV88" s="222" t="e">
        <v>#N/A</v>
      </c>
      <c r="FW88" s="222" t="e">
        <v>#N/A</v>
      </c>
      <c r="FX88" s="222" t="e">
        <v>#N/A</v>
      </c>
      <c r="FY88" s="219" t="e">
        <v>#N/A</v>
      </c>
      <c r="FZ88" s="222" t="s">
        <v>3409</v>
      </c>
      <c r="GA88" s="222">
        <v>1</v>
      </c>
      <c r="GB88" s="222" t="s">
        <v>2565</v>
      </c>
      <c r="GC88" s="222" t="s">
        <v>33</v>
      </c>
      <c r="GD88" s="222">
        <v>2</v>
      </c>
      <c r="GE88" s="222" t="s">
        <v>17</v>
      </c>
      <c r="GF88" s="222" t="s">
        <v>17</v>
      </c>
      <c r="GG88" s="223">
        <v>45063</v>
      </c>
      <c r="GH88" s="221" t="s">
        <v>3415</v>
      </c>
      <c r="GI88" s="222">
        <v>1</v>
      </c>
      <c r="GJ88" s="222" t="s">
        <v>2565</v>
      </c>
      <c r="GK88" s="222" t="s">
        <v>33</v>
      </c>
      <c r="GL88" s="222">
        <v>2</v>
      </c>
      <c r="GM88" s="222" t="s">
        <v>17</v>
      </c>
      <c r="GN88" s="222" t="s">
        <v>17</v>
      </c>
      <c r="GO88" s="219">
        <v>45063</v>
      </c>
      <c r="GP88" s="222" t="s">
        <v>3410</v>
      </c>
      <c r="GQ88" s="222">
        <v>0</v>
      </c>
      <c r="GR88" s="222" t="s">
        <v>2565</v>
      </c>
      <c r="GS88" s="222" t="s">
        <v>33</v>
      </c>
      <c r="GT88" s="222">
        <v>2</v>
      </c>
      <c r="GU88" s="222" t="s">
        <v>17</v>
      </c>
      <c r="GV88" s="222" t="s">
        <v>17</v>
      </c>
      <c r="GW88" s="223">
        <v>45063</v>
      </c>
      <c r="GX88" s="221" t="s">
        <v>3416</v>
      </c>
      <c r="GY88" s="222">
        <v>0</v>
      </c>
      <c r="GZ88" s="222" t="s">
        <v>2565</v>
      </c>
      <c r="HA88" s="222" t="s">
        <v>33</v>
      </c>
      <c r="HB88" s="222">
        <v>2</v>
      </c>
      <c r="HC88" s="222" t="s">
        <v>17</v>
      </c>
      <c r="HD88" s="222" t="s">
        <v>17</v>
      </c>
      <c r="HE88" s="219">
        <v>45063</v>
      </c>
      <c r="HF88" s="222" t="s">
        <v>3408</v>
      </c>
      <c r="HG88" s="222">
        <v>2</v>
      </c>
      <c r="HH88" s="222" t="s">
        <v>2565</v>
      </c>
      <c r="HI88" s="222" t="s">
        <v>33</v>
      </c>
      <c r="HJ88" s="222">
        <v>2</v>
      </c>
      <c r="HK88" s="222" t="s">
        <v>17</v>
      </c>
      <c r="HL88" s="222" t="s">
        <v>17</v>
      </c>
      <c r="HM88" s="223">
        <v>45063</v>
      </c>
      <c r="HN88" s="221" t="s">
        <v>3414</v>
      </c>
      <c r="HO88" s="222">
        <v>2</v>
      </c>
      <c r="HP88" s="222" t="s">
        <v>2565</v>
      </c>
      <c r="HQ88" s="222" t="s">
        <v>33</v>
      </c>
      <c r="HR88" s="222">
        <v>2</v>
      </c>
      <c r="HS88" s="222" t="s">
        <v>17</v>
      </c>
      <c r="HT88" s="222" t="s">
        <v>17</v>
      </c>
      <c r="HU88" s="219">
        <v>45063</v>
      </c>
      <c r="HV88" s="222" t="s">
        <v>3411</v>
      </c>
      <c r="HW88" s="222">
        <v>0</v>
      </c>
      <c r="HX88" s="222" t="s">
        <v>2565</v>
      </c>
      <c r="HY88" s="222" t="s">
        <v>33</v>
      </c>
      <c r="HZ88" s="222">
        <v>2</v>
      </c>
      <c r="IA88" s="222" t="s">
        <v>17</v>
      </c>
      <c r="IB88" s="222" t="s">
        <v>17</v>
      </c>
      <c r="IC88" s="223">
        <v>45063</v>
      </c>
      <c r="ID88" s="221" t="s">
        <v>3413</v>
      </c>
      <c r="IE88" s="222">
        <v>0</v>
      </c>
      <c r="IF88" s="222" t="s">
        <v>2565</v>
      </c>
      <c r="IG88" s="222" t="s">
        <v>33</v>
      </c>
      <c r="IH88" s="222">
        <v>2</v>
      </c>
      <c r="II88" s="222" t="s">
        <v>17</v>
      </c>
      <c r="IJ88" s="222" t="s">
        <v>17</v>
      </c>
      <c r="IK88" s="219">
        <v>45063</v>
      </c>
      <c r="IL88" s="222" t="s">
        <v>3412</v>
      </c>
      <c r="IM88" s="222">
        <v>0</v>
      </c>
      <c r="IN88" s="222" t="s">
        <v>2565</v>
      </c>
      <c r="IO88" s="222" t="s">
        <v>33</v>
      </c>
      <c r="IP88" s="222">
        <v>2</v>
      </c>
      <c r="IQ88" s="222" t="s">
        <v>17</v>
      </c>
      <c r="IR88" s="222" t="s">
        <v>17</v>
      </c>
      <c r="IS88" s="223">
        <v>45063</v>
      </c>
    </row>
    <row r="89" spans="1:253" s="11" customFormat="1" ht="12.75" customHeight="1" x14ac:dyDescent="0.2">
      <c r="A89" s="11" t="s">
        <v>869</v>
      </c>
      <c r="B89" s="11" t="s">
        <v>9850</v>
      </c>
      <c r="C89" s="11" t="s">
        <v>870</v>
      </c>
      <c r="D89" s="11" t="s">
        <v>871</v>
      </c>
      <c r="E89" s="11" t="s">
        <v>9462</v>
      </c>
      <c r="F89" s="11" t="s">
        <v>2282</v>
      </c>
      <c r="G89" s="212">
        <v>2597000</v>
      </c>
      <c r="H89" s="213" t="s">
        <v>2279</v>
      </c>
      <c r="I89" s="213" t="s">
        <v>1400</v>
      </c>
      <c r="J89" s="213">
        <v>2</v>
      </c>
      <c r="K89" s="213" t="s">
        <v>2281</v>
      </c>
      <c r="L89" s="213" t="s">
        <v>2280</v>
      </c>
      <c r="M89" s="214">
        <v>45039</v>
      </c>
      <c r="N89" s="221" t="s">
        <v>1620</v>
      </c>
      <c r="O89" s="216">
        <v>823290</v>
      </c>
      <c r="P89" s="216" t="s">
        <v>1614</v>
      </c>
      <c r="Q89" s="216" t="s">
        <v>1400</v>
      </c>
      <c r="R89" s="216">
        <v>2</v>
      </c>
      <c r="S89" s="216" t="s">
        <v>1619</v>
      </c>
      <c r="T89" s="216" t="s">
        <v>1618</v>
      </c>
      <c r="U89" s="217">
        <v>44823</v>
      </c>
      <c r="V89" s="221" t="s">
        <v>2283</v>
      </c>
      <c r="W89" s="213">
        <v>2597000</v>
      </c>
      <c r="X89" s="213" t="s">
        <v>2279</v>
      </c>
      <c r="Y89" s="213" t="s">
        <v>77</v>
      </c>
      <c r="Z89" s="213">
        <v>1</v>
      </c>
      <c r="AA89" s="213" t="s">
        <v>1657</v>
      </c>
      <c r="AB89" s="213" t="s">
        <v>2280</v>
      </c>
      <c r="AC89" s="214">
        <v>45039</v>
      </c>
      <c r="AD89" s="221" t="s">
        <v>2284</v>
      </c>
      <c r="AE89" s="218">
        <v>1096000</v>
      </c>
      <c r="AF89" s="218" t="s">
        <v>2279</v>
      </c>
      <c r="AG89" s="218" t="s">
        <v>77</v>
      </c>
      <c r="AH89" s="218">
        <v>1</v>
      </c>
      <c r="AI89" s="218" t="s">
        <v>1659</v>
      </c>
      <c r="AJ89" s="218" t="s">
        <v>2280</v>
      </c>
      <c r="AK89" s="219">
        <v>45039</v>
      </c>
      <c r="AL89" s="221" t="s">
        <v>872</v>
      </c>
      <c r="AM89" s="213">
        <v>0</v>
      </c>
      <c r="AN89" s="213" t="s">
        <v>17</v>
      </c>
      <c r="AO89" s="213" t="s">
        <v>17</v>
      </c>
      <c r="AP89" s="213" t="s">
        <v>17</v>
      </c>
      <c r="AQ89" s="213" t="s">
        <v>17</v>
      </c>
      <c r="AR89" s="213" t="s">
        <v>17</v>
      </c>
      <c r="AS89" s="214">
        <v>43868</v>
      </c>
      <c r="AT89" s="222" t="s">
        <v>882</v>
      </c>
      <c r="AU89" s="218">
        <v>0</v>
      </c>
      <c r="AV89" s="218" t="s">
        <v>17</v>
      </c>
      <c r="AW89" s="218" t="s">
        <v>17</v>
      </c>
      <c r="AX89" s="218" t="s">
        <v>17</v>
      </c>
      <c r="AY89" s="218" t="s">
        <v>17</v>
      </c>
      <c r="AZ89" s="218" t="s">
        <v>17</v>
      </c>
      <c r="BA89" s="219">
        <v>43874</v>
      </c>
      <c r="BB89" s="221" t="s">
        <v>881</v>
      </c>
      <c r="BC89" s="213">
        <v>0</v>
      </c>
      <c r="BD89" s="213" t="s">
        <v>17</v>
      </c>
      <c r="BE89" s="213" t="s">
        <v>17</v>
      </c>
      <c r="BF89" s="213" t="s">
        <v>17</v>
      </c>
      <c r="BG89" s="213" t="s">
        <v>17</v>
      </c>
      <c r="BH89" s="213" t="s">
        <v>17</v>
      </c>
      <c r="BI89" s="214">
        <v>43874</v>
      </c>
      <c r="BJ89" s="222" t="s">
        <v>8305</v>
      </c>
      <c r="BK89" s="222">
        <v>0</v>
      </c>
      <c r="BL89" s="222" t="s">
        <v>8303</v>
      </c>
      <c r="BM89" s="222" t="s">
        <v>1400</v>
      </c>
      <c r="BN89" s="222">
        <v>2</v>
      </c>
      <c r="BO89" s="222" t="s">
        <v>8304</v>
      </c>
      <c r="BP89" s="218" t="s">
        <v>1039</v>
      </c>
      <c r="BQ89" s="223">
        <v>45138</v>
      </c>
      <c r="BR89" s="221" t="s">
        <v>10580</v>
      </c>
      <c r="BS89" s="224" t="e">
        <v>#N/A</v>
      </c>
      <c r="BT89" s="224" t="e">
        <v>#N/A</v>
      </c>
      <c r="BU89" s="224" t="e">
        <v>#N/A</v>
      </c>
      <c r="BV89" s="224" t="e">
        <v>#N/A</v>
      </c>
      <c r="BW89" s="224" t="e">
        <v>#N/A</v>
      </c>
      <c r="BX89" s="224" t="e">
        <v>#N/A</v>
      </c>
      <c r="BY89" s="214" t="e">
        <v>#N/A</v>
      </c>
      <c r="BZ89" s="222" t="s">
        <v>10581</v>
      </c>
      <c r="CA89" s="222" t="e">
        <v>#N/A</v>
      </c>
      <c r="CB89" s="222" t="e">
        <v>#N/A</v>
      </c>
      <c r="CC89" s="222" t="e">
        <v>#N/A</v>
      </c>
      <c r="CD89" s="222" t="e">
        <v>#N/A</v>
      </c>
      <c r="CE89" s="222" t="e">
        <v>#N/A</v>
      </c>
      <c r="CF89" s="222" t="e">
        <v>#N/A</v>
      </c>
      <c r="CG89" s="223" t="e">
        <v>#N/A</v>
      </c>
      <c r="CH89" s="221" t="s">
        <v>10582</v>
      </c>
      <c r="CI89" s="222" t="e">
        <v>#N/A</v>
      </c>
      <c r="CJ89" s="222" t="e">
        <v>#N/A</v>
      </c>
      <c r="CK89" s="222" t="e">
        <v>#N/A</v>
      </c>
      <c r="CL89" s="222" t="e">
        <v>#N/A</v>
      </c>
      <c r="CM89" s="222" t="e">
        <v>#N/A</v>
      </c>
      <c r="CN89" s="222" t="e">
        <v>#N/A</v>
      </c>
      <c r="CO89" s="225" t="e">
        <v>#N/A</v>
      </c>
      <c r="CP89" s="222" t="s">
        <v>10583</v>
      </c>
      <c r="CQ89" s="224" t="e">
        <v>#N/A</v>
      </c>
      <c r="CR89" s="224" t="e">
        <v>#N/A</v>
      </c>
      <c r="CS89" s="224" t="e">
        <v>#N/A</v>
      </c>
      <c r="CT89" s="224" t="e">
        <v>#N/A</v>
      </c>
      <c r="CU89" s="224" t="e">
        <v>#N/A</v>
      </c>
      <c r="CV89" s="224" t="e">
        <v>#N/A</v>
      </c>
      <c r="CW89" s="214" t="e">
        <v>#N/A</v>
      </c>
      <c r="CX89" s="222" t="s">
        <v>2285</v>
      </c>
      <c r="CY89" s="218">
        <v>240000</v>
      </c>
      <c r="CZ89" s="218" t="s">
        <v>2279</v>
      </c>
      <c r="DA89" s="218" t="s">
        <v>77</v>
      </c>
      <c r="DB89" s="218">
        <v>1</v>
      </c>
      <c r="DC89" s="218" t="s">
        <v>2290</v>
      </c>
      <c r="DD89" s="218" t="s">
        <v>2280</v>
      </c>
      <c r="DE89" s="220">
        <v>45039</v>
      </c>
      <c r="DF89" s="221" t="s">
        <v>2287</v>
      </c>
      <c r="DG89" s="213">
        <v>1501000</v>
      </c>
      <c r="DH89" s="224" t="s">
        <v>2279</v>
      </c>
      <c r="DI89" s="224" t="s">
        <v>77</v>
      </c>
      <c r="DJ89" s="224">
        <v>1</v>
      </c>
      <c r="DK89" s="224" t="s">
        <v>2286</v>
      </c>
      <c r="DL89" s="224" t="s">
        <v>2280</v>
      </c>
      <c r="DM89" s="214">
        <v>45039</v>
      </c>
      <c r="DN89" s="222" t="s">
        <v>2289</v>
      </c>
      <c r="DO89" s="218">
        <v>856000</v>
      </c>
      <c r="DP89" s="222" t="s">
        <v>2279</v>
      </c>
      <c r="DQ89" s="222" t="s">
        <v>77</v>
      </c>
      <c r="DR89" s="222">
        <v>1</v>
      </c>
      <c r="DS89" s="222" t="s">
        <v>2288</v>
      </c>
      <c r="DT89" s="222" t="s">
        <v>2280</v>
      </c>
      <c r="DU89" s="223">
        <v>45039</v>
      </c>
      <c r="DV89" s="221" t="s">
        <v>2291</v>
      </c>
      <c r="DW89" s="213">
        <v>234000</v>
      </c>
      <c r="DX89" s="224" t="s">
        <v>2279</v>
      </c>
      <c r="DY89" s="224" t="s">
        <v>77</v>
      </c>
      <c r="DZ89" s="224">
        <v>1</v>
      </c>
      <c r="EA89" s="224" t="s">
        <v>2290</v>
      </c>
      <c r="EB89" s="224" t="s">
        <v>2280</v>
      </c>
      <c r="EC89" s="214">
        <v>45039</v>
      </c>
      <c r="ED89" s="222" t="s">
        <v>2293</v>
      </c>
      <c r="EE89" s="218">
        <v>6000</v>
      </c>
      <c r="EF89" s="222" t="s">
        <v>2279</v>
      </c>
      <c r="EG89" s="222" t="s">
        <v>77</v>
      </c>
      <c r="EH89" s="222">
        <v>1</v>
      </c>
      <c r="EI89" s="222" t="s">
        <v>2292</v>
      </c>
      <c r="EJ89" s="222" t="s">
        <v>2280</v>
      </c>
      <c r="EK89" s="223">
        <v>45039</v>
      </c>
      <c r="EL89" s="221" t="s">
        <v>2295</v>
      </c>
      <c r="EM89" s="213">
        <v>0</v>
      </c>
      <c r="EN89" s="224" t="s">
        <v>2279</v>
      </c>
      <c r="EO89" s="224" t="s">
        <v>77</v>
      </c>
      <c r="EP89" s="224">
        <v>1</v>
      </c>
      <c r="EQ89" s="224" t="s">
        <v>2294</v>
      </c>
      <c r="ER89" s="224" t="s">
        <v>2280</v>
      </c>
      <c r="ES89" s="214">
        <v>45039</v>
      </c>
      <c r="ET89" s="222" t="s">
        <v>8306</v>
      </c>
      <c r="EU89" s="222">
        <v>0</v>
      </c>
      <c r="EV89" s="222" t="s">
        <v>8303</v>
      </c>
      <c r="EW89" s="222" t="s">
        <v>1400</v>
      </c>
      <c r="EX89" s="222">
        <v>2</v>
      </c>
      <c r="EY89" s="222" t="s">
        <v>8304</v>
      </c>
      <c r="EZ89" s="222" t="s">
        <v>1039</v>
      </c>
      <c r="FA89" s="223">
        <v>45138</v>
      </c>
      <c r="FB89" s="221" t="s">
        <v>1196</v>
      </c>
      <c r="FC89" s="224">
        <v>1</v>
      </c>
      <c r="FD89" s="224" t="s">
        <v>17</v>
      </c>
      <c r="FE89" s="224" t="s">
        <v>77</v>
      </c>
      <c r="FF89" s="224">
        <v>1</v>
      </c>
      <c r="FG89" s="224" t="s">
        <v>1195</v>
      </c>
      <c r="FH89" s="224" t="s">
        <v>17</v>
      </c>
      <c r="FI89" s="214">
        <v>44388</v>
      </c>
      <c r="FJ89" s="221" t="s">
        <v>10584</v>
      </c>
      <c r="FK89" s="222" t="e">
        <v>#N/A</v>
      </c>
      <c r="FL89" s="222" t="e">
        <v>#N/A</v>
      </c>
      <c r="FM89" s="222" t="e">
        <v>#N/A</v>
      </c>
      <c r="FN89" s="222" t="e">
        <v>#N/A</v>
      </c>
      <c r="FO89" s="222" t="e">
        <v>#N/A</v>
      </c>
      <c r="FP89" s="218" t="e">
        <v>#N/A</v>
      </c>
      <c r="FQ89" s="219" t="e">
        <v>#N/A</v>
      </c>
      <c r="FR89" s="221" t="s">
        <v>10585</v>
      </c>
      <c r="FS89" s="224" t="e">
        <v>#N/A</v>
      </c>
      <c r="FT89" s="224" t="e">
        <v>#N/A</v>
      </c>
      <c r="FU89" s="224" t="e">
        <v>#N/A</v>
      </c>
      <c r="FV89" s="224" t="e">
        <v>#N/A</v>
      </c>
      <c r="FW89" s="224" t="e">
        <v>#N/A</v>
      </c>
      <c r="FX89" s="224" t="e">
        <v>#N/A</v>
      </c>
      <c r="FY89" s="214" t="e">
        <v>#N/A</v>
      </c>
      <c r="FZ89" s="222" t="s">
        <v>2862</v>
      </c>
      <c r="GA89" s="222">
        <v>1</v>
      </c>
      <c r="GB89" s="222" t="s">
        <v>2565</v>
      </c>
      <c r="GC89" s="222" t="s">
        <v>33</v>
      </c>
      <c r="GD89" s="222">
        <v>2</v>
      </c>
      <c r="GE89" s="222" t="s">
        <v>17</v>
      </c>
      <c r="GF89" s="222" t="s">
        <v>17</v>
      </c>
      <c r="GG89" s="223">
        <v>45062</v>
      </c>
      <c r="GH89" s="221" t="s">
        <v>2868</v>
      </c>
      <c r="GI89" s="224">
        <v>1</v>
      </c>
      <c r="GJ89" s="224" t="s">
        <v>2565</v>
      </c>
      <c r="GK89" s="224" t="s">
        <v>33</v>
      </c>
      <c r="GL89" s="224">
        <v>2</v>
      </c>
      <c r="GM89" s="224" t="s">
        <v>17</v>
      </c>
      <c r="GN89" s="224" t="s">
        <v>17</v>
      </c>
      <c r="GO89" s="214">
        <v>45062</v>
      </c>
      <c r="GP89" s="222" t="s">
        <v>2863</v>
      </c>
      <c r="GQ89" s="222">
        <v>0</v>
      </c>
      <c r="GR89" s="222" t="s">
        <v>2565</v>
      </c>
      <c r="GS89" s="222" t="s">
        <v>33</v>
      </c>
      <c r="GT89" s="222">
        <v>2</v>
      </c>
      <c r="GU89" s="222" t="s">
        <v>17</v>
      </c>
      <c r="GV89" s="222" t="s">
        <v>17</v>
      </c>
      <c r="GW89" s="223">
        <v>45062</v>
      </c>
      <c r="GX89" s="221" t="s">
        <v>2869</v>
      </c>
      <c r="GY89" s="224">
        <v>0</v>
      </c>
      <c r="GZ89" s="224" t="s">
        <v>2565</v>
      </c>
      <c r="HA89" s="224" t="s">
        <v>33</v>
      </c>
      <c r="HB89" s="224">
        <v>2</v>
      </c>
      <c r="HC89" s="224" t="s">
        <v>17</v>
      </c>
      <c r="HD89" s="224" t="s">
        <v>17</v>
      </c>
      <c r="HE89" s="214">
        <v>45062</v>
      </c>
      <c r="HF89" s="222" t="s">
        <v>2861</v>
      </c>
      <c r="HG89" s="222">
        <v>0</v>
      </c>
      <c r="HH89" s="222" t="s">
        <v>2565</v>
      </c>
      <c r="HI89" s="222" t="s">
        <v>33</v>
      </c>
      <c r="HJ89" s="222">
        <v>2</v>
      </c>
      <c r="HK89" s="222" t="s">
        <v>17</v>
      </c>
      <c r="HL89" s="222" t="s">
        <v>17</v>
      </c>
      <c r="HM89" s="223">
        <v>45062</v>
      </c>
      <c r="HN89" s="221" t="s">
        <v>2867</v>
      </c>
      <c r="HO89" s="224">
        <v>0</v>
      </c>
      <c r="HP89" s="224" t="s">
        <v>2565</v>
      </c>
      <c r="HQ89" s="224" t="s">
        <v>33</v>
      </c>
      <c r="HR89" s="224">
        <v>2</v>
      </c>
      <c r="HS89" s="224" t="s">
        <v>17</v>
      </c>
      <c r="HT89" s="224" t="s">
        <v>17</v>
      </c>
      <c r="HU89" s="214">
        <v>45062</v>
      </c>
      <c r="HV89" s="222" t="s">
        <v>2864</v>
      </c>
      <c r="HW89" s="222">
        <v>0</v>
      </c>
      <c r="HX89" s="222" t="s">
        <v>2565</v>
      </c>
      <c r="HY89" s="222" t="s">
        <v>33</v>
      </c>
      <c r="HZ89" s="222">
        <v>2</v>
      </c>
      <c r="IA89" s="222" t="s">
        <v>17</v>
      </c>
      <c r="IB89" s="222" t="s">
        <v>17</v>
      </c>
      <c r="IC89" s="223">
        <v>45062</v>
      </c>
      <c r="ID89" s="221" t="s">
        <v>2866</v>
      </c>
      <c r="IE89" s="224">
        <v>0</v>
      </c>
      <c r="IF89" s="224" t="s">
        <v>2565</v>
      </c>
      <c r="IG89" s="224" t="s">
        <v>33</v>
      </c>
      <c r="IH89" s="224">
        <v>2</v>
      </c>
      <c r="II89" s="224" t="s">
        <v>17</v>
      </c>
      <c r="IJ89" s="224" t="s">
        <v>17</v>
      </c>
      <c r="IK89" s="214">
        <v>45062</v>
      </c>
      <c r="IL89" s="222" t="s">
        <v>2865</v>
      </c>
      <c r="IM89" s="222">
        <v>3</v>
      </c>
      <c r="IN89" s="222" t="s">
        <v>2565</v>
      </c>
      <c r="IO89" s="222" t="s">
        <v>33</v>
      </c>
      <c r="IP89" s="222">
        <v>2</v>
      </c>
      <c r="IQ89" s="222" t="s">
        <v>17</v>
      </c>
      <c r="IR89" s="222" t="s">
        <v>17</v>
      </c>
      <c r="IS89" s="223">
        <v>45062</v>
      </c>
    </row>
    <row r="90" spans="1:253" s="11" customFormat="1" ht="12.75" customHeight="1" x14ac:dyDescent="0.2">
      <c r="A90" s="11" t="s">
        <v>174</v>
      </c>
      <c r="B90" s="11" t="s">
        <v>9858</v>
      </c>
      <c r="C90" s="11" t="s">
        <v>175</v>
      </c>
      <c r="D90" s="11" t="s">
        <v>176</v>
      </c>
      <c r="E90" s="11" t="s">
        <v>9463</v>
      </c>
      <c r="F90" s="11" t="s">
        <v>4835</v>
      </c>
      <c r="G90" s="212">
        <v>12540000</v>
      </c>
      <c r="H90" s="213" t="s">
        <v>4832</v>
      </c>
      <c r="I90" s="213" t="s">
        <v>1400</v>
      </c>
      <c r="J90" s="213">
        <v>2</v>
      </c>
      <c r="K90" s="213" t="s">
        <v>4834</v>
      </c>
      <c r="L90" s="213" t="s">
        <v>4833</v>
      </c>
      <c r="M90" s="214">
        <v>45111</v>
      </c>
      <c r="N90" s="221" t="s">
        <v>4838</v>
      </c>
      <c r="O90" s="216">
        <v>409324</v>
      </c>
      <c r="P90" s="216" t="s">
        <v>4836</v>
      </c>
      <c r="Q90" s="216" t="s">
        <v>1400</v>
      </c>
      <c r="R90" s="216">
        <v>2</v>
      </c>
      <c r="S90" s="216" t="s">
        <v>4837</v>
      </c>
      <c r="T90" s="216" t="s">
        <v>4833</v>
      </c>
      <c r="U90" s="217">
        <v>45111</v>
      </c>
      <c r="V90" s="221" t="s">
        <v>4842</v>
      </c>
      <c r="W90" s="213">
        <v>12540000</v>
      </c>
      <c r="X90" s="213" t="s">
        <v>4839</v>
      </c>
      <c r="Y90" s="213" t="s">
        <v>77</v>
      </c>
      <c r="Z90" s="213">
        <v>1</v>
      </c>
      <c r="AA90" s="213" t="s">
        <v>4841</v>
      </c>
      <c r="AB90" s="213" t="s">
        <v>4840</v>
      </c>
      <c r="AC90" s="214">
        <v>45111</v>
      </c>
      <c r="AD90" s="221" t="s">
        <v>4844</v>
      </c>
      <c r="AE90" s="218">
        <v>3141000</v>
      </c>
      <c r="AF90" s="218" t="s">
        <v>4839</v>
      </c>
      <c r="AG90" s="218" t="s">
        <v>77</v>
      </c>
      <c r="AH90" s="218">
        <v>1</v>
      </c>
      <c r="AI90" s="218" t="s">
        <v>4843</v>
      </c>
      <c r="AJ90" s="218" t="s">
        <v>4840</v>
      </c>
      <c r="AK90" s="219">
        <v>45111</v>
      </c>
      <c r="AL90" s="221" t="s">
        <v>7315</v>
      </c>
      <c r="AM90" s="213">
        <v>675000</v>
      </c>
      <c r="AN90" s="213" t="s">
        <v>7312</v>
      </c>
      <c r="AO90" s="213" t="s">
        <v>77</v>
      </c>
      <c r="AP90" s="213">
        <v>1</v>
      </c>
      <c r="AQ90" s="213" t="s">
        <v>7314</v>
      </c>
      <c r="AR90" s="213" t="s">
        <v>7313</v>
      </c>
      <c r="AS90" s="214">
        <v>45133</v>
      </c>
      <c r="AT90" s="222" t="s">
        <v>1711</v>
      </c>
      <c r="AU90" s="218">
        <v>5</v>
      </c>
      <c r="AV90" s="218" t="s">
        <v>1708</v>
      </c>
      <c r="AW90" s="218" t="s">
        <v>33</v>
      </c>
      <c r="AX90" s="218">
        <v>2</v>
      </c>
      <c r="AY90" s="218" t="s">
        <v>1710</v>
      </c>
      <c r="AZ90" s="218" t="s">
        <v>1709</v>
      </c>
      <c r="BA90" s="219">
        <v>44869</v>
      </c>
      <c r="BB90" s="221" t="s">
        <v>180</v>
      </c>
      <c r="BC90" s="213" t="s">
        <v>17</v>
      </c>
      <c r="BD90" s="213">
        <v>0</v>
      </c>
      <c r="BE90" s="213" t="s">
        <v>17</v>
      </c>
      <c r="BF90" s="213" t="s">
        <v>17</v>
      </c>
      <c r="BG90" s="213" t="s">
        <v>168</v>
      </c>
      <c r="BH90" s="213">
        <v>0</v>
      </c>
      <c r="BI90" s="214">
        <v>43508</v>
      </c>
      <c r="BJ90" s="222" t="s">
        <v>7317</v>
      </c>
      <c r="BK90" s="222">
        <v>375</v>
      </c>
      <c r="BL90" s="222" t="s">
        <v>7274</v>
      </c>
      <c r="BM90" s="222" t="s">
        <v>77</v>
      </c>
      <c r="BN90" s="222">
        <v>1</v>
      </c>
      <c r="BO90" s="222" t="s">
        <v>7316</v>
      </c>
      <c r="BP90" s="218" t="s">
        <v>1237</v>
      </c>
      <c r="BQ90" s="223">
        <v>45133</v>
      </c>
      <c r="BR90" s="221" t="s">
        <v>177</v>
      </c>
      <c r="BS90" s="224" t="s">
        <v>17</v>
      </c>
      <c r="BT90" s="224">
        <v>0</v>
      </c>
      <c r="BU90" s="224" t="s">
        <v>17</v>
      </c>
      <c r="BV90" s="224" t="s">
        <v>17</v>
      </c>
      <c r="BW90" s="224" t="s">
        <v>168</v>
      </c>
      <c r="BX90" s="224">
        <v>0</v>
      </c>
      <c r="BY90" s="214">
        <v>43508</v>
      </c>
      <c r="BZ90" s="222" t="s">
        <v>178</v>
      </c>
      <c r="CA90" s="222" t="s">
        <v>17</v>
      </c>
      <c r="CB90" s="222">
        <v>0</v>
      </c>
      <c r="CC90" s="222" t="s">
        <v>17</v>
      </c>
      <c r="CD90" s="222" t="s">
        <v>17</v>
      </c>
      <c r="CE90" s="222" t="s">
        <v>168</v>
      </c>
      <c r="CF90" s="222">
        <v>0</v>
      </c>
      <c r="CG90" s="223">
        <v>43508</v>
      </c>
      <c r="CH90" s="221" t="s">
        <v>10586</v>
      </c>
      <c r="CI90" s="222" t="e">
        <v>#N/A</v>
      </c>
      <c r="CJ90" s="222" t="e">
        <v>#N/A</v>
      </c>
      <c r="CK90" s="222" t="e">
        <v>#N/A</v>
      </c>
      <c r="CL90" s="222" t="e">
        <v>#N/A</v>
      </c>
      <c r="CM90" s="222" t="e">
        <v>#N/A</v>
      </c>
      <c r="CN90" s="222" t="e">
        <v>#N/A</v>
      </c>
      <c r="CO90" s="225" t="e">
        <v>#N/A</v>
      </c>
      <c r="CP90" s="222" t="s">
        <v>179</v>
      </c>
      <c r="CQ90" s="224" t="s">
        <v>17</v>
      </c>
      <c r="CR90" s="224">
        <v>0</v>
      </c>
      <c r="CS90" s="224" t="s">
        <v>17</v>
      </c>
      <c r="CT90" s="224" t="s">
        <v>17</v>
      </c>
      <c r="CU90" s="224" t="s">
        <v>168</v>
      </c>
      <c r="CV90" s="224">
        <v>0</v>
      </c>
      <c r="CW90" s="214">
        <v>43508</v>
      </c>
      <c r="CX90" s="222" t="s">
        <v>4846</v>
      </c>
      <c r="CY90" s="218">
        <v>3141000</v>
      </c>
      <c r="CZ90" s="218" t="s">
        <v>4839</v>
      </c>
      <c r="DA90" s="218" t="s">
        <v>77</v>
      </c>
      <c r="DB90" s="218">
        <v>1</v>
      </c>
      <c r="DC90" s="218" t="s">
        <v>4851</v>
      </c>
      <c r="DD90" s="218" t="s">
        <v>4840</v>
      </c>
      <c r="DE90" s="220">
        <v>45111</v>
      </c>
      <c r="DF90" s="221" t="s">
        <v>4848</v>
      </c>
      <c r="DG90" s="213">
        <v>9399000</v>
      </c>
      <c r="DH90" s="224" t="s">
        <v>4839</v>
      </c>
      <c r="DI90" s="224" t="s">
        <v>77</v>
      </c>
      <c r="DJ90" s="224">
        <v>1</v>
      </c>
      <c r="DK90" s="224" t="s">
        <v>4847</v>
      </c>
      <c r="DL90" s="224" t="s">
        <v>4840</v>
      </c>
      <c r="DM90" s="214">
        <v>45111</v>
      </c>
      <c r="DN90" s="222" t="s">
        <v>4850</v>
      </c>
      <c r="DO90" s="218">
        <v>0</v>
      </c>
      <c r="DP90" s="222" t="s">
        <v>4839</v>
      </c>
      <c r="DQ90" s="222" t="s">
        <v>77</v>
      </c>
      <c r="DR90" s="222">
        <v>1</v>
      </c>
      <c r="DS90" s="222" t="s">
        <v>4849</v>
      </c>
      <c r="DT90" s="222" t="s">
        <v>4840</v>
      </c>
      <c r="DU90" s="223">
        <v>45111</v>
      </c>
      <c r="DV90" s="221" t="s">
        <v>4852</v>
      </c>
      <c r="DW90" s="213">
        <v>1756000</v>
      </c>
      <c r="DX90" s="224" t="s">
        <v>4839</v>
      </c>
      <c r="DY90" s="224" t="s">
        <v>77</v>
      </c>
      <c r="DZ90" s="224">
        <v>1</v>
      </c>
      <c r="EA90" s="224" t="s">
        <v>4851</v>
      </c>
      <c r="EB90" s="224" t="s">
        <v>4840</v>
      </c>
      <c r="EC90" s="214">
        <v>45111</v>
      </c>
      <c r="ED90" s="222" t="s">
        <v>4854</v>
      </c>
      <c r="EE90" s="218">
        <v>1385000</v>
      </c>
      <c r="EF90" s="222" t="s">
        <v>4839</v>
      </c>
      <c r="EG90" s="222" t="s">
        <v>77</v>
      </c>
      <c r="EH90" s="222">
        <v>1</v>
      </c>
      <c r="EI90" s="222" t="s">
        <v>4853</v>
      </c>
      <c r="EJ90" s="222" t="s">
        <v>4840</v>
      </c>
      <c r="EK90" s="223">
        <v>45111</v>
      </c>
      <c r="EL90" s="221" t="s">
        <v>4856</v>
      </c>
      <c r="EM90" s="213">
        <v>0</v>
      </c>
      <c r="EN90" s="224" t="s">
        <v>4839</v>
      </c>
      <c r="EO90" s="224" t="s">
        <v>77</v>
      </c>
      <c r="EP90" s="224">
        <v>1</v>
      </c>
      <c r="EQ90" s="224" t="s">
        <v>4855</v>
      </c>
      <c r="ER90" s="224" t="s">
        <v>4840</v>
      </c>
      <c r="ES90" s="214">
        <v>45111</v>
      </c>
      <c r="ET90" s="222" t="s">
        <v>7319</v>
      </c>
      <c r="EU90" s="222">
        <v>356</v>
      </c>
      <c r="EV90" s="222" t="s">
        <v>7274</v>
      </c>
      <c r="EW90" s="222" t="s">
        <v>77</v>
      </c>
      <c r="EX90" s="222">
        <v>1</v>
      </c>
      <c r="EY90" s="222" t="s">
        <v>7318</v>
      </c>
      <c r="EZ90" s="222" t="s">
        <v>1237</v>
      </c>
      <c r="FA90" s="223">
        <v>45133</v>
      </c>
      <c r="FB90" s="221" t="s">
        <v>7321</v>
      </c>
      <c r="FC90" s="224">
        <v>4</v>
      </c>
      <c r="FD90" s="224" t="s">
        <v>7312</v>
      </c>
      <c r="FE90" s="224" t="s">
        <v>77</v>
      </c>
      <c r="FF90" s="224">
        <v>1</v>
      </c>
      <c r="FG90" s="224" t="s">
        <v>7320</v>
      </c>
      <c r="FH90" s="224" t="s">
        <v>7313</v>
      </c>
      <c r="FI90" s="214">
        <v>45133</v>
      </c>
      <c r="FJ90" s="221" t="s">
        <v>181</v>
      </c>
      <c r="FK90" s="222" t="s">
        <v>17</v>
      </c>
      <c r="FL90" s="222">
        <v>0</v>
      </c>
      <c r="FM90" s="222" t="s">
        <v>17</v>
      </c>
      <c r="FN90" s="222" t="s">
        <v>17</v>
      </c>
      <c r="FO90" s="222" t="s">
        <v>168</v>
      </c>
      <c r="FP90" s="218">
        <v>0</v>
      </c>
      <c r="FQ90" s="219">
        <v>43508</v>
      </c>
      <c r="FR90" s="221" t="s">
        <v>182</v>
      </c>
      <c r="FS90" s="224" t="s">
        <v>17</v>
      </c>
      <c r="FT90" s="224">
        <v>0</v>
      </c>
      <c r="FU90" s="224" t="s">
        <v>17</v>
      </c>
      <c r="FV90" s="224" t="s">
        <v>17</v>
      </c>
      <c r="FW90" s="224" t="s">
        <v>168</v>
      </c>
      <c r="FX90" s="224">
        <v>0</v>
      </c>
      <c r="FY90" s="214">
        <v>43508</v>
      </c>
      <c r="FZ90" s="222" t="s">
        <v>3418</v>
      </c>
      <c r="GA90" s="222">
        <v>1</v>
      </c>
      <c r="GB90" s="222" t="s">
        <v>2565</v>
      </c>
      <c r="GC90" s="222" t="s">
        <v>33</v>
      </c>
      <c r="GD90" s="222">
        <v>2</v>
      </c>
      <c r="GE90" s="222" t="s">
        <v>17</v>
      </c>
      <c r="GF90" s="222" t="s">
        <v>17</v>
      </c>
      <c r="GG90" s="223">
        <v>45063</v>
      </c>
      <c r="GH90" s="221" t="s">
        <v>3424</v>
      </c>
      <c r="GI90" s="224">
        <v>3</v>
      </c>
      <c r="GJ90" s="224" t="s">
        <v>2565</v>
      </c>
      <c r="GK90" s="224" t="s">
        <v>33</v>
      </c>
      <c r="GL90" s="224">
        <v>2</v>
      </c>
      <c r="GM90" s="224" t="s">
        <v>17</v>
      </c>
      <c r="GN90" s="224" t="s">
        <v>17</v>
      </c>
      <c r="GO90" s="214">
        <v>45063</v>
      </c>
      <c r="GP90" s="222" t="s">
        <v>3419</v>
      </c>
      <c r="GQ90" s="222">
        <v>1</v>
      </c>
      <c r="GR90" s="222" t="s">
        <v>2565</v>
      </c>
      <c r="GS90" s="222" t="s">
        <v>33</v>
      </c>
      <c r="GT90" s="222">
        <v>2</v>
      </c>
      <c r="GU90" s="222" t="s">
        <v>17</v>
      </c>
      <c r="GV90" s="222" t="s">
        <v>17</v>
      </c>
      <c r="GW90" s="223">
        <v>45063</v>
      </c>
      <c r="GX90" s="221" t="s">
        <v>3425</v>
      </c>
      <c r="GY90" s="224">
        <v>0</v>
      </c>
      <c r="GZ90" s="224" t="s">
        <v>2565</v>
      </c>
      <c r="HA90" s="224" t="s">
        <v>33</v>
      </c>
      <c r="HB90" s="224">
        <v>2</v>
      </c>
      <c r="HC90" s="224" t="s">
        <v>17</v>
      </c>
      <c r="HD90" s="224" t="s">
        <v>17</v>
      </c>
      <c r="HE90" s="214">
        <v>45063</v>
      </c>
      <c r="HF90" s="222" t="s">
        <v>3417</v>
      </c>
      <c r="HG90" s="222">
        <v>0</v>
      </c>
      <c r="HH90" s="222" t="s">
        <v>2565</v>
      </c>
      <c r="HI90" s="222" t="s">
        <v>33</v>
      </c>
      <c r="HJ90" s="222">
        <v>2</v>
      </c>
      <c r="HK90" s="222" t="s">
        <v>17</v>
      </c>
      <c r="HL90" s="222" t="s">
        <v>17</v>
      </c>
      <c r="HM90" s="223">
        <v>45063</v>
      </c>
      <c r="HN90" s="221" t="s">
        <v>3423</v>
      </c>
      <c r="HO90" s="224">
        <v>2</v>
      </c>
      <c r="HP90" s="224" t="s">
        <v>2565</v>
      </c>
      <c r="HQ90" s="224" t="s">
        <v>33</v>
      </c>
      <c r="HR90" s="224">
        <v>2</v>
      </c>
      <c r="HS90" s="224" t="s">
        <v>17</v>
      </c>
      <c r="HT90" s="224" t="s">
        <v>17</v>
      </c>
      <c r="HU90" s="214">
        <v>45063</v>
      </c>
      <c r="HV90" s="222" t="s">
        <v>3420</v>
      </c>
      <c r="HW90" s="222">
        <v>2</v>
      </c>
      <c r="HX90" s="222" t="s">
        <v>2565</v>
      </c>
      <c r="HY90" s="222" t="s">
        <v>33</v>
      </c>
      <c r="HZ90" s="222">
        <v>2</v>
      </c>
      <c r="IA90" s="222" t="s">
        <v>17</v>
      </c>
      <c r="IB90" s="222" t="s">
        <v>17</v>
      </c>
      <c r="IC90" s="223">
        <v>45063</v>
      </c>
      <c r="ID90" s="221" t="s">
        <v>3422</v>
      </c>
      <c r="IE90" s="224">
        <v>1</v>
      </c>
      <c r="IF90" s="224" t="s">
        <v>2565</v>
      </c>
      <c r="IG90" s="224" t="s">
        <v>33</v>
      </c>
      <c r="IH90" s="224">
        <v>2</v>
      </c>
      <c r="II90" s="224" t="s">
        <v>17</v>
      </c>
      <c r="IJ90" s="224" t="s">
        <v>17</v>
      </c>
      <c r="IK90" s="214">
        <v>45063</v>
      </c>
      <c r="IL90" s="222" t="s">
        <v>3421</v>
      </c>
      <c r="IM90" s="222">
        <v>3</v>
      </c>
      <c r="IN90" s="222" t="s">
        <v>2565</v>
      </c>
      <c r="IO90" s="222" t="s">
        <v>33</v>
      </c>
      <c r="IP90" s="222">
        <v>2</v>
      </c>
      <c r="IQ90" s="222" t="s">
        <v>17</v>
      </c>
      <c r="IR90" s="222" t="s">
        <v>17</v>
      </c>
      <c r="IS90" s="223">
        <v>45063</v>
      </c>
    </row>
    <row r="91" spans="1:253" s="11" customFormat="1" ht="12.75" customHeight="1" x14ac:dyDescent="0.2">
      <c r="A91" s="11" t="s">
        <v>183</v>
      </c>
      <c r="B91" s="11" t="s">
        <v>9871</v>
      </c>
      <c r="C91" s="11" t="s">
        <v>184</v>
      </c>
      <c r="D91" s="11" t="s">
        <v>176</v>
      </c>
      <c r="E91" s="11" t="s">
        <v>9463</v>
      </c>
      <c r="F91" s="11" t="s">
        <v>4860</v>
      </c>
      <c r="G91" s="212">
        <v>788000</v>
      </c>
      <c r="H91" s="213" t="s">
        <v>4857</v>
      </c>
      <c r="I91" s="213" t="s">
        <v>33</v>
      </c>
      <c r="J91" s="213">
        <v>2</v>
      </c>
      <c r="K91" s="213" t="s">
        <v>4859</v>
      </c>
      <c r="L91" s="213" t="s">
        <v>4858</v>
      </c>
      <c r="M91" s="214">
        <v>45111</v>
      </c>
      <c r="N91" s="221" t="s">
        <v>4862</v>
      </c>
      <c r="O91" s="216">
        <v>156906</v>
      </c>
      <c r="P91" s="216" t="s">
        <v>4857</v>
      </c>
      <c r="Q91" s="216" t="s">
        <v>33</v>
      </c>
      <c r="R91" s="216">
        <v>2</v>
      </c>
      <c r="S91" s="216" t="s">
        <v>4861</v>
      </c>
      <c r="T91" s="216" t="s">
        <v>4858</v>
      </c>
      <c r="U91" s="217">
        <v>45111</v>
      </c>
      <c r="V91" s="221" t="s">
        <v>4864</v>
      </c>
      <c r="W91" s="213">
        <v>788000</v>
      </c>
      <c r="X91" s="213" t="s">
        <v>4839</v>
      </c>
      <c r="Y91" s="213" t="s">
        <v>77</v>
      </c>
      <c r="Z91" s="213">
        <v>1</v>
      </c>
      <c r="AA91" s="213" t="s">
        <v>4863</v>
      </c>
      <c r="AB91" s="213" t="s">
        <v>4840</v>
      </c>
      <c r="AC91" s="214">
        <v>45111</v>
      </c>
      <c r="AD91" s="221" t="s">
        <v>4868</v>
      </c>
      <c r="AE91" s="218">
        <v>315000</v>
      </c>
      <c r="AF91" s="218" t="s">
        <v>4865</v>
      </c>
      <c r="AG91" s="218" t="s">
        <v>77</v>
      </c>
      <c r="AH91" s="218">
        <v>1</v>
      </c>
      <c r="AI91" s="218" t="s">
        <v>4867</v>
      </c>
      <c r="AJ91" s="218" t="s">
        <v>4866</v>
      </c>
      <c r="AK91" s="219">
        <v>45111</v>
      </c>
      <c r="AL91" s="221" t="s">
        <v>7323</v>
      </c>
      <c r="AM91" s="213">
        <v>281000</v>
      </c>
      <c r="AN91" s="213" t="s">
        <v>7312</v>
      </c>
      <c r="AO91" s="213" t="s">
        <v>77</v>
      </c>
      <c r="AP91" s="213">
        <v>1</v>
      </c>
      <c r="AQ91" s="213" t="s">
        <v>7322</v>
      </c>
      <c r="AR91" s="213" t="s">
        <v>7313</v>
      </c>
      <c r="AS91" s="214">
        <v>45133</v>
      </c>
      <c r="AT91" s="222" t="s">
        <v>946</v>
      </c>
      <c r="AU91" s="218">
        <v>141012</v>
      </c>
      <c r="AV91" s="218" t="s">
        <v>943</v>
      </c>
      <c r="AW91" s="218" t="s">
        <v>33</v>
      </c>
      <c r="AX91" s="218">
        <v>2</v>
      </c>
      <c r="AY91" s="218" t="s">
        <v>945</v>
      </c>
      <c r="AZ91" s="218" t="s">
        <v>944</v>
      </c>
      <c r="BA91" s="219">
        <v>43951</v>
      </c>
      <c r="BB91" s="221" t="s">
        <v>186</v>
      </c>
      <c r="BC91" s="213" t="s">
        <v>17</v>
      </c>
      <c r="BD91" s="213">
        <v>0</v>
      </c>
      <c r="BE91" s="213" t="s">
        <v>17</v>
      </c>
      <c r="BF91" s="213" t="s">
        <v>17</v>
      </c>
      <c r="BG91" s="213" t="s">
        <v>168</v>
      </c>
      <c r="BH91" s="213">
        <v>0</v>
      </c>
      <c r="BI91" s="214">
        <v>43508</v>
      </c>
      <c r="BJ91" s="222" t="s">
        <v>7325</v>
      </c>
      <c r="BK91" s="222">
        <v>168</v>
      </c>
      <c r="BL91" s="222" t="s">
        <v>7274</v>
      </c>
      <c r="BM91" s="222" t="s">
        <v>77</v>
      </c>
      <c r="BN91" s="222">
        <v>1</v>
      </c>
      <c r="BO91" s="222" t="s">
        <v>7324</v>
      </c>
      <c r="BP91" s="218" t="s">
        <v>1237</v>
      </c>
      <c r="BQ91" s="223">
        <v>45133</v>
      </c>
      <c r="BR91" s="221" t="s">
        <v>576</v>
      </c>
      <c r="BS91" s="224" t="s">
        <v>17</v>
      </c>
      <c r="BT91" s="224">
        <v>0</v>
      </c>
      <c r="BU91" s="224" t="s">
        <v>33</v>
      </c>
      <c r="BV91" s="224">
        <v>2</v>
      </c>
      <c r="BW91" s="224" t="s">
        <v>575</v>
      </c>
      <c r="BX91" s="224" t="s">
        <v>426</v>
      </c>
      <c r="BY91" s="214">
        <v>43552</v>
      </c>
      <c r="BZ91" s="222" t="s">
        <v>577</v>
      </c>
      <c r="CA91" s="222" t="s">
        <v>17</v>
      </c>
      <c r="CB91" s="222">
        <v>0</v>
      </c>
      <c r="CC91" s="222" t="s">
        <v>33</v>
      </c>
      <c r="CD91" s="222">
        <v>2</v>
      </c>
      <c r="CE91" s="222" t="s">
        <v>575</v>
      </c>
      <c r="CF91" s="222" t="s">
        <v>426</v>
      </c>
      <c r="CG91" s="223">
        <v>43552</v>
      </c>
      <c r="CH91" s="221" t="s">
        <v>10587</v>
      </c>
      <c r="CI91" s="222" t="e">
        <v>#N/A</v>
      </c>
      <c r="CJ91" s="222" t="e">
        <v>#N/A</v>
      </c>
      <c r="CK91" s="222" t="e">
        <v>#N/A</v>
      </c>
      <c r="CL91" s="222" t="e">
        <v>#N/A</v>
      </c>
      <c r="CM91" s="222" t="e">
        <v>#N/A</v>
      </c>
      <c r="CN91" s="222" t="e">
        <v>#N/A</v>
      </c>
      <c r="CO91" s="225" t="e">
        <v>#N/A</v>
      </c>
      <c r="CP91" s="222" t="s">
        <v>185</v>
      </c>
      <c r="CQ91" s="224" t="s">
        <v>17</v>
      </c>
      <c r="CR91" s="224">
        <v>0</v>
      </c>
      <c r="CS91" s="224" t="s">
        <v>17</v>
      </c>
      <c r="CT91" s="224" t="s">
        <v>17</v>
      </c>
      <c r="CU91" s="224" t="s">
        <v>168</v>
      </c>
      <c r="CV91" s="224">
        <v>0</v>
      </c>
      <c r="CW91" s="214">
        <v>43508</v>
      </c>
      <c r="CX91" s="222" t="s">
        <v>4870</v>
      </c>
      <c r="CY91" s="218">
        <v>569000</v>
      </c>
      <c r="CZ91" s="218" t="s">
        <v>4839</v>
      </c>
      <c r="DA91" s="218" t="s">
        <v>77</v>
      </c>
      <c r="DB91" s="218">
        <v>1</v>
      </c>
      <c r="DC91" s="218" t="s">
        <v>4875</v>
      </c>
      <c r="DD91" s="218" t="s">
        <v>4840</v>
      </c>
      <c r="DE91" s="220">
        <v>45111</v>
      </c>
      <c r="DF91" s="221" t="s">
        <v>4872</v>
      </c>
      <c r="DG91" s="213">
        <v>220000</v>
      </c>
      <c r="DH91" s="224" t="s">
        <v>4839</v>
      </c>
      <c r="DI91" s="224" t="s">
        <v>77</v>
      </c>
      <c r="DJ91" s="224">
        <v>1</v>
      </c>
      <c r="DK91" s="224" t="s">
        <v>4871</v>
      </c>
      <c r="DL91" s="224" t="s">
        <v>4840</v>
      </c>
      <c r="DM91" s="214">
        <v>45111</v>
      </c>
      <c r="DN91" s="222" t="s">
        <v>4874</v>
      </c>
      <c r="DO91" s="218">
        <v>0</v>
      </c>
      <c r="DP91" s="222" t="s">
        <v>4839</v>
      </c>
      <c r="DQ91" s="222" t="s">
        <v>77</v>
      </c>
      <c r="DR91" s="222">
        <v>1</v>
      </c>
      <c r="DS91" s="222" t="s">
        <v>4873</v>
      </c>
      <c r="DT91" s="222" t="s">
        <v>4840</v>
      </c>
      <c r="DU91" s="223">
        <v>45111</v>
      </c>
      <c r="DV91" s="221" t="s">
        <v>4876</v>
      </c>
      <c r="DW91" s="213">
        <v>57000</v>
      </c>
      <c r="DX91" s="224" t="s">
        <v>4839</v>
      </c>
      <c r="DY91" s="224" t="s">
        <v>77</v>
      </c>
      <c r="DZ91" s="224">
        <v>1</v>
      </c>
      <c r="EA91" s="224" t="s">
        <v>4875</v>
      </c>
      <c r="EB91" s="224" t="s">
        <v>4840</v>
      </c>
      <c r="EC91" s="214">
        <v>45111</v>
      </c>
      <c r="ED91" s="222" t="s">
        <v>4878</v>
      </c>
      <c r="EE91" s="218">
        <v>512000</v>
      </c>
      <c r="EF91" s="222" t="s">
        <v>4839</v>
      </c>
      <c r="EG91" s="222" t="s">
        <v>77</v>
      </c>
      <c r="EH91" s="222">
        <v>1</v>
      </c>
      <c r="EI91" s="222" t="s">
        <v>4877</v>
      </c>
      <c r="EJ91" s="222" t="s">
        <v>4840</v>
      </c>
      <c r="EK91" s="223">
        <v>45111</v>
      </c>
      <c r="EL91" s="221" t="s">
        <v>4880</v>
      </c>
      <c r="EM91" s="213">
        <v>0</v>
      </c>
      <c r="EN91" s="224" t="s">
        <v>4839</v>
      </c>
      <c r="EO91" s="224" t="s">
        <v>77</v>
      </c>
      <c r="EP91" s="224">
        <v>1</v>
      </c>
      <c r="EQ91" s="224" t="s">
        <v>4879</v>
      </c>
      <c r="ER91" s="224" t="s">
        <v>4840</v>
      </c>
      <c r="ES91" s="214">
        <v>45111</v>
      </c>
      <c r="ET91" s="222" t="s">
        <v>7327</v>
      </c>
      <c r="EU91" s="222">
        <v>168</v>
      </c>
      <c r="EV91" s="222" t="s">
        <v>7274</v>
      </c>
      <c r="EW91" s="222" t="s">
        <v>77</v>
      </c>
      <c r="EX91" s="222">
        <v>1</v>
      </c>
      <c r="EY91" s="222" t="s">
        <v>7326</v>
      </c>
      <c r="EZ91" s="222" t="s">
        <v>1237</v>
      </c>
      <c r="FA91" s="223">
        <v>45133</v>
      </c>
      <c r="FB91" s="221" t="s">
        <v>7329</v>
      </c>
      <c r="FC91" s="224">
        <v>4</v>
      </c>
      <c r="FD91" s="224" t="s">
        <v>7312</v>
      </c>
      <c r="FE91" s="224" t="s">
        <v>77</v>
      </c>
      <c r="FF91" s="224">
        <v>1</v>
      </c>
      <c r="FG91" s="224" t="s">
        <v>7328</v>
      </c>
      <c r="FH91" s="224" t="s">
        <v>7313</v>
      </c>
      <c r="FI91" s="214">
        <v>45133</v>
      </c>
      <c r="FJ91" s="221" t="s">
        <v>187</v>
      </c>
      <c r="FK91" s="222" t="s">
        <v>17</v>
      </c>
      <c r="FL91" s="222">
        <v>0</v>
      </c>
      <c r="FM91" s="222" t="s">
        <v>17</v>
      </c>
      <c r="FN91" s="222" t="s">
        <v>17</v>
      </c>
      <c r="FO91" s="222" t="s">
        <v>168</v>
      </c>
      <c r="FP91" s="218">
        <v>0</v>
      </c>
      <c r="FQ91" s="219">
        <v>43508</v>
      </c>
      <c r="FR91" s="221" t="s">
        <v>188</v>
      </c>
      <c r="FS91" s="224" t="s">
        <v>17</v>
      </c>
      <c r="FT91" s="224">
        <v>0</v>
      </c>
      <c r="FU91" s="224" t="s">
        <v>17</v>
      </c>
      <c r="FV91" s="224" t="s">
        <v>17</v>
      </c>
      <c r="FW91" s="224" t="s">
        <v>168</v>
      </c>
      <c r="FX91" s="224">
        <v>0</v>
      </c>
      <c r="FY91" s="214">
        <v>43508</v>
      </c>
      <c r="FZ91" s="222" t="s">
        <v>3427</v>
      </c>
      <c r="GA91" s="222">
        <v>1</v>
      </c>
      <c r="GB91" s="222" t="s">
        <v>2565</v>
      </c>
      <c r="GC91" s="222" t="s">
        <v>33</v>
      </c>
      <c r="GD91" s="222">
        <v>2</v>
      </c>
      <c r="GE91" s="222" t="s">
        <v>17</v>
      </c>
      <c r="GF91" s="222" t="s">
        <v>17</v>
      </c>
      <c r="GG91" s="223">
        <v>45063</v>
      </c>
      <c r="GH91" s="221" t="s">
        <v>3433</v>
      </c>
      <c r="GI91" s="224">
        <v>3</v>
      </c>
      <c r="GJ91" s="224" t="s">
        <v>2565</v>
      </c>
      <c r="GK91" s="224" t="s">
        <v>33</v>
      </c>
      <c r="GL91" s="224">
        <v>2</v>
      </c>
      <c r="GM91" s="224" t="s">
        <v>17</v>
      </c>
      <c r="GN91" s="224" t="s">
        <v>17</v>
      </c>
      <c r="GO91" s="214">
        <v>45063</v>
      </c>
      <c r="GP91" s="222" t="s">
        <v>3428</v>
      </c>
      <c r="GQ91" s="222">
        <v>1</v>
      </c>
      <c r="GR91" s="222" t="s">
        <v>2565</v>
      </c>
      <c r="GS91" s="222" t="s">
        <v>33</v>
      </c>
      <c r="GT91" s="222">
        <v>2</v>
      </c>
      <c r="GU91" s="222" t="s">
        <v>17</v>
      </c>
      <c r="GV91" s="222" t="s">
        <v>17</v>
      </c>
      <c r="GW91" s="223">
        <v>45063</v>
      </c>
      <c r="GX91" s="221" t="s">
        <v>3434</v>
      </c>
      <c r="GY91" s="224">
        <v>0</v>
      </c>
      <c r="GZ91" s="224" t="s">
        <v>2565</v>
      </c>
      <c r="HA91" s="224" t="s">
        <v>33</v>
      </c>
      <c r="HB91" s="224">
        <v>2</v>
      </c>
      <c r="HC91" s="224" t="s">
        <v>17</v>
      </c>
      <c r="HD91" s="224" t="s">
        <v>17</v>
      </c>
      <c r="HE91" s="214">
        <v>45063</v>
      </c>
      <c r="HF91" s="222" t="s">
        <v>3426</v>
      </c>
      <c r="HG91" s="222">
        <v>0</v>
      </c>
      <c r="HH91" s="222" t="s">
        <v>2565</v>
      </c>
      <c r="HI91" s="222" t="s">
        <v>33</v>
      </c>
      <c r="HJ91" s="222">
        <v>2</v>
      </c>
      <c r="HK91" s="222" t="s">
        <v>17</v>
      </c>
      <c r="HL91" s="222" t="s">
        <v>17</v>
      </c>
      <c r="HM91" s="223">
        <v>45063</v>
      </c>
      <c r="HN91" s="221" t="s">
        <v>3432</v>
      </c>
      <c r="HO91" s="224">
        <v>2</v>
      </c>
      <c r="HP91" s="224" t="s">
        <v>2565</v>
      </c>
      <c r="HQ91" s="224" t="s">
        <v>33</v>
      </c>
      <c r="HR91" s="224">
        <v>2</v>
      </c>
      <c r="HS91" s="224" t="s">
        <v>17</v>
      </c>
      <c r="HT91" s="224" t="s">
        <v>17</v>
      </c>
      <c r="HU91" s="214">
        <v>45063</v>
      </c>
      <c r="HV91" s="222" t="s">
        <v>3429</v>
      </c>
      <c r="HW91" s="222">
        <v>2</v>
      </c>
      <c r="HX91" s="222" t="s">
        <v>2565</v>
      </c>
      <c r="HY91" s="222" t="s">
        <v>33</v>
      </c>
      <c r="HZ91" s="222">
        <v>2</v>
      </c>
      <c r="IA91" s="222" t="s">
        <v>17</v>
      </c>
      <c r="IB91" s="222" t="s">
        <v>17</v>
      </c>
      <c r="IC91" s="223">
        <v>45063</v>
      </c>
      <c r="ID91" s="221" t="s">
        <v>3431</v>
      </c>
      <c r="IE91" s="224">
        <v>1</v>
      </c>
      <c r="IF91" s="224" t="s">
        <v>2565</v>
      </c>
      <c r="IG91" s="224" t="s">
        <v>33</v>
      </c>
      <c r="IH91" s="224">
        <v>2</v>
      </c>
      <c r="II91" s="224" t="s">
        <v>17</v>
      </c>
      <c r="IJ91" s="224" t="s">
        <v>17</v>
      </c>
      <c r="IK91" s="214">
        <v>45063</v>
      </c>
      <c r="IL91" s="222" t="s">
        <v>3430</v>
      </c>
      <c r="IM91" s="222">
        <v>3</v>
      </c>
      <c r="IN91" s="222" t="s">
        <v>2565</v>
      </c>
      <c r="IO91" s="222" t="s">
        <v>33</v>
      </c>
      <c r="IP91" s="222">
        <v>2</v>
      </c>
      <c r="IQ91" s="222" t="s">
        <v>17</v>
      </c>
      <c r="IR91" s="222" t="s">
        <v>17</v>
      </c>
      <c r="IS91" s="223">
        <v>45063</v>
      </c>
    </row>
    <row r="92" spans="1:253" s="11" customFormat="1" ht="12.75" customHeight="1" x14ac:dyDescent="0.2">
      <c r="A92" s="11" t="s">
        <v>189</v>
      </c>
      <c r="B92" s="11" t="s">
        <v>9871</v>
      </c>
      <c r="C92" s="11" t="s">
        <v>190</v>
      </c>
      <c r="D92" s="11" t="s">
        <v>176</v>
      </c>
      <c r="E92" s="11" t="s">
        <v>9463</v>
      </c>
      <c r="F92" s="11" t="s">
        <v>4884</v>
      </c>
      <c r="G92" s="212">
        <v>7550000</v>
      </c>
      <c r="H92" s="213" t="s">
        <v>4881</v>
      </c>
      <c r="I92" s="213" t="s">
        <v>77</v>
      </c>
      <c r="J92" s="213">
        <v>1</v>
      </c>
      <c r="K92" s="213" t="s">
        <v>4883</v>
      </c>
      <c r="L92" s="213" t="s">
        <v>4882</v>
      </c>
      <c r="M92" s="214">
        <v>45111</v>
      </c>
      <c r="N92" s="221" t="s">
        <v>4886</v>
      </c>
      <c r="O92" s="216">
        <v>210622</v>
      </c>
      <c r="P92" s="216" t="s">
        <v>4881</v>
      </c>
      <c r="Q92" s="216" t="s">
        <v>77</v>
      </c>
      <c r="R92" s="216">
        <v>1</v>
      </c>
      <c r="S92" s="216" t="s">
        <v>4885</v>
      </c>
      <c r="T92" s="216" t="s">
        <v>4882</v>
      </c>
      <c r="U92" s="217">
        <v>45111</v>
      </c>
      <c r="V92" s="221" t="s">
        <v>4888</v>
      </c>
      <c r="W92" s="213">
        <v>7550000</v>
      </c>
      <c r="X92" s="213" t="s">
        <v>4839</v>
      </c>
      <c r="Y92" s="213" t="s">
        <v>77</v>
      </c>
      <c r="Z92" s="213">
        <v>1</v>
      </c>
      <c r="AA92" s="213" t="s">
        <v>4887</v>
      </c>
      <c r="AB92" s="213" t="s">
        <v>4840</v>
      </c>
      <c r="AC92" s="214">
        <v>45111</v>
      </c>
      <c r="AD92" s="221" t="s">
        <v>4890</v>
      </c>
      <c r="AE92" s="218">
        <v>1749000</v>
      </c>
      <c r="AF92" s="218" t="s">
        <v>4839</v>
      </c>
      <c r="AG92" s="218" t="s">
        <v>77</v>
      </c>
      <c r="AH92" s="218">
        <v>1</v>
      </c>
      <c r="AI92" s="218" t="s">
        <v>4889</v>
      </c>
      <c r="AJ92" s="218" t="s">
        <v>4840</v>
      </c>
      <c r="AK92" s="219">
        <v>45111</v>
      </c>
      <c r="AL92" s="221" t="s">
        <v>7331</v>
      </c>
      <c r="AM92" s="213">
        <v>321000</v>
      </c>
      <c r="AN92" s="213" t="s">
        <v>7312</v>
      </c>
      <c r="AO92" s="213" t="s">
        <v>77</v>
      </c>
      <c r="AP92" s="213">
        <v>1</v>
      </c>
      <c r="AQ92" s="213" t="s">
        <v>7330</v>
      </c>
      <c r="AR92" s="213" t="s">
        <v>7313</v>
      </c>
      <c r="AS92" s="214">
        <v>45133</v>
      </c>
      <c r="AT92" s="222" t="s">
        <v>195</v>
      </c>
      <c r="AU92" s="218" t="s">
        <v>17</v>
      </c>
      <c r="AV92" s="218">
        <v>0</v>
      </c>
      <c r="AW92" s="218" t="s">
        <v>33</v>
      </c>
      <c r="AX92" s="218">
        <v>2</v>
      </c>
      <c r="AY92" s="218" t="s">
        <v>168</v>
      </c>
      <c r="AZ92" s="218">
        <v>0</v>
      </c>
      <c r="BA92" s="219">
        <v>43508</v>
      </c>
      <c r="BB92" s="221" t="s">
        <v>194</v>
      </c>
      <c r="BC92" s="213" t="s">
        <v>17</v>
      </c>
      <c r="BD92" s="213">
        <v>0</v>
      </c>
      <c r="BE92" s="213" t="s">
        <v>33</v>
      </c>
      <c r="BF92" s="213">
        <v>2</v>
      </c>
      <c r="BG92" s="213" t="s">
        <v>168</v>
      </c>
      <c r="BH92" s="213">
        <v>0</v>
      </c>
      <c r="BI92" s="214">
        <v>43508</v>
      </c>
      <c r="BJ92" s="222" t="s">
        <v>7333</v>
      </c>
      <c r="BK92" s="222">
        <v>169</v>
      </c>
      <c r="BL92" s="222" t="s">
        <v>7274</v>
      </c>
      <c r="BM92" s="222" t="s">
        <v>77</v>
      </c>
      <c r="BN92" s="222">
        <v>1</v>
      </c>
      <c r="BO92" s="222" t="s">
        <v>7332</v>
      </c>
      <c r="BP92" s="218" t="s">
        <v>1237</v>
      </c>
      <c r="BQ92" s="223">
        <v>45133</v>
      </c>
      <c r="BR92" s="221" t="s">
        <v>191</v>
      </c>
      <c r="BS92" s="224" t="s">
        <v>17</v>
      </c>
      <c r="BT92" s="224">
        <v>0</v>
      </c>
      <c r="BU92" s="224" t="s">
        <v>33</v>
      </c>
      <c r="BV92" s="224">
        <v>2</v>
      </c>
      <c r="BW92" s="224" t="s">
        <v>168</v>
      </c>
      <c r="BX92" s="224">
        <v>0</v>
      </c>
      <c r="BY92" s="214">
        <v>43508</v>
      </c>
      <c r="BZ92" s="222" t="s">
        <v>192</v>
      </c>
      <c r="CA92" s="222" t="s">
        <v>17</v>
      </c>
      <c r="CB92" s="222">
        <v>0</v>
      </c>
      <c r="CC92" s="222" t="s">
        <v>17</v>
      </c>
      <c r="CD92" s="222" t="s">
        <v>17</v>
      </c>
      <c r="CE92" s="222" t="s">
        <v>168</v>
      </c>
      <c r="CF92" s="222">
        <v>0</v>
      </c>
      <c r="CG92" s="223">
        <v>43508</v>
      </c>
      <c r="CH92" s="221" t="s">
        <v>10588</v>
      </c>
      <c r="CI92" s="222" t="e">
        <v>#N/A</v>
      </c>
      <c r="CJ92" s="222" t="e">
        <v>#N/A</v>
      </c>
      <c r="CK92" s="222" t="e">
        <v>#N/A</v>
      </c>
      <c r="CL92" s="222" t="e">
        <v>#N/A</v>
      </c>
      <c r="CM92" s="222" t="e">
        <v>#N/A</v>
      </c>
      <c r="CN92" s="222" t="e">
        <v>#N/A</v>
      </c>
      <c r="CO92" s="225" t="e">
        <v>#N/A</v>
      </c>
      <c r="CP92" s="222" t="s">
        <v>193</v>
      </c>
      <c r="CQ92" s="224" t="s">
        <v>17</v>
      </c>
      <c r="CR92" s="224">
        <v>0</v>
      </c>
      <c r="CS92" s="224" t="s">
        <v>33</v>
      </c>
      <c r="CT92" s="224">
        <v>2</v>
      </c>
      <c r="CU92" s="224" t="s">
        <v>168</v>
      </c>
      <c r="CV92" s="224">
        <v>0</v>
      </c>
      <c r="CW92" s="214">
        <v>43508</v>
      </c>
      <c r="CX92" s="222" t="s">
        <v>4892</v>
      </c>
      <c r="CY92" s="218">
        <v>1749000</v>
      </c>
      <c r="CZ92" s="218" t="s">
        <v>4839</v>
      </c>
      <c r="DA92" s="218" t="s">
        <v>77</v>
      </c>
      <c r="DB92" s="218">
        <v>1</v>
      </c>
      <c r="DC92" s="218" t="s">
        <v>4897</v>
      </c>
      <c r="DD92" s="218" t="s">
        <v>4840</v>
      </c>
      <c r="DE92" s="220">
        <v>45111</v>
      </c>
      <c r="DF92" s="221" t="s">
        <v>4894</v>
      </c>
      <c r="DG92" s="213">
        <v>5801000</v>
      </c>
      <c r="DH92" s="224" t="s">
        <v>4839</v>
      </c>
      <c r="DI92" s="224" t="s">
        <v>77</v>
      </c>
      <c r="DJ92" s="224">
        <v>1</v>
      </c>
      <c r="DK92" s="224" t="s">
        <v>4893</v>
      </c>
      <c r="DL92" s="224" t="s">
        <v>4840</v>
      </c>
      <c r="DM92" s="214">
        <v>45111</v>
      </c>
      <c r="DN92" s="222" t="s">
        <v>4896</v>
      </c>
      <c r="DO92" s="218">
        <v>0</v>
      </c>
      <c r="DP92" s="222" t="s">
        <v>4839</v>
      </c>
      <c r="DQ92" s="222" t="s">
        <v>77</v>
      </c>
      <c r="DR92" s="222">
        <v>1</v>
      </c>
      <c r="DS92" s="222" t="s">
        <v>4895</v>
      </c>
      <c r="DT92" s="222" t="s">
        <v>4840</v>
      </c>
      <c r="DU92" s="223">
        <v>45111</v>
      </c>
      <c r="DV92" s="221" t="s">
        <v>4898</v>
      </c>
      <c r="DW92" s="213">
        <v>876000</v>
      </c>
      <c r="DX92" s="224" t="s">
        <v>4839</v>
      </c>
      <c r="DY92" s="224" t="s">
        <v>77</v>
      </c>
      <c r="DZ92" s="224">
        <v>1</v>
      </c>
      <c r="EA92" s="224" t="s">
        <v>4897</v>
      </c>
      <c r="EB92" s="224" t="s">
        <v>4840</v>
      </c>
      <c r="EC92" s="214">
        <v>45111</v>
      </c>
      <c r="ED92" s="222" t="s">
        <v>4900</v>
      </c>
      <c r="EE92" s="218">
        <v>873000</v>
      </c>
      <c r="EF92" s="222" t="s">
        <v>4839</v>
      </c>
      <c r="EG92" s="222" t="s">
        <v>77</v>
      </c>
      <c r="EH92" s="222">
        <v>1</v>
      </c>
      <c r="EI92" s="222" t="s">
        <v>4899</v>
      </c>
      <c r="EJ92" s="222" t="s">
        <v>4840</v>
      </c>
      <c r="EK92" s="223">
        <v>45111</v>
      </c>
      <c r="EL92" s="221" t="s">
        <v>4902</v>
      </c>
      <c r="EM92" s="213">
        <v>0</v>
      </c>
      <c r="EN92" s="224" t="s">
        <v>4839</v>
      </c>
      <c r="EO92" s="224" t="s">
        <v>77</v>
      </c>
      <c r="EP92" s="224">
        <v>1</v>
      </c>
      <c r="EQ92" s="224" t="s">
        <v>4901</v>
      </c>
      <c r="ER92" s="224" t="s">
        <v>4840</v>
      </c>
      <c r="ES92" s="214">
        <v>45111</v>
      </c>
      <c r="ET92" s="222" t="s">
        <v>7335</v>
      </c>
      <c r="EU92" s="222">
        <v>169</v>
      </c>
      <c r="EV92" s="222" t="s">
        <v>7274</v>
      </c>
      <c r="EW92" s="222" t="s">
        <v>77</v>
      </c>
      <c r="EX92" s="222">
        <v>1</v>
      </c>
      <c r="EY92" s="222" t="s">
        <v>7334</v>
      </c>
      <c r="EZ92" s="222" t="s">
        <v>1237</v>
      </c>
      <c r="FA92" s="223">
        <v>45133</v>
      </c>
      <c r="FB92" s="221" t="s">
        <v>7337</v>
      </c>
      <c r="FC92" s="224">
        <v>4</v>
      </c>
      <c r="FD92" s="224" t="s">
        <v>7312</v>
      </c>
      <c r="FE92" s="224" t="s">
        <v>77</v>
      </c>
      <c r="FF92" s="224">
        <v>1</v>
      </c>
      <c r="FG92" s="224" t="s">
        <v>7336</v>
      </c>
      <c r="FH92" s="224" t="s">
        <v>7313</v>
      </c>
      <c r="FI92" s="214">
        <v>45133</v>
      </c>
      <c r="FJ92" s="221" t="s">
        <v>196</v>
      </c>
      <c r="FK92" s="222" t="s">
        <v>17</v>
      </c>
      <c r="FL92" s="222">
        <v>0</v>
      </c>
      <c r="FM92" s="222" t="s">
        <v>33</v>
      </c>
      <c r="FN92" s="222">
        <v>2</v>
      </c>
      <c r="FO92" s="222" t="s">
        <v>168</v>
      </c>
      <c r="FP92" s="218">
        <v>0</v>
      </c>
      <c r="FQ92" s="219">
        <v>43508</v>
      </c>
      <c r="FR92" s="221" t="s">
        <v>197</v>
      </c>
      <c r="FS92" s="224" t="s">
        <v>17</v>
      </c>
      <c r="FT92" s="224">
        <v>0</v>
      </c>
      <c r="FU92" s="224" t="s">
        <v>33</v>
      </c>
      <c r="FV92" s="224">
        <v>2</v>
      </c>
      <c r="FW92" s="224" t="s">
        <v>168</v>
      </c>
      <c r="FX92" s="224">
        <v>0</v>
      </c>
      <c r="FY92" s="214">
        <v>43508</v>
      </c>
      <c r="FZ92" s="222" t="s">
        <v>3436</v>
      </c>
      <c r="GA92" s="222">
        <v>1</v>
      </c>
      <c r="GB92" s="222" t="s">
        <v>2565</v>
      </c>
      <c r="GC92" s="222" t="s">
        <v>33</v>
      </c>
      <c r="GD92" s="222">
        <v>2</v>
      </c>
      <c r="GE92" s="222" t="s">
        <v>17</v>
      </c>
      <c r="GF92" s="222" t="s">
        <v>17</v>
      </c>
      <c r="GG92" s="223">
        <v>45063</v>
      </c>
      <c r="GH92" s="221" t="s">
        <v>3442</v>
      </c>
      <c r="GI92" s="224">
        <v>3</v>
      </c>
      <c r="GJ92" s="224" t="s">
        <v>2565</v>
      </c>
      <c r="GK92" s="224" t="s">
        <v>33</v>
      </c>
      <c r="GL92" s="224">
        <v>2</v>
      </c>
      <c r="GM92" s="224" t="s">
        <v>17</v>
      </c>
      <c r="GN92" s="224" t="s">
        <v>17</v>
      </c>
      <c r="GO92" s="214">
        <v>45063</v>
      </c>
      <c r="GP92" s="222" t="s">
        <v>3437</v>
      </c>
      <c r="GQ92" s="222">
        <v>1</v>
      </c>
      <c r="GR92" s="222" t="s">
        <v>2565</v>
      </c>
      <c r="GS92" s="222" t="s">
        <v>33</v>
      </c>
      <c r="GT92" s="222">
        <v>2</v>
      </c>
      <c r="GU92" s="222" t="s">
        <v>17</v>
      </c>
      <c r="GV92" s="222" t="s">
        <v>17</v>
      </c>
      <c r="GW92" s="223">
        <v>45063</v>
      </c>
      <c r="GX92" s="221" t="s">
        <v>3443</v>
      </c>
      <c r="GY92" s="224">
        <v>0</v>
      </c>
      <c r="GZ92" s="224" t="s">
        <v>2565</v>
      </c>
      <c r="HA92" s="224" t="s">
        <v>33</v>
      </c>
      <c r="HB92" s="224">
        <v>2</v>
      </c>
      <c r="HC92" s="224" t="s">
        <v>17</v>
      </c>
      <c r="HD92" s="224" t="s">
        <v>17</v>
      </c>
      <c r="HE92" s="214">
        <v>45063</v>
      </c>
      <c r="HF92" s="222" t="s">
        <v>3435</v>
      </c>
      <c r="HG92" s="222">
        <v>0</v>
      </c>
      <c r="HH92" s="222" t="s">
        <v>2565</v>
      </c>
      <c r="HI92" s="222" t="s">
        <v>33</v>
      </c>
      <c r="HJ92" s="222">
        <v>2</v>
      </c>
      <c r="HK92" s="222" t="s">
        <v>17</v>
      </c>
      <c r="HL92" s="222" t="s">
        <v>17</v>
      </c>
      <c r="HM92" s="223">
        <v>45063</v>
      </c>
      <c r="HN92" s="221" t="s">
        <v>3441</v>
      </c>
      <c r="HO92" s="224">
        <v>2</v>
      </c>
      <c r="HP92" s="224" t="s">
        <v>2565</v>
      </c>
      <c r="HQ92" s="224" t="s">
        <v>33</v>
      </c>
      <c r="HR92" s="224">
        <v>2</v>
      </c>
      <c r="HS92" s="224" t="s">
        <v>17</v>
      </c>
      <c r="HT92" s="224" t="s">
        <v>17</v>
      </c>
      <c r="HU92" s="214">
        <v>45063</v>
      </c>
      <c r="HV92" s="222" t="s">
        <v>3438</v>
      </c>
      <c r="HW92" s="222">
        <v>2</v>
      </c>
      <c r="HX92" s="222" t="s">
        <v>2565</v>
      </c>
      <c r="HY92" s="222" t="s">
        <v>33</v>
      </c>
      <c r="HZ92" s="222">
        <v>2</v>
      </c>
      <c r="IA92" s="222" t="s">
        <v>17</v>
      </c>
      <c r="IB92" s="222" t="s">
        <v>17</v>
      </c>
      <c r="IC92" s="223">
        <v>45063</v>
      </c>
      <c r="ID92" s="221" t="s">
        <v>3440</v>
      </c>
      <c r="IE92" s="224">
        <v>1</v>
      </c>
      <c r="IF92" s="224" t="s">
        <v>2565</v>
      </c>
      <c r="IG92" s="224" t="s">
        <v>33</v>
      </c>
      <c r="IH92" s="224">
        <v>2</v>
      </c>
      <c r="II92" s="224" t="s">
        <v>17</v>
      </c>
      <c r="IJ92" s="224" t="s">
        <v>17</v>
      </c>
      <c r="IK92" s="214">
        <v>45063</v>
      </c>
      <c r="IL92" s="222" t="s">
        <v>3439</v>
      </c>
      <c r="IM92" s="222">
        <v>3</v>
      </c>
      <c r="IN92" s="222" t="s">
        <v>2565</v>
      </c>
      <c r="IO92" s="222" t="s">
        <v>33</v>
      </c>
      <c r="IP92" s="222">
        <v>2</v>
      </c>
      <c r="IQ92" s="222" t="s">
        <v>17</v>
      </c>
      <c r="IR92" s="222" t="s">
        <v>17</v>
      </c>
      <c r="IS92" s="223">
        <v>45063</v>
      </c>
    </row>
    <row r="93" spans="1:253" s="11" customFormat="1" ht="12.75" customHeight="1" x14ac:dyDescent="0.2">
      <c r="A93" s="11" t="s">
        <v>818</v>
      </c>
      <c r="B93" s="11" t="s">
        <v>9885</v>
      </c>
      <c r="C93" s="11" t="s">
        <v>819</v>
      </c>
      <c r="D93" s="11" t="s">
        <v>176</v>
      </c>
      <c r="E93" s="11" t="s">
        <v>9463</v>
      </c>
      <c r="F93" s="11" t="s">
        <v>4906</v>
      </c>
      <c r="G93" s="212">
        <v>4202000</v>
      </c>
      <c r="H93" s="213" t="s">
        <v>4903</v>
      </c>
      <c r="I93" s="213" t="s">
        <v>77</v>
      </c>
      <c r="J93" s="213">
        <v>1</v>
      </c>
      <c r="K93" s="213" t="s">
        <v>4905</v>
      </c>
      <c r="L93" s="213" t="s">
        <v>4904</v>
      </c>
      <c r="M93" s="214">
        <v>45111</v>
      </c>
      <c r="N93" s="221" t="s">
        <v>4908</v>
      </c>
      <c r="O93" s="216">
        <v>41796</v>
      </c>
      <c r="P93" s="216" t="s">
        <v>4903</v>
      </c>
      <c r="Q93" s="216" t="s">
        <v>77</v>
      </c>
      <c r="R93" s="216">
        <v>1</v>
      </c>
      <c r="S93" s="216" t="s">
        <v>4907</v>
      </c>
      <c r="T93" s="216" t="s">
        <v>4904</v>
      </c>
      <c r="U93" s="217">
        <v>45111</v>
      </c>
      <c r="V93" s="221" t="s">
        <v>4910</v>
      </c>
      <c r="W93" s="213">
        <v>4202000</v>
      </c>
      <c r="X93" s="213" t="s">
        <v>4839</v>
      </c>
      <c r="Y93" s="213" t="s">
        <v>77</v>
      </c>
      <c r="Z93" s="213">
        <v>1</v>
      </c>
      <c r="AA93" s="213" t="s">
        <v>4909</v>
      </c>
      <c r="AB93" s="213" t="s">
        <v>4840</v>
      </c>
      <c r="AC93" s="214">
        <v>45111</v>
      </c>
      <c r="AD93" s="221" t="s">
        <v>4912</v>
      </c>
      <c r="AE93" s="218">
        <v>823000</v>
      </c>
      <c r="AF93" s="218" t="s">
        <v>4839</v>
      </c>
      <c r="AG93" s="218" t="s">
        <v>77</v>
      </c>
      <c r="AH93" s="218">
        <v>1</v>
      </c>
      <c r="AI93" s="218" t="s">
        <v>4911</v>
      </c>
      <c r="AJ93" s="218" t="s">
        <v>4840</v>
      </c>
      <c r="AK93" s="219">
        <v>45111</v>
      </c>
      <c r="AL93" s="221" t="s">
        <v>7339</v>
      </c>
      <c r="AM93" s="213">
        <v>60000</v>
      </c>
      <c r="AN93" s="213" t="s">
        <v>7312</v>
      </c>
      <c r="AO93" s="213" t="s">
        <v>77</v>
      </c>
      <c r="AP93" s="213">
        <v>1</v>
      </c>
      <c r="AQ93" s="213" t="s">
        <v>7338</v>
      </c>
      <c r="AR93" s="213" t="s">
        <v>7313</v>
      </c>
      <c r="AS93" s="214">
        <v>45133</v>
      </c>
      <c r="AT93" s="222" t="s">
        <v>825</v>
      </c>
      <c r="AU93" s="218" t="s">
        <v>17</v>
      </c>
      <c r="AV93" s="218" t="s">
        <v>17</v>
      </c>
      <c r="AW93" s="218" t="s">
        <v>17</v>
      </c>
      <c r="AX93" s="218" t="s">
        <v>17</v>
      </c>
      <c r="AY93" s="218" t="s">
        <v>18</v>
      </c>
      <c r="AZ93" s="218" t="s">
        <v>17</v>
      </c>
      <c r="BA93" s="219">
        <v>43815</v>
      </c>
      <c r="BB93" s="221" t="s">
        <v>824</v>
      </c>
      <c r="BC93" s="213" t="s">
        <v>17</v>
      </c>
      <c r="BD93" s="213" t="s">
        <v>17</v>
      </c>
      <c r="BE93" s="213" t="s">
        <v>17</v>
      </c>
      <c r="BF93" s="213" t="s">
        <v>17</v>
      </c>
      <c r="BG93" s="213" t="s">
        <v>18</v>
      </c>
      <c r="BH93" s="213" t="s">
        <v>17</v>
      </c>
      <c r="BI93" s="214">
        <v>43815</v>
      </c>
      <c r="BJ93" s="222" t="s">
        <v>7341</v>
      </c>
      <c r="BK93" s="222">
        <v>19</v>
      </c>
      <c r="BL93" s="222" t="s">
        <v>7274</v>
      </c>
      <c r="BM93" s="222" t="s">
        <v>77</v>
      </c>
      <c r="BN93" s="222">
        <v>1</v>
      </c>
      <c r="BO93" s="222" t="s">
        <v>7340</v>
      </c>
      <c r="BP93" s="218" t="s">
        <v>1237</v>
      </c>
      <c r="BQ93" s="223">
        <v>45133</v>
      </c>
      <c r="BR93" s="221" t="s">
        <v>821</v>
      </c>
      <c r="BS93" s="224">
        <v>0</v>
      </c>
      <c r="BT93" s="224" t="s">
        <v>17</v>
      </c>
      <c r="BU93" s="224" t="s">
        <v>77</v>
      </c>
      <c r="BV93" s="224">
        <v>1</v>
      </c>
      <c r="BW93" s="224" t="s">
        <v>820</v>
      </c>
      <c r="BX93" s="224" t="s">
        <v>17</v>
      </c>
      <c r="BY93" s="214">
        <v>43815</v>
      </c>
      <c r="BZ93" s="222" t="s">
        <v>822</v>
      </c>
      <c r="CA93" s="222">
        <v>0</v>
      </c>
      <c r="CB93" s="222" t="s">
        <v>17</v>
      </c>
      <c r="CC93" s="222" t="s">
        <v>77</v>
      </c>
      <c r="CD93" s="222">
        <v>1</v>
      </c>
      <c r="CE93" s="222" t="s">
        <v>820</v>
      </c>
      <c r="CF93" s="222" t="s">
        <v>17</v>
      </c>
      <c r="CG93" s="223">
        <v>43815</v>
      </c>
      <c r="CH93" s="221" t="s">
        <v>10589</v>
      </c>
      <c r="CI93" s="222" t="e">
        <v>#N/A</v>
      </c>
      <c r="CJ93" s="222" t="e">
        <v>#N/A</v>
      </c>
      <c r="CK93" s="222" t="e">
        <v>#N/A</v>
      </c>
      <c r="CL93" s="222" t="e">
        <v>#N/A</v>
      </c>
      <c r="CM93" s="222" t="e">
        <v>#N/A</v>
      </c>
      <c r="CN93" s="222" t="e">
        <v>#N/A</v>
      </c>
      <c r="CO93" s="225" t="e">
        <v>#N/A</v>
      </c>
      <c r="CP93" s="222" t="s">
        <v>823</v>
      </c>
      <c r="CQ93" s="224">
        <v>0</v>
      </c>
      <c r="CR93" s="224" t="s">
        <v>17</v>
      </c>
      <c r="CS93" s="224" t="s">
        <v>77</v>
      </c>
      <c r="CT93" s="224">
        <v>1</v>
      </c>
      <c r="CU93" s="224" t="s">
        <v>820</v>
      </c>
      <c r="CV93" s="224" t="s">
        <v>17</v>
      </c>
      <c r="CW93" s="214">
        <v>43815</v>
      </c>
      <c r="CX93" s="222" t="s">
        <v>4914</v>
      </c>
      <c r="CY93" s="218">
        <v>823000</v>
      </c>
      <c r="CZ93" s="218" t="s">
        <v>4839</v>
      </c>
      <c r="DA93" s="218" t="s">
        <v>77</v>
      </c>
      <c r="DB93" s="218">
        <v>1</v>
      </c>
      <c r="DC93" s="218" t="s">
        <v>4919</v>
      </c>
      <c r="DD93" s="218" t="s">
        <v>4840</v>
      </c>
      <c r="DE93" s="220">
        <v>45111</v>
      </c>
      <c r="DF93" s="221" t="s">
        <v>4916</v>
      </c>
      <c r="DG93" s="213">
        <v>3379000</v>
      </c>
      <c r="DH93" s="224" t="s">
        <v>4839</v>
      </c>
      <c r="DI93" s="224" t="s">
        <v>77</v>
      </c>
      <c r="DJ93" s="224">
        <v>1</v>
      </c>
      <c r="DK93" s="224" t="s">
        <v>4915</v>
      </c>
      <c r="DL93" s="224" t="s">
        <v>4840</v>
      </c>
      <c r="DM93" s="214">
        <v>45111</v>
      </c>
      <c r="DN93" s="222" t="s">
        <v>4918</v>
      </c>
      <c r="DO93" s="218">
        <v>0</v>
      </c>
      <c r="DP93" s="222" t="s">
        <v>4839</v>
      </c>
      <c r="DQ93" s="222" t="s">
        <v>77</v>
      </c>
      <c r="DR93" s="222">
        <v>1</v>
      </c>
      <c r="DS93" s="222" t="s">
        <v>4917</v>
      </c>
      <c r="DT93" s="222" t="s">
        <v>4840</v>
      </c>
      <c r="DU93" s="223">
        <v>45111</v>
      </c>
      <c r="DV93" s="221" t="s">
        <v>4920</v>
      </c>
      <c r="DW93" s="213">
        <v>823000</v>
      </c>
      <c r="DX93" s="224" t="s">
        <v>4839</v>
      </c>
      <c r="DY93" s="224" t="s">
        <v>77</v>
      </c>
      <c r="DZ93" s="224">
        <v>1</v>
      </c>
      <c r="EA93" s="224" t="s">
        <v>4919</v>
      </c>
      <c r="EB93" s="224" t="s">
        <v>4840</v>
      </c>
      <c r="EC93" s="214">
        <v>45111</v>
      </c>
      <c r="ED93" s="222" t="s">
        <v>4922</v>
      </c>
      <c r="EE93" s="218">
        <v>0</v>
      </c>
      <c r="EF93" s="222" t="s">
        <v>4839</v>
      </c>
      <c r="EG93" s="222" t="s">
        <v>77</v>
      </c>
      <c r="EH93" s="222">
        <v>1</v>
      </c>
      <c r="EI93" s="222" t="s">
        <v>4921</v>
      </c>
      <c r="EJ93" s="222" t="s">
        <v>4840</v>
      </c>
      <c r="EK93" s="223">
        <v>45111</v>
      </c>
      <c r="EL93" s="221" t="s">
        <v>4924</v>
      </c>
      <c r="EM93" s="213">
        <v>0</v>
      </c>
      <c r="EN93" s="224" t="s">
        <v>4839</v>
      </c>
      <c r="EO93" s="224" t="s">
        <v>77</v>
      </c>
      <c r="EP93" s="224">
        <v>1</v>
      </c>
      <c r="EQ93" s="224" t="s">
        <v>4923</v>
      </c>
      <c r="ER93" s="224" t="s">
        <v>4840</v>
      </c>
      <c r="ES93" s="214">
        <v>45111</v>
      </c>
      <c r="ET93" s="222" t="s">
        <v>7343</v>
      </c>
      <c r="EU93" s="222">
        <v>19</v>
      </c>
      <c r="EV93" s="222" t="s">
        <v>7274</v>
      </c>
      <c r="EW93" s="222" t="s">
        <v>77</v>
      </c>
      <c r="EX93" s="222">
        <v>1</v>
      </c>
      <c r="EY93" s="222" t="s">
        <v>7342</v>
      </c>
      <c r="EZ93" s="222" t="s">
        <v>1237</v>
      </c>
      <c r="FA93" s="223">
        <v>45133</v>
      </c>
      <c r="FB93" s="221" t="s">
        <v>7345</v>
      </c>
      <c r="FC93" s="224">
        <v>2</v>
      </c>
      <c r="FD93" s="224" t="s">
        <v>7312</v>
      </c>
      <c r="FE93" s="224" t="s">
        <v>77</v>
      </c>
      <c r="FF93" s="224">
        <v>1</v>
      </c>
      <c r="FG93" s="224" t="s">
        <v>7344</v>
      </c>
      <c r="FH93" s="224" t="s">
        <v>7313</v>
      </c>
      <c r="FI93" s="214">
        <v>45133</v>
      </c>
      <c r="FJ93" s="221" t="s">
        <v>826</v>
      </c>
      <c r="FK93" s="222" t="s">
        <v>17</v>
      </c>
      <c r="FL93" s="222" t="s">
        <v>17</v>
      </c>
      <c r="FM93" s="222" t="s">
        <v>17</v>
      </c>
      <c r="FN93" s="222" t="s">
        <v>17</v>
      </c>
      <c r="FO93" s="222" t="s">
        <v>18</v>
      </c>
      <c r="FP93" s="218" t="s">
        <v>17</v>
      </c>
      <c r="FQ93" s="219">
        <v>43815</v>
      </c>
      <c r="FR93" s="221" t="s">
        <v>827</v>
      </c>
      <c r="FS93" s="224" t="s">
        <v>17</v>
      </c>
      <c r="FT93" s="224" t="s">
        <v>17</v>
      </c>
      <c r="FU93" s="224" t="s">
        <v>17</v>
      </c>
      <c r="FV93" s="224" t="s">
        <v>17</v>
      </c>
      <c r="FW93" s="224" t="s">
        <v>18</v>
      </c>
      <c r="FX93" s="224" t="s">
        <v>17</v>
      </c>
      <c r="FY93" s="214">
        <v>43815</v>
      </c>
      <c r="FZ93" s="222" t="s">
        <v>3445</v>
      </c>
      <c r="GA93" s="222">
        <v>1</v>
      </c>
      <c r="GB93" s="222" t="s">
        <v>2565</v>
      </c>
      <c r="GC93" s="222" t="s">
        <v>33</v>
      </c>
      <c r="GD93" s="222">
        <v>2</v>
      </c>
      <c r="GE93" s="222" t="s">
        <v>17</v>
      </c>
      <c r="GF93" s="222" t="s">
        <v>17</v>
      </c>
      <c r="GG93" s="223">
        <v>45063</v>
      </c>
      <c r="GH93" s="221" t="s">
        <v>3451</v>
      </c>
      <c r="GI93" s="224">
        <v>2</v>
      </c>
      <c r="GJ93" s="224" t="s">
        <v>2565</v>
      </c>
      <c r="GK93" s="224" t="s">
        <v>33</v>
      </c>
      <c r="GL93" s="224">
        <v>2</v>
      </c>
      <c r="GM93" s="224" t="s">
        <v>17</v>
      </c>
      <c r="GN93" s="224" t="s">
        <v>17</v>
      </c>
      <c r="GO93" s="214">
        <v>45063</v>
      </c>
      <c r="GP93" s="222" t="s">
        <v>3446</v>
      </c>
      <c r="GQ93" s="222">
        <v>1</v>
      </c>
      <c r="GR93" s="222" t="s">
        <v>2565</v>
      </c>
      <c r="GS93" s="222" t="s">
        <v>33</v>
      </c>
      <c r="GT93" s="222">
        <v>2</v>
      </c>
      <c r="GU93" s="222" t="s">
        <v>17</v>
      </c>
      <c r="GV93" s="222" t="s">
        <v>17</v>
      </c>
      <c r="GW93" s="223">
        <v>45063</v>
      </c>
      <c r="GX93" s="221" t="s">
        <v>3452</v>
      </c>
      <c r="GY93" s="224">
        <v>0</v>
      </c>
      <c r="GZ93" s="224" t="s">
        <v>2565</v>
      </c>
      <c r="HA93" s="224" t="s">
        <v>33</v>
      </c>
      <c r="HB93" s="224">
        <v>2</v>
      </c>
      <c r="HC93" s="224" t="s">
        <v>17</v>
      </c>
      <c r="HD93" s="224" t="s">
        <v>17</v>
      </c>
      <c r="HE93" s="214">
        <v>45063</v>
      </c>
      <c r="HF93" s="222" t="s">
        <v>3444</v>
      </c>
      <c r="HG93" s="222">
        <v>0</v>
      </c>
      <c r="HH93" s="222" t="s">
        <v>2565</v>
      </c>
      <c r="HI93" s="222" t="s">
        <v>33</v>
      </c>
      <c r="HJ93" s="222">
        <v>2</v>
      </c>
      <c r="HK93" s="222" t="s">
        <v>17</v>
      </c>
      <c r="HL93" s="222" t="s">
        <v>17</v>
      </c>
      <c r="HM93" s="223">
        <v>45063</v>
      </c>
      <c r="HN93" s="221" t="s">
        <v>3450</v>
      </c>
      <c r="HO93" s="224">
        <v>1</v>
      </c>
      <c r="HP93" s="224" t="s">
        <v>2565</v>
      </c>
      <c r="HQ93" s="224" t="s">
        <v>33</v>
      </c>
      <c r="HR93" s="224">
        <v>2</v>
      </c>
      <c r="HS93" s="224" t="s">
        <v>17</v>
      </c>
      <c r="HT93" s="224" t="s">
        <v>17</v>
      </c>
      <c r="HU93" s="214">
        <v>45063</v>
      </c>
      <c r="HV93" s="222" t="s">
        <v>3447</v>
      </c>
      <c r="HW93" s="222">
        <v>1</v>
      </c>
      <c r="HX93" s="222" t="s">
        <v>2565</v>
      </c>
      <c r="HY93" s="222" t="s">
        <v>33</v>
      </c>
      <c r="HZ93" s="222">
        <v>2</v>
      </c>
      <c r="IA93" s="222" t="s">
        <v>17</v>
      </c>
      <c r="IB93" s="222" t="s">
        <v>17</v>
      </c>
      <c r="IC93" s="223">
        <v>45063</v>
      </c>
      <c r="ID93" s="221" t="s">
        <v>3449</v>
      </c>
      <c r="IE93" s="224">
        <v>1</v>
      </c>
      <c r="IF93" s="224" t="s">
        <v>2565</v>
      </c>
      <c r="IG93" s="224" t="s">
        <v>33</v>
      </c>
      <c r="IH93" s="224">
        <v>2</v>
      </c>
      <c r="II93" s="224" t="s">
        <v>17</v>
      </c>
      <c r="IJ93" s="224" t="s">
        <v>17</v>
      </c>
      <c r="IK93" s="214">
        <v>45063</v>
      </c>
      <c r="IL93" s="222" t="s">
        <v>3448</v>
      </c>
      <c r="IM93" s="222">
        <v>3</v>
      </c>
      <c r="IN93" s="222" t="s">
        <v>2565</v>
      </c>
      <c r="IO93" s="222" t="s">
        <v>33</v>
      </c>
      <c r="IP93" s="222">
        <v>2</v>
      </c>
      <c r="IQ93" s="222" t="s">
        <v>17</v>
      </c>
      <c r="IR93" s="222" t="s">
        <v>17</v>
      </c>
      <c r="IS93" s="223">
        <v>45063</v>
      </c>
    </row>
    <row r="94" spans="1:253" s="11" customFormat="1" ht="12.75" customHeight="1" x14ac:dyDescent="0.2">
      <c r="A94" s="11" t="s">
        <v>733</v>
      </c>
      <c r="B94" s="11" t="s">
        <v>9870</v>
      </c>
      <c r="C94" s="11" t="s">
        <v>734</v>
      </c>
      <c r="D94" s="11" t="s">
        <v>709</v>
      </c>
      <c r="E94" s="11" t="s">
        <v>9464</v>
      </c>
      <c r="F94" s="11" t="s">
        <v>6360</v>
      </c>
      <c r="G94" s="212">
        <v>223500000</v>
      </c>
      <c r="H94" s="213" t="s">
        <v>6252</v>
      </c>
      <c r="I94" s="213" t="s">
        <v>33</v>
      </c>
      <c r="J94" s="213">
        <v>2</v>
      </c>
      <c r="K94" s="213" t="s">
        <v>6254</v>
      </c>
      <c r="L94" s="213" t="s">
        <v>6253</v>
      </c>
      <c r="M94" s="214">
        <v>45127</v>
      </c>
      <c r="N94" s="221" t="s">
        <v>6364</v>
      </c>
      <c r="O94" s="216">
        <v>910770</v>
      </c>
      <c r="P94" s="216" t="s">
        <v>6361</v>
      </c>
      <c r="Q94" s="216" t="s">
        <v>33</v>
      </c>
      <c r="R94" s="216">
        <v>2</v>
      </c>
      <c r="S94" s="216" t="s">
        <v>6363</v>
      </c>
      <c r="T94" s="216" t="s">
        <v>6362</v>
      </c>
      <c r="U94" s="217">
        <v>45127</v>
      </c>
      <c r="V94" s="221" t="s">
        <v>6366</v>
      </c>
      <c r="W94" s="213">
        <v>223500000</v>
      </c>
      <c r="X94" s="213" t="s">
        <v>6252</v>
      </c>
      <c r="Y94" s="213" t="s">
        <v>33</v>
      </c>
      <c r="Z94" s="213">
        <v>2</v>
      </c>
      <c r="AA94" s="213" t="s">
        <v>6365</v>
      </c>
      <c r="AB94" s="213" t="s">
        <v>6253</v>
      </c>
      <c r="AC94" s="214">
        <v>45127</v>
      </c>
      <c r="AD94" s="221" t="s">
        <v>6370</v>
      </c>
      <c r="AE94" s="218">
        <v>47894000</v>
      </c>
      <c r="AF94" s="218" t="s">
        <v>6367</v>
      </c>
      <c r="AG94" s="218" t="s">
        <v>22</v>
      </c>
      <c r="AH94" s="218">
        <v>3</v>
      </c>
      <c r="AI94" s="218" t="s">
        <v>6369</v>
      </c>
      <c r="AJ94" s="218" t="s">
        <v>6368</v>
      </c>
      <c r="AK94" s="219">
        <v>45127</v>
      </c>
      <c r="AL94" s="221" t="s">
        <v>6374</v>
      </c>
      <c r="AM94" s="213">
        <v>6086000</v>
      </c>
      <c r="AN94" s="213" t="s">
        <v>6371</v>
      </c>
      <c r="AO94" s="213" t="s">
        <v>22</v>
      </c>
      <c r="AP94" s="213">
        <v>3</v>
      </c>
      <c r="AQ94" s="213" t="s">
        <v>6373</v>
      </c>
      <c r="AR94" s="213" t="s">
        <v>6372</v>
      </c>
      <c r="AS94" s="214">
        <v>45127</v>
      </c>
      <c r="AT94" s="222" t="s">
        <v>1867</v>
      </c>
      <c r="AU94" s="218">
        <v>2416</v>
      </c>
      <c r="AV94" s="218" t="s">
        <v>1864</v>
      </c>
      <c r="AW94" s="218" t="s">
        <v>22</v>
      </c>
      <c r="AX94" s="218">
        <v>3</v>
      </c>
      <c r="AY94" s="218" t="s">
        <v>1866</v>
      </c>
      <c r="AZ94" s="218" t="s">
        <v>1865</v>
      </c>
      <c r="BA94" s="219">
        <v>44952</v>
      </c>
      <c r="BB94" s="221" t="s">
        <v>1973</v>
      </c>
      <c r="BC94" s="213">
        <v>5934949</v>
      </c>
      <c r="BD94" s="213" t="s">
        <v>1970</v>
      </c>
      <c r="BE94" s="213" t="s">
        <v>1400</v>
      </c>
      <c r="BF94" s="213">
        <v>2</v>
      </c>
      <c r="BG94" s="213" t="s">
        <v>1972</v>
      </c>
      <c r="BH94" s="213" t="s">
        <v>1971</v>
      </c>
      <c r="BI94" s="214">
        <v>44985</v>
      </c>
      <c r="BJ94" s="222" t="s">
        <v>6375</v>
      </c>
      <c r="BK94" s="222">
        <v>4453</v>
      </c>
      <c r="BL94" s="222" t="s">
        <v>6267</v>
      </c>
      <c r="BM94" s="222" t="s">
        <v>1400</v>
      </c>
      <c r="BN94" s="222">
        <v>2</v>
      </c>
      <c r="BO94" s="222" t="s">
        <v>6268</v>
      </c>
      <c r="BP94" s="218" t="s">
        <v>1237</v>
      </c>
      <c r="BQ94" s="223">
        <v>45127</v>
      </c>
      <c r="BR94" s="221" t="s">
        <v>1794</v>
      </c>
      <c r="BS94" s="224">
        <v>174000</v>
      </c>
      <c r="BT94" s="224" t="s">
        <v>1791</v>
      </c>
      <c r="BU94" s="224" t="s">
        <v>1400</v>
      </c>
      <c r="BV94" s="224">
        <v>2</v>
      </c>
      <c r="BW94" s="224" t="s">
        <v>1793</v>
      </c>
      <c r="BX94" s="224" t="s">
        <v>1792</v>
      </c>
      <c r="BY94" s="214">
        <v>44919</v>
      </c>
      <c r="BZ94" s="222" t="s">
        <v>1568</v>
      </c>
      <c r="CA94" s="222" t="s">
        <v>17</v>
      </c>
      <c r="CB94" s="222" t="s">
        <v>17</v>
      </c>
      <c r="CC94" s="222" t="s">
        <v>17</v>
      </c>
      <c r="CD94" s="222" t="s">
        <v>17</v>
      </c>
      <c r="CE94" s="222" t="s">
        <v>1567</v>
      </c>
      <c r="CF94" s="222" t="s">
        <v>17</v>
      </c>
      <c r="CG94" s="223">
        <v>44803</v>
      </c>
      <c r="CH94" s="221" t="s">
        <v>10590</v>
      </c>
      <c r="CI94" s="222" t="e">
        <v>#N/A</v>
      </c>
      <c r="CJ94" s="222" t="e">
        <v>#N/A</v>
      </c>
      <c r="CK94" s="222" t="e">
        <v>#N/A</v>
      </c>
      <c r="CL94" s="222" t="e">
        <v>#N/A</v>
      </c>
      <c r="CM94" s="222" t="e">
        <v>#N/A</v>
      </c>
      <c r="CN94" s="222" t="e">
        <v>#N/A</v>
      </c>
      <c r="CO94" s="225" t="e">
        <v>#N/A</v>
      </c>
      <c r="CP94" s="222" t="s">
        <v>738</v>
      </c>
      <c r="CQ94" s="224" t="s">
        <v>17</v>
      </c>
      <c r="CR94" s="224" t="s">
        <v>714</v>
      </c>
      <c r="CS94" s="224" t="s">
        <v>17</v>
      </c>
      <c r="CT94" s="224" t="s">
        <v>17</v>
      </c>
      <c r="CU94" s="224" t="s">
        <v>737</v>
      </c>
      <c r="CV94" s="224" t="s">
        <v>715</v>
      </c>
      <c r="CW94" s="214">
        <v>43649</v>
      </c>
      <c r="CX94" s="222" t="s">
        <v>6379</v>
      </c>
      <c r="CY94" s="218">
        <v>18302000</v>
      </c>
      <c r="CZ94" s="218" t="s">
        <v>6377</v>
      </c>
      <c r="DA94" s="218" t="s">
        <v>22</v>
      </c>
      <c r="DB94" s="218">
        <v>3</v>
      </c>
      <c r="DC94" s="218" t="s">
        <v>6384</v>
      </c>
      <c r="DD94" s="218" t="s">
        <v>6368</v>
      </c>
      <c r="DE94" s="220">
        <v>45127</v>
      </c>
      <c r="DF94" s="221" t="s">
        <v>6382</v>
      </c>
      <c r="DG94" s="213">
        <v>175606000</v>
      </c>
      <c r="DH94" s="224" t="s">
        <v>6380</v>
      </c>
      <c r="DI94" s="224" t="s">
        <v>22</v>
      </c>
      <c r="DJ94" s="224">
        <v>3</v>
      </c>
      <c r="DK94" s="224" t="s">
        <v>5251</v>
      </c>
      <c r="DL94" s="224" t="s">
        <v>6381</v>
      </c>
      <c r="DM94" s="214">
        <v>45127</v>
      </c>
      <c r="DN94" s="222" t="s">
        <v>6383</v>
      </c>
      <c r="DO94" s="218">
        <v>29592000</v>
      </c>
      <c r="DP94" s="222" t="s">
        <v>6377</v>
      </c>
      <c r="DQ94" s="222" t="s">
        <v>22</v>
      </c>
      <c r="DR94" s="222">
        <v>3</v>
      </c>
      <c r="DS94" s="222" t="s">
        <v>5467</v>
      </c>
      <c r="DT94" s="222" t="s">
        <v>6368</v>
      </c>
      <c r="DU94" s="223">
        <v>45127</v>
      </c>
      <c r="DV94" s="221" t="s">
        <v>6385</v>
      </c>
      <c r="DW94" s="213">
        <v>15471000</v>
      </c>
      <c r="DX94" s="224" t="s">
        <v>6377</v>
      </c>
      <c r="DY94" s="224" t="s">
        <v>22</v>
      </c>
      <c r="DZ94" s="224">
        <v>3</v>
      </c>
      <c r="EA94" s="224" t="s">
        <v>6384</v>
      </c>
      <c r="EB94" s="224" t="s">
        <v>6368</v>
      </c>
      <c r="EC94" s="214">
        <v>45127</v>
      </c>
      <c r="ED94" s="222" t="s">
        <v>6389</v>
      </c>
      <c r="EE94" s="218">
        <v>2631000</v>
      </c>
      <c r="EF94" s="222" t="s">
        <v>6386</v>
      </c>
      <c r="EG94" s="222" t="s">
        <v>22</v>
      </c>
      <c r="EH94" s="222">
        <v>3</v>
      </c>
      <c r="EI94" s="222" t="s">
        <v>6388</v>
      </c>
      <c r="EJ94" s="222" t="s">
        <v>6387</v>
      </c>
      <c r="EK94" s="223">
        <v>45127</v>
      </c>
      <c r="EL94" s="221" t="s">
        <v>6391</v>
      </c>
      <c r="EM94" s="213">
        <v>200000</v>
      </c>
      <c r="EN94" s="224" t="s">
        <v>6386</v>
      </c>
      <c r="EO94" s="224" t="s">
        <v>22</v>
      </c>
      <c r="EP94" s="224">
        <v>3</v>
      </c>
      <c r="EQ94" s="224" t="s">
        <v>6390</v>
      </c>
      <c r="ER94" s="224" t="s">
        <v>6387</v>
      </c>
      <c r="ES94" s="214">
        <v>45127</v>
      </c>
      <c r="ET94" s="222" t="s">
        <v>6376</v>
      </c>
      <c r="EU94" s="222">
        <v>4453</v>
      </c>
      <c r="EV94" s="222" t="s">
        <v>6267</v>
      </c>
      <c r="EW94" s="222" t="s">
        <v>1400</v>
      </c>
      <c r="EX94" s="222">
        <v>2</v>
      </c>
      <c r="EY94" s="222" t="s">
        <v>6268</v>
      </c>
      <c r="EZ94" s="222" t="s">
        <v>1237</v>
      </c>
      <c r="FA94" s="223">
        <v>45127</v>
      </c>
      <c r="FB94" s="221" t="s">
        <v>736</v>
      </c>
      <c r="FC94" s="224">
        <v>5</v>
      </c>
      <c r="FD94" s="224" t="s">
        <v>17</v>
      </c>
      <c r="FE94" s="224" t="s">
        <v>33</v>
      </c>
      <c r="FF94" s="224">
        <v>2</v>
      </c>
      <c r="FG94" s="224" t="s">
        <v>735</v>
      </c>
      <c r="FH94" s="224" t="s">
        <v>17</v>
      </c>
      <c r="FI94" s="214">
        <v>43649</v>
      </c>
      <c r="FJ94" s="221" t="s">
        <v>739</v>
      </c>
      <c r="FK94" s="222" t="s">
        <v>17</v>
      </c>
      <c r="FL94" s="222" t="s">
        <v>17</v>
      </c>
      <c r="FM94" s="222" t="s">
        <v>17</v>
      </c>
      <c r="FN94" s="222" t="s">
        <v>17</v>
      </c>
      <c r="FO94" s="222" t="s">
        <v>710</v>
      </c>
      <c r="FP94" s="218" t="s">
        <v>17</v>
      </c>
      <c r="FQ94" s="219">
        <v>43649</v>
      </c>
      <c r="FR94" s="221" t="s">
        <v>740</v>
      </c>
      <c r="FS94" s="224">
        <v>800000</v>
      </c>
      <c r="FT94" s="224" t="s">
        <v>719</v>
      </c>
      <c r="FU94" s="224" t="s">
        <v>33</v>
      </c>
      <c r="FV94" s="224">
        <v>2</v>
      </c>
      <c r="FW94" s="224" t="s">
        <v>721</v>
      </c>
      <c r="FX94" s="224" t="s">
        <v>720</v>
      </c>
      <c r="FY94" s="214">
        <v>43649</v>
      </c>
      <c r="FZ94" s="222" t="s">
        <v>3454</v>
      </c>
      <c r="GA94" s="222">
        <v>1</v>
      </c>
      <c r="GB94" s="222" t="s">
        <v>2565</v>
      </c>
      <c r="GC94" s="222" t="s">
        <v>33</v>
      </c>
      <c r="GD94" s="222">
        <v>2</v>
      </c>
      <c r="GE94" s="222" t="s">
        <v>17</v>
      </c>
      <c r="GF94" s="222" t="s">
        <v>17</v>
      </c>
      <c r="GG94" s="223">
        <v>45063</v>
      </c>
      <c r="GH94" s="221" t="s">
        <v>3460</v>
      </c>
      <c r="GI94" s="224">
        <v>3</v>
      </c>
      <c r="GJ94" s="224" t="s">
        <v>2565</v>
      </c>
      <c r="GK94" s="224" t="s">
        <v>33</v>
      </c>
      <c r="GL94" s="224">
        <v>2</v>
      </c>
      <c r="GM94" s="224" t="s">
        <v>17</v>
      </c>
      <c r="GN94" s="224" t="s">
        <v>17</v>
      </c>
      <c r="GO94" s="214">
        <v>45063</v>
      </c>
      <c r="GP94" s="222" t="s">
        <v>3455</v>
      </c>
      <c r="GQ94" s="222">
        <v>3</v>
      </c>
      <c r="GR94" s="222" t="s">
        <v>2565</v>
      </c>
      <c r="GS94" s="222" t="s">
        <v>33</v>
      </c>
      <c r="GT94" s="222">
        <v>2</v>
      </c>
      <c r="GU94" s="222" t="s">
        <v>17</v>
      </c>
      <c r="GV94" s="222" t="s">
        <v>17</v>
      </c>
      <c r="GW94" s="223">
        <v>45063</v>
      </c>
      <c r="GX94" s="221" t="s">
        <v>3461</v>
      </c>
      <c r="GY94" s="224">
        <v>2</v>
      </c>
      <c r="GZ94" s="224" t="s">
        <v>2565</v>
      </c>
      <c r="HA94" s="224" t="s">
        <v>33</v>
      </c>
      <c r="HB94" s="224">
        <v>2</v>
      </c>
      <c r="HC94" s="224" t="s">
        <v>17</v>
      </c>
      <c r="HD94" s="224" t="s">
        <v>17</v>
      </c>
      <c r="HE94" s="214">
        <v>45063</v>
      </c>
      <c r="HF94" s="222" t="s">
        <v>3453</v>
      </c>
      <c r="HG94" s="222">
        <v>2</v>
      </c>
      <c r="HH94" s="222" t="s">
        <v>2565</v>
      </c>
      <c r="HI94" s="222" t="s">
        <v>33</v>
      </c>
      <c r="HJ94" s="222">
        <v>2</v>
      </c>
      <c r="HK94" s="222" t="s">
        <v>17</v>
      </c>
      <c r="HL94" s="222" t="s">
        <v>17</v>
      </c>
      <c r="HM94" s="223">
        <v>45063</v>
      </c>
      <c r="HN94" s="221" t="s">
        <v>3459</v>
      </c>
      <c r="HO94" s="224">
        <v>3</v>
      </c>
      <c r="HP94" s="224" t="s">
        <v>2565</v>
      </c>
      <c r="HQ94" s="224" t="s">
        <v>33</v>
      </c>
      <c r="HR94" s="224">
        <v>2</v>
      </c>
      <c r="HS94" s="224" t="s">
        <v>17</v>
      </c>
      <c r="HT94" s="224" t="s">
        <v>17</v>
      </c>
      <c r="HU94" s="214">
        <v>45063</v>
      </c>
      <c r="HV94" s="222" t="s">
        <v>3456</v>
      </c>
      <c r="HW94" s="222">
        <v>3</v>
      </c>
      <c r="HX94" s="222" t="s">
        <v>2565</v>
      </c>
      <c r="HY94" s="222" t="s">
        <v>33</v>
      </c>
      <c r="HZ94" s="222">
        <v>2</v>
      </c>
      <c r="IA94" s="222" t="s">
        <v>17</v>
      </c>
      <c r="IB94" s="222" t="s">
        <v>17</v>
      </c>
      <c r="IC94" s="223">
        <v>45063</v>
      </c>
      <c r="ID94" s="221" t="s">
        <v>3458</v>
      </c>
      <c r="IE94" s="224">
        <v>1</v>
      </c>
      <c r="IF94" s="224" t="s">
        <v>2565</v>
      </c>
      <c r="IG94" s="224" t="s">
        <v>33</v>
      </c>
      <c r="IH94" s="224">
        <v>2</v>
      </c>
      <c r="II94" s="224" t="s">
        <v>17</v>
      </c>
      <c r="IJ94" s="224" t="s">
        <v>17</v>
      </c>
      <c r="IK94" s="214">
        <v>45063</v>
      </c>
      <c r="IL94" s="222" t="s">
        <v>3457</v>
      </c>
      <c r="IM94" s="222">
        <v>3</v>
      </c>
      <c r="IN94" s="222" t="s">
        <v>2565</v>
      </c>
      <c r="IO94" s="222" t="s">
        <v>33</v>
      </c>
      <c r="IP94" s="222">
        <v>2</v>
      </c>
      <c r="IQ94" s="222" t="s">
        <v>17</v>
      </c>
      <c r="IR94" s="222" t="s">
        <v>17</v>
      </c>
      <c r="IS94" s="223">
        <v>45063</v>
      </c>
    </row>
    <row r="95" spans="1:253" s="11" customFormat="1" ht="12.75" customHeight="1" x14ac:dyDescent="0.2">
      <c r="A95" s="11" t="s">
        <v>723</v>
      </c>
      <c r="B95" s="11" t="s">
        <v>10154</v>
      </c>
      <c r="C95" s="11" t="s">
        <v>724</v>
      </c>
      <c r="D95" s="11" t="s">
        <v>709</v>
      </c>
      <c r="E95" s="11" t="s">
        <v>9464</v>
      </c>
      <c r="F95" s="11" t="s">
        <v>6335</v>
      </c>
      <c r="G95" s="212">
        <v>223500000</v>
      </c>
      <c r="H95" s="213" t="s">
        <v>6252</v>
      </c>
      <c r="I95" s="213" t="s">
        <v>1400</v>
      </c>
      <c r="J95" s="213">
        <v>2</v>
      </c>
      <c r="K95" s="213" t="s">
        <v>6254</v>
      </c>
      <c r="L95" s="213" t="s">
        <v>6253</v>
      </c>
      <c r="M95" s="214">
        <v>45127</v>
      </c>
      <c r="N95" s="221" t="s">
        <v>6337</v>
      </c>
      <c r="O95" s="216">
        <v>142964</v>
      </c>
      <c r="P95" s="216" t="s">
        <v>6286</v>
      </c>
      <c r="Q95" s="216" t="s">
        <v>1400</v>
      </c>
      <c r="R95" s="216">
        <v>2</v>
      </c>
      <c r="S95" s="216" t="s">
        <v>6336</v>
      </c>
      <c r="T95" s="216" t="s">
        <v>6283</v>
      </c>
      <c r="U95" s="217">
        <v>45127</v>
      </c>
      <c r="V95" s="221" t="s">
        <v>6339</v>
      </c>
      <c r="W95" s="213">
        <v>18000000</v>
      </c>
      <c r="X95" s="213" t="s">
        <v>6286</v>
      </c>
      <c r="Y95" s="213" t="s">
        <v>22</v>
      </c>
      <c r="Z95" s="213">
        <v>3</v>
      </c>
      <c r="AA95" s="213" t="s">
        <v>6338</v>
      </c>
      <c r="AB95" s="213" t="s">
        <v>6287</v>
      </c>
      <c r="AC95" s="214">
        <v>45127</v>
      </c>
      <c r="AD95" s="221" t="s">
        <v>6341</v>
      </c>
      <c r="AE95" s="218">
        <v>8445000</v>
      </c>
      <c r="AF95" s="218" t="s">
        <v>6286</v>
      </c>
      <c r="AG95" s="218" t="s">
        <v>22</v>
      </c>
      <c r="AH95" s="218">
        <v>3</v>
      </c>
      <c r="AI95" s="218" t="s">
        <v>6340</v>
      </c>
      <c r="AJ95" s="218" t="s">
        <v>6287</v>
      </c>
      <c r="AK95" s="219">
        <v>45127</v>
      </c>
      <c r="AL95" s="221" t="s">
        <v>6345</v>
      </c>
      <c r="AM95" s="213">
        <v>581000</v>
      </c>
      <c r="AN95" s="213" t="s">
        <v>6342</v>
      </c>
      <c r="AO95" s="213" t="s">
        <v>22</v>
      </c>
      <c r="AP95" s="213">
        <v>3</v>
      </c>
      <c r="AQ95" s="213" t="s">
        <v>6344</v>
      </c>
      <c r="AR95" s="213" t="s">
        <v>6343</v>
      </c>
      <c r="AS95" s="214">
        <v>45127</v>
      </c>
      <c r="AT95" s="222" t="s">
        <v>744</v>
      </c>
      <c r="AU95" s="218" t="s">
        <v>17</v>
      </c>
      <c r="AV95" s="218" t="s">
        <v>17</v>
      </c>
      <c r="AW95" s="218" t="s">
        <v>17</v>
      </c>
      <c r="AX95" s="218" t="s">
        <v>17</v>
      </c>
      <c r="AY95" s="218" t="s">
        <v>742</v>
      </c>
      <c r="AZ95" s="218" t="s">
        <v>17</v>
      </c>
      <c r="BA95" s="219">
        <v>43672</v>
      </c>
      <c r="BB95" s="221" t="s">
        <v>743</v>
      </c>
      <c r="BC95" s="213" t="s">
        <v>17</v>
      </c>
      <c r="BD95" s="213" t="s">
        <v>17</v>
      </c>
      <c r="BE95" s="213" t="s">
        <v>17</v>
      </c>
      <c r="BF95" s="213" t="s">
        <v>17</v>
      </c>
      <c r="BG95" s="213" t="s">
        <v>742</v>
      </c>
      <c r="BH95" s="213" t="s">
        <v>17</v>
      </c>
      <c r="BI95" s="214">
        <v>43672</v>
      </c>
      <c r="BJ95" s="222" t="s">
        <v>6348</v>
      </c>
      <c r="BK95" s="222">
        <v>743</v>
      </c>
      <c r="BL95" s="222" t="s">
        <v>6346</v>
      </c>
      <c r="BM95" s="222" t="s">
        <v>1400</v>
      </c>
      <c r="BN95" s="222">
        <v>2</v>
      </c>
      <c r="BO95" s="222" t="s">
        <v>6347</v>
      </c>
      <c r="BP95" s="218" t="s">
        <v>1237</v>
      </c>
      <c r="BQ95" s="223">
        <v>45127</v>
      </c>
      <c r="BR95" s="221" t="s">
        <v>725</v>
      </c>
      <c r="BS95" s="224" t="s">
        <v>17</v>
      </c>
      <c r="BT95" s="224" t="s">
        <v>17</v>
      </c>
      <c r="BU95" s="224" t="s">
        <v>17</v>
      </c>
      <c r="BV95" s="224" t="s">
        <v>17</v>
      </c>
      <c r="BW95" s="224" t="s">
        <v>710</v>
      </c>
      <c r="BX95" s="224" t="s">
        <v>17</v>
      </c>
      <c r="BY95" s="214">
        <v>43648</v>
      </c>
      <c r="BZ95" s="222" t="s">
        <v>1569</v>
      </c>
      <c r="CA95" s="222" t="s">
        <v>17</v>
      </c>
      <c r="CB95" s="222" t="s">
        <v>17</v>
      </c>
      <c r="CC95" s="222" t="s">
        <v>17</v>
      </c>
      <c r="CD95" s="222" t="s">
        <v>17</v>
      </c>
      <c r="CE95" s="222" t="s">
        <v>1567</v>
      </c>
      <c r="CF95" s="222" t="s">
        <v>17</v>
      </c>
      <c r="CG95" s="223">
        <v>44803</v>
      </c>
      <c r="CH95" s="221" t="s">
        <v>10591</v>
      </c>
      <c r="CI95" s="222" t="e">
        <v>#N/A</v>
      </c>
      <c r="CJ95" s="222" t="e">
        <v>#N/A</v>
      </c>
      <c r="CK95" s="222" t="e">
        <v>#N/A</v>
      </c>
      <c r="CL95" s="222" t="e">
        <v>#N/A</v>
      </c>
      <c r="CM95" s="222" t="e">
        <v>#N/A</v>
      </c>
      <c r="CN95" s="222" t="e">
        <v>#N/A</v>
      </c>
      <c r="CO95" s="225" t="e">
        <v>#N/A</v>
      </c>
      <c r="CP95" s="222" t="s">
        <v>728</v>
      </c>
      <c r="CQ95" s="224" t="s">
        <v>17</v>
      </c>
      <c r="CR95" s="224" t="s">
        <v>17</v>
      </c>
      <c r="CS95" s="224" t="s">
        <v>17</v>
      </c>
      <c r="CT95" s="224" t="s">
        <v>17</v>
      </c>
      <c r="CU95" s="224" t="s">
        <v>710</v>
      </c>
      <c r="CV95" s="224" t="s">
        <v>17</v>
      </c>
      <c r="CW95" s="214">
        <v>43648</v>
      </c>
      <c r="CX95" s="222" t="s">
        <v>6351</v>
      </c>
      <c r="CY95" s="218">
        <v>2468000</v>
      </c>
      <c r="CZ95" s="218" t="s">
        <v>6286</v>
      </c>
      <c r="DA95" s="218" t="s">
        <v>22</v>
      </c>
      <c r="DB95" s="218">
        <v>3</v>
      </c>
      <c r="DC95" s="218" t="s">
        <v>6355</v>
      </c>
      <c r="DD95" s="218" t="s">
        <v>6287</v>
      </c>
      <c r="DE95" s="220">
        <v>45127</v>
      </c>
      <c r="DF95" s="221" t="s">
        <v>6353</v>
      </c>
      <c r="DG95" s="213">
        <v>9555000</v>
      </c>
      <c r="DH95" s="224" t="s">
        <v>6286</v>
      </c>
      <c r="DI95" s="224" t="s">
        <v>22</v>
      </c>
      <c r="DJ95" s="224">
        <v>3</v>
      </c>
      <c r="DK95" s="224" t="s">
        <v>6352</v>
      </c>
      <c r="DL95" s="224" t="s">
        <v>6287</v>
      </c>
      <c r="DM95" s="214">
        <v>45127</v>
      </c>
      <c r="DN95" s="222" t="s">
        <v>6354</v>
      </c>
      <c r="DO95" s="218">
        <v>5977000</v>
      </c>
      <c r="DP95" s="222" t="s">
        <v>6286</v>
      </c>
      <c r="DQ95" s="222" t="s">
        <v>22</v>
      </c>
      <c r="DR95" s="222">
        <v>3</v>
      </c>
      <c r="DS95" s="222" t="s">
        <v>6305</v>
      </c>
      <c r="DT95" s="222" t="s">
        <v>6302</v>
      </c>
      <c r="DU95" s="223">
        <v>45127</v>
      </c>
      <c r="DV95" s="221" t="s">
        <v>6356</v>
      </c>
      <c r="DW95" s="213">
        <v>2468000</v>
      </c>
      <c r="DX95" s="224" t="s">
        <v>6286</v>
      </c>
      <c r="DY95" s="224" t="s">
        <v>22</v>
      </c>
      <c r="DZ95" s="224">
        <v>3</v>
      </c>
      <c r="EA95" s="224" t="s">
        <v>6355</v>
      </c>
      <c r="EB95" s="224" t="s">
        <v>6287</v>
      </c>
      <c r="EC95" s="214">
        <v>45127</v>
      </c>
      <c r="ED95" s="222" t="s">
        <v>6358</v>
      </c>
      <c r="EE95" s="218">
        <v>0</v>
      </c>
      <c r="EF95" s="222" t="s">
        <v>6286</v>
      </c>
      <c r="EG95" s="222" t="s">
        <v>22</v>
      </c>
      <c r="EH95" s="222">
        <v>3</v>
      </c>
      <c r="EI95" s="222" t="s">
        <v>6357</v>
      </c>
      <c r="EJ95" s="222" t="s">
        <v>6287</v>
      </c>
      <c r="EK95" s="223">
        <v>45127</v>
      </c>
      <c r="EL95" s="221" t="s">
        <v>6359</v>
      </c>
      <c r="EM95" s="213">
        <v>0</v>
      </c>
      <c r="EN95" s="224" t="s">
        <v>6286</v>
      </c>
      <c r="EO95" s="224" t="s">
        <v>22</v>
      </c>
      <c r="EP95" s="224">
        <v>3</v>
      </c>
      <c r="EQ95" s="224" t="s">
        <v>6357</v>
      </c>
      <c r="ER95" s="224" t="s">
        <v>6287</v>
      </c>
      <c r="ES95" s="214">
        <v>45127</v>
      </c>
      <c r="ET95" s="222" t="s">
        <v>6349</v>
      </c>
      <c r="EU95" s="222">
        <v>4453</v>
      </c>
      <c r="EV95" s="222" t="s">
        <v>6267</v>
      </c>
      <c r="EW95" s="222" t="s">
        <v>1400</v>
      </c>
      <c r="EX95" s="222">
        <v>2</v>
      </c>
      <c r="EY95" s="222" t="s">
        <v>6268</v>
      </c>
      <c r="EZ95" s="222" t="s">
        <v>6325</v>
      </c>
      <c r="FA95" s="223">
        <v>45127</v>
      </c>
      <c r="FB95" s="221" t="s">
        <v>727</v>
      </c>
      <c r="FC95" s="224">
        <v>5</v>
      </c>
      <c r="FD95" s="224" t="s">
        <v>17</v>
      </c>
      <c r="FE95" s="224" t="s">
        <v>33</v>
      </c>
      <c r="FF95" s="224">
        <v>2</v>
      </c>
      <c r="FG95" s="224" t="s">
        <v>726</v>
      </c>
      <c r="FH95" s="224" t="s">
        <v>17</v>
      </c>
      <c r="FI95" s="214">
        <v>43648</v>
      </c>
      <c r="FJ95" s="221" t="s">
        <v>730</v>
      </c>
      <c r="FK95" s="222" t="s">
        <v>17</v>
      </c>
      <c r="FL95" s="222" t="s">
        <v>17</v>
      </c>
      <c r="FM95" s="222" t="s">
        <v>17</v>
      </c>
      <c r="FN95" s="222" t="s">
        <v>17</v>
      </c>
      <c r="FO95" s="222" t="s">
        <v>729</v>
      </c>
      <c r="FP95" s="218" t="s">
        <v>17</v>
      </c>
      <c r="FQ95" s="219">
        <v>43648</v>
      </c>
      <c r="FR95" s="221" t="s">
        <v>732</v>
      </c>
      <c r="FS95" s="224" t="s">
        <v>17</v>
      </c>
      <c r="FT95" s="224" t="s">
        <v>17</v>
      </c>
      <c r="FU95" s="224" t="s">
        <v>17</v>
      </c>
      <c r="FV95" s="224" t="s">
        <v>17</v>
      </c>
      <c r="FW95" s="224" t="s">
        <v>731</v>
      </c>
      <c r="FX95" s="224" t="s">
        <v>17</v>
      </c>
      <c r="FY95" s="214">
        <v>43648</v>
      </c>
      <c r="FZ95" s="222" t="s">
        <v>3463</v>
      </c>
      <c r="GA95" s="222">
        <v>1</v>
      </c>
      <c r="GB95" s="222" t="s">
        <v>2565</v>
      </c>
      <c r="GC95" s="222" t="s">
        <v>33</v>
      </c>
      <c r="GD95" s="222">
        <v>2</v>
      </c>
      <c r="GE95" s="222" t="s">
        <v>17</v>
      </c>
      <c r="GF95" s="222" t="s">
        <v>17</v>
      </c>
      <c r="GG95" s="223">
        <v>45063</v>
      </c>
      <c r="GH95" s="221" t="s">
        <v>3469</v>
      </c>
      <c r="GI95" s="224">
        <v>2</v>
      </c>
      <c r="GJ95" s="224" t="s">
        <v>2565</v>
      </c>
      <c r="GK95" s="224" t="s">
        <v>33</v>
      </c>
      <c r="GL95" s="224">
        <v>2</v>
      </c>
      <c r="GM95" s="224" t="s">
        <v>17</v>
      </c>
      <c r="GN95" s="224" t="s">
        <v>17</v>
      </c>
      <c r="GO95" s="214">
        <v>45063</v>
      </c>
      <c r="GP95" s="222" t="s">
        <v>3464</v>
      </c>
      <c r="GQ95" s="222">
        <v>0</v>
      </c>
      <c r="GR95" s="222" t="s">
        <v>2565</v>
      </c>
      <c r="GS95" s="222" t="s">
        <v>33</v>
      </c>
      <c r="GT95" s="222">
        <v>2</v>
      </c>
      <c r="GU95" s="222" t="s">
        <v>17</v>
      </c>
      <c r="GV95" s="222" t="s">
        <v>17</v>
      </c>
      <c r="GW95" s="223">
        <v>45063</v>
      </c>
      <c r="GX95" s="221" t="s">
        <v>3470</v>
      </c>
      <c r="GY95" s="224">
        <v>2</v>
      </c>
      <c r="GZ95" s="224" t="s">
        <v>2565</v>
      </c>
      <c r="HA95" s="224" t="s">
        <v>33</v>
      </c>
      <c r="HB95" s="224">
        <v>2</v>
      </c>
      <c r="HC95" s="224" t="s">
        <v>17</v>
      </c>
      <c r="HD95" s="224" t="s">
        <v>17</v>
      </c>
      <c r="HE95" s="214">
        <v>45063</v>
      </c>
      <c r="HF95" s="222" t="s">
        <v>3462</v>
      </c>
      <c r="HG95" s="222">
        <v>0</v>
      </c>
      <c r="HH95" s="222" t="s">
        <v>2565</v>
      </c>
      <c r="HI95" s="222" t="s">
        <v>33</v>
      </c>
      <c r="HJ95" s="222">
        <v>2</v>
      </c>
      <c r="HK95" s="222" t="s">
        <v>17</v>
      </c>
      <c r="HL95" s="222" t="s">
        <v>17</v>
      </c>
      <c r="HM95" s="223">
        <v>45063</v>
      </c>
      <c r="HN95" s="221" t="s">
        <v>3468</v>
      </c>
      <c r="HO95" s="224">
        <v>0</v>
      </c>
      <c r="HP95" s="224" t="s">
        <v>2565</v>
      </c>
      <c r="HQ95" s="224" t="s">
        <v>33</v>
      </c>
      <c r="HR95" s="224">
        <v>2</v>
      </c>
      <c r="HS95" s="224" t="s">
        <v>17</v>
      </c>
      <c r="HT95" s="224" t="s">
        <v>17</v>
      </c>
      <c r="HU95" s="214">
        <v>45063</v>
      </c>
      <c r="HV95" s="222" t="s">
        <v>3465</v>
      </c>
      <c r="HW95" s="222">
        <v>2</v>
      </c>
      <c r="HX95" s="222" t="s">
        <v>2565</v>
      </c>
      <c r="HY95" s="222" t="s">
        <v>33</v>
      </c>
      <c r="HZ95" s="222">
        <v>2</v>
      </c>
      <c r="IA95" s="222" t="s">
        <v>17</v>
      </c>
      <c r="IB95" s="222" t="s">
        <v>17</v>
      </c>
      <c r="IC95" s="223">
        <v>45063</v>
      </c>
      <c r="ID95" s="221" t="s">
        <v>3467</v>
      </c>
      <c r="IE95" s="224">
        <v>1</v>
      </c>
      <c r="IF95" s="224" t="s">
        <v>2565</v>
      </c>
      <c r="IG95" s="224" t="s">
        <v>33</v>
      </c>
      <c r="IH95" s="224">
        <v>2</v>
      </c>
      <c r="II95" s="224" t="s">
        <v>17</v>
      </c>
      <c r="IJ95" s="224" t="s">
        <v>17</v>
      </c>
      <c r="IK95" s="214">
        <v>45063</v>
      </c>
      <c r="IL95" s="222" t="s">
        <v>3466</v>
      </c>
      <c r="IM95" s="222">
        <v>2</v>
      </c>
      <c r="IN95" s="222" t="s">
        <v>2565</v>
      </c>
      <c r="IO95" s="222" t="s">
        <v>33</v>
      </c>
      <c r="IP95" s="222">
        <v>2</v>
      </c>
      <c r="IQ95" s="222" t="s">
        <v>17</v>
      </c>
      <c r="IR95" s="222" t="s">
        <v>17</v>
      </c>
      <c r="IS95" s="223">
        <v>45063</v>
      </c>
    </row>
    <row r="96" spans="1:253" s="11" customFormat="1" ht="12.75" customHeight="1" x14ac:dyDescent="0.2">
      <c r="A96" s="11" t="s">
        <v>707</v>
      </c>
      <c r="B96" s="11" t="s">
        <v>9858</v>
      </c>
      <c r="C96" s="11" t="s">
        <v>708</v>
      </c>
      <c r="D96" s="11" t="s">
        <v>709</v>
      </c>
      <c r="E96" s="11" t="s">
        <v>9464</v>
      </c>
      <c r="F96" s="11" t="s">
        <v>6311</v>
      </c>
      <c r="G96" s="212">
        <v>223500000</v>
      </c>
      <c r="H96" s="213" t="s">
        <v>6252</v>
      </c>
      <c r="I96" s="213" t="s">
        <v>1400</v>
      </c>
      <c r="J96" s="213">
        <v>2</v>
      </c>
      <c r="K96" s="213" t="s">
        <v>6254</v>
      </c>
      <c r="L96" s="213" t="s">
        <v>6253</v>
      </c>
      <c r="M96" s="214">
        <v>45127</v>
      </c>
      <c r="N96" s="221" t="s">
        <v>6313</v>
      </c>
      <c r="O96" s="216">
        <v>157918</v>
      </c>
      <c r="P96" s="216" t="s">
        <v>6256</v>
      </c>
      <c r="Q96" s="216" t="s">
        <v>1400</v>
      </c>
      <c r="R96" s="216">
        <v>2</v>
      </c>
      <c r="S96" s="216" t="s">
        <v>6312</v>
      </c>
      <c r="T96" s="216" t="s">
        <v>6283</v>
      </c>
      <c r="U96" s="217">
        <v>45127</v>
      </c>
      <c r="V96" s="221" t="s">
        <v>6316</v>
      </c>
      <c r="W96" s="213">
        <v>16100000</v>
      </c>
      <c r="X96" s="213" t="s">
        <v>2218</v>
      </c>
      <c r="Y96" s="213" t="s">
        <v>1400</v>
      </c>
      <c r="Z96" s="213">
        <v>2</v>
      </c>
      <c r="AA96" s="213" t="s">
        <v>6315</v>
      </c>
      <c r="AB96" s="213" t="s">
        <v>6314</v>
      </c>
      <c r="AC96" s="214">
        <v>45127</v>
      </c>
      <c r="AD96" s="221" t="s">
        <v>6318</v>
      </c>
      <c r="AE96" s="218">
        <v>16100000</v>
      </c>
      <c r="AF96" s="218" t="s">
        <v>2218</v>
      </c>
      <c r="AG96" s="218" t="s">
        <v>1400</v>
      </c>
      <c r="AH96" s="218">
        <v>2</v>
      </c>
      <c r="AI96" s="218" t="s">
        <v>6317</v>
      </c>
      <c r="AJ96" s="218" t="s">
        <v>6314</v>
      </c>
      <c r="AK96" s="219">
        <v>45127</v>
      </c>
      <c r="AL96" s="221" t="s">
        <v>6322</v>
      </c>
      <c r="AM96" s="213">
        <v>4753000</v>
      </c>
      <c r="AN96" s="213" t="s">
        <v>6319</v>
      </c>
      <c r="AO96" s="213" t="s">
        <v>1400</v>
      </c>
      <c r="AP96" s="213">
        <v>2</v>
      </c>
      <c r="AQ96" s="213" t="s">
        <v>6321</v>
      </c>
      <c r="AR96" s="213" t="s">
        <v>6320</v>
      </c>
      <c r="AS96" s="214">
        <v>45127</v>
      </c>
      <c r="AT96" s="222" t="s">
        <v>745</v>
      </c>
      <c r="AU96" s="218" t="s">
        <v>17</v>
      </c>
      <c r="AV96" s="218" t="s">
        <v>17</v>
      </c>
      <c r="AW96" s="218" t="s">
        <v>17</v>
      </c>
      <c r="AX96" s="218" t="s">
        <v>17</v>
      </c>
      <c r="AY96" s="218" t="s">
        <v>742</v>
      </c>
      <c r="AZ96" s="218" t="s">
        <v>17</v>
      </c>
      <c r="BA96" s="219">
        <v>43672</v>
      </c>
      <c r="BB96" s="221" t="s">
        <v>1646</v>
      </c>
      <c r="BC96" s="213">
        <v>1529500</v>
      </c>
      <c r="BD96" s="213" t="s">
        <v>1643</v>
      </c>
      <c r="BE96" s="213" t="s">
        <v>1400</v>
      </c>
      <c r="BF96" s="213">
        <v>2</v>
      </c>
      <c r="BG96" s="213" t="s">
        <v>1645</v>
      </c>
      <c r="BH96" s="213" t="s">
        <v>1644</v>
      </c>
      <c r="BI96" s="214">
        <v>44833</v>
      </c>
      <c r="BJ96" s="222" t="s">
        <v>6324</v>
      </c>
      <c r="BK96" s="222">
        <v>1500</v>
      </c>
      <c r="BL96" s="222" t="s">
        <v>6267</v>
      </c>
      <c r="BM96" s="222" t="s">
        <v>1400</v>
      </c>
      <c r="BN96" s="222">
        <v>2</v>
      </c>
      <c r="BO96" s="222" t="s">
        <v>6323</v>
      </c>
      <c r="BP96" s="218" t="s">
        <v>1237</v>
      </c>
      <c r="BQ96" s="223">
        <v>45127</v>
      </c>
      <c r="BR96" s="221" t="s">
        <v>711</v>
      </c>
      <c r="BS96" s="224" t="s">
        <v>17</v>
      </c>
      <c r="BT96" s="224" t="s">
        <v>17</v>
      </c>
      <c r="BU96" s="224" t="s">
        <v>17</v>
      </c>
      <c r="BV96" s="224" t="s">
        <v>17</v>
      </c>
      <c r="BW96" s="224" t="s">
        <v>710</v>
      </c>
      <c r="BX96" s="224" t="s">
        <v>17</v>
      </c>
      <c r="BY96" s="214">
        <v>43647</v>
      </c>
      <c r="BZ96" s="222" t="s">
        <v>1570</v>
      </c>
      <c r="CA96" s="222" t="s">
        <v>17</v>
      </c>
      <c r="CB96" s="222" t="s">
        <v>17</v>
      </c>
      <c r="CC96" s="222" t="s">
        <v>17</v>
      </c>
      <c r="CD96" s="222" t="s">
        <v>17</v>
      </c>
      <c r="CE96" s="222" t="s">
        <v>1567</v>
      </c>
      <c r="CF96" s="222" t="s">
        <v>17</v>
      </c>
      <c r="CG96" s="223">
        <v>44803</v>
      </c>
      <c r="CH96" s="221" t="s">
        <v>10592</v>
      </c>
      <c r="CI96" s="222" t="e">
        <v>#N/A</v>
      </c>
      <c r="CJ96" s="222" t="e">
        <v>#N/A</v>
      </c>
      <c r="CK96" s="222" t="e">
        <v>#N/A</v>
      </c>
      <c r="CL96" s="222" t="e">
        <v>#N/A</v>
      </c>
      <c r="CM96" s="222" t="e">
        <v>#N/A</v>
      </c>
      <c r="CN96" s="222" t="e">
        <v>#N/A</v>
      </c>
      <c r="CO96" s="225" t="e">
        <v>#N/A</v>
      </c>
      <c r="CP96" s="222" t="s">
        <v>717</v>
      </c>
      <c r="CQ96" s="224" t="s">
        <v>17</v>
      </c>
      <c r="CR96" s="224" t="s">
        <v>714</v>
      </c>
      <c r="CS96" s="224" t="s">
        <v>17</v>
      </c>
      <c r="CT96" s="224" t="s">
        <v>17</v>
      </c>
      <c r="CU96" s="224" t="s">
        <v>716</v>
      </c>
      <c r="CV96" s="224" t="s">
        <v>715</v>
      </c>
      <c r="CW96" s="214">
        <v>43647</v>
      </c>
      <c r="CX96" s="222" t="s">
        <v>6328</v>
      </c>
      <c r="CY96" s="218">
        <v>8300000</v>
      </c>
      <c r="CZ96" s="218" t="s">
        <v>2218</v>
      </c>
      <c r="DA96" s="218" t="s">
        <v>1400</v>
      </c>
      <c r="DB96" s="218">
        <v>2</v>
      </c>
      <c r="DC96" s="218" t="s">
        <v>6329</v>
      </c>
      <c r="DD96" s="218" t="s">
        <v>6314</v>
      </c>
      <c r="DE96" s="220">
        <v>45127</v>
      </c>
      <c r="DF96" s="221" t="s">
        <v>6330</v>
      </c>
      <c r="DG96" s="213">
        <v>2000000</v>
      </c>
      <c r="DH96" s="224" t="s">
        <v>2218</v>
      </c>
      <c r="DI96" s="224" t="s">
        <v>1400</v>
      </c>
      <c r="DJ96" s="224">
        <v>2</v>
      </c>
      <c r="DK96" s="224" t="s">
        <v>6329</v>
      </c>
      <c r="DL96" s="224" t="s">
        <v>6314</v>
      </c>
      <c r="DM96" s="214">
        <v>45127</v>
      </c>
      <c r="DN96" s="222" t="s">
        <v>6331</v>
      </c>
      <c r="DO96" s="218">
        <v>5800000</v>
      </c>
      <c r="DP96" s="222" t="s">
        <v>2218</v>
      </c>
      <c r="DQ96" s="222" t="s">
        <v>1400</v>
      </c>
      <c r="DR96" s="222">
        <v>2</v>
      </c>
      <c r="DS96" s="222" t="s">
        <v>6329</v>
      </c>
      <c r="DT96" s="222" t="s">
        <v>6314</v>
      </c>
      <c r="DU96" s="223">
        <v>45127</v>
      </c>
      <c r="DV96" s="221" t="s">
        <v>6332</v>
      </c>
      <c r="DW96" s="213">
        <v>5900000</v>
      </c>
      <c r="DX96" s="224" t="s">
        <v>2218</v>
      </c>
      <c r="DY96" s="224" t="s">
        <v>1400</v>
      </c>
      <c r="DZ96" s="224">
        <v>2</v>
      </c>
      <c r="EA96" s="224" t="s">
        <v>6329</v>
      </c>
      <c r="EB96" s="224" t="s">
        <v>6314</v>
      </c>
      <c r="EC96" s="214">
        <v>45127</v>
      </c>
      <c r="ED96" s="222" t="s">
        <v>6333</v>
      </c>
      <c r="EE96" s="218">
        <v>2200000</v>
      </c>
      <c r="EF96" s="222" t="s">
        <v>2218</v>
      </c>
      <c r="EG96" s="222" t="s">
        <v>1400</v>
      </c>
      <c r="EH96" s="222">
        <v>2</v>
      </c>
      <c r="EI96" s="222" t="s">
        <v>6329</v>
      </c>
      <c r="EJ96" s="222" t="s">
        <v>6314</v>
      </c>
      <c r="EK96" s="223">
        <v>45127</v>
      </c>
      <c r="EL96" s="221" t="s">
        <v>6334</v>
      </c>
      <c r="EM96" s="213">
        <v>200000</v>
      </c>
      <c r="EN96" s="224" t="s">
        <v>2218</v>
      </c>
      <c r="EO96" s="224" t="s">
        <v>1400</v>
      </c>
      <c r="EP96" s="224">
        <v>2</v>
      </c>
      <c r="EQ96" s="224" t="s">
        <v>6329</v>
      </c>
      <c r="ER96" s="224" t="s">
        <v>6314</v>
      </c>
      <c r="ES96" s="214">
        <v>45127</v>
      </c>
      <c r="ET96" s="222" t="s">
        <v>6326</v>
      </c>
      <c r="EU96" s="222">
        <v>4453</v>
      </c>
      <c r="EV96" s="222" t="s">
        <v>6267</v>
      </c>
      <c r="EW96" s="222" t="s">
        <v>1400</v>
      </c>
      <c r="EX96" s="222">
        <v>2</v>
      </c>
      <c r="EY96" s="222" t="s">
        <v>6268</v>
      </c>
      <c r="EZ96" s="222" t="s">
        <v>6325</v>
      </c>
      <c r="FA96" s="223">
        <v>45127</v>
      </c>
      <c r="FB96" s="221" t="s">
        <v>713</v>
      </c>
      <c r="FC96" s="224">
        <v>4</v>
      </c>
      <c r="FD96" s="224" t="s">
        <v>17</v>
      </c>
      <c r="FE96" s="224" t="s">
        <v>17</v>
      </c>
      <c r="FF96" s="224" t="s">
        <v>17</v>
      </c>
      <c r="FG96" s="224" t="s">
        <v>712</v>
      </c>
      <c r="FH96" s="224" t="s">
        <v>17</v>
      </c>
      <c r="FI96" s="214">
        <v>43647</v>
      </c>
      <c r="FJ96" s="221" t="s">
        <v>718</v>
      </c>
      <c r="FK96" s="222" t="s">
        <v>17</v>
      </c>
      <c r="FL96" s="222" t="s">
        <v>17</v>
      </c>
      <c r="FM96" s="222" t="s">
        <v>17</v>
      </c>
      <c r="FN96" s="222" t="s">
        <v>17</v>
      </c>
      <c r="FO96" s="222" t="s">
        <v>710</v>
      </c>
      <c r="FP96" s="218" t="s">
        <v>17</v>
      </c>
      <c r="FQ96" s="219">
        <v>43647</v>
      </c>
      <c r="FR96" s="221" t="s">
        <v>722</v>
      </c>
      <c r="FS96" s="224">
        <v>800000</v>
      </c>
      <c r="FT96" s="224" t="s">
        <v>719</v>
      </c>
      <c r="FU96" s="224" t="s">
        <v>33</v>
      </c>
      <c r="FV96" s="224">
        <v>2</v>
      </c>
      <c r="FW96" s="224" t="s">
        <v>721</v>
      </c>
      <c r="FX96" s="224" t="s">
        <v>720</v>
      </c>
      <c r="FY96" s="214">
        <v>43647</v>
      </c>
      <c r="FZ96" s="222" t="s">
        <v>3472</v>
      </c>
      <c r="GA96" s="222">
        <v>1</v>
      </c>
      <c r="GB96" s="222" t="s">
        <v>2565</v>
      </c>
      <c r="GC96" s="222" t="s">
        <v>33</v>
      </c>
      <c r="GD96" s="222">
        <v>2</v>
      </c>
      <c r="GE96" s="222" t="s">
        <v>17</v>
      </c>
      <c r="GF96" s="222" t="s">
        <v>17</v>
      </c>
      <c r="GG96" s="223">
        <v>45063</v>
      </c>
      <c r="GH96" s="221" t="s">
        <v>3478</v>
      </c>
      <c r="GI96" s="224">
        <v>3</v>
      </c>
      <c r="GJ96" s="224" t="s">
        <v>2565</v>
      </c>
      <c r="GK96" s="224" t="s">
        <v>33</v>
      </c>
      <c r="GL96" s="224">
        <v>2</v>
      </c>
      <c r="GM96" s="224" t="s">
        <v>17</v>
      </c>
      <c r="GN96" s="224" t="s">
        <v>17</v>
      </c>
      <c r="GO96" s="214">
        <v>45063</v>
      </c>
      <c r="GP96" s="222" t="s">
        <v>3473</v>
      </c>
      <c r="GQ96" s="222">
        <v>2</v>
      </c>
      <c r="GR96" s="222" t="s">
        <v>2565</v>
      </c>
      <c r="GS96" s="222" t="s">
        <v>33</v>
      </c>
      <c r="GT96" s="222">
        <v>2</v>
      </c>
      <c r="GU96" s="222" t="s">
        <v>17</v>
      </c>
      <c r="GV96" s="222" t="s">
        <v>17</v>
      </c>
      <c r="GW96" s="223">
        <v>45063</v>
      </c>
      <c r="GX96" s="221" t="s">
        <v>3479</v>
      </c>
      <c r="GY96" s="224">
        <v>2</v>
      </c>
      <c r="GZ96" s="224" t="s">
        <v>2565</v>
      </c>
      <c r="HA96" s="224" t="s">
        <v>33</v>
      </c>
      <c r="HB96" s="224">
        <v>2</v>
      </c>
      <c r="HC96" s="224" t="s">
        <v>17</v>
      </c>
      <c r="HD96" s="224" t="s">
        <v>17</v>
      </c>
      <c r="HE96" s="214">
        <v>45063</v>
      </c>
      <c r="HF96" s="222" t="s">
        <v>3471</v>
      </c>
      <c r="HG96" s="222">
        <v>2</v>
      </c>
      <c r="HH96" s="222" t="s">
        <v>2565</v>
      </c>
      <c r="HI96" s="222" t="s">
        <v>33</v>
      </c>
      <c r="HJ96" s="222">
        <v>2</v>
      </c>
      <c r="HK96" s="222" t="s">
        <v>17</v>
      </c>
      <c r="HL96" s="222" t="s">
        <v>17</v>
      </c>
      <c r="HM96" s="223">
        <v>45063</v>
      </c>
      <c r="HN96" s="221" t="s">
        <v>3477</v>
      </c>
      <c r="HO96" s="224">
        <v>3</v>
      </c>
      <c r="HP96" s="224" t="s">
        <v>2565</v>
      </c>
      <c r="HQ96" s="224" t="s">
        <v>33</v>
      </c>
      <c r="HR96" s="224">
        <v>2</v>
      </c>
      <c r="HS96" s="224" t="s">
        <v>17</v>
      </c>
      <c r="HT96" s="224" t="s">
        <v>17</v>
      </c>
      <c r="HU96" s="214">
        <v>45063</v>
      </c>
      <c r="HV96" s="222" t="s">
        <v>3474</v>
      </c>
      <c r="HW96" s="222">
        <v>3</v>
      </c>
      <c r="HX96" s="222" t="s">
        <v>2565</v>
      </c>
      <c r="HY96" s="222" t="s">
        <v>33</v>
      </c>
      <c r="HZ96" s="222">
        <v>2</v>
      </c>
      <c r="IA96" s="222" t="s">
        <v>17</v>
      </c>
      <c r="IB96" s="222" t="s">
        <v>17</v>
      </c>
      <c r="IC96" s="223">
        <v>45063</v>
      </c>
      <c r="ID96" s="221" t="s">
        <v>3476</v>
      </c>
      <c r="IE96" s="224">
        <v>1</v>
      </c>
      <c r="IF96" s="224" t="s">
        <v>2565</v>
      </c>
      <c r="IG96" s="224" t="s">
        <v>33</v>
      </c>
      <c r="IH96" s="224">
        <v>2</v>
      </c>
      <c r="II96" s="224" t="s">
        <v>17</v>
      </c>
      <c r="IJ96" s="224" t="s">
        <v>17</v>
      </c>
      <c r="IK96" s="214">
        <v>45063</v>
      </c>
      <c r="IL96" s="222" t="s">
        <v>3475</v>
      </c>
      <c r="IM96" s="222">
        <v>3</v>
      </c>
      <c r="IN96" s="222" t="s">
        <v>2565</v>
      </c>
      <c r="IO96" s="222" t="s">
        <v>33</v>
      </c>
      <c r="IP96" s="222">
        <v>2</v>
      </c>
      <c r="IQ96" s="222" t="s">
        <v>17</v>
      </c>
      <c r="IR96" s="222" t="s">
        <v>17</v>
      </c>
      <c r="IS96" s="223">
        <v>45063</v>
      </c>
    </row>
    <row r="97" spans="1:253" s="11" customFormat="1" ht="12.75" customHeight="1" x14ac:dyDescent="0.2">
      <c r="A97" s="11" t="s">
        <v>828</v>
      </c>
      <c r="B97" s="11" t="s">
        <v>10061</v>
      </c>
      <c r="C97" s="11" t="s">
        <v>829</v>
      </c>
      <c r="D97" s="11" t="s">
        <v>709</v>
      </c>
      <c r="E97" s="11" t="s">
        <v>9464</v>
      </c>
      <c r="F97" s="11" t="s">
        <v>6282</v>
      </c>
      <c r="G97" s="212">
        <v>223500000</v>
      </c>
      <c r="H97" s="213" t="s">
        <v>6252</v>
      </c>
      <c r="I97" s="213" t="s">
        <v>1400</v>
      </c>
      <c r="J97" s="213">
        <v>2</v>
      </c>
      <c r="K97" s="213" t="s">
        <v>6254</v>
      </c>
      <c r="L97" s="213" t="s">
        <v>6253</v>
      </c>
      <c r="M97" s="214">
        <v>45127</v>
      </c>
      <c r="N97" s="221" t="s">
        <v>6285</v>
      </c>
      <c r="O97" s="216">
        <v>237708</v>
      </c>
      <c r="P97" s="216" t="s">
        <v>6256</v>
      </c>
      <c r="Q97" s="216" t="s">
        <v>1400</v>
      </c>
      <c r="R97" s="216">
        <v>2</v>
      </c>
      <c r="S97" s="216" t="s">
        <v>6284</v>
      </c>
      <c r="T97" s="216" t="s">
        <v>6283</v>
      </c>
      <c r="U97" s="217">
        <v>45127</v>
      </c>
      <c r="V97" s="221" t="s">
        <v>6289</v>
      </c>
      <c r="W97" s="213">
        <v>42748000</v>
      </c>
      <c r="X97" s="213" t="s">
        <v>6286</v>
      </c>
      <c r="Y97" s="213" t="s">
        <v>1400</v>
      </c>
      <c r="Z97" s="213">
        <v>2</v>
      </c>
      <c r="AA97" s="213" t="s">
        <v>6288</v>
      </c>
      <c r="AB97" s="213" t="s">
        <v>6287</v>
      </c>
      <c r="AC97" s="214">
        <v>45127</v>
      </c>
      <c r="AD97" s="221" t="s">
        <v>6291</v>
      </c>
      <c r="AE97" s="218">
        <v>23239000</v>
      </c>
      <c r="AF97" s="218" t="s">
        <v>6286</v>
      </c>
      <c r="AG97" s="218" t="s">
        <v>22</v>
      </c>
      <c r="AH97" s="218">
        <v>3</v>
      </c>
      <c r="AI97" s="218" t="s">
        <v>6290</v>
      </c>
      <c r="AJ97" s="218" t="s">
        <v>6287</v>
      </c>
      <c r="AK97" s="219">
        <v>45127</v>
      </c>
      <c r="AL97" s="221" t="s">
        <v>6295</v>
      </c>
      <c r="AM97" s="213">
        <v>643000</v>
      </c>
      <c r="AN97" s="213" t="s">
        <v>6292</v>
      </c>
      <c r="AO97" s="213" t="s">
        <v>22</v>
      </c>
      <c r="AP97" s="213">
        <v>3</v>
      </c>
      <c r="AQ97" s="213" t="s">
        <v>6294</v>
      </c>
      <c r="AR97" s="213" t="s">
        <v>6293</v>
      </c>
      <c r="AS97" s="214">
        <v>45127</v>
      </c>
      <c r="AT97" s="222" t="s">
        <v>837</v>
      </c>
      <c r="AU97" s="218" t="s">
        <v>17</v>
      </c>
      <c r="AV97" s="218" t="s">
        <v>17</v>
      </c>
      <c r="AW97" s="218" t="s">
        <v>17</v>
      </c>
      <c r="AX97" s="218" t="s">
        <v>17</v>
      </c>
      <c r="AY97" s="218" t="s">
        <v>742</v>
      </c>
      <c r="AZ97" s="218" t="s">
        <v>17</v>
      </c>
      <c r="BA97" s="219">
        <v>43815</v>
      </c>
      <c r="BB97" s="221" t="s">
        <v>836</v>
      </c>
      <c r="BC97" s="213" t="s">
        <v>17</v>
      </c>
      <c r="BD97" s="213" t="s">
        <v>17</v>
      </c>
      <c r="BE97" s="213" t="s">
        <v>17</v>
      </c>
      <c r="BF97" s="213" t="s">
        <v>17</v>
      </c>
      <c r="BG97" s="213" t="s">
        <v>742</v>
      </c>
      <c r="BH97" s="213" t="s">
        <v>17</v>
      </c>
      <c r="BI97" s="214">
        <v>43815</v>
      </c>
      <c r="BJ97" s="222" t="s">
        <v>6297</v>
      </c>
      <c r="BK97" s="222">
        <v>1502</v>
      </c>
      <c r="BL97" s="222" t="s">
        <v>6267</v>
      </c>
      <c r="BM97" s="222" t="s">
        <v>1400</v>
      </c>
      <c r="BN97" s="222">
        <v>2</v>
      </c>
      <c r="BO97" s="222" t="s">
        <v>6296</v>
      </c>
      <c r="BP97" s="218" t="s">
        <v>1237</v>
      </c>
      <c r="BQ97" s="223">
        <v>45127</v>
      </c>
      <c r="BR97" s="221" t="s">
        <v>1578</v>
      </c>
      <c r="BS97" s="224" t="s">
        <v>17</v>
      </c>
      <c r="BT97" s="224" t="s">
        <v>17</v>
      </c>
      <c r="BU97" s="224" t="s">
        <v>17</v>
      </c>
      <c r="BV97" s="224" t="s">
        <v>17</v>
      </c>
      <c r="BW97" s="224" t="s">
        <v>1567</v>
      </c>
      <c r="BX97" s="224" t="s">
        <v>17</v>
      </c>
      <c r="BY97" s="214">
        <v>44803</v>
      </c>
      <c r="BZ97" s="222" t="s">
        <v>1571</v>
      </c>
      <c r="CA97" s="222" t="s">
        <v>17</v>
      </c>
      <c r="CB97" s="222" t="s">
        <v>17</v>
      </c>
      <c r="CC97" s="222" t="s">
        <v>17</v>
      </c>
      <c r="CD97" s="222" t="s">
        <v>17</v>
      </c>
      <c r="CE97" s="222" t="s">
        <v>1567</v>
      </c>
      <c r="CF97" s="222" t="s">
        <v>17</v>
      </c>
      <c r="CG97" s="223">
        <v>44803</v>
      </c>
      <c r="CH97" s="221" t="s">
        <v>10593</v>
      </c>
      <c r="CI97" s="222" t="e">
        <v>#N/A</v>
      </c>
      <c r="CJ97" s="222" t="e">
        <v>#N/A</v>
      </c>
      <c r="CK97" s="222" t="e">
        <v>#N/A</v>
      </c>
      <c r="CL97" s="222" t="e">
        <v>#N/A</v>
      </c>
      <c r="CM97" s="222" t="e">
        <v>#N/A</v>
      </c>
      <c r="CN97" s="222" t="e">
        <v>#N/A</v>
      </c>
      <c r="CO97" s="225" t="e">
        <v>#N/A</v>
      </c>
      <c r="CP97" s="222" t="s">
        <v>835</v>
      </c>
      <c r="CQ97" s="224">
        <v>49</v>
      </c>
      <c r="CR97" s="224" t="s">
        <v>832</v>
      </c>
      <c r="CS97" s="224" t="s">
        <v>22</v>
      </c>
      <c r="CT97" s="224">
        <v>3</v>
      </c>
      <c r="CU97" s="224" t="s">
        <v>834</v>
      </c>
      <c r="CV97" s="224" t="s">
        <v>833</v>
      </c>
      <c r="CW97" s="214">
        <v>43815</v>
      </c>
      <c r="CX97" s="222" t="s">
        <v>6301</v>
      </c>
      <c r="CY97" s="218">
        <v>7425000</v>
      </c>
      <c r="CZ97" s="218" t="s">
        <v>6286</v>
      </c>
      <c r="DA97" s="218" t="s">
        <v>22</v>
      </c>
      <c r="DB97" s="218">
        <v>3</v>
      </c>
      <c r="DC97" s="218" t="s">
        <v>6307</v>
      </c>
      <c r="DD97" s="218" t="s">
        <v>6287</v>
      </c>
      <c r="DE97" s="220">
        <v>45127</v>
      </c>
      <c r="DF97" s="221" t="s">
        <v>6304</v>
      </c>
      <c r="DG97" s="213">
        <v>19508000</v>
      </c>
      <c r="DH97" s="224" t="s">
        <v>6286</v>
      </c>
      <c r="DI97" s="224" t="s">
        <v>22</v>
      </c>
      <c r="DJ97" s="224">
        <v>3</v>
      </c>
      <c r="DK97" s="224" t="s">
        <v>6303</v>
      </c>
      <c r="DL97" s="224" t="s">
        <v>6302</v>
      </c>
      <c r="DM97" s="214">
        <v>45127</v>
      </c>
      <c r="DN97" s="222" t="s">
        <v>6306</v>
      </c>
      <c r="DO97" s="218">
        <v>15815000</v>
      </c>
      <c r="DP97" s="222" t="s">
        <v>6286</v>
      </c>
      <c r="DQ97" s="222" t="s">
        <v>22</v>
      </c>
      <c r="DR97" s="222">
        <v>3</v>
      </c>
      <c r="DS97" s="222" t="s">
        <v>6305</v>
      </c>
      <c r="DT97" s="222" t="s">
        <v>6302</v>
      </c>
      <c r="DU97" s="223">
        <v>45127</v>
      </c>
      <c r="DV97" s="221" t="s">
        <v>6308</v>
      </c>
      <c r="DW97" s="213">
        <v>6994000</v>
      </c>
      <c r="DX97" s="224" t="s">
        <v>6286</v>
      </c>
      <c r="DY97" s="224" t="s">
        <v>22</v>
      </c>
      <c r="DZ97" s="224">
        <v>3</v>
      </c>
      <c r="EA97" s="224" t="s">
        <v>6307</v>
      </c>
      <c r="EB97" s="224" t="s">
        <v>6287</v>
      </c>
      <c r="EC97" s="214">
        <v>45127</v>
      </c>
      <c r="ED97" s="222" t="s">
        <v>6309</v>
      </c>
      <c r="EE97" s="218">
        <v>431000</v>
      </c>
      <c r="EF97" s="222" t="s">
        <v>6286</v>
      </c>
      <c r="EG97" s="222" t="s">
        <v>22</v>
      </c>
      <c r="EH97" s="222">
        <v>3</v>
      </c>
      <c r="EI97" s="222" t="s">
        <v>6307</v>
      </c>
      <c r="EJ97" s="222" t="s">
        <v>6287</v>
      </c>
      <c r="EK97" s="223">
        <v>45127</v>
      </c>
      <c r="EL97" s="221" t="s">
        <v>6310</v>
      </c>
      <c r="EM97" s="213">
        <v>0</v>
      </c>
      <c r="EN97" s="224" t="s">
        <v>6286</v>
      </c>
      <c r="EO97" s="224" t="s">
        <v>22</v>
      </c>
      <c r="EP97" s="224">
        <v>3</v>
      </c>
      <c r="EQ97" s="224" t="s">
        <v>6307</v>
      </c>
      <c r="ER97" s="224" t="s">
        <v>6287</v>
      </c>
      <c r="ES97" s="214">
        <v>45127</v>
      </c>
      <c r="ET97" s="222" t="s">
        <v>6299</v>
      </c>
      <c r="EU97" s="222">
        <v>4453</v>
      </c>
      <c r="EV97" s="222" t="s">
        <v>6267</v>
      </c>
      <c r="EW97" s="222" t="s">
        <v>1400</v>
      </c>
      <c r="EX97" s="222">
        <v>2</v>
      </c>
      <c r="EY97" s="222" t="s">
        <v>6298</v>
      </c>
      <c r="EZ97" s="222" t="s">
        <v>1237</v>
      </c>
      <c r="FA97" s="223">
        <v>45127</v>
      </c>
      <c r="FB97" s="221" t="s">
        <v>831</v>
      </c>
      <c r="FC97" s="224">
        <v>5</v>
      </c>
      <c r="FD97" s="224" t="s">
        <v>17</v>
      </c>
      <c r="FE97" s="224" t="s">
        <v>77</v>
      </c>
      <c r="FF97" s="224">
        <v>1</v>
      </c>
      <c r="FG97" s="224" t="s">
        <v>830</v>
      </c>
      <c r="FH97" s="224" t="s">
        <v>17</v>
      </c>
      <c r="FI97" s="214">
        <v>43815</v>
      </c>
      <c r="FJ97" s="221" t="s">
        <v>846</v>
      </c>
      <c r="FK97" s="222" t="s">
        <v>17</v>
      </c>
      <c r="FL97" s="222" t="s">
        <v>17</v>
      </c>
      <c r="FM97" s="222" t="s">
        <v>17</v>
      </c>
      <c r="FN97" s="222" t="s">
        <v>17</v>
      </c>
      <c r="FO97" s="222" t="s">
        <v>17</v>
      </c>
      <c r="FP97" s="218" t="s">
        <v>17</v>
      </c>
      <c r="FQ97" s="219">
        <v>43818</v>
      </c>
      <c r="FR97" s="221" t="s">
        <v>847</v>
      </c>
      <c r="FS97" s="224" t="s">
        <v>17</v>
      </c>
      <c r="FT97" s="224" t="s">
        <v>17</v>
      </c>
      <c r="FU97" s="224" t="s">
        <v>17</v>
      </c>
      <c r="FV97" s="224" t="s">
        <v>17</v>
      </c>
      <c r="FW97" s="224" t="s">
        <v>17</v>
      </c>
      <c r="FX97" s="224" t="s">
        <v>17</v>
      </c>
      <c r="FY97" s="214">
        <v>43818</v>
      </c>
      <c r="FZ97" s="222" t="s">
        <v>3481</v>
      </c>
      <c r="GA97" s="222">
        <v>1</v>
      </c>
      <c r="GB97" s="222" t="s">
        <v>2565</v>
      </c>
      <c r="GC97" s="222" t="s">
        <v>33</v>
      </c>
      <c r="GD97" s="222">
        <v>2</v>
      </c>
      <c r="GE97" s="222" t="s">
        <v>17</v>
      </c>
      <c r="GF97" s="222" t="s">
        <v>17</v>
      </c>
      <c r="GG97" s="223">
        <v>45063</v>
      </c>
      <c r="GH97" s="221" t="s">
        <v>3487</v>
      </c>
      <c r="GI97" s="224">
        <v>2</v>
      </c>
      <c r="GJ97" s="224" t="s">
        <v>2565</v>
      </c>
      <c r="GK97" s="224" t="s">
        <v>33</v>
      </c>
      <c r="GL97" s="224">
        <v>2</v>
      </c>
      <c r="GM97" s="224" t="s">
        <v>17</v>
      </c>
      <c r="GN97" s="224" t="s">
        <v>17</v>
      </c>
      <c r="GO97" s="214">
        <v>45063</v>
      </c>
      <c r="GP97" s="222" t="s">
        <v>3482</v>
      </c>
      <c r="GQ97" s="222">
        <v>0</v>
      </c>
      <c r="GR97" s="222" t="s">
        <v>2565</v>
      </c>
      <c r="GS97" s="222" t="s">
        <v>33</v>
      </c>
      <c r="GT97" s="222">
        <v>2</v>
      </c>
      <c r="GU97" s="222" t="s">
        <v>17</v>
      </c>
      <c r="GV97" s="222" t="s">
        <v>17</v>
      </c>
      <c r="GW97" s="223">
        <v>45063</v>
      </c>
      <c r="GX97" s="221" t="s">
        <v>3488</v>
      </c>
      <c r="GY97" s="224">
        <v>2</v>
      </c>
      <c r="GZ97" s="224" t="s">
        <v>2565</v>
      </c>
      <c r="HA97" s="224" t="s">
        <v>33</v>
      </c>
      <c r="HB97" s="224">
        <v>2</v>
      </c>
      <c r="HC97" s="224" t="s">
        <v>17</v>
      </c>
      <c r="HD97" s="224" t="s">
        <v>17</v>
      </c>
      <c r="HE97" s="214">
        <v>45063</v>
      </c>
      <c r="HF97" s="222" t="s">
        <v>3480</v>
      </c>
      <c r="HG97" s="222">
        <v>0</v>
      </c>
      <c r="HH97" s="222" t="s">
        <v>2565</v>
      </c>
      <c r="HI97" s="222" t="s">
        <v>33</v>
      </c>
      <c r="HJ97" s="222">
        <v>2</v>
      </c>
      <c r="HK97" s="222" t="s">
        <v>17</v>
      </c>
      <c r="HL97" s="222" t="s">
        <v>17</v>
      </c>
      <c r="HM97" s="223">
        <v>45063</v>
      </c>
      <c r="HN97" s="221" t="s">
        <v>3486</v>
      </c>
      <c r="HO97" s="224">
        <v>2</v>
      </c>
      <c r="HP97" s="224" t="s">
        <v>2565</v>
      </c>
      <c r="HQ97" s="224" t="s">
        <v>33</v>
      </c>
      <c r="HR97" s="224">
        <v>2</v>
      </c>
      <c r="HS97" s="224" t="s">
        <v>17</v>
      </c>
      <c r="HT97" s="224" t="s">
        <v>17</v>
      </c>
      <c r="HU97" s="214">
        <v>45063</v>
      </c>
      <c r="HV97" s="222" t="s">
        <v>3483</v>
      </c>
      <c r="HW97" s="222">
        <v>2</v>
      </c>
      <c r="HX97" s="222" t="s">
        <v>2565</v>
      </c>
      <c r="HY97" s="222" t="s">
        <v>33</v>
      </c>
      <c r="HZ97" s="222">
        <v>2</v>
      </c>
      <c r="IA97" s="222" t="s">
        <v>17</v>
      </c>
      <c r="IB97" s="222" t="s">
        <v>17</v>
      </c>
      <c r="IC97" s="223">
        <v>45063</v>
      </c>
      <c r="ID97" s="221" t="s">
        <v>3485</v>
      </c>
      <c r="IE97" s="224">
        <v>1</v>
      </c>
      <c r="IF97" s="224" t="s">
        <v>2565</v>
      </c>
      <c r="IG97" s="224" t="s">
        <v>33</v>
      </c>
      <c r="IH97" s="224">
        <v>2</v>
      </c>
      <c r="II97" s="224" t="s">
        <v>17</v>
      </c>
      <c r="IJ97" s="224" t="s">
        <v>17</v>
      </c>
      <c r="IK97" s="214">
        <v>45063</v>
      </c>
      <c r="IL97" s="222" t="s">
        <v>3484</v>
      </c>
      <c r="IM97" s="222">
        <v>2</v>
      </c>
      <c r="IN97" s="222" t="s">
        <v>2565</v>
      </c>
      <c r="IO97" s="222" t="s">
        <v>33</v>
      </c>
      <c r="IP97" s="222">
        <v>2</v>
      </c>
      <c r="IQ97" s="222" t="s">
        <v>17</v>
      </c>
      <c r="IR97" s="222" t="s">
        <v>17</v>
      </c>
      <c r="IS97" s="223">
        <v>45063</v>
      </c>
    </row>
    <row r="98" spans="1:253" s="11" customFormat="1" ht="12.75" customHeight="1" x14ac:dyDescent="0.2">
      <c r="A98" s="11" t="s">
        <v>851</v>
      </c>
      <c r="B98" s="11" t="s">
        <v>9885</v>
      </c>
      <c r="C98" s="11" t="s">
        <v>852</v>
      </c>
      <c r="D98" s="11" t="s">
        <v>709</v>
      </c>
      <c r="E98" s="11" t="s">
        <v>9464</v>
      </c>
      <c r="F98" s="11" t="s">
        <v>6255</v>
      </c>
      <c r="G98" s="212">
        <v>223500000</v>
      </c>
      <c r="H98" s="213" t="s">
        <v>6252</v>
      </c>
      <c r="I98" s="213" t="s">
        <v>1400</v>
      </c>
      <c r="J98" s="213">
        <v>2</v>
      </c>
      <c r="K98" s="213" t="s">
        <v>6254</v>
      </c>
      <c r="L98" s="213" t="s">
        <v>6253</v>
      </c>
      <c r="M98" s="214">
        <v>45127</v>
      </c>
      <c r="N98" s="221" t="s">
        <v>6259</v>
      </c>
      <c r="O98" s="216">
        <v>108869</v>
      </c>
      <c r="P98" s="216" t="s">
        <v>6256</v>
      </c>
      <c r="Q98" s="216" t="s">
        <v>1400</v>
      </c>
      <c r="R98" s="216">
        <v>2</v>
      </c>
      <c r="S98" s="216" t="s">
        <v>6258</v>
      </c>
      <c r="T98" s="216" t="s">
        <v>6257</v>
      </c>
      <c r="U98" s="217">
        <v>45127</v>
      </c>
      <c r="V98" s="221" t="s">
        <v>6261</v>
      </c>
      <c r="W98" s="213">
        <v>12675000</v>
      </c>
      <c r="X98" s="213" t="s">
        <v>6256</v>
      </c>
      <c r="Y98" s="213" t="s">
        <v>22</v>
      </c>
      <c r="Z98" s="213">
        <v>3</v>
      </c>
      <c r="AA98" s="213" t="s">
        <v>6260</v>
      </c>
      <c r="AB98" s="213" t="s">
        <v>6257</v>
      </c>
      <c r="AC98" s="214">
        <v>45127</v>
      </c>
      <c r="AD98" s="221" t="s">
        <v>6264</v>
      </c>
      <c r="AE98" s="218">
        <v>110000</v>
      </c>
      <c r="AF98" s="218" t="s">
        <v>5205</v>
      </c>
      <c r="AG98" s="218" t="s">
        <v>1400</v>
      </c>
      <c r="AH98" s="218">
        <v>2</v>
      </c>
      <c r="AI98" s="218" t="s">
        <v>6263</v>
      </c>
      <c r="AJ98" s="218" t="s">
        <v>6262</v>
      </c>
      <c r="AK98" s="219">
        <v>45127</v>
      </c>
      <c r="AL98" s="221" t="s">
        <v>6266</v>
      </c>
      <c r="AM98" s="213">
        <v>110000</v>
      </c>
      <c r="AN98" s="213" t="s">
        <v>5205</v>
      </c>
      <c r="AO98" s="213" t="s">
        <v>1400</v>
      </c>
      <c r="AP98" s="213">
        <v>2</v>
      </c>
      <c r="AQ98" s="213" t="s">
        <v>6265</v>
      </c>
      <c r="AR98" s="213" t="s">
        <v>6262</v>
      </c>
      <c r="AS98" s="214">
        <v>45127</v>
      </c>
      <c r="AT98" s="222" t="s">
        <v>856</v>
      </c>
      <c r="AU98" s="218" t="s">
        <v>17</v>
      </c>
      <c r="AV98" s="218" t="s">
        <v>17</v>
      </c>
      <c r="AW98" s="218" t="s">
        <v>17</v>
      </c>
      <c r="AX98" s="218" t="s">
        <v>17</v>
      </c>
      <c r="AY98" s="218" t="s">
        <v>17</v>
      </c>
      <c r="AZ98" s="218" t="s">
        <v>17</v>
      </c>
      <c r="BA98" s="219">
        <v>43840</v>
      </c>
      <c r="BB98" s="221" t="s">
        <v>855</v>
      </c>
      <c r="BC98" s="213" t="s">
        <v>17</v>
      </c>
      <c r="BD98" s="213" t="s">
        <v>17</v>
      </c>
      <c r="BE98" s="213" t="s">
        <v>17</v>
      </c>
      <c r="BF98" s="213" t="s">
        <v>17</v>
      </c>
      <c r="BG98" s="213" t="s">
        <v>17</v>
      </c>
      <c r="BH98" s="213" t="s">
        <v>17</v>
      </c>
      <c r="BI98" s="214">
        <v>43840</v>
      </c>
      <c r="BJ98" s="222" t="s">
        <v>1386</v>
      </c>
      <c r="BK98" s="222" t="s">
        <v>17</v>
      </c>
      <c r="BL98" s="222" t="s">
        <v>17</v>
      </c>
      <c r="BM98" s="222" t="s">
        <v>17</v>
      </c>
      <c r="BN98" s="222" t="s">
        <v>17</v>
      </c>
      <c r="BO98" s="222" t="s">
        <v>1385</v>
      </c>
      <c r="BP98" s="218" t="s">
        <v>17</v>
      </c>
      <c r="BQ98" s="223">
        <v>44767</v>
      </c>
      <c r="BR98" s="221" t="s">
        <v>853</v>
      </c>
      <c r="BS98" s="224" t="s">
        <v>17</v>
      </c>
      <c r="BT98" s="224" t="s">
        <v>17</v>
      </c>
      <c r="BU98" s="224" t="s">
        <v>17</v>
      </c>
      <c r="BV98" s="224" t="s">
        <v>17</v>
      </c>
      <c r="BW98" s="224" t="s">
        <v>17</v>
      </c>
      <c r="BX98" s="224" t="s">
        <v>763</v>
      </c>
      <c r="BY98" s="214">
        <v>43840</v>
      </c>
      <c r="BZ98" s="222" t="s">
        <v>1572</v>
      </c>
      <c r="CA98" s="222" t="s">
        <v>17</v>
      </c>
      <c r="CB98" s="222" t="s">
        <v>17</v>
      </c>
      <c r="CC98" s="222" t="s">
        <v>17</v>
      </c>
      <c r="CD98" s="222" t="s">
        <v>17</v>
      </c>
      <c r="CE98" s="222" t="s">
        <v>1567</v>
      </c>
      <c r="CF98" s="222" t="s">
        <v>17</v>
      </c>
      <c r="CG98" s="223">
        <v>44803</v>
      </c>
      <c r="CH98" s="221" t="s">
        <v>10594</v>
      </c>
      <c r="CI98" s="222" t="e">
        <v>#N/A</v>
      </c>
      <c r="CJ98" s="222" t="e">
        <v>#N/A</v>
      </c>
      <c r="CK98" s="222" t="e">
        <v>#N/A</v>
      </c>
      <c r="CL98" s="222" t="e">
        <v>#N/A</v>
      </c>
      <c r="CM98" s="222" t="e">
        <v>#N/A</v>
      </c>
      <c r="CN98" s="222" t="e">
        <v>#N/A</v>
      </c>
      <c r="CO98" s="225" t="e">
        <v>#N/A</v>
      </c>
      <c r="CP98" s="222" t="s">
        <v>854</v>
      </c>
      <c r="CQ98" s="224" t="s">
        <v>17</v>
      </c>
      <c r="CR98" s="224" t="s">
        <v>17</v>
      </c>
      <c r="CS98" s="224" t="s">
        <v>17</v>
      </c>
      <c r="CT98" s="224" t="s">
        <v>17</v>
      </c>
      <c r="CU98" s="224" t="s">
        <v>17</v>
      </c>
      <c r="CV98" s="224" t="s">
        <v>763</v>
      </c>
      <c r="CW98" s="214">
        <v>43840</v>
      </c>
      <c r="CX98" s="222" t="s">
        <v>6271</v>
      </c>
      <c r="CY98" s="218">
        <v>110000</v>
      </c>
      <c r="CZ98" s="218" t="s">
        <v>5205</v>
      </c>
      <c r="DA98" s="218" t="s">
        <v>1400</v>
      </c>
      <c r="DB98" s="218">
        <v>2</v>
      </c>
      <c r="DC98" s="218" t="s">
        <v>6276</v>
      </c>
      <c r="DD98" s="218" t="s">
        <v>6262</v>
      </c>
      <c r="DE98" s="220">
        <v>45127</v>
      </c>
      <c r="DF98" s="221" t="s">
        <v>6274</v>
      </c>
      <c r="DG98" s="213">
        <v>12565000</v>
      </c>
      <c r="DH98" s="224" t="s">
        <v>6272</v>
      </c>
      <c r="DI98" s="224" t="s">
        <v>1400</v>
      </c>
      <c r="DJ98" s="224">
        <v>2</v>
      </c>
      <c r="DK98" s="224" t="s">
        <v>5251</v>
      </c>
      <c r="DL98" s="224" t="s">
        <v>6273</v>
      </c>
      <c r="DM98" s="214">
        <v>45127</v>
      </c>
      <c r="DN98" s="222" t="s">
        <v>6275</v>
      </c>
      <c r="DO98" s="218">
        <v>0</v>
      </c>
      <c r="DP98" s="222" t="s">
        <v>5205</v>
      </c>
      <c r="DQ98" s="222" t="s">
        <v>1400</v>
      </c>
      <c r="DR98" s="222">
        <v>2</v>
      </c>
      <c r="DS98" s="222" t="s">
        <v>5467</v>
      </c>
      <c r="DT98" s="222" t="s">
        <v>6262</v>
      </c>
      <c r="DU98" s="223">
        <v>45127</v>
      </c>
      <c r="DV98" s="221" t="s">
        <v>6277</v>
      </c>
      <c r="DW98" s="213">
        <v>110000</v>
      </c>
      <c r="DX98" s="224" t="s">
        <v>5205</v>
      </c>
      <c r="DY98" s="224" t="s">
        <v>1400</v>
      </c>
      <c r="DZ98" s="224">
        <v>2</v>
      </c>
      <c r="EA98" s="224" t="s">
        <v>6276</v>
      </c>
      <c r="EB98" s="224" t="s">
        <v>6262</v>
      </c>
      <c r="EC98" s="214">
        <v>45127</v>
      </c>
      <c r="ED98" s="222" t="s">
        <v>6279</v>
      </c>
      <c r="EE98" s="218">
        <v>0</v>
      </c>
      <c r="EF98" s="222" t="s">
        <v>763</v>
      </c>
      <c r="EG98" s="222" t="s">
        <v>17</v>
      </c>
      <c r="EH98" s="222" t="s">
        <v>17</v>
      </c>
      <c r="EI98" s="222" t="s">
        <v>6278</v>
      </c>
      <c r="EJ98" s="222" t="s">
        <v>763</v>
      </c>
      <c r="EK98" s="223">
        <v>45127</v>
      </c>
      <c r="EL98" s="221" t="s">
        <v>6281</v>
      </c>
      <c r="EM98" s="213">
        <v>0</v>
      </c>
      <c r="EN98" s="224" t="s">
        <v>763</v>
      </c>
      <c r="EO98" s="224" t="s">
        <v>17</v>
      </c>
      <c r="EP98" s="224" t="s">
        <v>17</v>
      </c>
      <c r="EQ98" s="224" t="s">
        <v>6280</v>
      </c>
      <c r="ER98" s="224" t="s">
        <v>763</v>
      </c>
      <c r="ES98" s="214">
        <v>45127</v>
      </c>
      <c r="ET98" s="222" t="s">
        <v>6269</v>
      </c>
      <c r="EU98" s="222">
        <v>4453</v>
      </c>
      <c r="EV98" s="222" t="s">
        <v>6267</v>
      </c>
      <c r="EW98" s="222" t="s">
        <v>1400</v>
      </c>
      <c r="EX98" s="222">
        <v>2</v>
      </c>
      <c r="EY98" s="222" t="s">
        <v>6268</v>
      </c>
      <c r="EZ98" s="222" t="s">
        <v>1237</v>
      </c>
      <c r="FA98" s="223">
        <v>45127</v>
      </c>
      <c r="FB98" s="221" t="s">
        <v>862</v>
      </c>
      <c r="FC98" s="224">
        <v>2139</v>
      </c>
      <c r="FD98" s="224" t="s">
        <v>859</v>
      </c>
      <c r="FE98" s="224" t="s">
        <v>33</v>
      </c>
      <c r="FF98" s="224">
        <v>2</v>
      </c>
      <c r="FG98" s="224" t="s">
        <v>861</v>
      </c>
      <c r="FH98" s="224" t="s">
        <v>860</v>
      </c>
      <c r="FI98" s="214">
        <v>43859</v>
      </c>
      <c r="FJ98" s="221" t="s">
        <v>857</v>
      </c>
      <c r="FK98" s="222" t="s">
        <v>17</v>
      </c>
      <c r="FL98" s="222" t="s">
        <v>17</v>
      </c>
      <c r="FM98" s="222" t="s">
        <v>17</v>
      </c>
      <c r="FN98" s="222" t="s">
        <v>17</v>
      </c>
      <c r="FO98" s="222" t="s">
        <v>17</v>
      </c>
      <c r="FP98" s="218" t="s">
        <v>17</v>
      </c>
      <c r="FQ98" s="219">
        <v>43840</v>
      </c>
      <c r="FR98" s="221" t="s">
        <v>858</v>
      </c>
      <c r="FS98" s="224" t="s">
        <v>17</v>
      </c>
      <c r="FT98" s="224" t="s">
        <v>17</v>
      </c>
      <c r="FU98" s="224" t="s">
        <v>17</v>
      </c>
      <c r="FV98" s="224" t="s">
        <v>17</v>
      </c>
      <c r="FW98" s="224" t="s">
        <v>17</v>
      </c>
      <c r="FX98" s="224" t="s">
        <v>17</v>
      </c>
      <c r="FY98" s="214">
        <v>43840</v>
      </c>
      <c r="FZ98" s="222" t="s">
        <v>3490</v>
      </c>
      <c r="GA98" s="222">
        <v>1</v>
      </c>
      <c r="GB98" s="222" t="s">
        <v>2565</v>
      </c>
      <c r="GC98" s="222" t="s">
        <v>33</v>
      </c>
      <c r="GD98" s="222">
        <v>2</v>
      </c>
      <c r="GE98" s="222" t="s">
        <v>17</v>
      </c>
      <c r="GF98" s="222" t="s">
        <v>17</v>
      </c>
      <c r="GG98" s="223">
        <v>45063</v>
      </c>
      <c r="GH98" s="221" t="s">
        <v>3496</v>
      </c>
      <c r="GI98" s="224">
        <v>3</v>
      </c>
      <c r="GJ98" s="224" t="s">
        <v>2565</v>
      </c>
      <c r="GK98" s="224" t="s">
        <v>33</v>
      </c>
      <c r="GL98" s="224">
        <v>2</v>
      </c>
      <c r="GM98" s="224" t="s">
        <v>17</v>
      </c>
      <c r="GN98" s="224" t="s">
        <v>17</v>
      </c>
      <c r="GO98" s="214">
        <v>45063</v>
      </c>
      <c r="GP98" s="222" t="s">
        <v>3491</v>
      </c>
      <c r="GQ98" s="222">
        <v>0</v>
      </c>
      <c r="GR98" s="222" t="s">
        <v>2565</v>
      </c>
      <c r="GS98" s="222" t="s">
        <v>33</v>
      </c>
      <c r="GT98" s="222">
        <v>2</v>
      </c>
      <c r="GU98" s="222" t="s">
        <v>17</v>
      </c>
      <c r="GV98" s="222" t="s">
        <v>17</v>
      </c>
      <c r="GW98" s="223">
        <v>45063</v>
      </c>
      <c r="GX98" s="221" t="s">
        <v>3497</v>
      </c>
      <c r="GY98" s="224">
        <v>2</v>
      </c>
      <c r="GZ98" s="224" t="s">
        <v>2565</v>
      </c>
      <c r="HA98" s="224" t="s">
        <v>33</v>
      </c>
      <c r="HB98" s="224">
        <v>2</v>
      </c>
      <c r="HC98" s="224" t="s">
        <v>17</v>
      </c>
      <c r="HD98" s="224" t="s">
        <v>17</v>
      </c>
      <c r="HE98" s="214">
        <v>45063</v>
      </c>
      <c r="HF98" s="222" t="s">
        <v>3489</v>
      </c>
      <c r="HG98" s="222">
        <v>0</v>
      </c>
      <c r="HH98" s="222" t="s">
        <v>2565</v>
      </c>
      <c r="HI98" s="222" t="s">
        <v>33</v>
      </c>
      <c r="HJ98" s="222">
        <v>2</v>
      </c>
      <c r="HK98" s="222" t="s">
        <v>17</v>
      </c>
      <c r="HL98" s="222" t="s">
        <v>17</v>
      </c>
      <c r="HM98" s="223">
        <v>45063</v>
      </c>
      <c r="HN98" s="221" t="s">
        <v>3495</v>
      </c>
      <c r="HO98" s="224">
        <v>0</v>
      </c>
      <c r="HP98" s="224" t="s">
        <v>2565</v>
      </c>
      <c r="HQ98" s="224" t="s">
        <v>33</v>
      </c>
      <c r="HR98" s="224">
        <v>2</v>
      </c>
      <c r="HS98" s="224" t="s">
        <v>17</v>
      </c>
      <c r="HT98" s="224" t="s">
        <v>17</v>
      </c>
      <c r="HU98" s="214">
        <v>45063</v>
      </c>
      <c r="HV98" s="222" t="s">
        <v>3492</v>
      </c>
      <c r="HW98" s="222">
        <v>0</v>
      </c>
      <c r="HX98" s="222" t="s">
        <v>2565</v>
      </c>
      <c r="HY98" s="222" t="s">
        <v>33</v>
      </c>
      <c r="HZ98" s="222">
        <v>2</v>
      </c>
      <c r="IA98" s="222" t="s">
        <v>17</v>
      </c>
      <c r="IB98" s="222" t="s">
        <v>17</v>
      </c>
      <c r="IC98" s="223">
        <v>45063</v>
      </c>
      <c r="ID98" s="221" t="s">
        <v>3494</v>
      </c>
      <c r="IE98" s="224">
        <v>1</v>
      </c>
      <c r="IF98" s="224" t="s">
        <v>2565</v>
      </c>
      <c r="IG98" s="224" t="s">
        <v>33</v>
      </c>
      <c r="IH98" s="224">
        <v>2</v>
      </c>
      <c r="II98" s="224" t="s">
        <v>17</v>
      </c>
      <c r="IJ98" s="224" t="s">
        <v>17</v>
      </c>
      <c r="IK98" s="214">
        <v>45063</v>
      </c>
      <c r="IL98" s="222" t="s">
        <v>3493</v>
      </c>
      <c r="IM98" s="222">
        <v>2</v>
      </c>
      <c r="IN98" s="222" t="s">
        <v>2565</v>
      </c>
      <c r="IO98" s="222" t="s">
        <v>33</v>
      </c>
      <c r="IP98" s="222">
        <v>2</v>
      </c>
      <c r="IQ98" s="222" t="s">
        <v>17</v>
      </c>
      <c r="IR98" s="222" t="s">
        <v>17</v>
      </c>
      <c r="IS98" s="223">
        <v>45063</v>
      </c>
    </row>
    <row r="99" spans="1:253" s="11" customFormat="1" ht="12.75" customHeight="1" x14ac:dyDescent="0.2">
      <c r="A99" s="11" t="s">
        <v>1802</v>
      </c>
      <c r="B99" s="11" t="s">
        <v>9991</v>
      </c>
      <c r="C99" s="11" t="s">
        <v>1803</v>
      </c>
      <c r="D99" s="11" t="s">
        <v>1804</v>
      </c>
      <c r="E99" s="11" t="s">
        <v>9465</v>
      </c>
      <c r="F99" s="11" t="s">
        <v>1808</v>
      </c>
      <c r="G99" s="212">
        <v>6201000</v>
      </c>
      <c r="H99" s="213" t="s">
        <v>1805</v>
      </c>
      <c r="I99" s="213" t="s">
        <v>1400</v>
      </c>
      <c r="J99" s="213">
        <v>2</v>
      </c>
      <c r="K99" s="213" t="s">
        <v>1807</v>
      </c>
      <c r="L99" s="213" t="s">
        <v>1806</v>
      </c>
      <c r="M99" s="214">
        <v>44921</v>
      </c>
      <c r="N99" s="221" t="s">
        <v>1811</v>
      </c>
      <c r="O99" s="216">
        <v>120340</v>
      </c>
      <c r="P99" s="216" t="s">
        <v>1426</v>
      </c>
      <c r="Q99" s="216" t="s">
        <v>1400</v>
      </c>
      <c r="R99" s="216">
        <v>2</v>
      </c>
      <c r="S99" s="216" t="s">
        <v>1810</v>
      </c>
      <c r="T99" s="216" t="s">
        <v>1809</v>
      </c>
      <c r="U99" s="217">
        <v>44921</v>
      </c>
      <c r="V99" s="221" t="s">
        <v>1812</v>
      </c>
      <c r="W99" s="213">
        <v>6201000</v>
      </c>
      <c r="X99" s="213" t="s">
        <v>1805</v>
      </c>
      <c r="Y99" s="213" t="s">
        <v>1400</v>
      </c>
      <c r="Z99" s="213">
        <v>2</v>
      </c>
      <c r="AA99" s="213" t="s">
        <v>1807</v>
      </c>
      <c r="AB99" s="213" t="s">
        <v>1806</v>
      </c>
      <c r="AC99" s="214">
        <v>44921</v>
      </c>
      <c r="AD99" s="221" t="s">
        <v>4651</v>
      </c>
      <c r="AE99" s="218">
        <v>250000</v>
      </c>
      <c r="AF99" s="218" t="s">
        <v>4648</v>
      </c>
      <c r="AG99" s="218" t="s">
        <v>1400</v>
      </c>
      <c r="AH99" s="218">
        <v>2</v>
      </c>
      <c r="AI99" s="218" t="s">
        <v>4650</v>
      </c>
      <c r="AJ99" s="218" t="s">
        <v>4649</v>
      </c>
      <c r="AK99" s="219">
        <v>45106</v>
      </c>
      <c r="AL99" s="221" t="s">
        <v>4652</v>
      </c>
      <c r="AM99" s="213">
        <v>250000</v>
      </c>
      <c r="AN99" s="213" t="s">
        <v>4648</v>
      </c>
      <c r="AO99" s="213" t="s">
        <v>1400</v>
      </c>
      <c r="AP99" s="213">
        <v>2</v>
      </c>
      <c r="AQ99" s="213" t="s">
        <v>4650</v>
      </c>
      <c r="AR99" s="213" t="s">
        <v>4649</v>
      </c>
      <c r="AS99" s="214">
        <v>45106</v>
      </c>
      <c r="AT99" s="222" t="s">
        <v>1814</v>
      </c>
      <c r="AU99" s="218" t="s">
        <v>17</v>
      </c>
      <c r="AV99" s="218" t="s">
        <v>17</v>
      </c>
      <c r="AW99" s="218" t="s">
        <v>17</v>
      </c>
      <c r="AX99" s="218" t="s">
        <v>17</v>
      </c>
      <c r="AY99" s="218" t="s">
        <v>1813</v>
      </c>
      <c r="AZ99" s="218" t="s">
        <v>17</v>
      </c>
      <c r="BA99" s="219">
        <v>44921</v>
      </c>
      <c r="BB99" s="221" t="s">
        <v>1830</v>
      </c>
      <c r="BC99" s="213" t="s">
        <v>17</v>
      </c>
      <c r="BD99" s="213" t="s">
        <v>17</v>
      </c>
      <c r="BE99" s="213" t="s">
        <v>17</v>
      </c>
      <c r="BF99" s="213" t="s">
        <v>17</v>
      </c>
      <c r="BG99" s="213" t="s">
        <v>1829</v>
      </c>
      <c r="BH99" s="213" t="s">
        <v>17</v>
      </c>
      <c r="BI99" s="214">
        <v>44921</v>
      </c>
      <c r="BJ99" s="222" t="s">
        <v>5584</v>
      </c>
      <c r="BK99" s="222">
        <v>12</v>
      </c>
      <c r="BL99" s="222" t="s">
        <v>5528</v>
      </c>
      <c r="BM99" s="222" t="s">
        <v>1400</v>
      </c>
      <c r="BN99" s="222">
        <v>2</v>
      </c>
      <c r="BO99" s="222" t="s">
        <v>5576</v>
      </c>
      <c r="BP99" s="218" t="s">
        <v>1237</v>
      </c>
      <c r="BQ99" s="223">
        <v>45126</v>
      </c>
      <c r="BR99" s="221" t="s">
        <v>1832</v>
      </c>
      <c r="BS99" s="224" t="s">
        <v>17</v>
      </c>
      <c r="BT99" s="224" t="s">
        <v>17</v>
      </c>
      <c r="BU99" s="224" t="s">
        <v>17</v>
      </c>
      <c r="BV99" s="224" t="s">
        <v>17</v>
      </c>
      <c r="BW99" s="224" t="s">
        <v>1831</v>
      </c>
      <c r="BX99" s="224" t="s">
        <v>17</v>
      </c>
      <c r="BY99" s="214">
        <v>44921</v>
      </c>
      <c r="BZ99" s="222" t="s">
        <v>1834</v>
      </c>
      <c r="CA99" s="222" t="s">
        <v>17</v>
      </c>
      <c r="CB99" s="222" t="s">
        <v>17</v>
      </c>
      <c r="CC99" s="222" t="s">
        <v>17</v>
      </c>
      <c r="CD99" s="222" t="s">
        <v>17</v>
      </c>
      <c r="CE99" s="222" t="s">
        <v>1833</v>
      </c>
      <c r="CF99" s="222" t="s">
        <v>17</v>
      </c>
      <c r="CG99" s="223">
        <v>44921</v>
      </c>
      <c r="CH99" s="221" t="s">
        <v>10595</v>
      </c>
      <c r="CI99" s="222" t="e">
        <v>#N/A</v>
      </c>
      <c r="CJ99" s="222" t="e">
        <v>#N/A</v>
      </c>
      <c r="CK99" s="222" t="e">
        <v>#N/A</v>
      </c>
      <c r="CL99" s="222" t="e">
        <v>#N/A</v>
      </c>
      <c r="CM99" s="222" t="e">
        <v>#N/A</v>
      </c>
      <c r="CN99" s="222" t="e">
        <v>#N/A</v>
      </c>
      <c r="CO99" s="225" t="e">
        <v>#N/A</v>
      </c>
      <c r="CP99" s="222" t="s">
        <v>1838</v>
      </c>
      <c r="CQ99" s="224" t="s">
        <v>17</v>
      </c>
      <c r="CR99" s="224" t="s">
        <v>17</v>
      </c>
      <c r="CS99" s="224" t="s">
        <v>17</v>
      </c>
      <c r="CT99" s="224" t="s">
        <v>17</v>
      </c>
      <c r="CU99" s="224" t="s">
        <v>1837</v>
      </c>
      <c r="CV99" s="224" t="s">
        <v>17</v>
      </c>
      <c r="CW99" s="214">
        <v>44921</v>
      </c>
      <c r="CX99" s="222" t="s">
        <v>1816</v>
      </c>
      <c r="CY99" s="218" t="s">
        <v>17</v>
      </c>
      <c r="CZ99" s="218" t="s">
        <v>17</v>
      </c>
      <c r="DA99" s="218" t="s">
        <v>17</v>
      </c>
      <c r="DB99" s="218" t="s">
        <v>17</v>
      </c>
      <c r="DC99" s="218" t="s">
        <v>1817</v>
      </c>
      <c r="DD99" s="218" t="s">
        <v>17</v>
      </c>
      <c r="DE99" s="220">
        <v>44921</v>
      </c>
      <c r="DF99" s="221" t="s">
        <v>4653</v>
      </c>
      <c r="DG99" s="213">
        <v>5951000</v>
      </c>
      <c r="DH99" s="224" t="s">
        <v>4648</v>
      </c>
      <c r="DI99" s="224" t="s">
        <v>1400</v>
      </c>
      <c r="DJ99" s="224">
        <v>2</v>
      </c>
      <c r="DK99" s="224" t="s">
        <v>2175</v>
      </c>
      <c r="DL99" s="224" t="s">
        <v>4649</v>
      </c>
      <c r="DM99" s="214">
        <v>45106</v>
      </c>
      <c r="DN99" s="222" t="s">
        <v>4654</v>
      </c>
      <c r="DO99" s="218">
        <v>250000</v>
      </c>
      <c r="DP99" s="222" t="s">
        <v>4648</v>
      </c>
      <c r="DQ99" s="222" t="s">
        <v>1400</v>
      </c>
      <c r="DR99" s="222">
        <v>2</v>
      </c>
      <c r="DS99" s="222" t="s">
        <v>2177</v>
      </c>
      <c r="DT99" s="222" t="s">
        <v>4649</v>
      </c>
      <c r="DU99" s="223">
        <v>45106</v>
      </c>
      <c r="DV99" s="221" t="s">
        <v>1818</v>
      </c>
      <c r="DW99" s="213" t="s">
        <v>17</v>
      </c>
      <c r="DX99" s="224" t="s">
        <v>17</v>
      </c>
      <c r="DY99" s="224" t="s">
        <v>17</v>
      </c>
      <c r="DZ99" s="224" t="s">
        <v>17</v>
      </c>
      <c r="EA99" s="224" t="s">
        <v>1817</v>
      </c>
      <c r="EB99" s="224" t="s">
        <v>17</v>
      </c>
      <c r="EC99" s="214">
        <v>44921</v>
      </c>
      <c r="ED99" s="222" t="s">
        <v>1820</v>
      </c>
      <c r="EE99" s="218" t="s">
        <v>17</v>
      </c>
      <c r="EF99" s="222" t="s">
        <v>17</v>
      </c>
      <c r="EG99" s="222" t="s">
        <v>17</v>
      </c>
      <c r="EH99" s="222" t="s">
        <v>17</v>
      </c>
      <c r="EI99" s="222" t="s">
        <v>1819</v>
      </c>
      <c r="EJ99" s="222" t="s">
        <v>17</v>
      </c>
      <c r="EK99" s="223">
        <v>44921</v>
      </c>
      <c r="EL99" s="221" t="s">
        <v>1822</v>
      </c>
      <c r="EM99" s="213" t="s">
        <v>17</v>
      </c>
      <c r="EN99" s="224" t="s">
        <v>17</v>
      </c>
      <c r="EO99" s="224" t="s">
        <v>17</v>
      </c>
      <c r="EP99" s="224" t="s">
        <v>17</v>
      </c>
      <c r="EQ99" s="224" t="s">
        <v>1821</v>
      </c>
      <c r="ER99" s="224" t="s">
        <v>17</v>
      </c>
      <c r="ES99" s="214">
        <v>44921</v>
      </c>
      <c r="ET99" s="222" t="s">
        <v>5585</v>
      </c>
      <c r="EU99" s="222">
        <v>12</v>
      </c>
      <c r="EV99" s="222" t="s">
        <v>5528</v>
      </c>
      <c r="EW99" s="222" t="s">
        <v>1400</v>
      </c>
      <c r="EX99" s="222">
        <v>2</v>
      </c>
      <c r="EY99" s="222" t="s">
        <v>5576</v>
      </c>
      <c r="EZ99" s="222" t="s">
        <v>1237</v>
      </c>
      <c r="FA99" s="223">
        <v>45126</v>
      </c>
      <c r="FB99" s="221" t="s">
        <v>1824</v>
      </c>
      <c r="FC99" s="224" t="s">
        <v>17</v>
      </c>
      <c r="FD99" s="224" t="s">
        <v>17</v>
      </c>
      <c r="FE99" s="224" t="s">
        <v>17</v>
      </c>
      <c r="FF99" s="224" t="s">
        <v>17</v>
      </c>
      <c r="FG99" s="224" t="s">
        <v>1823</v>
      </c>
      <c r="FH99" s="224" t="s">
        <v>17</v>
      </c>
      <c r="FI99" s="214">
        <v>44921</v>
      </c>
      <c r="FJ99" s="221" t="s">
        <v>1826</v>
      </c>
      <c r="FK99" s="222" t="s">
        <v>17</v>
      </c>
      <c r="FL99" s="222" t="s">
        <v>17</v>
      </c>
      <c r="FM99" s="222" t="s">
        <v>17</v>
      </c>
      <c r="FN99" s="222" t="s">
        <v>17</v>
      </c>
      <c r="FO99" s="222" t="s">
        <v>1825</v>
      </c>
      <c r="FP99" s="218" t="s">
        <v>17</v>
      </c>
      <c r="FQ99" s="219">
        <v>44921</v>
      </c>
      <c r="FR99" s="221" t="s">
        <v>1828</v>
      </c>
      <c r="FS99" s="224" t="s">
        <v>17</v>
      </c>
      <c r="FT99" s="224" t="s">
        <v>17</v>
      </c>
      <c r="FU99" s="224" t="s">
        <v>17</v>
      </c>
      <c r="FV99" s="224" t="s">
        <v>17</v>
      </c>
      <c r="FW99" s="224" t="s">
        <v>1827</v>
      </c>
      <c r="FX99" s="224" t="s">
        <v>17</v>
      </c>
      <c r="FY99" s="214">
        <v>44921</v>
      </c>
      <c r="FZ99" s="222" t="s">
        <v>3499</v>
      </c>
      <c r="GA99" s="222">
        <v>2</v>
      </c>
      <c r="GB99" s="222" t="s">
        <v>2565</v>
      </c>
      <c r="GC99" s="222" t="s">
        <v>33</v>
      </c>
      <c r="GD99" s="222">
        <v>2</v>
      </c>
      <c r="GE99" s="222" t="s">
        <v>17</v>
      </c>
      <c r="GF99" s="222" t="s">
        <v>17</v>
      </c>
      <c r="GG99" s="223">
        <v>45063</v>
      </c>
      <c r="GH99" s="221" t="s">
        <v>3505</v>
      </c>
      <c r="GI99" s="224">
        <v>0</v>
      </c>
      <c r="GJ99" s="224" t="s">
        <v>2565</v>
      </c>
      <c r="GK99" s="224" t="s">
        <v>33</v>
      </c>
      <c r="GL99" s="224">
        <v>2</v>
      </c>
      <c r="GM99" s="224" t="s">
        <v>17</v>
      </c>
      <c r="GN99" s="224" t="s">
        <v>17</v>
      </c>
      <c r="GO99" s="214">
        <v>45063</v>
      </c>
      <c r="GP99" s="222" t="s">
        <v>3500</v>
      </c>
      <c r="GQ99" s="222">
        <v>3</v>
      </c>
      <c r="GR99" s="222" t="s">
        <v>2565</v>
      </c>
      <c r="GS99" s="222" t="s">
        <v>33</v>
      </c>
      <c r="GT99" s="222">
        <v>2</v>
      </c>
      <c r="GU99" s="222" t="s">
        <v>17</v>
      </c>
      <c r="GV99" s="222" t="s">
        <v>17</v>
      </c>
      <c r="GW99" s="223">
        <v>45063</v>
      </c>
      <c r="GX99" s="221" t="s">
        <v>3506</v>
      </c>
      <c r="GY99" s="224">
        <v>0</v>
      </c>
      <c r="GZ99" s="224" t="s">
        <v>2565</v>
      </c>
      <c r="HA99" s="224" t="s">
        <v>33</v>
      </c>
      <c r="HB99" s="224">
        <v>2</v>
      </c>
      <c r="HC99" s="224" t="s">
        <v>17</v>
      </c>
      <c r="HD99" s="224" t="s">
        <v>17</v>
      </c>
      <c r="HE99" s="214">
        <v>45063</v>
      </c>
      <c r="HF99" s="222" t="s">
        <v>3498</v>
      </c>
      <c r="HG99" s="222">
        <v>3</v>
      </c>
      <c r="HH99" s="222" t="s">
        <v>2565</v>
      </c>
      <c r="HI99" s="222" t="s">
        <v>33</v>
      </c>
      <c r="HJ99" s="222">
        <v>2</v>
      </c>
      <c r="HK99" s="222" t="s">
        <v>17</v>
      </c>
      <c r="HL99" s="222" t="s">
        <v>17</v>
      </c>
      <c r="HM99" s="223">
        <v>45063</v>
      </c>
      <c r="HN99" s="221" t="s">
        <v>3504</v>
      </c>
      <c r="HO99" s="224">
        <v>1</v>
      </c>
      <c r="HP99" s="224" t="s">
        <v>2565</v>
      </c>
      <c r="HQ99" s="224" t="s">
        <v>33</v>
      </c>
      <c r="HR99" s="224">
        <v>2</v>
      </c>
      <c r="HS99" s="224" t="s">
        <v>17</v>
      </c>
      <c r="HT99" s="224" t="s">
        <v>17</v>
      </c>
      <c r="HU99" s="214">
        <v>45063</v>
      </c>
      <c r="HV99" s="222" t="s">
        <v>3501</v>
      </c>
      <c r="HW99" s="222">
        <v>1</v>
      </c>
      <c r="HX99" s="222" t="s">
        <v>2565</v>
      </c>
      <c r="HY99" s="222" t="s">
        <v>33</v>
      </c>
      <c r="HZ99" s="222">
        <v>2</v>
      </c>
      <c r="IA99" s="222" t="s">
        <v>17</v>
      </c>
      <c r="IB99" s="222" t="s">
        <v>17</v>
      </c>
      <c r="IC99" s="223">
        <v>45063</v>
      </c>
      <c r="ID99" s="221" t="s">
        <v>3503</v>
      </c>
      <c r="IE99" s="224">
        <v>0</v>
      </c>
      <c r="IF99" s="224" t="s">
        <v>2565</v>
      </c>
      <c r="IG99" s="224" t="s">
        <v>33</v>
      </c>
      <c r="IH99" s="224">
        <v>2</v>
      </c>
      <c r="II99" s="224" t="s">
        <v>17</v>
      </c>
      <c r="IJ99" s="224" t="s">
        <v>17</v>
      </c>
      <c r="IK99" s="214">
        <v>45063</v>
      </c>
      <c r="IL99" s="222" t="s">
        <v>3502</v>
      </c>
      <c r="IM99" s="222">
        <v>1</v>
      </c>
      <c r="IN99" s="222" t="s">
        <v>2565</v>
      </c>
      <c r="IO99" s="222" t="s">
        <v>33</v>
      </c>
      <c r="IP99" s="222">
        <v>2</v>
      </c>
      <c r="IQ99" s="222" t="s">
        <v>17</v>
      </c>
      <c r="IR99" s="222" t="s">
        <v>17</v>
      </c>
      <c r="IS99" s="223">
        <v>45063</v>
      </c>
    </row>
    <row r="100" spans="1:253" s="11" customFormat="1" ht="12.75" customHeight="1" x14ac:dyDescent="0.2">
      <c r="A100" s="11" t="s">
        <v>147</v>
      </c>
      <c r="B100" s="11" t="s">
        <v>9934</v>
      </c>
      <c r="C100" s="11" t="s">
        <v>148</v>
      </c>
      <c r="D100" s="11" t="s">
        <v>149</v>
      </c>
      <c r="E100" s="11" t="s">
        <v>9478</v>
      </c>
      <c r="F100" s="11" t="s">
        <v>2465</v>
      </c>
      <c r="G100" s="212">
        <v>239633000</v>
      </c>
      <c r="H100" s="213" t="s">
        <v>2462</v>
      </c>
      <c r="I100" s="213" t="s">
        <v>1400</v>
      </c>
      <c r="J100" s="213">
        <v>2</v>
      </c>
      <c r="K100" s="213" t="s">
        <v>2464</v>
      </c>
      <c r="L100" s="213" t="s">
        <v>2463</v>
      </c>
      <c r="M100" s="214">
        <v>45046</v>
      </c>
      <c r="N100" s="221" t="s">
        <v>1249</v>
      </c>
      <c r="O100" s="216">
        <v>770880</v>
      </c>
      <c r="P100" s="216" t="s">
        <v>1246</v>
      </c>
      <c r="Q100" s="216" t="s">
        <v>77</v>
      </c>
      <c r="R100" s="216">
        <v>1</v>
      </c>
      <c r="S100" s="216" t="s">
        <v>1248</v>
      </c>
      <c r="T100" s="216" t="s">
        <v>1247</v>
      </c>
      <c r="U100" s="217">
        <v>44558</v>
      </c>
      <c r="V100" s="221" t="s">
        <v>2467</v>
      </c>
      <c r="W100" s="213">
        <v>239633000</v>
      </c>
      <c r="X100" s="213" t="s">
        <v>2462</v>
      </c>
      <c r="Y100" s="213" t="s">
        <v>1400</v>
      </c>
      <c r="Z100" s="213">
        <v>2</v>
      </c>
      <c r="AA100" s="213" t="s">
        <v>2466</v>
      </c>
      <c r="AB100" s="213" t="s">
        <v>2463</v>
      </c>
      <c r="AC100" s="214">
        <v>45046</v>
      </c>
      <c r="AD100" s="221" t="s">
        <v>2471</v>
      </c>
      <c r="AE100" s="218">
        <v>52480000</v>
      </c>
      <c r="AF100" s="218" t="s">
        <v>2468</v>
      </c>
      <c r="AG100" s="218" t="s">
        <v>1400</v>
      </c>
      <c r="AH100" s="218">
        <v>2</v>
      </c>
      <c r="AI100" s="218" t="s">
        <v>2470</v>
      </c>
      <c r="AJ100" s="218" t="s">
        <v>2469</v>
      </c>
      <c r="AK100" s="219">
        <v>45046</v>
      </c>
      <c r="AL100" s="221" t="s">
        <v>4519</v>
      </c>
      <c r="AM100" s="213">
        <v>3702000</v>
      </c>
      <c r="AN100" s="213" t="s">
        <v>4516</v>
      </c>
      <c r="AO100" s="213" t="s">
        <v>1400</v>
      </c>
      <c r="AP100" s="213">
        <v>2</v>
      </c>
      <c r="AQ100" s="213" t="s">
        <v>4518</v>
      </c>
      <c r="AR100" s="213" t="s">
        <v>4517</v>
      </c>
      <c r="AS100" s="214">
        <v>45103</v>
      </c>
      <c r="AT100" s="222" t="s">
        <v>1893</v>
      </c>
      <c r="AU100" s="218">
        <v>12900</v>
      </c>
      <c r="AV100" s="218" t="s">
        <v>1694</v>
      </c>
      <c r="AW100" s="218" t="s">
        <v>1400</v>
      </c>
      <c r="AX100" s="218">
        <v>2</v>
      </c>
      <c r="AY100" s="218" t="s">
        <v>1892</v>
      </c>
      <c r="AZ100" s="218" t="s">
        <v>1695</v>
      </c>
      <c r="BA100" s="219">
        <v>44956</v>
      </c>
      <c r="BB100" s="221" t="s">
        <v>780</v>
      </c>
      <c r="BC100" s="213" t="s">
        <v>17</v>
      </c>
      <c r="BD100" s="213" t="s">
        <v>17</v>
      </c>
      <c r="BE100" s="213" t="s">
        <v>17</v>
      </c>
      <c r="BF100" s="213" t="s">
        <v>17</v>
      </c>
      <c r="BG100" s="213" t="s">
        <v>779</v>
      </c>
      <c r="BH100" s="213" t="s">
        <v>17</v>
      </c>
      <c r="BI100" s="214">
        <v>43742</v>
      </c>
      <c r="BJ100" s="222" t="s">
        <v>7536</v>
      </c>
      <c r="BK100" s="222">
        <v>1034</v>
      </c>
      <c r="BL100" s="222" t="s">
        <v>7529</v>
      </c>
      <c r="BM100" s="222" t="s">
        <v>33</v>
      </c>
      <c r="BN100" s="222">
        <v>2</v>
      </c>
      <c r="BO100" s="222" t="s">
        <v>7535</v>
      </c>
      <c r="BP100" s="218" t="s">
        <v>1039</v>
      </c>
      <c r="BQ100" s="223">
        <v>45137</v>
      </c>
      <c r="BR100" s="221" t="s">
        <v>1628</v>
      </c>
      <c r="BS100" s="224">
        <v>1200000</v>
      </c>
      <c r="BT100" s="224" t="s">
        <v>1625</v>
      </c>
      <c r="BU100" s="224" t="s">
        <v>77</v>
      </c>
      <c r="BV100" s="224">
        <v>1</v>
      </c>
      <c r="BW100" s="224" t="s">
        <v>1627</v>
      </c>
      <c r="BX100" s="224" t="s">
        <v>1626</v>
      </c>
      <c r="BY100" s="214">
        <v>44830</v>
      </c>
      <c r="BZ100" s="222" t="s">
        <v>1630</v>
      </c>
      <c r="CA100" s="222">
        <v>805000</v>
      </c>
      <c r="CB100" s="222" t="s">
        <v>1625</v>
      </c>
      <c r="CC100" s="222" t="s">
        <v>77</v>
      </c>
      <c r="CD100" s="222">
        <v>1</v>
      </c>
      <c r="CE100" s="222" t="s">
        <v>1629</v>
      </c>
      <c r="CF100" s="222" t="s">
        <v>1626</v>
      </c>
      <c r="CG100" s="223">
        <v>44830</v>
      </c>
      <c r="CH100" s="221" t="s">
        <v>10596</v>
      </c>
      <c r="CI100" s="222" t="e">
        <v>#N/A</v>
      </c>
      <c r="CJ100" s="222" t="e">
        <v>#N/A</v>
      </c>
      <c r="CK100" s="222" t="e">
        <v>#N/A</v>
      </c>
      <c r="CL100" s="222" t="e">
        <v>#N/A</v>
      </c>
      <c r="CM100" s="222" t="e">
        <v>#N/A</v>
      </c>
      <c r="CN100" s="222" t="e">
        <v>#N/A</v>
      </c>
      <c r="CO100" s="225" t="e">
        <v>#N/A</v>
      </c>
      <c r="CP100" s="222" t="s">
        <v>156</v>
      </c>
      <c r="CQ100" s="224" t="s">
        <v>17</v>
      </c>
      <c r="CR100" s="224" t="s">
        <v>153</v>
      </c>
      <c r="CS100" s="224" t="s">
        <v>17</v>
      </c>
      <c r="CT100" s="224" t="s">
        <v>17</v>
      </c>
      <c r="CU100" s="224" t="s">
        <v>155</v>
      </c>
      <c r="CV100" s="224" t="s">
        <v>154</v>
      </c>
      <c r="CW100" s="214">
        <v>43503</v>
      </c>
      <c r="CX100" s="222" t="s">
        <v>1996</v>
      </c>
      <c r="CY100" s="218">
        <v>20600000</v>
      </c>
      <c r="CZ100" s="218" t="s">
        <v>4520</v>
      </c>
      <c r="DA100" s="218" t="s">
        <v>1400</v>
      </c>
      <c r="DB100" s="218">
        <v>2</v>
      </c>
      <c r="DC100" s="218" t="s">
        <v>4522</v>
      </c>
      <c r="DD100" s="218" t="s">
        <v>4521</v>
      </c>
      <c r="DE100" s="220">
        <v>45103</v>
      </c>
      <c r="DF100" s="221" t="s">
        <v>2475</v>
      </c>
      <c r="DG100" s="213">
        <v>187153000</v>
      </c>
      <c r="DH100" s="224" t="s">
        <v>2472</v>
      </c>
      <c r="DI100" s="224" t="s">
        <v>1400</v>
      </c>
      <c r="DJ100" s="224">
        <v>2</v>
      </c>
      <c r="DK100" s="224" t="s">
        <v>2474</v>
      </c>
      <c r="DL100" s="224" t="s">
        <v>2473</v>
      </c>
      <c r="DM100" s="214">
        <v>45046</v>
      </c>
      <c r="DN100" s="222" t="s">
        <v>2479</v>
      </c>
      <c r="DO100" s="218">
        <v>31880000</v>
      </c>
      <c r="DP100" s="222" t="s">
        <v>2476</v>
      </c>
      <c r="DQ100" s="222" t="s">
        <v>1400</v>
      </c>
      <c r="DR100" s="222">
        <v>2</v>
      </c>
      <c r="DS100" s="222" t="s">
        <v>2478</v>
      </c>
      <c r="DT100" s="222" t="s">
        <v>2477</v>
      </c>
      <c r="DU100" s="223">
        <v>45046</v>
      </c>
      <c r="DV100" s="221" t="s">
        <v>4523</v>
      </c>
      <c r="DW100" s="213">
        <v>18503000</v>
      </c>
      <c r="DX100" s="224" t="s">
        <v>4520</v>
      </c>
      <c r="DY100" s="224" t="s">
        <v>1400</v>
      </c>
      <c r="DZ100" s="224">
        <v>2</v>
      </c>
      <c r="EA100" s="224" t="s">
        <v>4522</v>
      </c>
      <c r="EB100" s="224" t="s">
        <v>4521</v>
      </c>
      <c r="EC100" s="214">
        <v>45103</v>
      </c>
      <c r="ED100" s="222" t="s">
        <v>4525</v>
      </c>
      <c r="EE100" s="218">
        <v>2097000</v>
      </c>
      <c r="EF100" s="222" t="s">
        <v>4520</v>
      </c>
      <c r="EG100" s="222" t="s">
        <v>1400</v>
      </c>
      <c r="EH100" s="222">
        <v>2</v>
      </c>
      <c r="EI100" s="222" t="s">
        <v>4524</v>
      </c>
      <c r="EJ100" s="222" t="s">
        <v>4521</v>
      </c>
      <c r="EK100" s="223">
        <v>45103</v>
      </c>
      <c r="EL100" s="221" t="s">
        <v>2483</v>
      </c>
      <c r="EM100" s="213">
        <v>0</v>
      </c>
      <c r="EN100" s="224" t="s">
        <v>2480</v>
      </c>
      <c r="EO100" s="224" t="s">
        <v>1400</v>
      </c>
      <c r="EP100" s="224">
        <v>2</v>
      </c>
      <c r="EQ100" s="224" t="s">
        <v>2482</v>
      </c>
      <c r="ER100" s="224" t="s">
        <v>2481</v>
      </c>
      <c r="ES100" s="214">
        <v>45046</v>
      </c>
      <c r="ET100" s="222" t="s">
        <v>7537</v>
      </c>
      <c r="EU100" s="222">
        <v>1034</v>
      </c>
      <c r="EV100" s="222" t="s">
        <v>7529</v>
      </c>
      <c r="EW100" s="222" t="s">
        <v>33</v>
      </c>
      <c r="EX100" s="222">
        <v>2</v>
      </c>
      <c r="EY100" s="222" t="s">
        <v>7535</v>
      </c>
      <c r="EZ100" s="222" t="s">
        <v>1039</v>
      </c>
      <c r="FA100" s="223">
        <v>45137</v>
      </c>
      <c r="FB100" s="221" t="s">
        <v>152</v>
      </c>
      <c r="FC100" s="224">
        <v>5</v>
      </c>
      <c r="FD100" s="224" t="s">
        <v>150</v>
      </c>
      <c r="FE100" s="224" t="s">
        <v>77</v>
      </c>
      <c r="FF100" s="224">
        <v>1</v>
      </c>
      <c r="FG100" s="224" t="s">
        <v>151</v>
      </c>
      <c r="FH100" s="224">
        <v>0</v>
      </c>
      <c r="FI100" s="214">
        <v>43503</v>
      </c>
      <c r="FJ100" s="221" t="s">
        <v>593</v>
      </c>
      <c r="FK100" s="222" t="s">
        <v>17</v>
      </c>
      <c r="FL100" s="222" t="s">
        <v>590</v>
      </c>
      <c r="FM100" s="222" t="s">
        <v>17</v>
      </c>
      <c r="FN100" s="222" t="s">
        <v>17</v>
      </c>
      <c r="FO100" s="222" t="s">
        <v>592</v>
      </c>
      <c r="FP100" s="218" t="s">
        <v>591</v>
      </c>
      <c r="FQ100" s="219">
        <v>43578</v>
      </c>
      <c r="FR100" s="221" t="s">
        <v>594</v>
      </c>
      <c r="FS100" s="224" t="s">
        <v>17</v>
      </c>
      <c r="FT100" s="224" t="s">
        <v>590</v>
      </c>
      <c r="FU100" s="224" t="s">
        <v>17</v>
      </c>
      <c r="FV100" s="224" t="s">
        <v>17</v>
      </c>
      <c r="FW100" s="224" t="s">
        <v>592</v>
      </c>
      <c r="FX100" s="224" t="s">
        <v>591</v>
      </c>
      <c r="FY100" s="214">
        <v>43578</v>
      </c>
      <c r="FZ100" s="222" t="s">
        <v>3508</v>
      </c>
      <c r="GA100" s="222">
        <v>2</v>
      </c>
      <c r="GB100" s="222" t="s">
        <v>2565</v>
      </c>
      <c r="GC100" s="222" t="s">
        <v>33</v>
      </c>
      <c r="GD100" s="222">
        <v>2</v>
      </c>
      <c r="GE100" s="222" t="s">
        <v>17</v>
      </c>
      <c r="GF100" s="222" t="s">
        <v>17</v>
      </c>
      <c r="GG100" s="223">
        <v>45063</v>
      </c>
      <c r="GH100" s="221" t="s">
        <v>3514</v>
      </c>
      <c r="GI100" s="224">
        <v>1</v>
      </c>
      <c r="GJ100" s="224" t="s">
        <v>2565</v>
      </c>
      <c r="GK100" s="224" t="s">
        <v>33</v>
      </c>
      <c r="GL100" s="224">
        <v>2</v>
      </c>
      <c r="GM100" s="224" t="s">
        <v>17</v>
      </c>
      <c r="GN100" s="224" t="s">
        <v>17</v>
      </c>
      <c r="GO100" s="214">
        <v>45063</v>
      </c>
      <c r="GP100" s="222" t="s">
        <v>3509</v>
      </c>
      <c r="GQ100" s="222">
        <v>2</v>
      </c>
      <c r="GR100" s="222" t="s">
        <v>2565</v>
      </c>
      <c r="GS100" s="222" t="s">
        <v>33</v>
      </c>
      <c r="GT100" s="222">
        <v>2</v>
      </c>
      <c r="GU100" s="222" t="s">
        <v>17</v>
      </c>
      <c r="GV100" s="222" t="s">
        <v>17</v>
      </c>
      <c r="GW100" s="223">
        <v>45063</v>
      </c>
      <c r="GX100" s="221" t="s">
        <v>3515</v>
      </c>
      <c r="GY100" s="224">
        <v>0</v>
      </c>
      <c r="GZ100" s="224" t="s">
        <v>2565</v>
      </c>
      <c r="HA100" s="224" t="s">
        <v>33</v>
      </c>
      <c r="HB100" s="224">
        <v>2</v>
      </c>
      <c r="HC100" s="224" t="s">
        <v>17</v>
      </c>
      <c r="HD100" s="224" t="s">
        <v>17</v>
      </c>
      <c r="HE100" s="214">
        <v>45063</v>
      </c>
      <c r="HF100" s="222" t="s">
        <v>3507</v>
      </c>
      <c r="HG100" s="222">
        <v>2</v>
      </c>
      <c r="HH100" s="222" t="s">
        <v>2565</v>
      </c>
      <c r="HI100" s="222" t="s">
        <v>33</v>
      </c>
      <c r="HJ100" s="222">
        <v>2</v>
      </c>
      <c r="HK100" s="222" t="s">
        <v>17</v>
      </c>
      <c r="HL100" s="222" t="s">
        <v>17</v>
      </c>
      <c r="HM100" s="223">
        <v>45063</v>
      </c>
      <c r="HN100" s="221" t="s">
        <v>3513</v>
      </c>
      <c r="HO100" s="224">
        <v>2</v>
      </c>
      <c r="HP100" s="224" t="s">
        <v>2565</v>
      </c>
      <c r="HQ100" s="224" t="s">
        <v>33</v>
      </c>
      <c r="HR100" s="224">
        <v>2</v>
      </c>
      <c r="HS100" s="224" t="s">
        <v>17</v>
      </c>
      <c r="HT100" s="224" t="s">
        <v>17</v>
      </c>
      <c r="HU100" s="214">
        <v>45063</v>
      </c>
      <c r="HV100" s="222" t="s">
        <v>3510</v>
      </c>
      <c r="HW100" s="222">
        <v>1</v>
      </c>
      <c r="HX100" s="222" t="s">
        <v>2565</v>
      </c>
      <c r="HY100" s="222" t="s">
        <v>33</v>
      </c>
      <c r="HZ100" s="222">
        <v>2</v>
      </c>
      <c r="IA100" s="222" t="s">
        <v>17</v>
      </c>
      <c r="IB100" s="222" t="s">
        <v>17</v>
      </c>
      <c r="IC100" s="223">
        <v>45063</v>
      </c>
      <c r="ID100" s="221" t="s">
        <v>3512</v>
      </c>
      <c r="IE100" s="224">
        <v>1</v>
      </c>
      <c r="IF100" s="224" t="s">
        <v>2565</v>
      </c>
      <c r="IG100" s="224" t="s">
        <v>33</v>
      </c>
      <c r="IH100" s="224">
        <v>2</v>
      </c>
      <c r="II100" s="224" t="s">
        <v>17</v>
      </c>
      <c r="IJ100" s="224" t="s">
        <v>17</v>
      </c>
      <c r="IK100" s="214">
        <v>45063</v>
      </c>
      <c r="IL100" s="222" t="s">
        <v>3511</v>
      </c>
      <c r="IM100" s="222">
        <v>3</v>
      </c>
      <c r="IN100" s="222" t="s">
        <v>2565</v>
      </c>
      <c r="IO100" s="222" t="s">
        <v>33</v>
      </c>
      <c r="IP100" s="222">
        <v>2</v>
      </c>
      <c r="IQ100" s="222" t="s">
        <v>17</v>
      </c>
      <c r="IR100" s="222" t="s">
        <v>17</v>
      </c>
      <c r="IS100" s="223">
        <v>45063</v>
      </c>
    </row>
    <row r="101" spans="1:253" s="11" customFormat="1" ht="12.75" customHeight="1" x14ac:dyDescent="0.2">
      <c r="A101" s="11" t="s">
        <v>532</v>
      </c>
      <c r="B101" s="11" t="s">
        <v>9871</v>
      </c>
      <c r="C101" s="11" t="s">
        <v>533</v>
      </c>
      <c r="D101" s="11" t="s">
        <v>149</v>
      </c>
      <c r="E101" s="11" t="s">
        <v>9478</v>
      </c>
      <c r="F101" s="11" t="s">
        <v>4136</v>
      </c>
      <c r="G101" s="212">
        <v>239633000</v>
      </c>
      <c r="H101" s="213" t="s">
        <v>2462</v>
      </c>
      <c r="I101" s="213" t="s">
        <v>1400</v>
      </c>
      <c r="J101" s="213">
        <v>2</v>
      </c>
      <c r="K101" s="213" t="s">
        <v>2464</v>
      </c>
      <c r="L101" s="213" t="s">
        <v>2463</v>
      </c>
      <c r="M101" s="214">
        <v>45076</v>
      </c>
      <c r="N101" s="221" t="s">
        <v>1472</v>
      </c>
      <c r="O101" s="216">
        <v>13297</v>
      </c>
      <c r="P101" s="216" t="s">
        <v>1470</v>
      </c>
      <c r="Q101" s="216" t="s">
        <v>77</v>
      </c>
      <c r="R101" s="216">
        <v>1</v>
      </c>
      <c r="S101" s="216" t="s">
        <v>1470</v>
      </c>
      <c r="T101" s="216" t="s">
        <v>1471</v>
      </c>
      <c r="U101" s="217">
        <v>44800</v>
      </c>
      <c r="V101" s="221" t="s">
        <v>4426</v>
      </c>
      <c r="W101" s="213">
        <v>4361000</v>
      </c>
      <c r="X101" s="213" t="s">
        <v>4417</v>
      </c>
      <c r="Y101" s="213" t="s">
        <v>77</v>
      </c>
      <c r="Z101" s="213">
        <v>1</v>
      </c>
      <c r="AA101" s="213" t="s">
        <v>4425</v>
      </c>
      <c r="AB101" s="213" t="s">
        <v>4418</v>
      </c>
      <c r="AC101" s="214">
        <v>45077</v>
      </c>
      <c r="AD101" s="221" t="s">
        <v>1251</v>
      </c>
      <c r="AE101" s="218" t="s">
        <v>17</v>
      </c>
      <c r="AF101" s="218" t="s">
        <v>763</v>
      </c>
      <c r="AG101" s="218" t="s">
        <v>17</v>
      </c>
      <c r="AH101" s="218" t="s">
        <v>17</v>
      </c>
      <c r="AI101" s="218" t="s">
        <v>1250</v>
      </c>
      <c r="AJ101" s="218" t="s">
        <v>763</v>
      </c>
      <c r="AK101" s="219">
        <v>44558</v>
      </c>
      <c r="AL101" s="221" t="s">
        <v>1254</v>
      </c>
      <c r="AM101" s="213" t="s">
        <v>17</v>
      </c>
      <c r="AN101" s="213" t="s">
        <v>763</v>
      </c>
      <c r="AO101" s="213" t="s">
        <v>17</v>
      </c>
      <c r="AP101" s="213" t="s">
        <v>17</v>
      </c>
      <c r="AQ101" s="213" t="s">
        <v>1253</v>
      </c>
      <c r="AR101" s="213" t="s">
        <v>1252</v>
      </c>
      <c r="AS101" s="214">
        <v>44558</v>
      </c>
      <c r="AT101" s="222" t="s">
        <v>547</v>
      </c>
      <c r="AU101" s="218" t="s">
        <v>17</v>
      </c>
      <c r="AV101" s="218" t="s">
        <v>17</v>
      </c>
      <c r="AW101" s="218" t="s">
        <v>33</v>
      </c>
      <c r="AX101" s="218">
        <v>2</v>
      </c>
      <c r="AY101" s="218" t="s">
        <v>546</v>
      </c>
      <c r="AZ101" s="218" t="s">
        <v>17</v>
      </c>
      <c r="BA101" s="219">
        <v>43523</v>
      </c>
      <c r="BB101" s="221" t="s">
        <v>545</v>
      </c>
      <c r="BC101" s="213" t="s">
        <v>17</v>
      </c>
      <c r="BD101" s="213" t="s">
        <v>17</v>
      </c>
      <c r="BE101" s="213" t="s">
        <v>33</v>
      </c>
      <c r="BF101" s="213">
        <v>2</v>
      </c>
      <c r="BG101" s="213" t="s">
        <v>544</v>
      </c>
      <c r="BH101" s="213" t="s">
        <v>17</v>
      </c>
      <c r="BI101" s="214">
        <v>43523</v>
      </c>
      <c r="BJ101" s="222" t="s">
        <v>7539</v>
      </c>
      <c r="BK101" s="222">
        <v>3</v>
      </c>
      <c r="BL101" s="222" t="s">
        <v>7529</v>
      </c>
      <c r="BM101" s="222" t="s">
        <v>22</v>
      </c>
      <c r="BN101" s="222">
        <v>3</v>
      </c>
      <c r="BO101" s="222" t="s">
        <v>7538</v>
      </c>
      <c r="BP101" s="218" t="s">
        <v>1039</v>
      </c>
      <c r="BQ101" s="223">
        <v>45137</v>
      </c>
      <c r="BR101" s="221" t="s">
        <v>535</v>
      </c>
      <c r="BS101" s="224" t="s">
        <v>17</v>
      </c>
      <c r="BT101" s="224" t="s">
        <v>17</v>
      </c>
      <c r="BU101" s="224" t="s">
        <v>33</v>
      </c>
      <c r="BV101" s="224">
        <v>2</v>
      </c>
      <c r="BW101" s="224" t="s">
        <v>534</v>
      </c>
      <c r="BX101" s="224" t="s">
        <v>17</v>
      </c>
      <c r="BY101" s="214">
        <v>43523</v>
      </c>
      <c r="BZ101" s="222" t="s">
        <v>537</v>
      </c>
      <c r="CA101" s="222" t="s">
        <v>17</v>
      </c>
      <c r="CB101" s="222" t="s">
        <v>17</v>
      </c>
      <c r="CC101" s="222" t="s">
        <v>17</v>
      </c>
      <c r="CD101" s="222" t="s">
        <v>17</v>
      </c>
      <c r="CE101" s="222" t="s">
        <v>536</v>
      </c>
      <c r="CF101" s="222" t="s">
        <v>17</v>
      </c>
      <c r="CG101" s="223">
        <v>43523</v>
      </c>
      <c r="CH101" s="221" t="s">
        <v>10597</v>
      </c>
      <c r="CI101" s="222" t="e">
        <v>#N/A</v>
      </c>
      <c r="CJ101" s="222" t="e">
        <v>#N/A</v>
      </c>
      <c r="CK101" s="222" t="e">
        <v>#N/A</v>
      </c>
      <c r="CL101" s="222" t="e">
        <v>#N/A</v>
      </c>
      <c r="CM101" s="222" t="e">
        <v>#N/A</v>
      </c>
      <c r="CN101" s="222" t="e">
        <v>#N/A</v>
      </c>
      <c r="CO101" s="225" t="e">
        <v>#N/A</v>
      </c>
      <c r="CP101" s="222" t="s">
        <v>543</v>
      </c>
      <c r="CQ101" s="224" t="s">
        <v>17</v>
      </c>
      <c r="CR101" s="224" t="s">
        <v>17</v>
      </c>
      <c r="CS101" s="224" t="s">
        <v>33</v>
      </c>
      <c r="CT101" s="224">
        <v>2</v>
      </c>
      <c r="CU101" s="224" t="s">
        <v>542</v>
      </c>
      <c r="CV101" s="224" t="s">
        <v>17</v>
      </c>
      <c r="CW101" s="214">
        <v>43523</v>
      </c>
      <c r="CX101" s="222" t="s">
        <v>1256</v>
      </c>
      <c r="CY101" s="218" t="s">
        <v>17</v>
      </c>
      <c r="CZ101" s="218" t="s">
        <v>17</v>
      </c>
      <c r="DA101" s="218" t="s">
        <v>17</v>
      </c>
      <c r="DB101" s="218" t="s">
        <v>17</v>
      </c>
      <c r="DC101" s="218" t="s">
        <v>1255</v>
      </c>
      <c r="DD101" s="218" t="s">
        <v>763</v>
      </c>
      <c r="DE101" s="220">
        <v>44558</v>
      </c>
      <c r="DF101" s="221" t="s">
        <v>4420</v>
      </c>
      <c r="DG101" s="213">
        <v>4361000</v>
      </c>
      <c r="DH101" s="224" t="s">
        <v>4417</v>
      </c>
      <c r="DI101" s="224" t="s">
        <v>77</v>
      </c>
      <c r="DJ101" s="224">
        <v>1</v>
      </c>
      <c r="DK101" s="224" t="s">
        <v>4419</v>
      </c>
      <c r="DL101" s="224" t="s">
        <v>4418</v>
      </c>
      <c r="DM101" s="214">
        <v>45077</v>
      </c>
      <c r="DN101" s="222" t="s">
        <v>1257</v>
      </c>
      <c r="DO101" s="218" t="s">
        <v>17</v>
      </c>
      <c r="DP101" s="222" t="s">
        <v>17</v>
      </c>
      <c r="DQ101" s="222" t="s">
        <v>17</v>
      </c>
      <c r="DR101" s="222" t="s">
        <v>17</v>
      </c>
      <c r="DS101" s="222" t="s">
        <v>1255</v>
      </c>
      <c r="DT101" s="222" t="s">
        <v>763</v>
      </c>
      <c r="DU101" s="223">
        <v>44558</v>
      </c>
      <c r="DV101" s="221" t="s">
        <v>1258</v>
      </c>
      <c r="DW101" s="213" t="s">
        <v>17</v>
      </c>
      <c r="DX101" s="224" t="s">
        <v>17</v>
      </c>
      <c r="DY101" s="224" t="s">
        <v>17</v>
      </c>
      <c r="DZ101" s="224" t="s">
        <v>17</v>
      </c>
      <c r="EA101" s="224" t="s">
        <v>1255</v>
      </c>
      <c r="EB101" s="224" t="s">
        <v>763</v>
      </c>
      <c r="EC101" s="214">
        <v>44558</v>
      </c>
      <c r="ED101" s="222" t="s">
        <v>1259</v>
      </c>
      <c r="EE101" s="218" t="s">
        <v>17</v>
      </c>
      <c r="EF101" s="222" t="s">
        <v>17</v>
      </c>
      <c r="EG101" s="222" t="s">
        <v>17</v>
      </c>
      <c r="EH101" s="222" t="s">
        <v>17</v>
      </c>
      <c r="EI101" s="222" t="s">
        <v>1255</v>
      </c>
      <c r="EJ101" s="222" t="s">
        <v>763</v>
      </c>
      <c r="EK101" s="223">
        <v>44558</v>
      </c>
      <c r="EL101" s="221" t="s">
        <v>1260</v>
      </c>
      <c r="EM101" s="213" t="s">
        <v>17</v>
      </c>
      <c r="EN101" s="224" t="s">
        <v>1121</v>
      </c>
      <c r="EO101" s="224" t="s">
        <v>17</v>
      </c>
      <c r="EP101" s="224" t="s">
        <v>17</v>
      </c>
      <c r="EQ101" s="224" t="s">
        <v>1255</v>
      </c>
      <c r="ER101" s="224" t="s">
        <v>763</v>
      </c>
      <c r="ES101" s="214">
        <v>44558</v>
      </c>
      <c r="ET101" s="222" t="s">
        <v>7540</v>
      </c>
      <c r="EU101" s="222">
        <v>1034</v>
      </c>
      <c r="EV101" s="222" t="s">
        <v>7529</v>
      </c>
      <c r="EW101" s="222" t="s">
        <v>1400</v>
      </c>
      <c r="EX101" s="222">
        <v>2</v>
      </c>
      <c r="EY101" s="222" t="s">
        <v>7535</v>
      </c>
      <c r="EZ101" s="222" t="s">
        <v>1039</v>
      </c>
      <c r="FA101" s="223">
        <v>45137</v>
      </c>
      <c r="FB101" s="221" t="s">
        <v>541</v>
      </c>
      <c r="FC101" s="224">
        <v>3</v>
      </c>
      <c r="FD101" s="224" t="s">
        <v>538</v>
      </c>
      <c r="FE101" s="224" t="s">
        <v>33</v>
      </c>
      <c r="FF101" s="224">
        <v>2</v>
      </c>
      <c r="FG101" s="224" t="s">
        <v>540</v>
      </c>
      <c r="FH101" s="224" t="s">
        <v>539</v>
      </c>
      <c r="FI101" s="214">
        <v>43523</v>
      </c>
      <c r="FJ101" s="221" t="s">
        <v>595</v>
      </c>
      <c r="FK101" s="222" t="s">
        <v>17</v>
      </c>
      <c r="FL101" s="222" t="s">
        <v>590</v>
      </c>
      <c r="FM101" s="222" t="s">
        <v>17</v>
      </c>
      <c r="FN101" s="222" t="s">
        <v>17</v>
      </c>
      <c r="FO101" s="222" t="s">
        <v>592</v>
      </c>
      <c r="FP101" s="218" t="s">
        <v>591</v>
      </c>
      <c r="FQ101" s="219">
        <v>43578</v>
      </c>
      <c r="FR101" s="221" t="s">
        <v>596</v>
      </c>
      <c r="FS101" s="224" t="s">
        <v>17</v>
      </c>
      <c r="FT101" s="224" t="s">
        <v>590</v>
      </c>
      <c r="FU101" s="224" t="s">
        <v>17</v>
      </c>
      <c r="FV101" s="224" t="s">
        <v>17</v>
      </c>
      <c r="FW101" s="224" t="s">
        <v>592</v>
      </c>
      <c r="FX101" s="224" t="s">
        <v>591</v>
      </c>
      <c r="FY101" s="214">
        <v>43578</v>
      </c>
      <c r="FZ101" s="222" t="s">
        <v>3517</v>
      </c>
      <c r="GA101" s="222">
        <v>2</v>
      </c>
      <c r="GB101" s="222" t="s">
        <v>2565</v>
      </c>
      <c r="GC101" s="222" t="s">
        <v>33</v>
      </c>
      <c r="GD101" s="222">
        <v>2</v>
      </c>
      <c r="GE101" s="222" t="s">
        <v>17</v>
      </c>
      <c r="GF101" s="222" t="s">
        <v>17</v>
      </c>
      <c r="GG101" s="223">
        <v>45063</v>
      </c>
      <c r="GH101" s="221" t="s">
        <v>3523</v>
      </c>
      <c r="GI101" s="224">
        <v>1</v>
      </c>
      <c r="GJ101" s="224" t="s">
        <v>2565</v>
      </c>
      <c r="GK101" s="224" t="s">
        <v>33</v>
      </c>
      <c r="GL101" s="224">
        <v>2</v>
      </c>
      <c r="GM101" s="224" t="s">
        <v>17</v>
      </c>
      <c r="GN101" s="224" t="s">
        <v>17</v>
      </c>
      <c r="GO101" s="214">
        <v>45063</v>
      </c>
      <c r="GP101" s="222" t="s">
        <v>3518</v>
      </c>
      <c r="GQ101" s="222">
        <v>2</v>
      </c>
      <c r="GR101" s="222" t="s">
        <v>2565</v>
      </c>
      <c r="GS101" s="222" t="s">
        <v>33</v>
      </c>
      <c r="GT101" s="222">
        <v>2</v>
      </c>
      <c r="GU101" s="222" t="s">
        <v>17</v>
      </c>
      <c r="GV101" s="222" t="s">
        <v>17</v>
      </c>
      <c r="GW101" s="223">
        <v>45063</v>
      </c>
      <c r="GX101" s="221" t="s">
        <v>3524</v>
      </c>
      <c r="GY101" s="224">
        <v>0</v>
      </c>
      <c r="GZ101" s="224" t="s">
        <v>2565</v>
      </c>
      <c r="HA101" s="224" t="s">
        <v>33</v>
      </c>
      <c r="HB101" s="224">
        <v>2</v>
      </c>
      <c r="HC101" s="224" t="s">
        <v>17</v>
      </c>
      <c r="HD101" s="224" t="s">
        <v>17</v>
      </c>
      <c r="HE101" s="214">
        <v>45063</v>
      </c>
      <c r="HF101" s="222" t="s">
        <v>3516</v>
      </c>
      <c r="HG101" s="222">
        <v>2</v>
      </c>
      <c r="HH101" s="222" t="s">
        <v>2565</v>
      </c>
      <c r="HI101" s="222" t="s">
        <v>33</v>
      </c>
      <c r="HJ101" s="222">
        <v>2</v>
      </c>
      <c r="HK101" s="222" t="s">
        <v>17</v>
      </c>
      <c r="HL101" s="222" t="s">
        <v>17</v>
      </c>
      <c r="HM101" s="223">
        <v>45063</v>
      </c>
      <c r="HN101" s="221" t="s">
        <v>3522</v>
      </c>
      <c r="HO101" s="224">
        <v>2</v>
      </c>
      <c r="HP101" s="224" t="s">
        <v>2565</v>
      </c>
      <c r="HQ101" s="224" t="s">
        <v>33</v>
      </c>
      <c r="HR101" s="224">
        <v>2</v>
      </c>
      <c r="HS101" s="224" t="s">
        <v>17</v>
      </c>
      <c r="HT101" s="224" t="s">
        <v>17</v>
      </c>
      <c r="HU101" s="214">
        <v>45063</v>
      </c>
      <c r="HV101" s="222" t="s">
        <v>3519</v>
      </c>
      <c r="HW101" s="222">
        <v>1</v>
      </c>
      <c r="HX101" s="222" t="s">
        <v>2565</v>
      </c>
      <c r="HY101" s="222" t="s">
        <v>33</v>
      </c>
      <c r="HZ101" s="222">
        <v>2</v>
      </c>
      <c r="IA101" s="222" t="s">
        <v>17</v>
      </c>
      <c r="IB101" s="222" t="s">
        <v>17</v>
      </c>
      <c r="IC101" s="223">
        <v>45063</v>
      </c>
      <c r="ID101" s="221" t="s">
        <v>3521</v>
      </c>
      <c r="IE101" s="224">
        <v>1</v>
      </c>
      <c r="IF101" s="224" t="s">
        <v>2565</v>
      </c>
      <c r="IG101" s="224" t="s">
        <v>33</v>
      </c>
      <c r="IH101" s="224">
        <v>2</v>
      </c>
      <c r="II101" s="224" t="s">
        <v>17</v>
      </c>
      <c r="IJ101" s="224" t="s">
        <v>17</v>
      </c>
      <c r="IK101" s="214">
        <v>45063</v>
      </c>
      <c r="IL101" s="222" t="s">
        <v>3520</v>
      </c>
      <c r="IM101" s="222">
        <v>3</v>
      </c>
      <c r="IN101" s="222" t="s">
        <v>2565</v>
      </c>
      <c r="IO101" s="222" t="s">
        <v>33</v>
      </c>
      <c r="IP101" s="222">
        <v>2</v>
      </c>
      <c r="IQ101" s="222" t="s">
        <v>17</v>
      </c>
      <c r="IR101" s="222" t="s">
        <v>17</v>
      </c>
      <c r="IS101" s="223">
        <v>45063</v>
      </c>
    </row>
    <row r="102" spans="1:253" s="11" customFormat="1" ht="12.75" customHeight="1" x14ac:dyDescent="0.2">
      <c r="A102" s="11" t="s">
        <v>1391</v>
      </c>
      <c r="B102" s="11" t="s">
        <v>10095</v>
      </c>
      <c r="C102" s="11" t="s">
        <v>1392</v>
      </c>
      <c r="D102" s="11" t="s">
        <v>149</v>
      </c>
      <c r="E102" s="11" t="s">
        <v>9478</v>
      </c>
      <c r="F102" s="11" t="s">
        <v>2485</v>
      </c>
      <c r="G102" s="212">
        <v>239633000</v>
      </c>
      <c r="H102" s="213" t="s">
        <v>2462</v>
      </c>
      <c r="I102" s="213" t="s">
        <v>1400</v>
      </c>
      <c r="J102" s="213">
        <v>2</v>
      </c>
      <c r="K102" s="213" t="s">
        <v>2484</v>
      </c>
      <c r="L102" s="213" t="s">
        <v>2463</v>
      </c>
      <c r="M102" s="214">
        <v>45046</v>
      </c>
      <c r="N102" s="221" t="s">
        <v>2000</v>
      </c>
      <c r="O102" s="216">
        <v>669831</v>
      </c>
      <c r="P102" s="216" t="s">
        <v>1997</v>
      </c>
      <c r="Q102" s="216" t="s">
        <v>22</v>
      </c>
      <c r="R102" s="216">
        <v>3</v>
      </c>
      <c r="S102" s="216" t="s">
        <v>1999</v>
      </c>
      <c r="T102" s="216" t="s">
        <v>1998</v>
      </c>
      <c r="U102" s="217">
        <v>44985</v>
      </c>
      <c r="V102" s="221" t="s">
        <v>4527</v>
      </c>
      <c r="W102" s="213">
        <v>33000000</v>
      </c>
      <c r="X102" s="213" t="s">
        <v>1698</v>
      </c>
      <c r="Y102" s="213" t="s">
        <v>1400</v>
      </c>
      <c r="Z102" s="213">
        <v>2</v>
      </c>
      <c r="AA102" s="213" t="s">
        <v>4526</v>
      </c>
      <c r="AB102" s="213" t="s">
        <v>1699</v>
      </c>
      <c r="AC102" s="214">
        <v>45103</v>
      </c>
      <c r="AD102" s="221" t="s">
        <v>4529</v>
      </c>
      <c r="AE102" s="218">
        <v>33000000</v>
      </c>
      <c r="AF102" s="218" t="s">
        <v>1698</v>
      </c>
      <c r="AG102" s="218" t="s">
        <v>1400</v>
      </c>
      <c r="AH102" s="218">
        <v>2</v>
      </c>
      <c r="AI102" s="218" t="s">
        <v>4528</v>
      </c>
      <c r="AJ102" s="218" t="s">
        <v>1699</v>
      </c>
      <c r="AK102" s="219">
        <v>45103</v>
      </c>
      <c r="AL102" s="221" t="s">
        <v>4533</v>
      </c>
      <c r="AM102" s="213">
        <v>5000</v>
      </c>
      <c r="AN102" s="213" t="s">
        <v>4530</v>
      </c>
      <c r="AO102" s="213" t="s">
        <v>77</v>
      </c>
      <c r="AP102" s="213">
        <v>1</v>
      </c>
      <c r="AQ102" s="213" t="s">
        <v>4532</v>
      </c>
      <c r="AR102" s="213" t="s">
        <v>4531</v>
      </c>
      <c r="AS102" s="214">
        <v>45103</v>
      </c>
      <c r="AT102" s="222" t="s">
        <v>1697</v>
      </c>
      <c r="AU102" s="218">
        <v>12900</v>
      </c>
      <c r="AV102" s="218" t="s">
        <v>1694</v>
      </c>
      <c r="AW102" s="218" t="s">
        <v>77</v>
      </c>
      <c r="AX102" s="218">
        <v>1</v>
      </c>
      <c r="AY102" s="218" t="s">
        <v>1696</v>
      </c>
      <c r="AZ102" s="218" t="s">
        <v>1695</v>
      </c>
      <c r="BA102" s="219">
        <v>44865</v>
      </c>
      <c r="BB102" s="221" t="s">
        <v>1393</v>
      </c>
      <c r="BC102" s="213">
        <v>0</v>
      </c>
      <c r="BD102" s="213" t="s">
        <v>17</v>
      </c>
      <c r="BE102" s="213" t="s">
        <v>17</v>
      </c>
      <c r="BF102" s="213" t="s">
        <v>17</v>
      </c>
      <c r="BG102" s="213" t="s">
        <v>17</v>
      </c>
      <c r="BH102" s="213" t="s">
        <v>17</v>
      </c>
      <c r="BI102" s="214">
        <v>44770</v>
      </c>
      <c r="BJ102" s="222" t="s">
        <v>1763</v>
      </c>
      <c r="BK102" s="222">
        <v>1739</v>
      </c>
      <c r="BL102" s="222" t="s">
        <v>1760</v>
      </c>
      <c r="BM102" s="222" t="s">
        <v>1400</v>
      </c>
      <c r="BN102" s="222">
        <v>2</v>
      </c>
      <c r="BO102" s="222" t="s">
        <v>1762</v>
      </c>
      <c r="BP102" s="218" t="s">
        <v>1761</v>
      </c>
      <c r="BQ102" s="223">
        <v>44895</v>
      </c>
      <c r="BR102" s="221" t="s">
        <v>1631</v>
      </c>
      <c r="BS102" s="224">
        <v>1200000</v>
      </c>
      <c r="BT102" s="224" t="s">
        <v>1625</v>
      </c>
      <c r="BU102" s="224" t="s">
        <v>77</v>
      </c>
      <c r="BV102" s="224">
        <v>1</v>
      </c>
      <c r="BW102" s="224" t="s">
        <v>1627</v>
      </c>
      <c r="BX102" s="224" t="s">
        <v>1626</v>
      </c>
      <c r="BY102" s="214">
        <v>44830</v>
      </c>
      <c r="BZ102" s="222" t="s">
        <v>1632</v>
      </c>
      <c r="CA102" s="222">
        <v>805000</v>
      </c>
      <c r="CB102" s="222" t="s">
        <v>1625</v>
      </c>
      <c r="CC102" s="222" t="s">
        <v>77</v>
      </c>
      <c r="CD102" s="222">
        <v>1</v>
      </c>
      <c r="CE102" s="222" t="s">
        <v>1629</v>
      </c>
      <c r="CF102" s="222" t="s">
        <v>1626</v>
      </c>
      <c r="CG102" s="223">
        <v>44830</v>
      </c>
      <c r="CH102" s="221" t="s">
        <v>10598</v>
      </c>
      <c r="CI102" s="222" t="e">
        <v>#N/A</v>
      </c>
      <c r="CJ102" s="222" t="e">
        <v>#N/A</v>
      </c>
      <c r="CK102" s="222" t="e">
        <v>#N/A</v>
      </c>
      <c r="CL102" s="222" t="e">
        <v>#N/A</v>
      </c>
      <c r="CM102" s="222" t="e">
        <v>#N/A</v>
      </c>
      <c r="CN102" s="222" t="e">
        <v>#N/A</v>
      </c>
      <c r="CO102" s="225" t="e">
        <v>#N/A</v>
      </c>
      <c r="CP102" s="222" t="s">
        <v>1395</v>
      </c>
      <c r="CQ102" s="224">
        <v>0</v>
      </c>
      <c r="CR102" s="224" t="s">
        <v>17</v>
      </c>
      <c r="CS102" s="224" t="s">
        <v>17</v>
      </c>
      <c r="CT102" s="224" t="s">
        <v>17</v>
      </c>
      <c r="CU102" s="224" t="s">
        <v>17</v>
      </c>
      <c r="CV102" s="224" t="s">
        <v>17</v>
      </c>
      <c r="CW102" s="214">
        <v>44770</v>
      </c>
      <c r="CX102" s="222" t="s">
        <v>1701</v>
      </c>
      <c r="CY102" s="218">
        <v>20600000</v>
      </c>
      <c r="CZ102" s="218" t="s">
        <v>4535</v>
      </c>
      <c r="DA102" s="218" t="s">
        <v>1400</v>
      </c>
      <c r="DB102" s="218">
        <v>2</v>
      </c>
      <c r="DC102" s="218" t="s">
        <v>4522</v>
      </c>
      <c r="DD102" s="218" t="s">
        <v>4536</v>
      </c>
      <c r="DE102" s="220">
        <v>45103</v>
      </c>
      <c r="DF102" s="221" t="s">
        <v>4534</v>
      </c>
      <c r="DG102" s="213">
        <v>0</v>
      </c>
      <c r="DH102" s="224" t="s">
        <v>1698</v>
      </c>
      <c r="DI102" s="224" t="s">
        <v>1400</v>
      </c>
      <c r="DJ102" s="224">
        <v>2</v>
      </c>
      <c r="DK102" s="224" t="s">
        <v>2474</v>
      </c>
      <c r="DL102" s="224" t="s">
        <v>1699</v>
      </c>
      <c r="DM102" s="214">
        <v>45103</v>
      </c>
      <c r="DN102" s="222" t="s">
        <v>4537</v>
      </c>
      <c r="DO102" s="218">
        <v>12400000</v>
      </c>
      <c r="DP102" s="222" t="s">
        <v>4535</v>
      </c>
      <c r="DQ102" s="222" t="s">
        <v>1400</v>
      </c>
      <c r="DR102" s="222">
        <v>2</v>
      </c>
      <c r="DS102" s="222" t="s">
        <v>2478</v>
      </c>
      <c r="DT102" s="222" t="s">
        <v>4536</v>
      </c>
      <c r="DU102" s="223">
        <v>45103</v>
      </c>
      <c r="DV102" s="221" t="s">
        <v>4538</v>
      </c>
      <c r="DW102" s="213">
        <v>20570000</v>
      </c>
      <c r="DX102" s="224" t="s">
        <v>4535</v>
      </c>
      <c r="DY102" s="224" t="s">
        <v>1400</v>
      </c>
      <c r="DZ102" s="224">
        <v>2</v>
      </c>
      <c r="EA102" s="224" t="s">
        <v>4522</v>
      </c>
      <c r="EB102" s="224" t="s">
        <v>4536</v>
      </c>
      <c r="EC102" s="214">
        <v>45103</v>
      </c>
      <c r="ED102" s="222" t="s">
        <v>4540</v>
      </c>
      <c r="EE102" s="218">
        <v>30000</v>
      </c>
      <c r="EF102" s="222" t="s">
        <v>1396</v>
      </c>
      <c r="EG102" s="222" t="s">
        <v>1400</v>
      </c>
      <c r="EH102" s="222">
        <v>2</v>
      </c>
      <c r="EI102" s="222" t="s">
        <v>4539</v>
      </c>
      <c r="EJ102" s="222" t="s">
        <v>1397</v>
      </c>
      <c r="EK102" s="223">
        <v>45103</v>
      </c>
      <c r="EL102" s="221" t="s">
        <v>4541</v>
      </c>
      <c r="EM102" s="213">
        <v>0</v>
      </c>
      <c r="EN102" s="224" t="s">
        <v>17</v>
      </c>
      <c r="EO102" s="224" t="s">
        <v>22</v>
      </c>
      <c r="EP102" s="224">
        <v>3</v>
      </c>
      <c r="EQ102" s="224" t="s">
        <v>17</v>
      </c>
      <c r="ER102" s="224" t="s">
        <v>17</v>
      </c>
      <c r="ES102" s="214">
        <v>45103</v>
      </c>
      <c r="ET102" s="222" t="s">
        <v>7541</v>
      </c>
      <c r="EU102" s="222">
        <v>1034</v>
      </c>
      <c r="EV102" s="222" t="s">
        <v>7529</v>
      </c>
      <c r="EW102" s="222" t="s">
        <v>1400</v>
      </c>
      <c r="EX102" s="222">
        <v>2</v>
      </c>
      <c r="EY102" s="222" t="s">
        <v>7535</v>
      </c>
      <c r="EZ102" s="222" t="s">
        <v>1039</v>
      </c>
      <c r="FA102" s="223">
        <v>45137</v>
      </c>
      <c r="FB102" s="221" t="s">
        <v>1399</v>
      </c>
      <c r="FC102" s="224">
        <v>1</v>
      </c>
      <c r="FD102" s="224" t="s">
        <v>1396</v>
      </c>
      <c r="FE102" s="224" t="s">
        <v>33</v>
      </c>
      <c r="FF102" s="224">
        <v>2</v>
      </c>
      <c r="FG102" s="224" t="s">
        <v>1398</v>
      </c>
      <c r="FH102" s="224" t="s">
        <v>1397</v>
      </c>
      <c r="FI102" s="214">
        <v>44770</v>
      </c>
      <c r="FJ102" s="221" t="s">
        <v>10599</v>
      </c>
      <c r="FK102" s="222" t="e">
        <v>#N/A</v>
      </c>
      <c r="FL102" s="222" t="e">
        <v>#N/A</v>
      </c>
      <c r="FM102" s="222" t="e">
        <v>#N/A</v>
      </c>
      <c r="FN102" s="222" t="e">
        <v>#N/A</v>
      </c>
      <c r="FO102" s="222" t="e">
        <v>#N/A</v>
      </c>
      <c r="FP102" s="218" t="e">
        <v>#N/A</v>
      </c>
      <c r="FQ102" s="219" t="e">
        <v>#N/A</v>
      </c>
      <c r="FR102" s="221" t="s">
        <v>10600</v>
      </c>
      <c r="FS102" s="224" t="e">
        <v>#N/A</v>
      </c>
      <c r="FT102" s="224" t="e">
        <v>#N/A</v>
      </c>
      <c r="FU102" s="224" t="e">
        <v>#N/A</v>
      </c>
      <c r="FV102" s="224" t="e">
        <v>#N/A</v>
      </c>
      <c r="FW102" s="224" t="e">
        <v>#N/A</v>
      </c>
      <c r="FX102" s="224" t="e">
        <v>#N/A</v>
      </c>
      <c r="FY102" s="214" t="e">
        <v>#N/A</v>
      </c>
      <c r="FZ102" s="222" t="s">
        <v>3526</v>
      </c>
      <c r="GA102" s="222">
        <v>2</v>
      </c>
      <c r="GB102" s="222" t="s">
        <v>2565</v>
      </c>
      <c r="GC102" s="222" t="s">
        <v>33</v>
      </c>
      <c r="GD102" s="222">
        <v>2</v>
      </c>
      <c r="GE102" s="222" t="s">
        <v>17</v>
      </c>
      <c r="GF102" s="222" t="s">
        <v>17</v>
      </c>
      <c r="GG102" s="223">
        <v>45063</v>
      </c>
      <c r="GH102" s="221" t="s">
        <v>3532</v>
      </c>
      <c r="GI102" s="224">
        <v>1</v>
      </c>
      <c r="GJ102" s="224" t="s">
        <v>2565</v>
      </c>
      <c r="GK102" s="224" t="s">
        <v>33</v>
      </c>
      <c r="GL102" s="224">
        <v>2</v>
      </c>
      <c r="GM102" s="224" t="s">
        <v>17</v>
      </c>
      <c r="GN102" s="224" t="s">
        <v>17</v>
      </c>
      <c r="GO102" s="214">
        <v>45063</v>
      </c>
      <c r="GP102" s="222" t="s">
        <v>3527</v>
      </c>
      <c r="GQ102" s="222">
        <v>2</v>
      </c>
      <c r="GR102" s="222" t="s">
        <v>2565</v>
      </c>
      <c r="GS102" s="222" t="s">
        <v>33</v>
      </c>
      <c r="GT102" s="222">
        <v>2</v>
      </c>
      <c r="GU102" s="222" t="s">
        <v>17</v>
      </c>
      <c r="GV102" s="222" t="s">
        <v>17</v>
      </c>
      <c r="GW102" s="223">
        <v>45063</v>
      </c>
      <c r="GX102" s="221" t="s">
        <v>3533</v>
      </c>
      <c r="GY102" s="224">
        <v>0</v>
      </c>
      <c r="GZ102" s="224" t="s">
        <v>2565</v>
      </c>
      <c r="HA102" s="224" t="s">
        <v>33</v>
      </c>
      <c r="HB102" s="224">
        <v>2</v>
      </c>
      <c r="HC102" s="224" t="s">
        <v>17</v>
      </c>
      <c r="HD102" s="224" t="s">
        <v>17</v>
      </c>
      <c r="HE102" s="214">
        <v>45063</v>
      </c>
      <c r="HF102" s="222" t="s">
        <v>3525</v>
      </c>
      <c r="HG102" s="222">
        <v>2</v>
      </c>
      <c r="HH102" s="222" t="s">
        <v>2565</v>
      </c>
      <c r="HI102" s="222" t="s">
        <v>33</v>
      </c>
      <c r="HJ102" s="222">
        <v>2</v>
      </c>
      <c r="HK102" s="222" t="s">
        <v>17</v>
      </c>
      <c r="HL102" s="222" t="s">
        <v>17</v>
      </c>
      <c r="HM102" s="223">
        <v>45063</v>
      </c>
      <c r="HN102" s="221" t="s">
        <v>3531</v>
      </c>
      <c r="HO102" s="224">
        <v>1</v>
      </c>
      <c r="HP102" s="224" t="s">
        <v>2565</v>
      </c>
      <c r="HQ102" s="224" t="s">
        <v>33</v>
      </c>
      <c r="HR102" s="224">
        <v>2</v>
      </c>
      <c r="HS102" s="224" t="s">
        <v>17</v>
      </c>
      <c r="HT102" s="224" t="s">
        <v>17</v>
      </c>
      <c r="HU102" s="214">
        <v>45063</v>
      </c>
      <c r="HV102" s="222" t="s">
        <v>3528</v>
      </c>
      <c r="HW102" s="222">
        <v>1</v>
      </c>
      <c r="HX102" s="222" t="s">
        <v>2565</v>
      </c>
      <c r="HY102" s="222" t="s">
        <v>33</v>
      </c>
      <c r="HZ102" s="222">
        <v>2</v>
      </c>
      <c r="IA102" s="222" t="s">
        <v>17</v>
      </c>
      <c r="IB102" s="222" t="s">
        <v>17</v>
      </c>
      <c r="IC102" s="223">
        <v>45063</v>
      </c>
      <c r="ID102" s="221" t="s">
        <v>3530</v>
      </c>
      <c r="IE102" s="224">
        <v>1</v>
      </c>
      <c r="IF102" s="224" t="s">
        <v>2565</v>
      </c>
      <c r="IG102" s="224" t="s">
        <v>33</v>
      </c>
      <c r="IH102" s="224">
        <v>2</v>
      </c>
      <c r="II102" s="224" t="s">
        <v>17</v>
      </c>
      <c r="IJ102" s="224" t="s">
        <v>17</v>
      </c>
      <c r="IK102" s="214">
        <v>45063</v>
      </c>
      <c r="IL102" s="222" t="s">
        <v>3529</v>
      </c>
      <c r="IM102" s="222">
        <v>3</v>
      </c>
      <c r="IN102" s="222" t="s">
        <v>2565</v>
      </c>
      <c r="IO102" s="222" t="s">
        <v>33</v>
      </c>
      <c r="IP102" s="222">
        <v>2</v>
      </c>
      <c r="IQ102" s="222" t="s">
        <v>17</v>
      </c>
      <c r="IR102" s="222" t="s">
        <v>17</v>
      </c>
      <c r="IS102" s="223">
        <v>45063</v>
      </c>
    </row>
    <row r="103" spans="1:253" s="11" customFormat="1" ht="12.75" customHeight="1" x14ac:dyDescent="0.2">
      <c r="A103" s="11" t="s">
        <v>3534</v>
      </c>
      <c r="B103" s="11" t="s">
        <v>9885</v>
      </c>
      <c r="C103" s="11" t="s">
        <v>3535</v>
      </c>
      <c r="D103" s="11" t="s">
        <v>3536</v>
      </c>
      <c r="E103" s="11" t="s">
        <v>9479</v>
      </c>
      <c r="F103" s="11" t="s">
        <v>4150</v>
      </c>
      <c r="G103" s="212">
        <v>4514000</v>
      </c>
      <c r="H103" s="213" t="s">
        <v>4147</v>
      </c>
      <c r="I103" s="213" t="s">
        <v>1400</v>
      </c>
      <c r="J103" s="213">
        <v>2</v>
      </c>
      <c r="K103" s="213" t="s">
        <v>4149</v>
      </c>
      <c r="L103" s="213" t="s">
        <v>4148</v>
      </c>
      <c r="M103" s="214">
        <v>45076</v>
      </c>
      <c r="N103" s="221" t="s">
        <v>4152</v>
      </c>
      <c r="O103" s="216">
        <v>74177</v>
      </c>
      <c r="P103" s="216" t="s">
        <v>4090</v>
      </c>
      <c r="Q103" s="216" t="s">
        <v>1400</v>
      </c>
      <c r="R103" s="216">
        <v>2</v>
      </c>
      <c r="S103" s="216" t="s">
        <v>1810</v>
      </c>
      <c r="T103" s="216" t="s">
        <v>4151</v>
      </c>
      <c r="U103" s="217">
        <v>45076</v>
      </c>
      <c r="V103" s="221" t="s">
        <v>4155</v>
      </c>
      <c r="W103" s="213">
        <v>148000</v>
      </c>
      <c r="X103" s="213" t="s">
        <v>4153</v>
      </c>
      <c r="Y103" s="213" t="s">
        <v>1400</v>
      </c>
      <c r="Z103" s="213">
        <v>2</v>
      </c>
      <c r="AA103" s="213" t="s">
        <v>4154</v>
      </c>
      <c r="AB103" s="213" t="s">
        <v>2311</v>
      </c>
      <c r="AC103" s="214">
        <v>45076</v>
      </c>
      <c r="AD103" s="221" t="s">
        <v>4158</v>
      </c>
      <c r="AE103" s="218">
        <v>73000</v>
      </c>
      <c r="AF103" s="218" t="s">
        <v>4156</v>
      </c>
      <c r="AG103" s="218" t="s">
        <v>33</v>
      </c>
      <c r="AH103" s="218">
        <v>2</v>
      </c>
      <c r="AI103" s="218" t="s">
        <v>4157</v>
      </c>
      <c r="AJ103" s="218" t="s">
        <v>2319</v>
      </c>
      <c r="AK103" s="219">
        <v>45076</v>
      </c>
      <c r="AL103" s="221" t="s">
        <v>4159</v>
      </c>
      <c r="AM103" s="213">
        <v>148000</v>
      </c>
      <c r="AN103" s="213" t="s">
        <v>4153</v>
      </c>
      <c r="AO103" s="213" t="s">
        <v>1400</v>
      </c>
      <c r="AP103" s="213">
        <v>2</v>
      </c>
      <c r="AQ103" s="213" t="s">
        <v>4154</v>
      </c>
      <c r="AR103" s="213" t="s">
        <v>2311</v>
      </c>
      <c r="AS103" s="214">
        <v>45076</v>
      </c>
      <c r="AT103" s="222" t="s">
        <v>4161</v>
      </c>
      <c r="AU103" s="218" t="s">
        <v>17</v>
      </c>
      <c r="AV103" s="218" t="s">
        <v>17</v>
      </c>
      <c r="AW103" s="218" t="s">
        <v>17</v>
      </c>
      <c r="AX103" s="218" t="s">
        <v>17</v>
      </c>
      <c r="AY103" s="218" t="s">
        <v>4160</v>
      </c>
      <c r="AZ103" s="218" t="s">
        <v>17</v>
      </c>
      <c r="BA103" s="219">
        <v>45076</v>
      </c>
      <c r="BB103" s="221" t="s">
        <v>4182</v>
      </c>
      <c r="BC103" s="213" t="s">
        <v>17</v>
      </c>
      <c r="BD103" s="213" t="s">
        <v>763</v>
      </c>
      <c r="BE103" s="213" t="s">
        <v>17</v>
      </c>
      <c r="BF103" s="213" t="s">
        <v>17</v>
      </c>
      <c r="BG103" s="213" t="s">
        <v>18</v>
      </c>
      <c r="BH103" s="213" t="s">
        <v>763</v>
      </c>
      <c r="BI103" s="214">
        <v>45076</v>
      </c>
      <c r="BJ103" s="222" t="s">
        <v>4165</v>
      </c>
      <c r="BK103" s="222">
        <v>128</v>
      </c>
      <c r="BL103" s="222" t="s">
        <v>4162</v>
      </c>
      <c r="BM103" s="222" t="s">
        <v>22</v>
      </c>
      <c r="BN103" s="222">
        <v>3</v>
      </c>
      <c r="BO103" s="222" t="s">
        <v>4164</v>
      </c>
      <c r="BP103" s="218" t="s">
        <v>4163</v>
      </c>
      <c r="BQ103" s="223">
        <v>45076</v>
      </c>
      <c r="BR103" s="221" t="s">
        <v>4183</v>
      </c>
      <c r="BS103" s="224" t="s">
        <v>17</v>
      </c>
      <c r="BT103" s="224" t="s">
        <v>763</v>
      </c>
      <c r="BU103" s="224" t="s">
        <v>17</v>
      </c>
      <c r="BV103" s="224" t="s">
        <v>17</v>
      </c>
      <c r="BW103" s="224" t="s">
        <v>18</v>
      </c>
      <c r="BX103" s="224" t="s">
        <v>763</v>
      </c>
      <c r="BY103" s="214">
        <v>45076</v>
      </c>
      <c r="BZ103" s="222" t="s">
        <v>4184</v>
      </c>
      <c r="CA103" s="222" t="s">
        <v>17</v>
      </c>
      <c r="CB103" s="222" t="s">
        <v>763</v>
      </c>
      <c r="CC103" s="222" t="s">
        <v>17</v>
      </c>
      <c r="CD103" s="222" t="s">
        <v>17</v>
      </c>
      <c r="CE103" s="222" t="s">
        <v>18</v>
      </c>
      <c r="CF103" s="222" t="s">
        <v>763</v>
      </c>
      <c r="CG103" s="223">
        <v>45076</v>
      </c>
      <c r="CH103" s="221" t="s">
        <v>10601</v>
      </c>
      <c r="CI103" s="222" t="e">
        <v>#N/A</v>
      </c>
      <c r="CJ103" s="222" t="e">
        <v>#N/A</v>
      </c>
      <c r="CK103" s="222" t="e">
        <v>#N/A</v>
      </c>
      <c r="CL103" s="222" t="e">
        <v>#N/A</v>
      </c>
      <c r="CM103" s="222" t="e">
        <v>#N/A</v>
      </c>
      <c r="CN103" s="222" t="e">
        <v>#N/A</v>
      </c>
      <c r="CO103" s="225" t="e">
        <v>#N/A</v>
      </c>
      <c r="CP103" s="222" t="s">
        <v>4186</v>
      </c>
      <c r="CQ103" s="224" t="s">
        <v>17</v>
      </c>
      <c r="CR103" s="224" t="s">
        <v>763</v>
      </c>
      <c r="CS103" s="224" t="s">
        <v>17</v>
      </c>
      <c r="CT103" s="224" t="s">
        <v>17</v>
      </c>
      <c r="CU103" s="224" t="s">
        <v>18</v>
      </c>
      <c r="CV103" s="224" t="s">
        <v>763</v>
      </c>
      <c r="CW103" s="214">
        <v>45076</v>
      </c>
      <c r="CX103" s="222" t="s">
        <v>4170</v>
      </c>
      <c r="CY103" s="218">
        <v>73000</v>
      </c>
      <c r="CZ103" s="218" t="s">
        <v>4168</v>
      </c>
      <c r="DA103" s="218" t="s">
        <v>33</v>
      </c>
      <c r="DB103" s="218">
        <v>2</v>
      </c>
      <c r="DC103" s="218" t="s">
        <v>4169</v>
      </c>
      <c r="DD103" s="218" t="s">
        <v>4171</v>
      </c>
      <c r="DE103" s="220">
        <v>45076</v>
      </c>
      <c r="DF103" s="221" t="s">
        <v>4172</v>
      </c>
      <c r="DG103" s="213">
        <v>75000</v>
      </c>
      <c r="DH103" s="224" t="s">
        <v>4168</v>
      </c>
      <c r="DI103" s="224" t="s">
        <v>33</v>
      </c>
      <c r="DJ103" s="224">
        <v>2</v>
      </c>
      <c r="DK103" s="224" t="s">
        <v>2175</v>
      </c>
      <c r="DL103" s="224" t="s">
        <v>4171</v>
      </c>
      <c r="DM103" s="214">
        <v>45076</v>
      </c>
      <c r="DN103" s="222" t="s">
        <v>4174</v>
      </c>
      <c r="DO103" s="218">
        <v>0</v>
      </c>
      <c r="DP103" s="222" t="s">
        <v>4168</v>
      </c>
      <c r="DQ103" s="222" t="s">
        <v>33</v>
      </c>
      <c r="DR103" s="222">
        <v>2</v>
      </c>
      <c r="DS103" s="222" t="s">
        <v>4173</v>
      </c>
      <c r="DT103" s="222" t="s">
        <v>4171</v>
      </c>
      <c r="DU103" s="223">
        <v>45076</v>
      </c>
      <c r="DV103" s="221" t="s">
        <v>4175</v>
      </c>
      <c r="DW103" s="213">
        <v>73000</v>
      </c>
      <c r="DX103" s="224" t="s">
        <v>4168</v>
      </c>
      <c r="DY103" s="224" t="s">
        <v>33</v>
      </c>
      <c r="DZ103" s="224">
        <v>2</v>
      </c>
      <c r="EA103" s="224" t="s">
        <v>4169</v>
      </c>
      <c r="EB103" s="224" t="s">
        <v>4171</v>
      </c>
      <c r="EC103" s="214">
        <v>45076</v>
      </c>
      <c r="ED103" s="222" t="s">
        <v>4176</v>
      </c>
      <c r="EE103" s="218">
        <v>0</v>
      </c>
      <c r="EF103" s="222" t="s">
        <v>4168</v>
      </c>
      <c r="EG103" s="222" t="s">
        <v>33</v>
      </c>
      <c r="EH103" s="222">
        <v>2</v>
      </c>
      <c r="EI103" s="222" t="s">
        <v>1819</v>
      </c>
      <c r="EJ103" s="222" t="s">
        <v>4171</v>
      </c>
      <c r="EK103" s="223">
        <v>45076</v>
      </c>
      <c r="EL103" s="221" t="s">
        <v>4177</v>
      </c>
      <c r="EM103" s="213">
        <v>0</v>
      </c>
      <c r="EN103" s="224" t="s">
        <v>763</v>
      </c>
      <c r="EO103" s="224" t="s">
        <v>33</v>
      </c>
      <c r="EP103" s="224">
        <v>2</v>
      </c>
      <c r="EQ103" s="224" t="s">
        <v>1821</v>
      </c>
      <c r="ER103" s="224" t="s">
        <v>4171</v>
      </c>
      <c r="ES103" s="214">
        <v>45076</v>
      </c>
      <c r="ET103" s="222" t="s">
        <v>4167</v>
      </c>
      <c r="EU103" s="222">
        <v>128</v>
      </c>
      <c r="EV103" s="222" t="s">
        <v>4162</v>
      </c>
      <c r="EW103" s="222" t="s">
        <v>22</v>
      </c>
      <c r="EX103" s="222">
        <v>3</v>
      </c>
      <c r="EY103" s="222" t="s">
        <v>4166</v>
      </c>
      <c r="EZ103" s="222" t="s">
        <v>4163</v>
      </c>
      <c r="FA103" s="223">
        <v>45076</v>
      </c>
      <c r="FB103" s="221" t="s">
        <v>4179</v>
      </c>
      <c r="FC103" s="224">
        <v>2</v>
      </c>
      <c r="FD103" s="224" t="s">
        <v>4178</v>
      </c>
      <c r="FE103" s="224" t="s">
        <v>1400</v>
      </c>
      <c r="FF103" s="224">
        <v>2</v>
      </c>
      <c r="FG103" s="224" t="s">
        <v>2325</v>
      </c>
      <c r="FH103" s="224" t="s">
        <v>2324</v>
      </c>
      <c r="FI103" s="214">
        <v>45076</v>
      </c>
      <c r="FJ103" s="221" t="s">
        <v>4180</v>
      </c>
      <c r="FK103" s="222" t="s">
        <v>17</v>
      </c>
      <c r="FL103" s="222" t="s">
        <v>763</v>
      </c>
      <c r="FM103" s="222" t="s">
        <v>17</v>
      </c>
      <c r="FN103" s="222" t="s">
        <v>17</v>
      </c>
      <c r="FO103" s="222" t="s">
        <v>18</v>
      </c>
      <c r="FP103" s="218" t="s">
        <v>763</v>
      </c>
      <c r="FQ103" s="219">
        <v>45076</v>
      </c>
      <c r="FR103" s="221" t="s">
        <v>4181</v>
      </c>
      <c r="FS103" s="224" t="s">
        <v>17</v>
      </c>
      <c r="FT103" s="224" t="s">
        <v>763</v>
      </c>
      <c r="FU103" s="224" t="s">
        <v>17</v>
      </c>
      <c r="FV103" s="224" t="s">
        <v>17</v>
      </c>
      <c r="FW103" s="224" t="s">
        <v>18</v>
      </c>
      <c r="FX103" s="224" t="s">
        <v>763</v>
      </c>
      <c r="FY103" s="214">
        <v>45076</v>
      </c>
      <c r="FZ103" s="222" t="s">
        <v>3538</v>
      </c>
      <c r="GA103" s="222">
        <v>0</v>
      </c>
      <c r="GB103" s="222" t="s">
        <v>2565</v>
      </c>
      <c r="GC103" s="222" t="s">
        <v>33</v>
      </c>
      <c r="GD103" s="222">
        <v>2</v>
      </c>
      <c r="GE103" s="222" t="s">
        <v>17</v>
      </c>
      <c r="GF103" s="222" t="s">
        <v>17</v>
      </c>
      <c r="GG103" s="223">
        <v>45063</v>
      </c>
      <c r="GH103" s="221" t="s">
        <v>3544</v>
      </c>
      <c r="GI103" s="224">
        <v>1</v>
      </c>
      <c r="GJ103" s="224" t="s">
        <v>2565</v>
      </c>
      <c r="GK103" s="224" t="s">
        <v>33</v>
      </c>
      <c r="GL103" s="224">
        <v>2</v>
      </c>
      <c r="GM103" s="224" t="s">
        <v>17</v>
      </c>
      <c r="GN103" s="224" t="s">
        <v>17</v>
      </c>
      <c r="GO103" s="214">
        <v>45063</v>
      </c>
      <c r="GP103" s="222" t="s">
        <v>3539</v>
      </c>
      <c r="GQ103" s="222">
        <v>0</v>
      </c>
      <c r="GR103" s="222" t="s">
        <v>2565</v>
      </c>
      <c r="GS103" s="222" t="s">
        <v>33</v>
      </c>
      <c r="GT103" s="222">
        <v>2</v>
      </c>
      <c r="GU103" s="222" t="s">
        <v>17</v>
      </c>
      <c r="GV103" s="222" t="s">
        <v>17</v>
      </c>
      <c r="GW103" s="223">
        <v>45063</v>
      </c>
      <c r="GX103" s="221" t="s">
        <v>3545</v>
      </c>
      <c r="GY103" s="224">
        <v>0</v>
      </c>
      <c r="GZ103" s="224" t="s">
        <v>2565</v>
      </c>
      <c r="HA103" s="224" t="s">
        <v>33</v>
      </c>
      <c r="HB103" s="224">
        <v>2</v>
      </c>
      <c r="HC103" s="224" t="s">
        <v>17</v>
      </c>
      <c r="HD103" s="224" t="s">
        <v>17</v>
      </c>
      <c r="HE103" s="214">
        <v>45063</v>
      </c>
      <c r="HF103" s="222" t="s">
        <v>3537</v>
      </c>
      <c r="HG103" s="222">
        <v>0</v>
      </c>
      <c r="HH103" s="222" t="s">
        <v>2565</v>
      </c>
      <c r="HI103" s="222" t="s">
        <v>33</v>
      </c>
      <c r="HJ103" s="222">
        <v>2</v>
      </c>
      <c r="HK103" s="222" t="s">
        <v>17</v>
      </c>
      <c r="HL103" s="222" t="s">
        <v>17</v>
      </c>
      <c r="HM103" s="223">
        <v>45063</v>
      </c>
      <c r="HN103" s="221" t="s">
        <v>3543</v>
      </c>
      <c r="HO103" s="224">
        <v>2</v>
      </c>
      <c r="HP103" s="224" t="s">
        <v>2565</v>
      </c>
      <c r="HQ103" s="224" t="s">
        <v>33</v>
      </c>
      <c r="HR103" s="224">
        <v>2</v>
      </c>
      <c r="HS103" s="224" t="s">
        <v>17</v>
      </c>
      <c r="HT103" s="224" t="s">
        <v>17</v>
      </c>
      <c r="HU103" s="214">
        <v>45063</v>
      </c>
      <c r="HV103" s="222" t="s">
        <v>3540</v>
      </c>
      <c r="HW103" s="222">
        <v>1</v>
      </c>
      <c r="HX103" s="222" t="s">
        <v>2565</v>
      </c>
      <c r="HY103" s="222" t="s">
        <v>33</v>
      </c>
      <c r="HZ103" s="222">
        <v>2</v>
      </c>
      <c r="IA103" s="222" t="s">
        <v>17</v>
      </c>
      <c r="IB103" s="222" t="s">
        <v>17</v>
      </c>
      <c r="IC103" s="223">
        <v>45063</v>
      </c>
      <c r="ID103" s="221" t="s">
        <v>3542</v>
      </c>
      <c r="IE103" s="224">
        <v>0</v>
      </c>
      <c r="IF103" s="224" t="s">
        <v>2565</v>
      </c>
      <c r="IG103" s="224" t="s">
        <v>33</v>
      </c>
      <c r="IH103" s="224">
        <v>2</v>
      </c>
      <c r="II103" s="224" t="s">
        <v>17</v>
      </c>
      <c r="IJ103" s="224" t="s">
        <v>17</v>
      </c>
      <c r="IK103" s="214">
        <v>45063</v>
      </c>
      <c r="IL103" s="222" t="s">
        <v>3541</v>
      </c>
      <c r="IM103" s="222">
        <v>1</v>
      </c>
      <c r="IN103" s="222" t="s">
        <v>2565</v>
      </c>
      <c r="IO103" s="222" t="s">
        <v>33</v>
      </c>
      <c r="IP103" s="222">
        <v>2</v>
      </c>
      <c r="IQ103" s="222" t="s">
        <v>17</v>
      </c>
      <c r="IR103" s="222" t="s">
        <v>17</v>
      </c>
      <c r="IS103" s="223">
        <v>45063</v>
      </c>
    </row>
    <row r="104" spans="1:253" s="11" customFormat="1" ht="12.75" customHeight="1" x14ac:dyDescent="0.2">
      <c r="A104" s="11" t="s">
        <v>2870</v>
      </c>
      <c r="B104" s="11" t="s">
        <v>9885</v>
      </c>
      <c r="C104" s="11" t="s">
        <v>2871</v>
      </c>
      <c r="D104" s="11" t="s">
        <v>2872</v>
      </c>
      <c r="E104" s="11" t="s">
        <v>9480</v>
      </c>
      <c r="F104" s="11" t="s">
        <v>7990</v>
      </c>
      <c r="G104" s="212">
        <v>34050000</v>
      </c>
      <c r="H104" s="213" t="s">
        <v>7988</v>
      </c>
      <c r="I104" s="213" t="s">
        <v>1400</v>
      </c>
      <c r="J104" s="213">
        <v>2</v>
      </c>
      <c r="K104" s="213" t="s">
        <v>7952</v>
      </c>
      <c r="L104" s="213" t="s">
        <v>7989</v>
      </c>
      <c r="M104" s="214">
        <v>45138</v>
      </c>
      <c r="N104" s="221" t="s">
        <v>7992</v>
      </c>
      <c r="O104" s="216">
        <v>1280000</v>
      </c>
      <c r="P104" s="216" t="s">
        <v>4090</v>
      </c>
      <c r="Q104" s="216" t="s">
        <v>77</v>
      </c>
      <c r="R104" s="216">
        <v>1</v>
      </c>
      <c r="S104" s="216" t="s">
        <v>7955</v>
      </c>
      <c r="T104" s="216" t="s">
        <v>7991</v>
      </c>
      <c r="U104" s="217">
        <v>45138</v>
      </c>
      <c r="V104" s="221" t="s">
        <v>7993</v>
      </c>
      <c r="W104" s="213">
        <v>34050000</v>
      </c>
      <c r="X104" s="213" t="s">
        <v>7988</v>
      </c>
      <c r="Y104" s="213" t="s">
        <v>1400</v>
      </c>
      <c r="Z104" s="213">
        <v>2</v>
      </c>
      <c r="AA104" s="213" t="s">
        <v>7952</v>
      </c>
      <c r="AB104" s="213" t="s">
        <v>7989</v>
      </c>
      <c r="AC104" s="214">
        <v>45138</v>
      </c>
      <c r="AD104" s="221" t="s">
        <v>7997</v>
      </c>
      <c r="AE104" s="218">
        <v>14621000</v>
      </c>
      <c r="AF104" s="218" t="s">
        <v>7994</v>
      </c>
      <c r="AG104" s="218" t="s">
        <v>1400</v>
      </c>
      <c r="AH104" s="218">
        <v>2</v>
      </c>
      <c r="AI104" s="218" t="s">
        <v>7996</v>
      </c>
      <c r="AJ104" s="218" t="s">
        <v>7995</v>
      </c>
      <c r="AK104" s="219">
        <v>45138</v>
      </c>
      <c r="AL104" s="221" t="s">
        <v>7998</v>
      </c>
      <c r="AM104" s="213">
        <v>1520000</v>
      </c>
      <c r="AN104" s="213" t="s">
        <v>7924</v>
      </c>
      <c r="AO104" s="213" t="s">
        <v>1400</v>
      </c>
      <c r="AP104" s="213">
        <v>2</v>
      </c>
      <c r="AQ104" s="213" t="s">
        <v>7925</v>
      </c>
      <c r="AR104" s="213" t="s">
        <v>7623</v>
      </c>
      <c r="AS104" s="214">
        <v>45138</v>
      </c>
      <c r="AT104" s="222" t="s">
        <v>7999</v>
      </c>
      <c r="AU104" s="218" t="s">
        <v>17</v>
      </c>
      <c r="AV104" s="218" t="s">
        <v>17</v>
      </c>
      <c r="AW104" s="218" t="s">
        <v>17</v>
      </c>
      <c r="AX104" s="218" t="s">
        <v>17</v>
      </c>
      <c r="AY104" s="218" t="s">
        <v>7601</v>
      </c>
      <c r="AZ104" s="218" t="s">
        <v>17</v>
      </c>
      <c r="BA104" s="219">
        <v>45138</v>
      </c>
      <c r="BB104" s="221" t="s">
        <v>8017</v>
      </c>
      <c r="BC104" s="213" t="s">
        <v>17</v>
      </c>
      <c r="BD104" s="213" t="s">
        <v>17</v>
      </c>
      <c r="BE104" s="213" t="s">
        <v>17</v>
      </c>
      <c r="BF104" s="213" t="s">
        <v>17</v>
      </c>
      <c r="BG104" s="213" t="s">
        <v>7601</v>
      </c>
      <c r="BH104" s="213" t="s">
        <v>17</v>
      </c>
      <c r="BI104" s="214">
        <v>45138</v>
      </c>
      <c r="BJ104" s="222" t="s">
        <v>8002</v>
      </c>
      <c r="BK104" s="222">
        <v>89</v>
      </c>
      <c r="BL104" s="222" t="s">
        <v>7717</v>
      </c>
      <c r="BM104" s="222" t="s">
        <v>1400</v>
      </c>
      <c r="BN104" s="222">
        <v>2</v>
      </c>
      <c r="BO104" s="222" t="s">
        <v>8001</v>
      </c>
      <c r="BP104" s="218" t="s">
        <v>8000</v>
      </c>
      <c r="BQ104" s="223">
        <v>45138</v>
      </c>
      <c r="BR104" s="221" t="s">
        <v>8018</v>
      </c>
      <c r="BS104" s="224" t="s">
        <v>17</v>
      </c>
      <c r="BT104" s="224" t="s">
        <v>17</v>
      </c>
      <c r="BU104" s="224" t="s">
        <v>17</v>
      </c>
      <c r="BV104" s="224" t="s">
        <v>17</v>
      </c>
      <c r="BW104" s="224" t="s">
        <v>7601</v>
      </c>
      <c r="BX104" s="224" t="s">
        <v>17</v>
      </c>
      <c r="BY104" s="214">
        <v>45138</v>
      </c>
      <c r="BZ104" s="222" t="s">
        <v>8019</v>
      </c>
      <c r="CA104" s="222" t="s">
        <v>17</v>
      </c>
      <c r="CB104" s="222" t="s">
        <v>17</v>
      </c>
      <c r="CC104" s="222" t="s">
        <v>17</v>
      </c>
      <c r="CD104" s="222" t="s">
        <v>17</v>
      </c>
      <c r="CE104" s="222" t="s">
        <v>7601</v>
      </c>
      <c r="CF104" s="222" t="s">
        <v>17</v>
      </c>
      <c r="CG104" s="223">
        <v>45138</v>
      </c>
      <c r="CH104" s="221" t="s">
        <v>10602</v>
      </c>
      <c r="CI104" s="222" t="e">
        <v>#N/A</v>
      </c>
      <c r="CJ104" s="222" t="e">
        <v>#N/A</v>
      </c>
      <c r="CK104" s="222" t="e">
        <v>#N/A</v>
      </c>
      <c r="CL104" s="222" t="e">
        <v>#N/A</v>
      </c>
      <c r="CM104" s="222" t="e">
        <v>#N/A</v>
      </c>
      <c r="CN104" s="222" t="e">
        <v>#N/A</v>
      </c>
      <c r="CO104" s="225" t="e">
        <v>#N/A</v>
      </c>
      <c r="CP104" s="222" t="s">
        <v>8021</v>
      </c>
      <c r="CQ104" s="224" t="s">
        <v>17</v>
      </c>
      <c r="CR104" s="224" t="s">
        <v>17</v>
      </c>
      <c r="CS104" s="224" t="s">
        <v>17</v>
      </c>
      <c r="CT104" s="224" t="s">
        <v>17</v>
      </c>
      <c r="CU104" s="224" t="s">
        <v>7601</v>
      </c>
      <c r="CV104" s="224" t="s">
        <v>17</v>
      </c>
      <c r="CW104" s="214">
        <v>45138</v>
      </c>
      <c r="CX104" s="222" t="s">
        <v>8006</v>
      </c>
      <c r="CY104" s="218">
        <v>1050000</v>
      </c>
      <c r="CZ104" s="218" t="s">
        <v>7614</v>
      </c>
      <c r="DA104" s="218" t="s">
        <v>1400</v>
      </c>
      <c r="DB104" s="218">
        <v>2</v>
      </c>
      <c r="DC104" s="218" t="s">
        <v>7756</v>
      </c>
      <c r="DD104" s="218" t="s">
        <v>7932</v>
      </c>
      <c r="DE104" s="220">
        <v>45138</v>
      </c>
      <c r="DF104" s="221" t="s">
        <v>8008</v>
      </c>
      <c r="DG104" s="213">
        <v>19429000</v>
      </c>
      <c r="DH104" s="224" t="s">
        <v>8004</v>
      </c>
      <c r="DI104" s="224" t="s">
        <v>33</v>
      </c>
      <c r="DJ104" s="224">
        <v>2</v>
      </c>
      <c r="DK104" s="224" t="s">
        <v>7758</v>
      </c>
      <c r="DL104" s="224" t="s">
        <v>8007</v>
      </c>
      <c r="DM104" s="214">
        <v>45138</v>
      </c>
      <c r="DN104" s="222" t="s">
        <v>8010</v>
      </c>
      <c r="DO104" s="218">
        <v>13571000</v>
      </c>
      <c r="DP104" s="222" t="s">
        <v>8004</v>
      </c>
      <c r="DQ104" s="222" t="s">
        <v>1400</v>
      </c>
      <c r="DR104" s="222">
        <v>2</v>
      </c>
      <c r="DS104" s="222" t="s">
        <v>7760</v>
      </c>
      <c r="DT104" s="222" t="s">
        <v>8009</v>
      </c>
      <c r="DU104" s="223">
        <v>45138</v>
      </c>
      <c r="DV104" s="221" t="s">
        <v>8011</v>
      </c>
      <c r="DW104" s="213">
        <v>1050000</v>
      </c>
      <c r="DX104" s="224" t="s">
        <v>7614</v>
      </c>
      <c r="DY104" s="224" t="s">
        <v>1400</v>
      </c>
      <c r="DZ104" s="224">
        <v>2</v>
      </c>
      <c r="EA104" s="224" t="s">
        <v>7756</v>
      </c>
      <c r="EB104" s="224" t="s">
        <v>7932</v>
      </c>
      <c r="EC104" s="214">
        <v>45138</v>
      </c>
      <c r="ED104" s="222" t="s">
        <v>8012</v>
      </c>
      <c r="EE104" s="218">
        <v>0</v>
      </c>
      <c r="EF104" s="222" t="s">
        <v>763</v>
      </c>
      <c r="EG104" s="222" t="s">
        <v>17</v>
      </c>
      <c r="EH104" s="222" t="s">
        <v>17</v>
      </c>
      <c r="EI104" s="222" t="s">
        <v>7601</v>
      </c>
      <c r="EJ104" s="222" t="s">
        <v>17</v>
      </c>
      <c r="EK104" s="223">
        <v>45138</v>
      </c>
      <c r="EL104" s="221" t="s">
        <v>8013</v>
      </c>
      <c r="EM104" s="213">
        <v>0</v>
      </c>
      <c r="EN104" s="224" t="s">
        <v>763</v>
      </c>
      <c r="EO104" s="224" t="s">
        <v>17</v>
      </c>
      <c r="EP104" s="224" t="s">
        <v>17</v>
      </c>
      <c r="EQ104" s="224" t="s">
        <v>7601</v>
      </c>
      <c r="ER104" s="224" t="s">
        <v>17</v>
      </c>
      <c r="ES104" s="214">
        <v>45138</v>
      </c>
      <c r="ET104" s="222" t="s">
        <v>8003</v>
      </c>
      <c r="EU104" s="222">
        <v>89</v>
      </c>
      <c r="EV104" s="222" t="s">
        <v>7717</v>
      </c>
      <c r="EW104" s="222" t="s">
        <v>1400</v>
      </c>
      <c r="EX104" s="222">
        <v>2</v>
      </c>
      <c r="EY104" s="222" t="s">
        <v>8001</v>
      </c>
      <c r="EZ104" s="222" t="s">
        <v>8000</v>
      </c>
      <c r="FA104" s="223">
        <v>45138</v>
      </c>
      <c r="FB104" s="221" t="s">
        <v>8014</v>
      </c>
      <c r="FC104" s="224">
        <v>3</v>
      </c>
      <c r="FD104" s="224" t="s">
        <v>7614</v>
      </c>
      <c r="FE104" s="224" t="s">
        <v>77</v>
      </c>
      <c r="FF104" s="224">
        <v>1</v>
      </c>
      <c r="FG104" s="224" t="s">
        <v>7941</v>
      </c>
      <c r="FH104" s="224" t="s">
        <v>7932</v>
      </c>
      <c r="FI104" s="214">
        <v>45138</v>
      </c>
      <c r="FJ104" s="221" t="s">
        <v>8015</v>
      </c>
      <c r="FK104" s="222" t="s">
        <v>17</v>
      </c>
      <c r="FL104" s="222" t="s">
        <v>17</v>
      </c>
      <c r="FM104" s="222" t="s">
        <v>17</v>
      </c>
      <c r="FN104" s="222" t="s">
        <v>17</v>
      </c>
      <c r="FO104" s="222" t="s">
        <v>7601</v>
      </c>
      <c r="FP104" s="218" t="s">
        <v>17</v>
      </c>
      <c r="FQ104" s="219">
        <v>45138</v>
      </c>
      <c r="FR104" s="221" t="s">
        <v>8016</v>
      </c>
      <c r="FS104" s="224" t="s">
        <v>17</v>
      </c>
      <c r="FT104" s="224" t="s">
        <v>17</v>
      </c>
      <c r="FU104" s="224" t="s">
        <v>17</v>
      </c>
      <c r="FV104" s="224" t="s">
        <v>17</v>
      </c>
      <c r="FW104" s="224" t="s">
        <v>7601</v>
      </c>
      <c r="FX104" s="224" t="s">
        <v>17</v>
      </c>
      <c r="FY104" s="214">
        <v>45138</v>
      </c>
      <c r="FZ104" s="222" t="s">
        <v>2874</v>
      </c>
      <c r="GA104" s="222">
        <v>0</v>
      </c>
      <c r="GB104" s="222" t="s">
        <v>2565</v>
      </c>
      <c r="GC104" s="222" t="s">
        <v>33</v>
      </c>
      <c r="GD104" s="222">
        <v>2</v>
      </c>
      <c r="GE104" s="222" t="s">
        <v>17</v>
      </c>
      <c r="GF104" s="222" t="s">
        <v>17</v>
      </c>
      <c r="GG104" s="223">
        <v>45062</v>
      </c>
      <c r="GH104" s="221" t="s">
        <v>2880</v>
      </c>
      <c r="GI104" s="224">
        <v>0</v>
      </c>
      <c r="GJ104" s="224" t="s">
        <v>2565</v>
      </c>
      <c r="GK104" s="224" t="s">
        <v>33</v>
      </c>
      <c r="GL104" s="224">
        <v>2</v>
      </c>
      <c r="GM104" s="224" t="s">
        <v>17</v>
      </c>
      <c r="GN104" s="224" t="s">
        <v>17</v>
      </c>
      <c r="GO104" s="214">
        <v>45062</v>
      </c>
      <c r="GP104" s="222" t="s">
        <v>2875</v>
      </c>
      <c r="GQ104" s="222">
        <v>0</v>
      </c>
      <c r="GR104" s="222" t="s">
        <v>2565</v>
      </c>
      <c r="GS104" s="222" t="s">
        <v>33</v>
      </c>
      <c r="GT104" s="222">
        <v>2</v>
      </c>
      <c r="GU104" s="222" t="s">
        <v>17</v>
      </c>
      <c r="GV104" s="222" t="s">
        <v>17</v>
      </c>
      <c r="GW104" s="223">
        <v>45062</v>
      </c>
      <c r="GX104" s="221" t="s">
        <v>2881</v>
      </c>
      <c r="GY104" s="224">
        <v>1</v>
      </c>
      <c r="GZ104" s="224" t="s">
        <v>2565</v>
      </c>
      <c r="HA104" s="224" t="s">
        <v>33</v>
      </c>
      <c r="HB104" s="224">
        <v>2</v>
      </c>
      <c r="HC104" s="224" t="s">
        <v>17</v>
      </c>
      <c r="HD104" s="224" t="s">
        <v>17</v>
      </c>
      <c r="HE104" s="214">
        <v>45062</v>
      </c>
      <c r="HF104" s="222" t="s">
        <v>2873</v>
      </c>
      <c r="HG104" s="222">
        <v>2</v>
      </c>
      <c r="HH104" s="222" t="s">
        <v>2565</v>
      </c>
      <c r="HI104" s="222" t="s">
        <v>33</v>
      </c>
      <c r="HJ104" s="222">
        <v>2</v>
      </c>
      <c r="HK104" s="222" t="s">
        <v>17</v>
      </c>
      <c r="HL104" s="222" t="s">
        <v>17</v>
      </c>
      <c r="HM104" s="223">
        <v>45062</v>
      </c>
      <c r="HN104" s="221" t="s">
        <v>2879</v>
      </c>
      <c r="HO104" s="224">
        <v>2</v>
      </c>
      <c r="HP104" s="224" t="s">
        <v>2565</v>
      </c>
      <c r="HQ104" s="224" t="s">
        <v>33</v>
      </c>
      <c r="HR104" s="224">
        <v>2</v>
      </c>
      <c r="HS104" s="224" t="s">
        <v>17</v>
      </c>
      <c r="HT104" s="224" t="s">
        <v>17</v>
      </c>
      <c r="HU104" s="214">
        <v>45062</v>
      </c>
      <c r="HV104" s="222" t="s">
        <v>2876</v>
      </c>
      <c r="HW104" s="222">
        <v>1</v>
      </c>
      <c r="HX104" s="222" t="s">
        <v>2565</v>
      </c>
      <c r="HY104" s="222" t="s">
        <v>33</v>
      </c>
      <c r="HZ104" s="222">
        <v>2</v>
      </c>
      <c r="IA104" s="222" t="s">
        <v>17</v>
      </c>
      <c r="IB104" s="222" t="s">
        <v>17</v>
      </c>
      <c r="IC104" s="223">
        <v>45062</v>
      </c>
      <c r="ID104" s="221" t="s">
        <v>2878</v>
      </c>
      <c r="IE104" s="224">
        <v>1</v>
      </c>
      <c r="IF104" s="224" t="s">
        <v>2565</v>
      </c>
      <c r="IG104" s="224" t="s">
        <v>33</v>
      </c>
      <c r="IH104" s="224">
        <v>2</v>
      </c>
      <c r="II104" s="224" t="s">
        <v>17</v>
      </c>
      <c r="IJ104" s="224" t="s">
        <v>17</v>
      </c>
      <c r="IK104" s="214">
        <v>45062</v>
      </c>
      <c r="IL104" s="222" t="s">
        <v>2877</v>
      </c>
      <c r="IM104" s="222">
        <v>3</v>
      </c>
      <c r="IN104" s="222" t="s">
        <v>2565</v>
      </c>
      <c r="IO104" s="222" t="s">
        <v>33</v>
      </c>
      <c r="IP104" s="222">
        <v>2</v>
      </c>
      <c r="IQ104" s="222" t="s">
        <v>17</v>
      </c>
      <c r="IR104" s="222" t="s">
        <v>17</v>
      </c>
      <c r="IS104" s="223">
        <v>45062</v>
      </c>
    </row>
    <row r="105" spans="1:253" s="11" customFormat="1" ht="12.75" customHeight="1" x14ac:dyDescent="0.2">
      <c r="A105" s="11" t="s">
        <v>1240</v>
      </c>
      <c r="B105" s="11" t="s">
        <v>10183</v>
      </c>
      <c r="C105" s="11" t="s">
        <v>1241</v>
      </c>
      <c r="D105" s="11" t="s">
        <v>599</v>
      </c>
      <c r="E105" s="11" t="s">
        <v>9481</v>
      </c>
      <c r="F105" s="11" t="s">
        <v>5661</v>
      </c>
      <c r="G105" s="212">
        <v>109033000</v>
      </c>
      <c r="H105" s="213" t="s">
        <v>5658</v>
      </c>
      <c r="I105" s="213" t="s">
        <v>77</v>
      </c>
      <c r="J105" s="213">
        <v>1</v>
      </c>
      <c r="K105" s="213" t="s">
        <v>5660</v>
      </c>
      <c r="L105" s="213" t="s">
        <v>5659</v>
      </c>
      <c r="M105" s="214">
        <v>45126</v>
      </c>
      <c r="N105" s="221" t="s">
        <v>5664</v>
      </c>
      <c r="O105" s="216">
        <v>300000</v>
      </c>
      <c r="P105" s="216" t="s">
        <v>5662</v>
      </c>
      <c r="Q105" s="216" t="s">
        <v>77</v>
      </c>
      <c r="R105" s="216">
        <v>1</v>
      </c>
      <c r="S105" s="216" t="s">
        <v>5663</v>
      </c>
      <c r="T105" s="216" t="s">
        <v>5659</v>
      </c>
      <c r="U105" s="217">
        <v>45126</v>
      </c>
      <c r="V105" s="221" t="s">
        <v>5666</v>
      </c>
      <c r="W105" s="213">
        <v>109033000</v>
      </c>
      <c r="X105" s="213" t="s">
        <v>5658</v>
      </c>
      <c r="Y105" s="213" t="s">
        <v>1400</v>
      </c>
      <c r="Z105" s="213">
        <v>2</v>
      </c>
      <c r="AA105" s="213" t="s">
        <v>5665</v>
      </c>
      <c r="AB105" s="213" t="s">
        <v>5659</v>
      </c>
      <c r="AC105" s="214">
        <v>45126</v>
      </c>
      <c r="AD105" s="221" t="s">
        <v>5670</v>
      </c>
      <c r="AE105" s="218">
        <v>6434000</v>
      </c>
      <c r="AF105" s="218" t="s">
        <v>5667</v>
      </c>
      <c r="AG105" s="218" t="s">
        <v>1400</v>
      </c>
      <c r="AH105" s="218">
        <v>2</v>
      </c>
      <c r="AI105" s="218" t="s">
        <v>5669</v>
      </c>
      <c r="AJ105" s="218" t="s">
        <v>5668</v>
      </c>
      <c r="AK105" s="219">
        <v>45126</v>
      </c>
      <c r="AL105" s="221" t="s">
        <v>5674</v>
      </c>
      <c r="AM105" s="213">
        <v>111000</v>
      </c>
      <c r="AN105" s="213" t="s">
        <v>5671</v>
      </c>
      <c r="AO105" s="213" t="s">
        <v>1400</v>
      </c>
      <c r="AP105" s="213">
        <v>2</v>
      </c>
      <c r="AQ105" s="213" t="s">
        <v>5673</v>
      </c>
      <c r="AR105" s="213" t="s">
        <v>5672</v>
      </c>
      <c r="AS105" s="214">
        <v>45126</v>
      </c>
      <c r="AT105" s="222" t="s">
        <v>4503</v>
      </c>
      <c r="AU105" s="218">
        <v>0</v>
      </c>
      <c r="AV105" s="218" t="s">
        <v>17</v>
      </c>
      <c r="AW105" s="218" t="s">
        <v>22</v>
      </c>
      <c r="AX105" s="218">
        <v>3</v>
      </c>
      <c r="AY105" s="218" t="s">
        <v>4502</v>
      </c>
      <c r="AZ105" s="218" t="s">
        <v>17</v>
      </c>
      <c r="BA105" s="219">
        <v>45101</v>
      </c>
      <c r="BB105" s="221" t="s">
        <v>1242</v>
      </c>
      <c r="BC105" s="213" t="s">
        <v>17</v>
      </c>
      <c r="BD105" s="213" t="s">
        <v>17</v>
      </c>
      <c r="BE105" s="213" t="s">
        <v>17</v>
      </c>
      <c r="BF105" s="213" t="s">
        <v>17</v>
      </c>
      <c r="BG105" s="213" t="s">
        <v>17</v>
      </c>
      <c r="BH105" s="213" t="s">
        <v>17</v>
      </c>
      <c r="BI105" s="214">
        <v>44549</v>
      </c>
      <c r="BJ105" s="222" t="s">
        <v>5677</v>
      </c>
      <c r="BK105" s="222">
        <v>209</v>
      </c>
      <c r="BL105" s="222" t="s">
        <v>5497</v>
      </c>
      <c r="BM105" s="222" t="s">
        <v>1400</v>
      </c>
      <c r="BN105" s="222">
        <v>2</v>
      </c>
      <c r="BO105" s="222" t="s">
        <v>5676</v>
      </c>
      <c r="BP105" s="218" t="s">
        <v>5675</v>
      </c>
      <c r="BQ105" s="223">
        <v>45126</v>
      </c>
      <c r="BR105" s="221" t="s">
        <v>5702</v>
      </c>
      <c r="BS105" s="224">
        <v>67775</v>
      </c>
      <c r="BT105" s="224" t="s">
        <v>5699</v>
      </c>
      <c r="BU105" s="224" t="s">
        <v>1400</v>
      </c>
      <c r="BV105" s="224">
        <v>2</v>
      </c>
      <c r="BW105" s="224" t="s">
        <v>5701</v>
      </c>
      <c r="BX105" s="224" t="s">
        <v>5700</v>
      </c>
      <c r="BY105" s="214">
        <v>45126</v>
      </c>
      <c r="BZ105" s="222" t="s">
        <v>5704</v>
      </c>
      <c r="CA105" s="222">
        <v>8113</v>
      </c>
      <c r="CB105" s="222" t="s">
        <v>5699</v>
      </c>
      <c r="CC105" s="222" t="s">
        <v>1400</v>
      </c>
      <c r="CD105" s="222">
        <v>2</v>
      </c>
      <c r="CE105" s="222" t="s">
        <v>5703</v>
      </c>
      <c r="CF105" s="222" t="s">
        <v>5700</v>
      </c>
      <c r="CG105" s="223">
        <v>45126</v>
      </c>
      <c r="CH105" s="221" t="s">
        <v>10603</v>
      </c>
      <c r="CI105" s="222" t="e">
        <v>#N/A</v>
      </c>
      <c r="CJ105" s="222" t="e">
        <v>#N/A</v>
      </c>
      <c r="CK105" s="222" t="e">
        <v>#N/A</v>
      </c>
      <c r="CL105" s="222" t="e">
        <v>#N/A</v>
      </c>
      <c r="CM105" s="222" t="e">
        <v>#N/A</v>
      </c>
      <c r="CN105" s="222" t="e">
        <v>#N/A</v>
      </c>
      <c r="CO105" s="225" t="e">
        <v>#N/A</v>
      </c>
      <c r="CP105" s="222" t="s">
        <v>5707</v>
      </c>
      <c r="CQ105" s="224">
        <v>261000000</v>
      </c>
      <c r="CR105" s="224" t="s">
        <v>5695</v>
      </c>
      <c r="CS105" s="224" t="s">
        <v>1400</v>
      </c>
      <c r="CT105" s="224">
        <v>2</v>
      </c>
      <c r="CU105" s="224" t="s">
        <v>5706</v>
      </c>
      <c r="CV105" s="224" t="s">
        <v>5705</v>
      </c>
      <c r="CW105" s="214">
        <v>45126</v>
      </c>
      <c r="CX105" s="222" t="s">
        <v>5682</v>
      </c>
      <c r="CY105" s="218">
        <v>111000</v>
      </c>
      <c r="CZ105" s="218" t="s">
        <v>4504</v>
      </c>
      <c r="DA105" s="218" t="s">
        <v>22</v>
      </c>
      <c r="DB105" s="218">
        <v>3</v>
      </c>
      <c r="DC105" s="218" t="s">
        <v>4506</v>
      </c>
      <c r="DD105" s="218" t="s">
        <v>4505</v>
      </c>
      <c r="DE105" s="220">
        <v>45101</v>
      </c>
      <c r="DF105" s="221" t="s">
        <v>5686</v>
      </c>
      <c r="DG105" s="213">
        <v>102600000</v>
      </c>
      <c r="DH105" s="224" t="s">
        <v>5683</v>
      </c>
      <c r="DI105" s="224" t="s">
        <v>22</v>
      </c>
      <c r="DJ105" s="224">
        <v>3</v>
      </c>
      <c r="DK105" s="224" t="s">
        <v>5685</v>
      </c>
      <c r="DL105" s="224" t="s">
        <v>5684</v>
      </c>
      <c r="DM105" s="214">
        <v>45126</v>
      </c>
      <c r="DN105" s="222" t="s">
        <v>5690</v>
      </c>
      <c r="DO105" s="218">
        <v>6322000</v>
      </c>
      <c r="DP105" s="222" t="s">
        <v>5687</v>
      </c>
      <c r="DQ105" s="222" t="s">
        <v>22</v>
      </c>
      <c r="DR105" s="222">
        <v>3</v>
      </c>
      <c r="DS105" s="222" t="s">
        <v>5689</v>
      </c>
      <c r="DT105" s="222" t="s">
        <v>5688</v>
      </c>
      <c r="DU105" s="223">
        <v>45126</v>
      </c>
      <c r="DV105" s="221" t="s">
        <v>4507</v>
      </c>
      <c r="DW105" s="213">
        <v>111000</v>
      </c>
      <c r="DX105" s="224" t="s">
        <v>4504</v>
      </c>
      <c r="DY105" s="224" t="s">
        <v>22</v>
      </c>
      <c r="DZ105" s="224">
        <v>3</v>
      </c>
      <c r="EA105" s="224" t="s">
        <v>4506</v>
      </c>
      <c r="EB105" s="224" t="s">
        <v>4505</v>
      </c>
      <c r="EC105" s="214">
        <v>45101</v>
      </c>
      <c r="ED105" s="222" t="s">
        <v>5693</v>
      </c>
      <c r="EE105" s="218">
        <v>0</v>
      </c>
      <c r="EF105" s="222" t="s">
        <v>5691</v>
      </c>
      <c r="EG105" s="222" t="s">
        <v>22</v>
      </c>
      <c r="EH105" s="222">
        <v>3</v>
      </c>
      <c r="EI105" s="222" t="s">
        <v>1986</v>
      </c>
      <c r="EJ105" s="222" t="s">
        <v>5692</v>
      </c>
      <c r="EK105" s="223">
        <v>45126</v>
      </c>
      <c r="EL105" s="221" t="s">
        <v>5694</v>
      </c>
      <c r="EM105" s="213">
        <v>0</v>
      </c>
      <c r="EN105" s="224" t="s">
        <v>5691</v>
      </c>
      <c r="EO105" s="224" t="s">
        <v>22</v>
      </c>
      <c r="EP105" s="224">
        <v>3</v>
      </c>
      <c r="EQ105" s="224" t="s">
        <v>1986</v>
      </c>
      <c r="ER105" s="224" t="s">
        <v>5692</v>
      </c>
      <c r="ES105" s="214">
        <v>45126</v>
      </c>
      <c r="ET105" s="222" t="s">
        <v>5679</v>
      </c>
      <c r="EU105" s="222">
        <v>209</v>
      </c>
      <c r="EV105" s="222" t="s">
        <v>5497</v>
      </c>
      <c r="EW105" s="222" t="s">
        <v>1400</v>
      </c>
      <c r="EX105" s="222">
        <v>2</v>
      </c>
      <c r="EY105" s="222" t="s">
        <v>5678</v>
      </c>
      <c r="EZ105" s="222" t="s">
        <v>5675</v>
      </c>
      <c r="FA105" s="223">
        <v>45126</v>
      </c>
      <c r="FB105" s="221" t="s">
        <v>5698</v>
      </c>
      <c r="FC105" s="224">
        <v>4</v>
      </c>
      <c r="FD105" s="224" t="s">
        <v>5695</v>
      </c>
      <c r="FE105" s="224" t="s">
        <v>1400</v>
      </c>
      <c r="FF105" s="224">
        <v>2</v>
      </c>
      <c r="FG105" s="224" t="s">
        <v>5697</v>
      </c>
      <c r="FH105" s="224" t="s">
        <v>5696</v>
      </c>
      <c r="FI105" s="214">
        <v>45126</v>
      </c>
      <c r="FJ105" s="221" t="s">
        <v>10604</v>
      </c>
      <c r="FK105" s="222" t="e">
        <v>#N/A</v>
      </c>
      <c r="FL105" s="222" t="e">
        <v>#N/A</v>
      </c>
      <c r="FM105" s="222" t="e">
        <v>#N/A</v>
      </c>
      <c r="FN105" s="222" t="e">
        <v>#N/A</v>
      </c>
      <c r="FO105" s="222" t="e">
        <v>#N/A</v>
      </c>
      <c r="FP105" s="218" t="e">
        <v>#N/A</v>
      </c>
      <c r="FQ105" s="219" t="e">
        <v>#N/A</v>
      </c>
      <c r="FR105" s="221" t="s">
        <v>10605</v>
      </c>
      <c r="FS105" s="224" t="e">
        <v>#N/A</v>
      </c>
      <c r="FT105" s="224" t="e">
        <v>#N/A</v>
      </c>
      <c r="FU105" s="224" t="e">
        <v>#N/A</v>
      </c>
      <c r="FV105" s="224" t="e">
        <v>#N/A</v>
      </c>
      <c r="FW105" s="224" t="e">
        <v>#N/A</v>
      </c>
      <c r="FX105" s="224" t="e">
        <v>#N/A</v>
      </c>
      <c r="FY105" s="214" t="e">
        <v>#N/A</v>
      </c>
      <c r="FZ105" s="222" t="s">
        <v>3547</v>
      </c>
      <c r="GA105" s="222">
        <v>0</v>
      </c>
      <c r="GB105" s="222" t="s">
        <v>2565</v>
      </c>
      <c r="GC105" s="222" t="s">
        <v>33</v>
      </c>
      <c r="GD105" s="222">
        <v>2</v>
      </c>
      <c r="GE105" s="222" t="s">
        <v>17</v>
      </c>
      <c r="GF105" s="222" t="s">
        <v>17</v>
      </c>
      <c r="GG105" s="223">
        <v>45063</v>
      </c>
      <c r="GH105" s="221" t="s">
        <v>3553</v>
      </c>
      <c r="GI105" s="224">
        <v>1</v>
      </c>
      <c r="GJ105" s="224" t="s">
        <v>2565</v>
      </c>
      <c r="GK105" s="224" t="s">
        <v>33</v>
      </c>
      <c r="GL105" s="224">
        <v>2</v>
      </c>
      <c r="GM105" s="224" t="s">
        <v>17</v>
      </c>
      <c r="GN105" s="224" t="s">
        <v>17</v>
      </c>
      <c r="GO105" s="214">
        <v>45063</v>
      </c>
      <c r="GP105" s="222" t="s">
        <v>3548</v>
      </c>
      <c r="GQ105" s="222">
        <v>0</v>
      </c>
      <c r="GR105" s="222" t="s">
        <v>2565</v>
      </c>
      <c r="GS105" s="222" t="s">
        <v>33</v>
      </c>
      <c r="GT105" s="222">
        <v>2</v>
      </c>
      <c r="GU105" s="222" t="s">
        <v>17</v>
      </c>
      <c r="GV105" s="222" t="s">
        <v>17</v>
      </c>
      <c r="GW105" s="223">
        <v>45063</v>
      </c>
      <c r="GX105" s="221" t="s">
        <v>3554</v>
      </c>
      <c r="GY105" s="224">
        <v>0</v>
      </c>
      <c r="GZ105" s="224" t="s">
        <v>2565</v>
      </c>
      <c r="HA105" s="224" t="s">
        <v>33</v>
      </c>
      <c r="HB105" s="224">
        <v>2</v>
      </c>
      <c r="HC105" s="224" t="s">
        <v>17</v>
      </c>
      <c r="HD105" s="224" t="s">
        <v>17</v>
      </c>
      <c r="HE105" s="214">
        <v>45063</v>
      </c>
      <c r="HF105" s="222" t="s">
        <v>3546</v>
      </c>
      <c r="HG105" s="222">
        <v>0</v>
      </c>
      <c r="HH105" s="222" t="s">
        <v>2565</v>
      </c>
      <c r="HI105" s="222" t="s">
        <v>33</v>
      </c>
      <c r="HJ105" s="222">
        <v>2</v>
      </c>
      <c r="HK105" s="222" t="s">
        <v>17</v>
      </c>
      <c r="HL105" s="222" t="s">
        <v>17</v>
      </c>
      <c r="HM105" s="223">
        <v>45063</v>
      </c>
      <c r="HN105" s="221" t="s">
        <v>3552</v>
      </c>
      <c r="HO105" s="224">
        <v>0</v>
      </c>
      <c r="HP105" s="224" t="s">
        <v>2565</v>
      </c>
      <c r="HQ105" s="224" t="s">
        <v>33</v>
      </c>
      <c r="HR105" s="224">
        <v>2</v>
      </c>
      <c r="HS105" s="224" t="s">
        <v>17</v>
      </c>
      <c r="HT105" s="224" t="s">
        <v>17</v>
      </c>
      <c r="HU105" s="214">
        <v>45063</v>
      </c>
      <c r="HV105" s="222" t="s">
        <v>3549</v>
      </c>
      <c r="HW105" s="222">
        <v>0</v>
      </c>
      <c r="HX105" s="222" t="s">
        <v>2565</v>
      </c>
      <c r="HY105" s="222" t="s">
        <v>33</v>
      </c>
      <c r="HZ105" s="222">
        <v>2</v>
      </c>
      <c r="IA105" s="222" t="s">
        <v>17</v>
      </c>
      <c r="IB105" s="222" t="s">
        <v>17</v>
      </c>
      <c r="IC105" s="223">
        <v>45063</v>
      </c>
      <c r="ID105" s="221" t="s">
        <v>3551</v>
      </c>
      <c r="IE105" s="224">
        <v>1</v>
      </c>
      <c r="IF105" s="224" t="s">
        <v>2565</v>
      </c>
      <c r="IG105" s="224" t="s">
        <v>33</v>
      </c>
      <c r="IH105" s="224">
        <v>2</v>
      </c>
      <c r="II105" s="224" t="s">
        <v>17</v>
      </c>
      <c r="IJ105" s="224" t="s">
        <v>17</v>
      </c>
      <c r="IK105" s="214">
        <v>45063</v>
      </c>
      <c r="IL105" s="222" t="s">
        <v>3550</v>
      </c>
      <c r="IM105" s="222">
        <v>3</v>
      </c>
      <c r="IN105" s="222" t="s">
        <v>2565</v>
      </c>
      <c r="IO105" s="222" t="s">
        <v>33</v>
      </c>
      <c r="IP105" s="222">
        <v>2</v>
      </c>
      <c r="IQ105" s="222" t="s">
        <v>17</v>
      </c>
      <c r="IR105" s="222" t="s">
        <v>17</v>
      </c>
      <c r="IS105" s="223">
        <v>45063</v>
      </c>
    </row>
    <row r="106" spans="1:253" s="11" customFormat="1" ht="12.75" customHeight="1" x14ac:dyDescent="0.2">
      <c r="A106" s="11" t="s">
        <v>597</v>
      </c>
      <c r="B106" s="11" t="s">
        <v>10185</v>
      </c>
      <c r="C106" s="11" t="s">
        <v>598</v>
      </c>
      <c r="D106" s="11" t="s">
        <v>599</v>
      </c>
      <c r="E106" s="11" t="s">
        <v>9481</v>
      </c>
      <c r="F106" s="11" t="s">
        <v>5708</v>
      </c>
      <c r="G106" s="212">
        <v>109033000</v>
      </c>
      <c r="H106" s="213" t="s">
        <v>5658</v>
      </c>
      <c r="I106" s="213" t="s">
        <v>77</v>
      </c>
      <c r="J106" s="213">
        <v>1</v>
      </c>
      <c r="K106" s="213" t="s">
        <v>5660</v>
      </c>
      <c r="L106" s="213" t="s">
        <v>5659</v>
      </c>
      <c r="M106" s="214">
        <v>45126</v>
      </c>
      <c r="N106" s="221" t="s">
        <v>5711</v>
      </c>
      <c r="O106" s="216">
        <v>138354</v>
      </c>
      <c r="P106" s="216" t="s">
        <v>5662</v>
      </c>
      <c r="Q106" s="216" t="s">
        <v>1400</v>
      </c>
      <c r="R106" s="216">
        <v>2</v>
      </c>
      <c r="S106" s="216" t="s">
        <v>5710</v>
      </c>
      <c r="T106" s="216" t="s">
        <v>5709</v>
      </c>
      <c r="U106" s="217">
        <v>45126</v>
      </c>
      <c r="V106" s="221" t="s">
        <v>5713</v>
      </c>
      <c r="W106" s="213">
        <v>26252000</v>
      </c>
      <c r="X106" s="213" t="s">
        <v>5658</v>
      </c>
      <c r="Y106" s="213" t="s">
        <v>1400</v>
      </c>
      <c r="Z106" s="213">
        <v>2</v>
      </c>
      <c r="AA106" s="213" t="s">
        <v>5712</v>
      </c>
      <c r="AB106" s="213" t="s">
        <v>5659</v>
      </c>
      <c r="AC106" s="214">
        <v>45126</v>
      </c>
      <c r="AD106" s="221" t="s">
        <v>5717</v>
      </c>
      <c r="AE106" s="218">
        <v>106000</v>
      </c>
      <c r="AF106" s="218" t="s">
        <v>5714</v>
      </c>
      <c r="AG106" s="218" t="s">
        <v>22</v>
      </c>
      <c r="AH106" s="218">
        <v>3</v>
      </c>
      <c r="AI106" s="218" t="s">
        <v>5716</v>
      </c>
      <c r="AJ106" s="218" t="s">
        <v>5715</v>
      </c>
      <c r="AK106" s="219">
        <v>45126</v>
      </c>
      <c r="AL106" s="221" t="s">
        <v>5720</v>
      </c>
      <c r="AM106" s="213">
        <v>106000</v>
      </c>
      <c r="AN106" s="213" t="s">
        <v>5714</v>
      </c>
      <c r="AO106" s="213" t="s">
        <v>1400</v>
      </c>
      <c r="AP106" s="213">
        <v>2</v>
      </c>
      <c r="AQ106" s="213" t="s">
        <v>5719</v>
      </c>
      <c r="AR106" s="213" t="s">
        <v>5718</v>
      </c>
      <c r="AS106" s="214">
        <v>45126</v>
      </c>
      <c r="AT106" s="222" t="s">
        <v>808</v>
      </c>
      <c r="AU106" s="218" t="s">
        <v>17</v>
      </c>
      <c r="AV106" s="218" t="s">
        <v>17</v>
      </c>
      <c r="AW106" s="218" t="s">
        <v>17</v>
      </c>
      <c r="AX106" s="218" t="s">
        <v>17</v>
      </c>
      <c r="AY106" s="218" t="s">
        <v>17</v>
      </c>
      <c r="AZ106" s="218" t="s">
        <v>17</v>
      </c>
      <c r="BA106" s="219">
        <v>43798</v>
      </c>
      <c r="BB106" s="221" t="s">
        <v>850</v>
      </c>
      <c r="BC106" s="213" t="s">
        <v>17</v>
      </c>
      <c r="BD106" s="213" t="s">
        <v>17</v>
      </c>
      <c r="BE106" s="213" t="s">
        <v>17</v>
      </c>
      <c r="BF106" s="213" t="s">
        <v>17</v>
      </c>
      <c r="BG106" s="213" t="s">
        <v>848</v>
      </c>
      <c r="BH106" s="213" t="s">
        <v>17</v>
      </c>
      <c r="BI106" s="214">
        <v>43819</v>
      </c>
      <c r="BJ106" s="222" t="s">
        <v>5722</v>
      </c>
      <c r="BK106" s="222">
        <v>209</v>
      </c>
      <c r="BL106" s="222" t="s">
        <v>5497</v>
      </c>
      <c r="BM106" s="222" t="s">
        <v>22</v>
      </c>
      <c r="BN106" s="222">
        <v>3</v>
      </c>
      <c r="BO106" s="222" t="s">
        <v>5721</v>
      </c>
      <c r="BP106" s="218" t="s">
        <v>1237</v>
      </c>
      <c r="BQ106" s="223">
        <v>45126</v>
      </c>
      <c r="BR106" s="221" t="s">
        <v>803</v>
      </c>
      <c r="BS106" s="224" t="s">
        <v>17</v>
      </c>
      <c r="BT106" s="224" t="s">
        <v>17</v>
      </c>
      <c r="BU106" s="224" t="s">
        <v>17</v>
      </c>
      <c r="BV106" s="224" t="s">
        <v>17</v>
      </c>
      <c r="BW106" s="224" t="s">
        <v>17</v>
      </c>
      <c r="BX106" s="224" t="s">
        <v>17</v>
      </c>
      <c r="BY106" s="214">
        <v>43798</v>
      </c>
      <c r="BZ106" s="222" t="s">
        <v>804</v>
      </c>
      <c r="CA106" s="222" t="s">
        <v>17</v>
      </c>
      <c r="CB106" s="222" t="s">
        <v>17</v>
      </c>
      <c r="CC106" s="222" t="s">
        <v>17</v>
      </c>
      <c r="CD106" s="222" t="s">
        <v>17</v>
      </c>
      <c r="CE106" s="222" t="s">
        <v>17</v>
      </c>
      <c r="CF106" s="222" t="s">
        <v>17</v>
      </c>
      <c r="CG106" s="223">
        <v>43798</v>
      </c>
      <c r="CH106" s="221" t="s">
        <v>10606</v>
      </c>
      <c r="CI106" s="222" t="e">
        <v>#N/A</v>
      </c>
      <c r="CJ106" s="222" t="e">
        <v>#N/A</v>
      </c>
      <c r="CK106" s="222" t="e">
        <v>#N/A</v>
      </c>
      <c r="CL106" s="222" t="e">
        <v>#N/A</v>
      </c>
      <c r="CM106" s="222" t="e">
        <v>#N/A</v>
      </c>
      <c r="CN106" s="222" t="e">
        <v>#N/A</v>
      </c>
      <c r="CO106" s="225" t="e">
        <v>#N/A</v>
      </c>
      <c r="CP106" s="222" t="s">
        <v>807</v>
      </c>
      <c r="CQ106" s="224" t="s">
        <v>17</v>
      </c>
      <c r="CR106" s="224" t="s">
        <v>17</v>
      </c>
      <c r="CS106" s="224" t="s">
        <v>17</v>
      </c>
      <c r="CT106" s="224" t="s">
        <v>17</v>
      </c>
      <c r="CU106" s="224" t="s">
        <v>17</v>
      </c>
      <c r="CV106" s="224" t="s">
        <v>17</v>
      </c>
      <c r="CW106" s="214">
        <v>43798</v>
      </c>
      <c r="CX106" s="222" t="s">
        <v>5726</v>
      </c>
      <c r="CY106" s="218">
        <v>106000</v>
      </c>
      <c r="CZ106" s="218" t="s">
        <v>5714</v>
      </c>
      <c r="DA106" s="218" t="s">
        <v>22</v>
      </c>
      <c r="DB106" s="218">
        <v>3</v>
      </c>
      <c r="DC106" s="218" t="s">
        <v>5735</v>
      </c>
      <c r="DD106" s="218" t="s">
        <v>5718</v>
      </c>
      <c r="DE106" s="220">
        <v>45126</v>
      </c>
      <c r="DF106" s="221" t="s">
        <v>5730</v>
      </c>
      <c r="DG106" s="213">
        <v>26146000</v>
      </c>
      <c r="DH106" s="224" t="s">
        <v>5727</v>
      </c>
      <c r="DI106" s="224" t="s">
        <v>22</v>
      </c>
      <c r="DJ106" s="224">
        <v>3</v>
      </c>
      <c r="DK106" s="224" t="s">
        <v>5729</v>
      </c>
      <c r="DL106" s="224" t="s">
        <v>5728</v>
      </c>
      <c r="DM106" s="214">
        <v>45126</v>
      </c>
      <c r="DN106" s="222" t="s">
        <v>5734</v>
      </c>
      <c r="DO106" s="218">
        <v>0</v>
      </c>
      <c r="DP106" s="222" t="s">
        <v>5731</v>
      </c>
      <c r="DQ106" s="222" t="s">
        <v>22</v>
      </c>
      <c r="DR106" s="222">
        <v>3</v>
      </c>
      <c r="DS106" s="222" t="s">
        <v>5733</v>
      </c>
      <c r="DT106" s="222" t="s">
        <v>5732</v>
      </c>
      <c r="DU106" s="223">
        <v>45126</v>
      </c>
      <c r="DV106" s="221" t="s">
        <v>5736</v>
      </c>
      <c r="DW106" s="213">
        <v>106000</v>
      </c>
      <c r="DX106" s="224" t="s">
        <v>5714</v>
      </c>
      <c r="DY106" s="224" t="s">
        <v>22</v>
      </c>
      <c r="DZ106" s="224">
        <v>3</v>
      </c>
      <c r="EA106" s="224" t="s">
        <v>5735</v>
      </c>
      <c r="EB106" s="224" t="s">
        <v>5718</v>
      </c>
      <c r="EC106" s="214">
        <v>45126</v>
      </c>
      <c r="ED106" s="222" t="s">
        <v>5737</v>
      </c>
      <c r="EE106" s="218">
        <v>0</v>
      </c>
      <c r="EF106" s="222" t="s">
        <v>5731</v>
      </c>
      <c r="EG106" s="222" t="s">
        <v>22</v>
      </c>
      <c r="EH106" s="222">
        <v>3</v>
      </c>
      <c r="EI106" s="222" t="s">
        <v>5733</v>
      </c>
      <c r="EJ106" s="222" t="s">
        <v>5732</v>
      </c>
      <c r="EK106" s="223">
        <v>45126</v>
      </c>
      <c r="EL106" s="221" t="s">
        <v>5738</v>
      </c>
      <c r="EM106" s="213">
        <v>0</v>
      </c>
      <c r="EN106" s="224" t="s">
        <v>5731</v>
      </c>
      <c r="EO106" s="224" t="s">
        <v>22</v>
      </c>
      <c r="EP106" s="224">
        <v>3</v>
      </c>
      <c r="EQ106" s="224" t="s">
        <v>5733</v>
      </c>
      <c r="ER106" s="224" t="s">
        <v>5732</v>
      </c>
      <c r="ES106" s="214">
        <v>45126</v>
      </c>
      <c r="ET106" s="222" t="s">
        <v>5724</v>
      </c>
      <c r="EU106" s="222">
        <v>209</v>
      </c>
      <c r="EV106" s="222" t="s">
        <v>5497</v>
      </c>
      <c r="EW106" s="222" t="s">
        <v>1400</v>
      </c>
      <c r="EX106" s="222">
        <v>2</v>
      </c>
      <c r="EY106" s="222" t="s">
        <v>5723</v>
      </c>
      <c r="EZ106" s="222" t="s">
        <v>5675</v>
      </c>
      <c r="FA106" s="223">
        <v>45126</v>
      </c>
      <c r="FB106" s="221" t="s">
        <v>806</v>
      </c>
      <c r="FC106" s="224">
        <v>4</v>
      </c>
      <c r="FD106" s="224">
        <v>0</v>
      </c>
      <c r="FE106" s="224" t="s">
        <v>33</v>
      </c>
      <c r="FF106" s="224">
        <v>2</v>
      </c>
      <c r="FG106" s="224" t="s">
        <v>805</v>
      </c>
      <c r="FH106" s="224">
        <v>0</v>
      </c>
      <c r="FI106" s="214">
        <v>43798</v>
      </c>
      <c r="FJ106" s="221" t="s">
        <v>600</v>
      </c>
      <c r="FK106" s="222" t="s">
        <v>17</v>
      </c>
      <c r="FL106" s="222" t="s">
        <v>590</v>
      </c>
      <c r="FM106" s="222" t="s">
        <v>17</v>
      </c>
      <c r="FN106" s="222" t="s">
        <v>17</v>
      </c>
      <c r="FO106" s="222">
        <v>0</v>
      </c>
      <c r="FP106" s="218">
        <v>0</v>
      </c>
      <c r="FQ106" s="219">
        <v>43578</v>
      </c>
      <c r="FR106" s="221" t="s">
        <v>601</v>
      </c>
      <c r="FS106" s="224" t="s">
        <v>17</v>
      </c>
      <c r="FT106" s="224" t="s">
        <v>590</v>
      </c>
      <c r="FU106" s="224" t="s">
        <v>17</v>
      </c>
      <c r="FV106" s="224" t="s">
        <v>17</v>
      </c>
      <c r="FW106" s="224">
        <v>0</v>
      </c>
      <c r="FX106" s="224">
        <v>0</v>
      </c>
      <c r="FY106" s="214">
        <v>43578</v>
      </c>
      <c r="FZ106" s="222" t="s">
        <v>3556</v>
      </c>
      <c r="GA106" s="222">
        <v>0</v>
      </c>
      <c r="GB106" s="222" t="s">
        <v>2565</v>
      </c>
      <c r="GC106" s="222" t="s">
        <v>33</v>
      </c>
      <c r="GD106" s="222">
        <v>2</v>
      </c>
      <c r="GE106" s="222" t="s">
        <v>17</v>
      </c>
      <c r="GF106" s="222" t="s">
        <v>17</v>
      </c>
      <c r="GG106" s="223">
        <v>45063</v>
      </c>
      <c r="GH106" s="221" t="s">
        <v>3562</v>
      </c>
      <c r="GI106" s="224">
        <v>1</v>
      </c>
      <c r="GJ106" s="224" t="s">
        <v>2565</v>
      </c>
      <c r="GK106" s="224" t="s">
        <v>33</v>
      </c>
      <c r="GL106" s="224">
        <v>2</v>
      </c>
      <c r="GM106" s="224" t="s">
        <v>17</v>
      </c>
      <c r="GN106" s="224" t="s">
        <v>17</v>
      </c>
      <c r="GO106" s="214">
        <v>45063</v>
      </c>
      <c r="GP106" s="222" t="s">
        <v>3557</v>
      </c>
      <c r="GQ106" s="222">
        <v>0</v>
      </c>
      <c r="GR106" s="222" t="s">
        <v>2565</v>
      </c>
      <c r="GS106" s="222" t="s">
        <v>33</v>
      </c>
      <c r="GT106" s="222">
        <v>2</v>
      </c>
      <c r="GU106" s="222" t="s">
        <v>17</v>
      </c>
      <c r="GV106" s="222" t="s">
        <v>17</v>
      </c>
      <c r="GW106" s="223">
        <v>45063</v>
      </c>
      <c r="GX106" s="221" t="s">
        <v>3563</v>
      </c>
      <c r="GY106" s="224">
        <v>0</v>
      </c>
      <c r="GZ106" s="224" t="s">
        <v>2565</v>
      </c>
      <c r="HA106" s="224" t="s">
        <v>33</v>
      </c>
      <c r="HB106" s="224">
        <v>2</v>
      </c>
      <c r="HC106" s="224" t="s">
        <v>17</v>
      </c>
      <c r="HD106" s="224" t="s">
        <v>17</v>
      </c>
      <c r="HE106" s="214">
        <v>45063</v>
      </c>
      <c r="HF106" s="222" t="s">
        <v>3555</v>
      </c>
      <c r="HG106" s="222">
        <v>0</v>
      </c>
      <c r="HH106" s="222" t="s">
        <v>2565</v>
      </c>
      <c r="HI106" s="222" t="s">
        <v>33</v>
      </c>
      <c r="HJ106" s="222">
        <v>2</v>
      </c>
      <c r="HK106" s="222" t="s">
        <v>17</v>
      </c>
      <c r="HL106" s="222" t="s">
        <v>17</v>
      </c>
      <c r="HM106" s="223">
        <v>45063</v>
      </c>
      <c r="HN106" s="221" t="s">
        <v>3561</v>
      </c>
      <c r="HO106" s="224">
        <v>0</v>
      </c>
      <c r="HP106" s="224" t="s">
        <v>2565</v>
      </c>
      <c r="HQ106" s="224" t="s">
        <v>33</v>
      </c>
      <c r="HR106" s="224">
        <v>2</v>
      </c>
      <c r="HS106" s="224" t="s">
        <v>17</v>
      </c>
      <c r="HT106" s="224" t="s">
        <v>17</v>
      </c>
      <c r="HU106" s="214">
        <v>45063</v>
      </c>
      <c r="HV106" s="222" t="s">
        <v>3558</v>
      </c>
      <c r="HW106" s="222">
        <v>0</v>
      </c>
      <c r="HX106" s="222" t="s">
        <v>2565</v>
      </c>
      <c r="HY106" s="222" t="s">
        <v>33</v>
      </c>
      <c r="HZ106" s="222">
        <v>2</v>
      </c>
      <c r="IA106" s="222" t="s">
        <v>17</v>
      </c>
      <c r="IB106" s="222" t="s">
        <v>17</v>
      </c>
      <c r="IC106" s="223">
        <v>45063</v>
      </c>
      <c r="ID106" s="221" t="s">
        <v>3560</v>
      </c>
      <c r="IE106" s="224">
        <v>1</v>
      </c>
      <c r="IF106" s="224" t="s">
        <v>2565</v>
      </c>
      <c r="IG106" s="224" t="s">
        <v>33</v>
      </c>
      <c r="IH106" s="224">
        <v>2</v>
      </c>
      <c r="II106" s="224" t="s">
        <v>17</v>
      </c>
      <c r="IJ106" s="224" t="s">
        <v>17</v>
      </c>
      <c r="IK106" s="214">
        <v>45063</v>
      </c>
      <c r="IL106" s="222" t="s">
        <v>3559</v>
      </c>
      <c r="IM106" s="222">
        <v>1</v>
      </c>
      <c r="IN106" s="222" t="s">
        <v>2565</v>
      </c>
      <c r="IO106" s="222" t="s">
        <v>33</v>
      </c>
      <c r="IP106" s="222">
        <v>2</v>
      </c>
      <c r="IQ106" s="222" t="s">
        <v>17</v>
      </c>
      <c r="IR106" s="222" t="s">
        <v>17</v>
      </c>
      <c r="IS106" s="223">
        <v>45063</v>
      </c>
    </row>
    <row r="107" spans="1:253" s="11" customFormat="1" ht="12.75" customHeight="1" x14ac:dyDescent="0.2">
      <c r="A107" s="11" t="s">
        <v>1984</v>
      </c>
      <c r="B107" s="11" t="s">
        <v>10054</v>
      </c>
      <c r="C107" s="11" t="s">
        <v>1985</v>
      </c>
      <c r="D107" s="11" t="s">
        <v>599</v>
      </c>
      <c r="E107" s="11" t="s">
        <v>9481</v>
      </c>
      <c r="F107" s="11" t="s">
        <v>5739</v>
      </c>
      <c r="G107" s="212">
        <v>109033000</v>
      </c>
      <c r="H107" s="213" t="s">
        <v>5658</v>
      </c>
      <c r="I107" s="213" t="s">
        <v>77</v>
      </c>
      <c r="J107" s="213">
        <v>1</v>
      </c>
      <c r="K107" s="213" t="s">
        <v>5660</v>
      </c>
      <c r="L107" s="213" t="s">
        <v>5659</v>
      </c>
      <c r="M107" s="214">
        <v>45126</v>
      </c>
      <c r="N107" s="221" t="s">
        <v>5743</v>
      </c>
      <c r="O107" s="216">
        <v>238000</v>
      </c>
      <c r="P107" s="216" t="s">
        <v>5740</v>
      </c>
      <c r="Q107" s="216" t="s">
        <v>77</v>
      </c>
      <c r="R107" s="216">
        <v>1</v>
      </c>
      <c r="S107" s="216" t="s">
        <v>5742</v>
      </c>
      <c r="T107" s="216" t="s">
        <v>5741</v>
      </c>
      <c r="U107" s="217">
        <v>45126</v>
      </c>
      <c r="V107" s="221" t="s">
        <v>5745</v>
      </c>
      <c r="W107" s="213">
        <v>95962000</v>
      </c>
      <c r="X107" s="213" t="s">
        <v>5740</v>
      </c>
      <c r="Y107" s="213" t="s">
        <v>1400</v>
      </c>
      <c r="Z107" s="213">
        <v>2</v>
      </c>
      <c r="AA107" s="213" t="s">
        <v>5744</v>
      </c>
      <c r="AB107" s="213" t="s">
        <v>5741</v>
      </c>
      <c r="AC107" s="214">
        <v>45126</v>
      </c>
      <c r="AD107" s="221" t="s">
        <v>5749</v>
      </c>
      <c r="AE107" s="218">
        <v>6328000</v>
      </c>
      <c r="AF107" s="218" t="s">
        <v>5746</v>
      </c>
      <c r="AG107" s="218" t="s">
        <v>1400</v>
      </c>
      <c r="AH107" s="218">
        <v>2</v>
      </c>
      <c r="AI107" s="218" t="s">
        <v>5748</v>
      </c>
      <c r="AJ107" s="218" t="s">
        <v>5747</v>
      </c>
      <c r="AK107" s="219">
        <v>45126</v>
      </c>
      <c r="AL107" s="221" t="s">
        <v>5751</v>
      </c>
      <c r="AM107" s="213">
        <v>5000</v>
      </c>
      <c r="AN107" s="213" t="s">
        <v>5699</v>
      </c>
      <c r="AO107" s="213" t="s">
        <v>77</v>
      </c>
      <c r="AP107" s="213">
        <v>1</v>
      </c>
      <c r="AQ107" s="213" t="s">
        <v>5750</v>
      </c>
      <c r="AR107" s="213" t="s">
        <v>5700</v>
      </c>
      <c r="AS107" s="214">
        <v>45126</v>
      </c>
      <c r="AT107" s="222" t="s">
        <v>4509</v>
      </c>
      <c r="AU107" s="218">
        <v>0</v>
      </c>
      <c r="AV107" s="218" t="s">
        <v>17</v>
      </c>
      <c r="AW107" s="218" t="s">
        <v>1400</v>
      </c>
      <c r="AX107" s="218">
        <v>2</v>
      </c>
      <c r="AY107" s="218" t="s">
        <v>4508</v>
      </c>
      <c r="AZ107" s="218" t="s">
        <v>17</v>
      </c>
      <c r="BA107" s="219">
        <v>45101</v>
      </c>
      <c r="BB107" s="221" t="s">
        <v>10607</v>
      </c>
      <c r="BC107" s="213" t="e">
        <v>#N/A</v>
      </c>
      <c r="BD107" s="213" t="e">
        <v>#N/A</v>
      </c>
      <c r="BE107" s="213" t="e">
        <v>#N/A</v>
      </c>
      <c r="BF107" s="213" t="e">
        <v>#N/A</v>
      </c>
      <c r="BG107" s="213" t="e">
        <v>#N/A</v>
      </c>
      <c r="BH107" s="213" t="e">
        <v>#N/A</v>
      </c>
      <c r="BI107" s="214" t="e">
        <v>#N/A</v>
      </c>
      <c r="BJ107" s="222" t="s">
        <v>4511</v>
      </c>
      <c r="BK107" s="222">
        <v>0</v>
      </c>
      <c r="BL107" s="222" t="s">
        <v>17</v>
      </c>
      <c r="BM107" s="222" t="s">
        <v>1400</v>
      </c>
      <c r="BN107" s="222">
        <v>2</v>
      </c>
      <c r="BO107" s="222" t="s">
        <v>4510</v>
      </c>
      <c r="BP107" s="218" t="s">
        <v>17</v>
      </c>
      <c r="BQ107" s="223">
        <v>45101</v>
      </c>
      <c r="BR107" s="221" t="s">
        <v>5770</v>
      </c>
      <c r="BS107" s="224">
        <v>67775</v>
      </c>
      <c r="BT107" s="224" t="s">
        <v>5699</v>
      </c>
      <c r="BU107" s="224" t="s">
        <v>1400</v>
      </c>
      <c r="BV107" s="224">
        <v>2</v>
      </c>
      <c r="BW107" s="224" t="s">
        <v>5769</v>
      </c>
      <c r="BX107" s="224" t="s">
        <v>5700</v>
      </c>
      <c r="BY107" s="214">
        <v>45126</v>
      </c>
      <c r="BZ107" s="222" t="s">
        <v>5772</v>
      </c>
      <c r="CA107" s="222">
        <v>8113</v>
      </c>
      <c r="CB107" s="222" t="s">
        <v>5699</v>
      </c>
      <c r="CC107" s="222" t="s">
        <v>1400</v>
      </c>
      <c r="CD107" s="222">
        <v>2</v>
      </c>
      <c r="CE107" s="222" t="s">
        <v>5771</v>
      </c>
      <c r="CF107" s="222" t="s">
        <v>5700</v>
      </c>
      <c r="CG107" s="223">
        <v>45126</v>
      </c>
      <c r="CH107" s="221" t="s">
        <v>10608</v>
      </c>
      <c r="CI107" s="222" t="e">
        <v>#N/A</v>
      </c>
      <c r="CJ107" s="222" t="e">
        <v>#N/A</v>
      </c>
      <c r="CK107" s="222" t="e">
        <v>#N/A</v>
      </c>
      <c r="CL107" s="222" t="e">
        <v>#N/A</v>
      </c>
      <c r="CM107" s="222" t="e">
        <v>#N/A</v>
      </c>
      <c r="CN107" s="222" t="e">
        <v>#N/A</v>
      </c>
      <c r="CO107" s="225" t="e">
        <v>#N/A</v>
      </c>
      <c r="CP107" s="222" t="s">
        <v>5774</v>
      </c>
      <c r="CQ107" s="224">
        <v>261000000</v>
      </c>
      <c r="CR107" s="224" t="s">
        <v>5695</v>
      </c>
      <c r="CS107" s="224" t="s">
        <v>1400</v>
      </c>
      <c r="CT107" s="224">
        <v>2</v>
      </c>
      <c r="CU107" s="224" t="s">
        <v>5773</v>
      </c>
      <c r="CV107" s="224" t="s">
        <v>5705</v>
      </c>
      <c r="CW107" s="214">
        <v>45126</v>
      </c>
      <c r="CX107" s="222" t="s">
        <v>5757</v>
      </c>
      <c r="CY107" s="218">
        <v>5000</v>
      </c>
      <c r="CZ107" s="218" t="s">
        <v>5754</v>
      </c>
      <c r="DA107" s="218" t="s">
        <v>1400</v>
      </c>
      <c r="DB107" s="218">
        <v>2</v>
      </c>
      <c r="DC107" s="218" t="s">
        <v>5765</v>
      </c>
      <c r="DD107" s="218" t="s">
        <v>5762</v>
      </c>
      <c r="DE107" s="220">
        <v>45126</v>
      </c>
      <c r="DF107" s="221" t="s">
        <v>5761</v>
      </c>
      <c r="DG107" s="213">
        <v>89635000</v>
      </c>
      <c r="DH107" s="224" t="s">
        <v>5758</v>
      </c>
      <c r="DI107" s="224" t="s">
        <v>1400</v>
      </c>
      <c r="DJ107" s="224">
        <v>2</v>
      </c>
      <c r="DK107" s="224" t="s">
        <v>5760</v>
      </c>
      <c r="DL107" s="224" t="s">
        <v>5759</v>
      </c>
      <c r="DM107" s="214">
        <v>45126</v>
      </c>
      <c r="DN107" s="222" t="s">
        <v>5764</v>
      </c>
      <c r="DO107" s="218">
        <v>6322000</v>
      </c>
      <c r="DP107" s="222" t="s">
        <v>5754</v>
      </c>
      <c r="DQ107" s="222" t="s">
        <v>1400</v>
      </c>
      <c r="DR107" s="222">
        <v>2</v>
      </c>
      <c r="DS107" s="222" t="s">
        <v>5763</v>
      </c>
      <c r="DT107" s="222" t="s">
        <v>5762</v>
      </c>
      <c r="DU107" s="223">
        <v>45126</v>
      </c>
      <c r="DV107" s="221" t="s">
        <v>5766</v>
      </c>
      <c r="DW107" s="213">
        <v>5000</v>
      </c>
      <c r="DX107" s="224" t="s">
        <v>5754</v>
      </c>
      <c r="DY107" s="224" t="s">
        <v>1400</v>
      </c>
      <c r="DZ107" s="224">
        <v>2</v>
      </c>
      <c r="EA107" s="224" t="s">
        <v>5765</v>
      </c>
      <c r="EB107" s="224" t="s">
        <v>5762</v>
      </c>
      <c r="EC107" s="214">
        <v>45126</v>
      </c>
      <c r="ED107" s="222" t="s">
        <v>1987</v>
      </c>
      <c r="EE107" s="218">
        <v>0</v>
      </c>
      <c r="EF107" s="222" t="s">
        <v>17</v>
      </c>
      <c r="EG107" s="222" t="s">
        <v>17</v>
      </c>
      <c r="EH107" s="222" t="s">
        <v>17</v>
      </c>
      <c r="EI107" s="222" t="s">
        <v>1986</v>
      </c>
      <c r="EJ107" s="222" t="s">
        <v>17</v>
      </c>
      <c r="EK107" s="223">
        <v>44985</v>
      </c>
      <c r="EL107" s="221" t="s">
        <v>1988</v>
      </c>
      <c r="EM107" s="213">
        <v>0</v>
      </c>
      <c r="EN107" s="224" t="s">
        <v>17</v>
      </c>
      <c r="EO107" s="224" t="s">
        <v>17</v>
      </c>
      <c r="EP107" s="224" t="s">
        <v>17</v>
      </c>
      <c r="EQ107" s="224" t="s">
        <v>1986</v>
      </c>
      <c r="ER107" s="224" t="s">
        <v>17</v>
      </c>
      <c r="ES107" s="214">
        <v>44985</v>
      </c>
      <c r="ET107" s="222" t="s">
        <v>5753</v>
      </c>
      <c r="EU107" s="222">
        <v>209</v>
      </c>
      <c r="EV107" s="222" t="s">
        <v>5497</v>
      </c>
      <c r="EW107" s="222" t="s">
        <v>1400</v>
      </c>
      <c r="EX107" s="222">
        <v>2</v>
      </c>
      <c r="EY107" s="222" t="s">
        <v>5752</v>
      </c>
      <c r="EZ107" s="222" t="s">
        <v>5675</v>
      </c>
      <c r="FA107" s="223">
        <v>45126</v>
      </c>
      <c r="FB107" s="221" t="s">
        <v>5768</v>
      </c>
      <c r="FC107" s="224">
        <v>4</v>
      </c>
      <c r="FD107" s="224" t="s">
        <v>5695</v>
      </c>
      <c r="FE107" s="224" t="s">
        <v>1400</v>
      </c>
      <c r="FF107" s="224">
        <v>2</v>
      </c>
      <c r="FG107" s="224" t="s">
        <v>5767</v>
      </c>
      <c r="FH107" s="224" t="s">
        <v>5705</v>
      </c>
      <c r="FI107" s="214">
        <v>45126</v>
      </c>
      <c r="FJ107" s="221" t="s">
        <v>10609</v>
      </c>
      <c r="FK107" s="222" t="e">
        <v>#N/A</v>
      </c>
      <c r="FL107" s="222" t="e">
        <v>#N/A</v>
      </c>
      <c r="FM107" s="222" t="e">
        <v>#N/A</v>
      </c>
      <c r="FN107" s="222" t="e">
        <v>#N/A</v>
      </c>
      <c r="FO107" s="222" t="e">
        <v>#N/A</v>
      </c>
      <c r="FP107" s="218" t="e">
        <v>#N/A</v>
      </c>
      <c r="FQ107" s="219" t="e">
        <v>#N/A</v>
      </c>
      <c r="FR107" s="221" t="s">
        <v>10610</v>
      </c>
      <c r="FS107" s="224" t="e">
        <v>#N/A</v>
      </c>
      <c r="FT107" s="224" t="e">
        <v>#N/A</v>
      </c>
      <c r="FU107" s="224" t="e">
        <v>#N/A</v>
      </c>
      <c r="FV107" s="224" t="e">
        <v>#N/A</v>
      </c>
      <c r="FW107" s="224" t="e">
        <v>#N/A</v>
      </c>
      <c r="FX107" s="224" t="e">
        <v>#N/A</v>
      </c>
      <c r="FY107" s="214" t="e">
        <v>#N/A</v>
      </c>
      <c r="FZ107" s="222" t="s">
        <v>3565</v>
      </c>
      <c r="GA107" s="222">
        <v>0</v>
      </c>
      <c r="GB107" s="222" t="s">
        <v>2565</v>
      </c>
      <c r="GC107" s="222" t="s">
        <v>33</v>
      </c>
      <c r="GD107" s="222">
        <v>2</v>
      </c>
      <c r="GE107" s="222" t="s">
        <v>17</v>
      </c>
      <c r="GF107" s="222" t="s">
        <v>17</v>
      </c>
      <c r="GG107" s="223">
        <v>45063</v>
      </c>
      <c r="GH107" s="221" t="s">
        <v>3571</v>
      </c>
      <c r="GI107" s="224">
        <v>0</v>
      </c>
      <c r="GJ107" s="224" t="s">
        <v>2565</v>
      </c>
      <c r="GK107" s="224" t="s">
        <v>33</v>
      </c>
      <c r="GL107" s="224">
        <v>2</v>
      </c>
      <c r="GM107" s="224" t="s">
        <v>17</v>
      </c>
      <c r="GN107" s="224" t="s">
        <v>17</v>
      </c>
      <c r="GO107" s="214">
        <v>45063</v>
      </c>
      <c r="GP107" s="222" t="s">
        <v>3566</v>
      </c>
      <c r="GQ107" s="222">
        <v>0</v>
      </c>
      <c r="GR107" s="222" t="s">
        <v>2565</v>
      </c>
      <c r="GS107" s="222" t="s">
        <v>33</v>
      </c>
      <c r="GT107" s="222">
        <v>2</v>
      </c>
      <c r="GU107" s="222" t="s">
        <v>17</v>
      </c>
      <c r="GV107" s="222" t="s">
        <v>17</v>
      </c>
      <c r="GW107" s="223">
        <v>45063</v>
      </c>
      <c r="GX107" s="221" t="s">
        <v>3572</v>
      </c>
      <c r="GY107" s="224">
        <v>0</v>
      </c>
      <c r="GZ107" s="224" t="s">
        <v>2565</v>
      </c>
      <c r="HA107" s="224" t="s">
        <v>33</v>
      </c>
      <c r="HB107" s="224">
        <v>2</v>
      </c>
      <c r="HC107" s="224" t="s">
        <v>17</v>
      </c>
      <c r="HD107" s="224" t="s">
        <v>17</v>
      </c>
      <c r="HE107" s="214">
        <v>45063</v>
      </c>
      <c r="HF107" s="222" t="s">
        <v>3564</v>
      </c>
      <c r="HG107" s="222">
        <v>0</v>
      </c>
      <c r="HH107" s="222" t="s">
        <v>2565</v>
      </c>
      <c r="HI107" s="222" t="s">
        <v>33</v>
      </c>
      <c r="HJ107" s="222">
        <v>2</v>
      </c>
      <c r="HK107" s="222" t="s">
        <v>17</v>
      </c>
      <c r="HL107" s="222" t="s">
        <v>17</v>
      </c>
      <c r="HM107" s="223">
        <v>45063</v>
      </c>
      <c r="HN107" s="221" t="s">
        <v>3570</v>
      </c>
      <c r="HO107" s="224">
        <v>0</v>
      </c>
      <c r="HP107" s="224" t="s">
        <v>2565</v>
      </c>
      <c r="HQ107" s="224" t="s">
        <v>33</v>
      </c>
      <c r="HR107" s="224">
        <v>2</v>
      </c>
      <c r="HS107" s="224" t="s">
        <v>17</v>
      </c>
      <c r="HT107" s="224" t="s">
        <v>17</v>
      </c>
      <c r="HU107" s="214">
        <v>45063</v>
      </c>
      <c r="HV107" s="222" t="s">
        <v>3567</v>
      </c>
      <c r="HW107" s="222">
        <v>0</v>
      </c>
      <c r="HX107" s="222" t="s">
        <v>2565</v>
      </c>
      <c r="HY107" s="222" t="s">
        <v>33</v>
      </c>
      <c r="HZ107" s="222">
        <v>2</v>
      </c>
      <c r="IA107" s="222" t="s">
        <v>17</v>
      </c>
      <c r="IB107" s="222" t="s">
        <v>17</v>
      </c>
      <c r="IC107" s="223">
        <v>45063</v>
      </c>
      <c r="ID107" s="221" t="s">
        <v>3569</v>
      </c>
      <c r="IE107" s="224">
        <v>1</v>
      </c>
      <c r="IF107" s="224" t="s">
        <v>2565</v>
      </c>
      <c r="IG107" s="224" t="s">
        <v>33</v>
      </c>
      <c r="IH107" s="224">
        <v>2</v>
      </c>
      <c r="II107" s="224" t="s">
        <v>17</v>
      </c>
      <c r="IJ107" s="224" t="s">
        <v>17</v>
      </c>
      <c r="IK107" s="214">
        <v>45063</v>
      </c>
      <c r="IL107" s="222" t="s">
        <v>3568</v>
      </c>
      <c r="IM107" s="222">
        <v>0</v>
      </c>
      <c r="IN107" s="222" t="s">
        <v>2565</v>
      </c>
      <c r="IO107" s="222" t="s">
        <v>33</v>
      </c>
      <c r="IP107" s="222">
        <v>2</v>
      </c>
      <c r="IQ107" s="222" t="s">
        <v>17</v>
      </c>
      <c r="IR107" s="222" t="s">
        <v>17</v>
      </c>
      <c r="IS107" s="223">
        <v>45063</v>
      </c>
    </row>
    <row r="108" spans="1:253" s="11" customFormat="1" ht="12.75" customHeight="1" x14ac:dyDescent="0.2">
      <c r="A108" s="11" t="s">
        <v>3573</v>
      </c>
      <c r="B108" s="11" t="s">
        <v>9965</v>
      </c>
      <c r="C108" s="11" t="s">
        <v>3574</v>
      </c>
      <c r="D108" s="11" t="s">
        <v>3575</v>
      </c>
      <c r="E108" s="11" t="s">
        <v>9484</v>
      </c>
      <c r="F108" s="11" t="s">
        <v>6144</v>
      </c>
      <c r="G108" s="212">
        <v>7275000</v>
      </c>
      <c r="H108" s="213" t="s">
        <v>6141</v>
      </c>
      <c r="I108" s="213" t="s">
        <v>1400</v>
      </c>
      <c r="J108" s="213">
        <v>2</v>
      </c>
      <c r="K108" s="213" t="s">
        <v>6143</v>
      </c>
      <c r="L108" s="213" t="s">
        <v>6142</v>
      </c>
      <c r="M108" s="214">
        <v>45126</v>
      </c>
      <c r="N108" s="221" t="s">
        <v>6148</v>
      </c>
      <c r="O108" s="216">
        <v>63679</v>
      </c>
      <c r="P108" s="216" t="s">
        <v>6145</v>
      </c>
      <c r="Q108" s="216" t="s">
        <v>1400</v>
      </c>
      <c r="R108" s="216">
        <v>2</v>
      </c>
      <c r="S108" s="216" t="s">
        <v>6147</v>
      </c>
      <c r="T108" s="216" t="s">
        <v>6146</v>
      </c>
      <c r="U108" s="217">
        <v>45126</v>
      </c>
      <c r="V108" s="221" t="s">
        <v>6151</v>
      </c>
      <c r="W108" s="213">
        <v>2855000</v>
      </c>
      <c r="X108" s="213" t="s">
        <v>6149</v>
      </c>
      <c r="Y108" s="213" t="s">
        <v>1400</v>
      </c>
      <c r="Z108" s="213">
        <v>2</v>
      </c>
      <c r="AA108" s="213" t="s">
        <v>5712</v>
      </c>
      <c r="AB108" s="213" t="s">
        <v>6150</v>
      </c>
      <c r="AC108" s="214">
        <v>45126</v>
      </c>
      <c r="AD108" s="221" t="s">
        <v>6155</v>
      </c>
      <c r="AE108" s="218">
        <v>265000</v>
      </c>
      <c r="AF108" s="218" t="s">
        <v>6152</v>
      </c>
      <c r="AG108" s="218" t="s">
        <v>1400</v>
      </c>
      <c r="AH108" s="218">
        <v>2</v>
      </c>
      <c r="AI108" s="218" t="s">
        <v>6154</v>
      </c>
      <c r="AJ108" s="218" t="s">
        <v>6153</v>
      </c>
      <c r="AK108" s="219">
        <v>45126</v>
      </c>
      <c r="AL108" s="221" t="s">
        <v>6159</v>
      </c>
      <c r="AM108" s="213">
        <v>31000</v>
      </c>
      <c r="AN108" s="213" t="s">
        <v>6156</v>
      </c>
      <c r="AO108" s="213" t="s">
        <v>77</v>
      </c>
      <c r="AP108" s="213">
        <v>1</v>
      </c>
      <c r="AQ108" s="213" t="s">
        <v>6158</v>
      </c>
      <c r="AR108" s="213" t="s">
        <v>6157</v>
      </c>
      <c r="AS108" s="214">
        <v>45126</v>
      </c>
      <c r="AT108" s="222" t="s">
        <v>6161</v>
      </c>
      <c r="AU108" s="218" t="s">
        <v>17</v>
      </c>
      <c r="AV108" s="218" t="s">
        <v>17</v>
      </c>
      <c r="AW108" s="218" t="s">
        <v>17</v>
      </c>
      <c r="AX108" s="218" t="s">
        <v>17</v>
      </c>
      <c r="AY108" s="218" t="s">
        <v>6160</v>
      </c>
      <c r="AZ108" s="218" t="s">
        <v>6072</v>
      </c>
      <c r="BA108" s="219">
        <v>45126</v>
      </c>
      <c r="BB108" s="221" t="s">
        <v>10611</v>
      </c>
      <c r="BC108" s="213" t="e">
        <v>#N/A</v>
      </c>
      <c r="BD108" s="213" t="e">
        <v>#N/A</v>
      </c>
      <c r="BE108" s="213" t="e">
        <v>#N/A</v>
      </c>
      <c r="BF108" s="213" t="e">
        <v>#N/A</v>
      </c>
      <c r="BG108" s="213" t="e">
        <v>#N/A</v>
      </c>
      <c r="BH108" s="213" t="e">
        <v>#N/A</v>
      </c>
      <c r="BI108" s="214" t="e">
        <v>#N/A</v>
      </c>
      <c r="BJ108" s="222" t="s">
        <v>6163</v>
      </c>
      <c r="BK108" s="222">
        <v>40</v>
      </c>
      <c r="BL108" s="222" t="s">
        <v>5497</v>
      </c>
      <c r="BM108" s="222" t="s">
        <v>1400</v>
      </c>
      <c r="BN108" s="222">
        <v>2</v>
      </c>
      <c r="BO108" s="222" t="s">
        <v>6162</v>
      </c>
      <c r="BP108" s="218" t="s">
        <v>1237</v>
      </c>
      <c r="BQ108" s="223">
        <v>45126</v>
      </c>
      <c r="BR108" s="221" t="s">
        <v>10612</v>
      </c>
      <c r="BS108" s="224" t="e">
        <v>#N/A</v>
      </c>
      <c r="BT108" s="224" t="e">
        <v>#N/A</v>
      </c>
      <c r="BU108" s="224" t="e">
        <v>#N/A</v>
      </c>
      <c r="BV108" s="224" t="e">
        <v>#N/A</v>
      </c>
      <c r="BW108" s="224" t="e">
        <v>#N/A</v>
      </c>
      <c r="BX108" s="224" t="e">
        <v>#N/A</v>
      </c>
      <c r="BY108" s="214" t="e">
        <v>#N/A</v>
      </c>
      <c r="BZ108" s="222" t="s">
        <v>10613</v>
      </c>
      <c r="CA108" s="222" t="e">
        <v>#N/A</v>
      </c>
      <c r="CB108" s="222" t="e">
        <v>#N/A</v>
      </c>
      <c r="CC108" s="222" t="e">
        <v>#N/A</v>
      </c>
      <c r="CD108" s="222" t="e">
        <v>#N/A</v>
      </c>
      <c r="CE108" s="222" t="e">
        <v>#N/A</v>
      </c>
      <c r="CF108" s="222" t="e">
        <v>#N/A</v>
      </c>
      <c r="CG108" s="223" t="e">
        <v>#N/A</v>
      </c>
      <c r="CH108" s="221" t="s">
        <v>10614</v>
      </c>
      <c r="CI108" s="222" t="e">
        <v>#N/A</v>
      </c>
      <c r="CJ108" s="222" t="e">
        <v>#N/A</v>
      </c>
      <c r="CK108" s="222" t="e">
        <v>#N/A</v>
      </c>
      <c r="CL108" s="222" t="e">
        <v>#N/A</v>
      </c>
      <c r="CM108" s="222" t="e">
        <v>#N/A</v>
      </c>
      <c r="CN108" s="222" t="e">
        <v>#N/A</v>
      </c>
      <c r="CO108" s="225" t="e">
        <v>#N/A</v>
      </c>
      <c r="CP108" s="222" t="s">
        <v>10615</v>
      </c>
      <c r="CQ108" s="224" t="e">
        <v>#N/A</v>
      </c>
      <c r="CR108" s="224" t="e">
        <v>#N/A</v>
      </c>
      <c r="CS108" s="224" t="e">
        <v>#N/A</v>
      </c>
      <c r="CT108" s="224" t="e">
        <v>#N/A</v>
      </c>
      <c r="CU108" s="224" t="e">
        <v>#N/A</v>
      </c>
      <c r="CV108" s="224" t="e">
        <v>#N/A</v>
      </c>
      <c r="CW108" s="214" t="e">
        <v>#N/A</v>
      </c>
      <c r="CX108" s="222" t="s">
        <v>6168</v>
      </c>
      <c r="CY108" s="218">
        <v>265000</v>
      </c>
      <c r="CZ108" s="218" t="s">
        <v>6173</v>
      </c>
      <c r="DA108" s="218" t="s">
        <v>1400</v>
      </c>
      <c r="DB108" s="218">
        <v>2</v>
      </c>
      <c r="DC108" s="218" t="s">
        <v>6174</v>
      </c>
      <c r="DD108" s="218" t="s">
        <v>6153</v>
      </c>
      <c r="DE108" s="220">
        <v>45126</v>
      </c>
      <c r="DF108" s="221" t="s">
        <v>6170</v>
      </c>
      <c r="DG108" s="213">
        <v>2590000</v>
      </c>
      <c r="DH108" s="224" t="s">
        <v>6169</v>
      </c>
      <c r="DI108" s="224" t="s">
        <v>1400</v>
      </c>
      <c r="DJ108" s="224">
        <v>2</v>
      </c>
      <c r="DK108" s="224" t="s">
        <v>2175</v>
      </c>
      <c r="DL108" s="224" t="s">
        <v>6153</v>
      </c>
      <c r="DM108" s="214">
        <v>45126</v>
      </c>
      <c r="DN108" s="222" t="s">
        <v>6172</v>
      </c>
      <c r="DO108" s="218">
        <v>0</v>
      </c>
      <c r="DP108" s="222" t="s">
        <v>17</v>
      </c>
      <c r="DQ108" s="222" t="s">
        <v>17</v>
      </c>
      <c r="DR108" s="222" t="s">
        <v>17</v>
      </c>
      <c r="DS108" s="222" t="s">
        <v>6171</v>
      </c>
      <c r="DT108" s="222" t="s">
        <v>6072</v>
      </c>
      <c r="DU108" s="223">
        <v>45126</v>
      </c>
      <c r="DV108" s="221" t="s">
        <v>6175</v>
      </c>
      <c r="DW108" s="213">
        <v>233000</v>
      </c>
      <c r="DX108" s="224" t="s">
        <v>6173</v>
      </c>
      <c r="DY108" s="224" t="s">
        <v>1400</v>
      </c>
      <c r="DZ108" s="224">
        <v>2</v>
      </c>
      <c r="EA108" s="224" t="s">
        <v>6174</v>
      </c>
      <c r="EB108" s="224" t="s">
        <v>6153</v>
      </c>
      <c r="EC108" s="214">
        <v>45126</v>
      </c>
      <c r="ED108" s="222" t="s">
        <v>6178</v>
      </c>
      <c r="EE108" s="218">
        <v>32000</v>
      </c>
      <c r="EF108" s="222" t="s">
        <v>6156</v>
      </c>
      <c r="EG108" s="222" t="s">
        <v>77</v>
      </c>
      <c r="EH108" s="222">
        <v>1</v>
      </c>
      <c r="EI108" s="222" t="s">
        <v>6177</v>
      </c>
      <c r="EJ108" s="222" t="s">
        <v>6176</v>
      </c>
      <c r="EK108" s="223">
        <v>45126</v>
      </c>
      <c r="EL108" s="221" t="s">
        <v>6180</v>
      </c>
      <c r="EM108" s="213">
        <v>0</v>
      </c>
      <c r="EN108" s="224" t="s">
        <v>17</v>
      </c>
      <c r="EO108" s="224" t="s">
        <v>17</v>
      </c>
      <c r="EP108" s="224" t="s">
        <v>17</v>
      </c>
      <c r="EQ108" s="224" t="s">
        <v>6179</v>
      </c>
      <c r="ER108" s="224" t="s">
        <v>6072</v>
      </c>
      <c r="ES108" s="214">
        <v>45126</v>
      </c>
      <c r="ET108" s="222" t="s">
        <v>6165</v>
      </c>
      <c r="EU108" s="222">
        <v>40</v>
      </c>
      <c r="EV108" s="222" t="s">
        <v>5497</v>
      </c>
      <c r="EW108" s="222" t="s">
        <v>1400</v>
      </c>
      <c r="EX108" s="222">
        <v>2</v>
      </c>
      <c r="EY108" s="222" t="s">
        <v>6164</v>
      </c>
      <c r="EZ108" s="222" t="s">
        <v>1237</v>
      </c>
      <c r="FA108" s="223">
        <v>45126</v>
      </c>
      <c r="FB108" s="221" t="s">
        <v>6182</v>
      </c>
      <c r="FC108" s="224">
        <v>4</v>
      </c>
      <c r="FD108" s="224" t="s">
        <v>17</v>
      </c>
      <c r="FE108" s="224" t="s">
        <v>17</v>
      </c>
      <c r="FF108" s="224" t="s">
        <v>17</v>
      </c>
      <c r="FG108" s="224" t="s">
        <v>6181</v>
      </c>
      <c r="FH108" s="224" t="s">
        <v>6072</v>
      </c>
      <c r="FI108" s="214">
        <v>45126</v>
      </c>
      <c r="FJ108" s="221" t="s">
        <v>10616</v>
      </c>
      <c r="FK108" s="222" t="e">
        <v>#N/A</v>
      </c>
      <c r="FL108" s="222" t="e">
        <v>#N/A</v>
      </c>
      <c r="FM108" s="222" t="e">
        <v>#N/A</v>
      </c>
      <c r="FN108" s="222" t="e">
        <v>#N/A</v>
      </c>
      <c r="FO108" s="222" t="e">
        <v>#N/A</v>
      </c>
      <c r="FP108" s="218" t="e">
        <v>#N/A</v>
      </c>
      <c r="FQ108" s="219" t="e">
        <v>#N/A</v>
      </c>
      <c r="FR108" s="221" t="s">
        <v>10617</v>
      </c>
      <c r="FS108" s="224" t="e">
        <v>#N/A</v>
      </c>
      <c r="FT108" s="224" t="e">
        <v>#N/A</v>
      </c>
      <c r="FU108" s="224" t="e">
        <v>#N/A</v>
      </c>
      <c r="FV108" s="224" t="e">
        <v>#N/A</v>
      </c>
      <c r="FW108" s="224" t="e">
        <v>#N/A</v>
      </c>
      <c r="FX108" s="224" t="e">
        <v>#N/A</v>
      </c>
      <c r="FY108" s="214" t="e">
        <v>#N/A</v>
      </c>
      <c r="FZ108" s="222" t="s">
        <v>3577</v>
      </c>
      <c r="GA108" s="222">
        <v>0</v>
      </c>
      <c r="GB108" s="222" t="s">
        <v>2565</v>
      </c>
      <c r="GC108" s="222" t="s">
        <v>33</v>
      </c>
      <c r="GD108" s="222">
        <v>2</v>
      </c>
      <c r="GE108" s="222" t="s">
        <v>17</v>
      </c>
      <c r="GF108" s="222" t="s">
        <v>17</v>
      </c>
      <c r="GG108" s="223">
        <v>45063</v>
      </c>
      <c r="GH108" s="221" t="s">
        <v>3583</v>
      </c>
      <c r="GI108" s="224">
        <v>1</v>
      </c>
      <c r="GJ108" s="224" t="s">
        <v>2565</v>
      </c>
      <c r="GK108" s="224" t="s">
        <v>33</v>
      </c>
      <c r="GL108" s="224">
        <v>2</v>
      </c>
      <c r="GM108" s="224" t="s">
        <v>17</v>
      </c>
      <c r="GN108" s="224" t="s">
        <v>17</v>
      </c>
      <c r="GO108" s="214">
        <v>45063</v>
      </c>
      <c r="GP108" s="222" t="s">
        <v>3578</v>
      </c>
      <c r="GQ108" s="222">
        <v>0</v>
      </c>
      <c r="GR108" s="222" t="s">
        <v>2565</v>
      </c>
      <c r="GS108" s="222" t="s">
        <v>33</v>
      </c>
      <c r="GT108" s="222">
        <v>2</v>
      </c>
      <c r="GU108" s="222" t="s">
        <v>17</v>
      </c>
      <c r="GV108" s="222" t="s">
        <v>17</v>
      </c>
      <c r="GW108" s="223">
        <v>45063</v>
      </c>
      <c r="GX108" s="221" t="s">
        <v>3584</v>
      </c>
      <c r="GY108" s="224">
        <v>0</v>
      </c>
      <c r="GZ108" s="224" t="s">
        <v>2565</v>
      </c>
      <c r="HA108" s="224" t="s">
        <v>33</v>
      </c>
      <c r="HB108" s="224">
        <v>2</v>
      </c>
      <c r="HC108" s="224" t="s">
        <v>17</v>
      </c>
      <c r="HD108" s="224" t="s">
        <v>17</v>
      </c>
      <c r="HE108" s="214">
        <v>45063</v>
      </c>
      <c r="HF108" s="222" t="s">
        <v>3576</v>
      </c>
      <c r="HG108" s="222">
        <v>0</v>
      </c>
      <c r="HH108" s="222" t="s">
        <v>2565</v>
      </c>
      <c r="HI108" s="222" t="s">
        <v>33</v>
      </c>
      <c r="HJ108" s="222">
        <v>2</v>
      </c>
      <c r="HK108" s="222" t="s">
        <v>17</v>
      </c>
      <c r="HL108" s="222" t="s">
        <v>17</v>
      </c>
      <c r="HM108" s="223">
        <v>45063</v>
      </c>
      <c r="HN108" s="221" t="s">
        <v>3582</v>
      </c>
      <c r="HO108" s="224">
        <v>0</v>
      </c>
      <c r="HP108" s="224" t="s">
        <v>2565</v>
      </c>
      <c r="HQ108" s="224" t="s">
        <v>33</v>
      </c>
      <c r="HR108" s="224">
        <v>2</v>
      </c>
      <c r="HS108" s="224" t="s">
        <v>17</v>
      </c>
      <c r="HT108" s="224" t="s">
        <v>17</v>
      </c>
      <c r="HU108" s="214">
        <v>45063</v>
      </c>
      <c r="HV108" s="222" t="s">
        <v>3579</v>
      </c>
      <c r="HW108" s="222">
        <v>1</v>
      </c>
      <c r="HX108" s="222" t="s">
        <v>2565</v>
      </c>
      <c r="HY108" s="222" t="s">
        <v>33</v>
      </c>
      <c r="HZ108" s="222">
        <v>2</v>
      </c>
      <c r="IA108" s="222" t="s">
        <v>17</v>
      </c>
      <c r="IB108" s="222" t="s">
        <v>17</v>
      </c>
      <c r="IC108" s="223">
        <v>45063</v>
      </c>
      <c r="ID108" s="221" t="s">
        <v>3581</v>
      </c>
      <c r="IE108" s="224">
        <v>0</v>
      </c>
      <c r="IF108" s="224" t="s">
        <v>2565</v>
      </c>
      <c r="IG108" s="224" t="s">
        <v>33</v>
      </c>
      <c r="IH108" s="224">
        <v>2</v>
      </c>
      <c r="II108" s="224" t="s">
        <v>17</v>
      </c>
      <c r="IJ108" s="224" t="s">
        <v>17</v>
      </c>
      <c r="IK108" s="214">
        <v>45063</v>
      </c>
      <c r="IL108" s="222" t="s">
        <v>3580</v>
      </c>
      <c r="IM108" s="222">
        <v>3</v>
      </c>
      <c r="IN108" s="222" t="s">
        <v>2565</v>
      </c>
      <c r="IO108" s="222" t="s">
        <v>33</v>
      </c>
      <c r="IP108" s="222">
        <v>2</v>
      </c>
      <c r="IQ108" s="222" t="s">
        <v>17</v>
      </c>
      <c r="IR108" s="222" t="s">
        <v>17</v>
      </c>
      <c r="IS108" s="223">
        <v>45063</v>
      </c>
    </row>
    <row r="109" spans="1:253" s="11" customFormat="1" ht="12.75" customHeight="1" x14ac:dyDescent="0.2">
      <c r="A109" s="11" t="s">
        <v>1432</v>
      </c>
      <c r="B109" s="11" t="s">
        <v>9934</v>
      </c>
      <c r="C109" s="11" t="s">
        <v>1433</v>
      </c>
      <c r="D109" s="11" t="s">
        <v>1434</v>
      </c>
      <c r="E109" s="11" t="s">
        <v>9485</v>
      </c>
      <c r="F109" s="11" t="s">
        <v>7003</v>
      </c>
      <c r="G109" s="212">
        <v>42078000</v>
      </c>
      <c r="H109" s="213" t="s">
        <v>7000</v>
      </c>
      <c r="I109" s="213" t="s">
        <v>77</v>
      </c>
      <c r="J109" s="213">
        <v>1</v>
      </c>
      <c r="K109" s="213" t="s">
        <v>7002</v>
      </c>
      <c r="L109" s="213" t="s">
        <v>7001</v>
      </c>
      <c r="M109" s="214">
        <v>45129</v>
      </c>
      <c r="N109" s="221" t="s">
        <v>1438</v>
      </c>
      <c r="O109" s="216">
        <v>147500</v>
      </c>
      <c r="P109" s="216" t="s">
        <v>1435</v>
      </c>
      <c r="Q109" s="216" t="s">
        <v>77</v>
      </c>
      <c r="R109" s="216">
        <v>1</v>
      </c>
      <c r="S109" s="216" t="s">
        <v>1437</v>
      </c>
      <c r="T109" s="216" t="s">
        <v>1436</v>
      </c>
      <c r="U109" s="217">
        <v>44773</v>
      </c>
      <c r="V109" s="221" t="s">
        <v>7005</v>
      </c>
      <c r="W109" s="213">
        <v>1360000</v>
      </c>
      <c r="X109" s="213" t="s">
        <v>7000</v>
      </c>
      <c r="Y109" s="213" t="s">
        <v>77</v>
      </c>
      <c r="Z109" s="213">
        <v>1</v>
      </c>
      <c r="AA109" s="213" t="s">
        <v>7004</v>
      </c>
      <c r="AB109" s="213" t="s">
        <v>7001</v>
      </c>
      <c r="AC109" s="214">
        <v>45129</v>
      </c>
      <c r="AD109" s="221" t="s">
        <v>7008</v>
      </c>
      <c r="AE109" s="218">
        <v>1000000</v>
      </c>
      <c r="AF109" s="218" t="s">
        <v>6860</v>
      </c>
      <c r="AG109" s="218" t="s">
        <v>1400</v>
      </c>
      <c r="AH109" s="218">
        <v>2</v>
      </c>
      <c r="AI109" s="218" t="s">
        <v>7007</v>
      </c>
      <c r="AJ109" s="218" t="s">
        <v>7006</v>
      </c>
      <c r="AK109" s="219">
        <v>45129</v>
      </c>
      <c r="AL109" s="221" t="s">
        <v>7009</v>
      </c>
      <c r="AM109" s="213">
        <v>1000000</v>
      </c>
      <c r="AN109" s="213" t="s">
        <v>6860</v>
      </c>
      <c r="AO109" s="213" t="s">
        <v>1400</v>
      </c>
      <c r="AP109" s="213">
        <v>2</v>
      </c>
      <c r="AQ109" s="213" t="s">
        <v>7007</v>
      </c>
      <c r="AR109" s="213" t="s">
        <v>7006</v>
      </c>
      <c r="AS109" s="214">
        <v>45129</v>
      </c>
      <c r="AT109" s="222" t="s">
        <v>10618</v>
      </c>
      <c r="AU109" s="218" t="e">
        <v>#N/A</v>
      </c>
      <c r="AV109" s="218" t="e">
        <v>#N/A</v>
      </c>
      <c r="AW109" s="218" t="e">
        <v>#N/A</v>
      </c>
      <c r="AX109" s="218" t="e">
        <v>#N/A</v>
      </c>
      <c r="AY109" s="218" t="e">
        <v>#N/A</v>
      </c>
      <c r="AZ109" s="218" t="e">
        <v>#N/A</v>
      </c>
      <c r="BA109" s="219" t="e">
        <v>#N/A</v>
      </c>
      <c r="BB109" s="221" t="s">
        <v>10619</v>
      </c>
      <c r="BC109" s="213" t="e">
        <v>#N/A</v>
      </c>
      <c r="BD109" s="213" t="e">
        <v>#N/A</v>
      </c>
      <c r="BE109" s="213" t="e">
        <v>#N/A</v>
      </c>
      <c r="BF109" s="213" t="e">
        <v>#N/A</v>
      </c>
      <c r="BG109" s="213" t="e">
        <v>#N/A</v>
      </c>
      <c r="BH109" s="213" t="e">
        <v>#N/A</v>
      </c>
      <c r="BI109" s="214" t="e">
        <v>#N/A</v>
      </c>
      <c r="BJ109" s="222" t="s">
        <v>7010</v>
      </c>
      <c r="BK109" s="222">
        <v>0</v>
      </c>
      <c r="BL109" s="222" t="s">
        <v>6728</v>
      </c>
      <c r="BM109" s="222" t="s">
        <v>1400</v>
      </c>
      <c r="BN109" s="222">
        <v>2</v>
      </c>
      <c r="BO109" s="222" t="s">
        <v>6864</v>
      </c>
      <c r="BP109" s="218" t="s">
        <v>1039</v>
      </c>
      <c r="BQ109" s="223">
        <v>45129</v>
      </c>
      <c r="BR109" s="221" t="s">
        <v>10620</v>
      </c>
      <c r="BS109" s="224" t="e">
        <v>#N/A</v>
      </c>
      <c r="BT109" s="224" t="e">
        <v>#N/A</v>
      </c>
      <c r="BU109" s="224" t="e">
        <v>#N/A</v>
      </c>
      <c r="BV109" s="224" t="e">
        <v>#N/A</v>
      </c>
      <c r="BW109" s="224" t="e">
        <v>#N/A</v>
      </c>
      <c r="BX109" s="224" t="e">
        <v>#N/A</v>
      </c>
      <c r="BY109" s="214" t="e">
        <v>#N/A</v>
      </c>
      <c r="BZ109" s="222" t="s">
        <v>10621</v>
      </c>
      <c r="CA109" s="222" t="e">
        <v>#N/A</v>
      </c>
      <c r="CB109" s="222" t="e">
        <v>#N/A</v>
      </c>
      <c r="CC109" s="222" t="e">
        <v>#N/A</v>
      </c>
      <c r="CD109" s="222" t="e">
        <v>#N/A</v>
      </c>
      <c r="CE109" s="222" t="e">
        <v>#N/A</v>
      </c>
      <c r="CF109" s="222" t="e">
        <v>#N/A</v>
      </c>
      <c r="CG109" s="223" t="e">
        <v>#N/A</v>
      </c>
      <c r="CH109" s="221" t="s">
        <v>10622</v>
      </c>
      <c r="CI109" s="222" t="e">
        <v>#N/A</v>
      </c>
      <c r="CJ109" s="222" t="e">
        <v>#N/A</v>
      </c>
      <c r="CK109" s="222" t="e">
        <v>#N/A</v>
      </c>
      <c r="CL109" s="222" t="e">
        <v>#N/A</v>
      </c>
      <c r="CM109" s="222" t="e">
        <v>#N/A</v>
      </c>
      <c r="CN109" s="222" t="e">
        <v>#N/A</v>
      </c>
      <c r="CO109" s="225" t="e">
        <v>#N/A</v>
      </c>
      <c r="CP109" s="222" t="s">
        <v>10623</v>
      </c>
      <c r="CQ109" s="224" t="e">
        <v>#N/A</v>
      </c>
      <c r="CR109" s="224" t="e">
        <v>#N/A</v>
      </c>
      <c r="CS109" s="224" t="e">
        <v>#N/A</v>
      </c>
      <c r="CT109" s="224" t="e">
        <v>#N/A</v>
      </c>
      <c r="CU109" s="224" t="e">
        <v>#N/A</v>
      </c>
      <c r="CV109" s="224" t="e">
        <v>#N/A</v>
      </c>
      <c r="CW109" s="214" t="e">
        <v>#N/A</v>
      </c>
      <c r="CX109" s="222" t="s">
        <v>7013</v>
      </c>
      <c r="CY109" s="218">
        <v>1000000</v>
      </c>
      <c r="CZ109" s="218" t="s">
        <v>6860</v>
      </c>
      <c r="DA109" s="218" t="s">
        <v>1400</v>
      </c>
      <c r="DB109" s="218">
        <v>2</v>
      </c>
      <c r="DC109" s="218" t="s">
        <v>4793</v>
      </c>
      <c r="DD109" s="218" t="s">
        <v>7006</v>
      </c>
      <c r="DE109" s="220">
        <v>45129</v>
      </c>
      <c r="DF109" s="221" t="s">
        <v>7014</v>
      </c>
      <c r="DG109" s="213">
        <v>360000</v>
      </c>
      <c r="DH109" s="224" t="s">
        <v>7000</v>
      </c>
      <c r="DI109" s="224" t="s">
        <v>1400</v>
      </c>
      <c r="DJ109" s="224">
        <v>2</v>
      </c>
      <c r="DK109" s="224" t="s">
        <v>6870</v>
      </c>
      <c r="DL109" s="224" t="s">
        <v>7001</v>
      </c>
      <c r="DM109" s="214">
        <v>45129</v>
      </c>
      <c r="DN109" s="222" t="s">
        <v>7015</v>
      </c>
      <c r="DO109" s="218">
        <v>0</v>
      </c>
      <c r="DP109" s="222" t="s">
        <v>6860</v>
      </c>
      <c r="DQ109" s="222" t="s">
        <v>1400</v>
      </c>
      <c r="DR109" s="222">
        <v>2</v>
      </c>
      <c r="DS109" s="222" t="s">
        <v>6872</v>
      </c>
      <c r="DT109" s="222" t="s">
        <v>7006</v>
      </c>
      <c r="DU109" s="223">
        <v>45129</v>
      </c>
      <c r="DV109" s="221" t="s">
        <v>7016</v>
      </c>
      <c r="DW109" s="213">
        <v>1000000</v>
      </c>
      <c r="DX109" s="224" t="s">
        <v>6860</v>
      </c>
      <c r="DY109" s="224" t="s">
        <v>1400</v>
      </c>
      <c r="DZ109" s="224">
        <v>2</v>
      </c>
      <c r="EA109" s="224" t="s">
        <v>4793</v>
      </c>
      <c r="EB109" s="224" t="s">
        <v>7006</v>
      </c>
      <c r="EC109" s="214">
        <v>45129</v>
      </c>
      <c r="ED109" s="222" t="s">
        <v>7017</v>
      </c>
      <c r="EE109" s="218">
        <v>0</v>
      </c>
      <c r="EF109" s="222" t="s">
        <v>6860</v>
      </c>
      <c r="EG109" s="222" t="s">
        <v>1400</v>
      </c>
      <c r="EH109" s="222">
        <v>2</v>
      </c>
      <c r="EI109" s="222" t="s">
        <v>4795</v>
      </c>
      <c r="EJ109" s="222" t="s">
        <v>7006</v>
      </c>
      <c r="EK109" s="223">
        <v>45129</v>
      </c>
      <c r="EL109" s="221" t="s">
        <v>7018</v>
      </c>
      <c r="EM109" s="213">
        <v>0</v>
      </c>
      <c r="EN109" s="224" t="s">
        <v>6860</v>
      </c>
      <c r="EO109" s="224" t="s">
        <v>1400</v>
      </c>
      <c r="EP109" s="224">
        <v>2</v>
      </c>
      <c r="EQ109" s="224" t="s">
        <v>4795</v>
      </c>
      <c r="ER109" s="224" t="s">
        <v>7006</v>
      </c>
      <c r="ES109" s="214">
        <v>45129</v>
      </c>
      <c r="ET109" s="222" t="s">
        <v>7011</v>
      </c>
      <c r="EU109" s="222">
        <v>0</v>
      </c>
      <c r="EV109" s="222" t="s">
        <v>6728</v>
      </c>
      <c r="EW109" s="222" t="s">
        <v>1400</v>
      </c>
      <c r="EX109" s="222">
        <v>2</v>
      </c>
      <c r="EY109" s="222" t="s">
        <v>6866</v>
      </c>
      <c r="EZ109" s="222" t="s">
        <v>1039</v>
      </c>
      <c r="FA109" s="223">
        <v>45129</v>
      </c>
      <c r="FB109" s="221" t="s">
        <v>1441</v>
      </c>
      <c r="FC109" s="224">
        <v>2</v>
      </c>
      <c r="FD109" s="224" t="s">
        <v>1439</v>
      </c>
      <c r="FE109" s="224" t="s">
        <v>33</v>
      </c>
      <c r="FF109" s="224">
        <v>2</v>
      </c>
      <c r="FG109" s="224" t="s">
        <v>1408</v>
      </c>
      <c r="FH109" s="224" t="s">
        <v>1440</v>
      </c>
      <c r="FI109" s="214">
        <v>44773</v>
      </c>
      <c r="FJ109" s="221" t="s">
        <v>10624</v>
      </c>
      <c r="FK109" s="222" t="e">
        <v>#N/A</v>
      </c>
      <c r="FL109" s="222" t="e">
        <v>#N/A</v>
      </c>
      <c r="FM109" s="222" t="e">
        <v>#N/A</v>
      </c>
      <c r="FN109" s="222" t="e">
        <v>#N/A</v>
      </c>
      <c r="FO109" s="222" t="e">
        <v>#N/A</v>
      </c>
      <c r="FP109" s="218" t="e">
        <v>#N/A</v>
      </c>
      <c r="FQ109" s="219" t="e">
        <v>#N/A</v>
      </c>
      <c r="FR109" s="221" t="s">
        <v>10625</v>
      </c>
      <c r="FS109" s="224" t="e">
        <v>#N/A</v>
      </c>
      <c r="FT109" s="224" t="e">
        <v>#N/A</v>
      </c>
      <c r="FU109" s="224" t="e">
        <v>#N/A</v>
      </c>
      <c r="FV109" s="224" t="e">
        <v>#N/A</v>
      </c>
      <c r="FW109" s="224" t="e">
        <v>#N/A</v>
      </c>
      <c r="FX109" s="224" t="e">
        <v>#N/A</v>
      </c>
      <c r="FY109" s="214" t="e">
        <v>#N/A</v>
      </c>
      <c r="FZ109" s="222" t="s">
        <v>3586</v>
      </c>
      <c r="GA109" s="222">
        <v>0</v>
      </c>
      <c r="GB109" s="222" t="s">
        <v>2565</v>
      </c>
      <c r="GC109" s="222" t="s">
        <v>33</v>
      </c>
      <c r="GD109" s="222">
        <v>2</v>
      </c>
      <c r="GE109" s="222" t="s">
        <v>17</v>
      </c>
      <c r="GF109" s="222" t="s">
        <v>17</v>
      </c>
      <c r="GG109" s="223">
        <v>45063</v>
      </c>
      <c r="GH109" s="221" t="s">
        <v>3592</v>
      </c>
      <c r="GI109" s="224">
        <v>0</v>
      </c>
      <c r="GJ109" s="224" t="s">
        <v>2565</v>
      </c>
      <c r="GK109" s="224" t="s">
        <v>33</v>
      </c>
      <c r="GL109" s="224">
        <v>2</v>
      </c>
      <c r="GM109" s="224" t="s">
        <v>17</v>
      </c>
      <c r="GN109" s="224" t="s">
        <v>17</v>
      </c>
      <c r="GO109" s="214">
        <v>45063</v>
      </c>
      <c r="GP109" s="222" t="s">
        <v>3587</v>
      </c>
      <c r="GQ109" s="222">
        <v>0</v>
      </c>
      <c r="GR109" s="222" t="s">
        <v>2565</v>
      </c>
      <c r="GS109" s="222" t="s">
        <v>33</v>
      </c>
      <c r="GT109" s="222">
        <v>2</v>
      </c>
      <c r="GU109" s="222" t="s">
        <v>17</v>
      </c>
      <c r="GV109" s="222" t="s">
        <v>17</v>
      </c>
      <c r="GW109" s="223">
        <v>45063</v>
      </c>
      <c r="GX109" s="221" t="s">
        <v>3593</v>
      </c>
      <c r="GY109" s="224">
        <v>0</v>
      </c>
      <c r="GZ109" s="224" t="s">
        <v>2565</v>
      </c>
      <c r="HA109" s="224" t="s">
        <v>33</v>
      </c>
      <c r="HB109" s="224">
        <v>2</v>
      </c>
      <c r="HC109" s="224" t="s">
        <v>17</v>
      </c>
      <c r="HD109" s="224" t="s">
        <v>17</v>
      </c>
      <c r="HE109" s="214">
        <v>45063</v>
      </c>
      <c r="HF109" s="222" t="s">
        <v>3585</v>
      </c>
      <c r="HG109" s="222">
        <v>2</v>
      </c>
      <c r="HH109" s="222" t="s">
        <v>2565</v>
      </c>
      <c r="HI109" s="222" t="s">
        <v>33</v>
      </c>
      <c r="HJ109" s="222">
        <v>2</v>
      </c>
      <c r="HK109" s="222" t="s">
        <v>17</v>
      </c>
      <c r="HL109" s="222" t="s">
        <v>17</v>
      </c>
      <c r="HM109" s="223">
        <v>45063</v>
      </c>
      <c r="HN109" s="221" t="s">
        <v>3591</v>
      </c>
      <c r="HO109" s="224">
        <v>1</v>
      </c>
      <c r="HP109" s="224" t="s">
        <v>2565</v>
      </c>
      <c r="HQ109" s="224" t="s">
        <v>33</v>
      </c>
      <c r="HR109" s="224">
        <v>2</v>
      </c>
      <c r="HS109" s="224" t="s">
        <v>17</v>
      </c>
      <c r="HT109" s="224" t="s">
        <v>17</v>
      </c>
      <c r="HU109" s="214">
        <v>45063</v>
      </c>
      <c r="HV109" s="222" t="s">
        <v>3588</v>
      </c>
      <c r="HW109" s="222">
        <v>0</v>
      </c>
      <c r="HX109" s="222" t="s">
        <v>2565</v>
      </c>
      <c r="HY109" s="222" t="s">
        <v>33</v>
      </c>
      <c r="HZ109" s="222">
        <v>2</v>
      </c>
      <c r="IA109" s="222" t="s">
        <v>17</v>
      </c>
      <c r="IB109" s="222" t="s">
        <v>17</v>
      </c>
      <c r="IC109" s="223">
        <v>45063</v>
      </c>
      <c r="ID109" s="221" t="s">
        <v>3590</v>
      </c>
      <c r="IE109" s="224">
        <v>0</v>
      </c>
      <c r="IF109" s="224" t="s">
        <v>2565</v>
      </c>
      <c r="IG109" s="224" t="s">
        <v>33</v>
      </c>
      <c r="IH109" s="224">
        <v>2</v>
      </c>
      <c r="II109" s="224" t="s">
        <v>17</v>
      </c>
      <c r="IJ109" s="224" t="s">
        <v>17</v>
      </c>
      <c r="IK109" s="214">
        <v>45063</v>
      </c>
      <c r="IL109" s="222" t="s">
        <v>3589</v>
      </c>
      <c r="IM109" s="222">
        <v>0</v>
      </c>
      <c r="IN109" s="222" t="s">
        <v>2565</v>
      </c>
      <c r="IO109" s="222" t="s">
        <v>33</v>
      </c>
      <c r="IP109" s="222">
        <v>2</v>
      </c>
      <c r="IQ109" s="222" t="s">
        <v>17</v>
      </c>
      <c r="IR109" s="222" t="s">
        <v>17</v>
      </c>
      <c r="IS109" s="223">
        <v>45063</v>
      </c>
    </row>
    <row r="110" spans="1:253" s="11" customFormat="1" ht="12.75" customHeight="1" x14ac:dyDescent="0.2">
      <c r="A110" s="11" t="s">
        <v>42</v>
      </c>
      <c r="B110" s="11" t="s">
        <v>10200</v>
      </c>
      <c r="C110" s="11" t="s">
        <v>43</v>
      </c>
      <c r="D110" s="11" t="s">
        <v>44</v>
      </c>
      <c r="E110" s="11" t="s">
        <v>9486</v>
      </c>
      <c r="F110" s="11" t="s">
        <v>4545</v>
      </c>
      <c r="G110" s="212">
        <v>26156000</v>
      </c>
      <c r="H110" s="213" t="s">
        <v>4542</v>
      </c>
      <c r="I110" s="213" t="s">
        <v>1400</v>
      </c>
      <c r="J110" s="213">
        <v>2</v>
      </c>
      <c r="K110" s="213" t="s">
        <v>4544</v>
      </c>
      <c r="L110" s="213" t="s">
        <v>4543</v>
      </c>
      <c r="M110" s="214">
        <v>45103</v>
      </c>
      <c r="N110" s="221" t="s">
        <v>1142</v>
      </c>
      <c r="O110" s="216">
        <v>120410</v>
      </c>
      <c r="P110" s="216" t="s">
        <v>1139</v>
      </c>
      <c r="Q110" s="216" t="s">
        <v>33</v>
      </c>
      <c r="R110" s="216">
        <v>2</v>
      </c>
      <c r="S110" s="216" t="s">
        <v>1141</v>
      </c>
      <c r="T110" s="216" t="s">
        <v>1140</v>
      </c>
      <c r="U110" s="217">
        <v>44278</v>
      </c>
      <c r="V110" s="221" t="s">
        <v>4547</v>
      </c>
      <c r="W110" s="213">
        <v>26156000</v>
      </c>
      <c r="X110" s="213" t="s">
        <v>4542</v>
      </c>
      <c r="Y110" s="213" t="s">
        <v>1400</v>
      </c>
      <c r="Z110" s="213">
        <v>2</v>
      </c>
      <c r="AA110" s="213" t="s">
        <v>4546</v>
      </c>
      <c r="AB110" s="213" t="s">
        <v>4543</v>
      </c>
      <c r="AC110" s="214">
        <v>45103</v>
      </c>
      <c r="AD110" s="221" t="s">
        <v>4549</v>
      </c>
      <c r="AE110" s="218">
        <v>26156000</v>
      </c>
      <c r="AF110" s="218" t="s">
        <v>4542</v>
      </c>
      <c r="AG110" s="218" t="s">
        <v>1400</v>
      </c>
      <c r="AH110" s="218">
        <v>2</v>
      </c>
      <c r="AI110" s="218" t="s">
        <v>4548</v>
      </c>
      <c r="AJ110" s="218" t="s">
        <v>4543</v>
      </c>
      <c r="AK110" s="219">
        <v>45103</v>
      </c>
      <c r="AL110" s="221" t="s">
        <v>4553</v>
      </c>
      <c r="AM110" s="213">
        <v>34000</v>
      </c>
      <c r="AN110" s="213" t="s">
        <v>4550</v>
      </c>
      <c r="AO110" s="213" t="s">
        <v>1400</v>
      </c>
      <c r="AP110" s="213">
        <v>2</v>
      </c>
      <c r="AQ110" s="213" t="s">
        <v>4552</v>
      </c>
      <c r="AR110" s="213" t="s">
        <v>4551</v>
      </c>
      <c r="AS110" s="214">
        <v>45103</v>
      </c>
      <c r="AT110" s="222" t="s">
        <v>52</v>
      </c>
      <c r="AU110" s="218" t="s">
        <v>17</v>
      </c>
      <c r="AV110" s="218">
        <v>0</v>
      </c>
      <c r="AW110" s="218" t="s">
        <v>17</v>
      </c>
      <c r="AX110" s="218" t="s">
        <v>17</v>
      </c>
      <c r="AY110" s="218">
        <v>0</v>
      </c>
      <c r="AZ110" s="218">
        <v>0</v>
      </c>
      <c r="BA110" s="219">
        <v>43493</v>
      </c>
      <c r="BB110" s="221" t="s">
        <v>51</v>
      </c>
      <c r="BC110" s="213" t="s">
        <v>17</v>
      </c>
      <c r="BD110" s="213">
        <v>0</v>
      </c>
      <c r="BE110" s="213" t="s">
        <v>17</v>
      </c>
      <c r="BF110" s="213" t="s">
        <v>17</v>
      </c>
      <c r="BG110" s="213">
        <v>0</v>
      </c>
      <c r="BH110" s="213">
        <v>0</v>
      </c>
      <c r="BI110" s="214">
        <v>43493</v>
      </c>
      <c r="BJ110" s="222" t="s">
        <v>7526</v>
      </c>
      <c r="BK110" s="222">
        <v>11</v>
      </c>
      <c r="BL110" s="222" t="s">
        <v>7524</v>
      </c>
      <c r="BM110" s="222" t="s">
        <v>22</v>
      </c>
      <c r="BN110" s="222">
        <v>3</v>
      </c>
      <c r="BO110" s="222" t="s">
        <v>1762</v>
      </c>
      <c r="BP110" s="218" t="s">
        <v>7525</v>
      </c>
      <c r="BQ110" s="223">
        <v>45137</v>
      </c>
      <c r="BR110" s="221" t="s">
        <v>45</v>
      </c>
      <c r="BS110" s="224" t="s">
        <v>17</v>
      </c>
      <c r="BT110" s="224">
        <v>0</v>
      </c>
      <c r="BU110" s="224" t="s">
        <v>17</v>
      </c>
      <c r="BV110" s="224" t="s">
        <v>17</v>
      </c>
      <c r="BW110" s="224">
        <v>0</v>
      </c>
      <c r="BX110" s="224">
        <v>0</v>
      </c>
      <c r="BY110" s="214">
        <v>43493</v>
      </c>
      <c r="BZ110" s="222" t="s">
        <v>46</v>
      </c>
      <c r="CA110" s="222" t="s">
        <v>17</v>
      </c>
      <c r="CB110" s="222">
        <v>0</v>
      </c>
      <c r="CC110" s="222" t="s">
        <v>17</v>
      </c>
      <c r="CD110" s="222" t="s">
        <v>17</v>
      </c>
      <c r="CE110" s="222">
        <v>0</v>
      </c>
      <c r="CF110" s="222">
        <v>0</v>
      </c>
      <c r="CG110" s="223">
        <v>43493</v>
      </c>
      <c r="CH110" s="221" t="s">
        <v>10626</v>
      </c>
      <c r="CI110" s="222" t="e">
        <v>#N/A</v>
      </c>
      <c r="CJ110" s="222" t="e">
        <v>#N/A</v>
      </c>
      <c r="CK110" s="222" t="e">
        <v>#N/A</v>
      </c>
      <c r="CL110" s="222" t="e">
        <v>#N/A</v>
      </c>
      <c r="CM110" s="222" t="e">
        <v>#N/A</v>
      </c>
      <c r="CN110" s="222" t="e">
        <v>#N/A</v>
      </c>
      <c r="CO110" s="225" t="e">
        <v>#N/A</v>
      </c>
      <c r="CP110" s="222" t="s">
        <v>50</v>
      </c>
      <c r="CQ110" s="224" t="s">
        <v>17</v>
      </c>
      <c r="CR110" s="224">
        <v>0</v>
      </c>
      <c r="CS110" s="224" t="s">
        <v>17</v>
      </c>
      <c r="CT110" s="224" t="s">
        <v>17</v>
      </c>
      <c r="CU110" s="224">
        <v>0</v>
      </c>
      <c r="CV110" s="224">
        <v>0</v>
      </c>
      <c r="CW110" s="214">
        <v>43493</v>
      </c>
      <c r="CX110" s="222" t="s">
        <v>609</v>
      </c>
      <c r="CY110" s="218">
        <v>10429000</v>
      </c>
      <c r="CZ110" s="218" t="s">
        <v>1974</v>
      </c>
      <c r="DA110" s="218" t="s">
        <v>22</v>
      </c>
      <c r="DB110" s="218">
        <v>3</v>
      </c>
      <c r="DC110" s="218" t="s">
        <v>1976</v>
      </c>
      <c r="DD110" s="218" t="s">
        <v>1975</v>
      </c>
      <c r="DE110" s="220">
        <v>45046</v>
      </c>
      <c r="DF110" s="221" t="s">
        <v>1977</v>
      </c>
      <c r="DG110" s="213">
        <v>0</v>
      </c>
      <c r="DH110" s="224" t="s">
        <v>1974</v>
      </c>
      <c r="DI110" s="224" t="s">
        <v>22</v>
      </c>
      <c r="DJ110" s="224">
        <v>3</v>
      </c>
      <c r="DK110" s="224" t="s">
        <v>1976</v>
      </c>
      <c r="DL110" s="224" t="s">
        <v>1975</v>
      </c>
      <c r="DM110" s="214">
        <v>44985</v>
      </c>
      <c r="DN110" s="222" t="s">
        <v>4554</v>
      </c>
      <c r="DO110" s="218">
        <v>15237000</v>
      </c>
      <c r="DP110" s="222" t="s">
        <v>1974</v>
      </c>
      <c r="DQ110" s="222" t="s">
        <v>22</v>
      </c>
      <c r="DR110" s="222">
        <v>3</v>
      </c>
      <c r="DS110" s="222" t="s">
        <v>1976</v>
      </c>
      <c r="DT110" s="222" t="s">
        <v>1975</v>
      </c>
      <c r="DU110" s="223">
        <v>45103</v>
      </c>
      <c r="DV110" s="221" t="s">
        <v>2486</v>
      </c>
      <c r="DW110" s="213">
        <v>4970000</v>
      </c>
      <c r="DX110" s="224" t="s">
        <v>1974</v>
      </c>
      <c r="DY110" s="224" t="s">
        <v>22</v>
      </c>
      <c r="DZ110" s="224">
        <v>3</v>
      </c>
      <c r="EA110" s="224" t="s">
        <v>1976</v>
      </c>
      <c r="EB110" s="224" t="s">
        <v>1975</v>
      </c>
      <c r="EC110" s="214">
        <v>45046</v>
      </c>
      <c r="ED110" s="222" t="s">
        <v>1978</v>
      </c>
      <c r="EE110" s="218">
        <v>5459000</v>
      </c>
      <c r="EF110" s="222" t="s">
        <v>1974</v>
      </c>
      <c r="EG110" s="222" t="s">
        <v>22</v>
      </c>
      <c r="EH110" s="222">
        <v>3</v>
      </c>
      <c r="EI110" s="222" t="s">
        <v>1976</v>
      </c>
      <c r="EJ110" s="222" t="s">
        <v>1975</v>
      </c>
      <c r="EK110" s="223">
        <v>44985</v>
      </c>
      <c r="EL110" s="221" t="s">
        <v>1979</v>
      </c>
      <c r="EM110" s="213">
        <v>0</v>
      </c>
      <c r="EN110" s="224" t="s">
        <v>1974</v>
      </c>
      <c r="EO110" s="224" t="s">
        <v>22</v>
      </c>
      <c r="EP110" s="224">
        <v>3</v>
      </c>
      <c r="EQ110" s="224" t="s">
        <v>1976</v>
      </c>
      <c r="ER110" s="224" t="s">
        <v>1975</v>
      </c>
      <c r="ES110" s="214">
        <v>44985</v>
      </c>
      <c r="ET110" s="222" t="s">
        <v>7528</v>
      </c>
      <c r="EU110" s="222">
        <v>11</v>
      </c>
      <c r="EV110" s="222" t="s">
        <v>7524</v>
      </c>
      <c r="EW110" s="222" t="s">
        <v>22</v>
      </c>
      <c r="EX110" s="222">
        <v>3</v>
      </c>
      <c r="EY110" s="222" t="s">
        <v>1762</v>
      </c>
      <c r="EZ110" s="222" t="s">
        <v>7527</v>
      </c>
      <c r="FA110" s="223">
        <v>45137</v>
      </c>
      <c r="FB110" s="221" t="s">
        <v>49</v>
      </c>
      <c r="FC110" s="224">
        <v>1</v>
      </c>
      <c r="FD110" s="224">
        <v>0</v>
      </c>
      <c r="FE110" s="224" t="s">
        <v>33</v>
      </c>
      <c r="FF110" s="224">
        <v>2</v>
      </c>
      <c r="FG110" s="224" t="s">
        <v>48</v>
      </c>
      <c r="FH110" s="224">
        <v>0</v>
      </c>
      <c r="FI110" s="214">
        <v>43493</v>
      </c>
      <c r="FJ110" s="221" t="s">
        <v>53</v>
      </c>
      <c r="FK110" s="222" t="s">
        <v>17</v>
      </c>
      <c r="FL110" s="222">
        <v>0</v>
      </c>
      <c r="FM110" s="222" t="s">
        <v>17</v>
      </c>
      <c r="FN110" s="222" t="s">
        <v>17</v>
      </c>
      <c r="FO110" s="222">
        <v>0</v>
      </c>
      <c r="FP110" s="218">
        <v>0</v>
      </c>
      <c r="FQ110" s="219">
        <v>43493</v>
      </c>
      <c r="FR110" s="221" t="s">
        <v>54</v>
      </c>
      <c r="FS110" s="224" t="s">
        <v>17</v>
      </c>
      <c r="FT110" s="224">
        <v>0</v>
      </c>
      <c r="FU110" s="224" t="s">
        <v>17</v>
      </c>
      <c r="FV110" s="224" t="s">
        <v>17</v>
      </c>
      <c r="FW110" s="224">
        <v>0</v>
      </c>
      <c r="FX110" s="224">
        <v>0</v>
      </c>
      <c r="FY110" s="214">
        <v>43493</v>
      </c>
      <c r="FZ110" s="222" t="s">
        <v>3595</v>
      </c>
      <c r="GA110" s="222">
        <v>1</v>
      </c>
      <c r="GB110" s="222" t="s">
        <v>2565</v>
      </c>
      <c r="GC110" s="222" t="s">
        <v>33</v>
      </c>
      <c r="GD110" s="222">
        <v>2</v>
      </c>
      <c r="GE110" s="222" t="s">
        <v>17</v>
      </c>
      <c r="GF110" s="222" t="s">
        <v>17</v>
      </c>
      <c r="GG110" s="223">
        <v>45063</v>
      </c>
      <c r="GH110" s="221" t="s">
        <v>3601</v>
      </c>
      <c r="GI110" s="224">
        <v>2</v>
      </c>
      <c r="GJ110" s="224" t="s">
        <v>2565</v>
      </c>
      <c r="GK110" s="224" t="s">
        <v>33</v>
      </c>
      <c r="GL110" s="224">
        <v>2</v>
      </c>
      <c r="GM110" s="224" t="s">
        <v>17</v>
      </c>
      <c r="GN110" s="224" t="s">
        <v>17</v>
      </c>
      <c r="GO110" s="214">
        <v>45063</v>
      </c>
      <c r="GP110" s="222" t="s">
        <v>3596</v>
      </c>
      <c r="GQ110" s="222">
        <v>2</v>
      </c>
      <c r="GR110" s="222" t="s">
        <v>2565</v>
      </c>
      <c r="GS110" s="222" t="s">
        <v>33</v>
      </c>
      <c r="GT110" s="222">
        <v>2</v>
      </c>
      <c r="GU110" s="222" t="s">
        <v>17</v>
      </c>
      <c r="GV110" s="222" t="s">
        <v>17</v>
      </c>
      <c r="GW110" s="223">
        <v>45063</v>
      </c>
      <c r="GX110" s="221" t="s">
        <v>3602</v>
      </c>
      <c r="GY110" s="224">
        <v>0</v>
      </c>
      <c r="GZ110" s="224" t="s">
        <v>2565</v>
      </c>
      <c r="HA110" s="224" t="s">
        <v>33</v>
      </c>
      <c r="HB110" s="224">
        <v>2</v>
      </c>
      <c r="HC110" s="224" t="s">
        <v>17</v>
      </c>
      <c r="HD110" s="224" t="s">
        <v>17</v>
      </c>
      <c r="HE110" s="214">
        <v>45063</v>
      </c>
      <c r="HF110" s="222" t="s">
        <v>3594</v>
      </c>
      <c r="HG110" s="222">
        <v>3</v>
      </c>
      <c r="HH110" s="222" t="s">
        <v>2565</v>
      </c>
      <c r="HI110" s="222" t="s">
        <v>33</v>
      </c>
      <c r="HJ110" s="222">
        <v>2</v>
      </c>
      <c r="HK110" s="222" t="s">
        <v>17</v>
      </c>
      <c r="HL110" s="222" t="s">
        <v>17</v>
      </c>
      <c r="HM110" s="223">
        <v>45063</v>
      </c>
      <c r="HN110" s="221" t="s">
        <v>3600</v>
      </c>
      <c r="HO110" s="224">
        <v>3</v>
      </c>
      <c r="HP110" s="224" t="s">
        <v>2565</v>
      </c>
      <c r="HQ110" s="224" t="s">
        <v>33</v>
      </c>
      <c r="HR110" s="224">
        <v>2</v>
      </c>
      <c r="HS110" s="224" t="s">
        <v>17</v>
      </c>
      <c r="HT110" s="224" t="s">
        <v>17</v>
      </c>
      <c r="HU110" s="214">
        <v>45063</v>
      </c>
      <c r="HV110" s="222" t="s">
        <v>3597</v>
      </c>
      <c r="HW110" s="222">
        <v>0</v>
      </c>
      <c r="HX110" s="222" t="s">
        <v>2565</v>
      </c>
      <c r="HY110" s="222" t="s">
        <v>33</v>
      </c>
      <c r="HZ110" s="222">
        <v>2</v>
      </c>
      <c r="IA110" s="222" t="s">
        <v>17</v>
      </c>
      <c r="IB110" s="222" t="s">
        <v>17</v>
      </c>
      <c r="IC110" s="223">
        <v>45063</v>
      </c>
      <c r="ID110" s="221" t="s">
        <v>3599</v>
      </c>
      <c r="IE110" s="224">
        <v>0</v>
      </c>
      <c r="IF110" s="224" t="s">
        <v>2565</v>
      </c>
      <c r="IG110" s="224" t="s">
        <v>33</v>
      </c>
      <c r="IH110" s="224">
        <v>2</v>
      </c>
      <c r="II110" s="224" t="s">
        <v>17</v>
      </c>
      <c r="IJ110" s="224" t="s">
        <v>17</v>
      </c>
      <c r="IK110" s="214">
        <v>45063</v>
      </c>
      <c r="IL110" s="222" t="s">
        <v>3598</v>
      </c>
      <c r="IM110" s="222">
        <v>3</v>
      </c>
      <c r="IN110" s="222" t="s">
        <v>2565</v>
      </c>
      <c r="IO110" s="222" t="s">
        <v>33</v>
      </c>
      <c r="IP110" s="222">
        <v>2</v>
      </c>
      <c r="IQ110" s="222" t="s">
        <v>17</v>
      </c>
      <c r="IR110" s="222" t="s">
        <v>17</v>
      </c>
      <c r="IS110" s="223">
        <v>45063</v>
      </c>
    </row>
    <row r="111" spans="1:253" s="11" customFormat="1" ht="12.75" customHeight="1" x14ac:dyDescent="0.2">
      <c r="A111" s="11" t="s">
        <v>157</v>
      </c>
      <c r="B111" s="11" t="s">
        <v>10006</v>
      </c>
      <c r="C111" s="11" t="s">
        <v>158</v>
      </c>
      <c r="D111" s="11" t="s">
        <v>159</v>
      </c>
      <c r="E111" s="11" t="s">
        <v>9491</v>
      </c>
      <c r="F111" s="11" t="s">
        <v>4501</v>
      </c>
      <c r="G111" s="212">
        <v>26052000</v>
      </c>
      <c r="H111" s="213" t="s">
        <v>4498</v>
      </c>
      <c r="I111" s="213" t="s">
        <v>33</v>
      </c>
      <c r="J111" s="213">
        <v>2</v>
      </c>
      <c r="K111" s="213" t="s">
        <v>4500</v>
      </c>
      <c r="L111" s="213" t="s">
        <v>4499</v>
      </c>
      <c r="M111" s="214">
        <v>45100</v>
      </c>
      <c r="N111" s="221" t="s">
        <v>4456</v>
      </c>
      <c r="O111" s="216">
        <v>6025</v>
      </c>
      <c r="P111" s="216" t="s">
        <v>4453</v>
      </c>
      <c r="Q111" s="216" t="s">
        <v>77</v>
      </c>
      <c r="R111" s="216">
        <v>1</v>
      </c>
      <c r="S111" s="216" t="s">
        <v>4455</v>
      </c>
      <c r="T111" s="216" t="s">
        <v>4454</v>
      </c>
      <c r="U111" s="217">
        <v>45100</v>
      </c>
      <c r="V111" s="221" t="s">
        <v>4460</v>
      </c>
      <c r="W111" s="213">
        <v>5355000</v>
      </c>
      <c r="X111" s="213" t="s">
        <v>4457</v>
      </c>
      <c r="Y111" s="213" t="s">
        <v>77</v>
      </c>
      <c r="Z111" s="213">
        <v>1</v>
      </c>
      <c r="AA111" s="213" t="s">
        <v>4459</v>
      </c>
      <c r="AB111" s="213" t="s">
        <v>4458</v>
      </c>
      <c r="AC111" s="214">
        <v>45100</v>
      </c>
      <c r="AD111" s="221" t="s">
        <v>4462</v>
      </c>
      <c r="AE111" s="218">
        <v>5355000</v>
      </c>
      <c r="AF111" s="218" t="s">
        <v>4457</v>
      </c>
      <c r="AG111" s="218" t="s">
        <v>77</v>
      </c>
      <c r="AH111" s="218">
        <v>1</v>
      </c>
      <c r="AI111" s="218" t="s">
        <v>4461</v>
      </c>
      <c r="AJ111" s="218" t="s">
        <v>4458</v>
      </c>
      <c r="AK111" s="219">
        <v>45100</v>
      </c>
      <c r="AL111" s="221" t="s">
        <v>5323</v>
      </c>
      <c r="AM111" s="213">
        <v>6723000</v>
      </c>
      <c r="AN111" s="213" t="s">
        <v>5320</v>
      </c>
      <c r="AO111" s="213" t="s">
        <v>22</v>
      </c>
      <c r="AP111" s="213">
        <v>3</v>
      </c>
      <c r="AQ111" s="213" t="s">
        <v>5322</v>
      </c>
      <c r="AR111" s="213" t="s">
        <v>5321</v>
      </c>
      <c r="AS111" s="214">
        <v>45126</v>
      </c>
      <c r="AT111" s="222" t="s">
        <v>5327</v>
      </c>
      <c r="AU111" s="218">
        <v>6935</v>
      </c>
      <c r="AV111" s="218" t="s">
        <v>5324</v>
      </c>
      <c r="AW111" s="218" t="s">
        <v>1400</v>
      </c>
      <c r="AX111" s="218">
        <v>2</v>
      </c>
      <c r="AY111" s="218" t="s">
        <v>5326</v>
      </c>
      <c r="AZ111" s="218" t="s">
        <v>5325</v>
      </c>
      <c r="BA111" s="219">
        <v>45126</v>
      </c>
      <c r="BB111" s="221" t="s">
        <v>163</v>
      </c>
      <c r="BC111" s="213" t="s">
        <v>17</v>
      </c>
      <c r="BD111" s="213">
        <v>0</v>
      </c>
      <c r="BE111" s="213" t="s">
        <v>17</v>
      </c>
      <c r="BF111" s="213" t="s">
        <v>17</v>
      </c>
      <c r="BG111" s="213" t="s">
        <v>162</v>
      </c>
      <c r="BH111" s="213">
        <v>0</v>
      </c>
      <c r="BI111" s="214">
        <v>43503</v>
      </c>
      <c r="BJ111" s="222" t="s">
        <v>5329</v>
      </c>
      <c r="BK111" s="222">
        <v>183</v>
      </c>
      <c r="BL111" s="222" t="s">
        <v>5324</v>
      </c>
      <c r="BM111" s="222" t="s">
        <v>1400</v>
      </c>
      <c r="BN111" s="222">
        <v>2</v>
      </c>
      <c r="BO111" s="222" t="s">
        <v>5328</v>
      </c>
      <c r="BP111" s="218" t="s">
        <v>5325</v>
      </c>
      <c r="BQ111" s="223">
        <v>45126</v>
      </c>
      <c r="BR111" s="221" t="s">
        <v>5334</v>
      </c>
      <c r="BS111" s="224">
        <v>3408</v>
      </c>
      <c r="BT111" s="224" t="s">
        <v>5331</v>
      </c>
      <c r="BU111" s="224" t="s">
        <v>1400</v>
      </c>
      <c r="BV111" s="224">
        <v>2</v>
      </c>
      <c r="BW111" s="224" t="s">
        <v>5333</v>
      </c>
      <c r="BX111" s="224" t="s">
        <v>5332</v>
      </c>
      <c r="BY111" s="214">
        <v>45126</v>
      </c>
      <c r="BZ111" s="222" t="s">
        <v>5337</v>
      </c>
      <c r="CA111" s="222">
        <v>173</v>
      </c>
      <c r="CB111" s="222" t="s">
        <v>5331</v>
      </c>
      <c r="CC111" s="222" t="s">
        <v>1400</v>
      </c>
      <c r="CD111" s="222">
        <v>2</v>
      </c>
      <c r="CE111" s="222" t="s">
        <v>5336</v>
      </c>
      <c r="CF111" s="222" t="s">
        <v>5335</v>
      </c>
      <c r="CG111" s="223">
        <v>45126</v>
      </c>
      <c r="CH111" s="221" t="s">
        <v>10627</v>
      </c>
      <c r="CI111" s="222" t="e">
        <v>#N/A</v>
      </c>
      <c r="CJ111" s="222" t="e">
        <v>#N/A</v>
      </c>
      <c r="CK111" s="222" t="e">
        <v>#N/A</v>
      </c>
      <c r="CL111" s="222" t="e">
        <v>#N/A</v>
      </c>
      <c r="CM111" s="222" t="e">
        <v>#N/A</v>
      </c>
      <c r="CN111" s="222" t="e">
        <v>#N/A</v>
      </c>
      <c r="CO111" s="225" t="e">
        <v>#N/A</v>
      </c>
      <c r="CP111" s="222" t="s">
        <v>845</v>
      </c>
      <c r="CQ111" s="224" t="s">
        <v>17</v>
      </c>
      <c r="CR111" s="224" t="s">
        <v>842</v>
      </c>
      <c r="CS111" s="224" t="s">
        <v>17</v>
      </c>
      <c r="CT111" s="224" t="s">
        <v>17</v>
      </c>
      <c r="CU111" s="224" t="s">
        <v>844</v>
      </c>
      <c r="CV111" s="224" t="s">
        <v>843</v>
      </c>
      <c r="CW111" s="214">
        <v>43816</v>
      </c>
      <c r="CX111" s="222" t="s">
        <v>4464</v>
      </c>
      <c r="CY111" s="218">
        <v>2100000</v>
      </c>
      <c r="CZ111" s="218" t="s">
        <v>4457</v>
      </c>
      <c r="DA111" s="218" t="s">
        <v>77</v>
      </c>
      <c r="DB111" s="218">
        <v>1</v>
      </c>
      <c r="DC111" s="218" t="s">
        <v>4463</v>
      </c>
      <c r="DD111" s="218" t="s">
        <v>4458</v>
      </c>
      <c r="DE111" s="220">
        <v>45100</v>
      </c>
      <c r="DF111" s="221" t="s">
        <v>4465</v>
      </c>
      <c r="DG111" s="213">
        <v>0</v>
      </c>
      <c r="DH111" s="224" t="s">
        <v>4457</v>
      </c>
      <c r="DI111" s="224" t="s">
        <v>77</v>
      </c>
      <c r="DJ111" s="224">
        <v>1</v>
      </c>
      <c r="DK111" s="224" t="s">
        <v>4463</v>
      </c>
      <c r="DL111" s="224" t="s">
        <v>4458</v>
      </c>
      <c r="DM111" s="214">
        <v>45100</v>
      </c>
      <c r="DN111" s="222" t="s">
        <v>4466</v>
      </c>
      <c r="DO111" s="218">
        <v>3255000</v>
      </c>
      <c r="DP111" s="222" t="s">
        <v>4457</v>
      </c>
      <c r="DQ111" s="222" t="s">
        <v>77</v>
      </c>
      <c r="DR111" s="222">
        <v>1</v>
      </c>
      <c r="DS111" s="222" t="s">
        <v>4463</v>
      </c>
      <c r="DT111" s="222" t="s">
        <v>4458</v>
      </c>
      <c r="DU111" s="223">
        <v>45100</v>
      </c>
      <c r="DV111" s="221" t="s">
        <v>4467</v>
      </c>
      <c r="DW111" s="213">
        <v>1335000</v>
      </c>
      <c r="DX111" s="224" t="s">
        <v>4457</v>
      </c>
      <c r="DY111" s="224" t="s">
        <v>77</v>
      </c>
      <c r="DZ111" s="224">
        <v>1</v>
      </c>
      <c r="EA111" s="224" t="s">
        <v>4463</v>
      </c>
      <c r="EB111" s="224" t="s">
        <v>4458</v>
      </c>
      <c r="EC111" s="214">
        <v>45100</v>
      </c>
      <c r="ED111" s="222" t="s">
        <v>4468</v>
      </c>
      <c r="EE111" s="218">
        <v>700000</v>
      </c>
      <c r="EF111" s="222" t="s">
        <v>4457</v>
      </c>
      <c r="EG111" s="222" t="s">
        <v>77</v>
      </c>
      <c r="EH111" s="222">
        <v>1</v>
      </c>
      <c r="EI111" s="222" t="s">
        <v>4463</v>
      </c>
      <c r="EJ111" s="222" t="s">
        <v>4458</v>
      </c>
      <c r="EK111" s="223">
        <v>45100</v>
      </c>
      <c r="EL111" s="221" t="s">
        <v>4469</v>
      </c>
      <c r="EM111" s="213">
        <v>65000</v>
      </c>
      <c r="EN111" s="224" t="s">
        <v>4457</v>
      </c>
      <c r="EO111" s="224" t="s">
        <v>77</v>
      </c>
      <c r="EP111" s="224">
        <v>1</v>
      </c>
      <c r="EQ111" s="224" t="s">
        <v>4463</v>
      </c>
      <c r="ER111" s="224" t="s">
        <v>4458</v>
      </c>
      <c r="ES111" s="214">
        <v>45100</v>
      </c>
      <c r="ET111" s="222" t="s">
        <v>5330</v>
      </c>
      <c r="EU111" s="222">
        <v>183</v>
      </c>
      <c r="EV111" s="222" t="s">
        <v>5324</v>
      </c>
      <c r="EW111" s="222" t="s">
        <v>1400</v>
      </c>
      <c r="EX111" s="222">
        <v>2</v>
      </c>
      <c r="EY111" s="222" t="s">
        <v>5328</v>
      </c>
      <c r="EZ111" s="222" t="s">
        <v>5325</v>
      </c>
      <c r="FA111" s="223">
        <v>45126</v>
      </c>
      <c r="FB111" s="221" t="s">
        <v>161</v>
      </c>
      <c r="FC111" s="224">
        <v>4</v>
      </c>
      <c r="FD111" s="224">
        <v>0</v>
      </c>
      <c r="FE111" s="224" t="s">
        <v>33</v>
      </c>
      <c r="FF111" s="224">
        <v>2</v>
      </c>
      <c r="FG111" s="224" t="s">
        <v>160</v>
      </c>
      <c r="FH111" s="224">
        <v>0</v>
      </c>
      <c r="FI111" s="214">
        <v>43503</v>
      </c>
      <c r="FJ111" s="221" t="s">
        <v>164</v>
      </c>
      <c r="FK111" s="222" t="s">
        <v>17</v>
      </c>
      <c r="FL111" s="222">
        <v>0</v>
      </c>
      <c r="FM111" s="222" t="s">
        <v>17</v>
      </c>
      <c r="FN111" s="222" t="s">
        <v>17</v>
      </c>
      <c r="FO111" s="222">
        <v>0</v>
      </c>
      <c r="FP111" s="218">
        <v>0</v>
      </c>
      <c r="FQ111" s="219">
        <v>43503</v>
      </c>
      <c r="FR111" s="221" t="s">
        <v>649</v>
      </c>
      <c r="FS111" s="224">
        <v>4950000</v>
      </c>
      <c r="FT111" s="224" t="s">
        <v>646</v>
      </c>
      <c r="FU111" s="224" t="s">
        <v>33</v>
      </c>
      <c r="FV111" s="224">
        <v>2</v>
      </c>
      <c r="FW111" s="224" t="s">
        <v>648</v>
      </c>
      <c r="FX111" s="224" t="s">
        <v>647</v>
      </c>
      <c r="FY111" s="214">
        <v>43585</v>
      </c>
      <c r="FZ111" s="222" t="s">
        <v>2690</v>
      </c>
      <c r="GA111" s="222">
        <v>1</v>
      </c>
      <c r="GB111" s="222" t="s">
        <v>2565</v>
      </c>
      <c r="GC111" s="222" t="s">
        <v>33</v>
      </c>
      <c r="GD111" s="222">
        <v>2</v>
      </c>
      <c r="GE111" s="222" t="s">
        <v>17</v>
      </c>
      <c r="GF111" s="222" t="s">
        <v>17</v>
      </c>
      <c r="GG111" s="223">
        <v>45060</v>
      </c>
      <c r="GH111" s="221" t="s">
        <v>2696</v>
      </c>
      <c r="GI111" s="224">
        <v>3</v>
      </c>
      <c r="GJ111" s="224" t="s">
        <v>2565</v>
      </c>
      <c r="GK111" s="224" t="s">
        <v>33</v>
      </c>
      <c r="GL111" s="224">
        <v>2</v>
      </c>
      <c r="GM111" s="224" t="s">
        <v>17</v>
      </c>
      <c r="GN111" s="224" t="s">
        <v>17</v>
      </c>
      <c r="GO111" s="214">
        <v>45060</v>
      </c>
      <c r="GP111" s="222" t="s">
        <v>2691</v>
      </c>
      <c r="GQ111" s="222">
        <v>2</v>
      </c>
      <c r="GR111" s="222" t="s">
        <v>2565</v>
      </c>
      <c r="GS111" s="222" t="s">
        <v>33</v>
      </c>
      <c r="GT111" s="222">
        <v>2</v>
      </c>
      <c r="GU111" s="222" t="s">
        <v>17</v>
      </c>
      <c r="GV111" s="222" t="s">
        <v>17</v>
      </c>
      <c r="GW111" s="223">
        <v>45060</v>
      </c>
      <c r="GX111" s="221" t="s">
        <v>2697</v>
      </c>
      <c r="GY111" s="224">
        <v>1</v>
      </c>
      <c r="GZ111" s="224" t="s">
        <v>2565</v>
      </c>
      <c r="HA111" s="224" t="s">
        <v>33</v>
      </c>
      <c r="HB111" s="224">
        <v>2</v>
      </c>
      <c r="HC111" s="224" t="s">
        <v>17</v>
      </c>
      <c r="HD111" s="224" t="s">
        <v>17</v>
      </c>
      <c r="HE111" s="214">
        <v>45060</v>
      </c>
      <c r="HF111" s="222" t="s">
        <v>2689</v>
      </c>
      <c r="HG111" s="222">
        <v>2</v>
      </c>
      <c r="HH111" s="222" t="s">
        <v>2565</v>
      </c>
      <c r="HI111" s="222" t="s">
        <v>33</v>
      </c>
      <c r="HJ111" s="222">
        <v>2</v>
      </c>
      <c r="HK111" s="222" t="s">
        <v>17</v>
      </c>
      <c r="HL111" s="222" t="s">
        <v>17</v>
      </c>
      <c r="HM111" s="223">
        <v>45060</v>
      </c>
      <c r="HN111" s="221" t="s">
        <v>2695</v>
      </c>
      <c r="HO111" s="224">
        <v>3</v>
      </c>
      <c r="HP111" s="224" t="s">
        <v>2565</v>
      </c>
      <c r="HQ111" s="224" t="s">
        <v>33</v>
      </c>
      <c r="HR111" s="224">
        <v>2</v>
      </c>
      <c r="HS111" s="224" t="s">
        <v>17</v>
      </c>
      <c r="HT111" s="224" t="s">
        <v>17</v>
      </c>
      <c r="HU111" s="214">
        <v>45060</v>
      </c>
      <c r="HV111" s="222" t="s">
        <v>2692</v>
      </c>
      <c r="HW111" s="222">
        <v>3</v>
      </c>
      <c r="HX111" s="222" t="s">
        <v>2565</v>
      </c>
      <c r="HY111" s="222" t="s">
        <v>33</v>
      </c>
      <c r="HZ111" s="222">
        <v>2</v>
      </c>
      <c r="IA111" s="222" t="s">
        <v>17</v>
      </c>
      <c r="IB111" s="222" t="s">
        <v>17</v>
      </c>
      <c r="IC111" s="223">
        <v>45060</v>
      </c>
      <c r="ID111" s="221" t="s">
        <v>2694</v>
      </c>
      <c r="IE111" s="224">
        <v>2</v>
      </c>
      <c r="IF111" s="224" t="s">
        <v>2565</v>
      </c>
      <c r="IG111" s="224" t="s">
        <v>33</v>
      </c>
      <c r="IH111" s="224">
        <v>2</v>
      </c>
      <c r="II111" s="224" t="s">
        <v>17</v>
      </c>
      <c r="IJ111" s="224" t="s">
        <v>17</v>
      </c>
      <c r="IK111" s="214">
        <v>45060</v>
      </c>
      <c r="IL111" s="222" t="s">
        <v>2693</v>
      </c>
      <c r="IM111" s="222">
        <v>3</v>
      </c>
      <c r="IN111" s="222" t="s">
        <v>2565</v>
      </c>
      <c r="IO111" s="222" t="s">
        <v>33</v>
      </c>
      <c r="IP111" s="222">
        <v>2</v>
      </c>
      <c r="IQ111" s="222" t="s">
        <v>17</v>
      </c>
      <c r="IR111" s="222" t="s">
        <v>17</v>
      </c>
      <c r="IS111" s="223">
        <v>45060</v>
      </c>
    </row>
    <row r="112" spans="1:253" s="11" customFormat="1" ht="12.75" customHeight="1" x14ac:dyDescent="0.2">
      <c r="A112" s="11" t="s">
        <v>557</v>
      </c>
      <c r="B112" s="11">
        <v>0</v>
      </c>
      <c r="C112" s="11" t="s">
        <v>558</v>
      </c>
      <c r="D112" s="11" t="s">
        <v>559</v>
      </c>
      <c r="E112" s="11" t="s">
        <v>10203</v>
      </c>
      <c r="F112" s="11" t="s">
        <v>5170</v>
      </c>
      <c r="G112" s="212">
        <v>21538000</v>
      </c>
      <c r="H112" s="213" t="s">
        <v>5167</v>
      </c>
      <c r="I112" s="213" t="s">
        <v>1400</v>
      </c>
      <c r="J112" s="213">
        <v>2</v>
      </c>
      <c r="K112" s="213" t="s">
        <v>5169</v>
      </c>
      <c r="L112" s="213" t="s">
        <v>5168</v>
      </c>
      <c r="M112" s="214">
        <v>45113</v>
      </c>
      <c r="N112" s="221" t="s">
        <v>5174</v>
      </c>
      <c r="O112" s="216">
        <v>368971</v>
      </c>
      <c r="P112" s="216" t="s">
        <v>5171</v>
      </c>
      <c r="Q112" s="216" t="s">
        <v>1400</v>
      </c>
      <c r="R112" s="216">
        <v>2</v>
      </c>
      <c r="S112" s="216" t="s">
        <v>5173</v>
      </c>
      <c r="T112" s="216" t="s">
        <v>5172</v>
      </c>
      <c r="U112" s="217">
        <v>45113</v>
      </c>
      <c r="V112" s="221" t="s">
        <v>5178</v>
      </c>
      <c r="W112" s="213">
        <v>21538000</v>
      </c>
      <c r="X112" s="213" t="s">
        <v>5175</v>
      </c>
      <c r="Y112" s="213" t="s">
        <v>77</v>
      </c>
      <c r="Z112" s="213">
        <v>1</v>
      </c>
      <c r="AA112" s="213" t="s">
        <v>5177</v>
      </c>
      <c r="AB112" s="213" t="s">
        <v>5176</v>
      </c>
      <c r="AC112" s="214">
        <v>45113</v>
      </c>
      <c r="AD112" s="221" t="s">
        <v>5180</v>
      </c>
      <c r="AE112" s="218">
        <v>11099000</v>
      </c>
      <c r="AF112" s="218" t="s">
        <v>5175</v>
      </c>
      <c r="AG112" s="218" t="s">
        <v>77</v>
      </c>
      <c r="AH112" s="218">
        <v>1</v>
      </c>
      <c r="AI112" s="218" t="s">
        <v>5179</v>
      </c>
      <c r="AJ112" s="218" t="s">
        <v>5176</v>
      </c>
      <c r="AK112" s="219">
        <v>45113</v>
      </c>
      <c r="AL112" s="221" t="s">
        <v>7349</v>
      </c>
      <c r="AM112" s="213">
        <v>6086000</v>
      </c>
      <c r="AN112" s="213" t="s">
        <v>7346</v>
      </c>
      <c r="AO112" s="213" t="s">
        <v>77</v>
      </c>
      <c r="AP112" s="213">
        <v>1</v>
      </c>
      <c r="AQ112" s="213" t="s">
        <v>7348</v>
      </c>
      <c r="AR112" s="213" t="s">
        <v>7347</v>
      </c>
      <c r="AS112" s="214">
        <v>45133</v>
      </c>
      <c r="AT112" s="222" t="s">
        <v>7353</v>
      </c>
      <c r="AU112" s="218">
        <v>1</v>
      </c>
      <c r="AV112" s="218" t="s">
        <v>7350</v>
      </c>
      <c r="AW112" s="218" t="s">
        <v>77</v>
      </c>
      <c r="AX112" s="218">
        <v>1</v>
      </c>
      <c r="AY112" s="218" t="s">
        <v>7352</v>
      </c>
      <c r="AZ112" s="218" t="s">
        <v>7351</v>
      </c>
      <c r="BA112" s="219">
        <v>45133</v>
      </c>
      <c r="BB112" s="221" t="s">
        <v>792</v>
      </c>
      <c r="BC112" s="213" t="s">
        <v>17</v>
      </c>
      <c r="BD112" s="213">
        <v>0</v>
      </c>
      <c r="BE112" s="213" t="s">
        <v>17</v>
      </c>
      <c r="BF112" s="213" t="s">
        <v>17</v>
      </c>
      <c r="BG112" s="213">
        <v>0</v>
      </c>
      <c r="BH112" s="213">
        <v>0</v>
      </c>
      <c r="BI112" s="214">
        <v>43769</v>
      </c>
      <c r="BJ112" s="222" t="s">
        <v>7355</v>
      </c>
      <c r="BK112" s="222">
        <v>1728</v>
      </c>
      <c r="BL112" s="222" t="s">
        <v>7274</v>
      </c>
      <c r="BM112" s="222" t="s">
        <v>77</v>
      </c>
      <c r="BN112" s="222">
        <v>1</v>
      </c>
      <c r="BO112" s="222" t="s">
        <v>7354</v>
      </c>
      <c r="BP112" s="218" t="s">
        <v>1237</v>
      </c>
      <c r="BQ112" s="223">
        <v>45133</v>
      </c>
      <c r="BR112" s="221" t="s">
        <v>560</v>
      </c>
      <c r="BS112" s="224">
        <v>0</v>
      </c>
      <c r="BT112" s="224">
        <v>0</v>
      </c>
      <c r="BU112" s="224" t="s">
        <v>33</v>
      </c>
      <c r="BV112" s="224">
        <v>2</v>
      </c>
      <c r="BW112" s="224">
        <v>0</v>
      </c>
      <c r="BX112" s="224">
        <v>0</v>
      </c>
      <c r="BY112" s="214">
        <v>43545</v>
      </c>
      <c r="BZ112" s="222" t="s">
        <v>563</v>
      </c>
      <c r="CA112" s="222">
        <v>4300</v>
      </c>
      <c r="CB112" s="222" t="s">
        <v>561</v>
      </c>
      <c r="CC112" s="222" t="s">
        <v>33</v>
      </c>
      <c r="CD112" s="222">
        <v>2</v>
      </c>
      <c r="CE112" s="222" t="s">
        <v>562</v>
      </c>
      <c r="CF112" s="222">
        <v>0</v>
      </c>
      <c r="CG112" s="223">
        <v>43545</v>
      </c>
      <c r="CH112" s="221" t="s">
        <v>10628</v>
      </c>
      <c r="CI112" s="222" t="e">
        <v>#N/A</v>
      </c>
      <c r="CJ112" s="222" t="e">
        <v>#N/A</v>
      </c>
      <c r="CK112" s="222" t="e">
        <v>#N/A</v>
      </c>
      <c r="CL112" s="222" t="e">
        <v>#N/A</v>
      </c>
      <c r="CM112" s="222" t="e">
        <v>#N/A</v>
      </c>
      <c r="CN112" s="222" t="e">
        <v>#N/A</v>
      </c>
      <c r="CO112" s="225" t="e">
        <v>#N/A</v>
      </c>
      <c r="CP112" s="222" t="s">
        <v>566</v>
      </c>
      <c r="CQ112" s="224">
        <v>5200000</v>
      </c>
      <c r="CR112" s="224" t="s">
        <v>564</v>
      </c>
      <c r="CS112" s="224" t="s">
        <v>33</v>
      </c>
      <c r="CT112" s="224">
        <v>2</v>
      </c>
      <c r="CU112" s="224" t="s">
        <v>565</v>
      </c>
      <c r="CV112" s="224">
        <v>0</v>
      </c>
      <c r="CW112" s="214">
        <v>43545</v>
      </c>
      <c r="CX112" s="222" t="s">
        <v>5182</v>
      </c>
      <c r="CY112" s="218">
        <v>11099000</v>
      </c>
      <c r="CZ112" s="218" t="s">
        <v>5175</v>
      </c>
      <c r="DA112" s="218" t="s">
        <v>77</v>
      </c>
      <c r="DB112" s="218">
        <v>1</v>
      </c>
      <c r="DC112" s="218" t="s">
        <v>5187</v>
      </c>
      <c r="DD112" s="218" t="s">
        <v>5176</v>
      </c>
      <c r="DE112" s="220">
        <v>45113</v>
      </c>
      <c r="DF112" s="221" t="s">
        <v>5184</v>
      </c>
      <c r="DG112" s="213">
        <v>10439000</v>
      </c>
      <c r="DH112" s="224" t="s">
        <v>5175</v>
      </c>
      <c r="DI112" s="224" t="s">
        <v>77</v>
      </c>
      <c r="DJ112" s="224">
        <v>1</v>
      </c>
      <c r="DK112" s="224" t="s">
        <v>5183</v>
      </c>
      <c r="DL112" s="224" t="s">
        <v>5176</v>
      </c>
      <c r="DM112" s="214">
        <v>45113</v>
      </c>
      <c r="DN112" s="222" t="s">
        <v>5186</v>
      </c>
      <c r="DO112" s="218">
        <v>0</v>
      </c>
      <c r="DP112" s="222" t="s">
        <v>5175</v>
      </c>
      <c r="DQ112" s="222" t="s">
        <v>77</v>
      </c>
      <c r="DR112" s="222">
        <v>1</v>
      </c>
      <c r="DS112" s="222" t="s">
        <v>5185</v>
      </c>
      <c r="DT112" s="222" t="s">
        <v>5176</v>
      </c>
      <c r="DU112" s="223">
        <v>45113</v>
      </c>
      <c r="DV112" s="221" t="s">
        <v>5188</v>
      </c>
      <c r="DW112" s="213">
        <v>5819000</v>
      </c>
      <c r="DX112" s="224" t="s">
        <v>5175</v>
      </c>
      <c r="DY112" s="224" t="s">
        <v>77</v>
      </c>
      <c r="DZ112" s="224">
        <v>1</v>
      </c>
      <c r="EA112" s="224" t="s">
        <v>5187</v>
      </c>
      <c r="EB112" s="224" t="s">
        <v>5176</v>
      </c>
      <c r="EC112" s="214">
        <v>45113</v>
      </c>
      <c r="ED112" s="222" t="s">
        <v>5190</v>
      </c>
      <c r="EE112" s="218">
        <v>4406000</v>
      </c>
      <c r="EF112" s="222" t="s">
        <v>5175</v>
      </c>
      <c r="EG112" s="222" t="s">
        <v>77</v>
      </c>
      <c r="EH112" s="222">
        <v>1</v>
      </c>
      <c r="EI112" s="222" t="s">
        <v>5189</v>
      </c>
      <c r="EJ112" s="222" t="s">
        <v>5176</v>
      </c>
      <c r="EK112" s="223">
        <v>45113</v>
      </c>
      <c r="EL112" s="221" t="s">
        <v>5192</v>
      </c>
      <c r="EM112" s="213">
        <v>874000</v>
      </c>
      <c r="EN112" s="224" t="s">
        <v>5175</v>
      </c>
      <c r="EO112" s="224" t="s">
        <v>77</v>
      </c>
      <c r="EP112" s="224">
        <v>1</v>
      </c>
      <c r="EQ112" s="224" t="s">
        <v>5191</v>
      </c>
      <c r="ER112" s="224" t="s">
        <v>5176</v>
      </c>
      <c r="ES112" s="214">
        <v>45113</v>
      </c>
      <c r="ET112" s="222" t="s">
        <v>7357</v>
      </c>
      <c r="EU112" s="222">
        <v>1728</v>
      </c>
      <c r="EV112" s="222" t="s">
        <v>7274</v>
      </c>
      <c r="EW112" s="222" t="s">
        <v>77</v>
      </c>
      <c r="EX112" s="222">
        <v>1</v>
      </c>
      <c r="EY112" s="222" t="s">
        <v>7356</v>
      </c>
      <c r="EZ112" s="222" t="s">
        <v>1237</v>
      </c>
      <c r="FA112" s="223">
        <v>45133</v>
      </c>
      <c r="FB112" s="221" t="s">
        <v>7359</v>
      </c>
      <c r="FC112" s="224">
        <v>5</v>
      </c>
      <c r="FD112" s="224" t="s">
        <v>7346</v>
      </c>
      <c r="FE112" s="224" t="s">
        <v>77</v>
      </c>
      <c r="FF112" s="224">
        <v>1</v>
      </c>
      <c r="FG112" s="224" t="s">
        <v>7358</v>
      </c>
      <c r="FH112" s="224" t="s">
        <v>7347</v>
      </c>
      <c r="FI112" s="214">
        <v>45133</v>
      </c>
      <c r="FJ112" s="221" t="s">
        <v>665</v>
      </c>
      <c r="FK112" s="222" t="s">
        <v>17</v>
      </c>
      <c r="FL112" s="222" t="s">
        <v>664</v>
      </c>
      <c r="FM112" s="222" t="s">
        <v>33</v>
      </c>
      <c r="FN112" s="222">
        <v>2</v>
      </c>
      <c r="FO112" s="222" t="s">
        <v>17</v>
      </c>
      <c r="FP112" s="218" t="s">
        <v>17</v>
      </c>
      <c r="FQ112" s="219">
        <v>43586</v>
      </c>
      <c r="FR112" s="221" t="s">
        <v>668</v>
      </c>
      <c r="FS112" s="224">
        <v>800000</v>
      </c>
      <c r="FT112" s="224" t="s">
        <v>664</v>
      </c>
      <c r="FU112" s="224" t="s">
        <v>33</v>
      </c>
      <c r="FV112" s="224">
        <v>2</v>
      </c>
      <c r="FW112" s="224" t="s">
        <v>667</v>
      </c>
      <c r="FX112" s="224" t="s">
        <v>666</v>
      </c>
      <c r="FY112" s="214">
        <v>43586</v>
      </c>
      <c r="FZ112" s="222" t="s">
        <v>3604</v>
      </c>
      <c r="GA112" s="222">
        <v>1</v>
      </c>
      <c r="GB112" s="222" t="s">
        <v>2565</v>
      </c>
      <c r="GC112" s="222" t="s">
        <v>33</v>
      </c>
      <c r="GD112" s="222">
        <v>2</v>
      </c>
      <c r="GE112" s="222" t="s">
        <v>17</v>
      </c>
      <c r="GF112" s="222" t="s">
        <v>17</v>
      </c>
      <c r="GG112" s="223">
        <v>45063</v>
      </c>
      <c r="GH112" s="221" t="s">
        <v>3610</v>
      </c>
      <c r="GI112" s="224">
        <v>3</v>
      </c>
      <c r="GJ112" s="224" t="s">
        <v>2565</v>
      </c>
      <c r="GK112" s="224" t="s">
        <v>33</v>
      </c>
      <c r="GL112" s="224">
        <v>2</v>
      </c>
      <c r="GM112" s="224" t="s">
        <v>17</v>
      </c>
      <c r="GN112" s="224" t="s">
        <v>17</v>
      </c>
      <c r="GO112" s="214">
        <v>45063</v>
      </c>
      <c r="GP112" s="222" t="s">
        <v>3605</v>
      </c>
      <c r="GQ112" s="222">
        <v>2</v>
      </c>
      <c r="GR112" s="222" t="s">
        <v>2565</v>
      </c>
      <c r="GS112" s="222" t="s">
        <v>33</v>
      </c>
      <c r="GT112" s="222">
        <v>2</v>
      </c>
      <c r="GU112" s="222" t="s">
        <v>17</v>
      </c>
      <c r="GV112" s="222" t="s">
        <v>17</v>
      </c>
      <c r="GW112" s="223">
        <v>45063</v>
      </c>
      <c r="GX112" s="221" t="s">
        <v>3611</v>
      </c>
      <c r="GY112" s="224">
        <v>2</v>
      </c>
      <c r="GZ112" s="224" t="s">
        <v>2565</v>
      </c>
      <c r="HA112" s="224" t="s">
        <v>33</v>
      </c>
      <c r="HB112" s="224">
        <v>2</v>
      </c>
      <c r="HC112" s="224" t="s">
        <v>17</v>
      </c>
      <c r="HD112" s="224" t="s">
        <v>17</v>
      </c>
      <c r="HE112" s="214">
        <v>45063</v>
      </c>
      <c r="HF112" s="222" t="s">
        <v>3603</v>
      </c>
      <c r="HG112" s="222">
        <v>2</v>
      </c>
      <c r="HH112" s="222" t="s">
        <v>2565</v>
      </c>
      <c r="HI112" s="222" t="s">
        <v>33</v>
      </c>
      <c r="HJ112" s="222">
        <v>2</v>
      </c>
      <c r="HK112" s="222" t="s">
        <v>17</v>
      </c>
      <c r="HL112" s="222" t="s">
        <v>17</v>
      </c>
      <c r="HM112" s="223">
        <v>45063</v>
      </c>
      <c r="HN112" s="221" t="s">
        <v>3609</v>
      </c>
      <c r="HO112" s="224">
        <v>3</v>
      </c>
      <c r="HP112" s="224" t="s">
        <v>2565</v>
      </c>
      <c r="HQ112" s="224" t="s">
        <v>33</v>
      </c>
      <c r="HR112" s="224">
        <v>2</v>
      </c>
      <c r="HS112" s="224" t="s">
        <v>17</v>
      </c>
      <c r="HT112" s="224" t="s">
        <v>17</v>
      </c>
      <c r="HU112" s="214">
        <v>45063</v>
      </c>
      <c r="HV112" s="222" t="s">
        <v>3606</v>
      </c>
      <c r="HW112" s="222">
        <v>3</v>
      </c>
      <c r="HX112" s="222" t="s">
        <v>2565</v>
      </c>
      <c r="HY112" s="222" t="s">
        <v>33</v>
      </c>
      <c r="HZ112" s="222">
        <v>2</v>
      </c>
      <c r="IA112" s="222" t="s">
        <v>17</v>
      </c>
      <c r="IB112" s="222" t="s">
        <v>17</v>
      </c>
      <c r="IC112" s="223">
        <v>45063</v>
      </c>
      <c r="ID112" s="221" t="s">
        <v>3608</v>
      </c>
      <c r="IE112" s="224">
        <v>3</v>
      </c>
      <c r="IF112" s="224" t="s">
        <v>2565</v>
      </c>
      <c r="IG112" s="224" t="s">
        <v>33</v>
      </c>
      <c r="IH112" s="224">
        <v>2</v>
      </c>
      <c r="II112" s="224" t="s">
        <v>17</v>
      </c>
      <c r="IJ112" s="224" t="s">
        <v>17</v>
      </c>
      <c r="IK112" s="214">
        <v>45063</v>
      </c>
      <c r="IL112" s="222" t="s">
        <v>3607</v>
      </c>
      <c r="IM112" s="222">
        <v>3</v>
      </c>
      <c r="IN112" s="222" t="s">
        <v>2565</v>
      </c>
      <c r="IO112" s="222" t="s">
        <v>33</v>
      </c>
      <c r="IP112" s="222">
        <v>2</v>
      </c>
      <c r="IQ112" s="222" t="s">
        <v>17</v>
      </c>
      <c r="IR112" s="222" t="s">
        <v>17</v>
      </c>
      <c r="IS112" s="223">
        <v>45063</v>
      </c>
    </row>
    <row r="113" spans="1:253" s="11" customFormat="1" ht="12.75" customHeight="1" x14ac:dyDescent="0.2">
      <c r="A113" s="11" t="s">
        <v>650</v>
      </c>
      <c r="B113" s="11">
        <v>0</v>
      </c>
      <c r="C113" s="11" t="s">
        <v>651</v>
      </c>
      <c r="D113" s="11" t="s">
        <v>652</v>
      </c>
      <c r="E113" s="11" t="s">
        <v>10208</v>
      </c>
      <c r="F113" s="11" t="s">
        <v>1511</v>
      </c>
      <c r="G113" s="212">
        <v>837127000</v>
      </c>
      <c r="H113" s="213" t="s">
        <v>1508</v>
      </c>
      <c r="I113" s="213" t="s">
        <v>77</v>
      </c>
      <c r="J113" s="213">
        <v>1</v>
      </c>
      <c r="K113" s="213" t="s">
        <v>1510</v>
      </c>
      <c r="L113" s="213" t="s">
        <v>1509</v>
      </c>
      <c r="M113" s="214">
        <v>44802</v>
      </c>
      <c r="N113" s="221" t="s">
        <v>1515</v>
      </c>
      <c r="O113" s="216">
        <v>5811256</v>
      </c>
      <c r="P113" s="216" t="s">
        <v>1512</v>
      </c>
      <c r="Q113" s="216" t="s">
        <v>33</v>
      </c>
      <c r="R113" s="216">
        <v>2</v>
      </c>
      <c r="S113" s="216" t="s">
        <v>1514</v>
      </c>
      <c r="T113" s="216" t="s">
        <v>1513</v>
      </c>
      <c r="U113" s="217">
        <v>44802</v>
      </c>
      <c r="V113" s="221" t="s">
        <v>1519</v>
      </c>
      <c r="W113" s="213">
        <v>214402000</v>
      </c>
      <c r="X113" s="213" t="s">
        <v>1516</v>
      </c>
      <c r="Y113" s="213" t="s">
        <v>33</v>
      </c>
      <c r="Z113" s="213">
        <v>2</v>
      </c>
      <c r="AA113" s="213" t="s">
        <v>1518</v>
      </c>
      <c r="AB113" s="213" t="s">
        <v>1517</v>
      </c>
      <c r="AC113" s="214">
        <v>44802</v>
      </c>
      <c r="AD113" s="221" t="s">
        <v>1523</v>
      </c>
      <c r="AE113" s="218">
        <v>64593000</v>
      </c>
      <c r="AF113" s="218" t="s">
        <v>1520</v>
      </c>
      <c r="AG113" s="218" t="s">
        <v>33</v>
      </c>
      <c r="AH113" s="218">
        <v>2</v>
      </c>
      <c r="AI113" s="218" t="s">
        <v>1522</v>
      </c>
      <c r="AJ113" s="218" t="s">
        <v>1521</v>
      </c>
      <c r="AK113" s="219">
        <v>44802</v>
      </c>
      <c r="AL113" s="221" t="s">
        <v>1527</v>
      </c>
      <c r="AM113" s="213">
        <v>11996000</v>
      </c>
      <c r="AN113" s="213" t="s">
        <v>1524</v>
      </c>
      <c r="AO113" s="213" t="s">
        <v>33</v>
      </c>
      <c r="AP113" s="213">
        <v>2</v>
      </c>
      <c r="AQ113" s="213" t="s">
        <v>1526</v>
      </c>
      <c r="AR113" s="213" t="s">
        <v>1525</v>
      </c>
      <c r="AS113" s="214">
        <v>44802</v>
      </c>
      <c r="AT113" s="222" t="s">
        <v>1530</v>
      </c>
      <c r="AU113" s="218" t="s">
        <v>17</v>
      </c>
      <c r="AV113" s="218" t="s">
        <v>1121</v>
      </c>
      <c r="AW113" s="218" t="s">
        <v>17</v>
      </c>
      <c r="AX113" s="218" t="s">
        <v>17</v>
      </c>
      <c r="AY113" s="218" t="s">
        <v>1528</v>
      </c>
      <c r="AZ113" s="218" t="s">
        <v>17</v>
      </c>
      <c r="BA113" s="219">
        <v>44802</v>
      </c>
      <c r="BB113" s="221" t="s">
        <v>1529</v>
      </c>
      <c r="BC113" s="213" t="s">
        <v>17</v>
      </c>
      <c r="BD113" s="213" t="s">
        <v>1121</v>
      </c>
      <c r="BE113" s="213" t="s">
        <v>17</v>
      </c>
      <c r="BF113" s="213" t="s">
        <v>17</v>
      </c>
      <c r="BG113" s="213" t="s">
        <v>1528</v>
      </c>
      <c r="BH113" s="213" t="s">
        <v>17</v>
      </c>
      <c r="BI113" s="214">
        <v>44802</v>
      </c>
      <c r="BJ113" s="222" t="s">
        <v>1534</v>
      </c>
      <c r="BK113" s="222">
        <v>512</v>
      </c>
      <c r="BL113" s="222" t="s">
        <v>1531</v>
      </c>
      <c r="BM113" s="222" t="s">
        <v>33</v>
      </c>
      <c r="BN113" s="222">
        <v>2</v>
      </c>
      <c r="BO113" s="222" t="s">
        <v>1533</v>
      </c>
      <c r="BP113" s="218" t="s">
        <v>1532</v>
      </c>
      <c r="BQ113" s="223">
        <v>44802</v>
      </c>
      <c r="BR113" s="221" t="s">
        <v>1539</v>
      </c>
      <c r="BS113" s="224" t="s">
        <v>17</v>
      </c>
      <c r="BT113" s="224" t="s">
        <v>1121</v>
      </c>
      <c r="BU113" s="224" t="s">
        <v>17</v>
      </c>
      <c r="BV113" s="224" t="s">
        <v>17</v>
      </c>
      <c r="BW113" s="224" t="s">
        <v>18</v>
      </c>
      <c r="BX113" s="224" t="s">
        <v>17</v>
      </c>
      <c r="BY113" s="214">
        <v>44802</v>
      </c>
      <c r="BZ113" s="222" t="s">
        <v>1540</v>
      </c>
      <c r="CA113" s="222" t="s">
        <v>17</v>
      </c>
      <c r="CB113" s="222" t="s">
        <v>1121</v>
      </c>
      <c r="CC113" s="222" t="s">
        <v>17</v>
      </c>
      <c r="CD113" s="222" t="s">
        <v>17</v>
      </c>
      <c r="CE113" s="222" t="s">
        <v>18</v>
      </c>
      <c r="CF113" s="222" t="s">
        <v>17</v>
      </c>
      <c r="CG113" s="223">
        <v>44802</v>
      </c>
      <c r="CH113" s="221" t="s">
        <v>10629</v>
      </c>
      <c r="CI113" s="222" t="e">
        <v>#N/A</v>
      </c>
      <c r="CJ113" s="222" t="e">
        <v>#N/A</v>
      </c>
      <c r="CK113" s="222" t="e">
        <v>#N/A</v>
      </c>
      <c r="CL113" s="222" t="e">
        <v>#N/A</v>
      </c>
      <c r="CM113" s="222" t="e">
        <v>#N/A</v>
      </c>
      <c r="CN113" s="222" t="e">
        <v>#N/A</v>
      </c>
      <c r="CO113" s="225" t="e">
        <v>#N/A</v>
      </c>
      <c r="CP113" s="222" t="s">
        <v>1541</v>
      </c>
      <c r="CQ113" s="224" t="s">
        <v>17</v>
      </c>
      <c r="CR113" s="224" t="s">
        <v>1121</v>
      </c>
      <c r="CS113" s="224" t="s">
        <v>17</v>
      </c>
      <c r="CT113" s="224" t="s">
        <v>17</v>
      </c>
      <c r="CU113" s="224" t="s">
        <v>18</v>
      </c>
      <c r="CV113" s="224" t="s">
        <v>17</v>
      </c>
      <c r="CW113" s="214">
        <v>44802</v>
      </c>
      <c r="CX113" s="222" t="s">
        <v>1545</v>
      </c>
      <c r="CY113" s="218">
        <v>26943000</v>
      </c>
      <c r="CZ113" s="218" t="s">
        <v>1542</v>
      </c>
      <c r="DA113" s="218" t="s">
        <v>33</v>
      </c>
      <c r="DB113" s="218">
        <v>2</v>
      </c>
      <c r="DC113" s="218" t="s">
        <v>1552</v>
      </c>
      <c r="DD113" s="218" t="s">
        <v>1543</v>
      </c>
      <c r="DE113" s="220">
        <v>44802</v>
      </c>
      <c r="DF113" s="221" t="s">
        <v>1549</v>
      </c>
      <c r="DG113" s="213">
        <v>149809000</v>
      </c>
      <c r="DH113" s="224" t="s">
        <v>1546</v>
      </c>
      <c r="DI113" s="224" t="s">
        <v>33</v>
      </c>
      <c r="DJ113" s="224">
        <v>2</v>
      </c>
      <c r="DK113" s="224" t="s">
        <v>1548</v>
      </c>
      <c r="DL113" s="224" t="s">
        <v>1547</v>
      </c>
      <c r="DM113" s="214">
        <v>44802</v>
      </c>
      <c r="DN113" s="222" t="s">
        <v>1551</v>
      </c>
      <c r="DO113" s="218">
        <v>37651000</v>
      </c>
      <c r="DP113" s="222" t="s">
        <v>1546</v>
      </c>
      <c r="DQ113" s="222" t="s">
        <v>33</v>
      </c>
      <c r="DR113" s="222">
        <v>2</v>
      </c>
      <c r="DS113" s="222" t="s">
        <v>1550</v>
      </c>
      <c r="DT113" s="222" t="s">
        <v>1547</v>
      </c>
      <c r="DU113" s="223">
        <v>44802</v>
      </c>
      <c r="DV113" s="221" t="s">
        <v>1553</v>
      </c>
      <c r="DW113" s="213">
        <v>26943000</v>
      </c>
      <c r="DX113" s="224" t="s">
        <v>1542</v>
      </c>
      <c r="DY113" s="224" t="s">
        <v>33</v>
      </c>
      <c r="DZ113" s="224">
        <v>2</v>
      </c>
      <c r="EA113" s="224" t="s">
        <v>1552</v>
      </c>
      <c r="EB113" s="224" t="s">
        <v>1543</v>
      </c>
      <c r="EC113" s="214">
        <v>44802</v>
      </c>
      <c r="ED113" s="222" t="s">
        <v>1555</v>
      </c>
      <c r="EE113" s="218">
        <v>0</v>
      </c>
      <c r="EF113" s="222" t="s">
        <v>1542</v>
      </c>
      <c r="EG113" s="222" t="s">
        <v>22</v>
      </c>
      <c r="EH113" s="222">
        <v>3</v>
      </c>
      <c r="EI113" s="222" t="s">
        <v>1554</v>
      </c>
      <c r="EJ113" s="222" t="s">
        <v>1543</v>
      </c>
      <c r="EK113" s="223">
        <v>44802</v>
      </c>
      <c r="EL113" s="221" t="s">
        <v>1290</v>
      </c>
      <c r="EM113" s="213">
        <v>0</v>
      </c>
      <c r="EN113" s="224" t="s">
        <v>1121</v>
      </c>
      <c r="EO113" s="224" t="s">
        <v>22</v>
      </c>
      <c r="EP113" s="224">
        <v>3</v>
      </c>
      <c r="EQ113" s="224" t="s">
        <v>1289</v>
      </c>
      <c r="ER113" s="224" t="s">
        <v>17</v>
      </c>
      <c r="ES113" s="214">
        <v>44634</v>
      </c>
      <c r="ET113" s="222" t="s">
        <v>1538</v>
      </c>
      <c r="EU113" s="222">
        <v>4004</v>
      </c>
      <c r="EV113" s="222" t="s">
        <v>1535</v>
      </c>
      <c r="EW113" s="222" t="s">
        <v>33</v>
      </c>
      <c r="EX113" s="222">
        <v>2</v>
      </c>
      <c r="EY113" s="222" t="s">
        <v>1537</v>
      </c>
      <c r="EZ113" s="222" t="s">
        <v>1536</v>
      </c>
      <c r="FA113" s="223">
        <v>44802</v>
      </c>
      <c r="FB113" s="221" t="s">
        <v>1559</v>
      </c>
      <c r="FC113" s="224">
        <v>5</v>
      </c>
      <c r="FD113" s="224" t="s">
        <v>1556</v>
      </c>
      <c r="FE113" s="224" t="s">
        <v>33</v>
      </c>
      <c r="FF113" s="224">
        <v>2</v>
      </c>
      <c r="FG113" s="224" t="s">
        <v>1558</v>
      </c>
      <c r="FH113" s="224" t="s">
        <v>1557</v>
      </c>
      <c r="FI113" s="214">
        <v>44802</v>
      </c>
      <c r="FJ113" s="221" t="s">
        <v>654</v>
      </c>
      <c r="FK113" s="222" t="s">
        <v>17</v>
      </c>
      <c r="FL113" s="222">
        <v>0</v>
      </c>
      <c r="FM113" s="222" t="s">
        <v>17</v>
      </c>
      <c r="FN113" s="222" t="s">
        <v>17</v>
      </c>
      <c r="FO113" s="222" t="s">
        <v>653</v>
      </c>
      <c r="FP113" s="218">
        <v>0</v>
      </c>
      <c r="FQ113" s="219">
        <v>43585</v>
      </c>
      <c r="FR113" s="221" t="s">
        <v>655</v>
      </c>
      <c r="FS113" s="224" t="s">
        <v>17</v>
      </c>
      <c r="FT113" s="224">
        <v>0</v>
      </c>
      <c r="FU113" s="224" t="s">
        <v>17</v>
      </c>
      <c r="FV113" s="224" t="s">
        <v>17</v>
      </c>
      <c r="FW113" s="224">
        <v>0</v>
      </c>
      <c r="FX113" s="224">
        <v>0</v>
      </c>
      <c r="FY113" s="214">
        <v>43585</v>
      </c>
      <c r="FZ113" s="222" t="s">
        <v>3613</v>
      </c>
      <c r="GA113" s="222">
        <v>0</v>
      </c>
      <c r="GB113" s="222" t="s">
        <v>2565</v>
      </c>
      <c r="GC113" s="222" t="s">
        <v>33</v>
      </c>
      <c r="GD113" s="222">
        <v>2</v>
      </c>
      <c r="GE113" s="222" t="s">
        <v>17</v>
      </c>
      <c r="GF113" s="222" t="s">
        <v>17</v>
      </c>
      <c r="GG113" s="223">
        <v>45063</v>
      </c>
      <c r="GH113" s="221" t="s">
        <v>3619</v>
      </c>
      <c r="GI113" s="224">
        <v>2</v>
      </c>
      <c r="GJ113" s="224" t="s">
        <v>2565</v>
      </c>
      <c r="GK113" s="224" t="s">
        <v>33</v>
      </c>
      <c r="GL113" s="224">
        <v>2</v>
      </c>
      <c r="GM113" s="224" t="s">
        <v>17</v>
      </c>
      <c r="GN113" s="224" t="s">
        <v>17</v>
      </c>
      <c r="GO113" s="214">
        <v>45063</v>
      </c>
      <c r="GP113" s="222" t="s">
        <v>3614</v>
      </c>
      <c r="GQ113" s="222">
        <v>2</v>
      </c>
      <c r="GR113" s="222" t="s">
        <v>2565</v>
      </c>
      <c r="GS113" s="222" t="s">
        <v>33</v>
      </c>
      <c r="GT113" s="222">
        <v>2</v>
      </c>
      <c r="GU113" s="222" t="s">
        <v>17</v>
      </c>
      <c r="GV113" s="222" t="s">
        <v>17</v>
      </c>
      <c r="GW113" s="223">
        <v>45063</v>
      </c>
      <c r="GX113" s="221" t="s">
        <v>3620</v>
      </c>
      <c r="GY113" s="224">
        <v>3</v>
      </c>
      <c r="GZ113" s="224" t="s">
        <v>2565</v>
      </c>
      <c r="HA113" s="224" t="s">
        <v>33</v>
      </c>
      <c r="HB113" s="224">
        <v>2</v>
      </c>
      <c r="HC113" s="224" t="s">
        <v>17</v>
      </c>
      <c r="HD113" s="224" t="s">
        <v>17</v>
      </c>
      <c r="HE113" s="214">
        <v>45063</v>
      </c>
      <c r="HF113" s="222" t="s">
        <v>3612</v>
      </c>
      <c r="HG113" s="222">
        <v>2</v>
      </c>
      <c r="HH113" s="222" t="s">
        <v>2565</v>
      </c>
      <c r="HI113" s="222" t="s">
        <v>33</v>
      </c>
      <c r="HJ113" s="222">
        <v>2</v>
      </c>
      <c r="HK113" s="222" t="s">
        <v>17</v>
      </c>
      <c r="HL113" s="222" t="s">
        <v>17</v>
      </c>
      <c r="HM113" s="223">
        <v>45063</v>
      </c>
      <c r="HN113" s="221" t="s">
        <v>3618</v>
      </c>
      <c r="HO113" s="224">
        <v>2</v>
      </c>
      <c r="HP113" s="224" t="s">
        <v>2565</v>
      </c>
      <c r="HQ113" s="224" t="s">
        <v>33</v>
      </c>
      <c r="HR113" s="224">
        <v>2</v>
      </c>
      <c r="HS113" s="224" t="s">
        <v>17</v>
      </c>
      <c r="HT113" s="224" t="s">
        <v>17</v>
      </c>
      <c r="HU113" s="214">
        <v>45063</v>
      </c>
      <c r="HV113" s="222" t="s">
        <v>3615</v>
      </c>
      <c r="HW113" s="222">
        <v>1</v>
      </c>
      <c r="HX113" s="222" t="s">
        <v>2565</v>
      </c>
      <c r="HY113" s="222" t="s">
        <v>33</v>
      </c>
      <c r="HZ113" s="222">
        <v>2</v>
      </c>
      <c r="IA113" s="222" t="s">
        <v>17</v>
      </c>
      <c r="IB113" s="222" t="s">
        <v>17</v>
      </c>
      <c r="IC113" s="223">
        <v>45063</v>
      </c>
      <c r="ID113" s="221" t="s">
        <v>3617</v>
      </c>
      <c r="IE113" s="224">
        <v>3</v>
      </c>
      <c r="IF113" s="224" t="s">
        <v>2565</v>
      </c>
      <c r="IG113" s="224" t="s">
        <v>33</v>
      </c>
      <c r="IH113" s="224">
        <v>2</v>
      </c>
      <c r="II113" s="224" t="s">
        <v>17</v>
      </c>
      <c r="IJ113" s="224" t="s">
        <v>17</v>
      </c>
      <c r="IK113" s="214">
        <v>45063</v>
      </c>
      <c r="IL113" s="222" t="s">
        <v>3616</v>
      </c>
      <c r="IM113" s="222">
        <v>3</v>
      </c>
      <c r="IN113" s="222" t="s">
        <v>2565</v>
      </c>
      <c r="IO113" s="222" t="s">
        <v>33</v>
      </c>
      <c r="IP113" s="222">
        <v>2</v>
      </c>
      <c r="IQ113" s="222" t="s">
        <v>17</v>
      </c>
      <c r="IR113" s="222" t="s">
        <v>17</v>
      </c>
      <c r="IS113" s="223">
        <v>45063</v>
      </c>
    </row>
    <row r="114" spans="1:253" s="11" customFormat="1" ht="12.75" customHeight="1" x14ac:dyDescent="0.2">
      <c r="A114" s="11" t="s">
        <v>610</v>
      </c>
      <c r="B114" s="11">
        <v>0</v>
      </c>
      <c r="C114" s="11" t="s">
        <v>611</v>
      </c>
      <c r="D114" s="11" t="s">
        <v>612</v>
      </c>
      <c r="E114" s="11" t="s">
        <v>10213</v>
      </c>
      <c r="F114" s="11" t="s">
        <v>4424</v>
      </c>
      <c r="G114" s="212">
        <v>1665875000</v>
      </c>
      <c r="H114" s="213" t="s">
        <v>4421</v>
      </c>
      <c r="I114" s="213" t="s">
        <v>1400</v>
      </c>
      <c r="J114" s="213">
        <v>2</v>
      </c>
      <c r="K114" s="213" t="s">
        <v>4423</v>
      </c>
      <c r="L114" s="213" t="s">
        <v>4422</v>
      </c>
      <c r="M114" s="214">
        <v>45077</v>
      </c>
      <c r="N114" s="221" t="s">
        <v>1476</v>
      </c>
      <c r="O114" s="216">
        <v>235533</v>
      </c>
      <c r="P114" s="216" t="s">
        <v>1473</v>
      </c>
      <c r="Q114" s="216" t="s">
        <v>1400</v>
      </c>
      <c r="R114" s="216">
        <v>2</v>
      </c>
      <c r="S114" s="216" t="s">
        <v>1475</v>
      </c>
      <c r="T114" s="216" t="s">
        <v>1474</v>
      </c>
      <c r="U114" s="217">
        <v>44800</v>
      </c>
      <c r="V114" s="221" t="s">
        <v>4140</v>
      </c>
      <c r="W114" s="213">
        <v>19360000</v>
      </c>
      <c r="X114" s="213" t="s">
        <v>4137</v>
      </c>
      <c r="Y114" s="213" t="s">
        <v>1400</v>
      </c>
      <c r="Z114" s="213">
        <v>2</v>
      </c>
      <c r="AA114" s="213" t="s">
        <v>4139</v>
      </c>
      <c r="AB114" s="213" t="s">
        <v>4138</v>
      </c>
      <c r="AC114" s="214">
        <v>45076</v>
      </c>
      <c r="AD114" s="221" t="s">
        <v>1054</v>
      </c>
      <c r="AE114" s="218">
        <v>16991000</v>
      </c>
      <c r="AF114" s="218" t="s">
        <v>1051</v>
      </c>
      <c r="AG114" s="218" t="s">
        <v>33</v>
      </c>
      <c r="AH114" s="218">
        <v>2</v>
      </c>
      <c r="AI114" s="218" t="s">
        <v>1053</v>
      </c>
      <c r="AJ114" s="218" t="s">
        <v>1052</v>
      </c>
      <c r="AK114" s="219">
        <v>44110</v>
      </c>
      <c r="AL114" s="221" t="s">
        <v>8307</v>
      </c>
      <c r="AM114" s="213">
        <v>321000</v>
      </c>
      <c r="AN114" s="213" t="s">
        <v>4555</v>
      </c>
      <c r="AO114" s="213" t="s">
        <v>22</v>
      </c>
      <c r="AP114" s="213">
        <v>3</v>
      </c>
      <c r="AQ114" s="213" t="s">
        <v>4557</v>
      </c>
      <c r="AR114" s="213" t="s">
        <v>4556</v>
      </c>
      <c r="AS114" s="214">
        <v>45138</v>
      </c>
      <c r="AT114" s="222" t="s">
        <v>622</v>
      </c>
      <c r="AU114" s="218" t="s">
        <v>17</v>
      </c>
      <c r="AV114" s="218" t="s">
        <v>17</v>
      </c>
      <c r="AW114" s="218" t="s">
        <v>17</v>
      </c>
      <c r="AX114" s="218" t="s">
        <v>17</v>
      </c>
      <c r="AY114" s="218" t="s">
        <v>613</v>
      </c>
      <c r="AZ114" s="218" t="s">
        <v>17</v>
      </c>
      <c r="BA114" s="219">
        <v>43580</v>
      </c>
      <c r="BB114" s="221" t="s">
        <v>621</v>
      </c>
      <c r="BC114" s="213" t="s">
        <v>17</v>
      </c>
      <c r="BD114" s="213" t="s">
        <v>17</v>
      </c>
      <c r="BE114" s="213" t="s">
        <v>17</v>
      </c>
      <c r="BF114" s="213" t="s">
        <v>17</v>
      </c>
      <c r="BG114" s="213" t="s">
        <v>613</v>
      </c>
      <c r="BH114" s="213" t="s">
        <v>17</v>
      </c>
      <c r="BI114" s="214">
        <v>43580</v>
      </c>
      <c r="BJ114" s="222" t="s">
        <v>8309</v>
      </c>
      <c r="BK114" s="222">
        <v>63</v>
      </c>
      <c r="BL114" s="222" t="s">
        <v>7529</v>
      </c>
      <c r="BM114" s="222" t="s">
        <v>22</v>
      </c>
      <c r="BN114" s="222">
        <v>3</v>
      </c>
      <c r="BO114" s="222" t="s">
        <v>8308</v>
      </c>
      <c r="BP114" s="218" t="s">
        <v>1039</v>
      </c>
      <c r="BQ114" s="223">
        <v>45138</v>
      </c>
      <c r="BR114" s="221" t="s">
        <v>614</v>
      </c>
      <c r="BS114" s="224" t="s">
        <v>17</v>
      </c>
      <c r="BT114" s="224" t="s">
        <v>17</v>
      </c>
      <c r="BU114" s="224" t="s">
        <v>17</v>
      </c>
      <c r="BV114" s="224" t="s">
        <v>17</v>
      </c>
      <c r="BW114" s="224" t="s">
        <v>613</v>
      </c>
      <c r="BX114" s="224" t="s">
        <v>17</v>
      </c>
      <c r="BY114" s="214">
        <v>43580</v>
      </c>
      <c r="BZ114" s="222" t="s">
        <v>615</v>
      </c>
      <c r="CA114" s="222" t="s">
        <v>17</v>
      </c>
      <c r="CB114" s="222" t="s">
        <v>17</v>
      </c>
      <c r="CC114" s="222" t="s">
        <v>17</v>
      </c>
      <c r="CD114" s="222" t="s">
        <v>17</v>
      </c>
      <c r="CE114" s="222" t="s">
        <v>613</v>
      </c>
      <c r="CF114" s="222" t="s">
        <v>17</v>
      </c>
      <c r="CG114" s="223">
        <v>43580</v>
      </c>
      <c r="CH114" s="221" t="s">
        <v>10630</v>
      </c>
      <c r="CI114" s="222" t="e">
        <v>#N/A</v>
      </c>
      <c r="CJ114" s="222" t="e">
        <v>#N/A</v>
      </c>
      <c r="CK114" s="222" t="e">
        <v>#N/A</v>
      </c>
      <c r="CL114" s="222" t="e">
        <v>#N/A</v>
      </c>
      <c r="CM114" s="222" t="e">
        <v>#N/A</v>
      </c>
      <c r="CN114" s="222" t="e">
        <v>#N/A</v>
      </c>
      <c r="CO114" s="225" t="e">
        <v>#N/A</v>
      </c>
      <c r="CP114" s="222" t="s">
        <v>618</v>
      </c>
      <c r="CQ114" s="224" t="s">
        <v>17</v>
      </c>
      <c r="CR114" s="224" t="s">
        <v>17</v>
      </c>
      <c r="CS114" s="224" t="s">
        <v>17</v>
      </c>
      <c r="CT114" s="224" t="s">
        <v>17</v>
      </c>
      <c r="CU114" s="224" t="s">
        <v>613</v>
      </c>
      <c r="CV114" s="224" t="s">
        <v>17</v>
      </c>
      <c r="CW114" s="214">
        <v>43580</v>
      </c>
      <c r="CX114" s="222" t="s">
        <v>627</v>
      </c>
      <c r="CY114" s="218" t="s">
        <v>17</v>
      </c>
      <c r="CZ114" s="218" t="s">
        <v>17</v>
      </c>
      <c r="DA114" s="218" t="s">
        <v>22</v>
      </c>
      <c r="DB114" s="218">
        <v>3</v>
      </c>
      <c r="DC114" s="218" t="s">
        <v>613</v>
      </c>
      <c r="DD114" s="218" t="s">
        <v>17</v>
      </c>
      <c r="DE114" s="220">
        <v>43580</v>
      </c>
      <c r="DF114" s="221" t="s">
        <v>4416</v>
      </c>
      <c r="DG114" s="213">
        <v>19360000</v>
      </c>
      <c r="DH114" s="224" t="s">
        <v>4137</v>
      </c>
      <c r="DI114" s="224" t="s">
        <v>1400</v>
      </c>
      <c r="DJ114" s="224">
        <v>2</v>
      </c>
      <c r="DK114" s="224" t="s">
        <v>4415</v>
      </c>
      <c r="DL114" s="224" t="s">
        <v>4138</v>
      </c>
      <c r="DM114" s="214">
        <v>45077</v>
      </c>
      <c r="DN114" s="222" t="s">
        <v>631</v>
      </c>
      <c r="DO114" s="218" t="s">
        <v>17</v>
      </c>
      <c r="DP114" s="222" t="s">
        <v>17</v>
      </c>
      <c r="DQ114" s="222" t="s">
        <v>22</v>
      </c>
      <c r="DR114" s="222">
        <v>3</v>
      </c>
      <c r="DS114" s="222" t="s">
        <v>613</v>
      </c>
      <c r="DT114" s="222" t="s">
        <v>17</v>
      </c>
      <c r="DU114" s="223">
        <v>43580</v>
      </c>
      <c r="DV114" s="221" t="s">
        <v>624</v>
      </c>
      <c r="DW114" s="213" t="s">
        <v>17</v>
      </c>
      <c r="DX114" s="224" t="s">
        <v>17</v>
      </c>
      <c r="DY114" s="224" t="s">
        <v>22</v>
      </c>
      <c r="DZ114" s="224">
        <v>3</v>
      </c>
      <c r="EA114" s="224" t="s">
        <v>613</v>
      </c>
      <c r="EB114" s="224" t="s">
        <v>17</v>
      </c>
      <c r="EC114" s="214">
        <v>43580</v>
      </c>
      <c r="ED114" s="222" t="s">
        <v>629</v>
      </c>
      <c r="EE114" s="218" t="s">
        <v>17</v>
      </c>
      <c r="EF114" s="222" t="s">
        <v>17</v>
      </c>
      <c r="EG114" s="222" t="s">
        <v>22</v>
      </c>
      <c r="EH114" s="222">
        <v>3</v>
      </c>
      <c r="EI114" s="222" t="s">
        <v>613</v>
      </c>
      <c r="EJ114" s="222" t="s">
        <v>17</v>
      </c>
      <c r="EK114" s="223">
        <v>43580</v>
      </c>
      <c r="EL114" s="221" t="s">
        <v>620</v>
      </c>
      <c r="EM114" s="213" t="s">
        <v>17</v>
      </c>
      <c r="EN114" s="224" t="s">
        <v>17</v>
      </c>
      <c r="EO114" s="224" t="s">
        <v>22</v>
      </c>
      <c r="EP114" s="224">
        <v>3</v>
      </c>
      <c r="EQ114" s="224" t="s">
        <v>613</v>
      </c>
      <c r="ER114" s="224" t="s">
        <v>17</v>
      </c>
      <c r="ES114" s="214">
        <v>43580</v>
      </c>
      <c r="ET114" s="222" t="s">
        <v>8311</v>
      </c>
      <c r="EU114" s="222">
        <v>1094</v>
      </c>
      <c r="EV114" s="222" t="s">
        <v>7529</v>
      </c>
      <c r="EW114" s="222" t="s">
        <v>22</v>
      </c>
      <c r="EX114" s="222">
        <v>3</v>
      </c>
      <c r="EY114" s="222" t="s">
        <v>8310</v>
      </c>
      <c r="EZ114" s="222" t="s">
        <v>1039</v>
      </c>
      <c r="FA114" s="223">
        <v>45138</v>
      </c>
      <c r="FB114" s="221" t="s">
        <v>617</v>
      </c>
      <c r="FC114" s="224">
        <v>3</v>
      </c>
      <c r="FD114" s="224" t="s">
        <v>538</v>
      </c>
      <c r="FE114" s="224" t="s">
        <v>33</v>
      </c>
      <c r="FF114" s="224">
        <v>2</v>
      </c>
      <c r="FG114" s="224" t="s">
        <v>616</v>
      </c>
      <c r="FH114" s="224" t="s">
        <v>539</v>
      </c>
      <c r="FI114" s="214">
        <v>43580</v>
      </c>
      <c r="FJ114" s="221" t="s">
        <v>625</v>
      </c>
      <c r="FK114" s="222" t="s">
        <v>17</v>
      </c>
      <c r="FL114" s="222" t="s">
        <v>17</v>
      </c>
      <c r="FM114" s="222" t="s">
        <v>17</v>
      </c>
      <c r="FN114" s="222" t="s">
        <v>17</v>
      </c>
      <c r="FO114" s="222" t="s">
        <v>17</v>
      </c>
      <c r="FP114" s="218" t="s">
        <v>17</v>
      </c>
      <c r="FQ114" s="219">
        <v>43580</v>
      </c>
      <c r="FR114" s="221" t="s">
        <v>626</v>
      </c>
      <c r="FS114" s="224" t="s">
        <v>17</v>
      </c>
      <c r="FT114" s="224" t="s">
        <v>17</v>
      </c>
      <c r="FU114" s="224" t="s">
        <v>17</v>
      </c>
      <c r="FV114" s="224" t="s">
        <v>17</v>
      </c>
      <c r="FW114" s="224" t="s">
        <v>17</v>
      </c>
      <c r="FX114" s="224" t="s">
        <v>17</v>
      </c>
      <c r="FY114" s="214">
        <v>43580</v>
      </c>
      <c r="FZ114" s="222" t="s">
        <v>3622</v>
      </c>
      <c r="GA114" s="222">
        <v>2</v>
      </c>
      <c r="GB114" s="222" t="s">
        <v>2565</v>
      </c>
      <c r="GC114" s="222" t="s">
        <v>33</v>
      </c>
      <c r="GD114" s="222">
        <v>2</v>
      </c>
      <c r="GE114" s="222" t="s">
        <v>17</v>
      </c>
      <c r="GF114" s="222" t="s">
        <v>17</v>
      </c>
      <c r="GG114" s="223">
        <v>45063</v>
      </c>
      <c r="GH114" s="221" t="s">
        <v>3628</v>
      </c>
      <c r="GI114" s="224">
        <v>1</v>
      </c>
      <c r="GJ114" s="224" t="s">
        <v>2565</v>
      </c>
      <c r="GK114" s="224" t="s">
        <v>33</v>
      </c>
      <c r="GL114" s="224">
        <v>2</v>
      </c>
      <c r="GM114" s="224" t="s">
        <v>17</v>
      </c>
      <c r="GN114" s="224" t="s">
        <v>17</v>
      </c>
      <c r="GO114" s="214">
        <v>45063</v>
      </c>
      <c r="GP114" s="222" t="s">
        <v>3623</v>
      </c>
      <c r="GQ114" s="222">
        <v>2</v>
      </c>
      <c r="GR114" s="222" t="s">
        <v>2565</v>
      </c>
      <c r="GS114" s="222" t="s">
        <v>33</v>
      </c>
      <c r="GT114" s="222">
        <v>2</v>
      </c>
      <c r="GU114" s="222" t="s">
        <v>17</v>
      </c>
      <c r="GV114" s="222" t="s">
        <v>17</v>
      </c>
      <c r="GW114" s="223">
        <v>45063</v>
      </c>
      <c r="GX114" s="221" t="s">
        <v>3629</v>
      </c>
      <c r="GY114" s="224">
        <v>0</v>
      </c>
      <c r="GZ114" s="224" t="s">
        <v>2565</v>
      </c>
      <c r="HA114" s="224" t="s">
        <v>33</v>
      </c>
      <c r="HB114" s="224">
        <v>2</v>
      </c>
      <c r="HC114" s="224" t="s">
        <v>17</v>
      </c>
      <c r="HD114" s="224" t="s">
        <v>17</v>
      </c>
      <c r="HE114" s="214">
        <v>45063</v>
      </c>
      <c r="HF114" s="222" t="s">
        <v>3621</v>
      </c>
      <c r="HG114" s="222">
        <v>2</v>
      </c>
      <c r="HH114" s="222" t="s">
        <v>2565</v>
      </c>
      <c r="HI114" s="222" t="s">
        <v>33</v>
      </c>
      <c r="HJ114" s="222">
        <v>2</v>
      </c>
      <c r="HK114" s="222" t="s">
        <v>17</v>
      </c>
      <c r="HL114" s="222" t="s">
        <v>17</v>
      </c>
      <c r="HM114" s="223">
        <v>45063</v>
      </c>
      <c r="HN114" s="221" t="s">
        <v>3627</v>
      </c>
      <c r="HO114" s="224">
        <v>2</v>
      </c>
      <c r="HP114" s="224" t="s">
        <v>2565</v>
      </c>
      <c r="HQ114" s="224" t="s">
        <v>33</v>
      </c>
      <c r="HR114" s="224">
        <v>2</v>
      </c>
      <c r="HS114" s="224" t="s">
        <v>17</v>
      </c>
      <c r="HT114" s="224" t="s">
        <v>17</v>
      </c>
      <c r="HU114" s="214">
        <v>45063</v>
      </c>
      <c r="HV114" s="222" t="s">
        <v>3624</v>
      </c>
      <c r="HW114" s="222">
        <v>2</v>
      </c>
      <c r="HX114" s="222" t="s">
        <v>2565</v>
      </c>
      <c r="HY114" s="222" t="s">
        <v>33</v>
      </c>
      <c r="HZ114" s="222">
        <v>2</v>
      </c>
      <c r="IA114" s="222" t="s">
        <v>17</v>
      </c>
      <c r="IB114" s="222" t="s">
        <v>17</v>
      </c>
      <c r="IC114" s="223">
        <v>45063</v>
      </c>
      <c r="ID114" s="221" t="s">
        <v>3626</v>
      </c>
      <c r="IE114" s="224">
        <v>1</v>
      </c>
      <c r="IF114" s="224" t="s">
        <v>2565</v>
      </c>
      <c r="IG114" s="224" t="s">
        <v>33</v>
      </c>
      <c r="IH114" s="224">
        <v>2</v>
      </c>
      <c r="II114" s="224" t="s">
        <v>17</v>
      </c>
      <c r="IJ114" s="224" t="s">
        <v>17</v>
      </c>
      <c r="IK114" s="214">
        <v>45063</v>
      </c>
      <c r="IL114" s="222" t="s">
        <v>3625</v>
      </c>
      <c r="IM114" s="222">
        <v>3</v>
      </c>
      <c r="IN114" s="222" t="s">
        <v>2565</v>
      </c>
      <c r="IO114" s="222" t="s">
        <v>33</v>
      </c>
      <c r="IP114" s="222">
        <v>2</v>
      </c>
      <c r="IQ114" s="222" t="s">
        <v>17</v>
      </c>
      <c r="IR114" s="222" t="s">
        <v>17</v>
      </c>
      <c r="IS114" s="223">
        <v>45063</v>
      </c>
    </row>
    <row r="115" spans="1:253" s="11" customFormat="1" ht="12.75" customHeight="1" x14ac:dyDescent="0.2">
      <c r="A115" s="11" t="s">
        <v>681</v>
      </c>
      <c r="B115" s="11">
        <v>0</v>
      </c>
      <c r="C115" s="11" t="s">
        <v>682</v>
      </c>
      <c r="D115" s="11" t="s">
        <v>683</v>
      </c>
      <c r="E115" s="11" t="s">
        <v>10216</v>
      </c>
      <c r="F115" s="11" t="s">
        <v>4624</v>
      </c>
      <c r="G115" s="212">
        <v>279203000</v>
      </c>
      <c r="H115" s="213" t="s">
        <v>4622</v>
      </c>
      <c r="I115" s="213" t="s">
        <v>1400</v>
      </c>
      <c r="J115" s="213">
        <v>2</v>
      </c>
      <c r="K115" s="213" t="s">
        <v>4623</v>
      </c>
      <c r="L115" s="213" t="s">
        <v>4622</v>
      </c>
      <c r="M115" s="214">
        <v>45105</v>
      </c>
      <c r="N115" s="221" t="s">
        <v>4626</v>
      </c>
      <c r="O115" s="216">
        <v>566255</v>
      </c>
      <c r="P115" s="216" t="s">
        <v>4622</v>
      </c>
      <c r="Q115" s="216" t="s">
        <v>1400</v>
      </c>
      <c r="R115" s="216">
        <v>2</v>
      </c>
      <c r="S115" s="216" t="s">
        <v>4625</v>
      </c>
      <c r="T115" s="216" t="s">
        <v>4622</v>
      </c>
      <c r="U115" s="217">
        <v>45105</v>
      </c>
      <c r="V115" s="221" t="s">
        <v>4628</v>
      </c>
      <c r="W115" s="213">
        <v>96540000</v>
      </c>
      <c r="X115" s="213" t="s">
        <v>4622</v>
      </c>
      <c r="Y115" s="213" t="s">
        <v>1400</v>
      </c>
      <c r="Z115" s="213">
        <v>2</v>
      </c>
      <c r="AA115" s="213" t="s">
        <v>4627</v>
      </c>
      <c r="AB115" s="213" t="s">
        <v>4622</v>
      </c>
      <c r="AC115" s="214">
        <v>45105</v>
      </c>
      <c r="AD115" s="221" t="s">
        <v>4630</v>
      </c>
      <c r="AE115" s="218">
        <v>34478000</v>
      </c>
      <c r="AF115" s="218" t="s">
        <v>4622</v>
      </c>
      <c r="AG115" s="218" t="s">
        <v>1400</v>
      </c>
      <c r="AH115" s="218">
        <v>2</v>
      </c>
      <c r="AI115" s="218" t="s">
        <v>4629</v>
      </c>
      <c r="AJ115" s="218" t="s">
        <v>4622</v>
      </c>
      <c r="AK115" s="219">
        <v>45105</v>
      </c>
      <c r="AL115" s="221" t="s">
        <v>4632</v>
      </c>
      <c r="AM115" s="213">
        <v>24720000</v>
      </c>
      <c r="AN115" s="213" t="s">
        <v>4622</v>
      </c>
      <c r="AO115" s="213" t="s">
        <v>22</v>
      </c>
      <c r="AP115" s="213">
        <v>3</v>
      </c>
      <c r="AQ115" s="213" t="s">
        <v>4631</v>
      </c>
      <c r="AR115" s="213" t="s">
        <v>4622</v>
      </c>
      <c r="AS115" s="214">
        <v>45105</v>
      </c>
      <c r="AT115" s="222" t="s">
        <v>841</v>
      </c>
      <c r="AU115" s="218" t="s">
        <v>17</v>
      </c>
      <c r="AV115" s="218" t="s">
        <v>684</v>
      </c>
      <c r="AW115" s="218" t="s">
        <v>33</v>
      </c>
      <c r="AX115" s="218">
        <v>2</v>
      </c>
      <c r="AY115" s="218" t="s">
        <v>840</v>
      </c>
      <c r="AZ115" s="218" t="s">
        <v>684</v>
      </c>
      <c r="BA115" s="219">
        <v>43815</v>
      </c>
      <c r="BB115" s="221" t="s">
        <v>839</v>
      </c>
      <c r="BC115" s="213" t="s">
        <v>17</v>
      </c>
      <c r="BD115" s="213" t="s">
        <v>684</v>
      </c>
      <c r="BE115" s="213" t="s">
        <v>33</v>
      </c>
      <c r="BF115" s="213">
        <v>2</v>
      </c>
      <c r="BG115" s="213" t="s">
        <v>838</v>
      </c>
      <c r="BH115" s="213" t="s">
        <v>684</v>
      </c>
      <c r="BI115" s="214">
        <v>43815</v>
      </c>
      <c r="BJ115" s="222" t="s">
        <v>4634</v>
      </c>
      <c r="BK115" s="222">
        <v>2554</v>
      </c>
      <c r="BL115" s="222" t="s">
        <v>4622</v>
      </c>
      <c r="BM115" s="222" t="s">
        <v>22</v>
      </c>
      <c r="BN115" s="222">
        <v>3</v>
      </c>
      <c r="BO115" s="222" t="s">
        <v>4633</v>
      </c>
      <c r="BP115" s="218" t="s">
        <v>4622</v>
      </c>
      <c r="BQ115" s="223">
        <v>45105</v>
      </c>
      <c r="BR115" s="221" t="s">
        <v>686</v>
      </c>
      <c r="BS115" s="224" t="s">
        <v>17</v>
      </c>
      <c r="BT115" s="224" t="s">
        <v>684</v>
      </c>
      <c r="BU115" s="224" t="s">
        <v>33</v>
      </c>
      <c r="BV115" s="224">
        <v>2</v>
      </c>
      <c r="BW115" s="224" t="s">
        <v>685</v>
      </c>
      <c r="BX115" s="224" t="s">
        <v>684</v>
      </c>
      <c r="BY115" s="214">
        <v>43606</v>
      </c>
      <c r="BZ115" s="222" t="s">
        <v>687</v>
      </c>
      <c r="CA115" s="222" t="s">
        <v>17</v>
      </c>
      <c r="CB115" s="222" t="s">
        <v>684</v>
      </c>
      <c r="CC115" s="222" t="s">
        <v>33</v>
      </c>
      <c r="CD115" s="222">
        <v>2</v>
      </c>
      <c r="CE115" s="222" t="s">
        <v>685</v>
      </c>
      <c r="CF115" s="222" t="s">
        <v>684</v>
      </c>
      <c r="CG115" s="223">
        <v>43606</v>
      </c>
      <c r="CH115" s="221" t="s">
        <v>10631</v>
      </c>
      <c r="CI115" s="222" t="e">
        <v>#N/A</v>
      </c>
      <c r="CJ115" s="222" t="e">
        <v>#N/A</v>
      </c>
      <c r="CK115" s="222" t="e">
        <v>#N/A</v>
      </c>
      <c r="CL115" s="222" t="e">
        <v>#N/A</v>
      </c>
      <c r="CM115" s="222" t="e">
        <v>#N/A</v>
      </c>
      <c r="CN115" s="222" t="e">
        <v>#N/A</v>
      </c>
      <c r="CO115" s="225" t="e">
        <v>#N/A</v>
      </c>
      <c r="CP115" s="222" t="s">
        <v>690</v>
      </c>
      <c r="CQ115" s="224" t="s">
        <v>17</v>
      </c>
      <c r="CR115" s="224" t="s">
        <v>684</v>
      </c>
      <c r="CS115" s="224" t="s">
        <v>33</v>
      </c>
      <c r="CT115" s="224">
        <v>2</v>
      </c>
      <c r="CU115" s="224" t="s">
        <v>685</v>
      </c>
      <c r="CV115" s="224" t="s">
        <v>684</v>
      </c>
      <c r="CW115" s="214">
        <v>43606</v>
      </c>
      <c r="CX115" s="222" t="s">
        <v>4638</v>
      </c>
      <c r="CY115" s="218">
        <v>20548000</v>
      </c>
      <c r="CZ115" s="218" t="s">
        <v>4622</v>
      </c>
      <c r="DA115" s="218" t="s">
        <v>1400</v>
      </c>
      <c r="DB115" s="218">
        <v>2</v>
      </c>
      <c r="DC115" s="218" t="s">
        <v>4639</v>
      </c>
      <c r="DD115" s="218" t="s">
        <v>4622</v>
      </c>
      <c r="DE115" s="220">
        <v>45105</v>
      </c>
      <c r="DF115" s="221" t="s">
        <v>4640</v>
      </c>
      <c r="DG115" s="213">
        <v>62062000</v>
      </c>
      <c r="DH115" s="224" t="s">
        <v>4622</v>
      </c>
      <c r="DI115" s="224" t="s">
        <v>1400</v>
      </c>
      <c r="DJ115" s="224">
        <v>2</v>
      </c>
      <c r="DK115" s="224" t="s">
        <v>4639</v>
      </c>
      <c r="DL115" s="224" t="s">
        <v>4622</v>
      </c>
      <c r="DM115" s="214">
        <v>45105</v>
      </c>
      <c r="DN115" s="222" t="s">
        <v>4641</v>
      </c>
      <c r="DO115" s="218">
        <v>13930000</v>
      </c>
      <c r="DP115" s="222" t="s">
        <v>4622</v>
      </c>
      <c r="DQ115" s="222" t="s">
        <v>1400</v>
      </c>
      <c r="DR115" s="222">
        <v>2</v>
      </c>
      <c r="DS115" s="222" t="s">
        <v>4639</v>
      </c>
      <c r="DT115" s="222" t="s">
        <v>4622</v>
      </c>
      <c r="DU115" s="223">
        <v>45105</v>
      </c>
      <c r="DV115" s="221" t="s">
        <v>4642</v>
      </c>
      <c r="DW115" s="213">
        <v>14167000</v>
      </c>
      <c r="DX115" s="224" t="s">
        <v>4622</v>
      </c>
      <c r="DY115" s="224" t="s">
        <v>1400</v>
      </c>
      <c r="DZ115" s="224">
        <v>2</v>
      </c>
      <c r="EA115" s="224" t="s">
        <v>4639</v>
      </c>
      <c r="EB115" s="224" t="s">
        <v>4622</v>
      </c>
      <c r="EC115" s="214">
        <v>45105</v>
      </c>
      <c r="ED115" s="222" t="s">
        <v>4643</v>
      </c>
      <c r="EE115" s="218">
        <v>6254000</v>
      </c>
      <c r="EF115" s="222" t="s">
        <v>4622</v>
      </c>
      <c r="EG115" s="222" t="s">
        <v>1400</v>
      </c>
      <c r="EH115" s="222">
        <v>2</v>
      </c>
      <c r="EI115" s="222" t="s">
        <v>4639</v>
      </c>
      <c r="EJ115" s="222" t="s">
        <v>4622</v>
      </c>
      <c r="EK115" s="223">
        <v>45105</v>
      </c>
      <c r="EL115" s="221" t="s">
        <v>4644</v>
      </c>
      <c r="EM115" s="213">
        <v>127000</v>
      </c>
      <c r="EN115" s="224" t="s">
        <v>4622</v>
      </c>
      <c r="EO115" s="224" t="s">
        <v>1400</v>
      </c>
      <c r="EP115" s="224">
        <v>2</v>
      </c>
      <c r="EQ115" s="224" t="s">
        <v>4639</v>
      </c>
      <c r="ER115" s="224" t="s">
        <v>4622</v>
      </c>
      <c r="ES115" s="214">
        <v>45105</v>
      </c>
      <c r="ET115" s="222" t="s">
        <v>4636</v>
      </c>
      <c r="EU115" s="222">
        <v>63137</v>
      </c>
      <c r="EV115" s="222" t="s">
        <v>4622</v>
      </c>
      <c r="EW115" s="222" t="s">
        <v>22</v>
      </c>
      <c r="EX115" s="222">
        <v>3</v>
      </c>
      <c r="EY115" s="222" t="s">
        <v>4635</v>
      </c>
      <c r="EZ115" s="222" t="s">
        <v>4622</v>
      </c>
      <c r="FA115" s="223">
        <v>45105</v>
      </c>
      <c r="FB115" s="221" t="s">
        <v>689</v>
      </c>
      <c r="FC115" s="224">
        <v>5</v>
      </c>
      <c r="FD115" s="224" t="s">
        <v>684</v>
      </c>
      <c r="FE115" s="224" t="s">
        <v>33</v>
      </c>
      <c r="FF115" s="224">
        <v>2</v>
      </c>
      <c r="FG115" s="224" t="s">
        <v>688</v>
      </c>
      <c r="FH115" s="224" t="s">
        <v>684</v>
      </c>
      <c r="FI115" s="214">
        <v>43606</v>
      </c>
      <c r="FJ115" s="221" t="s">
        <v>10632</v>
      </c>
      <c r="FK115" s="222" t="e">
        <v>#N/A</v>
      </c>
      <c r="FL115" s="222" t="e">
        <v>#N/A</v>
      </c>
      <c r="FM115" s="222" t="e">
        <v>#N/A</v>
      </c>
      <c r="FN115" s="222" t="e">
        <v>#N/A</v>
      </c>
      <c r="FO115" s="222" t="e">
        <v>#N/A</v>
      </c>
      <c r="FP115" s="218" t="e">
        <v>#N/A</v>
      </c>
      <c r="FQ115" s="219" t="e">
        <v>#N/A</v>
      </c>
      <c r="FR115" s="221" t="s">
        <v>1021</v>
      </c>
      <c r="FS115" s="224" t="s">
        <v>17</v>
      </c>
      <c r="FT115" s="224" t="s">
        <v>17</v>
      </c>
      <c r="FU115" s="224" t="s">
        <v>17</v>
      </c>
      <c r="FV115" s="224" t="s">
        <v>17</v>
      </c>
      <c r="FW115" s="224" t="s">
        <v>17</v>
      </c>
      <c r="FX115" s="224" t="s">
        <v>17</v>
      </c>
      <c r="FY115" s="214">
        <v>44015</v>
      </c>
      <c r="FZ115" s="222" t="s">
        <v>3940</v>
      </c>
      <c r="GA115" s="222">
        <v>1</v>
      </c>
      <c r="GB115" s="222" t="s">
        <v>2565</v>
      </c>
      <c r="GC115" s="222" t="s">
        <v>33</v>
      </c>
      <c r="GD115" s="222">
        <v>2</v>
      </c>
      <c r="GE115" s="222" t="s">
        <v>17</v>
      </c>
      <c r="GF115" s="222" t="s">
        <v>17</v>
      </c>
      <c r="GG115" s="223">
        <v>45064</v>
      </c>
      <c r="GH115" s="221" t="s">
        <v>3946</v>
      </c>
      <c r="GI115" s="224">
        <v>2</v>
      </c>
      <c r="GJ115" s="224" t="s">
        <v>2565</v>
      </c>
      <c r="GK115" s="224" t="s">
        <v>33</v>
      </c>
      <c r="GL115" s="224">
        <v>2</v>
      </c>
      <c r="GM115" s="224" t="s">
        <v>17</v>
      </c>
      <c r="GN115" s="224" t="s">
        <v>17</v>
      </c>
      <c r="GO115" s="214">
        <v>45064</v>
      </c>
      <c r="GP115" s="222" t="s">
        <v>3941</v>
      </c>
      <c r="GQ115" s="222">
        <v>1</v>
      </c>
      <c r="GR115" s="222" t="s">
        <v>2565</v>
      </c>
      <c r="GS115" s="222" t="s">
        <v>33</v>
      </c>
      <c r="GT115" s="222">
        <v>2</v>
      </c>
      <c r="GU115" s="222" t="s">
        <v>17</v>
      </c>
      <c r="GV115" s="222" t="s">
        <v>17</v>
      </c>
      <c r="GW115" s="223">
        <v>45064</v>
      </c>
      <c r="GX115" s="221" t="s">
        <v>3947</v>
      </c>
      <c r="GY115" s="224">
        <v>0</v>
      </c>
      <c r="GZ115" s="224" t="s">
        <v>2565</v>
      </c>
      <c r="HA115" s="224" t="s">
        <v>33</v>
      </c>
      <c r="HB115" s="224">
        <v>2</v>
      </c>
      <c r="HC115" s="224" t="s">
        <v>17</v>
      </c>
      <c r="HD115" s="224" t="s">
        <v>17</v>
      </c>
      <c r="HE115" s="214">
        <v>45064</v>
      </c>
      <c r="HF115" s="222" t="s">
        <v>3939</v>
      </c>
      <c r="HG115" s="222">
        <v>2</v>
      </c>
      <c r="HH115" s="222" t="s">
        <v>2565</v>
      </c>
      <c r="HI115" s="222" t="s">
        <v>33</v>
      </c>
      <c r="HJ115" s="222">
        <v>2</v>
      </c>
      <c r="HK115" s="222" t="s">
        <v>17</v>
      </c>
      <c r="HL115" s="222" t="s">
        <v>17</v>
      </c>
      <c r="HM115" s="223">
        <v>45064</v>
      </c>
      <c r="HN115" s="221" t="s">
        <v>3945</v>
      </c>
      <c r="HO115" s="224">
        <v>3</v>
      </c>
      <c r="HP115" s="224" t="s">
        <v>2565</v>
      </c>
      <c r="HQ115" s="224" t="s">
        <v>33</v>
      </c>
      <c r="HR115" s="224">
        <v>2</v>
      </c>
      <c r="HS115" s="224" t="s">
        <v>17</v>
      </c>
      <c r="HT115" s="224" t="s">
        <v>17</v>
      </c>
      <c r="HU115" s="214">
        <v>45064</v>
      </c>
      <c r="HV115" s="222" t="s">
        <v>3942</v>
      </c>
      <c r="HW115" s="222">
        <v>0</v>
      </c>
      <c r="HX115" s="222" t="s">
        <v>2565</v>
      </c>
      <c r="HY115" s="222" t="s">
        <v>33</v>
      </c>
      <c r="HZ115" s="222">
        <v>2</v>
      </c>
      <c r="IA115" s="222" t="s">
        <v>17</v>
      </c>
      <c r="IB115" s="222" t="s">
        <v>17</v>
      </c>
      <c r="IC115" s="223">
        <v>45064</v>
      </c>
      <c r="ID115" s="221" t="s">
        <v>3944</v>
      </c>
      <c r="IE115" s="224">
        <v>2</v>
      </c>
      <c r="IF115" s="224" t="s">
        <v>2565</v>
      </c>
      <c r="IG115" s="224" t="s">
        <v>33</v>
      </c>
      <c r="IH115" s="224">
        <v>2</v>
      </c>
      <c r="II115" s="224" t="s">
        <v>17</v>
      </c>
      <c r="IJ115" s="224" t="s">
        <v>17</v>
      </c>
      <c r="IK115" s="214">
        <v>45064</v>
      </c>
      <c r="IL115" s="222" t="s">
        <v>3943</v>
      </c>
      <c r="IM115" s="222">
        <v>3</v>
      </c>
      <c r="IN115" s="222" t="s">
        <v>2565</v>
      </c>
      <c r="IO115" s="222" t="s">
        <v>33</v>
      </c>
      <c r="IP115" s="222">
        <v>2</v>
      </c>
      <c r="IQ115" s="222" t="s">
        <v>17</v>
      </c>
      <c r="IR115" s="222" t="s">
        <v>17</v>
      </c>
      <c r="IS115" s="223">
        <v>45064</v>
      </c>
    </row>
    <row r="116" spans="1:253" s="11" customFormat="1" ht="12.75" customHeight="1" x14ac:dyDescent="0.2">
      <c r="A116" s="11" t="s">
        <v>669</v>
      </c>
      <c r="B116" s="11">
        <v>0</v>
      </c>
      <c r="C116" s="11" t="s">
        <v>670</v>
      </c>
      <c r="D116" s="11" t="s">
        <v>671</v>
      </c>
      <c r="E116" s="11" t="s">
        <v>10222</v>
      </c>
      <c r="F116" s="11" t="s">
        <v>4621</v>
      </c>
      <c r="G116" s="212">
        <v>95525000</v>
      </c>
      <c r="H116" s="213" t="s">
        <v>4618</v>
      </c>
      <c r="I116" s="213" t="s">
        <v>1400</v>
      </c>
      <c r="J116" s="213">
        <v>2</v>
      </c>
      <c r="K116" s="213" t="s">
        <v>4620</v>
      </c>
      <c r="L116" s="213" t="s">
        <v>4619</v>
      </c>
      <c r="M116" s="214">
        <v>45105</v>
      </c>
      <c r="N116" s="221" t="s">
        <v>8148</v>
      </c>
      <c r="O116" s="216">
        <v>143783</v>
      </c>
      <c r="P116" s="216" t="s">
        <v>8145</v>
      </c>
      <c r="Q116" s="216" t="s">
        <v>33</v>
      </c>
      <c r="R116" s="216">
        <v>2</v>
      </c>
      <c r="S116" s="216" t="s">
        <v>8147</v>
      </c>
      <c r="T116" s="216" t="s">
        <v>8146</v>
      </c>
      <c r="U116" s="217">
        <v>45138</v>
      </c>
      <c r="V116" s="221" t="s">
        <v>8153</v>
      </c>
      <c r="W116" s="213">
        <v>16154000</v>
      </c>
      <c r="X116" s="213" t="s">
        <v>8150</v>
      </c>
      <c r="Y116" s="213" t="s">
        <v>1400</v>
      </c>
      <c r="Z116" s="213">
        <v>2</v>
      </c>
      <c r="AA116" s="213" t="s">
        <v>8152</v>
      </c>
      <c r="AB116" s="213" t="s">
        <v>8151</v>
      </c>
      <c r="AC116" s="214">
        <v>45138</v>
      </c>
      <c r="AD116" s="221" t="s">
        <v>8157</v>
      </c>
      <c r="AE116" s="218">
        <v>794000</v>
      </c>
      <c r="AF116" s="218" t="s">
        <v>8154</v>
      </c>
      <c r="AG116" s="218" t="s">
        <v>1400</v>
      </c>
      <c r="AH116" s="218">
        <v>2</v>
      </c>
      <c r="AI116" s="218" t="s">
        <v>8156</v>
      </c>
      <c r="AJ116" s="218" t="s">
        <v>8155</v>
      </c>
      <c r="AK116" s="219">
        <v>45138</v>
      </c>
      <c r="AL116" s="221" t="s">
        <v>8161</v>
      </c>
      <c r="AM116" s="213">
        <v>473000</v>
      </c>
      <c r="AN116" s="213" t="s">
        <v>8158</v>
      </c>
      <c r="AO116" s="213" t="s">
        <v>1400</v>
      </c>
      <c r="AP116" s="213">
        <v>2</v>
      </c>
      <c r="AQ116" s="213" t="s">
        <v>8160</v>
      </c>
      <c r="AR116" s="213" t="s">
        <v>8159</v>
      </c>
      <c r="AS116" s="214">
        <v>45138</v>
      </c>
      <c r="AT116" s="222" t="s">
        <v>678</v>
      </c>
      <c r="AU116" s="218" t="s">
        <v>17</v>
      </c>
      <c r="AV116" s="218" t="s">
        <v>17</v>
      </c>
      <c r="AW116" s="218" t="s">
        <v>17</v>
      </c>
      <c r="AX116" s="218" t="s">
        <v>17</v>
      </c>
      <c r="AY116" s="218" t="s">
        <v>17</v>
      </c>
      <c r="AZ116" s="218" t="s">
        <v>17</v>
      </c>
      <c r="BA116" s="219">
        <v>43603</v>
      </c>
      <c r="BB116" s="221" t="s">
        <v>677</v>
      </c>
      <c r="BC116" s="213" t="s">
        <v>17</v>
      </c>
      <c r="BD116" s="213" t="s">
        <v>17</v>
      </c>
      <c r="BE116" s="213" t="s">
        <v>17</v>
      </c>
      <c r="BF116" s="213" t="s">
        <v>17</v>
      </c>
      <c r="BG116" s="213" t="s">
        <v>17</v>
      </c>
      <c r="BH116" s="213" t="s">
        <v>17</v>
      </c>
      <c r="BI116" s="214">
        <v>43603</v>
      </c>
      <c r="BJ116" s="222" t="s">
        <v>8165</v>
      </c>
      <c r="BK116" s="222">
        <v>214</v>
      </c>
      <c r="BL116" s="222" t="s">
        <v>8162</v>
      </c>
      <c r="BM116" s="222" t="s">
        <v>22</v>
      </c>
      <c r="BN116" s="222">
        <v>3</v>
      </c>
      <c r="BO116" s="222" t="s">
        <v>8164</v>
      </c>
      <c r="BP116" s="218" t="s">
        <v>8163</v>
      </c>
      <c r="BQ116" s="223">
        <v>45138</v>
      </c>
      <c r="BR116" s="221" t="s">
        <v>672</v>
      </c>
      <c r="BS116" s="224" t="s">
        <v>17</v>
      </c>
      <c r="BT116" s="224" t="s">
        <v>17</v>
      </c>
      <c r="BU116" s="224" t="s">
        <v>17</v>
      </c>
      <c r="BV116" s="224" t="s">
        <v>17</v>
      </c>
      <c r="BW116" s="224" t="s">
        <v>17</v>
      </c>
      <c r="BX116" s="224" t="s">
        <v>17</v>
      </c>
      <c r="BY116" s="214">
        <v>43603</v>
      </c>
      <c r="BZ116" s="222" t="s">
        <v>673</v>
      </c>
      <c r="CA116" s="222" t="s">
        <v>17</v>
      </c>
      <c r="CB116" s="222" t="s">
        <v>17</v>
      </c>
      <c r="CC116" s="222" t="s">
        <v>17</v>
      </c>
      <c r="CD116" s="222" t="s">
        <v>17</v>
      </c>
      <c r="CE116" s="222" t="s">
        <v>17</v>
      </c>
      <c r="CF116" s="222" t="s">
        <v>17</v>
      </c>
      <c r="CG116" s="223">
        <v>43603</v>
      </c>
      <c r="CH116" s="221" t="s">
        <v>10633</v>
      </c>
      <c r="CI116" s="222" t="e">
        <v>#N/A</v>
      </c>
      <c r="CJ116" s="222" t="e">
        <v>#N/A</v>
      </c>
      <c r="CK116" s="222" t="e">
        <v>#N/A</v>
      </c>
      <c r="CL116" s="222" t="e">
        <v>#N/A</v>
      </c>
      <c r="CM116" s="222" t="e">
        <v>#N/A</v>
      </c>
      <c r="CN116" s="222" t="e">
        <v>#N/A</v>
      </c>
      <c r="CO116" s="225" t="e">
        <v>#N/A</v>
      </c>
      <c r="CP116" s="222" t="s">
        <v>676</v>
      </c>
      <c r="CQ116" s="224" t="s">
        <v>17</v>
      </c>
      <c r="CR116" s="224" t="s">
        <v>17</v>
      </c>
      <c r="CS116" s="224" t="s">
        <v>17</v>
      </c>
      <c r="CT116" s="224" t="s">
        <v>17</v>
      </c>
      <c r="CU116" s="224" t="s">
        <v>17</v>
      </c>
      <c r="CV116" s="224" t="s">
        <v>17</v>
      </c>
      <c r="CW116" s="214">
        <v>43603</v>
      </c>
      <c r="CX116" s="222" t="s">
        <v>8172</v>
      </c>
      <c r="CY116" s="218">
        <v>301000</v>
      </c>
      <c r="CZ116" s="218" t="s">
        <v>8169</v>
      </c>
      <c r="DA116" s="218" t="s">
        <v>22</v>
      </c>
      <c r="DB116" s="218">
        <v>3</v>
      </c>
      <c r="DC116" s="218" t="s">
        <v>8173</v>
      </c>
      <c r="DD116" s="218" t="s">
        <v>8170</v>
      </c>
      <c r="DE116" s="220">
        <v>45138</v>
      </c>
      <c r="DF116" s="221" t="s">
        <v>8174</v>
      </c>
      <c r="DG116" s="213">
        <v>15360000</v>
      </c>
      <c r="DH116" s="224" t="s">
        <v>8169</v>
      </c>
      <c r="DI116" s="224" t="s">
        <v>22</v>
      </c>
      <c r="DJ116" s="224">
        <v>3</v>
      </c>
      <c r="DK116" s="224" t="s">
        <v>8173</v>
      </c>
      <c r="DL116" s="224" t="s">
        <v>8170</v>
      </c>
      <c r="DM116" s="214">
        <v>45138</v>
      </c>
      <c r="DN116" s="222" t="s">
        <v>8175</v>
      </c>
      <c r="DO116" s="218">
        <v>493000</v>
      </c>
      <c r="DP116" s="222" t="s">
        <v>8169</v>
      </c>
      <c r="DQ116" s="222" t="s">
        <v>22</v>
      </c>
      <c r="DR116" s="222">
        <v>3</v>
      </c>
      <c r="DS116" s="222" t="s">
        <v>8173</v>
      </c>
      <c r="DT116" s="222" t="s">
        <v>8170</v>
      </c>
      <c r="DU116" s="223">
        <v>45138</v>
      </c>
      <c r="DV116" s="221" t="s">
        <v>8176</v>
      </c>
      <c r="DW116" s="213">
        <v>280000</v>
      </c>
      <c r="DX116" s="224" t="s">
        <v>8169</v>
      </c>
      <c r="DY116" s="224" t="s">
        <v>22</v>
      </c>
      <c r="DZ116" s="224">
        <v>3</v>
      </c>
      <c r="EA116" s="224" t="s">
        <v>8173</v>
      </c>
      <c r="EB116" s="224" t="s">
        <v>8170</v>
      </c>
      <c r="EC116" s="214">
        <v>45138</v>
      </c>
      <c r="ED116" s="222" t="s">
        <v>8177</v>
      </c>
      <c r="EE116" s="218">
        <v>21000</v>
      </c>
      <c r="EF116" s="222" t="s">
        <v>8169</v>
      </c>
      <c r="EG116" s="222" t="s">
        <v>22</v>
      </c>
      <c r="EH116" s="222">
        <v>3</v>
      </c>
      <c r="EI116" s="222" t="s">
        <v>8173</v>
      </c>
      <c r="EJ116" s="222" t="s">
        <v>8170</v>
      </c>
      <c r="EK116" s="223">
        <v>45138</v>
      </c>
      <c r="EL116" s="221" t="s">
        <v>8178</v>
      </c>
      <c r="EM116" s="213">
        <v>0</v>
      </c>
      <c r="EN116" s="224" t="s">
        <v>8169</v>
      </c>
      <c r="EO116" s="224" t="s">
        <v>22</v>
      </c>
      <c r="EP116" s="224">
        <v>3</v>
      </c>
      <c r="EQ116" s="224" t="s">
        <v>8173</v>
      </c>
      <c r="ER116" s="224" t="s">
        <v>8170</v>
      </c>
      <c r="ES116" s="214">
        <v>45138</v>
      </c>
      <c r="ET116" s="222" t="s">
        <v>8168</v>
      </c>
      <c r="EU116" s="222">
        <v>51092</v>
      </c>
      <c r="EV116" s="222" t="s">
        <v>8166</v>
      </c>
      <c r="EW116" s="222" t="s">
        <v>22</v>
      </c>
      <c r="EX116" s="222">
        <v>3</v>
      </c>
      <c r="EY116" s="222" t="s">
        <v>8164</v>
      </c>
      <c r="EZ116" s="222" t="s">
        <v>8167</v>
      </c>
      <c r="FA116" s="223">
        <v>45138</v>
      </c>
      <c r="FB116" s="221" t="s">
        <v>675</v>
      </c>
      <c r="FC116" s="224">
        <v>2</v>
      </c>
      <c r="FD116" s="224" t="s">
        <v>17</v>
      </c>
      <c r="FE116" s="224" t="s">
        <v>17</v>
      </c>
      <c r="FF116" s="224" t="s">
        <v>17</v>
      </c>
      <c r="FG116" s="224" t="s">
        <v>674</v>
      </c>
      <c r="FH116" s="224" t="s">
        <v>17</v>
      </c>
      <c r="FI116" s="214">
        <v>43603</v>
      </c>
      <c r="FJ116" s="221" t="s">
        <v>679</v>
      </c>
      <c r="FK116" s="222" t="s">
        <v>17</v>
      </c>
      <c r="FL116" s="222" t="s">
        <v>17</v>
      </c>
      <c r="FM116" s="222" t="s">
        <v>17</v>
      </c>
      <c r="FN116" s="222" t="s">
        <v>17</v>
      </c>
      <c r="FO116" s="222" t="s">
        <v>17</v>
      </c>
      <c r="FP116" s="218" t="s">
        <v>17</v>
      </c>
      <c r="FQ116" s="219">
        <v>43603</v>
      </c>
      <c r="FR116" s="221" t="s">
        <v>680</v>
      </c>
      <c r="FS116" s="224" t="s">
        <v>17</v>
      </c>
      <c r="FT116" s="224" t="s">
        <v>17</v>
      </c>
      <c r="FU116" s="224" t="s">
        <v>17</v>
      </c>
      <c r="FV116" s="224" t="s">
        <v>17</v>
      </c>
      <c r="FW116" s="224" t="s">
        <v>17</v>
      </c>
      <c r="FX116" s="224" t="s">
        <v>17</v>
      </c>
      <c r="FY116" s="214">
        <v>43603</v>
      </c>
      <c r="FZ116" s="222" t="s">
        <v>3949</v>
      </c>
      <c r="GA116" s="222">
        <v>1</v>
      </c>
      <c r="GB116" s="222" t="s">
        <v>2565</v>
      </c>
      <c r="GC116" s="222" t="s">
        <v>33</v>
      </c>
      <c r="GD116" s="222">
        <v>2</v>
      </c>
      <c r="GE116" s="222" t="s">
        <v>17</v>
      </c>
      <c r="GF116" s="222" t="s">
        <v>17</v>
      </c>
      <c r="GG116" s="223">
        <v>45064</v>
      </c>
      <c r="GH116" s="221" t="s">
        <v>3955</v>
      </c>
      <c r="GI116" s="224">
        <v>0</v>
      </c>
      <c r="GJ116" s="224" t="s">
        <v>2565</v>
      </c>
      <c r="GK116" s="224" t="s">
        <v>33</v>
      </c>
      <c r="GL116" s="224">
        <v>2</v>
      </c>
      <c r="GM116" s="224" t="s">
        <v>17</v>
      </c>
      <c r="GN116" s="224" t="s">
        <v>17</v>
      </c>
      <c r="GO116" s="214">
        <v>45064</v>
      </c>
      <c r="GP116" s="222" t="s">
        <v>3950</v>
      </c>
      <c r="GQ116" s="222">
        <v>1</v>
      </c>
      <c r="GR116" s="222" t="s">
        <v>2565</v>
      </c>
      <c r="GS116" s="222" t="s">
        <v>33</v>
      </c>
      <c r="GT116" s="222">
        <v>2</v>
      </c>
      <c r="GU116" s="222" t="s">
        <v>17</v>
      </c>
      <c r="GV116" s="222" t="s">
        <v>17</v>
      </c>
      <c r="GW116" s="223">
        <v>45064</v>
      </c>
      <c r="GX116" s="221" t="s">
        <v>3956</v>
      </c>
      <c r="GY116" s="224">
        <v>0</v>
      </c>
      <c r="GZ116" s="224" t="s">
        <v>2565</v>
      </c>
      <c r="HA116" s="224" t="s">
        <v>33</v>
      </c>
      <c r="HB116" s="224">
        <v>2</v>
      </c>
      <c r="HC116" s="224" t="s">
        <v>17</v>
      </c>
      <c r="HD116" s="224" t="s">
        <v>17</v>
      </c>
      <c r="HE116" s="214">
        <v>45064</v>
      </c>
      <c r="HF116" s="222" t="s">
        <v>3948</v>
      </c>
      <c r="HG116" s="222">
        <v>2</v>
      </c>
      <c r="HH116" s="222" t="s">
        <v>2565</v>
      </c>
      <c r="HI116" s="222" t="s">
        <v>33</v>
      </c>
      <c r="HJ116" s="222">
        <v>2</v>
      </c>
      <c r="HK116" s="222" t="s">
        <v>17</v>
      </c>
      <c r="HL116" s="222" t="s">
        <v>17</v>
      </c>
      <c r="HM116" s="223">
        <v>45064</v>
      </c>
      <c r="HN116" s="221" t="s">
        <v>3954</v>
      </c>
      <c r="HO116" s="224">
        <v>1</v>
      </c>
      <c r="HP116" s="224" t="s">
        <v>2565</v>
      </c>
      <c r="HQ116" s="224" t="s">
        <v>33</v>
      </c>
      <c r="HR116" s="224">
        <v>2</v>
      </c>
      <c r="HS116" s="224" t="s">
        <v>17</v>
      </c>
      <c r="HT116" s="224" t="s">
        <v>17</v>
      </c>
      <c r="HU116" s="214">
        <v>45064</v>
      </c>
      <c r="HV116" s="222" t="s">
        <v>3951</v>
      </c>
      <c r="HW116" s="222">
        <v>0</v>
      </c>
      <c r="HX116" s="222" t="s">
        <v>2565</v>
      </c>
      <c r="HY116" s="222" t="s">
        <v>33</v>
      </c>
      <c r="HZ116" s="222">
        <v>2</v>
      </c>
      <c r="IA116" s="222" t="s">
        <v>17</v>
      </c>
      <c r="IB116" s="222" t="s">
        <v>17</v>
      </c>
      <c r="IC116" s="223">
        <v>45064</v>
      </c>
      <c r="ID116" s="221" t="s">
        <v>3953</v>
      </c>
      <c r="IE116" s="224">
        <v>1</v>
      </c>
      <c r="IF116" s="224" t="s">
        <v>2565</v>
      </c>
      <c r="IG116" s="224" t="s">
        <v>33</v>
      </c>
      <c r="IH116" s="224">
        <v>2</v>
      </c>
      <c r="II116" s="224" t="s">
        <v>17</v>
      </c>
      <c r="IJ116" s="224" t="s">
        <v>17</v>
      </c>
      <c r="IK116" s="214">
        <v>45064</v>
      </c>
      <c r="IL116" s="222" t="s">
        <v>3952</v>
      </c>
      <c r="IM116" s="222">
        <v>0</v>
      </c>
      <c r="IN116" s="222" t="s">
        <v>2565</v>
      </c>
      <c r="IO116" s="222" t="s">
        <v>33</v>
      </c>
      <c r="IP116" s="222">
        <v>2</v>
      </c>
      <c r="IQ116" s="222" t="s">
        <v>17</v>
      </c>
      <c r="IR116" s="222" t="s">
        <v>17</v>
      </c>
      <c r="IS116" s="223">
        <v>45064</v>
      </c>
    </row>
    <row r="117" spans="1:253" s="11" customFormat="1" ht="12.75" customHeight="1" x14ac:dyDescent="0.2">
      <c r="A117" s="11" t="s">
        <v>1479</v>
      </c>
      <c r="B117" s="11">
        <v>0</v>
      </c>
      <c r="C117" s="11" t="s">
        <v>1480</v>
      </c>
      <c r="D117" s="11" t="s">
        <v>1481</v>
      </c>
      <c r="E117" s="11" t="s">
        <v>10227</v>
      </c>
      <c r="F117" s="11" t="s">
        <v>6817</v>
      </c>
      <c r="G117" s="212">
        <v>125098000</v>
      </c>
      <c r="H117" s="213" t="s">
        <v>6814</v>
      </c>
      <c r="I117" s="213" t="s">
        <v>33</v>
      </c>
      <c r="J117" s="213">
        <v>2</v>
      </c>
      <c r="K117" s="213" t="s">
        <v>6816</v>
      </c>
      <c r="L117" s="213" t="s">
        <v>6815</v>
      </c>
      <c r="M117" s="214">
        <v>45129</v>
      </c>
      <c r="N117" s="227" t="s">
        <v>6821</v>
      </c>
      <c r="O117" s="216">
        <v>4345946</v>
      </c>
      <c r="P117" s="216" t="s">
        <v>6818</v>
      </c>
      <c r="Q117" s="216" t="s">
        <v>33</v>
      </c>
      <c r="R117" s="216">
        <v>2</v>
      </c>
      <c r="S117" s="216" t="s">
        <v>6820</v>
      </c>
      <c r="T117" s="216" t="s">
        <v>6819</v>
      </c>
      <c r="U117" s="217">
        <v>45129</v>
      </c>
      <c r="V117" s="227" t="s">
        <v>6824</v>
      </c>
      <c r="W117" s="213">
        <v>71613000</v>
      </c>
      <c r="X117" s="213" t="s">
        <v>6822</v>
      </c>
      <c r="Y117" s="213" t="s">
        <v>33</v>
      </c>
      <c r="Z117" s="213">
        <v>2</v>
      </c>
      <c r="AA117" s="213" t="s">
        <v>1657</v>
      </c>
      <c r="AB117" s="213" t="s">
        <v>6823</v>
      </c>
      <c r="AC117" s="214">
        <v>45129</v>
      </c>
      <c r="AD117" s="227" t="s">
        <v>6827</v>
      </c>
      <c r="AE117" s="218">
        <v>1335000</v>
      </c>
      <c r="AF117" s="218" t="s">
        <v>6825</v>
      </c>
      <c r="AG117" s="218" t="s">
        <v>33</v>
      </c>
      <c r="AH117" s="218">
        <v>2</v>
      </c>
      <c r="AI117" s="218" t="s">
        <v>1659</v>
      </c>
      <c r="AJ117" s="218" t="s">
        <v>6826</v>
      </c>
      <c r="AK117" s="219">
        <v>45129</v>
      </c>
      <c r="AL117" s="227" t="s">
        <v>6829</v>
      </c>
      <c r="AM117" s="213">
        <v>1335000</v>
      </c>
      <c r="AN117" s="213" t="s">
        <v>6825</v>
      </c>
      <c r="AO117" s="213" t="s">
        <v>33</v>
      </c>
      <c r="AP117" s="213">
        <v>2</v>
      </c>
      <c r="AQ117" s="213" t="s">
        <v>6828</v>
      </c>
      <c r="AR117" s="213" t="s">
        <v>6826</v>
      </c>
      <c r="AS117" s="214">
        <v>45129</v>
      </c>
      <c r="AT117" s="228" t="s">
        <v>1484</v>
      </c>
      <c r="AU117" s="218" t="s">
        <v>17</v>
      </c>
      <c r="AV117" s="218" t="s">
        <v>1482</v>
      </c>
      <c r="AW117" s="218" t="s">
        <v>17</v>
      </c>
      <c r="AX117" s="218" t="s">
        <v>17</v>
      </c>
      <c r="AY117" s="218" t="s">
        <v>17</v>
      </c>
      <c r="AZ117" s="218" t="s">
        <v>17</v>
      </c>
      <c r="BA117" s="219">
        <v>44801</v>
      </c>
      <c r="BB117" s="227" t="s">
        <v>1483</v>
      </c>
      <c r="BC117" s="213" t="s">
        <v>17</v>
      </c>
      <c r="BD117" s="213" t="s">
        <v>1482</v>
      </c>
      <c r="BE117" s="213" t="s">
        <v>17</v>
      </c>
      <c r="BF117" s="213" t="s">
        <v>17</v>
      </c>
      <c r="BG117" s="213" t="s">
        <v>17</v>
      </c>
      <c r="BH117" s="213" t="s">
        <v>17</v>
      </c>
      <c r="BI117" s="214">
        <v>44801</v>
      </c>
      <c r="BJ117" s="228" t="s">
        <v>6833</v>
      </c>
      <c r="BK117" s="228">
        <v>1827</v>
      </c>
      <c r="BL117" s="228" t="s">
        <v>6830</v>
      </c>
      <c r="BM117" s="228" t="s">
        <v>22</v>
      </c>
      <c r="BN117" s="228">
        <v>3</v>
      </c>
      <c r="BO117" s="228" t="s">
        <v>6832</v>
      </c>
      <c r="BP117" s="218" t="s">
        <v>6831</v>
      </c>
      <c r="BQ117" s="229">
        <v>45129</v>
      </c>
      <c r="BR117" s="227" t="s">
        <v>1485</v>
      </c>
      <c r="BS117" s="230" t="s">
        <v>17</v>
      </c>
      <c r="BT117" s="230" t="s">
        <v>17</v>
      </c>
      <c r="BU117" s="230" t="s">
        <v>17</v>
      </c>
      <c r="BV117" s="230" t="s">
        <v>17</v>
      </c>
      <c r="BW117" s="230" t="s">
        <v>17</v>
      </c>
      <c r="BX117" s="230" t="s">
        <v>17</v>
      </c>
      <c r="BY117" s="214">
        <v>44801</v>
      </c>
      <c r="BZ117" s="228" t="s">
        <v>1486</v>
      </c>
      <c r="CA117" s="228" t="s">
        <v>17</v>
      </c>
      <c r="CB117" s="228" t="s">
        <v>17</v>
      </c>
      <c r="CC117" s="228" t="s">
        <v>17</v>
      </c>
      <c r="CD117" s="228" t="s">
        <v>17</v>
      </c>
      <c r="CE117" s="228" t="s">
        <v>17</v>
      </c>
      <c r="CF117" s="228" t="s">
        <v>17</v>
      </c>
      <c r="CG117" s="229">
        <v>44801</v>
      </c>
      <c r="CH117" s="227" t="s">
        <v>10634</v>
      </c>
      <c r="CI117" s="228" t="e">
        <v>#N/A</v>
      </c>
      <c r="CJ117" s="228" t="e">
        <v>#N/A</v>
      </c>
      <c r="CK117" s="228" t="e">
        <v>#N/A</v>
      </c>
      <c r="CL117" s="228" t="e">
        <v>#N/A</v>
      </c>
      <c r="CM117" s="228" t="e">
        <v>#N/A</v>
      </c>
      <c r="CN117" s="228" t="e">
        <v>#N/A</v>
      </c>
      <c r="CO117" s="231" t="e">
        <v>#N/A</v>
      </c>
      <c r="CP117" s="228" t="s">
        <v>1488</v>
      </c>
      <c r="CQ117" s="230" t="s">
        <v>17</v>
      </c>
      <c r="CR117" s="230" t="s">
        <v>17</v>
      </c>
      <c r="CS117" s="230" t="s">
        <v>17</v>
      </c>
      <c r="CT117" s="230" t="s">
        <v>17</v>
      </c>
      <c r="CU117" s="230" t="s">
        <v>17</v>
      </c>
      <c r="CV117" s="230" t="s">
        <v>17</v>
      </c>
      <c r="CW117" s="214">
        <v>44801</v>
      </c>
      <c r="CX117" s="228" t="s">
        <v>6840</v>
      </c>
      <c r="CY117" s="218">
        <v>778000</v>
      </c>
      <c r="CZ117" s="218" t="s">
        <v>6838</v>
      </c>
      <c r="DA117" s="218" t="s">
        <v>33</v>
      </c>
      <c r="DB117" s="218">
        <v>2</v>
      </c>
      <c r="DC117" s="218" t="s">
        <v>6847</v>
      </c>
      <c r="DD117" s="218" t="s">
        <v>6839</v>
      </c>
      <c r="DE117" s="220">
        <v>45129</v>
      </c>
      <c r="DF117" s="227" t="s">
        <v>6844</v>
      </c>
      <c r="DG117" s="213">
        <v>70278000</v>
      </c>
      <c r="DH117" s="230" t="s">
        <v>6841</v>
      </c>
      <c r="DI117" s="230" t="s">
        <v>33</v>
      </c>
      <c r="DJ117" s="230">
        <v>2</v>
      </c>
      <c r="DK117" s="230" t="s">
        <v>6843</v>
      </c>
      <c r="DL117" s="230" t="s">
        <v>6842</v>
      </c>
      <c r="DM117" s="214">
        <v>45129</v>
      </c>
      <c r="DN117" s="228" t="s">
        <v>6846</v>
      </c>
      <c r="DO117" s="218">
        <v>558000</v>
      </c>
      <c r="DP117" s="228" t="s">
        <v>6838</v>
      </c>
      <c r="DQ117" s="228" t="s">
        <v>33</v>
      </c>
      <c r="DR117" s="228">
        <v>2</v>
      </c>
      <c r="DS117" s="228" t="s">
        <v>6845</v>
      </c>
      <c r="DT117" s="228" t="s">
        <v>6839</v>
      </c>
      <c r="DU117" s="229">
        <v>45129</v>
      </c>
      <c r="DV117" s="227" t="s">
        <v>6848</v>
      </c>
      <c r="DW117" s="213">
        <v>778000</v>
      </c>
      <c r="DX117" s="230" t="s">
        <v>6838</v>
      </c>
      <c r="DY117" s="230" t="s">
        <v>33</v>
      </c>
      <c r="DZ117" s="230">
        <v>2</v>
      </c>
      <c r="EA117" s="230" t="s">
        <v>6847</v>
      </c>
      <c r="EB117" s="230" t="s">
        <v>6839</v>
      </c>
      <c r="EC117" s="214">
        <v>45129</v>
      </c>
      <c r="ED117" s="228" t="s">
        <v>6850</v>
      </c>
      <c r="EE117" s="218">
        <v>0</v>
      </c>
      <c r="EF117" s="228" t="s">
        <v>6838</v>
      </c>
      <c r="EG117" s="228" t="s">
        <v>33</v>
      </c>
      <c r="EH117" s="228">
        <v>2</v>
      </c>
      <c r="EI117" s="228" t="s">
        <v>6849</v>
      </c>
      <c r="EJ117" s="228" t="s">
        <v>6839</v>
      </c>
      <c r="EK117" s="229">
        <v>45129</v>
      </c>
      <c r="EL117" s="227" t="s">
        <v>6852</v>
      </c>
      <c r="EM117" s="213">
        <v>0</v>
      </c>
      <c r="EN117" s="230" t="s">
        <v>6838</v>
      </c>
      <c r="EO117" s="230" t="s">
        <v>33</v>
      </c>
      <c r="EP117" s="230">
        <v>2</v>
      </c>
      <c r="EQ117" s="230" t="s">
        <v>6851</v>
      </c>
      <c r="ER117" s="230" t="s">
        <v>6839</v>
      </c>
      <c r="ES117" s="214">
        <v>45129</v>
      </c>
      <c r="ET117" s="228" t="s">
        <v>6837</v>
      </c>
      <c r="EU117" s="228">
        <v>1864</v>
      </c>
      <c r="EV117" s="228" t="s">
        <v>6834</v>
      </c>
      <c r="EW117" s="228" t="s">
        <v>22</v>
      </c>
      <c r="EX117" s="228">
        <v>3</v>
      </c>
      <c r="EY117" s="228" t="s">
        <v>6836</v>
      </c>
      <c r="EZ117" s="228" t="s">
        <v>6835</v>
      </c>
      <c r="FA117" s="229">
        <v>45129</v>
      </c>
      <c r="FB117" s="227" t="s">
        <v>1491</v>
      </c>
      <c r="FC117" s="230">
        <v>4</v>
      </c>
      <c r="FD117" s="230" t="s">
        <v>1489</v>
      </c>
      <c r="FE117" s="230" t="s">
        <v>77</v>
      </c>
      <c r="FF117" s="230">
        <v>1</v>
      </c>
      <c r="FG117" s="230" t="s">
        <v>1401</v>
      </c>
      <c r="FH117" s="230" t="s">
        <v>1490</v>
      </c>
      <c r="FI117" s="214">
        <v>44801</v>
      </c>
      <c r="FJ117" s="227" t="s">
        <v>1492</v>
      </c>
      <c r="FK117" s="228" t="s">
        <v>17</v>
      </c>
      <c r="FL117" s="228" t="s">
        <v>17</v>
      </c>
      <c r="FM117" s="228" t="s">
        <v>17</v>
      </c>
      <c r="FN117" s="228" t="s">
        <v>17</v>
      </c>
      <c r="FO117" s="228" t="s">
        <v>17</v>
      </c>
      <c r="FP117" s="218" t="s">
        <v>17</v>
      </c>
      <c r="FQ117" s="219">
        <v>44801</v>
      </c>
      <c r="FR117" s="227" t="s">
        <v>1493</v>
      </c>
      <c r="FS117" s="230" t="s">
        <v>17</v>
      </c>
      <c r="FT117" s="230" t="s">
        <v>17</v>
      </c>
      <c r="FU117" s="230" t="s">
        <v>17</v>
      </c>
      <c r="FV117" s="230" t="s">
        <v>17</v>
      </c>
      <c r="FW117" s="230" t="s">
        <v>17</v>
      </c>
      <c r="FX117" s="230" t="s">
        <v>17</v>
      </c>
      <c r="FY117" s="214">
        <v>44801</v>
      </c>
      <c r="FZ117" s="228" t="s">
        <v>3631</v>
      </c>
      <c r="GA117" s="228">
        <v>1</v>
      </c>
      <c r="GB117" s="228" t="s">
        <v>2565</v>
      </c>
      <c r="GC117" s="228" t="s">
        <v>33</v>
      </c>
      <c r="GD117" s="228">
        <v>2</v>
      </c>
      <c r="GE117" s="228" t="s">
        <v>17</v>
      </c>
      <c r="GF117" s="228" t="s">
        <v>17</v>
      </c>
      <c r="GG117" s="229">
        <v>45063</v>
      </c>
      <c r="GH117" s="227" t="s">
        <v>3637</v>
      </c>
      <c r="GI117" s="230">
        <v>2</v>
      </c>
      <c r="GJ117" s="230" t="s">
        <v>2565</v>
      </c>
      <c r="GK117" s="230" t="s">
        <v>33</v>
      </c>
      <c r="GL117" s="230">
        <v>2</v>
      </c>
      <c r="GM117" s="230" t="s">
        <v>17</v>
      </c>
      <c r="GN117" s="230" t="s">
        <v>17</v>
      </c>
      <c r="GO117" s="214">
        <v>45063</v>
      </c>
      <c r="GP117" s="228" t="s">
        <v>3632</v>
      </c>
      <c r="GQ117" s="228">
        <v>2</v>
      </c>
      <c r="GR117" s="228" t="s">
        <v>2565</v>
      </c>
      <c r="GS117" s="228" t="s">
        <v>33</v>
      </c>
      <c r="GT117" s="228">
        <v>2</v>
      </c>
      <c r="GU117" s="228" t="s">
        <v>17</v>
      </c>
      <c r="GV117" s="228" t="s">
        <v>17</v>
      </c>
      <c r="GW117" s="229">
        <v>45063</v>
      </c>
      <c r="GX117" s="227" t="s">
        <v>3638</v>
      </c>
      <c r="GY117" s="230">
        <v>0</v>
      </c>
      <c r="GZ117" s="230" t="s">
        <v>2565</v>
      </c>
      <c r="HA117" s="230" t="s">
        <v>33</v>
      </c>
      <c r="HB117" s="230">
        <v>2</v>
      </c>
      <c r="HC117" s="230" t="s">
        <v>17</v>
      </c>
      <c r="HD117" s="230" t="s">
        <v>17</v>
      </c>
      <c r="HE117" s="214">
        <v>45063</v>
      </c>
      <c r="HF117" s="228" t="s">
        <v>3630</v>
      </c>
      <c r="HG117" s="228">
        <v>0</v>
      </c>
      <c r="HH117" s="228" t="s">
        <v>2565</v>
      </c>
      <c r="HI117" s="228" t="s">
        <v>33</v>
      </c>
      <c r="HJ117" s="228">
        <v>2</v>
      </c>
      <c r="HK117" s="228" t="s">
        <v>17</v>
      </c>
      <c r="HL117" s="228" t="s">
        <v>17</v>
      </c>
      <c r="HM117" s="229">
        <v>45063</v>
      </c>
      <c r="HN117" s="227" t="s">
        <v>3636</v>
      </c>
      <c r="HO117" s="230">
        <v>3</v>
      </c>
      <c r="HP117" s="230" t="s">
        <v>2565</v>
      </c>
      <c r="HQ117" s="230" t="s">
        <v>33</v>
      </c>
      <c r="HR117" s="230">
        <v>2</v>
      </c>
      <c r="HS117" s="230" t="s">
        <v>17</v>
      </c>
      <c r="HT117" s="230" t="s">
        <v>17</v>
      </c>
      <c r="HU117" s="214">
        <v>45063</v>
      </c>
      <c r="HV117" s="228" t="s">
        <v>3633</v>
      </c>
      <c r="HW117" s="228">
        <v>0</v>
      </c>
      <c r="HX117" s="228" t="s">
        <v>2565</v>
      </c>
      <c r="HY117" s="228" t="s">
        <v>33</v>
      </c>
      <c r="HZ117" s="228">
        <v>2</v>
      </c>
      <c r="IA117" s="228" t="s">
        <v>17</v>
      </c>
      <c r="IB117" s="228" t="s">
        <v>17</v>
      </c>
      <c r="IC117" s="229">
        <v>45063</v>
      </c>
      <c r="ID117" s="227" t="s">
        <v>3635</v>
      </c>
      <c r="IE117" s="230">
        <v>1</v>
      </c>
      <c r="IF117" s="230" t="s">
        <v>2565</v>
      </c>
      <c r="IG117" s="230" t="s">
        <v>33</v>
      </c>
      <c r="IH117" s="230">
        <v>2</v>
      </c>
      <c r="II117" s="230" t="s">
        <v>17</v>
      </c>
      <c r="IJ117" s="230" t="s">
        <v>17</v>
      </c>
      <c r="IK117" s="214">
        <v>45063</v>
      </c>
      <c r="IL117" s="228" t="s">
        <v>3634</v>
      </c>
      <c r="IM117" s="228">
        <v>0</v>
      </c>
      <c r="IN117" s="228" t="s">
        <v>2565</v>
      </c>
      <c r="IO117" s="228" t="s">
        <v>33</v>
      </c>
      <c r="IP117" s="228">
        <v>2</v>
      </c>
      <c r="IQ117" s="228" t="s">
        <v>17</v>
      </c>
      <c r="IR117" s="228" t="s">
        <v>17</v>
      </c>
      <c r="IS117" s="229">
        <v>45063</v>
      </c>
    </row>
    <row r="118" spans="1:253" s="11" customFormat="1" ht="12.75" customHeight="1" x14ac:dyDescent="0.2">
      <c r="A118" s="11" t="s">
        <v>1494</v>
      </c>
      <c r="B118" s="11">
        <v>0</v>
      </c>
      <c r="C118" s="11" t="s">
        <v>1495</v>
      </c>
      <c r="D118" s="11" t="s">
        <v>1496</v>
      </c>
      <c r="E118" s="11" t="s">
        <v>10230</v>
      </c>
      <c r="F118" s="11" t="s">
        <v>7147</v>
      </c>
      <c r="G118" s="212">
        <v>130907000</v>
      </c>
      <c r="H118" s="213" t="s">
        <v>7144</v>
      </c>
      <c r="I118" s="213" t="s">
        <v>1400</v>
      </c>
      <c r="J118" s="213">
        <v>2</v>
      </c>
      <c r="K118" s="213" t="s">
        <v>7146</v>
      </c>
      <c r="L118" s="213" t="s">
        <v>7145</v>
      </c>
      <c r="M118" s="214">
        <v>45129</v>
      </c>
      <c r="N118" s="221" t="s">
        <v>7151</v>
      </c>
      <c r="O118" s="216">
        <v>2928041</v>
      </c>
      <c r="P118" s="216" t="s">
        <v>7148</v>
      </c>
      <c r="Q118" s="216" t="s">
        <v>1400</v>
      </c>
      <c r="R118" s="216">
        <v>2</v>
      </c>
      <c r="S118" s="216" t="s">
        <v>7150</v>
      </c>
      <c r="T118" s="216" t="s">
        <v>7149</v>
      </c>
      <c r="U118" s="217">
        <v>45129</v>
      </c>
      <c r="V118" s="221" t="s">
        <v>7155</v>
      </c>
      <c r="W118" s="213">
        <v>95562000</v>
      </c>
      <c r="X118" s="213" t="s">
        <v>7152</v>
      </c>
      <c r="Y118" s="213" t="s">
        <v>1400</v>
      </c>
      <c r="Z118" s="213">
        <v>2</v>
      </c>
      <c r="AA118" s="213" t="s">
        <v>7154</v>
      </c>
      <c r="AB118" s="213" t="s">
        <v>7153</v>
      </c>
      <c r="AC118" s="214">
        <v>45129</v>
      </c>
      <c r="AD118" s="221" t="s">
        <v>7159</v>
      </c>
      <c r="AE118" s="218">
        <v>442000</v>
      </c>
      <c r="AF118" s="218" t="s">
        <v>7156</v>
      </c>
      <c r="AG118" s="218" t="s">
        <v>1400</v>
      </c>
      <c r="AH118" s="218">
        <v>2</v>
      </c>
      <c r="AI118" s="218" t="s">
        <v>7158</v>
      </c>
      <c r="AJ118" s="218" t="s">
        <v>7157</v>
      </c>
      <c r="AK118" s="219">
        <v>45129</v>
      </c>
      <c r="AL118" s="221" t="s">
        <v>7161</v>
      </c>
      <c r="AM118" s="213">
        <v>442000</v>
      </c>
      <c r="AN118" s="213" t="s">
        <v>7156</v>
      </c>
      <c r="AO118" s="213" t="s">
        <v>1400</v>
      </c>
      <c r="AP118" s="213">
        <v>2</v>
      </c>
      <c r="AQ118" s="213" t="s">
        <v>7160</v>
      </c>
      <c r="AR118" s="213" t="s">
        <v>7157</v>
      </c>
      <c r="AS118" s="214">
        <v>45129</v>
      </c>
      <c r="AT118" s="222" t="s">
        <v>1498</v>
      </c>
      <c r="AU118" s="218" t="s">
        <v>17</v>
      </c>
      <c r="AV118" s="218" t="s">
        <v>17</v>
      </c>
      <c r="AW118" s="218" t="s">
        <v>17</v>
      </c>
      <c r="AX118" s="218" t="s">
        <v>17</v>
      </c>
      <c r="AY118" s="218" t="s">
        <v>17</v>
      </c>
      <c r="AZ118" s="218" t="s">
        <v>17</v>
      </c>
      <c r="BA118" s="219">
        <v>44801</v>
      </c>
      <c r="BB118" s="221" t="s">
        <v>1497</v>
      </c>
      <c r="BC118" s="213" t="s">
        <v>17</v>
      </c>
      <c r="BD118" s="213" t="s">
        <v>17</v>
      </c>
      <c r="BE118" s="213" t="s">
        <v>17</v>
      </c>
      <c r="BF118" s="213" t="s">
        <v>17</v>
      </c>
      <c r="BG118" s="213" t="s">
        <v>17</v>
      </c>
      <c r="BH118" s="213" t="s">
        <v>17</v>
      </c>
      <c r="BI118" s="214">
        <v>44801</v>
      </c>
      <c r="BJ118" s="222" t="s">
        <v>7164</v>
      </c>
      <c r="BK118" s="222">
        <v>100</v>
      </c>
      <c r="BL118" s="222" t="s">
        <v>6985</v>
      </c>
      <c r="BM118" s="222" t="s">
        <v>22</v>
      </c>
      <c r="BN118" s="222">
        <v>3</v>
      </c>
      <c r="BO118" s="222" t="s">
        <v>7163</v>
      </c>
      <c r="BP118" s="218" t="s">
        <v>7162</v>
      </c>
      <c r="BQ118" s="223">
        <v>45129</v>
      </c>
      <c r="BR118" s="221" t="s">
        <v>1499</v>
      </c>
      <c r="BS118" s="224" t="s">
        <v>17</v>
      </c>
      <c r="BT118" s="224" t="s">
        <v>17</v>
      </c>
      <c r="BU118" s="224" t="s">
        <v>17</v>
      </c>
      <c r="BV118" s="224" t="s">
        <v>17</v>
      </c>
      <c r="BW118" s="224" t="s">
        <v>17</v>
      </c>
      <c r="BX118" s="224" t="s">
        <v>17</v>
      </c>
      <c r="BY118" s="214">
        <v>44801</v>
      </c>
      <c r="BZ118" s="222" t="s">
        <v>1500</v>
      </c>
      <c r="CA118" s="222" t="s">
        <v>17</v>
      </c>
      <c r="CB118" s="222" t="s">
        <v>17</v>
      </c>
      <c r="CC118" s="222" t="s">
        <v>17</v>
      </c>
      <c r="CD118" s="222" t="s">
        <v>17</v>
      </c>
      <c r="CE118" s="222" t="s">
        <v>17</v>
      </c>
      <c r="CF118" s="222" t="s">
        <v>17</v>
      </c>
      <c r="CG118" s="223">
        <v>44801</v>
      </c>
      <c r="CH118" s="221" t="s">
        <v>10635</v>
      </c>
      <c r="CI118" s="222" t="e">
        <v>#N/A</v>
      </c>
      <c r="CJ118" s="222" t="e">
        <v>#N/A</v>
      </c>
      <c r="CK118" s="222" t="e">
        <v>#N/A</v>
      </c>
      <c r="CL118" s="222" t="e">
        <v>#N/A</v>
      </c>
      <c r="CM118" s="222" t="e">
        <v>#N/A</v>
      </c>
      <c r="CN118" s="222" t="e">
        <v>#N/A</v>
      </c>
      <c r="CO118" s="225" t="e">
        <v>#N/A</v>
      </c>
      <c r="CP118" s="222" t="s">
        <v>1502</v>
      </c>
      <c r="CQ118" s="224" t="s">
        <v>17</v>
      </c>
      <c r="CR118" s="224" t="s">
        <v>17</v>
      </c>
      <c r="CS118" s="224" t="s">
        <v>17</v>
      </c>
      <c r="CT118" s="224" t="s">
        <v>17</v>
      </c>
      <c r="CU118" s="224" t="s">
        <v>17</v>
      </c>
      <c r="CV118" s="224" t="s">
        <v>17</v>
      </c>
      <c r="CW118" s="214">
        <v>44801</v>
      </c>
      <c r="CX118" s="222" t="s">
        <v>7170</v>
      </c>
      <c r="CY118" s="218">
        <v>442000</v>
      </c>
      <c r="CZ118" s="218" t="s">
        <v>7156</v>
      </c>
      <c r="DA118" s="218" t="s">
        <v>33</v>
      </c>
      <c r="DB118" s="218">
        <v>2</v>
      </c>
      <c r="DC118" s="218" t="s">
        <v>7177</v>
      </c>
      <c r="DD118" s="218" t="s">
        <v>7169</v>
      </c>
      <c r="DE118" s="220">
        <v>45129</v>
      </c>
      <c r="DF118" s="221" t="s">
        <v>7174</v>
      </c>
      <c r="DG118" s="213">
        <v>95121000</v>
      </c>
      <c r="DH118" s="224" t="s">
        <v>7171</v>
      </c>
      <c r="DI118" s="224" t="s">
        <v>33</v>
      </c>
      <c r="DJ118" s="224">
        <v>2</v>
      </c>
      <c r="DK118" s="224" t="s">
        <v>7173</v>
      </c>
      <c r="DL118" s="224" t="s">
        <v>7172</v>
      </c>
      <c r="DM118" s="214">
        <v>45129</v>
      </c>
      <c r="DN118" s="222" t="s">
        <v>7176</v>
      </c>
      <c r="DO118" s="218">
        <v>0</v>
      </c>
      <c r="DP118" s="222" t="s">
        <v>7156</v>
      </c>
      <c r="DQ118" s="222" t="s">
        <v>33</v>
      </c>
      <c r="DR118" s="222">
        <v>2</v>
      </c>
      <c r="DS118" s="222" t="s">
        <v>7175</v>
      </c>
      <c r="DT118" s="222" t="s">
        <v>7169</v>
      </c>
      <c r="DU118" s="223">
        <v>45129</v>
      </c>
      <c r="DV118" s="221" t="s">
        <v>7178</v>
      </c>
      <c r="DW118" s="213">
        <v>442000</v>
      </c>
      <c r="DX118" s="224" t="s">
        <v>7156</v>
      </c>
      <c r="DY118" s="224" t="s">
        <v>33</v>
      </c>
      <c r="DZ118" s="224">
        <v>2</v>
      </c>
      <c r="EA118" s="224" t="s">
        <v>7177</v>
      </c>
      <c r="EB118" s="224" t="s">
        <v>7169</v>
      </c>
      <c r="EC118" s="214">
        <v>45129</v>
      </c>
      <c r="ED118" s="222" t="s">
        <v>7180</v>
      </c>
      <c r="EE118" s="218">
        <v>0</v>
      </c>
      <c r="EF118" s="222" t="s">
        <v>7156</v>
      </c>
      <c r="EG118" s="222" t="s">
        <v>33</v>
      </c>
      <c r="EH118" s="222">
        <v>2</v>
      </c>
      <c r="EI118" s="222" t="s">
        <v>7179</v>
      </c>
      <c r="EJ118" s="222" t="s">
        <v>7169</v>
      </c>
      <c r="EK118" s="223">
        <v>45129</v>
      </c>
      <c r="EL118" s="221" t="s">
        <v>7182</v>
      </c>
      <c r="EM118" s="213">
        <v>0</v>
      </c>
      <c r="EN118" s="224" t="s">
        <v>7156</v>
      </c>
      <c r="EO118" s="224" t="s">
        <v>33</v>
      </c>
      <c r="EP118" s="224">
        <v>2</v>
      </c>
      <c r="EQ118" s="224" t="s">
        <v>7181</v>
      </c>
      <c r="ER118" s="224" t="s">
        <v>7169</v>
      </c>
      <c r="ES118" s="214">
        <v>45129</v>
      </c>
      <c r="ET118" s="222" t="s">
        <v>7168</v>
      </c>
      <c r="EU118" s="222">
        <v>165</v>
      </c>
      <c r="EV118" s="222" t="s">
        <v>7165</v>
      </c>
      <c r="EW118" s="222" t="s">
        <v>22</v>
      </c>
      <c r="EX118" s="222">
        <v>3</v>
      </c>
      <c r="EY118" s="222" t="s">
        <v>7167</v>
      </c>
      <c r="EZ118" s="222" t="s">
        <v>7166</v>
      </c>
      <c r="FA118" s="223">
        <v>45129</v>
      </c>
      <c r="FB118" s="221" t="s">
        <v>1505</v>
      </c>
      <c r="FC118" s="224">
        <v>4</v>
      </c>
      <c r="FD118" s="224" t="s">
        <v>1503</v>
      </c>
      <c r="FE118" s="224" t="s">
        <v>77</v>
      </c>
      <c r="FF118" s="224">
        <v>1</v>
      </c>
      <c r="FG118" s="224" t="s">
        <v>1401</v>
      </c>
      <c r="FH118" s="224" t="s">
        <v>1504</v>
      </c>
      <c r="FI118" s="214">
        <v>44801</v>
      </c>
      <c r="FJ118" s="221" t="s">
        <v>1506</v>
      </c>
      <c r="FK118" s="222" t="s">
        <v>17</v>
      </c>
      <c r="FL118" s="222" t="s">
        <v>17</v>
      </c>
      <c r="FM118" s="222" t="s">
        <v>17</v>
      </c>
      <c r="FN118" s="222" t="s">
        <v>17</v>
      </c>
      <c r="FO118" s="222" t="s">
        <v>17</v>
      </c>
      <c r="FP118" s="218" t="s">
        <v>17</v>
      </c>
      <c r="FQ118" s="219">
        <v>44801</v>
      </c>
      <c r="FR118" s="221" t="s">
        <v>1507</v>
      </c>
      <c r="FS118" s="224" t="s">
        <v>17</v>
      </c>
      <c r="FT118" s="224" t="s">
        <v>17</v>
      </c>
      <c r="FU118" s="224" t="s">
        <v>17</v>
      </c>
      <c r="FV118" s="224" t="s">
        <v>17</v>
      </c>
      <c r="FW118" s="224" t="s">
        <v>17</v>
      </c>
      <c r="FX118" s="224" t="s">
        <v>17</v>
      </c>
      <c r="FY118" s="214">
        <v>44801</v>
      </c>
      <c r="FZ118" s="222" t="s">
        <v>3640</v>
      </c>
      <c r="GA118" s="222">
        <v>0</v>
      </c>
      <c r="GB118" s="222" t="s">
        <v>2565</v>
      </c>
      <c r="GC118" s="222" t="s">
        <v>33</v>
      </c>
      <c r="GD118" s="222">
        <v>2</v>
      </c>
      <c r="GE118" s="222" t="s">
        <v>17</v>
      </c>
      <c r="GF118" s="222" t="s">
        <v>17</v>
      </c>
      <c r="GG118" s="223">
        <v>45063</v>
      </c>
      <c r="GH118" s="221" t="s">
        <v>3646</v>
      </c>
      <c r="GI118" s="224">
        <v>0</v>
      </c>
      <c r="GJ118" s="224" t="s">
        <v>2565</v>
      </c>
      <c r="GK118" s="224" t="s">
        <v>33</v>
      </c>
      <c r="GL118" s="224">
        <v>2</v>
      </c>
      <c r="GM118" s="224" t="s">
        <v>17</v>
      </c>
      <c r="GN118" s="224" t="s">
        <v>17</v>
      </c>
      <c r="GO118" s="214">
        <v>45063</v>
      </c>
      <c r="GP118" s="222" t="s">
        <v>3641</v>
      </c>
      <c r="GQ118" s="222">
        <v>0</v>
      </c>
      <c r="GR118" s="222" t="s">
        <v>2565</v>
      </c>
      <c r="GS118" s="222" t="s">
        <v>33</v>
      </c>
      <c r="GT118" s="222">
        <v>2</v>
      </c>
      <c r="GU118" s="222" t="s">
        <v>17</v>
      </c>
      <c r="GV118" s="222" t="s">
        <v>17</v>
      </c>
      <c r="GW118" s="223">
        <v>45063</v>
      </c>
      <c r="GX118" s="221" t="s">
        <v>3647</v>
      </c>
      <c r="GY118" s="224">
        <v>0</v>
      </c>
      <c r="GZ118" s="224" t="s">
        <v>2565</v>
      </c>
      <c r="HA118" s="224" t="s">
        <v>33</v>
      </c>
      <c r="HB118" s="224">
        <v>2</v>
      </c>
      <c r="HC118" s="224" t="s">
        <v>17</v>
      </c>
      <c r="HD118" s="224" t="s">
        <v>17</v>
      </c>
      <c r="HE118" s="214">
        <v>45063</v>
      </c>
      <c r="HF118" s="222" t="s">
        <v>3639</v>
      </c>
      <c r="HG118" s="222">
        <v>0</v>
      </c>
      <c r="HH118" s="222" t="s">
        <v>2565</v>
      </c>
      <c r="HI118" s="222" t="s">
        <v>33</v>
      </c>
      <c r="HJ118" s="222">
        <v>2</v>
      </c>
      <c r="HK118" s="222" t="s">
        <v>17</v>
      </c>
      <c r="HL118" s="222" t="s">
        <v>17</v>
      </c>
      <c r="HM118" s="223">
        <v>45063</v>
      </c>
      <c r="HN118" s="221" t="s">
        <v>3645</v>
      </c>
      <c r="HO118" s="224">
        <v>0</v>
      </c>
      <c r="HP118" s="224" t="s">
        <v>2565</v>
      </c>
      <c r="HQ118" s="224" t="s">
        <v>33</v>
      </c>
      <c r="HR118" s="224">
        <v>2</v>
      </c>
      <c r="HS118" s="224" t="s">
        <v>17</v>
      </c>
      <c r="HT118" s="224" t="s">
        <v>17</v>
      </c>
      <c r="HU118" s="214">
        <v>45063</v>
      </c>
      <c r="HV118" s="222" t="s">
        <v>3642</v>
      </c>
      <c r="HW118" s="222">
        <v>0</v>
      </c>
      <c r="HX118" s="222" t="s">
        <v>2565</v>
      </c>
      <c r="HY118" s="222" t="s">
        <v>33</v>
      </c>
      <c r="HZ118" s="222">
        <v>2</v>
      </c>
      <c r="IA118" s="222" t="s">
        <v>17</v>
      </c>
      <c r="IB118" s="222" t="s">
        <v>17</v>
      </c>
      <c r="IC118" s="223">
        <v>45063</v>
      </c>
      <c r="ID118" s="221" t="s">
        <v>3644</v>
      </c>
      <c r="IE118" s="224">
        <v>1</v>
      </c>
      <c r="IF118" s="224" t="s">
        <v>2565</v>
      </c>
      <c r="IG118" s="224" t="s">
        <v>33</v>
      </c>
      <c r="IH118" s="224">
        <v>2</v>
      </c>
      <c r="II118" s="224" t="s">
        <v>17</v>
      </c>
      <c r="IJ118" s="224" t="s">
        <v>17</v>
      </c>
      <c r="IK118" s="214">
        <v>45063</v>
      </c>
      <c r="IL118" s="222" t="s">
        <v>3643</v>
      </c>
      <c r="IM118" s="222">
        <v>0</v>
      </c>
      <c r="IN118" s="222" t="s">
        <v>2565</v>
      </c>
      <c r="IO118" s="222" t="s">
        <v>33</v>
      </c>
      <c r="IP118" s="222">
        <v>2</v>
      </c>
      <c r="IQ118" s="222" t="s">
        <v>17</v>
      </c>
      <c r="IR118" s="222" t="s">
        <v>17</v>
      </c>
      <c r="IS118" s="223">
        <v>45063</v>
      </c>
    </row>
    <row r="119" spans="1:253" s="11" customFormat="1" ht="12.75" customHeight="1" x14ac:dyDescent="0.2">
      <c r="A119" s="11" t="s">
        <v>656</v>
      </c>
      <c r="B119" s="11">
        <v>0</v>
      </c>
      <c r="C119" s="11" t="s">
        <v>657</v>
      </c>
      <c r="D119" s="11" t="s">
        <v>658</v>
      </c>
      <c r="E119" s="11" t="s">
        <v>10233</v>
      </c>
      <c r="F119" s="11" t="s">
        <v>6186</v>
      </c>
      <c r="G119" s="212">
        <v>227428000</v>
      </c>
      <c r="H119" s="213" t="s">
        <v>6183</v>
      </c>
      <c r="I119" s="213" t="s">
        <v>1400</v>
      </c>
      <c r="J119" s="213">
        <v>2</v>
      </c>
      <c r="K119" s="213" t="s">
        <v>6185</v>
      </c>
      <c r="L119" s="213" t="s">
        <v>6184</v>
      </c>
      <c r="M119" s="214">
        <v>45126</v>
      </c>
      <c r="N119" s="221" t="s">
        <v>6190</v>
      </c>
      <c r="O119" s="216">
        <v>37508</v>
      </c>
      <c r="P119" s="216" t="s">
        <v>6187</v>
      </c>
      <c r="Q119" s="216" t="s">
        <v>77</v>
      </c>
      <c r="R119" s="216">
        <v>1</v>
      </c>
      <c r="S119" s="216" t="s">
        <v>6189</v>
      </c>
      <c r="T119" s="216" t="s">
        <v>6188</v>
      </c>
      <c r="U119" s="217">
        <v>45126</v>
      </c>
      <c r="V119" s="221" t="s">
        <v>6194</v>
      </c>
      <c r="W119" s="213">
        <v>4972000</v>
      </c>
      <c r="X119" s="213" t="s">
        <v>6191</v>
      </c>
      <c r="Y119" s="213" t="s">
        <v>1400</v>
      </c>
      <c r="Z119" s="213">
        <v>2</v>
      </c>
      <c r="AA119" s="213" t="s">
        <v>6193</v>
      </c>
      <c r="AB119" s="213" t="s">
        <v>6192</v>
      </c>
      <c r="AC119" s="214">
        <v>45126</v>
      </c>
      <c r="AD119" s="221" t="s">
        <v>6197</v>
      </c>
      <c r="AE119" s="218">
        <v>4972000</v>
      </c>
      <c r="AF119" s="218" t="s">
        <v>6191</v>
      </c>
      <c r="AG119" s="218" t="s">
        <v>1400</v>
      </c>
      <c r="AH119" s="218">
        <v>2</v>
      </c>
      <c r="AI119" s="218" t="s">
        <v>6196</v>
      </c>
      <c r="AJ119" s="218" t="s">
        <v>6195</v>
      </c>
      <c r="AK119" s="219">
        <v>45126</v>
      </c>
      <c r="AL119" s="221" t="s">
        <v>6200</v>
      </c>
      <c r="AM119" s="213">
        <v>1299000</v>
      </c>
      <c r="AN119" s="213" t="s">
        <v>5388</v>
      </c>
      <c r="AO119" s="213" t="s">
        <v>1400</v>
      </c>
      <c r="AP119" s="213">
        <v>2</v>
      </c>
      <c r="AQ119" s="213" t="s">
        <v>6199</v>
      </c>
      <c r="AR119" s="213" t="s">
        <v>6198</v>
      </c>
      <c r="AS119" s="214">
        <v>45126</v>
      </c>
      <c r="AT119" s="222" t="s">
        <v>6201</v>
      </c>
      <c r="AU119" s="218">
        <v>0</v>
      </c>
      <c r="AV119" s="218" t="s">
        <v>17</v>
      </c>
      <c r="AW119" s="218" t="s">
        <v>17</v>
      </c>
      <c r="AX119" s="218" t="s">
        <v>17</v>
      </c>
      <c r="AY119" s="218" t="s">
        <v>613</v>
      </c>
      <c r="AZ119" s="218" t="s">
        <v>17</v>
      </c>
      <c r="BA119" s="219">
        <v>45126</v>
      </c>
      <c r="BB119" s="221" t="s">
        <v>809</v>
      </c>
      <c r="BC119" s="213" t="s">
        <v>17</v>
      </c>
      <c r="BD119" s="213" t="s">
        <v>17</v>
      </c>
      <c r="BE119" s="213" t="s">
        <v>17</v>
      </c>
      <c r="BF119" s="213" t="s">
        <v>17</v>
      </c>
      <c r="BG119" s="213" t="s">
        <v>17</v>
      </c>
      <c r="BH119" s="213" t="s">
        <v>17</v>
      </c>
      <c r="BI119" s="214">
        <v>43798</v>
      </c>
      <c r="BJ119" s="222" t="s">
        <v>6203</v>
      </c>
      <c r="BK119" s="222">
        <v>55</v>
      </c>
      <c r="BL119" s="222" t="s">
        <v>5497</v>
      </c>
      <c r="BM119" s="222" t="s">
        <v>1400</v>
      </c>
      <c r="BN119" s="222">
        <v>2</v>
      </c>
      <c r="BO119" s="222" t="s">
        <v>6202</v>
      </c>
      <c r="BP119" s="218" t="s">
        <v>1039</v>
      </c>
      <c r="BQ119" s="223">
        <v>45126</v>
      </c>
      <c r="BR119" s="221" t="s">
        <v>659</v>
      </c>
      <c r="BS119" s="224" t="s">
        <v>17</v>
      </c>
      <c r="BT119" s="224">
        <v>0</v>
      </c>
      <c r="BU119" s="224" t="s">
        <v>17</v>
      </c>
      <c r="BV119" s="224" t="s">
        <v>17</v>
      </c>
      <c r="BW119" s="224" t="s">
        <v>17</v>
      </c>
      <c r="BX119" s="224">
        <v>0</v>
      </c>
      <c r="BY119" s="214">
        <v>43585</v>
      </c>
      <c r="BZ119" s="222" t="s">
        <v>660</v>
      </c>
      <c r="CA119" s="222" t="s">
        <v>17</v>
      </c>
      <c r="CB119" s="222" t="s">
        <v>17</v>
      </c>
      <c r="CC119" s="222" t="s">
        <v>17</v>
      </c>
      <c r="CD119" s="222" t="s">
        <v>17</v>
      </c>
      <c r="CE119" s="222" t="s">
        <v>17</v>
      </c>
      <c r="CF119" s="222" t="s">
        <v>17</v>
      </c>
      <c r="CG119" s="223">
        <v>43585</v>
      </c>
      <c r="CH119" s="221" t="s">
        <v>10636</v>
      </c>
      <c r="CI119" s="222" t="e">
        <v>#N/A</v>
      </c>
      <c r="CJ119" s="222" t="e">
        <v>#N/A</v>
      </c>
      <c r="CK119" s="222" t="e">
        <v>#N/A</v>
      </c>
      <c r="CL119" s="222" t="e">
        <v>#N/A</v>
      </c>
      <c r="CM119" s="222" t="e">
        <v>#N/A</v>
      </c>
      <c r="CN119" s="222" t="e">
        <v>#N/A</v>
      </c>
      <c r="CO119" s="225" t="e">
        <v>#N/A</v>
      </c>
      <c r="CP119" s="222" t="s">
        <v>661</v>
      </c>
      <c r="CQ119" s="224" t="s">
        <v>17</v>
      </c>
      <c r="CR119" s="224">
        <v>0</v>
      </c>
      <c r="CS119" s="224" t="s">
        <v>17</v>
      </c>
      <c r="CT119" s="224" t="s">
        <v>17</v>
      </c>
      <c r="CU119" s="224" t="s">
        <v>17</v>
      </c>
      <c r="CV119" s="224">
        <v>0</v>
      </c>
      <c r="CW119" s="214">
        <v>43585</v>
      </c>
      <c r="CX119" s="222" t="s">
        <v>6209</v>
      </c>
      <c r="CY119" s="218">
        <v>3171000</v>
      </c>
      <c r="CZ119" s="218" t="s">
        <v>6215</v>
      </c>
      <c r="DA119" s="218" t="s">
        <v>1400</v>
      </c>
      <c r="DB119" s="218">
        <v>2</v>
      </c>
      <c r="DC119" s="218" t="s">
        <v>6212</v>
      </c>
      <c r="DD119" s="218" t="s">
        <v>6216</v>
      </c>
      <c r="DE119" s="220">
        <v>45126</v>
      </c>
      <c r="DF119" s="221" t="s">
        <v>6213</v>
      </c>
      <c r="DG119" s="213">
        <v>0</v>
      </c>
      <c r="DH119" s="224" t="s">
        <v>6210</v>
      </c>
      <c r="DI119" s="224" t="s">
        <v>1400</v>
      </c>
      <c r="DJ119" s="224">
        <v>2</v>
      </c>
      <c r="DK119" s="224" t="s">
        <v>6212</v>
      </c>
      <c r="DL119" s="224" t="s">
        <v>6211</v>
      </c>
      <c r="DM119" s="214">
        <v>45126</v>
      </c>
      <c r="DN119" s="222" t="s">
        <v>6214</v>
      </c>
      <c r="DO119" s="218">
        <v>1800000</v>
      </c>
      <c r="DP119" s="222" t="s">
        <v>6210</v>
      </c>
      <c r="DQ119" s="222" t="s">
        <v>1400</v>
      </c>
      <c r="DR119" s="222">
        <v>2</v>
      </c>
      <c r="DS119" s="222" t="s">
        <v>6212</v>
      </c>
      <c r="DT119" s="222" t="s">
        <v>6211</v>
      </c>
      <c r="DU119" s="223">
        <v>45126</v>
      </c>
      <c r="DV119" s="221" t="s">
        <v>6217</v>
      </c>
      <c r="DW119" s="213">
        <v>1676000</v>
      </c>
      <c r="DX119" s="224" t="s">
        <v>6215</v>
      </c>
      <c r="DY119" s="224" t="s">
        <v>1400</v>
      </c>
      <c r="DZ119" s="224">
        <v>2</v>
      </c>
      <c r="EA119" s="224" t="s">
        <v>6212</v>
      </c>
      <c r="EB119" s="224" t="s">
        <v>6216</v>
      </c>
      <c r="EC119" s="214">
        <v>45126</v>
      </c>
      <c r="ED119" s="222" t="s">
        <v>6220</v>
      </c>
      <c r="EE119" s="218">
        <v>1495000</v>
      </c>
      <c r="EF119" s="222" t="s">
        <v>6218</v>
      </c>
      <c r="EG119" s="222" t="s">
        <v>1400</v>
      </c>
      <c r="EH119" s="222">
        <v>2</v>
      </c>
      <c r="EI119" s="222" t="s">
        <v>6212</v>
      </c>
      <c r="EJ119" s="222" t="s">
        <v>6219</v>
      </c>
      <c r="EK119" s="223">
        <v>45126</v>
      </c>
      <c r="EL119" s="221" t="s">
        <v>6222</v>
      </c>
      <c r="EM119" s="213">
        <v>0</v>
      </c>
      <c r="EN119" s="224" t="s">
        <v>6210</v>
      </c>
      <c r="EO119" s="224" t="s">
        <v>1400</v>
      </c>
      <c r="EP119" s="224">
        <v>2</v>
      </c>
      <c r="EQ119" s="224" t="s">
        <v>6212</v>
      </c>
      <c r="ER119" s="224" t="s">
        <v>6221</v>
      </c>
      <c r="ES119" s="214">
        <v>45126</v>
      </c>
      <c r="ET119" s="222" t="s">
        <v>6205</v>
      </c>
      <c r="EU119" s="222">
        <v>7676</v>
      </c>
      <c r="EV119" s="222" t="s">
        <v>5497</v>
      </c>
      <c r="EW119" s="222" t="s">
        <v>1400</v>
      </c>
      <c r="EX119" s="222">
        <v>2</v>
      </c>
      <c r="EY119" s="222" t="s">
        <v>6204</v>
      </c>
      <c r="EZ119" s="222" t="s">
        <v>1039</v>
      </c>
      <c r="FA119" s="223">
        <v>45126</v>
      </c>
      <c r="FB119" s="221" t="s">
        <v>6224</v>
      </c>
      <c r="FC119" s="224">
        <v>4</v>
      </c>
      <c r="FD119" s="224" t="s">
        <v>6210</v>
      </c>
      <c r="FE119" s="224" t="s">
        <v>77</v>
      </c>
      <c r="FF119" s="224">
        <v>1</v>
      </c>
      <c r="FG119" s="224" t="s">
        <v>5514</v>
      </c>
      <c r="FH119" s="224" t="s">
        <v>6223</v>
      </c>
      <c r="FI119" s="214">
        <v>45126</v>
      </c>
      <c r="FJ119" s="221" t="s">
        <v>662</v>
      </c>
      <c r="FK119" s="222" t="s">
        <v>17</v>
      </c>
      <c r="FL119" s="222">
        <v>0</v>
      </c>
      <c r="FM119" s="222" t="s">
        <v>17</v>
      </c>
      <c r="FN119" s="222" t="s">
        <v>17</v>
      </c>
      <c r="FO119" s="222" t="s">
        <v>17</v>
      </c>
      <c r="FP119" s="218">
        <v>0</v>
      </c>
      <c r="FQ119" s="219">
        <v>43585</v>
      </c>
      <c r="FR119" s="221" t="s">
        <v>663</v>
      </c>
      <c r="FS119" s="224" t="s">
        <v>17</v>
      </c>
      <c r="FT119" s="224">
        <v>0</v>
      </c>
      <c r="FU119" s="224" t="s">
        <v>17</v>
      </c>
      <c r="FV119" s="224" t="s">
        <v>17</v>
      </c>
      <c r="FW119" s="224" t="s">
        <v>17</v>
      </c>
      <c r="FX119" s="224">
        <v>0</v>
      </c>
      <c r="FY119" s="214">
        <v>43585</v>
      </c>
      <c r="FZ119" s="222" t="s">
        <v>3649</v>
      </c>
      <c r="GA119" s="222">
        <v>2</v>
      </c>
      <c r="GB119" s="222" t="s">
        <v>2565</v>
      </c>
      <c r="GC119" s="222" t="s">
        <v>33</v>
      </c>
      <c r="GD119" s="222">
        <v>2</v>
      </c>
      <c r="GE119" s="222" t="s">
        <v>17</v>
      </c>
      <c r="GF119" s="222" t="s">
        <v>17</v>
      </c>
      <c r="GG119" s="223">
        <v>45063</v>
      </c>
      <c r="GH119" s="221" t="s">
        <v>3655</v>
      </c>
      <c r="GI119" s="224">
        <v>3</v>
      </c>
      <c r="GJ119" s="224" t="s">
        <v>2565</v>
      </c>
      <c r="GK119" s="224" t="s">
        <v>33</v>
      </c>
      <c r="GL119" s="224">
        <v>2</v>
      </c>
      <c r="GM119" s="224" t="s">
        <v>17</v>
      </c>
      <c r="GN119" s="224" t="s">
        <v>17</v>
      </c>
      <c r="GO119" s="214">
        <v>45063</v>
      </c>
      <c r="GP119" s="222" t="s">
        <v>3650</v>
      </c>
      <c r="GQ119" s="222">
        <v>2</v>
      </c>
      <c r="GR119" s="222" t="s">
        <v>2565</v>
      </c>
      <c r="GS119" s="222" t="s">
        <v>33</v>
      </c>
      <c r="GT119" s="222">
        <v>2</v>
      </c>
      <c r="GU119" s="222" t="s">
        <v>17</v>
      </c>
      <c r="GV119" s="222" t="s">
        <v>17</v>
      </c>
      <c r="GW119" s="223">
        <v>45063</v>
      </c>
      <c r="GX119" s="221" t="s">
        <v>3656</v>
      </c>
      <c r="GY119" s="224">
        <v>0</v>
      </c>
      <c r="GZ119" s="224" t="s">
        <v>2565</v>
      </c>
      <c r="HA119" s="224" t="s">
        <v>33</v>
      </c>
      <c r="HB119" s="224">
        <v>2</v>
      </c>
      <c r="HC119" s="224" t="s">
        <v>17</v>
      </c>
      <c r="HD119" s="224" t="s">
        <v>17</v>
      </c>
      <c r="HE119" s="214">
        <v>45063</v>
      </c>
      <c r="HF119" s="222" t="s">
        <v>3648</v>
      </c>
      <c r="HG119" s="222">
        <v>3</v>
      </c>
      <c r="HH119" s="222" t="s">
        <v>2565</v>
      </c>
      <c r="HI119" s="222" t="s">
        <v>33</v>
      </c>
      <c r="HJ119" s="222">
        <v>2</v>
      </c>
      <c r="HK119" s="222" t="s">
        <v>17</v>
      </c>
      <c r="HL119" s="222" t="s">
        <v>17</v>
      </c>
      <c r="HM119" s="223">
        <v>45063</v>
      </c>
      <c r="HN119" s="221" t="s">
        <v>3654</v>
      </c>
      <c r="HO119" s="224">
        <v>3</v>
      </c>
      <c r="HP119" s="224" t="s">
        <v>2565</v>
      </c>
      <c r="HQ119" s="224" t="s">
        <v>33</v>
      </c>
      <c r="HR119" s="224">
        <v>2</v>
      </c>
      <c r="HS119" s="224" t="s">
        <v>17</v>
      </c>
      <c r="HT119" s="224" t="s">
        <v>17</v>
      </c>
      <c r="HU119" s="214">
        <v>45063</v>
      </c>
      <c r="HV119" s="222" t="s">
        <v>3651</v>
      </c>
      <c r="HW119" s="222">
        <v>0</v>
      </c>
      <c r="HX119" s="222" t="s">
        <v>2565</v>
      </c>
      <c r="HY119" s="222" t="s">
        <v>33</v>
      </c>
      <c r="HZ119" s="222">
        <v>2</v>
      </c>
      <c r="IA119" s="222" t="s">
        <v>17</v>
      </c>
      <c r="IB119" s="222" t="s">
        <v>17</v>
      </c>
      <c r="IC119" s="223">
        <v>45063</v>
      </c>
      <c r="ID119" s="221" t="s">
        <v>3653</v>
      </c>
      <c r="IE119" s="224">
        <v>1</v>
      </c>
      <c r="IF119" s="224" t="s">
        <v>2565</v>
      </c>
      <c r="IG119" s="224" t="s">
        <v>33</v>
      </c>
      <c r="IH119" s="224">
        <v>2</v>
      </c>
      <c r="II119" s="224" t="s">
        <v>17</v>
      </c>
      <c r="IJ119" s="224" t="s">
        <v>17</v>
      </c>
      <c r="IK119" s="214">
        <v>45063</v>
      </c>
      <c r="IL119" s="222" t="s">
        <v>3652</v>
      </c>
      <c r="IM119" s="222">
        <v>3</v>
      </c>
      <c r="IN119" s="222" t="s">
        <v>2565</v>
      </c>
      <c r="IO119" s="222" t="s">
        <v>33</v>
      </c>
      <c r="IP119" s="222">
        <v>2</v>
      </c>
      <c r="IQ119" s="222" t="s">
        <v>17</v>
      </c>
      <c r="IR119" s="222" t="s">
        <v>17</v>
      </c>
      <c r="IS119" s="223">
        <v>45063</v>
      </c>
    </row>
    <row r="120" spans="1:253" s="11" customFormat="1" ht="12.75" customHeight="1" x14ac:dyDescent="0.2">
      <c r="A120" s="11" t="s">
        <v>1902</v>
      </c>
      <c r="B120" s="11">
        <v>0</v>
      </c>
      <c r="C120" s="11" t="s">
        <v>1903</v>
      </c>
      <c r="D120" s="11" t="s">
        <v>1904</v>
      </c>
      <c r="E120" s="11" t="s">
        <v>10235</v>
      </c>
      <c r="F120" s="11" t="s">
        <v>8641</v>
      </c>
      <c r="G120" s="212">
        <v>160317000</v>
      </c>
      <c r="H120" s="213" t="s">
        <v>8638</v>
      </c>
      <c r="I120" s="213" t="s">
        <v>33</v>
      </c>
      <c r="J120" s="213">
        <v>2</v>
      </c>
      <c r="K120" s="213" t="s">
        <v>8640</v>
      </c>
      <c r="L120" s="213" t="s">
        <v>8639</v>
      </c>
      <c r="M120" s="214">
        <v>45138</v>
      </c>
      <c r="N120" s="227" t="s">
        <v>8645</v>
      </c>
      <c r="O120" s="216">
        <v>2748567</v>
      </c>
      <c r="P120" s="216" t="s">
        <v>8642</v>
      </c>
      <c r="Q120" s="216" t="s">
        <v>33</v>
      </c>
      <c r="R120" s="216">
        <v>2</v>
      </c>
      <c r="S120" s="216" t="s">
        <v>8644</v>
      </c>
      <c r="T120" s="216" t="s">
        <v>8643</v>
      </c>
      <c r="U120" s="217">
        <v>45138</v>
      </c>
      <c r="V120" s="227" t="s">
        <v>8649</v>
      </c>
      <c r="W120" s="213">
        <v>89496000</v>
      </c>
      <c r="X120" s="213" t="s">
        <v>8646</v>
      </c>
      <c r="Y120" s="213" t="s">
        <v>33</v>
      </c>
      <c r="Z120" s="213">
        <v>2</v>
      </c>
      <c r="AA120" s="213" t="s">
        <v>8648</v>
      </c>
      <c r="AB120" s="213" t="s">
        <v>8647</v>
      </c>
      <c r="AC120" s="214">
        <v>45138</v>
      </c>
      <c r="AD120" s="227" t="s">
        <v>8653</v>
      </c>
      <c r="AE120" s="218">
        <v>68056000</v>
      </c>
      <c r="AF120" s="218" t="s">
        <v>8650</v>
      </c>
      <c r="AG120" s="218" t="s">
        <v>77</v>
      </c>
      <c r="AH120" s="218">
        <v>1</v>
      </c>
      <c r="AI120" s="218" t="s">
        <v>8652</v>
      </c>
      <c r="AJ120" s="218" t="s">
        <v>8651</v>
      </c>
      <c r="AK120" s="219">
        <v>45138</v>
      </c>
      <c r="AL120" s="227" t="s">
        <v>8657</v>
      </c>
      <c r="AM120" s="213">
        <v>463000</v>
      </c>
      <c r="AN120" s="213" t="s">
        <v>8654</v>
      </c>
      <c r="AO120" s="213" t="s">
        <v>33</v>
      </c>
      <c r="AP120" s="213">
        <v>2</v>
      </c>
      <c r="AQ120" s="213" t="s">
        <v>8656</v>
      </c>
      <c r="AR120" s="213" t="s">
        <v>8655</v>
      </c>
      <c r="AS120" s="214">
        <v>45138</v>
      </c>
      <c r="AT120" s="228" t="s">
        <v>8665</v>
      </c>
      <c r="AU120" s="218">
        <v>2242</v>
      </c>
      <c r="AV120" s="218" t="s">
        <v>8662</v>
      </c>
      <c r="AW120" s="218" t="s">
        <v>33</v>
      </c>
      <c r="AX120" s="218">
        <v>2</v>
      </c>
      <c r="AY120" s="218" t="s">
        <v>8664</v>
      </c>
      <c r="AZ120" s="218" t="s">
        <v>8663</v>
      </c>
      <c r="BA120" s="219">
        <v>45138</v>
      </c>
      <c r="BB120" s="227" t="s">
        <v>8661</v>
      </c>
      <c r="BC120" s="213">
        <v>482920</v>
      </c>
      <c r="BD120" s="213" t="s">
        <v>8658</v>
      </c>
      <c r="BE120" s="213" t="s">
        <v>33</v>
      </c>
      <c r="BF120" s="213">
        <v>2</v>
      </c>
      <c r="BG120" s="213" t="s">
        <v>8660</v>
      </c>
      <c r="BH120" s="213" t="s">
        <v>8659</v>
      </c>
      <c r="BI120" s="214">
        <v>45138</v>
      </c>
      <c r="BJ120" s="228" t="s">
        <v>8669</v>
      </c>
      <c r="BK120" s="228">
        <v>2556</v>
      </c>
      <c r="BL120" s="228" t="s">
        <v>8666</v>
      </c>
      <c r="BM120" s="228" t="s">
        <v>33</v>
      </c>
      <c r="BN120" s="228">
        <v>2</v>
      </c>
      <c r="BO120" s="228" t="s">
        <v>8668</v>
      </c>
      <c r="BP120" s="218" t="s">
        <v>8667</v>
      </c>
      <c r="BQ120" s="229">
        <v>45138</v>
      </c>
      <c r="BR120" s="227" t="s">
        <v>2217</v>
      </c>
      <c r="BS120" s="230">
        <v>437</v>
      </c>
      <c r="BT120" s="230" t="s">
        <v>2214</v>
      </c>
      <c r="BU120" s="230" t="s">
        <v>1400</v>
      </c>
      <c r="BV120" s="230">
        <v>2</v>
      </c>
      <c r="BW120" s="230" t="s">
        <v>2216</v>
      </c>
      <c r="BX120" s="230" t="s">
        <v>2215</v>
      </c>
      <c r="BY120" s="214">
        <v>45014</v>
      </c>
      <c r="BZ120" s="228" t="s">
        <v>2220</v>
      </c>
      <c r="CA120" s="228">
        <v>437</v>
      </c>
      <c r="CB120" s="228" t="s">
        <v>2218</v>
      </c>
      <c r="CC120" s="228" t="s">
        <v>1400</v>
      </c>
      <c r="CD120" s="228">
        <v>2</v>
      </c>
      <c r="CE120" s="228" t="s">
        <v>2219</v>
      </c>
      <c r="CF120" s="228" t="s">
        <v>2215</v>
      </c>
      <c r="CG120" s="229">
        <v>45014</v>
      </c>
      <c r="CH120" s="227" t="s">
        <v>10637</v>
      </c>
      <c r="CI120" s="228" t="e">
        <v>#N/A</v>
      </c>
      <c r="CJ120" s="228" t="e">
        <v>#N/A</v>
      </c>
      <c r="CK120" s="228" t="e">
        <v>#N/A</v>
      </c>
      <c r="CL120" s="228" t="e">
        <v>#N/A</v>
      </c>
      <c r="CM120" s="228" t="e">
        <v>#N/A</v>
      </c>
      <c r="CN120" s="228" t="e">
        <v>#N/A</v>
      </c>
      <c r="CO120" s="231" t="e">
        <v>#N/A</v>
      </c>
      <c r="CP120" s="228" t="s">
        <v>1908</v>
      </c>
      <c r="CQ120" s="230">
        <v>228</v>
      </c>
      <c r="CR120" s="230" t="s">
        <v>1905</v>
      </c>
      <c r="CS120" s="230" t="s">
        <v>1400</v>
      </c>
      <c r="CT120" s="230">
        <v>2</v>
      </c>
      <c r="CU120" s="230" t="s">
        <v>1907</v>
      </c>
      <c r="CV120" s="230" t="s">
        <v>1906</v>
      </c>
      <c r="CW120" s="214">
        <v>44957</v>
      </c>
      <c r="CX120" s="228" t="s">
        <v>8675</v>
      </c>
      <c r="CY120" s="218">
        <v>16486000</v>
      </c>
      <c r="CZ120" s="218" t="s">
        <v>8684</v>
      </c>
      <c r="DA120" s="218" t="s">
        <v>33</v>
      </c>
      <c r="DB120" s="218">
        <v>2</v>
      </c>
      <c r="DC120" s="218" t="s">
        <v>8686</v>
      </c>
      <c r="DD120" s="218" t="s">
        <v>8685</v>
      </c>
      <c r="DE120" s="220">
        <v>45138</v>
      </c>
      <c r="DF120" s="227" t="s">
        <v>8679</v>
      </c>
      <c r="DG120" s="213">
        <v>21440000</v>
      </c>
      <c r="DH120" s="230" t="s">
        <v>8676</v>
      </c>
      <c r="DI120" s="230" t="s">
        <v>33</v>
      </c>
      <c r="DJ120" s="230">
        <v>2</v>
      </c>
      <c r="DK120" s="230" t="s">
        <v>8678</v>
      </c>
      <c r="DL120" s="230" t="s">
        <v>8677</v>
      </c>
      <c r="DM120" s="214">
        <v>45138</v>
      </c>
      <c r="DN120" s="228" t="s">
        <v>8683</v>
      </c>
      <c r="DO120" s="218">
        <v>51569000</v>
      </c>
      <c r="DP120" s="228" t="s">
        <v>8680</v>
      </c>
      <c r="DQ120" s="228" t="s">
        <v>33</v>
      </c>
      <c r="DR120" s="228">
        <v>2</v>
      </c>
      <c r="DS120" s="228" t="s">
        <v>8682</v>
      </c>
      <c r="DT120" s="228" t="s">
        <v>8681</v>
      </c>
      <c r="DU120" s="229">
        <v>45138</v>
      </c>
      <c r="DV120" s="227" t="s">
        <v>8687</v>
      </c>
      <c r="DW120" s="213">
        <v>16393000</v>
      </c>
      <c r="DX120" s="230" t="s">
        <v>8684</v>
      </c>
      <c r="DY120" s="230" t="s">
        <v>33</v>
      </c>
      <c r="DZ120" s="230">
        <v>2</v>
      </c>
      <c r="EA120" s="230" t="s">
        <v>8686</v>
      </c>
      <c r="EB120" s="230" t="s">
        <v>8685</v>
      </c>
      <c r="EC120" s="214">
        <v>45138</v>
      </c>
      <c r="ED120" s="228" t="s">
        <v>8691</v>
      </c>
      <c r="EE120" s="218">
        <v>93000</v>
      </c>
      <c r="EF120" s="228" t="s">
        <v>8688</v>
      </c>
      <c r="EG120" s="228" t="s">
        <v>77</v>
      </c>
      <c r="EH120" s="228">
        <v>1</v>
      </c>
      <c r="EI120" s="228" t="s">
        <v>8690</v>
      </c>
      <c r="EJ120" s="228" t="s">
        <v>8689</v>
      </c>
      <c r="EK120" s="229">
        <v>45138</v>
      </c>
      <c r="EL120" s="227" t="s">
        <v>8693</v>
      </c>
      <c r="EM120" s="213">
        <v>0</v>
      </c>
      <c r="EN120" s="230" t="s">
        <v>8688</v>
      </c>
      <c r="EO120" s="230" t="s">
        <v>77</v>
      </c>
      <c r="EP120" s="230">
        <v>1</v>
      </c>
      <c r="EQ120" s="230" t="s">
        <v>8692</v>
      </c>
      <c r="ER120" s="230" t="s">
        <v>8689</v>
      </c>
      <c r="ES120" s="214">
        <v>45138</v>
      </c>
      <c r="ET120" s="228" t="s">
        <v>8671</v>
      </c>
      <c r="EU120" s="228">
        <v>2556</v>
      </c>
      <c r="EV120" s="228" t="s">
        <v>8666</v>
      </c>
      <c r="EW120" s="228" t="s">
        <v>33</v>
      </c>
      <c r="EX120" s="228">
        <v>2</v>
      </c>
      <c r="EY120" s="228" t="s">
        <v>8670</v>
      </c>
      <c r="EZ120" s="228" t="s">
        <v>8667</v>
      </c>
      <c r="FA120" s="229">
        <v>45138</v>
      </c>
      <c r="FB120" s="227" t="s">
        <v>8697</v>
      </c>
      <c r="FC120" s="230">
        <v>5</v>
      </c>
      <c r="FD120" s="230" t="s">
        <v>8694</v>
      </c>
      <c r="FE120" s="230" t="s">
        <v>77</v>
      </c>
      <c r="FF120" s="230">
        <v>1</v>
      </c>
      <c r="FG120" s="230" t="s">
        <v>8696</v>
      </c>
      <c r="FH120" s="230" t="s">
        <v>8695</v>
      </c>
      <c r="FI120" s="214">
        <v>45138</v>
      </c>
      <c r="FJ120" s="227" t="s">
        <v>10638</v>
      </c>
      <c r="FK120" s="228" t="e">
        <v>#N/A</v>
      </c>
      <c r="FL120" s="228" t="e">
        <v>#N/A</v>
      </c>
      <c r="FM120" s="228" t="e">
        <v>#N/A</v>
      </c>
      <c r="FN120" s="228" t="e">
        <v>#N/A</v>
      </c>
      <c r="FO120" s="228" t="e">
        <v>#N/A</v>
      </c>
      <c r="FP120" s="218" t="e">
        <v>#N/A</v>
      </c>
      <c r="FQ120" s="219" t="e">
        <v>#N/A</v>
      </c>
      <c r="FR120" s="227" t="s">
        <v>10639</v>
      </c>
      <c r="FS120" s="230" t="e">
        <v>#N/A</v>
      </c>
      <c r="FT120" s="230" t="e">
        <v>#N/A</v>
      </c>
      <c r="FU120" s="230" t="e">
        <v>#N/A</v>
      </c>
      <c r="FV120" s="230" t="e">
        <v>#N/A</v>
      </c>
      <c r="FW120" s="230" t="e">
        <v>#N/A</v>
      </c>
      <c r="FX120" s="230" t="e">
        <v>#N/A</v>
      </c>
      <c r="FY120" s="214" t="e">
        <v>#N/A</v>
      </c>
      <c r="FZ120" s="228" t="s">
        <v>3658</v>
      </c>
      <c r="GA120" s="228">
        <v>2</v>
      </c>
      <c r="GB120" s="228" t="s">
        <v>2565</v>
      </c>
      <c r="GC120" s="228" t="s">
        <v>33</v>
      </c>
      <c r="GD120" s="228">
        <v>2</v>
      </c>
      <c r="GE120" s="228" t="s">
        <v>17</v>
      </c>
      <c r="GF120" s="228" t="s">
        <v>17</v>
      </c>
      <c r="GG120" s="229">
        <v>45063</v>
      </c>
      <c r="GH120" s="227" t="s">
        <v>3664</v>
      </c>
      <c r="GI120" s="230">
        <v>1</v>
      </c>
      <c r="GJ120" s="230" t="s">
        <v>2565</v>
      </c>
      <c r="GK120" s="230" t="s">
        <v>33</v>
      </c>
      <c r="GL120" s="230">
        <v>2</v>
      </c>
      <c r="GM120" s="230" t="s">
        <v>17</v>
      </c>
      <c r="GN120" s="230" t="s">
        <v>17</v>
      </c>
      <c r="GO120" s="214">
        <v>45063</v>
      </c>
      <c r="GP120" s="228" t="s">
        <v>3659</v>
      </c>
      <c r="GQ120" s="228">
        <v>1</v>
      </c>
      <c r="GR120" s="228" t="s">
        <v>2565</v>
      </c>
      <c r="GS120" s="228" t="s">
        <v>33</v>
      </c>
      <c r="GT120" s="228">
        <v>2</v>
      </c>
      <c r="GU120" s="228" t="s">
        <v>17</v>
      </c>
      <c r="GV120" s="228" t="s">
        <v>17</v>
      </c>
      <c r="GW120" s="229">
        <v>45063</v>
      </c>
      <c r="GX120" s="227" t="s">
        <v>3665</v>
      </c>
      <c r="GY120" s="230">
        <v>0</v>
      </c>
      <c r="GZ120" s="230" t="s">
        <v>2565</v>
      </c>
      <c r="HA120" s="230" t="s">
        <v>33</v>
      </c>
      <c r="HB120" s="230">
        <v>2</v>
      </c>
      <c r="HC120" s="230" t="s">
        <v>17</v>
      </c>
      <c r="HD120" s="230" t="s">
        <v>17</v>
      </c>
      <c r="HE120" s="214">
        <v>45063</v>
      </c>
      <c r="HF120" s="228" t="s">
        <v>3657</v>
      </c>
      <c r="HG120" s="228">
        <v>0</v>
      </c>
      <c r="HH120" s="228" t="s">
        <v>2565</v>
      </c>
      <c r="HI120" s="228" t="s">
        <v>33</v>
      </c>
      <c r="HJ120" s="228">
        <v>2</v>
      </c>
      <c r="HK120" s="228" t="s">
        <v>17</v>
      </c>
      <c r="HL120" s="228" t="s">
        <v>17</v>
      </c>
      <c r="HM120" s="229">
        <v>45063</v>
      </c>
      <c r="HN120" s="227" t="s">
        <v>3663</v>
      </c>
      <c r="HO120" s="230">
        <v>1</v>
      </c>
      <c r="HP120" s="230" t="s">
        <v>2565</v>
      </c>
      <c r="HQ120" s="230" t="s">
        <v>33</v>
      </c>
      <c r="HR120" s="230">
        <v>2</v>
      </c>
      <c r="HS120" s="230" t="s">
        <v>17</v>
      </c>
      <c r="HT120" s="230" t="s">
        <v>17</v>
      </c>
      <c r="HU120" s="214">
        <v>45063</v>
      </c>
      <c r="HV120" s="228" t="s">
        <v>3660</v>
      </c>
      <c r="HW120" s="228">
        <v>0</v>
      </c>
      <c r="HX120" s="228" t="s">
        <v>2565</v>
      </c>
      <c r="HY120" s="228" t="s">
        <v>33</v>
      </c>
      <c r="HZ120" s="228">
        <v>2</v>
      </c>
      <c r="IA120" s="228" t="s">
        <v>17</v>
      </c>
      <c r="IB120" s="228" t="s">
        <v>17</v>
      </c>
      <c r="IC120" s="229">
        <v>45063</v>
      </c>
      <c r="ID120" s="227" t="s">
        <v>3662</v>
      </c>
      <c r="IE120" s="230">
        <v>1</v>
      </c>
      <c r="IF120" s="230" t="s">
        <v>2565</v>
      </c>
      <c r="IG120" s="230" t="s">
        <v>33</v>
      </c>
      <c r="IH120" s="230">
        <v>2</v>
      </c>
      <c r="II120" s="230" t="s">
        <v>17</v>
      </c>
      <c r="IJ120" s="230" t="s">
        <v>17</v>
      </c>
      <c r="IK120" s="214">
        <v>45063</v>
      </c>
      <c r="IL120" s="228" t="s">
        <v>3661</v>
      </c>
      <c r="IM120" s="228">
        <v>3</v>
      </c>
      <c r="IN120" s="228" t="s">
        <v>2565</v>
      </c>
      <c r="IO120" s="228" t="s">
        <v>33</v>
      </c>
      <c r="IP120" s="228">
        <v>2</v>
      </c>
      <c r="IQ120" s="228" t="s">
        <v>17</v>
      </c>
      <c r="IR120" s="228" t="s">
        <v>17</v>
      </c>
      <c r="IS120" s="229">
        <v>45063</v>
      </c>
    </row>
    <row r="121" spans="1:253" s="11" customFormat="1" ht="12.75" customHeight="1" x14ac:dyDescent="0.2">
      <c r="A121" s="11" t="s">
        <v>1079</v>
      </c>
      <c r="B121" s="11">
        <v>0</v>
      </c>
      <c r="C121" s="11" t="s">
        <v>1080</v>
      </c>
      <c r="D121" s="11" t="s">
        <v>1081</v>
      </c>
      <c r="E121" s="11" t="s">
        <v>10241</v>
      </c>
      <c r="F121" s="11" t="s">
        <v>7479</v>
      </c>
      <c r="G121" s="212">
        <v>13106000</v>
      </c>
      <c r="H121" s="213" t="s">
        <v>7476</v>
      </c>
      <c r="I121" s="213" t="s">
        <v>1400</v>
      </c>
      <c r="J121" s="213">
        <v>2</v>
      </c>
      <c r="K121" s="213" t="s">
        <v>7478</v>
      </c>
      <c r="L121" s="213" t="s">
        <v>7477</v>
      </c>
      <c r="M121" s="214">
        <v>45135</v>
      </c>
      <c r="N121" s="221" t="s">
        <v>7483</v>
      </c>
      <c r="O121" s="216">
        <v>28626</v>
      </c>
      <c r="P121" s="216" t="s">
        <v>7480</v>
      </c>
      <c r="Q121" s="216" t="s">
        <v>1400</v>
      </c>
      <c r="R121" s="216">
        <v>2</v>
      </c>
      <c r="S121" s="216" t="s">
        <v>7482</v>
      </c>
      <c r="T121" s="216" t="s">
        <v>7481</v>
      </c>
      <c r="U121" s="217">
        <v>45135</v>
      </c>
      <c r="V121" s="221" t="s">
        <v>7487</v>
      </c>
      <c r="W121" s="213">
        <v>1474000</v>
      </c>
      <c r="X121" s="213" t="s">
        <v>7484</v>
      </c>
      <c r="Y121" s="213" t="s">
        <v>1400</v>
      </c>
      <c r="Z121" s="213">
        <v>2</v>
      </c>
      <c r="AA121" s="213" t="s">
        <v>7486</v>
      </c>
      <c r="AB121" s="213" t="s">
        <v>7485</v>
      </c>
      <c r="AC121" s="214">
        <v>45135</v>
      </c>
      <c r="AD121" s="221" t="s">
        <v>7491</v>
      </c>
      <c r="AE121" s="218">
        <v>392000</v>
      </c>
      <c r="AF121" s="218" t="s">
        <v>7488</v>
      </c>
      <c r="AG121" s="218" t="s">
        <v>22</v>
      </c>
      <c r="AH121" s="218">
        <v>3</v>
      </c>
      <c r="AI121" s="218" t="s">
        <v>7490</v>
      </c>
      <c r="AJ121" s="218" t="s">
        <v>7489</v>
      </c>
      <c r="AK121" s="219">
        <v>45135</v>
      </c>
      <c r="AL121" s="221" t="s">
        <v>7495</v>
      </c>
      <c r="AM121" s="213">
        <v>96000</v>
      </c>
      <c r="AN121" s="213" t="s">
        <v>7492</v>
      </c>
      <c r="AO121" s="213" t="s">
        <v>22</v>
      </c>
      <c r="AP121" s="213">
        <v>3</v>
      </c>
      <c r="AQ121" s="213" t="s">
        <v>7494</v>
      </c>
      <c r="AR121" s="213" t="s">
        <v>7493</v>
      </c>
      <c r="AS121" s="214">
        <v>45135</v>
      </c>
      <c r="AT121" s="222" t="s">
        <v>7497</v>
      </c>
      <c r="AU121" s="218">
        <v>11</v>
      </c>
      <c r="AV121" s="218" t="s">
        <v>6643</v>
      </c>
      <c r="AW121" s="218" t="s">
        <v>1400</v>
      </c>
      <c r="AX121" s="218">
        <v>2</v>
      </c>
      <c r="AY121" s="218" t="s">
        <v>7496</v>
      </c>
      <c r="AZ121" s="218" t="s">
        <v>5282</v>
      </c>
      <c r="BA121" s="219">
        <v>45135</v>
      </c>
      <c r="BB121" s="221" t="s">
        <v>1085</v>
      </c>
      <c r="BC121" s="213" t="s">
        <v>17</v>
      </c>
      <c r="BD121" s="213" t="s">
        <v>17</v>
      </c>
      <c r="BE121" s="213" t="s">
        <v>17</v>
      </c>
      <c r="BF121" s="213" t="s">
        <v>17</v>
      </c>
      <c r="BG121" s="213" t="s">
        <v>17</v>
      </c>
      <c r="BH121" s="213" t="s">
        <v>17</v>
      </c>
      <c r="BI121" s="214">
        <v>44139</v>
      </c>
      <c r="BJ121" s="222" t="s">
        <v>7499</v>
      </c>
      <c r="BK121" s="222">
        <v>10</v>
      </c>
      <c r="BL121" s="222" t="s">
        <v>6643</v>
      </c>
      <c r="BM121" s="222" t="s">
        <v>1400</v>
      </c>
      <c r="BN121" s="222">
        <v>2</v>
      </c>
      <c r="BO121" s="222" t="s">
        <v>7498</v>
      </c>
      <c r="BP121" s="218" t="s">
        <v>5282</v>
      </c>
      <c r="BQ121" s="223">
        <v>45135</v>
      </c>
      <c r="BR121" s="221" t="s">
        <v>1082</v>
      </c>
      <c r="BS121" s="224" t="s">
        <v>17</v>
      </c>
      <c r="BT121" s="224" t="s">
        <v>17</v>
      </c>
      <c r="BU121" s="224" t="s">
        <v>17</v>
      </c>
      <c r="BV121" s="224" t="s">
        <v>17</v>
      </c>
      <c r="BW121" s="224" t="s">
        <v>17</v>
      </c>
      <c r="BX121" s="224" t="s">
        <v>17</v>
      </c>
      <c r="BY121" s="214">
        <v>44139</v>
      </c>
      <c r="BZ121" s="222" t="s">
        <v>1083</v>
      </c>
      <c r="CA121" s="222" t="s">
        <v>17</v>
      </c>
      <c r="CB121" s="222" t="s">
        <v>17</v>
      </c>
      <c r="CC121" s="222" t="s">
        <v>17</v>
      </c>
      <c r="CD121" s="222" t="s">
        <v>17</v>
      </c>
      <c r="CE121" s="222" t="s">
        <v>17</v>
      </c>
      <c r="CF121" s="222" t="s">
        <v>17</v>
      </c>
      <c r="CG121" s="223">
        <v>44139</v>
      </c>
      <c r="CH121" s="221" t="s">
        <v>10640</v>
      </c>
      <c r="CI121" s="222" t="e">
        <v>#N/A</v>
      </c>
      <c r="CJ121" s="222" t="e">
        <v>#N/A</v>
      </c>
      <c r="CK121" s="222" t="e">
        <v>#N/A</v>
      </c>
      <c r="CL121" s="222" t="e">
        <v>#N/A</v>
      </c>
      <c r="CM121" s="222" t="e">
        <v>#N/A</v>
      </c>
      <c r="CN121" s="222" t="e">
        <v>#N/A</v>
      </c>
      <c r="CO121" s="225" t="e">
        <v>#N/A</v>
      </c>
      <c r="CP121" s="222" t="s">
        <v>1084</v>
      </c>
      <c r="CQ121" s="224" t="s">
        <v>17</v>
      </c>
      <c r="CR121" s="224" t="s">
        <v>17</v>
      </c>
      <c r="CS121" s="224" t="s">
        <v>17</v>
      </c>
      <c r="CT121" s="224" t="s">
        <v>17</v>
      </c>
      <c r="CU121" s="224" t="s">
        <v>17</v>
      </c>
      <c r="CV121" s="224" t="s">
        <v>17</v>
      </c>
      <c r="CW121" s="214">
        <v>44139</v>
      </c>
      <c r="CX121" s="222" t="s">
        <v>7505</v>
      </c>
      <c r="CY121" s="218">
        <v>98000</v>
      </c>
      <c r="CZ121" s="218" t="s">
        <v>7514</v>
      </c>
      <c r="DA121" s="218" t="s">
        <v>1400</v>
      </c>
      <c r="DB121" s="218">
        <v>2</v>
      </c>
      <c r="DC121" s="218" t="s">
        <v>7515</v>
      </c>
      <c r="DD121" s="218" t="s">
        <v>7503</v>
      </c>
      <c r="DE121" s="220">
        <v>45135</v>
      </c>
      <c r="DF121" s="221" t="s">
        <v>7509</v>
      </c>
      <c r="DG121" s="213">
        <v>1081000</v>
      </c>
      <c r="DH121" s="224" t="s">
        <v>7506</v>
      </c>
      <c r="DI121" s="224" t="s">
        <v>1400</v>
      </c>
      <c r="DJ121" s="224">
        <v>2</v>
      </c>
      <c r="DK121" s="224" t="s">
        <v>7508</v>
      </c>
      <c r="DL121" s="224" t="s">
        <v>7507</v>
      </c>
      <c r="DM121" s="214">
        <v>45135</v>
      </c>
      <c r="DN121" s="222" t="s">
        <v>7513</v>
      </c>
      <c r="DO121" s="218">
        <v>295000</v>
      </c>
      <c r="DP121" s="222" t="s">
        <v>7510</v>
      </c>
      <c r="DQ121" s="222" t="s">
        <v>22</v>
      </c>
      <c r="DR121" s="222">
        <v>3</v>
      </c>
      <c r="DS121" s="222" t="s">
        <v>7512</v>
      </c>
      <c r="DT121" s="222" t="s">
        <v>7511</v>
      </c>
      <c r="DU121" s="223">
        <v>45135</v>
      </c>
      <c r="DV121" s="221" t="s">
        <v>7516</v>
      </c>
      <c r="DW121" s="213">
        <v>98000</v>
      </c>
      <c r="DX121" s="224" t="s">
        <v>7514</v>
      </c>
      <c r="DY121" s="224" t="s">
        <v>1400</v>
      </c>
      <c r="DZ121" s="224">
        <v>2</v>
      </c>
      <c r="EA121" s="224" t="s">
        <v>7515</v>
      </c>
      <c r="EB121" s="224" t="s">
        <v>7503</v>
      </c>
      <c r="EC121" s="214">
        <v>45135</v>
      </c>
      <c r="ED121" s="222" t="s">
        <v>7519</v>
      </c>
      <c r="EE121" s="218">
        <v>0</v>
      </c>
      <c r="EF121" s="222" t="s">
        <v>7517</v>
      </c>
      <c r="EG121" s="222" t="s">
        <v>1400</v>
      </c>
      <c r="EH121" s="222">
        <v>2</v>
      </c>
      <c r="EI121" s="222" t="s">
        <v>7518</v>
      </c>
      <c r="EJ121" s="222" t="s">
        <v>6650</v>
      </c>
      <c r="EK121" s="223">
        <v>45135</v>
      </c>
      <c r="EL121" s="221" t="s">
        <v>7521</v>
      </c>
      <c r="EM121" s="213">
        <v>0</v>
      </c>
      <c r="EN121" s="224" t="s">
        <v>7517</v>
      </c>
      <c r="EO121" s="224" t="s">
        <v>1400</v>
      </c>
      <c r="EP121" s="224">
        <v>2</v>
      </c>
      <c r="EQ121" s="224" t="s">
        <v>7520</v>
      </c>
      <c r="ER121" s="224" t="s">
        <v>6650</v>
      </c>
      <c r="ES121" s="214">
        <v>45135</v>
      </c>
      <c r="ET121" s="222" t="s">
        <v>7501</v>
      </c>
      <c r="EU121" s="222">
        <v>10</v>
      </c>
      <c r="EV121" s="222" t="s">
        <v>6643</v>
      </c>
      <c r="EW121" s="222" t="s">
        <v>1400</v>
      </c>
      <c r="EX121" s="222">
        <v>2</v>
      </c>
      <c r="EY121" s="222" t="s">
        <v>7500</v>
      </c>
      <c r="EZ121" s="222" t="s">
        <v>5282</v>
      </c>
      <c r="FA121" s="223">
        <v>45135</v>
      </c>
      <c r="FB121" s="221" t="s">
        <v>7523</v>
      </c>
      <c r="FC121" s="224">
        <v>2</v>
      </c>
      <c r="FD121" s="224" t="s">
        <v>7522</v>
      </c>
      <c r="FE121" s="224" t="s">
        <v>22</v>
      </c>
      <c r="FF121" s="224">
        <v>3</v>
      </c>
      <c r="FG121" s="224" t="s">
        <v>5310</v>
      </c>
      <c r="FH121" s="224" t="s">
        <v>5309</v>
      </c>
      <c r="FI121" s="214">
        <v>45135</v>
      </c>
      <c r="FJ121" s="221" t="s">
        <v>1086</v>
      </c>
      <c r="FK121" s="222" t="s">
        <v>17</v>
      </c>
      <c r="FL121" s="222" t="s">
        <v>17</v>
      </c>
      <c r="FM121" s="222" t="s">
        <v>17</v>
      </c>
      <c r="FN121" s="222" t="s">
        <v>17</v>
      </c>
      <c r="FO121" s="222" t="s">
        <v>17</v>
      </c>
      <c r="FP121" s="218" t="s">
        <v>17</v>
      </c>
      <c r="FQ121" s="219">
        <v>44139</v>
      </c>
      <c r="FR121" s="221" t="s">
        <v>1087</v>
      </c>
      <c r="FS121" s="224" t="s">
        <v>17</v>
      </c>
      <c r="FT121" s="224" t="s">
        <v>17</v>
      </c>
      <c r="FU121" s="224" t="s">
        <v>17</v>
      </c>
      <c r="FV121" s="224" t="s">
        <v>17</v>
      </c>
      <c r="FW121" s="224" t="s">
        <v>17</v>
      </c>
      <c r="FX121" s="224" t="s">
        <v>17</v>
      </c>
      <c r="FY121" s="214">
        <v>44139</v>
      </c>
      <c r="FZ121" s="222" t="s">
        <v>3958</v>
      </c>
      <c r="GA121" s="222">
        <v>2</v>
      </c>
      <c r="GB121" s="222" t="s">
        <v>2565</v>
      </c>
      <c r="GC121" s="222" t="s">
        <v>33</v>
      </c>
      <c r="GD121" s="222">
        <v>2</v>
      </c>
      <c r="GE121" s="222" t="s">
        <v>17</v>
      </c>
      <c r="GF121" s="222" t="s">
        <v>17</v>
      </c>
      <c r="GG121" s="223">
        <v>45064</v>
      </c>
      <c r="GH121" s="221" t="s">
        <v>3964</v>
      </c>
      <c r="GI121" s="224">
        <v>2</v>
      </c>
      <c r="GJ121" s="224" t="s">
        <v>2565</v>
      </c>
      <c r="GK121" s="224" t="s">
        <v>33</v>
      </c>
      <c r="GL121" s="224">
        <v>2</v>
      </c>
      <c r="GM121" s="224" t="s">
        <v>17</v>
      </c>
      <c r="GN121" s="224" t="s">
        <v>17</v>
      </c>
      <c r="GO121" s="214">
        <v>45064</v>
      </c>
      <c r="GP121" s="222" t="s">
        <v>3959</v>
      </c>
      <c r="GQ121" s="222">
        <v>2</v>
      </c>
      <c r="GR121" s="222" t="s">
        <v>2565</v>
      </c>
      <c r="GS121" s="222" t="s">
        <v>33</v>
      </c>
      <c r="GT121" s="222">
        <v>2</v>
      </c>
      <c r="GU121" s="222" t="s">
        <v>17</v>
      </c>
      <c r="GV121" s="222" t="s">
        <v>17</v>
      </c>
      <c r="GW121" s="223">
        <v>45064</v>
      </c>
      <c r="GX121" s="221" t="s">
        <v>3965</v>
      </c>
      <c r="GY121" s="224">
        <v>0</v>
      </c>
      <c r="GZ121" s="224" t="s">
        <v>2565</v>
      </c>
      <c r="HA121" s="224" t="s">
        <v>33</v>
      </c>
      <c r="HB121" s="224">
        <v>2</v>
      </c>
      <c r="HC121" s="224" t="s">
        <v>17</v>
      </c>
      <c r="HD121" s="224" t="s">
        <v>17</v>
      </c>
      <c r="HE121" s="214">
        <v>45064</v>
      </c>
      <c r="HF121" s="222" t="s">
        <v>3957</v>
      </c>
      <c r="HG121" s="222">
        <v>2</v>
      </c>
      <c r="HH121" s="222" t="s">
        <v>2565</v>
      </c>
      <c r="HI121" s="222" t="s">
        <v>33</v>
      </c>
      <c r="HJ121" s="222">
        <v>2</v>
      </c>
      <c r="HK121" s="222" t="s">
        <v>17</v>
      </c>
      <c r="HL121" s="222" t="s">
        <v>17</v>
      </c>
      <c r="HM121" s="223">
        <v>45064</v>
      </c>
      <c r="HN121" s="221" t="s">
        <v>3963</v>
      </c>
      <c r="HO121" s="224">
        <v>2</v>
      </c>
      <c r="HP121" s="224" t="s">
        <v>2565</v>
      </c>
      <c r="HQ121" s="224" t="s">
        <v>33</v>
      </c>
      <c r="HR121" s="224">
        <v>2</v>
      </c>
      <c r="HS121" s="224" t="s">
        <v>17</v>
      </c>
      <c r="HT121" s="224" t="s">
        <v>17</v>
      </c>
      <c r="HU121" s="214">
        <v>45064</v>
      </c>
      <c r="HV121" s="222" t="s">
        <v>3960</v>
      </c>
      <c r="HW121" s="222">
        <v>2</v>
      </c>
      <c r="HX121" s="222" t="s">
        <v>2565</v>
      </c>
      <c r="HY121" s="222" t="s">
        <v>33</v>
      </c>
      <c r="HZ121" s="222">
        <v>2</v>
      </c>
      <c r="IA121" s="222" t="s">
        <v>17</v>
      </c>
      <c r="IB121" s="222" t="s">
        <v>17</v>
      </c>
      <c r="IC121" s="223">
        <v>45064</v>
      </c>
      <c r="ID121" s="221" t="s">
        <v>3962</v>
      </c>
      <c r="IE121" s="224">
        <v>2</v>
      </c>
      <c r="IF121" s="224" t="s">
        <v>2565</v>
      </c>
      <c r="IG121" s="224" t="s">
        <v>33</v>
      </c>
      <c r="IH121" s="224">
        <v>2</v>
      </c>
      <c r="II121" s="224" t="s">
        <v>17</v>
      </c>
      <c r="IJ121" s="224" t="s">
        <v>17</v>
      </c>
      <c r="IK121" s="214">
        <v>45064</v>
      </c>
      <c r="IL121" s="222" t="s">
        <v>3961</v>
      </c>
      <c r="IM121" s="222">
        <v>1</v>
      </c>
      <c r="IN121" s="222" t="s">
        <v>2565</v>
      </c>
      <c r="IO121" s="222" t="s">
        <v>33</v>
      </c>
      <c r="IP121" s="222">
        <v>2</v>
      </c>
      <c r="IQ121" s="222" t="s">
        <v>17</v>
      </c>
      <c r="IR121" s="222" t="s">
        <v>17</v>
      </c>
      <c r="IS121" s="223">
        <v>45064</v>
      </c>
    </row>
    <row r="122" spans="1:253" s="11" customFormat="1" ht="12.75" customHeight="1" x14ac:dyDescent="0.2">
      <c r="A122" s="11" t="s">
        <v>1279</v>
      </c>
      <c r="B122" s="11" t="s">
        <v>9850</v>
      </c>
      <c r="C122" s="11" t="s">
        <v>1280</v>
      </c>
      <c r="D122" s="11" t="s">
        <v>1281</v>
      </c>
      <c r="E122" s="11" t="s">
        <v>10246</v>
      </c>
      <c r="F122" s="11" t="s">
        <v>6666</v>
      </c>
      <c r="G122" s="212">
        <v>199493000</v>
      </c>
      <c r="H122" s="213" t="s">
        <v>6664</v>
      </c>
      <c r="I122" s="213" t="s">
        <v>1400</v>
      </c>
      <c r="J122" s="213">
        <v>2</v>
      </c>
      <c r="K122" s="213" t="s">
        <v>6665</v>
      </c>
      <c r="L122" s="213" t="s">
        <v>6533</v>
      </c>
      <c r="M122" s="214">
        <v>45127</v>
      </c>
      <c r="N122" s="227" t="s">
        <v>6670</v>
      </c>
      <c r="O122" s="216">
        <v>1955270</v>
      </c>
      <c r="P122" s="216" t="s">
        <v>6667</v>
      </c>
      <c r="Q122" s="216" t="s">
        <v>1400</v>
      </c>
      <c r="R122" s="216">
        <v>2</v>
      </c>
      <c r="S122" s="216" t="s">
        <v>6669</v>
      </c>
      <c r="T122" s="216" t="s">
        <v>6668</v>
      </c>
      <c r="U122" s="217">
        <v>45127</v>
      </c>
      <c r="V122" s="227" t="s">
        <v>6674</v>
      </c>
      <c r="W122" s="213">
        <v>106683000</v>
      </c>
      <c r="X122" s="213" t="s">
        <v>6671</v>
      </c>
      <c r="Y122" s="213" t="s">
        <v>1400</v>
      </c>
      <c r="Z122" s="213">
        <v>2</v>
      </c>
      <c r="AA122" s="213" t="s">
        <v>6673</v>
      </c>
      <c r="AB122" s="213" t="s">
        <v>6672</v>
      </c>
      <c r="AC122" s="214">
        <v>45127</v>
      </c>
      <c r="AD122" s="227" t="s">
        <v>6678</v>
      </c>
      <c r="AE122" s="218">
        <v>60472000</v>
      </c>
      <c r="AF122" s="218" t="s">
        <v>6675</v>
      </c>
      <c r="AG122" s="218" t="s">
        <v>33</v>
      </c>
      <c r="AH122" s="218">
        <v>2</v>
      </c>
      <c r="AI122" s="218" t="s">
        <v>6677</v>
      </c>
      <c r="AJ122" s="218" t="s">
        <v>6676</v>
      </c>
      <c r="AK122" s="219">
        <v>45127</v>
      </c>
      <c r="AL122" s="227" t="s">
        <v>6682</v>
      </c>
      <c r="AM122" s="213">
        <v>2241000</v>
      </c>
      <c r="AN122" s="213" t="s">
        <v>6679</v>
      </c>
      <c r="AO122" s="213" t="s">
        <v>1400</v>
      </c>
      <c r="AP122" s="213">
        <v>2</v>
      </c>
      <c r="AQ122" s="213" t="s">
        <v>6681</v>
      </c>
      <c r="AR122" s="213" t="s">
        <v>6680</v>
      </c>
      <c r="AS122" s="214">
        <v>45127</v>
      </c>
      <c r="AT122" s="228" t="s">
        <v>1966</v>
      </c>
      <c r="AU122" s="218">
        <v>4893</v>
      </c>
      <c r="AV122" s="218" t="s">
        <v>1963</v>
      </c>
      <c r="AW122" s="218" t="s">
        <v>1400</v>
      </c>
      <c r="AX122" s="218">
        <v>2</v>
      </c>
      <c r="AY122" s="218" t="s">
        <v>1965</v>
      </c>
      <c r="AZ122" s="218" t="s">
        <v>1964</v>
      </c>
      <c r="BA122" s="219">
        <v>44985</v>
      </c>
      <c r="BB122" s="227" t="s">
        <v>1962</v>
      </c>
      <c r="BC122" s="213">
        <v>2206875</v>
      </c>
      <c r="BD122" s="213" t="s">
        <v>1960</v>
      </c>
      <c r="BE122" s="213" t="s">
        <v>1400</v>
      </c>
      <c r="BF122" s="213">
        <v>2</v>
      </c>
      <c r="BG122" s="213" t="s">
        <v>1600</v>
      </c>
      <c r="BH122" s="213" t="s">
        <v>1961</v>
      </c>
      <c r="BI122" s="214">
        <v>44985</v>
      </c>
      <c r="BJ122" s="228" t="s">
        <v>6686</v>
      </c>
      <c r="BK122" s="228">
        <v>43000</v>
      </c>
      <c r="BL122" s="228" t="s">
        <v>6683</v>
      </c>
      <c r="BM122" s="228" t="s">
        <v>1400</v>
      </c>
      <c r="BN122" s="228">
        <v>2</v>
      </c>
      <c r="BO122" s="228" t="s">
        <v>6685</v>
      </c>
      <c r="BP122" s="218" t="s">
        <v>6684</v>
      </c>
      <c r="BQ122" s="229">
        <v>45127</v>
      </c>
      <c r="BR122" s="227" t="s">
        <v>1282</v>
      </c>
      <c r="BS122" s="230" t="s">
        <v>17</v>
      </c>
      <c r="BT122" s="230" t="s">
        <v>17</v>
      </c>
      <c r="BU122" s="230" t="s">
        <v>22</v>
      </c>
      <c r="BV122" s="230">
        <v>3</v>
      </c>
      <c r="BW122" s="230" t="s">
        <v>17</v>
      </c>
      <c r="BX122" s="230" t="s">
        <v>17</v>
      </c>
      <c r="BY122" s="214">
        <v>44622</v>
      </c>
      <c r="BZ122" s="228" t="s">
        <v>1283</v>
      </c>
      <c r="CA122" s="228" t="s">
        <v>17</v>
      </c>
      <c r="CB122" s="228" t="s">
        <v>17</v>
      </c>
      <c r="CC122" s="228" t="s">
        <v>22</v>
      </c>
      <c r="CD122" s="228">
        <v>3</v>
      </c>
      <c r="CE122" s="228" t="s">
        <v>17</v>
      </c>
      <c r="CF122" s="228" t="s">
        <v>17</v>
      </c>
      <c r="CG122" s="229">
        <v>44622</v>
      </c>
      <c r="CH122" s="227" t="s">
        <v>10641</v>
      </c>
      <c r="CI122" s="228" t="e">
        <v>#N/A</v>
      </c>
      <c r="CJ122" s="228" t="e">
        <v>#N/A</v>
      </c>
      <c r="CK122" s="228" t="e">
        <v>#N/A</v>
      </c>
      <c r="CL122" s="228" t="e">
        <v>#N/A</v>
      </c>
      <c r="CM122" s="228" t="e">
        <v>#N/A</v>
      </c>
      <c r="CN122" s="228" t="e">
        <v>#N/A</v>
      </c>
      <c r="CO122" s="231" t="e">
        <v>#N/A</v>
      </c>
      <c r="CP122" s="228" t="s">
        <v>1969</v>
      </c>
      <c r="CQ122" s="230">
        <v>7852053</v>
      </c>
      <c r="CR122" s="230" t="s">
        <v>1967</v>
      </c>
      <c r="CS122" s="230" t="s">
        <v>77</v>
      </c>
      <c r="CT122" s="230">
        <v>1</v>
      </c>
      <c r="CU122" s="230" t="s">
        <v>1870</v>
      </c>
      <c r="CV122" s="230" t="s">
        <v>1968</v>
      </c>
      <c r="CW122" s="214">
        <v>44985</v>
      </c>
      <c r="CX122" s="228" t="s">
        <v>6694</v>
      </c>
      <c r="CY122" s="218">
        <v>23021000</v>
      </c>
      <c r="CZ122" s="218" t="s">
        <v>6691</v>
      </c>
      <c r="DA122" s="218" t="s">
        <v>33</v>
      </c>
      <c r="DB122" s="218">
        <v>2</v>
      </c>
      <c r="DC122" s="218" t="s">
        <v>6704</v>
      </c>
      <c r="DD122" s="218" t="s">
        <v>6703</v>
      </c>
      <c r="DE122" s="220">
        <v>45127</v>
      </c>
      <c r="DF122" s="227" t="s">
        <v>6698</v>
      </c>
      <c r="DG122" s="213">
        <v>46211000</v>
      </c>
      <c r="DH122" s="230" t="s">
        <v>6695</v>
      </c>
      <c r="DI122" s="230" t="s">
        <v>1400</v>
      </c>
      <c r="DJ122" s="230">
        <v>2</v>
      </c>
      <c r="DK122" s="230" t="s">
        <v>6697</v>
      </c>
      <c r="DL122" s="230" t="s">
        <v>6696</v>
      </c>
      <c r="DM122" s="214">
        <v>45127</v>
      </c>
      <c r="DN122" s="228" t="s">
        <v>6702</v>
      </c>
      <c r="DO122" s="218">
        <v>37451000</v>
      </c>
      <c r="DP122" s="228" t="s">
        <v>6699</v>
      </c>
      <c r="DQ122" s="228" t="s">
        <v>1400</v>
      </c>
      <c r="DR122" s="228">
        <v>2</v>
      </c>
      <c r="DS122" s="228" t="s">
        <v>6701</v>
      </c>
      <c r="DT122" s="228" t="s">
        <v>6700</v>
      </c>
      <c r="DU122" s="229">
        <v>45127</v>
      </c>
      <c r="DV122" s="227" t="s">
        <v>6705</v>
      </c>
      <c r="DW122" s="213">
        <v>19902000</v>
      </c>
      <c r="DX122" s="230" t="s">
        <v>6691</v>
      </c>
      <c r="DY122" s="230" t="s">
        <v>33</v>
      </c>
      <c r="DZ122" s="230">
        <v>2</v>
      </c>
      <c r="EA122" s="230" t="s">
        <v>6704</v>
      </c>
      <c r="EB122" s="230" t="s">
        <v>6703</v>
      </c>
      <c r="EC122" s="214">
        <v>45127</v>
      </c>
      <c r="ED122" s="228" t="s">
        <v>6707</v>
      </c>
      <c r="EE122" s="218">
        <v>3079000</v>
      </c>
      <c r="EF122" s="228" t="s">
        <v>6691</v>
      </c>
      <c r="EG122" s="228" t="s">
        <v>1400</v>
      </c>
      <c r="EH122" s="228">
        <v>2</v>
      </c>
      <c r="EI122" s="228" t="s">
        <v>6706</v>
      </c>
      <c r="EJ122" s="228" t="s">
        <v>6703</v>
      </c>
      <c r="EK122" s="229">
        <v>45127</v>
      </c>
      <c r="EL122" s="227" t="s">
        <v>6709</v>
      </c>
      <c r="EM122" s="213">
        <v>40000</v>
      </c>
      <c r="EN122" s="230" t="s">
        <v>6691</v>
      </c>
      <c r="EO122" s="230" t="s">
        <v>1400</v>
      </c>
      <c r="EP122" s="230">
        <v>2</v>
      </c>
      <c r="EQ122" s="230" t="s">
        <v>6708</v>
      </c>
      <c r="ER122" s="230" t="s">
        <v>6703</v>
      </c>
      <c r="ES122" s="214">
        <v>45127</v>
      </c>
      <c r="ET122" s="228" t="s">
        <v>6690</v>
      </c>
      <c r="EU122" s="228">
        <v>48758</v>
      </c>
      <c r="EV122" s="228" t="s">
        <v>6687</v>
      </c>
      <c r="EW122" s="228" t="s">
        <v>1400</v>
      </c>
      <c r="EX122" s="228">
        <v>2</v>
      </c>
      <c r="EY122" s="228" t="s">
        <v>6689</v>
      </c>
      <c r="EZ122" s="228" t="s">
        <v>6688</v>
      </c>
      <c r="FA122" s="229">
        <v>45127</v>
      </c>
      <c r="FB122" s="227" t="s">
        <v>1286</v>
      </c>
      <c r="FC122" s="230">
        <v>5</v>
      </c>
      <c r="FD122" s="230" t="s">
        <v>17</v>
      </c>
      <c r="FE122" s="230" t="s">
        <v>33</v>
      </c>
      <c r="FF122" s="230">
        <v>2</v>
      </c>
      <c r="FG122" s="230" t="s">
        <v>1285</v>
      </c>
      <c r="FH122" s="230" t="s">
        <v>17</v>
      </c>
      <c r="FI122" s="214">
        <v>44622</v>
      </c>
      <c r="FJ122" s="227" t="s">
        <v>1287</v>
      </c>
      <c r="FK122" s="228" t="s">
        <v>17</v>
      </c>
      <c r="FL122" s="228" t="s">
        <v>17</v>
      </c>
      <c r="FM122" s="228" t="s">
        <v>22</v>
      </c>
      <c r="FN122" s="228">
        <v>3</v>
      </c>
      <c r="FO122" s="228" t="s">
        <v>17</v>
      </c>
      <c r="FP122" s="218" t="s">
        <v>17</v>
      </c>
      <c r="FQ122" s="219">
        <v>44622</v>
      </c>
      <c r="FR122" s="227" t="s">
        <v>1288</v>
      </c>
      <c r="FS122" s="230" t="s">
        <v>17</v>
      </c>
      <c r="FT122" s="230" t="s">
        <v>17</v>
      </c>
      <c r="FU122" s="230" t="s">
        <v>22</v>
      </c>
      <c r="FV122" s="230">
        <v>3</v>
      </c>
      <c r="FW122" s="230" t="s">
        <v>17</v>
      </c>
      <c r="FX122" s="230" t="s">
        <v>17</v>
      </c>
      <c r="FY122" s="214">
        <v>44622</v>
      </c>
      <c r="FZ122" s="228" t="s">
        <v>3967</v>
      </c>
      <c r="GA122" s="228">
        <v>2</v>
      </c>
      <c r="GB122" s="228" t="s">
        <v>2565</v>
      </c>
      <c r="GC122" s="228" t="s">
        <v>33</v>
      </c>
      <c r="GD122" s="228">
        <v>2</v>
      </c>
      <c r="GE122" s="228" t="s">
        <v>17</v>
      </c>
      <c r="GF122" s="228" t="s">
        <v>17</v>
      </c>
      <c r="GG122" s="229">
        <v>45064</v>
      </c>
      <c r="GH122" s="227" t="s">
        <v>3973</v>
      </c>
      <c r="GI122" s="230">
        <v>3</v>
      </c>
      <c r="GJ122" s="230" t="s">
        <v>2565</v>
      </c>
      <c r="GK122" s="230" t="s">
        <v>33</v>
      </c>
      <c r="GL122" s="230">
        <v>2</v>
      </c>
      <c r="GM122" s="230" t="s">
        <v>17</v>
      </c>
      <c r="GN122" s="230" t="s">
        <v>17</v>
      </c>
      <c r="GO122" s="214">
        <v>45064</v>
      </c>
      <c r="GP122" s="228" t="s">
        <v>3968</v>
      </c>
      <c r="GQ122" s="228">
        <v>2</v>
      </c>
      <c r="GR122" s="228" t="s">
        <v>2565</v>
      </c>
      <c r="GS122" s="228" t="s">
        <v>33</v>
      </c>
      <c r="GT122" s="228">
        <v>2</v>
      </c>
      <c r="GU122" s="228" t="s">
        <v>17</v>
      </c>
      <c r="GV122" s="228" t="s">
        <v>17</v>
      </c>
      <c r="GW122" s="229">
        <v>45064</v>
      </c>
      <c r="GX122" s="227" t="s">
        <v>3974</v>
      </c>
      <c r="GY122" s="230">
        <v>2</v>
      </c>
      <c r="GZ122" s="230" t="s">
        <v>2565</v>
      </c>
      <c r="HA122" s="230" t="s">
        <v>33</v>
      </c>
      <c r="HB122" s="230">
        <v>2</v>
      </c>
      <c r="HC122" s="230" t="s">
        <v>17</v>
      </c>
      <c r="HD122" s="230" t="s">
        <v>17</v>
      </c>
      <c r="HE122" s="214">
        <v>45064</v>
      </c>
      <c r="HF122" s="228" t="s">
        <v>3966</v>
      </c>
      <c r="HG122" s="228">
        <v>2</v>
      </c>
      <c r="HH122" s="228" t="s">
        <v>2565</v>
      </c>
      <c r="HI122" s="228" t="s">
        <v>33</v>
      </c>
      <c r="HJ122" s="228">
        <v>2</v>
      </c>
      <c r="HK122" s="228" t="s">
        <v>17</v>
      </c>
      <c r="HL122" s="228" t="s">
        <v>17</v>
      </c>
      <c r="HM122" s="229">
        <v>45064</v>
      </c>
      <c r="HN122" s="227" t="s">
        <v>3972</v>
      </c>
      <c r="HO122" s="230">
        <v>3</v>
      </c>
      <c r="HP122" s="230" t="s">
        <v>2565</v>
      </c>
      <c r="HQ122" s="230" t="s">
        <v>33</v>
      </c>
      <c r="HR122" s="230">
        <v>2</v>
      </c>
      <c r="HS122" s="230" t="s">
        <v>17</v>
      </c>
      <c r="HT122" s="230" t="s">
        <v>17</v>
      </c>
      <c r="HU122" s="214">
        <v>45064</v>
      </c>
      <c r="HV122" s="228" t="s">
        <v>3969</v>
      </c>
      <c r="HW122" s="228">
        <v>3</v>
      </c>
      <c r="HX122" s="228" t="s">
        <v>2565</v>
      </c>
      <c r="HY122" s="228" t="s">
        <v>33</v>
      </c>
      <c r="HZ122" s="228">
        <v>2</v>
      </c>
      <c r="IA122" s="228" t="s">
        <v>17</v>
      </c>
      <c r="IB122" s="228" t="s">
        <v>17</v>
      </c>
      <c r="IC122" s="229">
        <v>45064</v>
      </c>
      <c r="ID122" s="227" t="s">
        <v>3971</v>
      </c>
      <c r="IE122" s="230">
        <v>3</v>
      </c>
      <c r="IF122" s="230" t="s">
        <v>2565</v>
      </c>
      <c r="IG122" s="230" t="s">
        <v>33</v>
      </c>
      <c r="IH122" s="230">
        <v>2</v>
      </c>
      <c r="II122" s="230" t="s">
        <v>17</v>
      </c>
      <c r="IJ122" s="230" t="s">
        <v>17</v>
      </c>
      <c r="IK122" s="214">
        <v>45064</v>
      </c>
      <c r="IL122" s="228" t="s">
        <v>3970</v>
      </c>
      <c r="IM122" s="228">
        <v>3</v>
      </c>
      <c r="IN122" s="228" t="s">
        <v>2565</v>
      </c>
      <c r="IO122" s="228" t="s">
        <v>33</v>
      </c>
      <c r="IP122" s="228">
        <v>2</v>
      </c>
      <c r="IQ122" s="228" t="s">
        <v>17</v>
      </c>
      <c r="IR122" s="228" t="s">
        <v>17</v>
      </c>
      <c r="IS122" s="229">
        <v>45064</v>
      </c>
    </row>
    <row r="123" spans="1:253" s="11" customFormat="1" ht="12.75" customHeight="1" x14ac:dyDescent="0.2">
      <c r="A123" s="11" t="s">
        <v>4069</v>
      </c>
      <c r="B123" s="11" t="s">
        <v>9965</v>
      </c>
      <c r="C123" s="11" t="s">
        <v>4070</v>
      </c>
      <c r="D123" s="11" t="s">
        <v>4071</v>
      </c>
      <c r="E123" s="11" t="s">
        <v>10253</v>
      </c>
      <c r="F123" s="11" t="s">
        <v>4562</v>
      </c>
      <c r="G123" s="212">
        <v>107143000</v>
      </c>
      <c r="H123" s="213" t="s">
        <v>4559</v>
      </c>
      <c r="I123" s="213" t="s">
        <v>77</v>
      </c>
      <c r="J123" s="213">
        <v>1</v>
      </c>
      <c r="K123" s="213" t="s">
        <v>4561</v>
      </c>
      <c r="L123" s="213" t="s">
        <v>4560</v>
      </c>
      <c r="M123" s="214">
        <v>45105</v>
      </c>
      <c r="N123" s="221" t="s">
        <v>4566</v>
      </c>
      <c r="O123" s="216">
        <v>155377</v>
      </c>
      <c r="P123" s="216" t="s">
        <v>4563</v>
      </c>
      <c r="Q123" s="216" t="s">
        <v>77</v>
      </c>
      <c r="R123" s="216">
        <v>1</v>
      </c>
      <c r="S123" s="216" t="s">
        <v>4565</v>
      </c>
      <c r="T123" s="216" t="s">
        <v>4564</v>
      </c>
      <c r="U123" s="217">
        <v>45105</v>
      </c>
      <c r="V123" s="221" t="s">
        <v>4570</v>
      </c>
      <c r="W123" s="213">
        <v>27000000</v>
      </c>
      <c r="X123" s="213" t="s">
        <v>4567</v>
      </c>
      <c r="Y123" s="213" t="s">
        <v>1400</v>
      </c>
      <c r="Z123" s="213">
        <v>2</v>
      </c>
      <c r="AA123" s="213" t="s">
        <v>4569</v>
      </c>
      <c r="AB123" s="213" t="s">
        <v>4568</v>
      </c>
      <c r="AC123" s="214">
        <v>45105</v>
      </c>
      <c r="AD123" s="221" t="s">
        <v>4574</v>
      </c>
      <c r="AE123" s="218">
        <v>17900000</v>
      </c>
      <c r="AF123" s="218" t="s">
        <v>4571</v>
      </c>
      <c r="AG123" s="218" t="s">
        <v>22</v>
      </c>
      <c r="AH123" s="218">
        <v>3</v>
      </c>
      <c r="AI123" s="218" t="s">
        <v>4573</v>
      </c>
      <c r="AJ123" s="218" t="s">
        <v>4572</v>
      </c>
      <c r="AK123" s="219">
        <v>45105</v>
      </c>
      <c r="AL123" s="221" t="s">
        <v>4578</v>
      </c>
      <c r="AM123" s="213">
        <v>3500000</v>
      </c>
      <c r="AN123" s="213" t="s">
        <v>4575</v>
      </c>
      <c r="AO123" s="213" t="s">
        <v>22</v>
      </c>
      <c r="AP123" s="213">
        <v>3</v>
      </c>
      <c r="AQ123" s="213" t="s">
        <v>4577</v>
      </c>
      <c r="AR123" s="213" t="s">
        <v>4576</v>
      </c>
      <c r="AS123" s="214">
        <v>45105</v>
      </c>
      <c r="AT123" s="222" t="s">
        <v>4582</v>
      </c>
      <c r="AU123" s="218">
        <v>117604</v>
      </c>
      <c r="AV123" s="218" t="s">
        <v>4579</v>
      </c>
      <c r="AW123" s="218" t="s">
        <v>22</v>
      </c>
      <c r="AX123" s="218">
        <v>3</v>
      </c>
      <c r="AY123" s="218" t="s">
        <v>4581</v>
      </c>
      <c r="AZ123" s="218" t="s">
        <v>4580</v>
      </c>
      <c r="BA123" s="219">
        <v>45105</v>
      </c>
      <c r="BB123" s="221" t="s">
        <v>4608</v>
      </c>
      <c r="BC123" s="213" t="s">
        <v>17</v>
      </c>
      <c r="BD123" s="213" t="s">
        <v>763</v>
      </c>
      <c r="BE123" s="213" t="s">
        <v>22</v>
      </c>
      <c r="BF123" s="213">
        <v>3</v>
      </c>
      <c r="BG123" s="213" t="s">
        <v>4605</v>
      </c>
      <c r="BH123" s="213" t="s">
        <v>763</v>
      </c>
      <c r="BI123" s="214">
        <v>45105</v>
      </c>
      <c r="BJ123" s="222" t="s">
        <v>4586</v>
      </c>
      <c r="BK123" s="222">
        <v>57658</v>
      </c>
      <c r="BL123" s="222" t="s">
        <v>4583</v>
      </c>
      <c r="BM123" s="222" t="s">
        <v>22</v>
      </c>
      <c r="BN123" s="222">
        <v>3</v>
      </c>
      <c r="BO123" s="222" t="s">
        <v>4585</v>
      </c>
      <c r="BP123" s="218" t="s">
        <v>4584</v>
      </c>
      <c r="BQ123" s="223">
        <v>45105</v>
      </c>
      <c r="BR123" s="221" t="s">
        <v>4612</v>
      </c>
      <c r="BS123" s="224">
        <v>308000</v>
      </c>
      <c r="BT123" s="224" t="s">
        <v>4609</v>
      </c>
      <c r="BU123" s="224" t="s">
        <v>22</v>
      </c>
      <c r="BV123" s="224">
        <v>3</v>
      </c>
      <c r="BW123" s="224" t="s">
        <v>4611</v>
      </c>
      <c r="BX123" s="224" t="s">
        <v>4610</v>
      </c>
      <c r="BY123" s="214">
        <v>45105</v>
      </c>
      <c r="BZ123" s="222" t="s">
        <v>4615</v>
      </c>
      <c r="CA123" s="222">
        <v>10600</v>
      </c>
      <c r="CB123" s="222" t="s">
        <v>4613</v>
      </c>
      <c r="CC123" s="222" t="s">
        <v>22</v>
      </c>
      <c r="CD123" s="222">
        <v>3</v>
      </c>
      <c r="CE123" s="222" t="s">
        <v>4605</v>
      </c>
      <c r="CF123" s="222" t="s">
        <v>4614</v>
      </c>
      <c r="CG123" s="223">
        <v>45105</v>
      </c>
      <c r="CH123" s="221" t="s">
        <v>10642</v>
      </c>
      <c r="CI123" s="222" t="e">
        <v>#N/A</v>
      </c>
      <c r="CJ123" s="222" t="e">
        <v>#N/A</v>
      </c>
      <c r="CK123" s="222" t="e">
        <v>#N/A</v>
      </c>
      <c r="CL123" s="222" t="e">
        <v>#N/A</v>
      </c>
      <c r="CM123" s="222" t="e">
        <v>#N/A</v>
      </c>
      <c r="CN123" s="222" t="e">
        <v>#N/A</v>
      </c>
      <c r="CO123" s="225" t="e">
        <v>#N/A</v>
      </c>
      <c r="CP123" s="222" t="s">
        <v>4617</v>
      </c>
      <c r="CQ123" s="224" t="s">
        <v>17</v>
      </c>
      <c r="CR123" s="224" t="s">
        <v>763</v>
      </c>
      <c r="CS123" s="224" t="s">
        <v>22</v>
      </c>
      <c r="CT123" s="224">
        <v>3</v>
      </c>
      <c r="CU123" s="224" t="s">
        <v>4605</v>
      </c>
      <c r="CV123" s="224" t="s">
        <v>763</v>
      </c>
      <c r="CW123" s="214">
        <v>45105</v>
      </c>
      <c r="CX123" s="222" t="s">
        <v>4589</v>
      </c>
      <c r="CY123" s="218">
        <v>3177000</v>
      </c>
      <c r="CZ123" s="218" t="s">
        <v>763</v>
      </c>
      <c r="DA123" s="218" t="s">
        <v>22</v>
      </c>
      <c r="DB123" s="218">
        <v>3</v>
      </c>
      <c r="DC123" s="218" t="s">
        <v>4596</v>
      </c>
      <c r="DD123" s="218" t="s">
        <v>763</v>
      </c>
      <c r="DE123" s="220">
        <v>45105</v>
      </c>
      <c r="DF123" s="221" t="s">
        <v>4593</v>
      </c>
      <c r="DG123" s="213">
        <v>9100000</v>
      </c>
      <c r="DH123" s="224" t="s">
        <v>4590</v>
      </c>
      <c r="DI123" s="224" t="s">
        <v>22</v>
      </c>
      <c r="DJ123" s="224">
        <v>3</v>
      </c>
      <c r="DK123" s="224" t="s">
        <v>4592</v>
      </c>
      <c r="DL123" s="224" t="s">
        <v>4591</v>
      </c>
      <c r="DM123" s="214">
        <v>45105</v>
      </c>
      <c r="DN123" s="222" t="s">
        <v>4595</v>
      </c>
      <c r="DO123" s="218">
        <v>14723000</v>
      </c>
      <c r="DP123" s="222" t="s">
        <v>4590</v>
      </c>
      <c r="DQ123" s="222" t="s">
        <v>22</v>
      </c>
      <c r="DR123" s="222">
        <v>3</v>
      </c>
      <c r="DS123" s="222" t="s">
        <v>4594</v>
      </c>
      <c r="DT123" s="222" t="s">
        <v>4591</v>
      </c>
      <c r="DU123" s="223">
        <v>45105</v>
      </c>
      <c r="DV123" s="221" t="s">
        <v>4597</v>
      </c>
      <c r="DW123" s="213">
        <v>3177000</v>
      </c>
      <c r="DX123" s="224" t="s">
        <v>763</v>
      </c>
      <c r="DY123" s="224" t="s">
        <v>22</v>
      </c>
      <c r="DZ123" s="224">
        <v>3</v>
      </c>
      <c r="EA123" s="224" t="s">
        <v>4596</v>
      </c>
      <c r="EB123" s="224" t="s">
        <v>763</v>
      </c>
      <c r="EC123" s="214">
        <v>45105</v>
      </c>
      <c r="ED123" s="222" t="s">
        <v>4599</v>
      </c>
      <c r="EE123" s="218">
        <v>0</v>
      </c>
      <c r="EF123" s="222" t="s">
        <v>763</v>
      </c>
      <c r="EG123" s="222" t="s">
        <v>22</v>
      </c>
      <c r="EH123" s="222">
        <v>3</v>
      </c>
      <c r="EI123" s="222" t="s">
        <v>4598</v>
      </c>
      <c r="EJ123" s="222" t="s">
        <v>763</v>
      </c>
      <c r="EK123" s="223">
        <v>45105</v>
      </c>
      <c r="EL123" s="221" t="s">
        <v>4600</v>
      </c>
      <c r="EM123" s="213">
        <v>0</v>
      </c>
      <c r="EN123" s="224" t="s">
        <v>763</v>
      </c>
      <c r="EO123" s="224" t="s">
        <v>22</v>
      </c>
      <c r="EP123" s="224">
        <v>3</v>
      </c>
      <c r="EQ123" s="224" t="s">
        <v>4598</v>
      </c>
      <c r="ER123" s="224" t="s">
        <v>763</v>
      </c>
      <c r="ES123" s="214">
        <v>45105</v>
      </c>
      <c r="ET123" s="222" t="s">
        <v>4587</v>
      </c>
      <c r="EU123" s="222">
        <v>57658</v>
      </c>
      <c r="EV123" s="222" t="s">
        <v>4583</v>
      </c>
      <c r="EW123" s="222" t="s">
        <v>22</v>
      </c>
      <c r="EX123" s="222">
        <v>3</v>
      </c>
      <c r="EY123" s="222" t="s">
        <v>4585</v>
      </c>
      <c r="EZ123" s="222" t="s">
        <v>4584</v>
      </c>
      <c r="FA123" s="223">
        <v>45105</v>
      </c>
      <c r="FB123" s="221" t="s">
        <v>4604</v>
      </c>
      <c r="FC123" s="224">
        <v>5</v>
      </c>
      <c r="FD123" s="224" t="s">
        <v>4601</v>
      </c>
      <c r="FE123" s="224" t="s">
        <v>22</v>
      </c>
      <c r="FF123" s="224">
        <v>3</v>
      </c>
      <c r="FG123" s="224" t="s">
        <v>4603</v>
      </c>
      <c r="FH123" s="224" t="s">
        <v>4602</v>
      </c>
      <c r="FI123" s="214">
        <v>45105</v>
      </c>
      <c r="FJ123" s="221" t="s">
        <v>4606</v>
      </c>
      <c r="FK123" s="222" t="s">
        <v>17</v>
      </c>
      <c r="FL123" s="222" t="s">
        <v>763</v>
      </c>
      <c r="FM123" s="222" t="s">
        <v>22</v>
      </c>
      <c r="FN123" s="222">
        <v>3</v>
      </c>
      <c r="FO123" s="222" t="s">
        <v>4605</v>
      </c>
      <c r="FP123" s="218" t="s">
        <v>763</v>
      </c>
      <c r="FQ123" s="219">
        <v>45105</v>
      </c>
      <c r="FR123" s="221" t="s">
        <v>4607</v>
      </c>
      <c r="FS123" s="224" t="s">
        <v>17</v>
      </c>
      <c r="FT123" s="224" t="s">
        <v>763</v>
      </c>
      <c r="FU123" s="224" t="s">
        <v>22</v>
      </c>
      <c r="FV123" s="224">
        <v>3</v>
      </c>
      <c r="FW123" s="224" t="s">
        <v>4605</v>
      </c>
      <c r="FX123" s="224" t="s">
        <v>763</v>
      </c>
      <c r="FY123" s="214">
        <v>45105</v>
      </c>
      <c r="FZ123" s="222" t="s">
        <v>4073</v>
      </c>
      <c r="GA123" s="222">
        <v>2</v>
      </c>
      <c r="GB123" s="222" t="s">
        <v>2565</v>
      </c>
      <c r="GC123" s="222" t="s">
        <v>33</v>
      </c>
      <c r="GD123" s="222">
        <v>2</v>
      </c>
      <c r="GE123" s="222" t="s">
        <v>17</v>
      </c>
      <c r="GF123" s="222" t="s">
        <v>17</v>
      </c>
      <c r="GG123" s="223">
        <v>45068</v>
      </c>
      <c r="GH123" s="221" t="s">
        <v>4079</v>
      </c>
      <c r="GI123" s="224">
        <v>3</v>
      </c>
      <c r="GJ123" s="224" t="s">
        <v>2565</v>
      </c>
      <c r="GK123" s="224" t="s">
        <v>33</v>
      </c>
      <c r="GL123" s="224">
        <v>2</v>
      </c>
      <c r="GM123" s="224" t="s">
        <v>17</v>
      </c>
      <c r="GN123" s="224" t="s">
        <v>17</v>
      </c>
      <c r="GO123" s="214">
        <v>45068</v>
      </c>
      <c r="GP123" s="222" t="s">
        <v>4074</v>
      </c>
      <c r="GQ123" s="222">
        <v>3</v>
      </c>
      <c r="GR123" s="222" t="s">
        <v>2565</v>
      </c>
      <c r="GS123" s="222" t="s">
        <v>33</v>
      </c>
      <c r="GT123" s="222">
        <v>2</v>
      </c>
      <c r="GU123" s="222" t="s">
        <v>17</v>
      </c>
      <c r="GV123" s="222" t="s">
        <v>17</v>
      </c>
      <c r="GW123" s="223">
        <v>45068</v>
      </c>
      <c r="GX123" s="221" t="s">
        <v>4080</v>
      </c>
      <c r="GY123" s="224">
        <v>0</v>
      </c>
      <c r="GZ123" s="224" t="s">
        <v>2565</v>
      </c>
      <c r="HA123" s="224" t="s">
        <v>33</v>
      </c>
      <c r="HB123" s="224">
        <v>2</v>
      </c>
      <c r="HC123" s="224" t="s">
        <v>17</v>
      </c>
      <c r="HD123" s="224" t="s">
        <v>17</v>
      </c>
      <c r="HE123" s="214">
        <v>45068</v>
      </c>
      <c r="HF123" s="222" t="s">
        <v>4072</v>
      </c>
      <c r="HG123" s="222">
        <v>2</v>
      </c>
      <c r="HH123" s="222" t="s">
        <v>2565</v>
      </c>
      <c r="HI123" s="222" t="s">
        <v>33</v>
      </c>
      <c r="HJ123" s="222">
        <v>2</v>
      </c>
      <c r="HK123" s="222" t="s">
        <v>17</v>
      </c>
      <c r="HL123" s="222" t="s">
        <v>17</v>
      </c>
      <c r="HM123" s="223">
        <v>45068</v>
      </c>
      <c r="HN123" s="221" t="s">
        <v>4078</v>
      </c>
      <c r="HO123" s="224">
        <v>3</v>
      </c>
      <c r="HP123" s="224" t="s">
        <v>2565</v>
      </c>
      <c r="HQ123" s="224" t="s">
        <v>33</v>
      </c>
      <c r="HR123" s="224">
        <v>2</v>
      </c>
      <c r="HS123" s="224" t="s">
        <v>17</v>
      </c>
      <c r="HT123" s="224" t="s">
        <v>17</v>
      </c>
      <c r="HU123" s="214">
        <v>45068</v>
      </c>
      <c r="HV123" s="222" t="s">
        <v>4075</v>
      </c>
      <c r="HW123" s="222">
        <v>3</v>
      </c>
      <c r="HX123" s="222" t="s">
        <v>2565</v>
      </c>
      <c r="HY123" s="222" t="s">
        <v>33</v>
      </c>
      <c r="HZ123" s="222">
        <v>2</v>
      </c>
      <c r="IA123" s="222" t="s">
        <v>17</v>
      </c>
      <c r="IB123" s="222" t="s">
        <v>17</v>
      </c>
      <c r="IC123" s="223">
        <v>45068</v>
      </c>
      <c r="ID123" s="221" t="s">
        <v>4077</v>
      </c>
      <c r="IE123" s="224">
        <v>3</v>
      </c>
      <c r="IF123" s="224" t="s">
        <v>2565</v>
      </c>
      <c r="IG123" s="224" t="s">
        <v>33</v>
      </c>
      <c r="IH123" s="224">
        <v>2</v>
      </c>
      <c r="II123" s="224" t="s">
        <v>17</v>
      </c>
      <c r="IJ123" s="224" t="s">
        <v>17</v>
      </c>
      <c r="IK123" s="214">
        <v>45068</v>
      </c>
      <c r="IL123" s="222" t="s">
        <v>4076</v>
      </c>
      <c r="IM123" s="222">
        <v>3</v>
      </c>
      <c r="IN123" s="222" t="s">
        <v>2565</v>
      </c>
      <c r="IO123" s="222" t="s">
        <v>33</v>
      </c>
      <c r="IP123" s="222">
        <v>2</v>
      </c>
      <c r="IQ123" s="222" t="s">
        <v>17</v>
      </c>
      <c r="IR123" s="222" t="s">
        <v>17</v>
      </c>
      <c r="IS123" s="223">
        <v>45068</v>
      </c>
    </row>
    <row r="124" spans="1:253" s="11" customFormat="1" ht="12.75" customHeight="1" x14ac:dyDescent="0.2">
      <c r="A124" s="11" t="s">
        <v>1442</v>
      </c>
      <c r="B124" s="11" t="s">
        <v>9858</v>
      </c>
      <c r="C124" s="11" t="s">
        <v>1443</v>
      </c>
      <c r="D124" s="11" t="s">
        <v>1444</v>
      </c>
      <c r="E124" s="11" t="s">
        <v>9496</v>
      </c>
      <c r="F124" s="11" t="s">
        <v>7021</v>
      </c>
      <c r="G124" s="212">
        <v>19912000</v>
      </c>
      <c r="H124" s="213" t="s">
        <v>6760</v>
      </c>
      <c r="I124" s="213" t="s">
        <v>77</v>
      </c>
      <c r="J124" s="213">
        <v>1</v>
      </c>
      <c r="K124" s="213" t="s">
        <v>7020</v>
      </c>
      <c r="L124" s="213" t="s">
        <v>7019</v>
      </c>
      <c r="M124" s="214">
        <v>45129</v>
      </c>
      <c r="N124" s="227" t="s">
        <v>1448</v>
      </c>
      <c r="O124" s="216">
        <v>62918</v>
      </c>
      <c r="P124" s="216" t="s">
        <v>1445</v>
      </c>
      <c r="Q124" s="216" t="s">
        <v>33</v>
      </c>
      <c r="R124" s="216">
        <v>2</v>
      </c>
      <c r="S124" s="216" t="s">
        <v>1447</v>
      </c>
      <c r="T124" s="216" t="s">
        <v>1446</v>
      </c>
      <c r="U124" s="217">
        <v>44773</v>
      </c>
      <c r="V124" s="227" t="s">
        <v>7025</v>
      </c>
      <c r="W124" s="213">
        <v>5186000</v>
      </c>
      <c r="X124" s="213" t="s">
        <v>7022</v>
      </c>
      <c r="Y124" s="213" t="s">
        <v>1400</v>
      </c>
      <c r="Z124" s="213">
        <v>2</v>
      </c>
      <c r="AA124" s="213" t="s">
        <v>7024</v>
      </c>
      <c r="AB124" s="213" t="s">
        <v>7023</v>
      </c>
      <c r="AC124" s="214">
        <v>45129</v>
      </c>
      <c r="AD124" s="227" t="s">
        <v>7027</v>
      </c>
      <c r="AE124" s="218">
        <v>137000</v>
      </c>
      <c r="AF124" s="218" t="s">
        <v>6860</v>
      </c>
      <c r="AG124" s="218" t="s">
        <v>1400</v>
      </c>
      <c r="AH124" s="218">
        <v>2</v>
      </c>
      <c r="AI124" s="218" t="s">
        <v>7026</v>
      </c>
      <c r="AJ124" s="218" t="s">
        <v>7006</v>
      </c>
      <c r="AK124" s="219">
        <v>45129</v>
      </c>
      <c r="AL124" s="227" t="s">
        <v>7028</v>
      </c>
      <c r="AM124" s="213">
        <v>137000</v>
      </c>
      <c r="AN124" s="213" t="s">
        <v>6860</v>
      </c>
      <c r="AO124" s="213" t="s">
        <v>1400</v>
      </c>
      <c r="AP124" s="213">
        <v>2</v>
      </c>
      <c r="AQ124" s="213" t="s">
        <v>7026</v>
      </c>
      <c r="AR124" s="213" t="s">
        <v>7006</v>
      </c>
      <c r="AS124" s="214">
        <v>45129</v>
      </c>
      <c r="AT124" s="228" t="s">
        <v>10643</v>
      </c>
      <c r="AU124" s="218" t="e">
        <v>#N/A</v>
      </c>
      <c r="AV124" s="218" t="e">
        <v>#N/A</v>
      </c>
      <c r="AW124" s="218" t="e">
        <v>#N/A</v>
      </c>
      <c r="AX124" s="218" t="e">
        <v>#N/A</v>
      </c>
      <c r="AY124" s="218" t="e">
        <v>#N/A</v>
      </c>
      <c r="AZ124" s="218" t="e">
        <v>#N/A</v>
      </c>
      <c r="BA124" s="219" t="e">
        <v>#N/A</v>
      </c>
      <c r="BB124" s="227" t="s">
        <v>10644</v>
      </c>
      <c r="BC124" s="213" t="e">
        <v>#N/A</v>
      </c>
      <c r="BD124" s="213" t="e">
        <v>#N/A</v>
      </c>
      <c r="BE124" s="213" t="e">
        <v>#N/A</v>
      </c>
      <c r="BF124" s="213" t="e">
        <v>#N/A</v>
      </c>
      <c r="BG124" s="213" t="e">
        <v>#N/A</v>
      </c>
      <c r="BH124" s="213" t="e">
        <v>#N/A</v>
      </c>
      <c r="BI124" s="214" t="e">
        <v>#N/A</v>
      </c>
      <c r="BJ124" s="228" t="s">
        <v>7029</v>
      </c>
      <c r="BK124" s="228">
        <v>0</v>
      </c>
      <c r="BL124" s="228" t="s">
        <v>6728</v>
      </c>
      <c r="BM124" s="228" t="s">
        <v>1400</v>
      </c>
      <c r="BN124" s="228">
        <v>2</v>
      </c>
      <c r="BO124" s="228" t="s">
        <v>6864</v>
      </c>
      <c r="BP124" s="218" t="s">
        <v>1039</v>
      </c>
      <c r="BQ124" s="229">
        <v>45129</v>
      </c>
      <c r="BR124" s="227" t="s">
        <v>10645</v>
      </c>
      <c r="BS124" s="230" t="e">
        <v>#N/A</v>
      </c>
      <c r="BT124" s="230" t="e">
        <v>#N/A</v>
      </c>
      <c r="BU124" s="230" t="e">
        <v>#N/A</v>
      </c>
      <c r="BV124" s="230" t="e">
        <v>#N/A</v>
      </c>
      <c r="BW124" s="230" t="e">
        <v>#N/A</v>
      </c>
      <c r="BX124" s="230" t="e">
        <v>#N/A</v>
      </c>
      <c r="BY124" s="214" t="e">
        <v>#N/A</v>
      </c>
      <c r="BZ124" s="228" t="s">
        <v>10646</v>
      </c>
      <c r="CA124" s="228" t="e">
        <v>#N/A</v>
      </c>
      <c r="CB124" s="228" t="e">
        <v>#N/A</v>
      </c>
      <c r="CC124" s="228" t="e">
        <v>#N/A</v>
      </c>
      <c r="CD124" s="228" t="e">
        <v>#N/A</v>
      </c>
      <c r="CE124" s="228" t="e">
        <v>#N/A</v>
      </c>
      <c r="CF124" s="228" t="e">
        <v>#N/A</v>
      </c>
      <c r="CG124" s="229" t="e">
        <v>#N/A</v>
      </c>
      <c r="CH124" s="227" t="s">
        <v>10647</v>
      </c>
      <c r="CI124" s="228" t="e">
        <v>#N/A</v>
      </c>
      <c r="CJ124" s="228" t="e">
        <v>#N/A</v>
      </c>
      <c r="CK124" s="228" t="e">
        <v>#N/A</v>
      </c>
      <c r="CL124" s="228" t="e">
        <v>#N/A</v>
      </c>
      <c r="CM124" s="228" t="e">
        <v>#N/A</v>
      </c>
      <c r="CN124" s="228" t="e">
        <v>#N/A</v>
      </c>
      <c r="CO124" s="231" t="e">
        <v>#N/A</v>
      </c>
      <c r="CP124" s="228" t="s">
        <v>10648</v>
      </c>
      <c r="CQ124" s="230" t="e">
        <v>#N/A</v>
      </c>
      <c r="CR124" s="230" t="e">
        <v>#N/A</v>
      </c>
      <c r="CS124" s="230" t="e">
        <v>#N/A</v>
      </c>
      <c r="CT124" s="230" t="e">
        <v>#N/A</v>
      </c>
      <c r="CU124" s="230" t="e">
        <v>#N/A</v>
      </c>
      <c r="CV124" s="230" t="e">
        <v>#N/A</v>
      </c>
      <c r="CW124" s="214" t="e">
        <v>#N/A</v>
      </c>
      <c r="CX124" s="228" t="s">
        <v>7032</v>
      </c>
      <c r="CY124" s="218">
        <v>137000</v>
      </c>
      <c r="CZ124" s="218" t="s">
        <v>6860</v>
      </c>
      <c r="DA124" s="218" t="s">
        <v>1400</v>
      </c>
      <c r="DB124" s="218">
        <v>2</v>
      </c>
      <c r="DC124" s="218" t="s">
        <v>4793</v>
      </c>
      <c r="DD124" s="218" t="s">
        <v>7006</v>
      </c>
      <c r="DE124" s="220">
        <v>45129</v>
      </c>
      <c r="DF124" s="227" t="s">
        <v>7033</v>
      </c>
      <c r="DG124" s="213">
        <v>5049000</v>
      </c>
      <c r="DH124" s="230" t="s">
        <v>7022</v>
      </c>
      <c r="DI124" s="230" t="s">
        <v>1400</v>
      </c>
      <c r="DJ124" s="230">
        <v>2</v>
      </c>
      <c r="DK124" s="230" t="s">
        <v>6870</v>
      </c>
      <c r="DL124" s="230" t="s">
        <v>7023</v>
      </c>
      <c r="DM124" s="214">
        <v>45129</v>
      </c>
      <c r="DN124" s="228" t="s">
        <v>7034</v>
      </c>
      <c r="DO124" s="218">
        <v>0</v>
      </c>
      <c r="DP124" s="228" t="s">
        <v>6860</v>
      </c>
      <c r="DQ124" s="228" t="s">
        <v>1400</v>
      </c>
      <c r="DR124" s="228">
        <v>2</v>
      </c>
      <c r="DS124" s="228" t="s">
        <v>6872</v>
      </c>
      <c r="DT124" s="228" t="s">
        <v>7006</v>
      </c>
      <c r="DU124" s="229">
        <v>45129</v>
      </c>
      <c r="DV124" s="227" t="s">
        <v>7035</v>
      </c>
      <c r="DW124" s="213">
        <v>137000</v>
      </c>
      <c r="DX124" s="230" t="s">
        <v>6860</v>
      </c>
      <c r="DY124" s="230" t="s">
        <v>1400</v>
      </c>
      <c r="DZ124" s="230">
        <v>2</v>
      </c>
      <c r="EA124" s="230" t="s">
        <v>4793</v>
      </c>
      <c r="EB124" s="230" t="s">
        <v>7006</v>
      </c>
      <c r="EC124" s="214">
        <v>45129</v>
      </c>
      <c r="ED124" s="228" t="s">
        <v>7036</v>
      </c>
      <c r="EE124" s="218">
        <v>0</v>
      </c>
      <c r="EF124" s="228" t="s">
        <v>6860</v>
      </c>
      <c r="EG124" s="228" t="s">
        <v>1400</v>
      </c>
      <c r="EH124" s="228">
        <v>2</v>
      </c>
      <c r="EI124" s="228" t="s">
        <v>4795</v>
      </c>
      <c r="EJ124" s="228" t="s">
        <v>7006</v>
      </c>
      <c r="EK124" s="229">
        <v>45129</v>
      </c>
      <c r="EL124" s="227" t="s">
        <v>7037</v>
      </c>
      <c r="EM124" s="213">
        <v>0</v>
      </c>
      <c r="EN124" s="230" t="s">
        <v>6860</v>
      </c>
      <c r="EO124" s="230" t="s">
        <v>1400</v>
      </c>
      <c r="EP124" s="230">
        <v>2</v>
      </c>
      <c r="EQ124" s="230" t="s">
        <v>4795</v>
      </c>
      <c r="ER124" s="230" t="s">
        <v>7006</v>
      </c>
      <c r="ES124" s="214">
        <v>45129</v>
      </c>
      <c r="ET124" s="228" t="s">
        <v>7030</v>
      </c>
      <c r="EU124" s="228">
        <v>0</v>
      </c>
      <c r="EV124" s="228" t="s">
        <v>6728</v>
      </c>
      <c r="EW124" s="228" t="s">
        <v>1400</v>
      </c>
      <c r="EX124" s="228">
        <v>2</v>
      </c>
      <c r="EY124" s="228" t="s">
        <v>6866</v>
      </c>
      <c r="EZ124" s="228" t="s">
        <v>1039</v>
      </c>
      <c r="FA124" s="229">
        <v>45129</v>
      </c>
      <c r="FB124" s="227" t="s">
        <v>1451</v>
      </c>
      <c r="FC124" s="230">
        <v>2</v>
      </c>
      <c r="FD124" s="230" t="s">
        <v>1449</v>
      </c>
      <c r="FE124" s="230" t="s">
        <v>33</v>
      </c>
      <c r="FF124" s="230">
        <v>2</v>
      </c>
      <c r="FG124" s="230" t="s">
        <v>1408</v>
      </c>
      <c r="FH124" s="230" t="s">
        <v>1450</v>
      </c>
      <c r="FI124" s="214">
        <v>44773</v>
      </c>
      <c r="FJ124" s="227" t="s">
        <v>10649</v>
      </c>
      <c r="FK124" s="228" t="e">
        <v>#N/A</v>
      </c>
      <c r="FL124" s="228" t="e">
        <v>#N/A</v>
      </c>
      <c r="FM124" s="228" t="e">
        <v>#N/A</v>
      </c>
      <c r="FN124" s="228" t="e">
        <v>#N/A</v>
      </c>
      <c r="FO124" s="228" t="e">
        <v>#N/A</v>
      </c>
      <c r="FP124" s="218" t="e">
        <v>#N/A</v>
      </c>
      <c r="FQ124" s="219" t="e">
        <v>#N/A</v>
      </c>
      <c r="FR124" s="227" t="s">
        <v>10650</v>
      </c>
      <c r="FS124" s="230" t="e">
        <v>#N/A</v>
      </c>
      <c r="FT124" s="230" t="e">
        <v>#N/A</v>
      </c>
      <c r="FU124" s="230" t="e">
        <v>#N/A</v>
      </c>
      <c r="FV124" s="230" t="e">
        <v>#N/A</v>
      </c>
      <c r="FW124" s="230" t="e">
        <v>#N/A</v>
      </c>
      <c r="FX124" s="230" t="e">
        <v>#N/A</v>
      </c>
      <c r="FY124" s="214" t="e">
        <v>#N/A</v>
      </c>
      <c r="FZ124" s="228" t="s">
        <v>2883</v>
      </c>
      <c r="GA124" s="228">
        <v>0</v>
      </c>
      <c r="GB124" s="228" t="s">
        <v>2565</v>
      </c>
      <c r="GC124" s="228" t="s">
        <v>33</v>
      </c>
      <c r="GD124" s="228">
        <v>2</v>
      </c>
      <c r="GE124" s="228" t="s">
        <v>17</v>
      </c>
      <c r="GF124" s="228" t="s">
        <v>17</v>
      </c>
      <c r="GG124" s="229">
        <v>45062</v>
      </c>
      <c r="GH124" s="227" t="s">
        <v>2889</v>
      </c>
      <c r="GI124" s="230">
        <v>0</v>
      </c>
      <c r="GJ124" s="230" t="s">
        <v>2565</v>
      </c>
      <c r="GK124" s="230" t="s">
        <v>33</v>
      </c>
      <c r="GL124" s="230">
        <v>2</v>
      </c>
      <c r="GM124" s="230" t="s">
        <v>17</v>
      </c>
      <c r="GN124" s="230" t="s">
        <v>17</v>
      </c>
      <c r="GO124" s="214">
        <v>45062</v>
      </c>
      <c r="GP124" s="228" t="s">
        <v>2884</v>
      </c>
      <c r="GQ124" s="228">
        <v>0</v>
      </c>
      <c r="GR124" s="228" t="s">
        <v>2565</v>
      </c>
      <c r="GS124" s="228" t="s">
        <v>33</v>
      </c>
      <c r="GT124" s="228">
        <v>2</v>
      </c>
      <c r="GU124" s="228" t="s">
        <v>17</v>
      </c>
      <c r="GV124" s="228" t="s">
        <v>17</v>
      </c>
      <c r="GW124" s="229">
        <v>45062</v>
      </c>
      <c r="GX124" s="227" t="s">
        <v>2890</v>
      </c>
      <c r="GY124" s="230">
        <v>0</v>
      </c>
      <c r="GZ124" s="230" t="s">
        <v>2565</v>
      </c>
      <c r="HA124" s="230" t="s">
        <v>33</v>
      </c>
      <c r="HB124" s="230">
        <v>2</v>
      </c>
      <c r="HC124" s="230" t="s">
        <v>17</v>
      </c>
      <c r="HD124" s="230" t="s">
        <v>17</v>
      </c>
      <c r="HE124" s="214">
        <v>45062</v>
      </c>
      <c r="HF124" s="228" t="s">
        <v>2882</v>
      </c>
      <c r="HG124" s="228">
        <v>0</v>
      </c>
      <c r="HH124" s="228" t="s">
        <v>2565</v>
      </c>
      <c r="HI124" s="228" t="s">
        <v>33</v>
      </c>
      <c r="HJ124" s="228">
        <v>2</v>
      </c>
      <c r="HK124" s="228" t="s">
        <v>17</v>
      </c>
      <c r="HL124" s="228" t="s">
        <v>17</v>
      </c>
      <c r="HM124" s="229">
        <v>45062</v>
      </c>
      <c r="HN124" s="227" t="s">
        <v>2888</v>
      </c>
      <c r="HO124" s="230">
        <v>0</v>
      </c>
      <c r="HP124" s="230" t="s">
        <v>2565</v>
      </c>
      <c r="HQ124" s="230" t="s">
        <v>33</v>
      </c>
      <c r="HR124" s="230">
        <v>2</v>
      </c>
      <c r="HS124" s="230" t="s">
        <v>17</v>
      </c>
      <c r="HT124" s="230" t="s">
        <v>17</v>
      </c>
      <c r="HU124" s="214">
        <v>45062</v>
      </c>
      <c r="HV124" s="228" t="s">
        <v>2885</v>
      </c>
      <c r="HW124" s="228">
        <v>0</v>
      </c>
      <c r="HX124" s="228" t="s">
        <v>2565</v>
      </c>
      <c r="HY124" s="228" t="s">
        <v>33</v>
      </c>
      <c r="HZ124" s="228">
        <v>2</v>
      </c>
      <c r="IA124" s="228" t="s">
        <v>17</v>
      </c>
      <c r="IB124" s="228" t="s">
        <v>17</v>
      </c>
      <c r="IC124" s="229">
        <v>45062</v>
      </c>
      <c r="ID124" s="227" t="s">
        <v>2887</v>
      </c>
      <c r="IE124" s="230">
        <v>0</v>
      </c>
      <c r="IF124" s="230" t="s">
        <v>2565</v>
      </c>
      <c r="IG124" s="230" t="s">
        <v>33</v>
      </c>
      <c r="IH124" s="230">
        <v>2</v>
      </c>
      <c r="II124" s="230" t="s">
        <v>17</v>
      </c>
      <c r="IJ124" s="230" t="s">
        <v>17</v>
      </c>
      <c r="IK124" s="214">
        <v>45062</v>
      </c>
      <c r="IL124" s="228" t="s">
        <v>2886</v>
      </c>
      <c r="IM124" s="228">
        <v>0</v>
      </c>
      <c r="IN124" s="228" t="s">
        <v>2565</v>
      </c>
      <c r="IO124" s="228" t="s">
        <v>33</v>
      </c>
      <c r="IP124" s="228">
        <v>2</v>
      </c>
      <c r="IQ124" s="228" t="s">
        <v>17</v>
      </c>
      <c r="IR124" s="228" t="s">
        <v>17</v>
      </c>
      <c r="IS124" s="229">
        <v>45062</v>
      </c>
    </row>
    <row r="125" spans="1:253" s="11" customFormat="1" ht="12.75" customHeight="1" x14ac:dyDescent="0.2">
      <c r="A125" s="11" t="s">
        <v>8983</v>
      </c>
      <c r="B125" s="11" t="s">
        <v>9858</v>
      </c>
      <c r="C125" s="11" t="s">
        <v>8984</v>
      </c>
      <c r="D125" s="11" t="s">
        <v>8985</v>
      </c>
      <c r="E125" s="11" t="s">
        <v>9497</v>
      </c>
      <c r="F125" s="11" t="s">
        <v>8989</v>
      </c>
      <c r="G125" s="212">
        <v>143556000</v>
      </c>
      <c r="H125" s="213" t="s">
        <v>8986</v>
      </c>
      <c r="I125" s="213" t="s">
        <v>77</v>
      </c>
      <c r="J125" s="213">
        <v>1</v>
      </c>
      <c r="K125" s="213" t="s">
        <v>8988</v>
      </c>
      <c r="L125" s="213" t="s">
        <v>8987</v>
      </c>
      <c r="M125" s="214">
        <v>45153</v>
      </c>
      <c r="N125" s="221" t="s">
        <v>8993</v>
      </c>
      <c r="O125" s="216">
        <v>16376870</v>
      </c>
      <c r="P125" s="216" t="s">
        <v>8990</v>
      </c>
      <c r="Q125" s="216" t="s">
        <v>22</v>
      </c>
      <c r="R125" s="216">
        <v>3</v>
      </c>
      <c r="S125" s="216" t="s">
        <v>8992</v>
      </c>
      <c r="T125" s="216" t="s">
        <v>8991</v>
      </c>
      <c r="U125" s="217">
        <v>45153</v>
      </c>
      <c r="V125" s="221" t="s">
        <v>9012</v>
      </c>
      <c r="W125" s="213">
        <v>1275000</v>
      </c>
      <c r="X125" s="213" t="s">
        <v>9004</v>
      </c>
      <c r="Y125" s="213" t="s">
        <v>22</v>
      </c>
      <c r="Z125" s="213">
        <v>3</v>
      </c>
      <c r="AA125" s="213" t="s">
        <v>9011</v>
      </c>
      <c r="AB125" s="213" t="s">
        <v>2055</v>
      </c>
      <c r="AC125" s="214">
        <v>45153</v>
      </c>
      <c r="AD125" s="221" t="s">
        <v>8996</v>
      </c>
      <c r="AE125" s="218">
        <v>1275000</v>
      </c>
      <c r="AF125" s="218" t="s">
        <v>8994</v>
      </c>
      <c r="AG125" s="218" t="s">
        <v>22</v>
      </c>
      <c r="AH125" s="218">
        <v>3</v>
      </c>
      <c r="AI125" s="218" t="s">
        <v>8995</v>
      </c>
      <c r="AJ125" s="218" t="s">
        <v>2055</v>
      </c>
      <c r="AK125" s="219">
        <v>45153</v>
      </c>
      <c r="AL125" s="221" t="s">
        <v>8998</v>
      </c>
      <c r="AM125" s="213">
        <v>1275000</v>
      </c>
      <c r="AN125" s="213" t="s">
        <v>8994</v>
      </c>
      <c r="AO125" s="213" t="s">
        <v>22</v>
      </c>
      <c r="AP125" s="213">
        <v>3</v>
      </c>
      <c r="AQ125" s="213" t="s">
        <v>8997</v>
      </c>
      <c r="AR125" s="213" t="s">
        <v>2055</v>
      </c>
      <c r="AS125" s="214">
        <v>45153</v>
      </c>
      <c r="AT125" s="222" t="s">
        <v>9015</v>
      </c>
      <c r="AU125" s="218" t="s">
        <v>17</v>
      </c>
      <c r="AV125" s="218" t="s">
        <v>17</v>
      </c>
      <c r="AW125" s="218" t="s">
        <v>17</v>
      </c>
      <c r="AX125" s="218" t="s">
        <v>17</v>
      </c>
      <c r="AY125" s="218" t="s">
        <v>9013</v>
      </c>
      <c r="AZ125" s="218" t="s">
        <v>17</v>
      </c>
      <c r="BA125" s="219">
        <v>45153</v>
      </c>
      <c r="BB125" s="221" t="s">
        <v>9014</v>
      </c>
      <c r="BC125" s="213" t="s">
        <v>17</v>
      </c>
      <c r="BD125" s="213" t="s">
        <v>17</v>
      </c>
      <c r="BE125" s="213" t="s">
        <v>22</v>
      </c>
      <c r="BF125" s="213">
        <v>3</v>
      </c>
      <c r="BG125" s="213" t="s">
        <v>9013</v>
      </c>
      <c r="BH125" s="213" t="s">
        <v>17</v>
      </c>
      <c r="BI125" s="214">
        <v>45153</v>
      </c>
      <c r="BJ125" s="222" t="s">
        <v>9002</v>
      </c>
      <c r="BK125" s="222">
        <v>119</v>
      </c>
      <c r="BL125" s="222" t="s">
        <v>8999</v>
      </c>
      <c r="BM125" s="222" t="s">
        <v>22</v>
      </c>
      <c r="BN125" s="222">
        <v>3</v>
      </c>
      <c r="BO125" s="222" t="s">
        <v>9001</v>
      </c>
      <c r="BP125" s="218" t="s">
        <v>9000</v>
      </c>
      <c r="BQ125" s="223">
        <v>45153</v>
      </c>
      <c r="BR125" s="221" t="s">
        <v>9016</v>
      </c>
      <c r="BS125" s="224" t="s">
        <v>17</v>
      </c>
      <c r="BT125" s="224" t="s">
        <v>17</v>
      </c>
      <c r="BU125" s="224" t="s">
        <v>17</v>
      </c>
      <c r="BV125" s="224" t="s">
        <v>17</v>
      </c>
      <c r="BW125" s="224" t="s">
        <v>9013</v>
      </c>
      <c r="BX125" s="224" t="s">
        <v>17</v>
      </c>
      <c r="BY125" s="214">
        <v>45153</v>
      </c>
      <c r="BZ125" s="222" t="s">
        <v>9017</v>
      </c>
      <c r="CA125" s="222" t="s">
        <v>17</v>
      </c>
      <c r="CB125" s="222" t="s">
        <v>17</v>
      </c>
      <c r="CC125" s="222" t="s">
        <v>17</v>
      </c>
      <c r="CD125" s="222" t="s">
        <v>17</v>
      </c>
      <c r="CE125" s="222" t="s">
        <v>9013</v>
      </c>
      <c r="CF125" s="222" t="s">
        <v>17</v>
      </c>
      <c r="CG125" s="223">
        <v>45153</v>
      </c>
      <c r="CH125" s="221" t="s">
        <v>10651</v>
      </c>
      <c r="CI125" s="222" t="e">
        <v>#N/A</v>
      </c>
      <c r="CJ125" s="222" t="e">
        <v>#N/A</v>
      </c>
      <c r="CK125" s="222" t="e">
        <v>#N/A</v>
      </c>
      <c r="CL125" s="222" t="e">
        <v>#N/A</v>
      </c>
      <c r="CM125" s="222" t="e">
        <v>#N/A</v>
      </c>
      <c r="CN125" s="222" t="e">
        <v>#N/A</v>
      </c>
      <c r="CO125" s="225" t="e">
        <v>#N/A</v>
      </c>
      <c r="CP125" s="222" t="s">
        <v>9019</v>
      </c>
      <c r="CQ125" s="224" t="s">
        <v>17</v>
      </c>
      <c r="CR125" s="224" t="s">
        <v>17</v>
      </c>
      <c r="CS125" s="224" t="s">
        <v>17</v>
      </c>
      <c r="CT125" s="224" t="s">
        <v>17</v>
      </c>
      <c r="CU125" s="224" t="s">
        <v>9013</v>
      </c>
      <c r="CV125" s="224" t="s">
        <v>17</v>
      </c>
      <c r="CW125" s="214">
        <v>45153</v>
      </c>
      <c r="CX125" s="222" t="s">
        <v>9006</v>
      </c>
      <c r="CY125" s="218">
        <v>1275000</v>
      </c>
      <c r="CZ125" s="218" t="s">
        <v>9004</v>
      </c>
      <c r="DA125" s="218" t="s">
        <v>22</v>
      </c>
      <c r="DB125" s="218">
        <v>3</v>
      </c>
      <c r="DC125" s="218" t="s">
        <v>9007</v>
      </c>
      <c r="DD125" s="218" t="s">
        <v>2055</v>
      </c>
      <c r="DE125" s="220">
        <v>45153</v>
      </c>
      <c r="DF125" s="221" t="s">
        <v>9023</v>
      </c>
      <c r="DG125" s="213">
        <v>0</v>
      </c>
      <c r="DH125" s="224" t="s">
        <v>9020</v>
      </c>
      <c r="DI125" s="224" t="s">
        <v>77</v>
      </c>
      <c r="DJ125" s="224">
        <v>1</v>
      </c>
      <c r="DK125" s="224" t="s">
        <v>9022</v>
      </c>
      <c r="DL125" s="224" t="s">
        <v>9021</v>
      </c>
      <c r="DM125" s="214">
        <v>45153</v>
      </c>
      <c r="DN125" s="222" t="s">
        <v>9025</v>
      </c>
      <c r="DO125" s="218">
        <v>0</v>
      </c>
      <c r="DP125" s="222" t="s">
        <v>9020</v>
      </c>
      <c r="DQ125" s="222" t="s">
        <v>77</v>
      </c>
      <c r="DR125" s="222">
        <v>1</v>
      </c>
      <c r="DS125" s="222" t="s">
        <v>9024</v>
      </c>
      <c r="DT125" s="222" t="s">
        <v>9021</v>
      </c>
      <c r="DU125" s="223">
        <v>45153</v>
      </c>
      <c r="DV125" s="221" t="s">
        <v>9008</v>
      </c>
      <c r="DW125" s="213">
        <v>1275000</v>
      </c>
      <c r="DX125" s="224" t="s">
        <v>9004</v>
      </c>
      <c r="DY125" s="224" t="s">
        <v>22</v>
      </c>
      <c r="DZ125" s="224">
        <v>3</v>
      </c>
      <c r="EA125" s="224" t="s">
        <v>9007</v>
      </c>
      <c r="EB125" s="224" t="s">
        <v>2055</v>
      </c>
      <c r="EC125" s="214">
        <v>45153</v>
      </c>
      <c r="ED125" s="222" t="s">
        <v>9027</v>
      </c>
      <c r="EE125" s="218" t="s">
        <v>17</v>
      </c>
      <c r="EF125" s="222" t="s">
        <v>17</v>
      </c>
      <c r="EG125" s="222" t="s">
        <v>17</v>
      </c>
      <c r="EH125" s="222" t="s">
        <v>17</v>
      </c>
      <c r="EI125" s="222" t="s">
        <v>9026</v>
      </c>
      <c r="EJ125" s="222" t="s">
        <v>17</v>
      </c>
      <c r="EK125" s="223">
        <v>45153</v>
      </c>
      <c r="EL125" s="221" t="s">
        <v>9029</v>
      </c>
      <c r="EM125" s="213" t="s">
        <v>17</v>
      </c>
      <c r="EN125" s="224" t="s">
        <v>17</v>
      </c>
      <c r="EO125" s="224" t="s">
        <v>17</v>
      </c>
      <c r="EP125" s="224" t="s">
        <v>17</v>
      </c>
      <c r="EQ125" s="224" t="s">
        <v>9028</v>
      </c>
      <c r="ER125" s="224" t="s">
        <v>17</v>
      </c>
      <c r="ES125" s="214">
        <v>45153</v>
      </c>
      <c r="ET125" s="222" t="s">
        <v>9003</v>
      </c>
      <c r="EU125" s="222">
        <v>119</v>
      </c>
      <c r="EV125" s="222" t="s">
        <v>8999</v>
      </c>
      <c r="EW125" s="222" t="s">
        <v>22</v>
      </c>
      <c r="EX125" s="222">
        <v>3</v>
      </c>
      <c r="EY125" s="222" t="s">
        <v>9001</v>
      </c>
      <c r="EZ125" s="222" t="s">
        <v>9000</v>
      </c>
      <c r="FA125" s="223">
        <v>45153</v>
      </c>
      <c r="FB125" s="221" t="s">
        <v>9010</v>
      </c>
      <c r="FC125" s="224">
        <v>2</v>
      </c>
      <c r="FD125" s="224" t="s">
        <v>9004</v>
      </c>
      <c r="FE125" s="224" t="s">
        <v>22</v>
      </c>
      <c r="FF125" s="224">
        <v>3</v>
      </c>
      <c r="FG125" s="224" t="s">
        <v>9009</v>
      </c>
      <c r="FH125" s="224" t="s">
        <v>2055</v>
      </c>
      <c r="FI125" s="214">
        <v>45153</v>
      </c>
      <c r="FJ125" s="221" t="s">
        <v>9030</v>
      </c>
      <c r="FK125" s="222" t="s">
        <v>17</v>
      </c>
      <c r="FL125" s="222" t="s">
        <v>17</v>
      </c>
      <c r="FM125" s="222" t="s">
        <v>17</v>
      </c>
      <c r="FN125" s="222" t="s">
        <v>17</v>
      </c>
      <c r="FO125" s="222" t="s">
        <v>9013</v>
      </c>
      <c r="FP125" s="218" t="s">
        <v>17</v>
      </c>
      <c r="FQ125" s="219">
        <v>45153</v>
      </c>
      <c r="FR125" s="221" t="s">
        <v>9031</v>
      </c>
      <c r="FS125" s="224" t="s">
        <v>17</v>
      </c>
      <c r="FT125" s="224" t="s">
        <v>17</v>
      </c>
      <c r="FU125" s="224" t="s">
        <v>17</v>
      </c>
      <c r="FV125" s="224" t="s">
        <v>17</v>
      </c>
      <c r="FW125" s="224" t="s">
        <v>9013</v>
      </c>
      <c r="FX125" s="224" t="s">
        <v>17</v>
      </c>
      <c r="FY125" s="214">
        <v>45153</v>
      </c>
      <c r="FZ125" s="222" t="s">
        <v>9033</v>
      </c>
      <c r="GA125" s="222">
        <v>1</v>
      </c>
      <c r="GB125" s="222" t="s">
        <v>2565</v>
      </c>
      <c r="GC125" s="222" t="s">
        <v>33</v>
      </c>
      <c r="GD125" s="222">
        <v>2</v>
      </c>
      <c r="GE125" s="222" t="s">
        <v>17</v>
      </c>
      <c r="GF125" s="222" t="s">
        <v>17</v>
      </c>
      <c r="GG125" s="223">
        <v>45156</v>
      </c>
      <c r="GH125" s="221" t="s">
        <v>9039</v>
      </c>
      <c r="GI125" s="224">
        <v>0</v>
      </c>
      <c r="GJ125" s="224" t="s">
        <v>2565</v>
      </c>
      <c r="GK125" s="224" t="s">
        <v>33</v>
      </c>
      <c r="GL125" s="224">
        <v>2</v>
      </c>
      <c r="GM125" s="224" t="s">
        <v>17</v>
      </c>
      <c r="GN125" s="224" t="s">
        <v>17</v>
      </c>
      <c r="GO125" s="214">
        <v>45156</v>
      </c>
      <c r="GP125" s="222" t="s">
        <v>9034</v>
      </c>
      <c r="GQ125" s="222">
        <v>1</v>
      </c>
      <c r="GR125" s="222" t="s">
        <v>2565</v>
      </c>
      <c r="GS125" s="222" t="s">
        <v>33</v>
      </c>
      <c r="GT125" s="222">
        <v>2</v>
      </c>
      <c r="GU125" s="222" t="s">
        <v>17</v>
      </c>
      <c r="GV125" s="222" t="s">
        <v>17</v>
      </c>
      <c r="GW125" s="223">
        <v>45156</v>
      </c>
      <c r="GX125" s="221" t="s">
        <v>9040</v>
      </c>
      <c r="GY125" s="224">
        <v>0</v>
      </c>
      <c r="GZ125" s="224" t="s">
        <v>2565</v>
      </c>
      <c r="HA125" s="224" t="s">
        <v>33</v>
      </c>
      <c r="HB125" s="224">
        <v>2</v>
      </c>
      <c r="HC125" s="224" t="s">
        <v>17</v>
      </c>
      <c r="HD125" s="224" t="s">
        <v>17</v>
      </c>
      <c r="HE125" s="214">
        <v>45156</v>
      </c>
      <c r="HF125" s="222" t="s">
        <v>9032</v>
      </c>
      <c r="HG125" s="222">
        <v>2</v>
      </c>
      <c r="HH125" s="222" t="s">
        <v>2565</v>
      </c>
      <c r="HI125" s="222" t="s">
        <v>33</v>
      </c>
      <c r="HJ125" s="222">
        <v>2</v>
      </c>
      <c r="HK125" s="222" t="s">
        <v>17</v>
      </c>
      <c r="HL125" s="222" t="s">
        <v>17</v>
      </c>
      <c r="HM125" s="223">
        <v>45156</v>
      </c>
      <c r="HN125" s="221" t="s">
        <v>9038</v>
      </c>
      <c r="HO125" s="224">
        <v>2</v>
      </c>
      <c r="HP125" s="224" t="s">
        <v>2565</v>
      </c>
      <c r="HQ125" s="224" t="s">
        <v>33</v>
      </c>
      <c r="HR125" s="224">
        <v>2</v>
      </c>
      <c r="HS125" s="224" t="s">
        <v>17</v>
      </c>
      <c r="HT125" s="224" t="s">
        <v>17</v>
      </c>
      <c r="HU125" s="214">
        <v>45156</v>
      </c>
      <c r="HV125" s="222" t="s">
        <v>9035</v>
      </c>
      <c r="HW125" s="222">
        <v>0</v>
      </c>
      <c r="HX125" s="222" t="s">
        <v>2565</v>
      </c>
      <c r="HY125" s="222" t="s">
        <v>33</v>
      </c>
      <c r="HZ125" s="222">
        <v>2</v>
      </c>
      <c r="IA125" s="222" t="s">
        <v>17</v>
      </c>
      <c r="IB125" s="222" t="s">
        <v>17</v>
      </c>
      <c r="IC125" s="223">
        <v>45156</v>
      </c>
      <c r="ID125" s="221" t="s">
        <v>9037</v>
      </c>
      <c r="IE125" s="224">
        <v>0</v>
      </c>
      <c r="IF125" s="224" t="s">
        <v>2565</v>
      </c>
      <c r="IG125" s="224" t="s">
        <v>33</v>
      </c>
      <c r="IH125" s="224">
        <v>2</v>
      </c>
      <c r="II125" s="224" t="s">
        <v>17</v>
      </c>
      <c r="IJ125" s="224" t="s">
        <v>17</v>
      </c>
      <c r="IK125" s="214">
        <v>45156</v>
      </c>
      <c r="IL125" s="222" t="s">
        <v>9036</v>
      </c>
      <c r="IM125" s="222">
        <v>0</v>
      </c>
      <c r="IN125" s="222" t="s">
        <v>2565</v>
      </c>
      <c r="IO125" s="222" t="s">
        <v>33</v>
      </c>
      <c r="IP125" s="222">
        <v>2</v>
      </c>
      <c r="IQ125" s="222" t="s">
        <v>17</v>
      </c>
      <c r="IR125" s="222" t="s">
        <v>17</v>
      </c>
      <c r="IS125" s="223">
        <v>45156</v>
      </c>
    </row>
    <row r="126" spans="1:253" s="11" customFormat="1" ht="12.75" customHeight="1" x14ac:dyDescent="0.2">
      <c r="A126" s="11" t="s">
        <v>391</v>
      </c>
      <c r="B126" s="11" t="s">
        <v>9885</v>
      </c>
      <c r="C126" s="11" t="s">
        <v>392</v>
      </c>
      <c r="D126" s="11" t="s">
        <v>393</v>
      </c>
      <c r="E126" s="11" t="s">
        <v>9498</v>
      </c>
      <c r="F126" s="11" t="s">
        <v>5438</v>
      </c>
      <c r="G126" s="212">
        <v>14076000</v>
      </c>
      <c r="H126" s="213" t="s">
        <v>5435</v>
      </c>
      <c r="I126" s="213" t="s">
        <v>1400</v>
      </c>
      <c r="J126" s="213">
        <v>2</v>
      </c>
      <c r="K126" s="213" t="s">
        <v>5437</v>
      </c>
      <c r="L126" s="213" t="s">
        <v>5436</v>
      </c>
      <c r="M126" s="214">
        <v>45126</v>
      </c>
      <c r="N126" s="227" t="s">
        <v>5452</v>
      </c>
      <c r="O126" s="216">
        <v>20524</v>
      </c>
      <c r="P126" s="216" t="s">
        <v>5449</v>
      </c>
      <c r="Q126" s="216" t="s">
        <v>22</v>
      </c>
      <c r="R126" s="216">
        <v>3</v>
      </c>
      <c r="S126" s="216" t="s">
        <v>5451</v>
      </c>
      <c r="T126" s="216" t="s">
        <v>5450</v>
      </c>
      <c r="U126" s="217">
        <v>45126</v>
      </c>
      <c r="V126" s="227" t="s">
        <v>5454</v>
      </c>
      <c r="W126" s="213">
        <v>2382000</v>
      </c>
      <c r="X126" s="213" t="s">
        <v>5449</v>
      </c>
      <c r="Y126" s="213" t="s">
        <v>22</v>
      </c>
      <c r="Z126" s="213">
        <v>3</v>
      </c>
      <c r="AA126" s="213" t="s">
        <v>5453</v>
      </c>
      <c r="AB126" s="213" t="s">
        <v>5450</v>
      </c>
      <c r="AC126" s="214">
        <v>45126</v>
      </c>
      <c r="AD126" s="227" t="s">
        <v>5458</v>
      </c>
      <c r="AE126" s="218">
        <v>133000</v>
      </c>
      <c r="AF126" s="218" t="s">
        <v>5455</v>
      </c>
      <c r="AG126" s="218" t="s">
        <v>1400</v>
      </c>
      <c r="AH126" s="218">
        <v>2</v>
      </c>
      <c r="AI126" s="218" t="s">
        <v>5457</v>
      </c>
      <c r="AJ126" s="218" t="s">
        <v>5456</v>
      </c>
      <c r="AK126" s="219">
        <v>45126</v>
      </c>
      <c r="AL126" s="227" t="s">
        <v>5460</v>
      </c>
      <c r="AM126" s="213">
        <v>133000</v>
      </c>
      <c r="AN126" s="213" t="s">
        <v>5455</v>
      </c>
      <c r="AO126" s="213" t="s">
        <v>1400</v>
      </c>
      <c r="AP126" s="213">
        <v>2</v>
      </c>
      <c r="AQ126" s="213" t="s">
        <v>5459</v>
      </c>
      <c r="AR126" s="213" t="s">
        <v>5456</v>
      </c>
      <c r="AS126" s="214">
        <v>45126</v>
      </c>
      <c r="AT126" s="228" t="s">
        <v>404</v>
      </c>
      <c r="AU126" s="218" t="s">
        <v>17</v>
      </c>
      <c r="AV126" s="218" t="s">
        <v>399</v>
      </c>
      <c r="AW126" s="218" t="s">
        <v>33</v>
      </c>
      <c r="AX126" s="218">
        <v>2</v>
      </c>
      <c r="AY126" s="218" t="s">
        <v>403</v>
      </c>
      <c r="AZ126" s="218" t="s">
        <v>400</v>
      </c>
      <c r="BA126" s="219">
        <v>43511</v>
      </c>
      <c r="BB126" s="227" t="s">
        <v>402</v>
      </c>
      <c r="BC126" s="213" t="s">
        <v>17</v>
      </c>
      <c r="BD126" s="213" t="s">
        <v>399</v>
      </c>
      <c r="BE126" s="213" t="s">
        <v>33</v>
      </c>
      <c r="BF126" s="213">
        <v>2</v>
      </c>
      <c r="BG126" s="213" t="s">
        <v>401</v>
      </c>
      <c r="BH126" s="213" t="s">
        <v>400</v>
      </c>
      <c r="BI126" s="214">
        <v>43511</v>
      </c>
      <c r="BJ126" s="228" t="s">
        <v>1058</v>
      </c>
      <c r="BK126" s="228" t="s">
        <v>17</v>
      </c>
      <c r="BL126" s="228" t="s">
        <v>17</v>
      </c>
      <c r="BM126" s="228" t="s">
        <v>17</v>
      </c>
      <c r="BN126" s="228" t="s">
        <v>17</v>
      </c>
      <c r="BO126" s="228" t="s">
        <v>1056</v>
      </c>
      <c r="BP126" s="218" t="s">
        <v>17</v>
      </c>
      <c r="BQ126" s="229">
        <v>44134</v>
      </c>
      <c r="BR126" s="227" t="s">
        <v>395</v>
      </c>
      <c r="BS126" s="230">
        <v>0</v>
      </c>
      <c r="BT126" s="230">
        <v>0</v>
      </c>
      <c r="BU126" s="230" t="s">
        <v>33</v>
      </c>
      <c r="BV126" s="230">
        <v>2</v>
      </c>
      <c r="BW126" s="230" t="s">
        <v>394</v>
      </c>
      <c r="BX126" s="230">
        <v>0</v>
      </c>
      <c r="BY126" s="214">
        <v>43511</v>
      </c>
      <c r="BZ126" s="228" t="s">
        <v>396</v>
      </c>
      <c r="CA126" s="228">
        <v>0</v>
      </c>
      <c r="CB126" s="228">
        <v>0</v>
      </c>
      <c r="CC126" s="228" t="s">
        <v>33</v>
      </c>
      <c r="CD126" s="228">
        <v>2</v>
      </c>
      <c r="CE126" s="228" t="s">
        <v>394</v>
      </c>
      <c r="CF126" s="228">
        <v>0</v>
      </c>
      <c r="CG126" s="229">
        <v>43511</v>
      </c>
      <c r="CH126" s="227" t="s">
        <v>10652</v>
      </c>
      <c r="CI126" s="228" t="e">
        <v>#N/A</v>
      </c>
      <c r="CJ126" s="228" t="e">
        <v>#N/A</v>
      </c>
      <c r="CK126" s="228" t="e">
        <v>#N/A</v>
      </c>
      <c r="CL126" s="228" t="e">
        <v>#N/A</v>
      </c>
      <c r="CM126" s="228" t="e">
        <v>#N/A</v>
      </c>
      <c r="CN126" s="228" t="e">
        <v>#N/A</v>
      </c>
      <c r="CO126" s="231" t="e">
        <v>#N/A</v>
      </c>
      <c r="CP126" s="228" t="s">
        <v>398</v>
      </c>
      <c r="CQ126" s="230">
        <v>0</v>
      </c>
      <c r="CR126" s="230">
        <v>0</v>
      </c>
      <c r="CS126" s="230" t="s">
        <v>33</v>
      </c>
      <c r="CT126" s="230">
        <v>2</v>
      </c>
      <c r="CU126" s="230" t="s">
        <v>397</v>
      </c>
      <c r="CV126" s="230">
        <v>0</v>
      </c>
      <c r="CW126" s="214">
        <v>43511</v>
      </c>
      <c r="CX126" s="228" t="s">
        <v>5462</v>
      </c>
      <c r="CY126" s="218">
        <v>133000</v>
      </c>
      <c r="CZ126" s="218" t="s">
        <v>5455</v>
      </c>
      <c r="DA126" s="218" t="s">
        <v>1400</v>
      </c>
      <c r="DB126" s="218">
        <v>2</v>
      </c>
      <c r="DC126" s="218" t="s">
        <v>5469</v>
      </c>
      <c r="DD126" s="218" t="s">
        <v>5466</v>
      </c>
      <c r="DE126" s="220">
        <v>45126</v>
      </c>
      <c r="DF126" s="227" t="s">
        <v>5465</v>
      </c>
      <c r="DG126" s="213">
        <v>2249000</v>
      </c>
      <c r="DH126" s="230" t="s">
        <v>5463</v>
      </c>
      <c r="DI126" s="230" t="s">
        <v>1400</v>
      </c>
      <c r="DJ126" s="230">
        <v>2</v>
      </c>
      <c r="DK126" s="230" t="s">
        <v>5215</v>
      </c>
      <c r="DL126" s="230" t="s">
        <v>5464</v>
      </c>
      <c r="DM126" s="214">
        <v>45126</v>
      </c>
      <c r="DN126" s="228" t="s">
        <v>5468</v>
      </c>
      <c r="DO126" s="218">
        <v>0</v>
      </c>
      <c r="DP126" s="228" t="s">
        <v>5455</v>
      </c>
      <c r="DQ126" s="228" t="s">
        <v>1400</v>
      </c>
      <c r="DR126" s="228">
        <v>2</v>
      </c>
      <c r="DS126" s="228" t="s">
        <v>5467</v>
      </c>
      <c r="DT126" s="228" t="s">
        <v>5466</v>
      </c>
      <c r="DU126" s="229">
        <v>45126</v>
      </c>
      <c r="DV126" s="227" t="s">
        <v>5470</v>
      </c>
      <c r="DW126" s="213">
        <v>133000</v>
      </c>
      <c r="DX126" s="230" t="s">
        <v>5455</v>
      </c>
      <c r="DY126" s="230" t="s">
        <v>1400</v>
      </c>
      <c r="DZ126" s="230">
        <v>2</v>
      </c>
      <c r="EA126" s="230" t="s">
        <v>5469</v>
      </c>
      <c r="EB126" s="230" t="s">
        <v>5466</v>
      </c>
      <c r="EC126" s="214">
        <v>45126</v>
      </c>
      <c r="ED126" s="228" t="s">
        <v>5472</v>
      </c>
      <c r="EE126" s="218">
        <v>0</v>
      </c>
      <c r="EF126" s="228" t="s">
        <v>17</v>
      </c>
      <c r="EG126" s="228" t="s">
        <v>22</v>
      </c>
      <c r="EH126" s="228">
        <v>3</v>
      </c>
      <c r="EI126" s="228" t="s">
        <v>5471</v>
      </c>
      <c r="EJ126" s="228" t="s">
        <v>17</v>
      </c>
      <c r="EK126" s="229">
        <v>45126</v>
      </c>
      <c r="EL126" s="227" t="s">
        <v>5474</v>
      </c>
      <c r="EM126" s="213">
        <v>0</v>
      </c>
      <c r="EN126" s="230" t="s">
        <v>17</v>
      </c>
      <c r="EO126" s="230" t="s">
        <v>22</v>
      </c>
      <c r="EP126" s="230">
        <v>3</v>
      </c>
      <c r="EQ126" s="230" t="s">
        <v>5473</v>
      </c>
      <c r="ER126" s="230" t="s">
        <v>17</v>
      </c>
      <c r="ES126" s="214">
        <v>45126</v>
      </c>
      <c r="ET126" s="228" t="s">
        <v>1057</v>
      </c>
      <c r="EU126" s="228" t="s">
        <v>17</v>
      </c>
      <c r="EV126" s="228" t="s">
        <v>17</v>
      </c>
      <c r="EW126" s="228" t="s">
        <v>17</v>
      </c>
      <c r="EX126" s="228" t="s">
        <v>17</v>
      </c>
      <c r="EY126" s="228" t="s">
        <v>1056</v>
      </c>
      <c r="EZ126" s="228" t="s">
        <v>17</v>
      </c>
      <c r="FA126" s="229">
        <v>44134</v>
      </c>
      <c r="FB126" s="227" t="s">
        <v>5478</v>
      </c>
      <c r="FC126" s="230">
        <v>2</v>
      </c>
      <c r="FD126" s="230" t="s">
        <v>5475</v>
      </c>
      <c r="FE126" s="230" t="s">
        <v>1400</v>
      </c>
      <c r="FF126" s="230">
        <v>2</v>
      </c>
      <c r="FG126" s="230" t="s">
        <v>5477</v>
      </c>
      <c r="FH126" s="230" t="s">
        <v>5476</v>
      </c>
      <c r="FI126" s="214">
        <v>45126</v>
      </c>
      <c r="FJ126" s="227" t="s">
        <v>406</v>
      </c>
      <c r="FK126" s="228">
        <v>0</v>
      </c>
      <c r="FL126" s="228">
        <v>0</v>
      </c>
      <c r="FM126" s="228" t="s">
        <v>33</v>
      </c>
      <c r="FN126" s="228">
        <v>2</v>
      </c>
      <c r="FO126" s="228" t="s">
        <v>405</v>
      </c>
      <c r="FP126" s="218">
        <v>0</v>
      </c>
      <c r="FQ126" s="219">
        <v>43511</v>
      </c>
      <c r="FR126" s="227" t="s">
        <v>407</v>
      </c>
      <c r="FS126" s="230">
        <v>0</v>
      </c>
      <c r="FT126" s="230">
        <v>0</v>
      </c>
      <c r="FU126" s="230" t="s">
        <v>33</v>
      </c>
      <c r="FV126" s="230">
        <v>2</v>
      </c>
      <c r="FW126" s="230">
        <v>0</v>
      </c>
      <c r="FX126" s="230">
        <v>0</v>
      </c>
      <c r="FY126" s="214">
        <v>43511</v>
      </c>
      <c r="FZ126" s="228" t="s">
        <v>3667</v>
      </c>
      <c r="GA126" s="228">
        <v>1</v>
      </c>
      <c r="GB126" s="228" t="s">
        <v>2565</v>
      </c>
      <c r="GC126" s="228" t="s">
        <v>33</v>
      </c>
      <c r="GD126" s="228">
        <v>2</v>
      </c>
      <c r="GE126" s="228" t="s">
        <v>17</v>
      </c>
      <c r="GF126" s="228" t="s">
        <v>17</v>
      </c>
      <c r="GG126" s="229">
        <v>45063</v>
      </c>
      <c r="GH126" s="227" t="s">
        <v>3673</v>
      </c>
      <c r="GI126" s="230">
        <v>0</v>
      </c>
      <c r="GJ126" s="230" t="s">
        <v>2565</v>
      </c>
      <c r="GK126" s="230" t="s">
        <v>33</v>
      </c>
      <c r="GL126" s="230">
        <v>2</v>
      </c>
      <c r="GM126" s="230" t="s">
        <v>17</v>
      </c>
      <c r="GN126" s="230" t="s">
        <v>17</v>
      </c>
      <c r="GO126" s="214">
        <v>45063</v>
      </c>
      <c r="GP126" s="228" t="s">
        <v>3668</v>
      </c>
      <c r="GQ126" s="228">
        <v>1</v>
      </c>
      <c r="GR126" s="228" t="s">
        <v>2565</v>
      </c>
      <c r="GS126" s="228" t="s">
        <v>33</v>
      </c>
      <c r="GT126" s="228">
        <v>2</v>
      </c>
      <c r="GU126" s="228" t="s">
        <v>17</v>
      </c>
      <c r="GV126" s="228" t="s">
        <v>17</v>
      </c>
      <c r="GW126" s="229">
        <v>45063</v>
      </c>
      <c r="GX126" s="227" t="s">
        <v>3674</v>
      </c>
      <c r="GY126" s="230">
        <v>0</v>
      </c>
      <c r="GZ126" s="230" t="s">
        <v>2565</v>
      </c>
      <c r="HA126" s="230" t="s">
        <v>33</v>
      </c>
      <c r="HB126" s="230">
        <v>2</v>
      </c>
      <c r="HC126" s="230" t="s">
        <v>17</v>
      </c>
      <c r="HD126" s="230" t="s">
        <v>17</v>
      </c>
      <c r="HE126" s="214">
        <v>45063</v>
      </c>
      <c r="HF126" s="228" t="s">
        <v>3666</v>
      </c>
      <c r="HG126" s="228">
        <v>0</v>
      </c>
      <c r="HH126" s="228" t="s">
        <v>2565</v>
      </c>
      <c r="HI126" s="228" t="s">
        <v>33</v>
      </c>
      <c r="HJ126" s="228">
        <v>2</v>
      </c>
      <c r="HK126" s="228" t="s">
        <v>17</v>
      </c>
      <c r="HL126" s="228" t="s">
        <v>17</v>
      </c>
      <c r="HM126" s="229">
        <v>45063</v>
      </c>
      <c r="HN126" s="227" t="s">
        <v>3672</v>
      </c>
      <c r="HO126" s="230">
        <v>0</v>
      </c>
      <c r="HP126" s="230" t="s">
        <v>2565</v>
      </c>
      <c r="HQ126" s="230" t="s">
        <v>33</v>
      </c>
      <c r="HR126" s="230">
        <v>2</v>
      </c>
      <c r="HS126" s="230" t="s">
        <v>17</v>
      </c>
      <c r="HT126" s="230" t="s">
        <v>17</v>
      </c>
      <c r="HU126" s="214">
        <v>45063</v>
      </c>
      <c r="HV126" s="228" t="s">
        <v>3669</v>
      </c>
      <c r="HW126" s="228">
        <v>0</v>
      </c>
      <c r="HX126" s="228" t="s">
        <v>2565</v>
      </c>
      <c r="HY126" s="228" t="s">
        <v>33</v>
      </c>
      <c r="HZ126" s="228">
        <v>2</v>
      </c>
      <c r="IA126" s="228" t="s">
        <v>17</v>
      </c>
      <c r="IB126" s="228" t="s">
        <v>17</v>
      </c>
      <c r="IC126" s="229">
        <v>45063</v>
      </c>
      <c r="ID126" s="227" t="s">
        <v>3671</v>
      </c>
      <c r="IE126" s="230">
        <v>0</v>
      </c>
      <c r="IF126" s="230" t="s">
        <v>2565</v>
      </c>
      <c r="IG126" s="230" t="s">
        <v>33</v>
      </c>
      <c r="IH126" s="230">
        <v>2</v>
      </c>
      <c r="II126" s="230" t="s">
        <v>17</v>
      </c>
      <c r="IJ126" s="230" t="s">
        <v>17</v>
      </c>
      <c r="IK126" s="214">
        <v>45063</v>
      </c>
      <c r="IL126" s="228" t="s">
        <v>3670</v>
      </c>
      <c r="IM126" s="228">
        <v>2</v>
      </c>
      <c r="IN126" s="228" t="s">
        <v>2565</v>
      </c>
      <c r="IO126" s="228" t="s">
        <v>33</v>
      </c>
      <c r="IP126" s="228">
        <v>2</v>
      </c>
      <c r="IQ126" s="228" t="s">
        <v>17</v>
      </c>
      <c r="IR126" s="228" t="s">
        <v>17</v>
      </c>
      <c r="IS126" s="229">
        <v>45063</v>
      </c>
    </row>
    <row r="127" spans="1:253" s="11" customFormat="1" ht="12.75" customHeight="1" x14ac:dyDescent="0.2">
      <c r="A127" s="11" t="s">
        <v>408</v>
      </c>
      <c r="B127" s="11" t="s">
        <v>10270</v>
      </c>
      <c r="C127" s="11" t="s">
        <v>409</v>
      </c>
      <c r="D127" s="11" t="s">
        <v>410</v>
      </c>
      <c r="E127" s="11" t="s">
        <v>9501</v>
      </c>
      <c r="F127" s="11" t="s">
        <v>7084</v>
      </c>
      <c r="G127" s="212">
        <v>49800000</v>
      </c>
      <c r="H127" s="213" t="s">
        <v>4411</v>
      </c>
      <c r="I127" s="213" t="s">
        <v>77</v>
      </c>
      <c r="J127" s="213">
        <v>1</v>
      </c>
      <c r="K127" s="213" t="s">
        <v>4733</v>
      </c>
      <c r="L127" s="213" t="s">
        <v>4412</v>
      </c>
      <c r="M127" s="214">
        <v>45129</v>
      </c>
      <c r="N127" s="221" t="s">
        <v>4708</v>
      </c>
      <c r="O127" s="216">
        <v>1840687</v>
      </c>
      <c r="P127" s="216" t="s">
        <v>4705</v>
      </c>
      <c r="Q127" s="216" t="s">
        <v>1400</v>
      </c>
      <c r="R127" s="216">
        <v>2</v>
      </c>
      <c r="S127" s="216" t="s">
        <v>4707</v>
      </c>
      <c r="T127" s="216" t="s">
        <v>4706</v>
      </c>
      <c r="U127" s="217">
        <v>45107</v>
      </c>
      <c r="V127" s="221" t="s">
        <v>4710</v>
      </c>
      <c r="W127" s="213">
        <v>49800000</v>
      </c>
      <c r="X127" s="213" t="s">
        <v>4411</v>
      </c>
      <c r="Y127" s="213" t="s">
        <v>77</v>
      </c>
      <c r="Z127" s="213">
        <v>1</v>
      </c>
      <c r="AA127" s="213" t="s">
        <v>4709</v>
      </c>
      <c r="AB127" s="213" t="s">
        <v>4412</v>
      </c>
      <c r="AC127" s="214">
        <v>45107</v>
      </c>
      <c r="AD127" s="221" t="s">
        <v>4712</v>
      </c>
      <c r="AE127" s="218">
        <v>49800000</v>
      </c>
      <c r="AF127" s="218" t="s">
        <v>4411</v>
      </c>
      <c r="AG127" s="218" t="s">
        <v>77</v>
      </c>
      <c r="AH127" s="218">
        <v>1</v>
      </c>
      <c r="AI127" s="218" t="s">
        <v>4711</v>
      </c>
      <c r="AJ127" s="218" t="s">
        <v>4412</v>
      </c>
      <c r="AK127" s="219">
        <v>45107</v>
      </c>
      <c r="AL127" s="221" t="s">
        <v>7088</v>
      </c>
      <c r="AM127" s="213">
        <v>5025000</v>
      </c>
      <c r="AN127" s="213" t="s">
        <v>7085</v>
      </c>
      <c r="AO127" s="213" t="s">
        <v>1400</v>
      </c>
      <c r="AP127" s="213">
        <v>2</v>
      </c>
      <c r="AQ127" s="213" t="s">
        <v>7087</v>
      </c>
      <c r="AR127" s="213" t="s">
        <v>7086</v>
      </c>
      <c r="AS127" s="214">
        <v>45129</v>
      </c>
      <c r="AT127" s="222" t="s">
        <v>7092</v>
      </c>
      <c r="AU127" s="218">
        <v>4000</v>
      </c>
      <c r="AV127" s="218" t="s">
        <v>7089</v>
      </c>
      <c r="AW127" s="218" t="s">
        <v>1400</v>
      </c>
      <c r="AX127" s="218">
        <v>2</v>
      </c>
      <c r="AY127" s="218" t="s">
        <v>7091</v>
      </c>
      <c r="AZ127" s="218" t="s">
        <v>7090</v>
      </c>
      <c r="BA127" s="219">
        <v>45129</v>
      </c>
      <c r="BB127" s="221" t="s">
        <v>873</v>
      </c>
      <c r="BC127" s="213" t="s">
        <v>17</v>
      </c>
      <c r="BD127" s="213" t="s">
        <v>17</v>
      </c>
      <c r="BE127" s="213" t="s">
        <v>17</v>
      </c>
      <c r="BF127" s="213" t="s">
        <v>17</v>
      </c>
      <c r="BG127" s="213" t="s">
        <v>742</v>
      </c>
      <c r="BH127" s="213" t="s">
        <v>17</v>
      </c>
      <c r="BI127" s="214">
        <v>43868</v>
      </c>
      <c r="BJ127" s="222" t="s">
        <v>7096</v>
      </c>
      <c r="BK127" s="222">
        <v>3518</v>
      </c>
      <c r="BL127" s="222" t="s">
        <v>7093</v>
      </c>
      <c r="BM127" s="222" t="s">
        <v>1400</v>
      </c>
      <c r="BN127" s="222">
        <v>2</v>
      </c>
      <c r="BO127" s="222" t="s">
        <v>7095</v>
      </c>
      <c r="BP127" s="218" t="s">
        <v>7094</v>
      </c>
      <c r="BQ127" s="223">
        <v>45129</v>
      </c>
      <c r="BR127" s="221" t="s">
        <v>2043</v>
      </c>
      <c r="BS127" s="224">
        <v>48200</v>
      </c>
      <c r="BT127" s="224" t="s">
        <v>2040</v>
      </c>
      <c r="BU127" s="224" t="s">
        <v>1400</v>
      </c>
      <c r="BV127" s="224">
        <v>2</v>
      </c>
      <c r="BW127" s="224" t="s">
        <v>2042</v>
      </c>
      <c r="BX127" s="224" t="s">
        <v>2041</v>
      </c>
      <c r="BY127" s="214">
        <v>44999</v>
      </c>
      <c r="BZ127" s="222" t="s">
        <v>2045</v>
      </c>
      <c r="CA127" s="222">
        <v>24800</v>
      </c>
      <c r="CB127" s="222" t="s">
        <v>2040</v>
      </c>
      <c r="CC127" s="222" t="s">
        <v>1400</v>
      </c>
      <c r="CD127" s="222">
        <v>2</v>
      </c>
      <c r="CE127" s="222" t="s">
        <v>2044</v>
      </c>
      <c r="CF127" s="222" t="s">
        <v>2041</v>
      </c>
      <c r="CG127" s="223">
        <v>44999</v>
      </c>
      <c r="CH127" s="221" t="s">
        <v>10653</v>
      </c>
      <c r="CI127" s="222" t="e">
        <v>#N/A</v>
      </c>
      <c r="CJ127" s="222" t="e">
        <v>#N/A</v>
      </c>
      <c r="CK127" s="222" t="e">
        <v>#N/A</v>
      </c>
      <c r="CL127" s="222" t="e">
        <v>#N/A</v>
      </c>
      <c r="CM127" s="222" t="e">
        <v>#N/A</v>
      </c>
      <c r="CN127" s="222" t="e">
        <v>#N/A</v>
      </c>
      <c r="CO127" s="225" t="e">
        <v>#N/A</v>
      </c>
      <c r="CP127" s="222" t="s">
        <v>1678</v>
      </c>
      <c r="CQ127" s="224">
        <v>14851</v>
      </c>
      <c r="CR127" s="224" t="s">
        <v>1675</v>
      </c>
      <c r="CS127" s="224" t="s">
        <v>1400</v>
      </c>
      <c r="CT127" s="224">
        <v>2</v>
      </c>
      <c r="CU127" s="224" t="s">
        <v>1677</v>
      </c>
      <c r="CV127" s="224" t="s">
        <v>1676</v>
      </c>
      <c r="CW127" s="214">
        <v>44851</v>
      </c>
      <c r="CX127" s="222" t="s">
        <v>4716</v>
      </c>
      <c r="CY127" s="218">
        <v>24700000</v>
      </c>
      <c r="CZ127" s="218" t="s">
        <v>4717</v>
      </c>
      <c r="DA127" s="218" t="s">
        <v>77</v>
      </c>
      <c r="DB127" s="218">
        <v>1</v>
      </c>
      <c r="DC127" s="218" t="s">
        <v>4725</v>
      </c>
      <c r="DD127" s="218" t="s">
        <v>4724</v>
      </c>
      <c r="DE127" s="220">
        <v>45107</v>
      </c>
      <c r="DF127" s="221" t="s">
        <v>4720</v>
      </c>
      <c r="DG127" s="213">
        <v>0</v>
      </c>
      <c r="DH127" s="224" t="s">
        <v>4717</v>
      </c>
      <c r="DI127" s="224" t="s">
        <v>77</v>
      </c>
      <c r="DJ127" s="224">
        <v>1</v>
      </c>
      <c r="DK127" s="224" t="s">
        <v>4719</v>
      </c>
      <c r="DL127" s="224" t="s">
        <v>4718</v>
      </c>
      <c r="DM127" s="214">
        <v>45107</v>
      </c>
      <c r="DN127" s="222" t="s">
        <v>4723</v>
      </c>
      <c r="DO127" s="218">
        <v>25100000</v>
      </c>
      <c r="DP127" s="222" t="s">
        <v>4717</v>
      </c>
      <c r="DQ127" s="222" t="s">
        <v>77</v>
      </c>
      <c r="DR127" s="222">
        <v>1</v>
      </c>
      <c r="DS127" s="222" t="s">
        <v>4722</v>
      </c>
      <c r="DT127" s="222" t="s">
        <v>4721</v>
      </c>
      <c r="DU127" s="223">
        <v>45107</v>
      </c>
      <c r="DV127" s="221" t="s">
        <v>4726</v>
      </c>
      <c r="DW127" s="213">
        <v>17400000</v>
      </c>
      <c r="DX127" s="224" t="s">
        <v>4717</v>
      </c>
      <c r="DY127" s="224" t="s">
        <v>77</v>
      </c>
      <c r="DZ127" s="224">
        <v>1</v>
      </c>
      <c r="EA127" s="224" t="s">
        <v>4725</v>
      </c>
      <c r="EB127" s="224" t="s">
        <v>4724</v>
      </c>
      <c r="EC127" s="214">
        <v>45107</v>
      </c>
      <c r="ED127" s="222" t="s">
        <v>4728</v>
      </c>
      <c r="EE127" s="218">
        <v>7200000</v>
      </c>
      <c r="EF127" s="222" t="s">
        <v>4713</v>
      </c>
      <c r="EG127" s="222" t="s">
        <v>77</v>
      </c>
      <c r="EH127" s="222">
        <v>1</v>
      </c>
      <c r="EI127" s="222" t="s">
        <v>4727</v>
      </c>
      <c r="EJ127" s="222" t="s">
        <v>4714</v>
      </c>
      <c r="EK127" s="223">
        <v>45107</v>
      </c>
      <c r="EL127" s="221" t="s">
        <v>4731</v>
      </c>
      <c r="EM127" s="213">
        <v>100000</v>
      </c>
      <c r="EN127" s="224" t="s">
        <v>4717</v>
      </c>
      <c r="EO127" s="224" t="s">
        <v>77</v>
      </c>
      <c r="EP127" s="224">
        <v>1</v>
      </c>
      <c r="EQ127" s="224" t="s">
        <v>4730</v>
      </c>
      <c r="ER127" s="224" t="s">
        <v>4729</v>
      </c>
      <c r="ES127" s="214">
        <v>45107</v>
      </c>
      <c r="ET127" s="222" t="s">
        <v>7098</v>
      </c>
      <c r="EU127" s="222">
        <v>3518</v>
      </c>
      <c r="EV127" s="222" t="s">
        <v>7093</v>
      </c>
      <c r="EW127" s="222" t="s">
        <v>1400</v>
      </c>
      <c r="EX127" s="222">
        <v>2</v>
      </c>
      <c r="EY127" s="222" t="s">
        <v>7097</v>
      </c>
      <c r="EZ127" s="222" t="s">
        <v>7094</v>
      </c>
      <c r="FA127" s="223">
        <v>45129</v>
      </c>
      <c r="FB127" s="221" t="s">
        <v>4414</v>
      </c>
      <c r="FC127" s="224">
        <v>5</v>
      </c>
      <c r="FD127" s="224" t="s">
        <v>4411</v>
      </c>
      <c r="FE127" s="224" t="s">
        <v>1400</v>
      </c>
      <c r="FF127" s="224">
        <v>2</v>
      </c>
      <c r="FG127" s="224" t="s">
        <v>4413</v>
      </c>
      <c r="FH127" s="224" t="s">
        <v>4412</v>
      </c>
      <c r="FI127" s="214">
        <v>45077</v>
      </c>
      <c r="FJ127" s="221" t="s">
        <v>411</v>
      </c>
      <c r="FK127" s="222" t="s">
        <v>17</v>
      </c>
      <c r="FL127" s="222">
        <v>0</v>
      </c>
      <c r="FM127" s="222" t="s">
        <v>33</v>
      </c>
      <c r="FN127" s="222">
        <v>2</v>
      </c>
      <c r="FO127" s="222" t="s">
        <v>18</v>
      </c>
      <c r="FP127" s="218">
        <v>0</v>
      </c>
      <c r="FQ127" s="219">
        <v>43511</v>
      </c>
      <c r="FR127" s="221" t="s">
        <v>412</v>
      </c>
      <c r="FS127" s="224" t="s">
        <v>17</v>
      </c>
      <c r="FT127" s="224">
        <v>0</v>
      </c>
      <c r="FU127" s="224" t="s">
        <v>33</v>
      </c>
      <c r="FV127" s="224">
        <v>2</v>
      </c>
      <c r="FW127" s="224" t="s">
        <v>18</v>
      </c>
      <c r="FX127" s="224">
        <v>0</v>
      </c>
      <c r="FY127" s="214">
        <v>43511</v>
      </c>
      <c r="FZ127" s="222" t="s">
        <v>3676</v>
      </c>
      <c r="GA127" s="222">
        <v>2</v>
      </c>
      <c r="GB127" s="222" t="s">
        <v>2565</v>
      </c>
      <c r="GC127" s="222" t="s">
        <v>33</v>
      </c>
      <c r="GD127" s="222">
        <v>2</v>
      </c>
      <c r="GE127" s="222" t="s">
        <v>17</v>
      </c>
      <c r="GF127" s="222" t="s">
        <v>17</v>
      </c>
      <c r="GG127" s="223">
        <v>45063</v>
      </c>
      <c r="GH127" s="221" t="s">
        <v>3682</v>
      </c>
      <c r="GI127" s="224">
        <v>3</v>
      </c>
      <c r="GJ127" s="224" t="s">
        <v>2565</v>
      </c>
      <c r="GK127" s="224" t="s">
        <v>33</v>
      </c>
      <c r="GL127" s="224">
        <v>2</v>
      </c>
      <c r="GM127" s="224" t="s">
        <v>17</v>
      </c>
      <c r="GN127" s="224" t="s">
        <v>17</v>
      </c>
      <c r="GO127" s="214">
        <v>45063</v>
      </c>
      <c r="GP127" s="222" t="s">
        <v>3677</v>
      </c>
      <c r="GQ127" s="222">
        <v>3</v>
      </c>
      <c r="GR127" s="222" t="s">
        <v>2565</v>
      </c>
      <c r="GS127" s="222" t="s">
        <v>33</v>
      </c>
      <c r="GT127" s="222">
        <v>2</v>
      </c>
      <c r="GU127" s="222" t="s">
        <v>17</v>
      </c>
      <c r="GV127" s="222" t="s">
        <v>17</v>
      </c>
      <c r="GW127" s="223">
        <v>45063</v>
      </c>
      <c r="GX127" s="221" t="s">
        <v>3683</v>
      </c>
      <c r="GY127" s="224">
        <v>3</v>
      </c>
      <c r="GZ127" s="224" t="s">
        <v>2565</v>
      </c>
      <c r="HA127" s="224" t="s">
        <v>33</v>
      </c>
      <c r="HB127" s="224">
        <v>2</v>
      </c>
      <c r="HC127" s="224" t="s">
        <v>17</v>
      </c>
      <c r="HD127" s="224" t="s">
        <v>17</v>
      </c>
      <c r="HE127" s="214">
        <v>45063</v>
      </c>
      <c r="HF127" s="222" t="s">
        <v>3675</v>
      </c>
      <c r="HG127" s="222">
        <v>2</v>
      </c>
      <c r="HH127" s="222" t="s">
        <v>2565</v>
      </c>
      <c r="HI127" s="222" t="s">
        <v>33</v>
      </c>
      <c r="HJ127" s="222">
        <v>2</v>
      </c>
      <c r="HK127" s="222" t="s">
        <v>17</v>
      </c>
      <c r="HL127" s="222" t="s">
        <v>17</v>
      </c>
      <c r="HM127" s="223">
        <v>45063</v>
      </c>
      <c r="HN127" s="221" t="s">
        <v>3681</v>
      </c>
      <c r="HO127" s="224">
        <v>2</v>
      </c>
      <c r="HP127" s="224" t="s">
        <v>2565</v>
      </c>
      <c r="HQ127" s="224" t="s">
        <v>33</v>
      </c>
      <c r="HR127" s="224">
        <v>2</v>
      </c>
      <c r="HS127" s="224" t="s">
        <v>17</v>
      </c>
      <c r="HT127" s="224" t="s">
        <v>17</v>
      </c>
      <c r="HU127" s="214">
        <v>45063</v>
      </c>
      <c r="HV127" s="222" t="s">
        <v>3678</v>
      </c>
      <c r="HW127" s="222">
        <v>3</v>
      </c>
      <c r="HX127" s="222" t="s">
        <v>2565</v>
      </c>
      <c r="HY127" s="222" t="s">
        <v>33</v>
      </c>
      <c r="HZ127" s="222">
        <v>2</v>
      </c>
      <c r="IA127" s="222" t="s">
        <v>17</v>
      </c>
      <c r="IB127" s="222" t="s">
        <v>17</v>
      </c>
      <c r="IC127" s="223">
        <v>45063</v>
      </c>
      <c r="ID127" s="221" t="s">
        <v>3680</v>
      </c>
      <c r="IE127" s="224">
        <v>1</v>
      </c>
      <c r="IF127" s="224" t="s">
        <v>2565</v>
      </c>
      <c r="IG127" s="224" t="s">
        <v>33</v>
      </c>
      <c r="IH127" s="224">
        <v>2</v>
      </c>
      <c r="II127" s="224" t="s">
        <v>17</v>
      </c>
      <c r="IJ127" s="224" t="s">
        <v>17</v>
      </c>
      <c r="IK127" s="214">
        <v>45063</v>
      </c>
      <c r="IL127" s="222" t="s">
        <v>3679</v>
      </c>
      <c r="IM127" s="222">
        <v>3</v>
      </c>
      <c r="IN127" s="222" t="s">
        <v>2565</v>
      </c>
      <c r="IO127" s="222" t="s">
        <v>33</v>
      </c>
      <c r="IP127" s="222">
        <v>2</v>
      </c>
      <c r="IQ127" s="222" t="s">
        <v>17</v>
      </c>
      <c r="IR127" s="222" t="s">
        <v>17</v>
      </c>
      <c r="IS127" s="223">
        <v>45063</v>
      </c>
    </row>
    <row r="128" spans="1:253" s="11" customFormat="1" ht="12.75" customHeight="1" x14ac:dyDescent="0.2">
      <c r="A128" s="11" t="s">
        <v>874</v>
      </c>
      <c r="B128" s="11" t="s">
        <v>9885</v>
      </c>
      <c r="C128" s="11" t="s">
        <v>875</v>
      </c>
      <c r="D128" s="11" t="s">
        <v>410</v>
      </c>
      <c r="E128" s="11" t="s">
        <v>9501</v>
      </c>
      <c r="F128" s="11" t="s">
        <v>4734</v>
      </c>
      <c r="G128" s="212">
        <v>49800000</v>
      </c>
      <c r="H128" s="213" t="s">
        <v>4732</v>
      </c>
      <c r="I128" s="213" t="s">
        <v>77</v>
      </c>
      <c r="J128" s="213">
        <v>1</v>
      </c>
      <c r="K128" s="213" t="s">
        <v>4733</v>
      </c>
      <c r="L128" s="213" t="s">
        <v>4412</v>
      </c>
      <c r="M128" s="214">
        <v>45107</v>
      </c>
      <c r="N128" s="227" t="s">
        <v>4738</v>
      </c>
      <c r="O128" s="216">
        <v>89263</v>
      </c>
      <c r="P128" s="216" t="s">
        <v>4735</v>
      </c>
      <c r="Q128" s="216" t="s">
        <v>1400</v>
      </c>
      <c r="R128" s="216">
        <v>2</v>
      </c>
      <c r="S128" s="216" t="s">
        <v>4737</v>
      </c>
      <c r="T128" s="216" t="s">
        <v>4736</v>
      </c>
      <c r="U128" s="217">
        <v>45107</v>
      </c>
      <c r="V128" s="227" t="s">
        <v>4742</v>
      </c>
      <c r="W128" s="213">
        <v>14770000</v>
      </c>
      <c r="X128" s="213" t="s">
        <v>4739</v>
      </c>
      <c r="Y128" s="213" t="s">
        <v>1400</v>
      </c>
      <c r="Z128" s="213">
        <v>2</v>
      </c>
      <c r="AA128" s="213" t="s">
        <v>4741</v>
      </c>
      <c r="AB128" s="213" t="s">
        <v>4740</v>
      </c>
      <c r="AC128" s="214">
        <v>45107</v>
      </c>
      <c r="AD128" s="227" t="s">
        <v>4745</v>
      </c>
      <c r="AE128" s="218">
        <v>14770000</v>
      </c>
      <c r="AF128" s="218" t="s">
        <v>4743</v>
      </c>
      <c r="AG128" s="218" t="s">
        <v>1400</v>
      </c>
      <c r="AH128" s="218">
        <v>2</v>
      </c>
      <c r="AI128" s="218" t="s">
        <v>4744</v>
      </c>
      <c r="AJ128" s="218" t="s">
        <v>4740</v>
      </c>
      <c r="AK128" s="219">
        <v>45107</v>
      </c>
      <c r="AL128" s="227" t="s">
        <v>7100</v>
      </c>
      <c r="AM128" s="213">
        <v>1713000</v>
      </c>
      <c r="AN128" s="213" t="s">
        <v>7085</v>
      </c>
      <c r="AO128" s="213" t="s">
        <v>1400</v>
      </c>
      <c r="AP128" s="213">
        <v>2</v>
      </c>
      <c r="AQ128" s="213" t="s">
        <v>7099</v>
      </c>
      <c r="AR128" s="213" t="s">
        <v>7086</v>
      </c>
      <c r="AS128" s="214">
        <v>45129</v>
      </c>
      <c r="AT128" s="228" t="s">
        <v>880</v>
      </c>
      <c r="AU128" s="218" t="s">
        <v>17</v>
      </c>
      <c r="AV128" s="218" t="s">
        <v>17</v>
      </c>
      <c r="AW128" s="218" t="s">
        <v>17</v>
      </c>
      <c r="AX128" s="218" t="s">
        <v>17</v>
      </c>
      <c r="AY128" s="218" t="s">
        <v>17</v>
      </c>
      <c r="AZ128" s="218" t="s">
        <v>17</v>
      </c>
      <c r="BA128" s="219">
        <v>43868</v>
      </c>
      <c r="BB128" s="227" t="s">
        <v>879</v>
      </c>
      <c r="BC128" s="213" t="s">
        <v>17</v>
      </c>
      <c r="BD128" s="213" t="s">
        <v>17</v>
      </c>
      <c r="BE128" s="213" t="s">
        <v>17</v>
      </c>
      <c r="BF128" s="213" t="s">
        <v>17</v>
      </c>
      <c r="BG128" s="213" t="s">
        <v>17</v>
      </c>
      <c r="BH128" s="213" t="s">
        <v>17</v>
      </c>
      <c r="BI128" s="214">
        <v>43868</v>
      </c>
      <c r="BJ128" s="228" t="s">
        <v>7103</v>
      </c>
      <c r="BK128" s="228">
        <v>14</v>
      </c>
      <c r="BL128" s="228" t="s">
        <v>7093</v>
      </c>
      <c r="BM128" s="228" t="s">
        <v>1400</v>
      </c>
      <c r="BN128" s="228">
        <v>2</v>
      </c>
      <c r="BO128" s="228" t="s">
        <v>7102</v>
      </c>
      <c r="BP128" s="218" t="s">
        <v>7101</v>
      </c>
      <c r="BQ128" s="229">
        <v>45129</v>
      </c>
      <c r="BR128" s="227" t="s">
        <v>876</v>
      </c>
      <c r="BS128" s="230" t="s">
        <v>17</v>
      </c>
      <c r="BT128" s="230" t="s">
        <v>17</v>
      </c>
      <c r="BU128" s="230" t="s">
        <v>17</v>
      </c>
      <c r="BV128" s="230" t="s">
        <v>17</v>
      </c>
      <c r="BW128" s="230" t="s">
        <v>17</v>
      </c>
      <c r="BX128" s="230" t="s">
        <v>17</v>
      </c>
      <c r="BY128" s="214">
        <v>43868</v>
      </c>
      <c r="BZ128" s="228" t="s">
        <v>877</v>
      </c>
      <c r="CA128" s="228" t="s">
        <v>17</v>
      </c>
      <c r="CB128" s="228" t="s">
        <v>17</v>
      </c>
      <c r="CC128" s="228" t="s">
        <v>17</v>
      </c>
      <c r="CD128" s="228" t="s">
        <v>17</v>
      </c>
      <c r="CE128" s="228" t="s">
        <v>17</v>
      </c>
      <c r="CF128" s="228" t="s">
        <v>17</v>
      </c>
      <c r="CG128" s="229">
        <v>43868</v>
      </c>
      <c r="CH128" s="227" t="s">
        <v>10654</v>
      </c>
      <c r="CI128" s="228" t="e">
        <v>#N/A</v>
      </c>
      <c r="CJ128" s="228" t="e">
        <v>#N/A</v>
      </c>
      <c r="CK128" s="228" t="e">
        <v>#N/A</v>
      </c>
      <c r="CL128" s="228" t="e">
        <v>#N/A</v>
      </c>
      <c r="CM128" s="228" t="e">
        <v>#N/A</v>
      </c>
      <c r="CN128" s="228" t="e">
        <v>#N/A</v>
      </c>
      <c r="CO128" s="231" t="e">
        <v>#N/A</v>
      </c>
      <c r="CP128" s="228" t="s">
        <v>878</v>
      </c>
      <c r="CQ128" s="230" t="s">
        <v>17</v>
      </c>
      <c r="CR128" s="230" t="s">
        <v>17</v>
      </c>
      <c r="CS128" s="230" t="s">
        <v>17</v>
      </c>
      <c r="CT128" s="230" t="s">
        <v>17</v>
      </c>
      <c r="CU128" s="230" t="s">
        <v>17</v>
      </c>
      <c r="CV128" s="230" t="s">
        <v>17</v>
      </c>
      <c r="CW128" s="214">
        <v>43868</v>
      </c>
      <c r="CX128" s="228" t="s">
        <v>7106</v>
      </c>
      <c r="CY128" s="218">
        <v>1144000</v>
      </c>
      <c r="CZ128" s="218" t="s">
        <v>4750</v>
      </c>
      <c r="DA128" s="218" t="s">
        <v>77</v>
      </c>
      <c r="DB128" s="218">
        <v>1</v>
      </c>
      <c r="DC128" s="218" t="s">
        <v>4752</v>
      </c>
      <c r="DD128" s="218" t="s">
        <v>4751</v>
      </c>
      <c r="DE128" s="220">
        <v>45107</v>
      </c>
      <c r="DF128" s="227" t="s">
        <v>4747</v>
      </c>
      <c r="DG128" s="213">
        <v>0</v>
      </c>
      <c r="DH128" s="230" t="s">
        <v>4739</v>
      </c>
      <c r="DI128" s="230" t="s">
        <v>1400</v>
      </c>
      <c r="DJ128" s="230">
        <v>2</v>
      </c>
      <c r="DK128" s="230" t="s">
        <v>4746</v>
      </c>
      <c r="DL128" s="230" t="s">
        <v>4740</v>
      </c>
      <c r="DM128" s="214">
        <v>45107</v>
      </c>
      <c r="DN128" s="228" t="s">
        <v>4749</v>
      </c>
      <c r="DO128" s="218">
        <v>13626000</v>
      </c>
      <c r="DP128" s="228" t="s">
        <v>4739</v>
      </c>
      <c r="DQ128" s="228" t="s">
        <v>1400</v>
      </c>
      <c r="DR128" s="228">
        <v>2</v>
      </c>
      <c r="DS128" s="228" t="s">
        <v>4748</v>
      </c>
      <c r="DT128" s="228" t="s">
        <v>4740</v>
      </c>
      <c r="DU128" s="229">
        <v>45107</v>
      </c>
      <c r="DV128" s="227" t="s">
        <v>4753</v>
      </c>
      <c r="DW128" s="213">
        <v>1144000</v>
      </c>
      <c r="DX128" s="230" t="s">
        <v>4750</v>
      </c>
      <c r="DY128" s="230" t="s">
        <v>77</v>
      </c>
      <c r="DZ128" s="230">
        <v>1</v>
      </c>
      <c r="EA128" s="230" t="s">
        <v>4752</v>
      </c>
      <c r="EB128" s="230" t="s">
        <v>4751</v>
      </c>
      <c r="EC128" s="214">
        <v>45107</v>
      </c>
      <c r="ED128" s="228" t="s">
        <v>4754</v>
      </c>
      <c r="EE128" s="218">
        <v>0</v>
      </c>
      <c r="EF128" s="228" t="s">
        <v>4750</v>
      </c>
      <c r="EG128" s="228" t="s">
        <v>77</v>
      </c>
      <c r="EH128" s="228">
        <v>1</v>
      </c>
      <c r="EI128" s="228" t="s">
        <v>4752</v>
      </c>
      <c r="EJ128" s="228" t="s">
        <v>4751</v>
      </c>
      <c r="EK128" s="229">
        <v>45107</v>
      </c>
      <c r="EL128" s="227" t="s">
        <v>4755</v>
      </c>
      <c r="EM128" s="213">
        <v>0</v>
      </c>
      <c r="EN128" s="230" t="s">
        <v>4750</v>
      </c>
      <c r="EO128" s="230" t="s">
        <v>77</v>
      </c>
      <c r="EP128" s="230">
        <v>1</v>
      </c>
      <c r="EQ128" s="230" t="s">
        <v>4752</v>
      </c>
      <c r="ER128" s="230" t="s">
        <v>4751</v>
      </c>
      <c r="ES128" s="214">
        <v>45107</v>
      </c>
      <c r="ET128" s="228" t="s">
        <v>7105</v>
      </c>
      <c r="EU128" s="228">
        <v>3518</v>
      </c>
      <c r="EV128" s="228" t="s">
        <v>7093</v>
      </c>
      <c r="EW128" s="228" t="s">
        <v>1400</v>
      </c>
      <c r="EX128" s="228">
        <v>2</v>
      </c>
      <c r="EY128" s="228" t="s">
        <v>7097</v>
      </c>
      <c r="EZ128" s="228" t="s">
        <v>7104</v>
      </c>
      <c r="FA128" s="229">
        <v>45129</v>
      </c>
      <c r="FB128" s="227" t="s">
        <v>1206</v>
      </c>
      <c r="FC128" s="230">
        <v>2</v>
      </c>
      <c r="FD128" s="230" t="s">
        <v>17</v>
      </c>
      <c r="FE128" s="230" t="s">
        <v>33</v>
      </c>
      <c r="FF128" s="230">
        <v>2</v>
      </c>
      <c r="FG128" s="230" t="s">
        <v>1205</v>
      </c>
      <c r="FH128" s="230" t="s">
        <v>17</v>
      </c>
      <c r="FI128" s="214">
        <v>44452</v>
      </c>
      <c r="FJ128" s="227" t="s">
        <v>10655</v>
      </c>
      <c r="FK128" s="228" t="e">
        <v>#N/A</v>
      </c>
      <c r="FL128" s="228" t="e">
        <v>#N/A</v>
      </c>
      <c r="FM128" s="228" t="e">
        <v>#N/A</v>
      </c>
      <c r="FN128" s="228" t="e">
        <v>#N/A</v>
      </c>
      <c r="FO128" s="228" t="e">
        <v>#N/A</v>
      </c>
      <c r="FP128" s="218" t="e">
        <v>#N/A</v>
      </c>
      <c r="FQ128" s="219" t="e">
        <v>#N/A</v>
      </c>
      <c r="FR128" s="227" t="s">
        <v>10656</v>
      </c>
      <c r="FS128" s="230" t="e">
        <v>#N/A</v>
      </c>
      <c r="FT128" s="230" t="e">
        <v>#N/A</v>
      </c>
      <c r="FU128" s="230" t="e">
        <v>#N/A</v>
      </c>
      <c r="FV128" s="230" t="e">
        <v>#N/A</v>
      </c>
      <c r="FW128" s="230" t="e">
        <v>#N/A</v>
      </c>
      <c r="FX128" s="230" t="e">
        <v>#N/A</v>
      </c>
      <c r="FY128" s="214" t="e">
        <v>#N/A</v>
      </c>
      <c r="FZ128" s="228" t="s">
        <v>3685</v>
      </c>
      <c r="GA128" s="228">
        <v>2</v>
      </c>
      <c r="GB128" s="228" t="s">
        <v>2565</v>
      </c>
      <c r="GC128" s="228" t="s">
        <v>33</v>
      </c>
      <c r="GD128" s="228">
        <v>2</v>
      </c>
      <c r="GE128" s="228" t="s">
        <v>17</v>
      </c>
      <c r="GF128" s="228" t="s">
        <v>17</v>
      </c>
      <c r="GG128" s="229">
        <v>45063</v>
      </c>
      <c r="GH128" s="227" t="s">
        <v>3691</v>
      </c>
      <c r="GI128" s="230">
        <v>3</v>
      </c>
      <c r="GJ128" s="230" t="s">
        <v>2565</v>
      </c>
      <c r="GK128" s="230" t="s">
        <v>33</v>
      </c>
      <c r="GL128" s="230">
        <v>2</v>
      </c>
      <c r="GM128" s="230" t="s">
        <v>17</v>
      </c>
      <c r="GN128" s="230" t="s">
        <v>17</v>
      </c>
      <c r="GO128" s="214">
        <v>45063</v>
      </c>
      <c r="GP128" s="228" t="s">
        <v>3686</v>
      </c>
      <c r="GQ128" s="228">
        <v>3</v>
      </c>
      <c r="GR128" s="228" t="s">
        <v>2565</v>
      </c>
      <c r="GS128" s="228" t="s">
        <v>33</v>
      </c>
      <c r="GT128" s="228">
        <v>2</v>
      </c>
      <c r="GU128" s="228" t="s">
        <v>17</v>
      </c>
      <c r="GV128" s="228" t="s">
        <v>17</v>
      </c>
      <c r="GW128" s="229">
        <v>45063</v>
      </c>
      <c r="GX128" s="227" t="s">
        <v>3692</v>
      </c>
      <c r="GY128" s="230">
        <v>0</v>
      </c>
      <c r="GZ128" s="230" t="s">
        <v>2565</v>
      </c>
      <c r="HA128" s="230" t="s">
        <v>33</v>
      </c>
      <c r="HB128" s="230">
        <v>2</v>
      </c>
      <c r="HC128" s="230" t="s">
        <v>17</v>
      </c>
      <c r="HD128" s="230" t="s">
        <v>17</v>
      </c>
      <c r="HE128" s="214">
        <v>45063</v>
      </c>
      <c r="HF128" s="228" t="s">
        <v>3684</v>
      </c>
      <c r="HG128" s="228">
        <v>1</v>
      </c>
      <c r="HH128" s="228" t="s">
        <v>2565</v>
      </c>
      <c r="HI128" s="228" t="s">
        <v>33</v>
      </c>
      <c r="HJ128" s="228">
        <v>2</v>
      </c>
      <c r="HK128" s="228" t="s">
        <v>17</v>
      </c>
      <c r="HL128" s="228" t="s">
        <v>17</v>
      </c>
      <c r="HM128" s="229">
        <v>45063</v>
      </c>
      <c r="HN128" s="227" t="s">
        <v>3690</v>
      </c>
      <c r="HO128" s="230">
        <v>2</v>
      </c>
      <c r="HP128" s="230" t="s">
        <v>2565</v>
      </c>
      <c r="HQ128" s="230" t="s">
        <v>33</v>
      </c>
      <c r="HR128" s="230">
        <v>2</v>
      </c>
      <c r="HS128" s="230" t="s">
        <v>17</v>
      </c>
      <c r="HT128" s="230" t="s">
        <v>17</v>
      </c>
      <c r="HU128" s="214">
        <v>45063</v>
      </c>
      <c r="HV128" s="228" t="s">
        <v>3687</v>
      </c>
      <c r="HW128" s="228">
        <v>3</v>
      </c>
      <c r="HX128" s="228" t="s">
        <v>2565</v>
      </c>
      <c r="HY128" s="228" t="s">
        <v>33</v>
      </c>
      <c r="HZ128" s="228">
        <v>2</v>
      </c>
      <c r="IA128" s="228" t="s">
        <v>17</v>
      </c>
      <c r="IB128" s="228" t="s">
        <v>17</v>
      </c>
      <c r="IC128" s="229">
        <v>45063</v>
      </c>
      <c r="ID128" s="227" t="s">
        <v>3689</v>
      </c>
      <c r="IE128" s="230">
        <v>1</v>
      </c>
      <c r="IF128" s="230" t="s">
        <v>2565</v>
      </c>
      <c r="IG128" s="230" t="s">
        <v>33</v>
      </c>
      <c r="IH128" s="230">
        <v>2</v>
      </c>
      <c r="II128" s="230" t="s">
        <v>17</v>
      </c>
      <c r="IJ128" s="230" t="s">
        <v>17</v>
      </c>
      <c r="IK128" s="214">
        <v>45063</v>
      </c>
      <c r="IL128" s="228" t="s">
        <v>3688</v>
      </c>
      <c r="IM128" s="228">
        <v>3</v>
      </c>
      <c r="IN128" s="228" t="s">
        <v>2565</v>
      </c>
      <c r="IO128" s="228" t="s">
        <v>33</v>
      </c>
      <c r="IP128" s="228">
        <v>2</v>
      </c>
      <c r="IQ128" s="228" t="s">
        <v>17</v>
      </c>
      <c r="IR128" s="228" t="s">
        <v>17</v>
      </c>
      <c r="IS128" s="229">
        <v>45063</v>
      </c>
    </row>
    <row r="129" spans="1:253" s="11" customFormat="1" ht="12.75" customHeight="1" x14ac:dyDescent="0.2">
      <c r="A129" s="11" t="s">
        <v>1150</v>
      </c>
      <c r="B129" s="11" t="s">
        <v>10154</v>
      </c>
      <c r="C129" s="11" t="s">
        <v>1151</v>
      </c>
      <c r="D129" s="11" t="s">
        <v>410</v>
      </c>
      <c r="E129" s="11" t="s">
        <v>9501</v>
      </c>
      <c r="F129" s="11" t="s">
        <v>4756</v>
      </c>
      <c r="G129" s="212">
        <v>49800000</v>
      </c>
      <c r="H129" s="213" t="s">
        <v>4732</v>
      </c>
      <c r="I129" s="213" t="s">
        <v>77</v>
      </c>
      <c r="J129" s="213">
        <v>1</v>
      </c>
      <c r="K129" s="213" t="s">
        <v>4733</v>
      </c>
      <c r="L129" s="213" t="s">
        <v>4412</v>
      </c>
      <c r="M129" s="214">
        <v>45107</v>
      </c>
      <c r="N129" s="221" t="s">
        <v>4759</v>
      </c>
      <c r="O129" s="216">
        <v>880145</v>
      </c>
      <c r="P129" s="216" t="s">
        <v>4757</v>
      </c>
      <c r="Q129" s="216" t="s">
        <v>1400</v>
      </c>
      <c r="R129" s="216">
        <v>2</v>
      </c>
      <c r="S129" s="216" t="s">
        <v>4758</v>
      </c>
      <c r="T129" s="216" t="s">
        <v>4706</v>
      </c>
      <c r="U129" s="217">
        <v>45107</v>
      </c>
      <c r="V129" s="221" t="s">
        <v>4763</v>
      </c>
      <c r="W129" s="213">
        <v>17773000</v>
      </c>
      <c r="X129" s="213" t="s">
        <v>4760</v>
      </c>
      <c r="Y129" s="213" t="s">
        <v>1400</v>
      </c>
      <c r="Z129" s="213">
        <v>2</v>
      </c>
      <c r="AA129" s="213" t="s">
        <v>4762</v>
      </c>
      <c r="AB129" s="213" t="s">
        <v>4761</v>
      </c>
      <c r="AC129" s="214">
        <v>45107</v>
      </c>
      <c r="AD129" s="221" t="s">
        <v>4765</v>
      </c>
      <c r="AE129" s="218">
        <v>17773000</v>
      </c>
      <c r="AF129" s="218" t="s">
        <v>4760</v>
      </c>
      <c r="AG129" s="218" t="s">
        <v>1400</v>
      </c>
      <c r="AH129" s="218">
        <v>2</v>
      </c>
      <c r="AI129" s="218" t="s">
        <v>4764</v>
      </c>
      <c r="AJ129" s="218" t="s">
        <v>4761</v>
      </c>
      <c r="AK129" s="219">
        <v>45107</v>
      </c>
      <c r="AL129" s="221" t="s">
        <v>7110</v>
      </c>
      <c r="AM129" s="213">
        <v>749000</v>
      </c>
      <c r="AN129" s="213" t="s">
        <v>7107</v>
      </c>
      <c r="AO129" s="213" t="s">
        <v>1400</v>
      </c>
      <c r="AP129" s="213">
        <v>2</v>
      </c>
      <c r="AQ129" s="213" t="s">
        <v>7109</v>
      </c>
      <c r="AR129" s="213" t="s">
        <v>7108</v>
      </c>
      <c r="AS129" s="214">
        <v>45129</v>
      </c>
      <c r="AT129" s="222" t="s">
        <v>1152</v>
      </c>
      <c r="AU129" s="218">
        <v>0</v>
      </c>
      <c r="AV129" s="218" t="s">
        <v>17</v>
      </c>
      <c r="AW129" s="218" t="s">
        <v>17</v>
      </c>
      <c r="AX129" s="218" t="s">
        <v>17</v>
      </c>
      <c r="AY129" s="218" t="s">
        <v>17</v>
      </c>
      <c r="AZ129" s="218" t="s">
        <v>17</v>
      </c>
      <c r="BA129" s="219">
        <v>44316</v>
      </c>
      <c r="BB129" s="221" t="s">
        <v>1153</v>
      </c>
      <c r="BC129" s="213">
        <v>0</v>
      </c>
      <c r="BD129" s="213" t="s">
        <v>17</v>
      </c>
      <c r="BE129" s="213" t="s">
        <v>17</v>
      </c>
      <c r="BF129" s="213" t="s">
        <v>17</v>
      </c>
      <c r="BG129" s="213" t="s">
        <v>17</v>
      </c>
      <c r="BH129" s="213" t="s">
        <v>17</v>
      </c>
      <c r="BI129" s="214">
        <v>44316</v>
      </c>
      <c r="BJ129" s="222" t="s">
        <v>7112</v>
      </c>
      <c r="BK129" s="222">
        <v>2430</v>
      </c>
      <c r="BL129" s="222" t="s">
        <v>7093</v>
      </c>
      <c r="BM129" s="222" t="s">
        <v>1400</v>
      </c>
      <c r="BN129" s="222">
        <v>2</v>
      </c>
      <c r="BO129" s="222" t="s">
        <v>7111</v>
      </c>
      <c r="BP129" s="218" t="s">
        <v>1039</v>
      </c>
      <c r="BQ129" s="223">
        <v>45129</v>
      </c>
      <c r="BR129" s="221" t="s">
        <v>1157</v>
      </c>
      <c r="BS129" s="224">
        <v>55</v>
      </c>
      <c r="BT129" s="224" t="s">
        <v>1154</v>
      </c>
      <c r="BU129" s="224" t="s">
        <v>22</v>
      </c>
      <c r="BV129" s="224">
        <v>3</v>
      </c>
      <c r="BW129" s="224" t="s">
        <v>1156</v>
      </c>
      <c r="BX129" s="224" t="s">
        <v>1155</v>
      </c>
      <c r="BY129" s="214">
        <v>44316</v>
      </c>
      <c r="BZ129" s="222" t="s">
        <v>1158</v>
      </c>
      <c r="CA129" s="222">
        <v>0</v>
      </c>
      <c r="CB129" s="222" t="s">
        <v>17</v>
      </c>
      <c r="CC129" s="222" t="s">
        <v>17</v>
      </c>
      <c r="CD129" s="222" t="s">
        <v>17</v>
      </c>
      <c r="CE129" s="222" t="s">
        <v>17</v>
      </c>
      <c r="CF129" s="222" t="s">
        <v>17</v>
      </c>
      <c r="CG129" s="223">
        <v>44316</v>
      </c>
      <c r="CH129" s="221" t="s">
        <v>10657</v>
      </c>
      <c r="CI129" s="222" t="e">
        <v>#N/A</v>
      </c>
      <c r="CJ129" s="222" t="e">
        <v>#N/A</v>
      </c>
      <c r="CK129" s="222" t="e">
        <v>#N/A</v>
      </c>
      <c r="CL129" s="222" t="e">
        <v>#N/A</v>
      </c>
      <c r="CM129" s="222" t="e">
        <v>#N/A</v>
      </c>
      <c r="CN129" s="222" t="e">
        <v>#N/A</v>
      </c>
      <c r="CO129" s="225" t="e">
        <v>#N/A</v>
      </c>
      <c r="CP129" s="222" t="s">
        <v>1161</v>
      </c>
      <c r="CQ129" s="224">
        <v>0</v>
      </c>
      <c r="CR129" s="224" t="s">
        <v>17</v>
      </c>
      <c r="CS129" s="224" t="s">
        <v>17</v>
      </c>
      <c r="CT129" s="224" t="s">
        <v>17</v>
      </c>
      <c r="CU129" s="224" t="s">
        <v>17</v>
      </c>
      <c r="CV129" s="224" t="s">
        <v>17</v>
      </c>
      <c r="CW129" s="214">
        <v>44316</v>
      </c>
      <c r="CX129" s="222" t="s">
        <v>4767</v>
      </c>
      <c r="CY129" s="218">
        <v>12143000</v>
      </c>
      <c r="CZ129" s="218" t="s">
        <v>4770</v>
      </c>
      <c r="DA129" s="218" t="s">
        <v>77</v>
      </c>
      <c r="DB129" s="218">
        <v>1</v>
      </c>
      <c r="DC129" s="218" t="s">
        <v>4772</v>
      </c>
      <c r="DD129" s="218" t="s">
        <v>4771</v>
      </c>
      <c r="DE129" s="220">
        <v>45107</v>
      </c>
      <c r="DF129" s="221" t="s">
        <v>4768</v>
      </c>
      <c r="DG129" s="213">
        <v>0</v>
      </c>
      <c r="DH129" s="224" t="s">
        <v>4760</v>
      </c>
      <c r="DI129" s="224" t="s">
        <v>1400</v>
      </c>
      <c r="DJ129" s="224">
        <v>2</v>
      </c>
      <c r="DK129" s="224" t="s">
        <v>4746</v>
      </c>
      <c r="DL129" s="224" t="s">
        <v>4761</v>
      </c>
      <c r="DM129" s="214">
        <v>45107</v>
      </c>
      <c r="DN129" s="222" t="s">
        <v>4769</v>
      </c>
      <c r="DO129" s="218">
        <v>5630000</v>
      </c>
      <c r="DP129" s="222" t="s">
        <v>4760</v>
      </c>
      <c r="DQ129" s="222" t="s">
        <v>1400</v>
      </c>
      <c r="DR129" s="222">
        <v>2</v>
      </c>
      <c r="DS129" s="222" t="s">
        <v>4748</v>
      </c>
      <c r="DT129" s="222" t="s">
        <v>4761</v>
      </c>
      <c r="DU129" s="223">
        <v>45107</v>
      </c>
      <c r="DV129" s="221" t="s">
        <v>4773</v>
      </c>
      <c r="DW129" s="213">
        <v>11364000</v>
      </c>
      <c r="DX129" s="224" t="s">
        <v>4770</v>
      </c>
      <c r="DY129" s="224" t="s">
        <v>77</v>
      </c>
      <c r="DZ129" s="224">
        <v>1</v>
      </c>
      <c r="EA129" s="224" t="s">
        <v>4772</v>
      </c>
      <c r="EB129" s="224" t="s">
        <v>4771</v>
      </c>
      <c r="EC129" s="214">
        <v>45107</v>
      </c>
      <c r="ED129" s="222" t="s">
        <v>4777</v>
      </c>
      <c r="EE129" s="218">
        <v>779000</v>
      </c>
      <c r="EF129" s="222" t="s">
        <v>4774</v>
      </c>
      <c r="EG129" s="222" t="s">
        <v>77</v>
      </c>
      <c r="EH129" s="222">
        <v>1</v>
      </c>
      <c r="EI129" s="222" t="s">
        <v>4776</v>
      </c>
      <c r="EJ129" s="222" t="s">
        <v>4775</v>
      </c>
      <c r="EK129" s="223">
        <v>45107</v>
      </c>
      <c r="EL129" s="221" t="s">
        <v>4778</v>
      </c>
      <c r="EM129" s="213">
        <v>0</v>
      </c>
      <c r="EN129" s="224" t="s">
        <v>4732</v>
      </c>
      <c r="EO129" s="224" t="s">
        <v>1400</v>
      </c>
      <c r="EP129" s="224">
        <v>2</v>
      </c>
      <c r="EQ129" s="224" t="s">
        <v>4730</v>
      </c>
      <c r="ER129" s="224" t="s">
        <v>4412</v>
      </c>
      <c r="ES129" s="214">
        <v>45107</v>
      </c>
      <c r="ET129" s="222" t="s">
        <v>7114</v>
      </c>
      <c r="EU129" s="222">
        <v>3518</v>
      </c>
      <c r="EV129" s="222" t="s">
        <v>7093</v>
      </c>
      <c r="EW129" s="222" t="s">
        <v>1400</v>
      </c>
      <c r="EX129" s="222">
        <v>2</v>
      </c>
      <c r="EY129" s="222" t="s">
        <v>7097</v>
      </c>
      <c r="EZ129" s="222" t="s">
        <v>7113</v>
      </c>
      <c r="FA129" s="223">
        <v>45129</v>
      </c>
      <c r="FB129" s="221" t="s">
        <v>1165</v>
      </c>
      <c r="FC129" s="224">
        <v>2</v>
      </c>
      <c r="FD129" s="224" t="s">
        <v>1162</v>
      </c>
      <c r="FE129" s="224" t="s">
        <v>33</v>
      </c>
      <c r="FF129" s="224">
        <v>2</v>
      </c>
      <c r="FG129" s="224" t="s">
        <v>1164</v>
      </c>
      <c r="FH129" s="224" t="s">
        <v>1163</v>
      </c>
      <c r="FI129" s="214">
        <v>44316</v>
      </c>
      <c r="FJ129" s="221" t="s">
        <v>1166</v>
      </c>
      <c r="FK129" s="222">
        <v>0</v>
      </c>
      <c r="FL129" s="222" t="s">
        <v>17</v>
      </c>
      <c r="FM129" s="222" t="s">
        <v>17</v>
      </c>
      <c r="FN129" s="222" t="s">
        <v>17</v>
      </c>
      <c r="FO129" s="222" t="s">
        <v>17</v>
      </c>
      <c r="FP129" s="218" t="s">
        <v>17</v>
      </c>
      <c r="FQ129" s="219">
        <v>44316</v>
      </c>
      <c r="FR129" s="221" t="s">
        <v>1167</v>
      </c>
      <c r="FS129" s="224">
        <v>0</v>
      </c>
      <c r="FT129" s="224" t="s">
        <v>17</v>
      </c>
      <c r="FU129" s="224" t="s">
        <v>17</v>
      </c>
      <c r="FV129" s="224" t="s">
        <v>17</v>
      </c>
      <c r="FW129" s="224" t="s">
        <v>17</v>
      </c>
      <c r="FX129" s="224" t="s">
        <v>17</v>
      </c>
      <c r="FY129" s="214">
        <v>44316</v>
      </c>
      <c r="FZ129" s="222" t="s">
        <v>3694</v>
      </c>
      <c r="GA129" s="222">
        <v>2</v>
      </c>
      <c r="GB129" s="222" t="s">
        <v>2565</v>
      </c>
      <c r="GC129" s="222" t="s">
        <v>33</v>
      </c>
      <c r="GD129" s="222">
        <v>2</v>
      </c>
      <c r="GE129" s="222" t="s">
        <v>17</v>
      </c>
      <c r="GF129" s="222" t="s">
        <v>17</v>
      </c>
      <c r="GG129" s="223">
        <v>45063</v>
      </c>
      <c r="GH129" s="221" t="s">
        <v>3700</v>
      </c>
      <c r="GI129" s="224">
        <v>3</v>
      </c>
      <c r="GJ129" s="224" t="s">
        <v>2565</v>
      </c>
      <c r="GK129" s="224" t="s">
        <v>33</v>
      </c>
      <c r="GL129" s="224">
        <v>2</v>
      </c>
      <c r="GM129" s="224" t="s">
        <v>17</v>
      </c>
      <c r="GN129" s="224" t="s">
        <v>17</v>
      </c>
      <c r="GO129" s="214">
        <v>45063</v>
      </c>
      <c r="GP129" s="222" t="s">
        <v>3695</v>
      </c>
      <c r="GQ129" s="222">
        <v>3</v>
      </c>
      <c r="GR129" s="222" t="s">
        <v>2565</v>
      </c>
      <c r="GS129" s="222" t="s">
        <v>33</v>
      </c>
      <c r="GT129" s="222">
        <v>2</v>
      </c>
      <c r="GU129" s="222" t="s">
        <v>17</v>
      </c>
      <c r="GV129" s="222" t="s">
        <v>17</v>
      </c>
      <c r="GW129" s="223">
        <v>45063</v>
      </c>
      <c r="GX129" s="221" t="s">
        <v>3701</v>
      </c>
      <c r="GY129" s="224">
        <v>3</v>
      </c>
      <c r="GZ129" s="224" t="s">
        <v>2565</v>
      </c>
      <c r="HA129" s="224" t="s">
        <v>33</v>
      </c>
      <c r="HB129" s="224">
        <v>2</v>
      </c>
      <c r="HC129" s="224" t="s">
        <v>17</v>
      </c>
      <c r="HD129" s="224" t="s">
        <v>17</v>
      </c>
      <c r="HE129" s="214">
        <v>45063</v>
      </c>
      <c r="HF129" s="222" t="s">
        <v>3693</v>
      </c>
      <c r="HG129" s="222">
        <v>2</v>
      </c>
      <c r="HH129" s="222" t="s">
        <v>2565</v>
      </c>
      <c r="HI129" s="222" t="s">
        <v>33</v>
      </c>
      <c r="HJ129" s="222">
        <v>2</v>
      </c>
      <c r="HK129" s="222" t="s">
        <v>17</v>
      </c>
      <c r="HL129" s="222" t="s">
        <v>17</v>
      </c>
      <c r="HM129" s="223">
        <v>45063</v>
      </c>
      <c r="HN129" s="221" t="s">
        <v>3699</v>
      </c>
      <c r="HO129" s="224">
        <v>2</v>
      </c>
      <c r="HP129" s="224" t="s">
        <v>2565</v>
      </c>
      <c r="HQ129" s="224" t="s">
        <v>33</v>
      </c>
      <c r="HR129" s="224">
        <v>2</v>
      </c>
      <c r="HS129" s="224" t="s">
        <v>17</v>
      </c>
      <c r="HT129" s="224" t="s">
        <v>17</v>
      </c>
      <c r="HU129" s="214">
        <v>45063</v>
      </c>
      <c r="HV129" s="222" t="s">
        <v>3696</v>
      </c>
      <c r="HW129" s="222">
        <v>3</v>
      </c>
      <c r="HX129" s="222" t="s">
        <v>2565</v>
      </c>
      <c r="HY129" s="222" t="s">
        <v>33</v>
      </c>
      <c r="HZ129" s="222">
        <v>2</v>
      </c>
      <c r="IA129" s="222" t="s">
        <v>17</v>
      </c>
      <c r="IB129" s="222" t="s">
        <v>17</v>
      </c>
      <c r="IC129" s="223">
        <v>45063</v>
      </c>
      <c r="ID129" s="221" t="s">
        <v>3698</v>
      </c>
      <c r="IE129" s="224">
        <v>1</v>
      </c>
      <c r="IF129" s="224" t="s">
        <v>2565</v>
      </c>
      <c r="IG129" s="224" t="s">
        <v>33</v>
      </c>
      <c r="IH129" s="224">
        <v>2</v>
      </c>
      <c r="II129" s="224" t="s">
        <v>17</v>
      </c>
      <c r="IJ129" s="224" t="s">
        <v>17</v>
      </c>
      <c r="IK129" s="214">
        <v>45063</v>
      </c>
      <c r="IL129" s="222" t="s">
        <v>3697</v>
      </c>
      <c r="IM129" s="222">
        <v>3</v>
      </c>
      <c r="IN129" s="222" t="s">
        <v>2565</v>
      </c>
      <c r="IO129" s="222" t="s">
        <v>33</v>
      </c>
      <c r="IP129" s="222">
        <v>2</v>
      </c>
      <c r="IQ129" s="222" t="s">
        <v>17</v>
      </c>
      <c r="IR129" s="222" t="s">
        <v>17</v>
      </c>
      <c r="IS129" s="223">
        <v>45063</v>
      </c>
    </row>
    <row r="130" spans="1:253" s="11" customFormat="1" ht="12.75" customHeight="1" x14ac:dyDescent="0.2">
      <c r="A130" s="11" t="s">
        <v>30</v>
      </c>
      <c r="B130" s="11" t="s">
        <v>9850</v>
      </c>
      <c r="C130" s="11" t="s">
        <v>31</v>
      </c>
      <c r="D130" s="11" t="s">
        <v>32</v>
      </c>
      <c r="E130" s="11" t="s">
        <v>9502</v>
      </c>
      <c r="F130" s="11" t="s">
        <v>7284</v>
      </c>
      <c r="G130" s="212">
        <v>17876000</v>
      </c>
      <c r="H130" s="213" t="s">
        <v>7281</v>
      </c>
      <c r="I130" s="213" t="s">
        <v>77</v>
      </c>
      <c r="J130" s="213">
        <v>1</v>
      </c>
      <c r="K130" s="213" t="s">
        <v>7283</v>
      </c>
      <c r="L130" s="213" t="s">
        <v>7282</v>
      </c>
      <c r="M130" s="214">
        <v>45133</v>
      </c>
      <c r="N130" s="227" t="s">
        <v>4823</v>
      </c>
      <c r="O130" s="216">
        <v>196712</v>
      </c>
      <c r="P130" s="216" t="s">
        <v>4820</v>
      </c>
      <c r="Q130" s="216" t="s">
        <v>77</v>
      </c>
      <c r="R130" s="216">
        <v>1</v>
      </c>
      <c r="S130" s="216" t="s">
        <v>4822</v>
      </c>
      <c r="T130" s="216" t="s">
        <v>4821</v>
      </c>
      <c r="U130" s="217">
        <v>45107</v>
      </c>
      <c r="V130" s="227" t="s">
        <v>7286</v>
      </c>
      <c r="W130" s="213">
        <v>17876000</v>
      </c>
      <c r="X130" s="213" t="s">
        <v>7281</v>
      </c>
      <c r="Y130" s="213" t="s">
        <v>77</v>
      </c>
      <c r="Z130" s="213">
        <v>1</v>
      </c>
      <c r="AA130" s="213" t="s">
        <v>7285</v>
      </c>
      <c r="AB130" s="213" t="s">
        <v>7282</v>
      </c>
      <c r="AC130" s="214">
        <v>45133</v>
      </c>
      <c r="AD130" s="227" t="s">
        <v>7288</v>
      </c>
      <c r="AE130" s="218">
        <v>5625000</v>
      </c>
      <c r="AF130" s="218" t="s">
        <v>7281</v>
      </c>
      <c r="AG130" s="218" t="s">
        <v>77</v>
      </c>
      <c r="AH130" s="218">
        <v>1</v>
      </c>
      <c r="AI130" s="218" t="s">
        <v>7287</v>
      </c>
      <c r="AJ130" s="218" t="s">
        <v>7282</v>
      </c>
      <c r="AK130" s="219">
        <v>45133</v>
      </c>
      <c r="AL130" s="227" t="s">
        <v>1705</v>
      </c>
      <c r="AM130" s="213">
        <v>4000</v>
      </c>
      <c r="AN130" s="213" t="s">
        <v>1702</v>
      </c>
      <c r="AO130" s="213" t="s">
        <v>77</v>
      </c>
      <c r="AP130" s="213">
        <v>1</v>
      </c>
      <c r="AQ130" s="213" t="s">
        <v>1704</v>
      </c>
      <c r="AR130" s="213" t="s">
        <v>1703</v>
      </c>
      <c r="AS130" s="214">
        <v>44869</v>
      </c>
      <c r="AT130" s="228" t="s">
        <v>41</v>
      </c>
      <c r="AU130" s="218">
        <v>0</v>
      </c>
      <c r="AV130" s="218">
        <v>0</v>
      </c>
      <c r="AW130" s="218" t="s">
        <v>33</v>
      </c>
      <c r="AX130" s="218">
        <v>2</v>
      </c>
      <c r="AY130" s="218">
        <v>0</v>
      </c>
      <c r="AZ130" s="218">
        <v>0</v>
      </c>
      <c r="BA130" s="219">
        <v>43489</v>
      </c>
      <c r="BB130" s="227" t="s">
        <v>39</v>
      </c>
      <c r="BC130" s="213">
        <v>0</v>
      </c>
      <c r="BD130" s="213">
        <v>0</v>
      </c>
      <c r="BE130" s="213" t="s">
        <v>33</v>
      </c>
      <c r="BF130" s="213">
        <v>2</v>
      </c>
      <c r="BG130" s="213">
        <v>0</v>
      </c>
      <c r="BH130" s="213">
        <v>0</v>
      </c>
      <c r="BI130" s="214">
        <v>43489</v>
      </c>
      <c r="BJ130" s="228" t="s">
        <v>1586</v>
      </c>
      <c r="BK130" s="228">
        <v>15</v>
      </c>
      <c r="BL130" s="228" t="s">
        <v>1584</v>
      </c>
      <c r="BM130" s="228" t="s">
        <v>77</v>
      </c>
      <c r="BN130" s="228">
        <v>1</v>
      </c>
      <c r="BO130" s="228" t="s">
        <v>1585</v>
      </c>
      <c r="BP130" s="218" t="s">
        <v>1237</v>
      </c>
      <c r="BQ130" s="229">
        <v>44804</v>
      </c>
      <c r="BR130" s="227" t="s">
        <v>34</v>
      </c>
      <c r="BS130" s="230">
        <v>0</v>
      </c>
      <c r="BT130" s="230">
        <v>0</v>
      </c>
      <c r="BU130" s="230" t="s">
        <v>33</v>
      </c>
      <c r="BV130" s="230">
        <v>2</v>
      </c>
      <c r="BW130" s="230">
        <v>0</v>
      </c>
      <c r="BX130" s="230">
        <v>0</v>
      </c>
      <c r="BY130" s="214">
        <v>43489</v>
      </c>
      <c r="BZ130" s="228" t="s">
        <v>35</v>
      </c>
      <c r="CA130" s="228">
        <v>0</v>
      </c>
      <c r="CB130" s="228">
        <v>0</v>
      </c>
      <c r="CC130" s="228" t="s">
        <v>33</v>
      </c>
      <c r="CD130" s="228">
        <v>2</v>
      </c>
      <c r="CE130" s="228">
        <v>0</v>
      </c>
      <c r="CF130" s="228">
        <v>0</v>
      </c>
      <c r="CG130" s="229">
        <v>43489</v>
      </c>
      <c r="CH130" s="227" t="s">
        <v>10658</v>
      </c>
      <c r="CI130" s="228" t="e">
        <v>#N/A</v>
      </c>
      <c r="CJ130" s="228" t="e">
        <v>#N/A</v>
      </c>
      <c r="CK130" s="228" t="e">
        <v>#N/A</v>
      </c>
      <c r="CL130" s="228" t="e">
        <v>#N/A</v>
      </c>
      <c r="CM130" s="228" t="e">
        <v>#N/A</v>
      </c>
      <c r="CN130" s="228" t="e">
        <v>#N/A</v>
      </c>
      <c r="CO130" s="231" t="e">
        <v>#N/A</v>
      </c>
      <c r="CP130" s="228" t="s">
        <v>37</v>
      </c>
      <c r="CQ130" s="230" t="s">
        <v>17</v>
      </c>
      <c r="CR130" s="230">
        <v>0</v>
      </c>
      <c r="CS130" s="230" t="s">
        <v>22</v>
      </c>
      <c r="CT130" s="230">
        <v>3</v>
      </c>
      <c r="CU130" s="230" t="s">
        <v>36</v>
      </c>
      <c r="CV130" s="230">
        <v>0</v>
      </c>
      <c r="CW130" s="214">
        <v>43489</v>
      </c>
      <c r="CX130" s="228" t="s">
        <v>7291</v>
      </c>
      <c r="CY130" s="218">
        <v>1263000</v>
      </c>
      <c r="CZ130" s="218" t="s">
        <v>7281</v>
      </c>
      <c r="DA130" s="218" t="s">
        <v>77</v>
      </c>
      <c r="DB130" s="218">
        <v>1</v>
      </c>
      <c r="DC130" s="218" t="s">
        <v>7296</v>
      </c>
      <c r="DD130" s="218" t="s">
        <v>7289</v>
      </c>
      <c r="DE130" s="220">
        <v>45133</v>
      </c>
      <c r="DF130" s="227" t="s">
        <v>7293</v>
      </c>
      <c r="DG130" s="213">
        <v>12251000</v>
      </c>
      <c r="DH130" s="230" t="s">
        <v>7281</v>
      </c>
      <c r="DI130" s="230" t="s">
        <v>77</v>
      </c>
      <c r="DJ130" s="230">
        <v>1</v>
      </c>
      <c r="DK130" s="230" t="s">
        <v>7292</v>
      </c>
      <c r="DL130" s="230" t="s">
        <v>7289</v>
      </c>
      <c r="DM130" s="214">
        <v>45133</v>
      </c>
      <c r="DN130" s="228" t="s">
        <v>7295</v>
      </c>
      <c r="DO130" s="218">
        <v>4361000</v>
      </c>
      <c r="DP130" s="228" t="s">
        <v>7281</v>
      </c>
      <c r="DQ130" s="228" t="s">
        <v>77</v>
      </c>
      <c r="DR130" s="228">
        <v>1</v>
      </c>
      <c r="DS130" s="228" t="s">
        <v>7294</v>
      </c>
      <c r="DT130" s="228" t="s">
        <v>7289</v>
      </c>
      <c r="DU130" s="229">
        <v>45133</v>
      </c>
      <c r="DV130" s="227" t="s">
        <v>7297</v>
      </c>
      <c r="DW130" s="213">
        <v>1206000</v>
      </c>
      <c r="DX130" s="230" t="s">
        <v>7281</v>
      </c>
      <c r="DY130" s="230" t="s">
        <v>77</v>
      </c>
      <c r="DZ130" s="230">
        <v>1</v>
      </c>
      <c r="EA130" s="230" t="s">
        <v>7296</v>
      </c>
      <c r="EB130" s="230" t="s">
        <v>7289</v>
      </c>
      <c r="EC130" s="214">
        <v>45133</v>
      </c>
      <c r="ED130" s="228" t="s">
        <v>7299</v>
      </c>
      <c r="EE130" s="218">
        <v>57000</v>
      </c>
      <c r="EF130" s="228" t="s">
        <v>7281</v>
      </c>
      <c r="EG130" s="228" t="s">
        <v>77</v>
      </c>
      <c r="EH130" s="228">
        <v>1</v>
      </c>
      <c r="EI130" s="228" t="s">
        <v>7298</v>
      </c>
      <c r="EJ130" s="228" t="s">
        <v>7289</v>
      </c>
      <c r="EK130" s="229">
        <v>45133</v>
      </c>
      <c r="EL130" s="227" t="s">
        <v>7301</v>
      </c>
      <c r="EM130" s="213">
        <v>0</v>
      </c>
      <c r="EN130" s="230" t="s">
        <v>7281</v>
      </c>
      <c r="EO130" s="230" t="s">
        <v>77</v>
      </c>
      <c r="EP130" s="230">
        <v>1</v>
      </c>
      <c r="EQ130" s="230" t="s">
        <v>7300</v>
      </c>
      <c r="ER130" s="230" t="s">
        <v>7289</v>
      </c>
      <c r="ES130" s="214">
        <v>45133</v>
      </c>
      <c r="ET130" s="228" t="s">
        <v>1588</v>
      </c>
      <c r="EU130" s="228">
        <v>15</v>
      </c>
      <c r="EV130" s="228" t="s">
        <v>1584</v>
      </c>
      <c r="EW130" s="228" t="s">
        <v>77</v>
      </c>
      <c r="EX130" s="228">
        <v>1</v>
      </c>
      <c r="EY130" s="228" t="s">
        <v>1587</v>
      </c>
      <c r="EZ130" s="228" t="s">
        <v>1237</v>
      </c>
      <c r="FA130" s="229">
        <v>44804</v>
      </c>
      <c r="FB130" s="227" t="s">
        <v>1707</v>
      </c>
      <c r="FC130" s="230">
        <v>1</v>
      </c>
      <c r="FD130" s="230" t="s">
        <v>1702</v>
      </c>
      <c r="FE130" s="230" t="s">
        <v>77</v>
      </c>
      <c r="FF130" s="230">
        <v>1</v>
      </c>
      <c r="FG130" s="230" t="s">
        <v>1706</v>
      </c>
      <c r="FH130" s="230" t="s">
        <v>1703</v>
      </c>
      <c r="FI130" s="214">
        <v>44869</v>
      </c>
      <c r="FJ130" s="227" t="s">
        <v>632</v>
      </c>
      <c r="FK130" s="228">
        <v>0</v>
      </c>
      <c r="FL130" s="228">
        <v>0</v>
      </c>
      <c r="FM130" s="228" t="s">
        <v>33</v>
      </c>
      <c r="FN130" s="228">
        <v>2</v>
      </c>
      <c r="FO130" s="228">
        <v>0</v>
      </c>
      <c r="FP130" s="218">
        <v>0</v>
      </c>
      <c r="FQ130" s="219">
        <v>43580</v>
      </c>
      <c r="FR130" s="227" t="s">
        <v>633</v>
      </c>
      <c r="FS130" s="230">
        <v>0</v>
      </c>
      <c r="FT130" s="230">
        <v>0</v>
      </c>
      <c r="FU130" s="230" t="s">
        <v>33</v>
      </c>
      <c r="FV130" s="230">
        <v>2</v>
      </c>
      <c r="FW130" s="230">
        <v>0</v>
      </c>
      <c r="FX130" s="230">
        <v>0</v>
      </c>
      <c r="FY130" s="214">
        <v>43580</v>
      </c>
      <c r="FZ130" s="228" t="s">
        <v>2766</v>
      </c>
      <c r="GA130" s="228">
        <v>0</v>
      </c>
      <c r="GB130" s="228" t="s">
        <v>2565</v>
      </c>
      <c r="GC130" s="228" t="s">
        <v>33</v>
      </c>
      <c r="GD130" s="228">
        <v>2</v>
      </c>
      <c r="GE130" s="228" t="s">
        <v>17</v>
      </c>
      <c r="GF130" s="228" t="s">
        <v>17</v>
      </c>
      <c r="GG130" s="229">
        <v>45061</v>
      </c>
      <c r="GH130" s="227" t="s">
        <v>2772</v>
      </c>
      <c r="GI130" s="230">
        <v>0</v>
      </c>
      <c r="GJ130" s="230" t="s">
        <v>2565</v>
      </c>
      <c r="GK130" s="230" t="s">
        <v>33</v>
      </c>
      <c r="GL130" s="230">
        <v>2</v>
      </c>
      <c r="GM130" s="230" t="s">
        <v>17</v>
      </c>
      <c r="GN130" s="230" t="s">
        <v>17</v>
      </c>
      <c r="GO130" s="214">
        <v>45061</v>
      </c>
      <c r="GP130" s="228" t="s">
        <v>2767</v>
      </c>
      <c r="GQ130" s="228">
        <v>0</v>
      </c>
      <c r="GR130" s="228" t="s">
        <v>2565</v>
      </c>
      <c r="GS130" s="228" t="s">
        <v>33</v>
      </c>
      <c r="GT130" s="228">
        <v>2</v>
      </c>
      <c r="GU130" s="228" t="s">
        <v>17</v>
      </c>
      <c r="GV130" s="228" t="s">
        <v>17</v>
      </c>
      <c r="GW130" s="229">
        <v>45061</v>
      </c>
      <c r="GX130" s="227" t="s">
        <v>2773</v>
      </c>
      <c r="GY130" s="230">
        <v>0</v>
      </c>
      <c r="GZ130" s="230" t="s">
        <v>2565</v>
      </c>
      <c r="HA130" s="230" t="s">
        <v>33</v>
      </c>
      <c r="HB130" s="230">
        <v>2</v>
      </c>
      <c r="HC130" s="230" t="s">
        <v>17</v>
      </c>
      <c r="HD130" s="230" t="s">
        <v>17</v>
      </c>
      <c r="HE130" s="214">
        <v>45061</v>
      </c>
      <c r="HF130" s="228" t="s">
        <v>2765</v>
      </c>
      <c r="HG130" s="228">
        <v>0</v>
      </c>
      <c r="HH130" s="228" t="s">
        <v>2565</v>
      </c>
      <c r="HI130" s="228" t="s">
        <v>33</v>
      </c>
      <c r="HJ130" s="228">
        <v>2</v>
      </c>
      <c r="HK130" s="228" t="s">
        <v>17</v>
      </c>
      <c r="HL130" s="228" t="s">
        <v>17</v>
      </c>
      <c r="HM130" s="229">
        <v>45061</v>
      </c>
      <c r="HN130" s="227" t="s">
        <v>2771</v>
      </c>
      <c r="HO130" s="230">
        <v>0</v>
      </c>
      <c r="HP130" s="230" t="s">
        <v>2565</v>
      </c>
      <c r="HQ130" s="230" t="s">
        <v>33</v>
      </c>
      <c r="HR130" s="230">
        <v>2</v>
      </c>
      <c r="HS130" s="230" t="s">
        <v>17</v>
      </c>
      <c r="HT130" s="230" t="s">
        <v>17</v>
      </c>
      <c r="HU130" s="214">
        <v>45061</v>
      </c>
      <c r="HV130" s="228" t="s">
        <v>2768</v>
      </c>
      <c r="HW130" s="228">
        <v>0</v>
      </c>
      <c r="HX130" s="228" t="s">
        <v>2565</v>
      </c>
      <c r="HY130" s="228" t="s">
        <v>33</v>
      </c>
      <c r="HZ130" s="228">
        <v>2</v>
      </c>
      <c r="IA130" s="228" t="s">
        <v>17</v>
      </c>
      <c r="IB130" s="228" t="s">
        <v>17</v>
      </c>
      <c r="IC130" s="229">
        <v>45061</v>
      </c>
      <c r="ID130" s="227" t="s">
        <v>2770</v>
      </c>
      <c r="IE130" s="230">
        <v>1</v>
      </c>
      <c r="IF130" s="230" t="s">
        <v>2565</v>
      </c>
      <c r="IG130" s="230" t="s">
        <v>33</v>
      </c>
      <c r="IH130" s="230">
        <v>2</v>
      </c>
      <c r="II130" s="230" t="s">
        <v>17</v>
      </c>
      <c r="IJ130" s="230" t="s">
        <v>17</v>
      </c>
      <c r="IK130" s="214">
        <v>45061</v>
      </c>
      <c r="IL130" s="228" t="s">
        <v>2769</v>
      </c>
      <c r="IM130" s="228">
        <v>1</v>
      </c>
      <c r="IN130" s="228" t="s">
        <v>2565</v>
      </c>
      <c r="IO130" s="228" t="s">
        <v>33</v>
      </c>
      <c r="IP130" s="228">
        <v>2</v>
      </c>
      <c r="IQ130" s="228" t="s">
        <v>17</v>
      </c>
      <c r="IR130" s="228" t="s">
        <v>17</v>
      </c>
      <c r="IS130" s="229">
        <v>45061</v>
      </c>
    </row>
    <row r="131" spans="1:253" s="11" customFormat="1" ht="12.75" customHeight="1" x14ac:dyDescent="0.2">
      <c r="A131" s="11" t="s">
        <v>3702</v>
      </c>
      <c r="B131" s="11" t="s">
        <v>10281</v>
      </c>
      <c r="C131" s="11" t="s">
        <v>3703</v>
      </c>
      <c r="D131" s="11" t="s">
        <v>3704</v>
      </c>
      <c r="E131" s="11" t="s">
        <v>9509</v>
      </c>
      <c r="F131" s="11" t="s">
        <v>4089</v>
      </c>
      <c r="G131" s="212">
        <v>6300000</v>
      </c>
      <c r="H131" s="213" t="s">
        <v>4086</v>
      </c>
      <c r="I131" s="213" t="s">
        <v>1400</v>
      </c>
      <c r="J131" s="213">
        <v>2</v>
      </c>
      <c r="K131" s="213" t="s">
        <v>4088</v>
      </c>
      <c r="L131" s="213" t="s">
        <v>4087</v>
      </c>
      <c r="M131" s="214">
        <v>45076</v>
      </c>
      <c r="N131" s="221" t="s">
        <v>4093</v>
      </c>
      <c r="O131" s="216">
        <v>20720</v>
      </c>
      <c r="P131" s="216" t="s">
        <v>4090</v>
      </c>
      <c r="Q131" s="216" t="s">
        <v>1400</v>
      </c>
      <c r="R131" s="216">
        <v>2</v>
      </c>
      <c r="S131" s="216" t="s">
        <v>4092</v>
      </c>
      <c r="T131" s="216" t="s">
        <v>4091</v>
      </c>
      <c r="U131" s="217">
        <v>45076</v>
      </c>
      <c r="V131" s="221" t="s">
        <v>4095</v>
      </c>
      <c r="W131" s="213">
        <v>6300000</v>
      </c>
      <c r="X131" s="213" t="s">
        <v>4086</v>
      </c>
      <c r="Y131" s="213" t="s">
        <v>33</v>
      </c>
      <c r="Z131" s="213">
        <v>2</v>
      </c>
      <c r="AA131" s="213" t="s">
        <v>4094</v>
      </c>
      <c r="AB131" s="213" t="s">
        <v>4087</v>
      </c>
      <c r="AC131" s="214">
        <v>45076</v>
      </c>
      <c r="AD131" s="221" t="s">
        <v>4097</v>
      </c>
      <c r="AE131" s="218">
        <v>1115000</v>
      </c>
      <c r="AF131" s="218" t="s">
        <v>4086</v>
      </c>
      <c r="AG131" s="218" t="s">
        <v>1400</v>
      </c>
      <c r="AH131" s="218">
        <v>2</v>
      </c>
      <c r="AI131" s="218" t="s">
        <v>4096</v>
      </c>
      <c r="AJ131" s="218" t="s">
        <v>4087</v>
      </c>
      <c r="AK131" s="219">
        <v>45076</v>
      </c>
      <c r="AL131" s="221" t="s">
        <v>4100</v>
      </c>
      <c r="AM131" s="213">
        <v>73000</v>
      </c>
      <c r="AN131" s="213" t="s">
        <v>4098</v>
      </c>
      <c r="AO131" s="213" t="s">
        <v>22</v>
      </c>
      <c r="AP131" s="213">
        <v>3</v>
      </c>
      <c r="AQ131" s="213" t="s">
        <v>4099</v>
      </c>
      <c r="AR131" s="213" t="s">
        <v>2168</v>
      </c>
      <c r="AS131" s="214">
        <v>45076</v>
      </c>
      <c r="AT131" s="222" t="s">
        <v>4102</v>
      </c>
      <c r="AU131" s="218" t="s">
        <v>17</v>
      </c>
      <c r="AV131" s="218" t="s">
        <v>17</v>
      </c>
      <c r="AW131" s="218" t="s">
        <v>17</v>
      </c>
      <c r="AX131" s="218" t="s">
        <v>17</v>
      </c>
      <c r="AY131" s="218" t="s">
        <v>4101</v>
      </c>
      <c r="AZ131" s="218" t="s">
        <v>17</v>
      </c>
      <c r="BA131" s="219">
        <v>45076</v>
      </c>
      <c r="BB131" s="221" t="s">
        <v>4124</v>
      </c>
      <c r="BC131" s="213">
        <v>1269</v>
      </c>
      <c r="BD131" s="213" t="s">
        <v>4121</v>
      </c>
      <c r="BE131" s="213" t="s">
        <v>1400</v>
      </c>
      <c r="BF131" s="213">
        <v>2</v>
      </c>
      <c r="BG131" s="213" t="s">
        <v>4123</v>
      </c>
      <c r="BH131" s="213" t="s">
        <v>4122</v>
      </c>
      <c r="BI131" s="214">
        <v>45076</v>
      </c>
      <c r="BJ131" s="222" t="s">
        <v>5561</v>
      </c>
      <c r="BK131" s="222">
        <v>89</v>
      </c>
      <c r="BL131" s="222" t="s">
        <v>5559</v>
      </c>
      <c r="BM131" s="222" t="s">
        <v>1400</v>
      </c>
      <c r="BN131" s="222">
        <v>2</v>
      </c>
      <c r="BO131" s="222" t="s">
        <v>5560</v>
      </c>
      <c r="BP131" s="218" t="s">
        <v>1237</v>
      </c>
      <c r="BQ131" s="223">
        <v>45126</v>
      </c>
      <c r="BR131" s="221" t="s">
        <v>4125</v>
      </c>
      <c r="BS131" s="224" t="s">
        <v>17</v>
      </c>
      <c r="BT131" s="224" t="s">
        <v>17</v>
      </c>
      <c r="BU131" s="224" t="s">
        <v>17</v>
      </c>
      <c r="BV131" s="224" t="s">
        <v>17</v>
      </c>
      <c r="BW131" s="224" t="s">
        <v>18</v>
      </c>
      <c r="BX131" s="224" t="s">
        <v>17</v>
      </c>
      <c r="BY131" s="214">
        <v>45076</v>
      </c>
      <c r="BZ131" s="222" t="s">
        <v>4126</v>
      </c>
      <c r="CA131" s="222" t="s">
        <v>17</v>
      </c>
      <c r="CB131" s="222" t="s">
        <v>17</v>
      </c>
      <c r="CC131" s="222" t="s">
        <v>17</v>
      </c>
      <c r="CD131" s="222" t="s">
        <v>17</v>
      </c>
      <c r="CE131" s="222" t="s">
        <v>18</v>
      </c>
      <c r="CF131" s="222" t="s">
        <v>17</v>
      </c>
      <c r="CG131" s="223">
        <v>45076</v>
      </c>
      <c r="CH131" s="221" t="s">
        <v>10659</v>
      </c>
      <c r="CI131" s="222" t="e">
        <v>#N/A</v>
      </c>
      <c r="CJ131" s="222" t="e">
        <v>#N/A</v>
      </c>
      <c r="CK131" s="222" t="e">
        <v>#N/A</v>
      </c>
      <c r="CL131" s="222" t="e">
        <v>#N/A</v>
      </c>
      <c r="CM131" s="222" t="e">
        <v>#N/A</v>
      </c>
      <c r="CN131" s="222" t="e">
        <v>#N/A</v>
      </c>
      <c r="CO131" s="225" t="e">
        <v>#N/A</v>
      </c>
      <c r="CP131" s="222" t="s">
        <v>4131</v>
      </c>
      <c r="CQ131" s="224">
        <v>977450</v>
      </c>
      <c r="CR131" s="224" t="s">
        <v>4128</v>
      </c>
      <c r="CS131" s="224" t="s">
        <v>22</v>
      </c>
      <c r="CT131" s="224">
        <v>3</v>
      </c>
      <c r="CU131" s="224" t="s">
        <v>4130</v>
      </c>
      <c r="CV131" s="224" t="s">
        <v>4129</v>
      </c>
      <c r="CW131" s="214">
        <v>45076</v>
      </c>
      <c r="CX131" s="222" t="s">
        <v>4104</v>
      </c>
      <c r="CY131" s="218">
        <v>1115000</v>
      </c>
      <c r="CZ131" s="218" t="s">
        <v>4086</v>
      </c>
      <c r="DA131" s="218" t="s">
        <v>1400</v>
      </c>
      <c r="DB131" s="218">
        <v>2</v>
      </c>
      <c r="DC131" s="218" t="s">
        <v>4111</v>
      </c>
      <c r="DD131" s="218" t="s">
        <v>4087</v>
      </c>
      <c r="DE131" s="220">
        <v>45076</v>
      </c>
      <c r="DF131" s="221" t="s">
        <v>4108</v>
      </c>
      <c r="DG131" s="213">
        <v>5185000</v>
      </c>
      <c r="DH131" s="224" t="s">
        <v>4105</v>
      </c>
      <c r="DI131" s="224" t="s">
        <v>1400</v>
      </c>
      <c r="DJ131" s="224">
        <v>2</v>
      </c>
      <c r="DK131" s="224" t="s">
        <v>4107</v>
      </c>
      <c r="DL131" s="224" t="s">
        <v>4106</v>
      </c>
      <c r="DM131" s="214">
        <v>45076</v>
      </c>
      <c r="DN131" s="222" t="s">
        <v>4110</v>
      </c>
      <c r="DO131" s="218">
        <v>0</v>
      </c>
      <c r="DP131" s="222" t="s">
        <v>4086</v>
      </c>
      <c r="DQ131" s="222" t="s">
        <v>1400</v>
      </c>
      <c r="DR131" s="222">
        <v>2</v>
      </c>
      <c r="DS131" s="222" t="s">
        <v>4109</v>
      </c>
      <c r="DT131" s="222" t="s">
        <v>4087</v>
      </c>
      <c r="DU131" s="223">
        <v>45076</v>
      </c>
      <c r="DV131" s="221" t="s">
        <v>4112</v>
      </c>
      <c r="DW131" s="213">
        <v>446000</v>
      </c>
      <c r="DX131" s="224" t="s">
        <v>4086</v>
      </c>
      <c r="DY131" s="224" t="s">
        <v>1400</v>
      </c>
      <c r="DZ131" s="224">
        <v>2</v>
      </c>
      <c r="EA131" s="224" t="s">
        <v>4111</v>
      </c>
      <c r="EB131" s="224" t="s">
        <v>4087</v>
      </c>
      <c r="EC131" s="214">
        <v>45076</v>
      </c>
      <c r="ED131" s="222" t="s">
        <v>4114</v>
      </c>
      <c r="EE131" s="218">
        <v>669000</v>
      </c>
      <c r="EF131" s="222" t="s">
        <v>4086</v>
      </c>
      <c r="EG131" s="222" t="s">
        <v>33</v>
      </c>
      <c r="EH131" s="222">
        <v>2</v>
      </c>
      <c r="EI131" s="222" t="s">
        <v>4113</v>
      </c>
      <c r="EJ131" s="222" t="s">
        <v>4087</v>
      </c>
      <c r="EK131" s="223">
        <v>45076</v>
      </c>
      <c r="EL131" s="221" t="s">
        <v>4116</v>
      </c>
      <c r="EM131" s="213">
        <v>0</v>
      </c>
      <c r="EN131" s="224" t="s">
        <v>4086</v>
      </c>
      <c r="EO131" s="224" t="s">
        <v>33</v>
      </c>
      <c r="EP131" s="224">
        <v>2</v>
      </c>
      <c r="EQ131" s="224" t="s">
        <v>4115</v>
      </c>
      <c r="ER131" s="224" t="s">
        <v>4087</v>
      </c>
      <c r="ES131" s="214">
        <v>45076</v>
      </c>
      <c r="ET131" s="222" t="s">
        <v>5568</v>
      </c>
      <c r="EU131" s="222">
        <v>89</v>
      </c>
      <c r="EV131" s="222" t="s">
        <v>5559</v>
      </c>
      <c r="EW131" s="222" t="s">
        <v>1400</v>
      </c>
      <c r="EX131" s="222">
        <v>2</v>
      </c>
      <c r="EY131" s="222" t="s">
        <v>5560</v>
      </c>
      <c r="EZ131" s="222" t="s">
        <v>1237</v>
      </c>
      <c r="FA131" s="223">
        <v>45126</v>
      </c>
      <c r="FB131" s="221" t="s">
        <v>4118</v>
      </c>
      <c r="FC131" s="224">
        <v>3</v>
      </c>
      <c r="FD131" s="224" t="s">
        <v>4105</v>
      </c>
      <c r="FE131" s="224" t="s">
        <v>1400</v>
      </c>
      <c r="FF131" s="224">
        <v>2</v>
      </c>
      <c r="FG131" s="224" t="s">
        <v>4117</v>
      </c>
      <c r="FH131" s="224" t="s">
        <v>4106</v>
      </c>
      <c r="FI131" s="214">
        <v>45076</v>
      </c>
      <c r="FJ131" s="221" t="s">
        <v>4119</v>
      </c>
      <c r="FK131" s="222" t="s">
        <v>17</v>
      </c>
      <c r="FL131" s="222" t="s">
        <v>17</v>
      </c>
      <c r="FM131" s="222" t="s">
        <v>17</v>
      </c>
      <c r="FN131" s="222" t="s">
        <v>17</v>
      </c>
      <c r="FO131" s="222" t="s">
        <v>18</v>
      </c>
      <c r="FP131" s="218" t="s">
        <v>17</v>
      </c>
      <c r="FQ131" s="219">
        <v>45076</v>
      </c>
      <c r="FR131" s="221" t="s">
        <v>4120</v>
      </c>
      <c r="FS131" s="224" t="s">
        <v>17</v>
      </c>
      <c r="FT131" s="224" t="s">
        <v>17</v>
      </c>
      <c r="FU131" s="224" t="s">
        <v>17</v>
      </c>
      <c r="FV131" s="224" t="s">
        <v>17</v>
      </c>
      <c r="FW131" s="224" t="s">
        <v>18</v>
      </c>
      <c r="FX131" s="224" t="s">
        <v>17</v>
      </c>
      <c r="FY131" s="214">
        <v>45076</v>
      </c>
      <c r="FZ131" s="222" t="s">
        <v>3706</v>
      </c>
      <c r="GA131" s="222">
        <v>0</v>
      </c>
      <c r="GB131" s="222" t="s">
        <v>2565</v>
      </c>
      <c r="GC131" s="222" t="s">
        <v>33</v>
      </c>
      <c r="GD131" s="222">
        <v>2</v>
      </c>
      <c r="GE131" s="222" t="s">
        <v>17</v>
      </c>
      <c r="GF131" s="222" t="s">
        <v>17</v>
      </c>
      <c r="GG131" s="223">
        <v>45063</v>
      </c>
      <c r="GH131" s="221" t="s">
        <v>3712</v>
      </c>
      <c r="GI131" s="224">
        <v>1</v>
      </c>
      <c r="GJ131" s="224" t="s">
        <v>2565</v>
      </c>
      <c r="GK131" s="224" t="s">
        <v>33</v>
      </c>
      <c r="GL131" s="224">
        <v>2</v>
      </c>
      <c r="GM131" s="224" t="s">
        <v>17</v>
      </c>
      <c r="GN131" s="224" t="s">
        <v>17</v>
      </c>
      <c r="GO131" s="214">
        <v>45063</v>
      </c>
      <c r="GP131" s="222" t="s">
        <v>3707</v>
      </c>
      <c r="GQ131" s="222">
        <v>1</v>
      </c>
      <c r="GR131" s="222" t="s">
        <v>2565</v>
      </c>
      <c r="GS131" s="222" t="s">
        <v>33</v>
      </c>
      <c r="GT131" s="222">
        <v>2</v>
      </c>
      <c r="GU131" s="222" t="s">
        <v>17</v>
      </c>
      <c r="GV131" s="222" t="s">
        <v>17</v>
      </c>
      <c r="GW131" s="223">
        <v>45063</v>
      </c>
      <c r="GX131" s="221" t="s">
        <v>3713</v>
      </c>
      <c r="GY131" s="224">
        <v>1</v>
      </c>
      <c r="GZ131" s="224" t="s">
        <v>2565</v>
      </c>
      <c r="HA131" s="224" t="s">
        <v>33</v>
      </c>
      <c r="HB131" s="224">
        <v>2</v>
      </c>
      <c r="HC131" s="224" t="s">
        <v>17</v>
      </c>
      <c r="HD131" s="224" t="s">
        <v>17</v>
      </c>
      <c r="HE131" s="214">
        <v>45063</v>
      </c>
      <c r="HF131" s="222" t="s">
        <v>3705</v>
      </c>
      <c r="HG131" s="222">
        <v>2</v>
      </c>
      <c r="HH131" s="222" t="s">
        <v>2565</v>
      </c>
      <c r="HI131" s="222" t="s">
        <v>33</v>
      </c>
      <c r="HJ131" s="222">
        <v>2</v>
      </c>
      <c r="HK131" s="222" t="s">
        <v>17</v>
      </c>
      <c r="HL131" s="222" t="s">
        <v>17</v>
      </c>
      <c r="HM131" s="223">
        <v>45063</v>
      </c>
      <c r="HN131" s="221" t="s">
        <v>3711</v>
      </c>
      <c r="HO131" s="224">
        <v>2</v>
      </c>
      <c r="HP131" s="224" t="s">
        <v>2565</v>
      </c>
      <c r="HQ131" s="224" t="s">
        <v>33</v>
      </c>
      <c r="HR131" s="224">
        <v>2</v>
      </c>
      <c r="HS131" s="224" t="s">
        <v>17</v>
      </c>
      <c r="HT131" s="224" t="s">
        <v>17</v>
      </c>
      <c r="HU131" s="214">
        <v>45063</v>
      </c>
      <c r="HV131" s="222" t="s">
        <v>3708</v>
      </c>
      <c r="HW131" s="222">
        <v>1</v>
      </c>
      <c r="HX131" s="222" t="s">
        <v>2565</v>
      </c>
      <c r="HY131" s="222" t="s">
        <v>33</v>
      </c>
      <c r="HZ131" s="222">
        <v>2</v>
      </c>
      <c r="IA131" s="222" t="s">
        <v>17</v>
      </c>
      <c r="IB131" s="222" t="s">
        <v>17</v>
      </c>
      <c r="IC131" s="223">
        <v>45063</v>
      </c>
      <c r="ID131" s="221" t="s">
        <v>3710</v>
      </c>
      <c r="IE131" s="224">
        <v>0</v>
      </c>
      <c r="IF131" s="224" t="s">
        <v>2565</v>
      </c>
      <c r="IG131" s="224" t="s">
        <v>33</v>
      </c>
      <c r="IH131" s="224">
        <v>2</v>
      </c>
      <c r="II131" s="224" t="s">
        <v>17</v>
      </c>
      <c r="IJ131" s="224" t="s">
        <v>17</v>
      </c>
      <c r="IK131" s="214">
        <v>45063</v>
      </c>
      <c r="IL131" s="222" t="s">
        <v>3709</v>
      </c>
      <c r="IM131" s="222">
        <v>1</v>
      </c>
      <c r="IN131" s="222" t="s">
        <v>2565</v>
      </c>
      <c r="IO131" s="222" t="s">
        <v>33</v>
      </c>
      <c r="IP131" s="222">
        <v>2</v>
      </c>
      <c r="IQ131" s="222" t="s">
        <v>17</v>
      </c>
      <c r="IR131" s="222" t="s">
        <v>17</v>
      </c>
      <c r="IS131" s="223">
        <v>45063</v>
      </c>
    </row>
    <row r="132" spans="1:253" s="11" customFormat="1" ht="12.75" customHeight="1" x14ac:dyDescent="0.2">
      <c r="A132" s="11" t="s">
        <v>96</v>
      </c>
      <c r="B132" s="11" t="s">
        <v>10283</v>
      </c>
      <c r="C132" s="11" t="s">
        <v>97</v>
      </c>
      <c r="D132" s="11" t="s">
        <v>98</v>
      </c>
      <c r="E132" s="11" t="s">
        <v>9510</v>
      </c>
      <c r="F132" s="11" t="s">
        <v>6428</v>
      </c>
      <c r="G132" s="212">
        <v>16900000</v>
      </c>
      <c r="H132" s="213" t="s">
        <v>6425</v>
      </c>
      <c r="I132" s="213" t="s">
        <v>1400</v>
      </c>
      <c r="J132" s="213">
        <v>2</v>
      </c>
      <c r="K132" s="213" t="s">
        <v>6427</v>
      </c>
      <c r="L132" s="213" t="s">
        <v>6426</v>
      </c>
      <c r="M132" s="214">
        <v>45127</v>
      </c>
      <c r="N132" s="227" t="s">
        <v>6432</v>
      </c>
      <c r="O132" s="216">
        <v>627340</v>
      </c>
      <c r="P132" s="216" t="s">
        <v>6429</v>
      </c>
      <c r="Q132" s="216" t="s">
        <v>77</v>
      </c>
      <c r="R132" s="216">
        <v>1</v>
      </c>
      <c r="S132" s="216" t="s">
        <v>6431</v>
      </c>
      <c r="T132" s="216" t="s">
        <v>6430</v>
      </c>
      <c r="U132" s="217">
        <v>45127</v>
      </c>
      <c r="V132" s="227" t="s">
        <v>6434</v>
      </c>
      <c r="W132" s="213">
        <v>16900000</v>
      </c>
      <c r="X132" s="213" t="s">
        <v>6425</v>
      </c>
      <c r="Y132" s="213" t="s">
        <v>1400</v>
      </c>
      <c r="Z132" s="213">
        <v>2</v>
      </c>
      <c r="AA132" s="213" t="s">
        <v>6433</v>
      </c>
      <c r="AB132" s="213" t="s">
        <v>6426</v>
      </c>
      <c r="AC132" s="214">
        <v>45127</v>
      </c>
      <c r="AD132" s="227" t="s">
        <v>6436</v>
      </c>
      <c r="AE132" s="218">
        <v>16900000</v>
      </c>
      <c r="AF132" s="218" t="s">
        <v>6425</v>
      </c>
      <c r="AG132" s="218" t="s">
        <v>1400</v>
      </c>
      <c r="AH132" s="218">
        <v>2</v>
      </c>
      <c r="AI132" s="218" t="s">
        <v>6435</v>
      </c>
      <c r="AJ132" s="218" t="s">
        <v>6426</v>
      </c>
      <c r="AK132" s="219">
        <v>45127</v>
      </c>
      <c r="AL132" s="227" t="s">
        <v>6440</v>
      </c>
      <c r="AM132" s="213">
        <v>6248000</v>
      </c>
      <c r="AN132" s="213" t="s">
        <v>6437</v>
      </c>
      <c r="AO132" s="213" t="s">
        <v>22</v>
      </c>
      <c r="AP132" s="213">
        <v>3</v>
      </c>
      <c r="AQ132" s="213" t="s">
        <v>6439</v>
      </c>
      <c r="AR132" s="213" t="s">
        <v>6438</v>
      </c>
      <c r="AS132" s="214">
        <v>45127</v>
      </c>
      <c r="AT132" s="228" t="s">
        <v>6444</v>
      </c>
      <c r="AU132" s="218">
        <v>608</v>
      </c>
      <c r="AV132" s="218" t="s">
        <v>6441</v>
      </c>
      <c r="AW132" s="218" t="s">
        <v>22</v>
      </c>
      <c r="AX132" s="218">
        <v>3</v>
      </c>
      <c r="AY132" s="218" t="s">
        <v>6443</v>
      </c>
      <c r="AZ132" s="218" t="s">
        <v>6442</v>
      </c>
      <c r="BA132" s="219">
        <v>45127</v>
      </c>
      <c r="BB132" s="227" t="s">
        <v>1613</v>
      </c>
      <c r="BC132" s="213">
        <v>1800000</v>
      </c>
      <c r="BD132" s="213" t="s">
        <v>1610</v>
      </c>
      <c r="BE132" s="213" t="s">
        <v>1400</v>
      </c>
      <c r="BF132" s="213">
        <v>2</v>
      </c>
      <c r="BG132" s="213" t="s">
        <v>1612</v>
      </c>
      <c r="BH132" s="213" t="s">
        <v>1611</v>
      </c>
      <c r="BI132" s="214">
        <v>44821</v>
      </c>
      <c r="BJ132" s="228" t="s">
        <v>6446</v>
      </c>
      <c r="BK132" s="228">
        <v>47001</v>
      </c>
      <c r="BL132" s="228" t="s">
        <v>6410</v>
      </c>
      <c r="BM132" s="228" t="s">
        <v>1400</v>
      </c>
      <c r="BN132" s="228">
        <v>2</v>
      </c>
      <c r="BO132" s="228" t="s">
        <v>6445</v>
      </c>
      <c r="BP132" s="218" t="s">
        <v>6411</v>
      </c>
      <c r="BQ132" s="229">
        <v>45127</v>
      </c>
      <c r="BR132" s="227" t="s">
        <v>99</v>
      </c>
      <c r="BS132" s="230" t="s">
        <v>17</v>
      </c>
      <c r="BT132" s="230">
        <v>0</v>
      </c>
      <c r="BU132" s="230" t="s">
        <v>17</v>
      </c>
      <c r="BV132" s="230" t="s">
        <v>17</v>
      </c>
      <c r="BW132" s="230">
        <v>0</v>
      </c>
      <c r="BX132" s="230">
        <v>0</v>
      </c>
      <c r="BY132" s="214">
        <v>43496</v>
      </c>
      <c r="BZ132" s="228" t="s">
        <v>100</v>
      </c>
      <c r="CA132" s="228" t="s">
        <v>17</v>
      </c>
      <c r="CB132" s="228">
        <v>0</v>
      </c>
      <c r="CC132" s="228" t="s">
        <v>17</v>
      </c>
      <c r="CD132" s="228" t="s">
        <v>17</v>
      </c>
      <c r="CE132" s="228">
        <v>0</v>
      </c>
      <c r="CF132" s="228">
        <v>0</v>
      </c>
      <c r="CG132" s="229">
        <v>43496</v>
      </c>
      <c r="CH132" s="227" t="s">
        <v>10660</v>
      </c>
      <c r="CI132" s="228" t="e">
        <v>#N/A</v>
      </c>
      <c r="CJ132" s="228" t="e">
        <v>#N/A</v>
      </c>
      <c r="CK132" s="228" t="e">
        <v>#N/A</v>
      </c>
      <c r="CL132" s="228" t="e">
        <v>#N/A</v>
      </c>
      <c r="CM132" s="228" t="e">
        <v>#N/A</v>
      </c>
      <c r="CN132" s="228" t="e">
        <v>#N/A</v>
      </c>
      <c r="CO132" s="231" t="e">
        <v>#N/A</v>
      </c>
      <c r="CP132" s="228" t="s">
        <v>783</v>
      </c>
      <c r="CQ132" s="230" t="s">
        <v>17</v>
      </c>
      <c r="CR132" s="230" t="s">
        <v>17</v>
      </c>
      <c r="CS132" s="230" t="s">
        <v>17</v>
      </c>
      <c r="CT132" s="230" t="s">
        <v>17</v>
      </c>
      <c r="CU132" s="230" t="s">
        <v>17</v>
      </c>
      <c r="CV132" s="230" t="s">
        <v>17</v>
      </c>
      <c r="CW132" s="214">
        <v>43759</v>
      </c>
      <c r="CX132" s="228" t="s">
        <v>6449</v>
      </c>
      <c r="CY132" s="218">
        <v>8112000</v>
      </c>
      <c r="CZ132" s="218" t="s">
        <v>6425</v>
      </c>
      <c r="DA132" s="218" t="s">
        <v>1400</v>
      </c>
      <c r="DB132" s="218">
        <v>2</v>
      </c>
      <c r="DC132" s="218" t="s">
        <v>6452</v>
      </c>
      <c r="DD132" s="218" t="s">
        <v>6426</v>
      </c>
      <c r="DE132" s="220">
        <v>45127</v>
      </c>
      <c r="DF132" s="227" t="s">
        <v>6450</v>
      </c>
      <c r="DG132" s="213">
        <v>0</v>
      </c>
      <c r="DH132" s="230" t="s">
        <v>6425</v>
      </c>
      <c r="DI132" s="230" t="s">
        <v>1400</v>
      </c>
      <c r="DJ132" s="230">
        <v>2</v>
      </c>
      <c r="DK132" s="230" t="s">
        <v>5215</v>
      </c>
      <c r="DL132" s="230" t="s">
        <v>6426</v>
      </c>
      <c r="DM132" s="214">
        <v>45127</v>
      </c>
      <c r="DN132" s="228" t="s">
        <v>6451</v>
      </c>
      <c r="DO132" s="218">
        <v>8788000</v>
      </c>
      <c r="DP132" s="228" t="s">
        <v>6425</v>
      </c>
      <c r="DQ132" s="228" t="s">
        <v>1400</v>
      </c>
      <c r="DR132" s="228">
        <v>2</v>
      </c>
      <c r="DS132" s="228" t="s">
        <v>5217</v>
      </c>
      <c r="DT132" s="228" t="s">
        <v>6426</v>
      </c>
      <c r="DU132" s="229">
        <v>45127</v>
      </c>
      <c r="DV132" s="227" t="s">
        <v>6453</v>
      </c>
      <c r="DW132" s="213">
        <v>4056000</v>
      </c>
      <c r="DX132" s="230" t="s">
        <v>6425</v>
      </c>
      <c r="DY132" s="230" t="s">
        <v>1400</v>
      </c>
      <c r="DZ132" s="230">
        <v>2</v>
      </c>
      <c r="EA132" s="230" t="s">
        <v>6452</v>
      </c>
      <c r="EB132" s="230" t="s">
        <v>6426</v>
      </c>
      <c r="EC132" s="214">
        <v>45127</v>
      </c>
      <c r="ED132" s="228" t="s">
        <v>6454</v>
      </c>
      <c r="EE132" s="218">
        <v>2535000</v>
      </c>
      <c r="EF132" s="228" t="s">
        <v>6425</v>
      </c>
      <c r="EG132" s="228" t="s">
        <v>1400</v>
      </c>
      <c r="EH132" s="228">
        <v>2</v>
      </c>
      <c r="EI132" s="228" t="s">
        <v>6452</v>
      </c>
      <c r="EJ132" s="228" t="s">
        <v>6426</v>
      </c>
      <c r="EK132" s="229">
        <v>45127</v>
      </c>
      <c r="EL132" s="227" t="s">
        <v>6455</v>
      </c>
      <c r="EM132" s="213">
        <v>1521000</v>
      </c>
      <c r="EN132" s="230" t="s">
        <v>6425</v>
      </c>
      <c r="EO132" s="230" t="s">
        <v>1400</v>
      </c>
      <c r="EP132" s="230">
        <v>2</v>
      </c>
      <c r="EQ132" s="230" t="s">
        <v>6452</v>
      </c>
      <c r="ER132" s="230" t="s">
        <v>6426</v>
      </c>
      <c r="ES132" s="214">
        <v>45127</v>
      </c>
      <c r="ET132" s="228" t="s">
        <v>6447</v>
      </c>
      <c r="EU132" s="228">
        <v>47001</v>
      </c>
      <c r="EV132" s="228" t="s">
        <v>6410</v>
      </c>
      <c r="EW132" s="228" t="s">
        <v>1400</v>
      </c>
      <c r="EX132" s="228">
        <v>2</v>
      </c>
      <c r="EY132" s="228" t="s">
        <v>6445</v>
      </c>
      <c r="EZ132" s="228" t="s">
        <v>6411</v>
      </c>
      <c r="FA132" s="229">
        <v>45127</v>
      </c>
      <c r="FB132" s="227" t="s">
        <v>6457</v>
      </c>
      <c r="FC132" s="230">
        <v>5</v>
      </c>
      <c r="FD132" s="230" t="s">
        <v>6425</v>
      </c>
      <c r="FE132" s="230" t="s">
        <v>77</v>
      </c>
      <c r="FF132" s="230">
        <v>1</v>
      </c>
      <c r="FG132" s="230" t="s">
        <v>6456</v>
      </c>
      <c r="FH132" s="230" t="s">
        <v>6426</v>
      </c>
      <c r="FI132" s="214">
        <v>45127</v>
      </c>
      <c r="FJ132" s="227" t="s">
        <v>101</v>
      </c>
      <c r="FK132" s="228" t="s">
        <v>17</v>
      </c>
      <c r="FL132" s="228">
        <v>0</v>
      </c>
      <c r="FM132" s="228" t="s">
        <v>17</v>
      </c>
      <c r="FN132" s="228" t="s">
        <v>17</v>
      </c>
      <c r="FO132" s="228">
        <v>0</v>
      </c>
      <c r="FP132" s="218">
        <v>0</v>
      </c>
      <c r="FQ132" s="219">
        <v>43496</v>
      </c>
      <c r="FR132" s="227" t="s">
        <v>102</v>
      </c>
      <c r="FS132" s="230" t="s">
        <v>17</v>
      </c>
      <c r="FT132" s="230">
        <v>0</v>
      </c>
      <c r="FU132" s="230" t="s">
        <v>17</v>
      </c>
      <c r="FV132" s="230" t="s">
        <v>17</v>
      </c>
      <c r="FW132" s="230">
        <v>0</v>
      </c>
      <c r="FX132" s="230">
        <v>0</v>
      </c>
      <c r="FY132" s="214">
        <v>43496</v>
      </c>
      <c r="FZ132" s="228" t="s">
        <v>3715</v>
      </c>
      <c r="GA132" s="228">
        <v>2</v>
      </c>
      <c r="GB132" s="228" t="s">
        <v>2565</v>
      </c>
      <c r="GC132" s="228" t="s">
        <v>33</v>
      </c>
      <c r="GD132" s="228">
        <v>2</v>
      </c>
      <c r="GE132" s="228" t="s">
        <v>17</v>
      </c>
      <c r="GF132" s="228" t="s">
        <v>17</v>
      </c>
      <c r="GG132" s="229">
        <v>45063</v>
      </c>
      <c r="GH132" s="227" t="s">
        <v>3721</v>
      </c>
      <c r="GI132" s="230">
        <v>3</v>
      </c>
      <c r="GJ132" s="230" t="s">
        <v>2565</v>
      </c>
      <c r="GK132" s="230" t="s">
        <v>33</v>
      </c>
      <c r="GL132" s="230">
        <v>2</v>
      </c>
      <c r="GM132" s="230" t="s">
        <v>17</v>
      </c>
      <c r="GN132" s="230" t="s">
        <v>17</v>
      </c>
      <c r="GO132" s="214">
        <v>45063</v>
      </c>
      <c r="GP132" s="228" t="s">
        <v>3716</v>
      </c>
      <c r="GQ132" s="228">
        <v>2</v>
      </c>
      <c r="GR132" s="228" t="s">
        <v>2565</v>
      </c>
      <c r="GS132" s="228" t="s">
        <v>33</v>
      </c>
      <c r="GT132" s="228">
        <v>2</v>
      </c>
      <c r="GU132" s="228" t="s">
        <v>17</v>
      </c>
      <c r="GV132" s="228" t="s">
        <v>17</v>
      </c>
      <c r="GW132" s="229">
        <v>45063</v>
      </c>
      <c r="GX132" s="227" t="s">
        <v>3722</v>
      </c>
      <c r="GY132" s="230">
        <v>0</v>
      </c>
      <c r="GZ132" s="230" t="s">
        <v>2565</v>
      </c>
      <c r="HA132" s="230" t="s">
        <v>33</v>
      </c>
      <c r="HB132" s="230">
        <v>2</v>
      </c>
      <c r="HC132" s="230" t="s">
        <v>17</v>
      </c>
      <c r="HD132" s="230" t="s">
        <v>17</v>
      </c>
      <c r="HE132" s="214">
        <v>45063</v>
      </c>
      <c r="HF132" s="228" t="s">
        <v>3714</v>
      </c>
      <c r="HG132" s="228">
        <v>2</v>
      </c>
      <c r="HH132" s="228" t="s">
        <v>2565</v>
      </c>
      <c r="HI132" s="228" t="s">
        <v>33</v>
      </c>
      <c r="HJ132" s="228">
        <v>2</v>
      </c>
      <c r="HK132" s="228" t="s">
        <v>17</v>
      </c>
      <c r="HL132" s="228" t="s">
        <v>17</v>
      </c>
      <c r="HM132" s="229">
        <v>45063</v>
      </c>
      <c r="HN132" s="227" t="s">
        <v>3720</v>
      </c>
      <c r="HO132" s="230">
        <v>2</v>
      </c>
      <c r="HP132" s="230" t="s">
        <v>2565</v>
      </c>
      <c r="HQ132" s="230" t="s">
        <v>33</v>
      </c>
      <c r="HR132" s="230">
        <v>2</v>
      </c>
      <c r="HS132" s="230" t="s">
        <v>17</v>
      </c>
      <c r="HT132" s="230" t="s">
        <v>17</v>
      </c>
      <c r="HU132" s="214">
        <v>45063</v>
      </c>
      <c r="HV132" s="228" t="s">
        <v>3717</v>
      </c>
      <c r="HW132" s="228">
        <v>3</v>
      </c>
      <c r="HX132" s="228" t="s">
        <v>2565</v>
      </c>
      <c r="HY132" s="228" t="s">
        <v>33</v>
      </c>
      <c r="HZ132" s="228">
        <v>2</v>
      </c>
      <c r="IA132" s="228" t="s">
        <v>17</v>
      </c>
      <c r="IB132" s="228" t="s">
        <v>17</v>
      </c>
      <c r="IC132" s="229">
        <v>45063</v>
      </c>
      <c r="ID132" s="227" t="s">
        <v>3719</v>
      </c>
      <c r="IE132" s="230">
        <v>2</v>
      </c>
      <c r="IF132" s="230" t="s">
        <v>2565</v>
      </c>
      <c r="IG132" s="230" t="s">
        <v>33</v>
      </c>
      <c r="IH132" s="230">
        <v>2</v>
      </c>
      <c r="II132" s="230" t="s">
        <v>17</v>
      </c>
      <c r="IJ132" s="230" t="s">
        <v>17</v>
      </c>
      <c r="IK132" s="214">
        <v>45063</v>
      </c>
      <c r="IL132" s="228" t="s">
        <v>3718</v>
      </c>
      <c r="IM132" s="228">
        <v>3</v>
      </c>
      <c r="IN132" s="228" t="s">
        <v>2565</v>
      </c>
      <c r="IO132" s="228" t="s">
        <v>33</v>
      </c>
      <c r="IP132" s="228">
        <v>2</v>
      </c>
      <c r="IQ132" s="228" t="s">
        <v>17</v>
      </c>
      <c r="IR132" s="228" t="s">
        <v>17</v>
      </c>
      <c r="IS132" s="229">
        <v>45063</v>
      </c>
    </row>
    <row r="133" spans="1:253" s="11" customFormat="1" ht="12.75" customHeight="1" x14ac:dyDescent="0.2">
      <c r="A133" s="11" t="s">
        <v>637</v>
      </c>
      <c r="B133" s="11" t="s">
        <v>9885</v>
      </c>
      <c r="C133" s="11" t="s">
        <v>638</v>
      </c>
      <c r="D133" s="11" t="s">
        <v>98</v>
      </c>
      <c r="E133" s="11" t="s">
        <v>9510</v>
      </c>
      <c r="F133" s="11" t="s">
        <v>6394</v>
      </c>
      <c r="G133" s="212">
        <v>18111000</v>
      </c>
      <c r="H133" s="213" t="s">
        <v>6392</v>
      </c>
      <c r="I133" s="213" t="s">
        <v>1400</v>
      </c>
      <c r="J133" s="213">
        <v>2</v>
      </c>
      <c r="K133" s="213" t="s">
        <v>6393</v>
      </c>
      <c r="L133" s="213" t="s">
        <v>5401</v>
      </c>
      <c r="M133" s="214">
        <v>45127</v>
      </c>
      <c r="N133" s="221" t="s">
        <v>6397</v>
      </c>
      <c r="O133" s="216">
        <v>98924</v>
      </c>
      <c r="P133" s="216" t="s">
        <v>6395</v>
      </c>
      <c r="Q133" s="216" t="s">
        <v>1400</v>
      </c>
      <c r="R133" s="216">
        <v>2</v>
      </c>
      <c r="S133" s="216" t="s">
        <v>6396</v>
      </c>
      <c r="T133" s="216" t="s">
        <v>5405</v>
      </c>
      <c r="U133" s="217">
        <v>45127</v>
      </c>
      <c r="V133" s="221" t="s">
        <v>6399</v>
      </c>
      <c r="W133" s="213">
        <v>2694000</v>
      </c>
      <c r="X133" s="213" t="s">
        <v>6395</v>
      </c>
      <c r="Y133" s="213" t="s">
        <v>22</v>
      </c>
      <c r="Z133" s="213">
        <v>3</v>
      </c>
      <c r="AA133" s="213" t="s">
        <v>6398</v>
      </c>
      <c r="AB133" s="213" t="s">
        <v>5405</v>
      </c>
      <c r="AC133" s="214">
        <v>45127</v>
      </c>
      <c r="AD133" s="221" t="s">
        <v>6403</v>
      </c>
      <c r="AE133" s="218">
        <v>36000</v>
      </c>
      <c r="AF133" s="218" t="s">
        <v>6400</v>
      </c>
      <c r="AG133" s="218" t="s">
        <v>1400</v>
      </c>
      <c r="AH133" s="218">
        <v>2</v>
      </c>
      <c r="AI133" s="218" t="s">
        <v>6402</v>
      </c>
      <c r="AJ133" s="218" t="s">
        <v>6401</v>
      </c>
      <c r="AK133" s="219">
        <v>45127</v>
      </c>
      <c r="AL133" s="221" t="s">
        <v>6405</v>
      </c>
      <c r="AM133" s="213">
        <v>36000</v>
      </c>
      <c r="AN133" s="213" t="s">
        <v>6400</v>
      </c>
      <c r="AO133" s="213" t="s">
        <v>1400</v>
      </c>
      <c r="AP133" s="213">
        <v>2</v>
      </c>
      <c r="AQ133" s="213" t="s">
        <v>6404</v>
      </c>
      <c r="AR133" s="213" t="s">
        <v>6401</v>
      </c>
      <c r="AS133" s="214">
        <v>45127</v>
      </c>
      <c r="AT133" s="222" t="s">
        <v>1561</v>
      </c>
      <c r="AU133" s="218" t="s">
        <v>17</v>
      </c>
      <c r="AV133" s="218" t="s">
        <v>17</v>
      </c>
      <c r="AW133" s="218" t="s">
        <v>17</v>
      </c>
      <c r="AX133" s="218" t="s">
        <v>17</v>
      </c>
      <c r="AY133" s="218" t="s">
        <v>1560</v>
      </c>
      <c r="AZ133" s="218" t="s">
        <v>17</v>
      </c>
      <c r="BA133" s="219">
        <v>44803</v>
      </c>
      <c r="BB133" s="221" t="s">
        <v>642</v>
      </c>
      <c r="BC133" s="213" t="s">
        <v>17</v>
      </c>
      <c r="BD133" s="213" t="s">
        <v>17</v>
      </c>
      <c r="BE133" s="213" t="s">
        <v>17</v>
      </c>
      <c r="BF133" s="213" t="s">
        <v>17</v>
      </c>
      <c r="BG133" s="213" t="s">
        <v>239</v>
      </c>
      <c r="BH133" s="213" t="s">
        <v>17</v>
      </c>
      <c r="BI133" s="214">
        <v>43584</v>
      </c>
      <c r="BJ133" s="222" t="s">
        <v>6409</v>
      </c>
      <c r="BK133" s="222">
        <v>5</v>
      </c>
      <c r="BL133" s="222" t="s">
        <v>6406</v>
      </c>
      <c r="BM133" s="222" t="s">
        <v>22</v>
      </c>
      <c r="BN133" s="222">
        <v>3</v>
      </c>
      <c r="BO133" s="222" t="s">
        <v>6408</v>
      </c>
      <c r="BP133" s="218" t="s">
        <v>6407</v>
      </c>
      <c r="BQ133" s="223">
        <v>45127</v>
      </c>
      <c r="BR133" s="221" t="s">
        <v>639</v>
      </c>
      <c r="BS133" s="224">
        <v>0</v>
      </c>
      <c r="BT133" s="224" t="s">
        <v>17</v>
      </c>
      <c r="BU133" s="224" t="s">
        <v>77</v>
      </c>
      <c r="BV133" s="224">
        <v>1</v>
      </c>
      <c r="BW133" s="224" t="s">
        <v>17</v>
      </c>
      <c r="BX133" s="224" t="s">
        <v>17</v>
      </c>
      <c r="BY133" s="214">
        <v>43584</v>
      </c>
      <c r="BZ133" s="222" t="s">
        <v>640</v>
      </c>
      <c r="CA133" s="222">
        <v>0</v>
      </c>
      <c r="CB133" s="222" t="s">
        <v>17</v>
      </c>
      <c r="CC133" s="222" t="s">
        <v>77</v>
      </c>
      <c r="CD133" s="222">
        <v>1</v>
      </c>
      <c r="CE133" s="222" t="s">
        <v>17</v>
      </c>
      <c r="CF133" s="222" t="s">
        <v>17</v>
      </c>
      <c r="CG133" s="223">
        <v>43584</v>
      </c>
      <c r="CH133" s="221" t="s">
        <v>10661</v>
      </c>
      <c r="CI133" s="222" t="e">
        <v>#N/A</v>
      </c>
      <c r="CJ133" s="222" t="e">
        <v>#N/A</v>
      </c>
      <c r="CK133" s="222" t="e">
        <v>#N/A</v>
      </c>
      <c r="CL133" s="222" t="e">
        <v>#N/A</v>
      </c>
      <c r="CM133" s="222" t="e">
        <v>#N/A</v>
      </c>
      <c r="CN133" s="222" t="e">
        <v>#N/A</v>
      </c>
      <c r="CO133" s="225" t="e">
        <v>#N/A</v>
      </c>
      <c r="CP133" s="222" t="s">
        <v>641</v>
      </c>
      <c r="CQ133" s="224">
        <v>0</v>
      </c>
      <c r="CR133" s="224" t="s">
        <v>17</v>
      </c>
      <c r="CS133" s="224" t="s">
        <v>77</v>
      </c>
      <c r="CT133" s="224">
        <v>1</v>
      </c>
      <c r="CU133" s="224" t="s">
        <v>17</v>
      </c>
      <c r="CV133" s="224" t="s">
        <v>17</v>
      </c>
      <c r="CW133" s="214">
        <v>43584</v>
      </c>
      <c r="CX133" s="222" t="s">
        <v>6415</v>
      </c>
      <c r="CY133" s="218">
        <v>36000</v>
      </c>
      <c r="CZ133" s="218" t="s">
        <v>6400</v>
      </c>
      <c r="DA133" s="218" t="s">
        <v>1400</v>
      </c>
      <c r="DB133" s="218">
        <v>2</v>
      </c>
      <c r="DC133" s="218" t="s">
        <v>6420</v>
      </c>
      <c r="DD133" s="218" t="s">
        <v>6401</v>
      </c>
      <c r="DE133" s="220">
        <v>45127</v>
      </c>
      <c r="DF133" s="221" t="s">
        <v>6418</v>
      </c>
      <c r="DG133" s="213">
        <v>2658000</v>
      </c>
      <c r="DH133" s="224" t="s">
        <v>6416</v>
      </c>
      <c r="DI133" s="224" t="s">
        <v>1400</v>
      </c>
      <c r="DJ133" s="224">
        <v>2</v>
      </c>
      <c r="DK133" s="224" t="s">
        <v>5251</v>
      </c>
      <c r="DL133" s="224" t="s">
        <v>6417</v>
      </c>
      <c r="DM133" s="214">
        <v>45127</v>
      </c>
      <c r="DN133" s="222" t="s">
        <v>6419</v>
      </c>
      <c r="DO133" s="218">
        <v>0</v>
      </c>
      <c r="DP133" s="222" t="s">
        <v>6400</v>
      </c>
      <c r="DQ133" s="222" t="s">
        <v>1400</v>
      </c>
      <c r="DR133" s="222">
        <v>2</v>
      </c>
      <c r="DS133" s="222" t="s">
        <v>5467</v>
      </c>
      <c r="DT133" s="222" t="s">
        <v>6401</v>
      </c>
      <c r="DU133" s="223">
        <v>45127</v>
      </c>
      <c r="DV133" s="221" t="s">
        <v>6421</v>
      </c>
      <c r="DW133" s="213">
        <v>36000</v>
      </c>
      <c r="DX133" s="224" t="s">
        <v>6400</v>
      </c>
      <c r="DY133" s="224" t="s">
        <v>1400</v>
      </c>
      <c r="DZ133" s="224">
        <v>2</v>
      </c>
      <c r="EA133" s="224" t="s">
        <v>6420</v>
      </c>
      <c r="EB133" s="224" t="s">
        <v>6401</v>
      </c>
      <c r="EC133" s="214">
        <v>45127</v>
      </c>
      <c r="ED133" s="222" t="s">
        <v>6422</v>
      </c>
      <c r="EE133" s="218">
        <v>0</v>
      </c>
      <c r="EF133" s="222" t="s">
        <v>17</v>
      </c>
      <c r="EG133" s="222" t="s">
        <v>1400</v>
      </c>
      <c r="EH133" s="222">
        <v>2</v>
      </c>
      <c r="EI133" s="222" t="s">
        <v>5221</v>
      </c>
      <c r="EJ133" s="222" t="s">
        <v>17</v>
      </c>
      <c r="EK133" s="223">
        <v>45127</v>
      </c>
      <c r="EL133" s="221" t="s">
        <v>6424</v>
      </c>
      <c r="EM133" s="213">
        <v>0</v>
      </c>
      <c r="EN133" s="224" t="s">
        <v>17</v>
      </c>
      <c r="EO133" s="224" t="s">
        <v>1400</v>
      </c>
      <c r="EP133" s="224">
        <v>2</v>
      </c>
      <c r="EQ133" s="224" t="s">
        <v>6423</v>
      </c>
      <c r="ER133" s="224" t="s">
        <v>17</v>
      </c>
      <c r="ES133" s="214">
        <v>45127</v>
      </c>
      <c r="ET133" s="222" t="s">
        <v>6413</v>
      </c>
      <c r="EU133" s="222">
        <v>47001</v>
      </c>
      <c r="EV133" s="222" t="s">
        <v>6410</v>
      </c>
      <c r="EW133" s="222" t="s">
        <v>1400</v>
      </c>
      <c r="EX133" s="222">
        <v>2</v>
      </c>
      <c r="EY133" s="222" t="s">
        <v>6412</v>
      </c>
      <c r="EZ133" s="222" t="s">
        <v>6411</v>
      </c>
      <c r="FA133" s="223">
        <v>45127</v>
      </c>
      <c r="FB133" s="221" t="s">
        <v>1170</v>
      </c>
      <c r="FC133" s="224">
        <v>1</v>
      </c>
      <c r="FD133" s="224" t="s">
        <v>17</v>
      </c>
      <c r="FE133" s="224" t="s">
        <v>33</v>
      </c>
      <c r="FF133" s="224">
        <v>2</v>
      </c>
      <c r="FG133" s="224" t="s">
        <v>1169</v>
      </c>
      <c r="FH133" s="224" t="s">
        <v>17</v>
      </c>
      <c r="FI133" s="214">
        <v>44340</v>
      </c>
      <c r="FJ133" s="221" t="s">
        <v>643</v>
      </c>
      <c r="FK133" s="222" t="s">
        <v>17</v>
      </c>
      <c r="FL133" s="222" t="s">
        <v>17</v>
      </c>
      <c r="FM133" s="222" t="s">
        <v>17</v>
      </c>
      <c r="FN133" s="222" t="s">
        <v>17</v>
      </c>
      <c r="FO133" s="222" t="s">
        <v>239</v>
      </c>
      <c r="FP133" s="218" t="s">
        <v>17</v>
      </c>
      <c r="FQ133" s="219">
        <v>43584</v>
      </c>
      <c r="FR133" s="221" t="s">
        <v>644</v>
      </c>
      <c r="FS133" s="224" t="s">
        <v>17</v>
      </c>
      <c r="FT133" s="224" t="s">
        <v>17</v>
      </c>
      <c r="FU133" s="224" t="s">
        <v>17</v>
      </c>
      <c r="FV133" s="224" t="s">
        <v>17</v>
      </c>
      <c r="FW133" s="224" t="s">
        <v>239</v>
      </c>
      <c r="FX133" s="224" t="s">
        <v>17</v>
      </c>
      <c r="FY133" s="214">
        <v>43584</v>
      </c>
      <c r="FZ133" s="222" t="s">
        <v>3724</v>
      </c>
      <c r="GA133" s="222">
        <v>2</v>
      </c>
      <c r="GB133" s="222" t="s">
        <v>2565</v>
      </c>
      <c r="GC133" s="222" t="s">
        <v>33</v>
      </c>
      <c r="GD133" s="222">
        <v>2</v>
      </c>
      <c r="GE133" s="222" t="s">
        <v>17</v>
      </c>
      <c r="GF133" s="222" t="s">
        <v>17</v>
      </c>
      <c r="GG133" s="223">
        <v>45063</v>
      </c>
      <c r="GH133" s="221" t="s">
        <v>3730</v>
      </c>
      <c r="GI133" s="224">
        <v>3</v>
      </c>
      <c r="GJ133" s="224" t="s">
        <v>2565</v>
      </c>
      <c r="GK133" s="224" t="s">
        <v>33</v>
      </c>
      <c r="GL133" s="224">
        <v>2</v>
      </c>
      <c r="GM133" s="224" t="s">
        <v>17</v>
      </c>
      <c r="GN133" s="224" t="s">
        <v>17</v>
      </c>
      <c r="GO133" s="214">
        <v>45063</v>
      </c>
      <c r="GP133" s="222" t="s">
        <v>3725</v>
      </c>
      <c r="GQ133" s="222">
        <v>2</v>
      </c>
      <c r="GR133" s="222" t="s">
        <v>2565</v>
      </c>
      <c r="GS133" s="222" t="s">
        <v>33</v>
      </c>
      <c r="GT133" s="222">
        <v>2</v>
      </c>
      <c r="GU133" s="222" t="s">
        <v>17</v>
      </c>
      <c r="GV133" s="222" t="s">
        <v>17</v>
      </c>
      <c r="GW133" s="223">
        <v>45063</v>
      </c>
      <c r="GX133" s="221" t="s">
        <v>3731</v>
      </c>
      <c r="GY133" s="224">
        <v>0</v>
      </c>
      <c r="GZ133" s="224" t="s">
        <v>2565</v>
      </c>
      <c r="HA133" s="224" t="s">
        <v>33</v>
      </c>
      <c r="HB133" s="224">
        <v>2</v>
      </c>
      <c r="HC133" s="224" t="s">
        <v>17</v>
      </c>
      <c r="HD133" s="224" t="s">
        <v>17</v>
      </c>
      <c r="HE133" s="214">
        <v>45063</v>
      </c>
      <c r="HF133" s="222" t="s">
        <v>3723</v>
      </c>
      <c r="HG133" s="222">
        <v>2</v>
      </c>
      <c r="HH133" s="222" t="s">
        <v>2565</v>
      </c>
      <c r="HI133" s="222" t="s">
        <v>33</v>
      </c>
      <c r="HJ133" s="222">
        <v>2</v>
      </c>
      <c r="HK133" s="222" t="s">
        <v>17</v>
      </c>
      <c r="HL133" s="222" t="s">
        <v>17</v>
      </c>
      <c r="HM133" s="223">
        <v>45063</v>
      </c>
      <c r="HN133" s="221" t="s">
        <v>3729</v>
      </c>
      <c r="HO133" s="224">
        <v>2</v>
      </c>
      <c r="HP133" s="224" t="s">
        <v>2565</v>
      </c>
      <c r="HQ133" s="224" t="s">
        <v>33</v>
      </c>
      <c r="HR133" s="224">
        <v>2</v>
      </c>
      <c r="HS133" s="224" t="s">
        <v>17</v>
      </c>
      <c r="HT133" s="224" t="s">
        <v>17</v>
      </c>
      <c r="HU133" s="214">
        <v>45063</v>
      </c>
      <c r="HV133" s="222" t="s">
        <v>3726</v>
      </c>
      <c r="HW133" s="222">
        <v>3</v>
      </c>
      <c r="HX133" s="222" t="s">
        <v>2565</v>
      </c>
      <c r="HY133" s="222" t="s">
        <v>33</v>
      </c>
      <c r="HZ133" s="222">
        <v>2</v>
      </c>
      <c r="IA133" s="222" t="s">
        <v>17</v>
      </c>
      <c r="IB133" s="222" t="s">
        <v>17</v>
      </c>
      <c r="IC133" s="223">
        <v>45063</v>
      </c>
      <c r="ID133" s="221" t="s">
        <v>3728</v>
      </c>
      <c r="IE133" s="224">
        <v>2</v>
      </c>
      <c r="IF133" s="224" t="s">
        <v>2565</v>
      </c>
      <c r="IG133" s="224" t="s">
        <v>33</v>
      </c>
      <c r="IH133" s="224">
        <v>2</v>
      </c>
      <c r="II133" s="224" t="s">
        <v>17</v>
      </c>
      <c r="IJ133" s="224" t="s">
        <v>17</v>
      </c>
      <c r="IK133" s="214">
        <v>45063</v>
      </c>
      <c r="IL133" s="222" t="s">
        <v>3727</v>
      </c>
      <c r="IM133" s="222">
        <v>3</v>
      </c>
      <c r="IN133" s="222" t="s">
        <v>2565</v>
      </c>
      <c r="IO133" s="222" t="s">
        <v>33</v>
      </c>
      <c r="IP133" s="222">
        <v>2</v>
      </c>
      <c r="IQ133" s="222" t="s">
        <v>17</v>
      </c>
      <c r="IR133" s="222" t="s">
        <v>17</v>
      </c>
      <c r="IS133" s="223">
        <v>45063</v>
      </c>
    </row>
    <row r="134" spans="1:253" s="11" customFormat="1" ht="12.75" customHeight="1" x14ac:dyDescent="0.2">
      <c r="A134" s="11" t="s">
        <v>316</v>
      </c>
      <c r="B134" s="11" t="s">
        <v>10290</v>
      </c>
      <c r="C134" s="11" t="s">
        <v>317</v>
      </c>
      <c r="D134" s="11" t="s">
        <v>318</v>
      </c>
      <c r="E134" s="11" t="s">
        <v>9513</v>
      </c>
      <c r="F134" s="11" t="s">
        <v>5228</v>
      </c>
      <c r="G134" s="212">
        <v>12777000</v>
      </c>
      <c r="H134" s="213" t="s">
        <v>5225</v>
      </c>
      <c r="I134" s="213" t="s">
        <v>1400</v>
      </c>
      <c r="J134" s="213">
        <v>2</v>
      </c>
      <c r="K134" s="213" t="s">
        <v>5227</v>
      </c>
      <c r="L134" s="213" t="s">
        <v>5226</v>
      </c>
      <c r="M134" s="214">
        <v>45124</v>
      </c>
      <c r="N134" s="221" t="s">
        <v>5232</v>
      </c>
      <c r="O134" s="216">
        <v>644329</v>
      </c>
      <c r="P134" s="216" t="s">
        <v>5229</v>
      </c>
      <c r="Q134" s="216" t="s">
        <v>22</v>
      </c>
      <c r="R134" s="216">
        <v>3</v>
      </c>
      <c r="S134" s="216" t="s">
        <v>5231</v>
      </c>
      <c r="T134" s="216" t="s">
        <v>5230</v>
      </c>
      <c r="U134" s="217">
        <v>45124</v>
      </c>
      <c r="V134" s="221" t="s">
        <v>5234</v>
      </c>
      <c r="W134" s="213">
        <v>12777000</v>
      </c>
      <c r="X134" s="213" t="s">
        <v>5225</v>
      </c>
      <c r="Y134" s="213" t="s">
        <v>1400</v>
      </c>
      <c r="Z134" s="213">
        <v>2</v>
      </c>
      <c r="AA134" s="213" t="s">
        <v>5233</v>
      </c>
      <c r="AB134" s="213" t="s">
        <v>5226</v>
      </c>
      <c r="AC134" s="214">
        <v>45124</v>
      </c>
      <c r="AD134" s="221" t="s">
        <v>5236</v>
      </c>
      <c r="AE134" s="218">
        <v>12777000</v>
      </c>
      <c r="AF134" s="218" t="s">
        <v>5225</v>
      </c>
      <c r="AG134" s="218" t="s">
        <v>1400</v>
      </c>
      <c r="AH134" s="218">
        <v>2</v>
      </c>
      <c r="AI134" s="218" t="s">
        <v>5235</v>
      </c>
      <c r="AJ134" s="218" t="s">
        <v>5226</v>
      </c>
      <c r="AK134" s="219">
        <v>45124</v>
      </c>
      <c r="AL134" s="221" t="s">
        <v>5240</v>
      </c>
      <c r="AM134" s="213">
        <v>7053000</v>
      </c>
      <c r="AN134" s="213" t="s">
        <v>5237</v>
      </c>
      <c r="AO134" s="213" t="s">
        <v>22</v>
      </c>
      <c r="AP134" s="213">
        <v>3</v>
      </c>
      <c r="AQ134" s="213" t="s">
        <v>5239</v>
      </c>
      <c r="AR134" s="213" t="s">
        <v>5238</v>
      </c>
      <c r="AS134" s="214">
        <v>45124</v>
      </c>
      <c r="AT134" s="222" t="s">
        <v>5242</v>
      </c>
      <c r="AU134" s="218" t="s">
        <v>17</v>
      </c>
      <c r="AV134" s="218" t="s">
        <v>17</v>
      </c>
      <c r="AW134" s="218" t="s">
        <v>22</v>
      </c>
      <c r="AX134" s="218">
        <v>3</v>
      </c>
      <c r="AY134" s="218" t="s">
        <v>5241</v>
      </c>
      <c r="AZ134" s="218" t="s">
        <v>17</v>
      </c>
      <c r="BA134" s="219">
        <v>45124</v>
      </c>
      <c r="BB134" s="221" t="s">
        <v>2124</v>
      </c>
      <c r="BC134" s="213">
        <v>2141832</v>
      </c>
      <c r="BD134" s="213" t="s">
        <v>2121</v>
      </c>
      <c r="BE134" s="213" t="s">
        <v>1400</v>
      </c>
      <c r="BF134" s="213">
        <v>2</v>
      </c>
      <c r="BG134" s="213" t="s">
        <v>2123</v>
      </c>
      <c r="BH134" s="213" t="s">
        <v>2122</v>
      </c>
      <c r="BI134" s="214">
        <v>45012</v>
      </c>
      <c r="BJ134" s="222" t="s">
        <v>5246</v>
      </c>
      <c r="BK134" s="222">
        <v>940</v>
      </c>
      <c r="BL134" s="222" t="s">
        <v>5243</v>
      </c>
      <c r="BM134" s="222" t="s">
        <v>22</v>
      </c>
      <c r="BN134" s="222">
        <v>3</v>
      </c>
      <c r="BO134" s="222" t="s">
        <v>5245</v>
      </c>
      <c r="BP134" s="218" t="s">
        <v>5244</v>
      </c>
      <c r="BQ134" s="223">
        <v>45124</v>
      </c>
      <c r="BR134" s="221" t="s">
        <v>319</v>
      </c>
      <c r="BS134" s="224" t="s">
        <v>17</v>
      </c>
      <c r="BT134" s="224">
        <v>0</v>
      </c>
      <c r="BU134" s="224" t="s">
        <v>33</v>
      </c>
      <c r="BV134" s="224">
        <v>2</v>
      </c>
      <c r="BW134" s="224">
        <v>0</v>
      </c>
      <c r="BX134" s="224">
        <v>0</v>
      </c>
      <c r="BY134" s="214">
        <v>43510</v>
      </c>
      <c r="BZ134" s="222" t="s">
        <v>320</v>
      </c>
      <c r="CA134" s="222" t="s">
        <v>17</v>
      </c>
      <c r="CB134" s="222">
        <v>0</v>
      </c>
      <c r="CC134" s="222" t="s">
        <v>17</v>
      </c>
      <c r="CD134" s="222" t="s">
        <v>17</v>
      </c>
      <c r="CE134" s="222">
        <v>0</v>
      </c>
      <c r="CF134" s="222">
        <v>0</v>
      </c>
      <c r="CG134" s="223">
        <v>43510</v>
      </c>
      <c r="CH134" s="221" t="s">
        <v>10662</v>
      </c>
      <c r="CI134" s="222" t="e">
        <v>#N/A</v>
      </c>
      <c r="CJ134" s="222" t="e">
        <v>#N/A</v>
      </c>
      <c r="CK134" s="222" t="e">
        <v>#N/A</v>
      </c>
      <c r="CL134" s="222" t="e">
        <v>#N/A</v>
      </c>
      <c r="CM134" s="222" t="e">
        <v>#N/A</v>
      </c>
      <c r="CN134" s="222" t="e">
        <v>#N/A</v>
      </c>
      <c r="CO134" s="225" t="e">
        <v>#N/A</v>
      </c>
      <c r="CP134" s="222" t="s">
        <v>324</v>
      </c>
      <c r="CQ134" s="224">
        <v>14369</v>
      </c>
      <c r="CR134" s="224" t="s">
        <v>321</v>
      </c>
      <c r="CS134" s="224" t="s">
        <v>33</v>
      </c>
      <c r="CT134" s="224">
        <v>2</v>
      </c>
      <c r="CU134" s="224" t="s">
        <v>323</v>
      </c>
      <c r="CV134" s="224" t="s">
        <v>322</v>
      </c>
      <c r="CW134" s="214">
        <v>43510</v>
      </c>
      <c r="CX134" s="222" t="s">
        <v>5250</v>
      </c>
      <c r="CY134" s="218">
        <v>9400000</v>
      </c>
      <c r="CZ134" s="218" t="s">
        <v>5225</v>
      </c>
      <c r="DA134" s="218" t="s">
        <v>1400</v>
      </c>
      <c r="DB134" s="218">
        <v>2</v>
      </c>
      <c r="DC134" s="218" t="s">
        <v>5254</v>
      </c>
      <c r="DD134" s="218" t="s">
        <v>5226</v>
      </c>
      <c r="DE134" s="220">
        <v>45124</v>
      </c>
      <c r="DF134" s="221" t="s">
        <v>5252</v>
      </c>
      <c r="DG134" s="213">
        <v>0</v>
      </c>
      <c r="DH134" s="224" t="s">
        <v>5225</v>
      </c>
      <c r="DI134" s="224" t="s">
        <v>1400</v>
      </c>
      <c r="DJ134" s="224">
        <v>2</v>
      </c>
      <c r="DK134" s="224" t="s">
        <v>5251</v>
      </c>
      <c r="DL134" s="224" t="s">
        <v>5226</v>
      </c>
      <c r="DM134" s="214">
        <v>45124</v>
      </c>
      <c r="DN134" s="222" t="s">
        <v>5253</v>
      </c>
      <c r="DO134" s="218">
        <v>3370000</v>
      </c>
      <c r="DP134" s="222" t="s">
        <v>5225</v>
      </c>
      <c r="DQ134" s="222" t="s">
        <v>1400</v>
      </c>
      <c r="DR134" s="222">
        <v>2</v>
      </c>
      <c r="DS134" s="222" t="s">
        <v>5217</v>
      </c>
      <c r="DT134" s="222" t="s">
        <v>5226</v>
      </c>
      <c r="DU134" s="223">
        <v>45124</v>
      </c>
      <c r="DV134" s="221" t="s">
        <v>5255</v>
      </c>
      <c r="DW134" s="213">
        <v>1410000</v>
      </c>
      <c r="DX134" s="224" t="s">
        <v>5225</v>
      </c>
      <c r="DY134" s="224" t="s">
        <v>1400</v>
      </c>
      <c r="DZ134" s="224">
        <v>2</v>
      </c>
      <c r="EA134" s="224" t="s">
        <v>5254</v>
      </c>
      <c r="EB134" s="224" t="s">
        <v>5226</v>
      </c>
      <c r="EC134" s="214">
        <v>45124</v>
      </c>
      <c r="ED134" s="222" t="s">
        <v>5257</v>
      </c>
      <c r="EE134" s="218">
        <v>7896000</v>
      </c>
      <c r="EF134" s="222" t="s">
        <v>5225</v>
      </c>
      <c r="EG134" s="222" t="s">
        <v>1400</v>
      </c>
      <c r="EH134" s="222">
        <v>2</v>
      </c>
      <c r="EI134" s="222" t="s">
        <v>5256</v>
      </c>
      <c r="EJ134" s="222" t="s">
        <v>5226</v>
      </c>
      <c r="EK134" s="223">
        <v>45124</v>
      </c>
      <c r="EL134" s="221" t="s">
        <v>5259</v>
      </c>
      <c r="EM134" s="213">
        <v>94000</v>
      </c>
      <c r="EN134" s="224" t="s">
        <v>5225</v>
      </c>
      <c r="EO134" s="224" t="s">
        <v>1400</v>
      </c>
      <c r="EP134" s="224">
        <v>2</v>
      </c>
      <c r="EQ134" s="224" t="s">
        <v>5258</v>
      </c>
      <c r="ER134" s="224" t="s">
        <v>5226</v>
      </c>
      <c r="ES134" s="214">
        <v>45124</v>
      </c>
      <c r="ET134" s="222" t="s">
        <v>5248</v>
      </c>
      <c r="EU134" s="222">
        <v>940</v>
      </c>
      <c r="EV134" s="222" t="s">
        <v>5243</v>
      </c>
      <c r="EW134" s="222" t="s">
        <v>22</v>
      </c>
      <c r="EX134" s="222">
        <v>3</v>
      </c>
      <c r="EY134" s="222" t="s">
        <v>5247</v>
      </c>
      <c r="EZ134" s="222" t="s">
        <v>5244</v>
      </c>
      <c r="FA134" s="223">
        <v>45124</v>
      </c>
      <c r="FB134" s="221" t="s">
        <v>5261</v>
      </c>
      <c r="FC134" s="224">
        <v>5</v>
      </c>
      <c r="FD134" s="224" t="s">
        <v>5225</v>
      </c>
      <c r="FE134" s="224" t="s">
        <v>1400</v>
      </c>
      <c r="FF134" s="224">
        <v>2</v>
      </c>
      <c r="FG134" s="224" t="s">
        <v>5260</v>
      </c>
      <c r="FH134" s="224" t="s">
        <v>5226</v>
      </c>
      <c r="FI134" s="214">
        <v>45124</v>
      </c>
      <c r="FJ134" s="221" t="s">
        <v>325</v>
      </c>
      <c r="FK134" s="222" t="s">
        <v>17</v>
      </c>
      <c r="FL134" s="222">
        <v>0</v>
      </c>
      <c r="FM134" s="222" t="s">
        <v>33</v>
      </c>
      <c r="FN134" s="222">
        <v>2</v>
      </c>
      <c r="FO134" s="222">
        <v>0</v>
      </c>
      <c r="FP134" s="218">
        <v>0</v>
      </c>
      <c r="FQ134" s="219">
        <v>43510</v>
      </c>
      <c r="FR134" s="221" t="s">
        <v>328</v>
      </c>
      <c r="FS134" s="224">
        <v>1500000</v>
      </c>
      <c r="FT134" s="224" t="s">
        <v>326</v>
      </c>
      <c r="FU134" s="224" t="s">
        <v>33</v>
      </c>
      <c r="FV134" s="224">
        <v>2</v>
      </c>
      <c r="FW134" s="224">
        <v>0</v>
      </c>
      <c r="FX134" s="224" t="s">
        <v>327</v>
      </c>
      <c r="FY134" s="214">
        <v>43510</v>
      </c>
      <c r="FZ134" s="222" t="s">
        <v>3733</v>
      </c>
      <c r="GA134" s="222">
        <v>2</v>
      </c>
      <c r="GB134" s="222" t="s">
        <v>2565</v>
      </c>
      <c r="GC134" s="222" t="s">
        <v>33</v>
      </c>
      <c r="GD134" s="222">
        <v>2</v>
      </c>
      <c r="GE134" s="222" t="s">
        <v>17</v>
      </c>
      <c r="GF134" s="222" t="s">
        <v>17</v>
      </c>
      <c r="GG134" s="223">
        <v>45063</v>
      </c>
      <c r="GH134" s="221" t="s">
        <v>3739</v>
      </c>
      <c r="GI134" s="224">
        <v>2</v>
      </c>
      <c r="GJ134" s="224" t="s">
        <v>2565</v>
      </c>
      <c r="GK134" s="224" t="s">
        <v>33</v>
      </c>
      <c r="GL134" s="224">
        <v>2</v>
      </c>
      <c r="GM134" s="224" t="s">
        <v>17</v>
      </c>
      <c r="GN134" s="224" t="s">
        <v>17</v>
      </c>
      <c r="GO134" s="214">
        <v>45063</v>
      </c>
      <c r="GP134" s="222" t="s">
        <v>3734</v>
      </c>
      <c r="GQ134" s="222">
        <v>2</v>
      </c>
      <c r="GR134" s="222" t="s">
        <v>2565</v>
      </c>
      <c r="GS134" s="222" t="s">
        <v>33</v>
      </c>
      <c r="GT134" s="222">
        <v>2</v>
      </c>
      <c r="GU134" s="222" t="s">
        <v>17</v>
      </c>
      <c r="GV134" s="222" t="s">
        <v>17</v>
      </c>
      <c r="GW134" s="223">
        <v>45063</v>
      </c>
      <c r="GX134" s="221" t="s">
        <v>3740</v>
      </c>
      <c r="GY134" s="224">
        <v>3</v>
      </c>
      <c r="GZ134" s="224" t="s">
        <v>2565</v>
      </c>
      <c r="HA134" s="224" t="s">
        <v>33</v>
      </c>
      <c r="HB134" s="224">
        <v>2</v>
      </c>
      <c r="HC134" s="224" t="s">
        <v>17</v>
      </c>
      <c r="HD134" s="224" t="s">
        <v>17</v>
      </c>
      <c r="HE134" s="214">
        <v>45063</v>
      </c>
      <c r="HF134" s="222" t="s">
        <v>3732</v>
      </c>
      <c r="HG134" s="222">
        <v>2</v>
      </c>
      <c r="HH134" s="222" t="s">
        <v>2565</v>
      </c>
      <c r="HI134" s="222" t="s">
        <v>33</v>
      </c>
      <c r="HJ134" s="222">
        <v>2</v>
      </c>
      <c r="HK134" s="222" t="s">
        <v>17</v>
      </c>
      <c r="HL134" s="222" t="s">
        <v>17</v>
      </c>
      <c r="HM134" s="223">
        <v>45063</v>
      </c>
      <c r="HN134" s="221" t="s">
        <v>3738</v>
      </c>
      <c r="HO134" s="224">
        <v>2</v>
      </c>
      <c r="HP134" s="224" t="s">
        <v>2565</v>
      </c>
      <c r="HQ134" s="224" t="s">
        <v>33</v>
      </c>
      <c r="HR134" s="224">
        <v>2</v>
      </c>
      <c r="HS134" s="224" t="s">
        <v>17</v>
      </c>
      <c r="HT134" s="224" t="s">
        <v>17</v>
      </c>
      <c r="HU134" s="214">
        <v>45063</v>
      </c>
      <c r="HV134" s="222" t="s">
        <v>3735</v>
      </c>
      <c r="HW134" s="222">
        <v>3</v>
      </c>
      <c r="HX134" s="222" t="s">
        <v>2565</v>
      </c>
      <c r="HY134" s="222" t="s">
        <v>33</v>
      </c>
      <c r="HZ134" s="222">
        <v>2</v>
      </c>
      <c r="IA134" s="222" t="s">
        <v>17</v>
      </c>
      <c r="IB134" s="222" t="s">
        <v>17</v>
      </c>
      <c r="IC134" s="223">
        <v>45063</v>
      </c>
      <c r="ID134" s="221" t="s">
        <v>3737</v>
      </c>
      <c r="IE134" s="224">
        <v>3</v>
      </c>
      <c r="IF134" s="224" t="s">
        <v>2565</v>
      </c>
      <c r="IG134" s="224" t="s">
        <v>33</v>
      </c>
      <c r="IH134" s="224">
        <v>2</v>
      </c>
      <c r="II134" s="224" t="s">
        <v>17</v>
      </c>
      <c r="IJ134" s="224" t="s">
        <v>17</v>
      </c>
      <c r="IK134" s="214">
        <v>45063</v>
      </c>
      <c r="IL134" s="222" t="s">
        <v>3736</v>
      </c>
      <c r="IM134" s="222">
        <v>3</v>
      </c>
      <c r="IN134" s="222" t="s">
        <v>2565</v>
      </c>
      <c r="IO134" s="222" t="s">
        <v>33</v>
      </c>
      <c r="IP134" s="222">
        <v>2</v>
      </c>
      <c r="IQ134" s="222" t="s">
        <v>17</v>
      </c>
      <c r="IR134" s="222" t="s">
        <v>17</v>
      </c>
      <c r="IS134" s="223">
        <v>45063</v>
      </c>
    </row>
    <row r="135" spans="1:253" s="11" customFormat="1" ht="12.75" customHeight="1" x14ac:dyDescent="0.2">
      <c r="A135" s="11" t="s">
        <v>1452</v>
      </c>
      <c r="B135" s="11" t="s">
        <v>9934</v>
      </c>
      <c r="C135" s="11" t="s">
        <v>1453</v>
      </c>
      <c r="D135" s="11" t="s">
        <v>1454</v>
      </c>
      <c r="E135" s="11" t="s">
        <v>9518</v>
      </c>
      <c r="F135" s="11" t="s">
        <v>7040</v>
      </c>
      <c r="G135" s="212">
        <v>5801000</v>
      </c>
      <c r="H135" s="213" t="s">
        <v>6760</v>
      </c>
      <c r="I135" s="213" t="s">
        <v>77</v>
      </c>
      <c r="J135" s="213">
        <v>1</v>
      </c>
      <c r="K135" s="213" t="s">
        <v>7039</v>
      </c>
      <c r="L135" s="213" t="s">
        <v>7038</v>
      </c>
      <c r="M135" s="214">
        <v>45129</v>
      </c>
      <c r="N135" s="227" t="s">
        <v>2049</v>
      </c>
      <c r="O135" s="216">
        <v>15700</v>
      </c>
      <c r="P135" s="216" t="s">
        <v>2046</v>
      </c>
      <c r="Q135" s="216" t="s">
        <v>1400</v>
      </c>
      <c r="R135" s="216">
        <v>2</v>
      </c>
      <c r="S135" s="216" t="s">
        <v>2048</v>
      </c>
      <c r="T135" s="216" t="s">
        <v>2047</v>
      </c>
      <c r="U135" s="217">
        <v>45000</v>
      </c>
      <c r="V135" s="227" t="s">
        <v>7044</v>
      </c>
      <c r="W135" s="213">
        <v>1673000</v>
      </c>
      <c r="X135" s="213" t="s">
        <v>7041</v>
      </c>
      <c r="Y135" s="213" t="s">
        <v>1400</v>
      </c>
      <c r="Z135" s="213">
        <v>2</v>
      </c>
      <c r="AA135" s="213" t="s">
        <v>7043</v>
      </c>
      <c r="AB135" s="213" t="s">
        <v>7042</v>
      </c>
      <c r="AC135" s="214">
        <v>45129</v>
      </c>
      <c r="AD135" s="227" t="s">
        <v>7046</v>
      </c>
      <c r="AE135" s="218">
        <v>103000</v>
      </c>
      <c r="AF135" s="218" t="s">
        <v>6860</v>
      </c>
      <c r="AG135" s="218" t="s">
        <v>1400</v>
      </c>
      <c r="AH135" s="218">
        <v>2</v>
      </c>
      <c r="AI135" s="218" t="s">
        <v>7045</v>
      </c>
      <c r="AJ135" s="218" t="s">
        <v>7006</v>
      </c>
      <c r="AK135" s="219">
        <v>45129</v>
      </c>
      <c r="AL135" s="227" t="s">
        <v>7047</v>
      </c>
      <c r="AM135" s="213">
        <v>103000</v>
      </c>
      <c r="AN135" s="213" t="s">
        <v>6860</v>
      </c>
      <c r="AO135" s="213" t="s">
        <v>1400</v>
      </c>
      <c r="AP135" s="213">
        <v>2</v>
      </c>
      <c r="AQ135" s="213" t="s">
        <v>7045</v>
      </c>
      <c r="AR135" s="213" t="s">
        <v>7006</v>
      </c>
      <c r="AS135" s="214">
        <v>45129</v>
      </c>
      <c r="AT135" s="228" t="s">
        <v>10663</v>
      </c>
      <c r="AU135" s="218" t="e">
        <v>#N/A</v>
      </c>
      <c r="AV135" s="218" t="e">
        <v>#N/A</v>
      </c>
      <c r="AW135" s="218" t="e">
        <v>#N/A</v>
      </c>
      <c r="AX135" s="218" t="e">
        <v>#N/A</v>
      </c>
      <c r="AY135" s="218" t="e">
        <v>#N/A</v>
      </c>
      <c r="AZ135" s="218" t="e">
        <v>#N/A</v>
      </c>
      <c r="BA135" s="219" t="e">
        <v>#N/A</v>
      </c>
      <c r="BB135" s="227" t="s">
        <v>10664</v>
      </c>
      <c r="BC135" s="213" t="e">
        <v>#N/A</v>
      </c>
      <c r="BD135" s="213" t="e">
        <v>#N/A</v>
      </c>
      <c r="BE135" s="213" t="e">
        <v>#N/A</v>
      </c>
      <c r="BF135" s="213" t="e">
        <v>#N/A</v>
      </c>
      <c r="BG135" s="213" t="e">
        <v>#N/A</v>
      </c>
      <c r="BH135" s="213" t="e">
        <v>#N/A</v>
      </c>
      <c r="BI135" s="214" t="e">
        <v>#N/A</v>
      </c>
      <c r="BJ135" s="228" t="s">
        <v>7048</v>
      </c>
      <c r="BK135" s="232">
        <v>0</v>
      </c>
      <c r="BL135" s="228" t="s">
        <v>6728</v>
      </c>
      <c r="BM135" s="228" t="s">
        <v>1400</v>
      </c>
      <c r="BN135" s="228">
        <v>2</v>
      </c>
      <c r="BO135" s="228" t="s">
        <v>6864</v>
      </c>
      <c r="BP135" s="218" t="s">
        <v>1039</v>
      </c>
      <c r="BQ135" s="229">
        <v>45129</v>
      </c>
      <c r="BR135" s="227" t="s">
        <v>10665</v>
      </c>
      <c r="BS135" s="230" t="e">
        <v>#N/A</v>
      </c>
      <c r="BT135" s="230" t="e">
        <v>#N/A</v>
      </c>
      <c r="BU135" s="230" t="e">
        <v>#N/A</v>
      </c>
      <c r="BV135" s="230" t="e">
        <v>#N/A</v>
      </c>
      <c r="BW135" s="230" t="e">
        <v>#N/A</v>
      </c>
      <c r="BX135" s="230" t="e">
        <v>#N/A</v>
      </c>
      <c r="BY135" s="214" t="e">
        <v>#N/A</v>
      </c>
      <c r="BZ135" s="228" t="s">
        <v>10666</v>
      </c>
      <c r="CA135" s="228" t="e">
        <v>#N/A</v>
      </c>
      <c r="CB135" s="228" t="e">
        <v>#N/A</v>
      </c>
      <c r="CC135" s="228" t="e">
        <v>#N/A</v>
      </c>
      <c r="CD135" s="228" t="e">
        <v>#N/A</v>
      </c>
      <c r="CE135" s="228" t="e">
        <v>#N/A</v>
      </c>
      <c r="CF135" s="228" t="e">
        <v>#N/A</v>
      </c>
      <c r="CG135" s="229" t="e">
        <v>#N/A</v>
      </c>
      <c r="CH135" s="227" t="s">
        <v>10667</v>
      </c>
      <c r="CI135" s="228" t="e">
        <v>#N/A</v>
      </c>
      <c r="CJ135" s="228" t="e">
        <v>#N/A</v>
      </c>
      <c r="CK135" s="228" t="e">
        <v>#N/A</v>
      </c>
      <c r="CL135" s="228" t="e">
        <v>#N/A</v>
      </c>
      <c r="CM135" s="228" t="e">
        <v>#N/A</v>
      </c>
      <c r="CN135" s="228" t="e">
        <v>#N/A</v>
      </c>
      <c r="CO135" s="231" t="e">
        <v>#N/A</v>
      </c>
      <c r="CP135" s="228" t="s">
        <v>10668</v>
      </c>
      <c r="CQ135" s="230" t="e">
        <v>#N/A</v>
      </c>
      <c r="CR135" s="230" t="e">
        <v>#N/A</v>
      </c>
      <c r="CS135" s="230" t="e">
        <v>#N/A</v>
      </c>
      <c r="CT135" s="230" t="e">
        <v>#N/A</v>
      </c>
      <c r="CU135" s="230" t="e">
        <v>#N/A</v>
      </c>
      <c r="CV135" s="230" t="e">
        <v>#N/A</v>
      </c>
      <c r="CW135" s="214" t="e">
        <v>#N/A</v>
      </c>
      <c r="CX135" s="228" t="s">
        <v>7052</v>
      </c>
      <c r="CY135" s="218">
        <v>103000</v>
      </c>
      <c r="CZ135" s="218" t="s">
        <v>6860</v>
      </c>
      <c r="DA135" s="218" t="s">
        <v>1400</v>
      </c>
      <c r="DB135" s="218">
        <v>2</v>
      </c>
      <c r="DC135" s="218" t="s">
        <v>4793</v>
      </c>
      <c r="DD135" s="218" t="s">
        <v>7006</v>
      </c>
      <c r="DE135" s="220">
        <v>45129</v>
      </c>
      <c r="DF135" s="227" t="s">
        <v>7053</v>
      </c>
      <c r="DG135" s="213">
        <v>1571000</v>
      </c>
      <c r="DH135" s="230" t="s">
        <v>7041</v>
      </c>
      <c r="DI135" s="230" t="s">
        <v>1400</v>
      </c>
      <c r="DJ135" s="230">
        <v>2</v>
      </c>
      <c r="DK135" s="230" t="s">
        <v>6870</v>
      </c>
      <c r="DL135" s="230" t="s">
        <v>7042</v>
      </c>
      <c r="DM135" s="214">
        <v>45129</v>
      </c>
      <c r="DN135" s="228" t="s">
        <v>7054</v>
      </c>
      <c r="DO135" s="218">
        <v>0</v>
      </c>
      <c r="DP135" s="228" t="s">
        <v>6860</v>
      </c>
      <c r="DQ135" s="228" t="s">
        <v>1400</v>
      </c>
      <c r="DR135" s="228">
        <v>2</v>
      </c>
      <c r="DS135" s="228" t="s">
        <v>6872</v>
      </c>
      <c r="DT135" s="228" t="s">
        <v>7006</v>
      </c>
      <c r="DU135" s="229">
        <v>45129</v>
      </c>
      <c r="DV135" s="227" t="s">
        <v>7055</v>
      </c>
      <c r="DW135" s="213">
        <v>103000</v>
      </c>
      <c r="DX135" s="230" t="s">
        <v>6860</v>
      </c>
      <c r="DY135" s="230" t="s">
        <v>1400</v>
      </c>
      <c r="DZ135" s="230">
        <v>2</v>
      </c>
      <c r="EA135" s="230" t="s">
        <v>4793</v>
      </c>
      <c r="EB135" s="230" t="s">
        <v>7006</v>
      </c>
      <c r="EC135" s="214">
        <v>45129</v>
      </c>
      <c r="ED135" s="228" t="s">
        <v>7056</v>
      </c>
      <c r="EE135" s="218">
        <v>0</v>
      </c>
      <c r="EF135" s="228" t="s">
        <v>6860</v>
      </c>
      <c r="EG135" s="228" t="s">
        <v>1400</v>
      </c>
      <c r="EH135" s="228">
        <v>2</v>
      </c>
      <c r="EI135" s="228" t="s">
        <v>4795</v>
      </c>
      <c r="EJ135" s="228" t="s">
        <v>7006</v>
      </c>
      <c r="EK135" s="229">
        <v>45129</v>
      </c>
      <c r="EL135" s="227" t="s">
        <v>7057</v>
      </c>
      <c r="EM135" s="213">
        <v>0</v>
      </c>
      <c r="EN135" s="230" t="s">
        <v>6860</v>
      </c>
      <c r="EO135" s="230" t="s">
        <v>1400</v>
      </c>
      <c r="EP135" s="230">
        <v>2</v>
      </c>
      <c r="EQ135" s="230" t="s">
        <v>4795</v>
      </c>
      <c r="ER135" s="230" t="s">
        <v>7006</v>
      </c>
      <c r="ES135" s="214">
        <v>45129</v>
      </c>
      <c r="ET135" s="228" t="s">
        <v>7050</v>
      </c>
      <c r="EU135" s="228">
        <v>0</v>
      </c>
      <c r="EV135" s="228" t="s">
        <v>6728</v>
      </c>
      <c r="EW135" s="228" t="s">
        <v>1400</v>
      </c>
      <c r="EX135" s="228">
        <v>2</v>
      </c>
      <c r="EY135" s="228" t="s">
        <v>7049</v>
      </c>
      <c r="EZ135" s="228" t="s">
        <v>1039</v>
      </c>
      <c r="FA135" s="229">
        <v>45129</v>
      </c>
      <c r="FB135" s="227" t="s">
        <v>1455</v>
      </c>
      <c r="FC135" s="230">
        <v>2</v>
      </c>
      <c r="FD135" s="230" t="s">
        <v>17</v>
      </c>
      <c r="FE135" s="230" t="s">
        <v>33</v>
      </c>
      <c r="FF135" s="230">
        <v>2</v>
      </c>
      <c r="FG135" s="230" t="s">
        <v>1408</v>
      </c>
      <c r="FH135" s="230" t="s">
        <v>17</v>
      </c>
      <c r="FI135" s="214">
        <v>44773</v>
      </c>
      <c r="FJ135" s="227" t="s">
        <v>10669</v>
      </c>
      <c r="FK135" s="228" t="e">
        <v>#N/A</v>
      </c>
      <c r="FL135" s="228" t="e">
        <v>#N/A</v>
      </c>
      <c r="FM135" s="228" t="e">
        <v>#N/A</v>
      </c>
      <c r="FN135" s="228" t="e">
        <v>#N/A</v>
      </c>
      <c r="FO135" s="228" t="e">
        <v>#N/A</v>
      </c>
      <c r="FP135" s="218" t="e">
        <v>#N/A</v>
      </c>
      <c r="FQ135" s="219" t="e">
        <v>#N/A</v>
      </c>
      <c r="FR135" s="227" t="s">
        <v>10670</v>
      </c>
      <c r="FS135" s="230" t="e">
        <v>#N/A</v>
      </c>
      <c r="FT135" s="230" t="e">
        <v>#N/A</v>
      </c>
      <c r="FU135" s="230" t="e">
        <v>#N/A</v>
      </c>
      <c r="FV135" s="230" t="e">
        <v>#N/A</v>
      </c>
      <c r="FW135" s="230" t="e">
        <v>#N/A</v>
      </c>
      <c r="FX135" s="230" t="e">
        <v>#N/A</v>
      </c>
      <c r="FY135" s="214" t="e">
        <v>#N/A</v>
      </c>
      <c r="FZ135" s="228" t="s">
        <v>2892</v>
      </c>
      <c r="GA135" s="228">
        <v>0</v>
      </c>
      <c r="GB135" s="228" t="s">
        <v>2565</v>
      </c>
      <c r="GC135" s="228" t="s">
        <v>33</v>
      </c>
      <c r="GD135" s="228">
        <v>2</v>
      </c>
      <c r="GE135" s="228" t="s">
        <v>17</v>
      </c>
      <c r="GF135" s="228" t="s">
        <v>17</v>
      </c>
      <c r="GG135" s="229">
        <v>45062</v>
      </c>
      <c r="GH135" s="227" t="s">
        <v>2898</v>
      </c>
      <c r="GI135" s="230">
        <v>0</v>
      </c>
      <c r="GJ135" s="230" t="s">
        <v>2565</v>
      </c>
      <c r="GK135" s="230" t="s">
        <v>33</v>
      </c>
      <c r="GL135" s="230">
        <v>2</v>
      </c>
      <c r="GM135" s="230" t="s">
        <v>17</v>
      </c>
      <c r="GN135" s="230" t="s">
        <v>17</v>
      </c>
      <c r="GO135" s="214">
        <v>45062</v>
      </c>
      <c r="GP135" s="228" t="s">
        <v>2893</v>
      </c>
      <c r="GQ135" s="228">
        <v>0</v>
      </c>
      <c r="GR135" s="228" t="s">
        <v>2565</v>
      </c>
      <c r="GS135" s="228" t="s">
        <v>33</v>
      </c>
      <c r="GT135" s="228">
        <v>2</v>
      </c>
      <c r="GU135" s="228" t="s">
        <v>17</v>
      </c>
      <c r="GV135" s="228" t="s">
        <v>17</v>
      </c>
      <c r="GW135" s="229">
        <v>45062</v>
      </c>
      <c r="GX135" s="227" t="s">
        <v>2899</v>
      </c>
      <c r="GY135" s="230">
        <v>0</v>
      </c>
      <c r="GZ135" s="230" t="s">
        <v>2565</v>
      </c>
      <c r="HA135" s="230" t="s">
        <v>33</v>
      </c>
      <c r="HB135" s="230">
        <v>2</v>
      </c>
      <c r="HC135" s="230" t="s">
        <v>17</v>
      </c>
      <c r="HD135" s="230" t="s">
        <v>17</v>
      </c>
      <c r="HE135" s="214">
        <v>45062</v>
      </c>
      <c r="HF135" s="228" t="s">
        <v>2891</v>
      </c>
      <c r="HG135" s="228">
        <v>0</v>
      </c>
      <c r="HH135" s="228" t="s">
        <v>2565</v>
      </c>
      <c r="HI135" s="228" t="s">
        <v>33</v>
      </c>
      <c r="HJ135" s="228">
        <v>2</v>
      </c>
      <c r="HK135" s="228" t="s">
        <v>17</v>
      </c>
      <c r="HL135" s="228" t="s">
        <v>17</v>
      </c>
      <c r="HM135" s="229">
        <v>45062</v>
      </c>
      <c r="HN135" s="227" t="s">
        <v>2897</v>
      </c>
      <c r="HO135" s="230">
        <v>0</v>
      </c>
      <c r="HP135" s="230" t="s">
        <v>2565</v>
      </c>
      <c r="HQ135" s="230" t="s">
        <v>33</v>
      </c>
      <c r="HR135" s="230">
        <v>2</v>
      </c>
      <c r="HS135" s="230" t="s">
        <v>17</v>
      </c>
      <c r="HT135" s="230" t="s">
        <v>17</v>
      </c>
      <c r="HU135" s="214">
        <v>45062</v>
      </c>
      <c r="HV135" s="228" t="s">
        <v>2894</v>
      </c>
      <c r="HW135" s="228">
        <v>0</v>
      </c>
      <c r="HX135" s="228" t="s">
        <v>2565</v>
      </c>
      <c r="HY135" s="228" t="s">
        <v>33</v>
      </c>
      <c r="HZ135" s="228">
        <v>2</v>
      </c>
      <c r="IA135" s="228" t="s">
        <v>17</v>
      </c>
      <c r="IB135" s="228" t="s">
        <v>17</v>
      </c>
      <c r="IC135" s="229">
        <v>45062</v>
      </c>
      <c r="ID135" s="227" t="s">
        <v>2896</v>
      </c>
      <c r="IE135" s="230">
        <v>0</v>
      </c>
      <c r="IF135" s="230" t="s">
        <v>2565</v>
      </c>
      <c r="IG135" s="230" t="s">
        <v>33</v>
      </c>
      <c r="IH135" s="230">
        <v>2</v>
      </c>
      <c r="II135" s="230" t="s">
        <v>17</v>
      </c>
      <c r="IJ135" s="230" t="s">
        <v>17</v>
      </c>
      <c r="IK135" s="214">
        <v>45062</v>
      </c>
      <c r="IL135" s="228" t="s">
        <v>2895</v>
      </c>
      <c r="IM135" s="228">
        <v>0</v>
      </c>
      <c r="IN135" s="228" t="s">
        <v>2565</v>
      </c>
      <c r="IO135" s="228" t="s">
        <v>33</v>
      </c>
      <c r="IP135" s="228">
        <v>2</v>
      </c>
      <c r="IQ135" s="228" t="s">
        <v>17</v>
      </c>
      <c r="IR135" s="228" t="s">
        <v>17</v>
      </c>
      <c r="IS135" s="229">
        <v>45062</v>
      </c>
    </row>
    <row r="136" spans="1:253" s="11" customFormat="1" ht="12.75" customHeight="1" x14ac:dyDescent="0.2">
      <c r="A136" s="11" t="s">
        <v>883</v>
      </c>
      <c r="B136" s="11" t="s">
        <v>9850</v>
      </c>
      <c r="C136" s="11" t="s">
        <v>884</v>
      </c>
      <c r="D136" s="11" t="s">
        <v>885</v>
      </c>
      <c r="E136" s="11" t="s">
        <v>9523</v>
      </c>
      <c r="F136" s="11" t="s">
        <v>2298</v>
      </c>
      <c r="G136" s="212">
        <v>1209000</v>
      </c>
      <c r="H136" s="213" t="s">
        <v>2296</v>
      </c>
      <c r="I136" s="213" t="s">
        <v>1400</v>
      </c>
      <c r="J136" s="213">
        <v>2</v>
      </c>
      <c r="K136" s="213" t="s">
        <v>2297</v>
      </c>
      <c r="L136" s="213" t="s">
        <v>1615</v>
      </c>
      <c r="M136" s="214">
        <v>45039</v>
      </c>
      <c r="N136" s="221" t="s">
        <v>1617</v>
      </c>
      <c r="O136" s="216">
        <v>17200</v>
      </c>
      <c r="P136" s="216" t="s">
        <v>1614</v>
      </c>
      <c r="Q136" s="216" t="s">
        <v>77</v>
      </c>
      <c r="R136" s="216">
        <v>1</v>
      </c>
      <c r="S136" s="216" t="s">
        <v>1616</v>
      </c>
      <c r="T136" s="216" t="s">
        <v>1615</v>
      </c>
      <c r="U136" s="217">
        <v>44823</v>
      </c>
      <c r="V136" s="221" t="s">
        <v>1658</v>
      </c>
      <c r="W136" s="213">
        <v>1174000</v>
      </c>
      <c r="X136" s="213" t="s">
        <v>1655</v>
      </c>
      <c r="Y136" s="213" t="s">
        <v>77</v>
      </c>
      <c r="Z136" s="213">
        <v>1</v>
      </c>
      <c r="AA136" s="213" t="s">
        <v>1657</v>
      </c>
      <c r="AB136" s="213" t="s">
        <v>1656</v>
      </c>
      <c r="AC136" s="214">
        <v>44847</v>
      </c>
      <c r="AD136" s="221" t="s">
        <v>1660</v>
      </c>
      <c r="AE136" s="218">
        <v>697000</v>
      </c>
      <c r="AF136" s="218" t="s">
        <v>1655</v>
      </c>
      <c r="AG136" s="218" t="s">
        <v>77</v>
      </c>
      <c r="AH136" s="218">
        <v>1</v>
      </c>
      <c r="AI136" s="218" t="s">
        <v>1659</v>
      </c>
      <c r="AJ136" s="218" t="s">
        <v>1656</v>
      </c>
      <c r="AK136" s="219">
        <v>44847</v>
      </c>
      <c r="AL136" s="221" t="s">
        <v>888</v>
      </c>
      <c r="AM136" s="213">
        <v>0</v>
      </c>
      <c r="AN136" s="213" t="s">
        <v>17</v>
      </c>
      <c r="AO136" s="213" t="s">
        <v>17</v>
      </c>
      <c r="AP136" s="213" t="s">
        <v>17</v>
      </c>
      <c r="AQ136" s="213" t="s">
        <v>17</v>
      </c>
      <c r="AR136" s="213" t="s">
        <v>17</v>
      </c>
      <c r="AS136" s="214">
        <v>43874</v>
      </c>
      <c r="AT136" s="222" t="s">
        <v>887</v>
      </c>
      <c r="AU136" s="218">
        <v>0</v>
      </c>
      <c r="AV136" s="218" t="s">
        <v>17</v>
      </c>
      <c r="AW136" s="218" t="s">
        <v>17</v>
      </c>
      <c r="AX136" s="218" t="s">
        <v>17</v>
      </c>
      <c r="AY136" s="218" t="s">
        <v>17</v>
      </c>
      <c r="AZ136" s="218" t="s">
        <v>17</v>
      </c>
      <c r="BA136" s="219">
        <v>43874</v>
      </c>
      <c r="BB136" s="221" t="s">
        <v>886</v>
      </c>
      <c r="BC136" s="213">
        <v>0</v>
      </c>
      <c r="BD136" s="213" t="s">
        <v>17</v>
      </c>
      <c r="BE136" s="213" t="s">
        <v>17</v>
      </c>
      <c r="BF136" s="213" t="s">
        <v>17</v>
      </c>
      <c r="BG136" s="213" t="s">
        <v>17</v>
      </c>
      <c r="BH136" s="213" t="s">
        <v>17</v>
      </c>
      <c r="BI136" s="214">
        <v>43874</v>
      </c>
      <c r="BJ136" s="222" t="s">
        <v>2301</v>
      </c>
      <c r="BK136" s="222">
        <v>0</v>
      </c>
      <c r="BL136" s="222" t="s">
        <v>2299</v>
      </c>
      <c r="BM136" s="222" t="s">
        <v>1400</v>
      </c>
      <c r="BN136" s="222">
        <v>2</v>
      </c>
      <c r="BO136" s="222" t="s">
        <v>2300</v>
      </c>
      <c r="BP136" s="218" t="s">
        <v>1039</v>
      </c>
      <c r="BQ136" s="223">
        <v>45039</v>
      </c>
      <c r="BR136" s="221" t="s">
        <v>10671</v>
      </c>
      <c r="BS136" s="224" t="e">
        <v>#N/A</v>
      </c>
      <c r="BT136" s="224" t="e">
        <v>#N/A</v>
      </c>
      <c r="BU136" s="224" t="e">
        <v>#N/A</v>
      </c>
      <c r="BV136" s="224" t="e">
        <v>#N/A</v>
      </c>
      <c r="BW136" s="224" t="e">
        <v>#N/A</v>
      </c>
      <c r="BX136" s="224" t="e">
        <v>#N/A</v>
      </c>
      <c r="BY136" s="214" t="e">
        <v>#N/A</v>
      </c>
      <c r="BZ136" s="222" t="s">
        <v>10672</v>
      </c>
      <c r="CA136" s="222" t="e">
        <v>#N/A</v>
      </c>
      <c r="CB136" s="222" t="e">
        <v>#N/A</v>
      </c>
      <c r="CC136" s="222" t="e">
        <v>#N/A</v>
      </c>
      <c r="CD136" s="222" t="e">
        <v>#N/A</v>
      </c>
      <c r="CE136" s="222" t="e">
        <v>#N/A</v>
      </c>
      <c r="CF136" s="222" t="e">
        <v>#N/A</v>
      </c>
      <c r="CG136" s="223" t="e">
        <v>#N/A</v>
      </c>
      <c r="CH136" s="221" t="s">
        <v>10673</v>
      </c>
      <c r="CI136" s="222" t="e">
        <v>#N/A</v>
      </c>
      <c r="CJ136" s="222" t="e">
        <v>#N/A</v>
      </c>
      <c r="CK136" s="222" t="e">
        <v>#N/A</v>
      </c>
      <c r="CL136" s="222" t="e">
        <v>#N/A</v>
      </c>
      <c r="CM136" s="222" t="e">
        <v>#N/A</v>
      </c>
      <c r="CN136" s="222" t="e">
        <v>#N/A</v>
      </c>
      <c r="CO136" s="225" t="e">
        <v>#N/A</v>
      </c>
      <c r="CP136" s="222" t="s">
        <v>10674</v>
      </c>
      <c r="CQ136" s="224" t="e">
        <v>#N/A</v>
      </c>
      <c r="CR136" s="224" t="e">
        <v>#N/A</v>
      </c>
      <c r="CS136" s="224" t="e">
        <v>#N/A</v>
      </c>
      <c r="CT136" s="224" t="e">
        <v>#N/A</v>
      </c>
      <c r="CU136" s="224" t="e">
        <v>#N/A</v>
      </c>
      <c r="CV136" s="224" t="e">
        <v>#N/A</v>
      </c>
      <c r="CW136" s="214" t="e">
        <v>#N/A</v>
      </c>
      <c r="CX136" s="222" t="s">
        <v>1662</v>
      </c>
      <c r="CY136" s="218">
        <v>259000</v>
      </c>
      <c r="CZ136" s="218" t="s">
        <v>1655</v>
      </c>
      <c r="DA136" s="218" t="s">
        <v>77</v>
      </c>
      <c r="DB136" s="218">
        <v>1</v>
      </c>
      <c r="DC136" s="218" t="s">
        <v>1667</v>
      </c>
      <c r="DD136" s="218" t="s">
        <v>1656</v>
      </c>
      <c r="DE136" s="220">
        <v>44847</v>
      </c>
      <c r="DF136" s="221" t="s">
        <v>1664</v>
      </c>
      <c r="DG136" s="213">
        <v>477000</v>
      </c>
      <c r="DH136" s="224" t="s">
        <v>1655</v>
      </c>
      <c r="DI136" s="224" t="s">
        <v>77</v>
      </c>
      <c r="DJ136" s="224">
        <v>1</v>
      </c>
      <c r="DK136" s="224" t="s">
        <v>1663</v>
      </c>
      <c r="DL136" s="224" t="s">
        <v>1656</v>
      </c>
      <c r="DM136" s="214">
        <v>44847</v>
      </c>
      <c r="DN136" s="222" t="s">
        <v>1666</v>
      </c>
      <c r="DO136" s="218">
        <v>438000</v>
      </c>
      <c r="DP136" s="222" t="s">
        <v>1655</v>
      </c>
      <c r="DQ136" s="222" t="s">
        <v>77</v>
      </c>
      <c r="DR136" s="222">
        <v>1</v>
      </c>
      <c r="DS136" s="222" t="s">
        <v>1665</v>
      </c>
      <c r="DT136" s="222" t="s">
        <v>1656</v>
      </c>
      <c r="DU136" s="223">
        <v>44847</v>
      </c>
      <c r="DV136" s="221" t="s">
        <v>1668</v>
      </c>
      <c r="DW136" s="213">
        <v>222000</v>
      </c>
      <c r="DX136" s="224" t="s">
        <v>1655</v>
      </c>
      <c r="DY136" s="224" t="s">
        <v>77</v>
      </c>
      <c r="DZ136" s="224">
        <v>1</v>
      </c>
      <c r="EA136" s="224" t="s">
        <v>1667</v>
      </c>
      <c r="EB136" s="224" t="s">
        <v>1656</v>
      </c>
      <c r="EC136" s="214">
        <v>44847</v>
      </c>
      <c r="ED136" s="222" t="s">
        <v>1670</v>
      </c>
      <c r="EE136" s="218">
        <v>37000</v>
      </c>
      <c r="EF136" s="222" t="s">
        <v>1655</v>
      </c>
      <c r="EG136" s="222" t="s">
        <v>77</v>
      </c>
      <c r="EH136" s="222">
        <v>1</v>
      </c>
      <c r="EI136" s="222" t="s">
        <v>1669</v>
      </c>
      <c r="EJ136" s="222" t="s">
        <v>1656</v>
      </c>
      <c r="EK136" s="223">
        <v>44847</v>
      </c>
      <c r="EL136" s="221" t="s">
        <v>1672</v>
      </c>
      <c r="EM136" s="213">
        <v>0</v>
      </c>
      <c r="EN136" s="224" t="s">
        <v>1655</v>
      </c>
      <c r="EO136" s="224" t="s">
        <v>77</v>
      </c>
      <c r="EP136" s="224">
        <v>1</v>
      </c>
      <c r="EQ136" s="224" t="s">
        <v>1671</v>
      </c>
      <c r="ER136" s="224" t="s">
        <v>1656</v>
      </c>
      <c r="ES136" s="214">
        <v>44847</v>
      </c>
      <c r="ET136" s="222" t="s">
        <v>2303</v>
      </c>
      <c r="EU136" s="222">
        <v>0</v>
      </c>
      <c r="EV136" s="222" t="s">
        <v>2299</v>
      </c>
      <c r="EW136" s="222" t="s">
        <v>1400</v>
      </c>
      <c r="EX136" s="222">
        <v>2</v>
      </c>
      <c r="EY136" s="222" t="s">
        <v>2302</v>
      </c>
      <c r="EZ136" s="222" t="s">
        <v>1039</v>
      </c>
      <c r="FA136" s="223">
        <v>45039</v>
      </c>
      <c r="FB136" s="221" t="s">
        <v>1674</v>
      </c>
      <c r="FC136" s="224">
        <v>1</v>
      </c>
      <c r="FD136" s="224" t="s">
        <v>1655</v>
      </c>
      <c r="FE136" s="224" t="s">
        <v>1400</v>
      </c>
      <c r="FF136" s="224">
        <v>2</v>
      </c>
      <c r="FG136" s="224" t="s">
        <v>1673</v>
      </c>
      <c r="FH136" s="224" t="s">
        <v>1656</v>
      </c>
      <c r="FI136" s="214">
        <v>44847</v>
      </c>
      <c r="FJ136" s="221" t="s">
        <v>10675</v>
      </c>
      <c r="FK136" s="222" t="e">
        <v>#N/A</v>
      </c>
      <c r="FL136" s="222" t="e">
        <v>#N/A</v>
      </c>
      <c r="FM136" s="222" t="e">
        <v>#N/A</v>
      </c>
      <c r="FN136" s="222" t="e">
        <v>#N/A</v>
      </c>
      <c r="FO136" s="222" t="e">
        <v>#N/A</v>
      </c>
      <c r="FP136" s="218" t="e">
        <v>#N/A</v>
      </c>
      <c r="FQ136" s="219" t="e">
        <v>#N/A</v>
      </c>
      <c r="FR136" s="221" t="s">
        <v>10676</v>
      </c>
      <c r="FS136" s="224" t="e">
        <v>#N/A</v>
      </c>
      <c r="FT136" s="224" t="e">
        <v>#N/A</v>
      </c>
      <c r="FU136" s="224" t="e">
        <v>#N/A</v>
      </c>
      <c r="FV136" s="224" t="e">
        <v>#N/A</v>
      </c>
      <c r="FW136" s="224" t="e">
        <v>#N/A</v>
      </c>
      <c r="FX136" s="224" t="e">
        <v>#N/A</v>
      </c>
      <c r="FY136" s="214" t="e">
        <v>#N/A</v>
      </c>
      <c r="FZ136" s="222" t="s">
        <v>2901</v>
      </c>
      <c r="GA136" s="222">
        <v>0</v>
      </c>
      <c r="GB136" s="222" t="s">
        <v>2565</v>
      </c>
      <c r="GC136" s="222" t="s">
        <v>33</v>
      </c>
      <c r="GD136" s="222">
        <v>2</v>
      </c>
      <c r="GE136" s="222" t="s">
        <v>17</v>
      </c>
      <c r="GF136" s="222" t="s">
        <v>17</v>
      </c>
      <c r="GG136" s="223">
        <v>45062</v>
      </c>
      <c r="GH136" s="221" t="s">
        <v>2907</v>
      </c>
      <c r="GI136" s="224">
        <v>0</v>
      </c>
      <c r="GJ136" s="224" t="s">
        <v>2565</v>
      </c>
      <c r="GK136" s="224" t="s">
        <v>33</v>
      </c>
      <c r="GL136" s="224">
        <v>2</v>
      </c>
      <c r="GM136" s="224" t="s">
        <v>17</v>
      </c>
      <c r="GN136" s="224" t="s">
        <v>17</v>
      </c>
      <c r="GO136" s="214">
        <v>45062</v>
      </c>
      <c r="GP136" s="222" t="s">
        <v>2902</v>
      </c>
      <c r="GQ136" s="222">
        <v>0</v>
      </c>
      <c r="GR136" s="222" t="s">
        <v>2565</v>
      </c>
      <c r="GS136" s="222" t="s">
        <v>33</v>
      </c>
      <c r="GT136" s="222">
        <v>2</v>
      </c>
      <c r="GU136" s="222" t="s">
        <v>17</v>
      </c>
      <c r="GV136" s="222" t="s">
        <v>17</v>
      </c>
      <c r="GW136" s="223">
        <v>45062</v>
      </c>
      <c r="GX136" s="221" t="s">
        <v>2908</v>
      </c>
      <c r="GY136" s="224">
        <v>0</v>
      </c>
      <c r="GZ136" s="224" t="s">
        <v>2565</v>
      </c>
      <c r="HA136" s="224" t="s">
        <v>33</v>
      </c>
      <c r="HB136" s="224">
        <v>2</v>
      </c>
      <c r="HC136" s="224" t="s">
        <v>17</v>
      </c>
      <c r="HD136" s="224" t="s">
        <v>17</v>
      </c>
      <c r="HE136" s="214">
        <v>45062</v>
      </c>
      <c r="HF136" s="222" t="s">
        <v>2900</v>
      </c>
      <c r="HG136" s="222">
        <v>0</v>
      </c>
      <c r="HH136" s="222" t="s">
        <v>2565</v>
      </c>
      <c r="HI136" s="222" t="s">
        <v>33</v>
      </c>
      <c r="HJ136" s="222">
        <v>2</v>
      </c>
      <c r="HK136" s="222" t="s">
        <v>17</v>
      </c>
      <c r="HL136" s="222" t="s">
        <v>17</v>
      </c>
      <c r="HM136" s="223">
        <v>45062</v>
      </c>
      <c r="HN136" s="221" t="s">
        <v>2906</v>
      </c>
      <c r="HO136" s="224">
        <v>0</v>
      </c>
      <c r="HP136" s="224" t="s">
        <v>2565</v>
      </c>
      <c r="HQ136" s="224" t="s">
        <v>33</v>
      </c>
      <c r="HR136" s="224">
        <v>2</v>
      </c>
      <c r="HS136" s="224" t="s">
        <v>17</v>
      </c>
      <c r="HT136" s="224" t="s">
        <v>17</v>
      </c>
      <c r="HU136" s="214">
        <v>45062</v>
      </c>
      <c r="HV136" s="222" t="s">
        <v>2903</v>
      </c>
      <c r="HW136" s="222">
        <v>0</v>
      </c>
      <c r="HX136" s="222" t="s">
        <v>2565</v>
      </c>
      <c r="HY136" s="222" t="s">
        <v>33</v>
      </c>
      <c r="HZ136" s="222">
        <v>2</v>
      </c>
      <c r="IA136" s="222" t="s">
        <v>17</v>
      </c>
      <c r="IB136" s="222" t="s">
        <v>17</v>
      </c>
      <c r="IC136" s="223">
        <v>45062</v>
      </c>
      <c r="ID136" s="221" t="s">
        <v>2905</v>
      </c>
      <c r="IE136" s="224">
        <v>0</v>
      </c>
      <c r="IF136" s="224" t="s">
        <v>2565</v>
      </c>
      <c r="IG136" s="224" t="s">
        <v>33</v>
      </c>
      <c r="IH136" s="224">
        <v>2</v>
      </c>
      <c r="II136" s="224" t="s">
        <v>17</v>
      </c>
      <c r="IJ136" s="224" t="s">
        <v>17</v>
      </c>
      <c r="IK136" s="214">
        <v>45062</v>
      </c>
      <c r="IL136" s="222" t="s">
        <v>2904</v>
      </c>
      <c r="IM136" s="222">
        <v>3</v>
      </c>
      <c r="IN136" s="222" t="s">
        <v>2565</v>
      </c>
      <c r="IO136" s="222" t="s">
        <v>33</v>
      </c>
      <c r="IP136" s="222">
        <v>2</v>
      </c>
      <c r="IQ136" s="222" t="s">
        <v>17</v>
      </c>
      <c r="IR136" s="222" t="s">
        <v>17</v>
      </c>
      <c r="IS136" s="223">
        <v>45062</v>
      </c>
    </row>
    <row r="137" spans="1:253" s="11" customFormat="1" ht="12.75" customHeight="1" x14ac:dyDescent="0.2">
      <c r="A137" s="11" t="s">
        <v>74</v>
      </c>
      <c r="B137" s="11" t="s">
        <v>9870</v>
      </c>
      <c r="C137" s="11" t="s">
        <v>75</v>
      </c>
      <c r="D137" s="11" t="s">
        <v>76</v>
      </c>
      <c r="E137" s="11" t="s">
        <v>9526</v>
      </c>
      <c r="F137" s="11" t="s">
        <v>8872</v>
      </c>
      <c r="G137" s="212">
        <v>22100000</v>
      </c>
      <c r="H137" s="213" t="s">
        <v>8869</v>
      </c>
      <c r="I137" s="213" t="s">
        <v>77</v>
      </c>
      <c r="J137" s="213">
        <v>1</v>
      </c>
      <c r="K137" s="213" t="s">
        <v>8871</v>
      </c>
      <c r="L137" s="213" t="s">
        <v>8870</v>
      </c>
      <c r="M137" s="214">
        <v>45138</v>
      </c>
      <c r="N137" s="221" t="s">
        <v>8875</v>
      </c>
      <c r="O137" s="216">
        <v>185180</v>
      </c>
      <c r="P137" s="216" t="s">
        <v>1043</v>
      </c>
      <c r="Q137" s="216" t="s">
        <v>1400</v>
      </c>
      <c r="R137" s="216">
        <v>2</v>
      </c>
      <c r="S137" s="216" t="s">
        <v>8874</v>
      </c>
      <c r="T137" s="216" t="s">
        <v>8873</v>
      </c>
      <c r="U137" s="217">
        <v>45138</v>
      </c>
      <c r="V137" s="221" t="s">
        <v>8877</v>
      </c>
      <c r="W137" s="213">
        <v>22100000</v>
      </c>
      <c r="X137" s="213" t="s">
        <v>8869</v>
      </c>
      <c r="Y137" s="213" t="s">
        <v>77</v>
      </c>
      <c r="Z137" s="213">
        <v>1</v>
      </c>
      <c r="AA137" s="213" t="s">
        <v>8876</v>
      </c>
      <c r="AB137" s="213" t="s">
        <v>8870</v>
      </c>
      <c r="AC137" s="214">
        <v>45138</v>
      </c>
      <c r="AD137" s="221" t="s">
        <v>8879</v>
      </c>
      <c r="AE137" s="218">
        <v>22100000</v>
      </c>
      <c r="AF137" s="218" t="s">
        <v>8869</v>
      </c>
      <c r="AG137" s="218" t="s">
        <v>77</v>
      </c>
      <c r="AH137" s="218">
        <v>1</v>
      </c>
      <c r="AI137" s="218" t="s">
        <v>8878</v>
      </c>
      <c r="AJ137" s="218" t="s">
        <v>8870</v>
      </c>
      <c r="AK137" s="219">
        <v>45138</v>
      </c>
      <c r="AL137" s="221" t="s">
        <v>8883</v>
      </c>
      <c r="AM137" s="213">
        <v>15403000</v>
      </c>
      <c r="AN137" s="213" t="s">
        <v>8880</v>
      </c>
      <c r="AO137" s="213" t="s">
        <v>22</v>
      </c>
      <c r="AP137" s="213">
        <v>3</v>
      </c>
      <c r="AQ137" s="213" t="s">
        <v>8882</v>
      </c>
      <c r="AR137" s="213" t="s">
        <v>8881</v>
      </c>
      <c r="AS137" s="214">
        <v>45138</v>
      </c>
      <c r="AT137" s="222" t="s">
        <v>791</v>
      </c>
      <c r="AU137" s="218" t="s">
        <v>17</v>
      </c>
      <c r="AV137" s="218" t="s">
        <v>788</v>
      </c>
      <c r="AW137" s="218" t="s">
        <v>17</v>
      </c>
      <c r="AX137" s="218" t="s">
        <v>17</v>
      </c>
      <c r="AY137" s="218" t="s">
        <v>790</v>
      </c>
      <c r="AZ137" s="218" t="s">
        <v>789</v>
      </c>
      <c r="BA137" s="219">
        <v>43767</v>
      </c>
      <c r="BB137" s="221" t="s">
        <v>81</v>
      </c>
      <c r="BC137" s="213" t="s">
        <v>17</v>
      </c>
      <c r="BD137" s="213" t="s">
        <v>17</v>
      </c>
      <c r="BE137" s="213" t="s">
        <v>17</v>
      </c>
      <c r="BF137" s="213" t="s">
        <v>17</v>
      </c>
      <c r="BG137" s="213" t="s">
        <v>80</v>
      </c>
      <c r="BH137" s="213">
        <v>0</v>
      </c>
      <c r="BI137" s="214">
        <v>43495</v>
      </c>
      <c r="BJ137" s="222" t="s">
        <v>8886</v>
      </c>
      <c r="BK137" s="222">
        <v>1660</v>
      </c>
      <c r="BL137" s="222" t="s">
        <v>8884</v>
      </c>
      <c r="BM137" s="222" t="s">
        <v>22</v>
      </c>
      <c r="BN137" s="222">
        <v>3</v>
      </c>
      <c r="BO137" s="222" t="s">
        <v>8885</v>
      </c>
      <c r="BP137" s="218" t="s">
        <v>426</v>
      </c>
      <c r="BQ137" s="223">
        <v>45138</v>
      </c>
      <c r="BR137" s="221" t="s">
        <v>786</v>
      </c>
      <c r="BS137" s="224" t="s">
        <v>17</v>
      </c>
      <c r="BT137" s="224" t="s">
        <v>17</v>
      </c>
      <c r="BU137" s="224" t="s">
        <v>17</v>
      </c>
      <c r="BV137" s="224" t="s">
        <v>17</v>
      </c>
      <c r="BW137" s="224" t="s">
        <v>17</v>
      </c>
      <c r="BX137" s="224" t="s">
        <v>17</v>
      </c>
      <c r="BY137" s="214">
        <v>43767</v>
      </c>
      <c r="BZ137" s="222" t="s">
        <v>787</v>
      </c>
      <c r="CA137" s="222" t="s">
        <v>17</v>
      </c>
      <c r="CB137" s="222" t="s">
        <v>17</v>
      </c>
      <c r="CC137" s="222" t="s">
        <v>17</v>
      </c>
      <c r="CD137" s="222" t="s">
        <v>17</v>
      </c>
      <c r="CE137" s="222" t="s">
        <v>17</v>
      </c>
      <c r="CF137" s="222" t="s">
        <v>17</v>
      </c>
      <c r="CG137" s="223">
        <v>43767</v>
      </c>
      <c r="CH137" s="221" t="s">
        <v>10677</v>
      </c>
      <c r="CI137" s="222" t="e">
        <v>#N/A</v>
      </c>
      <c r="CJ137" s="222" t="e">
        <v>#N/A</v>
      </c>
      <c r="CK137" s="222" t="e">
        <v>#N/A</v>
      </c>
      <c r="CL137" s="222" t="e">
        <v>#N/A</v>
      </c>
      <c r="CM137" s="222" t="e">
        <v>#N/A</v>
      </c>
      <c r="CN137" s="222" t="e">
        <v>#N/A</v>
      </c>
      <c r="CO137" s="225" t="e">
        <v>#N/A</v>
      </c>
      <c r="CP137" s="222" t="s">
        <v>1025</v>
      </c>
      <c r="CQ137" s="224" t="s">
        <v>17</v>
      </c>
      <c r="CR137" s="224" t="s">
        <v>1022</v>
      </c>
      <c r="CS137" s="224" t="s">
        <v>17</v>
      </c>
      <c r="CT137" s="224" t="s">
        <v>17</v>
      </c>
      <c r="CU137" s="224" t="s">
        <v>1024</v>
      </c>
      <c r="CV137" s="224" t="s">
        <v>1023</v>
      </c>
      <c r="CW137" s="214">
        <v>44064</v>
      </c>
      <c r="CX137" s="222" t="s">
        <v>8890</v>
      </c>
      <c r="CY137" s="218">
        <v>15937000</v>
      </c>
      <c r="CZ137" s="218" t="s">
        <v>8888</v>
      </c>
      <c r="DA137" s="218" t="s">
        <v>77</v>
      </c>
      <c r="DB137" s="218">
        <v>1</v>
      </c>
      <c r="DC137" s="218" t="s">
        <v>8889</v>
      </c>
      <c r="DD137" s="218" t="s">
        <v>8870</v>
      </c>
      <c r="DE137" s="220">
        <v>45138</v>
      </c>
      <c r="DF137" s="221" t="s">
        <v>8891</v>
      </c>
      <c r="DG137" s="213">
        <v>0</v>
      </c>
      <c r="DH137" s="224" t="s">
        <v>8888</v>
      </c>
      <c r="DI137" s="224" t="s">
        <v>77</v>
      </c>
      <c r="DJ137" s="224">
        <v>1</v>
      </c>
      <c r="DK137" s="224" t="s">
        <v>8889</v>
      </c>
      <c r="DL137" s="224" t="s">
        <v>8870</v>
      </c>
      <c r="DM137" s="214">
        <v>45138</v>
      </c>
      <c r="DN137" s="222" t="s">
        <v>8892</v>
      </c>
      <c r="DO137" s="218">
        <v>6163000</v>
      </c>
      <c r="DP137" s="222" t="s">
        <v>8888</v>
      </c>
      <c r="DQ137" s="222" t="s">
        <v>77</v>
      </c>
      <c r="DR137" s="222">
        <v>1</v>
      </c>
      <c r="DS137" s="222" t="s">
        <v>8889</v>
      </c>
      <c r="DT137" s="222" t="s">
        <v>8870</v>
      </c>
      <c r="DU137" s="223">
        <v>45138</v>
      </c>
      <c r="DV137" s="221" t="s">
        <v>8893</v>
      </c>
      <c r="DW137" s="213">
        <v>11804000</v>
      </c>
      <c r="DX137" s="224" t="s">
        <v>8888</v>
      </c>
      <c r="DY137" s="224" t="s">
        <v>77</v>
      </c>
      <c r="DZ137" s="224">
        <v>1</v>
      </c>
      <c r="EA137" s="224" t="s">
        <v>8889</v>
      </c>
      <c r="EB137" s="224" t="s">
        <v>8870</v>
      </c>
      <c r="EC137" s="214">
        <v>45138</v>
      </c>
      <c r="ED137" s="222" t="s">
        <v>8894</v>
      </c>
      <c r="EE137" s="218">
        <v>4022000</v>
      </c>
      <c r="EF137" s="222" t="s">
        <v>8888</v>
      </c>
      <c r="EG137" s="222" t="s">
        <v>77</v>
      </c>
      <c r="EH137" s="222">
        <v>1</v>
      </c>
      <c r="EI137" s="222" t="s">
        <v>8889</v>
      </c>
      <c r="EJ137" s="222" t="s">
        <v>8870</v>
      </c>
      <c r="EK137" s="223">
        <v>45138</v>
      </c>
      <c r="EL137" s="221" t="s">
        <v>8895</v>
      </c>
      <c r="EM137" s="213">
        <v>111000</v>
      </c>
      <c r="EN137" s="224" t="s">
        <v>8888</v>
      </c>
      <c r="EO137" s="224" t="s">
        <v>77</v>
      </c>
      <c r="EP137" s="224">
        <v>1</v>
      </c>
      <c r="EQ137" s="224" t="s">
        <v>8889</v>
      </c>
      <c r="ER137" s="224" t="s">
        <v>8870</v>
      </c>
      <c r="ES137" s="214">
        <v>45138</v>
      </c>
      <c r="ET137" s="222" t="s">
        <v>8887</v>
      </c>
      <c r="EU137" s="222">
        <v>10063</v>
      </c>
      <c r="EV137" s="222" t="s">
        <v>8884</v>
      </c>
      <c r="EW137" s="222" t="s">
        <v>22</v>
      </c>
      <c r="EX137" s="222">
        <v>3</v>
      </c>
      <c r="EY137" s="222" t="s">
        <v>8885</v>
      </c>
      <c r="EZ137" s="222" t="s">
        <v>426</v>
      </c>
      <c r="FA137" s="223">
        <v>45138</v>
      </c>
      <c r="FB137" s="221" t="s">
        <v>79</v>
      </c>
      <c r="FC137" s="224">
        <v>5</v>
      </c>
      <c r="FD137" s="224">
        <v>0</v>
      </c>
      <c r="FE137" s="224" t="s">
        <v>77</v>
      </c>
      <c r="FF137" s="224">
        <v>1</v>
      </c>
      <c r="FG137" s="224" t="s">
        <v>78</v>
      </c>
      <c r="FH137" s="224">
        <v>0</v>
      </c>
      <c r="FI137" s="214">
        <v>43495</v>
      </c>
      <c r="FJ137" s="221" t="s">
        <v>83</v>
      </c>
      <c r="FK137" s="222" t="s">
        <v>17</v>
      </c>
      <c r="FL137" s="222">
        <v>0</v>
      </c>
      <c r="FM137" s="222" t="s">
        <v>17</v>
      </c>
      <c r="FN137" s="222" t="s">
        <v>17</v>
      </c>
      <c r="FO137" s="222" t="s">
        <v>82</v>
      </c>
      <c r="FP137" s="218">
        <v>0</v>
      </c>
      <c r="FQ137" s="219">
        <v>43495</v>
      </c>
      <c r="FR137" s="221" t="s">
        <v>87</v>
      </c>
      <c r="FS137" s="224">
        <v>1160000</v>
      </c>
      <c r="FT137" s="224" t="s">
        <v>84</v>
      </c>
      <c r="FU137" s="224" t="s">
        <v>33</v>
      </c>
      <c r="FV137" s="224">
        <v>2</v>
      </c>
      <c r="FW137" s="224" t="s">
        <v>86</v>
      </c>
      <c r="FX137" s="224" t="s">
        <v>85</v>
      </c>
      <c r="FY137" s="214">
        <v>43495</v>
      </c>
      <c r="FZ137" s="222" t="s">
        <v>3976</v>
      </c>
      <c r="GA137" s="222">
        <v>2</v>
      </c>
      <c r="GB137" s="222" t="s">
        <v>2565</v>
      </c>
      <c r="GC137" s="222" t="s">
        <v>33</v>
      </c>
      <c r="GD137" s="222">
        <v>2</v>
      </c>
      <c r="GE137" s="222" t="s">
        <v>17</v>
      </c>
      <c r="GF137" s="222" t="s">
        <v>17</v>
      </c>
      <c r="GG137" s="223">
        <v>45064</v>
      </c>
      <c r="GH137" s="221" t="s">
        <v>3982</v>
      </c>
      <c r="GI137" s="224">
        <v>3</v>
      </c>
      <c r="GJ137" s="224" t="s">
        <v>2565</v>
      </c>
      <c r="GK137" s="224" t="s">
        <v>33</v>
      </c>
      <c r="GL137" s="224">
        <v>2</v>
      </c>
      <c r="GM137" s="224" t="s">
        <v>17</v>
      </c>
      <c r="GN137" s="224" t="s">
        <v>17</v>
      </c>
      <c r="GO137" s="214">
        <v>45064</v>
      </c>
      <c r="GP137" s="222" t="s">
        <v>3977</v>
      </c>
      <c r="GQ137" s="222">
        <v>3</v>
      </c>
      <c r="GR137" s="222" t="s">
        <v>2565</v>
      </c>
      <c r="GS137" s="222" t="s">
        <v>33</v>
      </c>
      <c r="GT137" s="222">
        <v>2</v>
      </c>
      <c r="GU137" s="222" t="s">
        <v>17</v>
      </c>
      <c r="GV137" s="222" t="s">
        <v>17</v>
      </c>
      <c r="GW137" s="223">
        <v>45064</v>
      </c>
      <c r="GX137" s="221" t="s">
        <v>3983</v>
      </c>
      <c r="GY137" s="224">
        <v>0</v>
      </c>
      <c r="GZ137" s="224" t="s">
        <v>2565</v>
      </c>
      <c r="HA137" s="224" t="s">
        <v>33</v>
      </c>
      <c r="HB137" s="224">
        <v>2</v>
      </c>
      <c r="HC137" s="224" t="s">
        <v>17</v>
      </c>
      <c r="HD137" s="224" t="s">
        <v>17</v>
      </c>
      <c r="HE137" s="214">
        <v>45064</v>
      </c>
      <c r="HF137" s="222" t="s">
        <v>3975</v>
      </c>
      <c r="HG137" s="222">
        <v>2</v>
      </c>
      <c r="HH137" s="222" t="s">
        <v>2565</v>
      </c>
      <c r="HI137" s="222" t="s">
        <v>33</v>
      </c>
      <c r="HJ137" s="222">
        <v>2</v>
      </c>
      <c r="HK137" s="222" t="s">
        <v>17</v>
      </c>
      <c r="HL137" s="222" t="s">
        <v>17</v>
      </c>
      <c r="HM137" s="223">
        <v>45064</v>
      </c>
      <c r="HN137" s="221" t="s">
        <v>3981</v>
      </c>
      <c r="HO137" s="224">
        <v>3</v>
      </c>
      <c r="HP137" s="224" t="s">
        <v>2565</v>
      </c>
      <c r="HQ137" s="224" t="s">
        <v>33</v>
      </c>
      <c r="HR137" s="224">
        <v>2</v>
      </c>
      <c r="HS137" s="224" t="s">
        <v>17</v>
      </c>
      <c r="HT137" s="224" t="s">
        <v>17</v>
      </c>
      <c r="HU137" s="214">
        <v>45064</v>
      </c>
      <c r="HV137" s="222" t="s">
        <v>3978</v>
      </c>
      <c r="HW137" s="222">
        <v>3</v>
      </c>
      <c r="HX137" s="222" t="s">
        <v>2565</v>
      </c>
      <c r="HY137" s="222" t="s">
        <v>33</v>
      </c>
      <c r="HZ137" s="222">
        <v>2</v>
      </c>
      <c r="IA137" s="222" t="s">
        <v>17</v>
      </c>
      <c r="IB137" s="222" t="s">
        <v>17</v>
      </c>
      <c r="IC137" s="223">
        <v>45064</v>
      </c>
      <c r="ID137" s="221" t="s">
        <v>3980</v>
      </c>
      <c r="IE137" s="224">
        <v>2</v>
      </c>
      <c r="IF137" s="224" t="s">
        <v>2565</v>
      </c>
      <c r="IG137" s="224" t="s">
        <v>33</v>
      </c>
      <c r="IH137" s="224">
        <v>2</v>
      </c>
      <c r="II137" s="224" t="s">
        <v>17</v>
      </c>
      <c r="IJ137" s="224" t="s">
        <v>17</v>
      </c>
      <c r="IK137" s="214">
        <v>45064</v>
      </c>
      <c r="IL137" s="222" t="s">
        <v>3979</v>
      </c>
      <c r="IM137" s="222">
        <v>3</v>
      </c>
      <c r="IN137" s="222" t="s">
        <v>2565</v>
      </c>
      <c r="IO137" s="222" t="s">
        <v>33</v>
      </c>
      <c r="IP137" s="222">
        <v>2</v>
      </c>
      <c r="IQ137" s="222" t="s">
        <v>17</v>
      </c>
      <c r="IR137" s="222" t="s">
        <v>17</v>
      </c>
      <c r="IS137" s="223">
        <v>45064</v>
      </c>
    </row>
    <row r="138" spans="1:253" s="11" customFormat="1" ht="12.75" customHeight="1" x14ac:dyDescent="0.2">
      <c r="A138" s="11" t="s">
        <v>3984</v>
      </c>
      <c r="B138" s="11" t="s">
        <v>9965</v>
      </c>
      <c r="C138" s="11" t="s">
        <v>3985</v>
      </c>
      <c r="D138" s="11" t="s">
        <v>76</v>
      </c>
      <c r="E138" s="11" t="s">
        <v>9526</v>
      </c>
      <c r="F138" s="11" t="s">
        <v>8897</v>
      </c>
      <c r="G138" s="212">
        <v>22100000</v>
      </c>
      <c r="H138" s="213" t="s">
        <v>8869</v>
      </c>
      <c r="I138" s="213" t="s">
        <v>77</v>
      </c>
      <c r="J138" s="213">
        <v>1</v>
      </c>
      <c r="K138" s="213" t="s">
        <v>8896</v>
      </c>
      <c r="L138" s="213" t="s">
        <v>8870</v>
      </c>
      <c r="M138" s="214">
        <v>45138</v>
      </c>
      <c r="N138" s="227" t="s">
        <v>8901</v>
      </c>
      <c r="O138" s="216">
        <v>57285</v>
      </c>
      <c r="P138" s="216" t="s">
        <v>8898</v>
      </c>
      <c r="Q138" s="216" t="s">
        <v>77</v>
      </c>
      <c r="R138" s="216">
        <v>1</v>
      </c>
      <c r="S138" s="216" t="s">
        <v>8900</v>
      </c>
      <c r="T138" s="216" t="s">
        <v>8899</v>
      </c>
      <c r="U138" s="217">
        <v>45138</v>
      </c>
      <c r="V138" s="227" t="s">
        <v>8905</v>
      </c>
      <c r="W138" s="213">
        <v>13578000</v>
      </c>
      <c r="X138" s="213" t="s">
        <v>8902</v>
      </c>
      <c r="Y138" s="213" t="s">
        <v>1400</v>
      </c>
      <c r="Z138" s="213">
        <v>2</v>
      </c>
      <c r="AA138" s="213" t="s">
        <v>8904</v>
      </c>
      <c r="AB138" s="213" t="s">
        <v>8903</v>
      </c>
      <c r="AC138" s="214">
        <v>45138</v>
      </c>
      <c r="AD138" s="227" t="s">
        <v>8907</v>
      </c>
      <c r="AE138" s="218">
        <v>8800000</v>
      </c>
      <c r="AF138" s="218" t="s">
        <v>8238</v>
      </c>
      <c r="AG138" s="218" t="s">
        <v>1400</v>
      </c>
      <c r="AH138" s="218">
        <v>2</v>
      </c>
      <c r="AI138" s="218" t="s">
        <v>8821</v>
      </c>
      <c r="AJ138" s="218" t="s">
        <v>8906</v>
      </c>
      <c r="AK138" s="219">
        <v>45138</v>
      </c>
      <c r="AL138" s="227" t="s">
        <v>8911</v>
      </c>
      <c r="AM138" s="213">
        <v>303000</v>
      </c>
      <c r="AN138" s="213" t="s">
        <v>8908</v>
      </c>
      <c r="AO138" s="213" t="s">
        <v>22</v>
      </c>
      <c r="AP138" s="213">
        <v>3</v>
      </c>
      <c r="AQ138" s="213" t="s">
        <v>8910</v>
      </c>
      <c r="AR138" s="213" t="s">
        <v>8909</v>
      </c>
      <c r="AS138" s="214">
        <v>45138</v>
      </c>
      <c r="AT138" s="228" t="s">
        <v>8915</v>
      </c>
      <c r="AU138" s="218">
        <v>11200</v>
      </c>
      <c r="AV138" s="218" t="s">
        <v>8912</v>
      </c>
      <c r="AW138" s="218" t="s">
        <v>22</v>
      </c>
      <c r="AX138" s="218">
        <v>3</v>
      </c>
      <c r="AY138" s="218" t="s">
        <v>8914</v>
      </c>
      <c r="AZ138" s="218" t="s">
        <v>8913</v>
      </c>
      <c r="BA138" s="219">
        <v>45138</v>
      </c>
      <c r="BB138" s="227" t="s">
        <v>8942</v>
      </c>
      <c r="BC138" s="213" t="s">
        <v>17</v>
      </c>
      <c r="BD138" s="213" t="s">
        <v>763</v>
      </c>
      <c r="BE138" s="213" t="s">
        <v>22</v>
      </c>
      <c r="BF138" s="213">
        <v>3</v>
      </c>
      <c r="BG138" s="213" t="s">
        <v>1953</v>
      </c>
      <c r="BH138" s="213" t="s">
        <v>17</v>
      </c>
      <c r="BI138" s="214">
        <v>45138</v>
      </c>
      <c r="BJ138" s="228" t="s">
        <v>8919</v>
      </c>
      <c r="BK138" s="228">
        <v>7259</v>
      </c>
      <c r="BL138" s="228" t="s">
        <v>8916</v>
      </c>
      <c r="BM138" s="228" t="s">
        <v>22</v>
      </c>
      <c r="BN138" s="228">
        <v>3</v>
      </c>
      <c r="BO138" s="228" t="s">
        <v>8918</v>
      </c>
      <c r="BP138" s="218" t="s">
        <v>8917</v>
      </c>
      <c r="BQ138" s="229">
        <v>45138</v>
      </c>
      <c r="BR138" s="227" t="s">
        <v>8946</v>
      </c>
      <c r="BS138" s="230">
        <v>10000</v>
      </c>
      <c r="BT138" s="230" t="s">
        <v>8943</v>
      </c>
      <c r="BU138" s="230" t="s">
        <v>22</v>
      </c>
      <c r="BV138" s="230">
        <v>3</v>
      </c>
      <c r="BW138" s="230" t="s">
        <v>8945</v>
      </c>
      <c r="BX138" s="230" t="s">
        <v>8944</v>
      </c>
      <c r="BY138" s="214">
        <v>45138</v>
      </c>
      <c r="BZ138" s="228" t="s">
        <v>8949</v>
      </c>
      <c r="CA138" s="228">
        <v>10600</v>
      </c>
      <c r="CB138" s="228" t="s">
        <v>8947</v>
      </c>
      <c r="CC138" s="228" t="s">
        <v>22</v>
      </c>
      <c r="CD138" s="228">
        <v>3</v>
      </c>
      <c r="CE138" s="228" t="s">
        <v>8948</v>
      </c>
      <c r="CF138" s="228" t="s">
        <v>8944</v>
      </c>
      <c r="CG138" s="229">
        <v>45138</v>
      </c>
      <c r="CH138" s="227" t="s">
        <v>10678</v>
      </c>
      <c r="CI138" s="228" t="e">
        <v>#N/A</v>
      </c>
      <c r="CJ138" s="228" t="e">
        <v>#N/A</v>
      </c>
      <c r="CK138" s="228" t="e">
        <v>#N/A</v>
      </c>
      <c r="CL138" s="228" t="e">
        <v>#N/A</v>
      </c>
      <c r="CM138" s="228" t="e">
        <v>#N/A</v>
      </c>
      <c r="CN138" s="228" t="e">
        <v>#N/A</v>
      </c>
      <c r="CO138" s="231" t="e">
        <v>#N/A</v>
      </c>
      <c r="CP138" s="228" t="s">
        <v>8951</v>
      </c>
      <c r="CQ138" s="230" t="s">
        <v>17</v>
      </c>
      <c r="CR138" s="230">
        <v>0</v>
      </c>
      <c r="CS138" s="230" t="s">
        <v>17</v>
      </c>
      <c r="CT138" s="230" t="s">
        <v>17</v>
      </c>
      <c r="CU138" s="230" t="s">
        <v>1953</v>
      </c>
      <c r="CV138" s="230" t="s">
        <v>17</v>
      </c>
      <c r="CW138" s="214">
        <v>45138</v>
      </c>
      <c r="CX138" s="228" t="s">
        <v>8922</v>
      </c>
      <c r="CY138" s="218">
        <v>577000</v>
      </c>
      <c r="CZ138" s="218" t="s">
        <v>8832</v>
      </c>
      <c r="DA138" s="218" t="s">
        <v>22</v>
      </c>
      <c r="DB138" s="218">
        <v>3</v>
      </c>
      <c r="DC138" s="218" t="s">
        <v>8931</v>
      </c>
      <c r="DD138" s="218" t="s">
        <v>8833</v>
      </c>
      <c r="DE138" s="220">
        <v>45138</v>
      </c>
      <c r="DF138" s="227" t="s">
        <v>8926</v>
      </c>
      <c r="DG138" s="213">
        <v>4778000</v>
      </c>
      <c r="DH138" s="230" t="s">
        <v>8923</v>
      </c>
      <c r="DI138" s="230" t="s">
        <v>22</v>
      </c>
      <c r="DJ138" s="230">
        <v>3</v>
      </c>
      <c r="DK138" s="230" t="s">
        <v>8925</v>
      </c>
      <c r="DL138" s="230" t="s">
        <v>8924</v>
      </c>
      <c r="DM138" s="214">
        <v>45138</v>
      </c>
      <c r="DN138" s="228" t="s">
        <v>8930</v>
      </c>
      <c r="DO138" s="218">
        <v>8223000</v>
      </c>
      <c r="DP138" s="228" t="s">
        <v>8927</v>
      </c>
      <c r="DQ138" s="228" t="s">
        <v>22</v>
      </c>
      <c r="DR138" s="228">
        <v>3</v>
      </c>
      <c r="DS138" s="228" t="s">
        <v>8929</v>
      </c>
      <c r="DT138" s="228" t="s">
        <v>8928</v>
      </c>
      <c r="DU138" s="229">
        <v>45138</v>
      </c>
      <c r="DV138" s="227" t="s">
        <v>8932</v>
      </c>
      <c r="DW138" s="213">
        <v>577000</v>
      </c>
      <c r="DX138" s="230" t="s">
        <v>8832</v>
      </c>
      <c r="DY138" s="230" t="s">
        <v>22</v>
      </c>
      <c r="DZ138" s="230">
        <v>3</v>
      </c>
      <c r="EA138" s="230" t="s">
        <v>8931</v>
      </c>
      <c r="EB138" s="230" t="s">
        <v>8833</v>
      </c>
      <c r="EC138" s="214">
        <v>45138</v>
      </c>
      <c r="ED138" s="228" t="s">
        <v>8934</v>
      </c>
      <c r="EE138" s="218" t="s">
        <v>17</v>
      </c>
      <c r="EF138" s="228" t="s">
        <v>763</v>
      </c>
      <c r="EG138" s="228" t="s">
        <v>22</v>
      </c>
      <c r="EH138" s="228">
        <v>3</v>
      </c>
      <c r="EI138" s="228" t="s">
        <v>8933</v>
      </c>
      <c r="EJ138" s="228" t="s">
        <v>17</v>
      </c>
      <c r="EK138" s="229">
        <v>45138</v>
      </c>
      <c r="EL138" s="227" t="s">
        <v>8935</v>
      </c>
      <c r="EM138" s="213" t="s">
        <v>17</v>
      </c>
      <c r="EN138" s="230" t="s">
        <v>763</v>
      </c>
      <c r="EO138" s="230" t="s">
        <v>22</v>
      </c>
      <c r="EP138" s="230">
        <v>3</v>
      </c>
      <c r="EQ138" s="230" t="s">
        <v>8933</v>
      </c>
      <c r="ER138" s="230" t="s">
        <v>17</v>
      </c>
      <c r="ES138" s="214">
        <v>45138</v>
      </c>
      <c r="ET138" s="228" t="s">
        <v>8921</v>
      </c>
      <c r="EU138" s="228">
        <v>8919</v>
      </c>
      <c r="EV138" s="228" t="s">
        <v>8884</v>
      </c>
      <c r="EW138" s="228" t="s">
        <v>22</v>
      </c>
      <c r="EX138" s="228">
        <v>3</v>
      </c>
      <c r="EY138" s="228" t="s">
        <v>8885</v>
      </c>
      <c r="EZ138" s="228" t="s">
        <v>8920</v>
      </c>
      <c r="FA138" s="229">
        <v>45138</v>
      </c>
      <c r="FB138" s="227" t="s">
        <v>8939</v>
      </c>
      <c r="FC138" s="230">
        <v>5</v>
      </c>
      <c r="FD138" s="230" t="s">
        <v>8936</v>
      </c>
      <c r="FE138" s="230" t="s">
        <v>22</v>
      </c>
      <c r="FF138" s="230">
        <v>3</v>
      </c>
      <c r="FG138" s="230" t="s">
        <v>8938</v>
      </c>
      <c r="FH138" s="230" t="s">
        <v>8937</v>
      </c>
      <c r="FI138" s="214">
        <v>45138</v>
      </c>
      <c r="FJ138" s="227" t="s">
        <v>8940</v>
      </c>
      <c r="FK138" s="228" t="s">
        <v>17</v>
      </c>
      <c r="FL138" s="228" t="s">
        <v>763</v>
      </c>
      <c r="FM138" s="228" t="s">
        <v>22</v>
      </c>
      <c r="FN138" s="228">
        <v>3</v>
      </c>
      <c r="FO138" s="228" t="s">
        <v>1953</v>
      </c>
      <c r="FP138" s="218" t="s">
        <v>17</v>
      </c>
      <c r="FQ138" s="219">
        <v>45138</v>
      </c>
      <c r="FR138" s="227" t="s">
        <v>8941</v>
      </c>
      <c r="FS138" s="230" t="s">
        <v>17</v>
      </c>
      <c r="FT138" s="230" t="s">
        <v>763</v>
      </c>
      <c r="FU138" s="230" t="s">
        <v>22</v>
      </c>
      <c r="FV138" s="230">
        <v>3</v>
      </c>
      <c r="FW138" s="230" t="s">
        <v>1953</v>
      </c>
      <c r="FX138" s="230" t="s">
        <v>17</v>
      </c>
      <c r="FY138" s="214">
        <v>45138</v>
      </c>
      <c r="FZ138" s="228" t="s">
        <v>3987</v>
      </c>
      <c r="GA138" s="228">
        <v>2</v>
      </c>
      <c r="GB138" s="228" t="s">
        <v>2565</v>
      </c>
      <c r="GC138" s="228" t="s">
        <v>33</v>
      </c>
      <c r="GD138" s="228">
        <v>2</v>
      </c>
      <c r="GE138" s="228" t="s">
        <v>17</v>
      </c>
      <c r="GF138" s="228" t="s">
        <v>17</v>
      </c>
      <c r="GG138" s="229">
        <v>45064</v>
      </c>
      <c r="GH138" s="227" t="s">
        <v>3993</v>
      </c>
      <c r="GI138" s="230">
        <v>3</v>
      </c>
      <c r="GJ138" s="230" t="s">
        <v>2565</v>
      </c>
      <c r="GK138" s="230" t="s">
        <v>33</v>
      </c>
      <c r="GL138" s="230">
        <v>2</v>
      </c>
      <c r="GM138" s="230" t="s">
        <v>17</v>
      </c>
      <c r="GN138" s="230" t="s">
        <v>17</v>
      </c>
      <c r="GO138" s="214">
        <v>45064</v>
      </c>
      <c r="GP138" s="228" t="s">
        <v>3988</v>
      </c>
      <c r="GQ138" s="228">
        <v>3</v>
      </c>
      <c r="GR138" s="228" t="s">
        <v>2565</v>
      </c>
      <c r="GS138" s="228" t="s">
        <v>33</v>
      </c>
      <c r="GT138" s="228">
        <v>2</v>
      </c>
      <c r="GU138" s="228" t="s">
        <v>17</v>
      </c>
      <c r="GV138" s="228" t="s">
        <v>17</v>
      </c>
      <c r="GW138" s="229">
        <v>45064</v>
      </c>
      <c r="GX138" s="227" t="s">
        <v>3994</v>
      </c>
      <c r="GY138" s="230">
        <v>0</v>
      </c>
      <c r="GZ138" s="230" t="s">
        <v>2565</v>
      </c>
      <c r="HA138" s="230" t="s">
        <v>33</v>
      </c>
      <c r="HB138" s="230">
        <v>2</v>
      </c>
      <c r="HC138" s="230" t="s">
        <v>17</v>
      </c>
      <c r="HD138" s="230" t="s">
        <v>17</v>
      </c>
      <c r="HE138" s="214">
        <v>45064</v>
      </c>
      <c r="HF138" s="228" t="s">
        <v>3986</v>
      </c>
      <c r="HG138" s="228">
        <v>2</v>
      </c>
      <c r="HH138" s="228" t="s">
        <v>2565</v>
      </c>
      <c r="HI138" s="228" t="s">
        <v>33</v>
      </c>
      <c r="HJ138" s="228">
        <v>2</v>
      </c>
      <c r="HK138" s="228" t="s">
        <v>17</v>
      </c>
      <c r="HL138" s="228" t="s">
        <v>17</v>
      </c>
      <c r="HM138" s="229">
        <v>45064</v>
      </c>
      <c r="HN138" s="227" t="s">
        <v>3992</v>
      </c>
      <c r="HO138" s="230">
        <v>3</v>
      </c>
      <c r="HP138" s="230" t="s">
        <v>2565</v>
      </c>
      <c r="HQ138" s="230" t="s">
        <v>33</v>
      </c>
      <c r="HR138" s="230">
        <v>2</v>
      </c>
      <c r="HS138" s="230" t="s">
        <v>17</v>
      </c>
      <c r="HT138" s="230" t="s">
        <v>17</v>
      </c>
      <c r="HU138" s="214">
        <v>45064</v>
      </c>
      <c r="HV138" s="228" t="s">
        <v>3989</v>
      </c>
      <c r="HW138" s="228">
        <v>3</v>
      </c>
      <c r="HX138" s="228" t="s">
        <v>2565</v>
      </c>
      <c r="HY138" s="228" t="s">
        <v>33</v>
      </c>
      <c r="HZ138" s="228">
        <v>2</v>
      </c>
      <c r="IA138" s="228" t="s">
        <v>17</v>
      </c>
      <c r="IB138" s="228" t="s">
        <v>17</v>
      </c>
      <c r="IC138" s="229">
        <v>45064</v>
      </c>
      <c r="ID138" s="227" t="s">
        <v>3991</v>
      </c>
      <c r="IE138" s="230">
        <v>2</v>
      </c>
      <c r="IF138" s="230" t="s">
        <v>2565</v>
      </c>
      <c r="IG138" s="230" t="s">
        <v>33</v>
      </c>
      <c r="IH138" s="230">
        <v>2</v>
      </c>
      <c r="II138" s="230" t="s">
        <v>17</v>
      </c>
      <c r="IJ138" s="230" t="s">
        <v>17</v>
      </c>
      <c r="IK138" s="214">
        <v>45064</v>
      </c>
      <c r="IL138" s="228" t="s">
        <v>3990</v>
      </c>
      <c r="IM138" s="228">
        <v>3</v>
      </c>
      <c r="IN138" s="228" t="s">
        <v>2565</v>
      </c>
      <c r="IO138" s="228" t="s">
        <v>33</v>
      </c>
      <c r="IP138" s="228">
        <v>2</v>
      </c>
      <c r="IQ138" s="228" t="s">
        <v>17</v>
      </c>
      <c r="IR138" s="228" t="s">
        <v>17</v>
      </c>
      <c r="IS138" s="229">
        <v>45064</v>
      </c>
    </row>
    <row r="139" spans="1:253" s="11" customFormat="1" ht="12.75" customHeight="1" x14ac:dyDescent="0.2">
      <c r="A139" s="11" t="s">
        <v>1088</v>
      </c>
      <c r="B139" s="11" t="s">
        <v>9858</v>
      </c>
      <c r="C139" s="11" t="s">
        <v>1089</v>
      </c>
      <c r="D139" s="11" t="s">
        <v>415</v>
      </c>
      <c r="E139" s="11" t="s">
        <v>9527</v>
      </c>
      <c r="F139" s="11" t="s">
        <v>5092</v>
      </c>
      <c r="G139" s="212">
        <v>18294000</v>
      </c>
      <c r="H139" s="213" t="s">
        <v>5089</v>
      </c>
      <c r="I139" s="213" t="s">
        <v>77</v>
      </c>
      <c r="J139" s="213">
        <v>1</v>
      </c>
      <c r="K139" s="213" t="s">
        <v>5091</v>
      </c>
      <c r="L139" s="213" t="s">
        <v>5090</v>
      </c>
      <c r="M139" s="214">
        <v>45112</v>
      </c>
      <c r="N139" s="221" t="s">
        <v>5095</v>
      </c>
      <c r="O139" s="216">
        <v>1284000</v>
      </c>
      <c r="P139" s="216" t="s">
        <v>2502</v>
      </c>
      <c r="Q139" s="216" t="s">
        <v>77</v>
      </c>
      <c r="R139" s="216">
        <v>1</v>
      </c>
      <c r="S139" s="216" t="s">
        <v>5094</v>
      </c>
      <c r="T139" s="216" t="s">
        <v>5093</v>
      </c>
      <c r="U139" s="217">
        <v>45112</v>
      </c>
      <c r="V139" s="221" t="s">
        <v>5098</v>
      </c>
      <c r="W139" s="213">
        <v>18294000</v>
      </c>
      <c r="X139" s="213" t="s">
        <v>5089</v>
      </c>
      <c r="Y139" s="213" t="s">
        <v>77</v>
      </c>
      <c r="Z139" s="213">
        <v>1</v>
      </c>
      <c r="AA139" s="213" t="s">
        <v>5097</v>
      </c>
      <c r="AB139" s="213" t="s">
        <v>5096</v>
      </c>
      <c r="AC139" s="214">
        <v>45112</v>
      </c>
      <c r="AD139" s="221" t="s">
        <v>9081</v>
      </c>
      <c r="AE139" s="218">
        <v>5373000</v>
      </c>
      <c r="AF139" s="218" t="s">
        <v>5431</v>
      </c>
      <c r="AG139" s="218" t="s">
        <v>77</v>
      </c>
      <c r="AH139" s="218">
        <v>1</v>
      </c>
      <c r="AI139" s="218" t="s">
        <v>9080</v>
      </c>
      <c r="AJ139" s="218" t="s">
        <v>9054</v>
      </c>
      <c r="AK139" s="219">
        <v>45163</v>
      </c>
      <c r="AL139" s="221" t="s">
        <v>7429</v>
      </c>
      <c r="AM139" s="213">
        <v>1289000</v>
      </c>
      <c r="AN139" s="213" t="s">
        <v>7426</v>
      </c>
      <c r="AO139" s="213" t="s">
        <v>77</v>
      </c>
      <c r="AP139" s="213">
        <v>1</v>
      </c>
      <c r="AQ139" s="213" t="s">
        <v>7428</v>
      </c>
      <c r="AR139" s="213" t="s">
        <v>7427</v>
      </c>
      <c r="AS139" s="214">
        <v>45133</v>
      </c>
      <c r="AT139" s="222" t="s">
        <v>1094</v>
      </c>
      <c r="AU139" s="218" t="s">
        <v>17</v>
      </c>
      <c r="AV139" s="218" t="s">
        <v>17</v>
      </c>
      <c r="AW139" s="218" t="s">
        <v>22</v>
      </c>
      <c r="AX139" s="218">
        <v>3</v>
      </c>
      <c r="AY139" s="218" t="s">
        <v>17</v>
      </c>
      <c r="AZ139" s="218" t="s">
        <v>17</v>
      </c>
      <c r="BA139" s="219">
        <v>44187</v>
      </c>
      <c r="BB139" s="221" t="s">
        <v>1093</v>
      </c>
      <c r="BC139" s="213" t="s">
        <v>17</v>
      </c>
      <c r="BD139" s="213" t="s">
        <v>17</v>
      </c>
      <c r="BE139" s="213" t="s">
        <v>22</v>
      </c>
      <c r="BF139" s="213">
        <v>3</v>
      </c>
      <c r="BG139" s="213" t="s">
        <v>17</v>
      </c>
      <c r="BH139" s="213" t="s">
        <v>17</v>
      </c>
      <c r="BI139" s="214">
        <v>44187</v>
      </c>
      <c r="BJ139" s="222" t="s">
        <v>7431</v>
      </c>
      <c r="BK139" s="222">
        <v>205</v>
      </c>
      <c r="BL139" s="222" t="s">
        <v>7274</v>
      </c>
      <c r="BM139" s="222" t="s">
        <v>77</v>
      </c>
      <c r="BN139" s="222">
        <v>1</v>
      </c>
      <c r="BO139" s="222" t="s">
        <v>7430</v>
      </c>
      <c r="BP139" s="218" t="s">
        <v>1237</v>
      </c>
      <c r="BQ139" s="223">
        <v>45133</v>
      </c>
      <c r="BR139" s="221" t="s">
        <v>1090</v>
      </c>
      <c r="BS139" s="224" t="s">
        <v>17</v>
      </c>
      <c r="BT139" s="224" t="s">
        <v>17</v>
      </c>
      <c r="BU139" s="224" t="s">
        <v>22</v>
      </c>
      <c r="BV139" s="224">
        <v>3</v>
      </c>
      <c r="BW139" s="224" t="s">
        <v>17</v>
      </c>
      <c r="BX139" s="224" t="s">
        <v>17</v>
      </c>
      <c r="BY139" s="214">
        <v>44187</v>
      </c>
      <c r="BZ139" s="222" t="s">
        <v>1091</v>
      </c>
      <c r="CA139" s="222" t="s">
        <v>17</v>
      </c>
      <c r="CB139" s="222" t="s">
        <v>17</v>
      </c>
      <c r="CC139" s="222" t="s">
        <v>22</v>
      </c>
      <c r="CD139" s="222">
        <v>3</v>
      </c>
      <c r="CE139" s="222" t="s">
        <v>17</v>
      </c>
      <c r="CF139" s="222" t="s">
        <v>17</v>
      </c>
      <c r="CG139" s="223">
        <v>44187</v>
      </c>
      <c r="CH139" s="221" t="s">
        <v>10679</v>
      </c>
      <c r="CI139" s="222" t="e">
        <v>#N/A</v>
      </c>
      <c r="CJ139" s="222" t="e">
        <v>#N/A</v>
      </c>
      <c r="CK139" s="222" t="e">
        <v>#N/A</v>
      </c>
      <c r="CL139" s="222" t="e">
        <v>#N/A</v>
      </c>
      <c r="CM139" s="222" t="e">
        <v>#N/A</v>
      </c>
      <c r="CN139" s="222" t="e">
        <v>#N/A</v>
      </c>
      <c r="CO139" s="225" t="e">
        <v>#N/A</v>
      </c>
      <c r="CP139" s="222" t="s">
        <v>1092</v>
      </c>
      <c r="CQ139" s="224" t="s">
        <v>17</v>
      </c>
      <c r="CR139" s="224" t="s">
        <v>17</v>
      </c>
      <c r="CS139" s="224" t="s">
        <v>22</v>
      </c>
      <c r="CT139" s="224">
        <v>3</v>
      </c>
      <c r="CU139" s="224" t="s">
        <v>17</v>
      </c>
      <c r="CV139" s="224" t="s">
        <v>17</v>
      </c>
      <c r="CW139" s="214">
        <v>44187</v>
      </c>
      <c r="CX139" s="222" t="s">
        <v>9083</v>
      </c>
      <c r="CY139" s="218">
        <v>5373000</v>
      </c>
      <c r="CZ139" s="218" t="s">
        <v>5431</v>
      </c>
      <c r="DA139" s="218" t="s">
        <v>77</v>
      </c>
      <c r="DB139" s="218">
        <v>1</v>
      </c>
      <c r="DC139" s="218" t="s">
        <v>9055</v>
      </c>
      <c r="DD139" s="218" t="s">
        <v>9054</v>
      </c>
      <c r="DE139" s="220">
        <v>45163</v>
      </c>
      <c r="DF139" s="221" t="s">
        <v>9062</v>
      </c>
      <c r="DG139" s="213">
        <v>12921000</v>
      </c>
      <c r="DH139" s="224" t="s">
        <v>5431</v>
      </c>
      <c r="DI139" s="224" t="s">
        <v>77</v>
      </c>
      <c r="DJ139" s="224">
        <v>1</v>
      </c>
      <c r="DK139" s="224" t="s">
        <v>9061</v>
      </c>
      <c r="DL139" s="224" t="s">
        <v>9054</v>
      </c>
      <c r="DM139" s="214">
        <v>45163</v>
      </c>
      <c r="DN139" s="222" t="s">
        <v>5100</v>
      </c>
      <c r="DO139" s="218">
        <v>0</v>
      </c>
      <c r="DP139" s="222" t="s">
        <v>5089</v>
      </c>
      <c r="DQ139" s="222" t="s">
        <v>77</v>
      </c>
      <c r="DR139" s="222">
        <v>1</v>
      </c>
      <c r="DS139" s="222" t="s">
        <v>5099</v>
      </c>
      <c r="DT139" s="222" t="s">
        <v>5096</v>
      </c>
      <c r="DU139" s="223">
        <v>45112</v>
      </c>
      <c r="DV139" s="221" t="s">
        <v>9056</v>
      </c>
      <c r="DW139" s="213">
        <v>2531000</v>
      </c>
      <c r="DX139" s="224" t="s">
        <v>5431</v>
      </c>
      <c r="DY139" s="224" t="s">
        <v>77</v>
      </c>
      <c r="DZ139" s="224">
        <v>1</v>
      </c>
      <c r="EA139" s="224" t="s">
        <v>9055</v>
      </c>
      <c r="EB139" s="224" t="s">
        <v>9054</v>
      </c>
      <c r="EC139" s="214">
        <v>45163</v>
      </c>
      <c r="ED139" s="222" t="s">
        <v>9058</v>
      </c>
      <c r="EE139" s="218">
        <v>1744000</v>
      </c>
      <c r="EF139" s="222" t="s">
        <v>5431</v>
      </c>
      <c r="EG139" s="222" t="s">
        <v>77</v>
      </c>
      <c r="EH139" s="222">
        <v>1</v>
      </c>
      <c r="EI139" s="222" t="s">
        <v>9057</v>
      </c>
      <c r="EJ139" s="222" t="s">
        <v>9054</v>
      </c>
      <c r="EK139" s="223">
        <v>45163</v>
      </c>
      <c r="EL139" s="221" t="s">
        <v>9060</v>
      </c>
      <c r="EM139" s="213">
        <v>1098000</v>
      </c>
      <c r="EN139" s="224" t="s">
        <v>5431</v>
      </c>
      <c r="EO139" s="224" t="s">
        <v>77</v>
      </c>
      <c r="EP139" s="224">
        <v>1</v>
      </c>
      <c r="EQ139" s="224" t="s">
        <v>9059</v>
      </c>
      <c r="ER139" s="224" t="s">
        <v>9054</v>
      </c>
      <c r="ES139" s="214">
        <v>45163</v>
      </c>
      <c r="ET139" s="222" t="s">
        <v>7433</v>
      </c>
      <c r="EU139" s="222">
        <v>97</v>
      </c>
      <c r="EV139" s="222" t="s">
        <v>7274</v>
      </c>
      <c r="EW139" s="222" t="s">
        <v>77</v>
      </c>
      <c r="EX139" s="222">
        <v>1</v>
      </c>
      <c r="EY139" s="222" t="s">
        <v>7432</v>
      </c>
      <c r="EZ139" s="222" t="s">
        <v>1237</v>
      </c>
      <c r="FA139" s="223">
        <v>45133</v>
      </c>
      <c r="FB139" s="221" t="s">
        <v>7435</v>
      </c>
      <c r="FC139" s="224">
        <v>5</v>
      </c>
      <c r="FD139" s="224" t="s">
        <v>7426</v>
      </c>
      <c r="FE139" s="224" t="s">
        <v>77</v>
      </c>
      <c r="FF139" s="224">
        <v>1</v>
      </c>
      <c r="FG139" s="224" t="s">
        <v>7434</v>
      </c>
      <c r="FH139" s="224" t="s">
        <v>7427</v>
      </c>
      <c r="FI139" s="214">
        <v>45133</v>
      </c>
      <c r="FJ139" s="221" t="s">
        <v>1095</v>
      </c>
      <c r="FK139" s="222" t="s">
        <v>17</v>
      </c>
      <c r="FL139" s="222" t="s">
        <v>17</v>
      </c>
      <c r="FM139" s="222" t="s">
        <v>22</v>
      </c>
      <c r="FN139" s="222">
        <v>3</v>
      </c>
      <c r="FO139" s="222" t="s">
        <v>17</v>
      </c>
      <c r="FP139" s="218" t="s">
        <v>17</v>
      </c>
      <c r="FQ139" s="219">
        <v>44187</v>
      </c>
      <c r="FR139" s="221" t="s">
        <v>1096</v>
      </c>
      <c r="FS139" s="224" t="s">
        <v>17</v>
      </c>
      <c r="FT139" s="224" t="s">
        <v>17</v>
      </c>
      <c r="FU139" s="224" t="s">
        <v>22</v>
      </c>
      <c r="FV139" s="224">
        <v>3</v>
      </c>
      <c r="FW139" s="224" t="s">
        <v>17</v>
      </c>
      <c r="FX139" s="224" t="s">
        <v>17</v>
      </c>
      <c r="FY139" s="214">
        <v>44187</v>
      </c>
      <c r="FZ139" s="222" t="s">
        <v>3742</v>
      </c>
      <c r="GA139" s="222">
        <v>1</v>
      </c>
      <c r="GB139" s="222" t="s">
        <v>2565</v>
      </c>
      <c r="GC139" s="222" t="s">
        <v>33</v>
      </c>
      <c r="GD139" s="222">
        <v>2</v>
      </c>
      <c r="GE139" s="222" t="s">
        <v>17</v>
      </c>
      <c r="GF139" s="222" t="s">
        <v>17</v>
      </c>
      <c r="GG139" s="223">
        <v>45063</v>
      </c>
      <c r="GH139" s="221" t="s">
        <v>3748</v>
      </c>
      <c r="GI139" s="224">
        <v>3</v>
      </c>
      <c r="GJ139" s="224" t="s">
        <v>2565</v>
      </c>
      <c r="GK139" s="224" t="s">
        <v>33</v>
      </c>
      <c r="GL139" s="224">
        <v>2</v>
      </c>
      <c r="GM139" s="224" t="s">
        <v>17</v>
      </c>
      <c r="GN139" s="224" t="s">
        <v>17</v>
      </c>
      <c r="GO139" s="214">
        <v>45063</v>
      </c>
      <c r="GP139" s="222" t="s">
        <v>3743</v>
      </c>
      <c r="GQ139" s="222">
        <v>1</v>
      </c>
      <c r="GR139" s="222" t="s">
        <v>2565</v>
      </c>
      <c r="GS139" s="222" t="s">
        <v>33</v>
      </c>
      <c r="GT139" s="222">
        <v>2</v>
      </c>
      <c r="GU139" s="222" t="s">
        <v>17</v>
      </c>
      <c r="GV139" s="222" t="s">
        <v>17</v>
      </c>
      <c r="GW139" s="223">
        <v>45063</v>
      </c>
      <c r="GX139" s="221" t="s">
        <v>3749</v>
      </c>
      <c r="GY139" s="224">
        <v>0</v>
      </c>
      <c r="GZ139" s="224" t="s">
        <v>2565</v>
      </c>
      <c r="HA139" s="224" t="s">
        <v>33</v>
      </c>
      <c r="HB139" s="224">
        <v>2</v>
      </c>
      <c r="HC139" s="224" t="s">
        <v>17</v>
      </c>
      <c r="HD139" s="224" t="s">
        <v>17</v>
      </c>
      <c r="HE139" s="214">
        <v>45063</v>
      </c>
      <c r="HF139" s="222" t="s">
        <v>3741</v>
      </c>
      <c r="HG139" s="222">
        <v>0</v>
      </c>
      <c r="HH139" s="222" t="s">
        <v>2565</v>
      </c>
      <c r="HI139" s="222" t="s">
        <v>33</v>
      </c>
      <c r="HJ139" s="222">
        <v>2</v>
      </c>
      <c r="HK139" s="222" t="s">
        <v>17</v>
      </c>
      <c r="HL139" s="222" t="s">
        <v>17</v>
      </c>
      <c r="HM139" s="223">
        <v>45063</v>
      </c>
      <c r="HN139" s="221" t="s">
        <v>3747</v>
      </c>
      <c r="HO139" s="224">
        <v>3</v>
      </c>
      <c r="HP139" s="224" t="s">
        <v>2565</v>
      </c>
      <c r="HQ139" s="224" t="s">
        <v>33</v>
      </c>
      <c r="HR139" s="224">
        <v>2</v>
      </c>
      <c r="HS139" s="224" t="s">
        <v>17</v>
      </c>
      <c r="HT139" s="224" t="s">
        <v>17</v>
      </c>
      <c r="HU139" s="214">
        <v>45063</v>
      </c>
      <c r="HV139" s="222" t="s">
        <v>3744</v>
      </c>
      <c r="HW139" s="222">
        <v>3</v>
      </c>
      <c r="HX139" s="222" t="s">
        <v>2565</v>
      </c>
      <c r="HY139" s="222" t="s">
        <v>33</v>
      </c>
      <c r="HZ139" s="222">
        <v>2</v>
      </c>
      <c r="IA139" s="222" t="s">
        <v>17</v>
      </c>
      <c r="IB139" s="222" t="s">
        <v>17</v>
      </c>
      <c r="IC139" s="223">
        <v>45063</v>
      </c>
      <c r="ID139" s="221" t="s">
        <v>3746</v>
      </c>
      <c r="IE139" s="224">
        <v>2</v>
      </c>
      <c r="IF139" s="224" t="s">
        <v>2565</v>
      </c>
      <c r="IG139" s="224" t="s">
        <v>33</v>
      </c>
      <c r="IH139" s="224">
        <v>2</v>
      </c>
      <c r="II139" s="224" t="s">
        <v>17</v>
      </c>
      <c r="IJ139" s="224" t="s">
        <v>17</v>
      </c>
      <c r="IK139" s="214">
        <v>45063</v>
      </c>
      <c r="IL139" s="222" t="s">
        <v>3745</v>
      </c>
      <c r="IM139" s="222">
        <v>3</v>
      </c>
      <c r="IN139" s="222" t="s">
        <v>2565</v>
      </c>
      <c r="IO139" s="222" t="s">
        <v>33</v>
      </c>
      <c r="IP139" s="222">
        <v>2</v>
      </c>
      <c r="IQ139" s="222" t="s">
        <v>17</v>
      </c>
      <c r="IR139" s="222" t="s">
        <v>17</v>
      </c>
      <c r="IS139" s="223">
        <v>45063</v>
      </c>
    </row>
    <row r="140" spans="1:253" s="11" customFormat="1" ht="12.75" customHeight="1" x14ac:dyDescent="0.2">
      <c r="A140" s="11" t="s">
        <v>413</v>
      </c>
      <c r="B140" s="11" t="s">
        <v>9871</v>
      </c>
      <c r="C140" s="11" t="s">
        <v>414</v>
      </c>
      <c r="D140" s="11" t="s">
        <v>415</v>
      </c>
      <c r="E140" s="11" t="s">
        <v>9527</v>
      </c>
      <c r="F140" s="11" t="s">
        <v>5102</v>
      </c>
      <c r="G140" s="212">
        <v>908000</v>
      </c>
      <c r="H140" s="213" t="s">
        <v>5089</v>
      </c>
      <c r="I140" s="213" t="s">
        <v>77</v>
      </c>
      <c r="J140" s="213">
        <v>1</v>
      </c>
      <c r="K140" s="213" t="s">
        <v>5101</v>
      </c>
      <c r="L140" s="213" t="s">
        <v>5090</v>
      </c>
      <c r="M140" s="214">
        <v>45112</v>
      </c>
      <c r="N140" s="221" t="s">
        <v>5106</v>
      </c>
      <c r="O140" s="216">
        <v>22320</v>
      </c>
      <c r="P140" s="216" t="s">
        <v>5103</v>
      </c>
      <c r="Q140" s="216" t="s">
        <v>33</v>
      </c>
      <c r="R140" s="216">
        <v>2</v>
      </c>
      <c r="S140" s="216" t="s">
        <v>5105</v>
      </c>
      <c r="T140" s="216" t="s">
        <v>5104</v>
      </c>
      <c r="U140" s="217">
        <v>45112</v>
      </c>
      <c r="V140" s="221" t="s">
        <v>5108</v>
      </c>
      <c r="W140" s="213">
        <v>908000</v>
      </c>
      <c r="X140" s="213" t="s">
        <v>5089</v>
      </c>
      <c r="Y140" s="213" t="s">
        <v>77</v>
      </c>
      <c r="Z140" s="213">
        <v>1</v>
      </c>
      <c r="AA140" s="213" t="s">
        <v>5107</v>
      </c>
      <c r="AB140" s="213" t="s">
        <v>5090</v>
      </c>
      <c r="AC140" s="214">
        <v>45112</v>
      </c>
      <c r="AD140" s="221" t="s">
        <v>5110</v>
      </c>
      <c r="AE140" s="218">
        <v>771000</v>
      </c>
      <c r="AF140" s="218" t="s">
        <v>5089</v>
      </c>
      <c r="AG140" s="218" t="s">
        <v>77</v>
      </c>
      <c r="AH140" s="218">
        <v>1</v>
      </c>
      <c r="AI140" s="218" t="s">
        <v>5109</v>
      </c>
      <c r="AJ140" s="218" t="s">
        <v>5090</v>
      </c>
      <c r="AK140" s="219">
        <v>45112</v>
      </c>
      <c r="AL140" s="221" t="s">
        <v>7437</v>
      </c>
      <c r="AM140" s="213">
        <v>402000</v>
      </c>
      <c r="AN140" s="213" t="s">
        <v>7426</v>
      </c>
      <c r="AO140" s="213" t="s">
        <v>77</v>
      </c>
      <c r="AP140" s="213">
        <v>1</v>
      </c>
      <c r="AQ140" s="213" t="s">
        <v>7436</v>
      </c>
      <c r="AR140" s="213" t="s">
        <v>7427</v>
      </c>
      <c r="AS140" s="214">
        <v>45133</v>
      </c>
      <c r="AT140" s="222" t="s">
        <v>420</v>
      </c>
      <c r="AU140" s="218" t="s">
        <v>17</v>
      </c>
      <c r="AV140" s="218">
        <v>0</v>
      </c>
      <c r="AW140" s="218" t="s">
        <v>33</v>
      </c>
      <c r="AX140" s="218">
        <v>2</v>
      </c>
      <c r="AY140" s="218" t="s">
        <v>18</v>
      </c>
      <c r="AZ140" s="218">
        <v>0</v>
      </c>
      <c r="BA140" s="219">
        <v>43511</v>
      </c>
      <c r="BB140" s="221" t="s">
        <v>419</v>
      </c>
      <c r="BC140" s="213" t="s">
        <v>17</v>
      </c>
      <c r="BD140" s="213">
        <v>0</v>
      </c>
      <c r="BE140" s="213" t="s">
        <v>33</v>
      </c>
      <c r="BF140" s="213">
        <v>2</v>
      </c>
      <c r="BG140" s="213" t="s">
        <v>18</v>
      </c>
      <c r="BH140" s="213">
        <v>0</v>
      </c>
      <c r="BI140" s="214">
        <v>43511</v>
      </c>
      <c r="BJ140" s="222" t="s">
        <v>7439</v>
      </c>
      <c r="BK140" s="222">
        <v>14</v>
      </c>
      <c r="BL140" s="222" t="s">
        <v>7274</v>
      </c>
      <c r="BM140" s="222" t="s">
        <v>77</v>
      </c>
      <c r="BN140" s="222">
        <v>1</v>
      </c>
      <c r="BO140" s="222" t="s">
        <v>7438</v>
      </c>
      <c r="BP140" s="218" t="s">
        <v>1237</v>
      </c>
      <c r="BQ140" s="223">
        <v>45133</v>
      </c>
      <c r="BR140" s="221" t="s">
        <v>416</v>
      </c>
      <c r="BS140" s="224" t="s">
        <v>17</v>
      </c>
      <c r="BT140" s="224">
        <v>0</v>
      </c>
      <c r="BU140" s="224" t="s">
        <v>33</v>
      </c>
      <c r="BV140" s="224">
        <v>2</v>
      </c>
      <c r="BW140" s="224" t="s">
        <v>18</v>
      </c>
      <c r="BX140" s="224">
        <v>0</v>
      </c>
      <c r="BY140" s="214">
        <v>43511</v>
      </c>
      <c r="BZ140" s="222" t="s">
        <v>417</v>
      </c>
      <c r="CA140" s="222" t="s">
        <v>17</v>
      </c>
      <c r="CB140" s="222">
        <v>0</v>
      </c>
      <c r="CC140" s="222" t="s">
        <v>17</v>
      </c>
      <c r="CD140" s="222" t="s">
        <v>17</v>
      </c>
      <c r="CE140" s="222" t="s">
        <v>18</v>
      </c>
      <c r="CF140" s="222">
        <v>0</v>
      </c>
      <c r="CG140" s="223">
        <v>43511</v>
      </c>
      <c r="CH140" s="221" t="s">
        <v>10680</v>
      </c>
      <c r="CI140" s="222" t="e">
        <v>#N/A</v>
      </c>
      <c r="CJ140" s="222" t="e">
        <v>#N/A</v>
      </c>
      <c r="CK140" s="222" t="e">
        <v>#N/A</v>
      </c>
      <c r="CL140" s="222" t="e">
        <v>#N/A</v>
      </c>
      <c r="CM140" s="222" t="e">
        <v>#N/A</v>
      </c>
      <c r="CN140" s="222" t="e">
        <v>#N/A</v>
      </c>
      <c r="CO140" s="225" t="e">
        <v>#N/A</v>
      </c>
      <c r="CP140" s="222" t="s">
        <v>418</v>
      </c>
      <c r="CQ140" s="224" t="s">
        <v>17</v>
      </c>
      <c r="CR140" s="224">
        <v>0</v>
      </c>
      <c r="CS140" s="224" t="s">
        <v>33</v>
      </c>
      <c r="CT140" s="224">
        <v>2</v>
      </c>
      <c r="CU140" s="224" t="s">
        <v>18</v>
      </c>
      <c r="CV140" s="224">
        <v>0</v>
      </c>
      <c r="CW140" s="214">
        <v>43511</v>
      </c>
      <c r="CX140" s="222" t="s">
        <v>5112</v>
      </c>
      <c r="CY140" s="218">
        <v>772000</v>
      </c>
      <c r="CZ140" s="218" t="s">
        <v>5089</v>
      </c>
      <c r="DA140" s="218" t="s">
        <v>77</v>
      </c>
      <c r="DB140" s="218">
        <v>1</v>
      </c>
      <c r="DC140" s="218" t="s">
        <v>5117</v>
      </c>
      <c r="DD140" s="218" t="s">
        <v>5090</v>
      </c>
      <c r="DE140" s="220">
        <v>45112</v>
      </c>
      <c r="DF140" s="221" t="s">
        <v>5114</v>
      </c>
      <c r="DG140" s="213">
        <v>137000</v>
      </c>
      <c r="DH140" s="224" t="s">
        <v>5089</v>
      </c>
      <c r="DI140" s="224" t="s">
        <v>77</v>
      </c>
      <c r="DJ140" s="224">
        <v>1</v>
      </c>
      <c r="DK140" s="224" t="s">
        <v>5113</v>
      </c>
      <c r="DL140" s="224" t="s">
        <v>5090</v>
      </c>
      <c r="DM140" s="214">
        <v>45112</v>
      </c>
      <c r="DN140" s="222" t="s">
        <v>5116</v>
      </c>
      <c r="DO140" s="218">
        <v>0</v>
      </c>
      <c r="DP140" s="222" t="s">
        <v>5089</v>
      </c>
      <c r="DQ140" s="222" t="s">
        <v>77</v>
      </c>
      <c r="DR140" s="222">
        <v>1</v>
      </c>
      <c r="DS140" s="222" t="s">
        <v>5115</v>
      </c>
      <c r="DT140" s="222" t="s">
        <v>5090</v>
      </c>
      <c r="DU140" s="223">
        <v>45112</v>
      </c>
      <c r="DV140" s="221" t="s">
        <v>5118</v>
      </c>
      <c r="DW140" s="213">
        <v>0</v>
      </c>
      <c r="DX140" s="224" t="s">
        <v>5089</v>
      </c>
      <c r="DY140" s="224" t="s">
        <v>77</v>
      </c>
      <c r="DZ140" s="224">
        <v>1</v>
      </c>
      <c r="EA140" s="224" t="s">
        <v>5117</v>
      </c>
      <c r="EB140" s="224" t="s">
        <v>5090</v>
      </c>
      <c r="EC140" s="214">
        <v>45112</v>
      </c>
      <c r="ED140" s="222" t="s">
        <v>5120</v>
      </c>
      <c r="EE140" s="218">
        <v>146000</v>
      </c>
      <c r="EF140" s="222" t="s">
        <v>5089</v>
      </c>
      <c r="EG140" s="222" t="s">
        <v>77</v>
      </c>
      <c r="EH140" s="222">
        <v>1</v>
      </c>
      <c r="EI140" s="222" t="s">
        <v>5119</v>
      </c>
      <c r="EJ140" s="222" t="s">
        <v>5090</v>
      </c>
      <c r="EK140" s="223">
        <v>45112</v>
      </c>
      <c r="EL140" s="221" t="s">
        <v>5122</v>
      </c>
      <c r="EM140" s="213">
        <v>626000</v>
      </c>
      <c r="EN140" s="224" t="s">
        <v>5089</v>
      </c>
      <c r="EO140" s="224" t="s">
        <v>77</v>
      </c>
      <c r="EP140" s="224">
        <v>1</v>
      </c>
      <c r="EQ140" s="224" t="s">
        <v>5121</v>
      </c>
      <c r="ER140" s="224" t="s">
        <v>5090</v>
      </c>
      <c r="ES140" s="214">
        <v>45112</v>
      </c>
      <c r="ET140" s="222" t="s">
        <v>7440</v>
      </c>
      <c r="EU140" s="222">
        <v>14</v>
      </c>
      <c r="EV140" s="222" t="s">
        <v>7274</v>
      </c>
      <c r="EW140" s="222" t="s">
        <v>77</v>
      </c>
      <c r="EX140" s="222">
        <v>1</v>
      </c>
      <c r="EY140" s="222" t="s">
        <v>7438</v>
      </c>
      <c r="EZ140" s="222" t="s">
        <v>1237</v>
      </c>
      <c r="FA140" s="223">
        <v>45133</v>
      </c>
      <c r="FB140" s="221" t="s">
        <v>7442</v>
      </c>
      <c r="FC140" s="224">
        <v>4</v>
      </c>
      <c r="FD140" s="224" t="s">
        <v>7426</v>
      </c>
      <c r="FE140" s="224" t="s">
        <v>77</v>
      </c>
      <c r="FF140" s="224">
        <v>1</v>
      </c>
      <c r="FG140" s="224" t="s">
        <v>7441</v>
      </c>
      <c r="FH140" s="224" t="s">
        <v>7427</v>
      </c>
      <c r="FI140" s="214">
        <v>45133</v>
      </c>
      <c r="FJ140" s="221" t="s">
        <v>421</v>
      </c>
      <c r="FK140" s="222" t="s">
        <v>17</v>
      </c>
      <c r="FL140" s="222">
        <v>0</v>
      </c>
      <c r="FM140" s="222" t="s">
        <v>33</v>
      </c>
      <c r="FN140" s="222">
        <v>2</v>
      </c>
      <c r="FO140" s="222">
        <v>0</v>
      </c>
      <c r="FP140" s="218">
        <v>0</v>
      </c>
      <c r="FQ140" s="219">
        <v>43511</v>
      </c>
      <c r="FR140" s="221" t="s">
        <v>422</v>
      </c>
      <c r="FS140" s="224" t="s">
        <v>17</v>
      </c>
      <c r="FT140" s="224">
        <v>0</v>
      </c>
      <c r="FU140" s="224" t="s">
        <v>33</v>
      </c>
      <c r="FV140" s="224">
        <v>2</v>
      </c>
      <c r="FW140" s="224">
        <v>0</v>
      </c>
      <c r="FX140" s="224">
        <v>0</v>
      </c>
      <c r="FY140" s="214">
        <v>43511</v>
      </c>
      <c r="FZ140" s="222" t="s">
        <v>3751</v>
      </c>
      <c r="GA140" s="222">
        <v>1</v>
      </c>
      <c r="GB140" s="222" t="s">
        <v>2565</v>
      </c>
      <c r="GC140" s="222" t="s">
        <v>33</v>
      </c>
      <c r="GD140" s="222">
        <v>2</v>
      </c>
      <c r="GE140" s="222" t="s">
        <v>17</v>
      </c>
      <c r="GF140" s="222" t="s">
        <v>17</v>
      </c>
      <c r="GG140" s="223">
        <v>45063</v>
      </c>
      <c r="GH140" s="221" t="s">
        <v>3757</v>
      </c>
      <c r="GI140" s="224">
        <v>3</v>
      </c>
      <c r="GJ140" s="224" t="s">
        <v>2565</v>
      </c>
      <c r="GK140" s="224" t="s">
        <v>33</v>
      </c>
      <c r="GL140" s="224">
        <v>2</v>
      </c>
      <c r="GM140" s="224" t="s">
        <v>17</v>
      </c>
      <c r="GN140" s="224" t="s">
        <v>17</v>
      </c>
      <c r="GO140" s="214">
        <v>45063</v>
      </c>
      <c r="GP140" s="222" t="s">
        <v>3752</v>
      </c>
      <c r="GQ140" s="222">
        <v>1</v>
      </c>
      <c r="GR140" s="222" t="s">
        <v>2565</v>
      </c>
      <c r="GS140" s="222" t="s">
        <v>33</v>
      </c>
      <c r="GT140" s="222">
        <v>2</v>
      </c>
      <c r="GU140" s="222" t="s">
        <v>17</v>
      </c>
      <c r="GV140" s="222" t="s">
        <v>17</v>
      </c>
      <c r="GW140" s="223">
        <v>45063</v>
      </c>
      <c r="GX140" s="221" t="s">
        <v>3758</v>
      </c>
      <c r="GY140" s="224">
        <v>0</v>
      </c>
      <c r="GZ140" s="224" t="s">
        <v>2565</v>
      </c>
      <c r="HA140" s="224" t="s">
        <v>33</v>
      </c>
      <c r="HB140" s="224">
        <v>2</v>
      </c>
      <c r="HC140" s="224" t="s">
        <v>17</v>
      </c>
      <c r="HD140" s="224" t="s">
        <v>17</v>
      </c>
      <c r="HE140" s="214">
        <v>45063</v>
      </c>
      <c r="HF140" s="222" t="s">
        <v>3750</v>
      </c>
      <c r="HG140" s="222">
        <v>0</v>
      </c>
      <c r="HH140" s="222" t="s">
        <v>2565</v>
      </c>
      <c r="HI140" s="222" t="s">
        <v>33</v>
      </c>
      <c r="HJ140" s="222">
        <v>2</v>
      </c>
      <c r="HK140" s="222" t="s">
        <v>17</v>
      </c>
      <c r="HL140" s="222" t="s">
        <v>17</v>
      </c>
      <c r="HM140" s="223">
        <v>45063</v>
      </c>
      <c r="HN140" s="221" t="s">
        <v>3756</v>
      </c>
      <c r="HO140" s="224">
        <v>3</v>
      </c>
      <c r="HP140" s="224" t="s">
        <v>2565</v>
      </c>
      <c r="HQ140" s="224" t="s">
        <v>33</v>
      </c>
      <c r="HR140" s="224">
        <v>2</v>
      </c>
      <c r="HS140" s="224" t="s">
        <v>17</v>
      </c>
      <c r="HT140" s="224" t="s">
        <v>17</v>
      </c>
      <c r="HU140" s="214">
        <v>45063</v>
      </c>
      <c r="HV140" s="222" t="s">
        <v>3753</v>
      </c>
      <c r="HW140" s="222">
        <v>3</v>
      </c>
      <c r="HX140" s="222" t="s">
        <v>2565</v>
      </c>
      <c r="HY140" s="222" t="s">
        <v>33</v>
      </c>
      <c r="HZ140" s="222">
        <v>2</v>
      </c>
      <c r="IA140" s="222" t="s">
        <v>17</v>
      </c>
      <c r="IB140" s="222" t="s">
        <v>17</v>
      </c>
      <c r="IC140" s="223">
        <v>45063</v>
      </c>
      <c r="ID140" s="221" t="s">
        <v>3755</v>
      </c>
      <c r="IE140" s="224">
        <v>2</v>
      </c>
      <c r="IF140" s="224" t="s">
        <v>2565</v>
      </c>
      <c r="IG140" s="224" t="s">
        <v>33</v>
      </c>
      <c r="IH140" s="224">
        <v>2</v>
      </c>
      <c r="II140" s="224" t="s">
        <v>17</v>
      </c>
      <c r="IJ140" s="224" t="s">
        <v>17</v>
      </c>
      <c r="IK140" s="214">
        <v>45063</v>
      </c>
      <c r="IL140" s="222" t="s">
        <v>3754</v>
      </c>
      <c r="IM140" s="222">
        <v>3</v>
      </c>
      <c r="IN140" s="222" t="s">
        <v>2565</v>
      </c>
      <c r="IO140" s="222" t="s">
        <v>33</v>
      </c>
      <c r="IP140" s="222">
        <v>2</v>
      </c>
      <c r="IQ140" s="222" t="s">
        <v>17</v>
      </c>
      <c r="IR140" s="222" t="s">
        <v>17</v>
      </c>
      <c r="IS140" s="223">
        <v>45063</v>
      </c>
    </row>
    <row r="141" spans="1:253" s="11" customFormat="1" ht="12.75" customHeight="1" x14ac:dyDescent="0.2">
      <c r="A141" s="11" t="s">
        <v>423</v>
      </c>
      <c r="B141" s="11" t="s">
        <v>9885</v>
      </c>
      <c r="C141" s="11" t="s">
        <v>424</v>
      </c>
      <c r="D141" s="11" t="s">
        <v>415</v>
      </c>
      <c r="E141" s="11" t="s">
        <v>9527</v>
      </c>
      <c r="F141" s="11" t="s">
        <v>5124</v>
      </c>
      <c r="G141" s="212">
        <v>3449000</v>
      </c>
      <c r="H141" s="213" t="s">
        <v>5089</v>
      </c>
      <c r="I141" s="213" t="s">
        <v>77</v>
      </c>
      <c r="J141" s="213">
        <v>1</v>
      </c>
      <c r="K141" s="213" t="s">
        <v>5123</v>
      </c>
      <c r="L141" s="213" t="s">
        <v>5090</v>
      </c>
      <c r="M141" s="214">
        <v>45112</v>
      </c>
      <c r="N141" s="227" t="s">
        <v>5128</v>
      </c>
      <c r="O141" s="216">
        <v>148765</v>
      </c>
      <c r="P141" s="216" t="s">
        <v>5125</v>
      </c>
      <c r="Q141" s="216" t="s">
        <v>77</v>
      </c>
      <c r="R141" s="216">
        <v>1</v>
      </c>
      <c r="S141" s="216" t="s">
        <v>5127</v>
      </c>
      <c r="T141" s="216" t="s">
        <v>5126</v>
      </c>
      <c r="U141" s="217">
        <v>45112</v>
      </c>
      <c r="V141" s="227" t="s">
        <v>5130</v>
      </c>
      <c r="W141" s="213">
        <v>3449000</v>
      </c>
      <c r="X141" s="213" t="s">
        <v>5089</v>
      </c>
      <c r="Y141" s="213" t="s">
        <v>77</v>
      </c>
      <c r="Z141" s="213">
        <v>1</v>
      </c>
      <c r="AA141" s="213" t="s">
        <v>5129</v>
      </c>
      <c r="AB141" s="213" t="s">
        <v>5090</v>
      </c>
      <c r="AC141" s="214">
        <v>45112</v>
      </c>
      <c r="AD141" s="227" t="s">
        <v>5132</v>
      </c>
      <c r="AE141" s="218">
        <v>1261000</v>
      </c>
      <c r="AF141" s="218" t="s">
        <v>5089</v>
      </c>
      <c r="AG141" s="218" t="s">
        <v>77</v>
      </c>
      <c r="AH141" s="218">
        <v>1</v>
      </c>
      <c r="AI141" s="218" t="s">
        <v>5131</v>
      </c>
      <c r="AJ141" s="218" t="s">
        <v>5090</v>
      </c>
      <c r="AK141" s="219">
        <v>45112</v>
      </c>
      <c r="AL141" s="227" t="s">
        <v>7444</v>
      </c>
      <c r="AM141" s="213">
        <v>132000</v>
      </c>
      <c r="AN141" s="213" t="s">
        <v>7426</v>
      </c>
      <c r="AO141" s="213" t="s">
        <v>77</v>
      </c>
      <c r="AP141" s="213">
        <v>1</v>
      </c>
      <c r="AQ141" s="213" t="s">
        <v>7443</v>
      </c>
      <c r="AR141" s="213" t="s">
        <v>7427</v>
      </c>
      <c r="AS141" s="214">
        <v>45133</v>
      </c>
      <c r="AT141" s="228" t="s">
        <v>432</v>
      </c>
      <c r="AU141" s="218" t="s">
        <v>17</v>
      </c>
      <c r="AV141" s="218">
        <v>0</v>
      </c>
      <c r="AW141" s="218" t="s">
        <v>33</v>
      </c>
      <c r="AX141" s="218">
        <v>2</v>
      </c>
      <c r="AY141" s="218" t="s">
        <v>239</v>
      </c>
      <c r="AZ141" s="218" t="s">
        <v>430</v>
      </c>
      <c r="BA141" s="219">
        <v>43511</v>
      </c>
      <c r="BB141" s="227" t="s">
        <v>431</v>
      </c>
      <c r="BC141" s="213" t="s">
        <v>17</v>
      </c>
      <c r="BD141" s="213">
        <v>0</v>
      </c>
      <c r="BE141" s="213" t="s">
        <v>33</v>
      </c>
      <c r="BF141" s="213">
        <v>2</v>
      </c>
      <c r="BG141" s="213" t="s">
        <v>239</v>
      </c>
      <c r="BH141" s="213" t="s">
        <v>430</v>
      </c>
      <c r="BI141" s="214">
        <v>43511</v>
      </c>
      <c r="BJ141" s="228" t="s">
        <v>7446</v>
      </c>
      <c r="BK141" s="228">
        <v>78</v>
      </c>
      <c r="BL141" s="228" t="s">
        <v>7274</v>
      </c>
      <c r="BM141" s="228" t="s">
        <v>77</v>
      </c>
      <c r="BN141" s="228">
        <v>1</v>
      </c>
      <c r="BO141" s="228" t="s">
        <v>7445</v>
      </c>
      <c r="BP141" s="218" t="s">
        <v>7364</v>
      </c>
      <c r="BQ141" s="229">
        <v>45133</v>
      </c>
      <c r="BR141" s="227" t="s">
        <v>425</v>
      </c>
      <c r="BS141" s="230" t="s">
        <v>17</v>
      </c>
      <c r="BT141" s="230">
        <v>0</v>
      </c>
      <c r="BU141" s="230" t="s">
        <v>33</v>
      </c>
      <c r="BV141" s="230">
        <v>2</v>
      </c>
      <c r="BW141" s="230" t="s">
        <v>239</v>
      </c>
      <c r="BX141" s="230">
        <v>0</v>
      </c>
      <c r="BY141" s="214">
        <v>43511</v>
      </c>
      <c r="BZ141" s="228" t="s">
        <v>428</v>
      </c>
      <c r="CA141" s="228">
        <v>0</v>
      </c>
      <c r="CB141" s="228" t="s">
        <v>17</v>
      </c>
      <c r="CC141" s="228" t="s">
        <v>33</v>
      </c>
      <c r="CD141" s="228">
        <v>2</v>
      </c>
      <c r="CE141" s="228" t="s">
        <v>427</v>
      </c>
      <c r="CF141" s="228" t="s">
        <v>426</v>
      </c>
      <c r="CG141" s="229">
        <v>43511</v>
      </c>
      <c r="CH141" s="227" t="s">
        <v>10681</v>
      </c>
      <c r="CI141" s="228" t="e">
        <v>#N/A</v>
      </c>
      <c r="CJ141" s="228" t="e">
        <v>#N/A</v>
      </c>
      <c r="CK141" s="228" t="e">
        <v>#N/A</v>
      </c>
      <c r="CL141" s="228" t="e">
        <v>#N/A</v>
      </c>
      <c r="CM141" s="228" t="e">
        <v>#N/A</v>
      </c>
      <c r="CN141" s="228" t="e">
        <v>#N/A</v>
      </c>
      <c r="CO141" s="231" t="e">
        <v>#N/A</v>
      </c>
      <c r="CP141" s="228" t="s">
        <v>429</v>
      </c>
      <c r="CQ141" s="230" t="s">
        <v>17</v>
      </c>
      <c r="CR141" s="230">
        <v>0</v>
      </c>
      <c r="CS141" s="230" t="s">
        <v>33</v>
      </c>
      <c r="CT141" s="230">
        <v>2</v>
      </c>
      <c r="CU141" s="230" t="s">
        <v>239</v>
      </c>
      <c r="CV141" s="230">
        <v>0</v>
      </c>
      <c r="CW141" s="214">
        <v>43511</v>
      </c>
      <c r="CX141" s="228" t="s">
        <v>5134</v>
      </c>
      <c r="CY141" s="218">
        <v>1261000</v>
      </c>
      <c r="CZ141" s="218" t="s">
        <v>5089</v>
      </c>
      <c r="DA141" s="218" t="s">
        <v>77</v>
      </c>
      <c r="DB141" s="218">
        <v>1</v>
      </c>
      <c r="DC141" s="218" t="s">
        <v>5139</v>
      </c>
      <c r="DD141" s="218" t="s">
        <v>5090</v>
      </c>
      <c r="DE141" s="220">
        <v>45112</v>
      </c>
      <c r="DF141" s="227" t="s">
        <v>5136</v>
      </c>
      <c r="DG141" s="213">
        <v>2188000</v>
      </c>
      <c r="DH141" s="230" t="s">
        <v>5089</v>
      </c>
      <c r="DI141" s="230" t="s">
        <v>77</v>
      </c>
      <c r="DJ141" s="230">
        <v>1</v>
      </c>
      <c r="DK141" s="230" t="s">
        <v>5135</v>
      </c>
      <c r="DL141" s="230" t="s">
        <v>5090</v>
      </c>
      <c r="DM141" s="214">
        <v>45112</v>
      </c>
      <c r="DN141" s="228" t="s">
        <v>5138</v>
      </c>
      <c r="DO141" s="218">
        <v>0</v>
      </c>
      <c r="DP141" s="228" t="s">
        <v>5089</v>
      </c>
      <c r="DQ141" s="228" t="s">
        <v>77</v>
      </c>
      <c r="DR141" s="228">
        <v>1</v>
      </c>
      <c r="DS141" s="228" t="s">
        <v>5137</v>
      </c>
      <c r="DT141" s="228" t="s">
        <v>5090</v>
      </c>
      <c r="DU141" s="229">
        <v>45112</v>
      </c>
      <c r="DV141" s="227" t="s">
        <v>5140</v>
      </c>
      <c r="DW141" s="213">
        <v>0</v>
      </c>
      <c r="DX141" s="230" t="s">
        <v>5089</v>
      </c>
      <c r="DY141" s="230" t="s">
        <v>77</v>
      </c>
      <c r="DZ141" s="230">
        <v>1</v>
      </c>
      <c r="EA141" s="230" t="s">
        <v>5139</v>
      </c>
      <c r="EB141" s="230" t="s">
        <v>5090</v>
      </c>
      <c r="EC141" s="214">
        <v>45112</v>
      </c>
      <c r="ED141" s="228" t="s">
        <v>5142</v>
      </c>
      <c r="EE141" s="218">
        <v>0</v>
      </c>
      <c r="EF141" s="228" t="s">
        <v>5089</v>
      </c>
      <c r="EG141" s="228" t="s">
        <v>77</v>
      </c>
      <c r="EH141" s="228">
        <v>1</v>
      </c>
      <c r="EI141" s="228" t="s">
        <v>5141</v>
      </c>
      <c r="EJ141" s="228" t="s">
        <v>5090</v>
      </c>
      <c r="EK141" s="229">
        <v>45112</v>
      </c>
      <c r="EL141" s="227" t="s">
        <v>5144</v>
      </c>
      <c r="EM141" s="213">
        <v>1261000</v>
      </c>
      <c r="EN141" s="230" t="s">
        <v>5089</v>
      </c>
      <c r="EO141" s="230" t="s">
        <v>77</v>
      </c>
      <c r="EP141" s="230">
        <v>1</v>
      </c>
      <c r="EQ141" s="230" t="s">
        <v>5143</v>
      </c>
      <c r="ER141" s="230" t="s">
        <v>5090</v>
      </c>
      <c r="ES141" s="214">
        <v>45112</v>
      </c>
      <c r="ET141" s="228" t="s">
        <v>7447</v>
      </c>
      <c r="EU141" s="228">
        <v>78</v>
      </c>
      <c r="EV141" s="228" t="s">
        <v>7274</v>
      </c>
      <c r="EW141" s="228" t="s">
        <v>77</v>
      </c>
      <c r="EX141" s="228">
        <v>1</v>
      </c>
      <c r="EY141" s="228" t="s">
        <v>7445</v>
      </c>
      <c r="EZ141" s="228" t="s">
        <v>7364</v>
      </c>
      <c r="FA141" s="229">
        <v>45133</v>
      </c>
      <c r="FB141" s="227" t="s">
        <v>7449</v>
      </c>
      <c r="FC141" s="230">
        <v>3</v>
      </c>
      <c r="FD141" s="230" t="s">
        <v>7426</v>
      </c>
      <c r="FE141" s="230" t="s">
        <v>77</v>
      </c>
      <c r="FF141" s="230">
        <v>1</v>
      </c>
      <c r="FG141" s="230" t="s">
        <v>7448</v>
      </c>
      <c r="FH141" s="230" t="s">
        <v>7427</v>
      </c>
      <c r="FI141" s="214">
        <v>45133</v>
      </c>
      <c r="FJ141" s="227" t="s">
        <v>433</v>
      </c>
      <c r="FK141" s="228" t="s">
        <v>17</v>
      </c>
      <c r="FL141" s="228">
        <v>0</v>
      </c>
      <c r="FM141" s="228" t="s">
        <v>33</v>
      </c>
      <c r="FN141" s="228">
        <v>2</v>
      </c>
      <c r="FO141" s="228" t="s">
        <v>239</v>
      </c>
      <c r="FP141" s="218" t="s">
        <v>430</v>
      </c>
      <c r="FQ141" s="219">
        <v>43511</v>
      </c>
      <c r="FR141" s="227" t="s">
        <v>434</v>
      </c>
      <c r="FS141" s="230" t="s">
        <v>17</v>
      </c>
      <c r="FT141" s="230">
        <v>0</v>
      </c>
      <c r="FU141" s="230" t="s">
        <v>33</v>
      </c>
      <c r="FV141" s="230">
        <v>2</v>
      </c>
      <c r="FW141" s="230" t="s">
        <v>239</v>
      </c>
      <c r="FX141" s="230">
        <v>0</v>
      </c>
      <c r="FY141" s="214">
        <v>43511</v>
      </c>
      <c r="FZ141" s="228" t="s">
        <v>3760</v>
      </c>
      <c r="GA141" s="228">
        <v>1</v>
      </c>
      <c r="GB141" s="228" t="s">
        <v>2565</v>
      </c>
      <c r="GC141" s="228" t="s">
        <v>33</v>
      </c>
      <c r="GD141" s="228">
        <v>2</v>
      </c>
      <c r="GE141" s="228" t="s">
        <v>17</v>
      </c>
      <c r="GF141" s="228" t="s">
        <v>17</v>
      </c>
      <c r="GG141" s="229">
        <v>45063</v>
      </c>
      <c r="GH141" s="227" t="s">
        <v>3766</v>
      </c>
      <c r="GI141" s="230">
        <v>2</v>
      </c>
      <c r="GJ141" s="230" t="s">
        <v>2565</v>
      </c>
      <c r="GK141" s="230" t="s">
        <v>33</v>
      </c>
      <c r="GL141" s="230">
        <v>2</v>
      </c>
      <c r="GM141" s="230" t="s">
        <v>17</v>
      </c>
      <c r="GN141" s="230" t="s">
        <v>17</v>
      </c>
      <c r="GO141" s="214">
        <v>45063</v>
      </c>
      <c r="GP141" s="228" t="s">
        <v>3761</v>
      </c>
      <c r="GQ141" s="228">
        <v>1</v>
      </c>
      <c r="GR141" s="228" t="s">
        <v>2565</v>
      </c>
      <c r="GS141" s="228" t="s">
        <v>33</v>
      </c>
      <c r="GT141" s="228">
        <v>2</v>
      </c>
      <c r="GU141" s="228" t="s">
        <v>17</v>
      </c>
      <c r="GV141" s="228" t="s">
        <v>17</v>
      </c>
      <c r="GW141" s="229">
        <v>45063</v>
      </c>
      <c r="GX141" s="227" t="s">
        <v>3767</v>
      </c>
      <c r="GY141" s="230">
        <v>0</v>
      </c>
      <c r="GZ141" s="230" t="s">
        <v>2565</v>
      </c>
      <c r="HA141" s="230" t="s">
        <v>33</v>
      </c>
      <c r="HB141" s="230">
        <v>2</v>
      </c>
      <c r="HC141" s="230" t="s">
        <v>17</v>
      </c>
      <c r="HD141" s="230" t="s">
        <v>17</v>
      </c>
      <c r="HE141" s="214">
        <v>45063</v>
      </c>
      <c r="HF141" s="228" t="s">
        <v>3759</v>
      </c>
      <c r="HG141" s="228">
        <v>0</v>
      </c>
      <c r="HH141" s="228" t="s">
        <v>2565</v>
      </c>
      <c r="HI141" s="228" t="s">
        <v>33</v>
      </c>
      <c r="HJ141" s="228">
        <v>2</v>
      </c>
      <c r="HK141" s="228" t="s">
        <v>17</v>
      </c>
      <c r="HL141" s="228" t="s">
        <v>17</v>
      </c>
      <c r="HM141" s="229">
        <v>45063</v>
      </c>
      <c r="HN141" s="227" t="s">
        <v>3765</v>
      </c>
      <c r="HO141" s="230">
        <v>2</v>
      </c>
      <c r="HP141" s="230" t="s">
        <v>2565</v>
      </c>
      <c r="HQ141" s="230" t="s">
        <v>33</v>
      </c>
      <c r="HR141" s="230">
        <v>2</v>
      </c>
      <c r="HS141" s="230" t="s">
        <v>17</v>
      </c>
      <c r="HT141" s="230" t="s">
        <v>17</v>
      </c>
      <c r="HU141" s="214">
        <v>45063</v>
      </c>
      <c r="HV141" s="228" t="s">
        <v>3762</v>
      </c>
      <c r="HW141" s="228">
        <v>2</v>
      </c>
      <c r="HX141" s="228" t="s">
        <v>2565</v>
      </c>
      <c r="HY141" s="228" t="s">
        <v>33</v>
      </c>
      <c r="HZ141" s="228">
        <v>2</v>
      </c>
      <c r="IA141" s="228" t="s">
        <v>17</v>
      </c>
      <c r="IB141" s="228" t="s">
        <v>17</v>
      </c>
      <c r="IC141" s="229">
        <v>45063</v>
      </c>
      <c r="ID141" s="227" t="s">
        <v>3764</v>
      </c>
      <c r="IE141" s="230">
        <v>2</v>
      </c>
      <c r="IF141" s="230" t="s">
        <v>2565</v>
      </c>
      <c r="IG141" s="230" t="s">
        <v>33</v>
      </c>
      <c r="IH141" s="230">
        <v>2</v>
      </c>
      <c r="II141" s="230" t="s">
        <v>17</v>
      </c>
      <c r="IJ141" s="230" t="s">
        <v>17</v>
      </c>
      <c r="IK141" s="214">
        <v>45063</v>
      </c>
      <c r="IL141" s="228" t="s">
        <v>3763</v>
      </c>
      <c r="IM141" s="228">
        <v>2</v>
      </c>
      <c r="IN141" s="228" t="s">
        <v>2565</v>
      </c>
      <c r="IO141" s="228" t="s">
        <v>33</v>
      </c>
      <c r="IP141" s="228">
        <v>2</v>
      </c>
      <c r="IQ141" s="228" t="s">
        <v>17</v>
      </c>
      <c r="IR141" s="228" t="s">
        <v>17</v>
      </c>
      <c r="IS141" s="229">
        <v>45063</v>
      </c>
    </row>
    <row r="142" spans="1:253" x14ac:dyDescent="0.25">
      <c r="A142" s="11" t="s">
        <v>435</v>
      </c>
      <c r="B142" s="11" t="s">
        <v>9885</v>
      </c>
      <c r="C142" s="11" t="s">
        <v>436</v>
      </c>
      <c r="D142" s="11" t="s">
        <v>415</v>
      </c>
      <c r="E142" s="11" t="s">
        <v>9527</v>
      </c>
      <c r="F142" s="11" t="s">
        <v>5146</v>
      </c>
      <c r="G142" s="212">
        <v>2509000</v>
      </c>
      <c r="H142" s="213" t="s">
        <v>5089</v>
      </c>
      <c r="I142" s="213" t="s">
        <v>77</v>
      </c>
      <c r="J142" s="213">
        <v>1</v>
      </c>
      <c r="K142" s="213" t="s">
        <v>5145</v>
      </c>
      <c r="L142" s="213" t="s">
        <v>5096</v>
      </c>
      <c r="M142" s="214">
        <v>45112</v>
      </c>
      <c r="N142" s="227" t="s">
        <v>5150</v>
      </c>
      <c r="O142" s="216">
        <v>374096</v>
      </c>
      <c r="P142" s="216" t="s">
        <v>5147</v>
      </c>
      <c r="Q142" s="216" t="s">
        <v>77</v>
      </c>
      <c r="R142" s="216">
        <v>1</v>
      </c>
      <c r="S142" s="216" t="s">
        <v>5149</v>
      </c>
      <c r="T142" s="216" t="s">
        <v>5148</v>
      </c>
      <c r="U142" s="217">
        <v>45112</v>
      </c>
      <c r="V142" s="227" t="s">
        <v>5152</v>
      </c>
      <c r="W142" s="213">
        <v>2509000</v>
      </c>
      <c r="X142" s="213" t="s">
        <v>5089</v>
      </c>
      <c r="Y142" s="213" t="s">
        <v>77</v>
      </c>
      <c r="Z142" s="213">
        <v>1</v>
      </c>
      <c r="AA142" s="213" t="s">
        <v>5151</v>
      </c>
      <c r="AB142" s="213" t="s">
        <v>5096</v>
      </c>
      <c r="AC142" s="214">
        <v>45112</v>
      </c>
      <c r="AD142" s="227" t="s">
        <v>5154</v>
      </c>
      <c r="AE142" s="218">
        <v>1434000</v>
      </c>
      <c r="AF142" s="218" t="s">
        <v>5089</v>
      </c>
      <c r="AG142" s="218" t="s">
        <v>77</v>
      </c>
      <c r="AH142" s="218">
        <v>1</v>
      </c>
      <c r="AI142" s="218" t="s">
        <v>5153</v>
      </c>
      <c r="AJ142" s="218" t="s">
        <v>5096</v>
      </c>
      <c r="AK142" s="219">
        <v>45112</v>
      </c>
      <c r="AL142" s="227" t="s">
        <v>7451</v>
      </c>
      <c r="AM142" s="213">
        <v>593000</v>
      </c>
      <c r="AN142" s="213" t="s">
        <v>7426</v>
      </c>
      <c r="AO142" s="213" t="s">
        <v>77</v>
      </c>
      <c r="AP142" s="213">
        <v>1</v>
      </c>
      <c r="AQ142" s="213" t="s">
        <v>7450</v>
      </c>
      <c r="AR142" s="213" t="s">
        <v>7427</v>
      </c>
      <c r="AS142" s="214">
        <v>45133</v>
      </c>
      <c r="AT142" s="228" t="s">
        <v>442</v>
      </c>
      <c r="AU142" s="218" t="s">
        <v>17</v>
      </c>
      <c r="AV142" s="218">
        <v>0</v>
      </c>
      <c r="AW142" s="218" t="s">
        <v>33</v>
      </c>
      <c r="AX142" s="218">
        <v>2</v>
      </c>
      <c r="AY142" s="218" t="s">
        <v>239</v>
      </c>
      <c r="AZ142" s="218">
        <v>0</v>
      </c>
      <c r="BA142" s="219">
        <v>43511</v>
      </c>
      <c r="BB142" s="227" t="s">
        <v>441</v>
      </c>
      <c r="BC142" s="213" t="s">
        <v>17</v>
      </c>
      <c r="BD142" s="213">
        <v>0</v>
      </c>
      <c r="BE142" s="213" t="s">
        <v>33</v>
      </c>
      <c r="BF142" s="213">
        <v>2</v>
      </c>
      <c r="BG142" s="213" t="s">
        <v>239</v>
      </c>
      <c r="BH142" s="213">
        <v>0</v>
      </c>
      <c r="BI142" s="214">
        <v>43511</v>
      </c>
      <c r="BJ142" s="228" t="s">
        <v>7453</v>
      </c>
      <c r="BK142" s="228">
        <v>5</v>
      </c>
      <c r="BL142" s="228" t="s">
        <v>7274</v>
      </c>
      <c r="BM142" s="228" t="s">
        <v>77</v>
      </c>
      <c r="BN142" s="228">
        <v>1</v>
      </c>
      <c r="BO142" s="228" t="s">
        <v>7452</v>
      </c>
      <c r="BP142" s="218" t="s">
        <v>1237</v>
      </c>
      <c r="BQ142" s="229">
        <v>45133</v>
      </c>
      <c r="BR142" s="227" t="s">
        <v>437</v>
      </c>
      <c r="BS142" s="230" t="s">
        <v>17</v>
      </c>
      <c r="BT142" s="230">
        <v>0</v>
      </c>
      <c r="BU142" s="230" t="s">
        <v>33</v>
      </c>
      <c r="BV142" s="230">
        <v>2</v>
      </c>
      <c r="BW142" s="230" t="s">
        <v>239</v>
      </c>
      <c r="BX142" s="230">
        <v>0</v>
      </c>
      <c r="BY142" s="214">
        <v>43511</v>
      </c>
      <c r="BZ142" s="228" t="s">
        <v>439</v>
      </c>
      <c r="CA142" s="228">
        <v>0</v>
      </c>
      <c r="CB142" s="228" t="s">
        <v>17</v>
      </c>
      <c r="CC142" s="228" t="s">
        <v>33</v>
      </c>
      <c r="CD142" s="228">
        <v>2</v>
      </c>
      <c r="CE142" s="228" t="s">
        <v>438</v>
      </c>
      <c r="CF142" s="228" t="s">
        <v>17</v>
      </c>
      <c r="CG142" s="229">
        <v>43511</v>
      </c>
      <c r="CH142" s="227" t="s">
        <v>10682</v>
      </c>
      <c r="CI142" s="228" t="e">
        <v>#N/A</v>
      </c>
      <c r="CJ142" s="228" t="e">
        <v>#N/A</v>
      </c>
      <c r="CK142" s="228" t="e">
        <v>#N/A</v>
      </c>
      <c r="CL142" s="228" t="e">
        <v>#N/A</v>
      </c>
      <c r="CM142" s="228" t="e">
        <v>#N/A</v>
      </c>
      <c r="CN142" s="228" t="e">
        <v>#N/A</v>
      </c>
      <c r="CO142" s="231" t="e">
        <v>#N/A</v>
      </c>
      <c r="CP142" s="228" t="s">
        <v>440</v>
      </c>
      <c r="CQ142" s="230" t="s">
        <v>17</v>
      </c>
      <c r="CR142" s="230">
        <v>0</v>
      </c>
      <c r="CS142" s="230" t="s">
        <v>33</v>
      </c>
      <c r="CT142" s="230">
        <v>2</v>
      </c>
      <c r="CU142" s="230" t="s">
        <v>239</v>
      </c>
      <c r="CV142" s="230">
        <v>0</v>
      </c>
      <c r="CW142" s="214">
        <v>43511</v>
      </c>
      <c r="CX142" s="228" t="s">
        <v>5156</v>
      </c>
      <c r="CY142" s="218">
        <v>1434000</v>
      </c>
      <c r="CZ142" s="218" t="s">
        <v>5089</v>
      </c>
      <c r="DA142" s="218" t="s">
        <v>77</v>
      </c>
      <c r="DB142" s="218">
        <v>1</v>
      </c>
      <c r="DC142" s="218" t="s">
        <v>5161</v>
      </c>
      <c r="DD142" s="218" t="s">
        <v>5090</v>
      </c>
      <c r="DE142" s="220">
        <v>45112</v>
      </c>
      <c r="DF142" s="227" t="s">
        <v>5158</v>
      </c>
      <c r="DG142" s="213">
        <v>1076000</v>
      </c>
      <c r="DH142" s="230" t="s">
        <v>5089</v>
      </c>
      <c r="DI142" s="230" t="s">
        <v>77</v>
      </c>
      <c r="DJ142" s="230">
        <v>1</v>
      </c>
      <c r="DK142" s="230" t="s">
        <v>5157</v>
      </c>
      <c r="DL142" s="230" t="s">
        <v>5090</v>
      </c>
      <c r="DM142" s="214">
        <v>45112</v>
      </c>
      <c r="DN142" s="228" t="s">
        <v>5160</v>
      </c>
      <c r="DO142" s="218">
        <v>0</v>
      </c>
      <c r="DP142" s="228" t="s">
        <v>5089</v>
      </c>
      <c r="DQ142" s="228" t="s">
        <v>77</v>
      </c>
      <c r="DR142" s="228">
        <v>1</v>
      </c>
      <c r="DS142" s="228" t="s">
        <v>5159</v>
      </c>
      <c r="DT142" s="228" t="s">
        <v>5090</v>
      </c>
      <c r="DU142" s="229">
        <v>45112</v>
      </c>
      <c r="DV142" s="227" t="s">
        <v>5162</v>
      </c>
      <c r="DW142" s="213">
        <v>0</v>
      </c>
      <c r="DX142" s="230" t="s">
        <v>5089</v>
      </c>
      <c r="DY142" s="230" t="s">
        <v>77</v>
      </c>
      <c r="DZ142" s="230">
        <v>1</v>
      </c>
      <c r="EA142" s="230" t="s">
        <v>5161</v>
      </c>
      <c r="EB142" s="230" t="s">
        <v>5090</v>
      </c>
      <c r="EC142" s="214">
        <v>45112</v>
      </c>
      <c r="ED142" s="228" t="s">
        <v>5164</v>
      </c>
      <c r="EE142" s="218">
        <v>0</v>
      </c>
      <c r="EF142" s="228" t="s">
        <v>5089</v>
      </c>
      <c r="EG142" s="228" t="s">
        <v>77</v>
      </c>
      <c r="EH142" s="228">
        <v>1</v>
      </c>
      <c r="EI142" s="228" t="s">
        <v>5163</v>
      </c>
      <c r="EJ142" s="228" t="s">
        <v>5090</v>
      </c>
      <c r="EK142" s="229">
        <v>45112</v>
      </c>
      <c r="EL142" s="227" t="s">
        <v>5166</v>
      </c>
      <c r="EM142" s="213">
        <v>1434000</v>
      </c>
      <c r="EN142" s="230" t="s">
        <v>5089</v>
      </c>
      <c r="EO142" s="230" t="s">
        <v>77</v>
      </c>
      <c r="EP142" s="230">
        <v>1</v>
      </c>
      <c r="EQ142" s="230" t="s">
        <v>5165</v>
      </c>
      <c r="ER142" s="230" t="s">
        <v>5090</v>
      </c>
      <c r="ES142" s="214">
        <v>45112</v>
      </c>
      <c r="ET142" s="228" t="s">
        <v>7454</v>
      </c>
      <c r="EU142" s="228">
        <v>5</v>
      </c>
      <c r="EV142" s="228" t="s">
        <v>7274</v>
      </c>
      <c r="EW142" s="228" t="s">
        <v>77</v>
      </c>
      <c r="EX142" s="228">
        <v>1</v>
      </c>
      <c r="EY142" s="228" t="s">
        <v>7452</v>
      </c>
      <c r="EZ142" s="228" t="s">
        <v>1237</v>
      </c>
      <c r="FA142" s="229">
        <v>45133</v>
      </c>
      <c r="FB142" s="227" t="s">
        <v>7456</v>
      </c>
      <c r="FC142" s="230">
        <v>3</v>
      </c>
      <c r="FD142" s="230" t="s">
        <v>7426</v>
      </c>
      <c r="FE142" s="230" t="s">
        <v>77</v>
      </c>
      <c r="FF142" s="230">
        <v>1</v>
      </c>
      <c r="FG142" s="230" t="s">
        <v>7455</v>
      </c>
      <c r="FH142" s="230" t="s">
        <v>7427</v>
      </c>
      <c r="FI142" s="214">
        <v>45133</v>
      </c>
      <c r="FJ142" s="227" t="s">
        <v>443</v>
      </c>
      <c r="FK142" s="228" t="s">
        <v>17</v>
      </c>
      <c r="FL142" s="228">
        <v>0</v>
      </c>
      <c r="FM142" s="228" t="s">
        <v>33</v>
      </c>
      <c r="FN142" s="228">
        <v>2</v>
      </c>
      <c r="FO142" s="228" t="s">
        <v>239</v>
      </c>
      <c r="FP142" s="218">
        <v>0</v>
      </c>
      <c r="FQ142" s="219">
        <v>43511</v>
      </c>
      <c r="FR142" s="227" t="s">
        <v>444</v>
      </c>
      <c r="FS142" s="230" t="s">
        <v>17</v>
      </c>
      <c r="FT142" s="230">
        <v>0</v>
      </c>
      <c r="FU142" s="230" t="s">
        <v>33</v>
      </c>
      <c r="FV142" s="230">
        <v>2</v>
      </c>
      <c r="FW142" s="230" t="s">
        <v>239</v>
      </c>
      <c r="FX142" s="230">
        <v>0</v>
      </c>
      <c r="FY142" s="214">
        <v>43511</v>
      </c>
      <c r="FZ142" s="228" t="s">
        <v>3769</v>
      </c>
      <c r="GA142" s="228">
        <v>1</v>
      </c>
      <c r="GB142" s="228" t="s">
        <v>2565</v>
      </c>
      <c r="GC142" s="228" t="s">
        <v>33</v>
      </c>
      <c r="GD142" s="228">
        <v>2</v>
      </c>
      <c r="GE142" s="228" t="s">
        <v>17</v>
      </c>
      <c r="GF142" s="228" t="s">
        <v>17</v>
      </c>
      <c r="GG142" s="229">
        <v>45063</v>
      </c>
      <c r="GH142" s="227" t="s">
        <v>3775</v>
      </c>
      <c r="GI142" s="230">
        <v>2</v>
      </c>
      <c r="GJ142" s="230" t="s">
        <v>2565</v>
      </c>
      <c r="GK142" s="230" t="s">
        <v>33</v>
      </c>
      <c r="GL142" s="230">
        <v>2</v>
      </c>
      <c r="GM142" s="230" t="s">
        <v>17</v>
      </c>
      <c r="GN142" s="230" t="s">
        <v>17</v>
      </c>
      <c r="GO142" s="214">
        <v>45063</v>
      </c>
      <c r="GP142" s="228" t="s">
        <v>3770</v>
      </c>
      <c r="GQ142" s="228">
        <v>1</v>
      </c>
      <c r="GR142" s="228" t="s">
        <v>2565</v>
      </c>
      <c r="GS142" s="228" t="s">
        <v>33</v>
      </c>
      <c r="GT142" s="228">
        <v>2</v>
      </c>
      <c r="GU142" s="228" t="s">
        <v>17</v>
      </c>
      <c r="GV142" s="228" t="s">
        <v>17</v>
      </c>
      <c r="GW142" s="229">
        <v>45063</v>
      </c>
      <c r="GX142" s="227" t="s">
        <v>3776</v>
      </c>
      <c r="GY142" s="230">
        <v>0</v>
      </c>
      <c r="GZ142" s="230" t="s">
        <v>2565</v>
      </c>
      <c r="HA142" s="230" t="s">
        <v>33</v>
      </c>
      <c r="HB142" s="230">
        <v>2</v>
      </c>
      <c r="HC142" s="230" t="s">
        <v>17</v>
      </c>
      <c r="HD142" s="230" t="s">
        <v>17</v>
      </c>
      <c r="HE142" s="214">
        <v>45063</v>
      </c>
      <c r="HF142" s="228" t="s">
        <v>3768</v>
      </c>
      <c r="HG142" s="228">
        <v>0</v>
      </c>
      <c r="HH142" s="228" t="s">
        <v>2565</v>
      </c>
      <c r="HI142" s="228" t="s">
        <v>33</v>
      </c>
      <c r="HJ142" s="228">
        <v>2</v>
      </c>
      <c r="HK142" s="228" t="s">
        <v>17</v>
      </c>
      <c r="HL142" s="228" t="s">
        <v>17</v>
      </c>
      <c r="HM142" s="229">
        <v>45063</v>
      </c>
      <c r="HN142" s="227" t="s">
        <v>3774</v>
      </c>
      <c r="HO142" s="230">
        <v>2</v>
      </c>
      <c r="HP142" s="230" t="s">
        <v>2565</v>
      </c>
      <c r="HQ142" s="230" t="s">
        <v>33</v>
      </c>
      <c r="HR142" s="230">
        <v>2</v>
      </c>
      <c r="HS142" s="230" t="s">
        <v>17</v>
      </c>
      <c r="HT142" s="230" t="s">
        <v>17</v>
      </c>
      <c r="HU142" s="214">
        <v>45063</v>
      </c>
      <c r="HV142" s="228" t="s">
        <v>3771</v>
      </c>
      <c r="HW142" s="228">
        <v>2</v>
      </c>
      <c r="HX142" s="228" t="s">
        <v>2565</v>
      </c>
      <c r="HY142" s="228" t="s">
        <v>33</v>
      </c>
      <c r="HZ142" s="228">
        <v>2</v>
      </c>
      <c r="IA142" s="228" t="s">
        <v>17</v>
      </c>
      <c r="IB142" s="228" t="s">
        <v>17</v>
      </c>
      <c r="IC142" s="229">
        <v>45063</v>
      </c>
      <c r="ID142" s="227" t="s">
        <v>3773</v>
      </c>
      <c r="IE142" s="230">
        <v>2</v>
      </c>
      <c r="IF142" s="230" t="s">
        <v>2565</v>
      </c>
      <c r="IG142" s="230" t="s">
        <v>33</v>
      </c>
      <c r="IH142" s="230">
        <v>2</v>
      </c>
      <c r="II142" s="230" t="s">
        <v>17</v>
      </c>
      <c r="IJ142" s="230" t="s">
        <v>17</v>
      </c>
      <c r="IK142" s="214">
        <v>45063</v>
      </c>
      <c r="IL142" s="228" t="s">
        <v>3772</v>
      </c>
      <c r="IM142" s="228">
        <v>2</v>
      </c>
      <c r="IN142" s="228" t="s">
        <v>2565</v>
      </c>
      <c r="IO142" s="228" t="s">
        <v>33</v>
      </c>
      <c r="IP142" s="228">
        <v>2</v>
      </c>
      <c r="IQ142" s="228" t="s">
        <v>17</v>
      </c>
      <c r="IR142" s="228" t="s">
        <v>17</v>
      </c>
      <c r="IS142" s="229">
        <v>45063</v>
      </c>
    </row>
    <row r="143" spans="1:253" x14ac:dyDescent="0.25">
      <c r="A143" s="11" t="s">
        <v>244</v>
      </c>
      <c r="B143" s="11" t="s">
        <v>9858</v>
      </c>
      <c r="C143" s="11" t="s">
        <v>245</v>
      </c>
      <c r="D143" s="11" t="s">
        <v>246</v>
      </c>
      <c r="E143" s="11" t="s">
        <v>9530</v>
      </c>
      <c r="F143" s="11" t="s">
        <v>5908</v>
      </c>
      <c r="G143" s="212">
        <v>63878000</v>
      </c>
      <c r="H143" s="213" t="s">
        <v>5905</v>
      </c>
      <c r="I143" s="213" t="s">
        <v>22</v>
      </c>
      <c r="J143" s="213">
        <v>3</v>
      </c>
      <c r="K143" s="213" t="s">
        <v>5907</v>
      </c>
      <c r="L143" s="213" t="s">
        <v>5906</v>
      </c>
      <c r="M143" s="214">
        <v>45126</v>
      </c>
      <c r="N143" s="227" t="s">
        <v>5910</v>
      </c>
      <c r="O143" s="216">
        <v>30342</v>
      </c>
      <c r="P143" s="216" t="s">
        <v>5905</v>
      </c>
      <c r="Q143" s="216" t="s">
        <v>1400</v>
      </c>
      <c r="R143" s="216">
        <v>2</v>
      </c>
      <c r="S143" s="216" t="s">
        <v>5909</v>
      </c>
      <c r="T143" s="216" t="s">
        <v>5906</v>
      </c>
      <c r="U143" s="217">
        <v>45126</v>
      </c>
      <c r="V143" s="227" t="s">
        <v>5914</v>
      </c>
      <c r="W143" s="213">
        <v>3800000</v>
      </c>
      <c r="X143" s="213" t="s">
        <v>5911</v>
      </c>
      <c r="Y143" s="213" t="s">
        <v>1400</v>
      </c>
      <c r="Z143" s="213">
        <v>2</v>
      </c>
      <c r="AA143" s="213" t="s">
        <v>5913</v>
      </c>
      <c r="AB143" s="213" t="s">
        <v>5912</v>
      </c>
      <c r="AC143" s="214">
        <v>45126</v>
      </c>
      <c r="AD143" s="227" t="s">
        <v>5918</v>
      </c>
      <c r="AE143" s="218">
        <v>91000</v>
      </c>
      <c r="AF143" s="218" t="s">
        <v>5915</v>
      </c>
      <c r="AG143" s="218" t="s">
        <v>22</v>
      </c>
      <c r="AH143" s="218">
        <v>3</v>
      </c>
      <c r="AI143" s="218" t="s">
        <v>5917</v>
      </c>
      <c r="AJ143" s="218" t="s">
        <v>5916</v>
      </c>
      <c r="AK143" s="219">
        <v>45126</v>
      </c>
      <c r="AL143" s="227" t="s">
        <v>5920</v>
      </c>
      <c r="AM143" s="213">
        <v>91000</v>
      </c>
      <c r="AN143" s="213" t="s">
        <v>5915</v>
      </c>
      <c r="AO143" s="213" t="s">
        <v>22</v>
      </c>
      <c r="AP143" s="213">
        <v>3</v>
      </c>
      <c r="AQ143" s="213" t="s">
        <v>5919</v>
      </c>
      <c r="AR143" s="213" t="s">
        <v>5916</v>
      </c>
      <c r="AS143" s="214">
        <v>45126</v>
      </c>
      <c r="AT143" s="228" t="s">
        <v>863</v>
      </c>
      <c r="AU143" s="218" t="s">
        <v>17</v>
      </c>
      <c r="AV143" s="218" t="s">
        <v>17</v>
      </c>
      <c r="AW143" s="218" t="s">
        <v>17</v>
      </c>
      <c r="AX143" s="218" t="s">
        <v>17</v>
      </c>
      <c r="AY143" s="218" t="s">
        <v>17</v>
      </c>
      <c r="AZ143" s="218" t="s">
        <v>17</v>
      </c>
      <c r="BA143" s="219">
        <v>43859</v>
      </c>
      <c r="BB143" s="227" t="s">
        <v>254</v>
      </c>
      <c r="BC143" s="213" t="s">
        <v>17</v>
      </c>
      <c r="BD143" s="213">
        <v>0</v>
      </c>
      <c r="BE143" s="213" t="s">
        <v>33</v>
      </c>
      <c r="BF143" s="213">
        <v>2</v>
      </c>
      <c r="BG143" s="213" t="s">
        <v>18</v>
      </c>
      <c r="BH143" s="213">
        <v>0</v>
      </c>
      <c r="BI143" s="214">
        <v>43509</v>
      </c>
      <c r="BJ143" s="228" t="s">
        <v>5922</v>
      </c>
      <c r="BK143" s="228">
        <v>23</v>
      </c>
      <c r="BL143" s="228" t="s">
        <v>5838</v>
      </c>
      <c r="BM143" s="228" t="s">
        <v>1400</v>
      </c>
      <c r="BN143" s="228">
        <v>2</v>
      </c>
      <c r="BO143" s="228" t="s">
        <v>5921</v>
      </c>
      <c r="BP143" s="218" t="s">
        <v>1039</v>
      </c>
      <c r="BQ143" s="229">
        <v>45126</v>
      </c>
      <c r="BR143" s="227" t="s">
        <v>247</v>
      </c>
      <c r="BS143" s="230" t="s">
        <v>17</v>
      </c>
      <c r="BT143" s="230">
        <v>0</v>
      </c>
      <c r="BU143" s="230" t="s">
        <v>33</v>
      </c>
      <c r="BV143" s="230">
        <v>2</v>
      </c>
      <c r="BW143" s="230" t="s">
        <v>18</v>
      </c>
      <c r="BX143" s="230">
        <v>0</v>
      </c>
      <c r="BY143" s="214">
        <v>43509</v>
      </c>
      <c r="BZ143" s="228" t="s">
        <v>248</v>
      </c>
      <c r="CA143" s="228" t="s">
        <v>17</v>
      </c>
      <c r="CB143" s="228">
        <v>0</v>
      </c>
      <c r="CC143" s="228" t="s">
        <v>17</v>
      </c>
      <c r="CD143" s="228" t="s">
        <v>17</v>
      </c>
      <c r="CE143" s="228" t="s">
        <v>18</v>
      </c>
      <c r="CF143" s="228">
        <v>0</v>
      </c>
      <c r="CG143" s="229">
        <v>43509</v>
      </c>
      <c r="CH143" s="227" t="s">
        <v>10683</v>
      </c>
      <c r="CI143" s="228" t="e">
        <v>#N/A</v>
      </c>
      <c r="CJ143" s="228" t="e">
        <v>#N/A</v>
      </c>
      <c r="CK143" s="228" t="e">
        <v>#N/A</v>
      </c>
      <c r="CL143" s="228" t="e">
        <v>#N/A</v>
      </c>
      <c r="CM143" s="228" t="e">
        <v>#N/A</v>
      </c>
      <c r="CN143" s="228" t="e">
        <v>#N/A</v>
      </c>
      <c r="CO143" s="231" t="e">
        <v>#N/A</v>
      </c>
      <c r="CP143" s="228" t="s">
        <v>253</v>
      </c>
      <c r="CQ143" s="230" t="s">
        <v>17</v>
      </c>
      <c r="CR143" s="230">
        <v>0</v>
      </c>
      <c r="CS143" s="230" t="s">
        <v>33</v>
      </c>
      <c r="CT143" s="230">
        <v>2</v>
      </c>
      <c r="CU143" s="230" t="s">
        <v>18</v>
      </c>
      <c r="CV143" s="230">
        <v>0</v>
      </c>
      <c r="CW143" s="214">
        <v>43509</v>
      </c>
      <c r="CX143" s="228" t="s">
        <v>5925</v>
      </c>
      <c r="CY143" s="218">
        <v>91000</v>
      </c>
      <c r="CZ143" s="218" t="s">
        <v>5931</v>
      </c>
      <c r="DA143" s="218" t="s">
        <v>22</v>
      </c>
      <c r="DB143" s="218">
        <v>3</v>
      </c>
      <c r="DC143" s="218" t="s">
        <v>5933</v>
      </c>
      <c r="DD143" s="218" t="s">
        <v>5932</v>
      </c>
      <c r="DE143" s="220">
        <v>45126</v>
      </c>
      <c r="DF143" s="227" t="s">
        <v>5929</v>
      </c>
      <c r="DG143" s="213">
        <v>3709000</v>
      </c>
      <c r="DH143" s="230" t="s">
        <v>5926</v>
      </c>
      <c r="DI143" s="230" t="s">
        <v>1400</v>
      </c>
      <c r="DJ143" s="230">
        <v>2</v>
      </c>
      <c r="DK143" s="230" t="s">
        <v>5928</v>
      </c>
      <c r="DL143" s="230" t="s">
        <v>5927</v>
      </c>
      <c r="DM143" s="214">
        <v>45126</v>
      </c>
      <c r="DN143" s="228" t="s">
        <v>5930</v>
      </c>
      <c r="DO143" s="218">
        <v>0</v>
      </c>
      <c r="DP143" s="228" t="s">
        <v>17</v>
      </c>
      <c r="DQ143" s="228" t="s">
        <v>1400</v>
      </c>
      <c r="DR143" s="228">
        <v>2</v>
      </c>
      <c r="DS143" s="228" t="s">
        <v>17</v>
      </c>
      <c r="DT143" s="228" t="s">
        <v>17</v>
      </c>
      <c r="DU143" s="229">
        <v>45126</v>
      </c>
      <c r="DV143" s="227" t="s">
        <v>5934</v>
      </c>
      <c r="DW143" s="213">
        <v>91000</v>
      </c>
      <c r="DX143" s="230" t="s">
        <v>5931</v>
      </c>
      <c r="DY143" s="230" t="s">
        <v>22</v>
      </c>
      <c r="DZ143" s="230">
        <v>3</v>
      </c>
      <c r="EA143" s="230" t="s">
        <v>5933</v>
      </c>
      <c r="EB143" s="230" t="s">
        <v>5932</v>
      </c>
      <c r="EC143" s="214">
        <v>45126</v>
      </c>
      <c r="ED143" s="228" t="s">
        <v>5937</v>
      </c>
      <c r="EE143" s="218">
        <v>0</v>
      </c>
      <c r="EF143" s="228" t="s">
        <v>17</v>
      </c>
      <c r="EG143" s="228" t="s">
        <v>1400</v>
      </c>
      <c r="EH143" s="228">
        <v>2</v>
      </c>
      <c r="EI143" s="228" t="s">
        <v>5936</v>
      </c>
      <c r="EJ143" s="228" t="s">
        <v>5935</v>
      </c>
      <c r="EK143" s="229">
        <v>45126</v>
      </c>
      <c r="EL143" s="227" t="s">
        <v>5938</v>
      </c>
      <c r="EM143" s="213">
        <v>0</v>
      </c>
      <c r="EN143" s="230" t="s">
        <v>17</v>
      </c>
      <c r="EO143" s="230" t="s">
        <v>1400</v>
      </c>
      <c r="EP143" s="230">
        <v>2</v>
      </c>
      <c r="EQ143" s="230" t="s">
        <v>5936</v>
      </c>
      <c r="ER143" s="230" t="s">
        <v>5935</v>
      </c>
      <c r="ES143" s="214">
        <v>45126</v>
      </c>
      <c r="ET143" s="228" t="s">
        <v>5923</v>
      </c>
      <c r="EU143" s="228">
        <v>23</v>
      </c>
      <c r="EV143" s="228" t="s">
        <v>5838</v>
      </c>
      <c r="EW143" s="228" t="s">
        <v>1400</v>
      </c>
      <c r="EX143" s="228">
        <v>2</v>
      </c>
      <c r="EY143" s="228" t="s">
        <v>5921</v>
      </c>
      <c r="EZ143" s="228" t="s">
        <v>1039</v>
      </c>
      <c r="FA143" s="229">
        <v>45126</v>
      </c>
      <c r="FB143" s="227" t="s">
        <v>252</v>
      </c>
      <c r="FC143" s="230">
        <v>2</v>
      </c>
      <c r="FD143" s="230" t="s">
        <v>249</v>
      </c>
      <c r="FE143" s="230" t="s">
        <v>33</v>
      </c>
      <c r="FF143" s="230">
        <v>2</v>
      </c>
      <c r="FG143" s="230" t="s">
        <v>251</v>
      </c>
      <c r="FH143" s="230" t="s">
        <v>250</v>
      </c>
      <c r="FI143" s="214">
        <v>43509</v>
      </c>
      <c r="FJ143" s="227" t="s">
        <v>255</v>
      </c>
      <c r="FK143" s="228" t="s">
        <v>17</v>
      </c>
      <c r="FL143" s="228">
        <v>0</v>
      </c>
      <c r="FM143" s="228" t="s">
        <v>33</v>
      </c>
      <c r="FN143" s="228">
        <v>2</v>
      </c>
      <c r="FO143" s="228" t="s">
        <v>18</v>
      </c>
      <c r="FP143" s="218">
        <v>0</v>
      </c>
      <c r="FQ143" s="219">
        <v>43509</v>
      </c>
      <c r="FR143" s="227" t="s">
        <v>256</v>
      </c>
      <c r="FS143" s="230" t="s">
        <v>17</v>
      </c>
      <c r="FT143" s="230">
        <v>0</v>
      </c>
      <c r="FU143" s="230" t="s">
        <v>33</v>
      </c>
      <c r="FV143" s="230">
        <v>2</v>
      </c>
      <c r="FW143" s="230" t="s">
        <v>18</v>
      </c>
      <c r="FX143" s="230">
        <v>0</v>
      </c>
      <c r="FY143" s="214">
        <v>43509</v>
      </c>
      <c r="FZ143" s="228" t="s">
        <v>3778</v>
      </c>
      <c r="GA143" s="228">
        <v>1</v>
      </c>
      <c r="GB143" s="228" t="s">
        <v>2565</v>
      </c>
      <c r="GC143" s="228" t="s">
        <v>33</v>
      </c>
      <c r="GD143" s="228">
        <v>2</v>
      </c>
      <c r="GE143" s="228" t="s">
        <v>17</v>
      </c>
      <c r="GF143" s="228" t="s">
        <v>17</v>
      </c>
      <c r="GG143" s="229">
        <v>45063</v>
      </c>
      <c r="GH143" s="227" t="s">
        <v>3784</v>
      </c>
      <c r="GI143" s="230">
        <v>1</v>
      </c>
      <c r="GJ143" s="230" t="s">
        <v>2565</v>
      </c>
      <c r="GK143" s="230" t="s">
        <v>33</v>
      </c>
      <c r="GL143" s="230">
        <v>2</v>
      </c>
      <c r="GM143" s="230" t="s">
        <v>17</v>
      </c>
      <c r="GN143" s="230" t="s">
        <v>17</v>
      </c>
      <c r="GO143" s="214">
        <v>45063</v>
      </c>
      <c r="GP143" s="228" t="s">
        <v>3779</v>
      </c>
      <c r="GQ143" s="228">
        <v>1</v>
      </c>
      <c r="GR143" s="228" t="s">
        <v>2565</v>
      </c>
      <c r="GS143" s="228" t="s">
        <v>33</v>
      </c>
      <c r="GT143" s="228">
        <v>2</v>
      </c>
      <c r="GU143" s="228" t="s">
        <v>17</v>
      </c>
      <c r="GV143" s="228" t="s">
        <v>17</v>
      </c>
      <c r="GW143" s="229">
        <v>45063</v>
      </c>
      <c r="GX143" s="227" t="s">
        <v>3785</v>
      </c>
      <c r="GY143" s="230">
        <v>0</v>
      </c>
      <c r="GZ143" s="230" t="s">
        <v>2565</v>
      </c>
      <c r="HA143" s="230" t="s">
        <v>33</v>
      </c>
      <c r="HB143" s="230">
        <v>2</v>
      </c>
      <c r="HC143" s="230" t="s">
        <v>17</v>
      </c>
      <c r="HD143" s="230" t="s">
        <v>17</v>
      </c>
      <c r="HE143" s="214">
        <v>45063</v>
      </c>
      <c r="HF143" s="228" t="s">
        <v>3777</v>
      </c>
      <c r="HG143" s="228">
        <v>0</v>
      </c>
      <c r="HH143" s="228" t="s">
        <v>2565</v>
      </c>
      <c r="HI143" s="228" t="s">
        <v>33</v>
      </c>
      <c r="HJ143" s="228">
        <v>2</v>
      </c>
      <c r="HK143" s="228" t="s">
        <v>17</v>
      </c>
      <c r="HL143" s="228" t="s">
        <v>17</v>
      </c>
      <c r="HM143" s="229">
        <v>45063</v>
      </c>
      <c r="HN143" s="227" t="s">
        <v>3783</v>
      </c>
      <c r="HO143" s="230">
        <v>2</v>
      </c>
      <c r="HP143" s="230" t="s">
        <v>2565</v>
      </c>
      <c r="HQ143" s="230" t="s">
        <v>33</v>
      </c>
      <c r="HR143" s="230">
        <v>2</v>
      </c>
      <c r="HS143" s="230" t="s">
        <v>17</v>
      </c>
      <c r="HT143" s="230" t="s">
        <v>17</v>
      </c>
      <c r="HU143" s="214">
        <v>45063</v>
      </c>
      <c r="HV143" s="228" t="s">
        <v>3780</v>
      </c>
      <c r="HW143" s="228">
        <v>0</v>
      </c>
      <c r="HX143" s="228" t="s">
        <v>2565</v>
      </c>
      <c r="HY143" s="228" t="s">
        <v>33</v>
      </c>
      <c r="HZ143" s="228">
        <v>2</v>
      </c>
      <c r="IA143" s="228" t="s">
        <v>17</v>
      </c>
      <c r="IB143" s="228" t="s">
        <v>17</v>
      </c>
      <c r="IC143" s="229">
        <v>45063</v>
      </c>
      <c r="ID143" s="227" t="s">
        <v>3782</v>
      </c>
      <c r="IE143" s="230">
        <v>3</v>
      </c>
      <c r="IF143" s="230" t="s">
        <v>2565</v>
      </c>
      <c r="IG143" s="230" t="s">
        <v>33</v>
      </c>
      <c r="IH143" s="230">
        <v>2</v>
      </c>
      <c r="II143" s="230" t="s">
        <v>17</v>
      </c>
      <c r="IJ143" s="230" t="s">
        <v>17</v>
      </c>
      <c r="IK143" s="214">
        <v>45063</v>
      </c>
      <c r="IL143" s="228" t="s">
        <v>3781</v>
      </c>
      <c r="IM143" s="228">
        <v>1</v>
      </c>
      <c r="IN143" s="228" t="s">
        <v>2565</v>
      </c>
      <c r="IO143" s="228" t="s">
        <v>33</v>
      </c>
      <c r="IP143" s="228">
        <v>2</v>
      </c>
      <c r="IQ143" s="228" t="s">
        <v>17</v>
      </c>
      <c r="IR143" s="228" t="s">
        <v>17</v>
      </c>
      <c r="IS143" s="229">
        <v>45063</v>
      </c>
    </row>
    <row r="144" spans="1:253" x14ac:dyDescent="0.25">
      <c r="A144" s="11" t="s">
        <v>257</v>
      </c>
      <c r="B144" s="11" t="s">
        <v>9871</v>
      </c>
      <c r="C144" s="11" t="s">
        <v>258</v>
      </c>
      <c r="D144" s="11" t="s">
        <v>246</v>
      </c>
      <c r="E144" s="11" t="s">
        <v>9530</v>
      </c>
      <c r="F144" s="11" t="s">
        <v>5940</v>
      </c>
      <c r="G144" s="212">
        <v>63878000</v>
      </c>
      <c r="H144" s="213" t="s">
        <v>5905</v>
      </c>
      <c r="I144" s="213" t="s">
        <v>22</v>
      </c>
      <c r="J144" s="213">
        <v>3</v>
      </c>
      <c r="K144" s="213" t="s">
        <v>5939</v>
      </c>
      <c r="L144" s="213" t="s">
        <v>5906</v>
      </c>
      <c r="M144" s="214">
        <v>45126</v>
      </c>
      <c r="N144" s="227" t="s">
        <v>5943</v>
      </c>
      <c r="O144" s="216">
        <v>18330</v>
      </c>
      <c r="P144" s="216" t="s">
        <v>5905</v>
      </c>
      <c r="Q144" s="216" t="s">
        <v>22</v>
      </c>
      <c r="R144" s="216">
        <v>3</v>
      </c>
      <c r="S144" s="216" t="s">
        <v>5942</v>
      </c>
      <c r="T144" s="216" t="s">
        <v>5941</v>
      </c>
      <c r="U144" s="217">
        <v>45126</v>
      </c>
      <c r="V144" s="227" t="s">
        <v>5945</v>
      </c>
      <c r="W144" s="213">
        <v>3458000</v>
      </c>
      <c r="X144" s="213" t="s">
        <v>5905</v>
      </c>
      <c r="Y144" s="213" t="s">
        <v>22</v>
      </c>
      <c r="Z144" s="213">
        <v>3</v>
      </c>
      <c r="AA144" s="213" t="s">
        <v>5944</v>
      </c>
      <c r="AB144" s="213" t="s">
        <v>5941</v>
      </c>
      <c r="AC144" s="214">
        <v>45126</v>
      </c>
      <c r="AD144" s="227" t="s">
        <v>5947</v>
      </c>
      <c r="AE144" s="218" t="s">
        <v>17</v>
      </c>
      <c r="AF144" s="218" t="s">
        <v>17</v>
      </c>
      <c r="AG144" s="218" t="s">
        <v>17</v>
      </c>
      <c r="AH144" s="218" t="s">
        <v>17</v>
      </c>
      <c r="AI144" s="218" t="s">
        <v>5946</v>
      </c>
      <c r="AJ144" s="218" t="s">
        <v>17</v>
      </c>
      <c r="AK144" s="219">
        <v>45126</v>
      </c>
      <c r="AL144" s="227" t="s">
        <v>5948</v>
      </c>
      <c r="AM144" s="213" t="s">
        <v>17</v>
      </c>
      <c r="AN144" s="213" t="s">
        <v>17</v>
      </c>
      <c r="AO144" s="213" t="s">
        <v>17</v>
      </c>
      <c r="AP144" s="213" t="s">
        <v>17</v>
      </c>
      <c r="AQ144" s="213" t="s">
        <v>18</v>
      </c>
      <c r="AR144" s="213" t="s">
        <v>17</v>
      </c>
      <c r="AS144" s="214">
        <v>45126</v>
      </c>
      <c r="AT144" s="228" t="s">
        <v>5949</v>
      </c>
      <c r="AU144" s="218" t="s">
        <v>17</v>
      </c>
      <c r="AV144" s="218" t="s">
        <v>17</v>
      </c>
      <c r="AW144" s="218" t="s">
        <v>17</v>
      </c>
      <c r="AX144" s="218" t="s">
        <v>17</v>
      </c>
      <c r="AY144" s="218" t="s">
        <v>18</v>
      </c>
      <c r="AZ144" s="218" t="s">
        <v>17</v>
      </c>
      <c r="BA144" s="219">
        <v>45126</v>
      </c>
      <c r="BB144" s="227" t="s">
        <v>264</v>
      </c>
      <c r="BC144" s="213" t="s">
        <v>17</v>
      </c>
      <c r="BD144" s="213">
        <v>0</v>
      </c>
      <c r="BE144" s="213" t="s">
        <v>33</v>
      </c>
      <c r="BF144" s="213">
        <v>2</v>
      </c>
      <c r="BG144" s="213" t="s">
        <v>18</v>
      </c>
      <c r="BH144" s="213">
        <v>0</v>
      </c>
      <c r="BI144" s="214">
        <v>43509</v>
      </c>
      <c r="BJ144" s="228" t="s">
        <v>5951</v>
      </c>
      <c r="BK144" s="228">
        <v>23</v>
      </c>
      <c r="BL144" s="228" t="s">
        <v>5838</v>
      </c>
      <c r="BM144" s="228" t="s">
        <v>1400</v>
      </c>
      <c r="BN144" s="228">
        <v>2</v>
      </c>
      <c r="BO144" s="228" t="s">
        <v>5950</v>
      </c>
      <c r="BP144" s="218" t="s">
        <v>1039</v>
      </c>
      <c r="BQ144" s="229">
        <v>45126</v>
      </c>
      <c r="BR144" s="227" t="s">
        <v>259</v>
      </c>
      <c r="BS144" s="230" t="s">
        <v>17</v>
      </c>
      <c r="BT144" s="230">
        <v>0</v>
      </c>
      <c r="BU144" s="230" t="s">
        <v>33</v>
      </c>
      <c r="BV144" s="230">
        <v>2</v>
      </c>
      <c r="BW144" s="230" t="s">
        <v>18</v>
      </c>
      <c r="BX144" s="230">
        <v>0</v>
      </c>
      <c r="BY144" s="214">
        <v>43509</v>
      </c>
      <c r="BZ144" s="228" t="s">
        <v>260</v>
      </c>
      <c r="CA144" s="228" t="s">
        <v>17</v>
      </c>
      <c r="CB144" s="228">
        <v>0</v>
      </c>
      <c r="CC144" s="228" t="s">
        <v>17</v>
      </c>
      <c r="CD144" s="228" t="s">
        <v>17</v>
      </c>
      <c r="CE144" s="228" t="s">
        <v>18</v>
      </c>
      <c r="CF144" s="228">
        <v>0</v>
      </c>
      <c r="CG144" s="229">
        <v>43509</v>
      </c>
      <c r="CH144" s="227" t="s">
        <v>10684</v>
      </c>
      <c r="CI144" s="228" t="e">
        <v>#N/A</v>
      </c>
      <c r="CJ144" s="228" t="e">
        <v>#N/A</v>
      </c>
      <c r="CK144" s="228" t="e">
        <v>#N/A</v>
      </c>
      <c r="CL144" s="228" t="e">
        <v>#N/A</v>
      </c>
      <c r="CM144" s="228" t="e">
        <v>#N/A</v>
      </c>
      <c r="CN144" s="228" t="e">
        <v>#N/A</v>
      </c>
      <c r="CO144" s="231" t="e">
        <v>#N/A</v>
      </c>
      <c r="CP144" s="228" t="s">
        <v>263</v>
      </c>
      <c r="CQ144" s="230" t="s">
        <v>17</v>
      </c>
      <c r="CR144" s="230">
        <v>0</v>
      </c>
      <c r="CS144" s="230" t="s">
        <v>33</v>
      </c>
      <c r="CT144" s="230">
        <v>2</v>
      </c>
      <c r="CU144" s="230" t="s">
        <v>18</v>
      </c>
      <c r="CV144" s="230">
        <v>0</v>
      </c>
      <c r="CW144" s="214">
        <v>43509</v>
      </c>
      <c r="CX144" s="228" t="s">
        <v>5955</v>
      </c>
      <c r="CY144" s="218" t="s">
        <v>17</v>
      </c>
      <c r="CZ144" s="218" t="s">
        <v>17</v>
      </c>
      <c r="DA144" s="218" t="s">
        <v>17</v>
      </c>
      <c r="DB144" s="218" t="s">
        <v>17</v>
      </c>
      <c r="DC144" s="218" t="s">
        <v>5954</v>
      </c>
      <c r="DD144" s="218" t="s">
        <v>17</v>
      </c>
      <c r="DE144" s="220">
        <v>45126</v>
      </c>
      <c r="DF144" s="227" t="s">
        <v>5957</v>
      </c>
      <c r="DG144" s="213">
        <v>3458000</v>
      </c>
      <c r="DH144" s="230" t="s">
        <v>5905</v>
      </c>
      <c r="DI144" s="230" t="s">
        <v>1400</v>
      </c>
      <c r="DJ144" s="230">
        <v>2</v>
      </c>
      <c r="DK144" s="230" t="s">
        <v>5956</v>
      </c>
      <c r="DL144" s="230" t="s">
        <v>5941</v>
      </c>
      <c r="DM144" s="214">
        <v>45126</v>
      </c>
      <c r="DN144" s="228" t="s">
        <v>5958</v>
      </c>
      <c r="DO144" s="218" t="s">
        <v>17</v>
      </c>
      <c r="DP144" s="228" t="s">
        <v>17</v>
      </c>
      <c r="DQ144" s="228" t="s">
        <v>17</v>
      </c>
      <c r="DR144" s="228" t="s">
        <v>17</v>
      </c>
      <c r="DS144" s="228" t="s">
        <v>5954</v>
      </c>
      <c r="DT144" s="228" t="s">
        <v>17</v>
      </c>
      <c r="DU144" s="229">
        <v>45126</v>
      </c>
      <c r="DV144" s="227" t="s">
        <v>5959</v>
      </c>
      <c r="DW144" s="213" t="s">
        <v>17</v>
      </c>
      <c r="DX144" s="230" t="s">
        <v>17</v>
      </c>
      <c r="DY144" s="230" t="s">
        <v>17</v>
      </c>
      <c r="DZ144" s="230" t="s">
        <v>17</v>
      </c>
      <c r="EA144" s="230" t="s">
        <v>5954</v>
      </c>
      <c r="EB144" s="230" t="s">
        <v>17</v>
      </c>
      <c r="EC144" s="214">
        <v>45126</v>
      </c>
      <c r="ED144" s="228" t="s">
        <v>5960</v>
      </c>
      <c r="EE144" s="218" t="s">
        <v>17</v>
      </c>
      <c r="EF144" s="228" t="s">
        <v>17</v>
      </c>
      <c r="EG144" s="228" t="s">
        <v>17</v>
      </c>
      <c r="EH144" s="228" t="s">
        <v>17</v>
      </c>
      <c r="EI144" s="228" t="s">
        <v>5954</v>
      </c>
      <c r="EJ144" s="228" t="s">
        <v>17</v>
      </c>
      <c r="EK144" s="229">
        <v>45126</v>
      </c>
      <c r="EL144" s="227" t="s">
        <v>5961</v>
      </c>
      <c r="EM144" s="213" t="s">
        <v>17</v>
      </c>
      <c r="EN144" s="230" t="s">
        <v>17</v>
      </c>
      <c r="EO144" s="230" t="s">
        <v>17</v>
      </c>
      <c r="EP144" s="230" t="s">
        <v>17</v>
      </c>
      <c r="EQ144" s="230" t="s">
        <v>5954</v>
      </c>
      <c r="ER144" s="230" t="s">
        <v>17</v>
      </c>
      <c r="ES144" s="214">
        <v>45126</v>
      </c>
      <c r="ET144" s="228" t="s">
        <v>5953</v>
      </c>
      <c r="EU144" s="228">
        <v>23</v>
      </c>
      <c r="EV144" s="228" t="s">
        <v>5838</v>
      </c>
      <c r="EW144" s="228" t="s">
        <v>1400</v>
      </c>
      <c r="EX144" s="228">
        <v>2</v>
      </c>
      <c r="EY144" s="228" t="s">
        <v>5952</v>
      </c>
      <c r="EZ144" s="228" t="s">
        <v>1039</v>
      </c>
      <c r="FA144" s="229">
        <v>45126</v>
      </c>
      <c r="FB144" s="227" t="s">
        <v>262</v>
      </c>
      <c r="FC144" s="230">
        <v>1</v>
      </c>
      <c r="FD144" s="230" t="s">
        <v>17</v>
      </c>
      <c r="FE144" s="230" t="s">
        <v>33</v>
      </c>
      <c r="FF144" s="230">
        <v>2</v>
      </c>
      <c r="FG144" s="230" t="s">
        <v>261</v>
      </c>
      <c r="FH144" s="230" t="s">
        <v>17</v>
      </c>
      <c r="FI144" s="214">
        <v>43509</v>
      </c>
      <c r="FJ144" s="227" t="s">
        <v>265</v>
      </c>
      <c r="FK144" s="228" t="s">
        <v>17</v>
      </c>
      <c r="FL144" s="228">
        <v>0</v>
      </c>
      <c r="FM144" s="228" t="s">
        <v>33</v>
      </c>
      <c r="FN144" s="228">
        <v>2</v>
      </c>
      <c r="FO144" s="228" t="s">
        <v>18</v>
      </c>
      <c r="FP144" s="218">
        <v>0</v>
      </c>
      <c r="FQ144" s="219">
        <v>43509</v>
      </c>
      <c r="FR144" s="227" t="s">
        <v>266</v>
      </c>
      <c r="FS144" s="230" t="s">
        <v>17</v>
      </c>
      <c r="FT144" s="230">
        <v>0</v>
      </c>
      <c r="FU144" s="230" t="s">
        <v>33</v>
      </c>
      <c r="FV144" s="230">
        <v>2</v>
      </c>
      <c r="FW144" s="230" t="s">
        <v>18</v>
      </c>
      <c r="FX144" s="230">
        <v>0</v>
      </c>
      <c r="FY144" s="214">
        <v>43509</v>
      </c>
      <c r="FZ144" s="228" t="s">
        <v>3787</v>
      </c>
      <c r="GA144" s="228">
        <v>1</v>
      </c>
      <c r="GB144" s="228" t="s">
        <v>2565</v>
      </c>
      <c r="GC144" s="228" t="s">
        <v>33</v>
      </c>
      <c r="GD144" s="228">
        <v>2</v>
      </c>
      <c r="GE144" s="228" t="s">
        <v>17</v>
      </c>
      <c r="GF144" s="228" t="s">
        <v>17</v>
      </c>
      <c r="GG144" s="229">
        <v>45063</v>
      </c>
      <c r="GH144" s="227" t="s">
        <v>3793</v>
      </c>
      <c r="GI144" s="230">
        <v>1</v>
      </c>
      <c r="GJ144" s="230" t="s">
        <v>2565</v>
      </c>
      <c r="GK144" s="230" t="s">
        <v>33</v>
      </c>
      <c r="GL144" s="230">
        <v>2</v>
      </c>
      <c r="GM144" s="230" t="s">
        <v>17</v>
      </c>
      <c r="GN144" s="230" t="s">
        <v>17</v>
      </c>
      <c r="GO144" s="214">
        <v>45063</v>
      </c>
      <c r="GP144" s="228" t="s">
        <v>3788</v>
      </c>
      <c r="GQ144" s="228">
        <v>0</v>
      </c>
      <c r="GR144" s="228" t="s">
        <v>2565</v>
      </c>
      <c r="GS144" s="228" t="s">
        <v>33</v>
      </c>
      <c r="GT144" s="228">
        <v>2</v>
      </c>
      <c r="GU144" s="228" t="s">
        <v>17</v>
      </c>
      <c r="GV144" s="228" t="s">
        <v>17</v>
      </c>
      <c r="GW144" s="229">
        <v>45063</v>
      </c>
      <c r="GX144" s="227" t="s">
        <v>3794</v>
      </c>
      <c r="GY144" s="230">
        <v>0</v>
      </c>
      <c r="GZ144" s="230" t="s">
        <v>2565</v>
      </c>
      <c r="HA144" s="230" t="s">
        <v>33</v>
      </c>
      <c r="HB144" s="230">
        <v>2</v>
      </c>
      <c r="HC144" s="230" t="s">
        <v>17</v>
      </c>
      <c r="HD144" s="230" t="s">
        <v>17</v>
      </c>
      <c r="HE144" s="214">
        <v>45063</v>
      </c>
      <c r="HF144" s="228" t="s">
        <v>3786</v>
      </c>
      <c r="HG144" s="228">
        <v>0</v>
      </c>
      <c r="HH144" s="228" t="s">
        <v>2565</v>
      </c>
      <c r="HI144" s="228" t="s">
        <v>33</v>
      </c>
      <c r="HJ144" s="228">
        <v>2</v>
      </c>
      <c r="HK144" s="228" t="s">
        <v>17</v>
      </c>
      <c r="HL144" s="228" t="s">
        <v>17</v>
      </c>
      <c r="HM144" s="229">
        <v>45063</v>
      </c>
      <c r="HN144" s="227" t="s">
        <v>3792</v>
      </c>
      <c r="HO144" s="230">
        <v>0</v>
      </c>
      <c r="HP144" s="230" t="s">
        <v>2565</v>
      </c>
      <c r="HQ144" s="230" t="s">
        <v>33</v>
      </c>
      <c r="HR144" s="230">
        <v>2</v>
      </c>
      <c r="HS144" s="230" t="s">
        <v>17</v>
      </c>
      <c r="HT144" s="230" t="s">
        <v>17</v>
      </c>
      <c r="HU144" s="214">
        <v>45063</v>
      </c>
      <c r="HV144" s="228" t="s">
        <v>3789</v>
      </c>
      <c r="HW144" s="228">
        <v>0</v>
      </c>
      <c r="HX144" s="228" t="s">
        <v>2565</v>
      </c>
      <c r="HY144" s="228" t="s">
        <v>33</v>
      </c>
      <c r="HZ144" s="228">
        <v>2</v>
      </c>
      <c r="IA144" s="228" t="s">
        <v>17</v>
      </c>
      <c r="IB144" s="228" t="s">
        <v>17</v>
      </c>
      <c r="IC144" s="229">
        <v>45063</v>
      </c>
      <c r="ID144" s="227" t="s">
        <v>3791</v>
      </c>
      <c r="IE144" s="230">
        <v>3</v>
      </c>
      <c r="IF144" s="230" t="s">
        <v>2565</v>
      </c>
      <c r="IG144" s="230" t="s">
        <v>33</v>
      </c>
      <c r="IH144" s="230">
        <v>2</v>
      </c>
      <c r="II144" s="230" t="s">
        <v>17</v>
      </c>
      <c r="IJ144" s="230" t="s">
        <v>17</v>
      </c>
      <c r="IK144" s="214">
        <v>45063</v>
      </c>
      <c r="IL144" s="228" t="s">
        <v>3790</v>
      </c>
      <c r="IM144" s="228">
        <v>0</v>
      </c>
      <c r="IN144" s="228" t="s">
        <v>2565</v>
      </c>
      <c r="IO144" s="228" t="s">
        <v>33</v>
      </c>
      <c r="IP144" s="228">
        <v>2</v>
      </c>
      <c r="IQ144" s="228" t="s">
        <v>17</v>
      </c>
      <c r="IR144" s="228" t="s">
        <v>17</v>
      </c>
      <c r="IS144" s="229">
        <v>45063</v>
      </c>
    </row>
    <row r="145" spans="1:253" x14ac:dyDescent="0.25">
      <c r="A145" s="11" t="s">
        <v>267</v>
      </c>
      <c r="B145" s="11" t="s">
        <v>9871</v>
      </c>
      <c r="C145" s="11" t="s">
        <v>268</v>
      </c>
      <c r="D145" s="11" t="s">
        <v>246</v>
      </c>
      <c r="E145" s="11" t="s">
        <v>9530</v>
      </c>
      <c r="F145" s="11" t="s">
        <v>5962</v>
      </c>
      <c r="G145" s="212">
        <v>63878000</v>
      </c>
      <c r="H145" s="213" t="s">
        <v>5905</v>
      </c>
      <c r="I145" s="213" t="s">
        <v>22</v>
      </c>
      <c r="J145" s="213">
        <v>3</v>
      </c>
      <c r="K145" s="213" t="s">
        <v>5939</v>
      </c>
      <c r="L145" s="213" t="s">
        <v>5906</v>
      </c>
      <c r="M145" s="214">
        <v>45126</v>
      </c>
      <c r="N145" s="227" t="s">
        <v>5965</v>
      </c>
      <c r="O145" s="216">
        <v>12012</v>
      </c>
      <c r="P145" s="216" t="s">
        <v>5905</v>
      </c>
      <c r="Q145" s="216" t="s">
        <v>1400</v>
      </c>
      <c r="R145" s="216">
        <v>2</v>
      </c>
      <c r="S145" s="216" t="s">
        <v>5964</v>
      </c>
      <c r="T145" s="216" t="s">
        <v>5963</v>
      </c>
      <c r="U145" s="217">
        <v>45126</v>
      </c>
      <c r="V145" s="227" t="s">
        <v>5969</v>
      </c>
      <c r="W145" s="213">
        <v>342000</v>
      </c>
      <c r="X145" s="213" t="s">
        <v>5966</v>
      </c>
      <c r="Y145" s="213" t="s">
        <v>1400</v>
      </c>
      <c r="Z145" s="213">
        <v>2</v>
      </c>
      <c r="AA145" s="213" t="s">
        <v>5968</v>
      </c>
      <c r="AB145" s="213" t="s">
        <v>5967</v>
      </c>
      <c r="AC145" s="214">
        <v>45126</v>
      </c>
      <c r="AD145" s="227" t="s">
        <v>5970</v>
      </c>
      <c r="AE145" s="218">
        <v>91000</v>
      </c>
      <c r="AF145" s="218" t="s">
        <v>5915</v>
      </c>
      <c r="AG145" s="218" t="s">
        <v>22</v>
      </c>
      <c r="AH145" s="218">
        <v>3</v>
      </c>
      <c r="AI145" s="218" t="s">
        <v>5917</v>
      </c>
      <c r="AJ145" s="218" t="s">
        <v>5916</v>
      </c>
      <c r="AK145" s="219">
        <v>45126</v>
      </c>
      <c r="AL145" s="227" t="s">
        <v>5971</v>
      </c>
      <c r="AM145" s="213">
        <v>91000</v>
      </c>
      <c r="AN145" s="213" t="s">
        <v>5915</v>
      </c>
      <c r="AO145" s="213" t="s">
        <v>22</v>
      </c>
      <c r="AP145" s="213">
        <v>3</v>
      </c>
      <c r="AQ145" s="213" t="s">
        <v>5919</v>
      </c>
      <c r="AR145" s="213" t="s">
        <v>5916</v>
      </c>
      <c r="AS145" s="214">
        <v>45126</v>
      </c>
      <c r="AT145" s="228" t="s">
        <v>757</v>
      </c>
      <c r="AU145" s="218">
        <v>0</v>
      </c>
      <c r="AV145" s="218" t="s">
        <v>17</v>
      </c>
      <c r="AW145" s="218" t="s">
        <v>17</v>
      </c>
      <c r="AX145" s="218" t="s">
        <v>17</v>
      </c>
      <c r="AY145" s="218" t="s">
        <v>756</v>
      </c>
      <c r="AZ145" s="218" t="s">
        <v>17</v>
      </c>
      <c r="BA145" s="219">
        <v>43676</v>
      </c>
      <c r="BB145" s="227" t="s">
        <v>274</v>
      </c>
      <c r="BC145" s="213" t="s">
        <v>17</v>
      </c>
      <c r="BD145" s="213">
        <v>0</v>
      </c>
      <c r="BE145" s="213" t="s">
        <v>33</v>
      </c>
      <c r="BF145" s="213">
        <v>2</v>
      </c>
      <c r="BG145" s="213" t="s">
        <v>18</v>
      </c>
      <c r="BH145" s="213">
        <v>0</v>
      </c>
      <c r="BI145" s="214">
        <v>43509</v>
      </c>
      <c r="BJ145" s="228" t="s">
        <v>5973</v>
      </c>
      <c r="BK145" s="228">
        <v>0</v>
      </c>
      <c r="BL145" s="228" t="s">
        <v>5838</v>
      </c>
      <c r="BM145" s="228" t="s">
        <v>1400</v>
      </c>
      <c r="BN145" s="228">
        <v>2</v>
      </c>
      <c r="BO145" s="228" t="s">
        <v>5972</v>
      </c>
      <c r="BP145" s="218" t="s">
        <v>1039</v>
      </c>
      <c r="BQ145" s="229">
        <v>45126</v>
      </c>
      <c r="BR145" s="227" t="s">
        <v>269</v>
      </c>
      <c r="BS145" s="230" t="s">
        <v>17</v>
      </c>
      <c r="BT145" s="230">
        <v>0</v>
      </c>
      <c r="BU145" s="230" t="s">
        <v>33</v>
      </c>
      <c r="BV145" s="230">
        <v>2</v>
      </c>
      <c r="BW145" s="230" t="s">
        <v>18</v>
      </c>
      <c r="BX145" s="230">
        <v>0</v>
      </c>
      <c r="BY145" s="214">
        <v>43509</v>
      </c>
      <c r="BZ145" s="228" t="s">
        <v>270</v>
      </c>
      <c r="CA145" s="228" t="s">
        <v>17</v>
      </c>
      <c r="CB145" s="228">
        <v>0</v>
      </c>
      <c r="CC145" s="228" t="s">
        <v>17</v>
      </c>
      <c r="CD145" s="228" t="s">
        <v>17</v>
      </c>
      <c r="CE145" s="228" t="s">
        <v>18</v>
      </c>
      <c r="CF145" s="228">
        <v>0</v>
      </c>
      <c r="CG145" s="229">
        <v>43509</v>
      </c>
      <c r="CH145" s="227" t="s">
        <v>10685</v>
      </c>
      <c r="CI145" s="228" t="e">
        <v>#N/A</v>
      </c>
      <c r="CJ145" s="228" t="e">
        <v>#N/A</v>
      </c>
      <c r="CK145" s="228" t="e">
        <v>#N/A</v>
      </c>
      <c r="CL145" s="228" t="e">
        <v>#N/A</v>
      </c>
      <c r="CM145" s="228" t="e">
        <v>#N/A</v>
      </c>
      <c r="CN145" s="228" t="e">
        <v>#N/A</v>
      </c>
      <c r="CO145" s="231" t="e">
        <v>#N/A</v>
      </c>
      <c r="CP145" s="228" t="s">
        <v>273</v>
      </c>
      <c r="CQ145" s="230" t="s">
        <v>17</v>
      </c>
      <c r="CR145" s="230">
        <v>0</v>
      </c>
      <c r="CS145" s="230" t="s">
        <v>33</v>
      </c>
      <c r="CT145" s="230">
        <v>2</v>
      </c>
      <c r="CU145" s="230" t="s">
        <v>18</v>
      </c>
      <c r="CV145" s="230">
        <v>0</v>
      </c>
      <c r="CW145" s="214">
        <v>43509</v>
      </c>
      <c r="CX145" s="228" t="s">
        <v>5976</v>
      </c>
      <c r="CY145" s="218">
        <v>91000</v>
      </c>
      <c r="CZ145" s="218" t="s">
        <v>5931</v>
      </c>
      <c r="DA145" s="218" t="s">
        <v>22</v>
      </c>
      <c r="DB145" s="218">
        <v>3</v>
      </c>
      <c r="DC145" s="218" t="s">
        <v>5933</v>
      </c>
      <c r="DD145" s="218" t="s">
        <v>5932</v>
      </c>
      <c r="DE145" s="220">
        <v>45126</v>
      </c>
      <c r="DF145" s="227" t="s">
        <v>5977</v>
      </c>
      <c r="DG145" s="213">
        <v>252000</v>
      </c>
      <c r="DH145" s="230" t="s">
        <v>5926</v>
      </c>
      <c r="DI145" s="230" t="s">
        <v>1400</v>
      </c>
      <c r="DJ145" s="230">
        <v>2</v>
      </c>
      <c r="DK145" s="230" t="s">
        <v>5928</v>
      </c>
      <c r="DL145" s="230" t="s">
        <v>5927</v>
      </c>
      <c r="DM145" s="214">
        <v>45126</v>
      </c>
      <c r="DN145" s="228" t="s">
        <v>5978</v>
      </c>
      <c r="DO145" s="218">
        <v>0</v>
      </c>
      <c r="DP145" s="228" t="s">
        <v>17</v>
      </c>
      <c r="DQ145" s="228" t="s">
        <v>1400</v>
      </c>
      <c r="DR145" s="228">
        <v>2</v>
      </c>
      <c r="DS145" s="228" t="s">
        <v>5933</v>
      </c>
      <c r="DT145" s="228" t="s">
        <v>17</v>
      </c>
      <c r="DU145" s="229">
        <v>45126</v>
      </c>
      <c r="DV145" s="227" t="s">
        <v>5979</v>
      </c>
      <c r="DW145" s="213">
        <v>91000</v>
      </c>
      <c r="DX145" s="230" t="s">
        <v>5931</v>
      </c>
      <c r="DY145" s="230" t="s">
        <v>22</v>
      </c>
      <c r="DZ145" s="230">
        <v>3</v>
      </c>
      <c r="EA145" s="230" t="s">
        <v>5933</v>
      </c>
      <c r="EB145" s="230" t="s">
        <v>5932</v>
      </c>
      <c r="EC145" s="214">
        <v>45126</v>
      </c>
      <c r="ED145" s="228" t="s">
        <v>5980</v>
      </c>
      <c r="EE145" s="218">
        <v>0</v>
      </c>
      <c r="EF145" s="228" t="s">
        <v>17</v>
      </c>
      <c r="EG145" s="228" t="s">
        <v>1400</v>
      </c>
      <c r="EH145" s="228">
        <v>2</v>
      </c>
      <c r="EI145" s="228" t="s">
        <v>5933</v>
      </c>
      <c r="EJ145" s="228" t="s">
        <v>17</v>
      </c>
      <c r="EK145" s="229">
        <v>45126</v>
      </c>
      <c r="EL145" s="227" t="s">
        <v>5981</v>
      </c>
      <c r="EM145" s="213">
        <v>0</v>
      </c>
      <c r="EN145" s="230" t="s">
        <v>17</v>
      </c>
      <c r="EO145" s="230" t="s">
        <v>1400</v>
      </c>
      <c r="EP145" s="230">
        <v>2</v>
      </c>
      <c r="EQ145" s="230" t="s">
        <v>5933</v>
      </c>
      <c r="ER145" s="230" t="s">
        <v>17</v>
      </c>
      <c r="ES145" s="214">
        <v>45126</v>
      </c>
      <c r="ET145" s="228" t="s">
        <v>5975</v>
      </c>
      <c r="EU145" s="228">
        <v>23</v>
      </c>
      <c r="EV145" s="228" t="s">
        <v>5838</v>
      </c>
      <c r="EW145" s="228" t="s">
        <v>1400</v>
      </c>
      <c r="EX145" s="228">
        <v>2</v>
      </c>
      <c r="EY145" s="228" t="s">
        <v>5974</v>
      </c>
      <c r="EZ145" s="228" t="s">
        <v>1039</v>
      </c>
      <c r="FA145" s="229">
        <v>45126</v>
      </c>
      <c r="FB145" s="227" t="s">
        <v>272</v>
      </c>
      <c r="FC145" s="230">
        <v>1</v>
      </c>
      <c r="FD145" s="230" t="s">
        <v>249</v>
      </c>
      <c r="FE145" s="230" t="s">
        <v>33</v>
      </c>
      <c r="FF145" s="230">
        <v>2</v>
      </c>
      <c r="FG145" s="230" t="s">
        <v>271</v>
      </c>
      <c r="FH145" s="230" t="s">
        <v>250</v>
      </c>
      <c r="FI145" s="214">
        <v>43509</v>
      </c>
      <c r="FJ145" s="227" t="s">
        <v>275</v>
      </c>
      <c r="FK145" s="228" t="s">
        <v>17</v>
      </c>
      <c r="FL145" s="228">
        <v>0</v>
      </c>
      <c r="FM145" s="228" t="s">
        <v>33</v>
      </c>
      <c r="FN145" s="228">
        <v>2</v>
      </c>
      <c r="FO145" s="228" t="s">
        <v>18</v>
      </c>
      <c r="FP145" s="218">
        <v>0</v>
      </c>
      <c r="FQ145" s="219">
        <v>43509</v>
      </c>
      <c r="FR145" s="227" t="s">
        <v>276</v>
      </c>
      <c r="FS145" s="230" t="s">
        <v>17</v>
      </c>
      <c r="FT145" s="230">
        <v>0</v>
      </c>
      <c r="FU145" s="230" t="s">
        <v>33</v>
      </c>
      <c r="FV145" s="230">
        <v>2</v>
      </c>
      <c r="FW145" s="230" t="s">
        <v>18</v>
      </c>
      <c r="FX145" s="230">
        <v>0</v>
      </c>
      <c r="FY145" s="214">
        <v>43509</v>
      </c>
      <c r="FZ145" s="228" t="s">
        <v>3796</v>
      </c>
      <c r="GA145" s="228">
        <v>1</v>
      </c>
      <c r="GB145" s="228" t="s">
        <v>2565</v>
      </c>
      <c r="GC145" s="228" t="s">
        <v>33</v>
      </c>
      <c r="GD145" s="228">
        <v>2</v>
      </c>
      <c r="GE145" s="228" t="s">
        <v>17</v>
      </c>
      <c r="GF145" s="228" t="s">
        <v>17</v>
      </c>
      <c r="GG145" s="229">
        <v>45063</v>
      </c>
      <c r="GH145" s="227" t="s">
        <v>3802</v>
      </c>
      <c r="GI145" s="230">
        <v>0</v>
      </c>
      <c r="GJ145" s="230" t="s">
        <v>2565</v>
      </c>
      <c r="GK145" s="230" t="s">
        <v>33</v>
      </c>
      <c r="GL145" s="230">
        <v>2</v>
      </c>
      <c r="GM145" s="230" t="s">
        <v>17</v>
      </c>
      <c r="GN145" s="230" t="s">
        <v>17</v>
      </c>
      <c r="GO145" s="214">
        <v>45063</v>
      </c>
      <c r="GP145" s="228" t="s">
        <v>3797</v>
      </c>
      <c r="GQ145" s="228">
        <v>1</v>
      </c>
      <c r="GR145" s="228" t="s">
        <v>2565</v>
      </c>
      <c r="GS145" s="228" t="s">
        <v>33</v>
      </c>
      <c r="GT145" s="228">
        <v>2</v>
      </c>
      <c r="GU145" s="228" t="s">
        <v>17</v>
      </c>
      <c r="GV145" s="228" t="s">
        <v>17</v>
      </c>
      <c r="GW145" s="229">
        <v>45063</v>
      </c>
      <c r="GX145" s="227" t="s">
        <v>3803</v>
      </c>
      <c r="GY145" s="230">
        <v>0</v>
      </c>
      <c r="GZ145" s="230" t="s">
        <v>2565</v>
      </c>
      <c r="HA145" s="230" t="s">
        <v>33</v>
      </c>
      <c r="HB145" s="230">
        <v>2</v>
      </c>
      <c r="HC145" s="230" t="s">
        <v>17</v>
      </c>
      <c r="HD145" s="230" t="s">
        <v>17</v>
      </c>
      <c r="HE145" s="214">
        <v>45063</v>
      </c>
      <c r="HF145" s="228" t="s">
        <v>3795</v>
      </c>
      <c r="HG145" s="228">
        <v>0</v>
      </c>
      <c r="HH145" s="228" t="s">
        <v>2565</v>
      </c>
      <c r="HI145" s="228" t="s">
        <v>33</v>
      </c>
      <c r="HJ145" s="228">
        <v>2</v>
      </c>
      <c r="HK145" s="228" t="s">
        <v>17</v>
      </c>
      <c r="HL145" s="228" t="s">
        <v>17</v>
      </c>
      <c r="HM145" s="229">
        <v>45063</v>
      </c>
      <c r="HN145" s="227" t="s">
        <v>3801</v>
      </c>
      <c r="HO145" s="230">
        <v>2</v>
      </c>
      <c r="HP145" s="230" t="s">
        <v>2565</v>
      </c>
      <c r="HQ145" s="230" t="s">
        <v>33</v>
      </c>
      <c r="HR145" s="230">
        <v>2</v>
      </c>
      <c r="HS145" s="230" t="s">
        <v>17</v>
      </c>
      <c r="HT145" s="230" t="s">
        <v>17</v>
      </c>
      <c r="HU145" s="214">
        <v>45063</v>
      </c>
      <c r="HV145" s="228" t="s">
        <v>3798</v>
      </c>
      <c r="HW145" s="228">
        <v>0</v>
      </c>
      <c r="HX145" s="228" t="s">
        <v>2565</v>
      </c>
      <c r="HY145" s="228" t="s">
        <v>33</v>
      </c>
      <c r="HZ145" s="228">
        <v>2</v>
      </c>
      <c r="IA145" s="228" t="s">
        <v>17</v>
      </c>
      <c r="IB145" s="228" t="s">
        <v>17</v>
      </c>
      <c r="IC145" s="229">
        <v>45063</v>
      </c>
      <c r="ID145" s="227" t="s">
        <v>3800</v>
      </c>
      <c r="IE145" s="230">
        <v>3</v>
      </c>
      <c r="IF145" s="230" t="s">
        <v>2565</v>
      </c>
      <c r="IG145" s="230" t="s">
        <v>33</v>
      </c>
      <c r="IH145" s="230">
        <v>2</v>
      </c>
      <c r="II145" s="230" t="s">
        <v>17</v>
      </c>
      <c r="IJ145" s="230" t="s">
        <v>17</v>
      </c>
      <c r="IK145" s="214">
        <v>45063</v>
      </c>
      <c r="IL145" s="228" t="s">
        <v>3799</v>
      </c>
      <c r="IM145" s="228">
        <v>1</v>
      </c>
      <c r="IN145" s="228" t="s">
        <v>2565</v>
      </c>
      <c r="IO145" s="228" t="s">
        <v>33</v>
      </c>
      <c r="IP145" s="228">
        <v>2</v>
      </c>
      <c r="IQ145" s="228" t="s">
        <v>17</v>
      </c>
      <c r="IR145" s="228" t="s">
        <v>17</v>
      </c>
      <c r="IS145" s="229">
        <v>45063</v>
      </c>
    </row>
    <row r="146" spans="1:253" x14ac:dyDescent="0.25">
      <c r="A146" s="11" t="s">
        <v>2909</v>
      </c>
      <c r="B146" s="11" t="s">
        <v>9885</v>
      </c>
      <c r="C146" s="11" t="s">
        <v>2910</v>
      </c>
      <c r="D146" s="11" t="s">
        <v>2911</v>
      </c>
      <c r="E146" s="11" t="s">
        <v>9539</v>
      </c>
      <c r="F146" s="11" t="s">
        <v>8025</v>
      </c>
      <c r="G146" s="212">
        <v>1531000</v>
      </c>
      <c r="H146" s="213" t="s">
        <v>8022</v>
      </c>
      <c r="I146" s="213" t="s">
        <v>1400</v>
      </c>
      <c r="J146" s="213">
        <v>2</v>
      </c>
      <c r="K146" s="213" t="s">
        <v>8024</v>
      </c>
      <c r="L146" s="213" t="s">
        <v>8023</v>
      </c>
      <c r="M146" s="214">
        <v>45138</v>
      </c>
      <c r="N146" s="227" t="s">
        <v>8028</v>
      </c>
      <c r="O146" s="216">
        <v>5130</v>
      </c>
      <c r="P146" s="216" t="s">
        <v>8026</v>
      </c>
      <c r="Q146" s="216" t="s">
        <v>77</v>
      </c>
      <c r="R146" s="216">
        <v>1</v>
      </c>
      <c r="S146" s="216" t="s">
        <v>7955</v>
      </c>
      <c r="T146" s="216" t="s">
        <v>8027</v>
      </c>
      <c r="U146" s="217">
        <v>45138</v>
      </c>
      <c r="V146" s="227" t="s">
        <v>8029</v>
      </c>
      <c r="W146" s="213">
        <v>1531000</v>
      </c>
      <c r="X146" s="213" t="s">
        <v>8022</v>
      </c>
      <c r="Y146" s="213" t="s">
        <v>33</v>
      </c>
      <c r="Z146" s="213">
        <v>2</v>
      </c>
      <c r="AA146" s="213" t="s">
        <v>8024</v>
      </c>
      <c r="AB146" s="213" t="s">
        <v>8023</v>
      </c>
      <c r="AC146" s="214">
        <v>45138</v>
      </c>
      <c r="AD146" s="227" t="s">
        <v>8033</v>
      </c>
      <c r="AE146" s="218">
        <v>212000</v>
      </c>
      <c r="AF146" s="218" t="s">
        <v>8030</v>
      </c>
      <c r="AG146" s="218" t="s">
        <v>33</v>
      </c>
      <c r="AH146" s="218">
        <v>2</v>
      </c>
      <c r="AI146" s="218" t="s">
        <v>8032</v>
      </c>
      <c r="AJ146" s="218" t="s">
        <v>8031</v>
      </c>
      <c r="AK146" s="219">
        <v>45138</v>
      </c>
      <c r="AL146" s="227" t="s">
        <v>8034</v>
      </c>
      <c r="AM146" s="213">
        <v>35000</v>
      </c>
      <c r="AN146" s="213" t="s">
        <v>7924</v>
      </c>
      <c r="AO146" s="213" t="s">
        <v>1400</v>
      </c>
      <c r="AP146" s="213">
        <v>2</v>
      </c>
      <c r="AQ146" s="213" t="s">
        <v>7925</v>
      </c>
      <c r="AR146" s="213" t="s">
        <v>7623</v>
      </c>
      <c r="AS146" s="214">
        <v>45138</v>
      </c>
      <c r="AT146" s="228" t="s">
        <v>8035</v>
      </c>
      <c r="AU146" s="218" t="s">
        <v>17</v>
      </c>
      <c r="AV146" s="218" t="s">
        <v>17</v>
      </c>
      <c r="AW146" s="218" t="s">
        <v>17</v>
      </c>
      <c r="AX146" s="218" t="s">
        <v>17</v>
      </c>
      <c r="AY146" s="218" t="s">
        <v>7601</v>
      </c>
      <c r="AZ146" s="218" t="s">
        <v>17</v>
      </c>
      <c r="BA146" s="219">
        <v>45138</v>
      </c>
      <c r="BB146" s="227" t="s">
        <v>8049</v>
      </c>
      <c r="BC146" s="213" t="s">
        <v>17</v>
      </c>
      <c r="BD146" s="213" t="s">
        <v>17</v>
      </c>
      <c r="BE146" s="213" t="s">
        <v>17</v>
      </c>
      <c r="BF146" s="213" t="s">
        <v>17</v>
      </c>
      <c r="BG146" s="213" t="s">
        <v>7601</v>
      </c>
      <c r="BH146" s="213" t="s">
        <v>17</v>
      </c>
      <c r="BI146" s="214">
        <v>45138</v>
      </c>
      <c r="BJ146" s="228" t="s">
        <v>8037</v>
      </c>
      <c r="BK146" s="228">
        <v>366</v>
      </c>
      <c r="BL146" s="228" t="s">
        <v>7717</v>
      </c>
      <c r="BM146" s="228" t="s">
        <v>1400</v>
      </c>
      <c r="BN146" s="228">
        <v>2</v>
      </c>
      <c r="BO146" s="228" t="s">
        <v>8036</v>
      </c>
      <c r="BP146" s="218" t="s">
        <v>5517</v>
      </c>
      <c r="BQ146" s="229">
        <v>45138</v>
      </c>
      <c r="BR146" s="227" t="s">
        <v>8050</v>
      </c>
      <c r="BS146" s="230" t="s">
        <v>17</v>
      </c>
      <c r="BT146" s="230" t="s">
        <v>17</v>
      </c>
      <c r="BU146" s="230" t="s">
        <v>17</v>
      </c>
      <c r="BV146" s="230" t="s">
        <v>17</v>
      </c>
      <c r="BW146" s="230" t="s">
        <v>7601</v>
      </c>
      <c r="BX146" s="230" t="s">
        <v>17</v>
      </c>
      <c r="BY146" s="214">
        <v>45138</v>
      </c>
      <c r="BZ146" s="228" t="s">
        <v>8051</v>
      </c>
      <c r="CA146" s="228" t="s">
        <v>17</v>
      </c>
      <c r="CB146" s="228" t="s">
        <v>17</v>
      </c>
      <c r="CC146" s="228" t="s">
        <v>17</v>
      </c>
      <c r="CD146" s="228" t="s">
        <v>17</v>
      </c>
      <c r="CE146" s="228" t="s">
        <v>7601</v>
      </c>
      <c r="CF146" s="228" t="s">
        <v>17</v>
      </c>
      <c r="CG146" s="229">
        <v>45138</v>
      </c>
      <c r="CH146" s="227" t="s">
        <v>10686</v>
      </c>
      <c r="CI146" s="228" t="e">
        <v>#N/A</v>
      </c>
      <c r="CJ146" s="228" t="e">
        <v>#N/A</v>
      </c>
      <c r="CK146" s="228" t="e">
        <v>#N/A</v>
      </c>
      <c r="CL146" s="228" t="e">
        <v>#N/A</v>
      </c>
      <c r="CM146" s="228" t="e">
        <v>#N/A</v>
      </c>
      <c r="CN146" s="228" t="e">
        <v>#N/A</v>
      </c>
      <c r="CO146" s="231" t="e">
        <v>#N/A</v>
      </c>
      <c r="CP146" s="228" t="s">
        <v>8053</v>
      </c>
      <c r="CQ146" s="230" t="s">
        <v>17</v>
      </c>
      <c r="CR146" s="230" t="s">
        <v>17</v>
      </c>
      <c r="CS146" s="230" t="s">
        <v>17</v>
      </c>
      <c r="CT146" s="230" t="s">
        <v>17</v>
      </c>
      <c r="CU146" s="230" t="s">
        <v>7601</v>
      </c>
      <c r="CV146" s="230" t="s">
        <v>17</v>
      </c>
      <c r="CW146" s="214">
        <v>45138</v>
      </c>
      <c r="CX146" s="228" t="s">
        <v>8039</v>
      </c>
      <c r="CY146" s="218">
        <v>38000</v>
      </c>
      <c r="CZ146" s="218" t="s">
        <v>7614</v>
      </c>
      <c r="DA146" s="218" t="s">
        <v>77</v>
      </c>
      <c r="DB146" s="218">
        <v>1</v>
      </c>
      <c r="DC146" s="218" t="s">
        <v>7756</v>
      </c>
      <c r="DD146" s="218" t="s">
        <v>7615</v>
      </c>
      <c r="DE146" s="220">
        <v>45138</v>
      </c>
      <c r="DF146" s="227" t="s">
        <v>8040</v>
      </c>
      <c r="DG146" s="213">
        <v>1319000</v>
      </c>
      <c r="DH146" s="230" t="s">
        <v>7614</v>
      </c>
      <c r="DI146" s="230" t="s">
        <v>33</v>
      </c>
      <c r="DJ146" s="230">
        <v>2</v>
      </c>
      <c r="DK146" s="230" t="s">
        <v>7758</v>
      </c>
      <c r="DL146" s="230" t="s">
        <v>7615</v>
      </c>
      <c r="DM146" s="214">
        <v>45138</v>
      </c>
      <c r="DN146" s="228" t="s">
        <v>8041</v>
      </c>
      <c r="DO146" s="218">
        <v>174000</v>
      </c>
      <c r="DP146" s="228" t="s">
        <v>7614</v>
      </c>
      <c r="DQ146" s="228" t="s">
        <v>33</v>
      </c>
      <c r="DR146" s="228">
        <v>2</v>
      </c>
      <c r="DS146" s="228" t="s">
        <v>7760</v>
      </c>
      <c r="DT146" s="228" t="s">
        <v>7615</v>
      </c>
      <c r="DU146" s="229">
        <v>45138</v>
      </c>
      <c r="DV146" s="227" t="s">
        <v>8042</v>
      </c>
      <c r="DW146" s="213">
        <v>38000</v>
      </c>
      <c r="DX146" s="230" t="s">
        <v>7614</v>
      </c>
      <c r="DY146" s="230" t="s">
        <v>77</v>
      </c>
      <c r="DZ146" s="230">
        <v>1</v>
      </c>
      <c r="EA146" s="230" t="s">
        <v>7756</v>
      </c>
      <c r="EB146" s="230" t="s">
        <v>7615</v>
      </c>
      <c r="EC146" s="214">
        <v>45138</v>
      </c>
      <c r="ED146" s="228" t="s">
        <v>8043</v>
      </c>
      <c r="EE146" s="218">
        <v>0</v>
      </c>
      <c r="EF146" s="228" t="s">
        <v>17</v>
      </c>
      <c r="EG146" s="228" t="s">
        <v>17</v>
      </c>
      <c r="EH146" s="228" t="s">
        <v>17</v>
      </c>
      <c r="EI146" s="228" t="s">
        <v>7601</v>
      </c>
      <c r="EJ146" s="228" t="s">
        <v>17</v>
      </c>
      <c r="EK146" s="229">
        <v>45138</v>
      </c>
      <c r="EL146" s="227" t="s">
        <v>8044</v>
      </c>
      <c r="EM146" s="213">
        <v>0</v>
      </c>
      <c r="EN146" s="230" t="s">
        <v>17</v>
      </c>
      <c r="EO146" s="230" t="s">
        <v>17</v>
      </c>
      <c r="EP146" s="230" t="s">
        <v>17</v>
      </c>
      <c r="EQ146" s="230" t="s">
        <v>7601</v>
      </c>
      <c r="ER146" s="230" t="s">
        <v>17</v>
      </c>
      <c r="ES146" s="214">
        <v>45138</v>
      </c>
      <c r="ET146" s="228" t="s">
        <v>8038</v>
      </c>
      <c r="EU146" s="228">
        <v>366</v>
      </c>
      <c r="EV146" s="228" t="s">
        <v>7717</v>
      </c>
      <c r="EW146" s="228" t="s">
        <v>1400</v>
      </c>
      <c r="EX146" s="228">
        <v>2</v>
      </c>
      <c r="EY146" s="228" t="s">
        <v>8036</v>
      </c>
      <c r="EZ146" s="228" t="s">
        <v>5517</v>
      </c>
      <c r="FA146" s="229">
        <v>45138</v>
      </c>
      <c r="FB146" s="227" t="s">
        <v>8046</v>
      </c>
      <c r="FC146" s="230">
        <v>3</v>
      </c>
      <c r="FD146" s="230" t="s">
        <v>8045</v>
      </c>
      <c r="FE146" s="230" t="s">
        <v>33</v>
      </c>
      <c r="FF146" s="230">
        <v>2</v>
      </c>
      <c r="FG146" s="230" t="s">
        <v>7941</v>
      </c>
      <c r="FH146" s="230" t="s">
        <v>7615</v>
      </c>
      <c r="FI146" s="214">
        <v>45138</v>
      </c>
      <c r="FJ146" s="227" t="s">
        <v>8047</v>
      </c>
      <c r="FK146" s="228" t="s">
        <v>17</v>
      </c>
      <c r="FL146" s="228" t="s">
        <v>17</v>
      </c>
      <c r="FM146" s="228" t="s">
        <v>17</v>
      </c>
      <c r="FN146" s="228" t="s">
        <v>17</v>
      </c>
      <c r="FO146" s="228" t="s">
        <v>7601</v>
      </c>
      <c r="FP146" s="218" t="s">
        <v>17</v>
      </c>
      <c r="FQ146" s="219">
        <v>45138</v>
      </c>
      <c r="FR146" s="227" t="s">
        <v>8048</v>
      </c>
      <c r="FS146" s="230" t="s">
        <v>17</v>
      </c>
      <c r="FT146" s="230" t="s">
        <v>17</v>
      </c>
      <c r="FU146" s="230" t="s">
        <v>17</v>
      </c>
      <c r="FV146" s="230" t="s">
        <v>17</v>
      </c>
      <c r="FW146" s="230" t="s">
        <v>7601</v>
      </c>
      <c r="FX146" s="230" t="s">
        <v>17</v>
      </c>
      <c r="FY146" s="214">
        <v>45138</v>
      </c>
      <c r="FZ146" s="228" t="s">
        <v>2913</v>
      </c>
      <c r="GA146" s="228">
        <v>0</v>
      </c>
      <c r="GB146" s="228" t="s">
        <v>2565</v>
      </c>
      <c r="GC146" s="228" t="s">
        <v>33</v>
      </c>
      <c r="GD146" s="228">
        <v>2</v>
      </c>
      <c r="GE146" s="228" t="s">
        <v>17</v>
      </c>
      <c r="GF146" s="228" t="s">
        <v>17</v>
      </c>
      <c r="GG146" s="229">
        <v>45062</v>
      </c>
      <c r="GH146" s="227" t="s">
        <v>2919</v>
      </c>
      <c r="GI146" s="230">
        <v>0</v>
      </c>
      <c r="GJ146" s="230" t="s">
        <v>2565</v>
      </c>
      <c r="GK146" s="230" t="s">
        <v>33</v>
      </c>
      <c r="GL146" s="230">
        <v>2</v>
      </c>
      <c r="GM146" s="230" t="s">
        <v>17</v>
      </c>
      <c r="GN146" s="230" t="s">
        <v>17</v>
      </c>
      <c r="GO146" s="214">
        <v>45062</v>
      </c>
      <c r="GP146" s="228" t="s">
        <v>2914</v>
      </c>
      <c r="GQ146" s="228">
        <v>0</v>
      </c>
      <c r="GR146" s="228" t="s">
        <v>2565</v>
      </c>
      <c r="GS146" s="228" t="s">
        <v>33</v>
      </c>
      <c r="GT146" s="228">
        <v>2</v>
      </c>
      <c r="GU146" s="228" t="s">
        <v>17</v>
      </c>
      <c r="GV146" s="228" t="s">
        <v>17</v>
      </c>
      <c r="GW146" s="229">
        <v>45062</v>
      </c>
      <c r="GX146" s="227" t="s">
        <v>2920</v>
      </c>
      <c r="GY146" s="230">
        <v>0</v>
      </c>
      <c r="GZ146" s="230" t="s">
        <v>2565</v>
      </c>
      <c r="HA146" s="230" t="s">
        <v>33</v>
      </c>
      <c r="HB146" s="230">
        <v>2</v>
      </c>
      <c r="HC146" s="230" t="s">
        <v>17</v>
      </c>
      <c r="HD146" s="230" t="s">
        <v>17</v>
      </c>
      <c r="HE146" s="214">
        <v>45062</v>
      </c>
      <c r="HF146" s="228" t="s">
        <v>2912</v>
      </c>
      <c r="HG146" s="228">
        <v>2</v>
      </c>
      <c r="HH146" s="228" t="s">
        <v>2565</v>
      </c>
      <c r="HI146" s="228" t="s">
        <v>33</v>
      </c>
      <c r="HJ146" s="228">
        <v>2</v>
      </c>
      <c r="HK146" s="228" t="s">
        <v>17</v>
      </c>
      <c r="HL146" s="228" t="s">
        <v>17</v>
      </c>
      <c r="HM146" s="229">
        <v>45062</v>
      </c>
      <c r="HN146" s="227" t="s">
        <v>2918</v>
      </c>
      <c r="HO146" s="230">
        <v>2</v>
      </c>
      <c r="HP146" s="230" t="s">
        <v>2565</v>
      </c>
      <c r="HQ146" s="230" t="s">
        <v>33</v>
      </c>
      <c r="HR146" s="230">
        <v>2</v>
      </c>
      <c r="HS146" s="230" t="s">
        <v>17</v>
      </c>
      <c r="HT146" s="230" t="s">
        <v>17</v>
      </c>
      <c r="HU146" s="214">
        <v>45062</v>
      </c>
      <c r="HV146" s="228" t="s">
        <v>2915</v>
      </c>
      <c r="HW146" s="228">
        <v>0</v>
      </c>
      <c r="HX146" s="228" t="s">
        <v>2565</v>
      </c>
      <c r="HY146" s="228" t="s">
        <v>33</v>
      </c>
      <c r="HZ146" s="228">
        <v>2</v>
      </c>
      <c r="IA146" s="228" t="s">
        <v>17</v>
      </c>
      <c r="IB146" s="228" t="s">
        <v>17</v>
      </c>
      <c r="IC146" s="229">
        <v>45062</v>
      </c>
      <c r="ID146" s="227" t="s">
        <v>2917</v>
      </c>
      <c r="IE146" s="230">
        <v>0</v>
      </c>
      <c r="IF146" s="230" t="s">
        <v>2565</v>
      </c>
      <c r="IG146" s="230" t="s">
        <v>33</v>
      </c>
      <c r="IH146" s="230">
        <v>2</v>
      </c>
      <c r="II146" s="230" t="s">
        <v>17</v>
      </c>
      <c r="IJ146" s="230" t="s">
        <v>17</v>
      </c>
      <c r="IK146" s="214">
        <v>45062</v>
      </c>
      <c r="IL146" s="228" t="s">
        <v>2916</v>
      </c>
      <c r="IM146" s="228">
        <v>2</v>
      </c>
      <c r="IN146" s="228" t="s">
        <v>2565</v>
      </c>
      <c r="IO146" s="228" t="s">
        <v>33</v>
      </c>
      <c r="IP146" s="228">
        <v>2</v>
      </c>
      <c r="IQ146" s="228" t="s">
        <v>17</v>
      </c>
      <c r="IR146" s="228" t="s">
        <v>17</v>
      </c>
      <c r="IS146" s="229">
        <v>45062</v>
      </c>
    </row>
    <row r="147" spans="1:253" x14ac:dyDescent="0.25">
      <c r="A147" s="11" t="s">
        <v>445</v>
      </c>
      <c r="B147" s="11" t="s">
        <v>9885</v>
      </c>
      <c r="C147" s="11" t="s">
        <v>446</v>
      </c>
      <c r="D147" s="11" t="s">
        <v>447</v>
      </c>
      <c r="E147" s="11" t="s">
        <v>9540</v>
      </c>
      <c r="F147" s="11" t="s">
        <v>7117</v>
      </c>
      <c r="G147" s="212">
        <v>12452000</v>
      </c>
      <c r="H147" s="213" t="s">
        <v>6760</v>
      </c>
      <c r="I147" s="213" t="s">
        <v>77</v>
      </c>
      <c r="J147" s="213">
        <v>1</v>
      </c>
      <c r="K147" s="213" t="s">
        <v>7116</v>
      </c>
      <c r="L147" s="213" t="s">
        <v>7115</v>
      </c>
      <c r="M147" s="214">
        <v>45129</v>
      </c>
      <c r="N147" s="227" t="s">
        <v>1465</v>
      </c>
      <c r="O147" s="216">
        <v>163610</v>
      </c>
      <c r="P147" s="216" t="s">
        <v>1462</v>
      </c>
      <c r="Q147" s="216" t="s">
        <v>33</v>
      </c>
      <c r="R147" s="216">
        <v>2</v>
      </c>
      <c r="S147" s="216" t="s">
        <v>1464</v>
      </c>
      <c r="T147" s="216" t="s">
        <v>1463</v>
      </c>
      <c r="U147" s="217">
        <v>44773</v>
      </c>
      <c r="V147" s="227" t="s">
        <v>7119</v>
      </c>
      <c r="W147" s="213">
        <v>12452000</v>
      </c>
      <c r="X147" s="213" t="s">
        <v>6760</v>
      </c>
      <c r="Y147" s="213" t="s">
        <v>77</v>
      </c>
      <c r="Z147" s="213">
        <v>1</v>
      </c>
      <c r="AA147" s="213" t="s">
        <v>7118</v>
      </c>
      <c r="AB147" s="213" t="s">
        <v>7115</v>
      </c>
      <c r="AC147" s="214">
        <v>45129</v>
      </c>
      <c r="AD147" s="227" t="s">
        <v>7123</v>
      </c>
      <c r="AE147" s="218">
        <v>11000</v>
      </c>
      <c r="AF147" s="218" t="s">
        <v>7120</v>
      </c>
      <c r="AG147" s="218" t="s">
        <v>1400</v>
      </c>
      <c r="AH147" s="218">
        <v>2</v>
      </c>
      <c r="AI147" s="218" t="s">
        <v>7122</v>
      </c>
      <c r="AJ147" s="218" t="s">
        <v>7121</v>
      </c>
      <c r="AK147" s="219">
        <v>45129</v>
      </c>
      <c r="AL147" s="227" t="s">
        <v>7124</v>
      </c>
      <c r="AM147" s="213">
        <v>11000</v>
      </c>
      <c r="AN147" s="213" t="s">
        <v>7120</v>
      </c>
      <c r="AO147" s="213" t="s">
        <v>1400</v>
      </c>
      <c r="AP147" s="213">
        <v>2</v>
      </c>
      <c r="AQ147" s="213" t="s">
        <v>7122</v>
      </c>
      <c r="AR147" s="213" t="s">
        <v>7121</v>
      </c>
      <c r="AS147" s="214">
        <v>45129</v>
      </c>
      <c r="AT147" s="228" t="s">
        <v>452</v>
      </c>
      <c r="AU147" s="218" t="s">
        <v>17</v>
      </c>
      <c r="AV147" s="218">
        <v>0</v>
      </c>
      <c r="AW147" s="218" t="s">
        <v>33</v>
      </c>
      <c r="AX147" s="218">
        <v>2</v>
      </c>
      <c r="AY147" s="218">
        <v>0</v>
      </c>
      <c r="AZ147" s="218">
        <v>0</v>
      </c>
      <c r="BA147" s="219">
        <v>43511</v>
      </c>
      <c r="BB147" s="227" t="s">
        <v>451</v>
      </c>
      <c r="BC147" s="213" t="s">
        <v>17</v>
      </c>
      <c r="BD147" s="213">
        <v>0</v>
      </c>
      <c r="BE147" s="213" t="s">
        <v>33</v>
      </c>
      <c r="BF147" s="213">
        <v>2</v>
      </c>
      <c r="BG147" s="213">
        <v>0</v>
      </c>
      <c r="BH147" s="213">
        <v>0</v>
      </c>
      <c r="BI147" s="214">
        <v>43511</v>
      </c>
      <c r="BJ147" s="228" t="s">
        <v>7126</v>
      </c>
      <c r="BK147" s="228">
        <v>1727</v>
      </c>
      <c r="BL147" s="228" t="s">
        <v>6889</v>
      </c>
      <c r="BM147" s="228" t="s">
        <v>22</v>
      </c>
      <c r="BN147" s="228">
        <v>3</v>
      </c>
      <c r="BO147" s="228" t="s">
        <v>7125</v>
      </c>
      <c r="BP147" s="218" t="s">
        <v>6890</v>
      </c>
      <c r="BQ147" s="229">
        <v>45129</v>
      </c>
      <c r="BR147" s="227" t="s">
        <v>448</v>
      </c>
      <c r="BS147" s="230">
        <v>0</v>
      </c>
      <c r="BT147" s="230">
        <v>0</v>
      </c>
      <c r="BU147" s="230" t="s">
        <v>33</v>
      </c>
      <c r="BV147" s="230">
        <v>2</v>
      </c>
      <c r="BW147" s="230">
        <v>0</v>
      </c>
      <c r="BX147" s="230">
        <v>0</v>
      </c>
      <c r="BY147" s="214">
        <v>43511</v>
      </c>
      <c r="BZ147" s="228" t="s">
        <v>449</v>
      </c>
      <c r="CA147" s="228">
        <v>0</v>
      </c>
      <c r="CB147" s="228" t="s">
        <v>17</v>
      </c>
      <c r="CC147" s="228" t="s">
        <v>33</v>
      </c>
      <c r="CD147" s="228">
        <v>2</v>
      </c>
      <c r="CE147" s="228" t="s">
        <v>17</v>
      </c>
      <c r="CF147" s="228" t="s">
        <v>17</v>
      </c>
      <c r="CG147" s="229">
        <v>43511</v>
      </c>
      <c r="CH147" s="227" t="s">
        <v>10687</v>
      </c>
      <c r="CI147" s="228" t="e">
        <v>#N/A</v>
      </c>
      <c r="CJ147" s="228" t="e">
        <v>#N/A</v>
      </c>
      <c r="CK147" s="228" t="e">
        <v>#N/A</v>
      </c>
      <c r="CL147" s="228" t="e">
        <v>#N/A</v>
      </c>
      <c r="CM147" s="228" t="e">
        <v>#N/A</v>
      </c>
      <c r="CN147" s="228" t="e">
        <v>#N/A</v>
      </c>
      <c r="CO147" s="231" t="e">
        <v>#N/A</v>
      </c>
      <c r="CP147" s="228" t="s">
        <v>450</v>
      </c>
      <c r="CQ147" s="230" t="s">
        <v>17</v>
      </c>
      <c r="CR147" s="230">
        <v>0</v>
      </c>
      <c r="CS147" s="230" t="s">
        <v>33</v>
      </c>
      <c r="CT147" s="230">
        <v>2</v>
      </c>
      <c r="CU147" s="230">
        <v>0</v>
      </c>
      <c r="CV147" s="230">
        <v>0</v>
      </c>
      <c r="CW147" s="214">
        <v>43511</v>
      </c>
      <c r="CX147" s="228" t="s">
        <v>7132</v>
      </c>
      <c r="CY147" s="218">
        <v>11000</v>
      </c>
      <c r="CZ147" s="218" t="s">
        <v>7120</v>
      </c>
      <c r="DA147" s="218" t="s">
        <v>1400</v>
      </c>
      <c r="DB147" s="218">
        <v>2</v>
      </c>
      <c r="DC147" s="218" t="s">
        <v>7139</v>
      </c>
      <c r="DD147" s="218" t="s">
        <v>7121</v>
      </c>
      <c r="DE147" s="220">
        <v>45129</v>
      </c>
      <c r="DF147" s="227" t="s">
        <v>7136</v>
      </c>
      <c r="DG147" s="213">
        <v>12441000</v>
      </c>
      <c r="DH147" s="230" t="s">
        <v>7133</v>
      </c>
      <c r="DI147" s="230" t="s">
        <v>1400</v>
      </c>
      <c r="DJ147" s="230">
        <v>2</v>
      </c>
      <c r="DK147" s="230" t="s">
        <v>7135</v>
      </c>
      <c r="DL147" s="230" t="s">
        <v>7134</v>
      </c>
      <c r="DM147" s="214">
        <v>45129</v>
      </c>
      <c r="DN147" s="228" t="s">
        <v>7138</v>
      </c>
      <c r="DO147" s="218">
        <v>0</v>
      </c>
      <c r="DP147" s="228" t="s">
        <v>7120</v>
      </c>
      <c r="DQ147" s="228" t="s">
        <v>1400</v>
      </c>
      <c r="DR147" s="228">
        <v>2</v>
      </c>
      <c r="DS147" s="228" t="s">
        <v>7137</v>
      </c>
      <c r="DT147" s="228" t="s">
        <v>7121</v>
      </c>
      <c r="DU147" s="229">
        <v>45129</v>
      </c>
      <c r="DV147" s="227" t="s">
        <v>7140</v>
      </c>
      <c r="DW147" s="213">
        <v>11000</v>
      </c>
      <c r="DX147" s="230" t="s">
        <v>7120</v>
      </c>
      <c r="DY147" s="230" t="s">
        <v>1400</v>
      </c>
      <c r="DZ147" s="230">
        <v>2</v>
      </c>
      <c r="EA147" s="230" t="s">
        <v>7139</v>
      </c>
      <c r="EB147" s="230" t="s">
        <v>7121</v>
      </c>
      <c r="EC147" s="214">
        <v>45129</v>
      </c>
      <c r="ED147" s="228" t="s">
        <v>7142</v>
      </c>
      <c r="EE147" s="218">
        <v>0</v>
      </c>
      <c r="EF147" s="228" t="s">
        <v>7120</v>
      </c>
      <c r="EG147" s="228" t="s">
        <v>1400</v>
      </c>
      <c r="EH147" s="228">
        <v>2</v>
      </c>
      <c r="EI147" s="228" t="s">
        <v>7141</v>
      </c>
      <c r="EJ147" s="228" t="s">
        <v>7121</v>
      </c>
      <c r="EK147" s="229">
        <v>45129</v>
      </c>
      <c r="EL147" s="227" t="s">
        <v>7143</v>
      </c>
      <c r="EM147" s="213">
        <v>0</v>
      </c>
      <c r="EN147" s="230" t="s">
        <v>7120</v>
      </c>
      <c r="EO147" s="230" t="s">
        <v>1400</v>
      </c>
      <c r="EP147" s="230">
        <v>2</v>
      </c>
      <c r="EQ147" s="230" t="s">
        <v>7141</v>
      </c>
      <c r="ER147" s="230" t="s">
        <v>7121</v>
      </c>
      <c r="ES147" s="214">
        <v>45129</v>
      </c>
      <c r="ET147" s="228" t="s">
        <v>7130</v>
      </c>
      <c r="EU147" s="228">
        <v>1733</v>
      </c>
      <c r="EV147" s="228" t="s">
        <v>7127</v>
      </c>
      <c r="EW147" s="228" t="s">
        <v>22</v>
      </c>
      <c r="EX147" s="228">
        <v>3</v>
      </c>
      <c r="EY147" s="228" t="s">
        <v>7129</v>
      </c>
      <c r="EZ147" s="228" t="s">
        <v>7128</v>
      </c>
      <c r="FA147" s="229">
        <v>45129</v>
      </c>
      <c r="FB147" s="227" t="s">
        <v>1468</v>
      </c>
      <c r="FC147" s="230">
        <v>4</v>
      </c>
      <c r="FD147" s="230" t="s">
        <v>1466</v>
      </c>
      <c r="FE147" s="230" t="s">
        <v>22</v>
      </c>
      <c r="FF147" s="230">
        <v>3</v>
      </c>
      <c r="FG147" s="230" t="s">
        <v>1401</v>
      </c>
      <c r="FH147" s="230" t="s">
        <v>1467</v>
      </c>
      <c r="FI147" s="214">
        <v>44773</v>
      </c>
      <c r="FJ147" s="227" t="s">
        <v>453</v>
      </c>
      <c r="FK147" s="228" t="s">
        <v>17</v>
      </c>
      <c r="FL147" s="228">
        <v>0</v>
      </c>
      <c r="FM147" s="228" t="s">
        <v>33</v>
      </c>
      <c r="FN147" s="228">
        <v>2</v>
      </c>
      <c r="FO147" s="228">
        <v>0</v>
      </c>
      <c r="FP147" s="218">
        <v>0</v>
      </c>
      <c r="FQ147" s="219">
        <v>43511</v>
      </c>
      <c r="FR147" s="227" t="s">
        <v>454</v>
      </c>
      <c r="FS147" s="230" t="s">
        <v>17</v>
      </c>
      <c r="FT147" s="230">
        <v>0</v>
      </c>
      <c r="FU147" s="230" t="s">
        <v>33</v>
      </c>
      <c r="FV147" s="230">
        <v>2</v>
      </c>
      <c r="FW147" s="230">
        <v>0</v>
      </c>
      <c r="FX147" s="230">
        <v>0</v>
      </c>
      <c r="FY147" s="214">
        <v>43511</v>
      </c>
      <c r="FZ147" s="228" t="s">
        <v>2922</v>
      </c>
      <c r="GA147" s="228">
        <v>0</v>
      </c>
      <c r="GB147" s="228" t="s">
        <v>2565</v>
      </c>
      <c r="GC147" s="228" t="s">
        <v>33</v>
      </c>
      <c r="GD147" s="228">
        <v>2</v>
      </c>
      <c r="GE147" s="228" t="s">
        <v>17</v>
      </c>
      <c r="GF147" s="228" t="s">
        <v>17</v>
      </c>
      <c r="GG147" s="229">
        <v>45062</v>
      </c>
      <c r="GH147" s="227" t="s">
        <v>2928</v>
      </c>
      <c r="GI147" s="230">
        <v>0</v>
      </c>
      <c r="GJ147" s="230" t="s">
        <v>2565</v>
      </c>
      <c r="GK147" s="230" t="s">
        <v>33</v>
      </c>
      <c r="GL147" s="230">
        <v>2</v>
      </c>
      <c r="GM147" s="230" t="s">
        <v>17</v>
      </c>
      <c r="GN147" s="230" t="s">
        <v>17</v>
      </c>
      <c r="GO147" s="214">
        <v>45062</v>
      </c>
      <c r="GP147" s="228" t="s">
        <v>2923</v>
      </c>
      <c r="GQ147" s="228">
        <v>2</v>
      </c>
      <c r="GR147" s="228" t="s">
        <v>2565</v>
      </c>
      <c r="GS147" s="228" t="s">
        <v>33</v>
      </c>
      <c r="GT147" s="228">
        <v>2</v>
      </c>
      <c r="GU147" s="228" t="s">
        <v>17</v>
      </c>
      <c r="GV147" s="228" t="s">
        <v>17</v>
      </c>
      <c r="GW147" s="229">
        <v>45062</v>
      </c>
      <c r="GX147" s="227" t="s">
        <v>2929</v>
      </c>
      <c r="GY147" s="230">
        <v>0</v>
      </c>
      <c r="GZ147" s="230" t="s">
        <v>2565</v>
      </c>
      <c r="HA147" s="230" t="s">
        <v>33</v>
      </c>
      <c r="HB147" s="230">
        <v>2</v>
      </c>
      <c r="HC147" s="230" t="s">
        <v>17</v>
      </c>
      <c r="HD147" s="230" t="s">
        <v>17</v>
      </c>
      <c r="HE147" s="214">
        <v>45062</v>
      </c>
      <c r="HF147" s="228" t="s">
        <v>2921</v>
      </c>
      <c r="HG147" s="228">
        <v>0</v>
      </c>
      <c r="HH147" s="228" t="s">
        <v>2565</v>
      </c>
      <c r="HI147" s="228" t="s">
        <v>33</v>
      </c>
      <c r="HJ147" s="228">
        <v>2</v>
      </c>
      <c r="HK147" s="228" t="s">
        <v>17</v>
      </c>
      <c r="HL147" s="228" t="s">
        <v>17</v>
      </c>
      <c r="HM147" s="229">
        <v>45062</v>
      </c>
      <c r="HN147" s="227" t="s">
        <v>2927</v>
      </c>
      <c r="HO147" s="230">
        <v>1</v>
      </c>
      <c r="HP147" s="230" t="s">
        <v>2565</v>
      </c>
      <c r="HQ147" s="230" t="s">
        <v>33</v>
      </c>
      <c r="HR147" s="230">
        <v>2</v>
      </c>
      <c r="HS147" s="230" t="s">
        <v>17</v>
      </c>
      <c r="HT147" s="230" t="s">
        <v>17</v>
      </c>
      <c r="HU147" s="214">
        <v>45062</v>
      </c>
      <c r="HV147" s="228" t="s">
        <v>2924</v>
      </c>
      <c r="HW147" s="228">
        <v>0</v>
      </c>
      <c r="HX147" s="228" t="s">
        <v>2565</v>
      </c>
      <c r="HY147" s="228" t="s">
        <v>33</v>
      </c>
      <c r="HZ147" s="228">
        <v>2</v>
      </c>
      <c r="IA147" s="228" t="s">
        <v>17</v>
      </c>
      <c r="IB147" s="228" t="s">
        <v>17</v>
      </c>
      <c r="IC147" s="229">
        <v>45062</v>
      </c>
      <c r="ID147" s="227" t="s">
        <v>2926</v>
      </c>
      <c r="IE147" s="230">
        <v>1</v>
      </c>
      <c r="IF147" s="230" t="s">
        <v>2565</v>
      </c>
      <c r="IG147" s="230" t="s">
        <v>33</v>
      </c>
      <c r="IH147" s="230">
        <v>2</v>
      </c>
      <c r="II147" s="230" t="s">
        <v>17</v>
      </c>
      <c r="IJ147" s="230" t="s">
        <v>17</v>
      </c>
      <c r="IK147" s="214">
        <v>45062</v>
      </c>
      <c r="IL147" s="228" t="s">
        <v>2925</v>
      </c>
      <c r="IM147" s="228">
        <v>0</v>
      </c>
      <c r="IN147" s="228" t="s">
        <v>2565</v>
      </c>
      <c r="IO147" s="228" t="s">
        <v>33</v>
      </c>
      <c r="IP147" s="228">
        <v>2</v>
      </c>
      <c r="IQ147" s="228" t="s">
        <v>17</v>
      </c>
      <c r="IR147" s="228" t="s">
        <v>17</v>
      </c>
      <c r="IS147" s="229">
        <v>45062</v>
      </c>
    </row>
    <row r="148" spans="1:253" x14ac:dyDescent="0.25">
      <c r="A148" s="11" t="s">
        <v>455</v>
      </c>
      <c r="B148" s="11" t="s">
        <v>9934</v>
      </c>
      <c r="C148" s="11" t="s">
        <v>456</v>
      </c>
      <c r="D148" s="11" t="s">
        <v>457</v>
      </c>
      <c r="E148" s="11" t="s">
        <v>9541</v>
      </c>
      <c r="F148" s="11" t="s">
        <v>8700</v>
      </c>
      <c r="G148" s="212">
        <v>85043000</v>
      </c>
      <c r="H148" s="213" t="s">
        <v>1462</v>
      </c>
      <c r="I148" s="213" t="s">
        <v>77</v>
      </c>
      <c r="J148" s="213">
        <v>1</v>
      </c>
      <c r="K148" s="213" t="s">
        <v>8699</v>
      </c>
      <c r="L148" s="213" t="s">
        <v>8698</v>
      </c>
      <c r="M148" s="214">
        <v>45138</v>
      </c>
      <c r="N148" s="227" t="s">
        <v>8708</v>
      </c>
      <c r="O148" s="216">
        <v>333028</v>
      </c>
      <c r="P148" s="216" t="s">
        <v>8705</v>
      </c>
      <c r="Q148" s="216" t="s">
        <v>1400</v>
      </c>
      <c r="R148" s="216">
        <v>2</v>
      </c>
      <c r="S148" s="216" t="s">
        <v>8707</v>
      </c>
      <c r="T148" s="216" t="s">
        <v>8706</v>
      </c>
      <c r="U148" s="217">
        <v>45138</v>
      </c>
      <c r="V148" s="227" t="s">
        <v>8727</v>
      </c>
      <c r="W148" s="213">
        <v>52050000</v>
      </c>
      <c r="X148" s="213" t="s">
        <v>8724</v>
      </c>
      <c r="Y148" s="213" t="s">
        <v>1400</v>
      </c>
      <c r="Z148" s="213">
        <v>2</v>
      </c>
      <c r="AA148" s="213" t="s">
        <v>8726</v>
      </c>
      <c r="AB148" s="213" t="s">
        <v>8725</v>
      </c>
      <c r="AC148" s="214">
        <v>45138</v>
      </c>
      <c r="AD148" s="227" t="s">
        <v>8743</v>
      </c>
      <c r="AE148" s="218">
        <v>16654000</v>
      </c>
      <c r="AF148" s="218" t="s">
        <v>8740</v>
      </c>
      <c r="AG148" s="218" t="s">
        <v>1400</v>
      </c>
      <c r="AH148" s="218">
        <v>2</v>
      </c>
      <c r="AI148" s="218" t="s">
        <v>8742</v>
      </c>
      <c r="AJ148" s="218" t="s">
        <v>8741</v>
      </c>
      <c r="AK148" s="219">
        <v>45138</v>
      </c>
      <c r="AL148" s="227" t="s">
        <v>8747</v>
      </c>
      <c r="AM148" s="213">
        <v>8379000</v>
      </c>
      <c r="AN148" s="213" t="s">
        <v>8744</v>
      </c>
      <c r="AO148" s="213" t="s">
        <v>1400</v>
      </c>
      <c r="AP148" s="213">
        <v>2</v>
      </c>
      <c r="AQ148" s="213" t="s">
        <v>8746</v>
      </c>
      <c r="AR148" s="213" t="s">
        <v>8745</v>
      </c>
      <c r="AS148" s="214">
        <v>45138</v>
      </c>
      <c r="AT148" s="228" t="s">
        <v>466</v>
      </c>
      <c r="AU148" s="218" t="s">
        <v>17</v>
      </c>
      <c r="AV148" s="218">
        <v>0</v>
      </c>
      <c r="AW148" s="218" t="s">
        <v>33</v>
      </c>
      <c r="AX148" s="218">
        <v>2</v>
      </c>
      <c r="AY148" s="218" t="s">
        <v>460</v>
      </c>
      <c r="AZ148" s="218">
        <v>0</v>
      </c>
      <c r="BA148" s="219">
        <v>43511</v>
      </c>
      <c r="BB148" s="227" t="s">
        <v>465</v>
      </c>
      <c r="BC148" s="213" t="s">
        <v>17</v>
      </c>
      <c r="BD148" s="213">
        <v>0</v>
      </c>
      <c r="BE148" s="213" t="s">
        <v>33</v>
      </c>
      <c r="BF148" s="213">
        <v>2</v>
      </c>
      <c r="BG148" s="213" t="s">
        <v>460</v>
      </c>
      <c r="BH148" s="213">
        <v>0</v>
      </c>
      <c r="BI148" s="214">
        <v>43511</v>
      </c>
      <c r="BJ148" s="228" t="s">
        <v>8750</v>
      </c>
      <c r="BK148" s="228">
        <v>92</v>
      </c>
      <c r="BL148" s="228" t="s">
        <v>8748</v>
      </c>
      <c r="BM148" s="228" t="s">
        <v>22</v>
      </c>
      <c r="BN148" s="228">
        <v>3</v>
      </c>
      <c r="BO148" s="228" t="s">
        <v>8749</v>
      </c>
      <c r="BP148" s="218" t="s">
        <v>426</v>
      </c>
      <c r="BQ148" s="229">
        <v>45138</v>
      </c>
      <c r="BR148" s="227" t="s">
        <v>459</v>
      </c>
      <c r="BS148" s="230" t="s">
        <v>17</v>
      </c>
      <c r="BT148" s="230">
        <v>0</v>
      </c>
      <c r="BU148" s="230" t="s">
        <v>33</v>
      </c>
      <c r="BV148" s="230">
        <v>2</v>
      </c>
      <c r="BW148" s="230" t="s">
        <v>458</v>
      </c>
      <c r="BX148" s="230">
        <v>0</v>
      </c>
      <c r="BY148" s="214">
        <v>43511</v>
      </c>
      <c r="BZ148" s="228" t="s">
        <v>461</v>
      </c>
      <c r="CA148" s="228" t="s">
        <v>17</v>
      </c>
      <c r="CB148" s="228">
        <v>0</v>
      </c>
      <c r="CC148" s="228" t="s">
        <v>17</v>
      </c>
      <c r="CD148" s="228" t="s">
        <v>17</v>
      </c>
      <c r="CE148" s="228" t="s">
        <v>460</v>
      </c>
      <c r="CF148" s="228">
        <v>0</v>
      </c>
      <c r="CG148" s="229">
        <v>43511</v>
      </c>
      <c r="CH148" s="227" t="s">
        <v>10688</v>
      </c>
      <c r="CI148" s="228" t="e">
        <v>#N/A</v>
      </c>
      <c r="CJ148" s="228" t="e">
        <v>#N/A</v>
      </c>
      <c r="CK148" s="228" t="e">
        <v>#N/A</v>
      </c>
      <c r="CL148" s="228" t="e">
        <v>#N/A</v>
      </c>
      <c r="CM148" s="228" t="e">
        <v>#N/A</v>
      </c>
      <c r="CN148" s="228" t="e">
        <v>#N/A</v>
      </c>
      <c r="CO148" s="231" t="e">
        <v>#N/A</v>
      </c>
      <c r="CP148" s="228" t="s">
        <v>464</v>
      </c>
      <c r="CQ148" s="230" t="s">
        <v>17</v>
      </c>
      <c r="CR148" s="230">
        <v>0</v>
      </c>
      <c r="CS148" s="230" t="s">
        <v>33</v>
      </c>
      <c r="CT148" s="230">
        <v>2</v>
      </c>
      <c r="CU148" s="230" t="s">
        <v>460</v>
      </c>
      <c r="CV148" s="230">
        <v>0</v>
      </c>
      <c r="CW148" s="214">
        <v>43511</v>
      </c>
      <c r="CX148" s="228" t="s">
        <v>8758</v>
      </c>
      <c r="CY148" s="218">
        <v>5031000</v>
      </c>
      <c r="CZ148" s="218" t="s">
        <v>8755</v>
      </c>
      <c r="DA148" s="218" t="s">
        <v>1400</v>
      </c>
      <c r="DB148" s="218">
        <v>2</v>
      </c>
      <c r="DC148" s="218" t="s">
        <v>8757</v>
      </c>
      <c r="DD148" s="218" t="s">
        <v>8756</v>
      </c>
      <c r="DE148" s="220">
        <v>45138</v>
      </c>
      <c r="DF148" s="227" t="s">
        <v>8759</v>
      </c>
      <c r="DG148" s="213">
        <v>35396000</v>
      </c>
      <c r="DH148" s="230" t="s">
        <v>8755</v>
      </c>
      <c r="DI148" s="230" t="s">
        <v>1400</v>
      </c>
      <c r="DJ148" s="230">
        <v>2</v>
      </c>
      <c r="DK148" s="230" t="s">
        <v>8757</v>
      </c>
      <c r="DL148" s="230" t="s">
        <v>8756</v>
      </c>
      <c r="DM148" s="214">
        <v>45138</v>
      </c>
      <c r="DN148" s="228" t="s">
        <v>8760</v>
      </c>
      <c r="DO148" s="218">
        <v>11623000</v>
      </c>
      <c r="DP148" s="228" t="s">
        <v>8755</v>
      </c>
      <c r="DQ148" s="228" t="s">
        <v>1400</v>
      </c>
      <c r="DR148" s="228">
        <v>2</v>
      </c>
      <c r="DS148" s="228" t="s">
        <v>8757</v>
      </c>
      <c r="DT148" s="228" t="s">
        <v>8756</v>
      </c>
      <c r="DU148" s="229">
        <v>45138</v>
      </c>
      <c r="DV148" s="227" t="s">
        <v>8761</v>
      </c>
      <c r="DW148" s="213">
        <v>4777000</v>
      </c>
      <c r="DX148" s="230" t="s">
        <v>8755</v>
      </c>
      <c r="DY148" s="230" t="s">
        <v>1400</v>
      </c>
      <c r="DZ148" s="230">
        <v>2</v>
      </c>
      <c r="EA148" s="230" t="s">
        <v>8757</v>
      </c>
      <c r="EB148" s="230" t="s">
        <v>8756</v>
      </c>
      <c r="EC148" s="214">
        <v>45138</v>
      </c>
      <c r="ED148" s="228" t="s">
        <v>8762</v>
      </c>
      <c r="EE148" s="218">
        <v>254000</v>
      </c>
      <c r="EF148" s="228" t="s">
        <v>8755</v>
      </c>
      <c r="EG148" s="228" t="s">
        <v>1400</v>
      </c>
      <c r="EH148" s="228">
        <v>2</v>
      </c>
      <c r="EI148" s="228" t="s">
        <v>8757</v>
      </c>
      <c r="EJ148" s="228" t="s">
        <v>8756</v>
      </c>
      <c r="EK148" s="229">
        <v>45138</v>
      </c>
      <c r="EL148" s="227" t="s">
        <v>8763</v>
      </c>
      <c r="EM148" s="213">
        <v>0</v>
      </c>
      <c r="EN148" s="230" t="s">
        <v>8755</v>
      </c>
      <c r="EO148" s="230" t="s">
        <v>1400</v>
      </c>
      <c r="EP148" s="230">
        <v>2</v>
      </c>
      <c r="EQ148" s="230" t="s">
        <v>8757</v>
      </c>
      <c r="ER148" s="230" t="s">
        <v>8756</v>
      </c>
      <c r="ES148" s="214">
        <v>45138</v>
      </c>
      <c r="ET148" s="228" t="s">
        <v>8754</v>
      </c>
      <c r="EU148" s="228">
        <v>50983</v>
      </c>
      <c r="EV148" s="228" t="s">
        <v>8751</v>
      </c>
      <c r="EW148" s="228" t="s">
        <v>22</v>
      </c>
      <c r="EX148" s="228">
        <v>3</v>
      </c>
      <c r="EY148" s="228" t="s">
        <v>8753</v>
      </c>
      <c r="EZ148" s="228" t="s">
        <v>8752</v>
      </c>
      <c r="FA148" s="229">
        <v>45138</v>
      </c>
      <c r="FB148" s="227" t="s">
        <v>463</v>
      </c>
      <c r="FC148" s="230">
        <v>4</v>
      </c>
      <c r="FD148" s="230">
        <v>0</v>
      </c>
      <c r="FE148" s="230" t="s">
        <v>33</v>
      </c>
      <c r="FF148" s="230">
        <v>2</v>
      </c>
      <c r="FG148" s="230" t="s">
        <v>462</v>
      </c>
      <c r="FH148" s="230">
        <v>0</v>
      </c>
      <c r="FI148" s="214">
        <v>43511</v>
      </c>
      <c r="FJ148" s="227" t="s">
        <v>467</v>
      </c>
      <c r="FK148" s="228" t="s">
        <v>17</v>
      </c>
      <c r="FL148" s="228">
        <v>0</v>
      </c>
      <c r="FM148" s="228" t="s">
        <v>33</v>
      </c>
      <c r="FN148" s="228">
        <v>2</v>
      </c>
      <c r="FO148" s="228" t="s">
        <v>460</v>
      </c>
      <c r="FP148" s="218">
        <v>0</v>
      </c>
      <c r="FQ148" s="219">
        <v>43511</v>
      </c>
      <c r="FR148" s="227" t="s">
        <v>468</v>
      </c>
      <c r="FS148" s="230" t="s">
        <v>17</v>
      </c>
      <c r="FT148" s="230">
        <v>0</v>
      </c>
      <c r="FU148" s="230" t="s">
        <v>33</v>
      </c>
      <c r="FV148" s="230">
        <v>2</v>
      </c>
      <c r="FW148" s="230" t="s">
        <v>460</v>
      </c>
      <c r="FX148" s="230">
        <v>0</v>
      </c>
      <c r="FY148" s="214">
        <v>43511</v>
      </c>
      <c r="FZ148" s="228" t="s">
        <v>3996</v>
      </c>
      <c r="GA148" s="228">
        <v>1</v>
      </c>
      <c r="GB148" s="228" t="s">
        <v>2565</v>
      </c>
      <c r="GC148" s="228" t="s">
        <v>33</v>
      </c>
      <c r="GD148" s="228">
        <v>2</v>
      </c>
      <c r="GE148" s="228" t="s">
        <v>17</v>
      </c>
      <c r="GF148" s="228" t="s">
        <v>17</v>
      </c>
      <c r="GG148" s="229">
        <v>45064</v>
      </c>
      <c r="GH148" s="227" t="s">
        <v>4002</v>
      </c>
      <c r="GI148" s="230">
        <v>1</v>
      </c>
      <c r="GJ148" s="230" t="s">
        <v>2565</v>
      </c>
      <c r="GK148" s="230" t="s">
        <v>33</v>
      </c>
      <c r="GL148" s="230">
        <v>2</v>
      </c>
      <c r="GM148" s="230" t="s">
        <v>17</v>
      </c>
      <c r="GN148" s="230" t="s">
        <v>17</v>
      </c>
      <c r="GO148" s="214">
        <v>45064</v>
      </c>
      <c r="GP148" s="228" t="s">
        <v>3997</v>
      </c>
      <c r="GQ148" s="228">
        <v>2</v>
      </c>
      <c r="GR148" s="228" t="s">
        <v>2565</v>
      </c>
      <c r="GS148" s="228" t="s">
        <v>33</v>
      </c>
      <c r="GT148" s="228">
        <v>2</v>
      </c>
      <c r="GU148" s="228" t="s">
        <v>17</v>
      </c>
      <c r="GV148" s="228" t="s">
        <v>17</v>
      </c>
      <c r="GW148" s="229">
        <v>45064</v>
      </c>
      <c r="GX148" s="227" t="s">
        <v>4003</v>
      </c>
      <c r="GY148" s="230">
        <v>0</v>
      </c>
      <c r="GZ148" s="230" t="s">
        <v>2565</v>
      </c>
      <c r="HA148" s="230" t="s">
        <v>33</v>
      </c>
      <c r="HB148" s="230">
        <v>2</v>
      </c>
      <c r="HC148" s="230" t="s">
        <v>17</v>
      </c>
      <c r="HD148" s="230" t="s">
        <v>17</v>
      </c>
      <c r="HE148" s="214">
        <v>45064</v>
      </c>
      <c r="HF148" s="228" t="s">
        <v>3995</v>
      </c>
      <c r="HG148" s="228">
        <v>2</v>
      </c>
      <c r="HH148" s="228" t="s">
        <v>2565</v>
      </c>
      <c r="HI148" s="228" t="s">
        <v>33</v>
      </c>
      <c r="HJ148" s="228">
        <v>2</v>
      </c>
      <c r="HK148" s="228" t="s">
        <v>17</v>
      </c>
      <c r="HL148" s="228" t="s">
        <v>17</v>
      </c>
      <c r="HM148" s="229">
        <v>45064</v>
      </c>
      <c r="HN148" s="227" t="s">
        <v>4001</v>
      </c>
      <c r="HO148" s="230">
        <v>2</v>
      </c>
      <c r="HP148" s="230" t="s">
        <v>2565</v>
      </c>
      <c r="HQ148" s="230" t="s">
        <v>33</v>
      </c>
      <c r="HR148" s="230">
        <v>2</v>
      </c>
      <c r="HS148" s="230" t="s">
        <v>17</v>
      </c>
      <c r="HT148" s="230" t="s">
        <v>17</v>
      </c>
      <c r="HU148" s="214">
        <v>45064</v>
      </c>
      <c r="HV148" s="228" t="s">
        <v>3998</v>
      </c>
      <c r="HW148" s="228">
        <v>0</v>
      </c>
      <c r="HX148" s="228" t="s">
        <v>2565</v>
      </c>
      <c r="HY148" s="228" t="s">
        <v>33</v>
      </c>
      <c r="HZ148" s="228">
        <v>2</v>
      </c>
      <c r="IA148" s="228" t="s">
        <v>17</v>
      </c>
      <c r="IB148" s="228" t="s">
        <v>17</v>
      </c>
      <c r="IC148" s="229">
        <v>45064</v>
      </c>
      <c r="ID148" s="227" t="s">
        <v>4000</v>
      </c>
      <c r="IE148" s="230">
        <v>1</v>
      </c>
      <c r="IF148" s="230" t="s">
        <v>2565</v>
      </c>
      <c r="IG148" s="230" t="s">
        <v>33</v>
      </c>
      <c r="IH148" s="230">
        <v>2</v>
      </c>
      <c r="II148" s="230" t="s">
        <v>17</v>
      </c>
      <c r="IJ148" s="230" t="s">
        <v>17</v>
      </c>
      <c r="IK148" s="214">
        <v>45064</v>
      </c>
      <c r="IL148" s="228" t="s">
        <v>3999</v>
      </c>
      <c r="IM148" s="228">
        <v>3</v>
      </c>
      <c r="IN148" s="228" t="s">
        <v>2565</v>
      </c>
      <c r="IO148" s="228" t="s">
        <v>33</v>
      </c>
      <c r="IP148" s="228">
        <v>2</v>
      </c>
      <c r="IQ148" s="228" t="s">
        <v>17</v>
      </c>
      <c r="IR148" s="228" t="s">
        <v>17</v>
      </c>
      <c r="IS148" s="229">
        <v>45064</v>
      </c>
    </row>
    <row r="149" spans="1:253" x14ac:dyDescent="0.25">
      <c r="A149" s="11" t="s">
        <v>469</v>
      </c>
      <c r="B149" s="11" t="s">
        <v>9885</v>
      </c>
      <c r="C149" s="11" t="s">
        <v>470</v>
      </c>
      <c r="D149" s="11" t="s">
        <v>457</v>
      </c>
      <c r="E149" s="11" t="s">
        <v>9541</v>
      </c>
      <c r="F149" s="11" t="s">
        <v>8701</v>
      </c>
      <c r="G149" s="212">
        <v>85043000</v>
      </c>
      <c r="H149" s="213" t="s">
        <v>1462</v>
      </c>
      <c r="I149" s="213" t="s">
        <v>77</v>
      </c>
      <c r="J149" s="213">
        <v>1</v>
      </c>
      <c r="K149" s="213" t="s">
        <v>8699</v>
      </c>
      <c r="L149" s="213" t="s">
        <v>8698</v>
      </c>
      <c r="M149" s="214">
        <v>45138</v>
      </c>
      <c r="N149" s="227" t="s">
        <v>8712</v>
      </c>
      <c r="O149" s="216">
        <v>203090</v>
      </c>
      <c r="P149" s="216" t="s">
        <v>8709</v>
      </c>
      <c r="Q149" s="216" t="s">
        <v>1400</v>
      </c>
      <c r="R149" s="216">
        <v>2</v>
      </c>
      <c r="S149" s="216" t="s">
        <v>8711</v>
      </c>
      <c r="T149" s="216" t="s">
        <v>8710</v>
      </c>
      <c r="U149" s="217">
        <v>45138</v>
      </c>
      <c r="V149" s="227" t="s">
        <v>8730</v>
      </c>
      <c r="W149" s="213">
        <v>42290000</v>
      </c>
      <c r="X149" s="213" t="s">
        <v>8728</v>
      </c>
      <c r="Y149" s="213" t="s">
        <v>1400</v>
      </c>
      <c r="Z149" s="213">
        <v>2</v>
      </c>
      <c r="AA149" s="213" t="s">
        <v>8711</v>
      </c>
      <c r="AB149" s="213" t="s">
        <v>8729</v>
      </c>
      <c r="AC149" s="214">
        <v>45138</v>
      </c>
      <c r="AD149" s="227" t="s">
        <v>8767</v>
      </c>
      <c r="AE149" s="218">
        <v>6933000</v>
      </c>
      <c r="AF149" s="218" t="s">
        <v>8764</v>
      </c>
      <c r="AG149" s="218" t="s">
        <v>1400</v>
      </c>
      <c r="AH149" s="218">
        <v>2</v>
      </c>
      <c r="AI149" s="218" t="s">
        <v>8766</v>
      </c>
      <c r="AJ149" s="218" t="s">
        <v>8765</v>
      </c>
      <c r="AK149" s="219">
        <v>45138</v>
      </c>
      <c r="AL149" s="227" t="s">
        <v>8771</v>
      </c>
      <c r="AM149" s="213">
        <v>3879000</v>
      </c>
      <c r="AN149" s="213" t="s">
        <v>8768</v>
      </c>
      <c r="AO149" s="213" t="s">
        <v>1400</v>
      </c>
      <c r="AP149" s="213">
        <v>2</v>
      </c>
      <c r="AQ149" s="213" t="s">
        <v>8770</v>
      </c>
      <c r="AR149" s="213" t="s">
        <v>8769</v>
      </c>
      <c r="AS149" s="214">
        <v>45138</v>
      </c>
      <c r="AT149" s="228" t="s">
        <v>482</v>
      </c>
      <c r="AU149" s="218" t="s">
        <v>17</v>
      </c>
      <c r="AV149" s="218">
        <v>0</v>
      </c>
      <c r="AW149" s="218" t="s">
        <v>33</v>
      </c>
      <c r="AX149" s="218">
        <v>2</v>
      </c>
      <c r="AY149" s="218" t="s">
        <v>481</v>
      </c>
      <c r="AZ149" s="218">
        <v>0</v>
      </c>
      <c r="BA149" s="219">
        <v>43511</v>
      </c>
      <c r="BB149" s="227" t="s">
        <v>480</v>
      </c>
      <c r="BC149" s="213" t="s">
        <v>17</v>
      </c>
      <c r="BD149" s="213">
        <v>0</v>
      </c>
      <c r="BE149" s="213" t="s">
        <v>33</v>
      </c>
      <c r="BF149" s="213">
        <v>2</v>
      </c>
      <c r="BG149" s="213" t="s">
        <v>479</v>
      </c>
      <c r="BH149" s="213">
        <v>0</v>
      </c>
      <c r="BI149" s="214">
        <v>43511</v>
      </c>
      <c r="BJ149" s="228" t="s">
        <v>8772</v>
      </c>
      <c r="BK149" s="228" t="s">
        <v>17</v>
      </c>
      <c r="BL149" s="228" t="s">
        <v>763</v>
      </c>
      <c r="BM149" s="228" t="s">
        <v>17</v>
      </c>
      <c r="BN149" s="228" t="s">
        <v>17</v>
      </c>
      <c r="BO149" s="228" t="s">
        <v>763</v>
      </c>
      <c r="BP149" s="218" t="s">
        <v>763</v>
      </c>
      <c r="BQ149" s="229">
        <v>45138</v>
      </c>
      <c r="BR149" s="227" t="s">
        <v>472</v>
      </c>
      <c r="BS149" s="230">
        <v>0</v>
      </c>
      <c r="BT149" s="230">
        <v>0</v>
      </c>
      <c r="BU149" s="230" t="s">
        <v>33</v>
      </c>
      <c r="BV149" s="230">
        <v>2</v>
      </c>
      <c r="BW149" s="230" t="s">
        <v>471</v>
      </c>
      <c r="BX149" s="230">
        <v>0</v>
      </c>
      <c r="BY149" s="214">
        <v>43511</v>
      </c>
      <c r="BZ149" s="228" t="s">
        <v>474</v>
      </c>
      <c r="CA149" s="228">
        <v>0</v>
      </c>
      <c r="CB149" s="228">
        <v>0</v>
      </c>
      <c r="CC149" s="228" t="s">
        <v>33</v>
      </c>
      <c r="CD149" s="228">
        <v>2</v>
      </c>
      <c r="CE149" s="228" t="s">
        <v>473</v>
      </c>
      <c r="CF149" s="228">
        <v>0</v>
      </c>
      <c r="CG149" s="229">
        <v>43511</v>
      </c>
      <c r="CH149" s="227" t="s">
        <v>10689</v>
      </c>
      <c r="CI149" s="228" t="e">
        <v>#N/A</v>
      </c>
      <c r="CJ149" s="228" t="e">
        <v>#N/A</v>
      </c>
      <c r="CK149" s="228" t="e">
        <v>#N/A</v>
      </c>
      <c r="CL149" s="228" t="e">
        <v>#N/A</v>
      </c>
      <c r="CM149" s="228" t="e">
        <v>#N/A</v>
      </c>
      <c r="CN149" s="228" t="e">
        <v>#N/A</v>
      </c>
      <c r="CO149" s="231" t="e">
        <v>#N/A</v>
      </c>
      <c r="CP149" s="228" t="s">
        <v>478</v>
      </c>
      <c r="CQ149" s="230" t="s">
        <v>17</v>
      </c>
      <c r="CR149" s="230">
        <v>0</v>
      </c>
      <c r="CS149" s="230" t="s">
        <v>33</v>
      </c>
      <c r="CT149" s="230">
        <v>2</v>
      </c>
      <c r="CU149" s="230" t="s">
        <v>477</v>
      </c>
      <c r="CV149" s="230">
        <v>0</v>
      </c>
      <c r="CW149" s="214">
        <v>43511</v>
      </c>
      <c r="CX149" s="228" t="s">
        <v>8777</v>
      </c>
      <c r="CY149" s="218">
        <v>2149000</v>
      </c>
      <c r="CZ149" s="218" t="s">
        <v>8774</v>
      </c>
      <c r="DA149" s="218" t="s">
        <v>1400</v>
      </c>
      <c r="DB149" s="218">
        <v>2</v>
      </c>
      <c r="DC149" s="218" t="s">
        <v>8776</v>
      </c>
      <c r="DD149" s="218" t="s">
        <v>8775</v>
      </c>
      <c r="DE149" s="220">
        <v>45138</v>
      </c>
      <c r="DF149" s="227" t="s">
        <v>8778</v>
      </c>
      <c r="DG149" s="213">
        <v>35357000</v>
      </c>
      <c r="DH149" s="230" t="s">
        <v>8774</v>
      </c>
      <c r="DI149" s="230" t="s">
        <v>1400</v>
      </c>
      <c r="DJ149" s="230">
        <v>2</v>
      </c>
      <c r="DK149" s="230" t="s">
        <v>8776</v>
      </c>
      <c r="DL149" s="230" t="s">
        <v>8775</v>
      </c>
      <c r="DM149" s="214">
        <v>45138</v>
      </c>
      <c r="DN149" s="228" t="s">
        <v>8779</v>
      </c>
      <c r="DO149" s="218">
        <v>4784000</v>
      </c>
      <c r="DP149" s="228" t="s">
        <v>8774</v>
      </c>
      <c r="DQ149" s="228" t="s">
        <v>1400</v>
      </c>
      <c r="DR149" s="228">
        <v>2</v>
      </c>
      <c r="DS149" s="228" t="s">
        <v>8776</v>
      </c>
      <c r="DT149" s="228" t="s">
        <v>8775</v>
      </c>
      <c r="DU149" s="229">
        <v>45138</v>
      </c>
      <c r="DV149" s="227" t="s">
        <v>8780</v>
      </c>
      <c r="DW149" s="213">
        <v>1916000</v>
      </c>
      <c r="DX149" s="230" t="s">
        <v>8774</v>
      </c>
      <c r="DY149" s="230" t="s">
        <v>1400</v>
      </c>
      <c r="DZ149" s="230">
        <v>2</v>
      </c>
      <c r="EA149" s="230" t="s">
        <v>8776</v>
      </c>
      <c r="EB149" s="230" t="s">
        <v>8775</v>
      </c>
      <c r="EC149" s="214">
        <v>45138</v>
      </c>
      <c r="ED149" s="228" t="s">
        <v>8781</v>
      </c>
      <c r="EE149" s="218">
        <v>233000</v>
      </c>
      <c r="EF149" s="228" t="s">
        <v>8774</v>
      </c>
      <c r="EG149" s="228" t="s">
        <v>1400</v>
      </c>
      <c r="EH149" s="228">
        <v>2</v>
      </c>
      <c r="EI149" s="228" t="s">
        <v>8776</v>
      </c>
      <c r="EJ149" s="228" t="s">
        <v>8775</v>
      </c>
      <c r="EK149" s="229">
        <v>45138</v>
      </c>
      <c r="EL149" s="227" t="s">
        <v>8782</v>
      </c>
      <c r="EM149" s="213">
        <v>0</v>
      </c>
      <c r="EN149" s="230" t="s">
        <v>8774</v>
      </c>
      <c r="EO149" s="230" t="s">
        <v>1400</v>
      </c>
      <c r="EP149" s="230">
        <v>2</v>
      </c>
      <c r="EQ149" s="230" t="s">
        <v>8776</v>
      </c>
      <c r="ER149" s="230" t="s">
        <v>8775</v>
      </c>
      <c r="ES149" s="214">
        <v>45138</v>
      </c>
      <c r="ET149" s="228" t="s">
        <v>8773</v>
      </c>
      <c r="EU149" s="228">
        <v>50983</v>
      </c>
      <c r="EV149" s="228" t="s">
        <v>8751</v>
      </c>
      <c r="EW149" s="228" t="s">
        <v>22</v>
      </c>
      <c r="EX149" s="228">
        <v>3</v>
      </c>
      <c r="EY149" s="228" t="s">
        <v>8753</v>
      </c>
      <c r="EZ149" s="228" t="s">
        <v>8752</v>
      </c>
      <c r="FA149" s="229">
        <v>45138</v>
      </c>
      <c r="FB149" s="227" t="s">
        <v>476</v>
      </c>
      <c r="FC149" s="230">
        <v>2</v>
      </c>
      <c r="FD149" s="230">
        <v>0</v>
      </c>
      <c r="FE149" s="230" t="s">
        <v>33</v>
      </c>
      <c r="FF149" s="230">
        <v>2</v>
      </c>
      <c r="FG149" s="230" t="s">
        <v>475</v>
      </c>
      <c r="FH149" s="230">
        <v>0</v>
      </c>
      <c r="FI149" s="214">
        <v>43511</v>
      </c>
      <c r="FJ149" s="227" t="s">
        <v>484</v>
      </c>
      <c r="FK149" s="228" t="s">
        <v>17</v>
      </c>
      <c r="FL149" s="228">
        <v>0</v>
      </c>
      <c r="FM149" s="228" t="s">
        <v>33</v>
      </c>
      <c r="FN149" s="228">
        <v>2</v>
      </c>
      <c r="FO149" s="228" t="s">
        <v>483</v>
      </c>
      <c r="FP149" s="218">
        <v>0</v>
      </c>
      <c r="FQ149" s="219">
        <v>43511</v>
      </c>
      <c r="FR149" s="227" t="s">
        <v>485</v>
      </c>
      <c r="FS149" s="230" t="s">
        <v>17</v>
      </c>
      <c r="FT149" s="230">
        <v>0</v>
      </c>
      <c r="FU149" s="230" t="s">
        <v>33</v>
      </c>
      <c r="FV149" s="230">
        <v>2</v>
      </c>
      <c r="FW149" s="230" t="s">
        <v>483</v>
      </c>
      <c r="FX149" s="230">
        <v>0</v>
      </c>
      <c r="FY149" s="214">
        <v>43511</v>
      </c>
      <c r="FZ149" s="228" t="s">
        <v>4005</v>
      </c>
      <c r="GA149" s="228">
        <v>1</v>
      </c>
      <c r="GB149" s="228" t="s">
        <v>2565</v>
      </c>
      <c r="GC149" s="228" t="s">
        <v>33</v>
      </c>
      <c r="GD149" s="228">
        <v>2</v>
      </c>
      <c r="GE149" s="228" t="s">
        <v>17</v>
      </c>
      <c r="GF149" s="228" t="s">
        <v>17</v>
      </c>
      <c r="GG149" s="229">
        <v>45064</v>
      </c>
      <c r="GH149" s="227" t="s">
        <v>4011</v>
      </c>
      <c r="GI149" s="230">
        <v>0</v>
      </c>
      <c r="GJ149" s="230" t="s">
        <v>2565</v>
      </c>
      <c r="GK149" s="230" t="s">
        <v>33</v>
      </c>
      <c r="GL149" s="230">
        <v>2</v>
      </c>
      <c r="GM149" s="230" t="s">
        <v>17</v>
      </c>
      <c r="GN149" s="230" t="s">
        <v>17</v>
      </c>
      <c r="GO149" s="214">
        <v>45064</v>
      </c>
      <c r="GP149" s="228" t="s">
        <v>4006</v>
      </c>
      <c r="GQ149" s="228">
        <v>1</v>
      </c>
      <c r="GR149" s="228" t="s">
        <v>2565</v>
      </c>
      <c r="GS149" s="228" t="s">
        <v>33</v>
      </c>
      <c r="GT149" s="228">
        <v>2</v>
      </c>
      <c r="GU149" s="228" t="s">
        <v>17</v>
      </c>
      <c r="GV149" s="228" t="s">
        <v>17</v>
      </c>
      <c r="GW149" s="229">
        <v>45064</v>
      </c>
      <c r="GX149" s="227" t="s">
        <v>4012</v>
      </c>
      <c r="GY149" s="230">
        <v>0</v>
      </c>
      <c r="GZ149" s="230" t="s">
        <v>2565</v>
      </c>
      <c r="HA149" s="230" t="s">
        <v>33</v>
      </c>
      <c r="HB149" s="230">
        <v>2</v>
      </c>
      <c r="HC149" s="230" t="s">
        <v>17</v>
      </c>
      <c r="HD149" s="230" t="s">
        <v>17</v>
      </c>
      <c r="HE149" s="214">
        <v>45064</v>
      </c>
      <c r="HF149" s="228" t="s">
        <v>4004</v>
      </c>
      <c r="HG149" s="228">
        <v>0</v>
      </c>
      <c r="HH149" s="228" t="s">
        <v>2565</v>
      </c>
      <c r="HI149" s="228" t="s">
        <v>33</v>
      </c>
      <c r="HJ149" s="228">
        <v>2</v>
      </c>
      <c r="HK149" s="228" t="s">
        <v>17</v>
      </c>
      <c r="HL149" s="228" t="s">
        <v>17</v>
      </c>
      <c r="HM149" s="229">
        <v>45064</v>
      </c>
      <c r="HN149" s="227" t="s">
        <v>4010</v>
      </c>
      <c r="HO149" s="230">
        <v>1</v>
      </c>
      <c r="HP149" s="230" t="s">
        <v>2565</v>
      </c>
      <c r="HQ149" s="230" t="s">
        <v>33</v>
      </c>
      <c r="HR149" s="230">
        <v>2</v>
      </c>
      <c r="HS149" s="230" t="s">
        <v>17</v>
      </c>
      <c r="HT149" s="230" t="s">
        <v>17</v>
      </c>
      <c r="HU149" s="214">
        <v>45064</v>
      </c>
      <c r="HV149" s="228" t="s">
        <v>4007</v>
      </c>
      <c r="HW149" s="228">
        <v>0</v>
      </c>
      <c r="HX149" s="228" t="s">
        <v>2565</v>
      </c>
      <c r="HY149" s="228" t="s">
        <v>33</v>
      </c>
      <c r="HZ149" s="228">
        <v>2</v>
      </c>
      <c r="IA149" s="228" t="s">
        <v>17</v>
      </c>
      <c r="IB149" s="228" t="s">
        <v>17</v>
      </c>
      <c r="IC149" s="229">
        <v>45064</v>
      </c>
      <c r="ID149" s="227" t="s">
        <v>4009</v>
      </c>
      <c r="IE149" s="230">
        <v>1</v>
      </c>
      <c r="IF149" s="230" t="s">
        <v>2565</v>
      </c>
      <c r="IG149" s="230" t="s">
        <v>33</v>
      </c>
      <c r="IH149" s="230">
        <v>2</v>
      </c>
      <c r="II149" s="230" t="s">
        <v>17</v>
      </c>
      <c r="IJ149" s="230" t="s">
        <v>17</v>
      </c>
      <c r="IK149" s="214">
        <v>45064</v>
      </c>
      <c r="IL149" s="228" t="s">
        <v>4008</v>
      </c>
      <c r="IM149" s="228">
        <v>3</v>
      </c>
      <c r="IN149" s="228" t="s">
        <v>2565</v>
      </c>
      <c r="IO149" s="228" t="s">
        <v>33</v>
      </c>
      <c r="IP149" s="228">
        <v>2</v>
      </c>
      <c r="IQ149" s="228" t="s">
        <v>17</v>
      </c>
      <c r="IR149" s="228" t="s">
        <v>17</v>
      </c>
      <c r="IS149" s="229">
        <v>45064</v>
      </c>
    </row>
    <row r="150" spans="1:253" x14ac:dyDescent="0.25">
      <c r="A150" s="11" t="s">
        <v>486</v>
      </c>
      <c r="B150" s="11" t="s">
        <v>9885</v>
      </c>
      <c r="C150" s="11" t="s">
        <v>487</v>
      </c>
      <c r="D150" s="11" t="s">
        <v>457</v>
      </c>
      <c r="E150" s="11" t="s">
        <v>9541</v>
      </c>
      <c r="F150" s="11" t="s">
        <v>8702</v>
      </c>
      <c r="G150" s="212">
        <v>85043000</v>
      </c>
      <c r="H150" s="213" t="s">
        <v>1462</v>
      </c>
      <c r="I150" s="213" t="s">
        <v>77</v>
      </c>
      <c r="J150" s="213">
        <v>1</v>
      </c>
      <c r="K150" s="213" t="s">
        <v>8699</v>
      </c>
      <c r="L150" s="213" t="s">
        <v>8698</v>
      </c>
      <c r="M150" s="214">
        <v>45138</v>
      </c>
      <c r="N150" s="227" t="s">
        <v>8716</v>
      </c>
      <c r="O150" s="216">
        <v>140419</v>
      </c>
      <c r="P150" s="216" t="s">
        <v>8713</v>
      </c>
      <c r="Q150" s="216" t="s">
        <v>1400</v>
      </c>
      <c r="R150" s="216">
        <v>2</v>
      </c>
      <c r="S150" s="216" t="s">
        <v>8715</v>
      </c>
      <c r="T150" s="216" t="s">
        <v>8714</v>
      </c>
      <c r="U150" s="217">
        <v>45138</v>
      </c>
      <c r="V150" s="227" t="s">
        <v>8734</v>
      </c>
      <c r="W150" s="213">
        <v>15736000</v>
      </c>
      <c r="X150" s="213" t="s">
        <v>8731</v>
      </c>
      <c r="Y150" s="213" t="s">
        <v>1400</v>
      </c>
      <c r="Z150" s="213">
        <v>2</v>
      </c>
      <c r="AA150" s="213" t="s">
        <v>8733</v>
      </c>
      <c r="AB150" s="213" t="s">
        <v>8732</v>
      </c>
      <c r="AC150" s="214">
        <v>45138</v>
      </c>
      <c r="AD150" s="227" t="s">
        <v>8786</v>
      </c>
      <c r="AE150" s="218">
        <v>621000</v>
      </c>
      <c r="AF150" s="218" t="s">
        <v>8783</v>
      </c>
      <c r="AG150" s="218" t="s">
        <v>1400</v>
      </c>
      <c r="AH150" s="218">
        <v>2</v>
      </c>
      <c r="AI150" s="218" t="s">
        <v>8785</v>
      </c>
      <c r="AJ150" s="218" t="s">
        <v>8784</v>
      </c>
      <c r="AK150" s="219">
        <v>45138</v>
      </c>
      <c r="AL150" s="227" t="s">
        <v>8789</v>
      </c>
      <c r="AM150" s="213">
        <v>300000</v>
      </c>
      <c r="AN150" s="213" t="s">
        <v>8787</v>
      </c>
      <c r="AO150" s="213" t="s">
        <v>1400</v>
      </c>
      <c r="AP150" s="213">
        <v>2</v>
      </c>
      <c r="AQ150" s="213" t="s">
        <v>8788</v>
      </c>
      <c r="AR150" s="213" t="s">
        <v>8745</v>
      </c>
      <c r="AS150" s="214">
        <v>45138</v>
      </c>
      <c r="AT150" s="228" t="s">
        <v>494</v>
      </c>
      <c r="AU150" s="218" t="s">
        <v>17</v>
      </c>
      <c r="AV150" s="218">
        <v>0</v>
      </c>
      <c r="AW150" s="218" t="s">
        <v>33</v>
      </c>
      <c r="AX150" s="218">
        <v>2</v>
      </c>
      <c r="AY150" s="218">
        <v>0</v>
      </c>
      <c r="AZ150" s="218">
        <v>0</v>
      </c>
      <c r="BA150" s="219">
        <v>43511</v>
      </c>
      <c r="BB150" s="227" t="s">
        <v>493</v>
      </c>
      <c r="BC150" s="213" t="s">
        <v>17</v>
      </c>
      <c r="BD150" s="213">
        <v>0</v>
      </c>
      <c r="BE150" s="213" t="s">
        <v>33</v>
      </c>
      <c r="BF150" s="213">
        <v>2</v>
      </c>
      <c r="BG150" s="213">
        <v>0</v>
      </c>
      <c r="BH150" s="213">
        <v>0</v>
      </c>
      <c r="BI150" s="214">
        <v>43511</v>
      </c>
      <c r="BJ150" s="228" t="s">
        <v>8793</v>
      </c>
      <c r="BK150" s="228">
        <v>105</v>
      </c>
      <c r="BL150" s="228" t="s">
        <v>8790</v>
      </c>
      <c r="BM150" s="228" t="s">
        <v>22</v>
      </c>
      <c r="BN150" s="228">
        <v>3</v>
      </c>
      <c r="BO150" s="228" t="s">
        <v>8792</v>
      </c>
      <c r="BP150" s="218" t="s">
        <v>8791</v>
      </c>
      <c r="BQ150" s="229">
        <v>45138</v>
      </c>
      <c r="BR150" s="227" t="s">
        <v>488</v>
      </c>
      <c r="BS150" s="230">
        <v>0</v>
      </c>
      <c r="BT150" s="230">
        <v>0</v>
      </c>
      <c r="BU150" s="230" t="s">
        <v>33</v>
      </c>
      <c r="BV150" s="230">
        <v>2</v>
      </c>
      <c r="BW150" s="230">
        <v>0</v>
      </c>
      <c r="BX150" s="230">
        <v>0</v>
      </c>
      <c r="BY150" s="214">
        <v>43511</v>
      </c>
      <c r="BZ150" s="228" t="s">
        <v>489</v>
      </c>
      <c r="CA150" s="228">
        <v>0</v>
      </c>
      <c r="CB150" s="228">
        <v>0</v>
      </c>
      <c r="CC150" s="228" t="s">
        <v>33</v>
      </c>
      <c r="CD150" s="228">
        <v>2</v>
      </c>
      <c r="CE150" s="228">
        <v>0</v>
      </c>
      <c r="CF150" s="228">
        <v>0</v>
      </c>
      <c r="CG150" s="229">
        <v>43511</v>
      </c>
      <c r="CH150" s="227" t="s">
        <v>10690</v>
      </c>
      <c r="CI150" s="228" t="e">
        <v>#N/A</v>
      </c>
      <c r="CJ150" s="228" t="e">
        <v>#N/A</v>
      </c>
      <c r="CK150" s="228" t="e">
        <v>#N/A</v>
      </c>
      <c r="CL150" s="228" t="e">
        <v>#N/A</v>
      </c>
      <c r="CM150" s="228" t="e">
        <v>#N/A</v>
      </c>
      <c r="CN150" s="228" t="e">
        <v>#N/A</v>
      </c>
      <c r="CO150" s="231" t="e">
        <v>#N/A</v>
      </c>
      <c r="CP150" s="228" t="s">
        <v>492</v>
      </c>
      <c r="CQ150" s="230" t="s">
        <v>17</v>
      </c>
      <c r="CR150" s="230">
        <v>0</v>
      </c>
      <c r="CS150" s="230" t="s">
        <v>33</v>
      </c>
      <c r="CT150" s="230">
        <v>2</v>
      </c>
      <c r="CU150" s="230">
        <v>0</v>
      </c>
      <c r="CV150" s="230">
        <v>0</v>
      </c>
      <c r="CW150" s="214">
        <v>43511</v>
      </c>
      <c r="CX150" s="228" t="s">
        <v>8796</v>
      </c>
      <c r="CY150" s="218">
        <v>282000</v>
      </c>
      <c r="CZ150" s="218" t="s">
        <v>8755</v>
      </c>
      <c r="DA150" s="218" t="s">
        <v>1400</v>
      </c>
      <c r="DB150" s="218">
        <v>2</v>
      </c>
      <c r="DC150" s="218" t="s">
        <v>8795</v>
      </c>
      <c r="DD150" s="218" t="s">
        <v>8756</v>
      </c>
      <c r="DE150" s="220">
        <v>45138</v>
      </c>
      <c r="DF150" s="227" t="s">
        <v>8797</v>
      </c>
      <c r="DG150" s="213">
        <v>15115000</v>
      </c>
      <c r="DH150" s="230" t="s">
        <v>8755</v>
      </c>
      <c r="DI150" s="230" t="s">
        <v>1400</v>
      </c>
      <c r="DJ150" s="230">
        <v>2</v>
      </c>
      <c r="DK150" s="230" t="s">
        <v>8795</v>
      </c>
      <c r="DL150" s="230" t="s">
        <v>8756</v>
      </c>
      <c r="DM150" s="214">
        <v>45138</v>
      </c>
      <c r="DN150" s="228" t="s">
        <v>8798</v>
      </c>
      <c r="DO150" s="218">
        <v>339000</v>
      </c>
      <c r="DP150" s="228" t="s">
        <v>8755</v>
      </c>
      <c r="DQ150" s="228" t="s">
        <v>1400</v>
      </c>
      <c r="DR150" s="228">
        <v>2</v>
      </c>
      <c r="DS150" s="228" t="s">
        <v>8795</v>
      </c>
      <c r="DT150" s="228" t="s">
        <v>8756</v>
      </c>
      <c r="DU150" s="229">
        <v>45138</v>
      </c>
      <c r="DV150" s="227" t="s">
        <v>8799</v>
      </c>
      <c r="DW150" s="213">
        <v>261000</v>
      </c>
      <c r="DX150" s="230" t="s">
        <v>8755</v>
      </c>
      <c r="DY150" s="230" t="s">
        <v>1400</v>
      </c>
      <c r="DZ150" s="230">
        <v>2</v>
      </c>
      <c r="EA150" s="230" t="s">
        <v>8795</v>
      </c>
      <c r="EB150" s="230" t="s">
        <v>8756</v>
      </c>
      <c r="EC150" s="214">
        <v>45138</v>
      </c>
      <c r="ED150" s="228" t="s">
        <v>8800</v>
      </c>
      <c r="EE150" s="218">
        <v>21000</v>
      </c>
      <c r="EF150" s="228" t="s">
        <v>8755</v>
      </c>
      <c r="EG150" s="228" t="s">
        <v>1400</v>
      </c>
      <c r="EH150" s="228">
        <v>2</v>
      </c>
      <c r="EI150" s="228" t="s">
        <v>8795</v>
      </c>
      <c r="EJ150" s="228" t="s">
        <v>8756</v>
      </c>
      <c r="EK150" s="229">
        <v>45138</v>
      </c>
      <c r="EL150" s="227" t="s">
        <v>8801</v>
      </c>
      <c r="EM150" s="213">
        <v>0</v>
      </c>
      <c r="EN150" s="230" t="s">
        <v>8755</v>
      </c>
      <c r="EO150" s="230" t="s">
        <v>1400</v>
      </c>
      <c r="EP150" s="230">
        <v>2</v>
      </c>
      <c r="EQ150" s="230" t="s">
        <v>8795</v>
      </c>
      <c r="ER150" s="230" t="s">
        <v>8756</v>
      </c>
      <c r="ES150" s="214">
        <v>45138</v>
      </c>
      <c r="ET150" s="228" t="s">
        <v>8794</v>
      </c>
      <c r="EU150" s="228">
        <v>50983</v>
      </c>
      <c r="EV150" s="228" t="s">
        <v>8751</v>
      </c>
      <c r="EW150" s="228" t="s">
        <v>22</v>
      </c>
      <c r="EX150" s="228">
        <v>3</v>
      </c>
      <c r="EY150" s="228" t="s">
        <v>8753</v>
      </c>
      <c r="EZ150" s="228" t="s">
        <v>8752</v>
      </c>
      <c r="FA150" s="229">
        <v>45138</v>
      </c>
      <c r="FB150" s="227" t="s">
        <v>491</v>
      </c>
      <c r="FC150" s="230">
        <v>2</v>
      </c>
      <c r="FD150" s="230">
        <v>0</v>
      </c>
      <c r="FE150" s="230" t="s">
        <v>33</v>
      </c>
      <c r="FF150" s="230">
        <v>2</v>
      </c>
      <c r="FG150" s="230" t="s">
        <v>490</v>
      </c>
      <c r="FH150" s="230">
        <v>0</v>
      </c>
      <c r="FI150" s="214">
        <v>43511</v>
      </c>
      <c r="FJ150" s="227" t="s">
        <v>496</v>
      </c>
      <c r="FK150" s="228" t="s">
        <v>17</v>
      </c>
      <c r="FL150" s="228">
        <v>0</v>
      </c>
      <c r="FM150" s="228" t="s">
        <v>33</v>
      </c>
      <c r="FN150" s="228">
        <v>2</v>
      </c>
      <c r="FO150" s="228" t="s">
        <v>495</v>
      </c>
      <c r="FP150" s="218">
        <v>0</v>
      </c>
      <c r="FQ150" s="219">
        <v>43511</v>
      </c>
      <c r="FR150" s="227" t="s">
        <v>498</v>
      </c>
      <c r="FS150" s="230" t="s">
        <v>17</v>
      </c>
      <c r="FT150" s="230">
        <v>0</v>
      </c>
      <c r="FU150" s="230" t="s">
        <v>33</v>
      </c>
      <c r="FV150" s="230">
        <v>2</v>
      </c>
      <c r="FW150" s="230" t="s">
        <v>497</v>
      </c>
      <c r="FX150" s="230">
        <v>0</v>
      </c>
      <c r="FY150" s="214">
        <v>43511</v>
      </c>
      <c r="FZ150" s="228" t="s">
        <v>4014</v>
      </c>
      <c r="GA150" s="228">
        <v>1</v>
      </c>
      <c r="GB150" s="228" t="s">
        <v>2565</v>
      </c>
      <c r="GC150" s="228" t="s">
        <v>33</v>
      </c>
      <c r="GD150" s="228">
        <v>2</v>
      </c>
      <c r="GE150" s="228" t="s">
        <v>17</v>
      </c>
      <c r="GF150" s="228" t="s">
        <v>17</v>
      </c>
      <c r="GG150" s="229">
        <v>45064</v>
      </c>
      <c r="GH150" s="227" t="s">
        <v>4020</v>
      </c>
      <c r="GI150" s="230">
        <v>0</v>
      </c>
      <c r="GJ150" s="230" t="s">
        <v>2565</v>
      </c>
      <c r="GK150" s="230" t="s">
        <v>33</v>
      </c>
      <c r="GL150" s="230">
        <v>2</v>
      </c>
      <c r="GM150" s="230" t="s">
        <v>17</v>
      </c>
      <c r="GN150" s="230" t="s">
        <v>17</v>
      </c>
      <c r="GO150" s="214">
        <v>45064</v>
      </c>
      <c r="GP150" s="228" t="s">
        <v>4015</v>
      </c>
      <c r="GQ150" s="228">
        <v>0</v>
      </c>
      <c r="GR150" s="228" t="s">
        <v>2565</v>
      </c>
      <c r="GS150" s="228" t="s">
        <v>33</v>
      </c>
      <c r="GT150" s="228">
        <v>2</v>
      </c>
      <c r="GU150" s="228" t="s">
        <v>17</v>
      </c>
      <c r="GV150" s="228" t="s">
        <v>17</v>
      </c>
      <c r="GW150" s="229">
        <v>45064</v>
      </c>
      <c r="GX150" s="227" t="s">
        <v>4021</v>
      </c>
      <c r="GY150" s="230">
        <v>0</v>
      </c>
      <c r="GZ150" s="230" t="s">
        <v>2565</v>
      </c>
      <c r="HA150" s="230" t="s">
        <v>33</v>
      </c>
      <c r="HB150" s="230">
        <v>2</v>
      </c>
      <c r="HC150" s="230" t="s">
        <v>17</v>
      </c>
      <c r="HD150" s="230" t="s">
        <v>17</v>
      </c>
      <c r="HE150" s="214">
        <v>45064</v>
      </c>
      <c r="HF150" s="228" t="s">
        <v>4013</v>
      </c>
      <c r="HG150" s="228">
        <v>2</v>
      </c>
      <c r="HH150" s="228" t="s">
        <v>2565</v>
      </c>
      <c r="HI150" s="228" t="s">
        <v>33</v>
      </c>
      <c r="HJ150" s="228">
        <v>2</v>
      </c>
      <c r="HK150" s="228" t="s">
        <v>17</v>
      </c>
      <c r="HL150" s="228" t="s">
        <v>17</v>
      </c>
      <c r="HM150" s="229">
        <v>45064</v>
      </c>
      <c r="HN150" s="227" t="s">
        <v>4019</v>
      </c>
      <c r="HO150" s="230">
        <v>1</v>
      </c>
      <c r="HP150" s="230" t="s">
        <v>2565</v>
      </c>
      <c r="HQ150" s="230" t="s">
        <v>33</v>
      </c>
      <c r="HR150" s="230">
        <v>2</v>
      </c>
      <c r="HS150" s="230" t="s">
        <v>17</v>
      </c>
      <c r="HT150" s="230" t="s">
        <v>17</v>
      </c>
      <c r="HU150" s="214">
        <v>45064</v>
      </c>
      <c r="HV150" s="228" t="s">
        <v>4016</v>
      </c>
      <c r="HW150" s="228">
        <v>0</v>
      </c>
      <c r="HX150" s="228" t="s">
        <v>2565</v>
      </c>
      <c r="HY150" s="228" t="s">
        <v>33</v>
      </c>
      <c r="HZ150" s="228">
        <v>2</v>
      </c>
      <c r="IA150" s="228" t="s">
        <v>17</v>
      </c>
      <c r="IB150" s="228" t="s">
        <v>17</v>
      </c>
      <c r="IC150" s="229">
        <v>45064</v>
      </c>
      <c r="ID150" s="227" t="s">
        <v>4018</v>
      </c>
      <c r="IE150" s="230">
        <v>1</v>
      </c>
      <c r="IF150" s="230" t="s">
        <v>2565</v>
      </c>
      <c r="IG150" s="230" t="s">
        <v>33</v>
      </c>
      <c r="IH150" s="230">
        <v>2</v>
      </c>
      <c r="II150" s="230" t="s">
        <v>17</v>
      </c>
      <c r="IJ150" s="230" t="s">
        <v>17</v>
      </c>
      <c r="IK150" s="214">
        <v>45064</v>
      </c>
      <c r="IL150" s="228" t="s">
        <v>4017</v>
      </c>
      <c r="IM150" s="228">
        <v>0</v>
      </c>
      <c r="IN150" s="228" t="s">
        <v>2565</v>
      </c>
      <c r="IO150" s="228" t="s">
        <v>33</v>
      </c>
      <c r="IP150" s="228">
        <v>2</v>
      </c>
      <c r="IQ150" s="228" t="s">
        <v>17</v>
      </c>
      <c r="IR150" s="228" t="s">
        <v>17</v>
      </c>
      <c r="IS150" s="229">
        <v>45064</v>
      </c>
    </row>
    <row r="151" spans="1:253" x14ac:dyDescent="0.25">
      <c r="A151" s="11" t="s">
        <v>499</v>
      </c>
      <c r="B151" s="11" t="s">
        <v>9871</v>
      </c>
      <c r="C151" s="11" t="s">
        <v>500</v>
      </c>
      <c r="D151" s="11" t="s">
        <v>457</v>
      </c>
      <c r="E151" s="11" t="s">
        <v>9541</v>
      </c>
      <c r="F151" s="11" t="s">
        <v>8703</v>
      </c>
      <c r="G151" s="212">
        <v>85043000</v>
      </c>
      <c r="H151" s="213" t="s">
        <v>1462</v>
      </c>
      <c r="I151" s="213" t="s">
        <v>77</v>
      </c>
      <c r="J151" s="213">
        <v>1</v>
      </c>
      <c r="K151" s="213" t="s">
        <v>8699</v>
      </c>
      <c r="L151" s="213" t="s">
        <v>8698</v>
      </c>
      <c r="M151" s="214">
        <v>45138</v>
      </c>
      <c r="N151" s="227" t="s">
        <v>8720</v>
      </c>
      <c r="O151" s="216">
        <v>81458</v>
      </c>
      <c r="P151" s="216" t="s">
        <v>8717</v>
      </c>
      <c r="Q151" s="216" t="s">
        <v>1400</v>
      </c>
      <c r="R151" s="216">
        <v>2</v>
      </c>
      <c r="S151" s="216" t="s">
        <v>8719</v>
      </c>
      <c r="T151" s="216" t="s">
        <v>8718</v>
      </c>
      <c r="U151" s="217">
        <v>45138</v>
      </c>
      <c r="V151" s="227" t="s">
        <v>8736</v>
      </c>
      <c r="W151" s="213">
        <v>5833000</v>
      </c>
      <c r="X151" s="213" t="s">
        <v>8717</v>
      </c>
      <c r="Y151" s="213" t="s">
        <v>1400</v>
      </c>
      <c r="Z151" s="213">
        <v>2</v>
      </c>
      <c r="AA151" s="213" t="s">
        <v>8735</v>
      </c>
      <c r="AB151" s="213" t="s">
        <v>8718</v>
      </c>
      <c r="AC151" s="214">
        <v>45138</v>
      </c>
      <c r="AD151" s="227" t="s">
        <v>8803</v>
      </c>
      <c r="AE151" s="218" t="s">
        <v>17</v>
      </c>
      <c r="AF151" s="218" t="s">
        <v>763</v>
      </c>
      <c r="AG151" s="218" t="s">
        <v>17</v>
      </c>
      <c r="AH151" s="218" t="s">
        <v>17</v>
      </c>
      <c r="AI151" s="218" t="s">
        <v>8802</v>
      </c>
      <c r="AJ151" s="218" t="s">
        <v>763</v>
      </c>
      <c r="AK151" s="219">
        <v>45138</v>
      </c>
      <c r="AL151" s="227" t="s">
        <v>8807</v>
      </c>
      <c r="AM151" s="213">
        <v>1200000</v>
      </c>
      <c r="AN151" s="213" t="s">
        <v>8804</v>
      </c>
      <c r="AO151" s="213" t="s">
        <v>22</v>
      </c>
      <c r="AP151" s="213">
        <v>3</v>
      </c>
      <c r="AQ151" s="213" t="s">
        <v>8806</v>
      </c>
      <c r="AR151" s="213" t="s">
        <v>8805</v>
      </c>
      <c r="AS151" s="214">
        <v>45138</v>
      </c>
      <c r="AT151" s="228" t="s">
        <v>507</v>
      </c>
      <c r="AU151" s="218" t="s">
        <v>17</v>
      </c>
      <c r="AV151" s="218">
        <v>0</v>
      </c>
      <c r="AW151" s="218" t="s">
        <v>33</v>
      </c>
      <c r="AX151" s="218">
        <v>2</v>
      </c>
      <c r="AY151" s="218">
        <v>0</v>
      </c>
      <c r="AZ151" s="218">
        <v>0</v>
      </c>
      <c r="BA151" s="219">
        <v>43511</v>
      </c>
      <c r="BB151" s="227" t="s">
        <v>506</v>
      </c>
      <c r="BC151" s="213" t="s">
        <v>17</v>
      </c>
      <c r="BD151" s="213">
        <v>0</v>
      </c>
      <c r="BE151" s="213" t="s">
        <v>33</v>
      </c>
      <c r="BF151" s="213">
        <v>2</v>
      </c>
      <c r="BG151" s="213">
        <v>0</v>
      </c>
      <c r="BH151" s="213">
        <v>0</v>
      </c>
      <c r="BI151" s="214">
        <v>43511</v>
      </c>
      <c r="BJ151" s="228" t="s">
        <v>8811</v>
      </c>
      <c r="BK151" s="228">
        <v>3</v>
      </c>
      <c r="BL151" s="228" t="s">
        <v>8808</v>
      </c>
      <c r="BM151" s="228" t="s">
        <v>22</v>
      </c>
      <c r="BN151" s="228">
        <v>3</v>
      </c>
      <c r="BO151" s="228" t="s">
        <v>8810</v>
      </c>
      <c r="BP151" s="218" t="s">
        <v>8809</v>
      </c>
      <c r="BQ151" s="229">
        <v>45138</v>
      </c>
      <c r="BR151" s="227" t="s">
        <v>501</v>
      </c>
      <c r="BS151" s="230" t="s">
        <v>17</v>
      </c>
      <c r="BT151" s="230">
        <v>0</v>
      </c>
      <c r="BU151" s="230" t="s">
        <v>33</v>
      </c>
      <c r="BV151" s="230">
        <v>2</v>
      </c>
      <c r="BW151" s="230">
        <v>0</v>
      </c>
      <c r="BX151" s="230">
        <v>0</v>
      </c>
      <c r="BY151" s="214">
        <v>43511</v>
      </c>
      <c r="BZ151" s="228" t="s">
        <v>502</v>
      </c>
      <c r="CA151" s="228" t="s">
        <v>17</v>
      </c>
      <c r="CB151" s="228" t="s">
        <v>17</v>
      </c>
      <c r="CC151" s="228" t="s">
        <v>17</v>
      </c>
      <c r="CD151" s="228" t="s">
        <v>17</v>
      </c>
      <c r="CE151" s="228">
        <v>0</v>
      </c>
      <c r="CF151" s="228">
        <v>0</v>
      </c>
      <c r="CG151" s="229">
        <v>43511</v>
      </c>
      <c r="CH151" s="227" t="s">
        <v>10691</v>
      </c>
      <c r="CI151" s="228" t="e">
        <v>#N/A</v>
      </c>
      <c r="CJ151" s="228" t="e">
        <v>#N/A</v>
      </c>
      <c r="CK151" s="228" t="e">
        <v>#N/A</v>
      </c>
      <c r="CL151" s="228" t="e">
        <v>#N/A</v>
      </c>
      <c r="CM151" s="228" t="e">
        <v>#N/A</v>
      </c>
      <c r="CN151" s="228" t="e">
        <v>#N/A</v>
      </c>
      <c r="CO151" s="231" t="e">
        <v>#N/A</v>
      </c>
      <c r="CP151" s="228" t="s">
        <v>505</v>
      </c>
      <c r="CQ151" s="230" t="s">
        <v>17</v>
      </c>
      <c r="CR151" s="230">
        <v>0</v>
      </c>
      <c r="CS151" s="230" t="s">
        <v>33</v>
      </c>
      <c r="CT151" s="230">
        <v>2</v>
      </c>
      <c r="CU151" s="230">
        <v>0</v>
      </c>
      <c r="CV151" s="230">
        <v>0</v>
      </c>
      <c r="CW151" s="214">
        <v>43511</v>
      </c>
      <c r="CX151" s="228" t="s">
        <v>8814</v>
      </c>
      <c r="CY151" s="218" t="s">
        <v>17</v>
      </c>
      <c r="CZ151" s="218" t="s">
        <v>763</v>
      </c>
      <c r="DA151" s="218" t="s">
        <v>17</v>
      </c>
      <c r="DB151" s="218" t="s">
        <v>17</v>
      </c>
      <c r="DC151" s="218" t="s">
        <v>613</v>
      </c>
      <c r="DD151" s="218" t="s">
        <v>763</v>
      </c>
      <c r="DE151" s="220">
        <v>45138</v>
      </c>
      <c r="DF151" s="227" t="s">
        <v>8815</v>
      </c>
      <c r="DG151" s="213" t="s">
        <v>17</v>
      </c>
      <c r="DH151" s="230" t="s">
        <v>763</v>
      </c>
      <c r="DI151" s="230" t="s">
        <v>17</v>
      </c>
      <c r="DJ151" s="230" t="s">
        <v>17</v>
      </c>
      <c r="DK151" s="230" t="s">
        <v>613</v>
      </c>
      <c r="DL151" s="230" t="s">
        <v>763</v>
      </c>
      <c r="DM151" s="214">
        <v>45138</v>
      </c>
      <c r="DN151" s="228" t="s">
        <v>8816</v>
      </c>
      <c r="DO151" s="218" t="s">
        <v>17</v>
      </c>
      <c r="DP151" s="228" t="s">
        <v>763</v>
      </c>
      <c r="DQ151" s="228" t="s">
        <v>17</v>
      </c>
      <c r="DR151" s="228" t="s">
        <v>17</v>
      </c>
      <c r="DS151" s="228" t="s">
        <v>613</v>
      </c>
      <c r="DT151" s="228" t="s">
        <v>763</v>
      </c>
      <c r="DU151" s="229">
        <v>45138</v>
      </c>
      <c r="DV151" s="227" t="s">
        <v>8817</v>
      </c>
      <c r="DW151" s="213" t="s">
        <v>17</v>
      </c>
      <c r="DX151" s="230" t="s">
        <v>763</v>
      </c>
      <c r="DY151" s="230" t="s">
        <v>17</v>
      </c>
      <c r="DZ151" s="230" t="s">
        <v>17</v>
      </c>
      <c r="EA151" s="230" t="s">
        <v>613</v>
      </c>
      <c r="EB151" s="230" t="s">
        <v>763</v>
      </c>
      <c r="EC151" s="214">
        <v>45138</v>
      </c>
      <c r="ED151" s="228" t="s">
        <v>8818</v>
      </c>
      <c r="EE151" s="218" t="s">
        <v>17</v>
      </c>
      <c r="EF151" s="228" t="s">
        <v>763</v>
      </c>
      <c r="EG151" s="228" t="s">
        <v>17</v>
      </c>
      <c r="EH151" s="228" t="s">
        <v>17</v>
      </c>
      <c r="EI151" s="228" t="s">
        <v>613</v>
      </c>
      <c r="EJ151" s="228" t="s">
        <v>763</v>
      </c>
      <c r="EK151" s="229">
        <v>45138</v>
      </c>
      <c r="EL151" s="227" t="s">
        <v>8819</v>
      </c>
      <c r="EM151" s="213" t="s">
        <v>17</v>
      </c>
      <c r="EN151" s="230" t="s">
        <v>763</v>
      </c>
      <c r="EO151" s="230" t="s">
        <v>17</v>
      </c>
      <c r="EP151" s="230" t="s">
        <v>17</v>
      </c>
      <c r="EQ151" s="230" t="s">
        <v>613</v>
      </c>
      <c r="ER151" s="230" t="s">
        <v>763</v>
      </c>
      <c r="ES151" s="214">
        <v>45138</v>
      </c>
      <c r="ET151" s="228" t="s">
        <v>8812</v>
      </c>
      <c r="EU151" s="228">
        <v>50983</v>
      </c>
      <c r="EV151" s="228" t="s">
        <v>8751</v>
      </c>
      <c r="EW151" s="228" t="s">
        <v>22</v>
      </c>
      <c r="EX151" s="228">
        <v>3</v>
      </c>
      <c r="EY151" s="228" t="s">
        <v>8753</v>
      </c>
      <c r="EZ151" s="228" t="s">
        <v>8752</v>
      </c>
      <c r="FA151" s="229">
        <v>45138</v>
      </c>
      <c r="FB151" s="227" t="s">
        <v>504</v>
      </c>
      <c r="FC151" s="230">
        <v>3</v>
      </c>
      <c r="FD151" s="230">
        <v>0</v>
      </c>
      <c r="FE151" s="230" t="s">
        <v>33</v>
      </c>
      <c r="FF151" s="230">
        <v>2</v>
      </c>
      <c r="FG151" s="230" t="s">
        <v>503</v>
      </c>
      <c r="FH151" s="230">
        <v>0</v>
      </c>
      <c r="FI151" s="214">
        <v>43511</v>
      </c>
      <c r="FJ151" s="227" t="s">
        <v>509</v>
      </c>
      <c r="FK151" s="228" t="s">
        <v>17</v>
      </c>
      <c r="FL151" s="228">
        <v>0</v>
      </c>
      <c r="FM151" s="228" t="s">
        <v>33</v>
      </c>
      <c r="FN151" s="228">
        <v>2</v>
      </c>
      <c r="FO151" s="228" t="s">
        <v>508</v>
      </c>
      <c r="FP151" s="218">
        <v>0</v>
      </c>
      <c r="FQ151" s="219">
        <v>43511</v>
      </c>
      <c r="FR151" s="227" t="s">
        <v>510</v>
      </c>
      <c r="FS151" s="230" t="s">
        <v>17</v>
      </c>
      <c r="FT151" s="230">
        <v>0</v>
      </c>
      <c r="FU151" s="230" t="s">
        <v>33</v>
      </c>
      <c r="FV151" s="230">
        <v>2</v>
      </c>
      <c r="FW151" s="230" t="s">
        <v>508</v>
      </c>
      <c r="FX151" s="230">
        <v>0</v>
      </c>
      <c r="FY151" s="214">
        <v>43511</v>
      </c>
      <c r="FZ151" s="228" t="s">
        <v>4023</v>
      </c>
      <c r="GA151" s="228">
        <v>1</v>
      </c>
      <c r="GB151" s="228" t="s">
        <v>2565</v>
      </c>
      <c r="GC151" s="228" t="s">
        <v>33</v>
      </c>
      <c r="GD151" s="228">
        <v>2</v>
      </c>
      <c r="GE151" s="228" t="s">
        <v>17</v>
      </c>
      <c r="GF151" s="228" t="s">
        <v>17</v>
      </c>
      <c r="GG151" s="229">
        <v>45064</v>
      </c>
      <c r="GH151" s="227" t="s">
        <v>4029</v>
      </c>
      <c r="GI151" s="230">
        <v>1</v>
      </c>
      <c r="GJ151" s="230" t="s">
        <v>2565</v>
      </c>
      <c r="GK151" s="230" t="s">
        <v>33</v>
      </c>
      <c r="GL151" s="230">
        <v>2</v>
      </c>
      <c r="GM151" s="230" t="s">
        <v>17</v>
      </c>
      <c r="GN151" s="230" t="s">
        <v>17</v>
      </c>
      <c r="GO151" s="214">
        <v>45064</v>
      </c>
      <c r="GP151" s="228" t="s">
        <v>4024</v>
      </c>
      <c r="GQ151" s="228">
        <v>1</v>
      </c>
      <c r="GR151" s="228" t="s">
        <v>2565</v>
      </c>
      <c r="GS151" s="228" t="s">
        <v>33</v>
      </c>
      <c r="GT151" s="228">
        <v>2</v>
      </c>
      <c r="GU151" s="228" t="s">
        <v>17</v>
      </c>
      <c r="GV151" s="228" t="s">
        <v>17</v>
      </c>
      <c r="GW151" s="229">
        <v>45064</v>
      </c>
      <c r="GX151" s="227" t="s">
        <v>4030</v>
      </c>
      <c r="GY151" s="230">
        <v>0</v>
      </c>
      <c r="GZ151" s="230" t="s">
        <v>2565</v>
      </c>
      <c r="HA151" s="230" t="s">
        <v>33</v>
      </c>
      <c r="HB151" s="230">
        <v>2</v>
      </c>
      <c r="HC151" s="230" t="s">
        <v>17</v>
      </c>
      <c r="HD151" s="230" t="s">
        <v>17</v>
      </c>
      <c r="HE151" s="214">
        <v>45064</v>
      </c>
      <c r="HF151" s="228" t="s">
        <v>4022</v>
      </c>
      <c r="HG151" s="228">
        <v>0</v>
      </c>
      <c r="HH151" s="228" t="s">
        <v>2565</v>
      </c>
      <c r="HI151" s="228" t="s">
        <v>33</v>
      </c>
      <c r="HJ151" s="228">
        <v>2</v>
      </c>
      <c r="HK151" s="228" t="s">
        <v>17</v>
      </c>
      <c r="HL151" s="228" t="s">
        <v>17</v>
      </c>
      <c r="HM151" s="229">
        <v>45064</v>
      </c>
      <c r="HN151" s="227" t="s">
        <v>4028</v>
      </c>
      <c r="HO151" s="230">
        <v>1</v>
      </c>
      <c r="HP151" s="230" t="s">
        <v>2565</v>
      </c>
      <c r="HQ151" s="230" t="s">
        <v>33</v>
      </c>
      <c r="HR151" s="230">
        <v>2</v>
      </c>
      <c r="HS151" s="230" t="s">
        <v>17</v>
      </c>
      <c r="HT151" s="230" t="s">
        <v>17</v>
      </c>
      <c r="HU151" s="214">
        <v>45064</v>
      </c>
      <c r="HV151" s="228" t="s">
        <v>4025</v>
      </c>
      <c r="HW151" s="228">
        <v>0</v>
      </c>
      <c r="HX151" s="228" t="s">
        <v>2565</v>
      </c>
      <c r="HY151" s="228" t="s">
        <v>33</v>
      </c>
      <c r="HZ151" s="228">
        <v>2</v>
      </c>
      <c r="IA151" s="228" t="s">
        <v>17</v>
      </c>
      <c r="IB151" s="228" t="s">
        <v>17</v>
      </c>
      <c r="IC151" s="229">
        <v>45064</v>
      </c>
      <c r="ID151" s="227" t="s">
        <v>4027</v>
      </c>
      <c r="IE151" s="230">
        <v>1</v>
      </c>
      <c r="IF151" s="230" t="s">
        <v>2565</v>
      </c>
      <c r="IG151" s="230" t="s">
        <v>33</v>
      </c>
      <c r="IH151" s="230">
        <v>2</v>
      </c>
      <c r="II151" s="230" t="s">
        <v>17</v>
      </c>
      <c r="IJ151" s="230" t="s">
        <v>17</v>
      </c>
      <c r="IK151" s="214">
        <v>45064</v>
      </c>
      <c r="IL151" s="228" t="s">
        <v>4026</v>
      </c>
      <c r="IM151" s="228">
        <v>0</v>
      </c>
      <c r="IN151" s="228" t="s">
        <v>2565</v>
      </c>
      <c r="IO151" s="228" t="s">
        <v>33</v>
      </c>
      <c r="IP151" s="228">
        <v>2</v>
      </c>
      <c r="IQ151" s="228" t="s">
        <v>17</v>
      </c>
      <c r="IR151" s="228" t="s">
        <v>17</v>
      </c>
      <c r="IS151" s="229">
        <v>45064</v>
      </c>
    </row>
    <row r="152" spans="1:253" x14ac:dyDescent="0.25">
      <c r="A152" s="11" t="s">
        <v>4031</v>
      </c>
      <c r="B152" s="11" t="s">
        <v>9965</v>
      </c>
      <c r="C152" s="11" t="s">
        <v>4032</v>
      </c>
      <c r="D152" s="11" t="s">
        <v>457</v>
      </c>
      <c r="E152" s="11" t="s">
        <v>9541</v>
      </c>
      <c r="F152" s="11" t="s">
        <v>8704</v>
      </c>
      <c r="G152" s="212">
        <v>85043000</v>
      </c>
      <c r="H152" s="213" t="s">
        <v>1462</v>
      </c>
      <c r="I152" s="213" t="s">
        <v>77</v>
      </c>
      <c r="J152" s="213">
        <v>1</v>
      </c>
      <c r="K152" s="213" t="s">
        <v>8699</v>
      </c>
      <c r="L152" s="213" t="s">
        <v>8698</v>
      </c>
      <c r="M152" s="214">
        <v>45138</v>
      </c>
      <c r="N152" s="227" t="s">
        <v>8723</v>
      </c>
      <c r="O152" s="216">
        <v>98092</v>
      </c>
      <c r="P152" s="216" t="s">
        <v>8721</v>
      </c>
      <c r="Q152" s="216" t="s">
        <v>1400</v>
      </c>
      <c r="R152" s="216">
        <v>2</v>
      </c>
      <c r="S152" s="216" t="s">
        <v>8722</v>
      </c>
      <c r="T152" s="216" t="s">
        <v>8706</v>
      </c>
      <c r="U152" s="217">
        <v>45138</v>
      </c>
      <c r="V152" s="227" t="s">
        <v>8739</v>
      </c>
      <c r="W152" s="213">
        <v>13422000</v>
      </c>
      <c r="X152" s="213" t="s">
        <v>8737</v>
      </c>
      <c r="Y152" s="213" t="s">
        <v>22</v>
      </c>
      <c r="Z152" s="213">
        <v>3</v>
      </c>
      <c r="AA152" s="213" t="s">
        <v>8738</v>
      </c>
      <c r="AB152" s="213" t="s">
        <v>8725</v>
      </c>
      <c r="AC152" s="214">
        <v>45138</v>
      </c>
      <c r="AD152" s="227" t="s">
        <v>8822</v>
      </c>
      <c r="AE152" s="218">
        <v>9100000</v>
      </c>
      <c r="AF152" s="218" t="s">
        <v>6081</v>
      </c>
      <c r="AG152" s="218" t="s">
        <v>22</v>
      </c>
      <c r="AH152" s="218">
        <v>3</v>
      </c>
      <c r="AI152" s="218" t="s">
        <v>8821</v>
      </c>
      <c r="AJ152" s="218" t="s">
        <v>8820</v>
      </c>
      <c r="AK152" s="219">
        <v>45138</v>
      </c>
      <c r="AL152" s="227" t="s">
        <v>8826</v>
      </c>
      <c r="AM152" s="213">
        <v>3000000</v>
      </c>
      <c r="AN152" s="213" t="s">
        <v>8823</v>
      </c>
      <c r="AO152" s="213" t="s">
        <v>22</v>
      </c>
      <c r="AP152" s="213">
        <v>3</v>
      </c>
      <c r="AQ152" s="213" t="s">
        <v>8825</v>
      </c>
      <c r="AR152" s="213" t="s">
        <v>8824</v>
      </c>
      <c r="AS152" s="214">
        <v>45138</v>
      </c>
      <c r="AT152" s="228" t="s">
        <v>8854</v>
      </c>
      <c r="AU152" s="218">
        <v>107204</v>
      </c>
      <c r="AV152" s="218" t="s">
        <v>8851</v>
      </c>
      <c r="AW152" s="218" t="s">
        <v>22</v>
      </c>
      <c r="AX152" s="218">
        <v>3</v>
      </c>
      <c r="AY152" s="218" t="s">
        <v>8853</v>
      </c>
      <c r="AZ152" s="218" t="s">
        <v>8852</v>
      </c>
      <c r="BA152" s="219">
        <v>45138</v>
      </c>
      <c r="BB152" s="227" t="s">
        <v>8857</v>
      </c>
      <c r="BC152" s="213" t="s">
        <v>17</v>
      </c>
      <c r="BD152" s="213" t="s">
        <v>763</v>
      </c>
      <c r="BE152" s="213" t="s">
        <v>22</v>
      </c>
      <c r="BF152" s="213">
        <v>3</v>
      </c>
      <c r="BG152" s="213" t="s">
        <v>1953</v>
      </c>
      <c r="BH152" s="213" t="s">
        <v>17</v>
      </c>
      <c r="BI152" s="214">
        <v>45138</v>
      </c>
      <c r="BJ152" s="228" t="s">
        <v>8830</v>
      </c>
      <c r="BK152" s="228">
        <v>50783</v>
      </c>
      <c r="BL152" s="228" t="s">
        <v>8827</v>
      </c>
      <c r="BM152" s="228" t="s">
        <v>22</v>
      </c>
      <c r="BN152" s="228">
        <v>3</v>
      </c>
      <c r="BO152" s="228" t="s">
        <v>8829</v>
      </c>
      <c r="BP152" s="218" t="s">
        <v>8828</v>
      </c>
      <c r="BQ152" s="229">
        <v>45138</v>
      </c>
      <c r="BR152" s="227" t="s">
        <v>8861</v>
      </c>
      <c r="BS152" s="230">
        <v>3273605</v>
      </c>
      <c r="BT152" s="230" t="s">
        <v>8858</v>
      </c>
      <c r="BU152" s="230" t="s">
        <v>22</v>
      </c>
      <c r="BV152" s="230">
        <v>3</v>
      </c>
      <c r="BW152" s="230" t="s">
        <v>8860</v>
      </c>
      <c r="BX152" s="230" t="s">
        <v>8859</v>
      </c>
      <c r="BY152" s="214">
        <v>45138</v>
      </c>
      <c r="BZ152" s="228" t="s">
        <v>8863</v>
      </c>
      <c r="CA152" s="228">
        <v>298000</v>
      </c>
      <c r="CB152" s="228" t="s">
        <v>8842</v>
      </c>
      <c r="CC152" s="228" t="s">
        <v>22</v>
      </c>
      <c r="CD152" s="228">
        <v>3</v>
      </c>
      <c r="CE152" s="228" t="s">
        <v>8862</v>
      </c>
      <c r="CF152" s="228" t="s">
        <v>8843</v>
      </c>
      <c r="CG152" s="229">
        <v>45138</v>
      </c>
      <c r="CH152" s="227" t="s">
        <v>10692</v>
      </c>
      <c r="CI152" s="228" t="e">
        <v>#N/A</v>
      </c>
      <c r="CJ152" s="228" t="e">
        <v>#N/A</v>
      </c>
      <c r="CK152" s="228" t="e">
        <v>#N/A</v>
      </c>
      <c r="CL152" s="228" t="e">
        <v>#N/A</v>
      </c>
      <c r="CM152" s="228" t="e">
        <v>#N/A</v>
      </c>
      <c r="CN152" s="228" t="e">
        <v>#N/A</v>
      </c>
      <c r="CO152" s="231" t="e">
        <v>#N/A</v>
      </c>
      <c r="CP152" s="228" t="s">
        <v>8868</v>
      </c>
      <c r="CQ152" s="230">
        <v>34000000000</v>
      </c>
      <c r="CR152" s="230" t="s">
        <v>8865</v>
      </c>
      <c r="CS152" s="230" t="s">
        <v>22</v>
      </c>
      <c r="CT152" s="230">
        <v>3</v>
      </c>
      <c r="CU152" s="230" t="s">
        <v>8867</v>
      </c>
      <c r="CV152" s="230" t="s">
        <v>8866</v>
      </c>
      <c r="CW152" s="214">
        <v>45138</v>
      </c>
      <c r="CX152" s="228" t="s">
        <v>8835</v>
      </c>
      <c r="CY152" s="218">
        <v>2600000</v>
      </c>
      <c r="CZ152" s="218" t="s">
        <v>8842</v>
      </c>
      <c r="DA152" s="218" t="s">
        <v>22</v>
      </c>
      <c r="DB152" s="218">
        <v>3</v>
      </c>
      <c r="DC152" s="218" t="s">
        <v>8844</v>
      </c>
      <c r="DD152" s="218" t="s">
        <v>8843</v>
      </c>
      <c r="DE152" s="220">
        <v>45138</v>
      </c>
      <c r="DF152" s="227" t="s">
        <v>8839</v>
      </c>
      <c r="DG152" s="213">
        <v>4322000</v>
      </c>
      <c r="DH152" s="230" t="s">
        <v>8836</v>
      </c>
      <c r="DI152" s="230" t="s">
        <v>22</v>
      </c>
      <c r="DJ152" s="230">
        <v>3</v>
      </c>
      <c r="DK152" s="230" t="s">
        <v>8838</v>
      </c>
      <c r="DL152" s="230" t="s">
        <v>8837</v>
      </c>
      <c r="DM152" s="214">
        <v>45138</v>
      </c>
      <c r="DN152" s="228" t="s">
        <v>8841</v>
      </c>
      <c r="DO152" s="218">
        <v>6500000</v>
      </c>
      <c r="DP152" s="228" t="s">
        <v>8836</v>
      </c>
      <c r="DQ152" s="228" t="s">
        <v>22</v>
      </c>
      <c r="DR152" s="228">
        <v>3</v>
      </c>
      <c r="DS152" s="228" t="s">
        <v>8840</v>
      </c>
      <c r="DT152" s="228" t="s">
        <v>8837</v>
      </c>
      <c r="DU152" s="229">
        <v>45138</v>
      </c>
      <c r="DV152" s="227" t="s">
        <v>8845</v>
      </c>
      <c r="DW152" s="213">
        <v>2600000</v>
      </c>
      <c r="DX152" s="230" t="s">
        <v>8842</v>
      </c>
      <c r="DY152" s="230" t="s">
        <v>22</v>
      </c>
      <c r="DZ152" s="230">
        <v>3</v>
      </c>
      <c r="EA152" s="230" t="s">
        <v>8844</v>
      </c>
      <c r="EB152" s="230" t="s">
        <v>8843</v>
      </c>
      <c r="EC152" s="214">
        <v>45138</v>
      </c>
      <c r="ED152" s="228" t="s">
        <v>8847</v>
      </c>
      <c r="EE152" s="218" t="s">
        <v>17</v>
      </c>
      <c r="EF152" s="228" t="s">
        <v>763</v>
      </c>
      <c r="EG152" s="228" t="s">
        <v>22</v>
      </c>
      <c r="EH152" s="228">
        <v>3</v>
      </c>
      <c r="EI152" s="228" t="s">
        <v>8846</v>
      </c>
      <c r="EJ152" s="228" t="s">
        <v>17</v>
      </c>
      <c r="EK152" s="229">
        <v>45138</v>
      </c>
      <c r="EL152" s="227" t="s">
        <v>8848</v>
      </c>
      <c r="EM152" s="213" t="s">
        <v>17</v>
      </c>
      <c r="EN152" s="230" t="s">
        <v>763</v>
      </c>
      <c r="EO152" s="230" t="s">
        <v>22</v>
      </c>
      <c r="EP152" s="230">
        <v>3</v>
      </c>
      <c r="EQ152" s="230" t="s">
        <v>8846</v>
      </c>
      <c r="ER152" s="230" t="s">
        <v>17</v>
      </c>
      <c r="ES152" s="214">
        <v>45138</v>
      </c>
      <c r="ET152" s="228" t="s">
        <v>8831</v>
      </c>
      <c r="EU152" s="228">
        <v>50983</v>
      </c>
      <c r="EV152" s="228" t="s">
        <v>8751</v>
      </c>
      <c r="EW152" s="228" t="s">
        <v>22</v>
      </c>
      <c r="EX152" s="228">
        <v>3</v>
      </c>
      <c r="EY152" s="228" t="s">
        <v>8753</v>
      </c>
      <c r="EZ152" s="228" t="s">
        <v>1237</v>
      </c>
      <c r="FA152" s="229">
        <v>45138</v>
      </c>
      <c r="FB152" s="227" t="s">
        <v>8850</v>
      </c>
      <c r="FC152" s="230">
        <v>3</v>
      </c>
      <c r="FD152" s="230" t="s">
        <v>8823</v>
      </c>
      <c r="FE152" s="230" t="s">
        <v>22</v>
      </c>
      <c r="FF152" s="230">
        <v>3</v>
      </c>
      <c r="FG152" s="230" t="s">
        <v>8849</v>
      </c>
      <c r="FH152" s="230" t="s">
        <v>8824</v>
      </c>
      <c r="FI152" s="214">
        <v>45138</v>
      </c>
      <c r="FJ152" s="227" t="s">
        <v>8855</v>
      </c>
      <c r="FK152" s="228" t="s">
        <v>17</v>
      </c>
      <c r="FL152" s="228" t="s">
        <v>763</v>
      </c>
      <c r="FM152" s="228" t="s">
        <v>22</v>
      </c>
      <c r="FN152" s="228">
        <v>3</v>
      </c>
      <c r="FO152" s="228" t="s">
        <v>1953</v>
      </c>
      <c r="FP152" s="218" t="s">
        <v>17</v>
      </c>
      <c r="FQ152" s="219">
        <v>45138</v>
      </c>
      <c r="FR152" s="227" t="s">
        <v>8856</v>
      </c>
      <c r="FS152" s="230" t="s">
        <v>17</v>
      </c>
      <c r="FT152" s="230" t="s">
        <v>763</v>
      </c>
      <c r="FU152" s="230" t="s">
        <v>22</v>
      </c>
      <c r="FV152" s="230">
        <v>3</v>
      </c>
      <c r="FW152" s="230" t="s">
        <v>1953</v>
      </c>
      <c r="FX152" s="230" t="s">
        <v>17</v>
      </c>
      <c r="FY152" s="214">
        <v>45138</v>
      </c>
      <c r="FZ152" s="228" t="s">
        <v>4034</v>
      </c>
      <c r="GA152" s="228">
        <v>1</v>
      </c>
      <c r="GB152" s="228" t="s">
        <v>2565</v>
      </c>
      <c r="GC152" s="228" t="s">
        <v>33</v>
      </c>
      <c r="GD152" s="228">
        <v>2</v>
      </c>
      <c r="GE152" s="228" t="s">
        <v>17</v>
      </c>
      <c r="GF152" s="228" t="s">
        <v>17</v>
      </c>
      <c r="GG152" s="229">
        <v>45064</v>
      </c>
      <c r="GH152" s="227" t="s">
        <v>4040</v>
      </c>
      <c r="GI152" s="230">
        <v>1</v>
      </c>
      <c r="GJ152" s="230" t="s">
        <v>2565</v>
      </c>
      <c r="GK152" s="230" t="s">
        <v>33</v>
      </c>
      <c r="GL152" s="230">
        <v>2</v>
      </c>
      <c r="GM152" s="230" t="s">
        <v>17</v>
      </c>
      <c r="GN152" s="230" t="s">
        <v>17</v>
      </c>
      <c r="GO152" s="214">
        <v>45064</v>
      </c>
      <c r="GP152" s="228" t="s">
        <v>4035</v>
      </c>
      <c r="GQ152" s="228">
        <v>2</v>
      </c>
      <c r="GR152" s="228" t="s">
        <v>2565</v>
      </c>
      <c r="GS152" s="228" t="s">
        <v>33</v>
      </c>
      <c r="GT152" s="228">
        <v>2</v>
      </c>
      <c r="GU152" s="228" t="s">
        <v>17</v>
      </c>
      <c r="GV152" s="228" t="s">
        <v>17</v>
      </c>
      <c r="GW152" s="229">
        <v>45064</v>
      </c>
      <c r="GX152" s="227" t="s">
        <v>4041</v>
      </c>
      <c r="GY152" s="230">
        <v>0</v>
      </c>
      <c r="GZ152" s="230" t="s">
        <v>2565</v>
      </c>
      <c r="HA152" s="230" t="s">
        <v>33</v>
      </c>
      <c r="HB152" s="230">
        <v>2</v>
      </c>
      <c r="HC152" s="230" t="s">
        <v>17</v>
      </c>
      <c r="HD152" s="230" t="s">
        <v>17</v>
      </c>
      <c r="HE152" s="214">
        <v>45064</v>
      </c>
      <c r="HF152" s="228" t="s">
        <v>4033</v>
      </c>
      <c r="HG152" s="228">
        <v>2</v>
      </c>
      <c r="HH152" s="228" t="s">
        <v>2565</v>
      </c>
      <c r="HI152" s="228" t="s">
        <v>33</v>
      </c>
      <c r="HJ152" s="228">
        <v>2</v>
      </c>
      <c r="HK152" s="228" t="s">
        <v>17</v>
      </c>
      <c r="HL152" s="228" t="s">
        <v>17</v>
      </c>
      <c r="HM152" s="229">
        <v>45064</v>
      </c>
      <c r="HN152" s="227" t="s">
        <v>4039</v>
      </c>
      <c r="HO152" s="230">
        <v>0</v>
      </c>
      <c r="HP152" s="230" t="s">
        <v>2565</v>
      </c>
      <c r="HQ152" s="230" t="s">
        <v>33</v>
      </c>
      <c r="HR152" s="230">
        <v>2</v>
      </c>
      <c r="HS152" s="230" t="s">
        <v>17</v>
      </c>
      <c r="HT152" s="230" t="s">
        <v>17</v>
      </c>
      <c r="HU152" s="214">
        <v>45064</v>
      </c>
      <c r="HV152" s="228" t="s">
        <v>4036</v>
      </c>
      <c r="HW152" s="228">
        <v>0</v>
      </c>
      <c r="HX152" s="228" t="s">
        <v>2565</v>
      </c>
      <c r="HY152" s="228" t="s">
        <v>33</v>
      </c>
      <c r="HZ152" s="228">
        <v>2</v>
      </c>
      <c r="IA152" s="228" t="s">
        <v>17</v>
      </c>
      <c r="IB152" s="228" t="s">
        <v>17</v>
      </c>
      <c r="IC152" s="229">
        <v>45064</v>
      </c>
      <c r="ID152" s="227" t="s">
        <v>4038</v>
      </c>
      <c r="IE152" s="230">
        <v>3</v>
      </c>
      <c r="IF152" s="230" t="s">
        <v>2565</v>
      </c>
      <c r="IG152" s="230" t="s">
        <v>33</v>
      </c>
      <c r="IH152" s="230">
        <v>2</v>
      </c>
      <c r="II152" s="230" t="s">
        <v>17</v>
      </c>
      <c r="IJ152" s="230" t="s">
        <v>17</v>
      </c>
      <c r="IK152" s="214">
        <v>45064</v>
      </c>
      <c r="IL152" s="228" t="s">
        <v>4037</v>
      </c>
      <c r="IM152" s="228">
        <v>3</v>
      </c>
      <c r="IN152" s="228" t="s">
        <v>2565</v>
      </c>
      <c r="IO152" s="228" t="s">
        <v>33</v>
      </c>
      <c r="IP152" s="228">
        <v>2</v>
      </c>
      <c r="IQ152" s="228" t="s">
        <v>17</v>
      </c>
      <c r="IR152" s="228" t="s">
        <v>17</v>
      </c>
      <c r="IS152" s="229">
        <v>45064</v>
      </c>
    </row>
    <row r="153" spans="1:253" x14ac:dyDescent="0.25">
      <c r="A153" s="11" t="s">
        <v>1291</v>
      </c>
      <c r="B153" s="11" t="s">
        <v>9920</v>
      </c>
      <c r="C153" s="11" t="s">
        <v>1292</v>
      </c>
      <c r="D153" s="11" t="s">
        <v>90</v>
      </c>
      <c r="E153" s="11" t="s">
        <v>9544</v>
      </c>
      <c r="F153" s="11" t="s">
        <v>8343</v>
      </c>
      <c r="G153" s="212">
        <v>67556000</v>
      </c>
      <c r="H153" s="213" t="s">
        <v>8312</v>
      </c>
      <c r="I153" s="213" t="s">
        <v>1400</v>
      </c>
      <c r="J153" s="213">
        <v>2</v>
      </c>
      <c r="K153" s="213" t="s">
        <v>8314</v>
      </c>
      <c r="L153" s="213" t="s">
        <v>8313</v>
      </c>
      <c r="M153" s="214">
        <v>45138</v>
      </c>
      <c r="N153" s="227" t="s">
        <v>2394</v>
      </c>
      <c r="O153" s="216">
        <v>441435</v>
      </c>
      <c r="P153" s="216" t="s">
        <v>2391</v>
      </c>
      <c r="Q153" s="216" t="s">
        <v>1400</v>
      </c>
      <c r="R153" s="216">
        <v>2</v>
      </c>
      <c r="S153" s="216" t="s">
        <v>2393</v>
      </c>
      <c r="T153" s="216" t="s">
        <v>2392</v>
      </c>
      <c r="U153" s="217">
        <v>45046</v>
      </c>
      <c r="V153" s="227" t="s">
        <v>8347</v>
      </c>
      <c r="W153" s="213">
        <v>25778000</v>
      </c>
      <c r="X153" s="213" t="s">
        <v>8344</v>
      </c>
      <c r="Y153" s="213" t="s">
        <v>1400</v>
      </c>
      <c r="Z153" s="213">
        <v>2</v>
      </c>
      <c r="AA153" s="213" t="s">
        <v>8346</v>
      </c>
      <c r="AB153" s="213" t="s">
        <v>8345</v>
      </c>
      <c r="AC153" s="214">
        <v>45138</v>
      </c>
      <c r="AD153" s="227" t="s">
        <v>8349</v>
      </c>
      <c r="AE153" s="218">
        <v>19764000</v>
      </c>
      <c r="AF153" s="218" t="s">
        <v>8344</v>
      </c>
      <c r="AG153" s="218" t="s">
        <v>1400</v>
      </c>
      <c r="AH153" s="218">
        <v>2</v>
      </c>
      <c r="AI153" s="218" t="s">
        <v>8348</v>
      </c>
      <c r="AJ153" s="218" t="s">
        <v>8345</v>
      </c>
      <c r="AK153" s="219">
        <v>45138</v>
      </c>
      <c r="AL153" s="227" t="s">
        <v>8351</v>
      </c>
      <c r="AM153" s="213">
        <v>255000</v>
      </c>
      <c r="AN153" s="213" t="s">
        <v>8320</v>
      </c>
      <c r="AO153" s="213" t="s">
        <v>77</v>
      </c>
      <c r="AP153" s="213">
        <v>1</v>
      </c>
      <c r="AQ153" s="213" t="s">
        <v>8350</v>
      </c>
      <c r="AR153" s="213" t="s">
        <v>8321</v>
      </c>
      <c r="AS153" s="214">
        <v>45138</v>
      </c>
      <c r="AT153" s="228" t="s">
        <v>1294</v>
      </c>
      <c r="AU153" s="218" t="s">
        <v>17</v>
      </c>
      <c r="AV153" s="218" t="s">
        <v>17</v>
      </c>
      <c r="AW153" s="218" t="s">
        <v>22</v>
      </c>
      <c r="AX153" s="218">
        <v>3</v>
      </c>
      <c r="AY153" s="218" t="s">
        <v>17</v>
      </c>
      <c r="AZ153" s="218" t="s">
        <v>17</v>
      </c>
      <c r="BA153" s="219">
        <v>44635</v>
      </c>
      <c r="BB153" s="227" t="s">
        <v>1293</v>
      </c>
      <c r="BC153" s="213" t="s">
        <v>17</v>
      </c>
      <c r="BD153" s="213" t="s">
        <v>17</v>
      </c>
      <c r="BE153" s="213" t="s">
        <v>22</v>
      </c>
      <c r="BF153" s="213">
        <v>3</v>
      </c>
      <c r="BG153" s="213" t="s">
        <v>17</v>
      </c>
      <c r="BH153" s="213" t="s">
        <v>17</v>
      </c>
      <c r="BI153" s="214">
        <v>44635</v>
      </c>
      <c r="BJ153" s="228" t="s">
        <v>8352</v>
      </c>
      <c r="BK153" s="228">
        <v>8</v>
      </c>
      <c r="BL153" s="228" t="s">
        <v>8324</v>
      </c>
      <c r="BM153" s="228" t="s">
        <v>1400</v>
      </c>
      <c r="BN153" s="228">
        <v>2</v>
      </c>
      <c r="BO153" s="228" t="s">
        <v>8327</v>
      </c>
      <c r="BP153" s="218" t="s">
        <v>1039</v>
      </c>
      <c r="BQ153" s="229">
        <v>45138</v>
      </c>
      <c r="BR153" s="227" t="s">
        <v>1295</v>
      </c>
      <c r="BS153" s="230" t="s">
        <v>17</v>
      </c>
      <c r="BT153" s="230" t="s">
        <v>17</v>
      </c>
      <c r="BU153" s="230" t="s">
        <v>22</v>
      </c>
      <c r="BV153" s="230">
        <v>3</v>
      </c>
      <c r="BW153" s="230" t="s">
        <v>17</v>
      </c>
      <c r="BX153" s="230" t="s">
        <v>17</v>
      </c>
      <c r="BY153" s="214">
        <v>44635</v>
      </c>
      <c r="BZ153" s="228" t="s">
        <v>1296</v>
      </c>
      <c r="CA153" s="228" t="s">
        <v>17</v>
      </c>
      <c r="CB153" s="228" t="s">
        <v>17</v>
      </c>
      <c r="CC153" s="228" t="s">
        <v>22</v>
      </c>
      <c r="CD153" s="228">
        <v>3</v>
      </c>
      <c r="CE153" s="228" t="s">
        <v>17</v>
      </c>
      <c r="CF153" s="228" t="s">
        <v>17</v>
      </c>
      <c r="CG153" s="229">
        <v>44635</v>
      </c>
      <c r="CH153" s="227" t="s">
        <v>10693</v>
      </c>
      <c r="CI153" s="228" t="e">
        <v>#N/A</v>
      </c>
      <c r="CJ153" s="228" t="e">
        <v>#N/A</v>
      </c>
      <c r="CK153" s="228" t="e">
        <v>#N/A</v>
      </c>
      <c r="CL153" s="228" t="e">
        <v>#N/A</v>
      </c>
      <c r="CM153" s="228" t="e">
        <v>#N/A</v>
      </c>
      <c r="CN153" s="228" t="e">
        <v>#N/A</v>
      </c>
      <c r="CO153" s="231" t="e">
        <v>#N/A</v>
      </c>
      <c r="CP153" s="228" t="s">
        <v>1298</v>
      </c>
      <c r="CQ153" s="230" t="s">
        <v>17</v>
      </c>
      <c r="CR153" s="230" t="s">
        <v>17</v>
      </c>
      <c r="CS153" s="230" t="s">
        <v>22</v>
      </c>
      <c r="CT153" s="230">
        <v>3</v>
      </c>
      <c r="CU153" s="230" t="s">
        <v>17</v>
      </c>
      <c r="CV153" s="230" t="s">
        <v>17</v>
      </c>
      <c r="CW153" s="214">
        <v>44635</v>
      </c>
      <c r="CX153" s="228" t="s">
        <v>8358</v>
      </c>
      <c r="CY153" s="218">
        <v>1245000</v>
      </c>
      <c r="CZ153" s="218" t="s">
        <v>8364</v>
      </c>
      <c r="DA153" s="218" t="s">
        <v>77</v>
      </c>
      <c r="DB153" s="218">
        <v>1</v>
      </c>
      <c r="DC153" s="218" t="s">
        <v>8365</v>
      </c>
      <c r="DD153" s="218" t="s">
        <v>8356</v>
      </c>
      <c r="DE153" s="220">
        <v>45138</v>
      </c>
      <c r="DF153" s="227" t="s">
        <v>8361</v>
      </c>
      <c r="DG153" s="213">
        <v>6014000</v>
      </c>
      <c r="DH153" s="230" t="s">
        <v>8359</v>
      </c>
      <c r="DI153" s="230" t="s">
        <v>1400</v>
      </c>
      <c r="DJ153" s="230">
        <v>2</v>
      </c>
      <c r="DK153" s="230" t="s">
        <v>8360</v>
      </c>
      <c r="DL153" s="230" t="s">
        <v>8345</v>
      </c>
      <c r="DM153" s="214">
        <v>45138</v>
      </c>
      <c r="DN153" s="228" t="s">
        <v>8363</v>
      </c>
      <c r="DO153" s="218">
        <v>18519000</v>
      </c>
      <c r="DP153" s="228" t="s">
        <v>8359</v>
      </c>
      <c r="DQ153" s="228" t="s">
        <v>1400</v>
      </c>
      <c r="DR153" s="228">
        <v>2</v>
      </c>
      <c r="DS153" s="228" t="s">
        <v>8362</v>
      </c>
      <c r="DT153" s="228" t="s">
        <v>8345</v>
      </c>
      <c r="DU153" s="229">
        <v>45138</v>
      </c>
      <c r="DV153" s="227" t="s">
        <v>8366</v>
      </c>
      <c r="DW153" s="213">
        <v>1245000</v>
      </c>
      <c r="DX153" s="230" t="s">
        <v>8364</v>
      </c>
      <c r="DY153" s="230" t="s">
        <v>77</v>
      </c>
      <c r="DZ153" s="230">
        <v>1</v>
      </c>
      <c r="EA153" s="230" t="s">
        <v>8365</v>
      </c>
      <c r="EB153" s="230" t="s">
        <v>8356</v>
      </c>
      <c r="EC153" s="214">
        <v>45138</v>
      </c>
      <c r="ED153" s="228" t="s">
        <v>8369</v>
      </c>
      <c r="EE153" s="218">
        <v>0</v>
      </c>
      <c r="EF153" s="228" t="s">
        <v>8367</v>
      </c>
      <c r="EG153" s="228" t="s">
        <v>77</v>
      </c>
      <c r="EH153" s="228">
        <v>1</v>
      </c>
      <c r="EI153" s="228" t="s">
        <v>8368</v>
      </c>
      <c r="EJ153" s="228" t="s">
        <v>8356</v>
      </c>
      <c r="EK153" s="229">
        <v>45138</v>
      </c>
      <c r="EL153" s="227" t="s">
        <v>8371</v>
      </c>
      <c r="EM153" s="213">
        <v>0</v>
      </c>
      <c r="EN153" s="230" t="s">
        <v>8367</v>
      </c>
      <c r="EO153" s="230" t="s">
        <v>77</v>
      </c>
      <c r="EP153" s="230">
        <v>1</v>
      </c>
      <c r="EQ153" s="230" t="s">
        <v>8370</v>
      </c>
      <c r="ER153" s="230" t="s">
        <v>8356</v>
      </c>
      <c r="ES153" s="214">
        <v>45138</v>
      </c>
      <c r="ET153" s="228" t="s">
        <v>8354</v>
      </c>
      <c r="EU153" s="228">
        <v>8</v>
      </c>
      <c r="EV153" s="228" t="s">
        <v>8324</v>
      </c>
      <c r="EW153" s="228" t="s">
        <v>1400</v>
      </c>
      <c r="EX153" s="228">
        <v>2</v>
      </c>
      <c r="EY153" s="228" t="s">
        <v>8353</v>
      </c>
      <c r="EZ153" s="228" t="s">
        <v>1039</v>
      </c>
      <c r="FA153" s="229">
        <v>45138</v>
      </c>
      <c r="FB153" s="227" t="s">
        <v>2398</v>
      </c>
      <c r="FC153" s="230">
        <v>2</v>
      </c>
      <c r="FD153" s="230" t="s">
        <v>2395</v>
      </c>
      <c r="FE153" s="230" t="s">
        <v>1400</v>
      </c>
      <c r="FF153" s="230">
        <v>2</v>
      </c>
      <c r="FG153" s="230" t="s">
        <v>2397</v>
      </c>
      <c r="FH153" s="230" t="s">
        <v>2396</v>
      </c>
      <c r="FI153" s="214">
        <v>45046</v>
      </c>
      <c r="FJ153" s="227" t="s">
        <v>1299</v>
      </c>
      <c r="FK153" s="228" t="s">
        <v>17</v>
      </c>
      <c r="FL153" s="228" t="s">
        <v>17</v>
      </c>
      <c r="FM153" s="228" t="s">
        <v>22</v>
      </c>
      <c r="FN153" s="228">
        <v>3</v>
      </c>
      <c r="FO153" s="228" t="s">
        <v>17</v>
      </c>
      <c r="FP153" s="218" t="s">
        <v>17</v>
      </c>
      <c r="FQ153" s="219">
        <v>44635</v>
      </c>
      <c r="FR153" s="227" t="s">
        <v>1300</v>
      </c>
      <c r="FS153" s="230" t="s">
        <v>17</v>
      </c>
      <c r="FT153" s="230" t="s">
        <v>17</v>
      </c>
      <c r="FU153" s="230" t="s">
        <v>22</v>
      </c>
      <c r="FV153" s="230">
        <v>3</v>
      </c>
      <c r="FW153" s="230" t="s">
        <v>17</v>
      </c>
      <c r="FX153" s="230" t="s">
        <v>17</v>
      </c>
      <c r="FY153" s="214">
        <v>44635</v>
      </c>
      <c r="FZ153" s="228" t="s">
        <v>4043</v>
      </c>
      <c r="GA153" s="228">
        <v>2</v>
      </c>
      <c r="GB153" s="228" t="s">
        <v>2565</v>
      </c>
      <c r="GC153" s="228" t="s">
        <v>33</v>
      </c>
      <c r="GD153" s="228">
        <v>2</v>
      </c>
      <c r="GE153" s="228" t="s">
        <v>17</v>
      </c>
      <c r="GF153" s="228" t="s">
        <v>17</v>
      </c>
      <c r="GG153" s="229">
        <v>45064</v>
      </c>
      <c r="GH153" s="227" t="s">
        <v>4049</v>
      </c>
      <c r="GI153" s="230">
        <v>0</v>
      </c>
      <c r="GJ153" s="230" t="s">
        <v>2565</v>
      </c>
      <c r="GK153" s="230" t="s">
        <v>33</v>
      </c>
      <c r="GL153" s="230">
        <v>2</v>
      </c>
      <c r="GM153" s="230" t="s">
        <v>17</v>
      </c>
      <c r="GN153" s="230" t="s">
        <v>17</v>
      </c>
      <c r="GO153" s="214">
        <v>45064</v>
      </c>
      <c r="GP153" s="228" t="s">
        <v>4044</v>
      </c>
      <c r="GQ153" s="228">
        <v>0</v>
      </c>
      <c r="GR153" s="228" t="s">
        <v>2565</v>
      </c>
      <c r="GS153" s="228" t="s">
        <v>33</v>
      </c>
      <c r="GT153" s="228">
        <v>2</v>
      </c>
      <c r="GU153" s="228" t="s">
        <v>17</v>
      </c>
      <c r="GV153" s="228" t="s">
        <v>17</v>
      </c>
      <c r="GW153" s="229">
        <v>45064</v>
      </c>
      <c r="GX153" s="227" t="s">
        <v>4050</v>
      </c>
      <c r="GY153" s="230">
        <v>0</v>
      </c>
      <c r="GZ153" s="230" t="s">
        <v>2565</v>
      </c>
      <c r="HA153" s="230" t="s">
        <v>33</v>
      </c>
      <c r="HB153" s="230">
        <v>2</v>
      </c>
      <c r="HC153" s="230" t="s">
        <v>17</v>
      </c>
      <c r="HD153" s="230" t="s">
        <v>17</v>
      </c>
      <c r="HE153" s="214">
        <v>45064</v>
      </c>
      <c r="HF153" s="228" t="s">
        <v>4042</v>
      </c>
      <c r="HG153" s="228">
        <v>0</v>
      </c>
      <c r="HH153" s="228" t="s">
        <v>2565</v>
      </c>
      <c r="HI153" s="228" t="s">
        <v>33</v>
      </c>
      <c r="HJ153" s="228">
        <v>2</v>
      </c>
      <c r="HK153" s="228" t="s">
        <v>17</v>
      </c>
      <c r="HL153" s="228" t="s">
        <v>17</v>
      </c>
      <c r="HM153" s="229">
        <v>45064</v>
      </c>
      <c r="HN153" s="227" t="s">
        <v>4048</v>
      </c>
      <c r="HO153" s="230">
        <v>1</v>
      </c>
      <c r="HP153" s="230" t="s">
        <v>2565</v>
      </c>
      <c r="HQ153" s="230" t="s">
        <v>33</v>
      </c>
      <c r="HR153" s="230">
        <v>2</v>
      </c>
      <c r="HS153" s="230" t="s">
        <v>17</v>
      </c>
      <c r="HT153" s="230" t="s">
        <v>17</v>
      </c>
      <c r="HU153" s="214">
        <v>45064</v>
      </c>
      <c r="HV153" s="228" t="s">
        <v>4045</v>
      </c>
      <c r="HW153" s="228">
        <v>0</v>
      </c>
      <c r="HX153" s="228" t="s">
        <v>2565</v>
      </c>
      <c r="HY153" s="228" t="s">
        <v>33</v>
      </c>
      <c r="HZ153" s="228">
        <v>2</v>
      </c>
      <c r="IA153" s="228" t="s">
        <v>17</v>
      </c>
      <c r="IB153" s="228" t="s">
        <v>17</v>
      </c>
      <c r="IC153" s="229">
        <v>45064</v>
      </c>
      <c r="ID153" s="227" t="s">
        <v>4047</v>
      </c>
      <c r="IE153" s="230">
        <v>0</v>
      </c>
      <c r="IF153" s="230" t="s">
        <v>2565</v>
      </c>
      <c r="IG153" s="230" t="s">
        <v>33</v>
      </c>
      <c r="IH153" s="230">
        <v>2</v>
      </c>
      <c r="II153" s="230" t="s">
        <v>17</v>
      </c>
      <c r="IJ153" s="230" t="s">
        <v>17</v>
      </c>
      <c r="IK153" s="214">
        <v>45064</v>
      </c>
      <c r="IL153" s="228" t="s">
        <v>4046</v>
      </c>
      <c r="IM153" s="228">
        <v>2</v>
      </c>
      <c r="IN153" s="228" t="s">
        <v>2565</v>
      </c>
      <c r="IO153" s="228" t="s">
        <v>33</v>
      </c>
      <c r="IP153" s="228">
        <v>2</v>
      </c>
      <c r="IQ153" s="228" t="s">
        <v>17</v>
      </c>
      <c r="IR153" s="228" t="s">
        <v>17</v>
      </c>
      <c r="IS153" s="229">
        <v>45064</v>
      </c>
    </row>
    <row r="154" spans="1:253" x14ac:dyDescent="0.25">
      <c r="A154" s="11" t="s">
        <v>88</v>
      </c>
      <c r="B154" s="11" t="s">
        <v>9885</v>
      </c>
      <c r="C154" s="11" t="s">
        <v>89</v>
      </c>
      <c r="D154" s="11" t="s">
        <v>90</v>
      </c>
      <c r="E154" s="11" t="s">
        <v>9544</v>
      </c>
      <c r="F154" s="11" t="s">
        <v>8315</v>
      </c>
      <c r="G154" s="212">
        <v>67556000</v>
      </c>
      <c r="H154" s="213" t="s">
        <v>8312</v>
      </c>
      <c r="I154" s="213" t="s">
        <v>33</v>
      </c>
      <c r="J154" s="213">
        <v>2</v>
      </c>
      <c r="K154" s="213" t="s">
        <v>8314</v>
      </c>
      <c r="L154" s="213" t="s">
        <v>8313</v>
      </c>
      <c r="M154" s="214">
        <v>45138</v>
      </c>
      <c r="N154" s="227" t="s">
        <v>2402</v>
      </c>
      <c r="O154" s="216">
        <v>187103</v>
      </c>
      <c r="P154" s="216" t="s">
        <v>2399</v>
      </c>
      <c r="Q154" s="216" t="s">
        <v>77</v>
      </c>
      <c r="R154" s="216">
        <v>1</v>
      </c>
      <c r="S154" s="216" t="s">
        <v>2401</v>
      </c>
      <c r="T154" s="216" t="s">
        <v>2400</v>
      </c>
      <c r="U154" s="217">
        <v>45046</v>
      </c>
      <c r="V154" s="227" t="s">
        <v>8317</v>
      </c>
      <c r="W154" s="213">
        <v>15015000</v>
      </c>
      <c r="X154" s="213" t="s">
        <v>2399</v>
      </c>
      <c r="Y154" s="213" t="s">
        <v>33</v>
      </c>
      <c r="Z154" s="213">
        <v>2</v>
      </c>
      <c r="AA154" s="213" t="s">
        <v>8316</v>
      </c>
      <c r="AB154" s="213" t="s">
        <v>2400</v>
      </c>
      <c r="AC154" s="214">
        <v>45138</v>
      </c>
      <c r="AD154" s="227" t="s">
        <v>8319</v>
      </c>
      <c r="AE154" s="218">
        <v>15015000</v>
      </c>
      <c r="AF154" s="218" t="s">
        <v>2399</v>
      </c>
      <c r="AG154" s="218" t="s">
        <v>33</v>
      </c>
      <c r="AH154" s="218">
        <v>2</v>
      </c>
      <c r="AI154" s="218" t="s">
        <v>8318</v>
      </c>
      <c r="AJ154" s="218" t="s">
        <v>2400</v>
      </c>
      <c r="AK154" s="219">
        <v>45138</v>
      </c>
      <c r="AL154" s="227" t="s">
        <v>8323</v>
      </c>
      <c r="AM154" s="213">
        <v>255000</v>
      </c>
      <c r="AN154" s="213" t="s">
        <v>8320</v>
      </c>
      <c r="AO154" s="213" t="s">
        <v>33</v>
      </c>
      <c r="AP154" s="213">
        <v>2</v>
      </c>
      <c r="AQ154" s="213" t="s">
        <v>8322</v>
      </c>
      <c r="AR154" s="213" t="s">
        <v>8321</v>
      </c>
      <c r="AS154" s="214">
        <v>45138</v>
      </c>
      <c r="AT154" s="228" t="s">
        <v>741</v>
      </c>
      <c r="AU154" s="218">
        <v>0</v>
      </c>
      <c r="AV154" s="218" t="s">
        <v>17</v>
      </c>
      <c r="AW154" s="218" t="s">
        <v>17</v>
      </c>
      <c r="AX154" s="218" t="s">
        <v>17</v>
      </c>
      <c r="AY154" s="218" t="s">
        <v>17</v>
      </c>
      <c r="AZ154" s="218" t="s">
        <v>17</v>
      </c>
      <c r="BA154" s="219">
        <v>43670</v>
      </c>
      <c r="BB154" s="227" t="s">
        <v>93</v>
      </c>
      <c r="BC154" s="213" t="s">
        <v>17</v>
      </c>
      <c r="BD154" s="213">
        <v>0</v>
      </c>
      <c r="BE154" s="213" t="s">
        <v>17</v>
      </c>
      <c r="BF154" s="213" t="s">
        <v>17</v>
      </c>
      <c r="BG154" s="213">
        <v>0</v>
      </c>
      <c r="BH154" s="213">
        <v>0</v>
      </c>
      <c r="BI154" s="214">
        <v>43495</v>
      </c>
      <c r="BJ154" s="228" t="s">
        <v>8326</v>
      </c>
      <c r="BK154" s="228">
        <v>4</v>
      </c>
      <c r="BL154" s="228" t="s">
        <v>8324</v>
      </c>
      <c r="BM154" s="228" t="s">
        <v>1400</v>
      </c>
      <c r="BN154" s="228">
        <v>2</v>
      </c>
      <c r="BO154" s="228" t="s">
        <v>8325</v>
      </c>
      <c r="BP154" s="218" t="s">
        <v>1039</v>
      </c>
      <c r="BQ154" s="229">
        <v>45138</v>
      </c>
      <c r="BR154" s="227" t="s">
        <v>91</v>
      </c>
      <c r="BS154" s="230" t="s">
        <v>17</v>
      </c>
      <c r="BT154" s="230">
        <v>0</v>
      </c>
      <c r="BU154" s="230" t="s">
        <v>17</v>
      </c>
      <c r="BV154" s="230" t="s">
        <v>17</v>
      </c>
      <c r="BW154" s="230">
        <v>0</v>
      </c>
      <c r="BX154" s="230">
        <v>0</v>
      </c>
      <c r="BY154" s="214">
        <v>43495</v>
      </c>
      <c r="BZ154" s="228" t="s">
        <v>1478</v>
      </c>
      <c r="CA154" s="228" t="s">
        <v>17</v>
      </c>
      <c r="CB154" s="228" t="s">
        <v>17</v>
      </c>
      <c r="CC154" s="228" t="s">
        <v>17</v>
      </c>
      <c r="CD154" s="228" t="s">
        <v>17</v>
      </c>
      <c r="CE154" s="228" t="s">
        <v>17</v>
      </c>
      <c r="CF154" s="228" t="s">
        <v>17</v>
      </c>
      <c r="CG154" s="229">
        <v>44801</v>
      </c>
      <c r="CH154" s="227" t="s">
        <v>10694</v>
      </c>
      <c r="CI154" s="228" t="e">
        <v>#N/A</v>
      </c>
      <c r="CJ154" s="228" t="e">
        <v>#N/A</v>
      </c>
      <c r="CK154" s="228" t="e">
        <v>#N/A</v>
      </c>
      <c r="CL154" s="228" t="e">
        <v>#N/A</v>
      </c>
      <c r="CM154" s="228" t="e">
        <v>#N/A</v>
      </c>
      <c r="CN154" s="228" t="e">
        <v>#N/A</v>
      </c>
      <c r="CO154" s="231" t="e">
        <v>#N/A</v>
      </c>
      <c r="CP154" s="228" t="s">
        <v>92</v>
      </c>
      <c r="CQ154" s="230" t="s">
        <v>17</v>
      </c>
      <c r="CR154" s="230">
        <v>0</v>
      </c>
      <c r="CS154" s="230" t="s">
        <v>17</v>
      </c>
      <c r="CT154" s="230" t="s">
        <v>17</v>
      </c>
      <c r="CU154" s="230">
        <v>0</v>
      </c>
      <c r="CV154" s="230">
        <v>0</v>
      </c>
      <c r="CW154" s="214">
        <v>43495</v>
      </c>
      <c r="CX154" s="228" t="s">
        <v>8330</v>
      </c>
      <c r="CY154" s="218">
        <v>255000</v>
      </c>
      <c r="CZ154" s="218" t="s">
        <v>8320</v>
      </c>
      <c r="DA154" s="218" t="s">
        <v>1400</v>
      </c>
      <c r="DB154" s="218">
        <v>2</v>
      </c>
      <c r="DC154" s="218" t="s">
        <v>8335</v>
      </c>
      <c r="DD154" s="218" t="s">
        <v>8321</v>
      </c>
      <c r="DE154" s="220">
        <v>45138</v>
      </c>
      <c r="DF154" s="227" t="s">
        <v>8332</v>
      </c>
      <c r="DG154" s="213">
        <v>0</v>
      </c>
      <c r="DH154" s="230" t="s">
        <v>2399</v>
      </c>
      <c r="DI154" s="230" t="s">
        <v>1400</v>
      </c>
      <c r="DJ154" s="230">
        <v>2</v>
      </c>
      <c r="DK154" s="230" t="s">
        <v>8331</v>
      </c>
      <c r="DL154" s="230" t="s">
        <v>2400</v>
      </c>
      <c r="DM154" s="214">
        <v>45138</v>
      </c>
      <c r="DN154" s="228" t="s">
        <v>8334</v>
      </c>
      <c r="DO154" s="218">
        <v>14760000</v>
      </c>
      <c r="DP154" s="228" t="s">
        <v>2399</v>
      </c>
      <c r="DQ154" s="228" t="s">
        <v>1400</v>
      </c>
      <c r="DR154" s="228">
        <v>2</v>
      </c>
      <c r="DS154" s="228" t="s">
        <v>8333</v>
      </c>
      <c r="DT154" s="228" t="s">
        <v>2400</v>
      </c>
      <c r="DU154" s="229">
        <v>45138</v>
      </c>
      <c r="DV154" s="227" t="s">
        <v>8336</v>
      </c>
      <c r="DW154" s="213">
        <v>255000</v>
      </c>
      <c r="DX154" s="230" t="s">
        <v>8320</v>
      </c>
      <c r="DY154" s="230" t="s">
        <v>1400</v>
      </c>
      <c r="DZ154" s="230">
        <v>2</v>
      </c>
      <c r="EA154" s="230" t="s">
        <v>8335</v>
      </c>
      <c r="EB154" s="230" t="s">
        <v>8321</v>
      </c>
      <c r="EC154" s="214">
        <v>45138</v>
      </c>
      <c r="ED154" s="228" t="s">
        <v>8337</v>
      </c>
      <c r="EE154" s="218">
        <v>0</v>
      </c>
      <c r="EF154" s="228" t="s">
        <v>8320</v>
      </c>
      <c r="EG154" s="228" t="s">
        <v>1400</v>
      </c>
      <c r="EH154" s="228">
        <v>2</v>
      </c>
      <c r="EI154" s="228" t="s">
        <v>2430</v>
      </c>
      <c r="EJ154" s="228" t="s">
        <v>8321</v>
      </c>
      <c r="EK154" s="229">
        <v>45138</v>
      </c>
      <c r="EL154" s="227" t="s">
        <v>8338</v>
      </c>
      <c r="EM154" s="213">
        <v>0</v>
      </c>
      <c r="EN154" s="230" t="s">
        <v>8320</v>
      </c>
      <c r="EO154" s="230" t="s">
        <v>1400</v>
      </c>
      <c r="EP154" s="230">
        <v>2</v>
      </c>
      <c r="EQ154" s="230" t="s">
        <v>2430</v>
      </c>
      <c r="ER154" s="230" t="s">
        <v>8321</v>
      </c>
      <c r="ES154" s="214">
        <v>45138</v>
      </c>
      <c r="ET154" s="228" t="s">
        <v>8328</v>
      </c>
      <c r="EU154" s="228">
        <v>8</v>
      </c>
      <c r="EV154" s="228" t="s">
        <v>8324</v>
      </c>
      <c r="EW154" s="228" t="s">
        <v>1400</v>
      </c>
      <c r="EX154" s="228">
        <v>2</v>
      </c>
      <c r="EY154" s="228" t="s">
        <v>8327</v>
      </c>
      <c r="EZ154" s="228" t="s">
        <v>1039</v>
      </c>
      <c r="FA154" s="229">
        <v>45138</v>
      </c>
      <c r="FB154" s="227" t="s">
        <v>2405</v>
      </c>
      <c r="FC154" s="230">
        <v>2</v>
      </c>
      <c r="FD154" s="230" t="s">
        <v>2403</v>
      </c>
      <c r="FE154" s="230" t="s">
        <v>1400</v>
      </c>
      <c r="FF154" s="230">
        <v>2</v>
      </c>
      <c r="FG154" s="230" t="s">
        <v>2397</v>
      </c>
      <c r="FH154" s="230" t="s">
        <v>2404</v>
      </c>
      <c r="FI154" s="214">
        <v>45046</v>
      </c>
      <c r="FJ154" s="227" t="s">
        <v>94</v>
      </c>
      <c r="FK154" s="228" t="s">
        <v>17</v>
      </c>
      <c r="FL154" s="228">
        <v>0</v>
      </c>
      <c r="FM154" s="228" t="s">
        <v>17</v>
      </c>
      <c r="FN154" s="228" t="s">
        <v>17</v>
      </c>
      <c r="FO154" s="228">
        <v>0</v>
      </c>
      <c r="FP154" s="218">
        <v>0</v>
      </c>
      <c r="FQ154" s="219">
        <v>43495</v>
      </c>
      <c r="FR154" s="227" t="s">
        <v>95</v>
      </c>
      <c r="FS154" s="230" t="s">
        <v>17</v>
      </c>
      <c r="FT154" s="230">
        <v>0</v>
      </c>
      <c r="FU154" s="230" t="s">
        <v>17</v>
      </c>
      <c r="FV154" s="230" t="s">
        <v>17</v>
      </c>
      <c r="FW154" s="230">
        <v>0</v>
      </c>
      <c r="FX154" s="230">
        <v>0</v>
      </c>
      <c r="FY154" s="214">
        <v>43495</v>
      </c>
      <c r="FZ154" s="228" t="s">
        <v>4052</v>
      </c>
      <c r="GA154" s="228">
        <v>2</v>
      </c>
      <c r="GB154" s="228" t="s">
        <v>2565</v>
      </c>
      <c r="GC154" s="228" t="s">
        <v>33</v>
      </c>
      <c r="GD154" s="228">
        <v>2</v>
      </c>
      <c r="GE154" s="228" t="s">
        <v>17</v>
      </c>
      <c r="GF154" s="228" t="s">
        <v>17</v>
      </c>
      <c r="GG154" s="229">
        <v>45064</v>
      </c>
      <c r="GH154" s="227" t="s">
        <v>4058</v>
      </c>
      <c r="GI154" s="230">
        <v>0</v>
      </c>
      <c r="GJ154" s="230" t="s">
        <v>2565</v>
      </c>
      <c r="GK154" s="230" t="s">
        <v>33</v>
      </c>
      <c r="GL154" s="230">
        <v>2</v>
      </c>
      <c r="GM154" s="230" t="s">
        <v>17</v>
      </c>
      <c r="GN154" s="230" t="s">
        <v>17</v>
      </c>
      <c r="GO154" s="214">
        <v>45064</v>
      </c>
      <c r="GP154" s="228" t="s">
        <v>4053</v>
      </c>
      <c r="GQ154" s="228">
        <v>0</v>
      </c>
      <c r="GR154" s="228" t="s">
        <v>2565</v>
      </c>
      <c r="GS154" s="228" t="s">
        <v>33</v>
      </c>
      <c r="GT154" s="228">
        <v>2</v>
      </c>
      <c r="GU154" s="228" t="s">
        <v>17</v>
      </c>
      <c r="GV154" s="228" t="s">
        <v>17</v>
      </c>
      <c r="GW154" s="229">
        <v>45064</v>
      </c>
      <c r="GX154" s="227" t="s">
        <v>4059</v>
      </c>
      <c r="GY154" s="230">
        <v>0</v>
      </c>
      <c r="GZ154" s="230" t="s">
        <v>2565</v>
      </c>
      <c r="HA154" s="230" t="s">
        <v>33</v>
      </c>
      <c r="HB154" s="230">
        <v>2</v>
      </c>
      <c r="HC154" s="230" t="s">
        <v>17</v>
      </c>
      <c r="HD154" s="230" t="s">
        <v>17</v>
      </c>
      <c r="HE154" s="214">
        <v>45064</v>
      </c>
      <c r="HF154" s="228" t="s">
        <v>4051</v>
      </c>
      <c r="HG154" s="228">
        <v>0</v>
      </c>
      <c r="HH154" s="228" t="s">
        <v>2565</v>
      </c>
      <c r="HI154" s="228" t="s">
        <v>33</v>
      </c>
      <c r="HJ154" s="228">
        <v>2</v>
      </c>
      <c r="HK154" s="228" t="s">
        <v>17</v>
      </c>
      <c r="HL154" s="228" t="s">
        <v>17</v>
      </c>
      <c r="HM154" s="229">
        <v>45064</v>
      </c>
      <c r="HN154" s="227" t="s">
        <v>4057</v>
      </c>
      <c r="HO154" s="230">
        <v>1</v>
      </c>
      <c r="HP154" s="230" t="s">
        <v>2565</v>
      </c>
      <c r="HQ154" s="230" t="s">
        <v>33</v>
      </c>
      <c r="HR154" s="230">
        <v>2</v>
      </c>
      <c r="HS154" s="230" t="s">
        <v>17</v>
      </c>
      <c r="HT154" s="230" t="s">
        <v>17</v>
      </c>
      <c r="HU154" s="214">
        <v>45064</v>
      </c>
      <c r="HV154" s="228" t="s">
        <v>4054</v>
      </c>
      <c r="HW154" s="228">
        <v>0</v>
      </c>
      <c r="HX154" s="228" t="s">
        <v>2565</v>
      </c>
      <c r="HY154" s="228" t="s">
        <v>33</v>
      </c>
      <c r="HZ154" s="228">
        <v>2</v>
      </c>
      <c r="IA154" s="228" t="s">
        <v>17</v>
      </c>
      <c r="IB154" s="228" t="s">
        <v>17</v>
      </c>
      <c r="IC154" s="229">
        <v>45064</v>
      </c>
      <c r="ID154" s="227" t="s">
        <v>4056</v>
      </c>
      <c r="IE154" s="230">
        <v>0</v>
      </c>
      <c r="IF154" s="230" t="s">
        <v>2565</v>
      </c>
      <c r="IG154" s="230" t="s">
        <v>33</v>
      </c>
      <c r="IH154" s="230">
        <v>2</v>
      </c>
      <c r="II154" s="230" t="s">
        <v>17</v>
      </c>
      <c r="IJ154" s="230" t="s">
        <v>17</v>
      </c>
      <c r="IK154" s="214">
        <v>45064</v>
      </c>
      <c r="IL154" s="228" t="s">
        <v>4055</v>
      </c>
      <c r="IM154" s="228">
        <v>2</v>
      </c>
      <c r="IN154" s="228" t="s">
        <v>2565</v>
      </c>
      <c r="IO154" s="228" t="s">
        <v>33</v>
      </c>
      <c r="IP154" s="228">
        <v>2</v>
      </c>
      <c r="IQ154" s="228" t="s">
        <v>17</v>
      </c>
      <c r="IR154" s="228" t="s">
        <v>17</v>
      </c>
      <c r="IS154" s="229">
        <v>45064</v>
      </c>
    </row>
    <row r="155" spans="1:253" x14ac:dyDescent="0.25">
      <c r="A155" s="11" t="s">
        <v>1301</v>
      </c>
      <c r="B155" s="11" t="s">
        <v>9850</v>
      </c>
      <c r="C155" s="11" t="s">
        <v>1302</v>
      </c>
      <c r="D155" s="11" t="s">
        <v>90</v>
      </c>
      <c r="E155" s="11" t="s">
        <v>9544</v>
      </c>
      <c r="F155" s="11" t="s">
        <v>8339</v>
      </c>
      <c r="G155" s="212">
        <v>67556000</v>
      </c>
      <c r="H155" s="213" t="s">
        <v>8312</v>
      </c>
      <c r="I155" s="213" t="s">
        <v>1400</v>
      </c>
      <c r="J155" s="213">
        <v>2</v>
      </c>
      <c r="K155" s="213" t="s">
        <v>8314</v>
      </c>
      <c r="L155" s="213" t="s">
        <v>8313</v>
      </c>
      <c r="M155" s="214">
        <v>45138</v>
      </c>
      <c r="N155" s="227" t="s">
        <v>2102</v>
      </c>
      <c r="O155" s="216">
        <v>357159</v>
      </c>
      <c r="P155" s="216" t="s">
        <v>2099</v>
      </c>
      <c r="Q155" s="216" t="s">
        <v>1400</v>
      </c>
      <c r="R155" s="216">
        <v>2</v>
      </c>
      <c r="S155" s="216" t="s">
        <v>2101</v>
      </c>
      <c r="T155" s="216" t="s">
        <v>2100</v>
      </c>
      <c r="U155" s="217">
        <v>45012</v>
      </c>
      <c r="V155" s="227" t="s">
        <v>2106</v>
      </c>
      <c r="W155" s="213">
        <v>10763000</v>
      </c>
      <c r="X155" s="213" t="s">
        <v>2103</v>
      </c>
      <c r="Y155" s="213" t="s">
        <v>77</v>
      </c>
      <c r="Z155" s="213">
        <v>1</v>
      </c>
      <c r="AA155" s="213" t="s">
        <v>2105</v>
      </c>
      <c r="AB155" s="213" t="s">
        <v>2104</v>
      </c>
      <c r="AC155" s="214">
        <v>45012</v>
      </c>
      <c r="AD155" s="227" t="s">
        <v>2108</v>
      </c>
      <c r="AE155" s="218">
        <v>4749000</v>
      </c>
      <c r="AF155" s="218" t="s">
        <v>2103</v>
      </c>
      <c r="AG155" s="218" t="s">
        <v>77</v>
      </c>
      <c r="AH155" s="218">
        <v>1</v>
      </c>
      <c r="AI155" s="218" t="s">
        <v>2107</v>
      </c>
      <c r="AJ155" s="218" t="s">
        <v>2104</v>
      </c>
      <c r="AK155" s="219">
        <v>45012</v>
      </c>
      <c r="AL155" s="227" t="s">
        <v>1303</v>
      </c>
      <c r="AM155" s="213" t="s">
        <v>17</v>
      </c>
      <c r="AN155" s="213" t="s">
        <v>17</v>
      </c>
      <c r="AO155" s="213" t="s">
        <v>22</v>
      </c>
      <c r="AP155" s="213">
        <v>3</v>
      </c>
      <c r="AQ155" s="213" t="s">
        <v>17</v>
      </c>
      <c r="AR155" s="213" t="s">
        <v>17</v>
      </c>
      <c r="AS155" s="214">
        <v>44635</v>
      </c>
      <c r="AT155" s="228" t="s">
        <v>1305</v>
      </c>
      <c r="AU155" s="218" t="s">
        <v>17</v>
      </c>
      <c r="AV155" s="218" t="s">
        <v>17</v>
      </c>
      <c r="AW155" s="218" t="s">
        <v>22</v>
      </c>
      <c r="AX155" s="218">
        <v>3</v>
      </c>
      <c r="AY155" s="218" t="s">
        <v>17</v>
      </c>
      <c r="AZ155" s="218" t="s">
        <v>17</v>
      </c>
      <c r="BA155" s="219">
        <v>44635</v>
      </c>
      <c r="BB155" s="227" t="s">
        <v>1304</v>
      </c>
      <c r="BC155" s="213" t="s">
        <v>17</v>
      </c>
      <c r="BD155" s="213" t="s">
        <v>17</v>
      </c>
      <c r="BE155" s="213" t="s">
        <v>22</v>
      </c>
      <c r="BF155" s="213">
        <v>3</v>
      </c>
      <c r="BG155" s="213" t="s">
        <v>17</v>
      </c>
      <c r="BH155" s="213" t="s">
        <v>17</v>
      </c>
      <c r="BI155" s="214">
        <v>44635</v>
      </c>
      <c r="BJ155" s="228" t="s">
        <v>8341</v>
      </c>
      <c r="BK155" s="228">
        <v>4</v>
      </c>
      <c r="BL155" s="228" t="s">
        <v>8324</v>
      </c>
      <c r="BM155" s="228" t="s">
        <v>1400</v>
      </c>
      <c r="BN155" s="228">
        <v>2</v>
      </c>
      <c r="BO155" s="228" t="s">
        <v>8340</v>
      </c>
      <c r="BP155" s="218" t="s">
        <v>1039</v>
      </c>
      <c r="BQ155" s="229">
        <v>45138</v>
      </c>
      <c r="BR155" s="227" t="s">
        <v>1306</v>
      </c>
      <c r="BS155" s="230" t="s">
        <v>17</v>
      </c>
      <c r="BT155" s="230" t="s">
        <v>17</v>
      </c>
      <c r="BU155" s="230" t="s">
        <v>22</v>
      </c>
      <c r="BV155" s="230">
        <v>3</v>
      </c>
      <c r="BW155" s="230" t="s">
        <v>17</v>
      </c>
      <c r="BX155" s="230" t="s">
        <v>17</v>
      </c>
      <c r="BY155" s="214">
        <v>44635</v>
      </c>
      <c r="BZ155" s="228" t="s">
        <v>1307</v>
      </c>
      <c r="CA155" s="228" t="s">
        <v>17</v>
      </c>
      <c r="CB155" s="228" t="s">
        <v>17</v>
      </c>
      <c r="CC155" s="228" t="s">
        <v>22</v>
      </c>
      <c r="CD155" s="228">
        <v>3</v>
      </c>
      <c r="CE155" s="228" t="s">
        <v>17</v>
      </c>
      <c r="CF155" s="228" t="s">
        <v>17</v>
      </c>
      <c r="CG155" s="229">
        <v>44635</v>
      </c>
      <c r="CH155" s="227" t="s">
        <v>10695</v>
      </c>
      <c r="CI155" s="228" t="e">
        <v>#N/A</v>
      </c>
      <c r="CJ155" s="228" t="e">
        <v>#N/A</v>
      </c>
      <c r="CK155" s="228" t="e">
        <v>#N/A</v>
      </c>
      <c r="CL155" s="228" t="e">
        <v>#N/A</v>
      </c>
      <c r="CM155" s="228" t="e">
        <v>#N/A</v>
      </c>
      <c r="CN155" s="228" t="e">
        <v>#N/A</v>
      </c>
      <c r="CO155" s="231" t="e">
        <v>#N/A</v>
      </c>
      <c r="CP155" s="228" t="s">
        <v>1309</v>
      </c>
      <c r="CQ155" s="230" t="s">
        <v>17</v>
      </c>
      <c r="CR155" s="230" t="s">
        <v>17</v>
      </c>
      <c r="CS155" s="230" t="s">
        <v>22</v>
      </c>
      <c r="CT155" s="230">
        <v>3</v>
      </c>
      <c r="CU155" s="230" t="s">
        <v>17</v>
      </c>
      <c r="CV155" s="230" t="s">
        <v>17</v>
      </c>
      <c r="CW155" s="214">
        <v>44635</v>
      </c>
      <c r="CX155" s="228" t="s">
        <v>2110</v>
      </c>
      <c r="CY155" s="218">
        <v>990000</v>
      </c>
      <c r="CZ155" s="218" t="s">
        <v>2103</v>
      </c>
      <c r="DA155" s="218" t="s">
        <v>77</v>
      </c>
      <c r="DB155" s="218">
        <v>1</v>
      </c>
      <c r="DC155" s="218" t="s">
        <v>2115</v>
      </c>
      <c r="DD155" s="218" t="s">
        <v>2104</v>
      </c>
      <c r="DE155" s="220">
        <v>45012</v>
      </c>
      <c r="DF155" s="227" t="s">
        <v>2112</v>
      </c>
      <c r="DG155" s="213">
        <v>6014000</v>
      </c>
      <c r="DH155" s="230" t="s">
        <v>2103</v>
      </c>
      <c r="DI155" s="230" t="s">
        <v>77</v>
      </c>
      <c r="DJ155" s="230">
        <v>1</v>
      </c>
      <c r="DK155" s="230" t="s">
        <v>2111</v>
      </c>
      <c r="DL155" s="230" t="s">
        <v>2104</v>
      </c>
      <c r="DM155" s="214">
        <v>45012</v>
      </c>
      <c r="DN155" s="228" t="s">
        <v>2114</v>
      </c>
      <c r="DO155" s="218">
        <v>3759000</v>
      </c>
      <c r="DP155" s="228" t="s">
        <v>2103</v>
      </c>
      <c r="DQ155" s="228" t="s">
        <v>77</v>
      </c>
      <c r="DR155" s="228">
        <v>1</v>
      </c>
      <c r="DS155" s="228" t="s">
        <v>2113</v>
      </c>
      <c r="DT155" s="228" t="s">
        <v>2104</v>
      </c>
      <c r="DU155" s="229">
        <v>45012</v>
      </c>
      <c r="DV155" s="227" t="s">
        <v>2116</v>
      </c>
      <c r="DW155" s="213">
        <v>990000</v>
      </c>
      <c r="DX155" s="230" t="s">
        <v>2103</v>
      </c>
      <c r="DY155" s="230" t="s">
        <v>77</v>
      </c>
      <c r="DZ155" s="230">
        <v>1</v>
      </c>
      <c r="EA155" s="230" t="s">
        <v>2115</v>
      </c>
      <c r="EB155" s="230" t="s">
        <v>2104</v>
      </c>
      <c r="EC155" s="214">
        <v>45012</v>
      </c>
      <c r="ED155" s="228" t="s">
        <v>2118</v>
      </c>
      <c r="EE155" s="218">
        <v>0</v>
      </c>
      <c r="EF155" s="228" t="s">
        <v>2103</v>
      </c>
      <c r="EG155" s="228" t="s">
        <v>77</v>
      </c>
      <c r="EH155" s="228">
        <v>1</v>
      </c>
      <c r="EI155" s="228" t="s">
        <v>2117</v>
      </c>
      <c r="EJ155" s="228" t="s">
        <v>2104</v>
      </c>
      <c r="EK155" s="229">
        <v>45012</v>
      </c>
      <c r="EL155" s="227" t="s">
        <v>2120</v>
      </c>
      <c r="EM155" s="213">
        <v>0</v>
      </c>
      <c r="EN155" s="230" t="s">
        <v>2103</v>
      </c>
      <c r="EO155" s="230" t="s">
        <v>77</v>
      </c>
      <c r="EP155" s="230">
        <v>1</v>
      </c>
      <c r="EQ155" s="230" t="s">
        <v>2119</v>
      </c>
      <c r="ER155" s="230" t="s">
        <v>2104</v>
      </c>
      <c r="ES155" s="214">
        <v>45012</v>
      </c>
      <c r="ET155" s="228" t="s">
        <v>8342</v>
      </c>
      <c r="EU155" s="228">
        <v>8</v>
      </c>
      <c r="EV155" s="228" t="s">
        <v>8324</v>
      </c>
      <c r="EW155" s="228" t="s">
        <v>1400</v>
      </c>
      <c r="EX155" s="228">
        <v>2</v>
      </c>
      <c r="EY155" s="228" t="s">
        <v>8327</v>
      </c>
      <c r="EZ155" s="228" t="s">
        <v>1039</v>
      </c>
      <c r="FA155" s="229">
        <v>45138</v>
      </c>
      <c r="FB155" s="227" t="s">
        <v>1311</v>
      </c>
      <c r="FC155" s="230">
        <v>2</v>
      </c>
      <c r="FD155" s="230" t="s">
        <v>17</v>
      </c>
      <c r="FE155" s="230" t="s">
        <v>22</v>
      </c>
      <c r="FF155" s="230">
        <v>3</v>
      </c>
      <c r="FG155" s="230" t="s">
        <v>1310</v>
      </c>
      <c r="FH155" s="230" t="s">
        <v>17</v>
      </c>
      <c r="FI155" s="214">
        <v>44635</v>
      </c>
      <c r="FJ155" s="227" t="s">
        <v>1312</v>
      </c>
      <c r="FK155" s="228" t="s">
        <v>17</v>
      </c>
      <c r="FL155" s="228" t="s">
        <v>17</v>
      </c>
      <c r="FM155" s="228" t="s">
        <v>22</v>
      </c>
      <c r="FN155" s="228">
        <v>3</v>
      </c>
      <c r="FO155" s="228" t="s">
        <v>17</v>
      </c>
      <c r="FP155" s="218" t="s">
        <v>17</v>
      </c>
      <c r="FQ155" s="219">
        <v>44635</v>
      </c>
      <c r="FR155" s="227" t="s">
        <v>1313</v>
      </c>
      <c r="FS155" s="230" t="s">
        <v>17</v>
      </c>
      <c r="FT155" s="230" t="s">
        <v>17</v>
      </c>
      <c r="FU155" s="230" t="s">
        <v>22</v>
      </c>
      <c r="FV155" s="230">
        <v>3</v>
      </c>
      <c r="FW155" s="230" t="s">
        <v>17</v>
      </c>
      <c r="FX155" s="230" t="s">
        <v>17</v>
      </c>
      <c r="FY155" s="214">
        <v>44635</v>
      </c>
      <c r="FZ155" s="228" t="s">
        <v>4061</v>
      </c>
      <c r="GA155" s="228">
        <v>2</v>
      </c>
      <c r="GB155" s="228" t="s">
        <v>2565</v>
      </c>
      <c r="GC155" s="228" t="s">
        <v>33</v>
      </c>
      <c r="GD155" s="228">
        <v>2</v>
      </c>
      <c r="GE155" s="228" t="s">
        <v>17</v>
      </c>
      <c r="GF155" s="228" t="s">
        <v>17</v>
      </c>
      <c r="GG155" s="229">
        <v>45064</v>
      </c>
      <c r="GH155" s="227" t="s">
        <v>4067</v>
      </c>
      <c r="GI155" s="230">
        <v>0</v>
      </c>
      <c r="GJ155" s="230" t="s">
        <v>2565</v>
      </c>
      <c r="GK155" s="230" t="s">
        <v>33</v>
      </c>
      <c r="GL155" s="230">
        <v>2</v>
      </c>
      <c r="GM155" s="230" t="s">
        <v>17</v>
      </c>
      <c r="GN155" s="230" t="s">
        <v>17</v>
      </c>
      <c r="GO155" s="214">
        <v>45064</v>
      </c>
      <c r="GP155" s="228" t="s">
        <v>4062</v>
      </c>
      <c r="GQ155" s="228">
        <v>0</v>
      </c>
      <c r="GR155" s="228" t="s">
        <v>2565</v>
      </c>
      <c r="GS155" s="228" t="s">
        <v>33</v>
      </c>
      <c r="GT155" s="228">
        <v>2</v>
      </c>
      <c r="GU155" s="228" t="s">
        <v>17</v>
      </c>
      <c r="GV155" s="228" t="s">
        <v>17</v>
      </c>
      <c r="GW155" s="229">
        <v>45064</v>
      </c>
      <c r="GX155" s="227" t="s">
        <v>4068</v>
      </c>
      <c r="GY155" s="230">
        <v>0</v>
      </c>
      <c r="GZ155" s="230" t="s">
        <v>2565</v>
      </c>
      <c r="HA155" s="230" t="s">
        <v>33</v>
      </c>
      <c r="HB155" s="230">
        <v>2</v>
      </c>
      <c r="HC155" s="230" t="s">
        <v>17</v>
      </c>
      <c r="HD155" s="230" t="s">
        <v>17</v>
      </c>
      <c r="HE155" s="214">
        <v>45064</v>
      </c>
      <c r="HF155" s="228" t="s">
        <v>4060</v>
      </c>
      <c r="HG155" s="228">
        <v>0</v>
      </c>
      <c r="HH155" s="228" t="s">
        <v>2565</v>
      </c>
      <c r="HI155" s="228" t="s">
        <v>33</v>
      </c>
      <c r="HJ155" s="228">
        <v>2</v>
      </c>
      <c r="HK155" s="228" t="s">
        <v>17</v>
      </c>
      <c r="HL155" s="228" t="s">
        <v>17</v>
      </c>
      <c r="HM155" s="229">
        <v>45064</v>
      </c>
      <c r="HN155" s="227" t="s">
        <v>4066</v>
      </c>
      <c r="HO155" s="230">
        <v>1</v>
      </c>
      <c r="HP155" s="230" t="s">
        <v>2565</v>
      </c>
      <c r="HQ155" s="230" t="s">
        <v>33</v>
      </c>
      <c r="HR155" s="230">
        <v>2</v>
      </c>
      <c r="HS155" s="230" t="s">
        <v>17</v>
      </c>
      <c r="HT155" s="230" t="s">
        <v>17</v>
      </c>
      <c r="HU155" s="214">
        <v>45064</v>
      </c>
      <c r="HV155" s="228" t="s">
        <v>4063</v>
      </c>
      <c r="HW155" s="228">
        <v>0</v>
      </c>
      <c r="HX155" s="228" t="s">
        <v>2565</v>
      </c>
      <c r="HY155" s="228" t="s">
        <v>33</v>
      </c>
      <c r="HZ155" s="228">
        <v>2</v>
      </c>
      <c r="IA155" s="228" t="s">
        <v>17</v>
      </c>
      <c r="IB155" s="228" t="s">
        <v>17</v>
      </c>
      <c r="IC155" s="229">
        <v>45064</v>
      </c>
      <c r="ID155" s="227" t="s">
        <v>4065</v>
      </c>
      <c r="IE155" s="230">
        <v>0</v>
      </c>
      <c r="IF155" s="230" t="s">
        <v>2565</v>
      </c>
      <c r="IG155" s="230" t="s">
        <v>33</v>
      </c>
      <c r="IH155" s="230">
        <v>2</v>
      </c>
      <c r="II155" s="230" t="s">
        <v>17</v>
      </c>
      <c r="IJ155" s="230" t="s">
        <v>17</v>
      </c>
      <c r="IK155" s="214">
        <v>45064</v>
      </c>
      <c r="IL155" s="228" t="s">
        <v>4064</v>
      </c>
      <c r="IM155" s="228">
        <v>2</v>
      </c>
      <c r="IN155" s="228" t="s">
        <v>2565</v>
      </c>
      <c r="IO155" s="228" t="s">
        <v>33</v>
      </c>
      <c r="IP155" s="228">
        <v>2</v>
      </c>
      <c r="IQ155" s="228" t="s">
        <v>17</v>
      </c>
      <c r="IR155" s="228" t="s">
        <v>17</v>
      </c>
      <c r="IS155" s="229">
        <v>45064</v>
      </c>
    </row>
    <row r="156" spans="1:253" x14ac:dyDescent="0.25">
      <c r="A156" s="11" t="s">
        <v>810</v>
      </c>
      <c r="B156" s="11" t="s">
        <v>9885</v>
      </c>
      <c r="C156" s="11" t="s">
        <v>811</v>
      </c>
      <c r="D156" s="11" t="s">
        <v>812</v>
      </c>
      <c r="E156" s="11" t="s">
        <v>9545</v>
      </c>
      <c r="F156" s="11" t="s">
        <v>5196</v>
      </c>
      <c r="G156" s="212">
        <v>48506000</v>
      </c>
      <c r="H156" s="213" t="s">
        <v>5193</v>
      </c>
      <c r="I156" s="213" t="s">
        <v>1400</v>
      </c>
      <c r="J156" s="213">
        <v>2</v>
      </c>
      <c r="K156" s="213" t="s">
        <v>5195</v>
      </c>
      <c r="L156" s="213" t="s">
        <v>5194</v>
      </c>
      <c r="M156" s="214">
        <v>45124</v>
      </c>
      <c r="N156" s="227" t="s">
        <v>5200</v>
      </c>
      <c r="O156" s="216">
        <v>26513</v>
      </c>
      <c r="P156" s="216" t="s">
        <v>5197</v>
      </c>
      <c r="Q156" s="216" t="s">
        <v>1400</v>
      </c>
      <c r="R156" s="216">
        <v>2</v>
      </c>
      <c r="S156" s="216" t="s">
        <v>5199</v>
      </c>
      <c r="T156" s="216" t="s">
        <v>5198</v>
      </c>
      <c r="U156" s="217">
        <v>45124</v>
      </c>
      <c r="V156" s="227" t="s">
        <v>5204</v>
      </c>
      <c r="W156" s="213">
        <v>7404000</v>
      </c>
      <c r="X156" s="213" t="s">
        <v>5201</v>
      </c>
      <c r="Y156" s="213" t="s">
        <v>22</v>
      </c>
      <c r="Z156" s="213">
        <v>3</v>
      </c>
      <c r="AA156" s="213" t="s">
        <v>5203</v>
      </c>
      <c r="AB156" s="213" t="s">
        <v>5202</v>
      </c>
      <c r="AC156" s="214">
        <v>45124</v>
      </c>
      <c r="AD156" s="227" t="s">
        <v>5208</v>
      </c>
      <c r="AE156" s="218">
        <v>1562000</v>
      </c>
      <c r="AF156" s="218" t="s">
        <v>5205</v>
      </c>
      <c r="AG156" s="218" t="s">
        <v>1400</v>
      </c>
      <c r="AH156" s="218">
        <v>2</v>
      </c>
      <c r="AI156" s="218" t="s">
        <v>5207</v>
      </c>
      <c r="AJ156" s="218" t="s">
        <v>5206</v>
      </c>
      <c r="AK156" s="219">
        <v>45124</v>
      </c>
      <c r="AL156" s="227" t="s">
        <v>5210</v>
      </c>
      <c r="AM156" s="213">
        <v>1562000</v>
      </c>
      <c r="AN156" s="213" t="s">
        <v>5205</v>
      </c>
      <c r="AO156" s="213" t="s">
        <v>1400</v>
      </c>
      <c r="AP156" s="213">
        <v>2</v>
      </c>
      <c r="AQ156" s="213" t="s">
        <v>5209</v>
      </c>
      <c r="AR156" s="213" t="s">
        <v>5206</v>
      </c>
      <c r="AS156" s="214">
        <v>45124</v>
      </c>
      <c r="AT156" s="228" t="s">
        <v>817</v>
      </c>
      <c r="AU156" s="218" t="s">
        <v>17</v>
      </c>
      <c r="AV156" s="218" t="s">
        <v>17</v>
      </c>
      <c r="AW156" s="218" t="s">
        <v>17</v>
      </c>
      <c r="AX156" s="218" t="s">
        <v>17</v>
      </c>
      <c r="AY156" s="218" t="s">
        <v>742</v>
      </c>
      <c r="AZ156" s="218" t="s">
        <v>17</v>
      </c>
      <c r="BA156" s="219">
        <v>43798</v>
      </c>
      <c r="BB156" s="227" t="s">
        <v>816</v>
      </c>
      <c r="BC156" s="213" t="s">
        <v>17</v>
      </c>
      <c r="BD156" s="213" t="s">
        <v>17</v>
      </c>
      <c r="BE156" s="213" t="s">
        <v>17</v>
      </c>
      <c r="BF156" s="213" t="s">
        <v>17</v>
      </c>
      <c r="BG156" s="213" t="s">
        <v>742</v>
      </c>
      <c r="BH156" s="213" t="s">
        <v>17</v>
      </c>
      <c r="BI156" s="214">
        <v>43798</v>
      </c>
      <c r="BJ156" s="228" t="s">
        <v>968</v>
      </c>
      <c r="BK156" s="228" t="s">
        <v>17</v>
      </c>
      <c r="BL156" s="228" t="s">
        <v>17</v>
      </c>
      <c r="BM156" s="228" t="s">
        <v>17</v>
      </c>
      <c r="BN156" s="228" t="s">
        <v>17</v>
      </c>
      <c r="BO156" s="228" t="s">
        <v>967</v>
      </c>
      <c r="BP156" s="218" t="s">
        <v>17</v>
      </c>
      <c r="BQ156" s="229">
        <v>43987</v>
      </c>
      <c r="BR156" s="227" t="s">
        <v>813</v>
      </c>
      <c r="BS156" s="230" t="s">
        <v>17</v>
      </c>
      <c r="BT156" s="230" t="s">
        <v>17</v>
      </c>
      <c r="BU156" s="230" t="s">
        <v>17</v>
      </c>
      <c r="BV156" s="230" t="s">
        <v>17</v>
      </c>
      <c r="BW156" s="230" t="s">
        <v>742</v>
      </c>
      <c r="BX156" s="230" t="s">
        <v>17</v>
      </c>
      <c r="BY156" s="214">
        <v>43798</v>
      </c>
      <c r="BZ156" s="228" t="s">
        <v>814</v>
      </c>
      <c r="CA156" s="228" t="s">
        <v>17</v>
      </c>
      <c r="CB156" s="228" t="s">
        <v>17</v>
      </c>
      <c r="CC156" s="228" t="s">
        <v>17</v>
      </c>
      <c r="CD156" s="228" t="s">
        <v>17</v>
      </c>
      <c r="CE156" s="228" t="s">
        <v>742</v>
      </c>
      <c r="CF156" s="228" t="s">
        <v>17</v>
      </c>
      <c r="CG156" s="229">
        <v>43798</v>
      </c>
      <c r="CH156" s="227" t="s">
        <v>10696</v>
      </c>
      <c r="CI156" s="228" t="e">
        <v>#N/A</v>
      </c>
      <c r="CJ156" s="228" t="e">
        <v>#N/A</v>
      </c>
      <c r="CK156" s="228" t="e">
        <v>#N/A</v>
      </c>
      <c r="CL156" s="228" t="e">
        <v>#N/A</v>
      </c>
      <c r="CM156" s="228" t="e">
        <v>#N/A</v>
      </c>
      <c r="CN156" s="228" t="e">
        <v>#N/A</v>
      </c>
      <c r="CO156" s="231" t="e">
        <v>#N/A</v>
      </c>
      <c r="CP156" s="228" t="s">
        <v>815</v>
      </c>
      <c r="CQ156" s="230" t="s">
        <v>17</v>
      </c>
      <c r="CR156" s="230" t="s">
        <v>17</v>
      </c>
      <c r="CS156" s="230" t="s">
        <v>17</v>
      </c>
      <c r="CT156" s="230" t="s">
        <v>17</v>
      </c>
      <c r="CU156" s="230" t="s">
        <v>742</v>
      </c>
      <c r="CV156" s="230" t="s">
        <v>17</v>
      </c>
      <c r="CW156" s="214">
        <v>43798</v>
      </c>
      <c r="CX156" s="228" t="s">
        <v>5212</v>
      </c>
      <c r="CY156" s="218">
        <v>1562000</v>
      </c>
      <c r="CZ156" s="218" t="s">
        <v>5205</v>
      </c>
      <c r="DA156" s="218" t="s">
        <v>1400</v>
      </c>
      <c r="DB156" s="218">
        <v>2</v>
      </c>
      <c r="DC156" s="218" t="s">
        <v>5219</v>
      </c>
      <c r="DD156" s="218" t="s">
        <v>5206</v>
      </c>
      <c r="DE156" s="220">
        <v>45124</v>
      </c>
      <c r="DF156" s="227" t="s">
        <v>5216</v>
      </c>
      <c r="DG156" s="213">
        <v>5843000</v>
      </c>
      <c r="DH156" s="230" t="s">
        <v>5213</v>
      </c>
      <c r="DI156" s="230" t="s">
        <v>1400</v>
      </c>
      <c r="DJ156" s="230">
        <v>2</v>
      </c>
      <c r="DK156" s="230" t="s">
        <v>5215</v>
      </c>
      <c r="DL156" s="230" t="s">
        <v>5214</v>
      </c>
      <c r="DM156" s="214">
        <v>45124</v>
      </c>
      <c r="DN156" s="228" t="s">
        <v>5218</v>
      </c>
      <c r="DO156" s="218">
        <v>0</v>
      </c>
      <c r="DP156" s="228" t="s">
        <v>5205</v>
      </c>
      <c r="DQ156" s="228" t="s">
        <v>1400</v>
      </c>
      <c r="DR156" s="228">
        <v>2</v>
      </c>
      <c r="DS156" s="228" t="s">
        <v>5217</v>
      </c>
      <c r="DT156" s="228" t="s">
        <v>5206</v>
      </c>
      <c r="DU156" s="229">
        <v>45124</v>
      </c>
      <c r="DV156" s="227" t="s">
        <v>5220</v>
      </c>
      <c r="DW156" s="213">
        <v>1562000</v>
      </c>
      <c r="DX156" s="230" t="s">
        <v>5205</v>
      </c>
      <c r="DY156" s="230" t="s">
        <v>1400</v>
      </c>
      <c r="DZ156" s="230">
        <v>2</v>
      </c>
      <c r="EA156" s="230" t="s">
        <v>5219</v>
      </c>
      <c r="EB156" s="230" t="s">
        <v>5206</v>
      </c>
      <c r="EC156" s="214">
        <v>45124</v>
      </c>
      <c r="ED156" s="228" t="s">
        <v>5222</v>
      </c>
      <c r="EE156" s="218">
        <v>0</v>
      </c>
      <c r="EF156" s="228" t="s">
        <v>763</v>
      </c>
      <c r="EG156" s="228" t="s">
        <v>22</v>
      </c>
      <c r="EH156" s="228">
        <v>3</v>
      </c>
      <c r="EI156" s="228" t="s">
        <v>5221</v>
      </c>
      <c r="EJ156" s="228" t="s">
        <v>17</v>
      </c>
      <c r="EK156" s="229">
        <v>45124</v>
      </c>
      <c r="EL156" s="227" t="s">
        <v>5223</v>
      </c>
      <c r="EM156" s="213">
        <v>0</v>
      </c>
      <c r="EN156" s="230" t="s">
        <v>763</v>
      </c>
      <c r="EO156" s="230" t="s">
        <v>22</v>
      </c>
      <c r="EP156" s="230">
        <v>3</v>
      </c>
      <c r="EQ156" s="230" t="s">
        <v>5221</v>
      </c>
      <c r="ER156" s="230" t="s">
        <v>17</v>
      </c>
      <c r="ES156" s="214">
        <v>45124</v>
      </c>
      <c r="ET156" s="228" t="s">
        <v>1636</v>
      </c>
      <c r="EU156" s="228">
        <v>2465</v>
      </c>
      <c r="EV156" s="228" t="s">
        <v>1633</v>
      </c>
      <c r="EW156" s="228" t="s">
        <v>1400</v>
      </c>
      <c r="EX156" s="228">
        <v>2</v>
      </c>
      <c r="EY156" s="228" t="s">
        <v>1635</v>
      </c>
      <c r="EZ156" s="228" t="s">
        <v>1634</v>
      </c>
      <c r="FA156" s="229">
        <v>44831</v>
      </c>
      <c r="FB156" s="227" t="s">
        <v>5224</v>
      </c>
      <c r="FC156" s="230">
        <v>2</v>
      </c>
      <c r="FD156" s="230" t="s">
        <v>5213</v>
      </c>
      <c r="FE156" s="230" t="s">
        <v>1400</v>
      </c>
      <c r="FF156" s="230">
        <v>2</v>
      </c>
      <c r="FG156" s="230" t="s">
        <v>1346</v>
      </c>
      <c r="FH156" s="230" t="s">
        <v>5214</v>
      </c>
      <c r="FI156" s="214">
        <v>45124</v>
      </c>
      <c r="FJ156" s="227" t="s">
        <v>10697</v>
      </c>
      <c r="FK156" s="228" t="e">
        <v>#N/A</v>
      </c>
      <c r="FL156" s="228" t="e">
        <v>#N/A</v>
      </c>
      <c r="FM156" s="228" t="e">
        <v>#N/A</v>
      </c>
      <c r="FN156" s="228" t="e">
        <v>#N/A</v>
      </c>
      <c r="FO156" s="228" t="e">
        <v>#N/A</v>
      </c>
      <c r="FP156" s="218" t="e">
        <v>#N/A</v>
      </c>
      <c r="FQ156" s="219" t="e">
        <v>#N/A</v>
      </c>
      <c r="FR156" s="227" t="s">
        <v>10698</v>
      </c>
      <c r="FS156" s="230" t="e">
        <v>#N/A</v>
      </c>
      <c r="FT156" s="230" t="e">
        <v>#N/A</v>
      </c>
      <c r="FU156" s="230" t="e">
        <v>#N/A</v>
      </c>
      <c r="FV156" s="230" t="e">
        <v>#N/A</v>
      </c>
      <c r="FW156" s="230" t="e">
        <v>#N/A</v>
      </c>
      <c r="FX156" s="230" t="e">
        <v>#N/A</v>
      </c>
      <c r="FY156" s="214" t="e">
        <v>#N/A</v>
      </c>
      <c r="FZ156" s="228" t="s">
        <v>3805</v>
      </c>
      <c r="GA156" s="228">
        <v>2</v>
      </c>
      <c r="GB156" s="228" t="s">
        <v>2565</v>
      </c>
      <c r="GC156" s="228" t="s">
        <v>33</v>
      </c>
      <c r="GD156" s="228">
        <v>2</v>
      </c>
      <c r="GE156" s="228" t="s">
        <v>17</v>
      </c>
      <c r="GF156" s="228" t="s">
        <v>17</v>
      </c>
      <c r="GG156" s="229">
        <v>45063</v>
      </c>
      <c r="GH156" s="227" t="s">
        <v>3811</v>
      </c>
      <c r="GI156" s="230">
        <v>1</v>
      </c>
      <c r="GJ156" s="230" t="s">
        <v>2565</v>
      </c>
      <c r="GK156" s="230" t="s">
        <v>33</v>
      </c>
      <c r="GL156" s="230">
        <v>2</v>
      </c>
      <c r="GM156" s="230" t="s">
        <v>17</v>
      </c>
      <c r="GN156" s="230" t="s">
        <v>17</v>
      </c>
      <c r="GO156" s="214">
        <v>45063</v>
      </c>
      <c r="GP156" s="228" t="s">
        <v>3806</v>
      </c>
      <c r="GQ156" s="228">
        <v>1</v>
      </c>
      <c r="GR156" s="228" t="s">
        <v>2565</v>
      </c>
      <c r="GS156" s="228" t="s">
        <v>33</v>
      </c>
      <c r="GT156" s="228">
        <v>2</v>
      </c>
      <c r="GU156" s="228" t="s">
        <v>17</v>
      </c>
      <c r="GV156" s="228" t="s">
        <v>17</v>
      </c>
      <c r="GW156" s="229">
        <v>45063</v>
      </c>
      <c r="GX156" s="227" t="s">
        <v>3812</v>
      </c>
      <c r="GY156" s="230">
        <v>0</v>
      </c>
      <c r="GZ156" s="230" t="s">
        <v>2565</v>
      </c>
      <c r="HA156" s="230" t="s">
        <v>33</v>
      </c>
      <c r="HB156" s="230">
        <v>2</v>
      </c>
      <c r="HC156" s="230" t="s">
        <v>17</v>
      </c>
      <c r="HD156" s="230" t="s">
        <v>17</v>
      </c>
      <c r="HE156" s="214">
        <v>45063</v>
      </c>
      <c r="HF156" s="228" t="s">
        <v>3804</v>
      </c>
      <c r="HG156" s="228">
        <v>0</v>
      </c>
      <c r="HH156" s="228" t="s">
        <v>2565</v>
      </c>
      <c r="HI156" s="228" t="s">
        <v>33</v>
      </c>
      <c r="HJ156" s="228">
        <v>2</v>
      </c>
      <c r="HK156" s="228" t="s">
        <v>17</v>
      </c>
      <c r="HL156" s="228" t="s">
        <v>17</v>
      </c>
      <c r="HM156" s="229">
        <v>45063</v>
      </c>
      <c r="HN156" s="227" t="s">
        <v>3810</v>
      </c>
      <c r="HO156" s="230">
        <v>1</v>
      </c>
      <c r="HP156" s="230" t="s">
        <v>2565</v>
      </c>
      <c r="HQ156" s="230" t="s">
        <v>33</v>
      </c>
      <c r="HR156" s="230">
        <v>2</v>
      </c>
      <c r="HS156" s="230" t="s">
        <v>17</v>
      </c>
      <c r="HT156" s="230" t="s">
        <v>17</v>
      </c>
      <c r="HU156" s="214">
        <v>45063</v>
      </c>
      <c r="HV156" s="228" t="s">
        <v>3807</v>
      </c>
      <c r="HW156" s="228">
        <v>0</v>
      </c>
      <c r="HX156" s="228" t="s">
        <v>2565</v>
      </c>
      <c r="HY156" s="228" t="s">
        <v>33</v>
      </c>
      <c r="HZ156" s="228">
        <v>2</v>
      </c>
      <c r="IA156" s="228" t="s">
        <v>17</v>
      </c>
      <c r="IB156" s="228" t="s">
        <v>17</v>
      </c>
      <c r="IC156" s="229">
        <v>45063</v>
      </c>
      <c r="ID156" s="227" t="s">
        <v>3809</v>
      </c>
      <c r="IE156" s="230">
        <v>1</v>
      </c>
      <c r="IF156" s="230" t="s">
        <v>2565</v>
      </c>
      <c r="IG156" s="230" t="s">
        <v>33</v>
      </c>
      <c r="IH156" s="230">
        <v>2</v>
      </c>
      <c r="II156" s="230" t="s">
        <v>17</v>
      </c>
      <c r="IJ156" s="230" t="s">
        <v>17</v>
      </c>
      <c r="IK156" s="214">
        <v>45063</v>
      </c>
      <c r="IL156" s="228" t="s">
        <v>3808</v>
      </c>
      <c r="IM156" s="228">
        <v>2</v>
      </c>
      <c r="IN156" s="228" t="s">
        <v>2565</v>
      </c>
      <c r="IO156" s="228" t="s">
        <v>33</v>
      </c>
      <c r="IP156" s="228">
        <v>2</v>
      </c>
      <c r="IQ156" s="228" t="s">
        <v>17</v>
      </c>
      <c r="IR156" s="228" t="s">
        <v>17</v>
      </c>
      <c r="IS156" s="229">
        <v>45063</v>
      </c>
    </row>
    <row r="157" spans="1:253" x14ac:dyDescent="0.25">
      <c r="A157" s="11" t="s">
        <v>511</v>
      </c>
      <c r="B157" s="11" t="s">
        <v>9858</v>
      </c>
      <c r="C157" s="11" t="s">
        <v>512</v>
      </c>
      <c r="D157" s="11" t="s">
        <v>513</v>
      </c>
      <c r="E157" s="11" t="s">
        <v>9546</v>
      </c>
      <c r="F157" s="11" t="s">
        <v>7190</v>
      </c>
      <c r="G157" s="212">
        <v>36241000</v>
      </c>
      <c r="H157" s="213" t="s">
        <v>7187</v>
      </c>
      <c r="I157" s="213" t="s">
        <v>77</v>
      </c>
      <c r="J157" s="213">
        <v>1</v>
      </c>
      <c r="K157" s="213" t="s">
        <v>7189</v>
      </c>
      <c r="L157" s="213" t="s">
        <v>7188</v>
      </c>
      <c r="M157" s="214">
        <v>45133</v>
      </c>
      <c r="N157" s="227" t="s">
        <v>7193</v>
      </c>
      <c r="O157" s="216">
        <v>603550</v>
      </c>
      <c r="P157" s="216" t="s">
        <v>1462</v>
      </c>
      <c r="Q157" s="216" t="s">
        <v>77</v>
      </c>
      <c r="R157" s="216">
        <v>1</v>
      </c>
      <c r="S157" s="216" t="s">
        <v>7192</v>
      </c>
      <c r="T157" s="216" t="s">
        <v>7191</v>
      </c>
      <c r="U157" s="217">
        <v>45133</v>
      </c>
      <c r="V157" s="227" t="s">
        <v>7195</v>
      </c>
      <c r="W157" s="213">
        <v>36241000</v>
      </c>
      <c r="X157" s="213" t="s">
        <v>7187</v>
      </c>
      <c r="Y157" s="213" t="s">
        <v>77</v>
      </c>
      <c r="Z157" s="213">
        <v>1</v>
      </c>
      <c r="AA157" s="213" t="s">
        <v>7194</v>
      </c>
      <c r="AB157" s="213" t="s">
        <v>7188</v>
      </c>
      <c r="AC157" s="214">
        <v>45133</v>
      </c>
      <c r="AD157" s="227" t="s">
        <v>7199</v>
      </c>
      <c r="AE157" s="218">
        <v>17542000</v>
      </c>
      <c r="AF157" s="218" t="s">
        <v>7196</v>
      </c>
      <c r="AG157" s="218" t="s">
        <v>1400</v>
      </c>
      <c r="AH157" s="218">
        <v>2</v>
      </c>
      <c r="AI157" s="218" t="s">
        <v>7198</v>
      </c>
      <c r="AJ157" s="218" t="s">
        <v>7197</v>
      </c>
      <c r="AK157" s="219">
        <v>45133</v>
      </c>
      <c r="AL157" s="227" t="s">
        <v>7203</v>
      </c>
      <c r="AM157" s="213">
        <v>15762000</v>
      </c>
      <c r="AN157" s="213" t="s">
        <v>7200</v>
      </c>
      <c r="AO157" s="213" t="s">
        <v>1400</v>
      </c>
      <c r="AP157" s="213">
        <v>2</v>
      </c>
      <c r="AQ157" s="213" t="s">
        <v>7202</v>
      </c>
      <c r="AR157" s="213" t="s">
        <v>7201</v>
      </c>
      <c r="AS157" s="214">
        <v>45133</v>
      </c>
      <c r="AT157" s="228" t="s">
        <v>7207</v>
      </c>
      <c r="AU157" s="218">
        <v>16384</v>
      </c>
      <c r="AV157" s="218" t="s">
        <v>7204</v>
      </c>
      <c r="AW157" s="218" t="s">
        <v>1400</v>
      </c>
      <c r="AX157" s="218">
        <v>2</v>
      </c>
      <c r="AY157" s="218" t="s">
        <v>7206</v>
      </c>
      <c r="AZ157" s="218" t="s">
        <v>7205</v>
      </c>
      <c r="BA157" s="219">
        <v>45133</v>
      </c>
      <c r="BB157" s="227" t="s">
        <v>905</v>
      </c>
      <c r="BC157" s="213" t="s">
        <v>17</v>
      </c>
      <c r="BD157" s="213" t="s">
        <v>17</v>
      </c>
      <c r="BE157" s="213" t="s">
        <v>17</v>
      </c>
      <c r="BF157" s="213" t="s">
        <v>17</v>
      </c>
      <c r="BG157" s="213" t="s">
        <v>17</v>
      </c>
      <c r="BH157" s="213" t="s">
        <v>17</v>
      </c>
      <c r="BI157" s="214">
        <v>43920</v>
      </c>
      <c r="BJ157" s="228" t="s">
        <v>7209</v>
      </c>
      <c r="BK157" s="228">
        <v>9287</v>
      </c>
      <c r="BL157" s="228" t="s">
        <v>7204</v>
      </c>
      <c r="BM157" s="228" t="s">
        <v>1400</v>
      </c>
      <c r="BN157" s="228">
        <v>2</v>
      </c>
      <c r="BO157" s="228" t="s">
        <v>7208</v>
      </c>
      <c r="BP157" s="218" t="s">
        <v>7205</v>
      </c>
      <c r="BQ157" s="229">
        <v>45133</v>
      </c>
      <c r="BR157" s="227" t="s">
        <v>514</v>
      </c>
      <c r="BS157" s="230" t="s">
        <v>17</v>
      </c>
      <c r="BT157" s="230">
        <v>0</v>
      </c>
      <c r="BU157" s="230" t="s">
        <v>33</v>
      </c>
      <c r="BV157" s="230">
        <v>2</v>
      </c>
      <c r="BW157" s="230">
        <v>0</v>
      </c>
      <c r="BX157" s="230">
        <v>0</v>
      </c>
      <c r="BY157" s="214">
        <v>43511</v>
      </c>
      <c r="BZ157" s="228" t="s">
        <v>515</v>
      </c>
      <c r="CA157" s="228" t="s">
        <v>17</v>
      </c>
      <c r="CB157" s="228">
        <v>0</v>
      </c>
      <c r="CC157" s="228" t="s">
        <v>17</v>
      </c>
      <c r="CD157" s="228" t="s">
        <v>17</v>
      </c>
      <c r="CE157" s="228">
        <v>0</v>
      </c>
      <c r="CF157" s="228">
        <v>0</v>
      </c>
      <c r="CG157" s="229">
        <v>43511</v>
      </c>
      <c r="CH157" s="227" t="s">
        <v>10699</v>
      </c>
      <c r="CI157" s="228" t="e">
        <v>#N/A</v>
      </c>
      <c r="CJ157" s="228" t="e">
        <v>#N/A</v>
      </c>
      <c r="CK157" s="228" t="e">
        <v>#N/A</v>
      </c>
      <c r="CL157" s="228" t="e">
        <v>#N/A</v>
      </c>
      <c r="CM157" s="228" t="e">
        <v>#N/A</v>
      </c>
      <c r="CN157" s="228" t="e">
        <v>#N/A</v>
      </c>
      <c r="CO157" s="231" t="e">
        <v>#N/A</v>
      </c>
      <c r="CP157" s="228" t="s">
        <v>796</v>
      </c>
      <c r="CQ157" s="230" t="s">
        <v>17</v>
      </c>
      <c r="CR157" s="230" t="s">
        <v>17</v>
      </c>
      <c r="CS157" s="230" t="s">
        <v>17</v>
      </c>
      <c r="CT157" s="230" t="s">
        <v>17</v>
      </c>
      <c r="CU157" s="230" t="s">
        <v>17</v>
      </c>
      <c r="CV157" s="230" t="s">
        <v>17</v>
      </c>
      <c r="CW157" s="214">
        <v>43787</v>
      </c>
      <c r="CX157" s="228" t="s">
        <v>7212</v>
      </c>
      <c r="CY157" s="218">
        <v>17542000</v>
      </c>
      <c r="CZ157" s="218" t="s">
        <v>7196</v>
      </c>
      <c r="DA157" s="218" t="s">
        <v>1400</v>
      </c>
      <c r="DB157" s="218">
        <v>2</v>
      </c>
      <c r="DC157" s="218" t="s">
        <v>7218</v>
      </c>
      <c r="DD157" s="218" t="s">
        <v>7197</v>
      </c>
      <c r="DE157" s="220">
        <v>45133</v>
      </c>
      <c r="DF157" s="227" t="s">
        <v>7215</v>
      </c>
      <c r="DG157" s="213">
        <v>18699000</v>
      </c>
      <c r="DH157" s="230" t="s">
        <v>7213</v>
      </c>
      <c r="DI157" s="230" t="s">
        <v>1400</v>
      </c>
      <c r="DJ157" s="230">
        <v>2</v>
      </c>
      <c r="DK157" s="230" t="s">
        <v>7214</v>
      </c>
      <c r="DL157" s="230" t="s">
        <v>7197</v>
      </c>
      <c r="DM157" s="214">
        <v>45133</v>
      </c>
      <c r="DN157" s="228" t="s">
        <v>7217</v>
      </c>
      <c r="DO157" s="218">
        <v>0</v>
      </c>
      <c r="DP157" s="228" t="s">
        <v>7196</v>
      </c>
      <c r="DQ157" s="228" t="s">
        <v>1400</v>
      </c>
      <c r="DR157" s="228">
        <v>2</v>
      </c>
      <c r="DS157" s="228" t="s">
        <v>7216</v>
      </c>
      <c r="DT157" s="228" t="s">
        <v>7197</v>
      </c>
      <c r="DU157" s="229">
        <v>45133</v>
      </c>
      <c r="DV157" s="227" t="s">
        <v>7219</v>
      </c>
      <c r="DW157" s="213">
        <v>11211000</v>
      </c>
      <c r="DX157" s="230" t="s">
        <v>7196</v>
      </c>
      <c r="DY157" s="230" t="s">
        <v>1400</v>
      </c>
      <c r="DZ157" s="230">
        <v>2</v>
      </c>
      <c r="EA157" s="230" t="s">
        <v>7218</v>
      </c>
      <c r="EB157" s="230" t="s">
        <v>7197</v>
      </c>
      <c r="EC157" s="214">
        <v>45133</v>
      </c>
      <c r="ED157" s="228" t="s">
        <v>7220</v>
      </c>
      <c r="EE157" s="218">
        <v>1375000</v>
      </c>
      <c r="EF157" s="228" t="s">
        <v>7196</v>
      </c>
      <c r="EG157" s="228" t="s">
        <v>1400</v>
      </c>
      <c r="EH157" s="228">
        <v>2</v>
      </c>
      <c r="EI157" s="228" t="s">
        <v>7218</v>
      </c>
      <c r="EJ157" s="228" t="s">
        <v>7197</v>
      </c>
      <c r="EK157" s="229">
        <v>45133</v>
      </c>
      <c r="EL157" s="227" t="s">
        <v>7221</v>
      </c>
      <c r="EM157" s="213">
        <v>4956000</v>
      </c>
      <c r="EN157" s="230" t="s">
        <v>7196</v>
      </c>
      <c r="EO157" s="230" t="s">
        <v>1400</v>
      </c>
      <c r="EP157" s="230">
        <v>2</v>
      </c>
      <c r="EQ157" s="230" t="s">
        <v>7218</v>
      </c>
      <c r="ER157" s="230" t="s">
        <v>7197</v>
      </c>
      <c r="ES157" s="214">
        <v>45133</v>
      </c>
      <c r="ET157" s="228" t="s">
        <v>7210</v>
      </c>
      <c r="EU157" s="228">
        <v>9287</v>
      </c>
      <c r="EV157" s="228" t="s">
        <v>7204</v>
      </c>
      <c r="EW157" s="228" t="s">
        <v>1400</v>
      </c>
      <c r="EX157" s="228">
        <v>2</v>
      </c>
      <c r="EY157" s="228" t="s">
        <v>7208</v>
      </c>
      <c r="EZ157" s="228" t="s">
        <v>7205</v>
      </c>
      <c r="FA157" s="229">
        <v>45133</v>
      </c>
      <c r="FB157" s="227" t="s">
        <v>7225</v>
      </c>
      <c r="FC157" s="230">
        <v>2</v>
      </c>
      <c r="FD157" s="230" t="s">
        <v>7222</v>
      </c>
      <c r="FE157" s="230" t="s">
        <v>77</v>
      </c>
      <c r="FF157" s="230">
        <v>1</v>
      </c>
      <c r="FG157" s="230" t="s">
        <v>7224</v>
      </c>
      <c r="FH157" s="230" t="s">
        <v>7223</v>
      </c>
      <c r="FI157" s="214">
        <v>45133</v>
      </c>
      <c r="FJ157" s="227" t="s">
        <v>906</v>
      </c>
      <c r="FK157" s="228" t="s">
        <v>17</v>
      </c>
      <c r="FL157" s="228" t="s">
        <v>17</v>
      </c>
      <c r="FM157" s="228" t="s">
        <v>17</v>
      </c>
      <c r="FN157" s="228" t="s">
        <v>17</v>
      </c>
      <c r="FO157" s="228" t="s">
        <v>17</v>
      </c>
      <c r="FP157" s="218" t="s">
        <v>17</v>
      </c>
      <c r="FQ157" s="219">
        <v>43920</v>
      </c>
      <c r="FR157" s="227" t="s">
        <v>516</v>
      </c>
      <c r="FS157" s="230" t="s">
        <v>17</v>
      </c>
      <c r="FT157" s="230">
        <v>0</v>
      </c>
      <c r="FU157" s="230" t="s">
        <v>33</v>
      </c>
      <c r="FV157" s="230">
        <v>2</v>
      </c>
      <c r="FW157" s="230">
        <v>0</v>
      </c>
      <c r="FX157" s="230">
        <v>0</v>
      </c>
      <c r="FY157" s="214">
        <v>43511</v>
      </c>
      <c r="FZ157" s="228" t="s">
        <v>2775</v>
      </c>
      <c r="GA157" s="228">
        <v>2</v>
      </c>
      <c r="GB157" s="228" t="s">
        <v>2565</v>
      </c>
      <c r="GC157" s="228" t="s">
        <v>33</v>
      </c>
      <c r="GD157" s="228">
        <v>2</v>
      </c>
      <c r="GE157" s="228" t="s">
        <v>17</v>
      </c>
      <c r="GF157" s="228" t="s">
        <v>17</v>
      </c>
      <c r="GG157" s="229">
        <v>45061</v>
      </c>
      <c r="GH157" s="227" t="s">
        <v>2781</v>
      </c>
      <c r="GI157" s="230">
        <v>2</v>
      </c>
      <c r="GJ157" s="230" t="s">
        <v>2565</v>
      </c>
      <c r="GK157" s="230" t="s">
        <v>33</v>
      </c>
      <c r="GL157" s="230">
        <v>2</v>
      </c>
      <c r="GM157" s="230" t="s">
        <v>17</v>
      </c>
      <c r="GN157" s="230" t="s">
        <v>17</v>
      </c>
      <c r="GO157" s="214">
        <v>45061</v>
      </c>
      <c r="GP157" s="228" t="s">
        <v>2776</v>
      </c>
      <c r="GQ157" s="228">
        <v>2</v>
      </c>
      <c r="GR157" s="228" t="s">
        <v>2565</v>
      </c>
      <c r="GS157" s="228" t="s">
        <v>33</v>
      </c>
      <c r="GT157" s="228">
        <v>2</v>
      </c>
      <c r="GU157" s="228" t="s">
        <v>17</v>
      </c>
      <c r="GV157" s="228" t="s">
        <v>17</v>
      </c>
      <c r="GW157" s="229">
        <v>45061</v>
      </c>
      <c r="GX157" s="227" t="s">
        <v>2782</v>
      </c>
      <c r="GY157" s="230">
        <v>3</v>
      </c>
      <c r="GZ157" s="230" t="s">
        <v>2565</v>
      </c>
      <c r="HA157" s="230" t="s">
        <v>33</v>
      </c>
      <c r="HB157" s="230">
        <v>2</v>
      </c>
      <c r="HC157" s="230" t="s">
        <v>17</v>
      </c>
      <c r="HD157" s="230" t="s">
        <v>17</v>
      </c>
      <c r="HE157" s="214">
        <v>45061</v>
      </c>
      <c r="HF157" s="228" t="s">
        <v>2774</v>
      </c>
      <c r="HG157" s="228">
        <v>2</v>
      </c>
      <c r="HH157" s="228" t="s">
        <v>2565</v>
      </c>
      <c r="HI157" s="228" t="s">
        <v>33</v>
      </c>
      <c r="HJ157" s="228">
        <v>2</v>
      </c>
      <c r="HK157" s="228" t="s">
        <v>17</v>
      </c>
      <c r="HL157" s="228" t="s">
        <v>17</v>
      </c>
      <c r="HM157" s="229">
        <v>45061</v>
      </c>
      <c r="HN157" s="227" t="s">
        <v>2780</v>
      </c>
      <c r="HO157" s="230">
        <v>3</v>
      </c>
      <c r="HP157" s="230" t="s">
        <v>2565</v>
      </c>
      <c r="HQ157" s="230" t="s">
        <v>33</v>
      </c>
      <c r="HR157" s="230">
        <v>2</v>
      </c>
      <c r="HS157" s="230" t="s">
        <v>17</v>
      </c>
      <c r="HT157" s="230" t="s">
        <v>17</v>
      </c>
      <c r="HU157" s="214">
        <v>45061</v>
      </c>
      <c r="HV157" s="228" t="s">
        <v>2777</v>
      </c>
      <c r="HW157" s="228">
        <v>3</v>
      </c>
      <c r="HX157" s="228" t="s">
        <v>2565</v>
      </c>
      <c r="HY157" s="228" t="s">
        <v>33</v>
      </c>
      <c r="HZ157" s="228">
        <v>2</v>
      </c>
      <c r="IA157" s="228" t="s">
        <v>17</v>
      </c>
      <c r="IB157" s="228" t="s">
        <v>17</v>
      </c>
      <c r="IC157" s="229">
        <v>45061</v>
      </c>
      <c r="ID157" s="227" t="s">
        <v>2779</v>
      </c>
      <c r="IE157" s="230">
        <v>3</v>
      </c>
      <c r="IF157" s="230" t="s">
        <v>2565</v>
      </c>
      <c r="IG157" s="230" t="s">
        <v>33</v>
      </c>
      <c r="IH157" s="230">
        <v>2</v>
      </c>
      <c r="II157" s="230" t="s">
        <v>17</v>
      </c>
      <c r="IJ157" s="230" t="s">
        <v>17</v>
      </c>
      <c r="IK157" s="214">
        <v>45061</v>
      </c>
      <c r="IL157" s="228" t="s">
        <v>2778</v>
      </c>
      <c r="IM157" s="228">
        <v>2</v>
      </c>
      <c r="IN157" s="228" t="s">
        <v>2565</v>
      </c>
      <c r="IO157" s="228" t="s">
        <v>33</v>
      </c>
      <c r="IP157" s="228">
        <v>2</v>
      </c>
      <c r="IQ157" s="228" t="s">
        <v>17</v>
      </c>
      <c r="IR157" s="228" t="s">
        <v>17</v>
      </c>
      <c r="IS157" s="229">
        <v>45061</v>
      </c>
    </row>
    <row r="158" spans="1:253" x14ac:dyDescent="0.25">
      <c r="A158" s="11" t="s">
        <v>2930</v>
      </c>
      <c r="B158" s="11" t="s">
        <v>10358</v>
      </c>
      <c r="C158" s="11" t="s">
        <v>2931</v>
      </c>
      <c r="D158" s="11" t="s">
        <v>2932</v>
      </c>
      <c r="E158" s="11" t="s">
        <v>9555</v>
      </c>
      <c r="F158" s="11" t="s">
        <v>7654</v>
      </c>
      <c r="G158" s="212">
        <v>28302000</v>
      </c>
      <c r="H158" s="213" t="s">
        <v>7651</v>
      </c>
      <c r="I158" s="213" t="s">
        <v>1400</v>
      </c>
      <c r="J158" s="213">
        <v>2</v>
      </c>
      <c r="K158" s="213" t="s">
        <v>7653</v>
      </c>
      <c r="L158" s="213" t="s">
        <v>7652</v>
      </c>
      <c r="M158" s="214">
        <v>45138</v>
      </c>
      <c r="N158" s="227" t="s">
        <v>7656</v>
      </c>
      <c r="O158" s="216">
        <v>882050</v>
      </c>
      <c r="P158" s="216" t="s">
        <v>4090</v>
      </c>
      <c r="Q158" s="216" t="s">
        <v>1400</v>
      </c>
      <c r="R158" s="216">
        <v>2</v>
      </c>
      <c r="S158" s="216" t="s">
        <v>7655</v>
      </c>
      <c r="T158" s="216" t="s">
        <v>7652</v>
      </c>
      <c r="U158" s="217">
        <v>45138</v>
      </c>
      <c r="V158" s="227" t="s">
        <v>7659</v>
      </c>
      <c r="W158" s="213">
        <v>28302000</v>
      </c>
      <c r="X158" s="213" t="s">
        <v>7651</v>
      </c>
      <c r="Y158" s="213" t="s">
        <v>33</v>
      </c>
      <c r="Z158" s="213">
        <v>2</v>
      </c>
      <c r="AA158" s="213" t="s">
        <v>7658</v>
      </c>
      <c r="AB158" s="213" t="s">
        <v>7657</v>
      </c>
      <c r="AC158" s="214">
        <v>45138</v>
      </c>
      <c r="AD158" s="227" t="s">
        <v>7663</v>
      </c>
      <c r="AE158" s="218">
        <v>16690000</v>
      </c>
      <c r="AF158" s="218" t="s">
        <v>7660</v>
      </c>
      <c r="AG158" s="218" t="s">
        <v>22</v>
      </c>
      <c r="AH158" s="218">
        <v>3</v>
      </c>
      <c r="AI158" s="218" t="s">
        <v>7662</v>
      </c>
      <c r="AJ158" s="218" t="s">
        <v>7661</v>
      </c>
      <c r="AK158" s="219">
        <v>45138</v>
      </c>
      <c r="AL158" s="227" t="s">
        <v>7667</v>
      </c>
      <c r="AM158" s="213">
        <v>13000</v>
      </c>
      <c r="AN158" s="213" t="s">
        <v>7664</v>
      </c>
      <c r="AO158" s="213" t="s">
        <v>33</v>
      </c>
      <c r="AP158" s="213">
        <v>2</v>
      </c>
      <c r="AQ158" s="213" t="s">
        <v>7666</v>
      </c>
      <c r="AR158" s="213" t="s">
        <v>7665</v>
      </c>
      <c r="AS158" s="214">
        <v>45138</v>
      </c>
      <c r="AT158" s="228" t="s">
        <v>7668</v>
      </c>
      <c r="AU158" s="218" t="s">
        <v>17</v>
      </c>
      <c r="AV158" s="218" t="s">
        <v>763</v>
      </c>
      <c r="AW158" s="218" t="s">
        <v>17</v>
      </c>
      <c r="AX158" s="218" t="s">
        <v>17</v>
      </c>
      <c r="AY158" s="218" t="s">
        <v>7601</v>
      </c>
      <c r="AZ158" s="218" t="s">
        <v>763</v>
      </c>
      <c r="BA158" s="219">
        <v>45138</v>
      </c>
      <c r="BB158" s="227" t="s">
        <v>7692</v>
      </c>
      <c r="BC158" s="213" t="s">
        <v>17</v>
      </c>
      <c r="BD158" s="213" t="s">
        <v>17</v>
      </c>
      <c r="BE158" s="213" t="s">
        <v>17</v>
      </c>
      <c r="BF158" s="213" t="s">
        <v>17</v>
      </c>
      <c r="BG158" s="213" t="s">
        <v>7601</v>
      </c>
      <c r="BH158" s="213" t="s">
        <v>17</v>
      </c>
      <c r="BI158" s="214">
        <v>45138</v>
      </c>
      <c r="BJ158" s="228" t="s">
        <v>7671</v>
      </c>
      <c r="BK158" s="228">
        <v>688</v>
      </c>
      <c r="BL158" s="228" t="s">
        <v>7669</v>
      </c>
      <c r="BM158" s="228" t="s">
        <v>77</v>
      </c>
      <c r="BN158" s="228">
        <v>1</v>
      </c>
      <c r="BO158" s="228" t="s">
        <v>7670</v>
      </c>
      <c r="BP158" s="218" t="s">
        <v>1237</v>
      </c>
      <c r="BQ158" s="229">
        <v>45138</v>
      </c>
      <c r="BR158" s="227" t="s">
        <v>7693</v>
      </c>
      <c r="BS158" s="230" t="s">
        <v>17</v>
      </c>
      <c r="BT158" s="230" t="s">
        <v>17</v>
      </c>
      <c r="BU158" s="230" t="s">
        <v>17</v>
      </c>
      <c r="BV158" s="230" t="s">
        <v>17</v>
      </c>
      <c r="BW158" s="230" t="s">
        <v>7601</v>
      </c>
      <c r="BX158" s="230" t="s">
        <v>17</v>
      </c>
      <c r="BY158" s="214">
        <v>45138</v>
      </c>
      <c r="BZ158" s="228" t="s">
        <v>7694</v>
      </c>
      <c r="CA158" s="228" t="s">
        <v>17</v>
      </c>
      <c r="CB158" s="228" t="s">
        <v>17</v>
      </c>
      <c r="CC158" s="228" t="s">
        <v>17</v>
      </c>
      <c r="CD158" s="228" t="s">
        <v>17</v>
      </c>
      <c r="CE158" s="228" t="s">
        <v>7601</v>
      </c>
      <c r="CF158" s="228" t="s">
        <v>17</v>
      </c>
      <c r="CG158" s="229">
        <v>45138</v>
      </c>
      <c r="CH158" s="227" t="s">
        <v>10700</v>
      </c>
      <c r="CI158" s="228" t="e">
        <v>#N/A</v>
      </c>
      <c r="CJ158" s="228" t="e">
        <v>#N/A</v>
      </c>
      <c r="CK158" s="228" t="e">
        <v>#N/A</v>
      </c>
      <c r="CL158" s="228" t="e">
        <v>#N/A</v>
      </c>
      <c r="CM158" s="228" t="e">
        <v>#N/A</v>
      </c>
      <c r="CN158" s="228" t="e">
        <v>#N/A</v>
      </c>
      <c r="CO158" s="231" t="e">
        <v>#N/A</v>
      </c>
      <c r="CP158" s="228" t="s">
        <v>7696</v>
      </c>
      <c r="CQ158" s="230" t="s">
        <v>17</v>
      </c>
      <c r="CR158" s="230" t="s">
        <v>17</v>
      </c>
      <c r="CS158" s="230" t="s">
        <v>17</v>
      </c>
      <c r="CT158" s="230" t="s">
        <v>17</v>
      </c>
      <c r="CU158" s="230" t="s">
        <v>7601</v>
      </c>
      <c r="CV158" s="230" t="s">
        <v>17</v>
      </c>
      <c r="CW158" s="214">
        <v>45138</v>
      </c>
      <c r="CX158" s="228" t="s">
        <v>7676</v>
      </c>
      <c r="CY158" s="218">
        <v>7700000</v>
      </c>
      <c r="CZ158" s="218" t="s">
        <v>7660</v>
      </c>
      <c r="DA158" s="218" t="s">
        <v>1400</v>
      </c>
      <c r="DB158" s="218">
        <v>2</v>
      </c>
      <c r="DC158" s="218" t="s">
        <v>7681</v>
      </c>
      <c r="DD158" s="218" t="s">
        <v>7661</v>
      </c>
      <c r="DE158" s="220">
        <v>45138</v>
      </c>
      <c r="DF158" s="227" t="s">
        <v>7678</v>
      </c>
      <c r="DG158" s="213">
        <v>11612000</v>
      </c>
      <c r="DH158" s="230" t="s">
        <v>7660</v>
      </c>
      <c r="DI158" s="230" t="s">
        <v>33</v>
      </c>
      <c r="DJ158" s="230">
        <v>2</v>
      </c>
      <c r="DK158" s="230" t="s">
        <v>7677</v>
      </c>
      <c r="DL158" s="230" t="s">
        <v>7661</v>
      </c>
      <c r="DM158" s="214">
        <v>45138</v>
      </c>
      <c r="DN158" s="228" t="s">
        <v>7680</v>
      </c>
      <c r="DO158" s="218">
        <v>8990000</v>
      </c>
      <c r="DP158" s="228" t="s">
        <v>7660</v>
      </c>
      <c r="DQ158" s="228" t="s">
        <v>33</v>
      </c>
      <c r="DR158" s="228">
        <v>2</v>
      </c>
      <c r="DS158" s="228" t="s">
        <v>7679</v>
      </c>
      <c r="DT158" s="228" t="s">
        <v>7661</v>
      </c>
      <c r="DU158" s="229">
        <v>45138</v>
      </c>
      <c r="DV158" s="227" t="s">
        <v>7682</v>
      </c>
      <c r="DW158" s="213">
        <v>3990000</v>
      </c>
      <c r="DX158" s="230" t="s">
        <v>7660</v>
      </c>
      <c r="DY158" s="230" t="s">
        <v>1400</v>
      </c>
      <c r="DZ158" s="230">
        <v>2</v>
      </c>
      <c r="EA158" s="230" t="s">
        <v>7681</v>
      </c>
      <c r="EB158" s="230" t="s">
        <v>7661</v>
      </c>
      <c r="EC158" s="214">
        <v>45138</v>
      </c>
      <c r="ED158" s="228" t="s">
        <v>7684</v>
      </c>
      <c r="EE158" s="218">
        <v>3710000</v>
      </c>
      <c r="EF158" s="228" t="s">
        <v>7660</v>
      </c>
      <c r="EG158" s="228" t="s">
        <v>33</v>
      </c>
      <c r="EH158" s="228">
        <v>2</v>
      </c>
      <c r="EI158" s="228" t="s">
        <v>7683</v>
      </c>
      <c r="EJ158" s="228" t="s">
        <v>7661</v>
      </c>
      <c r="EK158" s="229">
        <v>45138</v>
      </c>
      <c r="EL158" s="227" t="s">
        <v>7685</v>
      </c>
      <c r="EM158" s="213">
        <v>0</v>
      </c>
      <c r="EN158" s="230" t="s">
        <v>17</v>
      </c>
      <c r="EO158" s="230" t="s">
        <v>17</v>
      </c>
      <c r="EP158" s="230" t="s">
        <v>17</v>
      </c>
      <c r="EQ158" s="230" t="s">
        <v>7601</v>
      </c>
      <c r="ER158" s="230" t="s">
        <v>17</v>
      </c>
      <c r="ES158" s="214">
        <v>45138</v>
      </c>
      <c r="ET158" s="228" t="s">
        <v>7672</v>
      </c>
      <c r="EU158" s="228">
        <v>688</v>
      </c>
      <c r="EV158" s="228" t="s">
        <v>7669</v>
      </c>
      <c r="EW158" s="228" t="s">
        <v>77</v>
      </c>
      <c r="EX158" s="228">
        <v>1</v>
      </c>
      <c r="EY158" s="228" t="s">
        <v>7670</v>
      </c>
      <c r="EZ158" s="228" t="s">
        <v>1237</v>
      </c>
      <c r="FA158" s="229">
        <v>45138</v>
      </c>
      <c r="FB158" s="227" t="s">
        <v>7689</v>
      </c>
      <c r="FC158" s="230">
        <v>5</v>
      </c>
      <c r="FD158" s="230" t="s">
        <v>7686</v>
      </c>
      <c r="FE158" s="230" t="s">
        <v>77</v>
      </c>
      <c r="FF158" s="230">
        <v>1</v>
      </c>
      <c r="FG158" s="230" t="s">
        <v>7688</v>
      </c>
      <c r="FH158" s="230" t="s">
        <v>7687</v>
      </c>
      <c r="FI158" s="214">
        <v>45138</v>
      </c>
      <c r="FJ158" s="227" t="s">
        <v>7690</v>
      </c>
      <c r="FK158" s="228" t="s">
        <v>17</v>
      </c>
      <c r="FL158" s="228" t="s">
        <v>17</v>
      </c>
      <c r="FM158" s="228" t="s">
        <v>17</v>
      </c>
      <c r="FN158" s="228" t="s">
        <v>17</v>
      </c>
      <c r="FO158" s="228" t="s">
        <v>7601</v>
      </c>
      <c r="FP158" s="218" t="s">
        <v>17</v>
      </c>
      <c r="FQ158" s="219">
        <v>45138</v>
      </c>
      <c r="FR158" s="227" t="s">
        <v>7691</v>
      </c>
      <c r="FS158" s="230" t="s">
        <v>17</v>
      </c>
      <c r="FT158" s="230" t="s">
        <v>17</v>
      </c>
      <c r="FU158" s="230" t="s">
        <v>17</v>
      </c>
      <c r="FV158" s="230" t="s">
        <v>17</v>
      </c>
      <c r="FW158" s="230" t="s">
        <v>7601</v>
      </c>
      <c r="FX158" s="230" t="s">
        <v>17</v>
      </c>
      <c r="FY158" s="214">
        <v>45138</v>
      </c>
      <c r="FZ158" s="228" t="s">
        <v>2934</v>
      </c>
      <c r="GA158" s="228">
        <v>2</v>
      </c>
      <c r="GB158" s="228" t="s">
        <v>2565</v>
      </c>
      <c r="GC158" s="228" t="s">
        <v>33</v>
      </c>
      <c r="GD158" s="228">
        <v>2</v>
      </c>
      <c r="GE158" s="228" t="s">
        <v>17</v>
      </c>
      <c r="GF158" s="228" t="s">
        <v>17</v>
      </c>
      <c r="GG158" s="229">
        <v>45062</v>
      </c>
      <c r="GH158" s="227" t="s">
        <v>2940</v>
      </c>
      <c r="GI158" s="230">
        <v>2</v>
      </c>
      <c r="GJ158" s="230" t="s">
        <v>2565</v>
      </c>
      <c r="GK158" s="230" t="s">
        <v>33</v>
      </c>
      <c r="GL158" s="230">
        <v>2</v>
      </c>
      <c r="GM158" s="230" t="s">
        <v>17</v>
      </c>
      <c r="GN158" s="230" t="s">
        <v>17</v>
      </c>
      <c r="GO158" s="214">
        <v>45062</v>
      </c>
      <c r="GP158" s="228" t="s">
        <v>2935</v>
      </c>
      <c r="GQ158" s="228">
        <v>2</v>
      </c>
      <c r="GR158" s="228" t="s">
        <v>2565</v>
      </c>
      <c r="GS158" s="228" t="s">
        <v>33</v>
      </c>
      <c r="GT158" s="228">
        <v>2</v>
      </c>
      <c r="GU158" s="228" t="s">
        <v>17</v>
      </c>
      <c r="GV158" s="228" t="s">
        <v>17</v>
      </c>
      <c r="GW158" s="229">
        <v>45062</v>
      </c>
      <c r="GX158" s="227" t="s">
        <v>2941</v>
      </c>
      <c r="GY158" s="230">
        <v>0</v>
      </c>
      <c r="GZ158" s="230" t="s">
        <v>2565</v>
      </c>
      <c r="HA158" s="230" t="s">
        <v>33</v>
      </c>
      <c r="HB158" s="230">
        <v>2</v>
      </c>
      <c r="HC158" s="230" t="s">
        <v>17</v>
      </c>
      <c r="HD158" s="230" t="s">
        <v>17</v>
      </c>
      <c r="HE158" s="214">
        <v>45062</v>
      </c>
      <c r="HF158" s="228" t="s">
        <v>2933</v>
      </c>
      <c r="HG158" s="228">
        <v>1</v>
      </c>
      <c r="HH158" s="228" t="s">
        <v>2565</v>
      </c>
      <c r="HI158" s="228" t="s">
        <v>33</v>
      </c>
      <c r="HJ158" s="228">
        <v>2</v>
      </c>
      <c r="HK158" s="228" t="s">
        <v>17</v>
      </c>
      <c r="HL158" s="228" t="s">
        <v>17</v>
      </c>
      <c r="HM158" s="229">
        <v>45062</v>
      </c>
      <c r="HN158" s="227" t="s">
        <v>2939</v>
      </c>
      <c r="HO158" s="230">
        <v>2</v>
      </c>
      <c r="HP158" s="230" t="s">
        <v>2565</v>
      </c>
      <c r="HQ158" s="230" t="s">
        <v>33</v>
      </c>
      <c r="HR158" s="230">
        <v>2</v>
      </c>
      <c r="HS158" s="230" t="s">
        <v>17</v>
      </c>
      <c r="HT158" s="230" t="s">
        <v>17</v>
      </c>
      <c r="HU158" s="214">
        <v>45062</v>
      </c>
      <c r="HV158" s="228" t="s">
        <v>2936</v>
      </c>
      <c r="HW158" s="228">
        <v>1</v>
      </c>
      <c r="HX158" s="228" t="s">
        <v>2565</v>
      </c>
      <c r="HY158" s="228" t="s">
        <v>33</v>
      </c>
      <c r="HZ158" s="228">
        <v>2</v>
      </c>
      <c r="IA158" s="228" t="s">
        <v>17</v>
      </c>
      <c r="IB158" s="228" t="s">
        <v>17</v>
      </c>
      <c r="IC158" s="229">
        <v>45062</v>
      </c>
      <c r="ID158" s="227" t="s">
        <v>2938</v>
      </c>
      <c r="IE158" s="230">
        <v>0</v>
      </c>
      <c r="IF158" s="230" t="s">
        <v>2565</v>
      </c>
      <c r="IG158" s="230" t="s">
        <v>33</v>
      </c>
      <c r="IH158" s="230">
        <v>2</v>
      </c>
      <c r="II158" s="230" t="s">
        <v>17</v>
      </c>
      <c r="IJ158" s="230" t="s">
        <v>17</v>
      </c>
      <c r="IK158" s="214">
        <v>45062</v>
      </c>
      <c r="IL158" s="228" t="s">
        <v>2937</v>
      </c>
      <c r="IM158" s="228">
        <v>2</v>
      </c>
      <c r="IN158" s="228" t="s">
        <v>2565</v>
      </c>
      <c r="IO158" s="228" t="s">
        <v>33</v>
      </c>
      <c r="IP158" s="228">
        <v>2</v>
      </c>
      <c r="IQ158" s="228" t="s">
        <v>17</v>
      </c>
      <c r="IR158" s="228" t="s">
        <v>17</v>
      </c>
      <c r="IS158" s="229">
        <v>45062</v>
      </c>
    </row>
    <row r="159" spans="1:253" x14ac:dyDescent="0.25">
      <c r="A159" s="11" t="s">
        <v>2060</v>
      </c>
      <c r="B159" s="11" t="s">
        <v>10054</v>
      </c>
      <c r="C159" s="11" t="s">
        <v>2061</v>
      </c>
      <c r="D159" s="11" t="s">
        <v>2062</v>
      </c>
      <c r="E159" s="11" t="s">
        <v>9558</v>
      </c>
      <c r="F159" s="11" t="s">
        <v>2066</v>
      </c>
      <c r="G159" s="212">
        <v>335000</v>
      </c>
      <c r="H159" s="213" t="s">
        <v>2063</v>
      </c>
      <c r="I159" s="213" t="s">
        <v>1400</v>
      </c>
      <c r="J159" s="213">
        <v>2</v>
      </c>
      <c r="K159" s="213" t="s">
        <v>2065</v>
      </c>
      <c r="L159" s="213" t="s">
        <v>2064</v>
      </c>
      <c r="M159" s="214">
        <v>45005</v>
      </c>
      <c r="N159" s="227" t="s">
        <v>2070</v>
      </c>
      <c r="O159" s="216">
        <v>12190</v>
      </c>
      <c r="P159" s="216" t="s">
        <v>2067</v>
      </c>
      <c r="Q159" s="216" t="s">
        <v>1400</v>
      </c>
      <c r="R159" s="216">
        <v>2</v>
      </c>
      <c r="S159" s="216" t="s">
        <v>2069</v>
      </c>
      <c r="T159" s="216" t="s">
        <v>2068</v>
      </c>
      <c r="U159" s="217">
        <v>45005</v>
      </c>
      <c r="V159" s="227" t="s">
        <v>2074</v>
      </c>
      <c r="W159" s="213">
        <v>335000</v>
      </c>
      <c r="X159" s="213" t="s">
        <v>2071</v>
      </c>
      <c r="Y159" s="213" t="s">
        <v>1400</v>
      </c>
      <c r="Z159" s="213">
        <v>2</v>
      </c>
      <c r="AA159" s="213" t="s">
        <v>2073</v>
      </c>
      <c r="AB159" s="213" t="s">
        <v>2072</v>
      </c>
      <c r="AC159" s="214">
        <v>45005</v>
      </c>
      <c r="AD159" s="227" t="s">
        <v>2076</v>
      </c>
      <c r="AE159" s="218">
        <v>251000</v>
      </c>
      <c r="AF159" s="218" t="s">
        <v>2071</v>
      </c>
      <c r="AG159" s="218" t="s">
        <v>1400</v>
      </c>
      <c r="AH159" s="218">
        <v>2</v>
      </c>
      <c r="AI159" s="218" t="s">
        <v>2075</v>
      </c>
      <c r="AJ159" s="218" t="s">
        <v>2072</v>
      </c>
      <c r="AK159" s="219">
        <v>45005</v>
      </c>
      <c r="AL159" s="227" t="s">
        <v>7545</v>
      </c>
      <c r="AM159" s="213">
        <v>5000</v>
      </c>
      <c r="AN159" s="213" t="s">
        <v>7542</v>
      </c>
      <c r="AO159" s="213" t="s">
        <v>1400</v>
      </c>
      <c r="AP159" s="213">
        <v>2</v>
      </c>
      <c r="AQ159" s="213" t="s">
        <v>7544</v>
      </c>
      <c r="AR159" s="213" t="s">
        <v>7543</v>
      </c>
      <c r="AS159" s="214">
        <v>45137</v>
      </c>
      <c r="AT159" s="228" t="s">
        <v>2078</v>
      </c>
      <c r="AU159" s="218" t="s">
        <v>17</v>
      </c>
      <c r="AV159" s="218" t="s">
        <v>17</v>
      </c>
      <c r="AW159" s="218" t="s">
        <v>17</v>
      </c>
      <c r="AX159" s="218" t="s">
        <v>17</v>
      </c>
      <c r="AY159" s="218" t="s">
        <v>2077</v>
      </c>
      <c r="AZ159" s="218" t="s">
        <v>17</v>
      </c>
      <c r="BA159" s="219">
        <v>45005</v>
      </c>
      <c r="BB159" s="227" t="s">
        <v>2089</v>
      </c>
      <c r="BC159" s="213" t="s">
        <v>17</v>
      </c>
      <c r="BD159" s="213" t="s">
        <v>17</v>
      </c>
      <c r="BE159" s="213" t="s">
        <v>17</v>
      </c>
      <c r="BF159" s="213" t="s">
        <v>17</v>
      </c>
      <c r="BG159" s="213" t="s">
        <v>2086</v>
      </c>
      <c r="BH159" s="213" t="s">
        <v>763</v>
      </c>
      <c r="BI159" s="214">
        <v>45005</v>
      </c>
      <c r="BJ159" s="228" t="s">
        <v>2080</v>
      </c>
      <c r="BK159" s="228" t="s">
        <v>17</v>
      </c>
      <c r="BL159" s="228" t="s">
        <v>17</v>
      </c>
      <c r="BM159" s="228" t="s">
        <v>17</v>
      </c>
      <c r="BN159" s="228" t="s">
        <v>17</v>
      </c>
      <c r="BO159" s="228" t="s">
        <v>2079</v>
      </c>
      <c r="BP159" s="218" t="s">
        <v>17</v>
      </c>
      <c r="BQ159" s="229">
        <v>45005</v>
      </c>
      <c r="BR159" s="227" t="s">
        <v>2390</v>
      </c>
      <c r="BS159" s="230">
        <v>150323</v>
      </c>
      <c r="BT159" s="230" t="s">
        <v>2387</v>
      </c>
      <c r="BU159" s="230" t="s">
        <v>33</v>
      </c>
      <c r="BV159" s="230">
        <v>2</v>
      </c>
      <c r="BW159" s="230" t="s">
        <v>2389</v>
      </c>
      <c r="BX159" s="230" t="s">
        <v>2388</v>
      </c>
      <c r="BY159" s="214">
        <v>45046</v>
      </c>
      <c r="BZ159" s="228" t="s">
        <v>2090</v>
      </c>
      <c r="CA159" s="228" t="s">
        <v>17</v>
      </c>
      <c r="CB159" s="228" t="s">
        <v>17</v>
      </c>
      <c r="CC159" s="228" t="s">
        <v>17</v>
      </c>
      <c r="CD159" s="228" t="s">
        <v>17</v>
      </c>
      <c r="CE159" s="228" t="s">
        <v>2086</v>
      </c>
      <c r="CF159" s="228" t="s">
        <v>763</v>
      </c>
      <c r="CG159" s="229">
        <v>45005</v>
      </c>
      <c r="CH159" s="227" t="s">
        <v>10701</v>
      </c>
      <c r="CI159" s="228" t="e">
        <v>#N/A</v>
      </c>
      <c r="CJ159" s="228" t="e">
        <v>#N/A</v>
      </c>
      <c r="CK159" s="228" t="e">
        <v>#N/A</v>
      </c>
      <c r="CL159" s="228" t="e">
        <v>#N/A</v>
      </c>
      <c r="CM159" s="228" t="e">
        <v>#N/A</v>
      </c>
      <c r="CN159" s="228" t="e">
        <v>#N/A</v>
      </c>
      <c r="CO159" s="231" t="e">
        <v>#N/A</v>
      </c>
      <c r="CP159" s="228" t="s">
        <v>2095</v>
      </c>
      <c r="CQ159" s="230">
        <v>50000000</v>
      </c>
      <c r="CR159" s="230" t="s">
        <v>2092</v>
      </c>
      <c r="CS159" s="230" t="s">
        <v>1400</v>
      </c>
      <c r="CT159" s="230">
        <v>2</v>
      </c>
      <c r="CU159" s="230" t="s">
        <v>2094</v>
      </c>
      <c r="CV159" s="230" t="s">
        <v>2093</v>
      </c>
      <c r="CW159" s="214">
        <v>45005</v>
      </c>
      <c r="CX159" s="228" t="s">
        <v>2375</v>
      </c>
      <c r="CY159" s="218">
        <v>150000</v>
      </c>
      <c r="CZ159" s="218" t="s">
        <v>2380</v>
      </c>
      <c r="DA159" s="218" t="s">
        <v>1400</v>
      </c>
      <c r="DB159" s="218">
        <v>2</v>
      </c>
      <c r="DC159" s="218" t="s">
        <v>2381</v>
      </c>
      <c r="DD159" s="218" t="s">
        <v>2373</v>
      </c>
      <c r="DE159" s="220">
        <v>45046</v>
      </c>
      <c r="DF159" s="227" t="s">
        <v>2377</v>
      </c>
      <c r="DG159" s="213">
        <v>83000</v>
      </c>
      <c r="DH159" s="230" t="s">
        <v>2071</v>
      </c>
      <c r="DI159" s="230" t="s">
        <v>22</v>
      </c>
      <c r="DJ159" s="230">
        <v>3</v>
      </c>
      <c r="DK159" s="230" t="s">
        <v>2376</v>
      </c>
      <c r="DL159" s="230" t="s">
        <v>2072</v>
      </c>
      <c r="DM159" s="214">
        <v>45046</v>
      </c>
      <c r="DN159" s="228" t="s">
        <v>2379</v>
      </c>
      <c r="DO159" s="218">
        <v>101000</v>
      </c>
      <c r="DP159" s="228" t="s">
        <v>2071</v>
      </c>
      <c r="DQ159" s="228" t="s">
        <v>22</v>
      </c>
      <c r="DR159" s="228">
        <v>3</v>
      </c>
      <c r="DS159" s="228" t="s">
        <v>2378</v>
      </c>
      <c r="DT159" s="228" t="s">
        <v>2072</v>
      </c>
      <c r="DU159" s="229">
        <v>45046</v>
      </c>
      <c r="DV159" s="227" t="s">
        <v>2382</v>
      </c>
      <c r="DW159" s="213">
        <v>118000</v>
      </c>
      <c r="DX159" s="230" t="s">
        <v>2380</v>
      </c>
      <c r="DY159" s="230" t="s">
        <v>1400</v>
      </c>
      <c r="DZ159" s="230">
        <v>2</v>
      </c>
      <c r="EA159" s="230" t="s">
        <v>2381</v>
      </c>
      <c r="EB159" s="230" t="s">
        <v>2373</v>
      </c>
      <c r="EC159" s="214">
        <v>45046</v>
      </c>
      <c r="ED159" s="228" t="s">
        <v>2384</v>
      </c>
      <c r="EE159" s="218">
        <v>32000</v>
      </c>
      <c r="EF159" s="228" t="s">
        <v>2380</v>
      </c>
      <c r="EG159" s="228" t="s">
        <v>1400</v>
      </c>
      <c r="EH159" s="228">
        <v>2</v>
      </c>
      <c r="EI159" s="228" t="s">
        <v>2383</v>
      </c>
      <c r="EJ159" s="228" t="s">
        <v>2373</v>
      </c>
      <c r="EK159" s="229">
        <v>45046</v>
      </c>
      <c r="EL159" s="227" t="s">
        <v>2386</v>
      </c>
      <c r="EM159" s="213">
        <v>0</v>
      </c>
      <c r="EN159" s="230" t="s">
        <v>17</v>
      </c>
      <c r="EO159" s="230" t="s">
        <v>22</v>
      </c>
      <c r="EP159" s="230">
        <v>3</v>
      </c>
      <c r="EQ159" s="230" t="s">
        <v>2385</v>
      </c>
      <c r="ER159" s="230">
        <v>0</v>
      </c>
      <c r="ES159" s="214">
        <v>45046</v>
      </c>
      <c r="ET159" s="228" t="s">
        <v>2081</v>
      </c>
      <c r="EU159" s="228" t="s">
        <v>17</v>
      </c>
      <c r="EV159" s="228" t="s">
        <v>17</v>
      </c>
      <c r="EW159" s="228" t="s">
        <v>17</v>
      </c>
      <c r="EX159" s="228" t="s">
        <v>17</v>
      </c>
      <c r="EY159" s="228" t="s">
        <v>2079</v>
      </c>
      <c r="EZ159" s="228" t="s">
        <v>17</v>
      </c>
      <c r="FA159" s="229">
        <v>45005</v>
      </c>
      <c r="FB159" s="227" t="s">
        <v>2085</v>
      </c>
      <c r="FC159" s="230">
        <v>1</v>
      </c>
      <c r="FD159" s="230" t="s">
        <v>2082</v>
      </c>
      <c r="FE159" s="230" t="s">
        <v>1400</v>
      </c>
      <c r="FF159" s="230">
        <v>2</v>
      </c>
      <c r="FG159" s="230" t="s">
        <v>2084</v>
      </c>
      <c r="FH159" s="230" t="s">
        <v>2083</v>
      </c>
      <c r="FI159" s="214">
        <v>45005</v>
      </c>
      <c r="FJ159" s="227" t="s">
        <v>2087</v>
      </c>
      <c r="FK159" s="228" t="s">
        <v>17</v>
      </c>
      <c r="FL159" s="228" t="s">
        <v>17</v>
      </c>
      <c r="FM159" s="228" t="s">
        <v>17</v>
      </c>
      <c r="FN159" s="228" t="s">
        <v>17</v>
      </c>
      <c r="FO159" s="228" t="s">
        <v>2086</v>
      </c>
      <c r="FP159" s="218" t="s">
        <v>763</v>
      </c>
      <c r="FQ159" s="219">
        <v>45005</v>
      </c>
      <c r="FR159" s="227" t="s">
        <v>2088</v>
      </c>
      <c r="FS159" s="230" t="s">
        <v>17</v>
      </c>
      <c r="FT159" s="230" t="s">
        <v>17</v>
      </c>
      <c r="FU159" s="230" t="s">
        <v>17</v>
      </c>
      <c r="FV159" s="230" t="s">
        <v>17</v>
      </c>
      <c r="FW159" s="230" t="s">
        <v>2086</v>
      </c>
      <c r="FX159" s="230" t="s">
        <v>763</v>
      </c>
      <c r="FY159" s="214">
        <v>45005</v>
      </c>
      <c r="FZ159" s="228" t="s">
        <v>3814</v>
      </c>
      <c r="GA159" s="228">
        <v>0</v>
      </c>
      <c r="GB159" s="228" t="s">
        <v>2565</v>
      </c>
      <c r="GC159" s="228" t="s">
        <v>33</v>
      </c>
      <c r="GD159" s="228">
        <v>2</v>
      </c>
      <c r="GE159" s="228" t="s">
        <v>17</v>
      </c>
      <c r="GF159" s="228" t="s">
        <v>17</v>
      </c>
      <c r="GG159" s="229">
        <v>45063</v>
      </c>
      <c r="GH159" s="227" t="s">
        <v>3820</v>
      </c>
      <c r="GI159" s="230">
        <v>0</v>
      </c>
      <c r="GJ159" s="230" t="s">
        <v>2565</v>
      </c>
      <c r="GK159" s="230" t="s">
        <v>33</v>
      </c>
      <c r="GL159" s="230">
        <v>2</v>
      </c>
      <c r="GM159" s="230" t="s">
        <v>17</v>
      </c>
      <c r="GN159" s="230" t="s">
        <v>17</v>
      </c>
      <c r="GO159" s="214">
        <v>45063</v>
      </c>
      <c r="GP159" s="228" t="s">
        <v>3815</v>
      </c>
      <c r="GQ159" s="228">
        <v>0</v>
      </c>
      <c r="GR159" s="228" t="s">
        <v>2565</v>
      </c>
      <c r="GS159" s="228" t="s">
        <v>33</v>
      </c>
      <c r="GT159" s="228">
        <v>2</v>
      </c>
      <c r="GU159" s="228" t="s">
        <v>17</v>
      </c>
      <c r="GV159" s="228" t="s">
        <v>17</v>
      </c>
      <c r="GW159" s="229">
        <v>45063</v>
      </c>
      <c r="GX159" s="227" t="s">
        <v>3821</v>
      </c>
      <c r="GY159" s="230">
        <v>0</v>
      </c>
      <c r="GZ159" s="230" t="s">
        <v>2565</v>
      </c>
      <c r="HA159" s="230" t="s">
        <v>33</v>
      </c>
      <c r="HB159" s="230">
        <v>2</v>
      </c>
      <c r="HC159" s="230" t="s">
        <v>17</v>
      </c>
      <c r="HD159" s="230" t="s">
        <v>17</v>
      </c>
      <c r="HE159" s="214">
        <v>45063</v>
      </c>
      <c r="HF159" s="228" t="s">
        <v>3813</v>
      </c>
      <c r="HG159" s="228">
        <v>2</v>
      </c>
      <c r="HH159" s="228" t="s">
        <v>2565</v>
      </c>
      <c r="HI159" s="228" t="s">
        <v>33</v>
      </c>
      <c r="HJ159" s="228">
        <v>2</v>
      </c>
      <c r="HK159" s="228" t="s">
        <v>17</v>
      </c>
      <c r="HL159" s="228" t="s">
        <v>17</v>
      </c>
      <c r="HM159" s="229">
        <v>45063</v>
      </c>
      <c r="HN159" s="227" t="s">
        <v>3819</v>
      </c>
      <c r="HO159" s="230">
        <v>0</v>
      </c>
      <c r="HP159" s="230" t="s">
        <v>2565</v>
      </c>
      <c r="HQ159" s="230" t="s">
        <v>33</v>
      </c>
      <c r="HR159" s="230">
        <v>2</v>
      </c>
      <c r="HS159" s="230" t="s">
        <v>17</v>
      </c>
      <c r="HT159" s="230" t="s">
        <v>17</v>
      </c>
      <c r="HU159" s="214">
        <v>45063</v>
      </c>
      <c r="HV159" s="228" t="s">
        <v>3816</v>
      </c>
      <c r="HW159" s="228">
        <v>0</v>
      </c>
      <c r="HX159" s="228" t="s">
        <v>2565</v>
      </c>
      <c r="HY159" s="228" t="s">
        <v>33</v>
      </c>
      <c r="HZ159" s="228">
        <v>2</v>
      </c>
      <c r="IA159" s="228" t="s">
        <v>17</v>
      </c>
      <c r="IB159" s="228" t="s">
        <v>17</v>
      </c>
      <c r="IC159" s="229">
        <v>45063</v>
      </c>
      <c r="ID159" s="227" t="s">
        <v>3818</v>
      </c>
      <c r="IE159" s="230">
        <v>0</v>
      </c>
      <c r="IF159" s="230" t="s">
        <v>2565</v>
      </c>
      <c r="IG159" s="230" t="s">
        <v>33</v>
      </c>
      <c r="IH159" s="230">
        <v>2</v>
      </c>
      <c r="II159" s="230" t="s">
        <v>17</v>
      </c>
      <c r="IJ159" s="230" t="s">
        <v>17</v>
      </c>
      <c r="IK159" s="214">
        <v>45063</v>
      </c>
      <c r="IL159" s="228" t="s">
        <v>3817</v>
      </c>
      <c r="IM159" s="228">
        <v>3</v>
      </c>
      <c r="IN159" s="228" t="s">
        <v>2565</v>
      </c>
      <c r="IO159" s="228" t="s">
        <v>33</v>
      </c>
      <c r="IP159" s="228">
        <v>2</v>
      </c>
      <c r="IQ159" s="228" t="s">
        <v>17</v>
      </c>
      <c r="IR159" s="228" t="s">
        <v>17</v>
      </c>
      <c r="IS159" s="229">
        <v>45063</v>
      </c>
    </row>
    <row r="160" spans="1:253" x14ac:dyDescent="0.25">
      <c r="A160" s="11" t="s">
        <v>55</v>
      </c>
      <c r="B160" s="11" t="s">
        <v>9871</v>
      </c>
      <c r="C160" s="11" t="s">
        <v>56</v>
      </c>
      <c r="D160" s="11" t="s">
        <v>57</v>
      </c>
      <c r="E160" s="11" t="s">
        <v>9561</v>
      </c>
      <c r="F160" s="11" t="s">
        <v>8472</v>
      </c>
      <c r="G160" s="212">
        <v>33697000</v>
      </c>
      <c r="H160" s="213" t="s">
        <v>8469</v>
      </c>
      <c r="I160" s="213" t="s">
        <v>77</v>
      </c>
      <c r="J160" s="213">
        <v>1</v>
      </c>
      <c r="K160" s="213" t="s">
        <v>8471</v>
      </c>
      <c r="L160" s="213" t="s">
        <v>8470</v>
      </c>
      <c r="M160" s="214">
        <v>45138</v>
      </c>
      <c r="N160" s="227" t="s">
        <v>4440</v>
      </c>
      <c r="O160" s="216">
        <v>527970</v>
      </c>
      <c r="P160" s="216" t="s">
        <v>4437</v>
      </c>
      <c r="Q160" s="216" t="s">
        <v>77</v>
      </c>
      <c r="R160" s="216">
        <v>1</v>
      </c>
      <c r="S160" s="216" t="s">
        <v>4439</v>
      </c>
      <c r="T160" s="216" t="s">
        <v>4438</v>
      </c>
      <c r="U160" s="217">
        <v>45100</v>
      </c>
      <c r="V160" s="227" t="s">
        <v>8476</v>
      </c>
      <c r="W160" s="213">
        <v>32900000</v>
      </c>
      <c r="X160" s="213" t="s">
        <v>8473</v>
      </c>
      <c r="Y160" s="213" t="s">
        <v>77</v>
      </c>
      <c r="Z160" s="213">
        <v>1</v>
      </c>
      <c r="AA160" s="213" t="s">
        <v>8475</v>
      </c>
      <c r="AB160" s="213" t="s">
        <v>8474</v>
      </c>
      <c r="AC160" s="214">
        <v>45138</v>
      </c>
      <c r="AD160" s="227" t="s">
        <v>8478</v>
      </c>
      <c r="AE160" s="218">
        <v>27900000</v>
      </c>
      <c r="AF160" s="218" t="s">
        <v>8473</v>
      </c>
      <c r="AG160" s="218" t="s">
        <v>77</v>
      </c>
      <c r="AH160" s="218">
        <v>1</v>
      </c>
      <c r="AI160" s="218" t="s">
        <v>8477</v>
      </c>
      <c r="AJ160" s="218" t="s">
        <v>8474</v>
      </c>
      <c r="AK160" s="219">
        <v>45138</v>
      </c>
      <c r="AL160" s="227" t="s">
        <v>8482</v>
      </c>
      <c r="AM160" s="213">
        <v>4821000</v>
      </c>
      <c r="AN160" s="213" t="s">
        <v>8479</v>
      </c>
      <c r="AO160" s="213" t="s">
        <v>1400</v>
      </c>
      <c r="AP160" s="213">
        <v>2</v>
      </c>
      <c r="AQ160" s="213" t="s">
        <v>8481</v>
      </c>
      <c r="AR160" s="213" t="s">
        <v>8480</v>
      </c>
      <c r="AS160" s="214">
        <v>45138</v>
      </c>
      <c r="AT160" s="228" t="s">
        <v>1269</v>
      </c>
      <c r="AU160" s="218">
        <v>1037</v>
      </c>
      <c r="AV160" s="218" t="s">
        <v>1266</v>
      </c>
      <c r="AW160" s="218" t="s">
        <v>33</v>
      </c>
      <c r="AX160" s="218">
        <v>2</v>
      </c>
      <c r="AY160" s="218" t="s">
        <v>1268</v>
      </c>
      <c r="AZ160" s="218" t="s">
        <v>1267</v>
      </c>
      <c r="BA160" s="219">
        <v>44585</v>
      </c>
      <c r="BB160" s="227" t="s">
        <v>1265</v>
      </c>
      <c r="BC160" s="213">
        <v>35674</v>
      </c>
      <c r="BD160" s="213" t="s">
        <v>1261</v>
      </c>
      <c r="BE160" s="213" t="s">
        <v>33</v>
      </c>
      <c r="BF160" s="213">
        <v>2</v>
      </c>
      <c r="BG160" s="213" t="s">
        <v>1263</v>
      </c>
      <c r="BH160" s="213" t="s">
        <v>1262</v>
      </c>
      <c r="BI160" s="214">
        <v>44585</v>
      </c>
      <c r="BJ160" s="228" t="s">
        <v>8486</v>
      </c>
      <c r="BK160" s="228">
        <v>1805</v>
      </c>
      <c r="BL160" s="228" t="s">
        <v>8483</v>
      </c>
      <c r="BM160" s="228" t="s">
        <v>1400</v>
      </c>
      <c r="BN160" s="228">
        <v>2</v>
      </c>
      <c r="BO160" s="228" t="s">
        <v>8485</v>
      </c>
      <c r="BP160" s="218" t="s">
        <v>8484</v>
      </c>
      <c r="BQ160" s="229">
        <v>45138</v>
      </c>
      <c r="BR160" s="227" t="s">
        <v>58</v>
      </c>
      <c r="BS160" s="230" t="s">
        <v>17</v>
      </c>
      <c r="BT160" s="230">
        <v>0</v>
      </c>
      <c r="BU160" s="230" t="s">
        <v>17</v>
      </c>
      <c r="BV160" s="230" t="s">
        <v>17</v>
      </c>
      <c r="BW160" s="230">
        <v>0</v>
      </c>
      <c r="BX160" s="230">
        <v>0</v>
      </c>
      <c r="BY160" s="214">
        <v>43493</v>
      </c>
      <c r="BZ160" s="228" t="s">
        <v>59</v>
      </c>
      <c r="CA160" s="228" t="s">
        <v>17</v>
      </c>
      <c r="CB160" s="228">
        <v>0</v>
      </c>
      <c r="CC160" s="228" t="s">
        <v>17</v>
      </c>
      <c r="CD160" s="228" t="s">
        <v>17</v>
      </c>
      <c r="CE160" s="228">
        <v>0</v>
      </c>
      <c r="CF160" s="228">
        <v>0</v>
      </c>
      <c r="CG160" s="229">
        <v>43493</v>
      </c>
      <c r="CH160" s="227" t="s">
        <v>10702</v>
      </c>
      <c r="CI160" s="228" t="e">
        <v>#N/A</v>
      </c>
      <c r="CJ160" s="228" t="e">
        <v>#N/A</v>
      </c>
      <c r="CK160" s="228" t="e">
        <v>#N/A</v>
      </c>
      <c r="CL160" s="228" t="e">
        <v>#N/A</v>
      </c>
      <c r="CM160" s="228" t="e">
        <v>#N/A</v>
      </c>
      <c r="CN160" s="228" t="e">
        <v>#N/A</v>
      </c>
      <c r="CO160" s="231" t="e">
        <v>#N/A</v>
      </c>
      <c r="CP160" s="228" t="s">
        <v>60</v>
      </c>
      <c r="CQ160" s="230" t="s">
        <v>17</v>
      </c>
      <c r="CR160" s="230">
        <v>0</v>
      </c>
      <c r="CS160" s="230" t="s">
        <v>17</v>
      </c>
      <c r="CT160" s="230" t="s">
        <v>17</v>
      </c>
      <c r="CU160" s="230">
        <v>0</v>
      </c>
      <c r="CV160" s="230">
        <v>0</v>
      </c>
      <c r="CW160" s="214">
        <v>43493</v>
      </c>
      <c r="CX160" s="228" t="s">
        <v>8493</v>
      </c>
      <c r="CY160" s="218">
        <v>21600000</v>
      </c>
      <c r="CZ160" s="218" t="s">
        <v>8491</v>
      </c>
      <c r="DA160" s="218" t="s">
        <v>77</v>
      </c>
      <c r="DB160" s="218">
        <v>1</v>
      </c>
      <c r="DC160" s="218" t="s">
        <v>8498</v>
      </c>
      <c r="DD160" s="218" t="s">
        <v>8474</v>
      </c>
      <c r="DE160" s="220">
        <v>45138</v>
      </c>
      <c r="DF160" s="227" t="s">
        <v>8495</v>
      </c>
      <c r="DG160" s="213">
        <v>5000000</v>
      </c>
      <c r="DH160" s="230" t="s">
        <v>8491</v>
      </c>
      <c r="DI160" s="230" t="s">
        <v>77</v>
      </c>
      <c r="DJ160" s="230">
        <v>1</v>
      </c>
      <c r="DK160" s="230" t="s">
        <v>8494</v>
      </c>
      <c r="DL160" s="230" t="s">
        <v>8474</v>
      </c>
      <c r="DM160" s="214">
        <v>45138</v>
      </c>
      <c r="DN160" s="228" t="s">
        <v>8497</v>
      </c>
      <c r="DO160" s="218">
        <v>6300000</v>
      </c>
      <c r="DP160" s="228" t="s">
        <v>8491</v>
      </c>
      <c r="DQ160" s="228" t="s">
        <v>77</v>
      </c>
      <c r="DR160" s="228">
        <v>1</v>
      </c>
      <c r="DS160" s="228" t="s">
        <v>8496</v>
      </c>
      <c r="DT160" s="228" t="s">
        <v>8474</v>
      </c>
      <c r="DU160" s="229">
        <v>45138</v>
      </c>
      <c r="DV160" s="227" t="s">
        <v>8499</v>
      </c>
      <c r="DW160" s="213">
        <v>8200000</v>
      </c>
      <c r="DX160" s="230" t="s">
        <v>8491</v>
      </c>
      <c r="DY160" s="230" t="s">
        <v>77</v>
      </c>
      <c r="DZ160" s="230">
        <v>1</v>
      </c>
      <c r="EA160" s="230" t="s">
        <v>8498</v>
      </c>
      <c r="EB160" s="230" t="s">
        <v>8474</v>
      </c>
      <c r="EC160" s="214">
        <v>45138</v>
      </c>
      <c r="ED160" s="228" t="s">
        <v>8501</v>
      </c>
      <c r="EE160" s="218">
        <v>7300000</v>
      </c>
      <c r="EF160" s="228" t="s">
        <v>8491</v>
      </c>
      <c r="EG160" s="228" t="s">
        <v>77</v>
      </c>
      <c r="EH160" s="228">
        <v>1</v>
      </c>
      <c r="EI160" s="228" t="s">
        <v>8500</v>
      </c>
      <c r="EJ160" s="228" t="s">
        <v>8474</v>
      </c>
      <c r="EK160" s="229">
        <v>45138</v>
      </c>
      <c r="EL160" s="227" t="s">
        <v>8503</v>
      </c>
      <c r="EM160" s="213">
        <v>6100000</v>
      </c>
      <c r="EN160" s="230" t="s">
        <v>8491</v>
      </c>
      <c r="EO160" s="230" t="s">
        <v>77</v>
      </c>
      <c r="EP160" s="230">
        <v>1</v>
      </c>
      <c r="EQ160" s="230" t="s">
        <v>8502</v>
      </c>
      <c r="ER160" s="230" t="s">
        <v>8474</v>
      </c>
      <c r="ES160" s="214">
        <v>45138</v>
      </c>
      <c r="ET160" s="228" t="s">
        <v>8490</v>
      </c>
      <c r="EU160" s="228">
        <v>1880</v>
      </c>
      <c r="EV160" s="228" t="s">
        <v>8487</v>
      </c>
      <c r="EW160" s="228" t="s">
        <v>1400</v>
      </c>
      <c r="EX160" s="228">
        <v>2</v>
      </c>
      <c r="EY160" s="228" t="s">
        <v>8489</v>
      </c>
      <c r="EZ160" s="228" t="s">
        <v>8488</v>
      </c>
      <c r="FA160" s="229">
        <v>45138</v>
      </c>
      <c r="FB160" s="227" t="s">
        <v>1650</v>
      </c>
      <c r="FC160" s="230">
        <v>4</v>
      </c>
      <c r="FD160" s="230" t="s">
        <v>1647</v>
      </c>
      <c r="FE160" s="230" t="s">
        <v>1400</v>
      </c>
      <c r="FF160" s="230">
        <v>2</v>
      </c>
      <c r="FG160" s="230" t="s">
        <v>1649</v>
      </c>
      <c r="FH160" s="230" t="s">
        <v>1648</v>
      </c>
      <c r="FI160" s="214">
        <v>44833</v>
      </c>
      <c r="FJ160" s="227" t="s">
        <v>61</v>
      </c>
      <c r="FK160" s="228" t="s">
        <v>17</v>
      </c>
      <c r="FL160" s="228">
        <v>0</v>
      </c>
      <c r="FM160" s="228" t="s">
        <v>17</v>
      </c>
      <c r="FN160" s="228" t="s">
        <v>17</v>
      </c>
      <c r="FO160" s="228">
        <v>0</v>
      </c>
      <c r="FP160" s="218">
        <v>0</v>
      </c>
      <c r="FQ160" s="219">
        <v>43493</v>
      </c>
      <c r="FR160" s="227" t="s">
        <v>62</v>
      </c>
      <c r="FS160" s="230" t="s">
        <v>17</v>
      </c>
      <c r="FT160" s="230">
        <v>0</v>
      </c>
      <c r="FU160" s="230" t="s">
        <v>17</v>
      </c>
      <c r="FV160" s="230" t="s">
        <v>17</v>
      </c>
      <c r="FW160" s="230">
        <v>0</v>
      </c>
      <c r="FX160" s="230">
        <v>0</v>
      </c>
      <c r="FY160" s="214">
        <v>43493</v>
      </c>
      <c r="FZ160" s="228" t="s">
        <v>2699</v>
      </c>
      <c r="GA160" s="228">
        <v>3</v>
      </c>
      <c r="GB160" s="228" t="s">
        <v>2565</v>
      </c>
      <c r="GC160" s="228" t="s">
        <v>33</v>
      </c>
      <c r="GD160" s="228">
        <v>2</v>
      </c>
      <c r="GE160" s="228" t="s">
        <v>17</v>
      </c>
      <c r="GF160" s="228" t="s">
        <v>17</v>
      </c>
      <c r="GG160" s="229">
        <v>45060</v>
      </c>
      <c r="GH160" s="227" t="s">
        <v>2705</v>
      </c>
      <c r="GI160" s="230">
        <v>3</v>
      </c>
      <c r="GJ160" s="230" t="s">
        <v>2565</v>
      </c>
      <c r="GK160" s="230" t="s">
        <v>33</v>
      </c>
      <c r="GL160" s="230">
        <v>2</v>
      </c>
      <c r="GM160" s="230" t="s">
        <v>17</v>
      </c>
      <c r="GN160" s="230" t="s">
        <v>17</v>
      </c>
      <c r="GO160" s="214">
        <v>45060</v>
      </c>
      <c r="GP160" s="228" t="s">
        <v>2700</v>
      </c>
      <c r="GQ160" s="228">
        <v>3</v>
      </c>
      <c r="GR160" s="228" t="s">
        <v>2565</v>
      </c>
      <c r="GS160" s="228" t="s">
        <v>33</v>
      </c>
      <c r="GT160" s="228">
        <v>2</v>
      </c>
      <c r="GU160" s="228" t="s">
        <v>17</v>
      </c>
      <c r="GV160" s="228" t="s">
        <v>17</v>
      </c>
      <c r="GW160" s="229">
        <v>45060</v>
      </c>
      <c r="GX160" s="227" t="s">
        <v>2706</v>
      </c>
      <c r="GY160" s="230">
        <v>2</v>
      </c>
      <c r="GZ160" s="230" t="s">
        <v>2565</v>
      </c>
      <c r="HA160" s="230" t="s">
        <v>33</v>
      </c>
      <c r="HB160" s="230">
        <v>2</v>
      </c>
      <c r="HC160" s="230" t="s">
        <v>17</v>
      </c>
      <c r="HD160" s="230" t="s">
        <v>17</v>
      </c>
      <c r="HE160" s="214">
        <v>45060</v>
      </c>
      <c r="HF160" s="228" t="s">
        <v>2698</v>
      </c>
      <c r="HG160" s="228">
        <v>2</v>
      </c>
      <c r="HH160" s="228" t="s">
        <v>2565</v>
      </c>
      <c r="HI160" s="228" t="s">
        <v>33</v>
      </c>
      <c r="HJ160" s="228">
        <v>2</v>
      </c>
      <c r="HK160" s="228" t="s">
        <v>17</v>
      </c>
      <c r="HL160" s="228" t="s">
        <v>17</v>
      </c>
      <c r="HM160" s="229">
        <v>45060</v>
      </c>
      <c r="HN160" s="227" t="s">
        <v>2704</v>
      </c>
      <c r="HO160" s="230">
        <v>3</v>
      </c>
      <c r="HP160" s="230" t="s">
        <v>2565</v>
      </c>
      <c r="HQ160" s="230" t="s">
        <v>33</v>
      </c>
      <c r="HR160" s="230">
        <v>2</v>
      </c>
      <c r="HS160" s="230" t="s">
        <v>17</v>
      </c>
      <c r="HT160" s="230" t="s">
        <v>17</v>
      </c>
      <c r="HU160" s="214">
        <v>45060</v>
      </c>
      <c r="HV160" s="228" t="s">
        <v>2701</v>
      </c>
      <c r="HW160" s="228">
        <v>2</v>
      </c>
      <c r="HX160" s="228" t="s">
        <v>2565</v>
      </c>
      <c r="HY160" s="228" t="s">
        <v>33</v>
      </c>
      <c r="HZ160" s="228">
        <v>2</v>
      </c>
      <c r="IA160" s="228" t="s">
        <v>17</v>
      </c>
      <c r="IB160" s="228" t="s">
        <v>17</v>
      </c>
      <c r="IC160" s="229">
        <v>45060</v>
      </c>
      <c r="ID160" s="227" t="s">
        <v>2703</v>
      </c>
      <c r="IE160" s="230">
        <v>2</v>
      </c>
      <c r="IF160" s="230" t="s">
        <v>2565</v>
      </c>
      <c r="IG160" s="230" t="s">
        <v>33</v>
      </c>
      <c r="IH160" s="230">
        <v>2</v>
      </c>
      <c r="II160" s="230" t="s">
        <v>17</v>
      </c>
      <c r="IJ160" s="230" t="s">
        <v>17</v>
      </c>
      <c r="IK160" s="214">
        <v>45060</v>
      </c>
      <c r="IL160" s="228" t="s">
        <v>2702</v>
      </c>
      <c r="IM160" s="228">
        <v>3</v>
      </c>
      <c r="IN160" s="228" t="s">
        <v>2565</v>
      </c>
      <c r="IO160" s="228" t="s">
        <v>33</v>
      </c>
      <c r="IP160" s="228">
        <v>2</v>
      </c>
      <c r="IQ160" s="228" t="s">
        <v>17</v>
      </c>
      <c r="IR160" s="228" t="s">
        <v>17</v>
      </c>
      <c r="IS160" s="229">
        <v>45060</v>
      </c>
    </row>
    <row r="161" spans="1:253" x14ac:dyDescent="0.25">
      <c r="A161" s="11" t="s">
        <v>548</v>
      </c>
      <c r="B161" s="11" t="s">
        <v>9885</v>
      </c>
      <c r="C161" s="11" t="s">
        <v>549</v>
      </c>
      <c r="D161" s="11" t="s">
        <v>57</v>
      </c>
      <c r="E161" s="11" t="s">
        <v>9561</v>
      </c>
      <c r="F161" s="11" t="s">
        <v>8505</v>
      </c>
      <c r="G161" s="212">
        <v>33697000</v>
      </c>
      <c r="H161" s="213" t="s">
        <v>8504</v>
      </c>
      <c r="I161" s="213" t="s">
        <v>77</v>
      </c>
      <c r="J161" s="213">
        <v>1</v>
      </c>
      <c r="K161" s="213" t="s">
        <v>8471</v>
      </c>
      <c r="L161" s="213" t="s">
        <v>8470</v>
      </c>
      <c r="M161" s="214">
        <v>45138</v>
      </c>
      <c r="N161" s="227" t="s">
        <v>4444</v>
      </c>
      <c r="O161" s="216">
        <v>46890</v>
      </c>
      <c r="P161" s="216" t="s">
        <v>4441</v>
      </c>
      <c r="Q161" s="216" t="s">
        <v>1400</v>
      </c>
      <c r="R161" s="216">
        <v>2</v>
      </c>
      <c r="S161" s="216" t="s">
        <v>4443</v>
      </c>
      <c r="T161" s="216" t="s">
        <v>4442</v>
      </c>
      <c r="U161" s="217">
        <v>45100</v>
      </c>
      <c r="V161" s="227" t="s">
        <v>8509</v>
      </c>
      <c r="W161" s="213">
        <v>5707000</v>
      </c>
      <c r="X161" s="213" t="s">
        <v>8506</v>
      </c>
      <c r="Y161" s="213" t="s">
        <v>1400</v>
      </c>
      <c r="Z161" s="213">
        <v>2</v>
      </c>
      <c r="AA161" s="213" t="s">
        <v>8508</v>
      </c>
      <c r="AB161" s="213" t="s">
        <v>8507</v>
      </c>
      <c r="AC161" s="214">
        <v>45138</v>
      </c>
      <c r="AD161" s="227" t="s">
        <v>8513</v>
      </c>
      <c r="AE161" s="218">
        <v>281000</v>
      </c>
      <c r="AF161" s="218" t="s">
        <v>8510</v>
      </c>
      <c r="AG161" s="218" t="s">
        <v>1400</v>
      </c>
      <c r="AH161" s="218">
        <v>2</v>
      </c>
      <c r="AI161" s="218" t="s">
        <v>8512</v>
      </c>
      <c r="AJ161" s="218" t="s">
        <v>8511</v>
      </c>
      <c r="AK161" s="219">
        <v>45138</v>
      </c>
      <c r="AL161" s="227" t="s">
        <v>8517</v>
      </c>
      <c r="AM161" s="213">
        <v>321000</v>
      </c>
      <c r="AN161" s="213" t="s">
        <v>8514</v>
      </c>
      <c r="AO161" s="213" t="s">
        <v>1400</v>
      </c>
      <c r="AP161" s="213">
        <v>2</v>
      </c>
      <c r="AQ161" s="213" t="s">
        <v>8516</v>
      </c>
      <c r="AR161" s="213" t="s">
        <v>8515</v>
      </c>
      <c r="AS161" s="214">
        <v>45138</v>
      </c>
      <c r="AT161" s="228" t="s">
        <v>8637</v>
      </c>
      <c r="AU161" s="218">
        <v>226</v>
      </c>
      <c r="AV161" s="218" t="s">
        <v>8518</v>
      </c>
      <c r="AW161" s="218" t="s">
        <v>1400</v>
      </c>
      <c r="AX161" s="218">
        <v>2</v>
      </c>
      <c r="AY161" s="218" t="s">
        <v>8520</v>
      </c>
      <c r="AZ161" s="218" t="s">
        <v>8519</v>
      </c>
      <c r="BA161" s="219">
        <v>45138</v>
      </c>
      <c r="BB161" s="227" t="s">
        <v>1264</v>
      </c>
      <c r="BC161" s="213">
        <v>35674</v>
      </c>
      <c r="BD161" s="213" t="s">
        <v>1261</v>
      </c>
      <c r="BE161" s="213" t="s">
        <v>33</v>
      </c>
      <c r="BF161" s="213">
        <v>2</v>
      </c>
      <c r="BG161" s="213" t="s">
        <v>1263</v>
      </c>
      <c r="BH161" s="213" t="s">
        <v>1262</v>
      </c>
      <c r="BI161" s="214">
        <v>44585</v>
      </c>
      <c r="BJ161" s="228" t="s">
        <v>8521</v>
      </c>
      <c r="BK161" s="228">
        <v>75</v>
      </c>
      <c r="BL161" s="228" t="s">
        <v>8518</v>
      </c>
      <c r="BM161" s="228" t="s">
        <v>1400</v>
      </c>
      <c r="BN161" s="228">
        <v>2</v>
      </c>
      <c r="BO161" s="228" t="s">
        <v>8520</v>
      </c>
      <c r="BP161" s="218" t="s">
        <v>8519</v>
      </c>
      <c r="BQ161" s="229">
        <v>45138</v>
      </c>
      <c r="BR161" s="227" t="s">
        <v>554</v>
      </c>
      <c r="BS161" s="230" t="s">
        <v>17</v>
      </c>
      <c r="BT161" s="230" t="s">
        <v>17</v>
      </c>
      <c r="BU161" s="230" t="s">
        <v>17</v>
      </c>
      <c r="BV161" s="230" t="s">
        <v>17</v>
      </c>
      <c r="BW161" s="230" t="s">
        <v>17</v>
      </c>
      <c r="BX161" s="230" t="s">
        <v>17</v>
      </c>
      <c r="BY161" s="214">
        <v>43532</v>
      </c>
      <c r="BZ161" s="228" t="s">
        <v>555</v>
      </c>
      <c r="CA161" s="228" t="s">
        <v>17</v>
      </c>
      <c r="CB161" s="228" t="s">
        <v>17</v>
      </c>
      <c r="CC161" s="228" t="s">
        <v>17</v>
      </c>
      <c r="CD161" s="228" t="s">
        <v>17</v>
      </c>
      <c r="CE161" s="228" t="s">
        <v>17</v>
      </c>
      <c r="CF161" s="228" t="s">
        <v>17</v>
      </c>
      <c r="CG161" s="229">
        <v>43532</v>
      </c>
      <c r="CH161" s="227" t="s">
        <v>10703</v>
      </c>
      <c r="CI161" s="228" t="e">
        <v>#N/A</v>
      </c>
      <c r="CJ161" s="228" t="e">
        <v>#N/A</v>
      </c>
      <c r="CK161" s="228" t="e">
        <v>#N/A</v>
      </c>
      <c r="CL161" s="228" t="e">
        <v>#N/A</v>
      </c>
      <c r="CM161" s="228" t="e">
        <v>#N/A</v>
      </c>
      <c r="CN161" s="228" t="e">
        <v>#N/A</v>
      </c>
      <c r="CO161" s="231" t="e">
        <v>#N/A</v>
      </c>
      <c r="CP161" s="228" t="s">
        <v>556</v>
      </c>
      <c r="CQ161" s="230" t="s">
        <v>17</v>
      </c>
      <c r="CR161" s="230" t="s">
        <v>17</v>
      </c>
      <c r="CS161" s="230" t="s">
        <v>17</v>
      </c>
      <c r="CT161" s="230" t="s">
        <v>17</v>
      </c>
      <c r="CU161" s="230" t="s">
        <v>17</v>
      </c>
      <c r="CV161" s="230" t="s">
        <v>17</v>
      </c>
      <c r="CW161" s="214">
        <v>43532</v>
      </c>
      <c r="CX161" s="228" t="s">
        <v>8525</v>
      </c>
      <c r="CY161" s="218">
        <v>280000</v>
      </c>
      <c r="CZ161" s="218" t="s">
        <v>8526</v>
      </c>
      <c r="DA161" s="218" t="s">
        <v>1400</v>
      </c>
      <c r="DB161" s="218">
        <v>2</v>
      </c>
      <c r="DC161" s="218" t="s">
        <v>8524</v>
      </c>
      <c r="DD161" s="218" t="s">
        <v>8527</v>
      </c>
      <c r="DE161" s="220">
        <v>45138</v>
      </c>
      <c r="DF161" s="227" t="s">
        <v>8528</v>
      </c>
      <c r="DG161" s="213">
        <v>5426000</v>
      </c>
      <c r="DH161" s="230" t="s">
        <v>8526</v>
      </c>
      <c r="DI161" s="230" t="s">
        <v>22</v>
      </c>
      <c r="DJ161" s="230">
        <v>3</v>
      </c>
      <c r="DK161" s="230" t="s">
        <v>8524</v>
      </c>
      <c r="DL161" s="230" t="s">
        <v>8527</v>
      </c>
      <c r="DM161" s="214">
        <v>45138</v>
      </c>
      <c r="DN161" s="228" t="s">
        <v>8529</v>
      </c>
      <c r="DO161" s="218">
        <v>0</v>
      </c>
      <c r="DP161" s="228" t="s">
        <v>8526</v>
      </c>
      <c r="DQ161" s="228" t="s">
        <v>1400</v>
      </c>
      <c r="DR161" s="228">
        <v>2</v>
      </c>
      <c r="DS161" s="228" t="s">
        <v>8524</v>
      </c>
      <c r="DT161" s="228" t="s">
        <v>8527</v>
      </c>
      <c r="DU161" s="229">
        <v>45138</v>
      </c>
      <c r="DV161" s="227" t="s">
        <v>8530</v>
      </c>
      <c r="DW161" s="213">
        <v>143000</v>
      </c>
      <c r="DX161" s="230" t="s">
        <v>8526</v>
      </c>
      <c r="DY161" s="230" t="s">
        <v>1400</v>
      </c>
      <c r="DZ161" s="230">
        <v>2</v>
      </c>
      <c r="EA161" s="230" t="s">
        <v>8524</v>
      </c>
      <c r="EB161" s="230" t="s">
        <v>8527</v>
      </c>
      <c r="EC161" s="214">
        <v>45138</v>
      </c>
      <c r="ED161" s="228" t="s">
        <v>8531</v>
      </c>
      <c r="EE161" s="218">
        <v>84000</v>
      </c>
      <c r="EF161" s="228" t="s">
        <v>8526</v>
      </c>
      <c r="EG161" s="228" t="s">
        <v>1400</v>
      </c>
      <c r="EH161" s="228">
        <v>2</v>
      </c>
      <c r="EI161" s="228" t="s">
        <v>8524</v>
      </c>
      <c r="EJ161" s="228" t="s">
        <v>8527</v>
      </c>
      <c r="EK161" s="229">
        <v>45138</v>
      </c>
      <c r="EL161" s="227" t="s">
        <v>8532</v>
      </c>
      <c r="EM161" s="213">
        <v>53000</v>
      </c>
      <c r="EN161" s="230" t="s">
        <v>8526</v>
      </c>
      <c r="EO161" s="230" t="s">
        <v>1400</v>
      </c>
      <c r="EP161" s="230">
        <v>2</v>
      </c>
      <c r="EQ161" s="230" t="s">
        <v>8524</v>
      </c>
      <c r="ER161" s="230" t="s">
        <v>8527</v>
      </c>
      <c r="ES161" s="214">
        <v>45138</v>
      </c>
      <c r="ET161" s="228" t="s">
        <v>8523</v>
      </c>
      <c r="EU161" s="228">
        <v>1880</v>
      </c>
      <c r="EV161" s="228" t="s">
        <v>8487</v>
      </c>
      <c r="EW161" s="228" t="s">
        <v>1400</v>
      </c>
      <c r="EX161" s="228">
        <v>2</v>
      </c>
      <c r="EY161" s="228" t="s">
        <v>8522</v>
      </c>
      <c r="EZ161" s="228" t="s">
        <v>8488</v>
      </c>
      <c r="FA161" s="229">
        <v>45138</v>
      </c>
      <c r="FB161" s="227" t="s">
        <v>2224</v>
      </c>
      <c r="FC161" s="230">
        <v>2</v>
      </c>
      <c r="FD161" s="230" t="s">
        <v>2221</v>
      </c>
      <c r="FE161" s="230" t="s">
        <v>1400</v>
      </c>
      <c r="FF161" s="230">
        <v>2</v>
      </c>
      <c r="FG161" s="230" t="s">
        <v>2223</v>
      </c>
      <c r="FH161" s="230" t="s">
        <v>2222</v>
      </c>
      <c r="FI161" s="214">
        <v>45015</v>
      </c>
      <c r="FJ161" s="227" t="s">
        <v>550</v>
      </c>
      <c r="FK161" s="228" t="s">
        <v>17</v>
      </c>
      <c r="FL161" s="228">
        <v>0</v>
      </c>
      <c r="FM161" s="228" t="s">
        <v>17</v>
      </c>
      <c r="FN161" s="228" t="s">
        <v>17</v>
      </c>
      <c r="FO161" s="228">
        <v>0</v>
      </c>
      <c r="FP161" s="218">
        <v>0</v>
      </c>
      <c r="FQ161" s="219">
        <v>43523</v>
      </c>
      <c r="FR161" s="227" t="s">
        <v>551</v>
      </c>
      <c r="FS161" s="230" t="s">
        <v>17</v>
      </c>
      <c r="FT161" s="230">
        <v>0</v>
      </c>
      <c r="FU161" s="230" t="s">
        <v>17</v>
      </c>
      <c r="FV161" s="230" t="s">
        <v>17</v>
      </c>
      <c r="FW161" s="230">
        <v>0</v>
      </c>
      <c r="FX161" s="230">
        <v>0</v>
      </c>
      <c r="FY161" s="214">
        <v>43523</v>
      </c>
      <c r="FZ161" s="228" t="s">
        <v>2708</v>
      </c>
      <c r="GA161" s="228">
        <v>3</v>
      </c>
      <c r="GB161" s="228" t="s">
        <v>2565</v>
      </c>
      <c r="GC161" s="228" t="s">
        <v>33</v>
      </c>
      <c r="GD161" s="228">
        <v>2</v>
      </c>
      <c r="GE161" s="228" t="s">
        <v>17</v>
      </c>
      <c r="GF161" s="228" t="s">
        <v>17</v>
      </c>
      <c r="GG161" s="229">
        <v>45060</v>
      </c>
      <c r="GH161" s="227" t="s">
        <v>2714</v>
      </c>
      <c r="GI161" s="230">
        <v>3</v>
      </c>
      <c r="GJ161" s="230" t="s">
        <v>2565</v>
      </c>
      <c r="GK161" s="230" t="s">
        <v>33</v>
      </c>
      <c r="GL161" s="230">
        <v>2</v>
      </c>
      <c r="GM161" s="230" t="s">
        <v>17</v>
      </c>
      <c r="GN161" s="230" t="s">
        <v>17</v>
      </c>
      <c r="GO161" s="214">
        <v>45060</v>
      </c>
      <c r="GP161" s="228" t="s">
        <v>2709</v>
      </c>
      <c r="GQ161" s="228">
        <v>3</v>
      </c>
      <c r="GR161" s="228" t="s">
        <v>2565</v>
      </c>
      <c r="GS161" s="228" t="s">
        <v>33</v>
      </c>
      <c r="GT161" s="228">
        <v>2</v>
      </c>
      <c r="GU161" s="228" t="s">
        <v>17</v>
      </c>
      <c r="GV161" s="228" t="s">
        <v>17</v>
      </c>
      <c r="GW161" s="229">
        <v>45060</v>
      </c>
      <c r="GX161" s="227" t="s">
        <v>2715</v>
      </c>
      <c r="GY161" s="230">
        <v>2</v>
      </c>
      <c r="GZ161" s="230" t="s">
        <v>2565</v>
      </c>
      <c r="HA161" s="230" t="s">
        <v>33</v>
      </c>
      <c r="HB161" s="230">
        <v>2</v>
      </c>
      <c r="HC161" s="230" t="s">
        <v>17</v>
      </c>
      <c r="HD161" s="230" t="s">
        <v>17</v>
      </c>
      <c r="HE161" s="214">
        <v>45060</v>
      </c>
      <c r="HF161" s="228" t="s">
        <v>2707</v>
      </c>
      <c r="HG161" s="228">
        <v>2</v>
      </c>
      <c r="HH161" s="228" t="s">
        <v>2565</v>
      </c>
      <c r="HI161" s="228" t="s">
        <v>33</v>
      </c>
      <c r="HJ161" s="228">
        <v>2</v>
      </c>
      <c r="HK161" s="228" t="s">
        <v>17</v>
      </c>
      <c r="HL161" s="228" t="s">
        <v>17</v>
      </c>
      <c r="HM161" s="229">
        <v>45060</v>
      </c>
      <c r="HN161" s="227" t="s">
        <v>2713</v>
      </c>
      <c r="HO161" s="230">
        <v>3</v>
      </c>
      <c r="HP161" s="230" t="s">
        <v>2565</v>
      </c>
      <c r="HQ161" s="230" t="s">
        <v>33</v>
      </c>
      <c r="HR161" s="230">
        <v>2</v>
      </c>
      <c r="HS161" s="230" t="s">
        <v>17</v>
      </c>
      <c r="HT161" s="230" t="s">
        <v>17</v>
      </c>
      <c r="HU161" s="214">
        <v>45060</v>
      </c>
      <c r="HV161" s="228" t="s">
        <v>2710</v>
      </c>
      <c r="HW161" s="228">
        <v>2</v>
      </c>
      <c r="HX161" s="228" t="s">
        <v>2565</v>
      </c>
      <c r="HY161" s="228" t="s">
        <v>33</v>
      </c>
      <c r="HZ161" s="228">
        <v>2</v>
      </c>
      <c r="IA161" s="228" t="s">
        <v>17</v>
      </c>
      <c r="IB161" s="228" t="s">
        <v>17</v>
      </c>
      <c r="IC161" s="229">
        <v>45060</v>
      </c>
      <c r="ID161" s="227" t="s">
        <v>2712</v>
      </c>
      <c r="IE161" s="230">
        <v>2</v>
      </c>
      <c r="IF161" s="230" t="s">
        <v>2565</v>
      </c>
      <c r="IG161" s="230" t="s">
        <v>33</v>
      </c>
      <c r="IH161" s="230">
        <v>2</v>
      </c>
      <c r="II161" s="230" t="s">
        <v>17</v>
      </c>
      <c r="IJ161" s="230" t="s">
        <v>17</v>
      </c>
      <c r="IK161" s="214">
        <v>45060</v>
      </c>
      <c r="IL161" s="228" t="s">
        <v>2711</v>
      </c>
      <c r="IM161" s="228">
        <v>3</v>
      </c>
      <c r="IN161" s="228" t="s">
        <v>2565</v>
      </c>
      <c r="IO161" s="228" t="s">
        <v>33</v>
      </c>
      <c r="IP161" s="228">
        <v>2</v>
      </c>
      <c r="IQ161" s="228" t="s">
        <v>17</v>
      </c>
      <c r="IR161" s="228" t="s">
        <v>17</v>
      </c>
      <c r="IS161" s="229">
        <v>45060</v>
      </c>
    </row>
    <row r="162" spans="1:253" x14ac:dyDescent="0.25">
      <c r="A162" s="11" t="s">
        <v>277</v>
      </c>
      <c r="B162" s="11" t="s">
        <v>9850</v>
      </c>
      <c r="C162" s="11" t="s">
        <v>278</v>
      </c>
      <c r="D162" s="11" t="s">
        <v>279</v>
      </c>
      <c r="E162" s="11" t="s">
        <v>9564</v>
      </c>
      <c r="F162" s="11" t="s">
        <v>8197</v>
      </c>
      <c r="G162" s="212">
        <v>20608000</v>
      </c>
      <c r="H162" s="213" t="s">
        <v>8194</v>
      </c>
      <c r="I162" s="213" t="s">
        <v>1400</v>
      </c>
      <c r="J162" s="213">
        <v>2</v>
      </c>
      <c r="K162" s="213" t="s">
        <v>8196</v>
      </c>
      <c r="L162" s="213" t="s">
        <v>8195</v>
      </c>
      <c r="M162" s="214">
        <v>45138</v>
      </c>
      <c r="N162" s="227" t="s">
        <v>1200</v>
      </c>
      <c r="O162" s="216">
        <v>752618</v>
      </c>
      <c r="P162" s="216" t="s">
        <v>1197</v>
      </c>
      <c r="Q162" s="216" t="s">
        <v>33</v>
      </c>
      <c r="R162" s="216">
        <v>2</v>
      </c>
      <c r="S162" s="216" t="s">
        <v>1199</v>
      </c>
      <c r="T162" s="216" t="s">
        <v>1198</v>
      </c>
      <c r="U162" s="217">
        <v>44451</v>
      </c>
      <c r="V162" s="227" t="s">
        <v>1681</v>
      </c>
      <c r="W162" s="213">
        <v>13490000</v>
      </c>
      <c r="X162" s="213" t="s">
        <v>1679</v>
      </c>
      <c r="Y162" s="213" t="s">
        <v>77</v>
      </c>
      <c r="Z162" s="213">
        <v>1</v>
      </c>
      <c r="AA162" s="213" t="s">
        <v>1657</v>
      </c>
      <c r="AB162" s="213" t="s">
        <v>1680</v>
      </c>
      <c r="AC162" s="214">
        <v>44853</v>
      </c>
      <c r="AD162" s="227" t="s">
        <v>1682</v>
      </c>
      <c r="AE162" s="218">
        <v>8553000</v>
      </c>
      <c r="AF162" s="218" t="s">
        <v>1679</v>
      </c>
      <c r="AG162" s="218" t="s">
        <v>77</v>
      </c>
      <c r="AH162" s="218">
        <v>1</v>
      </c>
      <c r="AI162" s="218" t="s">
        <v>1659</v>
      </c>
      <c r="AJ162" s="218" t="s">
        <v>1680</v>
      </c>
      <c r="AK162" s="219">
        <v>44853</v>
      </c>
      <c r="AL162" s="227" t="s">
        <v>778</v>
      </c>
      <c r="AM162" s="213">
        <v>0</v>
      </c>
      <c r="AN162" s="213" t="s">
        <v>17</v>
      </c>
      <c r="AO162" s="213" t="s">
        <v>33</v>
      </c>
      <c r="AP162" s="213">
        <v>2</v>
      </c>
      <c r="AQ162" s="213" t="s">
        <v>777</v>
      </c>
      <c r="AR162" s="213" t="s">
        <v>17</v>
      </c>
      <c r="AS162" s="214">
        <v>43707</v>
      </c>
      <c r="AT162" s="228" t="s">
        <v>795</v>
      </c>
      <c r="AU162" s="218">
        <v>0</v>
      </c>
      <c r="AV162" s="218" t="s">
        <v>17</v>
      </c>
      <c r="AW162" s="218" t="s">
        <v>77</v>
      </c>
      <c r="AX162" s="218">
        <v>1</v>
      </c>
      <c r="AY162" s="218" t="s">
        <v>17</v>
      </c>
      <c r="AZ162" s="218" t="s">
        <v>17</v>
      </c>
      <c r="BA162" s="219">
        <v>43784</v>
      </c>
      <c r="BB162" s="227" t="s">
        <v>8199</v>
      </c>
      <c r="BC162" s="213">
        <v>757</v>
      </c>
      <c r="BD162" s="213" t="s">
        <v>8138</v>
      </c>
      <c r="BE162" s="213" t="s">
        <v>1400</v>
      </c>
      <c r="BF162" s="213">
        <v>2</v>
      </c>
      <c r="BG162" s="213" t="s">
        <v>8198</v>
      </c>
      <c r="BH162" s="213" t="s">
        <v>8139</v>
      </c>
      <c r="BI162" s="214">
        <v>45138</v>
      </c>
      <c r="BJ162" s="228" t="s">
        <v>8201</v>
      </c>
      <c r="BK162" s="228">
        <v>14</v>
      </c>
      <c r="BL162" s="228" t="s">
        <v>8138</v>
      </c>
      <c r="BM162" s="228" t="s">
        <v>1400</v>
      </c>
      <c r="BN162" s="228">
        <v>2</v>
      </c>
      <c r="BO162" s="228" t="s">
        <v>8200</v>
      </c>
      <c r="BP162" s="218" t="s">
        <v>8139</v>
      </c>
      <c r="BQ162" s="229">
        <v>45138</v>
      </c>
      <c r="BR162" s="227" t="s">
        <v>281</v>
      </c>
      <c r="BS162" s="230">
        <v>0</v>
      </c>
      <c r="BT162" s="230">
        <v>0</v>
      </c>
      <c r="BU162" s="230" t="s">
        <v>33</v>
      </c>
      <c r="BV162" s="230">
        <v>2</v>
      </c>
      <c r="BW162" s="230" t="s">
        <v>280</v>
      </c>
      <c r="BX162" s="230">
        <v>0</v>
      </c>
      <c r="BY162" s="214">
        <v>43509</v>
      </c>
      <c r="BZ162" s="228" t="s">
        <v>282</v>
      </c>
      <c r="CA162" s="228">
        <v>0</v>
      </c>
      <c r="CB162" s="228">
        <v>0</v>
      </c>
      <c r="CC162" s="228" t="s">
        <v>33</v>
      </c>
      <c r="CD162" s="228">
        <v>2</v>
      </c>
      <c r="CE162" s="228" t="s">
        <v>280</v>
      </c>
      <c r="CF162" s="228">
        <v>0</v>
      </c>
      <c r="CG162" s="229">
        <v>43509</v>
      </c>
      <c r="CH162" s="227" t="s">
        <v>10704</v>
      </c>
      <c r="CI162" s="228" t="e">
        <v>#N/A</v>
      </c>
      <c r="CJ162" s="228" t="e">
        <v>#N/A</v>
      </c>
      <c r="CK162" s="228" t="e">
        <v>#N/A</v>
      </c>
      <c r="CL162" s="228" t="e">
        <v>#N/A</v>
      </c>
      <c r="CM162" s="228" t="e">
        <v>#N/A</v>
      </c>
      <c r="CN162" s="228" t="e">
        <v>#N/A</v>
      </c>
      <c r="CO162" s="231" t="e">
        <v>#N/A</v>
      </c>
      <c r="CP162" s="228" t="s">
        <v>794</v>
      </c>
      <c r="CQ162" s="230" t="s">
        <v>17</v>
      </c>
      <c r="CR162" s="230" t="s">
        <v>17</v>
      </c>
      <c r="CS162" s="230" t="s">
        <v>17</v>
      </c>
      <c r="CT162" s="230" t="s">
        <v>17</v>
      </c>
      <c r="CU162" s="230" t="s">
        <v>17</v>
      </c>
      <c r="CV162" s="230" t="s">
        <v>17</v>
      </c>
      <c r="CW162" s="214">
        <v>43784</v>
      </c>
      <c r="CX162" s="228" t="s">
        <v>1683</v>
      </c>
      <c r="CY162" s="218">
        <v>1952000</v>
      </c>
      <c r="CZ162" s="218" t="s">
        <v>1679</v>
      </c>
      <c r="DA162" s="218" t="s">
        <v>77</v>
      </c>
      <c r="DB162" s="218">
        <v>1</v>
      </c>
      <c r="DC162" s="218" t="s">
        <v>1688</v>
      </c>
      <c r="DD162" s="218" t="s">
        <v>1680</v>
      </c>
      <c r="DE162" s="220">
        <v>44853</v>
      </c>
      <c r="DF162" s="227" t="s">
        <v>1685</v>
      </c>
      <c r="DG162" s="213">
        <v>4937000</v>
      </c>
      <c r="DH162" s="230" t="s">
        <v>1679</v>
      </c>
      <c r="DI162" s="230" t="s">
        <v>77</v>
      </c>
      <c r="DJ162" s="230">
        <v>1</v>
      </c>
      <c r="DK162" s="230" t="s">
        <v>1684</v>
      </c>
      <c r="DL162" s="230" t="s">
        <v>1680</v>
      </c>
      <c r="DM162" s="214">
        <v>44853</v>
      </c>
      <c r="DN162" s="228" t="s">
        <v>1687</v>
      </c>
      <c r="DO162" s="218">
        <v>6601000</v>
      </c>
      <c r="DP162" s="228" t="s">
        <v>1679</v>
      </c>
      <c r="DQ162" s="228" t="s">
        <v>77</v>
      </c>
      <c r="DR162" s="228">
        <v>1</v>
      </c>
      <c r="DS162" s="228" t="s">
        <v>1686</v>
      </c>
      <c r="DT162" s="228" t="s">
        <v>1680</v>
      </c>
      <c r="DU162" s="229">
        <v>44853</v>
      </c>
      <c r="DV162" s="227" t="s">
        <v>1689</v>
      </c>
      <c r="DW162" s="213">
        <v>1952000</v>
      </c>
      <c r="DX162" s="230" t="s">
        <v>1679</v>
      </c>
      <c r="DY162" s="230" t="s">
        <v>77</v>
      </c>
      <c r="DZ162" s="230">
        <v>1</v>
      </c>
      <c r="EA162" s="230" t="s">
        <v>1688</v>
      </c>
      <c r="EB162" s="230" t="s">
        <v>1680</v>
      </c>
      <c r="EC162" s="214">
        <v>44853</v>
      </c>
      <c r="ED162" s="228" t="s">
        <v>1691</v>
      </c>
      <c r="EE162" s="218">
        <v>0</v>
      </c>
      <c r="EF162" s="228" t="s">
        <v>1679</v>
      </c>
      <c r="EG162" s="228" t="s">
        <v>77</v>
      </c>
      <c r="EH162" s="228">
        <v>1</v>
      </c>
      <c r="EI162" s="228" t="s">
        <v>1690</v>
      </c>
      <c r="EJ162" s="228" t="s">
        <v>1680</v>
      </c>
      <c r="EK162" s="229">
        <v>44853</v>
      </c>
      <c r="EL162" s="227" t="s">
        <v>1693</v>
      </c>
      <c r="EM162" s="213">
        <v>0</v>
      </c>
      <c r="EN162" s="230" t="s">
        <v>1679</v>
      </c>
      <c r="EO162" s="230" t="s">
        <v>77</v>
      </c>
      <c r="EP162" s="230">
        <v>1</v>
      </c>
      <c r="EQ162" s="230" t="s">
        <v>1692</v>
      </c>
      <c r="ER162" s="230" t="s">
        <v>1680</v>
      </c>
      <c r="ES162" s="214">
        <v>44853</v>
      </c>
      <c r="ET162" s="228" t="s">
        <v>8202</v>
      </c>
      <c r="EU162" s="228">
        <v>14</v>
      </c>
      <c r="EV162" s="228" t="s">
        <v>8138</v>
      </c>
      <c r="EW162" s="228" t="s">
        <v>1400</v>
      </c>
      <c r="EX162" s="228">
        <v>2</v>
      </c>
      <c r="EY162" s="228" t="s">
        <v>8200</v>
      </c>
      <c r="EZ162" s="228" t="s">
        <v>8139</v>
      </c>
      <c r="FA162" s="229">
        <v>45138</v>
      </c>
      <c r="FB162" s="227" t="s">
        <v>1204</v>
      </c>
      <c r="FC162" s="230">
        <v>3</v>
      </c>
      <c r="FD162" s="230" t="s">
        <v>1201</v>
      </c>
      <c r="FE162" s="230" t="s">
        <v>77</v>
      </c>
      <c r="FF162" s="230">
        <v>1</v>
      </c>
      <c r="FG162" s="230" t="s">
        <v>1203</v>
      </c>
      <c r="FH162" s="230" t="s">
        <v>1202</v>
      </c>
      <c r="FI162" s="214">
        <v>44451</v>
      </c>
      <c r="FJ162" s="227" t="s">
        <v>603</v>
      </c>
      <c r="FK162" s="228" t="s">
        <v>17</v>
      </c>
      <c r="FL162" s="228" t="s">
        <v>590</v>
      </c>
      <c r="FM162" s="228" t="s">
        <v>17</v>
      </c>
      <c r="FN162" s="228" t="s">
        <v>17</v>
      </c>
      <c r="FO162" s="228" t="s">
        <v>592</v>
      </c>
      <c r="FP162" s="218" t="s">
        <v>602</v>
      </c>
      <c r="FQ162" s="219">
        <v>43578</v>
      </c>
      <c r="FR162" s="227" t="s">
        <v>604</v>
      </c>
      <c r="FS162" s="230" t="s">
        <v>17</v>
      </c>
      <c r="FT162" s="230" t="s">
        <v>590</v>
      </c>
      <c r="FU162" s="230" t="s">
        <v>17</v>
      </c>
      <c r="FV162" s="230" t="s">
        <v>17</v>
      </c>
      <c r="FW162" s="230" t="s">
        <v>592</v>
      </c>
      <c r="FX162" s="230" t="s">
        <v>602</v>
      </c>
      <c r="FY162" s="214">
        <v>43578</v>
      </c>
      <c r="FZ162" s="228" t="s">
        <v>2943</v>
      </c>
      <c r="GA162" s="228">
        <v>1</v>
      </c>
      <c r="GB162" s="228" t="s">
        <v>2565</v>
      </c>
      <c r="GC162" s="228" t="s">
        <v>33</v>
      </c>
      <c r="GD162" s="228">
        <v>2</v>
      </c>
      <c r="GE162" s="228" t="s">
        <v>17</v>
      </c>
      <c r="GF162" s="228" t="s">
        <v>17</v>
      </c>
      <c r="GG162" s="229">
        <v>45062</v>
      </c>
      <c r="GH162" s="227" t="s">
        <v>2949</v>
      </c>
      <c r="GI162" s="230">
        <v>1</v>
      </c>
      <c r="GJ162" s="230" t="s">
        <v>2565</v>
      </c>
      <c r="GK162" s="230" t="s">
        <v>33</v>
      </c>
      <c r="GL162" s="230">
        <v>2</v>
      </c>
      <c r="GM162" s="230" t="s">
        <v>17</v>
      </c>
      <c r="GN162" s="230" t="s">
        <v>17</v>
      </c>
      <c r="GO162" s="214">
        <v>45062</v>
      </c>
      <c r="GP162" s="228" t="s">
        <v>2944</v>
      </c>
      <c r="GQ162" s="228">
        <v>1</v>
      </c>
      <c r="GR162" s="228" t="s">
        <v>2565</v>
      </c>
      <c r="GS162" s="228" t="s">
        <v>33</v>
      </c>
      <c r="GT162" s="228">
        <v>2</v>
      </c>
      <c r="GU162" s="228" t="s">
        <v>17</v>
      </c>
      <c r="GV162" s="228" t="s">
        <v>17</v>
      </c>
      <c r="GW162" s="229">
        <v>45062</v>
      </c>
      <c r="GX162" s="227" t="s">
        <v>2950</v>
      </c>
      <c r="GY162" s="230">
        <v>0</v>
      </c>
      <c r="GZ162" s="230" t="s">
        <v>2565</v>
      </c>
      <c r="HA162" s="230" t="s">
        <v>33</v>
      </c>
      <c r="HB162" s="230">
        <v>2</v>
      </c>
      <c r="HC162" s="230" t="s">
        <v>17</v>
      </c>
      <c r="HD162" s="230" t="s">
        <v>17</v>
      </c>
      <c r="HE162" s="214">
        <v>45062</v>
      </c>
      <c r="HF162" s="228" t="s">
        <v>2942</v>
      </c>
      <c r="HG162" s="228">
        <v>0</v>
      </c>
      <c r="HH162" s="228" t="s">
        <v>2565</v>
      </c>
      <c r="HI162" s="228" t="s">
        <v>33</v>
      </c>
      <c r="HJ162" s="228">
        <v>2</v>
      </c>
      <c r="HK162" s="228" t="s">
        <v>17</v>
      </c>
      <c r="HL162" s="228" t="s">
        <v>17</v>
      </c>
      <c r="HM162" s="229">
        <v>45062</v>
      </c>
      <c r="HN162" s="227" t="s">
        <v>2948</v>
      </c>
      <c r="HO162" s="230">
        <v>0</v>
      </c>
      <c r="HP162" s="230" t="s">
        <v>2565</v>
      </c>
      <c r="HQ162" s="230" t="s">
        <v>33</v>
      </c>
      <c r="HR162" s="230">
        <v>2</v>
      </c>
      <c r="HS162" s="230" t="s">
        <v>17</v>
      </c>
      <c r="HT162" s="230" t="s">
        <v>17</v>
      </c>
      <c r="HU162" s="214">
        <v>45062</v>
      </c>
      <c r="HV162" s="228" t="s">
        <v>2945</v>
      </c>
      <c r="HW162" s="228">
        <v>0</v>
      </c>
      <c r="HX162" s="228" t="s">
        <v>2565</v>
      </c>
      <c r="HY162" s="228" t="s">
        <v>33</v>
      </c>
      <c r="HZ162" s="228">
        <v>2</v>
      </c>
      <c r="IA162" s="228" t="s">
        <v>17</v>
      </c>
      <c r="IB162" s="228" t="s">
        <v>17</v>
      </c>
      <c r="IC162" s="229">
        <v>45062</v>
      </c>
      <c r="ID162" s="227" t="s">
        <v>2947</v>
      </c>
      <c r="IE162" s="230">
        <v>0</v>
      </c>
      <c r="IF162" s="230" t="s">
        <v>2565</v>
      </c>
      <c r="IG162" s="230" t="s">
        <v>33</v>
      </c>
      <c r="IH162" s="230">
        <v>2</v>
      </c>
      <c r="II162" s="230" t="s">
        <v>17</v>
      </c>
      <c r="IJ162" s="230" t="s">
        <v>17</v>
      </c>
      <c r="IK162" s="214">
        <v>45062</v>
      </c>
      <c r="IL162" s="228" t="s">
        <v>2946</v>
      </c>
      <c r="IM162" s="228">
        <v>3</v>
      </c>
      <c r="IN162" s="228" t="s">
        <v>2565</v>
      </c>
      <c r="IO162" s="228" t="s">
        <v>33</v>
      </c>
      <c r="IP162" s="228">
        <v>2</v>
      </c>
      <c r="IQ162" s="228" t="s">
        <v>17</v>
      </c>
      <c r="IR162" s="228" t="s">
        <v>17</v>
      </c>
      <c r="IS162" s="229">
        <v>45062</v>
      </c>
    </row>
    <row r="163" spans="1:253" x14ac:dyDescent="0.25">
      <c r="A163" s="11" t="s">
        <v>114</v>
      </c>
      <c r="B163" s="11" t="s">
        <v>10367</v>
      </c>
      <c r="C163" s="11" t="s">
        <v>115</v>
      </c>
      <c r="D163" s="11" t="s">
        <v>116</v>
      </c>
      <c r="E163" s="11" t="s">
        <v>9565</v>
      </c>
      <c r="F163" s="11" t="s">
        <v>8444</v>
      </c>
      <c r="G163" s="212">
        <v>16690000</v>
      </c>
      <c r="H163" s="213" t="s">
        <v>8194</v>
      </c>
      <c r="I163" s="213" t="s">
        <v>1400</v>
      </c>
      <c r="J163" s="213">
        <v>2</v>
      </c>
      <c r="K163" s="213" t="s">
        <v>8443</v>
      </c>
      <c r="L163" s="213" t="s">
        <v>1607</v>
      </c>
      <c r="M163" s="214">
        <v>45138</v>
      </c>
      <c r="N163" s="227" t="s">
        <v>1609</v>
      </c>
      <c r="O163" s="216">
        <v>386850</v>
      </c>
      <c r="P163" s="216" t="s">
        <v>1606</v>
      </c>
      <c r="Q163" s="216" t="s">
        <v>77</v>
      </c>
      <c r="R163" s="216">
        <v>1</v>
      </c>
      <c r="S163" s="216" t="s">
        <v>1608</v>
      </c>
      <c r="T163" s="216" t="s">
        <v>1607</v>
      </c>
      <c r="U163" s="217">
        <v>44818</v>
      </c>
      <c r="V163" s="227" t="s">
        <v>8446</v>
      </c>
      <c r="W163" s="213">
        <v>16690000</v>
      </c>
      <c r="X163" s="213" t="s">
        <v>8194</v>
      </c>
      <c r="Y163" s="213" t="s">
        <v>1400</v>
      </c>
      <c r="Z163" s="213">
        <v>2</v>
      </c>
      <c r="AA163" s="213" t="s">
        <v>8445</v>
      </c>
      <c r="AB163" s="213" t="s">
        <v>1607</v>
      </c>
      <c r="AC163" s="214">
        <v>45138</v>
      </c>
      <c r="AD163" s="227" t="s">
        <v>8448</v>
      </c>
      <c r="AE163" s="218">
        <v>16690000</v>
      </c>
      <c r="AF163" s="218" t="s">
        <v>8194</v>
      </c>
      <c r="AG163" s="218" t="s">
        <v>1400</v>
      </c>
      <c r="AH163" s="218">
        <v>2</v>
      </c>
      <c r="AI163" s="218" t="s">
        <v>8447</v>
      </c>
      <c r="AJ163" s="218" t="s">
        <v>1607</v>
      </c>
      <c r="AK163" s="219">
        <v>45138</v>
      </c>
      <c r="AL163" s="227" t="s">
        <v>8452</v>
      </c>
      <c r="AM163" s="213">
        <v>25000</v>
      </c>
      <c r="AN163" s="213" t="s">
        <v>8449</v>
      </c>
      <c r="AO163" s="213" t="s">
        <v>1400</v>
      </c>
      <c r="AP163" s="213">
        <v>2</v>
      </c>
      <c r="AQ163" s="213" t="s">
        <v>8451</v>
      </c>
      <c r="AR163" s="213" t="s">
        <v>8450</v>
      </c>
      <c r="AS163" s="214">
        <v>45138</v>
      </c>
      <c r="AT163" s="228" t="s">
        <v>782</v>
      </c>
      <c r="AU163" s="218">
        <v>0</v>
      </c>
      <c r="AV163" s="218" t="s">
        <v>17</v>
      </c>
      <c r="AW163" s="218" t="s">
        <v>17</v>
      </c>
      <c r="AX163" s="218" t="s">
        <v>17</v>
      </c>
      <c r="AY163" s="218" t="s">
        <v>781</v>
      </c>
      <c r="AZ163" s="218" t="s">
        <v>17</v>
      </c>
      <c r="BA163" s="219">
        <v>43742</v>
      </c>
      <c r="BB163" s="227" t="s">
        <v>1929</v>
      </c>
      <c r="BC163" s="213">
        <v>3163</v>
      </c>
      <c r="BD163" s="213" t="s">
        <v>1926</v>
      </c>
      <c r="BE163" s="213" t="s">
        <v>1400</v>
      </c>
      <c r="BF163" s="213">
        <v>2</v>
      </c>
      <c r="BG163" s="213" t="s">
        <v>1928</v>
      </c>
      <c r="BH163" s="213" t="s">
        <v>1927</v>
      </c>
      <c r="BI163" s="214">
        <v>44970</v>
      </c>
      <c r="BJ163" s="228" t="s">
        <v>8454</v>
      </c>
      <c r="BK163" s="228">
        <v>51</v>
      </c>
      <c r="BL163" s="228" t="s">
        <v>8303</v>
      </c>
      <c r="BM163" s="228" t="s">
        <v>1400</v>
      </c>
      <c r="BN163" s="228">
        <v>2</v>
      </c>
      <c r="BO163" s="228" t="s">
        <v>8453</v>
      </c>
      <c r="BP163" s="218" t="s">
        <v>7364</v>
      </c>
      <c r="BQ163" s="229">
        <v>45138</v>
      </c>
      <c r="BR163" s="227" t="s">
        <v>797</v>
      </c>
      <c r="BS163" s="230" t="s">
        <v>17</v>
      </c>
      <c r="BT163" s="230" t="s">
        <v>17</v>
      </c>
      <c r="BU163" s="230" t="s">
        <v>17</v>
      </c>
      <c r="BV163" s="230" t="s">
        <v>17</v>
      </c>
      <c r="BW163" s="230" t="s">
        <v>17</v>
      </c>
      <c r="BX163" s="230" t="s">
        <v>17</v>
      </c>
      <c r="BY163" s="214">
        <v>43787</v>
      </c>
      <c r="BZ163" s="228" t="s">
        <v>798</v>
      </c>
      <c r="CA163" s="228" t="s">
        <v>17</v>
      </c>
      <c r="CB163" s="228" t="s">
        <v>17</v>
      </c>
      <c r="CC163" s="228" t="s">
        <v>17</v>
      </c>
      <c r="CD163" s="228" t="s">
        <v>17</v>
      </c>
      <c r="CE163" s="228" t="s">
        <v>17</v>
      </c>
      <c r="CF163" s="228" t="s">
        <v>17</v>
      </c>
      <c r="CG163" s="229">
        <v>43787</v>
      </c>
      <c r="CH163" s="227" t="s">
        <v>10705</v>
      </c>
      <c r="CI163" s="228" t="e">
        <v>#N/A</v>
      </c>
      <c r="CJ163" s="228" t="e">
        <v>#N/A</v>
      </c>
      <c r="CK163" s="228" t="e">
        <v>#N/A</v>
      </c>
      <c r="CL163" s="228" t="e">
        <v>#N/A</v>
      </c>
      <c r="CM163" s="228" t="e">
        <v>#N/A</v>
      </c>
      <c r="CN163" s="228" t="e">
        <v>#N/A</v>
      </c>
      <c r="CO163" s="231" t="e">
        <v>#N/A</v>
      </c>
      <c r="CP163" s="228" t="s">
        <v>117</v>
      </c>
      <c r="CQ163" s="230" t="s">
        <v>17</v>
      </c>
      <c r="CR163" s="230">
        <v>0</v>
      </c>
      <c r="CS163" s="230" t="s">
        <v>17</v>
      </c>
      <c r="CT163" s="230" t="s">
        <v>17</v>
      </c>
      <c r="CU163" s="230">
        <v>0</v>
      </c>
      <c r="CV163" s="230">
        <v>0</v>
      </c>
      <c r="CW163" s="214">
        <v>43502</v>
      </c>
      <c r="CX163" s="228" t="s">
        <v>8459</v>
      </c>
      <c r="CY163" s="218">
        <v>3000000</v>
      </c>
      <c r="CZ163" s="218" t="s">
        <v>8456</v>
      </c>
      <c r="DA163" s="218" t="s">
        <v>77</v>
      </c>
      <c r="DB163" s="218">
        <v>1</v>
      </c>
      <c r="DC163" s="218" t="s">
        <v>8458</v>
      </c>
      <c r="DD163" s="218" t="s">
        <v>8457</v>
      </c>
      <c r="DE163" s="220">
        <v>45138</v>
      </c>
      <c r="DF163" s="227" t="s">
        <v>8461</v>
      </c>
      <c r="DG163" s="213">
        <v>0</v>
      </c>
      <c r="DH163" s="230" t="s">
        <v>8460</v>
      </c>
      <c r="DI163" s="230" t="s">
        <v>1400</v>
      </c>
      <c r="DJ163" s="230">
        <v>2</v>
      </c>
      <c r="DK163" s="230" t="s">
        <v>8331</v>
      </c>
      <c r="DL163" s="230" t="s">
        <v>1607</v>
      </c>
      <c r="DM163" s="214">
        <v>45138</v>
      </c>
      <c r="DN163" s="228" t="s">
        <v>8464</v>
      </c>
      <c r="DO163" s="218">
        <v>13690000</v>
      </c>
      <c r="DP163" s="228" t="s">
        <v>8462</v>
      </c>
      <c r="DQ163" s="228" t="s">
        <v>1400</v>
      </c>
      <c r="DR163" s="228">
        <v>2</v>
      </c>
      <c r="DS163" s="228" t="s">
        <v>8333</v>
      </c>
      <c r="DT163" s="228" t="s">
        <v>8463</v>
      </c>
      <c r="DU163" s="229">
        <v>45138</v>
      </c>
      <c r="DV163" s="227" t="s">
        <v>8465</v>
      </c>
      <c r="DW163" s="213">
        <v>3000000</v>
      </c>
      <c r="DX163" s="230" t="s">
        <v>8456</v>
      </c>
      <c r="DY163" s="230" t="s">
        <v>77</v>
      </c>
      <c r="DZ163" s="230">
        <v>1</v>
      </c>
      <c r="EA163" s="230" t="s">
        <v>8458</v>
      </c>
      <c r="EB163" s="230" t="s">
        <v>8457</v>
      </c>
      <c r="EC163" s="214">
        <v>45138</v>
      </c>
      <c r="ED163" s="228" t="s">
        <v>8467</v>
      </c>
      <c r="EE163" s="218">
        <v>0</v>
      </c>
      <c r="EF163" s="228" t="s">
        <v>8456</v>
      </c>
      <c r="EG163" s="228" t="s">
        <v>77</v>
      </c>
      <c r="EH163" s="228">
        <v>1</v>
      </c>
      <c r="EI163" s="228" t="s">
        <v>5305</v>
      </c>
      <c r="EJ163" s="228" t="s">
        <v>8466</v>
      </c>
      <c r="EK163" s="229">
        <v>45138</v>
      </c>
      <c r="EL163" s="227" t="s">
        <v>8468</v>
      </c>
      <c r="EM163" s="213">
        <v>0</v>
      </c>
      <c r="EN163" s="230" t="s">
        <v>8456</v>
      </c>
      <c r="EO163" s="230" t="s">
        <v>77</v>
      </c>
      <c r="EP163" s="230">
        <v>1</v>
      </c>
      <c r="EQ163" s="230" t="s">
        <v>5305</v>
      </c>
      <c r="ER163" s="230" t="s">
        <v>8466</v>
      </c>
      <c r="ES163" s="214">
        <v>45138</v>
      </c>
      <c r="ET163" s="228" t="s">
        <v>8455</v>
      </c>
      <c r="EU163" s="228">
        <v>51</v>
      </c>
      <c r="EV163" s="228" t="s">
        <v>8303</v>
      </c>
      <c r="EW163" s="228" t="s">
        <v>1400</v>
      </c>
      <c r="EX163" s="228">
        <v>2</v>
      </c>
      <c r="EY163" s="228" t="s">
        <v>8453</v>
      </c>
      <c r="EZ163" s="228" t="s">
        <v>7364</v>
      </c>
      <c r="FA163" s="229">
        <v>45138</v>
      </c>
      <c r="FB163" s="227" t="s">
        <v>1319</v>
      </c>
      <c r="FC163" s="230">
        <v>4</v>
      </c>
      <c r="FD163" s="230" t="s">
        <v>17</v>
      </c>
      <c r="FE163" s="230" t="s">
        <v>33</v>
      </c>
      <c r="FF163" s="230">
        <v>2</v>
      </c>
      <c r="FG163" s="230" t="s">
        <v>1318</v>
      </c>
      <c r="FH163" s="230" t="s">
        <v>17</v>
      </c>
      <c r="FI163" s="214">
        <v>44660</v>
      </c>
      <c r="FJ163" s="227" t="s">
        <v>118</v>
      </c>
      <c r="FK163" s="228" t="s">
        <v>17</v>
      </c>
      <c r="FL163" s="228">
        <v>0</v>
      </c>
      <c r="FM163" s="228" t="s">
        <v>17</v>
      </c>
      <c r="FN163" s="228" t="s">
        <v>17</v>
      </c>
      <c r="FO163" s="228">
        <v>0</v>
      </c>
      <c r="FP163" s="218">
        <v>0</v>
      </c>
      <c r="FQ163" s="219">
        <v>43502</v>
      </c>
      <c r="FR163" s="227" t="s">
        <v>119</v>
      </c>
      <c r="FS163" s="230" t="s">
        <v>17</v>
      </c>
      <c r="FT163" s="230">
        <v>0</v>
      </c>
      <c r="FU163" s="230" t="s">
        <v>17</v>
      </c>
      <c r="FV163" s="230" t="s">
        <v>17</v>
      </c>
      <c r="FW163" s="230">
        <v>0</v>
      </c>
      <c r="FX163" s="230">
        <v>0</v>
      </c>
      <c r="FY163" s="214">
        <v>43502</v>
      </c>
      <c r="FZ163" s="228" t="s">
        <v>2952</v>
      </c>
      <c r="GA163" s="228">
        <v>1</v>
      </c>
      <c r="GB163" s="228" t="s">
        <v>2565</v>
      </c>
      <c r="GC163" s="228" t="s">
        <v>33</v>
      </c>
      <c r="GD163" s="228">
        <v>2</v>
      </c>
      <c r="GE163" s="228" t="s">
        <v>17</v>
      </c>
      <c r="GF163" s="228" t="s">
        <v>17</v>
      </c>
      <c r="GG163" s="229">
        <v>45062</v>
      </c>
      <c r="GH163" s="227" t="s">
        <v>2958</v>
      </c>
      <c r="GI163" s="230">
        <v>0</v>
      </c>
      <c r="GJ163" s="230" t="s">
        <v>2565</v>
      </c>
      <c r="GK163" s="230" t="s">
        <v>33</v>
      </c>
      <c r="GL163" s="230">
        <v>2</v>
      </c>
      <c r="GM163" s="230" t="s">
        <v>17</v>
      </c>
      <c r="GN163" s="230" t="s">
        <v>17</v>
      </c>
      <c r="GO163" s="214">
        <v>45062</v>
      </c>
      <c r="GP163" s="228" t="s">
        <v>2953</v>
      </c>
      <c r="GQ163" s="228">
        <v>1</v>
      </c>
      <c r="GR163" s="228" t="s">
        <v>2565</v>
      </c>
      <c r="GS163" s="228" t="s">
        <v>33</v>
      </c>
      <c r="GT163" s="228">
        <v>2</v>
      </c>
      <c r="GU163" s="228" t="s">
        <v>17</v>
      </c>
      <c r="GV163" s="228" t="s">
        <v>17</v>
      </c>
      <c r="GW163" s="229">
        <v>45062</v>
      </c>
      <c r="GX163" s="227" t="s">
        <v>2959</v>
      </c>
      <c r="GY163" s="230">
        <v>0</v>
      </c>
      <c r="GZ163" s="230" t="s">
        <v>2565</v>
      </c>
      <c r="HA163" s="230" t="s">
        <v>33</v>
      </c>
      <c r="HB163" s="230">
        <v>2</v>
      </c>
      <c r="HC163" s="230" t="s">
        <v>17</v>
      </c>
      <c r="HD163" s="230" t="s">
        <v>17</v>
      </c>
      <c r="HE163" s="214">
        <v>45062</v>
      </c>
      <c r="HF163" s="228" t="s">
        <v>2951</v>
      </c>
      <c r="HG163" s="228">
        <v>0</v>
      </c>
      <c r="HH163" s="228" t="s">
        <v>2565</v>
      </c>
      <c r="HI163" s="228" t="s">
        <v>33</v>
      </c>
      <c r="HJ163" s="228">
        <v>2</v>
      </c>
      <c r="HK163" s="228" t="s">
        <v>17</v>
      </c>
      <c r="HL163" s="228" t="s">
        <v>17</v>
      </c>
      <c r="HM163" s="229">
        <v>45062</v>
      </c>
      <c r="HN163" s="227" t="s">
        <v>2957</v>
      </c>
      <c r="HO163" s="230">
        <v>0</v>
      </c>
      <c r="HP163" s="230" t="s">
        <v>2565</v>
      </c>
      <c r="HQ163" s="230" t="s">
        <v>33</v>
      </c>
      <c r="HR163" s="230">
        <v>2</v>
      </c>
      <c r="HS163" s="230" t="s">
        <v>17</v>
      </c>
      <c r="HT163" s="230" t="s">
        <v>17</v>
      </c>
      <c r="HU163" s="214">
        <v>45062</v>
      </c>
      <c r="HV163" s="228" t="s">
        <v>2954</v>
      </c>
      <c r="HW163" s="228">
        <v>0</v>
      </c>
      <c r="HX163" s="228" t="s">
        <v>2565</v>
      </c>
      <c r="HY163" s="228" t="s">
        <v>33</v>
      </c>
      <c r="HZ163" s="228">
        <v>2</v>
      </c>
      <c r="IA163" s="228" t="s">
        <v>17</v>
      </c>
      <c r="IB163" s="228" t="s">
        <v>17</v>
      </c>
      <c r="IC163" s="229">
        <v>45062</v>
      </c>
      <c r="ID163" s="227" t="s">
        <v>2956</v>
      </c>
      <c r="IE163" s="230">
        <v>2</v>
      </c>
      <c r="IF163" s="230" t="s">
        <v>2565</v>
      </c>
      <c r="IG163" s="230" t="s">
        <v>33</v>
      </c>
      <c r="IH163" s="230">
        <v>2</v>
      </c>
      <c r="II163" s="230" t="s">
        <v>17</v>
      </c>
      <c r="IJ163" s="230" t="s">
        <v>17</v>
      </c>
      <c r="IK163" s="214">
        <v>45062</v>
      </c>
      <c r="IL163" s="228" t="s">
        <v>2955</v>
      </c>
      <c r="IM163" s="228">
        <v>2</v>
      </c>
      <c r="IN163" s="228" t="s">
        <v>2565</v>
      </c>
      <c r="IO163" s="228" t="s">
        <v>33</v>
      </c>
      <c r="IP163" s="228">
        <v>2</v>
      </c>
      <c r="IQ163" s="228" t="s">
        <v>17</v>
      </c>
      <c r="IR163" s="228" t="s">
        <v>17</v>
      </c>
      <c r="IS163" s="229">
        <v>45062</v>
      </c>
    </row>
  </sheetData>
  <mergeCells count="31">
    <mergeCell ref="EE1:EK1"/>
    <mergeCell ref="EM1:ES1"/>
    <mergeCell ref="IL1:IS1"/>
    <mergeCell ref="HF1:HM1"/>
    <mergeCell ref="GX1:HE1"/>
    <mergeCell ref="HN1:HU1"/>
    <mergeCell ref="HV1:IC1"/>
    <mergeCell ref="GP1:GW1"/>
    <mergeCell ref="ET1:FA1"/>
    <mergeCell ref="FB1:FI1"/>
    <mergeCell ref="FJ1:FQ1"/>
    <mergeCell ref="ID1:IK1"/>
    <mergeCell ref="FR1:FY1"/>
    <mergeCell ref="GH1:GO1"/>
    <mergeCell ref="FZ1:GG1"/>
    <mergeCell ref="N1:U1"/>
    <mergeCell ref="F1:M1"/>
    <mergeCell ref="DV1:EC1"/>
    <mergeCell ref="CX1:DE1"/>
    <mergeCell ref="DN1:DU1"/>
    <mergeCell ref="DF1:DM1"/>
    <mergeCell ref="AT1:BA1"/>
    <mergeCell ref="BJ1:BQ1"/>
    <mergeCell ref="CH1:CO1"/>
    <mergeCell ref="BZ1:CG1"/>
    <mergeCell ref="CP1:CW1"/>
    <mergeCell ref="V1:AC1"/>
    <mergeCell ref="AD1:AK1"/>
    <mergeCell ref="AL1:AS1"/>
    <mergeCell ref="BR1:BY1"/>
    <mergeCell ref="BB1:BI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tint="-0.499984740745262"/>
  </sheetPr>
  <dimension ref="A1:AG163"/>
  <sheetViews>
    <sheetView topLeftCell="T270" workbookViewId="0">
      <selection activeCell="A250" sqref="A250:AG300"/>
    </sheetView>
  </sheetViews>
  <sheetFormatPr defaultColWidth="9.42578125" defaultRowHeight="15" x14ac:dyDescent="0.25"/>
  <cols>
    <col min="1" max="1" width="36" style="1" customWidth="1"/>
    <col min="2" max="2" width="23.42578125" style="1" customWidth="1"/>
    <col min="3" max="3" width="10.42578125" style="1" bestFit="1" customWidth="1"/>
    <col min="4" max="4" width="11.42578125" style="1" bestFit="1" customWidth="1"/>
    <col min="5" max="5" width="5.42578125" style="1" bestFit="1" customWidth="1"/>
    <col min="6" max="6" width="12.42578125" style="4" customWidth="1"/>
    <col min="7" max="7" width="11.42578125" style="4" bestFit="1" customWidth="1"/>
    <col min="8" max="8" width="16.28515625" style="4" customWidth="1"/>
    <col min="9" max="9" width="10.42578125" style="4" bestFit="1" customWidth="1"/>
    <col min="10" max="11" width="9.42578125" style="4" hidden="1" customWidth="1"/>
    <col min="12" max="12" width="8.5703125" style="4" bestFit="1" customWidth="1"/>
    <col min="13" max="14" width="8.5703125" style="4" hidden="1" customWidth="1"/>
    <col min="15" max="15" width="6.42578125" style="4" hidden="1" customWidth="1"/>
    <col min="16" max="16" width="6.5703125" style="4" hidden="1" customWidth="1"/>
    <col min="17" max="17" width="16.85546875" style="4" customWidth="1"/>
    <col min="18" max="18" width="15.7109375" style="4" customWidth="1"/>
    <col min="19" max="19" width="10.42578125" style="4" bestFit="1" customWidth="1"/>
    <col min="20" max="20" width="14.28515625" style="4" customWidth="1"/>
    <col min="21" max="21" width="10.42578125" style="4" bestFit="1" customWidth="1"/>
    <col min="22" max="22" width="9.42578125" style="4" bestFit="1" customWidth="1"/>
    <col min="23" max="24" width="10.42578125" style="4" hidden="1" customWidth="1"/>
    <col min="25" max="25" width="9.42578125" style="4" bestFit="1" customWidth="1"/>
    <col min="26" max="26" width="12.42578125" style="4" bestFit="1" customWidth="1"/>
    <col min="27" max="27" width="9.42578125" style="4" bestFit="1" customWidth="1"/>
    <col min="28" max="28" width="6.42578125" style="4" bestFit="1" customWidth="1"/>
    <col min="29" max="31" width="9.42578125" style="4" bestFit="1" customWidth="1"/>
    <col min="32" max="32" width="6.42578125" style="4" bestFit="1" customWidth="1"/>
    <col min="33" max="33" width="12.42578125" style="4" bestFit="1" customWidth="1"/>
    <col min="34" max="34" width="9.42578125" style="1" customWidth="1"/>
    <col min="35" max="16384" width="9.42578125" style="1"/>
  </cols>
  <sheetData>
    <row r="1" spans="1:33" s="5" customFormat="1" ht="147" customHeight="1" x14ac:dyDescent="0.2">
      <c r="A1" s="16" t="str">
        <f>'Core Indicators'!A:A</f>
        <v>Crisis</v>
      </c>
      <c r="B1" s="16" t="s">
        <v>9104</v>
      </c>
      <c r="C1" s="16" t="s">
        <v>9101</v>
      </c>
      <c r="D1" s="16" t="s">
        <v>9102</v>
      </c>
      <c r="E1" s="11" t="s">
        <v>9103</v>
      </c>
      <c r="F1" s="38" t="s">
        <v>9219</v>
      </c>
      <c r="G1" s="38" t="s">
        <v>9220</v>
      </c>
      <c r="H1" s="38" t="s">
        <v>9221</v>
      </c>
      <c r="I1" s="38" t="s">
        <v>9222</v>
      </c>
      <c r="J1" s="38" t="s">
        <v>9223</v>
      </c>
      <c r="K1" s="38" t="s">
        <v>9224</v>
      </c>
      <c r="L1" s="38" t="s">
        <v>9225</v>
      </c>
      <c r="M1" s="38" t="s">
        <v>9226</v>
      </c>
      <c r="N1" s="38" t="s">
        <v>9227</v>
      </c>
      <c r="O1" s="38" t="s">
        <v>9228</v>
      </c>
      <c r="P1" s="39" t="s">
        <v>9229</v>
      </c>
      <c r="Q1" s="38" t="s">
        <v>9230</v>
      </c>
      <c r="R1" s="38" t="s">
        <v>9231</v>
      </c>
      <c r="S1" s="38" t="s">
        <v>9232</v>
      </c>
      <c r="T1" s="38" t="s">
        <v>9233</v>
      </c>
      <c r="U1" s="38" t="s">
        <v>9234</v>
      </c>
      <c r="V1" s="39" t="s">
        <v>9235</v>
      </c>
      <c r="W1" s="39" t="s">
        <v>9236</v>
      </c>
      <c r="X1" s="39" t="s">
        <v>9237</v>
      </c>
      <c r="Y1" s="39" t="s">
        <v>2567</v>
      </c>
      <c r="Z1" s="39" t="s">
        <v>2573</v>
      </c>
      <c r="AA1" s="39" t="s">
        <v>2569</v>
      </c>
      <c r="AB1" s="39" t="s">
        <v>2642</v>
      </c>
      <c r="AC1" s="39" t="s">
        <v>2564</v>
      </c>
      <c r="AD1" s="39" t="s">
        <v>2571</v>
      </c>
      <c r="AE1" s="39" t="s">
        <v>2634</v>
      </c>
      <c r="AF1" s="39" t="s">
        <v>9180</v>
      </c>
      <c r="AG1" s="39" t="s">
        <v>2636</v>
      </c>
    </row>
    <row r="2" spans="1:33" ht="25.5" customHeight="1" x14ac:dyDescent="0.25">
      <c r="A2" s="45">
        <f>'Core Indicators'!A:A</f>
        <v>0</v>
      </c>
      <c r="B2" s="18"/>
      <c r="C2" s="18"/>
      <c r="D2" s="18"/>
      <c r="E2" s="11"/>
      <c r="F2" s="12" t="s">
        <v>9238</v>
      </c>
      <c r="G2" s="12" t="s">
        <v>9239</v>
      </c>
      <c r="H2" s="12" t="s">
        <v>9239</v>
      </c>
      <c r="I2" s="12" t="s">
        <v>9239</v>
      </c>
      <c r="J2" s="12" t="s">
        <v>9239</v>
      </c>
      <c r="K2" s="12"/>
      <c r="L2" s="12" t="s">
        <v>9239</v>
      </c>
      <c r="M2" s="12" t="s">
        <v>9239</v>
      </c>
      <c r="N2" s="12" t="s">
        <v>9239</v>
      </c>
      <c r="O2" s="12" t="s">
        <v>9239</v>
      </c>
      <c r="P2" s="12" t="s">
        <v>9240</v>
      </c>
      <c r="Q2" s="12" t="s">
        <v>9239</v>
      </c>
      <c r="R2" s="12" t="s">
        <v>9239</v>
      </c>
      <c r="S2" s="12" t="s">
        <v>9239</v>
      </c>
      <c r="T2" s="12" t="s">
        <v>9239</v>
      </c>
      <c r="U2" s="12" t="s">
        <v>9239</v>
      </c>
      <c r="V2" s="12" t="s">
        <v>9239</v>
      </c>
      <c r="W2" s="12" t="s">
        <v>9239</v>
      </c>
      <c r="X2" s="12" t="s">
        <v>9239</v>
      </c>
      <c r="Y2" s="12"/>
      <c r="Z2" s="12"/>
      <c r="AA2" s="12"/>
      <c r="AB2" s="12"/>
      <c r="AC2" s="12"/>
      <c r="AD2" s="12"/>
      <c r="AE2" s="12"/>
      <c r="AF2" s="12"/>
      <c r="AG2" s="12"/>
    </row>
    <row r="3" spans="1:33" s="43" customFormat="1" ht="20.100000000000001" customHeight="1" x14ac:dyDescent="0.25">
      <c r="A3" s="62" t="str">
        <f>'Core Indicators'!A:A</f>
        <v>Complex crisis in Afghanistan</v>
      </c>
      <c r="B3" s="62" t="str">
        <f>'Core Indicators'!B:B</f>
        <v>Conflict,Violence,Displacement,Drought,Earthquake,Socio-political</v>
      </c>
      <c r="C3" s="62" t="str">
        <f>'Core Indicators'!C3</f>
        <v>AFG001</v>
      </c>
      <c r="D3" s="62" t="str">
        <f>'Core Indicators'!D3</f>
        <v>Afghanistan</v>
      </c>
      <c r="E3" s="62" t="str">
        <f>'Core Indicators'!E3</f>
        <v>AFG</v>
      </c>
      <c r="F3" s="41">
        <f>'Core Indicators'!O3</f>
        <v>652867</v>
      </c>
      <c r="G3" s="41">
        <f>'Core Indicators'!W3</f>
        <v>43100000</v>
      </c>
      <c r="H3" s="41">
        <f>'Core Indicators'!AE3</f>
        <v>43100000</v>
      </c>
      <c r="I3" s="41">
        <f>'Core Indicators'!AM3</f>
        <v>23311000</v>
      </c>
      <c r="J3" s="41">
        <f>'Core Indicators'!AU3</f>
        <v>2949</v>
      </c>
      <c r="K3" s="41" t="str">
        <f>'Core Indicators'!BC3</f>
        <v>x</v>
      </c>
      <c r="L3" s="41">
        <f>'Core Indicators'!BK3</f>
        <v>610</v>
      </c>
      <c r="M3" s="41" t="str">
        <f>'Core Indicators'!BS3</f>
        <v>x</v>
      </c>
      <c r="N3" s="41" t="str">
        <f>'Core Indicators'!CA3</f>
        <v>x</v>
      </c>
      <c r="O3" s="41" t="e">
        <f>'Core Indicators'!CI3</f>
        <v>#N/A</v>
      </c>
      <c r="P3" s="41">
        <f>'Core Indicators'!CQ3</f>
        <v>13114</v>
      </c>
      <c r="Q3" s="41">
        <f>'Core Indicators'!DG3</f>
        <v>0</v>
      </c>
      <c r="R3" s="41">
        <f>'Core Indicators'!DO3</f>
        <v>13900000</v>
      </c>
      <c r="S3" s="41">
        <f>'Core Indicators'!DW3</f>
        <v>13945000</v>
      </c>
      <c r="T3" s="41">
        <f>'Core Indicators'!EE3</f>
        <v>15255000</v>
      </c>
      <c r="U3" s="41">
        <f>'Core Indicators'!EM3</f>
        <v>0</v>
      </c>
      <c r="V3" s="41">
        <f>'Core Indicators'!FC3</f>
        <v>5</v>
      </c>
      <c r="W3" s="41" t="str">
        <f>'Core Indicators'!FK3</f>
        <v>x</v>
      </c>
      <c r="X3" s="41" t="str">
        <f>'Core Indicators'!FS3</f>
        <v>x</v>
      </c>
      <c r="Y3" s="41">
        <f>'Core Indicators'!GA3</f>
        <v>1</v>
      </c>
      <c r="Z3" s="41">
        <f>'Core Indicators'!GI3</f>
        <v>2</v>
      </c>
      <c r="AA3" s="41">
        <f>'Core Indicators'!GQ3</f>
        <v>2</v>
      </c>
      <c r="AB3" s="41">
        <f>'Core Indicators'!GY3</f>
        <v>3</v>
      </c>
      <c r="AC3" s="41">
        <f>'Core Indicators'!HG3</f>
        <v>2</v>
      </c>
      <c r="AD3" s="41">
        <f>'Core Indicators'!HO3</f>
        <v>2</v>
      </c>
      <c r="AE3" s="41">
        <f>'Core Indicators'!HW3</f>
        <v>3</v>
      </c>
      <c r="AF3" s="41">
        <f>'Core Indicators'!IE3</f>
        <v>3</v>
      </c>
      <c r="AG3" s="41">
        <f>'Core Indicators'!IM3</f>
        <v>3</v>
      </c>
    </row>
    <row r="4" spans="1:33" s="43" customFormat="1" ht="20.100000000000001" customHeight="1" x14ac:dyDescent="0.25">
      <c r="A4" s="233" t="str">
        <f>'Core Indicators'!A:A</f>
        <v>Drought in South-West Angola</v>
      </c>
      <c r="B4" s="233" t="str">
        <f>'Core Indicators'!B:B</f>
        <v>Drought</v>
      </c>
      <c r="C4" s="233" t="str">
        <f>'Core Indicators'!C4</f>
        <v>AGO002</v>
      </c>
      <c r="D4" s="233" t="str">
        <f>'Core Indicators'!D4</f>
        <v>Angola</v>
      </c>
      <c r="E4" s="233" t="str">
        <f>'Core Indicators'!E4</f>
        <v>AGO</v>
      </c>
      <c r="F4" s="42">
        <f>'Core Indicators'!O4</f>
        <v>1246700</v>
      </c>
      <c r="G4" s="42">
        <f>'Core Indicators'!W4</f>
        <v>2750000</v>
      </c>
      <c r="H4" s="42">
        <f>'Core Indicators'!AE4</f>
        <v>2267000</v>
      </c>
      <c r="I4" s="42">
        <f>'Core Indicators'!AM4</f>
        <v>0</v>
      </c>
      <c r="J4" s="42" t="e">
        <f>'Core Indicators'!AU4</f>
        <v>#N/A</v>
      </c>
      <c r="K4" s="42" t="e">
        <f>'Core Indicators'!BC4</f>
        <v>#N/A</v>
      </c>
      <c r="L4" s="42">
        <f>'Core Indicators'!BK4</f>
        <v>0</v>
      </c>
      <c r="M4" s="42" t="e">
        <f>'Core Indicators'!BS4</f>
        <v>#N/A</v>
      </c>
      <c r="N4" s="42" t="e">
        <f>'Core Indicators'!CA4</f>
        <v>#N/A</v>
      </c>
      <c r="O4" s="42" t="e">
        <f>'Core Indicators'!CI4</f>
        <v>#N/A</v>
      </c>
      <c r="P4" s="42" t="e">
        <f>'Core Indicators'!CQ4</f>
        <v>#N/A</v>
      </c>
      <c r="Q4" s="42">
        <f>'Core Indicators'!DG4</f>
        <v>483000</v>
      </c>
      <c r="R4" s="42">
        <f>'Core Indicators'!DO4</f>
        <v>683000</v>
      </c>
      <c r="S4" s="42">
        <f>'Core Indicators'!DW4</f>
        <v>1167000</v>
      </c>
      <c r="T4" s="42">
        <f>'Core Indicators'!EE4</f>
        <v>417000</v>
      </c>
      <c r="U4" s="42">
        <f>'Core Indicators'!EM4</f>
        <v>0</v>
      </c>
      <c r="V4" s="42">
        <f>'Core Indicators'!FC4</f>
        <v>1</v>
      </c>
      <c r="W4" s="42" t="e">
        <f>'Core Indicators'!FK4</f>
        <v>#N/A</v>
      </c>
      <c r="X4" s="42" t="e">
        <f>'Core Indicators'!FS4</f>
        <v>#N/A</v>
      </c>
      <c r="Y4" s="42">
        <f>'Core Indicators'!GA4</f>
        <v>0</v>
      </c>
      <c r="Z4" s="42">
        <f>'Core Indicators'!GI4</f>
        <v>0</v>
      </c>
      <c r="AA4" s="42">
        <f>'Core Indicators'!GQ4</f>
        <v>0</v>
      </c>
      <c r="AB4" s="42">
        <f>'Core Indicators'!GY4</f>
        <v>0</v>
      </c>
      <c r="AC4" s="42">
        <f>'Core Indicators'!HG4</f>
        <v>0</v>
      </c>
      <c r="AD4" s="42">
        <f>'Core Indicators'!HO4</f>
        <v>1</v>
      </c>
      <c r="AE4" s="42">
        <f>'Core Indicators'!HW4</f>
        <v>0</v>
      </c>
      <c r="AF4" s="42">
        <f>'Core Indicators'!IE4</f>
        <v>2</v>
      </c>
      <c r="AG4" s="42">
        <f>'Core Indicators'!IM4</f>
        <v>2</v>
      </c>
    </row>
    <row r="5" spans="1:33" s="43" customFormat="1" ht="20.100000000000001" customHeight="1" x14ac:dyDescent="0.25">
      <c r="A5" s="62" t="str">
        <f>'Core Indicators'!A:A</f>
        <v>Nagorno-Karabakh Conflict in Armenia</v>
      </c>
      <c r="B5" s="62" t="str">
        <f>'Core Indicators'!B:B</f>
        <v>Conflict,Displacement</v>
      </c>
      <c r="C5" s="62" t="str">
        <f>'Core Indicators'!C5</f>
        <v>ARM002</v>
      </c>
      <c r="D5" s="62" t="str">
        <f>'Core Indicators'!D5</f>
        <v>Armenia</v>
      </c>
      <c r="E5" s="62" t="str">
        <f>'Core Indicators'!E5</f>
        <v>ARM</v>
      </c>
      <c r="F5" s="41">
        <f>'Core Indicators'!O5</f>
        <v>12168</v>
      </c>
      <c r="G5" s="41">
        <f>'Core Indicators'!W5</f>
        <v>437000</v>
      </c>
      <c r="H5" s="41">
        <f>'Core Indicators'!AE5</f>
        <v>187000</v>
      </c>
      <c r="I5" s="41">
        <f>'Core Indicators'!AM5</f>
        <v>27000</v>
      </c>
      <c r="J5" s="41">
        <f>'Core Indicators'!AU5</f>
        <v>2</v>
      </c>
      <c r="K5" s="41" t="str">
        <f>'Core Indicators'!BC5</f>
        <v>x</v>
      </c>
      <c r="L5" s="41">
        <f>'Core Indicators'!BK5</f>
        <v>3</v>
      </c>
      <c r="M5" s="41" t="str">
        <f>'Core Indicators'!BS5</f>
        <v>x</v>
      </c>
      <c r="N5" s="41" t="str">
        <f>'Core Indicators'!CA5</f>
        <v>x</v>
      </c>
      <c r="O5" s="41" t="e">
        <f>'Core Indicators'!CI5</f>
        <v>#N/A</v>
      </c>
      <c r="P5" s="41" t="str">
        <f>'Core Indicators'!CQ5</f>
        <v>x</v>
      </c>
      <c r="Q5" s="41">
        <f>'Core Indicators'!DG5</f>
        <v>250000</v>
      </c>
      <c r="R5" s="41">
        <f>'Core Indicators'!DO5</f>
        <v>152000</v>
      </c>
      <c r="S5" s="41">
        <f>'Core Indicators'!DW5</f>
        <v>34000</v>
      </c>
      <c r="T5" s="41">
        <f>'Core Indicators'!EE5</f>
        <v>0</v>
      </c>
      <c r="U5" s="41">
        <f>'Core Indicators'!EM5</f>
        <v>0</v>
      </c>
      <c r="V5" s="41">
        <f>'Core Indicators'!FC5</f>
        <v>2</v>
      </c>
      <c r="W5" s="41" t="str">
        <f>'Core Indicators'!FK5</f>
        <v>x</v>
      </c>
      <c r="X5" s="41" t="str">
        <f>'Core Indicators'!FS5</f>
        <v>x</v>
      </c>
      <c r="Y5" s="41">
        <f>'Core Indicators'!GA5</f>
        <v>0</v>
      </c>
      <c r="Z5" s="41">
        <f>'Core Indicators'!GI5</f>
        <v>2</v>
      </c>
      <c r="AA5" s="41">
        <f>'Core Indicators'!GQ5</f>
        <v>1</v>
      </c>
      <c r="AB5" s="41">
        <f>'Core Indicators'!GY5</f>
        <v>0</v>
      </c>
      <c r="AC5" s="41">
        <f>'Core Indicators'!HG5</f>
        <v>0</v>
      </c>
      <c r="AD5" s="41">
        <f>'Core Indicators'!HO5</f>
        <v>2</v>
      </c>
      <c r="AE5" s="41">
        <f>'Core Indicators'!HW5</f>
        <v>2</v>
      </c>
      <c r="AF5" s="41">
        <f>'Core Indicators'!IE5</f>
        <v>1</v>
      </c>
      <c r="AG5" s="41">
        <f>'Core Indicators'!IM5</f>
        <v>0</v>
      </c>
    </row>
    <row r="6" spans="1:33" s="43" customFormat="1" ht="20.100000000000001" customHeight="1" x14ac:dyDescent="0.25">
      <c r="A6" s="233" t="str">
        <f>'Core Indicators'!A:A</f>
        <v>Nagorno-Karabakh conflict in Azerbaijan</v>
      </c>
      <c r="B6" s="233" t="str">
        <f>'Core Indicators'!B:B</f>
        <v>Conflict,Displacement</v>
      </c>
      <c r="C6" s="233" t="str">
        <f>'Core Indicators'!C6</f>
        <v>AZE002</v>
      </c>
      <c r="D6" s="233" t="str">
        <f>'Core Indicators'!D6</f>
        <v>Azerbaijan</v>
      </c>
      <c r="E6" s="233" t="str">
        <f>'Core Indicators'!E6</f>
        <v>AZE</v>
      </c>
      <c r="F6" s="42">
        <f>'Core Indicators'!O6</f>
        <v>16458</v>
      </c>
      <c r="G6" s="42">
        <f>'Core Indicators'!W6</f>
        <v>1037000</v>
      </c>
      <c r="H6" s="42">
        <f>'Core Indicators'!AE6</f>
        <v>206000</v>
      </c>
      <c r="I6" s="42">
        <f>'Core Indicators'!AM6</f>
        <v>90000</v>
      </c>
      <c r="J6" s="42">
        <f>'Core Indicators'!AU6</f>
        <v>9</v>
      </c>
      <c r="K6" s="42" t="str">
        <f>'Core Indicators'!BC6</f>
        <v>x</v>
      </c>
      <c r="L6" s="42">
        <f>'Core Indicators'!BK6</f>
        <v>7</v>
      </c>
      <c r="M6" s="42" t="str">
        <f>'Core Indicators'!BS6</f>
        <v>x</v>
      </c>
      <c r="N6" s="42" t="str">
        <f>'Core Indicators'!CA6</f>
        <v>x</v>
      </c>
      <c r="O6" s="42" t="e">
        <f>'Core Indicators'!CI6</f>
        <v>#N/A</v>
      </c>
      <c r="P6" s="42" t="str">
        <f>'Core Indicators'!CQ6</f>
        <v>x</v>
      </c>
      <c r="Q6" s="42">
        <f>'Core Indicators'!DG6</f>
        <v>831000</v>
      </c>
      <c r="R6" s="42">
        <f>'Core Indicators'!DO6</f>
        <v>142000</v>
      </c>
      <c r="S6" s="42">
        <f>'Core Indicators'!DW6</f>
        <v>63000</v>
      </c>
      <c r="T6" s="42">
        <f>'Core Indicators'!EE6</f>
        <v>0</v>
      </c>
      <c r="U6" s="42">
        <f>'Core Indicators'!EM6</f>
        <v>0</v>
      </c>
      <c r="V6" s="42">
        <f>'Core Indicators'!FC6</f>
        <v>3</v>
      </c>
      <c r="W6" s="42" t="str">
        <f>'Core Indicators'!FK6</f>
        <v>x</v>
      </c>
      <c r="X6" s="42" t="str">
        <f>'Core Indicators'!FS6</f>
        <v>x</v>
      </c>
      <c r="Y6" s="42">
        <f>'Core Indicators'!GA6</f>
        <v>2</v>
      </c>
      <c r="Z6" s="42">
        <f>'Core Indicators'!GI6</f>
        <v>2</v>
      </c>
      <c r="AA6" s="42">
        <f>'Core Indicators'!GQ6</f>
        <v>2</v>
      </c>
      <c r="AB6" s="42">
        <f>'Core Indicators'!GY6</f>
        <v>0</v>
      </c>
      <c r="AC6" s="42">
        <f>'Core Indicators'!HG6</f>
        <v>2</v>
      </c>
      <c r="AD6" s="42">
        <f>'Core Indicators'!HO6</f>
        <v>1</v>
      </c>
      <c r="AE6" s="42">
        <f>'Core Indicators'!HW6</f>
        <v>2</v>
      </c>
      <c r="AF6" s="42">
        <f>'Core Indicators'!IE6</f>
        <v>2</v>
      </c>
      <c r="AG6" s="42">
        <f>'Core Indicators'!IM6</f>
        <v>2</v>
      </c>
    </row>
    <row r="7" spans="1:33" s="43" customFormat="1" ht="20.100000000000001" customHeight="1" x14ac:dyDescent="0.25">
      <c r="A7" s="62" t="str">
        <f>'Core Indicators'!A:A</f>
        <v>Complex in Burundi</v>
      </c>
      <c r="B7" s="62" t="str">
        <f>'Core Indicators'!B:B</f>
        <v>Violence,Displacement,Floods</v>
      </c>
      <c r="C7" s="62" t="str">
        <f>'Core Indicators'!C7</f>
        <v>BDI001</v>
      </c>
      <c r="D7" s="62" t="str">
        <f>'Core Indicators'!D7</f>
        <v>Burundi</v>
      </c>
      <c r="E7" s="62" t="str">
        <f>'Core Indicators'!E7</f>
        <v>BDI</v>
      </c>
      <c r="F7" s="41">
        <f>'Core Indicators'!O7</f>
        <v>25680</v>
      </c>
      <c r="G7" s="41">
        <f>'Core Indicators'!W7</f>
        <v>12289000</v>
      </c>
      <c r="H7" s="41">
        <f>'Core Indicators'!AE7</f>
        <v>5330000</v>
      </c>
      <c r="I7" s="41">
        <f>'Core Indicators'!AM7</f>
        <v>634000</v>
      </c>
      <c r="J7" s="41" t="str">
        <f>'Core Indicators'!AU7</f>
        <v>x</v>
      </c>
      <c r="K7" s="41">
        <f>'Core Indicators'!BC7</f>
        <v>283000</v>
      </c>
      <c r="L7" s="41">
        <f>'Core Indicators'!BK7</f>
        <v>68</v>
      </c>
      <c r="M7" s="41" t="str">
        <f>'Core Indicators'!BS7</f>
        <v>x</v>
      </c>
      <c r="N7" s="41" t="str">
        <f>'Core Indicators'!CA7</f>
        <v>x</v>
      </c>
      <c r="O7" s="41" t="e">
        <f>'Core Indicators'!CI7</f>
        <v>#N/A</v>
      </c>
      <c r="P7" s="41">
        <f>'Core Indicators'!CQ7</f>
        <v>444</v>
      </c>
      <c r="Q7" s="41">
        <f>'Core Indicators'!DG7</f>
        <v>6959000</v>
      </c>
      <c r="R7" s="41">
        <f>'Core Indicators'!DO7</f>
        <v>4174000</v>
      </c>
      <c r="S7" s="41">
        <f>'Core Indicators'!DW7</f>
        <v>1156000</v>
      </c>
      <c r="T7" s="41">
        <f>'Core Indicators'!EE7</f>
        <v>0</v>
      </c>
      <c r="U7" s="41">
        <f>'Core Indicators'!EM7</f>
        <v>0</v>
      </c>
      <c r="V7" s="41">
        <f>'Core Indicators'!FC7</f>
        <v>5</v>
      </c>
      <c r="W7" s="41" t="str">
        <f>'Core Indicators'!FK7</f>
        <v>x</v>
      </c>
      <c r="X7" s="41" t="str">
        <f>'Core Indicators'!FS7</f>
        <v>x</v>
      </c>
      <c r="Y7" s="41">
        <f>'Core Indicators'!GA7</f>
        <v>1</v>
      </c>
      <c r="Z7" s="41">
        <f>'Core Indicators'!GI7</f>
        <v>1</v>
      </c>
      <c r="AA7" s="41">
        <f>'Core Indicators'!GQ7</f>
        <v>1</v>
      </c>
      <c r="AB7" s="41">
        <f>'Core Indicators'!GY7</f>
        <v>0</v>
      </c>
      <c r="AC7" s="41">
        <f>'Core Indicators'!HG7</f>
        <v>0</v>
      </c>
      <c r="AD7" s="41">
        <f>'Core Indicators'!HO7</f>
        <v>1</v>
      </c>
      <c r="AE7" s="41">
        <f>'Core Indicators'!HW7</f>
        <v>0</v>
      </c>
      <c r="AF7" s="41">
        <f>'Core Indicators'!IE7</f>
        <v>0</v>
      </c>
      <c r="AG7" s="41">
        <f>'Core Indicators'!IM7</f>
        <v>2</v>
      </c>
    </row>
    <row r="8" spans="1:33" s="43" customFormat="1" ht="20.100000000000001" customHeight="1" x14ac:dyDescent="0.25">
      <c r="A8" s="233" t="str">
        <f>'Core Indicators'!A:A</f>
        <v>Conflict in Burkina Faso</v>
      </c>
      <c r="B8" s="233" t="str">
        <f>'Core Indicators'!B:B</f>
        <v>Conflict,Displacement,Violence</v>
      </c>
      <c r="C8" s="233" t="str">
        <f>'Core Indicators'!C8</f>
        <v>BFA002</v>
      </c>
      <c r="D8" s="233" t="str">
        <f>'Core Indicators'!D8</f>
        <v>Burkina Faso</v>
      </c>
      <c r="E8" s="233" t="str">
        <f>'Core Indicators'!E8</f>
        <v>BFA</v>
      </c>
      <c r="F8" s="42">
        <f>'Core Indicators'!O8</f>
        <v>166000</v>
      </c>
      <c r="G8" s="42">
        <f>'Core Indicators'!W8</f>
        <v>21537000</v>
      </c>
      <c r="H8" s="42">
        <f>'Core Indicators'!AE8</f>
        <v>4618000</v>
      </c>
      <c r="I8" s="42">
        <f>'Core Indicators'!AM8</f>
        <v>2099000</v>
      </c>
      <c r="J8" s="42">
        <f>'Core Indicators'!AU8</f>
        <v>2</v>
      </c>
      <c r="K8" s="42" t="str">
        <f>'Core Indicators'!BC8</f>
        <v>x</v>
      </c>
      <c r="L8" s="42">
        <f>'Core Indicators'!BK8</f>
        <v>4757</v>
      </c>
      <c r="M8" s="42" t="str">
        <f>'Core Indicators'!BS8</f>
        <v>x</v>
      </c>
      <c r="N8" s="42" t="str">
        <f>'Core Indicators'!CA8</f>
        <v>x</v>
      </c>
      <c r="O8" s="42" t="e">
        <f>'Core Indicators'!CI8</f>
        <v>#N/A</v>
      </c>
      <c r="P8" s="42" t="str">
        <f>'Core Indicators'!CQ8</f>
        <v>x</v>
      </c>
      <c r="Q8" s="42">
        <f>'Core Indicators'!DG8</f>
        <v>16919000</v>
      </c>
      <c r="R8" s="42">
        <f>'Core Indicators'!DO8</f>
        <v>0</v>
      </c>
      <c r="S8" s="42">
        <f>'Core Indicators'!DW8</f>
        <v>2582000</v>
      </c>
      <c r="T8" s="42">
        <f>'Core Indicators'!EE8</f>
        <v>1947000</v>
      </c>
      <c r="U8" s="42">
        <f>'Core Indicators'!EM8</f>
        <v>89000</v>
      </c>
      <c r="V8" s="42">
        <f>'Core Indicators'!FC8</f>
        <v>3</v>
      </c>
      <c r="W8" s="42" t="str">
        <f>'Core Indicators'!FK8</f>
        <v>x</v>
      </c>
      <c r="X8" s="42" t="str">
        <f>'Core Indicators'!FS8</f>
        <v>x</v>
      </c>
      <c r="Y8" s="42">
        <f>'Core Indicators'!GA8</f>
        <v>0</v>
      </c>
      <c r="Z8" s="42">
        <f>'Core Indicators'!GI8</f>
        <v>3</v>
      </c>
      <c r="AA8" s="42">
        <f>'Core Indicators'!GQ8</f>
        <v>2</v>
      </c>
      <c r="AB8" s="42">
        <f>'Core Indicators'!GY8</f>
        <v>1</v>
      </c>
      <c r="AC8" s="42">
        <f>'Core Indicators'!HG8</f>
        <v>2</v>
      </c>
      <c r="AD8" s="42">
        <f>'Core Indicators'!HO8</f>
        <v>2</v>
      </c>
      <c r="AE8" s="42">
        <f>'Core Indicators'!HW8</f>
        <v>3</v>
      </c>
      <c r="AF8" s="42">
        <f>'Core Indicators'!IE8</f>
        <v>1</v>
      </c>
      <c r="AG8" s="42">
        <f>'Core Indicators'!IM8</f>
        <v>3</v>
      </c>
    </row>
    <row r="9" spans="1:33" s="43" customFormat="1" ht="20.100000000000001" customHeight="1" x14ac:dyDescent="0.25">
      <c r="A9" s="62" t="str">
        <f>'Core Indicators'!A:A</f>
        <v>Rohingya refugee crisis</v>
      </c>
      <c r="B9" s="62" t="str">
        <f>'Core Indicators'!B:B</f>
        <v>Conflict,Violence,Displacement</v>
      </c>
      <c r="C9" s="62" t="str">
        <f>'Core Indicators'!C9</f>
        <v>BGD002</v>
      </c>
      <c r="D9" s="62" t="str">
        <f>'Core Indicators'!D9</f>
        <v>Bangladesh</v>
      </c>
      <c r="E9" s="62" t="str">
        <f>'Core Indicators'!E9</f>
        <v>BGD</v>
      </c>
      <c r="F9" s="41">
        <f>'Core Indicators'!O9</f>
        <v>730.46</v>
      </c>
      <c r="G9" s="41">
        <f>'Core Indicators'!W9</f>
        <v>1500000</v>
      </c>
      <c r="H9" s="41">
        <f>'Core Indicators'!AE9</f>
        <v>1500000</v>
      </c>
      <c r="I9" s="41">
        <f>'Core Indicators'!AM9</f>
        <v>962000</v>
      </c>
      <c r="J9" s="41">
        <f>'Core Indicators'!AU9</f>
        <v>0</v>
      </c>
      <c r="K9" s="41">
        <f>'Core Indicators'!BC9</f>
        <v>0</v>
      </c>
      <c r="L9" s="41">
        <f>'Core Indicators'!BK9</f>
        <v>34</v>
      </c>
      <c r="M9" s="41" t="str">
        <f>'Core Indicators'!BS9</f>
        <v>x</v>
      </c>
      <c r="N9" s="41" t="str">
        <f>'Core Indicators'!CA9</f>
        <v>x</v>
      </c>
      <c r="O9" s="41" t="e">
        <f>'Core Indicators'!CI9</f>
        <v>#N/A</v>
      </c>
      <c r="P9" s="41" t="str">
        <f>'Core Indicators'!CQ9</f>
        <v>x</v>
      </c>
      <c r="Q9" s="41">
        <f>'Core Indicators'!DG9</f>
        <v>0</v>
      </c>
      <c r="R9" s="41">
        <f>'Core Indicators'!DO9</f>
        <v>0</v>
      </c>
      <c r="S9" s="41">
        <f>'Core Indicators'!DW9</f>
        <v>1242000</v>
      </c>
      <c r="T9" s="41">
        <f>'Core Indicators'!EE9</f>
        <v>257000</v>
      </c>
      <c r="U9" s="41">
        <f>'Core Indicators'!EM9</f>
        <v>0</v>
      </c>
      <c r="V9" s="41">
        <f>'Core Indicators'!FC9</f>
        <v>3</v>
      </c>
      <c r="W9" s="41">
        <f>'Core Indicators'!FK9</f>
        <v>0</v>
      </c>
      <c r="X9" s="41">
        <f>'Core Indicators'!FS9</f>
        <v>0</v>
      </c>
      <c r="Y9" s="41">
        <f>'Core Indicators'!GA9</f>
        <v>2</v>
      </c>
      <c r="Z9" s="41">
        <f>'Core Indicators'!GI9</f>
        <v>1</v>
      </c>
      <c r="AA9" s="41">
        <f>'Core Indicators'!GQ9</f>
        <v>1</v>
      </c>
      <c r="AB9" s="41">
        <f>'Core Indicators'!GY9</f>
        <v>0</v>
      </c>
      <c r="AC9" s="41">
        <f>'Core Indicators'!HG9</f>
        <v>1</v>
      </c>
      <c r="AD9" s="41">
        <f>'Core Indicators'!HO9</f>
        <v>2</v>
      </c>
      <c r="AE9" s="41">
        <f>'Core Indicators'!HW9</f>
        <v>1</v>
      </c>
      <c r="AF9" s="41">
        <f>'Core Indicators'!IE9</f>
        <v>0</v>
      </c>
      <c r="AG9" s="41">
        <f>'Core Indicators'!IM9</f>
        <v>0</v>
      </c>
    </row>
    <row r="10" spans="1:33" s="43" customFormat="1" ht="20.100000000000001" customHeight="1" x14ac:dyDescent="0.25">
      <c r="A10" s="233" t="str">
        <f>'Core Indicators'!A:A</f>
        <v>Country level Brazil</v>
      </c>
      <c r="B10" s="233" t="str">
        <f>'Core Indicators'!B:B</f>
        <v>Displacement,Floods</v>
      </c>
      <c r="C10" s="233" t="str">
        <f>'Core Indicators'!C10</f>
        <v>BRA001</v>
      </c>
      <c r="D10" s="233" t="str">
        <f>'Core Indicators'!D10</f>
        <v>Brazil</v>
      </c>
      <c r="E10" s="233" t="str">
        <f>'Core Indicators'!E10</f>
        <v>BRA</v>
      </c>
      <c r="F10" s="42">
        <f>'Core Indicators'!O10</f>
        <v>8358140</v>
      </c>
      <c r="G10" s="42">
        <f>'Core Indicators'!W10</f>
        <v>99944000</v>
      </c>
      <c r="H10" s="42">
        <f>'Core Indicators'!AE10</f>
        <v>868000</v>
      </c>
      <c r="I10" s="42">
        <f>'Core Indicators'!AM10</f>
        <v>459000</v>
      </c>
      <c r="J10" s="42" t="str">
        <f>'Core Indicators'!AU10</f>
        <v>x</v>
      </c>
      <c r="K10" s="42" t="str">
        <f>'Core Indicators'!BC10</f>
        <v>x</v>
      </c>
      <c r="L10" s="42">
        <f>'Core Indicators'!BK10</f>
        <v>7065</v>
      </c>
      <c r="M10" s="42" t="str">
        <f>'Core Indicators'!BS10</f>
        <v>x</v>
      </c>
      <c r="N10" s="42" t="str">
        <f>'Core Indicators'!CA10</f>
        <v>x</v>
      </c>
      <c r="O10" s="42" t="e">
        <f>'Core Indicators'!CI10</f>
        <v>#N/A</v>
      </c>
      <c r="P10" s="42" t="str">
        <f>'Core Indicators'!CQ10</f>
        <v>x</v>
      </c>
      <c r="Q10" s="42">
        <f>'Core Indicators'!DG10</f>
        <v>99076000</v>
      </c>
      <c r="R10" s="42">
        <f>'Core Indicators'!DO10</f>
        <v>498000</v>
      </c>
      <c r="S10" s="42">
        <f>'Core Indicators'!DW10</f>
        <v>370000</v>
      </c>
      <c r="T10" s="42">
        <f>'Core Indicators'!EE10</f>
        <v>0</v>
      </c>
      <c r="U10" s="42">
        <f>'Core Indicators'!EM10</f>
        <v>0</v>
      </c>
      <c r="V10" s="42">
        <f>'Core Indicators'!FC10</f>
        <v>5</v>
      </c>
      <c r="W10" s="42" t="str">
        <f>'Core Indicators'!FK10</f>
        <v>x</v>
      </c>
      <c r="X10" s="42" t="str">
        <f>'Core Indicators'!FS10</f>
        <v>x</v>
      </c>
      <c r="Y10" s="42">
        <f>'Core Indicators'!GA10</f>
        <v>0</v>
      </c>
      <c r="Z10" s="42">
        <f>'Core Indicators'!GI10</f>
        <v>1</v>
      </c>
      <c r="AA10" s="42">
        <f>'Core Indicators'!GQ10</f>
        <v>0</v>
      </c>
      <c r="AB10" s="42">
        <f>'Core Indicators'!GY10</f>
        <v>0</v>
      </c>
      <c r="AC10" s="42">
        <f>'Core Indicators'!HG10</f>
        <v>0</v>
      </c>
      <c r="AD10" s="42">
        <f>'Core Indicators'!HO10</f>
        <v>1</v>
      </c>
      <c r="AE10" s="42">
        <f>'Core Indicators'!HW10</f>
        <v>0</v>
      </c>
      <c r="AF10" s="42">
        <f>'Core Indicators'!IE10</f>
        <v>0</v>
      </c>
      <c r="AG10" s="42">
        <f>'Core Indicators'!IM10</f>
        <v>3</v>
      </c>
    </row>
    <row r="11" spans="1:33" s="43" customFormat="1" ht="20.100000000000001" customHeight="1" x14ac:dyDescent="0.25">
      <c r="A11" s="62" t="str">
        <f>'Core Indicators'!A:A</f>
        <v>Venezuela displacement in Brazil</v>
      </c>
      <c r="B11" s="62" t="str">
        <f>'Core Indicators'!B:B</f>
        <v>Displacement</v>
      </c>
      <c r="C11" s="62" t="str">
        <f>'Core Indicators'!C11</f>
        <v>BRA002</v>
      </c>
      <c r="D11" s="62" t="str">
        <f>'Core Indicators'!D11</f>
        <v>Brazil</v>
      </c>
      <c r="E11" s="62" t="str">
        <f>'Core Indicators'!E11</f>
        <v>BRA</v>
      </c>
      <c r="F11" s="41">
        <f>'Core Indicators'!O11</f>
        <v>3551558</v>
      </c>
      <c r="G11" s="41">
        <f>'Core Indicators'!W11</f>
        <v>99944000</v>
      </c>
      <c r="H11" s="41">
        <f>'Core Indicators'!AE11</f>
        <v>451000</v>
      </c>
      <c r="I11" s="41">
        <f>'Core Indicators'!AM11</f>
        <v>450000</v>
      </c>
      <c r="J11" s="41" t="str">
        <f>'Core Indicators'!AU11</f>
        <v>x</v>
      </c>
      <c r="K11" s="41" t="str">
        <f>'Core Indicators'!BC11</f>
        <v>x</v>
      </c>
      <c r="L11" s="41">
        <f>'Core Indicators'!BK11</f>
        <v>3</v>
      </c>
      <c r="M11" s="41" t="str">
        <f>'Core Indicators'!BS11</f>
        <v>x</v>
      </c>
      <c r="N11" s="41" t="str">
        <f>'Core Indicators'!CA11</f>
        <v>x</v>
      </c>
      <c r="O11" s="41" t="e">
        <f>'Core Indicators'!CI11</f>
        <v>#N/A</v>
      </c>
      <c r="P11" s="41" t="str">
        <f>'Core Indicators'!CQ11</f>
        <v>x</v>
      </c>
      <c r="Q11" s="41">
        <f>'Core Indicators'!DG11</f>
        <v>99493000</v>
      </c>
      <c r="R11" s="41">
        <f>'Core Indicators'!DO11</f>
        <v>90000</v>
      </c>
      <c r="S11" s="41">
        <f>'Core Indicators'!DW11</f>
        <v>361000</v>
      </c>
      <c r="T11" s="41">
        <f>'Core Indicators'!EE11</f>
        <v>0</v>
      </c>
      <c r="U11" s="41">
        <f>'Core Indicators'!EM11</f>
        <v>0</v>
      </c>
      <c r="V11" s="41">
        <f>'Core Indicators'!FC11</f>
        <v>5</v>
      </c>
      <c r="W11" s="41" t="str">
        <f>'Core Indicators'!FK11</f>
        <v>x</v>
      </c>
      <c r="X11" s="41" t="str">
        <f>'Core Indicators'!FS11</f>
        <v>x</v>
      </c>
      <c r="Y11" s="41">
        <f>'Core Indicators'!GA11</f>
        <v>0</v>
      </c>
      <c r="Z11" s="41">
        <f>'Core Indicators'!GI11</f>
        <v>1</v>
      </c>
      <c r="AA11" s="41">
        <f>'Core Indicators'!GQ11</f>
        <v>0</v>
      </c>
      <c r="AB11" s="41">
        <f>'Core Indicators'!GY11</f>
        <v>0</v>
      </c>
      <c r="AC11" s="41">
        <f>'Core Indicators'!HG11</f>
        <v>0</v>
      </c>
      <c r="AD11" s="41">
        <f>'Core Indicators'!HO11</f>
        <v>0</v>
      </c>
      <c r="AE11" s="41">
        <f>'Core Indicators'!HW11</f>
        <v>0</v>
      </c>
      <c r="AF11" s="41">
        <f>'Core Indicators'!IE11</f>
        <v>0</v>
      </c>
      <c r="AG11" s="41">
        <f>'Core Indicators'!IM11</f>
        <v>3</v>
      </c>
    </row>
    <row r="12" spans="1:33" s="43" customFormat="1" ht="20.100000000000001" customHeight="1" x14ac:dyDescent="0.25">
      <c r="A12" s="233" t="str">
        <f>'Core Indicators'!A:A</f>
        <v>Floods in rainy season 2022</v>
      </c>
      <c r="B12" s="233" t="str">
        <f>'Core Indicators'!B:B</f>
        <v>Floods</v>
      </c>
      <c r="C12" s="233" t="str">
        <f>'Core Indicators'!C12</f>
        <v>BRA003</v>
      </c>
      <c r="D12" s="233" t="str">
        <f>'Core Indicators'!D12</f>
        <v>Brazil</v>
      </c>
      <c r="E12" s="233" t="str">
        <f>'Core Indicators'!E12</f>
        <v>BRA</v>
      </c>
      <c r="F12" s="42">
        <f>'Core Indicators'!O12</f>
        <v>564760</v>
      </c>
      <c r="G12" s="42">
        <f>'Core Indicators'!W12</f>
        <v>14659000</v>
      </c>
      <c r="H12" s="42">
        <f>'Core Indicators'!AE12</f>
        <v>417000</v>
      </c>
      <c r="I12" s="42">
        <f>'Core Indicators'!AM12</f>
        <v>9000</v>
      </c>
      <c r="J12" s="42" t="str">
        <f>'Core Indicators'!AU12</f>
        <v>x</v>
      </c>
      <c r="K12" s="42" t="str">
        <f>'Core Indicators'!BC12</f>
        <v>x</v>
      </c>
      <c r="L12" s="42" t="str">
        <f>'Core Indicators'!BK12</f>
        <v>x</v>
      </c>
      <c r="M12" s="42" t="str">
        <f>'Core Indicators'!BS12</f>
        <v>x</v>
      </c>
      <c r="N12" s="42" t="str">
        <f>'Core Indicators'!CA12</f>
        <v>x</v>
      </c>
      <c r="O12" s="42" t="e">
        <f>'Core Indicators'!CI12</f>
        <v>#N/A</v>
      </c>
      <c r="P12" s="42" t="str">
        <f>'Core Indicators'!CQ12</f>
        <v>x</v>
      </c>
      <c r="Q12" s="42">
        <f>'Core Indicators'!DG12</f>
        <v>14242000</v>
      </c>
      <c r="R12" s="42">
        <f>'Core Indicators'!DO12</f>
        <v>407000</v>
      </c>
      <c r="S12" s="42">
        <f>'Core Indicators'!DW12</f>
        <v>9000</v>
      </c>
      <c r="T12" s="42">
        <f>'Core Indicators'!EE12</f>
        <v>0</v>
      </c>
      <c r="U12" s="42">
        <f>'Core Indicators'!EM12</f>
        <v>0</v>
      </c>
      <c r="V12" s="42">
        <f>'Core Indicators'!FC12</f>
        <v>1</v>
      </c>
      <c r="W12" s="42" t="str">
        <f>'Core Indicators'!FK12</f>
        <v>x</v>
      </c>
      <c r="X12" s="42" t="str">
        <f>'Core Indicators'!FS12</f>
        <v>x</v>
      </c>
      <c r="Y12" s="42">
        <f>'Core Indicators'!GA12</f>
        <v>0</v>
      </c>
      <c r="Z12" s="42">
        <f>'Core Indicators'!GI12</f>
        <v>1</v>
      </c>
      <c r="AA12" s="42">
        <f>'Core Indicators'!GQ12</f>
        <v>0</v>
      </c>
      <c r="AB12" s="42">
        <f>'Core Indicators'!GY12</f>
        <v>0</v>
      </c>
      <c r="AC12" s="42">
        <f>'Core Indicators'!HG12</f>
        <v>0</v>
      </c>
      <c r="AD12" s="42">
        <f>'Core Indicators'!HO12</f>
        <v>1</v>
      </c>
      <c r="AE12" s="42">
        <f>'Core Indicators'!HW12</f>
        <v>0</v>
      </c>
      <c r="AF12" s="42">
        <f>'Core Indicators'!IE12</f>
        <v>0</v>
      </c>
      <c r="AG12" s="42">
        <f>'Core Indicators'!IM12</f>
        <v>3</v>
      </c>
    </row>
    <row r="13" spans="1:33" s="43" customFormat="1" ht="20.100000000000001" customHeight="1" x14ac:dyDescent="0.25">
      <c r="A13" s="62" t="str">
        <f>'Core Indicators'!A:A</f>
        <v>Complex crisis in CAR</v>
      </c>
      <c r="B13" s="62" t="str">
        <f>'Core Indicators'!B:B</f>
        <v>Conflict,Displacement</v>
      </c>
      <c r="C13" s="62" t="str">
        <f>'Core Indicators'!C13</f>
        <v>CAF001</v>
      </c>
      <c r="D13" s="62" t="str">
        <f>'Core Indicators'!D13</f>
        <v>CAR</v>
      </c>
      <c r="E13" s="62" t="str">
        <f>'Core Indicators'!E13</f>
        <v>CAF</v>
      </c>
      <c r="F13" s="41">
        <f>'Core Indicators'!O13</f>
        <v>622980</v>
      </c>
      <c r="G13" s="41">
        <f>'Core Indicators'!W13</f>
        <v>6091000</v>
      </c>
      <c r="H13" s="41">
        <f>'Core Indicators'!AE13</f>
        <v>6091000</v>
      </c>
      <c r="I13" s="41">
        <f>'Core Indicators'!AM13</f>
        <v>1028000</v>
      </c>
      <c r="J13" s="41">
        <f>'Core Indicators'!AU13</f>
        <v>1</v>
      </c>
      <c r="K13" s="41" t="str">
        <f>'Core Indicators'!BC13</f>
        <v>x</v>
      </c>
      <c r="L13" s="41">
        <f>'Core Indicators'!BK13</f>
        <v>283</v>
      </c>
      <c r="M13" s="41" t="str">
        <f>'Core Indicators'!BS13</f>
        <v>x</v>
      </c>
      <c r="N13" s="41" t="str">
        <f>'Core Indicators'!CA13</f>
        <v>x</v>
      </c>
      <c r="O13" s="41" t="e">
        <f>'Core Indicators'!CI13</f>
        <v>#N/A</v>
      </c>
      <c r="P13" s="41" t="str">
        <f>'Core Indicators'!CQ13</f>
        <v>x</v>
      </c>
      <c r="Q13" s="41">
        <f>'Core Indicators'!DG13</f>
        <v>0</v>
      </c>
      <c r="R13" s="41">
        <f>'Core Indicators'!DO13</f>
        <v>2665000</v>
      </c>
      <c r="S13" s="41">
        <f>'Core Indicators'!DW13</f>
        <v>2649000</v>
      </c>
      <c r="T13" s="41">
        <f>'Core Indicators'!EE13</f>
        <v>778000</v>
      </c>
      <c r="U13" s="41">
        <f>'Core Indicators'!EM13</f>
        <v>0</v>
      </c>
      <c r="V13" s="41">
        <f>'Core Indicators'!FC13</f>
        <v>5</v>
      </c>
      <c r="W13" s="41" t="str">
        <f>'Core Indicators'!FK13</f>
        <v>x</v>
      </c>
      <c r="X13" s="41" t="str">
        <f>'Core Indicators'!FS13</f>
        <v>x</v>
      </c>
      <c r="Y13" s="41">
        <f>'Core Indicators'!GA13</f>
        <v>1</v>
      </c>
      <c r="Z13" s="41">
        <f>'Core Indicators'!GI13</f>
        <v>3</v>
      </c>
      <c r="AA13" s="41">
        <f>'Core Indicators'!GQ13</f>
        <v>2</v>
      </c>
      <c r="AB13" s="41">
        <f>'Core Indicators'!GY13</f>
        <v>3</v>
      </c>
      <c r="AC13" s="41">
        <f>'Core Indicators'!HG13</f>
        <v>0</v>
      </c>
      <c r="AD13" s="41">
        <f>'Core Indicators'!HO13</f>
        <v>2</v>
      </c>
      <c r="AE13" s="41">
        <f>'Core Indicators'!HW13</f>
        <v>3</v>
      </c>
      <c r="AF13" s="41">
        <f>'Core Indicators'!IE13</f>
        <v>1</v>
      </c>
      <c r="AG13" s="41">
        <f>'Core Indicators'!IM13</f>
        <v>3</v>
      </c>
    </row>
    <row r="14" spans="1:33" s="43" customFormat="1" ht="20.100000000000001" customHeight="1" x14ac:dyDescent="0.25">
      <c r="A14" s="233" t="str">
        <f>'Core Indicators'!A:A</f>
        <v>Venezuela displacement in Chile</v>
      </c>
      <c r="B14" s="233" t="str">
        <f>'Core Indicators'!B:B</f>
        <v>Displacement</v>
      </c>
      <c r="C14" s="233" t="str">
        <f>'Core Indicators'!C14</f>
        <v>CHL002</v>
      </c>
      <c r="D14" s="233" t="str">
        <f>'Core Indicators'!D14</f>
        <v>Chile</v>
      </c>
      <c r="E14" s="233" t="str">
        <f>'Core Indicators'!E14</f>
        <v>CHL</v>
      </c>
      <c r="F14" s="42">
        <f>'Core Indicators'!O14</f>
        <v>743532</v>
      </c>
      <c r="G14" s="42">
        <f>'Core Indicators'!W14</f>
        <v>19604000</v>
      </c>
      <c r="H14" s="42">
        <f>'Core Indicators'!AE14</f>
        <v>13131000</v>
      </c>
      <c r="I14" s="42">
        <f>'Core Indicators'!AM14</f>
        <v>444000</v>
      </c>
      <c r="J14" s="42" t="str">
        <f>'Core Indicators'!AU14</f>
        <v>x</v>
      </c>
      <c r="K14" s="42" t="str">
        <f>'Core Indicators'!BC14</f>
        <v>x</v>
      </c>
      <c r="L14" s="42">
        <f>'Core Indicators'!BK14</f>
        <v>33</v>
      </c>
      <c r="M14" s="42" t="str">
        <f>'Core Indicators'!BS14</f>
        <v>x</v>
      </c>
      <c r="N14" s="42" t="str">
        <f>'Core Indicators'!CA14</f>
        <v>x</v>
      </c>
      <c r="O14" s="42" t="e">
        <f>'Core Indicators'!CI14</f>
        <v>#N/A</v>
      </c>
      <c r="P14" s="42" t="str">
        <f>'Core Indicators'!CQ14</f>
        <v>x</v>
      </c>
      <c r="Q14" s="42">
        <f>'Core Indicators'!DG14</f>
        <v>6472000</v>
      </c>
      <c r="R14" s="42">
        <f>'Core Indicators'!DO14</f>
        <v>12822000</v>
      </c>
      <c r="S14" s="42">
        <f>'Core Indicators'!DW14</f>
        <v>310000</v>
      </c>
      <c r="T14" s="42">
        <f>'Core Indicators'!EE14</f>
        <v>0</v>
      </c>
      <c r="U14" s="42">
        <f>'Core Indicators'!EM14</f>
        <v>0</v>
      </c>
      <c r="V14" s="42">
        <f>'Core Indicators'!FC14</f>
        <v>3</v>
      </c>
      <c r="W14" s="42" t="str">
        <f>'Core Indicators'!FK14</f>
        <v>x</v>
      </c>
      <c r="X14" s="42" t="str">
        <f>'Core Indicators'!FS14</f>
        <v>x</v>
      </c>
      <c r="Y14" s="42">
        <f>'Core Indicators'!GA14</f>
        <v>0</v>
      </c>
      <c r="Z14" s="42">
        <f>'Core Indicators'!GI14</f>
        <v>0</v>
      </c>
      <c r="AA14" s="42">
        <f>'Core Indicators'!GQ14</f>
        <v>0</v>
      </c>
      <c r="AB14" s="42">
        <f>'Core Indicators'!GY14</f>
        <v>0</v>
      </c>
      <c r="AC14" s="42">
        <f>'Core Indicators'!HG14</f>
        <v>0</v>
      </c>
      <c r="AD14" s="42">
        <f>'Core Indicators'!HO14</f>
        <v>2</v>
      </c>
      <c r="AE14" s="42">
        <f>'Core Indicators'!HW14</f>
        <v>0</v>
      </c>
      <c r="AF14" s="42">
        <f>'Core Indicators'!IE14</f>
        <v>2</v>
      </c>
      <c r="AG14" s="42">
        <f>'Core Indicators'!IM14</f>
        <v>2</v>
      </c>
    </row>
    <row r="15" spans="1:33" s="43" customFormat="1" ht="20.100000000000001" customHeight="1" x14ac:dyDescent="0.25">
      <c r="A15" s="62" t="str">
        <f>'Core Indicators'!A:A</f>
        <v>Multiple crises in Cameroon</v>
      </c>
      <c r="B15" s="62" t="str">
        <f>'Core Indicators'!B:B</f>
        <v>Conflict,Displacement</v>
      </c>
      <c r="C15" s="62" t="str">
        <f>'Core Indicators'!C15</f>
        <v>CMR001</v>
      </c>
      <c r="D15" s="62" t="str">
        <f>'Core Indicators'!D15</f>
        <v>Cameroon</v>
      </c>
      <c r="E15" s="62" t="str">
        <f>'Core Indicators'!E15</f>
        <v>CMR</v>
      </c>
      <c r="F15" s="41">
        <f>'Core Indicators'!O15</f>
        <v>475440</v>
      </c>
      <c r="G15" s="41">
        <f>'Core Indicators'!W15</f>
        <v>28089000</v>
      </c>
      <c r="H15" s="41">
        <f>'Core Indicators'!AE15</f>
        <v>3849000</v>
      </c>
      <c r="I15" s="41">
        <f>'Core Indicators'!AM15</f>
        <v>2190000</v>
      </c>
      <c r="J15" s="41">
        <f>'Core Indicators'!AU15</f>
        <v>150</v>
      </c>
      <c r="K15" s="41" t="str">
        <f>'Core Indicators'!BC15</f>
        <v>x</v>
      </c>
      <c r="L15" s="41">
        <f>'Core Indicators'!BK15</f>
        <v>382</v>
      </c>
      <c r="M15" s="41" t="str">
        <f>'Core Indicators'!BS15</f>
        <v>x</v>
      </c>
      <c r="N15" s="41" t="str">
        <f>'Core Indicators'!CA15</f>
        <v>x</v>
      </c>
      <c r="O15" s="41" t="e">
        <f>'Core Indicators'!CI15</f>
        <v>#N/A</v>
      </c>
      <c r="P15" s="41" t="str">
        <f>'Core Indicators'!CQ15</f>
        <v>x</v>
      </c>
      <c r="Q15" s="41">
        <f>'Core Indicators'!DG15</f>
        <v>24240000</v>
      </c>
      <c r="R15" s="41">
        <f>'Core Indicators'!DO15</f>
        <v>0</v>
      </c>
      <c r="S15" s="41">
        <f>'Core Indicators'!DW15</f>
        <v>2477000</v>
      </c>
      <c r="T15" s="41">
        <f>'Core Indicators'!EE15</f>
        <v>1372000</v>
      </c>
      <c r="U15" s="41">
        <f>'Core Indicators'!EM15</f>
        <v>0</v>
      </c>
      <c r="V15" s="41">
        <f>'Core Indicators'!FC15</f>
        <v>4</v>
      </c>
      <c r="W15" s="41" t="str">
        <f>'Core Indicators'!FK15</f>
        <v>x</v>
      </c>
      <c r="X15" s="41" t="str">
        <f>'Core Indicators'!FS15</f>
        <v>x</v>
      </c>
      <c r="Y15" s="41">
        <f>'Core Indicators'!GA15</f>
        <v>1</v>
      </c>
      <c r="Z15" s="41">
        <f>'Core Indicators'!GI15</f>
        <v>3</v>
      </c>
      <c r="AA15" s="41">
        <f>'Core Indicators'!GQ15</f>
        <v>3</v>
      </c>
      <c r="AB15" s="41">
        <f>'Core Indicators'!GY15</f>
        <v>0</v>
      </c>
      <c r="AC15" s="41">
        <f>'Core Indicators'!HG15</f>
        <v>2</v>
      </c>
      <c r="AD15" s="41">
        <f>'Core Indicators'!HO15</f>
        <v>3</v>
      </c>
      <c r="AE15" s="41">
        <f>'Core Indicators'!HW15</f>
        <v>3</v>
      </c>
      <c r="AF15" s="41">
        <f>'Core Indicators'!IE15</f>
        <v>1</v>
      </c>
      <c r="AG15" s="41">
        <f>'Core Indicators'!IM15</f>
        <v>3</v>
      </c>
    </row>
    <row r="16" spans="1:33" s="43" customFormat="1" ht="20.100000000000001" customHeight="1" x14ac:dyDescent="0.25">
      <c r="A16" s="233" t="str">
        <f>'Core Indicators'!A:A</f>
        <v>Lake Chad basin crisis in Cameroon</v>
      </c>
      <c r="B16" s="233" t="str">
        <f>'Core Indicators'!B:B</f>
        <v>Conflict</v>
      </c>
      <c r="C16" s="233" t="str">
        <f>'Core Indicators'!C16</f>
        <v>CMR002</v>
      </c>
      <c r="D16" s="233" t="str">
        <f>'Core Indicators'!D16</f>
        <v>Cameroon</v>
      </c>
      <c r="E16" s="233" t="str">
        <f>'Core Indicators'!E16</f>
        <v>CMR</v>
      </c>
      <c r="F16" s="42">
        <f>'Core Indicators'!O16</f>
        <v>34513</v>
      </c>
      <c r="G16" s="42">
        <f>'Core Indicators'!W16</f>
        <v>5179000</v>
      </c>
      <c r="H16" s="42">
        <f>'Core Indicators'!AE16</f>
        <v>1222000</v>
      </c>
      <c r="I16" s="42">
        <f>'Core Indicators'!AM16</f>
        <v>774000</v>
      </c>
      <c r="J16" s="42" t="str">
        <f>'Core Indicators'!AU16</f>
        <v>x</v>
      </c>
      <c r="K16" s="42" t="str">
        <f>'Core Indicators'!BC16</f>
        <v>x</v>
      </c>
      <c r="L16" s="42">
        <f>'Core Indicators'!BK16</f>
        <v>171</v>
      </c>
      <c r="M16" s="42" t="str">
        <f>'Core Indicators'!BS16</f>
        <v>x</v>
      </c>
      <c r="N16" s="42" t="str">
        <f>'Core Indicators'!CA16</f>
        <v>x</v>
      </c>
      <c r="O16" s="42" t="e">
        <f>'Core Indicators'!CI16</f>
        <v>#N/A</v>
      </c>
      <c r="P16" s="42">
        <f>'Core Indicators'!CQ16</f>
        <v>5.2</v>
      </c>
      <c r="Q16" s="42">
        <f>'Core Indicators'!DG16</f>
        <v>3623000</v>
      </c>
      <c r="R16" s="42">
        <f>'Core Indicators'!DO16</f>
        <v>0</v>
      </c>
      <c r="S16" s="42">
        <f>'Core Indicators'!DW16</f>
        <v>493000</v>
      </c>
      <c r="T16" s="42">
        <f>'Core Indicators'!EE16</f>
        <v>1063000</v>
      </c>
      <c r="U16" s="42">
        <f>'Core Indicators'!EM16</f>
        <v>0</v>
      </c>
      <c r="V16" s="42">
        <f>'Core Indicators'!FC16</f>
        <v>3</v>
      </c>
      <c r="W16" s="42" t="str">
        <f>'Core Indicators'!FK16</f>
        <v>x</v>
      </c>
      <c r="X16" s="42" t="str">
        <f>'Core Indicators'!FS16</f>
        <v>x</v>
      </c>
      <c r="Y16" s="42">
        <f>'Core Indicators'!GA16</f>
        <v>1</v>
      </c>
      <c r="Z16" s="42">
        <f>'Core Indicators'!GI16</f>
        <v>3</v>
      </c>
      <c r="AA16" s="42">
        <f>'Core Indicators'!GQ16</f>
        <v>2</v>
      </c>
      <c r="AB16" s="42">
        <f>'Core Indicators'!GY16</f>
        <v>0</v>
      </c>
      <c r="AC16" s="42">
        <f>'Core Indicators'!HG16</f>
        <v>0</v>
      </c>
      <c r="AD16" s="42">
        <f>'Core Indicators'!HO16</f>
        <v>3</v>
      </c>
      <c r="AE16" s="42">
        <f>'Core Indicators'!HW16</f>
        <v>3</v>
      </c>
      <c r="AF16" s="42">
        <f>'Core Indicators'!IE16</f>
        <v>1</v>
      </c>
      <c r="AG16" s="42">
        <f>'Core Indicators'!IM16</f>
        <v>2</v>
      </c>
    </row>
    <row r="17" spans="1:33" s="43" customFormat="1" ht="20.100000000000001" customHeight="1" x14ac:dyDescent="0.25">
      <c r="A17" s="62" t="str">
        <f>'Core Indicators'!A:A</f>
        <v>Anglophone Crisis in Cameroon</v>
      </c>
      <c r="B17" s="62" t="str">
        <f>'Core Indicators'!B:B</f>
        <v>Conflict</v>
      </c>
      <c r="C17" s="62" t="str">
        <f>'Core Indicators'!C17</f>
        <v>CMR003</v>
      </c>
      <c r="D17" s="62" t="str">
        <f>'Core Indicators'!D17</f>
        <v>Cameroon</v>
      </c>
      <c r="E17" s="62" t="str">
        <f>'Core Indicators'!E17</f>
        <v>CMR</v>
      </c>
      <c r="F17" s="41">
        <f>'Core Indicators'!O17</f>
        <v>88019</v>
      </c>
      <c r="G17" s="41">
        <f>'Core Indicators'!W17</f>
        <v>14851000</v>
      </c>
      <c r="H17" s="41">
        <f>'Core Indicators'!AE17</f>
        <v>1686000</v>
      </c>
      <c r="I17" s="41">
        <f>'Core Indicators'!AM17</f>
        <v>1177000</v>
      </c>
      <c r="J17" s="41" t="str">
        <f>'Core Indicators'!AU17</f>
        <v>x</v>
      </c>
      <c r="K17" s="41" t="str">
        <f>'Core Indicators'!BC17</f>
        <v>x</v>
      </c>
      <c r="L17" s="41">
        <f>'Core Indicators'!BK17</f>
        <v>203</v>
      </c>
      <c r="M17" s="41" t="str">
        <f>'Core Indicators'!BS17</f>
        <v>x</v>
      </c>
      <c r="N17" s="41" t="str">
        <f>'Core Indicators'!CA17</f>
        <v>x</v>
      </c>
      <c r="O17" s="41" t="e">
        <f>'Core Indicators'!CI17</f>
        <v>#N/A</v>
      </c>
      <c r="P17" s="41" t="str">
        <f>'Core Indicators'!CQ17</f>
        <v>x</v>
      </c>
      <c r="Q17" s="41">
        <f>'Core Indicators'!DG17</f>
        <v>13165000</v>
      </c>
      <c r="R17" s="41">
        <f>'Core Indicators'!DO17</f>
        <v>0</v>
      </c>
      <c r="S17" s="41">
        <f>'Core Indicators'!DW17</f>
        <v>1377000</v>
      </c>
      <c r="T17" s="41">
        <f>'Core Indicators'!EE17</f>
        <v>309000</v>
      </c>
      <c r="U17" s="41">
        <f>'Core Indicators'!EM17</f>
        <v>0</v>
      </c>
      <c r="V17" s="41">
        <f>'Core Indicators'!FC17</f>
        <v>4</v>
      </c>
      <c r="W17" s="41" t="str">
        <f>'Core Indicators'!FK17</f>
        <v>x</v>
      </c>
      <c r="X17" s="41">
        <f>'Core Indicators'!FS17</f>
        <v>377500</v>
      </c>
      <c r="Y17" s="41">
        <f>'Core Indicators'!GA17</f>
        <v>1</v>
      </c>
      <c r="Z17" s="41">
        <f>'Core Indicators'!GI17</f>
        <v>3</v>
      </c>
      <c r="AA17" s="41">
        <f>'Core Indicators'!GQ17</f>
        <v>3</v>
      </c>
      <c r="AB17" s="41">
        <f>'Core Indicators'!GY17</f>
        <v>0</v>
      </c>
      <c r="AC17" s="41">
        <f>'Core Indicators'!HG17</f>
        <v>2</v>
      </c>
      <c r="AD17" s="41">
        <f>'Core Indicators'!HO17</f>
        <v>3</v>
      </c>
      <c r="AE17" s="41">
        <f>'Core Indicators'!HW17</f>
        <v>3</v>
      </c>
      <c r="AF17" s="41">
        <f>'Core Indicators'!IE17</f>
        <v>1</v>
      </c>
      <c r="AG17" s="41">
        <f>'Core Indicators'!IM17</f>
        <v>3</v>
      </c>
    </row>
    <row r="18" spans="1:33" s="43" customFormat="1" ht="20.100000000000001" customHeight="1" x14ac:dyDescent="0.25">
      <c r="A18" s="233" t="str">
        <f>'Core Indicators'!A:A</f>
        <v>CAR refugees in Cameroon</v>
      </c>
      <c r="B18" s="233" t="str">
        <f>'Core Indicators'!B:B</f>
        <v>Conflict,Displacement</v>
      </c>
      <c r="C18" s="233" t="str">
        <f>'Core Indicators'!C18</f>
        <v>CMR004</v>
      </c>
      <c r="D18" s="233" t="str">
        <f>'Core Indicators'!D18</f>
        <v>Cameroon</v>
      </c>
      <c r="E18" s="233" t="str">
        <f>'Core Indicators'!E18</f>
        <v>CMR</v>
      </c>
      <c r="F18" s="42">
        <f>'Core Indicators'!O18</f>
        <v>231318</v>
      </c>
      <c r="G18" s="42">
        <f>'Core Indicators'!W18</f>
        <v>5650000</v>
      </c>
      <c r="H18" s="42">
        <f>'Core Indicators'!AE18</f>
        <v>607000</v>
      </c>
      <c r="I18" s="42">
        <f>'Core Indicators'!AM18</f>
        <v>350000</v>
      </c>
      <c r="J18" s="42">
        <f>'Core Indicators'!AU18</f>
        <v>0</v>
      </c>
      <c r="K18" s="42" t="str">
        <f>'Core Indicators'!BC18</f>
        <v>x</v>
      </c>
      <c r="L18" s="42">
        <f>'Core Indicators'!BK18</f>
        <v>8</v>
      </c>
      <c r="M18" s="42">
        <f>'Core Indicators'!BS18</f>
        <v>0</v>
      </c>
      <c r="N18" s="42">
        <f>'Core Indicators'!CA18</f>
        <v>0</v>
      </c>
      <c r="O18" s="42" t="e">
        <f>'Core Indicators'!CI18</f>
        <v>#N/A</v>
      </c>
      <c r="P18" s="42" t="str">
        <f>'Core Indicators'!CQ18</f>
        <v>x</v>
      </c>
      <c r="Q18" s="42">
        <f>'Core Indicators'!DG18</f>
        <v>5043000</v>
      </c>
      <c r="R18" s="42">
        <f>'Core Indicators'!DO18</f>
        <v>0</v>
      </c>
      <c r="S18" s="42">
        <f>'Core Indicators'!DW18</f>
        <v>607000</v>
      </c>
      <c r="T18" s="42">
        <f>'Core Indicators'!EE18</f>
        <v>0</v>
      </c>
      <c r="U18" s="42">
        <f>'Core Indicators'!EM18</f>
        <v>0</v>
      </c>
      <c r="V18" s="42">
        <f>'Core Indicators'!FC18</f>
        <v>1</v>
      </c>
      <c r="W18" s="42" t="str">
        <f>'Core Indicators'!FK18</f>
        <v>x</v>
      </c>
      <c r="X18" s="42" t="str">
        <f>'Core Indicators'!FS18</f>
        <v>x</v>
      </c>
      <c r="Y18" s="42">
        <f>'Core Indicators'!GA18</f>
        <v>1</v>
      </c>
      <c r="Z18" s="42">
        <f>'Core Indicators'!GI18</f>
        <v>2</v>
      </c>
      <c r="AA18" s="42">
        <f>'Core Indicators'!GQ18</f>
        <v>1</v>
      </c>
      <c r="AB18" s="42">
        <f>'Core Indicators'!GY18</f>
        <v>0</v>
      </c>
      <c r="AC18" s="42">
        <f>'Core Indicators'!HG18</f>
        <v>0</v>
      </c>
      <c r="AD18" s="42">
        <f>'Core Indicators'!HO18</f>
        <v>1</v>
      </c>
      <c r="AE18" s="42">
        <f>'Core Indicators'!HW18</f>
        <v>0</v>
      </c>
      <c r="AF18" s="42">
        <f>'Core Indicators'!IE18</f>
        <v>1</v>
      </c>
      <c r="AG18" s="42">
        <f>'Core Indicators'!IM18</f>
        <v>1</v>
      </c>
    </row>
    <row r="19" spans="1:33" s="43" customFormat="1" ht="20.100000000000001" customHeight="1" x14ac:dyDescent="0.25">
      <c r="A19" s="62" t="str">
        <f>'Core Indicators'!A:A</f>
        <v>Complex crisis in DRC</v>
      </c>
      <c r="B19" s="62" t="str">
        <f>'Core Indicators'!B:B</f>
        <v>Conflict,Displacement,Socio-political</v>
      </c>
      <c r="C19" s="62" t="str">
        <f>'Core Indicators'!C19</f>
        <v>COD001</v>
      </c>
      <c r="D19" s="62" t="str">
        <f>'Core Indicators'!D19</f>
        <v>DRC</v>
      </c>
      <c r="E19" s="62" t="str">
        <f>'Core Indicators'!E19</f>
        <v>COD</v>
      </c>
      <c r="F19" s="41">
        <f>'Core Indicators'!O19</f>
        <v>2344860</v>
      </c>
      <c r="G19" s="41">
        <f>'Core Indicators'!W19</f>
        <v>108584000</v>
      </c>
      <c r="H19" s="41">
        <f>'Core Indicators'!AE19</f>
        <v>26429000</v>
      </c>
      <c r="I19" s="41">
        <f>'Core Indicators'!AM19</f>
        <v>9832000</v>
      </c>
      <c r="J19" s="41">
        <f>'Core Indicators'!AU19</f>
        <v>1</v>
      </c>
      <c r="K19" s="41" t="str">
        <f>'Core Indicators'!BC19</f>
        <v>x</v>
      </c>
      <c r="L19" s="41">
        <f>'Core Indicators'!BK19</f>
        <v>2038</v>
      </c>
      <c r="M19" s="41" t="str">
        <f>'Core Indicators'!BS19</f>
        <v>x</v>
      </c>
      <c r="N19" s="41" t="str">
        <f>'Core Indicators'!CA19</f>
        <v>x</v>
      </c>
      <c r="O19" s="41" t="e">
        <f>'Core Indicators'!CI19</f>
        <v>#N/A</v>
      </c>
      <c r="P19" s="41">
        <f>'Core Indicators'!CQ19</f>
        <v>1700</v>
      </c>
      <c r="Q19" s="41">
        <f>'Core Indicators'!DG19</f>
        <v>82155000</v>
      </c>
      <c r="R19" s="41">
        <f>'Core Indicators'!DO19</f>
        <v>529000</v>
      </c>
      <c r="S19" s="41">
        <f>'Core Indicators'!DW19</f>
        <v>10300000</v>
      </c>
      <c r="T19" s="41">
        <f>'Core Indicators'!EE19</f>
        <v>10800000</v>
      </c>
      <c r="U19" s="41">
        <f>'Core Indicators'!EM19</f>
        <v>4800000</v>
      </c>
      <c r="V19" s="41">
        <f>'Core Indicators'!FC19</f>
        <v>8</v>
      </c>
      <c r="W19" s="41" t="str">
        <f>'Core Indicators'!FK19</f>
        <v>x</v>
      </c>
      <c r="X19" s="41" t="str">
        <f>'Core Indicators'!FS19</f>
        <v>x</v>
      </c>
      <c r="Y19" s="41">
        <f>'Core Indicators'!GA19</f>
        <v>1</v>
      </c>
      <c r="Z19" s="41">
        <f>'Core Indicators'!GI19</f>
        <v>3</v>
      </c>
      <c r="AA19" s="41">
        <f>'Core Indicators'!GQ19</f>
        <v>2</v>
      </c>
      <c r="AB19" s="41">
        <f>'Core Indicators'!GY19</f>
        <v>3</v>
      </c>
      <c r="AC19" s="41">
        <f>'Core Indicators'!HG19</f>
        <v>0</v>
      </c>
      <c r="AD19" s="41">
        <f>'Core Indicators'!HO19</f>
        <v>2</v>
      </c>
      <c r="AE19" s="41">
        <f>'Core Indicators'!HW19</f>
        <v>3</v>
      </c>
      <c r="AF19" s="41">
        <f>'Core Indicators'!IE19</f>
        <v>2</v>
      </c>
      <c r="AG19" s="41">
        <f>'Core Indicators'!IM19</f>
        <v>3</v>
      </c>
    </row>
    <row r="20" spans="1:33" s="43" customFormat="1" ht="20.100000000000001" customHeight="1" x14ac:dyDescent="0.25">
      <c r="A20" s="233" t="str">
        <f>'Core Indicators'!A:A</f>
        <v>Complex crisis in Congo</v>
      </c>
      <c r="B20" s="233" t="str">
        <f>'Core Indicators'!B:B</f>
        <v>Conflict</v>
      </c>
      <c r="C20" s="233" t="str">
        <f>'Core Indicators'!C20</f>
        <v>COG001</v>
      </c>
      <c r="D20" s="233" t="str">
        <f>'Core Indicators'!D20</f>
        <v>Congo</v>
      </c>
      <c r="E20" s="233" t="str">
        <f>'Core Indicators'!E20</f>
        <v>COG</v>
      </c>
      <c r="F20" s="42">
        <f>'Core Indicators'!O20</f>
        <v>341500</v>
      </c>
      <c r="G20" s="42">
        <f>'Core Indicators'!W20</f>
        <v>5800000</v>
      </c>
      <c r="H20" s="42">
        <f>'Core Indicators'!AE20</f>
        <v>293000</v>
      </c>
      <c r="I20" s="42">
        <f>'Core Indicators'!AM20</f>
        <v>134000</v>
      </c>
      <c r="J20" s="42" t="str">
        <f>'Core Indicators'!AU20</f>
        <v>x</v>
      </c>
      <c r="K20" s="42" t="str">
        <f>'Core Indicators'!BC20</f>
        <v>x</v>
      </c>
      <c r="L20" s="42">
        <f>'Core Indicators'!BK20</f>
        <v>6</v>
      </c>
      <c r="M20" s="42" t="str">
        <f>'Core Indicators'!BS20</f>
        <v>x</v>
      </c>
      <c r="N20" s="42" t="str">
        <f>'Core Indicators'!CA20</f>
        <v>x</v>
      </c>
      <c r="O20" s="42" t="e">
        <f>'Core Indicators'!CI20</f>
        <v>#N/A</v>
      </c>
      <c r="P20" s="42" t="str">
        <f>'Core Indicators'!CQ20</f>
        <v>x</v>
      </c>
      <c r="Q20" s="42">
        <f>'Core Indicators'!DG20</f>
        <v>5507000</v>
      </c>
      <c r="R20" s="42">
        <f>'Core Indicators'!DO20</f>
        <v>159000</v>
      </c>
      <c r="S20" s="42">
        <f>'Core Indicators'!DW20</f>
        <v>134000</v>
      </c>
      <c r="T20" s="42">
        <f>'Core Indicators'!EE20</f>
        <v>0</v>
      </c>
      <c r="U20" s="42">
        <f>'Core Indicators'!EM20</f>
        <v>0</v>
      </c>
      <c r="V20" s="42">
        <f>'Core Indicators'!FC20</f>
        <v>2</v>
      </c>
      <c r="W20" s="42" t="str">
        <f>'Core Indicators'!FK20</f>
        <v>x</v>
      </c>
      <c r="X20" s="42" t="str">
        <f>'Core Indicators'!FS20</f>
        <v>x</v>
      </c>
      <c r="Y20" s="42">
        <f>'Core Indicators'!GA20</f>
        <v>0</v>
      </c>
      <c r="Z20" s="42">
        <f>'Core Indicators'!GI20</f>
        <v>0</v>
      </c>
      <c r="AA20" s="42">
        <f>'Core Indicators'!GQ20</f>
        <v>0</v>
      </c>
      <c r="AB20" s="42">
        <f>'Core Indicators'!GY20</f>
        <v>0</v>
      </c>
      <c r="AC20" s="42">
        <f>'Core Indicators'!HG20</f>
        <v>0</v>
      </c>
      <c r="AD20" s="42">
        <f>'Core Indicators'!HO20</f>
        <v>0</v>
      </c>
      <c r="AE20" s="42">
        <f>'Core Indicators'!HW20</f>
        <v>0</v>
      </c>
      <c r="AF20" s="42">
        <f>'Core Indicators'!IE20</f>
        <v>0</v>
      </c>
      <c r="AG20" s="42">
        <f>'Core Indicators'!IM20</f>
        <v>3</v>
      </c>
    </row>
    <row r="21" spans="1:33" s="43" customFormat="1" ht="20.100000000000001" customHeight="1" x14ac:dyDescent="0.25">
      <c r="A21" s="62" t="str">
        <f>'Core Indicators'!A:A</f>
        <v>Complex crisis in Colombia</v>
      </c>
      <c r="B21" s="62" t="str">
        <f>'Core Indicators'!B:B</f>
        <v>Socio-political,Conflict,Violence,Floods,Displacement</v>
      </c>
      <c r="C21" s="62" t="str">
        <f>'Core Indicators'!C21</f>
        <v>COL001</v>
      </c>
      <c r="D21" s="62" t="str">
        <f>'Core Indicators'!D21</f>
        <v>Colombia</v>
      </c>
      <c r="E21" s="62" t="str">
        <f>'Core Indicators'!E21</f>
        <v>COL</v>
      </c>
      <c r="F21" s="41">
        <f>'Core Indicators'!O21</f>
        <v>1109500</v>
      </c>
      <c r="G21" s="41">
        <f>'Core Indicators'!W21</f>
        <v>51600000</v>
      </c>
      <c r="H21" s="41">
        <f>'Core Indicators'!AE21</f>
        <v>9800000</v>
      </c>
      <c r="I21" s="41">
        <f>'Core Indicators'!AM21</f>
        <v>5447000</v>
      </c>
      <c r="J21" s="41">
        <f>'Core Indicators'!AU21</f>
        <v>99</v>
      </c>
      <c r="K21" s="41" t="str">
        <f>'Core Indicators'!BC21</f>
        <v>x</v>
      </c>
      <c r="L21" s="41">
        <f>'Core Indicators'!BK21</f>
        <v>3281</v>
      </c>
      <c r="M21" s="41">
        <f>'Core Indicators'!BS21</f>
        <v>96400</v>
      </c>
      <c r="N21" s="41" t="str">
        <f>'Core Indicators'!CA21</f>
        <v>x</v>
      </c>
      <c r="O21" s="41" t="e">
        <f>'Core Indicators'!CI21</f>
        <v>#N/A</v>
      </c>
      <c r="P21" s="41" t="str">
        <f>'Core Indicators'!CQ21</f>
        <v>x</v>
      </c>
      <c r="Q21" s="41">
        <f>'Core Indicators'!DG21</f>
        <v>41800000</v>
      </c>
      <c r="R21" s="41">
        <f>'Core Indicators'!DO21</f>
        <v>2100000</v>
      </c>
      <c r="S21" s="41">
        <f>'Core Indicators'!DW21</f>
        <v>4206000</v>
      </c>
      <c r="T21" s="41">
        <f>'Core Indicators'!EE21</f>
        <v>3100000</v>
      </c>
      <c r="U21" s="41">
        <f>'Core Indicators'!EM21</f>
        <v>394000</v>
      </c>
      <c r="V21" s="41">
        <f>'Core Indicators'!FC21</f>
        <v>3</v>
      </c>
      <c r="W21" s="41" t="str">
        <f>'Core Indicators'!FK21</f>
        <v>x</v>
      </c>
      <c r="X21" s="41" t="str">
        <f>'Core Indicators'!FS21</f>
        <v>x</v>
      </c>
      <c r="Y21" s="41">
        <f>'Core Indicators'!GA21</f>
        <v>0</v>
      </c>
      <c r="Z21" s="41">
        <f>'Core Indicators'!GI21</f>
        <v>2</v>
      </c>
      <c r="AA21" s="41">
        <f>'Core Indicators'!GQ21</f>
        <v>0</v>
      </c>
      <c r="AB21" s="41">
        <f>'Core Indicators'!GY21</f>
        <v>0</v>
      </c>
      <c r="AC21" s="41">
        <f>'Core Indicators'!HG21</f>
        <v>0</v>
      </c>
      <c r="AD21" s="41">
        <f>'Core Indicators'!HO21</f>
        <v>2</v>
      </c>
      <c r="AE21" s="41">
        <f>'Core Indicators'!HW21</f>
        <v>2</v>
      </c>
      <c r="AF21" s="41">
        <f>'Core Indicators'!IE21</f>
        <v>2</v>
      </c>
      <c r="AG21" s="41">
        <f>'Core Indicators'!IM21</f>
        <v>3</v>
      </c>
    </row>
    <row r="22" spans="1:33" s="43" customFormat="1" ht="20.100000000000001" customHeight="1" x14ac:dyDescent="0.25">
      <c r="A22" s="233" t="str">
        <f>'Core Indicators'!A:A</f>
        <v>Venezuela displacement in Colombia</v>
      </c>
      <c r="B22" s="233" t="str">
        <f>'Core Indicators'!B:B</f>
        <v>Displacement</v>
      </c>
      <c r="C22" s="233" t="str">
        <f>'Core Indicators'!C22</f>
        <v>COL002</v>
      </c>
      <c r="D22" s="233" t="str">
        <f>'Core Indicators'!D22</f>
        <v>Colombia</v>
      </c>
      <c r="E22" s="233" t="str">
        <f>'Core Indicators'!E22</f>
        <v>COL</v>
      </c>
      <c r="F22" s="42">
        <f>'Core Indicators'!O22</f>
        <v>1109500</v>
      </c>
      <c r="G22" s="42">
        <f>'Core Indicators'!W22</f>
        <v>36417000</v>
      </c>
      <c r="H22" s="42">
        <f>'Core Indicators'!AE22</f>
        <v>5780000</v>
      </c>
      <c r="I22" s="42">
        <f>'Core Indicators'!AM22</f>
        <v>2480000</v>
      </c>
      <c r="J22" s="42" t="str">
        <f>'Core Indicators'!AU22</f>
        <v>x</v>
      </c>
      <c r="K22" s="42" t="str">
        <f>'Core Indicators'!BC22</f>
        <v>x</v>
      </c>
      <c r="L22" s="42">
        <f>'Core Indicators'!BK22</f>
        <v>111</v>
      </c>
      <c r="M22" s="42" t="str">
        <f>'Core Indicators'!BS22</f>
        <v>x</v>
      </c>
      <c r="N22" s="42" t="str">
        <f>'Core Indicators'!CA22</f>
        <v>x</v>
      </c>
      <c r="O22" s="42" t="e">
        <f>'Core Indicators'!CI22</f>
        <v>#N/A</v>
      </c>
      <c r="P22" s="42" t="str">
        <f>'Core Indicators'!CQ22</f>
        <v>x</v>
      </c>
      <c r="Q22" s="42">
        <f>'Core Indicators'!DG22</f>
        <v>30637000</v>
      </c>
      <c r="R22" s="42">
        <f>'Core Indicators'!DO22</f>
        <v>380000</v>
      </c>
      <c r="S22" s="42">
        <f>'Core Indicators'!DW22</f>
        <v>5400000</v>
      </c>
      <c r="T22" s="42">
        <f>'Core Indicators'!EE22</f>
        <v>0</v>
      </c>
      <c r="U22" s="42">
        <f>'Core Indicators'!EM22</f>
        <v>0</v>
      </c>
      <c r="V22" s="42">
        <f>'Core Indicators'!FC22</f>
        <v>3</v>
      </c>
      <c r="W22" s="42" t="str">
        <f>'Core Indicators'!FK22</f>
        <v>x</v>
      </c>
      <c r="X22" s="42" t="str">
        <f>'Core Indicators'!FS22</f>
        <v>x</v>
      </c>
      <c r="Y22" s="42">
        <f>'Core Indicators'!GA22</f>
        <v>0</v>
      </c>
      <c r="Z22" s="42">
        <f>'Core Indicators'!GI22</f>
        <v>2</v>
      </c>
      <c r="AA22" s="42">
        <f>'Core Indicators'!GQ22</f>
        <v>1</v>
      </c>
      <c r="AB22" s="42">
        <f>'Core Indicators'!GY22</f>
        <v>0</v>
      </c>
      <c r="AC22" s="42">
        <f>'Core Indicators'!HG22</f>
        <v>0</v>
      </c>
      <c r="AD22" s="42">
        <f>'Core Indicators'!HO22</f>
        <v>2</v>
      </c>
      <c r="AE22" s="42">
        <f>'Core Indicators'!HW22</f>
        <v>2</v>
      </c>
      <c r="AF22" s="42">
        <f>'Core Indicators'!IE22</f>
        <v>2</v>
      </c>
      <c r="AG22" s="42">
        <f>'Core Indicators'!IM22</f>
        <v>3</v>
      </c>
    </row>
    <row r="23" spans="1:33" s="43" customFormat="1" ht="20.100000000000001" customHeight="1" x14ac:dyDescent="0.25">
      <c r="A23" s="62" t="str">
        <f>'Core Indicators'!A:A</f>
        <v>Nicaraguan refugees in Costa Rica</v>
      </c>
      <c r="B23" s="62" t="str">
        <f>'Core Indicators'!B:B</f>
        <v>Displacement</v>
      </c>
      <c r="C23" s="62" t="str">
        <f>'Core Indicators'!C23</f>
        <v>CRI002</v>
      </c>
      <c r="D23" s="62" t="str">
        <f>'Core Indicators'!D23</f>
        <v>Costa Rica</v>
      </c>
      <c r="E23" s="62" t="str">
        <f>'Core Indicators'!E23</f>
        <v>CRI</v>
      </c>
      <c r="F23" s="41">
        <f>'Core Indicators'!O23</f>
        <v>4462</v>
      </c>
      <c r="G23" s="41">
        <f>'Core Indicators'!W23</f>
        <v>1133000</v>
      </c>
      <c r="H23" s="41">
        <f>'Core Indicators'!AE23</f>
        <v>247000</v>
      </c>
      <c r="I23" s="41">
        <f>'Core Indicators'!AM23</f>
        <v>200000</v>
      </c>
      <c r="J23" s="41" t="str">
        <f>'Core Indicators'!AU23</f>
        <v>x</v>
      </c>
      <c r="K23" s="41" t="str">
        <f>'Core Indicators'!BC23</f>
        <v>x</v>
      </c>
      <c r="L23" s="41" t="str">
        <f>'Core Indicators'!BK23</f>
        <v>x</v>
      </c>
      <c r="M23" s="41" t="str">
        <f>'Core Indicators'!BS23</f>
        <v>x</v>
      </c>
      <c r="N23" s="41" t="str">
        <f>'Core Indicators'!CA23</f>
        <v>x</v>
      </c>
      <c r="O23" s="41" t="e">
        <f>'Core Indicators'!CI23</f>
        <v>#N/A</v>
      </c>
      <c r="P23" s="41" t="str">
        <f>'Core Indicators'!CQ23</f>
        <v>x</v>
      </c>
      <c r="Q23" s="41">
        <f>'Core Indicators'!DG23</f>
        <v>886000</v>
      </c>
      <c r="R23" s="41">
        <f>'Core Indicators'!DO23</f>
        <v>47000</v>
      </c>
      <c r="S23" s="41">
        <f>'Core Indicators'!DW23</f>
        <v>200000</v>
      </c>
      <c r="T23" s="41">
        <f>'Core Indicators'!EE23</f>
        <v>0</v>
      </c>
      <c r="U23" s="41">
        <f>'Core Indicators'!EM23</f>
        <v>0</v>
      </c>
      <c r="V23" s="41">
        <f>'Core Indicators'!FC23</f>
        <v>2</v>
      </c>
      <c r="W23" s="41" t="str">
        <f>'Core Indicators'!FK23</f>
        <v>x</v>
      </c>
      <c r="X23" s="41" t="str">
        <f>'Core Indicators'!FS23</f>
        <v>x</v>
      </c>
      <c r="Y23" s="41">
        <f>'Core Indicators'!GA23</f>
        <v>0</v>
      </c>
      <c r="Z23" s="41">
        <f>'Core Indicators'!GI23</f>
        <v>0</v>
      </c>
      <c r="AA23" s="41">
        <f>'Core Indicators'!GQ23</f>
        <v>0</v>
      </c>
      <c r="AB23" s="41">
        <f>'Core Indicators'!GY23</f>
        <v>0</v>
      </c>
      <c r="AC23" s="41">
        <f>'Core Indicators'!HG23</f>
        <v>0</v>
      </c>
      <c r="AD23" s="41">
        <f>'Core Indicators'!HO23</f>
        <v>0</v>
      </c>
      <c r="AE23" s="41">
        <f>'Core Indicators'!HW23</f>
        <v>0</v>
      </c>
      <c r="AF23" s="41">
        <f>'Core Indicators'!IE23</f>
        <v>0</v>
      </c>
      <c r="AG23" s="41">
        <f>'Core Indicators'!IM23</f>
        <v>1</v>
      </c>
    </row>
    <row r="24" spans="1:33" s="43" customFormat="1" ht="20.100000000000001" customHeight="1" x14ac:dyDescent="0.25">
      <c r="A24" s="233" t="str">
        <f>'Core Indicators'!A:A</f>
        <v>Multiple crises in Djibouti</v>
      </c>
      <c r="B24" s="233" t="str">
        <f>'Core Indicators'!B:B</f>
        <v>Displacement,Drought</v>
      </c>
      <c r="C24" s="233" t="str">
        <f>'Core Indicators'!C24</f>
        <v>DJI001</v>
      </c>
      <c r="D24" s="233" t="str">
        <f>'Core Indicators'!D24</f>
        <v>Djibouti</v>
      </c>
      <c r="E24" s="233" t="str">
        <f>'Core Indicators'!E24</f>
        <v>DJI</v>
      </c>
      <c r="F24" s="42">
        <f>'Core Indicators'!O24</f>
        <v>23180</v>
      </c>
      <c r="G24" s="42">
        <f>'Core Indicators'!W24</f>
        <v>1182000</v>
      </c>
      <c r="H24" s="42">
        <f>'Core Indicators'!AE24</f>
        <v>718000</v>
      </c>
      <c r="I24" s="42">
        <f>'Core Indicators'!AM24</f>
        <v>37000</v>
      </c>
      <c r="J24" s="42" t="str">
        <f>'Core Indicators'!AU24</f>
        <v>x</v>
      </c>
      <c r="K24" s="42" t="str">
        <f>'Core Indicators'!BC24</f>
        <v>x</v>
      </c>
      <c r="L24" s="42">
        <f>'Core Indicators'!BK24</f>
        <v>7</v>
      </c>
      <c r="M24" s="42" t="str">
        <f>'Core Indicators'!BS24</f>
        <v>x</v>
      </c>
      <c r="N24" s="42" t="str">
        <f>'Core Indicators'!CA24</f>
        <v>x</v>
      </c>
      <c r="O24" s="42" t="e">
        <f>'Core Indicators'!CI24</f>
        <v>#N/A</v>
      </c>
      <c r="P24" s="42" t="str">
        <f>'Core Indicators'!CQ24</f>
        <v>x</v>
      </c>
      <c r="Q24" s="42">
        <f>'Core Indicators'!DG24</f>
        <v>464000</v>
      </c>
      <c r="R24" s="42">
        <f>'Core Indicators'!DO24</f>
        <v>402000</v>
      </c>
      <c r="S24" s="42">
        <f>'Core Indicators'!DW24</f>
        <v>216000</v>
      </c>
      <c r="T24" s="42">
        <f>'Core Indicators'!EE24</f>
        <v>100000</v>
      </c>
      <c r="U24" s="42">
        <f>'Core Indicators'!EM24</f>
        <v>0</v>
      </c>
      <c r="V24" s="42">
        <f>'Core Indicators'!FC24</f>
        <v>5</v>
      </c>
      <c r="W24" s="42" t="str">
        <f>'Core Indicators'!FK24</f>
        <v>x</v>
      </c>
      <c r="X24" s="42" t="str">
        <f>'Core Indicators'!FS24</f>
        <v>x</v>
      </c>
      <c r="Y24" s="42">
        <f>'Core Indicators'!GA24</f>
        <v>0</v>
      </c>
      <c r="Z24" s="42">
        <f>'Core Indicators'!GI24</f>
        <v>0</v>
      </c>
      <c r="AA24" s="42">
        <f>'Core Indicators'!GQ24</f>
        <v>0</v>
      </c>
      <c r="AB24" s="42">
        <f>'Core Indicators'!GY24</f>
        <v>0</v>
      </c>
      <c r="AC24" s="42">
        <f>'Core Indicators'!HG24</f>
        <v>0</v>
      </c>
      <c r="AD24" s="42">
        <f>'Core Indicators'!HO24</f>
        <v>0</v>
      </c>
      <c r="AE24" s="42">
        <f>'Core Indicators'!HW24</f>
        <v>0</v>
      </c>
      <c r="AF24" s="42">
        <f>'Core Indicators'!IE24</f>
        <v>0</v>
      </c>
      <c r="AG24" s="42">
        <f>'Core Indicators'!IM24</f>
        <v>0</v>
      </c>
    </row>
    <row r="25" spans="1:33" s="43" customFormat="1" ht="20.100000000000001" customHeight="1" x14ac:dyDescent="0.25">
      <c r="A25" s="62" t="str">
        <f>'Core Indicators'!A:A</f>
        <v>Mixed migration in Djibouti</v>
      </c>
      <c r="B25" s="62" t="str">
        <f>'Core Indicators'!B:B</f>
        <v>Displacement</v>
      </c>
      <c r="C25" s="62" t="str">
        <f>'Core Indicators'!C25</f>
        <v>DJI002</v>
      </c>
      <c r="D25" s="62" t="str">
        <f>'Core Indicators'!D25</f>
        <v>Djibouti</v>
      </c>
      <c r="E25" s="62" t="str">
        <f>'Core Indicators'!E25</f>
        <v>DJI</v>
      </c>
      <c r="F25" s="41">
        <f>'Core Indicators'!O25</f>
        <v>7300</v>
      </c>
      <c r="G25" s="41">
        <f>'Core Indicators'!W25</f>
        <v>676000</v>
      </c>
      <c r="H25" s="41">
        <f>'Core Indicators'!AE25</f>
        <v>31000</v>
      </c>
      <c r="I25" s="41">
        <f>'Core Indicators'!AM25</f>
        <v>31000</v>
      </c>
      <c r="J25" s="41" t="str">
        <f>'Core Indicators'!AU25</f>
        <v>x</v>
      </c>
      <c r="K25" s="41" t="str">
        <f>'Core Indicators'!BC25</f>
        <v>x</v>
      </c>
      <c r="L25" s="41">
        <f>'Core Indicators'!BK25</f>
        <v>7</v>
      </c>
      <c r="M25" s="41" t="str">
        <f>'Core Indicators'!BS25</f>
        <v>x</v>
      </c>
      <c r="N25" s="41" t="str">
        <f>'Core Indicators'!CA25</f>
        <v>x</v>
      </c>
      <c r="O25" s="41" t="e">
        <f>'Core Indicators'!CI25</f>
        <v>#N/A</v>
      </c>
      <c r="P25" s="41" t="str">
        <f>'Core Indicators'!CQ25</f>
        <v>x</v>
      </c>
      <c r="Q25" s="41">
        <f>'Core Indicators'!DG25</f>
        <v>645000</v>
      </c>
      <c r="R25" s="41">
        <f>'Core Indicators'!DO25</f>
        <v>0</v>
      </c>
      <c r="S25" s="41">
        <f>'Core Indicators'!DW25</f>
        <v>31000</v>
      </c>
      <c r="T25" s="41">
        <f>'Core Indicators'!EE25</f>
        <v>0</v>
      </c>
      <c r="U25" s="41">
        <f>'Core Indicators'!EM25</f>
        <v>0</v>
      </c>
      <c r="V25" s="41">
        <f>'Core Indicators'!FC25</f>
        <v>1</v>
      </c>
      <c r="W25" s="41" t="str">
        <f>'Core Indicators'!FK25</f>
        <v>x</v>
      </c>
      <c r="X25" s="41" t="str">
        <f>'Core Indicators'!FS25</f>
        <v>x</v>
      </c>
      <c r="Y25" s="41">
        <f>'Core Indicators'!GA25</f>
        <v>0</v>
      </c>
      <c r="Z25" s="41">
        <f>'Core Indicators'!GI25</f>
        <v>0</v>
      </c>
      <c r="AA25" s="41">
        <f>'Core Indicators'!GQ25</f>
        <v>0</v>
      </c>
      <c r="AB25" s="41">
        <f>'Core Indicators'!GY25</f>
        <v>0</v>
      </c>
      <c r="AC25" s="41">
        <f>'Core Indicators'!HG25</f>
        <v>0</v>
      </c>
      <c r="AD25" s="41">
        <f>'Core Indicators'!HO25</f>
        <v>0</v>
      </c>
      <c r="AE25" s="41">
        <f>'Core Indicators'!HW25</f>
        <v>0</v>
      </c>
      <c r="AF25" s="41">
        <f>'Core Indicators'!IE25</f>
        <v>0</v>
      </c>
      <c r="AG25" s="41">
        <f>'Core Indicators'!IM25</f>
        <v>0</v>
      </c>
    </row>
    <row r="26" spans="1:33" s="43" customFormat="1" ht="20.100000000000001" customHeight="1" x14ac:dyDescent="0.25">
      <c r="A26" s="233" t="str">
        <f>'Core Indicators'!A:A</f>
        <v>Drought in Djibouti</v>
      </c>
      <c r="B26" s="233" t="str">
        <f>'Core Indicators'!B:B</f>
        <v>Drought</v>
      </c>
      <c r="C26" s="233" t="str">
        <f>'Core Indicators'!C26</f>
        <v>DJI003</v>
      </c>
      <c r="D26" s="233" t="str">
        <f>'Core Indicators'!D26</f>
        <v>Djibouti</v>
      </c>
      <c r="E26" s="233" t="str">
        <f>'Core Indicators'!E26</f>
        <v>DJI</v>
      </c>
      <c r="F26" s="42">
        <f>'Core Indicators'!O26</f>
        <v>23180</v>
      </c>
      <c r="G26" s="42">
        <f>'Core Indicators'!W26</f>
        <v>1182000</v>
      </c>
      <c r="H26" s="42">
        <f>'Core Indicators'!AE26</f>
        <v>687000</v>
      </c>
      <c r="I26" s="42">
        <f>'Core Indicators'!AM26</f>
        <v>6000</v>
      </c>
      <c r="J26" s="42" t="str">
        <f>'Core Indicators'!AU26</f>
        <v>x</v>
      </c>
      <c r="K26" s="42" t="str">
        <f>'Core Indicators'!BC26</f>
        <v>x</v>
      </c>
      <c r="L26" s="42">
        <f>'Core Indicators'!BK26</f>
        <v>0</v>
      </c>
      <c r="M26" s="42" t="str">
        <f>'Core Indicators'!BS26</f>
        <v>x</v>
      </c>
      <c r="N26" s="42" t="str">
        <f>'Core Indicators'!CA26</f>
        <v>x</v>
      </c>
      <c r="O26" s="42" t="e">
        <f>'Core Indicators'!CI26</f>
        <v>#N/A</v>
      </c>
      <c r="P26" s="42" t="str">
        <f>'Core Indicators'!CQ26</f>
        <v>x</v>
      </c>
      <c r="Q26" s="42">
        <f>'Core Indicators'!DG26</f>
        <v>495000</v>
      </c>
      <c r="R26" s="42">
        <f>'Core Indicators'!DO26</f>
        <v>402000</v>
      </c>
      <c r="S26" s="42">
        <f>'Core Indicators'!DW26</f>
        <v>185000</v>
      </c>
      <c r="T26" s="42">
        <f>'Core Indicators'!EE26</f>
        <v>100000</v>
      </c>
      <c r="U26" s="42">
        <f>'Core Indicators'!EM26</f>
        <v>0</v>
      </c>
      <c r="V26" s="42">
        <f>'Core Indicators'!FC26</f>
        <v>5</v>
      </c>
      <c r="W26" s="42" t="str">
        <f>'Core Indicators'!FK26</f>
        <v>x</v>
      </c>
      <c r="X26" s="42" t="str">
        <f>'Core Indicators'!FS26</f>
        <v>x</v>
      </c>
      <c r="Y26" s="42">
        <f>'Core Indicators'!GA26</f>
        <v>0</v>
      </c>
      <c r="Z26" s="42">
        <f>'Core Indicators'!GI26</f>
        <v>0</v>
      </c>
      <c r="AA26" s="42">
        <f>'Core Indicators'!GQ26</f>
        <v>0</v>
      </c>
      <c r="AB26" s="42">
        <f>'Core Indicators'!GY26</f>
        <v>0</v>
      </c>
      <c r="AC26" s="42">
        <f>'Core Indicators'!HG26</f>
        <v>0</v>
      </c>
      <c r="AD26" s="42">
        <f>'Core Indicators'!HO26</f>
        <v>0</v>
      </c>
      <c r="AE26" s="42">
        <f>'Core Indicators'!HW26</f>
        <v>0</v>
      </c>
      <c r="AF26" s="42">
        <f>'Core Indicators'!IE26</f>
        <v>0</v>
      </c>
      <c r="AG26" s="42">
        <f>'Core Indicators'!IM26</f>
        <v>0</v>
      </c>
    </row>
    <row r="27" spans="1:33" s="43" customFormat="1" ht="20.100000000000001" customHeight="1" x14ac:dyDescent="0.25">
      <c r="A27" s="62" t="str">
        <f>'Core Indicators'!A:A</f>
        <v>Venezuela displacement in Dominican Republic</v>
      </c>
      <c r="B27" s="62" t="str">
        <f>'Core Indicators'!B:B</f>
        <v>Displacement</v>
      </c>
      <c r="C27" s="62" t="str">
        <f>'Core Indicators'!C27</f>
        <v>DOM002</v>
      </c>
      <c r="D27" s="62" t="str">
        <f>'Core Indicators'!D27</f>
        <v>Dominican Republic</v>
      </c>
      <c r="E27" s="62" t="str">
        <f>'Core Indicators'!E27</f>
        <v>DOM</v>
      </c>
      <c r="F27" s="41">
        <f>'Core Indicators'!O27</f>
        <v>48310</v>
      </c>
      <c r="G27" s="41">
        <f>'Core Indicators'!W27</f>
        <v>11229000</v>
      </c>
      <c r="H27" s="41">
        <f>'Core Indicators'!AE27</f>
        <v>115000</v>
      </c>
      <c r="I27" s="41">
        <f>'Core Indicators'!AM27</f>
        <v>115000</v>
      </c>
      <c r="J27" s="41" t="str">
        <f>'Core Indicators'!AU27</f>
        <v>x</v>
      </c>
      <c r="K27" s="41" t="str">
        <f>'Core Indicators'!BC27</f>
        <v>x</v>
      </c>
      <c r="L27" s="41" t="str">
        <f>'Core Indicators'!BK27</f>
        <v>x</v>
      </c>
      <c r="M27" s="41" t="str">
        <f>'Core Indicators'!BS27</f>
        <v>x</v>
      </c>
      <c r="N27" s="41" t="str">
        <f>'Core Indicators'!CA27</f>
        <v>x</v>
      </c>
      <c r="O27" s="41" t="e">
        <f>'Core Indicators'!CI27</f>
        <v>#N/A</v>
      </c>
      <c r="P27" s="41" t="str">
        <f>'Core Indicators'!CQ27</f>
        <v>x</v>
      </c>
      <c r="Q27" s="41">
        <f>'Core Indicators'!DG27</f>
        <v>11114000</v>
      </c>
      <c r="R27" s="41">
        <f>'Core Indicators'!DO27</f>
        <v>14000</v>
      </c>
      <c r="S27" s="41">
        <f>'Core Indicators'!DW27</f>
        <v>102000</v>
      </c>
      <c r="T27" s="41">
        <f>'Core Indicators'!EE27</f>
        <v>0</v>
      </c>
      <c r="U27" s="41">
        <f>'Core Indicators'!EM27</f>
        <v>0</v>
      </c>
      <c r="V27" s="41">
        <f>'Core Indicators'!FC27</f>
        <v>2</v>
      </c>
      <c r="W27" s="41" t="str">
        <f>'Core Indicators'!FK27</f>
        <v>x</v>
      </c>
      <c r="X27" s="41" t="str">
        <f>'Core Indicators'!FS27</f>
        <v>x</v>
      </c>
      <c r="Y27" s="41">
        <f>'Core Indicators'!GA27</f>
        <v>0</v>
      </c>
      <c r="Z27" s="41">
        <f>'Core Indicators'!GI27</f>
        <v>0</v>
      </c>
      <c r="AA27" s="41">
        <f>'Core Indicators'!GQ27</f>
        <v>0</v>
      </c>
      <c r="AB27" s="41">
        <f>'Core Indicators'!GY27</f>
        <v>0</v>
      </c>
      <c r="AC27" s="41">
        <f>'Core Indicators'!HG27</f>
        <v>0</v>
      </c>
      <c r="AD27" s="41">
        <f>'Core Indicators'!HO27</f>
        <v>0</v>
      </c>
      <c r="AE27" s="41">
        <f>'Core Indicators'!HW27</f>
        <v>0</v>
      </c>
      <c r="AF27" s="41">
        <f>'Core Indicators'!IE27</f>
        <v>0</v>
      </c>
      <c r="AG27" s="41">
        <f>'Core Indicators'!IM27</f>
        <v>1</v>
      </c>
    </row>
    <row r="28" spans="1:33" s="43" customFormat="1" ht="20.100000000000001" customHeight="1" x14ac:dyDescent="0.25">
      <c r="A28" s="233" t="str">
        <f>'Core Indicators'!A:A</f>
        <v>Mixed migration flows in Algeria</v>
      </c>
      <c r="B28" s="233" t="str">
        <f>'Core Indicators'!B:B</f>
        <v>Displacement</v>
      </c>
      <c r="C28" s="233" t="str">
        <f>'Core Indicators'!C28</f>
        <v>DZA002</v>
      </c>
      <c r="D28" s="233" t="str">
        <f>'Core Indicators'!D28</f>
        <v>Algeria</v>
      </c>
      <c r="E28" s="233" t="str">
        <f>'Core Indicators'!E28</f>
        <v>DZA</v>
      </c>
      <c r="F28" s="42">
        <f>'Core Indicators'!O28</f>
        <v>2381741</v>
      </c>
      <c r="G28" s="42">
        <f>'Core Indicators'!W28</f>
        <v>45567000</v>
      </c>
      <c r="H28" s="42">
        <f>'Core Indicators'!AE28</f>
        <v>263000</v>
      </c>
      <c r="I28" s="42">
        <f>'Core Indicators'!AM28</f>
        <v>263000</v>
      </c>
      <c r="J28" s="42" t="str">
        <f>'Core Indicators'!AU28</f>
        <v>x</v>
      </c>
      <c r="K28" s="42" t="str">
        <f>'Core Indicators'!BC28</f>
        <v>x</v>
      </c>
      <c r="L28" s="42">
        <f>'Core Indicators'!BK28</f>
        <v>48</v>
      </c>
      <c r="M28" s="42" t="str">
        <f>'Core Indicators'!BS28</f>
        <v>x</v>
      </c>
      <c r="N28" s="42" t="str">
        <f>'Core Indicators'!CA28</f>
        <v>x</v>
      </c>
      <c r="O28" s="42" t="e">
        <f>'Core Indicators'!CI28</f>
        <v>#N/A</v>
      </c>
      <c r="P28" s="42" t="str">
        <f>'Core Indicators'!CQ28</f>
        <v>x</v>
      </c>
      <c r="Q28" s="42">
        <f>'Core Indicators'!DG28</f>
        <v>45304000</v>
      </c>
      <c r="R28" s="42">
        <f>'Core Indicators'!DO28</f>
        <v>0</v>
      </c>
      <c r="S28" s="42">
        <f>'Core Indicators'!DW28</f>
        <v>263000</v>
      </c>
      <c r="T28" s="42">
        <f>'Core Indicators'!EE28</f>
        <v>0</v>
      </c>
      <c r="U28" s="42">
        <f>'Core Indicators'!EM28</f>
        <v>0</v>
      </c>
      <c r="V28" s="42">
        <f>'Core Indicators'!FC28</f>
        <v>4</v>
      </c>
      <c r="W28" s="42" t="str">
        <f>'Core Indicators'!FK28</f>
        <v>x</v>
      </c>
      <c r="X28" s="42" t="str">
        <f>'Core Indicators'!FS28</f>
        <v>x</v>
      </c>
      <c r="Y28" s="42">
        <f>'Core Indicators'!GA28</f>
        <v>2</v>
      </c>
      <c r="Z28" s="42">
        <f>'Core Indicators'!GI28</f>
        <v>1</v>
      </c>
      <c r="AA28" s="42">
        <f>'Core Indicators'!GQ28</f>
        <v>1</v>
      </c>
      <c r="AB28" s="42">
        <f>'Core Indicators'!GY28</f>
        <v>0</v>
      </c>
      <c r="AC28" s="42">
        <f>'Core Indicators'!HG28</f>
        <v>0</v>
      </c>
      <c r="AD28" s="42">
        <f>'Core Indicators'!HO28</f>
        <v>1</v>
      </c>
      <c r="AE28" s="42">
        <f>'Core Indicators'!HW28</f>
        <v>0</v>
      </c>
      <c r="AF28" s="42">
        <f>'Core Indicators'!IE28</f>
        <v>1</v>
      </c>
      <c r="AG28" s="42">
        <f>'Core Indicators'!IM28</f>
        <v>0</v>
      </c>
    </row>
    <row r="29" spans="1:33" ht="20.100000000000001" customHeight="1" x14ac:dyDescent="0.25">
      <c r="A29" s="62" t="str">
        <f>'Core Indicators'!A:A</f>
        <v>Sahrawi refugees in Algeria</v>
      </c>
      <c r="B29" s="62" t="str">
        <f>'Core Indicators'!B:B</f>
        <v>Displacement</v>
      </c>
      <c r="C29" s="62" t="str">
        <f>'Core Indicators'!C29</f>
        <v>DZA003</v>
      </c>
      <c r="D29" s="62" t="str">
        <f>'Core Indicators'!D29</f>
        <v>Algeria</v>
      </c>
      <c r="E29" s="62" t="str">
        <f>'Core Indicators'!E29</f>
        <v>DZA</v>
      </c>
      <c r="F29" s="41">
        <f>'Core Indicators'!O29</f>
        <v>159000</v>
      </c>
      <c r="G29" s="41">
        <f>'Core Indicators'!W29</f>
        <v>223000</v>
      </c>
      <c r="H29" s="41">
        <f>'Core Indicators'!AE29</f>
        <v>174000</v>
      </c>
      <c r="I29" s="41" t="str">
        <f>'Core Indicators'!AM29</f>
        <v>x</v>
      </c>
      <c r="J29" s="41" t="str">
        <f>'Core Indicators'!AU29</f>
        <v>x</v>
      </c>
      <c r="K29" s="41" t="str">
        <f>'Core Indicators'!BC29</f>
        <v>x</v>
      </c>
      <c r="L29" s="41">
        <f>'Core Indicators'!BK29</f>
        <v>2</v>
      </c>
      <c r="M29" s="41" t="str">
        <f>'Core Indicators'!BS29</f>
        <v>x</v>
      </c>
      <c r="N29" s="41" t="str">
        <f>'Core Indicators'!CA29</f>
        <v>x</v>
      </c>
      <c r="O29" s="41" t="e">
        <f>'Core Indicators'!CI29</f>
        <v>#N/A</v>
      </c>
      <c r="P29" s="41" t="str">
        <f>'Core Indicators'!CQ29</f>
        <v>x</v>
      </c>
      <c r="Q29" s="41">
        <f>'Core Indicators'!DG29</f>
        <v>49000</v>
      </c>
      <c r="R29" s="41">
        <f>'Core Indicators'!DO29</f>
        <v>84000</v>
      </c>
      <c r="S29" s="41">
        <f>'Core Indicators'!DW29</f>
        <v>90000</v>
      </c>
      <c r="T29" s="41">
        <f>'Core Indicators'!EE29</f>
        <v>0</v>
      </c>
      <c r="U29" s="41">
        <f>'Core Indicators'!EM29</f>
        <v>0</v>
      </c>
      <c r="V29" s="41">
        <f>'Core Indicators'!FC29</f>
        <v>2</v>
      </c>
      <c r="W29" s="41">
        <f>'Core Indicators'!FK29</f>
        <v>0</v>
      </c>
      <c r="X29" s="41">
        <f>'Core Indicators'!FS29</f>
        <v>0</v>
      </c>
      <c r="Y29" s="41">
        <f>'Core Indicators'!GA29</f>
        <v>2</v>
      </c>
      <c r="Z29" s="41">
        <f>'Core Indicators'!GI29</f>
        <v>2</v>
      </c>
      <c r="AA29" s="41">
        <f>'Core Indicators'!GQ29</f>
        <v>2</v>
      </c>
      <c r="AB29" s="41">
        <f>'Core Indicators'!GY29</f>
        <v>0</v>
      </c>
      <c r="AC29" s="41">
        <f>'Core Indicators'!HG29</f>
        <v>0</v>
      </c>
      <c r="AD29" s="41">
        <f>'Core Indicators'!HO29</f>
        <v>2</v>
      </c>
      <c r="AE29" s="41">
        <f>'Core Indicators'!HW29</f>
        <v>0</v>
      </c>
      <c r="AF29" s="41">
        <f>'Core Indicators'!IE29</f>
        <v>1</v>
      </c>
      <c r="AG29" s="41">
        <f>'Core Indicators'!IM29</f>
        <v>1</v>
      </c>
    </row>
    <row r="30" spans="1:33" ht="20.100000000000001" customHeight="1" x14ac:dyDescent="0.25">
      <c r="A30" s="233" t="str">
        <f>'Core Indicators'!A:A</f>
        <v>Multiple crises in Algeria</v>
      </c>
      <c r="B30" s="233" t="str">
        <f>'Core Indicators'!B:B</f>
        <v>Displacement</v>
      </c>
      <c r="C30" s="233" t="str">
        <f>'Core Indicators'!C30</f>
        <v>DZA004</v>
      </c>
      <c r="D30" s="233" t="str">
        <f>'Core Indicators'!D30</f>
        <v>Algeria</v>
      </c>
      <c r="E30" s="233" t="str">
        <f>'Core Indicators'!E30</f>
        <v>DZA</v>
      </c>
      <c r="F30" s="42">
        <f>'Core Indicators'!O30</f>
        <v>2381741</v>
      </c>
      <c r="G30" s="42">
        <f>'Core Indicators'!W30</f>
        <v>45790000</v>
      </c>
      <c r="H30" s="42">
        <f>'Core Indicators'!AE30</f>
        <v>437000</v>
      </c>
      <c r="I30" s="42">
        <f>'Core Indicators'!AM30</f>
        <v>263000</v>
      </c>
      <c r="J30" s="42" t="str">
        <f>'Core Indicators'!AU30</f>
        <v>x</v>
      </c>
      <c r="K30" s="42" t="str">
        <f>'Core Indicators'!BC30</f>
        <v>x</v>
      </c>
      <c r="L30" s="42">
        <f>'Core Indicators'!BK30</f>
        <v>58</v>
      </c>
      <c r="M30" s="42" t="str">
        <f>'Core Indicators'!BS30</f>
        <v>x</v>
      </c>
      <c r="N30" s="42" t="str">
        <f>'Core Indicators'!CA30</f>
        <v>x</v>
      </c>
      <c r="O30" s="42" t="e">
        <f>'Core Indicators'!CI30</f>
        <v>#N/A</v>
      </c>
      <c r="P30" s="42" t="str">
        <f>'Core Indicators'!CQ30</f>
        <v>x</v>
      </c>
      <c r="Q30" s="42">
        <f>'Core Indicators'!DG30</f>
        <v>45353000</v>
      </c>
      <c r="R30" s="42">
        <f>'Core Indicators'!DO30</f>
        <v>84000</v>
      </c>
      <c r="S30" s="42">
        <f>'Core Indicators'!DW30</f>
        <v>353000</v>
      </c>
      <c r="T30" s="42">
        <f>'Core Indicators'!EE30</f>
        <v>0</v>
      </c>
      <c r="U30" s="42">
        <f>'Core Indicators'!EM30</f>
        <v>0</v>
      </c>
      <c r="V30" s="42">
        <f>'Core Indicators'!FC30</f>
        <v>3</v>
      </c>
      <c r="W30" s="42" t="str">
        <f>'Core Indicators'!FK30</f>
        <v>x</v>
      </c>
      <c r="X30" s="42" t="str">
        <f>'Core Indicators'!FS30</f>
        <v>x</v>
      </c>
      <c r="Y30" s="42">
        <f>'Core Indicators'!GA30</f>
        <v>2</v>
      </c>
      <c r="Z30" s="42">
        <f>'Core Indicators'!GI30</f>
        <v>2</v>
      </c>
      <c r="AA30" s="42">
        <f>'Core Indicators'!GQ30</f>
        <v>2</v>
      </c>
      <c r="AB30" s="42">
        <f>'Core Indicators'!GY30</f>
        <v>0</v>
      </c>
      <c r="AC30" s="42">
        <f>'Core Indicators'!HG30</f>
        <v>0</v>
      </c>
      <c r="AD30" s="42">
        <f>'Core Indicators'!HO30</f>
        <v>2</v>
      </c>
      <c r="AE30" s="42">
        <f>'Core Indicators'!HW30</f>
        <v>0</v>
      </c>
      <c r="AF30" s="42">
        <f>'Core Indicators'!IE30</f>
        <v>1</v>
      </c>
      <c r="AG30" s="42">
        <f>'Core Indicators'!IM30</f>
        <v>1</v>
      </c>
    </row>
    <row r="31" spans="1:33" ht="20.100000000000001" customHeight="1" x14ac:dyDescent="0.25">
      <c r="A31" s="62" t="str">
        <f>'Core Indicators'!A:A</f>
        <v>Venezuela displacement in Ecuador</v>
      </c>
      <c r="B31" s="62" t="str">
        <f>'Core Indicators'!B:B</f>
        <v>Displacement</v>
      </c>
      <c r="C31" s="62" t="str">
        <f>'Core Indicators'!C31</f>
        <v>ECU002</v>
      </c>
      <c r="D31" s="62" t="str">
        <f>'Core Indicators'!D31</f>
        <v>Ecuador</v>
      </c>
      <c r="E31" s="62" t="str">
        <f>'Core Indicators'!E31</f>
        <v>ECU</v>
      </c>
      <c r="F31" s="41">
        <f>'Core Indicators'!O31</f>
        <v>248360</v>
      </c>
      <c r="G31" s="41">
        <f>'Core Indicators'!W31</f>
        <v>18001000</v>
      </c>
      <c r="H31" s="41">
        <f>'Core Indicators'!AE31</f>
        <v>7592000</v>
      </c>
      <c r="I31" s="41">
        <f>'Core Indicators'!AM31</f>
        <v>502000</v>
      </c>
      <c r="J31" s="41" t="str">
        <f>'Core Indicators'!AU31</f>
        <v>x</v>
      </c>
      <c r="K31" s="41" t="str">
        <f>'Core Indicators'!BC31</f>
        <v>x</v>
      </c>
      <c r="L31" s="41">
        <f>'Core Indicators'!BK31</f>
        <v>46</v>
      </c>
      <c r="M31" s="41" t="str">
        <f>'Core Indicators'!BS31</f>
        <v>x</v>
      </c>
      <c r="N31" s="41" t="str">
        <f>'Core Indicators'!CA31</f>
        <v>x</v>
      </c>
      <c r="O31" s="41" t="e">
        <f>'Core Indicators'!CI31</f>
        <v>#N/A</v>
      </c>
      <c r="P31" s="41" t="str">
        <f>'Core Indicators'!CQ31</f>
        <v>x</v>
      </c>
      <c r="Q31" s="41">
        <f>'Core Indicators'!DG31</f>
        <v>10409000</v>
      </c>
      <c r="R31" s="41">
        <f>'Core Indicators'!DO31</f>
        <v>7189000</v>
      </c>
      <c r="S31" s="41">
        <f>'Core Indicators'!DW31</f>
        <v>403000</v>
      </c>
      <c r="T31" s="41">
        <f>'Core Indicators'!EE31</f>
        <v>0</v>
      </c>
      <c r="U31" s="41">
        <f>'Core Indicators'!EM31</f>
        <v>0</v>
      </c>
      <c r="V31" s="41">
        <f>'Core Indicators'!FC31</f>
        <v>3</v>
      </c>
      <c r="W31" s="41" t="str">
        <f>'Core Indicators'!FK31</f>
        <v>x</v>
      </c>
      <c r="X31" s="41" t="str">
        <f>'Core Indicators'!FS31</f>
        <v>x</v>
      </c>
      <c r="Y31" s="41">
        <f>'Core Indicators'!GA31</f>
        <v>0</v>
      </c>
      <c r="Z31" s="41">
        <f>'Core Indicators'!GI31</f>
        <v>0</v>
      </c>
      <c r="AA31" s="41">
        <f>'Core Indicators'!GQ31</f>
        <v>0</v>
      </c>
      <c r="AB31" s="41">
        <f>'Core Indicators'!GY31</f>
        <v>2</v>
      </c>
      <c r="AC31" s="41">
        <f>'Core Indicators'!HG31</f>
        <v>0</v>
      </c>
      <c r="AD31" s="41">
        <f>'Core Indicators'!HO31</f>
        <v>1</v>
      </c>
      <c r="AE31" s="41">
        <f>'Core Indicators'!HW31</f>
        <v>1</v>
      </c>
      <c r="AF31" s="41">
        <f>'Core Indicators'!IE31</f>
        <v>1</v>
      </c>
      <c r="AG31" s="41">
        <f>'Core Indicators'!IM31</f>
        <v>3</v>
      </c>
    </row>
    <row r="32" spans="1:33" ht="20.100000000000001" customHeight="1" x14ac:dyDescent="0.25">
      <c r="A32" s="233" t="str">
        <f>'Core Indicators'!A:A</f>
        <v>Refugees in Egypt</v>
      </c>
      <c r="B32" s="233" t="str">
        <f>'Core Indicators'!B:B</f>
        <v>Displacement,Conflict</v>
      </c>
      <c r="C32" s="233" t="str">
        <f>'Core Indicators'!C32</f>
        <v>EGY004</v>
      </c>
      <c r="D32" s="233" t="str">
        <f>'Core Indicators'!D32</f>
        <v>Egypt</v>
      </c>
      <c r="E32" s="233" t="str">
        <f>'Core Indicators'!E32</f>
        <v>EGY</v>
      </c>
      <c r="F32" s="42">
        <f>'Core Indicators'!O32</f>
        <v>91071.77</v>
      </c>
      <c r="G32" s="42">
        <f>'Core Indicators'!W32</f>
        <v>14288000</v>
      </c>
      <c r="H32" s="42">
        <f>'Core Indicators'!AE32</f>
        <v>299000</v>
      </c>
      <c r="I32" s="42">
        <f>'Core Indicators'!AM32</f>
        <v>299000</v>
      </c>
      <c r="J32" s="42" t="str">
        <f>'Core Indicators'!AU32</f>
        <v>x</v>
      </c>
      <c r="K32" s="42" t="str">
        <f>'Core Indicators'!BC32</f>
        <v>x</v>
      </c>
      <c r="L32" s="42">
        <f>'Core Indicators'!BK32</f>
        <v>0</v>
      </c>
      <c r="M32" s="42" t="str">
        <f>'Core Indicators'!BS32</f>
        <v>x</v>
      </c>
      <c r="N32" s="42" t="str">
        <f>'Core Indicators'!CA32</f>
        <v>x</v>
      </c>
      <c r="O32" s="42" t="e">
        <f>'Core Indicators'!CI32</f>
        <v>#N/A</v>
      </c>
      <c r="P32" s="42" t="str">
        <f>'Core Indicators'!CQ32</f>
        <v>x</v>
      </c>
      <c r="Q32" s="42">
        <f>'Core Indicators'!DG32</f>
        <v>13989000</v>
      </c>
      <c r="R32" s="42">
        <f>'Core Indicators'!DO32</f>
        <v>0</v>
      </c>
      <c r="S32" s="42">
        <f>'Core Indicators'!DW32</f>
        <v>299000</v>
      </c>
      <c r="T32" s="42">
        <f>'Core Indicators'!EE32</f>
        <v>0</v>
      </c>
      <c r="U32" s="42">
        <f>'Core Indicators'!EM32</f>
        <v>0</v>
      </c>
      <c r="V32" s="42">
        <f>'Core Indicators'!FC32</f>
        <v>2</v>
      </c>
      <c r="W32" s="42" t="str">
        <f>'Core Indicators'!FK32</f>
        <v>x</v>
      </c>
      <c r="X32" s="42" t="str">
        <f>'Core Indicators'!FS32</f>
        <v>x</v>
      </c>
      <c r="Y32" s="42">
        <f>'Core Indicators'!GA32</f>
        <v>0</v>
      </c>
      <c r="Z32" s="42">
        <f>'Core Indicators'!GI32</f>
        <v>0</v>
      </c>
      <c r="AA32" s="42">
        <f>'Core Indicators'!GQ32</f>
        <v>0</v>
      </c>
      <c r="AB32" s="42">
        <f>'Core Indicators'!GY32</f>
        <v>0</v>
      </c>
      <c r="AC32" s="42">
        <f>'Core Indicators'!HG32</f>
        <v>0</v>
      </c>
      <c r="AD32" s="42">
        <f>'Core Indicators'!HO32</f>
        <v>2</v>
      </c>
      <c r="AE32" s="42">
        <f>'Core Indicators'!HW32</f>
        <v>0</v>
      </c>
      <c r="AF32" s="42">
        <f>'Core Indicators'!IE32</f>
        <v>3</v>
      </c>
      <c r="AG32" s="42">
        <f>'Core Indicators'!IM32</f>
        <v>0</v>
      </c>
    </row>
    <row r="33" spans="1:33" ht="20.100000000000001" customHeight="1" x14ac:dyDescent="0.25">
      <c r="A33" s="62" t="str">
        <f>'Core Indicators'!A:A</f>
        <v>Complex crisis in Eritrea</v>
      </c>
      <c r="B33" s="62" t="str">
        <f>'Core Indicators'!B:B</f>
        <v>Socio-political,Displacement</v>
      </c>
      <c r="C33" s="62" t="str">
        <f>'Core Indicators'!C33</f>
        <v>ERI001</v>
      </c>
      <c r="D33" s="62" t="str">
        <f>'Core Indicators'!D33</f>
        <v>Eritrea</v>
      </c>
      <c r="E33" s="62" t="str">
        <f>'Core Indicators'!E33</f>
        <v>ERI</v>
      </c>
      <c r="F33" s="41">
        <f>'Core Indicators'!O33</f>
        <v>101000</v>
      </c>
      <c r="G33" s="41">
        <f>'Core Indicators'!W33</f>
        <v>3745000</v>
      </c>
      <c r="H33" s="41">
        <f>'Core Indicators'!AE33</f>
        <v>1100000</v>
      </c>
      <c r="I33" s="41">
        <f>'Core Indicators'!AM33</f>
        <v>351000</v>
      </c>
      <c r="J33" s="41">
        <f>'Core Indicators'!AU33</f>
        <v>0</v>
      </c>
      <c r="K33" s="41" t="str">
        <f>'Core Indicators'!BC33</f>
        <v>x</v>
      </c>
      <c r="L33" s="41">
        <f>'Core Indicators'!BK33</f>
        <v>0</v>
      </c>
      <c r="M33" s="41" t="str">
        <f>'Core Indicators'!BS33</f>
        <v>x</v>
      </c>
      <c r="N33" s="41" t="str">
        <f>'Core Indicators'!CA33</f>
        <v>x</v>
      </c>
      <c r="O33" s="41" t="e">
        <f>'Core Indicators'!CI33</f>
        <v>#N/A</v>
      </c>
      <c r="P33" s="41" t="str">
        <f>'Core Indicators'!CQ33</f>
        <v>x</v>
      </c>
      <c r="Q33" s="41">
        <f>'Core Indicators'!DG33</f>
        <v>2645000</v>
      </c>
      <c r="R33" s="41">
        <f>'Core Indicators'!DO33</f>
        <v>0</v>
      </c>
      <c r="S33" s="41">
        <f>'Core Indicators'!DW33</f>
        <v>1100000</v>
      </c>
      <c r="T33" s="41">
        <f>'Core Indicators'!EE33</f>
        <v>0</v>
      </c>
      <c r="U33" s="41">
        <f>'Core Indicators'!EM33</f>
        <v>0</v>
      </c>
      <c r="V33" s="41">
        <f>'Core Indicators'!FC33</f>
        <v>5</v>
      </c>
      <c r="W33" s="41" t="str">
        <f>'Core Indicators'!FK33</f>
        <v>x</v>
      </c>
      <c r="X33" s="41" t="str">
        <f>'Core Indicators'!FS33</f>
        <v>x</v>
      </c>
      <c r="Y33" s="41">
        <f>'Core Indicators'!GA33</f>
        <v>3</v>
      </c>
      <c r="Z33" s="41">
        <f>'Core Indicators'!GI33</f>
        <v>1</v>
      </c>
      <c r="AA33" s="41">
        <f>'Core Indicators'!GQ33</f>
        <v>2</v>
      </c>
      <c r="AB33" s="41">
        <f>'Core Indicators'!GY33</f>
        <v>0</v>
      </c>
      <c r="AC33" s="41">
        <f>'Core Indicators'!HG33</f>
        <v>2</v>
      </c>
      <c r="AD33" s="41">
        <f>'Core Indicators'!HO33</f>
        <v>2</v>
      </c>
      <c r="AE33" s="41">
        <f>'Core Indicators'!HW33</f>
        <v>0</v>
      </c>
      <c r="AF33" s="41">
        <f>'Core Indicators'!IE33</f>
        <v>2</v>
      </c>
      <c r="AG33" s="41">
        <f>'Core Indicators'!IM33</f>
        <v>3</v>
      </c>
    </row>
    <row r="34" spans="1:33" ht="20.100000000000001" customHeight="1" x14ac:dyDescent="0.25">
      <c r="A34" s="233" t="str">
        <f>'Core Indicators'!A:A</f>
        <v>Mixed migration flows in Spain</v>
      </c>
      <c r="B34" s="233" t="str">
        <f>'Core Indicators'!B:B</f>
        <v>Displacement</v>
      </c>
      <c r="C34" s="233" t="str">
        <f>'Core Indicators'!C34</f>
        <v>ESP002</v>
      </c>
      <c r="D34" s="233" t="str">
        <f>'Core Indicators'!D34</f>
        <v>Spain</v>
      </c>
      <c r="E34" s="233" t="str">
        <f>'Core Indicators'!E34</f>
        <v>ESP</v>
      </c>
      <c r="F34" s="42">
        <f>'Core Indicators'!O34</f>
        <v>100000</v>
      </c>
      <c r="G34" s="42">
        <f>'Core Indicators'!W34</f>
        <v>12177000</v>
      </c>
      <c r="H34" s="42">
        <f>'Core Indicators'!AE34</f>
        <v>160000</v>
      </c>
      <c r="I34" s="42">
        <f>'Core Indicators'!AM34</f>
        <v>160000</v>
      </c>
      <c r="J34" s="42" t="str">
        <f>'Core Indicators'!AU34</f>
        <v>x</v>
      </c>
      <c r="K34" s="42" t="str">
        <f>'Core Indicators'!BC34</f>
        <v>x</v>
      </c>
      <c r="L34" s="42">
        <f>'Core Indicators'!BK34</f>
        <v>100</v>
      </c>
      <c r="M34" s="42" t="str">
        <f>'Core Indicators'!BS34</f>
        <v>x</v>
      </c>
      <c r="N34" s="42" t="str">
        <f>'Core Indicators'!CA34</f>
        <v>x</v>
      </c>
      <c r="O34" s="42" t="e">
        <f>'Core Indicators'!CI34</f>
        <v>#N/A</v>
      </c>
      <c r="P34" s="42" t="str">
        <f>'Core Indicators'!CQ34</f>
        <v>x</v>
      </c>
      <c r="Q34" s="42">
        <f>'Core Indicators'!DG34</f>
        <v>12018000</v>
      </c>
      <c r="R34" s="42">
        <f>'Core Indicators'!DO34</f>
        <v>0</v>
      </c>
      <c r="S34" s="42">
        <f>'Core Indicators'!DW34</f>
        <v>160000</v>
      </c>
      <c r="T34" s="42">
        <f>'Core Indicators'!EE34</f>
        <v>0</v>
      </c>
      <c r="U34" s="42">
        <f>'Core Indicators'!EM34</f>
        <v>0</v>
      </c>
      <c r="V34" s="42">
        <f>'Core Indicators'!FC34</f>
        <v>3</v>
      </c>
      <c r="W34" s="42" t="str">
        <f>'Core Indicators'!FK34</f>
        <v>x</v>
      </c>
      <c r="X34" s="42" t="str">
        <f>'Core Indicators'!FS34</f>
        <v>x</v>
      </c>
      <c r="Y34" s="42">
        <f>'Core Indicators'!GA34</f>
        <v>0</v>
      </c>
      <c r="Z34" s="42">
        <f>'Core Indicators'!GI34</f>
        <v>0</v>
      </c>
      <c r="AA34" s="42">
        <f>'Core Indicators'!GQ34</f>
        <v>0</v>
      </c>
      <c r="AB34" s="42">
        <f>'Core Indicators'!GY34</f>
        <v>0</v>
      </c>
      <c r="AC34" s="42">
        <f>'Core Indicators'!HG34</f>
        <v>0</v>
      </c>
      <c r="AD34" s="42">
        <f>'Core Indicators'!HO34</f>
        <v>0</v>
      </c>
      <c r="AE34" s="42">
        <f>'Core Indicators'!HW34</f>
        <v>0</v>
      </c>
      <c r="AF34" s="42">
        <f>'Core Indicators'!IE34</f>
        <v>0</v>
      </c>
      <c r="AG34" s="42">
        <f>'Core Indicators'!IM34</f>
        <v>0</v>
      </c>
    </row>
    <row r="35" spans="1:33" ht="20.100000000000001" customHeight="1" x14ac:dyDescent="0.25">
      <c r="A35" s="62" t="str">
        <f>'Core Indicators'!A:A</f>
        <v>Complex crisis in Ethiopia</v>
      </c>
      <c r="B35" s="62" t="str">
        <f>'Core Indicators'!B:B</f>
        <v>Displacement,Floods,Conflict</v>
      </c>
      <c r="C35" s="62" t="str">
        <f>'Core Indicators'!C35</f>
        <v>ETH001</v>
      </c>
      <c r="D35" s="62" t="str">
        <f>'Core Indicators'!D35</f>
        <v>Ethiopia</v>
      </c>
      <c r="E35" s="62" t="str">
        <f>'Core Indicators'!E35</f>
        <v>ETH</v>
      </c>
      <c r="F35" s="41">
        <f>'Core Indicators'!O35</f>
        <v>1128571</v>
      </c>
      <c r="G35" s="41">
        <f>'Core Indicators'!W35</f>
        <v>126745000</v>
      </c>
      <c r="H35" s="41">
        <f>'Core Indicators'!AE35</f>
        <v>86079000</v>
      </c>
      <c r="I35" s="41">
        <f>'Core Indicators'!AM35</f>
        <v>4173000</v>
      </c>
      <c r="J35" s="41" t="str">
        <f>'Core Indicators'!AU35</f>
        <v>x</v>
      </c>
      <c r="K35" s="41">
        <f>'Core Indicators'!BC35</f>
        <v>2700000</v>
      </c>
      <c r="L35" s="41">
        <f>'Core Indicators'!BK35</f>
        <v>846</v>
      </c>
      <c r="M35" s="41" t="str">
        <f>'Core Indicators'!BS35</f>
        <v>x</v>
      </c>
      <c r="N35" s="41" t="str">
        <f>'Core Indicators'!CA35</f>
        <v>x</v>
      </c>
      <c r="O35" s="41" t="e">
        <f>'Core Indicators'!CI35</f>
        <v>#N/A</v>
      </c>
      <c r="P35" s="41">
        <f>'Core Indicators'!CQ35</f>
        <v>4500000</v>
      </c>
      <c r="Q35" s="41">
        <f>'Core Indicators'!DG35</f>
        <v>40666000</v>
      </c>
      <c r="R35" s="41">
        <f>'Core Indicators'!DO35</f>
        <v>57479000</v>
      </c>
      <c r="S35" s="41">
        <f>'Core Indicators'!DW35</f>
        <v>16200000</v>
      </c>
      <c r="T35" s="41">
        <f>'Core Indicators'!EE35</f>
        <v>11195000</v>
      </c>
      <c r="U35" s="41">
        <f>'Core Indicators'!EM35</f>
        <v>1205000</v>
      </c>
      <c r="V35" s="41">
        <f>'Core Indicators'!FC35</f>
        <v>4</v>
      </c>
      <c r="W35" s="41" t="str">
        <f>'Core Indicators'!FK35</f>
        <v>x</v>
      </c>
      <c r="X35" s="41">
        <f>'Core Indicators'!FS35</f>
        <v>10000</v>
      </c>
      <c r="Y35" s="41">
        <f>'Core Indicators'!GA35</f>
        <v>2</v>
      </c>
      <c r="Z35" s="41">
        <f>'Core Indicators'!GI35</f>
        <v>2</v>
      </c>
      <c r="AA35" s="41">
        <f>'Core Indicators'!GQ35</f>
        <v>2</v>
      </c>
      <c r="AB35" s="41">
        <f>'Core Indicators'!GY35</f>
        <v>1</v>
      </c>
      <c r="AC35" s="41">
        <f>'Core Indicators'!HG35</f>
        <v>0</v>
      </c>
      <c r="AD35" s="41">
        <f>'Core Indicators'!HO35</f>
        <v>3</v>
      </c>
      <c r="AE35" s="41">
        <f>'Core Indicators'!HW35</f>
        <v>3</v>
      </c>
      <c r="AF35" s="41">
        <f>'Core Indicators'!IE35</f>
        <v>3</v>
      </c>
      <c r="AG35" s="41">
        <f>'Core Indicators'!IM35</f>
        <v>3</v>
      </c>
    </row>
    <row r="36" spans="1:33" ht="20.100000000000001" customHeight="1" x14ac:dyDescent="0.25">
      <c r="A36" s="233" t="str">
        <f>'Core Indicators'!A:A</f>
        <v>International Displacement</v>
      </c>
      <c r="B36" s="233" t="str">
        <f>'Core Indicators'!B:B</f>
        <v>Displacement</v>
      </c>
      <c r="C36" s="233" t="str">
        <f>'Core Indicators'!C36</f>
        <v>ETH003</v>
      </c>
      <c r="D36" s="233" t="str">
        <f>'Core Indicators'!D36</f>
        <v>Ethiopia</v>
      </c>
      <c r="E36" s="233" t="str">
        <f>'Core Indicators'!E36</f>
        <v>ETH</v>
      </c>
      <c r="F36" s="42">
        <f>'Core Indicators'!O36</f>
        <v>1128571</v>
      </c>
      <c r="G36" s="42">
        <f>'Core Indicators'!W36</f>
        <v>126745000</v>
      </c>
      <c r="H36" s="42">
        <f>'Core Indicators'!AE36</f>
        <v>41979000</v>
      </c>
      <c r="I36" s="42">
        <f>'Core Indicators'!AM36</f>
        <v>926000</v>
      </c>
      <c r="J36" s="42" t="str">
        <f>'Core Indicators'!AU36</f>
        <v>x</v>
      </c>
      <c r="K36" s="42" t="str">
        <f>'Core Indicators'!BC36</f>
        <v>x</v>
      </c>
      <c r="L36" s="42" t="str">
        <f>'Core Indicators'!BK36</f>
        <v>x</v>
      </c>
      <c r="M36" s="42" t="str">
        <f>'Core Indicators'!BS36</f>
        <v>x</v>
      </c>
      <c r="N36" s="42" t="str">
        <f>'Core Indicators'!CA36</f>
        <v>x</v>
      </c>
      <c r="O36" s="42" t="e">
        <f>'Core Indicators'!CI36</f>
        <v>#N/A</v>
      </c>
      <c r="P36" s="42" t="str">
        <f>'Core Indicators'!CQ36</f>
        <v>x</v>
      </c>
      <c r="Q36" s="42">
        <f>'Core Indicators'!DG36</f>
        <v>84766000</v>
      </c>
      <c r="R36" s="42">
        <f>'Core Indicators'!DO36</f>
        <v>41053000</v>
      </c>
      <c r="S36" s="42">
        <f>'Core Indicators'!DW36</f>
        <v>926000</v>
      </c>
      <c r="T36" s="42">
        <f>'Core Indicators'!EE36</f>
        <v>0</v>
      </c>
      <c r="U36" s="42">
        <f>'Core Indicators'!EM36</f>
        <v>0</v>
      </c>
      <c r="V36" s="42">
        <f>'Core Indicators'!FC36</f>
        <v>3</v>
      </c>
      <c r="W36" s="42">
        <f>'Core Indicators'!FK36</f>
        <v>0</v>
      </c>
      <c r="X36" s="42">
        <f>'Core Indicators'!FS36</f>
        <v>0</v>
      </c>
      <c r="Y36" s="42">
        <f>'Core Indicators'!GA36</f>
        <v>2</v>
      </c>
      <c r="Z36" s="42">
        <f>'Core Indicators'!GI36</f>
        <v>1</v>
      </c>
      <c r="AA36" s="42">
        <f>'Core Indicators'!GQ36</f>
        <v>2</v>
      </c>
      <c r="AB36" s="42">
        <f>'Core Indicators'!GY36</f>
        <v>0</v>
      </c>
      <c r="AC36" s="42">
        <f>'Core Indicators'!HG36</f>
        <v>0</v>
      </c>
      <c r="AD36" s="42">
        <f>'Core Indicators'!HO36</f>
        <v>2</v>
      </c>
      <c r="AE36" s="42">
        <f>'Core Indicators'!HW36</f>
        <v>1</v>
      </c>
      <c r="AF36" s="42">
        <f>'Core Indicators'!IE36</f>
        <v>3</v>
      </c>
      <c r="AG36" s="42">
        <f>'Core Indicators'!IM36</f>
        <v>3</v>
      </c>
    </row>
    <row r="37" spans="1:33" ht="20.100000000000001" customHeight="1" x14ac:dyDescent="0.25">
      <c r="A37" s="62" t="str">
        <f>'Core Indicators'!A:A</f>
        <v>Northern Ethiopia Conflict</v>
      </c>
      <c r="B37" s="62" t="str">
        <f>'Core Indicators'!B:B</f>
        <v>Conflict,Displacement</v>
      </c>
      <c r="C37" s="62" t="str">
        <f>'Core Indicators'!C37</f>
        <v>ETH004</v>
      </c>
      <c r="D37" s="62" t="str">
        <f>'Core Indicators'!D37</f>
        <v>Ethiopia</v>
      </c>
      <c r="E37" s="62" t="str">
        <f>'Core Indicators'!E37</f>
        <v>ETH</v>
      </c>
      <c r="F37" s="41">
        <f>'Core Indicators'!O37</f>
        <v>299000</v>
      </c>
      <c r="G37" s="41">
        <f>'Core Indicators'!W37</f>
        <v>30100000</v>
      </c>
      <c r="H37" s="41">
        <f>'Core Indicators'!AE37</f>
        <v>30100000</v>
      </c>
      <c r="I37" s="41">
        <f>'Core Indicators'!AM37</f>
        <v>2730000</v>
      </c>
      <c r="J37" s="41" t="str">
        <f>'Core Indicators'!AU37</f>
        <v>x</v>
      </c>
      <c r="K37" s="41">
        <f>'Core Indicators'!BC37</f>
        <v>492800</v>
      </c>
      <c r="L37" s="41">
        <f>'Core Indicators'!BK37</f>
        <v>904</v>
      </c>
      <c r="M37" s="41" t="e">
        <f>'Core Indicators'!BS37</f>
        <v>#N/A</v>
      </c>
      <c r="N37" s="41" t="e">
        <f>'Core Indicators'!CA37</f>
        <v>#N/A</v>
      </c>
      <c r="O37" s="41" t="e">
        <f>'Core Indicators'!CI37</f>
        <v>#N/A</v>
      </c>
      <c r="P37" s="41" t="e">
        <f>'Core Indicators'!CQ37</f>
        <v>#N/A</v>
      </c>
      <c r="Q37" s="41">
        <f>'Core Indicators'!DG37</f>
        <v>0</v>
      </c>
      <c r="R37" s="41">
        <f>'Core Indicators'!DO37</f>
        <v>21300000</v>
      </c>
      <c r="S37" s="41">
        <f>'Core Indicators'!DW37</f>
        <v>8800000</v>
      </c>
      <c r="T37" s="41">
        <f>'Core Indicators'!EE37</f>
        <v>0</v>
      </c>
      <c r="U37" s="41">
        <f>'Core Indicators'!EM37</f>
        <v>0</v>
      </c>
      <c r="V37" s="41">
        <f>'Core Indicators'!FC37</f>
        <v>4</v>
      </c>
      <c r="W37" s="41">
        <f>'Core Indicators'!FK37</f>
        <v>0</v>
      </c>
      <c r="X37" s="41">
        <f>'Core Indicators'!FS37</f>
        <v>210000</v>
      </c>
      <c r="Y37" s="41">
        <f>'Core Indicators'!GA37</f>
        <v>2</v>
      </c>
      <c r="Z37" s="41">
        <f>'Core Indicators'!GI37</f>
        <v>2</v>
      </c>
      <c r="AA37" s="41">
        <f>'Core Indicators'!GQ37</f>
        <v>2</v>
      </c>
      <c r="AB37" s="41">
        <f>'Core Indicators'!GY37</f>
        <v>0</v>
      </c>
      <c r="AC37" s="41">
        <f>'Core Indicators'!HG37</f>
        <v>0</v>
      </c>
      <c r="AD37" s="41">
        <f>'Core Indicators'!HO37</f>
        <v>2</v>
      </c>
      <c r="AE37" s="41">
        <f>'Core Indicators'!HW37</f>
        <v>3</v>
      </c>
      <c r="AF37" s="41">
        <f>'Core Indicators'!IE37</f>
        <v>3</v>
      </c>
      <c r="AG37" s="41">
        <f>'Core Indicators'!IM37</f>
        <v>3</v>
      </c>
    </row>
    <row r="38" spans="1:33" ht="20.100000000000001" customHeight="1" x14ac:dyDescent="0.25">
      <c r="A38" s="233" t="str">
        <f>'Core Indicators'!A:A</f>
        <v>Drought in Ethiopia</v>
      </c>
      <c r="B38" s="233" t="str">
        <f>'Core Indicators'!B:B</f>
        <v>Drought</v>
      </c>
      <c r="C38" s="233" t="str">
        <f>'Core Indicators'!C38</f>
        <v>ETH005</v>
      </c>
      <c r="D38" s="233" t="str">
        <f>'Core Indicators'!D38</f>
        <v>Ethiopia</v>
      </c>
      <c r="E38" s="233" t="str">
        <f>'Core Indicators'!E38</f>
        <v>ETH</v>
      </c>
      <c r="F38" s="42">
        <f>'Core Indicators'!O38</f>
        <v>784300</v>
      </c>
      <c r="G38" s="42">
        <f>'Core Indicators'!W38</f>
        <v>60000000</v>
      </c>
      <c r="H38" s="42">
        <f>'Core Indicators'!AE38</f>
        <v>24100000</v>
      </c>
      <c r="I38" s="42">
        <f>'Core Indicators'!AM38</f>
        <v>516000</v>
      </c>
      <c r="J38" s="42" t="str">
        <f>'Core Indicators'!AU38</f>
        <v>x</v>
      </c>
      <c r="K38" s="42">
        <f>'Core Indicators'!BC38</f>
        <v>705000</v>
      </c>
      <c r="L38" s="42">
        <f>'Core Indicators'!BK38</f>
        <v>24</v>
      </c>
      <c r="M38" s="42" t="str">
        <f>'Core Indicators'!BS38</f>
        <v>x</v>
      </c>
      <c r="N38" s="42" t="str">
        <f>'Core Indicators'!CA38</f>
        <v>x</v>
      </c>
      <c r="O38" s="42" t="e">
        <f>'Core Indicators'!CI38</f>
        <v>#N/A</v>
      </c>
      <c r="P38" s="42">
        <f>'Core Indicators'!CQ38</f>
        <v>6850000</v>
      </c>
      <c r="Q38" s="42">
        <f>'Core Indicators'!DG38</f>
        <v>35900000</v>
      </c>
      <c r="R38" s="42">
        <f>'Core Indicators'!DO38</f>
        <v>13100000</v>
      </c>
      <c r="S38" s="42">
        <f>'Core Indicators'!DW38</f>
        <v>11000000</v>
      </c>
      <c r="T38" s="42">
        <f>'Core Indicators'!EE38</f>
        <v>0</v>
      </c>
      <c r="U38" s="42">
        <f>'Core Indicators'!EM38</f>
        <v>0</v>
      </c>
      <c r="V38" s="42">
        <f>'Core Indicators'!FC38</f>
        <v>3</v>
      </c>
      <c r="W38" s="42" t="str">
        <f>'Core Indicators'!FK38</f>
        <v>x</v>
      </c>
      <c r="X38" s="42" t="str">
        <f>'Core Indicators'!FS38</f>
        <v>x</v>
      </c>
      <c r="Y38" s="42">
        <f>'Core Indicators'!GA38</f>
        <v>2</v>
      </c>
      <c r="Z38" s="42">
        <f>'Core Indicators'!GI38</f>
        <v>1</v>
      </c>
      <c r="AA38" s="42">
        <f>'Core Indicators'!GQ38</f>
        <v>1</v>
      </c>
      <c r="AB38" s="42">
        <f>'Core Indicators'!GY38</f>
        <v>0</v>
      </c>
      <c r="AC38" s="42">
        <f>'Core Indicators'!HG38</f>
        <v>0</v>
      </c>
      <c r="AD38" s="42">
        <f>'Core Indicators'!HO38</f>
        <v>2</v>
      </c>
      <c r="AE38" s="42">
        <f>'Core Indicators'!HW38</f>
        <v>2</v>
      </c>
      <c r="AF38" s="42">
        <f>'Core Indicators'!IE38</f>
        <v>3</v>
      </c>
      <c r="AG38" s="42">
        <f>'Core Indicators'!IM38</f>
        <v>3</v>
      </c>
    </row>
    <row r="39" spans="1:33" ht="20.100000000000001" customHeight="1" x14ac:dyDescent="0.25">
      <c r="A39" s="62" t="str">
        <f>'Core Indicators'!A:A</f>
        <v>Mixed migration flows in Greece</v>
      </c>
      <c r="B39" s="62" t="str">
        <f>'Core Indicators'!B:B</f>
        <v>Displacement</v>
      </c>
      <c r="C39" s="62" t="str">
        <f>'Core Indicators'!C39</f>
        <v>GRC002</v>
      </c>
      <c r="D39" s="62" t="str">
        <f>'Core Indicators'!D39</f>
        <v>Greece</v>
      </c>
      <c r="E39" s="62" t="str">
        <f>'Core Indicators'!E39</f>
        <v>GRC</v>
      </c>
      <c r="F39" s="41">
        <f>'Core Indicators'!O39</f>
        <v>3364</v>
      </c>
      <c r="G39" s="41">
        <f>'Core Indicators'!W39</f>
        <v>418000</v>
      </c>
      <c r="H39" s="41">
        <f>'Core Indicators'!AE39</f>
        <v>173000</v>
      </c>
      <c r="I39" s="41">
        <f>'Core Indicators'!AM39</f>
        <v>173000</v>
      </c>
      <c r="J39" s="41">
        <f>'Core Indicators'!AU39</f>
        <v>0</v>
      </c>
      <c r="K39" s="41" t="str">
        <f>'Core Indicators'!BC39</f>
        <v>x</v>
      </c>
      <c r="L39" s="41">
        <f>'Core Indicators'!BK39</f>
        <v>109</v>
      </c>
      <c r="M39" s="41" t="str">
        <f>'Core Indicators'!BS39</f>
        <v>x</v>
      </c>
      <c r="N39" s="41" t="str">
        <f>'Core Indicators'!CA39</f>
        <v>x</v>
      </c>
      <c r="O39" s="41" t="e">
        <f>'Core Indicators'!CI39</f>
        <v>#N/A</v>
      </c>
      <c r="P39" s="41" t="str">
        <f>'Core Indicators'!CQ39</f>
        <v>x</v>
      </c>
      <c r="Q39" s="41">
        <f>'Core Indicators'!DG39</f>
        <v>245000</v>
      </c>
      <c r="R39" s="41">
        <f>'Core Indicators'!DO39</f>
        <v>153000</v>
      </c>
      <c r="S39" s="41">
        <f>'Core Indicators'!DW39</f>
        <v>21000</v>
      </c>
      <c r="T39" s="41">
        <f>'Core Indicators'!EE39</f>
        <v>0</v>
      </c>
      <c r="U39" s="41">
        <f>'Core Indicators'!EM39</f>
        <v>0</v>
      </c>
      <c r="V39" s="41">
        <f>'Core Indicators'!FC39</f>
        <v>2</v>
      </c>
      <c r="W39" s="41" t="str">
        <f>'Core Indicators'!FK39</f>
        <v>x</v>
      </c>
      <c r="X39" s="41" t="str">
        <f>'Core Indicators'!FS39</f>
        <v>x</v>
      </c>
      <c r="Y39" s="41">
        <f>'Core Indicators'!GA39</f>
        <v>1</v>
      </c>
      <c r="Z39" s="41">
        <f>'Core Indicators'!GI39</f>
        <v>0</v>
      </c>
      <c r="AA39" s="41">
        <f>'Core Indicators'!GQ39</f>
        <v>1</v>
      </c>
      <c r="AB39" s="41">
        <f>'Core Indicators'!GY39</f>
        <v>0</v>
      </c>
      <c r="AC39" s="41">
        <f>'Core Indicators'!HG39</f>
        <v>2</v>
      </c>
      <c r="AD39" s="41">
        <f>'Core Indicators'!HO39</f>
        <v>0</v>
      </c>
      <c r="AE39" s="41">
        <f>'Core Indicators'!HW39</f>
        <v>0</v>
      </c>
      <c r="AF39" s="41">
        <f>'Core Indicators'!IE39</f>
        <v>0</v>
      </c>
      <c r="AG39" s="41">
        <f>'Core Indicators'!IM39</f>
        <v>0</v>
      </c>
    </row>
    <row r="40" spans="1:33" ht="20.100000000000001" customHeight="1" x14ac:dyDescent="0.25">
      <c r="A40" s="233" t="str">
        <f>'Core Indicators'!A:A</f>
        <v>Complex crisis in Guatemala</v>
      </c>
      <c r="B40" s="233" t="str">
        <f>'Core Indicators'!B:B</f>
        <v>Violence,Socio-political,Other seasonal event</v>
      </c>
      <c r="C40" s="233" t="str">
        <f>'Core Indicators'!C40</f>
        <v>GTM001</v>
      </c>
      <c r="D40" s="233" t="str">
        <f>'Core Indicators'!D40</f>
        <v>Guatemala</v>
      </c>
      <c r="E40" s="233" t="str">
        <f>'Core Indicators'!E40</f>
        <v>GTM</v>
      </c>
      <c r="F40" s="42">
        <f>'Core Indicators'!O40</f>
        <v>107160</v>
      </c>
      <c r="G40" s="42">
        <f>'Core Indicators'!W40</f>
        <v>17300000</v>
      </c>
      <c r="H40" s="42">
        <f>'Core Indicators'!AE40</f>
        <v>5000000</v>
      </c>
      <c r="I40" s="42">
        <f>'Core Indicators'!AM40</f>
        <v>242000</v>
      </c>
      <c r="J40" s="42" t="str">
        <f>'Core Indicators'!AU40</f>
        <v>x</v>
      </c>
      <c r="K40" s="42">
        <f>'Core Indicators'!BC40</f>
        <v>7505</v>
      </c>
      <c r="L40" s="42">
        <f>'Core Indicators'!BK40</f>
        <v>133</v>
      </c>
      <c r="M40" s="42">
        <f>'Core Indicators'!BS40</f>
        <v>56769</v>
      </c>
      <c r="N40" s="42">
        <f>'Core Indicators'!CA40</f>
        <v>33</v>
      </c>
      <c r="O40" s="42" t="e">
        <f>'Core Indicators'!CI40</f>
        <v>#N/A</v>
      </c>
      <c r="P40" s="42">
        <f>'Core Indicators'!CQ40</f>
        <v>367600000</v>
      </c>
      <c r="Q40" s="42">
        <f>'Core Indicators'!DG40</f>
        <v>12300000</v>
      </c>
      <c r="R40" s="42">
        <f>'Core Indicators'!DO40</f>
        <v>0</v>
      </c>
      <c r="S40" s="42">
        <f>'Core Indicators'!DW40</f>
        <v>4550000</v>
      </c>
      <c r="T40" s="42">
        <f>'Core Indicators'!EE40</f>
        <v>450000</v>
      </c>
      <c r="U40" s="42">
        <f>'Core Indicators'!EM40</f>
        <v>0</v>
      </c>
      <c r="V40" s="42">
        <f>'Core Indicators'!FC40</f>
        <v>5</v>
      </c>
      <c r="W40" s="42" t="str">
        <f>'Core Indicators'!FK40</f>
        <v>x</v>
      </c>
      <c r="X40" s="42" t="str">
        <f>'Core Indicators'!FS40</f>
        <v>x</v>
      </c>
      <c r="Y40" s="42">
        <f>'Core Indicators'!GA40</f>
        <v>0</v>
      </c>
      <c r="Z40" s="42">
        <f>'Core Indicators'!GI40</f>
        <v>0</v>
      </c>
      <c r="AA40" s="42">
        <f>'Core Indicators'!GQ40</f>
        <v>0</v>
      </c>
      <c r="AB40" s="42">
        <f>'Core Indicators'!GY40</f>
        <v>0</v>
      </c>
      <c r="AC40" s="42">
        <f>'Core Indicators'!HG40</f>
        <v>0</v>
      </c>
      <c r="AD40" s="42">
        <f>'Core Indicators'!HO40</f>
        <v>1</v>
      </c>
      <c r="AE40" s="42">
        <f>'Core Indicators'!HW40</f>
        <v>0</v>
      </c>
      <c r="AF40" s="42">
        <f>'Core Indicators'!IE40</f>
        <v>0</v>
      </c>
      <c r="AG40" s="42">
        <f>'Core Indicators'!IM40</f>
        <v>3</v>
      </c>
    </row>
    <row r="41" spans="1:33" ht="20.100000000000001" customHeight="1" x14ac:dyDescent="0.25">
      <c r="A41" s="62" t="str">
        <f>'Core Indicators'!A:A</f>
        <v>Complex crisis in Honduras</v>
      </c>
      <c r="B41" s="62" t="str">
        <f>'Core Indicators'!B:B</f>
        <v>Violence,Socio-political,Other seasonal event</v>
      </c>
      <c r="C41" s="62" t="str">
        <f>'Core Indicators'!C41</f>
        <v>HND001</v>
      </c>
      <c r="D41" s="62" t="str">
        <f>'Core Indicators'!D41</f>
        <v>Honduras</v>
      </c>
      <c r="E41" s="62" t="str">
        <f>'Core Indicators'!E41</f>
        <v>HND</v>
      </c>
      <c r="F41" s="41">
        <f>'Core Indicators'!O41</f>
        <v>111890</v>
      </c>
      <c r="G41" s="41">
        <f>'Core Indicators'!W41</f>
        <v>9600000</v>
      </c>
      <c r="H41" s="41">
        <f>'Core Indicators'!AE41</f>
        <v>3200000</v>
      </c>
      <c r="I41" s="41">
        <f>'Core Indicators'!AM41</f>
        <v>247000</v>
      </c>
      <c r="J41" s="41" t="str">
        <f>'Core Indicators'!AU41</f>
        <v>x</v>
      </c>
      <c r="K41" s="41">
        <f>'Core Indicators'!BC41</f>
        <v>3232</v>
      </c>
      <c r="L41" s="41">
        <f>'Core Indicators'!BK41</f>
        <v>769</v>
      </c>
      <c r="M41" s="41">
        <f>'Core Indicators'!BS41</f>
        <v>414</v>
      </c>
      <c r="N41" s="41">
        <f>'Core Indicators'!CA41</f>
        <v>414</v>
      </c>
      <c r="O41" s="41" t="e">
        <f>'Core Indicators'!CI41</f>
        <v>#N/A</v>
      </c>
      <c r="P41" s="41">
        <f>'Core Indicators'!CQ41</f>
        <v>2258000000</v>
      </c>
      <c r="Q41" s="41">
        <f>'Core Indicators'!DG41</f>
        <v>6400000</v>
      </c>
      <c r="R41" s="41">
        <f>'Core Indicators'!DO41</f>
        <v>0</v>
      </c>
      <c r="S41" s="41">
        <f>'Core Indicators'!DW41</f>
        <v>1632000</v>
      </c>
      <c r="T41" s="41">
        <f>'Core Indicators'!EE41</f>
        <v>1568000</v>
      </c>
      <c r="U41" s="41">
        <f>'Core Indicators'!EM41</f>
        <v>0</v>
      </c>
      <c r="V41" s="41">
        <f>'Core Indicators'!FC41</f>
        <v>3</v>
      </c>
      <c r="W41" s="41" t="str">
        <f>'Core Indicators'!FK41</f>
        <v>x</v>
      </c>
      <c r="X41" s="41" t="str">
        <f>'Core Indicators'!FS41</f>
        <v>x</v>
      </c>
      <c r="Y41" s="41">
        <f>'Core Indicators'!GA41</f>
        <v>0</v>
      </c>
      <c r="Z41" s="41">
        <f>'Core Indicators'!GI41</f>
        <v>1</v>
      </c>
      <c r="AA41" s="41">
        <f>'Core Indicators'!GQ41</f>
        <v>0</v>
      </c>
      <c r="AB41" s="41">
        <f>'Core Indicators'!GY41</f>
        <v>0</v>
      </c>
      <c r="AC41" s="41">
        <f>'Core Indicators'!HG41</f>
        <v>0</v>
      </c>
      <c r="AD41" s="41">
        <f>'Core Indicators'!HO41</f>
        <v>2</v>
      </c>
      <c r="AE41" s="41">
        <f>'Core Indicators'!HW41</f>
        <v>1</v>
      </c>
      <c r="AF41" s="41">
        <f>'Core Indicators'!IE41</f>
        <v>0</v>
      </c>
      <c r="AG41" s="41">
        <f>'Core Indicators'!IM41</f>
        <v>3</v>
      </c>
    </row>
    <row r="42" spans="1:33" ht="20.100000000000001" customHeight="1" x14ac:dyDescent="0.25">
      <c r="A42" s="233" t="str">
        <f>'Core Indicators'!A:A</f>
        <v>Complex crisis in Haiti</v>
      </c>
      <c r="B42" s="233" t="str">
        <f>'Core Indicators'!B:B</f>
        <v>Earthquake,Violence,Socio-political,Other seasonal event</v>
      </c>
      <c r="C42" s="233" t="str">
        <f>'Core Indicators'!C42</f>
        <v>HTI001</v>
      </c>
      <c r="D42" s="233" t="str">
        <f>'Core Indicators'!D42</f>
        <v>Haiti</v>
      </c>
      <c r="E42" s="233" t="str">
        <f>'Core Indicators'!E42</f>
        <v>HTI</v>
      </c>
      <c r="F42" s="42">
        <f>'Core Indicators'!O42</f>
        <v>27560</v>
      </c>
      <c r="G42" s="42">
        <f>'Core Indicators'!W42</f>
        <v>11400000</v>
      </c>
      <c r="H42" s="42">
        <f>'Core Indicators'!AE42</f>
        <v>7500000</v>
      </c>
      <c r="I42" s="42">
        <f>'Core Indicators'!AM42</f>
        <v>158000</v>
      </c>
      <c r="J42" s="42">
        <f>'Core Indicators'!AU42</f>
        <v>1552</v>
      </c>
      <c r="K42" s="42">
        <f>'Core Indicators'!BC42</f>
        <v>44642</v>
      </c>
      <c r="L42" s="42">
        <f>'Core Indicators'!BK42</f>
        <v>2090</v>
      </c>
      <c r="M42" s="42">
        <f>'Core Indicators'!BS42</f>
        <v>77006</v>
      </c>
      <c r="N42" s="42">
        <f>'Core Indicators'!CA42</f>
        <v>6643</v>
      </c>
      <c r="O42" s="42" t="e">
        <f>'Core Indicators'!CI42</f>
        <v>#N/A</v>
      </c>
      <c r="P42" s="42">
        <f>'Core Indicators'!CQ42</f>
        <v>1500000000</v>
      </c>
      <c r="Q42" s="42">
        <f>'Core Indicators'!DG42</f>
        <v>3900000</v>
      </c>
      <c r="R42" s="42">
        <f>'Core Indicators'!DO42</f>
        <v>2600000</v>
      </c>
      <c r="S42" s="42">
        <f>'Core Indicators'!DW42</f>
        <v>2700000</v>
      </c>
      <c r="T42" s="42">
        <f>'Core Indicators'!EE42</f>
        <v>1400000</v>
      </c>
      <c r="U42" s="42">
        <f>'Core Indicators'!EM42</f>
        <v>800000</v>
      </c>
      <c r="V42" s="42">
        <f>'Core Indicators'!FC42</f>
        <v>5</v>
      </c>
      <c r="W42" s="42" t="str">
        <f>'Core Indicators'!FK42</f>
        <v>x</v>
      </c>
      <c r="X42" s="42" t="str">
        <f>'Core Indicators'!FS42</f>
        <v>x</v>
      </c>
      <c r="Y42" s="42">
        <f>'Core Indicators'!GA42</f>
        <v>0</v>
      </c>
      <c r="Z42" s="42">
        <f>'Core Indicators'!GI42</f>
        <v>2</v>
      </c>
      <c r="AA42" s="42">
        <f>'Core Indicators'!GQ42</f>
        <v>3</v>
      </c>
      <c r="AB42" s="42">
        <f>'Core Indicators'!GY42</f>
        <v>3</v>
      </c>
      <c r="AC42" s="42">
        <f>'Core Indicators'!HG42</f>
        <v>0</v>
      </c>
      <c r="AD42" s="42">
        <f>'Core Indicators'!HO42</f>
        <v>2</v>
      </c>
      <c r="AE42" s="42">
        <f>'Core Indicators'!HW42</f>
        <v>3</v>
      </c>
      <c r="AF42" s="42">
        <f>'Core Indicators'!IE42</f>
        <v>0</v>
      </c>
      <c r="AG42" s="42">
        <f>'Core Indicators'!IM42</f>
        <v>2</v>
      </c>
    </row>
    <row r="43" spans="1:33" ht="20.100000000000001" customHeight="1" x14ac:dyDescent="0.25">
      <c r="A43" s="62" t="str">
        <f>'Core Indicators'!A:A</f>
        <v xml:space="preserve">Nippes Earthquake </v>
      </c>
      <c r="B43" s="62" t="str">
        <f>'Core Indicators'!B:B</f>
        <v>Earthquake</v>
      </c>
      <c r="C43" s="62" t="str">
        <f>'Core Indicators'!C43</f>
        <v>HTI002</v>
      </c>
      <c r="D43" s="62" t="str">
        <f>'Core Indicators'!D43</f>
        <v>Haiti</v>
      </c>
      <c r="E43" s="62" t="str">
        <f>'Core Indicators'!E43</f>
        <v>HTI</v>
      </c>
      <c r="F43" s="41">
        <f>'Core Indicators'!O43</f>
        <v>12851</v>
      </c>
      <c r="G43" s="41">
        <f>'Core Indicators'!W43</f>
        <v>6429000</v>
      </c>
      <c r="H43" s="41">
        <f>'Core Indicators'!AE43</f>
        <v>690000</v>
      </c>
      <c r="I43" s="41">
        <f>'Core Indicators'!AM43</f>
        <v>17000</v>
      </c>
      <c r="J43" s="41">
        <f>'Core Indicators'!AU43</f>
        <v>12763</v>
      </c>
      <c r="K43" s="41">
        <f>'Core Indicators'!BC43</f>
        <v>33000</v>
      </c>
      <c r="L43" s="41">
        <f>'Core Indicators'!BK43</f>
        <v>2248</v>
      </c>
      <c r="M43" s="41">
        <f>'Core Indicators'!BS43</f>
        <v>83858</v>
      </c>
      <c r="N43" s="41">
        <f>'Core Indicators'!CA43</f>
        <v>53815</v>
      </c>
      <c r="O43" s="41" t="e">
        <f>'Core Indicators'!CI43</f>
        <v>#N/A</v>
      </c>
      <c r="P43" s="41">
        <f>'Core Indicators'!CQ43</f>
        <v>1500000000</v>
      </c>
      <c r="Q43" s="41">
        <f>'Core Indicators'!DG43</f>
        <v>5739000</v>
      </c>
      <c r="R43" s="41">
        <f>'Core Indicators'!DO43</f>
        <v>40000</v>
      </c>
      <c r="S43" s="41">
        <f>'Core Indicators'!DW43</f>
        <v>650000</v>
      </c>
      <c r="T43" s="41">
        <f>'Core Indicators'!EE43</f>
        <v>0</v>
      </c>
      <c r="U43" s="41">
        <f>'Core Indicators'!EM43</f>
        <v>0</v>
      </c>
      <c r="V43" s="41">
        <f>'Core Indicators'!FC43</f>
        <v>3</v>
      </c>
      <c r="W43" s="41" t="str">
        <f>'Core Indicators'!FK43</f>
        <v>x</v>
      </c>
      <c r="X43" s="41" t="str">
        <f>'Core Indicators'!FS43</f>
        <v>x</v>
      </c>
      <c r="Y43" s="41">
        <f>'Core Indicators'!GA43</f>
        <v>0</v>
      </c>
      <c r="Z43" s="41">
        <f>'Core Indicators'!GI43</f>
        <v>2</v>
      </c>
      <c r="AA43" s="41">
        <f>'Core Indicators'!GQ43</f>
        <v>2</v>
      </c>
      <c r="AB43" s="41">
        <f>'Core Indicators'!GY43</f>
        <v>3</v>
      </c>
      <c r="AC43" s="41">
        <f>'Core Indicators'!HG43</f>
        <v>0</v>
      </c>
      <c r="AD43" s="41">
        <f>'Core Indicators'!HO43</f>
        <v>2</v>
      </c>
      <c r="AE43" s="41">
        <f>'Core Indicators'!HW43</f>
        <v>3</v>
      </c>
      <c r="AF43" s="41">
        <f>'Core Indicators'!IE43</f>
        <v>0</v>
      </c>
      <c r="AG43" s="41">
        <f>'Core Indicators'!IM43</f>
        <v>2</v>
      </c>
    </row>
    <row r="44" spans="1:33" ht="20.100000000000001" customHeight="1" x14ac:dyDescent="0.25">
      <c r="A44" s="233" t="str">
        <f>'Core Indicators'!A:A</f>
        <v>Displacement from Ukraine conflict in Hungary</v>
      </c>
      <c r="B44" s="233" t="str">
        <f>'Core Indicators'!B:B</f>
        <v>Conflict,Displacement</v>
      </c>
      <c r="C44" s="233" t="str">
        <f>'Core Indicators'!C44</f>
        <v>HUN002</v>
      </c>
      <c r="D44" s="233" t="str">
        <f>'Core Indicators'!D44</f>
        <v>Hungary</v>
      </c>
      <c r="E44" s="233" t="str">
        <f>'Core Indicators'!E44</f>
        <v>HUN</v>
      </c>
      <c r="F44" s="42">
        <f>'Core Indicators'!O44</f>
        <v>5936</v>
      </c>
      <c r="G44" s="42">
        <f>'Core Indicators'!W44</f>
        <v>605000</v>
      </c>
      <c r="H44" s="42">
        <f>'Core Indicators'!AE44</f>
        <v>52000</v>
      </c>
      <c r="I44" s="42">
        <f>'Core Indicators'!AM44</f>
        <v>52000</v>
      </c>
      <c r="J44" s="42" t="e">
        <f>'Core Indicators'!AU44</f>
        <v>#N/A</v>
      </c>
      <c r="K44" s="42" t="e">
        <f>'Core Indicators'!BC44</f>
        <v>#N/A</v>
      </c>
      <c r="L44" s="42">
        <f>'Core Indicators'!BK44</f>
        <v>0</v>
      </c>
      <c r="M44" s="42" t="e">
        <f>'Core Indicators'!BS44</f>
        <v>#N/A</v>
      </c>
      <c r="N44" s="42" t="e">
        <f>'Core Indicators'!CA44</f>
        <v>#N/A</v>
      </c>
      <c r="O44" s="42" t="e">
        <f>'Core Indicators'!CI44</f>
        <v>#N/A</v>
      </c>
      <c r="P44" s="42" t="e">
        <f>'Core Indicators'!CQ44</f>
        <v>#N/A</v>
      </c>
      <c r="Q44" s="42">
        <f>'Core Indicators'!DG44</f>
        <v>553000</v>
      </c>
      <c r="R44" s="42">
        <f>'Core Indicators'!DO44</f>
        <v>0</v>
      </c>
      <c r="S44" s="42">
        <f>'Core Indicators'!DW44</f>
        <v>52000</v>
      </c>
      <c r="T44" s="42">
        <f>'Core Indicators'!EE44</f>
        <v>0</v>
      </c>
      <c r="U44" s="42">
        <f>'Core Indicators'!EM44</f>
        <v>0</v>
      </c>
      <c r="V44" s="42">
        <f>'Core Indicators'!FC44</f>
        <v>2</v>
      </c>
      <c r="W44" s="42" t="e">
        <f>'Core Indicators'!FK44</f>
        <v>#N/A</v>
      </c>
      <c r="X44" s="42" t="e">
        <f>'Core Indicators'!FS44</f>
        <v>#N/A</v>
      </c>
      <c r="Y44" s="42">
        <f>'Core Indicators'!GA44</f>
        <v>0</v>
      </c>
      <c r="Z44" s="42">
        <f>'Core Indicators'!GI44</f>
        <v>0</v>
      </c>
      <c r="AA44" s="42">
        <f>'Core Indicators'!GQ44</f>
        <v>0</v>
      </c>
      <c r="AB44" s="42">
        <f>'Core Indicators'!GY44</f>
        <v>0</v>
      </c>
      <c r="AC44" s="42">
        <f>'Core Indicators'!HG44</f>
        <v>0</v>
      </c>
      <c r="AD44" s="42">
        <f>'Core Indicators'!HO44</f>
        <v>0</v>
      </c>
      <c r="AE44" s="42">
        <f>'Core Indicators'!HW44</f>
        <v>0</v>
      </c>
      <c r="AF44" s="42">
        <f>'Core Indicators'!IE44</f>
        <v>0</v>
      </c>
      <c r="AG44" s="42">
        <f>'Core Indicators'!IM44</f>
        <v>0</v>
      </c>
    </row>
    <row r="45" spans="1:33" ht="20.100000000000001" customHeight="1" x14ac:dyDescent="0.25">
      <c r="A45" s="62" t="str">
        <f>'Core Indicators'!A:A</f>
        <v>Papua Conflict</v>
      </c>
      <c r="B45" s="62" t="str">
        <f>'Core Indicators'!B:B</f>
        <v>Socio-political,Violence</v>
      </c>
      <c r="C45" s="62" t="str">
        <f>'Core Indicators'!C45</f>
        <v>IDN002</v>
      </c>
      <c r="D45" s="62" t="str">
        <f>'Core Indicators'!D45</f>
        <v>Indonesia</v>
      </c>
      <c r="E45" s="62" t="str">
        <f>'Core Indicators'!E45</f>
        <v>IDN</v>
      </c>
      <c r="F45" s="41">
        <f>'Core Indicators'!O45</f>
        <v>421991</v>
      </c>
      <c r="G45" s="41">
        <f>'Core Indicators'!W45</f>
        <v>5438000</v>
      </c>
      <c r="H45" s="41">
        <f>'Core Indicators'!AE45</f>
        <v>5438000</v>
      </c>
      <c r="I45" s="41">
        <f>'Core Indicators'!AM45</f>
        <v>100000</v>
      </c>
      <c r="J45" s="41" t="str">
        <f>'Core Indicators'!AU45</f>
        <v>x</v>
      </c>
      <c r="K45" s="41" t="str">
        <f>'Core Indicators'!BC45</f>
        <v>x</v>
      </c>
      <c r="L45" s="41">
        <f>'Core Indicators'!BK45</f>
        <v>53</v>
      </c>
      <c r="M45" s="41" t="str">
        <f>'Core Indicators'!BS45</f>
        <v>x</v>
      </c>
      <c r="N45" s="41" t="str">
        <f>'Core Indicators'!CA45</f>
        <v>x</v>
      </c>
      <c r="O45" s="41" t="e">
        <f>'Core Indicators'!CI45</f>
        <v>#N/A</v>
      </c>
      <c r="P45" s="41" t="str">
        <f>'Core Indicators'!CQ45</f>
        <v>x</v>
      </c>
      <c r="Q45" s="41">
        <f>'Core Indicators'!DG45</f>
        <v>0</v>
      </c>
      <c r="R45" s="41">
        <f>'Core Indicators'!DO45</f>
        <v>5338000</v>
      </c>
      <c r="S45" s="41">
        <f>'Core Indicators'!DW45</f>
        <v>100000</v>
      </c>
      <c r="T45" s="41">
        <f>'Core Indicators'!EE45</f>
        <v>0</v>
      </c>
      <c r="U45" s="41">
        <f>'Core Indicators'!EM45</f>
        <v>0</v>
      </c>
      <c r="V45" s="41">
        <f>'Core Indicators'!FC45</f>
        <v>4</v>
      </c>
      <c r="W45" s="41" t="str">
        <f>'Core Indicators'!FK45</f>
        <v>x</v>
      </c>
      <c r="X45" s="41" t="str">
        <f>'Core Indicators'!FS45</f>
        <v>x</v>
      </c>
      <c r="Y45" s="41">
        <f>'Core Indicators'!GA45</f>
        <v>1</v>
      </c>
      <c r="Z45" s="41">
        <f>'Core Indicators'!GI45</f>
        <v>2</v>
      </c>
      <c r="AA45" s="41">
        <f>'Core Indicators'!GQ45</f>
        <v>2</v>
      </c>
      <c r="AB45" s="41">
        <f>'Core Indicators'!GY45</f>
        <v>0</v>
      </c>
      <c r="AC45" s="41">
        <f>'Core Indicators'!HG45</f>
        <v>2</v>
      </c>
      <c r="AD45" s="41">
        <f>'Core Indicators'!HO45</f>
        <v>3</v>
      </c>
      <c r="AE45" s="41">
        <f>'Core Indicators'!HW45</f>
        <v>1</v>
      </c>
      <c r="AF45" s="41">
        <f>'Core Indicators'!IE45</f>
        <v>0</v>
      </c>
      <c r="AG45" s="41">
        <f>'Core Indicators'!IM45</f>
        <v>3</v>
      </c>
    </row>
    <row r="46" spans="1:33" ht="20.100000000000001" customHeight="1" x14ac:dyDescent="0.25">
      <c r="A46" s="233" t="str">
        <f>'Core Indicators'!A:A</f>
        <v>Country Level</v>
      </c>
      <c r="B46" s="233" t="str">
        <f>'Core Indicators'!B:B</f>
        <v>Earthquake,Socio-political,Violence</v>
      </c>
      <c r="C46" s="233" t="str">
        <f>'Core Indicators'!C46</f>
        <v>IDN007</v>
      </c>
      <c r="D46" s="233" t="str">
        <f>'Core Indicators'!D46</f>
        <v>Indonesia</v>
      </c>
      <c r="E46" s="233" t="str">
        <f>'Core Indicators'!E46</f>
        <v>IDN</v>
      </c>
      <c r="F46" s="42">
        <f>'Core Indicators'!O46</f>
        <v>435319</v>
      </c>
      <c r="G46" s="42">
        <f>'Core Indicators'!W46</f>
        <v>22299000</v>
      </c>
      <c r="H46" s="42">
        <f>'Core Indicators'!AE46</f>
        <v>7238000</v>
      </c>
      <c r="I46" s="42">
        <f>'Core Indicators'!AM46</f>
        <v>215000</v>
      </c>
      <c r="J46" s="42">
        <f>'Core Indicators'!AU46</f>
        <v>7700</v>
      </c>
      <c r="K46" s="42" t="e">
        <f>'Core Indicators'!BC46</f>
        <v>#N/A</v>
      </c>
      <c r="L46" s="42">
        <f>'Core Indicators'!BK46</f>
        <v>53</v>
      </c>
      <c r="M46" s="42" t="e">
        <f>'Core Indicators'!BS46</f>
        <v>#N/A</v>
      </c>
      <c r="N46" s="42" t="e">
        <f>'Core Indicators'!CA46</f>
        <v>#N/A</v>
      </c>
      <c r="O46" s="42" t="e">
        <f>'Core Indicators'!CI46</f>
        <v>#N/A</v>
      </c>
      <c r="P46" s="42" t="e">
        <f>'Core Indicators'!CQ46</f>
        <v>#N/A</v>
      </c>
      <c r="Q46" s="42">
        <f>'Core Indicators'!DG46</f>
        <v>15061000</v>
      </c>
      <c r="R46" s="42">
        <f>'Core Indicators'!DO46</f>
        <v>7023000</v>
      </c>
      <c r="S46" s="42">
        <f>'Core Indicators'!DW46</f>
        <v>215000</v>
      </c>
      <c r="T46" s="42">
        <f>'Core Indicators'!EE46</f>
        <v>0</v>
      </c>
      <c r="U46" s="42">
        <f>'Core Indicators'!EM46</f>
        <v>0</v>
      </c>
      <c r="V46" s="42">
        <f>'Core Indicators'!FC46</f>
        <v>4</v>
      </c>
      <c r="W46" s="42" t="str">
        <f>'Core Indicators'!FK46</f>
        <v>x</v>
      </c>
      <c r="X46" s="42" t="str">
        <f>'Core Indicators'!FS46</f>
        <v>x</v>
      </c>
      <c r="Y46" s="42">
        <f>'Core Indicators'!GA46</f>
        <v>1</v>
      </c>
      <c r="Z46" s="42">
        <f>'Core Indicators'!GI46</f>
        <v>2</v>
      </c>
      <c r="AA46" s="42">
        <f>'Core Indicators'!GQ46</f>
        <v>2</v>
      </c>
      <c r="AB46" s="42">
        <f>'Core Indicators'!GY46</f>
        <v>0</v>
      </c>
      <c r="AC46" s="42">
        <f>'Core Indicators'!HG46</f>
        <v>2</v>
      </c>
      <c r="AD46" s="42">
        <f>'Core Indicators'!HO46</f>
        <v>3</v>
      </c>
      <c r="AE46" s="42">
        <f>'Core Indicators'!HW46</f>
        <v>1</v>
      </c>
      <c r="AF46" s="42">
        <f>'Core Indicators'!IE46</f>
        <v>0</v>
      </c>
      <c r="AG46" s="42">
        <f>'Core Indicators'!IM46</f>
        <v>3</v>
      </c>
    </row>
    <row r="47" spans="1:33" ht="20.100000000000001" customHeight="1" x14ac:dyDescent="0.25">
      <c r="A47" s="62" t="str">
        <f>'Core Indicators'!A:A</f>
        <v>Earthquake in West Java province</v>
      </c>
      <c r="B47" s="62" t="str">
        <f>'Core Indicators'!B:B</f>
        <v>Earthquake</v>
      </c>
      <c r="C47" s="62" t="str">
        <f>'Core Indicators'!C47</f>
        <v>IDN008</v>
      </c>
      <c r="D47" s="62" t="str">
        <f>'Core Indicators'!D47</f>
        <v>Indonesia</v>
      </c>
      <c r="E47" s="62" t="str">
        <f>'Core Indicators'!E47</f>
        <v>IDN</v>
      </c>
      <c r="F47" s="41">
        <f>'Core Indicators'!O47</f>
        <v>13328</v>
      </c>
      <c r="G47" s="41">
        <f>'Core Indicators'!W47</f>
        <v>16861000</v>
      </c>
      <c r="H47" s="41">
        <f>'Core Indicators'!AE47</f>
        <v>1800000</v>
      </c>
      <c r="I47" s="41">
        <f>'Core Indicators'!AM47</f>
        <v>115000</v>
      </c>
      <c r="J47" s="41">
        <f>'Core Indicators'!AU47</f>
        <v>7700</v>
      </c>
      <c r="K47" s="41" t="e">
        <f>'Core Indicators'!BC47</f>
        <v>#N/A</v>
      </c>
      <c r="L47" s="41">
        <f>'Core Indicators'!BK47</f>
        <v>0</v>
      </c>
      <c r="M47" s="41" t="e">
        <f>'Core Indicators'!BS47</f>
        <v>#N/A</v>
      </c>
      <c r="N47" s="41" t="e">
        <f>'Core Indicators'!CA47</f>
        <v>#N/A</v>
      </c>
      <c r="O47" s="41" t="e">
        <f>'Core Indicators'!CI47</f>
        <v>#N/A</v>
      </c>
      <c r="P47" s="41" t="e">
        <f>'Core Indicators'!CQ47</f>
        <v>#N/A</v>
      </c>
      <c r="Q47" s="41">
        <f>'Core Indicators'!DG47</f>
        <v>15061000</v>
      </c>
      <c r="R47" s="41">
        <f>'Core Indicators'!DO47</f>
        <v>1685000</v>
      </c>
      <c r="S47" s="41">
        <f>'Core Indicators'!DW47</f>
        <v>115000</v>
      </c>
      <c r="T47" s="41">
        <f>'Core Indicators'!EE47</f>
        <v>0</v>
      </c>
      <c r="U47" s="41">
        <f>'Core Indicators'!EM47</f>
        <v>0</v>
      </c>
      <c r="V47" s="41">
        <f>'Core Indicators'!FC47</f>
        <v>4</v>
      </c>
      <c r="W47" s="41" t="e">
        <f>'Core Indicators'!FK47</f>
        <v>#N/A</v>
      </c>
      <c r="X47" s="41" t="e">
        <f>'Core Indicators'!FS47</f>
        <v>#N/A</v>
      </c>
      <c r="Y47" s="41">
        <f>'Core Indicators'!GA47</f>
        <v>1</v>
      </c>
      <c r="Z47" s="41">
        <f>'Core Indicators'!GI47</f>
        <v>0</v>
      </c>
      <c r="AA47" s="41">
        <f>'Core Indicators'!GQ47</f>
        <v>0</v>
      </c>
      <c r="AB47" s="41">
        <f>'Core Indicators'!GY47</f>
        <v>0</v>
      </c>
      <c r="AC47" s="41">
        <f>'Core Indicators'!HG47</f>
        <v>0</v>
      </c>
      <c r="AD47" s="41">
        <f>'Core Indicators'!HO47</f>
        <v>0</v>
      </c>
      <c r="AE47" s="41">
        <f>'Core Indicators'!HW47</f>
        <v>0</v>
      </c>
      <c r="AF47" s="41">
        <f>'Core Indicators'!IE47</f>
        <v>0</v>
      </c>
      <c r="AG47" s="41">
        <f>'Core Indicators'!IM47</f>
        <v>2</v>
      </c>
    </row>
    <row r="48" spans="1:33" ht="20.100000000000001" customHeight="1" x14ac:dyDescent="0.25">
      <c r="A48" s="233" t="str">
        <f>'Core Indicators'!A:A</f>
        <v>Conflict in Jammu and Kashmir</v>
      </c>
      <c r="B48" s="233" t="str">
        <f>'Core Indicators'!B:B</f>
        <v>Socio-political</v>
      </c>
      <c r="C48" s="233" t="str">
        <f>'Core Indicators'!C48</f>
        <v>IND002</v>
      </c>
      <c r="D48" s="233" t="str">
        <f>'Core Indicators'!D48</f>
        <v>India</v>
      </c>
      <c r="E48" s="233" t="str">
        <f>'Core Indicators'!E48</f>
        <v>IND</v>
      </c>
      <c r="F48" s="42">
        <f>'Core Indicators'!O48</f>
        <v>222236</v>
      </c>
      <c r="G48" s="42">
        <f>'Core Indicators'!W48</f>
        <v>14999000</v>
      </c>
      <c r="H48" s="42" t="str">
        <f>'Core Indicators'!AE48</f>
        <v>x</v>
      </c>
      <c r="I48" s="42">
        <f>'Core Indicators'!AM48</f>
        <v>321000</v>
      </c>
      <c r="J48" s="42" t="str">
        <f>'Core Indicators'!AU48</f>
        <v>x</v>
      </c>
      <c r="K48" s="42" t="str">
        <f>'Core Indicators'!BC48</f>
        <v>x</v>
      </c>
      <c r="L48" s="42">
        <f>'Core Indicators'!BK48</f>
        <v>60</v>
      </c>
      <c r="M48" s="42" t="str">
        <f>'Core Indicators'!BS48</f>
        <v>x</v>
      </c>
      <c r="N48" s="42" t="str">
        <f>'Core Indicators'!CA48</f>
        <v>x</v>
      </c>
      <c r="O48" s="42" t="e">
        <f>'Core Indicators'!CI48</f>
        <v>#N/A</v>
      </c>
      <c r="P48" s="42" t="str">
        <f>'Core Indicators'!CQ48</f>
        <v>x</v>
      </c>
      <c r="Q48" s="42">
        <f>'Core Indicators'!DG48</f>
        <v>14999000</v>
      </c>
      <c r="R48" s="42" t="str">
        <f>'Core Indicators'!DO48</f>
        <v>x</v>
      </c>
      <c r="S48" s="42" t="str">
        <f>'Core Indicators'!DW48</f>
        <v>x</v>
      </c>
      <c r="T48" s="42" t="str">
        <f>'Core Indicators'!EE48</f>
        <v>x</v>
      </c>
      <c r="U48" s="42" t="str">
        <f>'Core Indicators'!EM48</f>
        <v>x</v>
      </c>
      <c r="V48" s="42" t="str">
        <f>'Core Indicators'!FC48</f>
        <v>x</v>
      </c>
      <c r="W48" s="42" t="str">
        <f>'Core Indicators'!FK48</f>
        <v>x</v>
      </c>
      <c r="X48" s="42" t="str">
        <f>'Core Indicators'!FS48</f>
        <v>x</v>
      </c>
      <c r="Y48" s="42">
        <f>'Core Indicators'!GA48</f>
        <v>2</v>
      </c>
      <c r="Z48" s="42">
        <f>'Core Indicators'!GI48</f>
        <v>1</v>
      </c>
      <c r="AA48" s="42">
        <f>'Core Indicators'!GQ48</f>
        <v>2</v>
      </c>
      <c r="AB48" s="42">
        <f>'Core Indicators'!GY48</f>
        <v>0</v>
      </c>
      <c r="AC48" s="42">
        <f>'Core Indicators'!HG48</f>
        <v>0</v>
      </c>
      <c r="AD48" s="42">
        <f>'Core Indicators'!HO48</f>
        <v>2</v>
      </c>
      <c r="AE48" s="42">
        <f>'Core Indicators'!HW48</f>
        <v>1</v>
      </c>
      <c r="AF48" s="42">
        <f>'Core Indicators'!IE48</f>
        <v>1</v>
      </c>
      <c r="AG48" s="42">
        <f>'Core Indicators'!IM48</f>
        <v>2</v>
      </c>
    </row>
    <row r="49" spans="1:33" ht="20.100000000000001" customHeight="1" x14ac:dyDescent="0.25">
      <c r="A49" s="62" t="str">
        <f>'Core Indicators'!A:A</f>
        <v>Afghan Refugees in Iran</v>
      </c>
      <c r="B49" s="62" t="str">
        <f>'Core Indicators'!B:B</f>
        <v>Displacement</v>
      </c>
      <c r="C49" s="62" t="str">
        <f>'Core Indicators'!C49</f>
        <v>IRN004</v>
      </c>
      <c r="D49" s="62" t="str">
        <f>'Core Indicators'!D49</f>
        <v>Iran</v>
      </c>
      <c r="E49" s="62" t="str">
        <f>'Core Indicators'!E49</f>
        <v>IRN</v>
      </c>
      <c r="F49" s="41">
        <f>'Core Indicators'!O49</f>
        <v>239561</v>
      </c>
      <c r="G49" s="41">
        <f>'Core Indicators'!W49</f>
        <v>24823000</v>
      </c>
      <c r="H49" s="41">
        <f>'Core Indicators'!AE49</f>
        <v>4477000</v>
      </c>
      <c r="I49" s="41">
        <f>'Core Indicators'!AM49</f>
        <v>4477000</v>
      </c>
      <c r="J49" s="41" t="str">
        <f>'Core Indicators'!AU49</f>
        <v>x</v>
      </c>
      <c r="K49" s="41" t="str">
        <f>'Core Indicators'!BC49</f>
        <v>x</v>
      </c>
      <c r="L49" s="41" t="str">
        <f>'Core Indicators'!BK49</f>
        <v>x</v>
      </c>
      <c r="M49" s="41" t="str">
        <f>'Core Indicators'!BS49</f>
        <v>x</v>
      </c>
      <c r="N49" s="41" t="str">
        <f>'Core Indicators'!CA49</f>
        <v>x</v>
      </c>
      <c r="O49" s="41" t="e">
        <f>'Core Indicators'!CI49</f>
        <v>#N/A</v>
      </c>
      <c r="P49" s="41" t="str">
        <f>'Core Indicators'!CQ49</f>
        <v>x</v>
      </c>
      <c r="Q49" s="41">
        <f>'Core Indicators'!DG49</f>
        <v>20346000</v>
      </c>
      <c r="R49" s="41">
        <f>'Core Indicators'!DO49</f>
        <v>0</v>
      </c>
      <c r="S49" s="41">
        <f>'Core Indicators'!DW49</f>
        <v>1377000</v>
      </c>
      <c r="T49" s="41">
        <f>'Core Indicators'!EE49</f>
        <v>3100000</v>
      </c>
      <c r="U49" s="41">
        <f>'Core Indicators'!EM49</f>
        <v>0</v>
      </c>
      <c r="V49" s="41">
        <f>'Core Indicators'!FC49</f>
        <v>2</v>
      </c>
      <c r="W49" s="41" t="str">
        <f>'Core Indicators'!FK49</f>
        <v>x</v>
      </c>
      <c r="X49" s="41" t="str">
        <f>'Core Indicators'!FS49</f>
        <v>x</v>
      </c>
      <c r="Y49" s="41">
        <f>'Core Indicators'!GA49</f>
        <v>1</v>
      </c>
      <c r="Z49" s="41">
        <f>'Core Indicators'!GI49</f>
        <v>1</v>
      </c>
      <c r="AA49" s="41">
        <f>'Core Indicators'!GQ49</f>
        <v>1</v>
      </c>
      <c r="AB49" s="41">
        <f>'Core Indicators'!GY49</f>
        <v>0</v>
      </c>
      <c r="AC49" s="41">
        <f>'Core Indicators'!HG49</f>
        <v>2</v>
      </c>
      <c r="AD49" s="41">
        <f>'Core Indicators'!HO49</f>
        <v>2</v>
      </c>
      <c r="AE49" s="41">
        <f>'Core Indicators'!HW49</f>
        <v>0</v>
      </c>
      <c r="AF49" s="41">
        <f>'Core Indicators'!IE49</f>
        <v>1</v>
      </c>
      <c r="AG49" s="41">
        <f>'Core Indicators'!IM49</f>
        <v>0</v>
      </c>
    </row>
    <row r="50" spans="1:33" ht="20.100000000000001" customHeight="1" x14ac:dyDescent="0.25">
      <c r="A50" s="233" t="str">
        <f>'Core Indicators'!A:A</f>
        <v>Multiple crises in Iraq</v>
      </c>
      <c r="B50" s="233" t="str">
        <f>'Core Indicators'!B:B</f>
        <v>Violence,Displacement,Socio-political,Conflict</v>
      </c>
      <c r="C50" s="233" t="str">
        <f>'Core Indicators'!C50</f>
        <v>IRQ001</v>
      </c>
      <c r="D50" s="233" t="str">
        <f>'Core Indicators'!D50</f>
        <v>Iraq</v>
      </c>
      <c r="E50" s="233" t="str">
        <f>'Core Indicators'!E50</f>
        <v>IRQ</v>
      </c>
      <c r="F50" s="42">
        <f>'Core Indicators'!O50</f>
        <v>383312</v>
      </c>
      <c r="G50" s="42">
        <f>'Core Indicators'!W50</f>
        <v>44496000</v>
      </c>
      <c r="H50" s="42">
        <f>'Core Indicators'!AE50</f>
        <v>5572000</v>
      </c>
      <c r="I50" s="42">
        <f>'Core Indicators'!AM50</f>
        <v>8357000</v>
      </c>
      <c r="J50" s="42" t="str">
        <f>'Core Indicators'!AU50</f>
        <v>x</v>
      </c>
      <c r="K50" s="42" t="str">
        <f>'Core Indicators'!BC50</f>
        <v>x</v>
      </c>
      <c r="L50" s="42">
        <f>'Core Indicators'!BK50</f>
        <v>843</v>
      </c>
      <c r="M50" s="42" t="str">
        <f>'Core Indicators'!BS50</f>
        <v>x</v>
      </c>
      <c r="N50" s="42" t="str">
        <f>'Core Indicators'!CA50</f>
        <v>x</v>
      </c>
      <c r="O50" s="42" t="e">
        <f>'Core Indicators'!CI50</f>
        <v>#N/A</v>
      </c>
      <c r="P50" s="42">
        <f>'Core Indicators'!CQ50</f>
        <v>133900</v>
      </c>
      <c r="Q50" s="42">
        <f>'Core Indicators'!DG50</f>
        <v>38924000</v>
      </c>
      <c r="R50" s="42">
        <f>'Core Indicators'!DO50</f>
        <v>2800000</v>
      </c>
      <c r="S50" s="42">
        <f>'Core Indicators'!DW50</f>
        <v>2400000</v>
      </c>
      <c r="T50" s="42">
        <f>'Core Indicators'!EE50</f>
        <v>244000</v>
      </c>
      <c r="U50" s="42">
        <f>'Core Indicators'!EM50</f>
        <v>128000</v>
      </c>
      <c r="V50" s="42">
        <f>'Core Indicators'!FC50</f>
        <v>5</v>
      </c>
      <c r="W50" s="42">
        <f>'Core Indicators'!FK50</f>
        <v>1500000</v>
      </c>
      <c r="X50" s="42">
        <f>'Core Indicators'!FS50</f>
        <v>300000</v>
      </c>
      <c r="Y50" s="42">
        <f>'Core Indicators'!GA50</f>
        <v>0</v>
      </c>
      <c r="Z50" s="42">
        <f>'Core Indicators'!GI50</f>
        <v>1</v>
      </c>
      <c r="AA50" s="42">
        <f>'Core Indicators'!GQ50</f>
        <v>2</v>
      </c>
      <c r="AB50" s="42">
        <f>'Core Indicators'!GY50</f>
        <v>0</v>
      </c>
      <c r="AC50" s="42">
        <f>'Core Indicators'!HG50</f>
        <v>2</v>
      </c>
      <c r="AD50" s="42">
        <f>'Core Indicators'!HO50</f>
        <v>3</v>
      </c>
      <c r="AE50" s="42">
        <f>'Core Indicators'!HW50</f>
        <v>2</v>
      </c>
      <c r="AF50" s="42">
        <f>'Core Indicators'!IE50</f>
        <v>3</v>
      </c>
      <c r="AG50" s="42">
        <f>'Core Indicators'!IM50</f>
        <v>2</v>
      </c>
    </row>
    <row r="51" spans="1:33" ht="20.100000000000001" customHeight="1" x14ac:dyDescent="0.25">
      <c r="A51" s="62" t="str">
        <f>'Core Indicators'!A:A</f>
        <v>Conflict  in Iraq</v>
      </c>
      <c r="B51" s="62" t="str">
        <f>'Core Indicators'!B:B</f>
        <v>Conflict,Socio-political,Violence</v>
      </c>
      <c r="C51" s="62" t="str">
        <f>'Core Indicators'!C51</f>
        <v>IRQ002</v>
      </c>
      <c r="D51" s="62" t="str">
        <f>'Core Indicators'!D51</f>
        <v>Iraq</v>
      </c>
      <c r="E51" s="62" t="str">
        <f>'Core Indicators'!E51</f>
        <v>IRQ</v>
      </c>
      <c r="F51" s="41">
        <f>'Core Indicators'!O51</f>
        <v>383312</v>
      </c>
      <c r="G51" s="41">
        <f>'Core Indicators'!W51</f>
        <v>43682000</v>
      </c>
      <c r="H51" s="41">
        <f>'Core Indicators'!AE51</f>
        <v>5300000</v>
      </c>
      <c r="I51" s="41">
        <f>'Core Indicators'!AM51</f>
        <v>8093000</v>
      </c>
      <c r="J51" s="41" t="str">
        <f>'Core Indicators'!AU51</f>
        <v>x</v>
      </c>
      <c r="K51" s="41" t="str">
        <f>'Core Indicators'!BC51</f>
        <v>x</v>
      </c>
      <c r="L51" s="41">
        <f>'Core Indicators'!BK51</f>
        <v>843</v>
      </c>
      <c r="M51" s="41" t="str">
        <f>'Core Indicators'!BS51</f>
        <v>x</v>
      </c>
      <c r="N51" s="41" t="str">
        <f>'Core Indicators'!CA51</f>
        <v>x</v>
      </c>
      <c r="O51" s="41" t="e">
        <f>'Core Indicators'!CI51</f>
        <v>#N/A</v>
      </c>
      <c r="P51" s="41">
        <f>'Core Indicators'!CQ51</f>
        <v>133900</v>
      </c>
      <c r="Q51" s="41">
        <f>'Core Indicators'!DG51</f>
        <v>38382000</v>
      </c>
      <c r="R51" s="41">
        <f>'Core Indicators'!DO51</f>
        <v>2800000</v>
      </c>
      <c r="S51" s="41">
        <f>'Core Indicators'!DW51</f>
        <v>2150000</v>
      </c>
      <c r="T51" s="41">
        <f>'Core Indicators'!EE51</f>
        <v>225000</v>
      </c>
      <c r="U51" s="41">
        <f>'Core Indicators'!EM51</f>
        <v>125000</v>
      </c>
      <c r="V51" s="41">
        <f>'Core Indicators'!FC51</f>
        <v>5</v>
      </c>
      <c r="W51" s="41">
        <f>'Core Indicators'!FK51</f>
        <v>1500000</v>
      </c>
      <c r="X51" s="41">
        <f>'Core Indicators'!FS51</f>
        <v>300000</v>
      </c>
      <c r="Y51" s="41">
        <f>'Core Indicators'!GA51</f>
        <v>0</v>
      </c>
      <c r="Z51" s="41">
        <f>'Core Indicators'!GI51</f>
        <v>1</v>
      </c>
      <c r="AA51" s="41">
        <f>'Core Indicators'!GQ51</f>
        <v>2</v>
      </c>
      <c r="AB51" s="41">
        <f>'Core Indicators'!GY51</f>
        <v>0</v>
      </c>
      <c r="AC51" s="41">
        <f>'Core Indicators'!HG51</f>
        <v>2</v>
      </c>
      <c r="AD51" s="41">
        <f>'Core Indicators'!HO51</f>
        <v>3</v>
      </c>
      <c r="AE51" s="41">
        <f>'Core Indicators'!HW51</f>
        <v>2</v>
      </c>
      <c r="AF51" s="41">
        <f>'Core Indicators'!IE51</f>
        <v>3</v>
      </c>
      <c r="AG51" s="41">
        <f>'Core Indicators'!IM51</f>
        <v>2</v>
      </c>
    </row>
    <row r="52" spans="1:33" ht="20.100000000000001" customHeight="1" x14ac:dyDescent="0.25">
      <c r="A52" s="233" t="str">
        <f>'Core Indicators'!A:A</f>
        <v>Syrian and Palestinian refugees in iraq</v>
      </c>
      <c r="B52" s="233" t="str">
        <f>'Core Indicators'!B:B</f>
        <v>Displacement</v>
      </c>
      <c r="C52" s="233" t="str">
        <f>'Core Indicators'!C52</f>
        <v>IRQ003</v>
      </c>
      <c r="D52" s="233" t="str">
        <f>'Core Indicators'!D52</f>
        <v>Iraq</v>
      </c>
      <c r="E52" s="233" t="str">
        <f>'Core Indicators'!E52</f>
        <v>IRQ</v>
      </c>
      <c r="F52" s="42">
        <f>'Core Indicators'!O52</f>
        <v>36000</v>
      </c>
      <c r="G52" s="42">
        <f>'Core Indicators'!W52</f>
        <v>6106000</v>
      </c>
      <c r="H52" s="42">
        <f>'Core Indicators'!AE52</f>
        <v>688000</v>
      </c>
      <c r="I52" s="42">
        <f>'Core Indicators'!AM52</f>
        <v>272000</v>
      </c>
      <c r="J52" s="42" t="str">
        <f>'Core Indicators'!AU52</f>
        <v>x</v>
      </c>
      <c r="K52" s="42" t="str">
        <f>'Core Indicators'!BC52</f>
        <v>x</v>
      </c>
      <c r="L52" s="42">
        <f>'Core Indicators'!BK52</f>
        <v>0</v>
      </c>
      <c r="M52" s="42" t="str">
        <f>'Core Indicators'!BS52</f>
        <v>x</v>
      </c>
      <c r="N52" s="42">
        <f>'Core Indicators'!CA52</f>
        <v>0</v>
      </c>
      <c r="O52" s="42" t="e">
        <f>'Core Indicators'!CI52</f>
        <v>#N/A</v>
      </c>
      <c r="P52" s="42" t="str">
        <f>'Core Indicators'!CQ52</f>
        <v>x</v>
      </c>
      <c r="Q52" s="42">
        <f>'Core Indicators'!DG52</f>
        <v>5418000</v>
      </c>
      <c r="R52" s="42">
        <f>'Core Indicators'!DO52</f>
        <v>416000</v>
      </c>
      <c r="S52" s="42">
        <f>'Core Indicators'!DW52</f>
        <v>250000</v>
      </c>
      <c r="T52" s="42">
        <f>'Core Indicators'!EE52</f>
        <v>19000</v>
      </c>
      <c r="U52" s="42">
        <f>'Core Indicators'!EM52</f>
        <v>3000</v>
      </c>
      <c r="V52" s="42">
        <f>'Core Indicators'!FC52</f>
        <v>5</v>
      </c>
      <c r="W52" s="42" t="str">
        <f>'Core Indicators'!FK52</f>
        <v>x</v>
      </c>
      <c r="X52" s="42">
        <f>'Core Indicators'!FS52</f>
        <v>0</v>
      </c>
      <c r="Y52" s="42">
        <f>'Core Indicators'!GA52</f>
        <v>0</v>
      </c>
      <c r="Z52" s="42">
        <f>'Core Indicators'!GI52</f>
        <v>1</v>
      </c>
      <c r="AA52" s="42">
        <f>'Core Indicators'!GQ52</f>
        <v>1</v>
      </c>
      <c r="AB52" s="42">
        <f>'Core Indicators'!GY52</f>
        <v>0</v>
      </c>
      <c r="AC52" s="42">
        <f>'Core Indicators'!HG52</f>
        <v>0</v>
      </c>
      <c r="AD52" s="42">
        <f>'Core Indicators'!HO52</f>
        <v>0</v>
      </c>
      <c r="AE52" s="42">
        <f>'Core Indicators'!HW52</f>
        <v>0</v>
      </c>
      <c r="AF52" s="42">
        <f>'Core Indicators'!IE52</f>
        <v>3</v>
      </c>
      <c r="AG52" s="42">
        <f>'Core Indicators'!IM52</f>
        <v>0</v>
      </c>
    </row>
    <row r="53" spans="1:33" ht="20.100000000000001" customHeight="1" x14ac:dyDescent="0.25">
      <c r="A53" s="62" t="str">
        <f>'Core Indicators'!A:A</f>
        <v>Mixed migration flows in Italy</v>
      </c>
      <c r="B53" s="62" t="str">
        <f>'Core Indicators'!B:B</f>
        <v>Displacement</v>
      </c>
      <c r="C53" s="62" t="str">
        <f>'Core Indicators'!C53</f>
        <v>ITA002</v>
      </c>
      <c r="D53" s="62" t="str">
        <f>'Core Indicators'!D53</f>
        <v>Italy</v>
      </c>
      <c r="E53" s="62" t="str">
        <f>'Core Indicators'!E53</f>
        <v>ITA</v>
      </c>
      <c r="F53" s="41">
        <f>'Core Indicators'!O53</f>
        <v>41055</v>
      </c>
      <c r="G53" s="41">
        <f>'Core Indicators'!W53</f>
        <v>6711000</v>
      </c>
      <c r="H53" s="41">
        <f>'Core Indicators'!AE53</f>
        <v>311000</v>
      </c>
      <c r="I53" s="41">
        <f>'Core Indicators'!AM53</f>
        <v>311000</v>
      </c>
      <c r="J53" s="41" t="str">
        <f>'Core Indicators'!AU53</f>
        <v>x</v>
      </c>
      <c r="K53" s="41" t="str">
        <f>'Core Indicators'!BC53</f>
        <v>x</v>
      </c>
      <c r="L53" s="41">
        <f>'Core Indicators'!BK53</f>
        <v>1727</v>
      </c>
      <c r="M53" s="41" t="str">
        <f>'Core Indicators'!BS53</f>
        <v>x</v>
      </c>
      <c r="N53" s="41">
        <f>'Core Indicators'!CA53</f>
        <v>0</v>
      </c>
      <c r="O53" s="41" t="e">
        <f>'Core Indicators'!CI53</f>
        <v>#N/A</v>
      </c>
      <c r="P53" s="41" t="str">
        <f>'Core Indicators'!CQ53</f>
        <v>x</v>
      </c>
      <c r="Q53" s="41">
        <f>'Core Indicators'!DG53</f>
        <v>6400000</v>
      </c>
      <c r="R53" s="41">
        <f>'Core Indicators'!DO53</f>
        <v>0</v>
      </c>
      <c r="S53" s="41">
        <f>'Core Indicators'!DW53</f>
        <v>311000</v>
      </c>
      <c r="T53" s="41">
        <f>'Core Indicators'!EE53</f>
        <v>0</v>
      </c>
      <c r="U53" s="41">
        <f>'Core Indicators'!EM53</f>
        <v>0</v>
      </c>
      <c r="V53" s="41">
        <f>'Core Indicators'!FC53</f>
        <v>3</v>
      </c>
      <c r="W53" s="41" t="str">
        <f>'Core Indicators'!FK53</f>
        <v>x</v>
      </c>
      <c r="X53" s="41" t="str">
        <f>'Core Indicators'!FS53</f>
        <v>x</v>
      </c>
      <c r="Y53" s="41">
        <f>'Core Indicators'!GA53</f>
        <v>0</v>
      </c>
      <c r="Z53" s="41">
        <f>'Core Indicators'!GI53</f>
        <v>1</v>
      </c>
      <c r="AA53" s="41">
        <f>'Core Indicators'!GQ53</f>
        <v>1</v>
      </c>
      <c r="AB53" s="41">
        <f>'Core Indicators'!GY53</f>
        <v>0</v>
      </c>
      <c r="AC53" s="41">
        <f>'Core Indicators'!HG53</f>
        <v>0</v>
      </c>
      <c r="AD53" s="41">
        <f>'Core Indicators'!HO53</f>
        <v>2</v>
      </c>
      <c r="AE53" s="41">
        <f>'Core Indicators'!HW53</f>
        <v>0</v>
      </c>
      <c r="AF53" s="41">
        <f>'Core Indicators'!IE53</f>
        <v>0</v>
      </c>
      <c r="AG53" s="41">
        <f>'Core Indicators'!IM53</f>
        <v>1</v>
      </c>
    </row>
    <row r="54" spans="1:33" ht="20.100000000000001" customHeight="1" x14ac:dyDescent="0.25">
      <c r="A54" s="233" t="str">
        <f>'Core Indicators'!A:A</f>
        <v>Syrian refugees in Jordan</v>
      </c>
      <c r="B54" s="233" t="str">
        <f>'Core Indicators'!B:B</f>
        <v>Displacement</v>
      </c>
      <c r="C54" s="233" t="str">
        <f>'Core Indicators'!C54</f>
        <v>JOR002</v>
      </c>
      <c r="D54" s="233" t="str">
        <f>'Core Indicators'!D54</f>
        <v>Jordan</v>
      </c>
      <c r="E54" s="233" t="str">
        <f>'Core Indicators'!E54</f>
        <v>JOR</v>
      </c>
      <c r="F54" s="42">
        <f>'Core Indicators'!O54</f>
        <v>40463</v>
      </c>
      <c r="G54" s="42">
        <f>'Core Indicators'!W54</f>
        <v>8708000</v>
      </c>
      <c r="H54" s="42">
        <f>'Core Indicators'!AE54</f>
        <v>1839000</v>
      </c>
      <c r="I54" s="42">
        <f>'Core Indicators'!AM54</f>
        <v>1319000</v>
      </c>
      <c r="J54" s="42" t="str">
        <f>'Core Indicators'!AU54</f>
        <v>x</v>
      </c>
      <c r="K54" s="42" t="str">
        <f>'Core Indicators'!BC54</f>
        <v>x</v>
      </c>
      <c r="L54" s="42">
        <f>'Core Indicators'!BK54</f>
        <v>0</v>
      </c>
      <c r="M54" s="42" t="str">
        <f>'Core Indicators'!BS54</f>
        <v>x</v>
      </c>
      <c r="N54" s="42" t="str">
        <f>'Core Indicators'!CA54</f>
        <v>x</v>
      </c>
      <c r="O54" s="42" t="e">
        <f>'Core Indicators'!CI54</f>
        <v>#N/A</v>
      </c>
      <c r="P54" s="42" t="str">
        <f>'Core Indicators'!CQ54</f>
        <v>x</v>
      </c>
      <c r="Q54" s="42">
        <f>'Core Indicators'!DG54</f>
        <v>6869000</v>
      </c>
      <c r="R54" s="42">
        <f>'Core Indicators'!DO54</f>
        <v>0</v>
      </c>
      <c r="S54" s="42">
        <f>'Core Indicators'!DW54</f>
        <v>1443000</v>
      </c>
      <c r="T54" s="42">
        <f>'Core Indicators'!EE54</f>
        <v>303000</v>
      </c>
      <c r="U54" s="42">
        <f>'Core Indicators'!EM54</f>
        <v>92000</v>
      </c>
      <c r="V54" s="42">
        <f>'Core Indicators'!FC54</f>
        <v>2</v>
      </c>
      <c r="W54" s="42" t="str">
        <f>'Core Indicators'!FK54</f>
        <v>x</v>
      </c>
      <c r="X54" s="42" t="str">
        <f>'Core Indicators'!FS54</f>
        <v>x</v>
      </c>
      <c r="Y54" s="42">
        <f>'Core Indicators'!GA54</f>
        <v>0</v>
      </c>
      <c r="Z54" s="42">
        <f>'Core Indicators'!GI54</f>
        <v>0</v>
      </c>
      <c r="AA54" s="42">
        <f>'Core Indicators'!GQ54</f>
        <v>0</v>
      </c>
      <c r="AB54" s="42">
        <f>'Core Indicators'!GY54</f>
        <v>0</v>
      </c>
      <c r="AC54" s="42">
        <f>'Core Indicators'!HG54</f>
        <v>2</v>
      </c>
      <c r="AD54" s="42">
        <f>'Core Indicators'!HO54</f>
        <v>2</v>
      </c>
      <c r="AE54" s="42">
        <f>'Core Indicators'!HW54</f>
        <v>0</v>
      </c>
      <c r="AF54" s="42">
        <f>'Core Indicators'!IE54</f>
        <v>2</v>
      </c>
      <c r="AG54" s="42">
        <f>'Core Indicators'!IM54</f>
        <v>0</v>
      </c>
    </row>
    <row r="55" spans="1:33" ht="20.100000000000001" customHeight="1" x14ac:dyDescent="0.25">
      <c r="A55" s="62" t="str">
        <f>'Core Indicators'!A:A</f>
        <v xml:space="preserve">Multiple crisis in Kenya </v>
      </c>
      <c r="B55" s="62" t="str">
        <f>'Core Indicators'!B:B</f>
        <v>Drought,Displacement</v>
      </c>
      <c r="C55" s="62" t="str">
        <f>'Core Indicators'!C55</f>
        <v>KEN001</v>
      </c>
      <c r="D55" s="62" t="str">
        <f>'Core Indicators'!D55</f>
        <v>Kenya</v>
      </c>
      <c r="E55" s="62" t="str">
        <f>'Core Indicators'!E55</f>
        <v>KEN</v>
      </c>
      <c r="F55" s="41">
        <f>'Core Indicators'!O55</f>
        <v>543630</v>
      </c>
      <c r="G55" s="41">
        <f>'Core Indicators'!W55</f>
        <v>29161000</v>
      </c>
      <c r="H55" s="41">
        <f>'Core Indicators'!AE55</f>
        <v>29161000</v>
      </c>
      <c r="I55" s="41">
        <f>'Core Indicators'!AM55</f>
        <v>779000</v>
      </c>
      <c r="J55" s="41" t="str">
        <f>'Core Indicators'!AU55</f>
        <v>x</v>
      </c>
      <c r="K55" s="41">
        <f>'Core Indicators'!BC55</f>
        <v>1000538</v>
      </c>
      <c r="L55" s="41" t="str">
        <f>'Core Indicators'!BK55</f>
        <v>x</v>
      </c>
      <c r="M55" s="41">
        <f>'Core Indicators'!BS55</f>
        <v>0</v>
      </c>
      <c r="N55" s="41">
        <f>'Core Indicators'!CA55</f>
        <v>0</v>
      </c>
      <c r="O55" s="41" t="e">
        <f>'Core Indicators'!CI55</f>
        <v>#N/A</v>
      </c>
      <c r="P55" s="41">
        <f>'Core Indicators'!CQ55</f>
        <v>0</v>
      </c>
      <c r="Q55" s="41">
        <f>'Core Indicators'!DG55</f>
        <v>559000</v>
      </c>
      <c r="R55" s="41">
        <f>'Core Indicators'!DO55</f>
        <v>23134000</v>
      </c>
      <c r="S55" s="41">
        <f>'Core Indicators'!DW55</f>
        <v>4802000</v>
      </c>
      <c r="T55" s="41">
        <f>'Core Indicators'!EE55</f>
        <v>1225000</v>
      </c>
      <c r="U55" s="41">
        <f>'Core Indicators'!EM55</f>
        <v>0</v>
      </c>
      <c r="V55" s="41">
        <f>'Core Indicators'!FC55</f>
        <v>2</v>
      </c>
      <c r="W55" s="41">
        <f>'Core Indicators'!FK55</f>
        <v>0</v>
      </c>
      <c r="X55" s="41">
        <f>'Core Indicators'!FS55</f>
        <v>0</v>
      </c>
      <c r="Y55" s="41">
        <f>'Core Indicators'!GA55</f>
        <v>1</v>
      </c>
      <c r="Z55" s="41">
        <f>'Core Indicators'!GI55</f>
        <v>1</v>
      </c>
      <c r="AA55" s="41">
        <f>'Core Indicators'!GQ55</f>
        <v>0</v>
      </c>
      <c r="AB55" s="41">
        <f>'Core Indicators'!GY55</f>
        <v>1</v>
      </c>
      <c r="AC55" s="41">
        <f>'Core Indicators'!HG55</f>
        <v>2</v>
      </c>
      <c r="AD55" s="41">
        <f>'Core Indicators'!HO55</f>
        <v>2</v>
      </c>
      <c r="AE55" s="41">
        <f>'Core Indicators'!HW55</f>
        <v>2</v>
      </c>
      <c r="AF55" s="41">
        <f>'Core Indicators'!IE55</f>
        <v>1</v>
      </c>
      <c r="AG55" s="41">
        <f>'Core Indicators'!IM55</f>
        <v>3</v>
      </c>
    </row>
    <row r="56" spans="1:33" ht="20.100000000000001" customHeight="1" x14ac:dyDescent="0.25">
      <c r="A56" s="233" t="str">
        <f>'Core Indicators'!A:A</f>
        <v>Refugee situation in Kenya</v>
      </c>
      <c r="B56" s="233" t="str">
        <f>'Core Indicators'!B:B</f>
        <v>Displacement</v>
      </c>
      <c r="C56" s="233" t="str">
        <f>'Core Indicators'!C56</f>
        <v>KEN002</v>
      </c>
      <c r="D56" s="233" t="str">
        <f>'Core Indicators'!D56</f>
        <v>Kenya</v>
      </c>
      <c r="E56" s="233" t="str">
        <f>'Core Indicators'!E56</f>
        <v>KEN</v>
      </c>
      <c r="F56" s="42">
        <f>'Core Indicators'!O56</f>
        <v>38244</v>
      </c>
      <c r="G56" s="42">
        <f>'Core Indicators'!W56</f>
        <v>1148000</v>
      </c>
      <c r="H56" s="42">
        <f>'Core Indicators'!AE56</f>
        <v>589000</v>
      </c>
      <c r="I56" s="42">
        <f>'Core Indicators'!AM56</f>
        <v>589000</v>
      </c>
      <c r="J56" s="42" t="str">
        <f>'Core Indicators'!AU56</f>
        <v>x</v>
      </c>
      <c r="K56" s="42">
        <f>'Core Indicators'!BC56</f>
        <v>1112393</v>
      </c>
      <c r="L56" s="42" t="str">
        <f>'Core Indicators'!BK56</f>
        <v>x</v>
      </c>
      <c r="M56" s="42">
        <f>'Core Indicators'!BS56</f>
        <v>0</v>
      </c>
      <c r="N56" s="42">
        <f>'Core Indicators'!CA56</f>
        <v>0</v>
      </c>
      <c r="O56" s="42" t="e">
        <f>'Core Indicators'!CI56</f>
        <v>#N/A</v>
      </c>
      <c r="P56" s="42">
        <f>'Core Indicators'!CQ56</f>
        <v>0</v>
      </c>
      <c r="Q56" s="42">
        <f>'Core Indicators'!DG56</f>
        <v>559000</v>
      </c>
      <c r="R56" s="42">
        <f>'Core Indicators'!DO56</f>
        <v>0</v>
      </c>
      <c r="S56" s="42">
        <f>'Core Indicators'!DW56</f>
        <v>589000</v>
      </c>
      <c r="T56" s="42">
        <f>'Core Indicators'!EE56</f>
        <v>0</v>
      </c>
      <c r="U56" s="42">
        <f>'Core Indicators'!EM56</f>
        <v>0</v>
      </c>
      <c r="V56" s="42">
        <f>'Core Indicators'!FC56</f>
        <v>2</v>
      </c>
      <c r="W56" s="42">
        <f>'Core Indicators'!FK56</f>
        <v>0</v>
      </c>
      <c r="X56" s="42" t="str">
        <f>'Core Indicators'!FS56</f>
        <v>x</v>
      </c>
      <c r="Y56" s="42">
        <f>'Core Indicators'!GA56</f>
        <v>1</v>
      </c>
      <c r="Z56" s="42">
        <f>'Core Indicators'!GI56</f>
        <v>1</v>
      </c>
      <c r="AA56" s="42">
        <f>'Core Indicators'!GQ56</f>
        <v>0</v>
      </c>
      <c r="AB56" s="42">
        <f>'Core Indicators'!GY56</f>
        <v>1</v>
      </c>
      <c r="AC56" s="42">
        <f>'Core Indicators'!HG56</f>
        <v>2</v>
      </c>
      <c r="AD56" s="42">
        <f>'Core Indicators'!HO56</f>
        <v>2</v>
      </c>
      <c r="AE56" s="42">
        <f>'Core Indicators'!HW56</f>
        <v>2</v>
      </c>
      <c r="AF56" s="42">
        <f>'Core Indicators'!IE56</f>
        <v>1</v>
      </c>
      <c r="AG56" s="42">
        <f>'Core Indicators'!IM56</f>
        <v>3</v>
      </c>
    </row>
    <row r="57" spans="1:33" ht="20.100000000000001" customHeight="1" x14ac:dyDescent="0.25">
      <c r="A57" s="62" t="str">
        <f>'Core Indicators'!A:A</f>
        <v>Drought in Kenya</v>
      </c>
      <c r="B57" s="62" t="str">
        <f>'Core Indicators'!B:B</f>
        <v>Drought</v>
      </c>
      <c r="C57" s="62" t="str">
        <f>'Core Indicators'!C57</f>
        <v>KEN003</v>
      </c>
      <c r="D57" s="62" t="str">
        <f>'Core Indicators'!D57</f>
        <v>Kenya</v>
      </c>
      <c r="E57" s="62" t="str">
        <f>'Core Indicators'!E57</f>
        <v>KEN</v>
      </c>
      <c r="F57" s="41">
        <f>'Core Indicators'!O57</f>
        <v>543630</v>
      </c>
      <c r="G57" s="41">
        <f>'Core Indicators'!W57</f>
        <v>28572000</v>
      </c>
      <c r="H57" s="41">
        <f>'Core Indicators'!AE57</f>
        <v>28572000</v>
      </c>
      <c r="I57" s="41" t="str">
        <f>'Core Indicators'!AM57</f>
        <v>x</v>
      </c>
      <c r="J57" s="41" t="str">
        <f>'Core Indicators'!AU57</f>
        <v>x</v>
      </c>
      <c r="K57" s="41">
        <f>'Core Indicators'!BC57</f>
        <v>1112393</v>
      </c>
      <c r="L57" s="41" t="str">
        <f>'Core Indicators'!BK57</f>
        <v>x</v>
      </c>
      <c r="M57" s="41">
        <f>'Core Indicators'!BS57</f>
        <v>0</v>
      </c>
      <c r="N57" s="41">
        <f>'Core Indicators'!CA57</f>
        <v>0</v>
      </c>
      <c r="O57" s="41" t="e">
        <f>'Core Indicators'!CI57</f>
        <v>#N/A</v>
      </c>
      <c r="P57" s="41">
        <f>'Core Indicators'!CQ57</f>
        <v>0</v>
      </c>
      <c r="Q57" s="41">
        <f>'Core Indicators'!DG57</f>
        <v>0</v>
      </c>
      <c r="R57" s="41">
        <f>'Core Indicators'!DO57</f>
        <v>23134000</v>
      </c>
      <c r="S57" s="41">
        <f>'Core Indicators'!DW57</f>
        <v>4214000</v>
      </c>
      <c r="T57" s="41">
        <f>'Core Indicators'!EE57</f>
        <v>1225000</v>
      </c>
      <c r="U57" s="41">
        <f>'Core Indicators'!EM57</f>
        <v>0</v>
      </c>
      <c r="V57" s="41">
        <f>'Core Indicators'!FC57</f>
        <v>2</v>
      </c>
      <c r="W57" s="41">
        <f>'Core Indicators'!FK57</f>
        <v>0</v>
      </c>
      <c r="X57" s="41">
        <f>'Core Indicators'!FS57</f>
        <v>0</v>
      </c>
      <c r="Y57" s="41">
        <f>'Core Indicators'!GA57</f>
        <v>1</v>
      </c>
      <c r="Z57" s="41">
        <f>'Core Indicators'!GI57</f>
        <v>1</v>
      </c>
      <c r="AA57" s="41">
        <f>'Core Indicators'!GQ57</f>
        <v>0</v>
      </c>
      <c r="AB57" s="41">
        <f>'Core Indicators'!GY57</f>
        <v>1</v>
      </c>
      <c r="AC57" s="41">
        <f>'Core Indicators'!HG57</f>
        <v>2</v>
      </c>
      <c r="AD57" s="41">
        <f>'Core Indicators'!HO57</f>
        <v>2</v>
      </c>
      <c r="AE57" s="41">
        <f>'Core Indicators'!HW57</f>
        <v>2</v>
      </c>
      <c r="AF57" s="41">
        <f>'Core Indicators'!IE57</f>
        <v>1</v>
      </c>
      <c r="AG57" s="41">
        <f>'Core Indicators'!IM57</f>
        <v>3</v>
      </c>
    </row>
    <row r="58" spans="1:33" ht="20.100000000000001" customHeight="1" x14ac:dyDescent="0.25">
      <c r="A58" s="233" t="str">
        <f>'Core Indicators'!A:A</f>
        <v>Syrian refugees in Lebanon</v>
      </c>
      <c r="B58" s="233" t="str">
        <f>'Core Indicators'!B:B</f>
        <v>Displacement</v>
      </c>
      <c r="C58" s="233" t="str">
        <f>'Core Indicators'!C58</f>
        <v>LBN002</v>
      </c>
      <c r="D58" s="233" t="str">
        <f>'Core Indicators'!D58</f>
        <v>Lebanon</v>
      </c>
      <c r="E58" s="233" t="str">
        <f>'Core Indicators'!E58</f>
        <v>LBN</v>
      </c>
      <c r="F58" s="42">
        <f>'Core Indicators'!O58</f>
        <v>10450</v>
      </c>
      <c r="G58" s="42">
        <f>'Core Indicators'!W58</f>
        <v>5700000</v>
      </c>
      <c r="H58" s="42">
        <f>'Core Indicators'!AE58</f>
        <v>5700000</v>
      </c>
      <c r="I58" s="42">
        <f>'Core Indicators'!AM58</f>
        <v>1500000</v>
      </c>
      <c r="J58" s="42" t="str">
        <f>'Core Indicators'!AU58</f>
        <v>x</v>
      </c>
      <c r="K58" s="42">
        <f>'Core Indicators'!BC58</f>
        <v>0</v>
      </c>
      <c r="L58" s="42">
        <f>'Core Indicators'!BK58</f>
        <v>0</v>
      </c>
      <c r="M58" s="42" t="str">
        <f>'Core Indicators'!BS58</f>
        <v>x</v>
      </c>
      <c r="N58" s="42" t="str">
        <f>'Core Indicators'!CA58</f>
        <v>x</v>
      </c>
      <c r="O58" s="42" t="e">
        <f>'Core Indicators'!CI58</f>
        <v>#N/A</v>
      </c>
      <c r="P58" s="42" t="str">
        <f>'Core Indicators'!CQ58</f>
        <v>x</v>
      </c>
      <c r="Q58" s="42">
        <f>'Core Indicators'!DG58</f>
        <v>0</v>
      </c>
      <c r="R58" s="42">
        <f>'Core Indicators'!DO58</f>
        <v>4200000</v>
      </c>
      <c r="S58" s="42">
        <f>'Core Indicators'!DW58</f>
        <v>685000</v>
      </c>
      <c r="T58" s="42">
        <f>'Core Indicators'!EE58</f>
        <v>815000</v>
      </c>
      <c r="U58" s="42">
        <f>'Core Indicators'!EM58</f>
        <v>0</v>
      </c>
      <c r="V58" s="42">
        <f>'Core Indicators'!FC58</f>
        <v>2</v>
      </c>
      <c r="W58" s="42" t="str">
        <f>'Core Indicators'!FK58</f>
        <v>x</v>
      </c>
      <c r="X58" s="42" t="str">
        <f>'Core Indicators'!FS58</f>
        <v>x</v>
      </c>
      <c r="Y58" s="42">
        <f>'Core Indicators'!GA58</f>
        <v>0</v>
      </c>
      <c r="Z58" s="42">
        <f>'Core Indicators'!GI58</f>
        <v>1</v>
      </c>
      <c r="AA58" s="42">
        <f>'Core Indicators'!GQ58</f>
        <v>1</v>
      </c>
      <c r="AB58" s="42">
        <f>'Core Indicators'!GY58</f>
        <v>0</v>
      </c>
      <c r="AC58" s="42">
        <f>'Core Indicators'!HG58</f>
        <v>1</v>
      </c>
      <c r="AD58" s="42">
        <f>'Core Indicators'!HO58</f>
        <v>3</v>
      </c>
      <c r="AE58" s="42">
        <f>'Core Indicators'!HW58</f>
        <v>0</v>
      </c>
      <c r="AF58" s="42">
        <f>'Core Indicators'!IE58</f>
        <v>3</v>
      </c>
      <c r="AG58" s="42">
        <f>'Core Indicators'!IM58</f>
        <v>1</v>
      </c>
    </row>
    <row r="59" spans="1:33" ht="20.100000000000001" customHeight="1" x14ac:dyDescent="0.25">
      <c r="A59" s="62" t="str">
        <f>'Core Indicators'!A:A</f>
        <v>Socioeconomic crisis in Lebanon</v>
      </c>
      <c r="B59" s="62" t="str">
        <f>'Core Indicators'!B:B</f>
        <v>Socio-political,Violence,Tecnological Disaster</v>
      </c>
      <c r="C59" s="62" t="str">
        <f>'Core Indicators'!C59</f>
        <v>LBN004</v>
      </c>
      <c r="D59" s="62" t="str">
        <f>'Core Indicators'!D59</f>
        <v>Lebanon</v>
      </c>
      <c r="E59" s="62" t="str">
        <f>'Core Indicators'!E59</f>
        <v>LBN</v>
      </c>
      <c r="F59" s="41">
        <f>'Core Indicators'!O59</f>
        <v>10450</v>
      </c>
      <c r="G59" s="41">
        <f>'Core Indicators'!W59</f>
        <v>5700000</v>
      </c>
      <c r="H59" s="41">
        <f>'Core Indicators'!AE59</f>
        <v>5700000</v>
      </c>
      <c r="I59" s="41">
        <f>'Core Indicators'!AM59</f>
        <v>1600000</v>
      </c>
      <c r="J59" s="41" t="str">
        <f>'Core Indicators'!AU59</f>
        <v>x</v>
      </c>
      <c r="K59" s="41" t="str">
        <f>'Core Indicators'!BC59</f>
        <v>x</v>
      </c>
      <c r="L59" s="41">
        <f>'Core Indicators'!BK59</f>
        <v>7</v>
      </c>
      <c r="M59" s="41" t="str">
        <f>'Core Indicators'!BS59</f>
        <v>x</v>
      </c>
      <c r="N59" s="41" t="str">
        <f>'Core Indicators'!CA59</f>
        <v>x</v>
      </c>
      <c r="O59" s="41" t="e">
        <f>'Core Indicators'!CI59</f>
        <v>#N/A</v>
      </c>
      <c r="P59" s="41" t="str">
        <f>'Core Indicators'!CQ59</f>
        <v>x</v>
      </c>
      <c r="Q59" s="41">
        <f>'Core Indicators'!DG59</f>
        <v>0</v>
      </c>
      <c r="R59" s="41">
        <f>'Core Indicators'!DO59</f>
        <v>1800000</v>
      </c>
      <c r="S59" s="41">
        <f>'Core Indicators'!DW59</f>
        <v>3546000</v>
      </c>
      <c r="T59" s="41">
        <f>'Core Indicators'!EE59</f>
        <v>354000</v>
      </c>
      <c r="U59" s="41">
        <f>'Core Indicators'!EM59</f>
        <v>0</v>
      </c>
      <c r="V59" s="41">
        <f>'Core Indicators'!FC59</f>
        <v>3</v>
      </c>
      <c r="W59" s="41" t="str">
        <f>'Core Indicators'!FK59</f>
        <v>x</v>
      </c>
      <c r="X59" s="41" t="str">
        <f>'Core Indicators'!FS59</f>
        <v>x</v>
      </c>
      <c r="Y59" s="41">
        <f>'Core Indicators'!GA59</f>
        <v>0</v>
      </c>
      <c r="Z59" s="41">
        <f>'Core Indicators'!GI59</f>
        <v>1</v>
      </c>
      <c r="AA59" s="41">
        <f>'Core Indicators'!GQ59</f>
        <v>1</v>
      </c>
      <c r="AB59" s="41">
        <f>'Core Indicators'!GY59</f>
        <v>0</v>
      </c>
      <c r="AC59" s="41">
        <f>'Core Indicators'!HG59</f>
        <v>1</v>
      </c>
      <c r="AD59" s="41">
        <f>'Core Indicators'!HO59</f>
        <v>3</v>
      </c>
      <c r="AE59" s="41">
        <f>'Core Indicators'!HW59</f>
        <v>0</v>
      </c>
      <c r="AF59" s="41">
        <f>'Core Indicators'!IE59</f>
        <v>3</v>
      </c>
      <c r="AG59" s="41">
        <f>'Core Indicators'!IM59</f>
        <v>1</v>
      </c>
    </row>
    <row r="60" spans="1:33" ht="20.100000000000001" customHeight="1" x14ac:dyDescent="0.25">
      <c r="A60" s="233" t="str">
        <f>'Core Indicators'!A:A</f>
        <v>Complex crisis in Libya</v>
      </c>
      <c r="B60" s="233" t="str">
        <f>'Core Indicators'!B:B</f>
        <v>Conflict,Displacement,Socio-political</v>
      </c>
      <c r="C60" s="233" t="str">
        <f>'Core Indicators'!C60</f>
        <v>LBY001</v>
      </c>
      <c r="D60" s="233" t="str">
        <f>'Core Indicators'!D60</f>
        <v>Libya</v>
      </c>
      <c r="E60" s="233" t="str">
        <f>'Core Indicators'!E60</f>
        <v>LBY</v>
      </c>
      <c r="F60" s="42">
        <f>'Core Indicators'!O60</f>
        <v>1759540</v>
      </c>
      <c r="G60" s="42">
        <f>'Core Indicators'!W60</f>
        <v>6884000</v>
      </c>
      <c r="H60" s="42">
        <f>'Core Indicators'!AE60</f>
        <v>6884000</v>
      </c>
      <c r="I60" s="42">
        <f>'Core Indicators'!AM60</f>
        <v>1581000</v>
      </c>
      <c r="J60" s="42" t="str">
        <f>'Core Indicators'!AU60</f>
        <v>x</v>
      </c>
      <c r="K60" s="42" t="str">
        <f>'Core Indicators'!BC60</f>
        <v>x</v>
      </c>
      <c r="L60" s="42">
        <f>'Core Indicators'!BK60</f>
        <v>1848</v>
      </c>
      <c r="M60" s="42" t="str">
        <f>'Core Indicators'!BS60</f>
        <v>x</v>
      </c>
      <c r="N60" s="42" t="str">
        <f>'Core Indicators'!CA60</f>
        <v>x</v>
      </c>
      <c r="O60" s="42" t="e">
        <f>'Core Indicators'!CI60</f>
        <v>#N/A</v>
      </c>
      <c r="P60" s="42" t="str">
        <f>'Core Indicators'!CQ60</f>
        <v>x</v>
      </c>
      <c r="Q60" s="42">
        <f>'Core Indicators'!DG60</f>
        <v>0</v>
      </c>
      <c r="R60" s="42">
        <f>'Core Indicators'!DO60</f>
        <v>6581000</v>
      </c>
      <c r="S60" s="42">
        <f>'Core Indicators'!DW60</f>
        <v>279000</v>
      </c>
      <c r="T60" s="42">
        <f>'Core Indicators'!EE60</f>
        <v>24000</v>
      </c>
      <c r="U60" s="42">
        <f>'Core Indicators'!EM60</f>
        <v>0</v>
      </c>
      <c r="V60" s="42">
        <f>'Core Indicators'!FC60</f>
        <v>7</v>
      </c>
      <c r="W60" s="42">
        <f>'Core Indicators'!FK60</f>
        <v>198000</v>
      </c>
      <c r="X60" s="42">
        <f>'Core Indicators'!FS60</f>
        <v>633000</v>
      </c>
      <c r="Y60" s="42">
        <f>'Core Indicators'!GA60</f>
        <v>1</v>
      </c>
      <c r="Z60" s="42">
        <f>'Core Indicators'!GI60</f>
        <v>3</v>
      </c>
      <c r="AA60" s="42">
        <f>'Core Indicators'!GQ60</f>
        <v>2</v>
      </c>
      <c r="AB60" s="42">
        <f>'Core Indicators'!GY60</f>
        <v>0</v>
      </c>
      <c r="AC60" s="42">
        <f>'Core Indicators'!HG60</f>
        <v>2</v>
      </c>
      <c r="AD60" s="42">
        <f>'Core Indicators'!HO60</f>
        <v>3</v>
      </c>
      <c r="AE60" s="42">
        <f>'Core Indicators'!HW60</f>
        <v>0</v>
      </c>
      <c r="AF60" s="42">
        <f>'Core Indicators'!IE60</f>
        <v>1</v>
      </c>
      <c r="AG60" s="42">
        <f>'Core Indicators'!IM60</f>
        <v>1</v>
      </c>
    </row>
    <row r="61" spans="1:33" ht="20.100000000000001" customHeight="1" x14ac:dyDescent="0.25">
      <c r="A61" s="62" t="str">
        <f>'Core Indicators'!A:A</f>
        <v>Mixed migration flows in Libya</v>
      </c>
      <c r="B61" s="62" t="str">
        <f>'Core Indicators'!B:B</f>
        <v>Displacement</v>
      </c>
      <c r="C61" s="62" t="str">
        <f>'Core Indicators'!C61</f>
        <v>LBY002</v>
      </c>
      <c r="D61" s="62" t="str">
        <f>'Core Indicators'!D61</f>
        <v>Libya</v>
      </c>
      <c r="E61" s="62" t="str">
        <f>'Core Indicators'!E61</f>
        <v>LBY</v>
      </c>
      <c r="F61" s="41">
        <f>'Core Indicators'!O61</f>
        <v>1759540</v>
      </c>
      <c r="G61" s="41">
        <f>'Core Indicators'!W61</f>
        <v>6884000</v>
      </c>
      <c r="H61" s="41">
        <f>'Core Indicators'!AE61</f>
        <v>751000</v>
      </c>
      <c r="I61" s="41">
        <f>'Core Indicators'!AM61</f>
        <v>751000</v>
      </c>
      <c r="J61" s="41" t="str">
        <f>'Core Indicators'!AU61</f>
        <v>x</v>
      </c>
      <c r="K61" s="41" t="str">
        <f>'Core Indicators'!BC61</f>
        <v>x</v>
      </c>
      <c r="L61" s="41">
        <f>'Core Indicators'!BK61</f>
        <v>1827</v>
      </c>
      <c r="M61" s="41" t="str">
        <f>'Core Indicators'!BS61</f>
        <v>x</v>
      </c>
      <c r="N61" s="41" t="str">
        <f>'Core Indicators'!CA61</f>
        <v>x</v>
      </c>
      <c r="O61" s="41" t="e">
        <f>'Core Indicators'!CI61</f>
        <v>#N/A</v>
      </c>
      <c r="P61" s="41" t="str">
        <f>'Core Indicators'!CQ61</f>
        <v>x</v>
      </c>
      <c r="Q61" s="41">
        <f>'Core Indicators'!DG61</f>
        <v>6133000</v>
      </c>
      <c r="R61" s="41">
        <f>'Core Indicators'!DO61</f>
        <v>558000</v>
      </c>
      <c r="S61" s="41">
        <f>'Core Indicators'!DW61</f>
        <v>193000</v>
      </c>
      <c r="T61" s="41">
        <f>'Core Indicators'!EE61</f>
        <v>0</v>
      </c>
      <c r="U61" s="41">
        <f>'Core Indicators'!EM61</f>
        <v>0</v>
      </c>
      <c r="V61" s="41">
        <f>'Core Indicators'!FC61</f>
        <v>4</v>
      </c>
      <c r="W61" s="41">
        <f>'Core Indicators'!FK61</f>
        <v>79000</v>
      </c>
      <c r="X61" s="41">
        <f>'Core Indicators'!FS61</f>
        <v>229000</v>
      </c>
      <c r="Y61" s="41">
        <f>'Core Indicators'!GA61</f>
        <v>1</v>
      </c>
      <c r="Z61" s="41">
        <f>'Core Indicators'!GI61</f>
        <v>3</v>
      </c>
      <c r="AA61" s="41">
        <f>'Core Indicators'!GQ61</f>
        <v>2</v>
      </c>
      <c r="AB61" s="41">
        <f>'Core Indicators'!GY61</f>
        <v>0</v>
      </c>
      <c r="AC61" s="41">
        <f>'Core Indicators'!HG61</f>
        <v>2</v>
      </c>
      <c r="AD61" s="41">
        <f>'Core Indicators'!HO61</f>
        <v>3</v>
      </c>
      <c r="AE61" s="41">
        <f>'Core Indicators'!HW61</f>
        <v>0</v>
      </c>
      <c r="AF61" s="41">
        <f>'Core Indicators'!IE61</f>
        <v>1</v>
      </c>
      <c r="AG61" s="41">
        <f>'Core Indicators'!IM61</f>
        <v>1</v>
      </c>
    </row>
    <row r="62" spans="1:33" ht="20.100000000000001" customHeight="1" x14ac:dyDescent="0.25">
      <c r="A62" s="233" t="str">
        <f>'Core Indicators'!A:A</f>
        <v>Socio-economic crisis in Sri Lanka</v>
      </c>
      <c r="B62" s="233" t="str">
        <f>'Core Indicators'!B:B</f>
        <v>Socio-political,Food Security</v>
      </c>
      <c r="C62" s="233" t="str">
        <f>'Core Indicators'!C62</f>
        <v>LKA002</v>
      </c>
      <c r="D62" s="233" t="str">
        <f>'Core Indicators'!D62</f>
        <v>Sri Lanka</v>
      </c>
      <c r="E62" s="233" t="str">
        <f>'Core Indicators'!E62</f>
        <v>LKA</v>
      </c>
      <c r="F62" s="42">
        <f>'Core Indicators'!O62</f>
        <v>62705</v>
      </c>
      <c r="G62" s="42">
        <f>'Core Indicators'!W62</f>
        <v>22156000</v>
      </c>
      <c r="H62" s="42">
        <f>'Core Indicators'!AE62</f>
        <v>22156000</v>
      </c>
      <c r="I62" s="42">
        <f>'Core Indicators'!AM62</f>
        <v>0</v>
      </c>
      <c r="J62" s="42">
        <f>'Core Indicators'!AU62</f>
        <v>29</v>
      </c>
      <c r="K62" s="42" t="e">
        <f>'Core Indicators'!BC62</f>
        <v>#N/A</v>
      </c>
      <c r="L62" s="42">
        <f>'Core Indicators'!BK62</f>
        <v>1</v>
      </c>
      <c r="M62" s="42" t="e">
        <f>'Core Indicators'!BS62</f>
        <v>#N/A</v>
      </c>
      <c r="N62" s="42" t="e">
        <f>'Core Indicators'!CA62</f>
        <v>#N/A</v>
      </c>
      <c r="O62" s="42" t="e">
        <f>'Core Indicators'!CI62</f>
        <v>#N/A</v>
      </c>
      <c r="P62" s="42" t="e">
        <f>'Core Indicators'!CQ62</f>
        <v>#N/A</v>
      </c>
      <c r="Q62" s="42">
        <f>'Core Indicators'!DG62</f>
        <v>0</v>
      </c>
      <c r="R62" s="42">
        <f>'Core Indicators'!DO62</f>
        <v>15156000</v>
      </c>
      <c r="S62" s="42">
        <f>'Core Indicators'!DW62</f>
        <v>3600000</v>
      </c>
      <c r="T62" s="42">
        <f>'Core Indicators'!EE62</f>
        <v>3382000</v>
      </c>
      <c r="U62" s="42">
        <f>'Core Indicators'!EM62</f>
        <v>18000</v>
      </c>
      <c r="V62" s="42">
        <f>'Core Indicators'!FC62</f>
        <v>1</v>
      </c>
      <c r="W62" s="42" t="e">
        <f>'Core Indicators'!FK62</f>
        <v>#N/A</v>
      </c>
      <c r="X62" s="42" t="e">
        <f>'Core Indicators'!FS62</f>
        <v>#N/A</v>
      </c>
      <c r="Y62" s="42">
        <f>'Core Indicators'!GA62</f>
        <v>0</v>
      </c>
      <c r="Z62" s="42">
        <f>'Core Indicators'!GI62</f>
        <v>0</v>
      </c>
      <c r="AA62" s="42">
        <f>'Core Indicators'!GQ62</f>
        <v>0</v>
      </c>
      <c r="AB62" s="42">
        <f>'Core Indicators'!GY62</f>
        <v>0</v>
      </c>
      <c r="AC62" s="42">
        <f>'Core Indicators'!HG62</f>
        <v>0</v>
      </c>
      <c r="AD62" s="42">
        <f>'Core Indicators'!HO62</f>
        <v>0</v>
      </c>
      <c r="AE62" s="42">
        <f>'Core Indicators'!HW62</f>
        <v>0</v>
      </c>
      <c r="AF62" s="42">
        <f>'Core Indicators'!IE62</f>
        <v>2</v>
      </c>
      <c r="AG62" s="42">
        <f>'Core Indicators'!IM62</f>
        <v>1</v>
      </c>
    </row>
    <row r="63" spans="1:33" ht="20.100000000000001" customHeight="1" x14ac:dyDescent="0.25">
      <c r="A63" s="62" t="str">
        <f>'Core Indicators'!A:A</f>
        <v>Mixed migration flows in Morocco</v>
      </c>
      <c r="B63" s="62" t="str">
        <f>'Core Indicators'!B:B</f>
        <v>Displacement</v>
      </c>
      <c r="C63" s="62" t="str">
        <f>'Core Indicators'!C63</f>
        <v>MAR002</v>
      </c>
      <c r="D63" s="62" t="str">
        <f>'Core Indicators'!D63</f>
        <v>Morocco</v>
      </c>
      <c r="E63" s="62" t="str">
        <f>'Core Indicators'!E63</f>
        <v>MAR</v>
      </c>
      <c r="F63" s="41">
        <f>'Core Indicators'!O63</f>
        <v>446300</v>
      </c>
      <c r="G63" s="41">
        <f>'Core Indicators'!W63</f>
        <v>37818000</v>
      </c>
      <c r="H63" s="41">
        <f>'Core Indicators'!AE63</f>
        <v>19000</v>
      </c>
      <c r="I63" s="41">
        <f>'Core Indicators'!AM63</f>
        <v>19000</v>
      </c>
      <c r="J63" s="41" t="str">
        <f>'Core Indicators'!AU63</f>
        <v>x</v>
      </c>
      <c r="K63" s="41" t="str">
        <f>'Core Indicators'!BC63</f>
        <v>x</v>
      </c>
      <c r="L63" s="41">
        <f>'Core Indicators'!BK63</f>
        <v>100</v>
      </c>
      <c r="M63" s="41">
        <f>'Core Indicators'!BS63</f>
        <v>0</v>
      </c>
      <c r="N63" s="41">
        <f>'Core Indicators'!CA63</f>
        <v>0</v>
      </c>
      <c r="O63" s="41" t="e">
        <f>'Core Indicators'!CI63</f>
        <v>#N/A</v>
      </c>
      <c r="P63" s="41">
        <f>'Core Indicators'!CQ63</f>
        <v>0</v>
      </c>
      <c r="Q63" s="41">
        <f>'Core Indicators'!DG63</f>
        <v>37799000</v>
      </c>
      <c r="R63" s="41">
        <f>'Core Indicators'!DO63</f>
        <v>0</v>
      </c>
      <c r="S63" s="41">
        <f>'Core Indicators'!DW63</f>
        <v>19000</v>
      </c>
      <c r="T63" s="41">
        <f>'Core Indicators'!EE63</f>
        <v>0</v>
      </c>
      <c r="U63" s="41">
        <f>'Core Indicators'!EM63</f>
        <v>0</v>
      </c>
      <c r="V63" s="41">
        <f>'Core Indicators'!FC63</f>
        <v>4</v>
      </c>
      <c r="W63" s="41">
        <f>'Core Indicators'!FK63</f>
        <v>0</v>
      </c>
      <c r="X63" s="41">
        <f>'Core Indicators'!FS63</f>
        <v>0</v>
      </c>
      <c r="Y63" s="41">
        <f>'Core Indicators'!GA63</f>
        <v>0</v>
      </c>
      <c r="Z63" s="41">
        <f>'Core Indicators'!GI63</f>
        <v>0</v>
      </c>
      <c r="AA63" s="41">
        <f>'Core Indicators'!GQ63</f>
        <v>0</v>
      </c>
      <c r="AB63" s="41">
        <f>'Core Indicators'!GY63</f>
        <v>0</v>
      </c>
      <c r="AC63" s="41">
        <f>'Core Indicators'!HG63</f>
        <v>1</v>
      </c>
      <c r="AD63" s="41">
        <f>'Core Indicators'!HO63</f>
        <v>1</v>
      </c>
      <c r="AE63" s="41">
        <f>'Core Indicators'!HW63</f>
        <v>0</v>
      </c>
      <c r="AF63" s="41">
        <f>'Core Indicators'!IE63</f>
        <v>1</v>
      </c>
      <c r="AG63" s="41">
        <f>'Core Indicators'!IM63</f>
        <v>1</v>
      </c>
    </row>
    <row r="64" spans="1:33" ht="20.100000000000001" customHeight="1" x14ac:dyDescent="0.25">
      <c r="A64" s="233" t="str">
        <f>'Core Indicators'!A:A</f>
        <v>DIsplacement from Ukraine conflict in Moldova</v>
      </c>
      <c r="B64" s="233" t="str">
        <f>'Core Indicators'!B:B</f>
        <v>Displacement,Conflict</v>
      </c>
      <c r="C64" s="233" t="str">
        <f>'Core Indicators'!C64</f>
        <v>MDA002</v>
      </c>
      <c r="D64" s="233" t="str">
        <f>'Core Indicators'!D64</f>
        <v>Moldova</v>
      </c>
      <c r="E64" s="233" t="str">
        <f>'Core Indicators'!E64</f>
        <v>MDA</v>
      </c>
      <c r="F64" s="42">
        <f>'Core Indicators'!O64</f>
        <v>1595</v>
      </c>
      <c r="G64" s="42">
        <f>'Core Indicators'!W64</f>
        <v>220000</v>
      </c>
      <c r="H64" s="42">
        <f>'Core Indicators'!AE64</f>
        <v>111000</v>
      </c>
      <c r="I64" s="42">
        <f>'Core Indicators'!AM64</f>
        <v>111000</v>
      </c>
      <c r="J64" s="42" t="e">
        <f>'Core Indicators'!AU64</f>
        <v>#N/A</v>
      </c>
      <c r="K64" s="42" t="e">
        <f>'Core Indicators'!BC64</f>
        <v>#N/A</v>
      </c>
      <c r="L64" s="42">
        <f>'Core Indicators'!BK64</f>
        <v>0</v>
      </c>
      <c r="M64" s="42" t="e">
        <f>'Core Indicators'!BS64</f>
        <v>#N/A</v>
      </c>
      <c r="N64" s="42" t="e">
        <f>'Core Indicators'!CA64</f>
        <v>#N/A</v>
      </c>
      <c r="O64" s="42" t="e">
        <f>'Core Indicators'!CI64</f>
        <v>#N/A</v>
      </c>
      <c r="P64" s="42" t="e">
        <f>'Core Indicators'!CQ64</f>
        <v>#N/A</v>
      </c>
      <c r="Q64" s="42">
        <f>'Core Indicators'!DG64</f>
        <v>110000</v>
      </c>
      <c r="R64" s="42">
        <f>'Core Indicators'!DO64</f>
        <v>0</v>
      </c>
      <c r="S64" s="42">
        <f>'Core Indicators'!DW64</f>
        <v>111000</v>
      </c>
      <c r="T64" s="42">
        <f>'Core Indicators'!EE64</f>
        <v>0</v>
      </c>
      <c r="U64" s="42">
        <f>'Core Indicators'!EM64</f>
        <v>0</v>
      </c>
      <c r="V64" s="42">
        <f>'Core Indicators'!FC64</f>
        <v>2</v>
      </c>
      <c r="W64" s="42" t="e">
        <f>'Core Indicators'!FK64</f>
        <v>#N/A</v>
      </c>
      <c r="X64" s="42" t="e">
        <f>'Core Indicators'!FS64</f>
        <v>#N/A</v>
      </c>
      <c r="Y64" s="42">
        <f>'Core Indicators'!GA64</f>
        <v>0</v>
      </c>
      <c r="Z64" s="42">
        <f>'Core Indicators'!GI64</f>
        <v>1</v>
      </c>
      <c r="AA64" s="42">
        <f>'Core Indicators'!GQ64</f>
        <v>0</v>
      </c>
      <c r="AB64" s="42">
        <f>'Core Indicators'!GY64</f>
        <v>0</v>
      </c>
      <c r="AC64" s="42">
        <f>'Core Indicators'!HG64</f>
        <v>0</v>
      </c>
      <c r="AD64" s="42">
        <f>'Core Indicators'!HO64</f>
        <v>0</v>
      </c>
      <c r="AE64" s="42">
        <f>'Core Indicators'!HW64</f>
        <v>0</v>
      </c>
      <c r="AF64" s="42">
        <f>'Core Indicators'!IE64</f>
        <v>0</v>
      </c>
      <c r="AG64" s="42">
        <f>'Core Indicators'!IM64</f>
        <v>0</v>
      </c>
    </row>
    <row r="65" spans="1:33" ht="20.100000000000001" customHeight="1" x14ac:dyDescent="0.25">
      <c r="A65" s="62" t="str">
        <f>'Core Indicators'!A:A</f>
        <v>Multiple crisis in Madagascar</v>
      </c>
      <c r="B65" s="62" t="str">
        <f>'Core Indicators'!B:B</f>
        <v>Drought,Cyclone</v>
      </c>
      <c r="C65" s="62" t="str">
        <f>'Core Indicators'!C65</f>
        <v>MDG001</v>
      </c>
      <c r="D65" s="62" t="str">
        <f>'Core Indicators'!D65</f>
        <v>Madagascar</v>
      </c>
      <c r="E65" s="62" t="str">
        <f>'Core Indicators'!E65</f>
        <v>MDG</v>
      </c>
      <c r="F65" s="41">
        <f>'Core Indicators'!O65</f>
        <v>233094</v>
      </c>
      <c r="G65" s="41">
        <f>'Core Indicators'!W65</f>
        <v>8487000</v>
      </c>
      <c r="H65" s="41">
        <f>'Core Indicators'!AE65</f>
        <v>8487000</v>
      </c>
      <c r="I65" s="41">
        <f>'Core Indicators'!AM65</f>
        <v>115000</v>
      </c>
      <c r="J65" s="41">
        <f>'Core Indicators'!AU65</f>
        <v>56</v>
      </c>
      <c r="K65" s="41">
        <f>'Core Indicators'!BC65</f>
        <v>479000</v>
      </c>
      <c r="L65" s="41">
        <f>'Core Indicators'!BK65</f>
        <v>17</v>
      </c>
      <c r="M65" s="41">
        <f>'Core Indicators'!BS65</f>
        <v>30702</v>
      </c>
      <c r="N65" s="41">
        <f>'Core Indicators'!CA65</f>
        <v>10300</v>
      </c>
      <c r="O65" s="41" t="e">
        <f>'Core Indicators'!CI65</f>
        <v>#N/A</v>
      </c>
      <c r="P65" s="41">
        <f>'Core Indicators'!CQ65</f>
        <v>481</v>
      </c>
      <c r="Q65" s="41">
        <f>'Core Indicators'!DG65</f>
        <v>0</v>
      </c>
      <c r="R65" s="41">
        <f>'Core Indicators'!DO65</f>
        <v>4597000</v>
      </c>
      <c r="S65" s="41">
        <f>'Core Indicators'!DW65</f>
        <v>3840000</v>
      </c>
      <c r="T65" s="41">
        <f>'Core Indicators'!EE65</f>
        <v>50000</v>
      </c>
      <c r="U65" s="41">
        <f>'Core Indicators'!EM65</f>
        <v>0</v>
      </c>
      <c r="V65" s="41">
        <f>'Core Indicators'!FC65</f>
        <v>1</v>
      </c>
      <c r="W65" s="41" t="str">
        <f>'Core Indicators'!FK65</f>
        <v>x</v>
      </c>
      <c r="X65" s="41" t="str">
        <f>'Core Indicators'!FS65</f>
        <v>x</v>
      </c>
      <c r="Y65" s="41">
        <f>'Core Indicators'!GA65</f>
        <v>0</v>
      </c>
      <c r="Z65" s="41">
        <f>'Core Indicators'!GI65</f>
        <v>0</v>
      </c>
      <c r="AA65" s="41">
        <f>'Core Indicators'!GQ65</f>
        <v>0</v>
      </c>
      <c r="AB65" s="41">
        <f>'Core Indicators'!GY65</f>
        <v>0</v>
      </c>
      <c r="AC65" s="41">
        <f>'Core Indicators'!HG65</f>
        <v>0</v>
      </c>
      <c r="AD65" s="41">
        <f>'Core Indicators'!HO65</f>
        <v>0</v>
      </c>
      <c r="AE65" s="41">
        <f>'Core Indicators'!HW65</f>
        <v>0</v>
      </c>
      <c r="AF65" s="41">
        <f>'Core Indicators'!IE65</f>
        <v>0</v>
      </c>
      <c r="AG65" s="41">
        <f>'Core Indicators'!IM65</f>
        <v>3</v>
      </c>
    </row>
    <row r="66" spans="1:33" ht="20.100000000000001" customHeight="1" x14ac:dyDescent="0.25">
      <c r="A66" s="233" t="str">
        <f>'Core Indicators'!A:A</f>
        <v>Drought in Madagascar</v>
      </c>
      <c r="B66" s="233" t="str">
        <f>'Core Indicators'!B:B</f>
        <v>Drought</v>
      </c>
      <c r="C66" s="233" t="str">
        <f>'Core Indicators'!C66</f>
        <v>MDG002</v>
      </c>
      <c r="D66" s="233" t="str">
        <f>'Core Indicators'!D66</f>
        <v>Madagascar</v>
      </c>
      <c r="E66" s="233" t="str">
        <f>'Core Indicators'!E66</f>
        <v>MDG</v>
      </c>
      <c r="F66" s="42">
        <f>'Core Indicators'!O66</f>
        <v>149752</v>
      </c>
      <c r="G66" s="42">
        <f>'Core Indicators'!W66</f>
        <v>6230000</v>
      </c>
      <c r="H66" s="42">
        <f>'Core Indicators'!AE66</f>
        <v>4307000</v>
      </c>
      <c r="I66" s="42">
        <f>'Core Indicators'!AM66</f>
        <v>8000</v>
      </c>
      <c r="J66" s="42" t="str">
        <f>'Core Indicators'!AU66</f>
        <v>x</v>
      </c>
      <c r="K66" s="42">
        <f>'Core Indicators'!BC66</f>
        <v>39000</v>
      </c>
      <c r="L66" s="42" t="str">
        <f>'Core Indicators'!BK66</f>
        <v>x</v>
      </c>
      <c r="M66" s="42" t="str">
        <f>'Core Indicators'!BS66</f>
        <v>x</v>
      </c>
      <c r="N66" s="42" t="str">
        <f>'Core Indicators'!CA66</f>
        <v>x</v>
      </c>
      <c r="O66" s="42" t="e">
        <f>'Core Indicators'!CI66</f>
        <v>#N/A</v>
      </c>
      <c r="P66" s="42" t="str">
        <f>'Core Indicators'!CQ66</f>
        <v>x</v>
      </c>
      <c r="Q66" s="42">
        <f>'Core Indicators'!DG66</f>
        <v>1923000</v>
      </c>
      <c r="R66" s="42">
        <f>'Core Indicators'!DO66</f>
        <v>2772000</v>
      </c>
      <c r="S66" s="42">
        <f>'Core Indicators'!DW66</f>
        <v>1485000</v>
      </c>
      <c r="T66" s="42">
        <f>'Core Indicators'!EE66</f>
        <v>50000</v>
      </c>
      <c r="U66" s="42">
        <f>'Core Indicators'!EM66</f>
        <v>0</v>
      </c>
      <c r="V66" s="42">
        <f>'Core Indicators'!FC66</f>
        <v>1</v>
      </c>
      <c r="W66" s="42" t="str">
        <f>'Core Indicators'!FK66</f>
        <v>x</v>
      </c>
      <c r="X66" s="42" t="str">
        <f>'Core Indicators'!FS66</f>
        <v>x</v>
      </c>
      <c r="Y66" s="42">
        <f>'Core Indicators'!GA66</f>
        <v>0</v>
      </c>
      <c r="Z66" s="42">
        <f>'Core Indicators'!GI66</f>
        <v>0</v>
      </c>
      <c r="AA66" s="42">
        <f>'Core Indicators'!GQ66</f>
        <v>0</v>
      </c>
      <c r="AB66" s="42">
        <f>'Core Indicators'!GY66</f>
        <v>0</v>
      </c>
      <c r="AC66" s="42">
        <f>'Core Indicators'!HG66</f>
        <v>0</v>
      </c>
      <c r="AD66" s="42">
        <f>'Core Indicators'!HO66</f>
        <v>0</v>
      </c>
      <c r="AE66" s="42">
        <f>'Core Indicators'!HW66</f>
        <v>0</v>
      </c>
      <c r="AF66" s="42">
        <f>'Core Indicators'!IE66</f>
        <v>0</v>
      </c>
      <c r="AG66" s="42">
        <f>'Core Indicators'!IM66</f>
        <v>3</v>
      </c>
    </row>
    <row r="67" spans="1:33" ht="20.100000000000001" customHeight="1" x14ac:dyDescent="0.25">
      <c r="A67" s="62" t="str">
        <f>'Core Indicators'!A:A</f>
        <v>Tropical cyclone Freddy in Madagascar</v>
      </c>
      <c r="B67" s="62" t="str">
        <f>'Core Indicators'!B:B</f>
        <v>Cyclone</v>
      </c>
      <c r="C67" s="62" t="str">
        <f>'Core Indicators'!C67</f>
        <v>MDG008</v>
      </c>
      <c r="D67" s="62" t="str">
        <f>'Core Indicators'!D67</f>
        <v>Madagascar</v>
      </c>
      <c r="E67" s="62" t="str">
        <f>'Core Indicators'!E67</f>
        <v>MDG</v>
      </c>
      <c r="F67" s="41">
        <f>'Core Indicators'!O67</f>
        <v>233094</v>
      </c>
      <c r="G67" s="41">
        <f>'Core Indicators'!W67</f>
        <v>8487000</v>
      </c>
      <c r="H67" s="41">
        <f>'Core Indicators'!AE67</f>
        <v>8487000</v>
      </c>
      <c r="I67" s="41">
        <f>'Core Indicators'!AM67</f>
        <v>45000</v>
      </c>
      <c r="J67" s="41">
        <f>'Core Indicators'!AU67</f>
        <v>56</v>
      </c>
      <c r="K67" s="41">
        <f>'Core Indicators'!BC67</f>
        <v>0</v>
      </c>
      <c r="L67" s="41">
        <f>'Core Indicators'!BK67</f>
        <v>17</v>
      </c>
      <c r="M67" s="41">
        <f>'Core Indicators'!BS67</f>
        <v>7102</v>
      </c>
      <c r="N67" s="41">
        <f>'Core Indicators'!CA67</f>
        <v>10300</v>
      </c>
      <c r="O67" s="41" t="e">
        <f>'Core Indicators'!CI67</f>
        <v>#N/A</v>
      </c>
      <c r="P67" s="41">
        <f>'Core Indicators'!CQ67</f>
        <v>481</v>
      </c>
      <c r="Q67" s="41">
        <f>'Core Indicators'!DG67</f>
        <v>0</v>
      </c>
      <c r="R67" s="41">
        <f>'Core Indicators'!DO67</f>
        <v>6132000</v>
      </c>
      <c r="S67" s="41">
        <f>'Core Indicators'!DW67</f>
        <v>2355000</v>
      </c>
      <c r="T67" s="41">
        <f>'Core Indicators'!EE67</f>
        <v>0</v>
      </c>
      <c r="U67" s="41">
        <f>'Core Indicators'!EM67</f>
        <v>0</v>
      </c>
      <c r="V67" s="41">
        <f>'Core Indicators'!FC67</f>
        <v>1</v>
      </c>
      <c r="W67" s="41">
        <f>'Core Indicators'!FK67</f>
        <v>0</v>
      </c>
      <c r="X67" s="41">
        <f>'Core Indicators'!FS67</f>
        <v>0</v>
      </c>
      <c r="Y67" s="41">
        <f>'Core Indicators'!GA67</f>
        <v>0</v>
      </c>
      <c r="Z67" s="41">
        <f>'Core Indicators'!GI67</f>
        <v>0</v>
      </c>
      <c r="AA67" s="41">
        <f>'Core Indicators'!GQ67</f>
        <v>1</v>
      </c>
      <c r="AB67" s="41">
        <f>'Core Indicators'!GY67</f>
        <v>0</v>
      </c>
      <c r="AC67" s="41">
        <f>'Core Indicators'!HG67</f>
        <v>0</v>
      </c>
      <c r="AD67" s="41">
        <f>'Core Indicators'!HO67</f>
        <v>0</v>
      </c>
      <c r="AE67" s="41">
        <f>'Core Indicators'!HW67</f>
        <v>0</v>
      </c>
      <c r="AF67" s="41">
        <f>'Core Indicators'!IE67</f>
        <v>0</v>
      </c>
      <c r="AG67" s="41">
        <f>'Core Indicators'!IM67</f>
        <v>3</v>
      </c>
    </row>
    <row r="68" spans="1:33" ht="20.100000000000001" customHeight="1" x14ac:dyDescent="0.25">
      <c r="A68" s="233" t="str">
        <f>'Core Indicators'!A:A</f>
        <v>Multiple crisis in Mexico</v>
      </c>
      <c r="B68" s="233" t="str">
        <f>'Core Indicators'!B:B</f>
        <v>Violence,Displacement</v>
      </c>
      <c r="C68" s="233" t="str">
        <f>'Core Indicators'!C68</f>
        <v>MEX001</v>
      </c>
      <c r="D68" s="233" t="str">
        <f>'Core Indicators'!D68</f>
        <v>Mexico</v>
      </c>
      <c r="E68" s="233" t="str">
        <f>'Core Indicators'!E68</f>
        <v>MEX</v>
      </c>
      <c r="F68" s="42">
        <f>'Core Indicators'!O68</f>
        <v>1943950</v>
      </c>
      <c r="G68" s="42">
        <f>'Core Indicators'!W68</f>
        <v>118414000</v>
      </c>
      <c r="H68" s="42">
        <f>'Core Indicators'!AE68</f>
        <v>607000</v>
      </c>
      <c r="I68" s="42">
        <f>'Core Indicators'!AM68</f>
        <v>607000</v>
      </c>
      <c r="J68" s="42" t="str">
        <f>'Core Indicators'!AU68</f>
        <v>x</v>
      </c>
      <c r="K68" s="42" t="str">
        <f>'Core Indicators'!BC68</f>
        <v>x</v>
      </c>
      <c r="L68" s="42">
        <f>'Core Indicators'!BK68</f>
        <v>8412</v>
      </c>
      <c r="M68" s="42" t="str">
        <f>'Core Indicators'!BS68</f>
        <v>x</v>
      </c>
      <c r="N68" s="42" t="str">
        <f>'Core Indicators'!CA68</f>
        <v>x</v>
      </c>
      <c r="O68" s="42" t="e">
        <f>'Core Indicators'!CI68</f>
        <v>#N/A</v>
      </c>
      <c r="P68" s="42" t="str">
        <f>'Core Indicators'!CQ68</f>
        <v>x</v>
      </c>
      <c r="Q68" s="42">
        <f>'Core Indicators'!DG68</f>
        <v>117806000</v>
      </c>
      <c r="R68" s="42">
        <f>'Core Indicators'!DO68</f>
        <v>498000</v>
      </c>
      <c r="S68" s="42">
        <f>'Core Indicators'!DW68</f>
        <v>109000</v>
      </c>
      <c r="T68" s="42">
        <f>'Core Indicators'!EE68</f>
        <v>0</v>
      </c>
      <c r="U68" s="42">
        <f>'Core Indicators'!EM68</f>
        <v>0</v>
      </c>
      <c r="V68" s="42">
        <f>'Core Indicators'!FC68</f>
        <v>5</v>
      </c>
      <c r="W68" s="42" t="str">
        <f>'Core Indicators'!FK68</f>
        <v>x</v>
      </c>
      <c r="X68" s="42" t="str">
        <f>'Core Indicators'!FS68</f>
        <v>x</v>
      </c>
      <c r="Y68" s="42">
        <f>'Core Indicators'!GA68</f>
        <v>0</v>
      </c>
      <c r="Z68" s="42">
        <f>'Core Indicators'!GI68</f>
        <v>2</v>
      </c>
      <c r="AA68" s="42">
        <f>'Core Indicators'!GQ68</f>
        <v>1</v>
      </c>
      <c r="AB68" s="42">
        <f>'Core Indicators'!GY68</f>
        <v>1</v>
      </c>
      <c r="AC68" s="42">
        <f>'Core Indicators'!HG68</f>
        <v>2</v>
      </c>
      <c r="AD68" s="42">
        <f>'Core Indicators'!HO68</f>
        <v>3</v>
      </c>
      <c r="AE68" s="42">
        <f>'Core Indicators'!HW68</f>
        <v>1</v>
      </c>
      <c r="AF68" s="42">
        <f>'Core Indicators'!IE68</f>
        <v>0</v>
      </c>
      <c r="AG68" s="42">
        <f>'Core Indicators'!IM68</f>
        <v>1</v>
      </c>
    </row>
    <row r="69" spans="1:33" ht="20.100000000000001" customHeight="1" x14ac:dyDescent="0.25">
      <c r="A69" s="62" t="str">
        <f>'Core Indicators'!A:A</f>
        <v>Criminal Violence in Mexico</v>
      </c>
      <c r="B69" s="62" t="str">
        <f>'Core Indicators'!B:B</f>
        <v>Violence,Displacement</v>
      </c>
      <c r="C69" s="62" t="str">
        <f>'Core Indicators'!C69</f>
        <v>MEX002</v>
      </c>
      <c r="D69" s="62" t="str">
        <f>'Core Indicators'!D69</f>
        <v>Mexico</v>
      </c>
      <c r="E69" s="62" t="str">
        <f>'Core Indicators'!E69</f>
        <v>MEX</v>
      </c>
      <c r="F69" s="41">
        <f>'Core Indicators'!O69</f>
        <v>1943950</v>
      </c>
      <c r="G69" s="41">
        <f>'Core Indicators'!W69</f>
        <v>118414000</v>
      </c>
      <c r="H69" s="41">
        <f>'Core Indicators'!AE69</f>
        <v>379000</v>
      </c>
      <c r="I69" s="41">
        <f>'Core Indicators'!AM69</f>
        <v>379000</v>
      </c>
      <c r="J69" s="41" t="str">
        <f>'Core Indicators'!AU69</f>
        <v>x</v>
      </c>
      <c r="K69" s="41" t="str">
        <f>'Core Indicators'!BC69</f>
        <v>x</v>
      </c>
      <c r="L69" s="41">
        <f>'Core Indicators'!BK69</f>
        <v>7516</v>
      </c>
      <c r="M69" s="41" t="str">
        <f>'Core Indicators'!BS69</f>
        <v>x</v>
      </c>
      <c r="N69" s="41" t="str">
        <f>'Core Indicators'!CA69</f>
        <v>x</v>
      </c>
      <c r="O69" s="41" t="e">
        <f>'Core Indicators'!CI69</f>
        <v>#N/A</v>
      </c>
      <c r="P69" s="41" t="str">
        <f>'Core Indicators'!CQ69</f>
        <v>x</v>
      </c>
      <c r="Q69" s="41">
        <f>'Core Indicators'!DG69</f>
        <v>118035000</v>
      </c>
      <c r="R69" s="41">
        <f>'Core Indicators'!DO69</f>
        <v>379000</v>
      </c>
      <c r="S69" s="41" t="str">
        <f>'Core Indicators'!DW69</f>
        <v>x</v>
      </c>
      <c r="T69" s="41" t="str">
        <f>'Core Indicators'!EE69</f>
        <v>x</v>
      </c>
      <c r="U69" s="41" t="str">
        <f>'Core Indicators'!EM69</f>
        <v>x</v>
      </c>
      <c r="V69" s="41">
        <f>'Core Indicators'!FC69</f>
        <v>5</v>
      </c>
      <c r="W69" s="41" t="str">
        <f>'Core Indicators'!FK69</f>
        <v>x</v>
      </c>
      <c r="X69" s="41" t="str">
        <f>'Core Indicators'!FS69</f>
        <v>x</v>
      </c>
      <c r="Y69" s="41">
        <f>'Core Indicators'!GA69</f>
        <v>0</v>
      </c>
      <c r="Z69" s="41">
        <f>'Core Indicators'!GI69</f>
        <v>2</v>
      </c>
      <c r="AA69" s="41">
        <f>'Core Indicators'!GQ69</f>
        <v>0</v>
      </c>
      <c r="AB69" s="41">
        <f>'Core Indicators'!GY69</f>
        <v>1</v>
      </c>
      <c r="AC69" s="41">
        <f>'Core Indicators'!HG69</f>
        <v>2</v>
      </c>
      <c r="AD69" s="41">
        <f>'Core Indicators'!HO69</f>
        <v>1</v>
      </c>
      <c r="AE69" s="41">
        <f>'Core Indicators'!HW69</f>
        <v>1</v>
      </c>
      <c r="AF69" s="41">
        <f>'Core Indicators'!IE69</f>
        <v>0</v>
      </c>
      <c r="AG69" s="41">
        <f>'Core Indicators'!IM69</f>
        <v>1</v>
      </c>
    </row>
    <row r="70" spans="1:33" ht="20.100000000000001" customHeight="1" x14ac:dyDescent="0.25">
      <c r="A70" s="233" t="str">
        <f>'Core Indicators'!A:A</f>
        <v>Mixed Migration in Mexico</v>
      </c>
      <c r="B70" s="233" t="str">
        <f>'Core Indicators'!B:B</f>
        <v>Displacement</v>
      </c>
      <c r="C70" s="233" t="str">
        <f>'Core Indicators'!C70</f>
        <v>MEX003</v>
      </c>
      <c r="D70" s="233" t="str">
        <f>'Core Indicators'!D70</f>
        <v>Mexico</v>
      </c>
      <c r="E70" s="233" t="str">
        <f>'Core Indicators'!E70</f>
        <v>MEX</v>
      </c>
      <c r="F70" s="42">
        <f>'Core Indicators'!O70</f>
        <v>1671738</v>
      </c>
      <c r="G70" s="42">
        <f>'Core Indicators'!W70</f>
        <v>114181000</v>
      </c>
      <c r="H70" s="42">
        <f>'Core Indicators'!AE70</f>
        <v>228000</v>
      </c>
      <c r="I70" s="42">
        <f>'Core Indicators'!AM70</f>
        <v>228000</v>
      </c>
      <c r="J70" s="42" t="str">
        <f>'Core Indicators'!AU70</f>
        <v>x</v>
      </c>
      <c r="K70" s="42" t="str">
        <f>'Core Indicators'!BC70</f>
        <v>x</v>
      </c>
      <c r="L70" s="42">
        <f>'Core Indicators'!BK70</f>
        <v>896</v>
      </c>
      <c r="M70" s="42" t="str">
        <f>'Core Indicators'!BS70</f>
        <v>x</v>
      </c>
      <c r="N70" s="42" t="str">
        <f>'Core Indicators'!CA70</f>
        <v>x</v>
      </c>
      <c r="O70" s="42" t="e">
        <f>'Core Indicators'!CI70</f>
        <v>#N/A</v>
      </c>
      <c r="P70" s="42" t="str">
        <f>'Core Indicators'!CQ70</f>
        <v>x</v>
      </c>
      <c r="Q70" s="42">
        <f>'Core Indicators'!DG70</f>
        <v>113952000</v>
      </c>
      <c r="R70" s="42">
        <f>'Core Indicators'!DO70</f>
        <v>119000</v>
      </c>
      <c r="S70" s="42">
        <f>'Core Indicators'!DW70</f>
        <v>109000</v>
      </c>
      <c r="T70" s="42">
        <f>'Core Indicators'!EE70</f>
        <v>0</v>
      </c>
      <c r="U70" s="42">
        <f>'Core Indicators'!EM70</f>
        <v>0</v>
      </c>
      <c r="V70" s="42">
        <f>'Core Indicators'!FC70</f>
        <v>3</v>
      </c>
      <c r="W70" s="42" t="str">
        <f>'Core Indicators'!FK70</f>
        <v>x</v>
      </c>
      <c r="X70" s="42" t="str">
        <f>'Core Indicators'!FS70</f>
        <v>x</v>
      </c>
      <c r="Y70" s="42">
        <f>'Core Indicators'!GA70</f>
        <v>0</v>
      </c>
      <c r="Z70" s="42">
        <f>'Core Indicators'!GI70</f>
        <v>2</v>
      </c>
      <c r="AA70" s="42">
        <f>'Core Indicators'!GQ70</f>
        <v>1</v>
      </c>
      <c r="AB70" s="42">
        <f>'Core Indicators'!GY70</f>
        <v>1</v>
      </c>
      <c r="AC70" s="42">
        <f>'Core Indicators'!HG70</f>
        <v>2</v>
      </c>
      <c r="AD70" s="42">
        <f>'Core Indicators'!HO70</f>
        <v>3</v>
      </c>
      <c r="AE70" s="42">
        <f>'Core Indicators'!HW70</f>
        <v>1</v>
      </c>
      <c r="AF70" s="42">
        <f>'Core Indicators'!IE70</f>
        <v>0</v>
      </c>
      <c r="AG70" s="42">
        <f>'Core Indicators'!IM70</f>
        <v>1</v>
      </c>
    </row>
    <row r="71" spans="1:33" ht="20.100000000000001" customHeight="1" x14ac:dyDescent="0.25">
      <c r="A71" s="62" t="str">
        <f>'Core Indicators'!A:A</f>
        <v>Complex crisis in Mali</v>
      </c>
      <c r="B71" s="62" t="str">
        <f>'Core Indicators'!B:B</f>
        <v>Conflict</v>
      </c>
      <c r="C71" s="62" t="str">
        <f>'Core Indicators'!C71</f>
        <v>MLI001</v>
      </c>
      <c r="D71" s="62" t="str">
        <f>'Core Indicators'!D71</f>
        <v>Mali</v>
      </c>
      <c r="E71" s="62" t="str">
        <f>'Core Indicators'!E71</f>
        <v>MLI</v>
      </c>
      <c r="F71" s="41">
        <f>'Core Indicators'!O71</f>
        <v>1240190</v>
      </c>
      <c r="G71" s="41">
        <f>'Core Indicators'!W71</f>
        <v>21700000</v>
      </c>
      <c r="H71" s="41">
        <f>'Core Indicators'!AE71</f>
        <v>12900000</v>
      </c>
      <c r="I71" s="41">
        <f>'Core Indicators'!AM71</f>
        <v>1503000</v>
      </c>
      <c r="J71" s="41">
        <f>'Core Indicators'!AU71</f>
        <v>1</v>
      </c>
      <c r="K71" s="41">
        <f>'Core Indicators'!BC71</f>
        <v>44056</v>
      </c>
      <c r="L71" s="41">
        <f>'Core Indicators'!BK71</f>
        <v>1642</v>
      </c>
      <c r="M71" s="41" t="str">
        <f>'Core Indicators'!BS71</f>
        <v>x</v>
      </c>
      <c r="N71" s="41">
        <f>'Core Indicators'!CA71</f>
        <v>1</v>
      </c>
      <c r="O71" s="41" t="e">
        <f>'Core Indicators'!CI71</f>
        <v>#N/A</v>
      </c>
      <c r="P71" s="41" t="str">
        <f>'Core Indicators'!CQ71</f>
        <v>x</v>
      </c>
      <c r="Q71" s="41">
        <f>'Core Indicators'!DG71</f>
        <v>8800000</v>
      </c>
      <c r="R71" s="41">
        <f>'Core Indicators'!DO71</f>
        <v>4100000</v>
      </c>
      <c r="S71" s="41">
        <f>'Core Indicators'!DW71</f>
        <v>6800000</v>
      </c>
      <c r="T71" s="41">
        <f>'Core Indicators'!EE71</f>
        <v>1800000</v>
      </c>
      <c r="U71" s="41">
        <f>'Core Indicators'!EM71</f>
        <v>200000</v>
      </c>
      <c r="V71" s="41">
        <f>'Core Indicators'!FC71</f>
        <v>6</v>
      </c>
      <c r="W71" s="41" t="str">
        <f>'Core Indicators'!FK71</f>
        <v>x</v>
      </c>
      <c r="X71" s="41" t="str">
        <f>'Core Indicators'!FS71</f>
        <v>x</v>
      </c>
      <c r="Y71" s="41">
        <f>'Core Indicators'!GA71</f>
        <v>0</v>
      </c>
      <c r="Z71" s="41">
        <f>'Core Indicators'!GI71</f>
        <v>3</v>
      </c>
      <c r="AA71" s="41">
        <f>'Core Indicators'!GQ71</f>
        <v>2</v>
      </c>
      <c r="AB71" s="41">
        <f>'Core Indicators'!GY71</f>
        <v>3</v>
      </c>
      <c r="AC71" s="41">
        <f>'Core Indicators'!HG71</f>
        <v>0</v>
      </c>
      <c r="AD71" s="41">
        <f>'Core Indicators'!HO71</f>
        <v>3</v>
      </c>
      <c r="AE71" s="41">
        <f>'Core Indicators'!HW71</f>
        <v>3</v>
      </c>
      <c r="AF71" s="41">
        <f>'Core Indicators'!IE71</f>
        <v>1</v>
      </c>
      <c r="AG71" s="41">
        <f>'Core Indicators'!IM71</f>
        <v>3</v>
      </c>
    </row>
    <row r="72" spans="1:33" ht="20.100000000000001" customHeight="1" x14ac:dyDescent="0.25">
      <c r="A72" s="233" t="str">
        <f>'Core Indicators'!A:A</f>
        <v>Multiple crises in Myanmar</v>
      </c>
      <c r="B72" s="233" t="str">
        <f>'Core Indicators'!B:B</f>
        <v>Socio-political,Conflict,Violence</v>
      </c>
      <c r="C72" s="233" t="str">
        <f>'Core Indicators'!C72</f>
        <v>MMR001</v>
      </c>
      <c r="D72" s="233" t="str">
        <f>'Core Indicators'!D72</f>
        <v>Myanmar</v>
      </c>
      <c r="E72" s="233" t="str">
        <f>'Core Indicators'!E72</f>
        <v>MMR</v>
      </c>
      <c r="F72" s="42">
        <f>'Core Indicators'!O72</f>
        <v>676578</v>
      </c>
      <c r="G72" s="42">
        <f>'Core Indicators'!W72</f>
        <v>55744000</v>
      </c>
      <c r="H72" s="42">
        <f>'Core Indicators'!AE72</f>
        <v>54644000</v>
      </c>
      <c r="I72" s="42">
        <f>'Core Indicators'!AM72</f>
        <v>2966000</v>
      </c>
      <c r="J72" s="42">
        <f>'Core Indicators'!AU72</f>
        <v>131</v>
      </c>
      <c r="K72" s="42" t="str">
        <f>'Core Indicators'!BC72</f>
        <v>x</v>
      </c>
      <c r="L72" s="42">
        <f>'Core Indicators'!BK72</f>
        <v>7642</v>
      </c>
      <c r="M72" s="42">
        <f>'Core Indicators'!BS72</f>
        <v>276700</v>
      </c>
      <c r="N72" s="42" t="str">
        <f>'Core Indicators'!CA72</f>
        <v>x</v>
      </c>
      <c r="O72" s="42" t="e">
        <f>'Core Indicators'!CI72</f>
        <v>#N/A</v>
      </c>
      <c r="P72" s="42">
        <f>'Core Indicators'!CQ72</f>
        <v>1500000</v>
      </c>
      <c r="Q72" s="42">
        <f>'Core Indicators'!DG72</f>
        <v>1100000</v>
      </c>
      <c r="R72" s="42">
        <f>'Core Indicators'!DO72</f>
        <v>36838000</v>
      </c>
      <c r="S72" s="42">
        <f>'Core Indicators'!DW72</f>
        <v>13349000</v>
      </c>
      <c r="T72" s="42">
        <f>'Core Indicators'!EE72</f>
        <v>4457000</v>
      </c>
      <c r="U72" s="42">
        <f>'Core Indicators'!EM72</f>
        <v>0</v>
      </c>
      <c r="V72" s="42">
        <f>'Core Indicators'!FC72</f>
        <v>5</v>
      </c>
      <c r="W72" s="42" t="str">
        <f>'Core Indicators'!FK72</f>
        <v>x</v>
      </c>
      <c r="X72" s="42" t="str">
        <f>'Core Indicators'!FS72</f>
        <v>x</v>
      </c>
      <c r="Y72" s="42">
        <f>'Core Indicators'!GA72</f>
        <v>2</v>
      </c>
      <c r="Z72" s="42">
        <f>'Core Indicators'!GI72</f>
        <v>3</v>
      </c>
      <c r="AA72" s="42">
        <f>'Core Indicators'!GQ72</f>
        <v>3</v>
      </c>
      <c r="AB72" s="42">
        <f>'Core Indicators'!GY72</f>
        <v>3</v>
      </c>
      <c r="AC72" s="42">
        <f>'Core Indicators'!HG72</f>
        <v>2</v>
      </c>
      <c r="AD72" s="42">
        <f>'Core Indicators'!HO72</f>
        <v>3</v>
      </c>
      <c r="AE72" s="42">
        <f>'Core Indicators'!HW72</f>
        <v>3</v>
      </c>
      <c r="AF72" s="42">
        <f>'Core Indicators'!IE72</f>
        <v>1</v>
      </c>
      <c r="AG72" s="42">
        <f>'Core Indicators'!IM72</f>
        <v>3</v>
      </c>
    </row>
    <row r="73" spans="1:33" ht="20.100000000000001" customHeight="1" x14ac:dyDescent="0.25">
      <c r="A73" s="62" t="str">
        <f>'Core Indicators'!A:A</f>
        <v>Rakhine Conflict</v>
      </c>
      <c r="B73" s="62" t="str">
        <f>'Core Indicators'!B:B</f>
        <v>Conflict</v>
      </c>
      <c r="C73" s="62" t="str">
        <f>'Core Indicators'!C73</f>
        <v>MMR002</v>
      </c>
      <c r="D73" s="62" t="str">
        <f>'Core Indicators'!D73</f>
        <v>Myanmar</v>
      </c>
      <c r="E73" s="62" t="str">
        <f>'Core Indicators'!E73</f>
        <v>MMR</v>
      </c>
      <c r="F73" s="41">
        <f>'Core Indicators'!O73</f>
        <v>36778</v>
      </c>
      <c r="G73" s="41">
        <f>'Core Indicators'!W73</f>
        <v>3472000</v>
      </c>
      <c r="H73" s="41">
        <f>'Core Indicators'!AE73</f>
        <v>3472000</v>
      </c>
      <c r="I73" s="41">
        <f>'Core Indicators'!AM73</f>
        <v>1299000</v>
      </c>
      <c r="J73" s="41" t="str">
        <f>'Core Indicators'!AU73</f>
        <v>x</v>
      </c>
      <c r="K73" s="41" t="str">
        <f>'Core Indicators'!BC73</f>
        <v>x</v>
      </c>
      <c r="L73" s="41">
        <f>'Core Indicators'!BK73</f>
        <v>21</v>
      </c>
      <c r="M73" s="41" t="str">
        <f>'Core Indicators'!BS73</f>
        <v>x</v>
      </c>
      <c r="N73" s="41" t="str">
        <f>'Core Indicators'!CA73</f>
        <v>x</v>
      </c>
      <c r="O73" s="41" t="e">
        <f>'Core Indicators'!CI73</f>
        <v>#N/A</v>
      </c>
      <c r="P73" s="41" t="str">
        <f>'Core Indicators'!CQ73</f>
        <v>x</v>
      </c>
      <c r="Q73" s="41">
        <f>'Core Indicators'!DG73</f>
        <v>0</v>
      </c>
      <c r="R73" s="41">
        <f>'Core Indicators'!DO73</f>
        <v>1800000</v>
      </c>
      <c r="S73" s="41">
        <f>'Core Indicators'!DW73</f>
        <v>434000</v>
      </c>
      <c r="T73" s="41">
        <f>'Core Indicators'!EE73</f>
        <v>1238000</v>
      </c>
      <c r="U73" s="41">
        <f>'Core Indicators'!EM73</f>
        <v>0</v>
      </c>
      <c r="V73" s="41">
        <f>'Core Indicators'!FC73</f>
        <v>4</v>
      </c>
      <c r="W73" s="41" t="str">
        <f>'Core Indicators'!FK73</f>
        <v>x</v>
      </c>
      <c r="X73" s="41" t="str">
        <f>'Core Indicators'!FS73</f>
        <v>x</v>
      </c>
      <c r="Y73" s="41">
        <f>'Core Indicators'!GA73</f>
        <v>2</v>
      </c>
      <c r="Z73" s="41">
        <f>'Core Indicators'!GI73</f>
        <v>3</v>
      </c>
      <c r="AA73" s="41">
        <f>'Core Indicators'!GQ73</f>
        <v>2</v>
      </c>
      <c r="AB73" s="41">
        <f>'Core Indicators'!GY73</f>
        <v>0</v>
      </c>
      <c r="AC73" s="41">
        <f>'Core Indicators'!HG73</f>
        <v>2</v>
      </c>
      <c r="AD73" s="41">
        <f>'Core Indicators'!HO73</f>
        <v>3</v>
      </c>
      <c r="AE73" s="41">
        <f>'Core Indicators'!HW73</f>
        <v>0</v>
      </c>
      <c r="AF73" s="41">
        <f>'Core Indicators'!IE73</f>
        <v>1</v>
      </c>
      <c r="AG73" s="41">
        <f>'Core Indicators'!IM73</f>
        <v>3</v>
      </c>
    </row>
    <row r="74" spans="1:33" ht="20.100000000000001" customHeight="1" x14ac:dyDescent="0.25">
      <c r="A74" s="233" t="str">
        <f>'Core Indicators'!A:A</f>
        <v>Kachin and Shan Conflict</v>
      </c>
      <c r="B74" s="233" t="str">
        <f>'Core Indicators'!B:B</f>
        <v>Conflict</v>
      </c>
      <c r="C74" s="233" t="str">
        <f>'Core Indicators'!C74</f>
        <v>MMR003</v>
      </c>
      <c r="D74" s="233" t="str">
        <f>'Core Indicators'!D74</f>
        <v>Myanmar</v>
      </c>
      <c r="E74" s="233" t="str">
        <f>'Core Indicators'!E74</f>
        <v>MMR</v>
      </c>
      <c r="F74" s="42">
        <f>'Core Indicators'!O74</f>
        <v>149600</v>
      </c>
      <c r="G74" s="42">
        <f>'Core Indicators'!W74</f>
        <v>4873000</v>
      </c>
      <c r="H74" s="42">
        <f>'Core Indicators'!AE74</f>
        <v>4873000</v>
      </c>
      <c r="I74" s="42">
        <f>'Core Indicators'!AM74</f>
        <v>98000</v>
      </c>
      <c r="J74" s="42" t="str">
        <f>'Core Indicators'!AU74</f>
        <v>x</v>
      </c>
      <c r="K74" s="42" t="str">
        <f>'Core Indicators'!BC74</f>
        <v>x</v>
      </c>
      <c r="L74" s="42">
        <f>'Core Indicators'!BK74</f>
        <v>379</v>
      </c>
      <c r="M74" s="42" t="str">
        <f>'Core Indicators'!BS74</f>
        <v>x</v>
      </c>
      <c r="N74" s="42" t="str">
        <f>'Core Indicators'!CA74</f>
        <v>x</v>
      </c>
      <c r="O74" s="42" t="e">
        <f>'Core Indicators'!CI74</f>
        <v>#N/A</v>
      </c>
      <c r="P74" s="42" t="str">
        <f>'Core Indicators'!CQ74</f>
        <v>x</v>
      </c>
      <c r="Q74" s="42">
        <f>'Core Indicators'!DG74</f>
        <v>0</v>
      </c>
      <c r="R74" s="42">
        <f>'Core Indicators'!DO74</f>
        <v>3400000</v>
      </c>
      <c r="S74" s="42">
        <f>'Core Indicators'!DW74</f>
        <v>1165000</v>
      </c>
      <c r="T74" s="42">
        <f>'Core Indicators'!EE74</f>
        <v>308000</v>
      </c>
      <c r="U74" s="42">
        <f>'Core Indicators'!EM74</f>
        <v>0</v>
      </c>
      <c r="V74" s="42">
        <f>'Core Indicators'!FC74</f>
        <v>3</v>
      </c>
      <c r="W74" s="42" t="str">
        <f>'Core Indicators'!FK74</f>
        <v>x</v>
      </c>
      <c r="X74" s="42" t="str">
        <f>'Core Indicators'!FS74</f>
        <v>x</v>
      </c>
      <c r="Y74" s="42">
        <f>'Core Indicators'!GA74</f>
        <v>2</v>
      </c>
      <c r="Z74" s="42">
        <f>'Core Indicators'!GI74</f>
        <v>3</v>
      </c>
      <c r="AA74" s="42">
        <f>'Core Indicators'!GQ74</f>
        <v>1</v>
      </c>
      <c r="AB74" s="42">
        <f>'Core Indicators'!GY74</f>
        <v>0</v>
      </c>
      <c r="AC74" s="42">
        <f>'Core Indicators'!HG74</f>
        <v>2</v>
      </c>
      <c r="AD74" s="42">
        <f>'Core Indicators'!HO74</f>
        <v>3</v>
      </c>
      <c r="AE74" s="42">
        <f>'Core Indicators'!HW74</f>
        <v>3</v>
      </c>
      <c r="AF74" s="42">
        <f>'Core Indicators'!IE74</f>
        <v>1</v>
      </c>
      <c r="AG74" s="42">
        <f>'Core Indicators'!IM74</f>
        <v>3</v>
      </c>
    </row>
    <row r="75" spans="1:33" ht="20.100000000000001" customHeight="1" x14ac:dyDescent="0.25">
      <c r="A75" s="62" t="str">
        <f>'Core Indicators'!A:A</f>
        <v>Post-coup conflict in Myanmar</v>
      </c>
      <c r="B75" s="62" t="str">
        <f>'Core Indicators'!B:B</f>
        <v>Violence,Socio-political,Conflict</v>
      </c>
      <c r="C75" s="62" t="str">
        <f>'Core Indicators'!C75</f>
        <v>MMR004</v>
      </c>
      <c r="D75" s="62" t="str">
        <f>'Core Indicators'!D75</f>
        <v>Myanmar</v>
      </c>
      <c r="E75" s="62" t="str">
        <f>'Core Indicators'!E75</f>
        <v>MMR</v>
      </c>
      <c r="F75" s="41">
        <f>'Core Indicators'!O75</f>
        <v>490200</v>
      </c>
      <c r="G75" s="41">
        <f>'Core Indicators'!W75</f>
        <v>47399000</v>
      </c>
      <c r="H75" s="41">
        <f>'Core Indicators'!AE75</f>
        <v>46299000</v>
      </c>
      <c r="I75" s="41">
        <f>'Core Indicators'!AM75</f>
        <v>1569000</v>
      </c>
      <c r="J75" s="41" t="str">
        <f>'Core Indicators'!AU75</f>
        <v>x</v>
      </c>
      <c r="K75" s="41" t="str">
        <f>'Core Indicators'!BC75</f>
        <v>x</v>
      </c>
      <c r="L75" s="41">
        <f>'Core Indicators'!BK75</f>
        <v>7097</v>
      </c>
      <c r="M75" s="41" t="str">
        <f>'Core Indicators'!BS75</f>
        <v>x</v>
      </c>
      <c r="N75" s="41" t="str">
        <f>'Core Indicators'!CA75</f>
        <v>x</v>
      </c>
      <c r="O75" s="41" t="e">
        <f>'Core Indicators'!CI75</f>
        <v>#N/A</v>
      </c>
      <c r="P75" s="41" t="str">
        <f>'Core Indicators'!CQ75</f>
        <v>x</v>
      </c>
      <c r="Q75" s="41">
        <f>'Core Indicators'!DG75</f>
        <v>1100000</v>
      </c>
      <c r="R75" s="41">
        <f>'Core Indicators'!DO75</f>
        <v>32138000</v>
      </c>
      <c r="S75" s="41">
        <f>'Core Indicators'!DW75</f>
        <v>11250000</v>
      </c>
      <c r="T75" s="41">
        <f>'Core Indicators'!EE75</f>
        <v>2911000</v>
      </c>
      <c r="U75" s="41">
        <f>'Core Indicators'!EM75</f>
        <v>0</v>
      </c>
      <c r="V75" s="41">
        <f>'Core Indicators'!FC75</f>
        <v>3</v>
      </c>
      <c r="W75" s="41" t="str">
        <f>'Core Indicators'!FK75</f>
        <v>x</v>
      </c>
      <c r="X75" s="41" t="str">
        <f>'Core Indicators'!FS75</f>
        <v>x</v>
      </c>
      <c r="Y75" s="41">
        <f>'Core Indicators'!GA75</f>
        <v>2</v>
      </c>
      <c r="Z75" s="41">
        <f>'Core Indicators'!GI75</f>
        <v>3</v>
      </c>
      <c r="AA75" s="41">
        <f>'Core Indicators'!GQ75</f>
        <v>3</v>
      </c>
      <c r="AB75" s="41">
        <f>'Core Indicators'!GY75</f>
        <v>3</v>
      </c>
      <c r="AC75" s="41">
        <f>'Core Indicators'!HG75</f>
        <v>2</v>
      </c>
      <c r="AD75" s="41">
        <f>'Core Indicators'!HO75</f>
        <v>3</v>
      </c>
      <c r="AE75" s="41">
        <f>'Core Indicators'!HW75</f>
        <v>3</v>
      </c>
      <c r="AF75" s="41">
        <f>'Core Indicators'!IE75</f>
        <v>1</v>
      </c>
      <c r="AG75" s="41">
        <f>'Core Indicators'!IM75</f>
        <v>3</v>
      </c>
    </row>
    <row r="76" spans="1:33" ht="20.100000000000001" customHeight="1" x14ac:dyDescent="0.25">
      <c r="A76" s="233" t="str">
        <f>'Core Indicators'!A:A</f>
        <v>Cyclone Mocha in Myanmar</v>
      </c>
      <c r="B76" s="233" t="str">
        <f>'Core Indicators'!B:B</f>
        <v>Cyclone,Floods</v>
      </c>
      <c r="C76" s="233" t="str">
        <f>'Core Indicators'!C76</f>
        <v>MMR005</v>
      </c>
      <c r="D76" s="233" t="str">
        <f>'Core Indicators'!D76</f>
        <v>Myanmar</v>
      </c>
      <c r="E76" s="233" t="str">
        <f>'Core Indicators'!E76</f>
        <v>MMR</v>
      </c>
      <c r="F76" s="42">
        <f>'Core Indicators'!O76</f>
        <v>179353</v>
      </c>
      <c r="G76" s="42">
        <f>'Core Indicators'!W76</f>
        <v>10643000</v>
      </c>
      <c r="H76" s="42">
        <f>'Core Indicators'!AE76</f>
        <v>500000</v>
      </c>
      <c r="I76" s="42" t="str">
        <f>'Core Indicators'!AM76</f>
        <v>x</v>
      </c>
      <c r="J76" s="42">
        <f>'Core Indicators'!AU76</f>
        <v>131</v>
      </c>
      <c r="K76" s="42" t="str">
        <f>'Core Indicators'!BC76</f>
        <v>x</v>
      </c>
      <c r="L76" s="42">
        <f>'Core Indicators'!BK76</f>
        <v>145</v>
      </c>
      <c r="M76" s="42">
        <f>'Core Indicators'!BS76</f>
        <v>276700</v>
      </c>
      <c r="N76" s="42" t="str">
        <f>'Core Indicators'!CA76</f>
        <v>x</v>
      </c>
      <c r="O76" s="42" t="e">
        <f>'Core Indicators'!CI76</f>
        <v>#N/A</v>
      </c>
      <c r="P76" s="42">
        <f>'Core Indicators'!CQ76</f>
        <v>1500000</v>
      </c>
      <c r="Q76" s="42">
        <f>'Core Indicators'!DG76</f>
        <v>10143000</v>
      </c>
      <c r="R76" s="42">
        <f>'Core Indicators'!DO76</f>
        <v>0</v>
      </c>
      <c r="S76" s="42">
        <f>'Core Indicators'!DW76</f>
        <v>500000</v>
      </c>
      <c r="T76" s="42">
        <f>'Core Indicators'!EE76</f>
        <v>0</v>
      </c>
      <c r="U76" s="42">
        <f>'Core Indicators'!EM76</f>
        <v>0</v>
      </c>
      <c r="V76" s="42">
        <f>'Core Indicators'!FC76</f>
        <v>4</v>
      </c>
      <c r="W76" s="42" t="str">
        <f>'Core Indicators'!FK76</f>
        <v>x</v>
      </c>
      <c r="X76" s="42" t="str">
        <f>'Core Indicators'!FS76</f>
        <v>x</v>
      </c>
      <c r="Y76" s="42">
        <f>'Core Indicators'!GA76</f>
        <v>2</v>
      </c>
      <c r="Z76" s="42">
        <f>'Core Indicators'!GI76</f>
        <v>3</v>
      </c>
      <c r="AA76" s="42">
        <f>'Core Indicators'!GQ76</f>
        <v>3</v>
      </c>
      <c r="AB76" s="42">
        <f>'Core Indicators'!GY76</f>
        <v>0</v>
      </c>
      <c r="AC76" s="42">
        <f>'Core Indicators'!HG76</f>
        <v>2</v>
      </c>
      <c r="AD76" s="42">
        <f>'Core Indicators'!HO76</f>
        <v>3</v>
      </c>
      <c r="AE76" s="42">
        <f>'Core Indicators'!HW76</f>
        <v>3</v>
      </c>
      <c r="AF76" s="42">
        <f>'Core Indicators'!IE76</f>
        <v>1</v>
      </c>
      <c r="AG76" s="42">
        <f>'Core Indicators'!IM76</f>
        <v>3</v>
      </c>
    </row>
    <row r="77" spans="1:33" ht="20.100000000000001" customHeight="1" x14ac:dyDescent="0.25">
      <c r="A77" s="62" t="str">
        <f>'Core Indicators'!A:A</f>
        <v>Multiple crises in Mongolia</v>
      </c>
      <c r="B77" s="62" t="str">
        <f>'Core Indicators'!B:B</f>
        <v>Other seasonal event,Floods</v>
      </c>
      <c r="C77" s="62" t="str">
        <f>'Core Indicators'!C77</f>
        <v>MNG001</v>
      </c>
      <c r="D77" s="62" t="str">
        <f>'Core Indicators'!D77</f>
        <v>Mongolia</v>
      </c>
      <c r="E77" s="62" t="str">
        <f>'Core Indicators'!E77</f>
        <v>MNG</v>
      </c>
      <c r="F77" s="41">
        <f>'Core Indicators'!O77</f>
        <v>1264700</v>
      </c>
      <c r="G77" s="41">
        <f>'Core Indicators'!W77</f>
        <v>2337000</v>
      </c>
      <c r="H77" s="41">
        <f>'Core Indicators'!AE77</f>
        <v>816000</v>
      </c>
      <c r="I77" s="41">
        <f>'Core Indicators'!AM77</f>
        <v>20000</v>
      </c>
      <c r="J77" s="41" t="str">
        <f>'Core Indicators'!AU77</f>
        <v>x</v>
      </c>
      <c r="K77" s="41" t="str">
        <f>'Core Indicators'!BC77</f>
        <v>x</v>
      </c>
      <c r="L77" s="41">
        <f>'Core Indicators'!BK77</f>
        <v>1</v>
      </c>
      <c r="M77" s="41" t="str">
        <f>'Core Indicators'!BS77</f>
        <v>x</v>
      </c>
      <c r="N77" s="41" t="str">
        <f>'Core Indicators'!CA77</f>
        <v>x</v>
      </c>
      <c r="O77" s="41" t="e">
        <f>'Core Indicators'!CI77</f>
        <v>#N/A</v>
      </c>
      <c r="P77" s="41" t="str">
        <f>'Core Indicators'!CQ77</f>
        <v>x</v>
      </c>
      <c r="Q77" s="41">
        <f>'Core Indicators'!DG77</f>
        <v>1522000</v>
      </c>
      <c r="R77" s="41">
        <f>'Core Indicators'!DO77</f>
        <v>592000</v>
      </c>
      <c r="S77" s="41">
        <f>'Core Indicators'!DW77</f>
        <v>171000</v>
      </c>
      <c r="T77" s="41">
        <f>'Core Indicators'!EE77</f>
        <v>53000</v>
      </c>
      <c r="U77" s="41">
        <f>'Core Indicators'!EM77</f>
        <v>0</v>
      </c>
      <c r="V77" s="41">
        <f>'Core Indicators'!FC77</f>
        <v>3</v>
      </c>
      <c r="W77" s="41" t="str">
        <f>'Core Indicators'!FK77</f>
        <v>x</v>
      </c>
      <c r="X77" s="41" t="str">
        <f>'Core Indicators'!FS77</f>
        <v>x</v>
      </c>
      <c r="Y77" s="41">
        <f>'Core Indicators'!GA77</f>
        <v>0</v>
      </c>
      <c r="Z77" s="41">
        <f>'Core Indicators'!GI77</f>
        <v>0</v>
      </c>
      <c r="AA77" s="41">
        <f>'Core Indicators'!GQ77</f>
        <v>0</v>
      </c>
      <c r="AB77" s="41">
        <f>'Core Indicators'!GY77</f>
        <v>0</v>
      </c>
      <c r="AC77" s="41">
        <f>'Core Indicators'!HG77</f>
        <v>0</v>
      </c>
      <c r="AD77" s="41">
        <f>'Core Indicators'!HO77</f>
        <v>0</v>
      </c>
      <c r="AE77" s="41">
        <f>'Core Indicators'!HW77</f>
        <v>0</v>
      </c>
      <c r="AF77" s="41">
        <f>'Core Indicators'!IE77</f>
        <v>0</v>
      </c>
      <c r="AG77" s="41">
        <f>'Core Indicators'!IM77</f>
        <v>0</v>
      </c>
    </row>
    <row r="78" spans="1:33" ht="20.100000000000001" customHeight="1" x14ac:dyDescent="0.25">
      <c r="A78" s="233" t="str">
        <f>'Core Indicators'!A:A</f>
        <v>Dzud in Mongolia</v>
      </c>
      <c r="B78" s="233" t="str">
        <f>'Core Indicators'!B:B</f>
        <v>Other seasonal event</v>
      </c>
      <c r="C78" s="233" t="str">
        <f>'Core Indicators'!C78</f>
        <v>MNG002</v>
      </c>
      <c r="D78" s="233" t="str">
        <f>'Core Indicators'!D78</f>
        <v>Mongolia</v>
      </c>
      <c r="E78" s="233" t="str">
        <f>'Core Indicators'!E78</f>
        <v>MNG</v>
      </c>
      <c r="F78" s="42">
        <f>'Core Indicators'!O78</f>
        <v>1260000</v>
      </c>
      <c r="G78" s="42">
        <f>'Core Indicators'!W78</f>
        <v>871000</v>
      </c>
      <c r="H78" s="42">
        <f>'Core Indicators'!AE78</f>
        <v>688000</v>
      </c>
      <c r="I78" s="42">
        <f>'Core Indicators'!AM78</f>
        <v>0</v>
      </c>
      <c r="J78" s="42" t="str">
        <f>'Core Indicators'!AU78</f>
        <v>x</v>
      </c>
      <c r="K78" s="42" t="str">
        <f>'Core Indicators'!BC78</f>
        <v>x</v>
      </c>
      <c r="L78" s="42">
        <f>'Core Indicators'!BK78</f>
        <v>1</v>
      </c>
      <c r="M78" s="42" t="str">
        <f>'Core Indicators'!BS78</f>
        <v>x</v>
      </c>
      <c r="N78" s="42" t="str">
        <f>'Core Indicators'!CA78</f>
        <v>x</v>
      </c>
      <c r="O78" s="42" t="e">
        <f>'Core Indicators'!CI78</f>
        <v>#N/A</v>
      </c>
      <c r="P78" s="42" t="str">
        <f>'Core Indicators'!CQ78</f>
        <v>x</v>
      </c>
      <c r="Q78" s="42">
        <f>'Core Indicators'!DG78</f>
        <v>184000</v>
      </c>
      <c r="R78" s="42">
        <f>'Core Indicators'!DO78</f>
        <v>475000</v>
      </c>
      <c r="S78" s="42">
        <f>'Core Indicators'!DW78</f>
        <v>160000</v>
      </c>
      <c r="T78" s="42">
        <f>'Core Indicators'!EE78</f>
        <v>53000</v>
      </c>
      <c r="U78" s="42">
        <f>'Core Indicators'!EM78</f>
        <v>0</v>
      </c>
      <c r="V78" s="42">
        <f>'Core Indicators'!FC78</f>
        <v>3</v>
      </c>
      <c r="W78" s="42" t="str">
        <f>'Core Indicators'!FK78</f>
        <v>x</v>
      </c>
      <c r="X78" s="42" t="str">
        <f>'Core Indicators'!FS78</f>
        <v>x</v>
      </c>
      <c r="Y78" s="42">
        <f>'Core Indicators'!GA78</f>
        <v>0</v>
      </c>
      <c r="Z78" s="42">
        <f>'Core Indicators'!GI78</f>
        <v>0</v>
      </c>
      <c r="AA78" s="42">
        <f>'Core Indicators'!GQ78</f>
        <v>0</v>
      </c>
      <c r="AB78" s="42">
        <f>'Core Indicators'!GY78</f>
        <v>0</v>
      </c>
      <c r="AC78" s="42">
        <f>'Core Indicators'!HG78</f>
        <v>0</v>
      </c>
      <c r="AD78" s="42">
        <f>'Core Indicators'!HO78</f>
        <v>0</v>
      </c>
      <c r="AE78" s="42">
        <f>'Core Indicators'!HW78</f>
        <v>0</v>
      </c>
      <c r="AF78" s="42">
        <f>'Core Indicators'!IE78</f>
        <v>0</v>
      </c>
      <c r="AG78" s="42">
        <f>'Core Indicators'!IM78</f>
        <v>0</v>
      </c>
    </row>
    <row r="79" spans="1:33" ht="20.100000000000001" customHeight="1" x14ac:dyDescent="0.25">
      <c r="A79" s="62" t="str">
        <f>'Core Indicators'!A:A</f>
        <v>Floods in Ulaanbaatar</v>
      </c>
      <c r="B79" s="62" t="str">
        <f>'Core Indicators'!B:B</f>
        <v>Floods</v>
      </c>
      <c r="C79" s="62" t="str">
        <f>'Core Indicators'!C79</f>
        <v>MNG003</v>
      </c>
      <c r="D79" s="62" t="str">
        <f>'Core Indicators'!D79</f>
        <v>Mongolia</v>
      </c>
      <c r="E79" s="62" t="str">
        <f>'Core Indicators'!E79</f>
        <v>MNG</v>
      </c>
      <c r="F79" s="41">
        <f>'Core Indicators'!O79</f>
        <v>4700</v>
      </c>
      <c r="G79" s="41">
        <f>'Core Indicators'!W79</f>
        <v>1466000</v>
      </c>
      <c r="H79" s="41">
        <f>'Core Indicators'!AE79</f>
        <v>128000</v>
      </c>
      <c r="I79" s="41">
        <f>'Core Indicators'!AM79</f>
        <v>20000</v>
      </c>
      <c r="J79" s="41" t="str">
        <f>'Core Indicators'!AU79</f>
        <v>x</v>
      </c>
      <c r="K79" s="41" t="str">
        <f>'Core Indicators'!BC79</f>
        <v>x</v>
      </c>
      <c r="L79" s="41">
        <f>'Core Indicators'!BK79</f>
        <v>0</v>
      </c>
      <c r="M79" s="41" t="str">
        <f>'Core Indicators'!BS79</f>
        <v>x</v>
      </c>
      <c r="N79" s="41" t="str">
        <f>'Core Indicators'!CA79</f>
        <v>x</v>
      </c>
      <c r="O79" s="41" t="e">
        <f>'Core Indicators'!CI79</f>
        <v>#N/A</v>
      </c>
      <c r="P79" s="41" t="str">
        <f>'Core Indicators'!CQ79</f>
        <v>x</v>
      </c>
      <c r="Q79" s="41">
        <f>'Core Indicators'!DG79</f>
        <v>1338000</v>
      </c>
      <c r="R79" s="41">
        <f>'Core Indicators'!DO79</f>
        <v>117000</v>
      </c>
      <c r="S79" s="41">
        <f>'Core Indicators'!DW79</f>
        <v>11000</v>
      </c>
      <c r="T79" s="41">
        <f>'Core Indicators'!EE79</f>
        <v>0</v>
      </c>
      <c r="U79" s="41">
        <f>'Core Indicators'!EM79</f>
        <v>0</v>
      </c>
      <c r="V79" s="41">
        <f>'Core Indicators'!FC79</f>
        <v>2</v>
      </c>
      <c r="W79" s="41" t="str">
        <f>'Core Indicators'!FK79</f>
        <v>x</v>
      </c>
      <c r="X79" s="41" t="str">
        <f>'Core Indicators'!FS79</f>
        <v>x</v>
      </c>
      <c r="Y79" s="41">
        <f>'Core Indicators'!GA79</f>
        <v>0</v>
      </c>
      <c r="Z79" s="41">
        <f>'Core Indicators'!GI79</f>
        <v>0</v>
      </c>
      <c r="AA79" s="41">
        <f>'Core Indicators'!GQ79</f>
        <v>0</v>
      </c>
      <c r="AB79" s="41">
        <f>'Core Indicators'!GY79</f>
        <v>0</v>
      </c>
      <c r="AC79" s="41">
        <f>'Core Indicators'!HG79</f>
        <v>0</v>
      </c>
      <c r="AD79" s="41">
        <f>'Core Indicators'!HO79</f>
        <v>0</v>
      </c>
      <c r="AE79" s="41">
        <f>'Core Indicators'!HW79</f>
        <v>0</v>
      </c>
      <c r="AF79" s="41">
        <f>'Core Indicators'!IE79</f>
        <v>0</v>
      </c>
      <c r="AG79" s="41">
        <f>'Core Indicators'!IM79</f>
        <v>0</v>
      </c>
    </row>
    <row r="80" spans="1:33" ht="20.100000000000001" customHeight="1" x14ac:dyDescent="0.25">
      <c r="A80" s="233" t="str">
        <f>'Core Indicators'!A:A</f>
        <v>Multiple Crises in Mozambique</v>
      </c>
      <c r="B80" s="233" t="str">
        <f>'Core Indicators'!B:B</f>
        <v>Conflict,Displacement,Cyclone</v>
      </c>
      <c r="C80" s="233" t="str">
        <f>'Core Indicators'!C80</f>
        <v>MOZ001</v>
      </c>
      <c r="D80" s="233" t="str">
        <f>'Core Indicators'!D80</f>
        <v>Mozambique</v>
      </c>
      <c r="E80" s="233" t="str">
        <f>'Core Indicators'!E80</f>
        <v>MOZ</v>
      </c>
      <c r="F80" s="42">
        <f>'Core Indicators'!O80</f>
        <v>786380</v>
      </c>
      <c r="G80" s="42">
        <f>'Core Indicators'!W80</f>
        <v>33725000</v>
      </c>
      <c r="H80" s="42">
        <f>'Core Indicators'!AE80</f>
        <v>12816000</v>
      </c>
      <c r="I80" s="42">
        <f>'Core Indicators'!AM80</f>
        <v>972000</v>
      </c>
      <c r="J80" s="42">
        <f>'Core Indicators'!AU80</f>
        <v>700</v>
      </c>
      <c r="K80" s="42" t="str">
        <f>'Core Indicators'!BC80</f>
        <v>x</v>
      </c>
      <c r="L80" s="42">
        <f>'Core Indicators'!BK80</f>
        <v>310</v>
      </c>
      <c r="M80" s="42">
        <f>'Core Indicators'!BS80</f>
        <v>290330</v>
      </c>
      <c r="N80" s="42">
        <f>'Core Indicators'!CA80</f>
        <v>200900</v>
      </c>
      <c r="O80" s="42" t="e">
        <f>'Core Indicators'!CI80</f>
        <v>#N/A</v>
      </c>
      <c r="P80" s="42">
        <f>'Core Indicators'!CQ80</f>
        <v>0</v>
      </c>
      <c r="Q80" s="42">
        <f>'Core Indicators'!DG80</f>
        <v>20909000</v>
      </c>
      <c r="R80" s="42">
        <f>'Core Indicators'!DO80</f>
        <v>10724000</v>
      </c>
      <c r="S80" s="42">
        <f>'Core Indicators'!DW80</f>
        <v>2092000</v>
      </c>
      <c r="T80" s="42">
        <f>'Core Indicators'!EE80</f>
        <v>0</v>
      </c>
      <c r="U80" s="42">
        <f>'Core Indicators'!EM80</f>
        <v>0</v>
      </c>
      <c r="V80" s="42">
        <f>'Core Indicators'!FC80</f>
        <v>3</v>
      </c>
      <c r="W80" s="42" t="str">
        <f>'Core Indicators'!FK80</f>
        <v>x</v>
      </c>
      <c r="X80" s="42" t="str">
        <f>'Core Indicators'!FS80</f>
        <v>x</v>
      </c>
      <c r="Y80" s="42">
        <f>'Core Indicators'!GA80</f>
        <v>1</v>
      </c>
      <c r="Z80" s="42">
        <f>'Core Indicators'!GI80</f>
        <v>1</v>
      </c>
      <c r="AA80" s="42">
        <f>'Core Indicators'!GQ80</f>
        <v>1</v>
      </c>
      <c r="AB80" s="42">
        <f>'Core Indicators'!GY80</f>
        <v>1</v>
      </c>
      <c r="AC80" s="42">
        <f>'Core Indicators'!HG80</f>
        <v>0</v>
      </c>
      <c r="AD80" s="42">
        <f>'Core Indicators'!HO80</f>
        <v>3</v>
      </c>
      <c r="AE80" s="42">
        <f>'Core Indicators'!HW80</f>
        <v>3</v>
      </c>
      <c r="AF80" s="42">
        <f>'Core Indicators'!IE80</f>
        <v>1</v>
      </c>
      <c r="AG80" s="42">
        <f>'Core Indicators'!IM80</f>
        <v>3</v>
      </c>
    </row>
    <row r="81" spans="1:33" ht="20.100000000000001" customHeight="1" x14ac:dyDescent="0.25">
      <c r="A81" s="62" t="str">
        <f>'Core Indicators'!A:A</f>
        <v>Cabo Delgado Islamist Insurgency</v>
      </c>
      <c r="B81" s="62" t="str">
        <f>'Core Indicators'!B:B</f>
        <v>Conflict,Displacement</v>
      </c>
      <c r="C81" s="62" t="str">
        <f>'Core Indicators'!C81</f>
        <v>MOZ004</v>
      </c>
      <c r="D81" s="62" t="str">
        <f>'Core Indicators'!D81</f>
        <v>Mozambique</v>
      </c>
      <c r="E81" s="62" t="str">
        <f>'Core Indicators'!E81</f>
        <v>MOZ</v>
      </c>
      <c r="F81" s="41">
        <f>'Core Indicators'!O81</f>
        <v>280615</v>
      </c>
      <c r="G81" s="41">
        <f>'Core Indicators'!W81</f>
        <v>11584000</v>
      </c>
      <c r="H81" s="41">
        <f>'Core Indicators'!AE81</f>
        <v>11584000</v>
      </c>
      <c r="I81" s="41">
        <f>'Core Indicators'!AM81</f>
        <v>915000</v>
      </c>
      <c r="J81" s="41" t="str">
        <f>'Core Indicators'!AU81</f>
        <v>x</v>
      </c>
      <c r="K81" s="41" t="str">
        <f>'Core Indicators'!BC81</f>
        <v>x</v>
      </c>
      <c r="L81" s="41">
        <f>'Core Indicators'!BK81</f>
        <v>117</v>
      </c>
      <c r="M81" s="41" t="str">
        <f>'Core Indicators'!BS81</f>
        <v>x</v>
      </c>
      <c r="N81" s="41" t="str">
        <f>'Core Indicators'!CA81</f>
        <v>x</v>
      </c>
      <c r="O81" s="41" t="e">
        <f>'Core Indicators'!CI81</f>
        <v>#N/A</v>
      </c>
      <c r="P81" s="41" t="str">
        <f>'Core Indicators'!CQ81</f>
        <v>x</v>
      </c>
      <c r="Q81" s="41">
        <f>'Core Indicators'!DG81</f>
        <v>0</v>
      </c>
      <c r="R81" s="41">
        <f>'Core Indicators'!DO81</f>
        <v>9584000</v>
      </c>
      <c r="S81" s="41">
        <f>'Core Indicators'!DW81</f>
        <v>2000000</v>
      </c>
      <c r="T81" s="41">
        <f>'Core Indicators'!EE81</f>
        <v>0</v>
      </c>
      <c r="U81" s="41">
        <f>'Core Indicators'!EM81</f>
        <v>0</v>
      </c>
      <c r="V81" s="41">
        <f>'Core Indicators'!FC81</f>
        <v>3</v>
      </c>
      <c r="W81" s="41" t="str">
        <f>'Core Indicators'!FK81</f>
        <v>x</v>
      </c>
      <c r="X81" s="41" t="str">
        <f>'Core Indicators'!FS81</f>
        <v>x</v>
      </c>
      <c r="Y81" s="41">
        <f>'Core Indicators'!GA81</f>
        <v>1</v>
      </c>
      <c r="Z81" s="41">
        <f>'Core Indicators'!GI81</f>
        <v>1</v>
      </c>
      <c r="AA81" s="41">
        <f>'Core Indicators'!GQ81</f>
        <v>1</v>
      </c>
      <c r="AB81" s="41">
        <f>'Core Indicators'!GY81</f>
        <v>1</v>
      </c>
      <c r="AC81" s="41">
        <f>'Core Indicators'!HG81</f>
        <v>0</v>
      </c>
      <c r="AD81" s="41">
        <f>'Core Indicators'!HO81</f>
        <v>3</v>
      </c>
      <c r="AE81" s="41">
        <f>'Core Indicators'!HW81</f>
        <v>3</v>
      </c>
      <c r="AF81" s="41">
        <f>'Core Indicators'!IE81</f>
        <v>1</v>
      </c>
      <c r="AG81" s="41">
        <f>'Core Indicators'!IM81</f>
        <v>3</v>
      </c>
    </row>
    <row r="82" spans="1:33" ht="20.100000000000001" customHeight="1" x14ac:dyDescent="0.25">
      <c r="A82" s="233" t="str">
        <f>'Core Indicators'!A:A</f>
        <v>Floods in Maputo province in Mozambique</v>
      </c>
      <c r="B82" s="233" t="str">
        <f>'Core Indicators'!B:B</f>
        <v>Floods</v>
      </c>
      <c r="C82" s="233" t="str">
        <f>'Core Indicators'!C82</f>
        <v>MOZ009</v>
      </c>
      <c r="D82" s="233" t="str">
        <f>'Core Indicators'!D82</f>
        <v>Mozambique</v>
      </c>
      <c r="E82" s="233" t="str">
        <f>'Core Indicators'!E82</f>
        <v>MOZ</v>
      </c>
      <c r="F82" s="42">
        <f>'Core Indicators'!O82</f>
        <v>23039</v>
      </c>
      <c r="G82" s="42">
        <f>'Core Indicators'!W82</f>
        <v>3342000</v>
      </c>
      <c r="H82" s="42">
        <f>'Core Indicators'!AE82</f>
        <v>32000</v>
      </c>
      <c r="I82" s="42">
        <f>'Core Indicators'!AM82</f>
        <v>17000</v>
      </c>
      <c r="J82" s="42">
        <f>'Core Indicators'!AU82</f>
        <v>2</v>
      </c>
      <c r="K82" s="42" t="str">
        <f>'Core Indicators'!BC82</f>
        <v>x</v>
      </c>
      <c r="L82" s="42">
        <f>'Core Indicators'!BK82</f>
        <v>10</v>
      </c>
      <c r="M82" s="42">
        <f>'Core Indicators'!BS82</f>
        <v>7330</v>
      </c>
      <c r="N82" s="42" t="str">
        <f>'Core Indicators'!CA82</f>
        <v>x</v>
      </c>
      <c r="O82" s="42" t="e">
        <f>'Core Indicators'!CI82</f>
        <v>#N/A</v>
      </c>
      <c r="P82" s="42" t="str">
        <f>'Core Indicators'!CQ82</f>
        <v>x</v>
      </c>
      <c r="Q82" s="42">
        <f>'Core Indicators'!DG82</f>
        <v>3309000</v>
      </c>
      <c r="R82" s="42">
        <f>'Core Indicators'!DO82</f>
        <v>15000</v>
      </c>
      <c r="S82" s="42">
        <f>'Core Indicators'!DW82</f>
        <v>17000</v>
      </c>
      <c r="T82" s="42">
        <f>'Core Indicators'!EE82</f>
        <v>0</v>
      </c>
      <c r="U82" s="42">
        <f>'Core Indicators'!EM82</f>
        <v>0</v>
      </c>
      <c r="V82" s="42">
        <f>'Core Indicators'!FC82</f>
        <v>1</v>
      </c>
      <c r="W82" s="42" t="str">
        <f>'Core Indicators'!FK82</f>
        <v>x</v>
      </c>
      <c r="X82" s="42" t="str">
        <f>'Core Indicators'!FS82</f>
        <v>x</v>
      </c>
      <c r="Y82" s="42">
        <f>'Core Indicators'!GA82</f>
        <v>1</v>
      </c>
      <c r="Z82" s="42">
        <f>'Core Indicators'!GI82</f>
        <v>0</v>
      </c>
      <c r="AA82" s="42">
        <f>'Core Indicators'!GQ82</f>
        <v>0</v>
      </c>
      <c r="AB82" s="42">
        <f>'Core Indicators'!GY82</f>
        <v>0</v>
      </c>
      <c r="AC82" s="42">
        <f>'Core Indicators'!HG82</f>
        <v>0</v>
      </c>
      <c r="AD82" s="42">
        <f>'Core Indicators'!HO82</f>
        <v>0</v>
      </c>
      <c r="AE82" s="42">
        <f>'Core Indicators'!HW82</f>
        <v>0</v>
      </c>
      <c r="AF82" s="42">
        <f>'Core Indicators'!IE82</f>
        <v>1</v>
      </c>
      <c r="AG82" s="42">
        <f>'Core Indicators'!IM82</f>
        <v>3</v>
      </c>
    </row>
    <row r="83" spans="1:33" ht="20.100000000000001" customHeight="1" x14ac:dyDescent="0.25">
      <c r="A83" s="62" t="str">
        <f>'Core Indicators'!A:A</f>
        <v>Tropical Cyclone Freddy in Mozambique</v>
      </c>
      <c r="B83" s="62" t="str">
        <f>'Core Indicators'!B:B</f>
        <v>Cyclone</v>
      </c>
      <c r="C83" s="62" t="str">
        <f>'Core Indicators'!C83</f>
        <v>MOZ010</v>
      </c>
      <c r="D83" s="62" t="str">
        <f>'Core Indicators'!D83</f>
        <v>Mozambique</v>
      </c>
      <c r="E83" s="62" t="str">
        <f>'Core Indicators'!E83</f>
        <v>MOZ</v>
      </c>
      <c r="F83" s="41">
        <f>'Core Indicators'!O83</f>
        <v>598856</v>
      </c>
      <c r="G83" s="41">
        <f>'Core Indicators'!W83</f>
        <v>18025000</v>
      </c>
      <c r="H83" s="41">
        <f>'Core Indicators'!AE83</f>
        <v>1200000</v>
      </c>
      <c r="I83" s="41">
        <f>'Core Indicators'!AM83</f>
        <v>40000</v>
      </c>
      <c r="J83" s="41">
        <f>'Core Indicators'!AU83</f>
        <v>698</v>
      </c>
      <c r="K83" s="41" t="str">
        <f>'Core Indicators'!BC83</f>
        <v>x</v>
      </c>
      <c r="L83" s="41">
        <f>'Core Indicators'!BK83</f>
        <v>183</v>
      </c>
      <c r="M83" s="41">
        <f>'Core Indicators'!BS83</f>
        <v>283000</v>
      </c>
      <c r="N83" s="41">
        <f>'Core Indicators'!CA83</f>
        <v>199000</v>
      </c>
      <c r="O83" s="41" t="e">
        <f>'Core Indicators'!CI83</f>
        <v>#N/A</v>
      </c>
      <c r="P83" s="41" t="str">
        <f>'Core Indicators'!CQ83</f>
        <v>x</v>
      </c>
      <c r="Q83" s="41">
        <f>'Core Indicators'!DG83</f>
        <v>16825000</v>
      </c>
      <c r="R83" s="41">
        <f>'Core Indicators'!DO83</f>
        <v>1125000</v>
      </c>
      <c r="S83" s="41">
        <f>'Core Indicators'!DW83</f>
        <v>75000</v>
      </c>
      <c r="T83" s="41">
        <f>'Core Indicators'!EE83</f>
        <v>0</v>
      </c>
      <c r="U83" s="41">
        <f>'Core Indicators'!EM83</f>
        <v>0</v>
      </c>
      <c r="V83" s="41">
        <f>'Core Indicators'!FC83</f>
        <v>2</v>
      </c>
      <c r="W83" s="41" t="str">
        <f>'Core Indicators'!FK83</f>
        <v>x</v>
      </c>
      <c r="X83" s="41" t="str">
        <f>'Core Indicators'!FS83</f>
        <v>x</v>
      </c>
      <c r="Y83" s="41">
        <f>'Core Indicators'!GA83</f>
        <v>1</v>
      </c>
      <c r="Z83" s="41">
        <f>'Core Indicators'!GI83</f>
        <v>0</v>
      </c>
      <c r="AA83" s="41">
        <f>'Core Indicators'!GQ83</f>
        <v>0</v>
      </c>
      <c r="AB83" s="41">
        <f>'Core Indicators'!GY83</f>
        <v>0</v>
      </c>
      <c r="AC83" s="41">
        <f>'Core Indicators'!HG83</f>
        <v>0</v>
      </c>
      <c r="AD83" s="41">
        <f>'Core Indicators'!HO83</f>
        <v>0</v>
      </c>
      <c r="AE83" s="41">
        <f>'Core Indicators'!HW83</f>
        <v>0</v>
      </c>
      <c r="AF83" s="41">
        <f>'Core Indicators'!IE83</f>
        <v>1</v>
      </c>
      <c r="AG83" s="41">
        <f>'Core Indicators'!IM83</f>
        <v>3</v>
      </c>
    </row>
    <row r="84" spans="1:33" ht="20.100000000000001" customHeight="1" x14ac:dyDescent="0.25">
      <c r="A84" s="233" t="str">
        <f>'Core Indicators'!A:A</f>
        <v>Refugees from Mali in Mauritania</v>
      </c>
      <c r="B84" s="233" t="str">
        <f>'Core Indicators'!B:B</f>
        <v>Displacement</v>
      </c>
      <c r="C84" s="233" t="str">
        <f>'Core Indicators'!C84</f>
        <v>MRT002</v>
      </c>
      <c r="D84" s="233" t="str">
        <f>'Core Indicators'!D84</f>
        <v>Mauritania</v>
      </c>
      <c r="E84" s="233" t="str">
        <f>'Core Indicators'!E84</f>
        <v>MRT</v>
      </c>
      <c r="F84" s="42">
        <f>'Core Indicators'!O84</f>
        <v>206000</v>
      </c>
      <c r="G84" s="42">
        <f>'Core Indicators'!W84</f>
        <v>2024000</v>
      </c>
      <c r="H84" s="42">
        <f>'Core Indicators'!AE84</f>
        <v>2024000</v>
      </c>
      <c r="I84" s="42">
        <f>'Core Indicators'!AM84</f>
        <v>84000</v>
      </c>
      <c r="J84" s="42">
        <f>'Core Indicators'!AU84</f>
        <v>0</v>
      </c>
      <c r="K84" s="42" t="str">
        <f>'Core Indicators'!BC84</f>
        <v>x</v>
      </c>
      <c r="L84" s="42">
        <f>'Core Indicators'!BK84</f>
        <v>0</v>
      </c>
      <c r="M84" s="42">
        <f>'Core Indicators'!BS84</f>
        <v>0</v>
      </c>
      <c r="N84" s="42">
        <f>'Core Indicators'!CA84</f>
        <v>0</v>
      </c>
      <c r="O84" s="42" t="e">
        <f>'Core Indicators'!CI84</f>
        <v>#N/A</v>
      </c>
      <c r="P84" s="42" t="str">
        <f>'Core Indicators'!CQ84</f>
        <v>x</v>
      </c>
      <c r="Q84" s="42">
        <f>'Core Indicators'!DG84</f>
        <v>0</v>
      </c>
      <c r="R84" s="42">
        <f>'Core Indicators'!DO84</f>
        <v>1926000</v>
      </c>
      <c r="S84" s="42">
        <f>'Core Indicators'!DW84</f>
        <v>98000</v>
      </c>
      <c r="T84" s="42">
        <f>'Core Indicators'!EE84</f>
        <v>0</v>
      </c>
      <c r="U84" s="42">
        <f>'Core Indicators'!EM84</f>
        <v>0</v>
      </c>
      <c r="V84" s="42">
        <f>'Core Indicators'!FC84</f>
        <v>2</v>
      </c>
      <c r="W84" s="42" t="str">
        <f>'Core Indicators'!FK84</f>
        <v>x</v>
      </c>
      <c r="X84" s="42" t="str">
        <f>'Core Indicators'!FS84</f>
        <v>x</v>
      </c>
      <c r="Y84" s="42">
        <f>'Core Indicators'!GA84</f>
        <v>0</v>
      </c>
      <c r="Z84" s="42">
        <f>'Core Indicators'!GI84</f>
        <v>0</v>
      </c>
      <c r="AA84" s="42">
        <f>'Core Indicators'!GQ84</f>
        <v>0</v>
      </c>
      <c r="AB84" s="42">
        <f>'Core Indicators'!GY84</f>
        <v>0</v>
      </c>
      <c r="AC84" s="42">
        <f>'Core Indicators'!HG84</f>
        <v>0</v>
      </c>
      <c r="AD84" s="42">
        <f>'Core Indicators'!HO84</f>
        <v>0</v>
      </c>
      <c r="AE84" s="42">
        <f>'Core Indicators'!HW84</f>
        <v>0</v>
      </c>
      <c r="AF84" s="42">
        <f>'Core Indicators'!IE84</f>
        <v>2</v>
      </c>
      <c r="AG84" s="42">
        <f>'Core Indicators'!IM84</f>
        <v>0</v>
      </c>
    </row>
    <row r="85" spans="1:33" ht="20.100000000000001" customHeight="1" x14ac:dyDescent="0.25">
      <c r="A85" s="62" t="str">
        <f>'Core Indicators'!A:A</f>
        <v>Food Security in Mauritania</v>
      </c>
      <c r="B85" s="62" t="str">
        <f>'Core Indicators'!B:B</f>
        <v>Drought,Floods</v>
      </c>
      <c r="C85" s="62" t="str">
        <f>'Core Indicators'!C85</f>
        <v>MRT003</v>
      </c>
      <c r="D85" s="62" t="str">
        <f>'Core Indicators'!D85</f>
        <v>Mauritania</v>
      </c>
      <c r="E85" s="62" t="str">
        <f>'Core Indicators'!E85</f>
        <v>MRT</v>
      </c>
      <c r="F85" s="41">
        <f>'Core Indicators'!O85</f>
        <v>1030700</v>
      </c>
      <c r="G85" s="41">
        <f>'Core Indicators'!W85</f>
        <v>3543000</v>
      </c>
      <c r="H85" s="41">
        <f>'Core Indicators'!AE85</f>
        <v>1295000</v>
      </c>
      <c r="I85" s="41" t="str">
        <f>'Core Indicators'!AM85</f>
        <v>x</v>
      </c>
      <c r="J85" s="41" t="str">
        <f>'Core Indicators'!AU85</f>
        <v>x</v>
      </c>
      <c r="K85" s="41">
        <f>'Core Indicators'!BC85</f>
        <v>136000</v>
      </c>
      <c r="L85" s="41">
        <f>'Core Indicators'!BK85</f>
        <v>0</v>
      </c>
      <c r="M85" s="41" t="str">
        <f>'Core Indicators'!BS85</f>
        <v>x</v>
      </c>
      <c r="N85" s="41" t="str">
        <f>'Core Indicators'!CA85</f>
        <v>x</v>
      </c>
      <c r="O85" s="41" t="e">
        <f>'Core Indicators'!CI85</f>
        <v>#N/A</v>
      </c>
      <c r="P85" s="41" t="str">
        <f>'Core Indicators'!CQ85</f>
        <v>x</v>
      </c>
      <c r="Q85" s="41">
        <f>'Core Indicators'!DG85</f>
        <v>2248000</v>
      </c>
      <c r="R85" s="41">
        <f>'Core Indicators'!DO85</f>
        <v>823000</v>
      </c>
      <c r="S85" s="41">
        <f>'Core Indicators'!DW85</f>
        <v>444000</v>
      </c>
      <c r="T85" s="41">
        <f>'Core Indicators'!EE85</f>
        <v>28000</v>
      </c>
      <c r="U85" s="41">
        <f>'Core Indicators'!EM85</f>
        <v>0</v>
      </c>
      <c r="V85" s="41">
        <f>'Core Indicators'!FC85</f>
        <v>3</v>
      </c>
      <c r="W85" s="41" t="str">
        <f>'Core Indicators'!FK85</f>
        <v>x</v>
      </c>
      <c r="X85" s="41" t="str">
        <f>'Core Indicators'!FS85</f>
        <v>x</v>
      </c>
      <c r="Y85" s="41">
        <f>'Core Indicators'!GA85</f>
        <v>0</v>
      </c>
      <c r="Z85" s="41">
        <f>'Core Indicators'!GI85</f>
        <v>0</v>
      </c>
      <c r="AA85" s="41">
        <f>'Core Indicators'!GQ85</f>
        <v>0</v>
      </c>
      <c r="AB85" s="41">
        <f>'Core Indicators'!GY85</f>
        <v>0</v>
      </c>
      <c r="AC85" s="41">
        <f>'Core Indicators'!HG85</f>
        <v>0</v>
      </c>
      <c r="AD85" s="41">
        <f>'Core Indicators'!HO85</f>
        <v>0</v>
      </c>
      <c r="AE85" s="41">
        <f>'Core Indicators'!HW85</f>
        <v>0</v>
      </c>
      <c r="AF85" s="41">
        <f>'Core Indicators'!IE85</f>
        <v>2</v>
      </c>
      <c r="AG85" s="41">
        <f>'Core Indicators'!IM85</f>
        <v>0</v>
      </c>
    </row>
    <row r="86" spans="1:33" ht="20.100000000000001" customHeight="1" x14ac:dyDescent="0.25">
      <c r="A86" s="233" t="str">
        <f>'Core Indicators'!A:A</f>
        <v>Complex crisis in Malawi</v>
      </c>
      <c r="B86" s="233" t="str">
        <f>'Core Indicators'!B:B</f>
        <v>Drought,Socio-political,Cyclone</v>
      </c>
      <c r="C86" s="233" t="str">
        <f>'Core Indicators'!C86</f>
        <v>MWI002</v>
      </c>
      <c r="D86" s="233" t="str">
        <f>'Core Indicators'!D86</f>
        <v>Malawi</v>
      </c>
      <c r="E86" s="233" t="str">
        <f>'Core Indicators'!E86</f>
        <v>MWI</v>
      </c>
      <c r="F86" s="42">
        <f>'Core Indicators'!O86</f>
        <v>94080</v>
      </c>
      <c r="G86" s="42">
        <f>'Core Indicators'!W86</f>
        <v>21280000</v>
      </c>
      <c r="H86" s="42">
        <f>'Core Indicators'!AE86</f>
        <v>12769000</v>
      </c>
      <c r="I86" s="42">
        <f>'Core Indicators'!AM86</f>
        <v>130000</v>
      </c>
      <c r="J86" s="42">
        <f>'Core Indicators'!AU86</f>
        <v>2186</v>
      </c>
      <c r="K86" s="42">
        <f>'Core Indicators'!BC86</f>
        <v>58947</v>
      </c>
      <c r="L86" s="42">
        <f>'Core Indicators'!BK86</f>
        <v>2466</v>
      </c>
      <c r="M86" s="42">
        <f>'Core Indicators'!BS86</f>
        <v>260681</v>
      </c>
      <c r="N86" s="42">
        <f>'Core Indicators'!CA86</f>
        <v>120394</v>
      </c>
      <c r="O86" s="42" t="e">
        <f>'Core Indicators'!CI86</f>
        <v>#N/A</v>
      </c>
      <c r="P86" s="42">
        <f>'Core Indicators'!CQ86</f>
        <v>506.7</v>
      </c>
      <c r="Q86" s="42">
        <f>'Core Indicators'!DG86</f>
        <v>8511000</v>
      </c>
      <c r="R86" s="42">
        <f>'Core Indicators'!DO86</f>
        <v>6869000</v>
      </c>
      <c r="S86" s="42">
        <f>'Core Indicators'!DW86</f>
        <v>5900000</v>
      </c>
      <c r="T86" s="42">
        <f>'Core Indicators'!EE86</f>
        <v>0</v>
      </c>
      <c r="U86" s="42">
        <f>'Core Indicators'!EM86</f>
        <v>0</v>
      </c>
      <c r="V86" s="42">
        <f>'Core Indicators'!FC86</f>
        <v>3</v>
      </c>
      <c r="W86" s="42">
        <f>'Core Indicators'!FK86</f>
        <v>0</v>
      </c>
      <c r="X86" s="42">
        <f>'Core Indicators'!FS86</f>
        <v>0</v>
      </c>
      <c r="Y86" s="42">
        <f>'Core Indicators'!GA86</f>
        <v>2</v>
      </c>
      <c r="Z86" s="42">
        <f>'Core Indicators'!GI86</f>
        <v>1</v>
      </c>
      <c r="AA86" s="42">
        <f>'Core Indicators'!GQ86</f>
        <v>0</v>
      </c>
      <c r="AB86" s="42">
        <f>'Core Indicators'!GY86</f>
        <v>0</v>
      </c>
      <c r="AC86" s="42">
        <f>'Core Indicators'!HG86</f>
        <v>0</v>
      </c>
      <c r="AD86" s="42">
        <f>'Core Indicators'!HO86</f>
        <v>0</v>
      </c>
      <c r="AE86" s="42">
        <f>'Core Indicators'!HW86</f>
        <v>0</v>
      </c>
      <c r="AF86" s="42">
        <f>'Core Indicators'!IE86</f>
        <v>0</v>
      </c>
      <c r="AG86" s="42">
        <f>'Core Indicators'!IM86</f>
        <v>3</v>
      </c>
    </row>
    <row r="87" spans="1:33" ht="20.100000000000001" customHeight="1" x14ac:dyDescent="0.25">
      <c r="A87" s="62" t="str">
        <f>'Core Indicators'!A:A</f>
        <v>Tropical Cyclone Freddy in Malawi</v>
      </c>
      <c r="B87" s="62" t="str">
        <f>'Core Indicators'!B:B</f>
        <v>Cyclone</v>
      </c>
      <c r="C87" s="62" t="str">
        <f>'Core Indicators'!C87</f>
        <v>MWI005</v>
      </c>
      <c r="D87" s="62" t="str">
        <f>'Core Indicators'!D87</f>
        <v>Malawi</v>
      </c>
      <c r="E87" s="62" t="str">
        <f>'Core Indicators'!E87</f>
        <v>MWI</v>
      </c>
      <c r="F87" s="41">
        <f>'Core Indicators'!O87</f>
        <v>31780</v>
      </c>
      <c r="G87" s="41">
        <f>'Core Indicators'!W87</f>
        <v>7751000</v>
      </c>
      <c r="H87" s="41">
        <f>'Core Indicators'!AE87</f>
        <v>2267000</v>
      </c>
      <c r="I87" s="41">
        <f>'Core Indicators'!AM87</f>
        <v>78000</v>
      </c>
      <c r="J87" s="41">
        <f>'Core Indicators'!AU87</f>
        <v>2178</v>
      </c>
      <c r="K87" s="41">
        <f>'Core Indicators'!BC87</f>
        <v>0</v>
      </c>
      <c r="L87" s="41">
        <f>'Core Indicators'!BK87</f>
        <v>679</v>
      </c>
      <c r="M87" s="41">
        <f>'Core Indicators'!BS87</f>
        <v>260681</v>
      </c>
      <c r="N87" s="41">
        <f>'Core Indicators'!CA87</f>
        <v>120394</v>
      </c>
      <c r="O87" s="41" t="e">
        <f>'Core Indicators'!CI87</f>
        <v>#N/A</v>
      </c>
      <c r="P87" s="41">
        <f>'Core Indicators'!CQ87</f>
        <v>506.7</v>
      </c>
      <c r="Q87" s="41">
        <f>'Core Indicators'!DG87</f>
        <v>5484000</v>
      </c>
      <c r="R87" s="41">
        <f>'Core Indicators'!DO87</f>
        <v>630000</v>
      </c>
      <c r="S87" s="41">
        <f>'Core Indicators'!DW87</f>
        <v>1637000</v>
      </c>
      <c r="T87" s="41">
        <f>'Core Indicators'!EE87</f>
        <v>0</v>
      </c>
      <c r="U87" s="41">
        <f>'Core Indicators'!EM87</f>
        <v>0</v>
      </c>
      <c r="V87" s="41">
        <f>'Core Indicators'!FC87</f>
        <v>2</v>
      </c>
      <c r="W87" s="41">
        <f>'Core Indicators'!FK87</f>
        <v>0</v>
      </c>
      <c r="X87" s="41">
        <f>'Core Indicators'!FS87</f>
        <v>0</v>
      </c>
      <c r="Y87" s="41">
        <f>'Core Indicators'!GA87</f>
        <v>2</v>
      </c>
      <c r="Z87" s="41">
        <f>'Core Indicators'!GI87</f>
        <v>1</v>
      </c>
      <c r="AA87" s="41">
        <f>'Core Indicators'!GQ87</f>
        <v>0</v>
      </c>
      <c r="AB87" s="41">
        <f>'Core Indicators'!GY87</f>
        <v>0</v>
      </c>
      <c r="AC87" s="41">
        <f>'Core Indicators'!HG87</f>
        <v>0</v>
      </c>
      <c r="AD87" s="41">
        <f>'Core Indicators'!HO87</f>
        <v>0</v>
      </c>
      <c r="AE87" s="41">
        <f>'Core Indicators'!HW87</f>
        <v>0</v>
      </c>
      <c r="AF87" s="41">
        <f>'Core Indicators'!IE87</f>
        <v>0</v>
      </c>
      <c r="AG87" s="41">
        <f>'Core Indicators'!IM87</f>
        <v>3</v>
      </c>
    </row>
    <row r="88" spans="1:33" ht="20.100000000000001" customHeight="1" x14ac:dyDescent="0.25">
      <c r="A88" s="233" t="str">
        <f>'Core Indicators'!A:A</f>
        <v>International Refugees in Malaysia</v>
      </c>
      <c r="B88" s="233" t="str">
        <f>'Core Indicators'!B:B</f>
        <v>Displacement</v>
      </c>
      <c r="C88" s="233" t="str">
        <f>'Core Indicators'!C88</f>
        <v>MYS001</v>
      </c>
      <c r="D88" s="233" t="str">
        <f>'Core Indicators'!D88</f>
        <v>Malaysia</v>
      </c>
      <c r="E88" s="233" t="str">
        <f>'Core Indicators'!E88</f>
        <v>MYS</v>
      </c>
      <c r="F88" s="42">
        <f>'Core Indicators'!O88</f>
        <v>9206</v>
      </c>
      <c r="G88" s="42">
        <f>'Core Indicators'!W88</f>
        <v>10090000</v>
      </c>
      <c r="H88" s="42">
        <f>'Core Indicators'!AE88</f>
        <v>10090000</v>
      </c>
      <c r="I88" s="42">
        <f>'Core Indicators'!AM88</f>
        <v>182000</v>
      </c>
      <c r="J88" s="42" t="e">
        <f>'Core Indicators'!AU88</f>
        <v>#N/A</v>
      </c>
      <c r="K88" s="42" t="e">
        <f>'Core Indicators'!BC88</f>
        <v>#N/A</v>
      </c>
      <c r="L88" s="42">
        <f>'Core Indicators'!BK88</f>
        <v>0</v>
      </c>
      <c r="M88" s="42" t="e">
        <f>'Core Indicators'!BS88</f>
        <v>#N/A</v>
      </c>
      <c r="N88" s="42" t="e">
        <f>'Core Indicators'!CA88</f>
        <v>#N/A</v>
      </c>
      <c r="O88" s="42" t="e">
        <f>'Core Indicators'!CI88</f>
        <v>#N/A</v>
      </c>
      <c r="P88" s="42" t="e">
        <f>'Core Indicators'!CQ88</f>
        <v>#N/A</v>
      </c>
      <c r="Q88" s="42">
        <f>'Core Indicators'!DG88</f>
        <v>0</v>
      </c>
      <c r="R88" s="42">
        <f>'Core Indicators'!DO88</f>
        <v>9909000</v>
      </c>
      <c r="S88" s="42">
        <f>'Core Indicators'!DW88</f>
        <v>182000</v>
      </c>
      <c r="T88" s="42">
        <f>'Core Indicators'!EE88</f>
        <v>0</v>
      </c>
      <c r="U88" s="42">
        <f>'Core Indicators'!EM88</f>
        <v>0</v>
      </c>
      <c r="V88" s="42">
        <f>'Core Indicators'!FC88</f>
        <v>3</v>
      </c>
      <c r="W88" s="42" t="e">
        <f>'Core Indicators'!FK88</f>
        <v>#N/A</v>
      </c>
      <c r="X88" s="42" t="e">
        <f>'Core Indicators'!FS88</f>
        <v>#N/A</v>
      </c>
      <c r="Y88" s="42">
        <f>'Core Indicators'!GA88</f>
        <v>1</v>
      </c>
      <c r="Z88" s="42">
        <f>'Core Indicators'!GI88</f>
        <v>1</v>
      </c>
      <c r="AA88" s="42">
        <f>'Core Indicators'!GQ88</f>
        <v>0</v>
      </c>
      <c r="AB88" s="42">
        <f>'Core Indicators'!GY88</f>
        <v>0</v>
      </c>
      <c r="AC88" s="42">
        <f>'Core Indicators'!HG88</f>
        <v>2</v>
      </c>
      <c r="AD88" s="42">
        <f>'Core Indicators'!HO88</f>
        <v>2</v>
      </c>
      <c r="AE88" s="42">
        <f>'Core Indicators'!HW88</f>
        <v>0</v>
      </c>
      <c r="AF88" s="42">
        <f>'Core Indicators'!IE88</f>
        <v>0</v>
      </c>
      <c r="AG88" s="42">
        <f>'Core Indicators'!IM88</f>
        <v>0</v>
      </c>
    </row>
    <row r="89" spans="1:33" ht="20.100000000000001" customHeight="1" x14ac:dyDescent="0.25">
      <c r="A89" s="62" t="str">
        <f>'Core Indicators'!A:A</f>
        <v>Food Security Crisis in Namibia</v>
      </c>
      <c r="B89" s="62" t="str">
        <f>'Core Indicators'!B:B</f>
        <v>Drought</v>
      </c>
      <c r="C89" s="62" t="str">
        <f>'Core Indicators'!C89</f>
        <v>NAM002</v>
      </c>
      <c r="D89" s="62" t="str">
        <f>'Core Indicators'!D89</f>
        <v>Namibia</v>
      </c>
      <c r="E89" s="62" t="str">
        <f>'Core Indicators'!E89</f>
        <v>NAM</v>
      </c>
      <c r="F89" s="41">
        <f>'Core Indicators'!O89</f>
        <v>823290</v>
      </c>
      <c r="G89" s="41">
        <f>'Core Indicators'!W89</f>
        <v>2597000</v>
      </c>
      <c r="H89" s="41">
        <f>'Core Indicators'!AE89</f>
        <v>1096000</v>
      </c>
      <c r="I89" s="41">
        <f>'Core Indicators'!AM89</f>
        <v>0</v>
      </c>
      <c r="J89" s="41">
        <f>'Core Indicators'!AU89</f>
        <v>0</v>
      </c>
      <c r="K89" s="41">
        <f>'Core Indicators'!BC89</f>
        <v>0</v>
      </c>
      <c r="L89" s="41">
        <f>'Core Indicators'!BK89</f>
        <v>0</v>
      </c>
      <c r="M89" s="41" t="e">
        <f>'Core Indicators'!BS89</f>
        <v>#N/A</v>
      </c>
      <c r="N89" s="41" t="e">
        <f>'Core Indicators'!CA89</f>
        <v>#N/A</v>
      </c>
      <c r="O89" s="41" t="e">
        <f>'Core Indicators'!CI89</f>
        <v>#N/A</v>
      </c>
      <c r="P89" s="41" t="e">
        <f>'Core Indicators'!CQ89</f>
        <v>#N/A</v>
      </c>
      <c r="Q89" s="41">
        <f>'Core Indicators'!DG89</f>
        <v>1501000</v>
      </c>
      <c r="R89" s="41">
        <f>'Core Indicators'!DO89</f>
        <v>856000</v>
      </c>
      <c r="S89" s="41">
        <f>'Core Indicators'!DW89</f>
        <v>234000</v>
      </c>
      <c r="T89" s="41">
        <f>'Core Indicators'!EE89</f>
        <v>6000</v>
      </c>
      <c r="U89" s="41">
        <f>'Core Indicators'!EM89</f>
        <v>0</v>
      </c>
      <c r="V89" s="41">
        <f>'Core Indicators'!FC89</f>
        <v>1</v>
      </c>
      <c r="W89" s="41" t="e">
        <f>'Core Indicators'!FK89</f>
        <v>#N/A</v>
      </c>
      <c r="X89" s="41" t="e">
        <f>'Core Indicators'!FS89</f>
        <v>#N/A</v>
      </c>
      <c r="Y89" s="41">
        <f>'Core Indicators'!GA89</f>
        <v>1</v>
      </c>
      <c r="Z89" s="41">
        <f>'Core Indicators'!GI89</f>
        <v>1</v>
      </c>
      <c r="AA89" s="41">
        <f>'Core Indicators'!GQ89</f>
        <v>0</v>
      </c>
      <c r="AB89" s="41">
        <f>'Core Indicators'!GY89</f>
        <v>0</v>
      </c>
      <c r="AC89" s="41">
        <f>'Core Indicators'!HG89</f>
        <v>0</v>
      </c>
      <c r="AD89" s="41">
        <f>'Core Indicators'!HO89</f>
        <v>0</v>
      </c>
      <c r="AE89" s="41">
        <f>'Core Indicators'!HW89</f>
        <v>0</v>
      </c>
      <c r="AF89" s="41">
        <f>'Core Indicators'!IE89</f>
        <v>0</v>
      </c>
      <c r="AG89" s="41">
        <f>'Core Indicators'!IM89</f>
        <v>3</v>
      </c>
    </row>
    <row r="90" spans="1:33" ht="20.100000000000001" customHeight="1" x14ac:dyDescent="0.25">
      <c r="A90" s="233" t="str">
        <f>'Core Indicators'!A:A</f>
        <v>Multiple crises in Niger</v>
      </c>
      <c r="B90" s="233" t="str">
        <f>'Core Indicators'!B:B</f>
        <v>Conflict,Displacement</v>
      </c>
      <c r="C90" s="233" t="str">
        <f>'Core Indicators'!C90</f>
        <v>NER001</v>
      </c>
      <c r="D90" s="233" t="str">
        <f>'Core Indicators'!D90</f>
        <v>Niger</v>
      </c>
      <c r="E90" s="233" t="str">
        <f>'Core Indicators'!E90</f>
        <v>NER</v>
      </c>
      <c r="F90" s="42">
        <f>'Core Indicators'!O90</f>
        <v>409324</v>
      </c>
      <c r="G90" s="42">
        <f>'Core Indicators'!W90</f>
        <v>12540000</v>
      </c>
      <c r="H90" s="42">
        <f>'Core Indicators'!AE90</f>
        <v>3141000</v>
      </c>
      <c r="I90" s="42">
        <f>'Core Indicators'!AM90</f>
        <v>675000</v>
      </c>
      <c r="J90" s="42">
        <f>'Core Indicators'!AU90</f>
        <v>5</v>
      </c>
      <c r="K90" s="42" t="str">
        <f>'Core Indicators'!BC90</f>
        <v>x</v>
      </c>
      <c r="L90" s="42">
        <f>'Core Indicators'!BK90</f>
        <v>375</v>
      </c>
      <c r="M90" s="42" t="str">
        <f>'Core Indicators'!BS90</f>
        <v>x</v>
      </c>
      <c r="N90" s="42" t="str">
        <f>'Core Indicators'!CA90</f>
        <v>x</v>
      </c>
      <c r="O90" s="42" t="e">
        <f>'Core Indicators'!CI90</f>
        <v>#N/A</v>
      </c>
      <c r="P90" s="42" t="str">
        <f>'Core Indicators'!CQ90</f>
        <v>x</v>
      </c>
      <c r="Q90" s="42">
        <f>'Core Indicators'!DG90</f>
        <v>9399000</v>
      </c>
      <c r="R90" s="42">
        <f>'Core Indicators'!DO90</f>
        <v>0</v>
      </c>
      <c r="S90" s="42">
        <f>'Core Indicators'!DW90</f>
        <v>1756000</v>
      </c>
      <c r="T90" s="42">
        <f>'Core Indicators'!EE90</f>
        <v>1385000</v>
      </c>
      <c r="U90" s="42">
        <f>'Core Indicators'!EM90</f>
        <v>0</v>
      </c>
      <c r="V90" s="42">
        <f>'Core Indicators'!FC90</f>
        <v>4</v>
      </c>
      <c r="W90" s="42" t="str">
        <f>'Core Indicators'!FK90</f>
        <v>x</v>
      </c>
      <c r="X90" s="42" t="str">
        <f>'Core Indicators'!FS90</f>
        <v>x</v>
      </c>
      <c r="Y90" s="42">
        <f>'Core Indicators'!GA90</f>
        <v>1</v>
      </c>
      <c r="Z90" s="42">
        <f>'Core Indicators'!GI90</f>
        <v>3</v>
      </c>
      <c r="AA90" s="42">
        <f>'Core Indicators'!GQ90</f>
        <v>1</v>
      </c>
      <c r="AB90" s="42">
        <f>'Core Indicators'!GY90</f>
        <v>0</v>
      </c>
      <c r="AC90" s="42">
        <f>'Core Indicators'!HG90</f>
        <v>0</v>
      </c>
      <c r="AD90" s="42">
        <f>'Core Indicators'!HO90</f>
        <v>2</v>
      </c>
      <c r="AE90" s="42">
        <f>'Core Indicators'!HW90</f>
        <v>2</v>
      </c>
      <c r="AF90" s="42">
        <f>'Core Indicators'!IE90</f>
        <v>1</v>
      </c>
      <c r="AG90" s="42">
        <f>'Core Indicators'!IM90</f>
        <v>3</v>
      </c>
    </row>
    <row r="91" spans="1:33" ht="20.100000000000001" customHeight="1" x14ac:dyDescent="0.25">
      <c r="A91" s="62" t="str">
        <f>'Core Indicators'!A:A</f>
        <v>Lake Chad basin crisis in Niger</v>
      </c>
      <c r="B91" s="62" t="str">
        <f>'Core Indicators'!B:B</f>
        <v>Conflict</v>
      </c>
      <c r="C91" s="62" t="str">
        <f>'Core Indicators'!C91</f>
        <v>NER002</v>
      </c>
      <c r="D91" s="62" t="str">
        <f>'Core Indicators'!D91</f>
        <v>Niger</v>
      </c>
      <c r="E91" s="62" t="str">
        <f>'Core Indicators'!E91</f>
        <v>NER</v>
      </c>
      <c r="F91" s="41">
        <f>'Core Indicators'!O91</f>
        <v>156906</v>
      </c>
      <c r="G91" s="41">
        <f>'Core Indicators'!W91</f>
        <v>788000</v>
      </c>
      <c r="H91" s="41">
        <f>'Core Indicators'!AE91</f>
        <v>315000</v>
      </c>
      <c r="I91" s="41">
        <f>'Core Indicators'!AM91</f>
        <v>281000</v>
      </c>
      <c r="J91" s="41">
        <f>'Core Indicators'!AU91</f>
        <v>141012</v>
      </c>
      <c r="K91" s="41" t="str">
        <f>'Core Indicators'!BC91</f>
        <v>x</v>
      </c>
      <c r="L91" s="41">
        <f>'Core Indicators'!BK91</f>
        <v>168</v>
      </c>
      <c r="M91" s="41" t="str">
        <f>'Core Indicators'!BS91</f>
        <v>x</v>
      </c>
      <c r="N91" s="41" t="str">
        <f>'Core Indicators'!CA91</f>
        <v>x</v>
      </c>
      <c r="O91" s="41" t="e">
        <f>'Core Indicators'!CI91</f>
        <v>#N/A</v>
      </c>
      <c r="P91" s="41" t="str">
        <f>'Core Indicators'!CQ91</f>
        <v>x</v>
      </c>
      <c r="Q91" s="41">
        <f>'Core Indicators'!DG91</f>
        <v>220000</v>
      </c>
      <c r="R91" s="41">
        <f>'Core Indicators'!DO91</f>
        <v>0</v>
      </c>
      <c r="S91" s="41">
        <f>'Core Indicators'!DW91</f>
        <v>57000</v>
      </c>
      <c r="T91" s="41">
        <f>'Core Indicators'!EE91</f>
        <v>512000</v>
      </c>
      <c r="U91" s="41">
        <f>'Core Indicators'!EM91</f>
        <v>0</v>
      </c>
      <c r="V91" s="41">
        <f>'Core Indicators'!FC91</f>
        <v>4</v>
      </c>
      <c r="W91" s="41" t="str">
        <f>'Core Indicators'!FK91</f>
        <v>x</v>
      </c>
      <c r="X91" s="41" t="str">
        <f>'Core Indicators'!FS91</f>
        <v>x</v>
      </c>
      <c r="Y91" s="41">
        <f>'Core Indicators'!GA91</f>
        <v>1</v>
      </c>
      <c r="Z91" s="41">
        <f>'Core Indicators'!GI91</f>
        <v>3</v>
      </c>
      <c r="AA91" s="41">
        <f>'Core Indicators'!GQ91</f>
        <v>1</v>
      </c>
      <c r="AB91" s="41">
        <f>'Core Indicators'!GY91</f>
        <v>0</v>
      </c>
      <c r="AC91" s="41">
        <f>'Core Indicators'!HG91</f>
        <v>0</v>
      </c>
      <c r="AD91" s="41">
        <f>'Core Indicators'!HO91</f>
        <v>2</v>
      </c>
      <c r="AE91" s="41">
        <f>'Core Indicators'!HW91</f>
        <v>2</v>
      </c>
      <c r="AF91" s="41">
        <f>'Core Indicators'!IE91</f>
        <v>1</v>
      </c>
      <c r="AG91" s="41">
        <f>'Core Indicators'!IM91</f>
        <v>3</v>
      </c>
    </row>
    <row r="92" spans="1:33" ht="20.100000000000001" customHeight="1" x14ac:dyDescent="0.25">
      <c r="A92" s="233" t="str">
        <f>'Core Indicators'!A:A</f>
        <v>Mali/Burkina Faso conflict</v>
      </c>
      <c r="B92" s="233" t="str">
        <f>'Core Indicators'!B:B</f>
        <v>Conflict</v>
      </c>
      <c r="C92" s="233" t="str">
        <f>'Core Indicators'!C92</f>
        <v>NER003</v>
      </c>
      <c r="D92" s="233" t="str">
        <f>'Core Indicators'!D92</f>
        <v>Niger</v>
      </c>
      <c r="E92" s="233" t="str">
        <f>'Core Indicators'!E92</f>
        <v>NER</v>
      </c>
      <c r="F92" s="42">
        <f>'Core Indicators'!O92</f>
        <v>210622</v>
      </c>
      <c r="G92" s="42">
        <f>'Core Indicators'!W92</f>
        <v>7550000</v>
      </c>
      <c r="H92" s="42">
        <f>'Core Indicators'!AE92</f>
        <v>1749000</v>
      </c>
      <c r="I92" s="42">
        <f>'Core Indicators'!AM92</f>
        <v>321000</v>
      </c>
      <c r="J92" s="42" t="str">
        <f>'Core Indicators'!AU92</f>
        <v>x</v>
      </c>
      <c r="K92" s="42" t="str">
        <f>'Core Indicators'!BC92</f>
        <v>x</v>
      </c>
      <c r="L92" s="42">
        <f>'Core Indicators'!BK92</f>
        <v>169</v>
      </c>
      <c r="M92" s="42" t="str">
        <f>'Core Indicators'!BS92</f>
        <v>x</v>
      </c>
      <c r="N92" s="42" t="str">
        <f>'Core Indicators'!CA92</f>
        <v>x</v>
      </c>
      <c r="O92" s="42" t="e">
        <f>'Core Indicators'!CI92</f>
        <v>#N/A</v>
      </c>
      <c r="P92" s="42" t="str">
        <f>'Core Indicators'!CQ92</f>
        <v>x</v>
      </c>
      <c r="Q92" s="42">
        <f>'Core Indicators'!DG92</f>
        <v>5801000</v>
      </c>
      <c r="R92" s="42">
        <f>'Core Indicators'!DO92</f>
        <v>0</v>
      </c>
      <c r="S92" s="42">
        <f>'Core Indicators'!DW92</f>
        <v>876000</v>
      </c>
      <c r="T92" s="42">
        <f>'Core Indicators'!EE92</f>
        <v>873000</v>
      </c>
      <c r="U92" s="42">
        <f>'Core Indicators'!EM92</f>
        <v>0</v>
      </c>
      <c r="V92" s="42">
        <f>'Core Indicators'!FC92</f>
        <v>4</v>
      </c>
      <c r="W92" s="42" t="str">
        <f>'Core Indicators'!FK92</f>
        <v>x</v>
      </c>
      <c r="X92" s="42" t="str">
        <f>'Core Indicators'!FS92</f>
        <v>x</v>
      </c>
      <c r="Y92" s="42">
        <f>'Core Indicators'!GA92</f>
        <v>1</v>
      </c>
      <c r="Z92" s="42">
        <f>'Core Indicators'!GI92</f>
        <v>3</v>
      </c>
      <c r="AA92" s="42">
        <f>'Core Indicators'!GQ92</f>
        <v>1</v>
      </c>
      <c r="AB92" s="42">
        <f>'Core Indicators'!GY92</f>
        <v>0</v>
      </c>
      <c r="AC92" s="42">
        <f>'Core Indicators'!HG92</f>
        <v>0</v>
      </c>
      <c r="AD92" s="42">
        <f>'Core Indicators'!HO92</f>
        <v>2</v>
      </c>
      <c r="AE92" s="42">
        <f>'Core Indicators'!HW92</f>
        <v>2</v>
      </c>
      <c r="AF92" s="42">
        <f>'Core Indicators'!IE92</f>
        <v>1</v>
      </c>
      <c r="AG92" s="42">
        <f>'Core Indicators'!IM92</f>
        <v>3</v>
      </c>
    </row>
    <row r="93" spans="1:33" ht="20.100000000000001" customHeight="1" x14ac:dyDescent="0.25">
      <c r="A93" s="62" t="str">
        <f>'Core Indicators'!A:A</f>
        <v>Nigerian Refugees</v>
      </c>
      <c r="B93" s="62" t="str">
        <f>'Core Indicators'!B:B</f>
        <v>Displacement</v>
      </c>
      <c r="C93" s="62" t="str">
        <f>'Core Indicators'!C93</f>
        <v>NER004</v>
      </c>
      <c r="D93" s="62" t="str">
        <f>'Core Indicators'!D93</f>
        <v>Niger</v>
      </c>
      <c r="E93" s="62" t="str">
        <f>'Core Indicators'!E93</f>
        <v>NER</v>
      </c>
      <c r="F93" s="41">
        <f>'Core Indicators'!O93</f>
        <v>41796</v>
      </c>
      <c r="G93" s="41">
        <f>'Core Indicators'!W93</f>
        <v>4202000</v>
      </c>
      <c r="H93" s="41">
        <f>'Core Indicators'!AE93</f>
        <v>823000</v>
      </c>
      <c r="I93" s="41">
        <f>'Core Indicators'!AM93</f>
        <v>60000</v>
      </c>
      <c r="J93" s="41" t="str">
        <f>'Core Indicators'!AU93</f>
        <v>x</v>
      </c>
      <c r="K93" s="41" t="str">
        <f>'Core Indicators'!BC93</f>
        <v>x</v>
      </c>
      <c r="L93" s="41">
        <f>'Core Indicators'!BK93</f>
        <v>19</v>
      </c>
      <c r="M93" s="41">
        <f>'Core Indicators'!BS93</f>
        <v>0</v>
      </c>
      <c r="N93" s="41">
        <f>'Core Indicators'!CA93</f>
        <v>0</v>
      </c>
      <c r="O93" s="41" t="e">
        <f>'Core Indicators'!CI93</f>
        <v>#N/A</v>
      </c>
      <c r="P93" s="41">
        <f>'Core Indicators'!CQ93</f>
        <v>0</v>
      </c>
      <c r="Q93" s="41">
        <f>'Core Indicators'!DG93</f>
        <v>3379000</v>
      </c>
      <c r="R93" s="41">
        <f>'Core Indicators'!DO93</f>
        <v>0</v>
      </c>
      <c r="S93" s="41">
        <f>'Core Indicators'!DW93</f>
        <v>823000</v>
      </c>
      <c r="T93" s="41">
        <f>'Core Indicators'!EE93</f>
        <v>0</v>
      </c>
      <c r="U93" s="41">
        <f>'Core Indicators'!EM93</f>
        <v>0</v>
      </c>
      <c r="V93" s="41">
        <f>'Core Indicators'!FC93</f>
        <v>2</v>
      </c>
      <c r="W93" s="41" t="str">
        <f>'Core Indicators'!FK93</f>
        <v>x</v>
      </c>
      <c r="X93" s="41" t="str">
        <f>'Core Indicators'!FS93</f>
        <v>x</v>
      </c>
      <c r="Y93" s="41">
        <f>'Core Indicators'!GA93</f>
        <v>1</v>
      </c>
      <c r="Z93" s="41">
        <f>'Core Indicators'!GI93</f>
        <v>2</v>
      </c>
      <c r="AA93" s="41">
        <f>'Core Indicators'!GQ93</f>
        <v>1</v>
      </c>
      <c r="AB93" s="41">
        <f>'Core Indicators'!GY93</f>
        <v>0</v>
      </c>
      <c r="AC93" s="41">
        <f>'Core Indicators'!HG93</f>
        <v>0</v>
      </c>
      <c r="AD93" s="41">
        <f>'Core Indicators'!HO93</f>
        <v>1</v>
      </c>
      <c r="AE93" s="41">
        <f>'Core Indicators'!HW93</f>
        <v>1</v>
      </c>
      <c r="AF93" s="41">
        <f>'Core Indicators'!IE93</f>
        <v>1</v>
      </c>
      <c r="AG93" s="41">
        <f>'Core Indicators'!IM93</f>
        <v>3</v>
      </c>
    </row>
    <row r="94" spans="1:33" ht="20.100000000000001" customHeight="1" x14ac:dyDescent="0.25">
      <c r="A94" s="233" t="str">
        <f>'Core Indicators'!A:A</f>
        <v>Complex crisis in Nigeria</v>
      </c>
      <c r="B94" s="233" t="str">
        <f>'Core Indicators'!B:B</f>
        <v>Conflict,Displacement,Violence</v>
      </c>
      <c r="C94" s="233" t="str">
        <f>'Core Indicators'!C94</f>
        <v>NGA001</v>
      </c>
      <c r="D94" s="233" t="str">
        <f>'Core Indicators'!D94</f>
        <v>Nigeria</v>
      </c>
      <c r="E94" s="233" t="str">
        <f>'Core Indicators'!E94</f>
        <v>NGA</v>
      </c>
      <c r="F94" s="42">
        <f>'Core Indicators'!O94</f>
        <v>910770</v>
      </c>
      <c r="G94" s="42">
        <f>'Core Indicators'!W94</f>
        <v>223500000</v>
      </c>
      <c r="H94" s="42">
        <f>'Core Indicators'!AE94</f>
        <v>47894000</v>
      </c>
      <c r="I94" s="42">
        <f>'Core Indicators'!AM94</f>
        <v>6086000</v>
      </c>
      <c r="J94" s="42">
        <f>'Core Indicators'!AU94</f>
        <v>2416</v>
      </c>
      <c r="K94" s="42">
        <f>'Core Indicators'!BC94</f>
        <v>5934949</v>
      </c>
      <c r="L94" s="42">
        <f>'Core Indicators'!BK94</f>
        <v>4453</v>
      </c>
      <c r="M94" s="42">
        <f>'Core Indicators'!BS94</f>
        <v>174000</v>
      </c>
      <c r="N94" s="42" t="str">
        <f>'Core Indicators'!CA94</f>
        <v>x</v>
      </c>
      <c r="O94" s="42" t="e">
        <f>'Core Indicators'!CI94</f>
        <v>#N/A</v>
      </c>
      <c r="P94" s="42" t="str">
        <f>'Core Indicators'!CQ94</f>
        <v>x</v>
      </c>
      <c r="Q94" s="42">
        <f>'Core Indicators'!DG94</f>
        <v>175606000</v>
      </c>
      <c r="R94" s="42">
        <f>'Core Indicators'!DO94</f>
        <v>29592000</v>
      </c>
      <c r="S94" s="42">
        <f>'Core Indicators'!DW94</f>
        <v>15471000</v>
      </c>
      <c r="T94" s="42">
        <f>'Core Indicators'!EE94</f>
        <v>2631000</v>
      </c>
      <c r="U94" s="42">
        <f>'Core Indicators'!EM94</f>
        <v>200000</v>
      </c>
      <c r="V94" s="42">
        <f>'Core Indicators'!FC94</f>
        <v>5</v>
      </c>
      <c r="W94" s="42" t="str">
        <f>'Core Indicators'!FK94</f>
        <v>x</v>
      </c>
      <c r="X94" s="42">
        <f>'Core Indicators'!FS94</f>
        <v>800000</v>
      </c>
      <c r="Y94" s="42">
        <f>'Core Indicators'!GA94</f>
        <v>1</v>
      </c>
      <c r="Z94" s="42">
        <f>'Core Indicators'!GI94</f>
        <v>3</v>
      </c>
      <c r="AA94" s="42">
        <f>'Core Indicators'!GQ94</f>
        <v>3</v>
      </c>
      <c r="AB94" s="42">
        <f>'Core Indicators'!GY94</f>
        <v>2</v>
      </c>
      <c r="AC94" s="42">
        <f>'Core Indicators'!HG94</f>
        <v>2</v>
      </c>
      <c r="AD94" s="42">
        <f>'Core Indicators'!HO94</f>
        <v>3</v>
      </c>
      <c r="AE94" s="42">
        <f>'Core Indicators'!HW94</f>
        <v>3</v>
      </c>
      <c r="AF94" s="42">
        <f>'Core Indicators'!IE94</f>
        <v>1</v>
      </c>
      <c r="AG94" s="42">
        <f>'Core Indicators'!IM94</f>
        <v>3</v>
      </c>
    </row>
    <row r="95" spans="1:33" ht="20.100000000000001" customHeight="1" x14ac:dyDescent="0.25">
      <c r="A95" s="62" t="str">
        <f>'Core Indicators'!A:A</f>
        <v>Middle belt conflict</v>
      </c>
      <c r="B95" s="62" t="str">
        <f>'Core Indicators'!B:B</f>
        <v>Violence</v>
      </c>
      <c r="C95" s="62" t="str">
        <f>'Core Indicators'!C95</f>
        <v>NGA003</v>
      </c>
      <c r="D95" s="62" t="str">
        <f>'Core Indicators'!D95</f>
        <v>Nigeria</v>
      </c>
      <c r="E95" s="62" t="str">
        <f>'Core Indicators'!E95</f>
        <v>NGA</v>
      </c>
      <c r="F95" s="41">
        <f>'Core Indicators'!O95</f>
        <v>142964</v>
      </c>
      <c r="G95" s="41">
        <f>'Core Indicators'!W95</f>
        <v>18000000</v>
      </c>
      <c r="H95" s="41">
        <f>'Core Indicators'!AE95</f>
        <v>8445000</v>
      </c>
      <c r="I95" s="41">
        <f>'Core Indicators'!AM95</f>
        <v>581000</v>
      </c>
      <c r="J95" s="41" t="str">
        <f>'Core Indicators'!AU95</f>
        <v>x</v>
      </c>
      <c r="K95" s="41" t="str">
        <f>'Core Indicators'!BC95</f>
        <v>x</v>
      </c>
      <c r="L95" s="41">
        <f>'Core Indicators'!BK95</f>
        <v>743</v>
      </c>
      <c r="M95" s="41" t="str">
        <f>'Core Indicators'!BS95</f>
        <v>x</v>
      </c>
      <c r="N95" s="41" t="str">
        <f>'Core Indicators'!CA95</f>
        <v>x</v>
      </c>
      <c r="O95" s="41" t="e">
        <f>'Core Indicators'!CI95</f>
        <v>#N/A</v>
      </c>
      <c r="P95" s="41" t="str">
        <f>'Core Indicators'!CQ95</f>
        <v>x</v>
      </c>
      <c r="Q95" s="41">
        <f>'Core Indicators'!DG95</f>
        <v>9555000</v>
      </c>
      <c r="R95" s="41">
        <f>'Core Indicators'!DO95</f>
        <v>5977000</v>
      </c>
      <c r="S95" s="41">
        <f>'Core Indicators'!DW95</f>
        <v>2468000</v>
      </c>
      <c r="T95" s="41">
        <f>'Core Indicators'!EE95</f>
        <v>0</v>
      </c>
      <c r="U95" s="41">
        <f>'Core Indicators'!EM95</f>
        <v>0</v>
      </c>
      <c r="V95" s="41">
        <f>'Core Indicators'!FC95</f>
        <v>5</v>
      </c>
      <c r="W95" s="41" t="str">
        <f>'Core Indicators'!FK95</f>
        <v>x</v>
      </c>
      <c r="X95" s="41" t="str">
        <f>'Core Indicators'!FS95</f>
        <v>x</v>
      </c>
      <c r="Y95" s="41">
        <f>'Core Indicators'!GA95</f>
        <v>1</v>
      </c>
      <c r="Z95" s="41">
        <f>'Core Indicators'!GI95</f>
        <v>2</v>
      </c>
      <c r="AA95" s="41">
        <f>'Core Indicators'!GQ95</f>
        <v>0</v>
      </c>
      <c r="AB95" s="41">
        <f>'Core Indicators'!GY95</f>
        <v>2</v>
      </c>
      <c r="AC95" s="41">
        <f>'Core Indicators'!HG95</f>
        <v>0</v>
      </c>
      <c r="AD95" s="41">
        <f>'Core Indicators'!HO95</f>
        <v>0</v>
      </c>
      <c r="AE95" s="41">
        <f>'Core Indicators'!HW95</f>
        <v>2</v>
      </c>
      <c r="AF95" s="41">
        <f>'Core Indicators'!IE95</f>
        <v>1</v>
      </c>
      <c r="AG95" s="41">
        <f>'Core Indicators'!IM95</f>
        <v>2</v>
      </c>
    </row>
    <row r="96" spans="1:33" ht="20.100000000000001" customHeight="1" x14ac:dyDescent="0.25">
      <c r="A96" s="233" t="str">
        <f>'Core Indicators'!A:A</f>
        <v>Lake Chad basin crisis in Nigeria</v>
      </c>
      <c r="B96" s="233" t="str">
        <f>'Core Indicators'!B:B</f>
        <v>Conflict,Displacement</v>
      </c>
      <c r="C96" s="233" t="str">
        <f>'Core Indicators'!C96</f>
        <v>NGA004</v>
      </c>
      <c r="D96" s="233" t="str">
        <f>'Core Indicators'!D96</f>
        <v>Nigeria</v>
      </c>
      <c r="E96" s="233" t="str">
        <f>'Core Indicators'!E96</f>
        <v>NGA</v>
      </c>
      <c r="F96" s="42">
        <f>'Core Indicators'!O96</f>
        <v>157918</v>
      </c>
      <c r="G96" s="42">
        <f>'Core Indicators'!W96</f>
        <v>16100000</v>
      </c>
      <c r="H96" s="42">
        <f>'Core Indicators'!AE96</f>
        <v>16100000</v>
      </c>
      <c r="I96" s="42">
        <f>'Core Indicators'!AM96</f>
        <v>4753000</v>
      </c>
      <c r="J96" s="42" t="str">
        <f>'Core Indicators'!AU96</f>
        <v>x</v>
      </c>
      <c r="K96" s="42">
        <f>'Core Indicators'!BC96</f>
        <v>1529500</v>
      </c>
      <c r="L96" s="42">
        <f>'Core Indicators'!BK96</f>
        <v>1500</v>
      </c>
      <c r="M96" s="42" t="str">
        <f>'Core Indicators'!BS96</f>
        <v>x</v>
      </c>
      <c r="N96" s="42" t="str">
        <f>'Core Indicators'!CA96</f>
        <v>x</v>
      </c>
      <c r="O96" s="42" t="e">
        <f>'Core Indicators'!CI96</f>
        <v>#N/A</v>
      </c>
      <c r="P96" s="42" t="str">
        <f>'Core Indicators'!CQ96</f>
        <v>x</v>
      </c>
      <c r="Q96" s="42">
        <f>'Core Indicators'!DG96</f>
        <v>2000000</v>
      </c>
      <c r="R96" s="42">
        <f>'Core Indicators'!DO96</f>
        <v>5800000</v>
      </c>
      <c r="S96" s="42">
        <f>'Core Indicators'!DW96</f>
        <v>5900000</v>
      </c>
      <c r="T96" s="42">
        <f>'Core Indicators'!EE96</f>
        <v>2200000</v>
      </c>
      <c r="U96" s="42">
        <f>'Core Indicators'!EM96</f>
        <v>200000</v>
      </c>
      <c r="V96" s="42">
        <f>'Core Indicators'!FC96</f>
        <v>4</v>
      </c>
      <c r="W96" s="42" t="str">
        <f>'Core Indicators'!FK96</f>
        <v>x</v>
      </c>
      <c r="X96" s="42">
        <f>'Core Indicators'!FS96</f>
        <v>800000</v>
      </c>
      <c r="Y96" s="42">
        <f>'Core Indicators'!GA96</f>
        <v>1</v>
      </c>
      <c r="Z96" s="42">
        <f>'Core Indicators'!GI96</f>
        <v>3</v>
      </c>
      <c r="AA96" s="42">
        <f>'Core Indicators'!GQ96</f>
        <v>2</v>
      </c>
      <c r="AB96" s="42">
        <f>'Core Indicators'!GY96</f>
        <v>2</v>
      </c>
      <c r="AC96" s="42">
        <f>'Core Indicators'!HG96</f>
        <v>2</v>
      </c>
      <c r="AD96" s="42">
        <f>'Core Indicators'!HO96</f>
        <v>3</v>
      </c>
      <c r="AE96" s="42">
        <f>'Core Indicators'!HW96</f>
        <v>3</v>
      </c>
      <c r="AF96" s="42">
        <f>'Core Indicators'!IE96</f>
        <v>1</v>
      </c>
      <c r="AG96" s="42">
        <f>'Core Indicators'!IM96</f>
        <v>3</v>
      </c>
    </row>
    <row r="97" spans="1:33" ht="20.100000000000001" customHeight="1" x14ac:dyDescent="0.25">
      <c r="A97" s="62" t="str">
        <f>'Core Indicators'!A:A</f>
        <v>Northwest Banditry</v>
      </c>
      <c r="B97" s="62" t="str">
        <f>'Core Indicators'!B:B</f>
        <v>Violence,Displacement</v>
      </c>
      <c r="C97" s="62" t="str">
        <f>'Core Indicators'!C97</f>
        <v>NGA007</v>
      </c>
      <c r="D97" s="62" t="str">
        <f>'Core Indicators'!D97</f>
        <v>Nigeria</v>
      </c>
      <c r="E97" s="62" t="str">
        <f>'Core Indicators'!E97</f>
        <v>NGA</v>
      </c>
      <c r="F97" s="41">
        <f>'Core Indicators'!O97</f>
        <v>237708</v>
      </c>
      <c r="G97" s="41">
        <f>'Core Indicators'!W97</f>
        <v>42748000</v>
      </c>
      <c r="H97" s="41">
        <f>'Core Indicators'!AE97</f>
        <v>23239000</v>
      </c>
      <c r="I97" s="41">
        <f>'Core Indicators'!AM97</f>
        <v>643000</v>
      </c>
      <c r="J97" s="41" t="str">
        <f>'Core Indicators'!AU97</f>
        <v>x</v>
      </c>
      <c r="K97" s="41" t="str">
        <f>'Core Indicators'!BC97</f>
        <v>x</v>
      </c>
      <c r="L97" s="41">
        <f>'Core Indicators'!BK97</f>
        <v>1502</v>
      </c>
      <c r="M97" s="41" t="str">
        <f>'Core Indicators'!BS97</f>
        <v>x</v>
      </c>
      <c r="N97" s="41" t="str">
        <f>'Core Indicators'!CA97</f>
        <v>x</v>
      </c>
      <c r="O97" s="41" t="e">
        <f>'Core Indicators'!CI97</f>
        <v>#N/A</v>
      </c>
      <c r="P97" s="41">
        <f>'Core Indicators'!CQ97</f>
        <v>49</v>
      </c>
      <c r="Q97" s="41">
        <f>'Core Indicators'!DG97</f>
        <v>19508000</v>
      </c>
      <c r="R97" s="41">
        <f>'Core Indicators'!DO97</f>
        <v>15815000</v>
      </c>
      <c r="S97" s="41">
        <f>'Core Indicators'!DW97</f>
        <v>6994000</v>
      </c>
      <c r="T97" s="41">
        <f>'Core Indicators'!EE97</f>
        <v>431000</v>
      </c>
      <c r="U97" s="41">
        <f>'Core Indicators'!EM97</f>
        <v>0</v>
      </c>
      <c r="V97" s="41">
        <f>'Core Indicators'!FC97</f>
        <v>5</v>
      </c>
      <c r="W97" s="41" t="str">
        <f>'Core Indicators'!FK97</f>
        <v>x</v>
      </c>
      <c r="X97" s="41" t="str">
        <f>'Core Indicators'!FS97</f>
        <v>x</v>
      </c>
      <c r="Y97" s="41">
        <f>'Core Indicators'!GA97</f>
        <v>1</v>
      </c>
      <c r="Z97" s="41">
        <f>'Core Indicators'!GI97</f>
        <v>2</v>
      </c>
      <c r="AA97" s="41">
        <f>'Core Indicators'!GQ97</f>
        <v>0</v>
      </c>
      <c r="AB97" s="41">
        <f>'Core Indicators'!GY97</f>
        <v>2</v>
      </c>
      <c r="AC97" s="41">
        <f>'Core Indicators'!HG97</f>
        <v>0</v>
      </c>
      <c r="AD97" s="41">
        <f>'Core Indicators'!HO97</f>
        <v>2</v>
      </c>
      <c r="AE97" s="41">
        <f>'Core Indicators'!HW97</f>
        <v>2</v>
      </c>
      <c r="AF97" s="41">
        <f>'Core Indicators'!IE97</f>
        <v>1</v>
      </c>
      <c r="AG97" s="41">
        <f>'Core Indicators'!IM97</f>
        <v>2</v>
      </c>
    </row>
    <row r="98" spans="1:33" ht="20.100000000000001" customHeight="1" x14ac:dyDescent="0.25">
      <c r="A98" s="233" t="str">
        <f>'Core Indicators'!A:A</f>
        <v>Cameroonian Refugees in Nigeria</v>
      </c>
      <c r="B98" s="233" t="str">
        <f>'Core Indicators'!B:B</f>
        <v>Displacement</v>
      </c>
      <c r="C98" s="233" t="str">
        <f>'Core Indicators'!C98</f>
        <v>NGA008</v>
      </c>
      <c r="D98" s="233" t="str">
        <f>'Core Indicators'!D98</f>
        <v>Nigeria</v>
      </c>
      <c r="E98" s="233" t="str">
        <f>'Core Indicators'!E98</f>
        <v>NGA</v>
      </c>
      <c r="F98" s="42">
        <f>'Core Indicators'!O98</f>
        <v>108869</v>
      </c>
      <c r="G98" s="42">
        <f>'Core Indicators'!W98</f>
        <v>12675000</v>
      </c>
      <c r="H98" s="42">
        <f>'Core Indicators'!AE98</f>
        <v>110000</v>
      </c>
      <c r="I98" s="42">
        <f>'Core Indicators'!AM98</f>
        <v>110000</v>
      </c>
      <c r="J98" s="42" t="str">
        <f>'Core Indicators'!AU98</f>
        <v>x</v>
      </c>
      <c r="K98" s="42" t="str">
        <f>'Core Indicators'!BC98</f>
        <v>x</v>
      </c>
      <c r="L98" s="42" t="str">
        <f>'Core Indicators'!BK98</f>
        <v>x</v>
      </c>
      <c r="M98" s="42" t="str">
        <f>'Core Indicators'!BS98</f>
        <v>x</v>
      </c>
      <c r="N98" s="42" t="str">
        <f>'Core Indicators'!CA98</f>
        <v>x</v>
      </c>
      <c r="O98" s="42" t="e">
        <f>'Core Indicators'!CI98</f>
        <v>#N/A</v>
      </c>
      <c r="P98" s="42" t="str">
        <f>'Core Indicators'!CQ98</f>
        <v>x</v>
      </c>
      <c r="Q98" s="42">
        <f>'Core Indicators'!DG98</f>
        <v>12565000</v>
      </c>
      <c r="R98" s="42">
        <f>'Core Indicators'!DO98</f>
        <v>0</v>
      </c>
      <c r="S98" s="42">
        <f>'Core Indicators'!DW98</f>
        <v>110000</v>
      </c>
      <c r="T98" s="42">
        <f>'Core Indicators'!EE98</f>
        <v>0</v>
      </c>
      <c r="U98" s="42">
        <f>'Core Indicators'!EM98</f>
        <v>0</v>
      </c>
      <c r="V98" s="42">
        <f>'Core Indicators'!FC98</f>
        <v>2139</v>
      </c>
      <c r="W98" s="42" t="str">
        <f>'Core Indicators'!FK98</f>
        <v>x</v>
      </c>
      <c r="X98" s="42" t="str">
        <f>'Core Indicators'!FS98</f>
        <v>x</v>
      </c>
      <c r="Y98" s="42">
        <f>'Core Indicators'!GA98</f>
        <v>1</v>
      </c>
      <c r="Z98" s="42">
        <f>'Core Indicators'!GI98</f>
        <v>3</v>
      </c>
      <c r="AA98" s="42">
        <f>'Core Indicators'!GQ98</f>
        <v>0</v>
      </c>
      <c r="AB98" s="42">
        <f>'Core Indicators'!GY98</f>
        <v>2</v>
      </c>
      <c r="AC98" s="42">
        <f>'Core Indicators'!HG98</f>
        <v>0</v>
      </c>
      <c r="AD98" s="42">
        <f>'Core Indicators'!HO98</f>
        <v>0</v>
      </c>
      <c r="AE98" s="42">
        <f>'Core Indicators'!HW98</f>
        <v>0</v>
      </c>
      <c r="AF98" s="42">
        <f>'Core Indicators'!IE98</f>
        <v>1</v>
      </c>
      <c r="AG98" s="42">
        <f>'Core Indicators'!IM98</f>
        <v>2</v>
      </c>
    </row>
    <row r="99" spans="1:33" ht="20.100000000000001" customHeight="1" x14ac:dyDescent="0.25">
      <c r="A99" s="62" t="str">
        <f>'Core Indicators'!A:A</f>
        <v>Socioeconomic crisis in Nicaragua</v>
      </c>
      <c r="B99" s="62" t="str">
        <f>'Core Indicators'!B:B</f>
        <v>Socio-political</v>
      </c>
      <c r="C99" s="62" t="str">
        <f>'Core Indicators'!C99</f>
        <v>NIC001</v>
      </c>
      <c r="D99" s="62" t="str">
        <f>'Core Indicators'!D99</f>
        <v>Nicaragua</v>
      </c>
      <c r="E99" s="62" t="str">
        <f>'Core Indicators'!E99</f>
        <v>NIC</v>
      </c>
      <c r="F99" s="41">
        <f>'Core Indicators'!O99</f>
        <v>120340</v>
      </c>
      <c r="G99" s="41">
        <f>'Core Indicators'!W99</f>
        <v>6201000</v>
      </c>
      <c r="H99" s="41">
        <f>'Core Indicators'!AE99</f>
        <v>250000</v>
      </c>
      <c r="I99" s="41">
        <f>'Core Indicators'!AM99</f>
        <v>250000</v>
      </c>
      <c r="J99" s="41" t="str">
        <f>'Core Indicators'!AU99</f>
        <v>x</v>
      </c>
      <c r="K99" s="41" t="str">
        <f>'Core Indicators'!BC99</f>
        <v>x</v>
      </c>
      <c r="L99" s="41">
        <f>'Core Indicators'!BK99</f>
        <v>12</v>
      </c>
      <c r="M99" s="41" t="str">
        <f>'Core Indicators'!BS99</f>
        <v>x</v>
      </c>
      <c r="N99" s="41" t="str">
        <f>'Core Indicators'!CA99</f>
        <v>x</v>
      </c>
      <c r="O99" s="41" t="e">
        <f>'Core Indicators'!CI99</f>
        <v>#N/A</v>
      </c>
      <c r="P99" s="41" t="str">
        <f>'Core Indicators'!CQ99</f>
        <v>x</v>
      </c>
      <c r="Q99" s="41">
        <f>'Core Indicators'!DG99</f>
        <v>5951000</v>
      </c>
      <c r="R99" s="41">
        <f>'Core Indicators'!DO99</f>
        <v>250000</v>
      </c>
      <c r="S99" s="41" t="str">
        <f>'Core Indicators'!DW99</f>
        <v>x</v>
      </c>
      <c r="T99" s="41" t="str">
        <f>'Core Indicators'!EE99</f>
        <v>x</v>
      </c>
      <c r="U99" s="41" t="str">
        <f>'Core Indicators'!EM99</f>
        <v>x</v>
      </c>
      <c r="V99" s="41" t="str">
        <f>'Core Indicators'!FC99</f>
        <v>x</v>
      </c>
      <c r="W99" s="41" t="str">
        <f>'Core Indicators'!FK99</f>
        <v>x</v>
      </c>
      <c r="X99" s="41" t="str">
        <f>'Core Indicators'!FS99</f>
        <v>x</v>
      </c>
      <c r="Y99" s="41">
        <f>'Core Indicators'!GA99</f>
        <v>2</v>
      </c>
      <c r="Z99" s="41">
        <f>'Core Indicators'!GI99</f>
        <v>0</v>
      </c>
      <c r="AA99" s="41">
        <f>'Core Indicators'!GQ99</f>
        <v>3</v>
      </c>
      <c r="AB99" s="41">
        <f>'Core Indicators'!GY99</f>
        <v>0</v>
      </c>
      <c r="AC99" s="41">
        <f>'Core Indicators'!HG99</f>
        <v>3</v>
      </c>
      <c r="AD99" s="41">
        <f>'Core Indicators'!HO99</f>
        <v>1</v>
      </c>
      <c r="AE99" s="41">
        <f>'Core Indicators'!HW99</f>
        <v>1</v>
      </c>
      <c r="AF99" s="41">
        <f>'Core Indicators'!IE99</f>
        <v>0</v>
      </c>
      <c r="AG99" s="41">
        <f>'Core Indicators'!IM99</f>
        <v>1</v>
      </c>
    </row>
    <row r="100" spans="1:33" ht="20.100000000000001" customHeight="1" x14ac:dyDescent="0.25">
      <c r="A100" s="233" t="str">
        <f>'Core Indicators'!A:A</f>
        <v>Complex crisis in Pakistan</v>
      </c>
      <c r="B100" s="233" t="str">
        <f>'Core Indicators'!B:B</f>
        <v>Displacement,Conflict</v>
      </c>
      <c r="C100" s="233" t="str">
        <f>'Core Indicators'!C100</f>
        <v>PAK001</v>
      </c>
      <c r="D100" s="233" t="str">
        <f>'Core Indicators'!D100</f>
        <v>Pakistan</v>
      </c>
      <c r="E100" s="233" t="str">
        <f>'Core Indicators'!E100</f>
        <v>PAK</v>
      </c>
      <c r="F100" s="42">
        <f>'Core Indicators'!O100</f>
        <v>770880</v>
      </c>
      <c r="G100" s="42">
        <f>'Core Indicators'!W100</f>
        <v>239633000</v>
      </c>
      <c r="H100" s="42">
        <f>'Core Indicators'!AE100</f>
        <v>52480000</v>
      </c>
      <c r="I100" s="42">
        <f>'Core Indicators'!AM100</f>
        <v>3702000</v>
      </c>
      <c r="J100" s="42">
        <f>'Core Indicators'!AU100</f>
        <v>12900</v>
      </c>
      <c r="K100" s="42" t="str">
        <f>'Core Indicators'!BC100</f>
        <v>x</v>
      </c>
      <c r="L100" s="42">
        <f>'Core Indicators'!BK100</f>
        <v>1034</v>
      </c>
      <c r="M100" s="42">
        <f>'Core Indicators'!BS100</f>
        <v>1200000</v>
      </c>
      <c r="N100" s="42">
        <f>'Core Indicators'!CA100</f>
        <v>805000</v>
      </c>
      <c r="O100" s="42" t="e">
        <f>'Core Indicators'!CI100</f>
        <v>#N/A</v>
      </c>
      <c r="P100" s="42" t="str">
        <f>'Core Indicators'!CQ100</f>
        <v>x</v>
      </c>
      <c r="Q100" s="42">
        <f>'Core Indicators'!DG100</f>
        <v>187153000</v>
      </c>
      <c r="R100" s="42">
        <f>'Core Indicators'!DO100</f>
        <v>31880000</v>
      </c>
      <c r="S100" s="42">
        <f>'Core Indicators'!DW100</f>
        <v>18503000</v>
      </c>
      <c r="T100" s="42">
        <f>'Core Indicators'!EE100</f>
        <v>2097000</v>
      </c>
      <c r="U100" s="42">
        <f>'Core Indicators'!EM100</f>
        <v>0</v>
      </c>
      <c r="V100" s="42">
        <f>'Core Indicators'!FC100</f>
        <v>5</v>
      </c>
      <c r="W100" s="42" t="str">
        <f>'Core Indicators'!FK100</f>
        <v>x</v>
      </c>
      <c r="X100" s="42" t="str">
        <f>'Core Indicators'!FS100</f>
        <v>x</v>
      </c>
      <c r="Y100" s="42">
        <f>'Core Indicators'!GA100</f>
        <v>2</v>
      </c>
      <c r="Z100" s="42">
        <f>'Core Indicators'!GI100</f>
        <v>1</v>
      </c>
      <c r="AA100" s="42">
        <f>'Core Indicators'!GQ100</f>
        <v>2</v>
      </c>
      <c r="AB100" s="42">
        <f>'Core Indicators'!GY100</f>
        <v>0</v>
      </c>
      <c r="AC100" s="42">
        <f>'Core Indicators'!HG100</f>
        <v>2</v>
      </c>
      <c r="AD100" s="42">
        <f>'Core Indicators'!HO100</f>
        <v>2</v>
      </c>
      <c r="AE100" s="42">
        <f>'Core Indicators'!HW100</f>
        <v>1</v>
      </c>
      <c r="AF100" s="42">
        <f>'Core Indicators'!IE100</f>
        <v>1</v>
      </c>
      <c r="AG100" s="42">
        <f>'Core Indicators'!IM100</f>
        <v>3</v>
      </c>
    </row>
    <row r="101" spans="1:33" ht="20.100000000000001" customHeight="1" x14ac:dyDescent="0.25">
      <c r="A101" s="62" t="str">
        <f>'Core Indicators'!A:A</f>
        <v>Kashmir conflict in Pakistan</v>
      </c>
      <c r="B101" s="62" t="str">
        <f>'Core Indicators'!B:B</f>
        <v>Conflict</v>
      </c>
      <c r="C101" s="62" t="str">
        <f>'Core Indicators'!C101</f>
        <v>PAK004</v>
      </c>
      <c r="D101" s="62" t="str">
        <f>'Core Indicators'!D101</f>
        <v>Pakistan</v>
      </c>
      <c r="E101" s="62" t="str">
        <f>'Core Indicators'!E101</f>
        <v>PAK</v>
      </c>
      <c r="F101" s="41">
        <f>'Core Indicators'!O101</f>
        <v>13297</v>
      </c>
      <c r="G101" s="41">
        <f>'Core Indicators'!W101</f>
        <v>4361000</v>
      </c>
      <c r="H101" s="41" t="str">
        <f>'Core Indicators'!AE101</f>
        <v>x</v>
      </c>
      <c r="I101" s="41" t="str">
        <f>'Core Indicators'!AM101</f>
        <v>x</v>
      </c>
      <c r="J101" s="41" t="str">
        <f>'Core Indicators'!AU101</f>
        <v>x</v>
      </c>
      <c r="K101" s="41" t="str">
        <f>'Core Indicators'!BC101</f>
        <v>x</v>
      </c>
      <c r="L101" s="41">
        <f>'Core Indicators'!BK101</f>
        <v>3</v>
      </c>
      <c r="M101" s="41" t="str">
        <f>'Core Indicators'!BS101</f>
        <v>x</v>
      </c>
      <c r="N101" s="41" t="str">
        <f>'Core Indicators'!CA101</f>
        <v>x</v>
      </c>
      <c r="O101" s="41" t="e">
        <f>'Core Indicators'!CI101</f>
        <v>#N/A</v>
      </c>
      <c r="P101" s="41" t="str">
        <f>'Core Indicators'!CQ101</f>
        <v>x</v>
      </c>
      <c r="Q101" s="41">
        <f>'Core Indicators'!DG101</f>
        <v>4361000</v>
      </c>
      <c r="R101" s="41" t="str">
        <f>'Core Indicators'!DO101</f>
        <v>x</v>
      </c>
      <c r="S101" s="41" t="str">
        <f>'Core Indicators'!DW101</f>
        <v>x</v>
      </c>
      <c r="T101" s="41" t="str">
        <f>'Core Indicators'!EE101</f>
        <v>x</v>
      </c>
      <c r="U101" s="41" t="str">
        <f>'Core Indicators'!EM101</f>
        <v>x</v>
      </c>
      <c r="V101" s="41">
        <f>'Core Indicators'!FC101</f>
        <v>3</v>
      </c>
      <c r="W101" s="41" t="str">
        <f>'Core Indicators'!FK101</f>
        <v>x</v>
      </c>
      <c r="X101" s="41" t="str">
        <f>'Core Indicators'!FS101</f>
        <v>x</v>
      </c>
      <c r="Y101" s="41">
        <f>'Core Indicators'!GA101</f>
        <v>2</v>
      </c>
      <c r="Z101" s="41">
        <f>'Core Indicators'!GI101</f>
        <v>1</v>
      </c>
      <c r="AA101" s="41">
        <f>'Core Indicators'!GQ101</f>
        <v>2</v>
      </c>
      <c r="AB101" s="41">
        <f>'Core Indicators'!GY101</f>
        <v>0</v>
      </c>
      <c r="AC101" s="41">
        <f>'Core Indicators'!HG101</f>
        <v>2</v>
      </c>
      <c r="AD101" s="41">
        <f>'Core Indicators'!HO101</f>
        <v>2</v>
      </c>
      <c r="AE101" s="41">
        <f>'Core Indicators'!HW101</f>
        <v>1</v>
      </c>
      <c r="AF101" s="41">
        <f>'Core Indicators'!IE101</f>
        <v>1</v>
      </c>
      <c r="AG101" s="41">
        <f>'Core Indicators'!IM101</f>
        <v>3</v>
      </c>
    </row>
    <row r="102" spans="1:33" ht="20.100000000000001" customHeight="1" x14ac:dyDescent="0.25">
      <c r="A102" s="233" t="str">
        <f>'Core Indicators'!A:A</f>
        <v xml:space="preserve">Floods in Pakistan </v>
      </c>
      <c r="B102" s="233" t="str">
        <f>'Core Indicators'!B:B</f>
        <v>Other seasonal event</v>
      </c>
      <c r="C102" s="233" t="str">
        <f>'Core Indicators'!C102</f>
        <v>PAK005</v>
      </c>
      <c r="D102" s="233" t="str">
        <f>'Core Indicators'!D102</f>
        <v>Pakistan</v>
      </c>
      <c r="E102" s="233" t="str">
        <f>'Core Indicators'!E102</f>
        <v>PAK</v>
      </c>
      <c r="F102" s="42">
        <f>'Core Indicators'!O102</f>
        <v>669831</v>
      </c>
      <c r="G102" s="42">
        <f>'Core Indicators'!W102</f>
        <v>33000000</v>
      </c>
      <c r="H102" s="42">
        <f>'Core Indicators'!AE102</f>
        <v>33000000</v>
      </c>
      <c r="I102" s="42">
        <f>'Core Indicators'!AM102</f>
        <v>5000</v>
      </c>
      <c r="J102" s="42">
        <f>'Core Indicators'!AU102</f>
        <v>12900</v>
      </c>
      <c r="K102" s="42">
        <f>'Core Indicators'!BC102</f>
        <v>0</v>
      </c>
      <c r="L102" s="42">
        <f>'Core Indicators'!BK102</f>
        <v>1739</v>
      </c>
      <c r="M102" s="42">
        <f>'Core Indicators'!BS102</f>
        <v>1200000</v>
      </c>
      <c r="N102" s="42">
        <f>'Core Indicators'!CA102</f>
        <v>805000</v>
      </c>
      <c r="O102" s="42" t="e">
        <f>'Core Indicators'!CI102</f>
        <v>#N/A</v>
      </c>
      <c r="P102" s="42">
        <f>'Core Indicators'!CQ102</f>
        <v>0</v>
      </c>
      <c r="Q102" s="42">
        <f>'Core Indicators'!DG102</f>
        <v>0</v>
      </c>
      <c r="R102" s="42">
        <f>'Core Indicators'!DO102</f>
        <v>12400000</v>
      </c>
      <c r="S102" s="42">
        <f>'Core Indicators'!DW102</f>
        <v>20570000</v>
      </c>
      <c r="T102" s="42">
        <f>'Core Indicators'!EE102</f>
        <v>30000</v>
      </c>
      <c r="U102" s="42">
        <f>'Core Indicators'!EM102</f>
        <v>0</v>
      </c>
      <c r="V102" s="42">
        <f>'Core Indicators'!FC102</f>
        <v>1</v>
      </c>
      <c r="W102" s="42" t="e">
        <f>'Core Indicators'!FK102</f>
        <v>#N/A</v>
      </c>
      <c r="X102" s="42" t="e">
        <f>'Core Indicators'!FS102</f>
        <v>#N/A</v>
      </c>
      <c r="Y102" s="42">
        <f>'Core Indicators'!GA102</f>
        <v>2</v>
      </c>
      <c r="Z102" s="42">
        <f>'Core Indicators'!GI102</f>
        <v>1</v>
      </c>
      <c r="AA102" s="42">
        <f>'Core Indicators'!GQ102</f>
        <v>2</v>
      </c>
      <c r="AB102" s="42">
        <f>'Core Indicators'!GY102</f>
        <v>0</v>
      </c>
      <c r="AC102" s="42">
        <f>'Core Indicators'!HG102</f>
        <v>2</v>
      </c>
      <c r="AD102" s="42">
        <f>'Core Indicators'!HO102</f>
        <v>1</v>
      </c>
      <c r="AE102" s="42">
        <f>'Core Indicators'!HW102</f>
        <v>1</v>
      </c>
      <c r="AF102" s="42">
        <f>'Core Indicators'!IE102</f>
        <v>1</v>
      </c>
      <c r="AG102" s="42">
        <f>'Core Indicators'!IM102</f>
        <v>3</v>
      </c>
    </row>
    <row r="103" spans="1:33" ht="20.100000000000001" customHeight="1" x14ac:dyDescent="0.25">
      <c r="A103" s="62" t="str">
        <f>'Core Indicators'!A:A</f>
        <v>Venezuela displacement in Panama</v>
      </c>
      <c r="B103" s="62" t="str">
        <f>'Core Indicators'!B:B</f>
        <v>Displacement</v>
      </c>
      <c r="C103" s="62" t="str">
        <f>'Core Indicators'!C103</f>
        <v>PAN002</v>
      </c>
      <c r="D103" s="62" t="str">
        <f>'Core Indicators'!D103</f>
        <v>Panama</v>
      </c>
      <c r="E103" s="62" t="str">
        <f>'Core Indicators'!E103</f>
        <v>PAN</v>
      </c>
      <c r="F103" s="41">
        <f>'Core Indicators'!O103</f>
        <v>74177</v>
      </c>
      <c r="G103" s="41">
        <f>'Core Indicators'!W103</f>
        <v>148000</v>
      </c>
      <c r="H103" s="41">
        <f>'Core Indicators'!AE103</f>
        <v>73000</v>
      </c>
      <c r="I103" s="41">
        <f>'Core Indicators'!AM103</f>
        <v>148000</v>
      </c>
      <c r="J103" s="41" t="str">
        <f>'Core Indicators'!AU103</f>
        <v>x</v>
      </c>
      <c r="K103" s="41" t="str">
        <f>'Core Indicators'!BC103</f>
        <v>x</v>
      </c>
      <c r="L103" s="41">
        <f>'Core Indicators'!BK103</f>
        <v>128</v>
      </c>
      <c r="M103" s="41" t="str">
        <f>'Core Indicators'!BS103</f>
        <v>x</v>
      </c>
      <c r="N103" s="41" t="str">
        <f>'Core Indicators'!CA103</f>
        <v>x</v>
      </c>
      <c r="O103" s="41" t="e">
        <f>'Core Indicators'!CI103</f>
        <v>#N/A</v>
      </c>
      <c r="P103" s="41" t="str">
        <f>'Core Indicators'!CQ103</f>
        <v>x</v>
      </c>
      <c r="Q103" s="41">
        <f>'Core Indicators'!DG103</f>
        <v>75000</v>
      </c>
      <c r="R103" s="41">
        <f>'Core Indicators'!DO103</f>
        <v>0</v>
      </c>
      <c r="S103" s="41">
        <f>'Core Indicators'!DW103</f>
        <v>73000</v>
      </c>
      <c r="T103" s="41">
        <f>'Core Indicators'!EE103</f>
        <v>0</v>
      </c>
      <c r="U103" s="41">
        <f>'Core Indicators'!EM103</f>
        <v>0</v>
      </c>
      <c r="V103" s="41">
        <f>'Core Indicators'!FC103</f>
        <v>2</v>
      </c>
      <c r="W103" s="41" t="str">
        <f>'Core Indicators'!FK103</f>
        <v>x</v>
      </c>
      <c r="X103" s="41" t="str">
        <f>'Core Indicators'!FS103</f>
        <v>x</v>
      </c>
      <c r="Y103" s="41">
        <f>'Core Indicators'!GA103</f>
        <v>0</v>
      </c>
      <c r="Z103" s="41">
        <f>'Core Indicators'!GI103</f>
        <v>1</v>
      </c>
      <c r="AA103" s="41">
        <f>'Core Indicators'!GQ103</f>
        <v>0</v>
      </c>
      <c r="AB103" s="41">
        <f>'Core Indicators'!GY103</f>
        <v>0</v>
      </c>
      <c r="AC103" s="41">
        <f>'Core Indicators'!HG103</f>
        <v>0</v>
      </c>
      <c r="AD103" s="41">
        <f>'Core Indicators'!HO103</f>
        <v>2</v>
      </c>
      <c r="AE103" s="41">
        <f>'Core Indicators'!HW103</f>
        <v>1</v>
      </c>
      <c r="AF103" s="41">
        <f>'Core Indicators'!IE103</f>
        <v>0</v>
      </c>
      <c r="AG103" s="41">
        <f>'Core Indicators'!IM103</f>
        <v>1</v>
      </c>
    </row>
    <row r="104" spans="1:33" ht="20.100000000000001" customHeight="1" x14ac:dyDescent="0.25">
      <c r="A104" s="233" t="str">
        <f>'Core Indicators'!A:A</f>
        <v>Venezuela displacement in Peru</v>
      </c>
      <c r="B104" s="233" t="str">
        <f>'Core Indicators'!B:B</f>
        <v>Displacement</v>
      </c>
      <c r="C104" s="233" t="str">
        <f>'Core Indicators'!C104</f>
        <v>PER002</v>
      </c>
      <c r="D104" s="233" t="str">
        <f>'Core Indicators'!D104</f>
        <v>Peru</v>
      </c>
      <c r="E104" s="233" t="str">
        <f>'Core Indicators'!E104</f>
        <v>PER</v>
      </c>
      <c r="F104" s="42">
        <f>'Core Indicators'!O104</f>
        <v>1280000</v>
      </c>
      <c r="G104" s="42">
        <f>'Core Indicators'!W104</f>
        <v>34050000</v>
      </c>
      <c r="H104" s="42">
        <f>'Core Indicators'!AE104</f>
        <v>14621000</v>
      </c>
      <c r="I104" s="42">
        <f>'Core Indicators'!AM104</f>
        <v>1520000</v>
      </c>
      <c r="J104" s="42" t="str">
        <f>'Core Indicators'!AU104</f>
        <v>x</v>
      </c>
      <c r="K104" s="42" t="str">
        <f>'Core Indicators'!BC104</f>
        <v>x</v>
      </c>
      <c r="L104" s="42">
        <f>'Core Indicators'!BK104</f>
        <v>89</v>
      </c>
      <c r="M104" s="42" t="str">
        <f>'Core Indicators'!BS104</f>
        <v>x</v>
      </c>
      <c r="N104" s="42" t="str">
        <f>'Core Indicators'!CA104</f>
        <v>x</v>
      </c>
      <c r="O104" s="42" t="e">
        <f>'Core Indicators'!CI104</f>
        <v>#N/A</v>
      </c>
      <c r="P104" s="42" t="str">
        <f>'Core Indicators'!CQ104</f>
        <v>x</v>
      </c>
      <c r="Q104" s="42">
        <f>'Core Indicators'!DG104</f>
        <v>19429000</v>
      </c>
      <c r="R104" s="42">
        <f>'Core Indicators'!DO104</f>
        <v>13571000</v>
      </c>
      <c r="S104" s="42">
        <f>'Core Indicators'!DW104</f>
        <v>1050000</v>
      </c>
      <c r="T104" s="42">
        <f>'Core Indicators'!EE104</f>
        <v>0</v>
      </c>
      <c r="U104" s="42">
        <f>'Core Indicators'!EM104</f>
        <v>0</v>
      </c>
      <c r="V104" s="42">
        <f>'Core Indicators'!FC104</f>
        <v>3</v>
      </c>
      <c r="W104" s="42" t="str">
        <f>'Core Indicators'!FK104</f>
        <v>x</v>
      </c>
      <c r="X104" s="42" t="str">
        <f>'Core Indicators'!FS104</f>
        <v>x</v>
      </c>
      <c r="Y104" s="42">
        <f>'Core Indicators'!GA104</f>
        <v>0</v>
      </c>
      <c r="Z104" s="42">
        <f>'Core Indicators'!GI104</f>
        <v>0</v>
      </c>
      <c r="AA104" s="42">
        <f>'Core Indicators'!GQ104</f>
        <v>0</v>
      </c>
      <c r="AB104" s="42">
        <f>'Core Indicators'!GY104</f>
        <v>1</v>
      </c>
      <c r="AC104" s="42">
        <f>'Core Indicators'!HG104</f>
        <v>2</v>
      </c>
      <c r="AD104" s="42">
        <f>'Core Indicators'!HO104</f>
        <v>2</v>
      </c>
      <c r="AE104" s="42">
        <f>'Core Indicators'!HW104</f>
        <v>1</v>
      </c>
      <c r="AF104" s="42">
        <f>'Core Indicators'!IE104</f>
        <v>1</v>
      </c>
      <c r="AG104" s="42">
        <f>'Core Indicators'!IM104</f>
        <v>3</v>
      </c>
    </row>
    <row r="105" spans="1:33" ht="20.100000000000001" customHeight="1" x14ac:dyDescent="0.25">
      <c r="A105" s="62" t="str">
        <f>'Core Indicators'!A:A</f>
        <v>Multiple crises in the Philippines</v>
      </c>
      <c r="B105" s="62" t="str">
        <f>'Core Indicators'!B:B</f>
        <v>Conflict,Cyclone,Violence,Floods,Other seasonal event</v>
      </c>
      <c r="C105" s="62" t="str">
        <f>'Core Indicators'!C105</f>
        <v>PHL001</v>
      </c>
      <c r="D105" s="62" t="str">
        <f>'Core Indicators'!D105</f>
        <v>Philippines</v>
      </c>
      <c r="E105" s="62" t="str">
        <f>'Core Indicators'!E105</f>
        <v>PHL</v>
      </c>
      <c r="F105" s="41">
        <f>'Core Indicators'!O105</f>
        <v>300000</v>
      </c>
      <c r="G105" s="41">
        <f>'Core Indicators'!W105</f>
        <v>109033000</v>
      </c>
      <c r="H105" s="41">
        <f>'Core Indicators'!AE105</f>
        <v>6434000</v>
      </c>
      <c r="I105" s="41">
        <f>'Core Indicators'!AM105</f>
        <v>111000</v>
      </c>
      <c r="J105" s="41">
        <f>'Core Indicators'!AU105</f>
        <v>0</v>
      </c>
      <c r="K105" s="41" t="str">
        <f>'Core Indicators'!BC105</f>
        <v>x</v>
      </c>
      <c r="L105" s="41">
        <f>'Core Indicators'!BK105</f>
        <v>209</v>
      </c>
      <c r="M105" s="41">
        <f>'Core Indicators'!BS105</f>
        <v>67775</v>
      </c>
      <c r="N105" s="41">
        <f>'Core Indicators'!CA105</f>
        <v>8113</v>
      </c>
      <c r="O105" s="41" t="e">
        <f>'Core Indicators'!CI105</f>
        <v>#N/A</v>
      </c>
      <c r="P105" s="41">
        <f>'Core Indicators'!CQ105</f>
        <v>261000000</v>
      </c>
      <c r="Q105" s="41">
        <f>'Core Indicators'!DG105</f>
        <v>102600000</v>
      </c>
      <c r="R105" s="41">
        <f>'Core Indicators'!DO105</f>
        <v>6322000</v>
      </c>
      <c r="S105" s="41">
        <f>'Core Indicators'!DW105</f>
        <v>111000</v>
      </c>
      <c r="T105" s="41">
        <f>'Core Indicators'!EE105</f>
        <v>0</v>
      </c>
      <c r="U105" s="41">
        <f>'Core Indicators'!EM105</f>
        <v>0</v>
      </c>
      <c r="V105" s="41">
        <f>'Core Indicators'!FC105</f>
        <v>4</v>
      </c>
      <c r="W105" s="41" t="e">
        <f>'Core Indicators'!FK105</f>
        <v>#N/A</v>
      </c>
      <c r="X105" s="41" t="e">
        <f>'Core Indicators'!FS105</f>
        <v>#N/A</v>
      </c>
      <c r="Y105" s="41">
        <f>'Core Indicators'!GA105</f>
        <v>0</v>
      </c>
      <c r="Z105" s="41">
        <f>'Core Indicators'!GI105</f>
        <v>1</v>
      </c>
      <c r="AA105" s="41">
        <f>'Core Indicators'!GQ105</f>
        <v>0</v>
      </c>
      <c r="AB105" s="41">
        <f>'Core Indicators'!GY105</f>
        <v>0</v>
      </c>
      <c r="AC105" s="41">
        <f>'Core Indicators'!HG105</f>
        <v>0</v>
      </c>
      <c r="AD105" s="41">
        <f>'Core Indicators'!HO105</f>
        <v>0</v>
      </c>
      <c r="AE105" s="41">
        <f>'Core Indicators'!HW105</f>
        <v>0</v>
      </c>
      <c r="AF105" s="41">
        <f>'Core Indicators'!IE105</f>
        <v>1</v>
      </c>
      <c r="AG105" s="41">
        <f>'Core Indicators'!IM105</f>
        <v>3</v>
      </c>
    </row>
    <row r="106" spans="1:33" ht="20.100000000000001" customHeight="1" x14ac:dyDescent="0.25">
      <c r="A106" s="233" t="str">
        <f>'Core Indicators'!A:A</f>
        <v>Mindanao conflict</v>
      </c>
      <c r="B106" s="233" t="str">
        <f>'Core Indicators'!B:B</f>
        <v>Conflict,Violence</v>
      </c>
      <c r="C106" s="233" t="str">
        <f>'Core Indicators'!C106</f>
        <v>PHL003</v>
      </c>
      <c r="D106" s="233" t="str">
        <f>'Core Indicators'!D106</f>
        <v>Philippines</v>
      </c>
      <c r="E106" s="233" t="str">
        <f>'Core Indicators'!E106</f>
        <v>PHL</v>
      </c>
      <c r="F106" s="42">
        <f>'Core Indicators'!O106</f>
        <v>138354</v>
      </c>
      <c r="G106" s="42">
        <f>'Core Indicators'!W106</f>
        <v>26252000</v>
      </c>
      <c r="H106" s="42">
        <f>'Core Indicators'!AE106</f>
        <v>106000</v>
      </c>
      <c r="I106" s="42">
        <f>'Core Indicators'!AM106</f>
        <v>106000</v>
      </c>
      <c r="J106" s="42" t="str">
        <f>'Core Indicators'!AU106</f>
        <v>x</v>
      </c>
      <c r="K106" s="42" t="str">
        <f>'Core Indicators'!BC106</f>
        <v>x</v>
      </c>
      <c r="L106" s="42">
        <f>'Core Indicators'!BK106</f>
        <v>209</v>
      </c>
      <c r="M106" s="42" t="str">
        <f>'Core Indicators'!BS106</f>
        <v>x</v>
      </c>
      <c r="N106" s="42" t="str">
        <f>'Core Indicators'!CA106</f>
        <v>x</v>
      </c>
      <c r="O106" s="42" t="e">
        <f>'Core Indicators'!CI106</f>
        <v>#N/A</v>
      </c>
      <c r="P106" s="42" t="str">
        <f>'Core Indicators'!CQ106</f>
        <v>x</v>
      </c>
      <c r="Q106" s="42">
        <f>'Core Indicators'!DG106</f>
        <v>26146000</v>
      </c>
      <c r="R106" s="42">
        <f>'Core Indicators'!DO106</f>
        <v>0</v>
      </c>
      <c r="S106" s="42">
        <f>'Core Indicators'!DW106</f>
        <v>106000</v>
      </c>
      <c r="T106" s="42">
        <f>'Core Indicators'!EE106</f>
        <v>0</v>
      </c>
      <c r="U106" s="42">
        <f>'Core Indicators'!EM106</f>
        <v>0</v>
      </c>
      <c r="V106" s="42">
        <f>'Core Indicators'!FC106</f>
        <v>4</v>
      </c>
      <c r="W106" s="42" t="str">
        <f>'Core Indicators'!FK106</f>
        <v>x</v>
      </c>
      <c r="X106" s="42" t="str">
        <f>'Core Indicators'!FS106</f>
        <v>x</v>
      </c>
      <c r="Y106" s="42">
        <f>'Core Indicators'!GA106</f>
        <v>0</v>
      </c>
      <c r="Z106" s="42">
        <f>'Core Indicators'!GI106</f>
        <v>1</v>
      </c>
      <c r="AA106" s="42">
        <f>'Core Indicators'!GQ106</f>
        <v>0</v>
      </c>
      <c r="AB106" s="42">
        <f>'Core Indicators'!GY106</f>
        <v>0</v>
      </c>
      <c r="AC106" s="42">
        <f>'Core Indicators'!HG106</f>
        <v>0</v>
      </c>
      <c r="AD106" s="42">
        <f>'Core Indicators'!HO106</f>
        <v>0</v>
      </c>
      <c r="AE106" s="42">
        <f>'Core Indicators'!HW106</f>
        <v>0</v>
      </c>
      <c r="AF106" s="42">
        <f>'Core Indicators'!IE106</f>
        <v>1</v>
      </c>
      <c r="AG106" s="42">
        <f>'Core Indicators'!IM106</f>
        <v>1</v>
      </c>
    </row>
    <row r="107" spans="1:33" ht="20.100000000000001" customHeight="1" x14ac:dyDescent="0.25">
      <c r="A107" s="62" t="str">
        <f>'Core Indicators'!A:A</f>
        <v>Typhoon Nalgae</v>
      </c>
      <c r="B107" s="62" t="str">
        <f>'Core Indicators'!B:B</f>
        <v>Cyclone</v>
      </c>
      <c r="C107" s="62" t="str">
        <f>'Core Indicators'!C107</f>
        <v>PHL012</v>
      </c>
      <c r="D107" s="62" t="str">
        <f>'Core Indicators'!D107</f>
        <v>Philippines</v>
      </c>
      <c r="E107" s="62" t="str">
        <f>'Core Indicators'!E107</f>
        <v>PHL</v>
      </c>
      <c r="F107" s="41">
        <f>'Core Indicators'!O107</f>
        <v>238000</v>
      </c>
      <c r="G107" s="41">
        <f>'Core Indicators'!W107</f>
        <v>95962000</v>
      </c>
      <c r="H107" s="41">
        <f>'Core Indicators'!AE107</f>
        <v>6328000</v>
      </c>
      <c r="I107" s="41">
        <f>'Core Indicators'!AM107</f>
        <v>5000</v>
      </c>
      <c r="J107" s="41">
        <f>'Core Indicators'!AU107</f>
        <v>0</v>
      </c>
      <c r="K107" s="41" t="e">
        <f>'Core Indicators'!BC107</f>
        <v>#N/A</v>
      </c>
      <c r="L107" s="41">
        <f>'Core Indicators'!BK107</f>
        <v>0</v>
      </c>
      <c r="M107" s="41">
        <f>'Core Indicators'!BS107</f>
        <v>67775</v>
      </c>
      <c r="N107" s="41">
        <f>'Core Indicators'!CA107</f>
        <v>8113</v>
      </c>
      <c r="O107" s="41" t="e">
        <f>'Core Indicators'!CI107</f>
        <v>#N/A</v>
      </c>
      <c r="P107" s="41">
        <f>'Core Indicators'!CQ107</f>
        <v>261000000</v>
      </c>
      <c r="Q107" s="41">
        <f>'Core Indicators'!DG107</f>
        <v>89635000</v>
      </c>
      <c r="R107" s="41">
        <f>'Core Indicators'!DO107</f>
        <v>6322000</v>
      </c>
      <c r="S107" s="41">
        <f>'Core Indicators'!DW107</f>
        <v>5000</v>
      </c>
      <c r="T107" s="41">
        <f>'Core Indicators'!EE107</f>
        <v>0</v>
      </c>
      <c r="U107" s="41">
        <f>'Core Indicators'!EM107</f>
        <v>0</v>
      </c>
      <c r="V107" s="41">
        <f>'Core Indicators'!FC107</f>
        <v>4</v>
      </c>
      <c r="W107" s="41" t="e">
        <f>'Core Indicators'!FK107</f>
        <v>#N/A</v>
      </c>
      <c r="X107" s="41" t="e">
        <f>'Core Indicators'!FS107</f>
        <v>#N/A</v>
      </c>
      <c r="Y107" s="41">
        <f>'Core Indicators'!GA107</f>
        <v>0</v>
      </c>
      <c r="Z107" s="41">
        <f>'Core Indicators'!GI107</f>
        <v>0</v>
      </c>
      <c r="AA107" s="41">
        <f>'Core Indicators'!GQ107</f>
        <v>0</v>
      </c>
      <c r="AB107" s="41">
        <f>'Core Indicators'!GY107</f>
        <v>0</v>
      </c>
      <c r="AC107" s="41">
        <f>'Core Indicators'!HG107</f>
        <v>0</v>
      </c>
      <c r="AD107" s="41">
        <f>'Core Indicators'!HO107</f>
        <v>0</v>
      </c>
      <c r="AE107" s="41">
        <f>'Core Indicators'!HW107</f>
        <v>0</v>
      </c>
      <c r="AF107" s="41">
        <f>'Core Indicators'!IE107</f>
        <v>1</v>
      </c>
      <c r="AG107" s="41">
        <f>'Core Indicators'!IM107</f>
        <v>0</v>
      </c>
    </row>
    <row r="108" spans="1:33" ht="20.100000000000001" customHeight="1" x14ac:dyDescent="0.25">
      <c r="A108" s="233" t="str">
        <f>'Core Indicators'!A:A</f>
        <v>Highlands Violence</v>
      </c>
      <c r="B108" s="233" t="str">
        <f>'Core Indicators'!B:B</f>
        <v>Earthquake</v>
      </c>
      <c r="C108" s="233" t="str">
        <f>'Core Indicators'!C108</f>
        <v>PNG003</v>
      </c>
      <c r="D108" s="233" t="str">
        <f>'Core Indicators'!D108</f>
        <v>Papua New Guinea</v>
      </c>
      <c r="E108" s="233" t="str">
        <f>'Core Indicators'!E108</f>
        <v>PNG</v>
      </c>
      <c r="F108" s="42">
        <f>'Core Indicators'!O108</f>
        <v>63679</v>
      </c>
      <c r="G108" s="42">
        <f>'Core Indicators'!W108</f>
        <v>2855000</v>
      </c>
      <c r="H108" s="42">
        <f>'Core Indicators'!AE108</f>
        <v>265000</v>
      </c>
      <c r="I108" s="42">
        <f>'Core Indicators'!AM108</f>
        <v>31000</v>
      </c>
      <c r="J108" s="42" t="str">
        <f>'Core Indicators'!AU108</f>
        <v>x</v>
      </c>
      <c r="K108" s="42" t="e">
        <f>'Core Indicators'!BC108</f>
        <v>#N/A</v>
      </c>
      <c r="L108" s="42">
        <f>'Core Indicators'!BK108</f>
        <v>40</v>
      </c>
      <c r="M108" s="42" t="e">
        <f>'Core Indicators'!BS108</f>
        <v>#N/A</v>
      </c>
      <c r="N108" s="42" t="e">
        <f>'Core Indicators'!CA108</f>
        <v>#N/A</v>
      </c>
      <c r="O108" s="42" t="e">
        <f>'Core Indicators'!CI108</f>
        <v>#N/A</v>
      </c>
      <c r="P108" s="42" t="e">
        <f>'Core Indicators'!CQ108</f>
        <v>#N/A</v>
      </c>
      <c r="Q108" s="42">
        <f>'Core Indicators'!DG108</f>
        <v>2590000</v>
      </c>
      <c r="R108" s="42">
        <f>'Core Indicators'!DO108</f>
        <v>0</v>
      </c>
      <c r="S108" s="42">
        <f>'Core Indicators'!DW108</f>
        <v>233000</v>
      </c>
      <c r="T108" s="42">
        <f>'Core Indicators'!EE108</f>
        <v>32000</v>
      </c>
      <c r="U108" s="42">
        <f>'Core Indicators'!EM108</f>
        <v>0</v>
      </c>
      <c r="V108" s="42">
        <f>'Core Indicators'!FC108</f>
        <v>4</v>
      </c>
      <c r="W108" s="42" t="e">
        <f>'Core Indicators'!FK108</f>
        <v>#N/A</v>
      </c>
      <c r="X108" s="42" t="e">
        <f>'Core Indicators'!FS108</f>
        <v>#N/A</v>
      </c>
      <c r="Y108" s="42">
        <f>'Core Indicators'!GA108</f>
        <v>0</v>
      </c>
      <c r="Z108" s="42">
        <f>'Core Indicators'!GI108</f>
        <v>1</v>
      </c>
      <c r="AA108" s="42">
        <f>'Core Indicators'!GQ108</f>
        <v>0</v>
      </c>
      <c r="AB108" s="42">
        <f>'Core Indicators'!GY108</f>
        <v>0</v>
      </c>
      <c r="AC108" s="42">
        <f>'Core Indicators'!HG108</f>
        <v>0</v>
      </c>
      <c r="AD108" s="42">
        <f>'Core Indicators'!HO108</f>
        <v>0</v>
      </c>
      <c r="AE108" s="42">
        <f>'Core Indicators'!HW108</f>
        <v>1</v>
      </c>
      <c r="AF108" s="42">
        <f>'Core Indicators'!IE108</f>
        <v>0</v>
      </c>
      <c r="AG108" s="42">
        <f>'Core Indicators'!IM108</f>
        <v>3</v>
      </c>
    </row>
    <row r="109" spans="1:33" ht="20.100000000000001" customHeight="1" x14ac:dyDescent="0.25">
      <c r="A109" s="62" t="str">
        <f>'Core Indicators'!A:A</f>
        <v>Displacement from Ukraine conflict in Poland</v>
      </c>
      <c r="B109" s="62" t="str">
        <f>'Core Indicators'!B:B</f>
        <v>Displacement,Conflict</v>
      </c>
      <c r="C109" s="62" t="str">
        <f>'Core Indicators'!C109</f>
        <v>POL002</v>
      </c>
      <c r="D109" s="62" t="str">
        <f>'Core Indicators'!D109</f>
        <v>Poland</v>
      </c>
      <c r="E109" s="62" t="str">
        <f>'Core Indicators'!E109</f>
        <v>POL</v>
      </c>
      <c r="F109" s="41">
        <f>'Core Indicators'!O109</f>
        <v>147500</v>
      </c>
      <c r="G109" s="41">
        <f>'Core Indicators'!W109</f>
        <v>1360000</v>
      </c>
      <c r="H109" s="41">
        <f>'Core Indicators'!AE109</f>
        <v>1000000</v>
      </c>
      <c r="I109" s="41">
        <f>'Core Indicators'!AM109</f>
        <v>1000000</v>
      </c>
      <c r="J109" s="41" t="e">
        <f>'Core Indicators'!AU109</f>
        <v>#N/A</v>
      </c>
      <c r="K109" s="41" t="e">
        <f>'Core Indicators'!BC109</f>
        <v>#N/A</v>
      </c>
      <c r="L109" s="41">
        <f>'Core Indicators'!BK109</f>
        <v>0</v>
      </c>
      <c r="M109" s="41" t="e">
        <f>'Core Indicators'!BS109</f>
        <v>#N/A</v>
      </c>
      <c r="N109" s="41" t="e">
        <f>'Core Indicators'!CA109</f>
        <v>#N/A</v>
      </c>
      <c r="O109" s="41" t="e">
        <f>'Core Indicators'!CI109</f>
        <v>#N/A</v>
      </c>
      <c r="P109" s="41" t="e">
        <f>'Core Indicators'!CQ109</f>
        <v>#N/A</v>
      </c>
      <c r="Q109" s="41">
        <f>'Core Indicators'!DG109</f>
        <v>360000</v>
      </c>
      <c r="R109" s="41">
        <f>'Core Indicators'!DO109</f>
        <v>0</v>
      </c>
      <c r="S109" s="41">
        <f>'Core Indicators'!DW109</f>
        <v>1000000</v>
      </c>
      <c r="T109" s="41">
        <f>'Core Indicators'!EE109</f>
        <v>0</v>
      </c>
      <c r="U109" s="41">
        <f>'Core Indicators'!EM109</f>
        <v>0</v>
      </c>
      <c r="V109" s="41">
        <f>'Core Indicators'!FC109</f>
        <v>2</v>
      </c>
      <c r="W109" s="41" t="e">
        <f>'Core Indicators'!FK109</f>
        <v>#N/A</v>
      </c>
      <c r="X109" s="41" t="e">
        <f>'Core Indicators'!FS109</f>
        <v>#N/A</v>
      </c>
      <c r="Y109" s="41">
        <f>'Core Indicators'!GA109</f>
        <v>0</v>
      </c>
      <c r="Z109" s="41">
        <f>'Core Indicators'!GI109</f>
        <v>0</v>
      </c>
      <c r="AA109" s="41">
        <f>'Core Indicators'!GQ109</f>
        <v>0</v>
      </c>
      <c r="AB109" s="41">
        <f>'Core Indicators'!GY109</f>
        <v>0</v>
      </c>
      <c r="AC109" s="41">
        <f>'Core Indicators'!HG109</f>
        <v>2</v>
      </c>
      <c r="AD109" s="41">
        <f>'Core Indicators'!HO109</f>
        <v>1</v>
      </c>
      <c r="AE109" s="41">
        <f>'Core Indicators'!HW109</f>
        <v>0</v>
      </c>
      <c r="AF109" s="41">
        <f>'Core Indicators'!IE109</f>
        <v>0</v>
      </c>
      <c r="AG109" s="41">
        <f>'Core Indicators'!IM109</f>
        <v>0</v>
      </c>
    </row>
    <row r="110" spans="1:33" ht="20.100000000000001" customHeight="1" x14ac:dyDescent="0.25">
      <c r="A110" s="233" t="str">
        <f>'Core Indicators'!A:A</f>
        <v>Complex crisis in DPRK</v>
      </c>
      <c r="B110" s="233" t="str">
        <f>'Core Indicators'!B:B</f>
        <v>Socio-political,Floods,Other seasonal event,Food Security</v>
      </c>
      <c r="C110" s="233" t="str">
        <f>'Core Indicators'!C110</f>
        <v>PRK001</v>
      </c>
      <c r="D110" s="233" t="str">
        <f>'Core Indicators'!D110</f>
        <v>DPRK</v>
      </c>
      <c r="E110" s="233" t="str">
        <f>'Core Indicators'!E110</f>
        <v>PRK</v>
      </c>
      <c r="F110" s="42">
        <f>'Core Indicators'!O110</f>
        <v>120410</v>
      </c>
      <c r="G110" s="42">
        <f>'Core Indicators'!W110</f>
        <v>26156000</v>
      </c>
      <c r="H110" s="42">
        <f>'Core Indicators'!AE110</f>
        <v>26156000</v>
      </c>
      <c r="I110" s="42">
        <f>'Core Indicators'!AM110</f>
        <v>34000</v>
      </c>
      <c r="J110" s="42" t="str">
        <f>'Core Indicators'!AU110</f>
        <v>x</v>
      </c>
      <c r="K110" s="42" t="str">
        <f>'Core Indicators'!BC110</f>
        <v>x</v>
      </c>
      <c r="L110" s="42">
        <f>'Core Indicators'!BK110</f>
        <v>11</v>
      </c>
      <c r="M110" s="42" t="str">
        <f>'Core Indicators'!BS110</f>
        <v>x</v>
      </c>
      <c r="N110" s="42" t="str">
        <f>'Core Indicators'!CA110</f>
        <v>x</v>
      </c>
      <c r="O110" s="42" t="e">
        <f>'Core Indicators'!CI110</f>
        <v>#N/A</v>
      </c>
      <c r="P110" s="42" t="str">
        <f>'Core Indicators'!CQ110</f>
        <v>x</v>
      </c>
      <c r="Q110" s="42">
        <f>'Core Indicators'!DG110</f>
        <v>0</v>
      </c>
      <c r="R110" s="42">
        <f>'Core Indicators'!DO110</f>
        <v>15237000</v>
      </c>
      <c r="S110" s="42">
        <f>'Core Indicators'!DW110</f>
        <v>4970000</v>
      </c>
      <c r="T110" s="42">
        <f>'Core Indicators'!EE110</f>
        <v>5459000</v>
      </c>
      <c r="U110" s="42">
        <f>'Core Indicators'!EM110</f>
        <v>0</v>
      </c>
      <c r="V110" s="42">
        <f>'Core Indicators'!FC110</f>
        <v>1</v>
      </c>
      <c r="W110" s="42" t="str">
        <f>'Core Indicators'!FK110</f>
        <v>x</v>
      </c>
      <c r="X110" s="42" t="str">
        <f>'Core Indicators'!FS110</f>
        <v>x</v>
      </c>
      <c r="Y110" s="42">
        <f>'Core Indicators'!GA110</f>
        <v>1</v>
      </c>
      <c r="Z110" s="42">
        <f>'Core Indicators'!GI110</f>
        <v>2</v>
      </c>
      <c r="AA110" s="42">
        <f>'Core Indicators'!GQ110</f>
        <v>2</v>
      </c>
      <c r="AB110" s="42">
        <f>'Core Indicators'!GY110</f>
        <v>0</v>
      </c>
      <c r="AC110" s="42">
        <f>'Core Indicators'!HG110</f>
        <v>3</v>
      </c>
      <c r="AD110" s="42">
        <f>'Core Indicators'!HO110</f>
        <v>3</v>
      </c>
      <c r="AE110" s="42">
        <f>'Core Indicators'!HW110</f>
        <v>0</v>
      </c>
      <c r="AF110" s="42">
        <f>'Core Indicators'!IE110</f>
        <v>0</v>
      </c>
      <c r="AG110" s="42">
        <f>'Core Indicators'!IM110</f>
        <v>3</v>
      </c>
    </row>
    <row r="111" spans="1:33" ht="20.100000000000001" customHeight="1" x14ac:dyDescent="0.25">
      <c r="A111" s="62" t="str">
        <f>'Core Indicators'!A:A</f>
        <v>Conflict in Palestine</v>
      </c>
      <c r="B111" s="62" t="str">
        <f>'Core Indicators'!B:B</f>
        <v>Conflict,Socio-political,Violence</v>
      </c>
      <c r="C111" s="62" t="str">
        <f>'Core Indicators'!C111</f>
        <v>PSE002</v>
      </c>
      <c r="D111" s="62" t="str">
        <f>'Core Indicators'!D111</f>
        <v>Palestine</v>
      </c>
      <c r="E111" s="62" t="str">
        <f>'Core Indicators'!E111</f>
        <v>PSE</v>
      </c>
      <c r="F111" s="41">
        <f>'Core Indicators'!O111</f>
        <v>6025</v>
      </c>
      <c r="G111" s="41">
        <f>'Core Indicators'!W111</f>
        <v>5355000</v>
      </c>
      <c r="H111" s="41">
        <f>'Core Indicators'!AE111</f>
        <v>5355000</v>
      </c>
      <c r="I111" s="41">
        <f>'Core Indicators'!AM111</f>
        <v>6723000</v>
      </c>
      <c r="J111" s="41">
        <f>'Core Indicators'!AU111</f>
        <v>6935</v>
      </c>
      <c r="K111" s="41" t="str">
        <f>'Core Indicators'!BC111</f>
        <v>x</v>
      </c>
      <c r="L111" s="41">
        <f>'Core Indicators'!BK111</f>
        <v>183</v>
      </c>
      <c r="M111" s="41">
        <f>'Core Indicators'!BS111</f>
        <v>3408</v>
      </c>
      <c r="N111" s="41">
        <f>'Core Indicators'!CA111</f>
        <v>173</v>
      </c>
      <c r="O111" s="41" t="e">
        <f>'Core Indicators'!CI111</f>
        <v>#N/A</v>
      </c>
      <c r="P111" s="41" t="str">
        <f>'Core Indicators'!CQ111</f>
        <v>x</v>
      </c>
      <c r="Q111" s="41">
        <f>'Core Indicators'!DG111</f>
        <v>0</v>
      </c>
      <c r="R111" s="41">
        <f>'Core Indicators'!DO111</f>
        <v>3255000</v>
      </c>
      <c r="S111" s="41">
        <f>'Core Indicators'!DW111</f>
        <v>1335000</v>
      </c>
      <c r="T111" s="41">
        <f>'Core Indicators'!EE111</f>
        <v>700000</v>
      </c>
      <c r="U111" s="41">
        <f>'Core Indicators'!EM111</f>
        <v>65000</v>
      </c>
      <c r="V111" s="41">
        <f>'Core Indicators'!FC111</f>
        <v>4</v>
      </c>
      <c r="W111" s="41" t="str">
        <f>'Core Indicators'!FK111</f>
        <v>x</v>
      </c>
      <c r="X111" s="41">
        <f>'Core Indicators'!FS111</f>
        <v>4950000</v>
      </c>
      <c r="Y111" s="41">
        <f>'Core Indicators'!GA111</f>
        <v>1</v>
      </c>
      <c r="Z111" s="41">
        <f>'Core Indicators'!GI111</f>
        <v>3</v>
      </c>
      <c r="AA111" s="41">
        <f>'Core Indicators'!GQ111</f>
        <v>2</v>
      </c>
      <c r="AB111" s="41">
        <f>'Core Indicators'!GY111</f>
        <v>1</v>
      </c>
      <c r="AC111" s="41">
        <f>'Core Indicators'!HG111</f>
        <v>2</v>
      </c>
      <c r="AD111" s="41">
        <f>'Core Indicators'!HO111</f>
        <v>3</v>
      </c>
      <c r="AE111" s="41">
        <f>'Core Indicators'!HW111</f>
        <v>3</v>
      </c>
      <c r="AF111" s="41">
        <f>'Core Indicators'!IE111</f>
        <v>2</v>
      </c>
      <c r="AG111" s="41">
        <f>'Core Indicators'!IM111</f>
        <v>3</v>
      </c>
    </row>
    <row r="112" spans="1:33" ht="20.100000000000001" customHeight="1" x14ac:dyDescent="0.25">
      <c r="A112" s="233" t="str">
        <f>'Core Indicators'!A:A</f>
        <v>Lake Chad basin regional crisis</v>
      </c>
      <c r="B112" s="233">
        <f>'Core Indicators'!B:B</f>
        <v>0</v>
      </c>
      <c r="C112" s="233" t="str">
        <f>'Core Indicators'!C112</f>
        <v>REG001</v>
      </c>
      <c r="D112" s="233" t="str">
        <f>'Core Indicators'!D112</f>
        <v>Nigeria,Niger,Chad,Cameroon</v>
      </c>
      <c r="E112" s="233" t="str">
        <f>'Core Indicators'!E112</f>
        <v>NGA,NER,TCD,CMR</v>
      </c>
      <c r="F112" s="42">
        <f>'Core Indicators'!O112</f>
        <v>368971</v>
      </c>
      <c r="G112" s="42">
        <f>'Core Indicators'!W112</f>
        <v>21538000</v>
      </c>
      <c r="H112" s="42">
        <f>'Core Indicators'!AE112</f>
        <v>11099000</v>
      </c>
      <c r="I112" s="42">
        <f>'Core Indicators'!AM112</f>
        <v>6086000</v>
      </c>
      <c r="J112" s="42">
        <f>'Core Indicators'!AU112</f>
        <v>1</v>
      </c>
      <c r="K112" s="42" t="str">
        <f>'Core Indicators'!BC112</f>
        <v>x</v>
      </c>
      <c r="L112" s="42">
        <f>'Core Indicators'!BK112</f>
        <v>1728</v>
      </c>
      <c r="M112" s="42">
        <f>'Core Indicators'!BS112</f>
        <v>0</v>
      </c>
      <c r="N112" s="42">
        <f>'Core Indicators'!CA112</f>
        <v>4300</v>
      </c>
      <c r="O112" s="42" t="e">
        <f>'Core Indicators'!CI112</f>
        <v>#N/A</v>
      </c>
      <c r="P112" s="42">
        <f>'Core Indicators'!CQ112</f>
        <v>5200000</v>
      </c>
      <c r="Q112" s="42">
        <f>'Core Indicators'!DG112</f>
        <v>10439000</v>
      </c>
      <c r="R112" s="42">
        <f>'Core Indicators'!DO112</f>
        <v>0</v>
      </c>
      <c r="S112" s="42">
        <f>'Core Indicators'!DW112</f>
        <v>5819000</v>
      </c>
      <c r="T112" s="42">
        <f>'Core Indicators'!EE112</f>
        <v>4406000</v>
      </c>
      <c r="U112" s="42">
        <f>'Core Indicators'!EM112</f>
        <v>874000</v>
      </c>
      <c r="V112" s="42">
        <f>'Core Indicators'!FC112</f>
        <v>5</v>
      </c>
      <c r="W112" s="42" t="str">
        <f>'Core Indicators'!FK112</f>
        <v>x</v>
      </c>
      <c r="X112" s="42">
        <f>'Core Indicators'!FS112</f>
        <v>800000</v>
      </c>
      <c r="Y112" s="42">
        <f>'Core Indicators'!GA112</f>
        <v>1</v>
      </c>
      <c r="Z112" s="42">
        <f>'Core Indicators'!GI112</f>
        <v>3</v>
      </c>
      <c r="AA112" s="42">
        <f>'Core Indicators'!GQ112</f>
        <v>2</v>
      </c>
      <c r="AB112" s="42">
        <f>'Core Indicators'!GY112</f>
        <v>2</v>
      </c>
      <c r="AC112" s="42">
        <f>'Core Indicators'!HG112</f>
        <v>2</v>
      </c>
      <c r="AD112" s="42">
        <f>'Core Indicators'!HO112</f>
        <v>3</v>
      </c>
      <c r="AE112" s="42">
        <f>'Core Indicators'!HW112</f>
        <v>3</v>
      </c>
      <c r="AF112" s="42">
        <f>'Core Indicators'!IE112</f>
        <v>3</v>
      </c>
      <c r="AG112" s="42">
        <f>'Core Indicators'!IM112</f>
        <v>3</v>
      </c>
    </row>
    <row r="113" spans="1:33" ht="20.100000000000001" customHeight="1" x14ac:dyDescent="0.25">
      <c r="A113" s="62" t="str">
        <f>'Core Indicators'!A:A</f>
        <v>Venezuela Regional Crisis</v>
      </c>
      <c r="B113" s="62">
        <f>'Core Indicators'!B:B</f>
        <v>0</v>
      </c>
      <c r="C113" s="62" t="str">
        <f>'Core Indicators'!C113</f>
        <v>REG002</v>
      </c>
      <c r="D113" s="62" t="str">
        <f>'Core Indicators'!D113</f>
        <v>Venezuela,Brazil,Colombia,Ecuador,Peru,Trinidad and Tobago,Chile,Dominican Republic,Panama</v>
      </c>
      <c r="E113" s="62" t="str">
        <f>'Core Indicators'!E113</f>
        <v>VEN,BRA,COL,ECU,PER,TTO,CHL,DOM,PAN</v>
      </c>
      <c r="F113" s="41">
        <f>'Core Indicators'!O113</f>
        <v>5811256</v>
      </c>
      <c r="G113" s="41">
        <f>'Core Indicators'!W113</f>
        <v>214402000</v>
      </c>
      <c r="H113" s="41">
        <f>'Core Indicators'!AE113</f>
        <v>64593000</v>
      </c>
      <c r="I113" s="41">
        <f>'Core Indicators'!AM113</f>
        <v>11996000</v>
      </c>
      <c r="J113" s="41" t="str">
        <f>'Core Indicators'!AU113</f>
        <v>x</v>
      </c>
      <c r="K113" s="41" t="str">
        <f>'Core Indicators'!BC113</f>
        <v>x</v>
      </c>
      <c r="L113" s="41">
        <f>'Core Indicators'!BK113</f>
        <v>512</v>
      </c>
      <c r="M113" s="41" t="str">
        <f>'Core Indicators'!BS113</f>
        <v>x</v>
      </c>
      <c r="N113" s="41" t="str">
        <f>'Core Indicators'!CA113</f>
        <v>x</v>
      </c>
      <c r="O113" s="41" t="e">
        <f>'Core Indicators'!CI113</f>
        <v>#N/A</v>
      </c>
      <c r="P113" s="41" t="str">
        <f>'Core Indicators'!CQ113</f>
        <v>x</v>
      </c>
      <c r="Q113" s="41">
        <f>'Core Indicators'!DG113</f>
        <v>149809000</v>
      </c>
      <c r="R113" s="41">
        <f>'Core Indicators'!DO113</f>
        <v>37651000</v>
      </c>
      <c r="S113" s="41">
        <f>'Core Indicators'!DW113</f>
        <v>26943000</v>
      </c>
      <c r="T113" s="41">
        <f>'Core Indicators'!EE113</f>
        <v>0</v>
      </c>
      <c r="U113" s="41">
        <f>'Core Indicators'!EM113</f>
        <v>0</v>
      </c>
      <c r="V113" s="41">
        <f>'Core Indicators'!FC113</f>
        <v>5</v>
      </c>
      <c r="W113" s="41" t="str">
        <f>'Core Indicators'!FK113</f>
        <v>x</v>
      </c>
      <c r="X113" s="41" t="str">
        <f>'Core Indicators'!FS113</f>
        <v>x</v>
      </c>
      <c r="Y113" s="41">
        <f>'Core Indicators'!GA113</f>
        <v>0</v>
      </c>
      <c r="Z113" s="41">
        <f>'Core Indicators'!GI113</f>
        <v>2</v>
      </c>
      <c r="AA113" s="41">
        <f>'Core Indicators'!GQ113</f>
        <v>2</v>
      </c>
      <c r="AB113" s="41">
        <f>'Core Indicators'!GY113</f>
        <v>3</v>
      </c>
      <c r="AC113" s="41">
        <f>'Core Indicators'!HG113</f>
        <v>2</v>
      </c>
      <c r="AD113" s="41">
        <f>'Core Indicators'!HO113</f>
        <v>2</v>
      </c>
      <c r="AE113" s="41">
        <f>'Core Indicators'!HW113</f>
        <v>1</v>
      </c>
      <c r="AF113" s="41">
        <f>'Core Indicators'!IE113</f>
        <v>3</v>
      </c>
      <c r="AG113" s="41">
        <f>'Core Indicators'!IM113</f>
        <v>3</v>
      </c>
    </row>
    <row r="114" spans="1:33" ht="20.100000000000001" customHeight="1" x14ac:dyDescent="0.25">
      <c r="A114" s="233" t="str">
        <f>'Core Indicators'!A:A</f>
        <v>Regional Kashmir conflict</v>
      </c>
      <c r="B114" s="233">
        <f>'Core Indicators'!B:B</f>
        <v>0</v>
      </c>
      <c r="C114" s="233" t="str">
        <f>'Core Indicators'!C114</f>
        <v>REG003</v>
      </c>
      <c r="D114" s="233" t="str">
        <f>'Core Indicators'!D114</f>
        <v>India,Pakistan</v>
      </c>
      <c r="E114" s="233" t="str">
        <f>'Core Indicators'!E114</f>
        <v>IND,PAK</v>
      </c>
      <c r="F114" s="42">
        <f>'Core Indicators'!O114</f>
        <v>235533</v>
      </c>
      <c r="G114" s="42">
        <f>'Core Indicators'!W114</f>
        <v>19360000</v>
      </c>
      <c r="H114" s="42">
        <f>'Core Indicators'!AE114</f>
        <v>16991000</v>
      </c>
      <c r="I114" s="42">
        <f>'Core Indicators'!AM114</f>
        <v>321000</v>
      </c>
      <c r="J114" s="42" t="str">
        <f>'Core Indicators'!AU114</f>
        <v>x</v>
      </c>
      <c r="K114" s="42" t="str">
        <f>'Core Indicators'!BC114</f>
        <v>x</v>
      </c>
      <c r="L114" s="42">
        <f>'Core Indicators'!BK114</f>
        <v>63</v>
      </c>
      <c r="M114" s="42" t="str">
        <f>'Core Indicators'!BS114</f>
        <v>x</v>
      </c>
      <c r="N114" s="42" t="str">
        <f>'Core Indicators'!CA114</f>
        <v>x</v>
      </c>
      <c r="O114" s="42" t="e">
        <f>'Core Indicators'!CI114</f>
        <v>#N/A</v>
      </c>
      <c r="P114" s="42" t="str">
        <f>'Core Indicators'!CQ114</f>
        <v>x</v>
      </c>
      <c r="Q114" s="42">
        <f>'Core Indicators'!DG114</f>
        <v>19360000</v>
      </c>
      <c r="R114" s="42" t="str">
        <f>'Core Indicators'!DO114</f>
        <v>x</v>
      </c>
      <c r="S114" s="42" t="str">
        <f>'Core Indicators'!DW114</f>
        <v>x</v>
      </c>
      <c r="T114" s="42" t="str">
        <f>'Core Indicators'!EE114</f>
        <v>x</v>
      </c>
      <c r="U114" s="42" t="str">
        <f>'Core Indicators'!EM114</f>
        <v>x</v>
      </c>
      <c r="V114" s="42">
        <f>'Core Indicators'!FC114</f>
        <v>3</v>
      </c>
      <c r="W114" s="42" t="str">
        <f>'Core Indicators'!FK114</f>
        <v>x</v>
      </c>
      <c r="X114" s="42" t="str">
        <f>'Core Indicators'!FS114</f>
        <v>x</v>
      </c>
      <c r="Y114" s="42">
        <f>'Core Indicators'!GA114</f>
        <v>2</v>
      </c>
      <c r="Z114" s="42">
        <f>'Core Indicators'!GI114</f>
        <v>1</v>
      </c>
      <c r="AA114" s="42">
        <f>'Core Indicators'!GQ114</f>
        <v>2</v>
      </c>
      <c r="AB114" s="42">
        <f>'Core Indicators'!GY114</f>
        <v>0</v>
      </c>
      <c r="AC114" s="42">
        <f>'Core Indicators'!HG114</f>
        <v>2</v>
      </c>
      <c r="AD114" s="42">
        <f>'Core Indicators'!HO114</f>
        <v>2</v>
      </c>
      <c r="AE114" s="42">
        <f>'Core Indicators'!HW114</f>
        <v>2</v>
      </c>
      <c r="AF114" s="42">
        <f>'Core Indicators'!IE114</f>
        <v>1</v>
      </c>
      <c r="AG114" s="42">
        <f>'Core Indicators'!IM114</f>
        <v>3</v>
      </c>
    </row>
    <row r="115" spans="1:33" ht="20.100000000000001" customHeight="1" x14ac:dyDescent="0.25">
      <c r="A115" s="62" t="str">
        <f>'Core Indicators'!A:A</f>
        <v>Syrian Regional Crisis</v>
      </c>
      <c r="B115" s="62">
        <f>'Core Indicators'!B:B</f>
        <v>0</v>
      </c>
      <c r="C115" s="62" t="str">
        <f>'Core Indicators'!C115</f>
        <v>REG004</v>
      </c>
      <c r="D115" s="62" t="str">
        <f>'Core Indicators'!D115</f>
        <v>Syria,Türkiye,Iraq,Egypt,Jordan,Lebanon</v>
      </c>
      <c r="E115" s="62" t="str">
        <f>'Core Indicators'!E115</f>
        <v>SYR,TUR,IRQ,EGY,JOR,LBN</v>
      </c>
      <c r="F115" s="41">
        <f>'Core Indicators'!O115</f>
        <v>566255</v>
      </c>
      <c r="G115" s="41">
        <f>'Core Indicators'!W115</f>
        <v>96540000</v>
      </c>
      <c r="H115" s="41">
        <f>'Core Indicators'!AE115</f>
        <v>34478000</v>
      </c>
      <c r="I115" s="41">
        <f>'Core Indicators'!AM115</f>
        <v>24720000</v>
      </c>
      <c r="J115" s="41" t="str">
        <f>'Core Indicators'!AU115</f>
        <v>x</v>
      </c>
      <c r="K115" s="41" t="str">
        <f>'Core Indicators'!BC115</f>
        <v>x</v>
      </c>
      <c r="L115" s="41">
        <f>'Core Indicators'!BK115</f>
        <v>2554</v>
      </c>
      <c r="M115" s="41" t="str">
        <f>'Core Indicators'!BS115</f>
        <v>x</v>
      </c>
      <c r="N115" s="41" t="str">
        <f>'Core Indicators'!CA115</f>
        <v>x</v>
      </c>
      <c r="O115" s="41" t="e">
        <f>'Core Indicators'!CI115</f>
        <v>#N/A</v>
      </c>
      <c r="P115" s="41" t="str">
        <f>'Core Indicators'!CQ115</f>
        <v>x</v>
      </c>
      <c r="Q115" s="41">
        <f>'Core Indicators'!DG115</f>
        <v>62062000</v>
      </c>
      <c r="R115" s="41">
        <f>'Core Indicators'!DO115</f>
        <v>13930000</v>
      </c>
      <c r="S115" s="41">
        <f>'Core Indicators'!DW115</f>
        <v>14167000</v>
      </c>
      <c r="T115" s="41">
        <f>'Core Indicators'!EE115</f>
        <v>6254000</v>
      </c>
      <c r="U115" s="41">
        <f>'Core Indicators'!EM115</f>
        <v>127000</v>
      </c>
      <c r="V115" s="41">
        <f>'Core Indicators'!FC115</f>
        <v>5</v>
      </c>
      <c r="W115" s="41" t="e">
        <f>'Core Indicators'!FK115</f>
        <v>#N/A</v>
      </c>
      <c r="X115" s="41" t="str">
        <f>'Core Indicators'!FS115</f>
        <v>x</v>
      </c>
      <c r="Y115" s="41">
        <f>'Core Indicators'!GA115</f>
        <v>1</v>
      </c>
      <c r="Z115" s="41">
        <f>'Core Indicators'!GI115</f>
        <v>2</v>
      </c>
      <c r="AA115" s="41">
        <f>'Core Indicators'!GQ115</f>
        <v>1</v>
      </c>
      <c r="AB115" s="41">
        <f>'Core Indicators'!GY115</f>
        <v>0</v>
      </c>
      <c r="AC115" s="41">
        <f>'Core Indicators'!HG115</f>
        <v>2</v>
      </c>
      <c r="AD115" s="41">
        <f>'Core Indicators'!HO115</f>
        <v>3</v>
      </c>
      <c r="AE115" s="41">
        <f>'Core Indicators'!HW115</f>
        <v>0</v>
      </c>
      <c r="AF115" s="41">
        <f>'Core Indicators'!IE115</f>
        <v>2</v>
      </c>
      <c r="AG115" s="41">
        <f>'Core Indicators'!IM115</f>
        <v>3</v>
      </c>
    </row>
    <row r="116" spans="1:33" ht="20.100000000000001" customHeight="1" x14ac:dyDescent="0.25">
      <c r="A116" s="233" t="str">
        <f>'Core Indicators'!A:A</f>
        <v xml:space="preserve">Eastern Mediterranean Route </v>
      </c>
      <c r="B116" s="233">
        <f>'Core Indicators'!B:B</f>
        <v>0</v>
      </c>
      <c r="C116" s="233" t="str">
        <f>'Core Indicators'!C116</f>
        <v>REG006</v>
      </c>
      <c r="D116" s="233" t="str">
        <f>'Core Indicators'!D116</f>
        <v>Türkiye,Greece</v>
      </c>
      <c r="E116" s="233" t="str">
        <f>'Core Indicators'!E116</f>
        <v>TUR,GRC</v>
      </c>
      <c r="F116" s="42">
        <f>'Core Indicators'!O116</f>
        <v>143783</v>
      </c>
      <c r="G116" s="42">
        <f>'Core Indicators'!W116</f>
        <v>16154000</v>
      </c>
      <c r="H116" s="42">
        <f>'Core Indicators'!AE116</f>
        <v>794000</v>
      </c>
      <c r="I116" s="42">
        <f>'Core Indicators'!AM116</f>
        <v>473000</v>
      </c>
      <c r="J116" s="42" t="str">
        <f>'Core Indicators'!AU116</f>
        <v>x</v>
      </c>
      <c r="K116" s="42" t="str">
        <f>'Core Indicators'!BC116</f>
        <v>x</v>
      </c>
      <c r="L116" s="42">
        <f>'Core Indicators'!BK116</f>
        <v>214</v>
      </c>
      <c r="M116" s="42" t="str">
        <f>'Core Indicators'!BS116</f>
        <v>x</v>
      </c>
      <c r="N116" s="42" t="str">
        <f>'Core Indicators'!CA116</f>
        <v>x</v>
      </c>
      <c r="O116" s="42" t="e">
        <f>'Core Indicators'!CI116</f>
        <v>#N/A</v>
      </c>
      <c r="P116" s="42" t="str">
        <f>'Core Indicators'!CQ116</f>
        <v>x</v>
      </c>
      <c r="Q116" s="42">
        <f>'Core Indicators'!DG116</f>
        <v>15360000</v>
      </c>
      <c r="R116" s="42">
        <f>'Core Indicators'!DO116</f>
        <v>493000</v>
      </c>
      <c r="S116" s="42">
        <f>'Core Indicators'!DW116</f>
        <v>280000</v>
      </c>
      <c r="T116" s="42">
        <f>'Core Indicators'!EE116</f>
        <v>21000</v>
      </c>
      <c r="U116" s="42">
        <f>'Core Indicators'!EM116</f>
        <v>0</v>
      </c>
      <c r="V116" s="42">
        <f>'Core Indicators'!FC116</f>
        <v>2</v>
      </c>
      <c r="W116" s="42" t="str">
        <f>'Core Indicators'!FK116</f>
        <v>x</v>
      </c>
      <c r="X116" s="42" t="str">
        <f>'Core Indicators'!FS116</f>
        <v>x</v>
      </c>
      <c r="Y116" s="42">
        <f>'Core Indicators'!GA116</f>
        <v>1</v>
      </c>
      <c r="Z116" s="42">
        <f>'Core Indicators'!GI116</f>
        <v>0</v>
      </c>
      <c r="AA116" s="42">
        <f>'Core Indicators'!GQ116</f>
        <v>1</v>
      </c>
      <c r="AB116" s="42">
        <f>'Core Indicators'!GY116</f>
        <v>0</v>
      </c>
      <c r="AC116" s="42">
        <f>'Core Indicators'!HG116</f>
        <v>2</v>
      </c>
      <c r="AD116" s="42">
        <f>'Core Indicators'!HO116</f>
        <v>1</v>
      </c>
      <c r="AE116" s="42">
        <f>'Core Indicators'!HW116</f>
        <v>0</v>
      </c>
      <c r="AF116" s="42">
        <f>'Core Indicators'!IE116</f>
        <v>1</v>
      </c>
      <c r="AG116" s="42">
        <f>'Core Indicators'!IM116</f>
        <v>0</v>
      </c>
    </row>
    <row r="117" spans="1:33" ht="20.100000000000001" customHeight="1" x14ac:dyDescent="0.25">
      <c r="A117" s="62" t="str">
        <f>'Core Indicators'!A:A</f>
        <v>Central Mediterranean Route</v>
      </c>
      <c r="B117" s="62">
        <f>'Core Indicators'!B:B</f>
        <v>0</v>
      </c>
      <c r="C117" s="62" t="str">
        <f>'Core Indicators'!C117</f>
        <v>REG007</v>
      </c>
      <c r="D117" s="62" t="str">
        <f>'Core Indicators'!D117</f>
        <v>Algeria,Tunisia,Libya,Italy</v>
      </c>
      <c r="E117" s="62" t="str">
        <f>'Core Indicators'!E117</f>
        <v>DZA,TUN,LBY,ITA</v>
      </c>
      <c r="F117" s="41">
        <f>'Core Indicators'!O117</f>
        <v>4345946</v>
      </c>
      <c r="G117" s="41">
        <f>'Core Indicators'!W117</f>
        <v>71613000</v>
      </c>
      <c r="H117" s="41">
        <f>'Core Indicators'!AE117</f>
        <v>1335000</v>
      </c>
      <c r="I117" s="41">
        <f>'Core Indicators'!AM117</f>
        <v>1335000</v>
      </c>
      <c r="J117" s="41" t="str">
        <f>'Core Indicators'!AU117</f>
        <v>x</v>
      </c>
      <c r="K117" s="41" t="str">
        <f>'Core Indicators'!BC117</f>
        <v>x</v>
      </c>
      <c r="L117" s="41">
        <f>'Core Indicators'!BK117</f>
        <v>1827</v>
      </c>
      <c r="M117" s="41" t="str">
        <f>'Core Indicators'!BS117</f>
        <v>x</v>
      </c>
      <c r="N117" s="41" t="str">
        <f>'Core Indicators'!CA117</f>
        <v>x</v>
      </c>
      <c r="O117" s="41" t="e">
        <f>'Core Indicators'!CI117</f>
        <v>#N/A</v>
      </c>
      <c r="P117" s="41" t="str">
        <f>'Core Indicators'!CQ117</f>
        <v>x</v>
      </c>
      <c r="Q117" s="41">
        <f>'Core Indicators'!DG117</f>
        <v>70278000</v>
      </c>
      <c r="R117" s="41">
        <f>'Core Indicators'!DO117</f>
        <v>558000</v>
      </c>
      <c r="S117" s="41">
        <f>'Core Indicators'!DW117</f>
        <v>778000</v>
      </c>
      <c r="T117" s="41">
        <f>'Core Indicators'!EE117</f>
        <v>0</v>
      </c>
      <c r="U117" s="41">
        <f>'Core Indicators'!EM117</f>
        <v>0</v>
      </c>
      <c r="V117" s="41">
        <f>'Core Indicators'!FC117</f>
        <v>4</v>
      </c>
      <c r="W117" s="41" t="str">
        <f>'Core Indicators'!FK117</f>
        <v>x</v>
      </c>
      <c r="X117" s="41" t="str">
        <f>'Core Indicators'!FS117</f>
        <v>x</v>
      </c>
      <c r="Y117" s="41">
        <f>'Core Indicators'!GA117</f>
        <v>1</v>
      </c>
      <c r="Z117" s="41">
        <f>'Core Indicators'!GI117</f>
        <v>2</v>
      </c>
      <c r="AA117" s="41">
        <f>'Core Indicators'!GQ117</f>
        <v>2</v>
      </c>
      <c r="AB117" s="41">
        <f>'Core Indicators'!GY117</f>
        <v>0</v>
      </c>
      <c r="AC117" s="41">
        <f>'Core Indicators'!HG117</f>
        <v>0</v>
      </c>
      <c r="AD117" s="41">
        <f>'Core Indicators'!HO117</f>
        <v>3</v>
      </c>
      <c r="AE117" s="41">
        <f>'Core Indicators'!HW117</f>
        <v>0</v>
      </c>
      <c r="AF117" s="41">
        <f>'Core Indicators'!IE117</f>
        <v>1</v>
      </c>
      <c r="AG117" s="41">
        <f>'Core Indicators'!IM117</f>
        <v>0</v>
      </c>
    </row>
    <row r="118" spans="1:33" ht="20.100000000000001" customHeight="1" x14ac:dyDescent="0.25">
      <c r="A118" s="233" t="str">
        <f>'Core Indicators'!A:A</f>
        <v>Western Mediterranean Route</v>
      </c>
      <c r="B118" s="233">
        <f>'Core Indicators'!B:B</f>
        <v>0</v>
      </c>
      <c r="C118" s="233" t="str">
        <f>'Core Indicators'!C118</f>
        <v>REG008</v>
      </c>
      <c r="D118" s="233" t="str">
        <f>'Core Indicators'!D118</f>
        <v>Algeria,Morocco,Spain</v>
      </c>
      <c r="E118" s="233" t="str">
        <f>'Core Indicators'!E118</f>
        <v>DZA,MAR,ESP</v>
      </c>
      <c r="F118" s="42">
        <f>'Core Indicators'!O118</f>
        <v>2928041</v>
      </c>
      <c r="G118" s="42">
        <f>'Core Indicators'!W118</f>
        <v>95562000</v>
      </c>
      <c r="H118" s="42">
        <f>'Core Indicators'!AE118</f>
        <v>442000</v>
      </c>
      <c r="I118" s="42">
        <f>'Core Indicators'!AM118</f>
        <v>442000</v>
      </c>
      <c r="J118" s="42" t="str">
        <f>'Core Indicators'!AU118</f>
        <v>x</v>
      </c>
      <c r="K118" s="42" t="str">
        <f>'Core Indicators'!BC118</f>
        <v>x</v>
      </c>
      <c r="L118" s="42">
        <f>'Core Indicators'!BK118</f>
        <v>100</v>
      </c>
      <c r="M118" s="42" t="str">
        <f>'Core Indicators'!BS118</f>
        <v>x</v>
      </c>
      <c r="N118" s="42" t="str">
        <f>'Core Indicators'!CA118</f>
        <v>x</v>
      </c>
      <c r="O118" s="42" t="e">
        <f>'Core Indicators'!CI118</f>
        <v>#N/A</v>
      </c>
      <c r="P118" s="42" t="str">
        <f>'Core Indicators'!CQ118</f>
        <v>x</v>
      </c>
      <c r="Q118" s="42">
        <f>'Core Indicators'!DG118</f>
        <v>95121000</v>
      </c>
      <c r="R118" s="42">
        <f>'Core Indicators'!DO118</f>
        <v>0</v>
      </c>
      <c r="S118" s="42">
        <f>'Core Indicators'!DW118</f>
        <v>442000</v>
      </c>
      <c r="T118" s="42">
        <f>'Core Indicators'!EE118</f>
        <v>0</v>
      </c>
      <c r="U118" s="42">
        <f>'Core Indicators'!EM118</f>
        <v>0</v>
      </c>
      <c r="V118" s="42">
        <f>'Core Indicators'!FC118</f>
        <v>4</v>
      </c>
      <c r="W118" s="42" t="str">
        <f>'Core Indicators'!FK118</f>
        <v>x</v>
      </c>
      <c r="X118" s="42" t="str">
        <f>'Core Indicators'!FS118</f>
        <v>x</v>
      </c>
      <c r="Y118" s="42">
        <f>'Core Indicators'!GA118</f>
        <v>0</v>
      </c>
      <c r="Z118" s="42">
        <f>'Core Indicators'!GI118</f>
        <v>0</v>
      </c>
      <c r="AA118" s="42">
        <f>'Core Indicators'!GQ118</f>
        <v>0</v>
      </c>
      <c r="AB118" s="42">
        <f>'Core Indicators'!GY118</f>
        <v>0</v>
      </c>
      <c r="AC118" s="42">
        <f>'Core Indicators'!HG118</f>
        <v>0</v>
      </c>
      <c r="AD118" s="42">
        <f>'Core Indicators'!HO118</f>
        <v>0</v>
      </c>
      <c r="AE118" s="42">
        <f>'Core Indicators'!HW118</f>
        <v>0</v>
      </c>
      <c r="AF118" s="42">
        <f>'Core Indicators'!IE118</f>
        <v>1</v>
      </c>
      <c r="AG118" s="42">
        <f>'Core Indicators'!IM118</f>
        <v>0</v>
      </c>
    </row>
    <row r="119" spans="1:33" ht="20.100000000000001" customHeight="1" x14ac:dyDescent="0.25">
      <c r="A119" s="62" t="str">
        <f>'Core Indicators'!A:A</f>
        <v>Rohingya Regional Crisis</v>
      </c>
      <c r="B119" s="62">
        <f>'Core Indicators'!B:B</f>
        <v>0</v>
      </c>
      <c r="C119" s="62" t="str">
        <f>'Core Indicators'!C119</f>
        <v>REG011</v>
      </c>
      <c r="D119" s="62" t="str">
        <f>'Core Indicators'!D119</f>
        <v>Bangladesh,Myanmar</v>
      </c>
      <c r="E119" s="62" t="str">
        <f>'Core Indicators'!E119</f>
        <v>BGD,MMR</v>
      </c>
      <c r="F119" s="41">
        <f>'Core Indicators'!O119</f>
        <v>37508</v>
      </c>
      <c r="G119" s="41">
        <f>'Core Indicators'!W119</f>
        <v>4972000</v>
      </c>
      <c r="H119" s="41">
        <f>'Core Indicators'!AE119</f>
        <v>4972000</v>
      </c>
      <c r="I119" s="41">
        <f>'Core Indicators'!AM119</f>
        <v>1299000</v>
      </c>
      <c r="J119" s="41">
        <f>'Core Indicators'!AU119</f>
        <v>0</v>
      </c>
      <c r="K119" s="41" t="str">
        <f>'Core Indicators'!BC119</f>
        <v>x</v>
      </c>
      <c r="L119" s="41">
        <f>'Core Indicators'!BK119</f>
        <v>55</v>
      </c>
      <c r="M119" s="41" t="str">
        <f>'Core Indicators'!BS119</f>
        <v>x</v>
      </c>
      <c r="N119" s="41" t="str">
        <f>'Core Indicators'!CA119</f>
        <v>x</v>
      </c>
      <c r="O119" s="41" t="e">
        <f>'Core Indicators'!CI119</f>
        <v>#N/A</v>
      </c>
      <c r="P119" s="41" t="str">
        <f>'Core Indicators'!CQ119</f>
        <v>x</v>
      </c>
      <c r="Q119" s="41">
        <f>'Core Indicators'!DG119</f>
        <v>0</v>
      </c>
      <c r="R119" s="41">
        <f>'Core Indicators'!DO119</f>
        <v>1800000</v>
      </c>
      <c r="S119" s="41">
        <f>'Core Indicators'!DW119</f>
        <v>1676000</v>
      </c>
      <c r="T119" s="41">
        <f>'Core Indicators'!EE119</f>
        <v>1495000</v>
      </c>
      <c r="U119" s="41">
        <f>'Core Indicators'!EM119</f>
        <v>0</v>
      </c>
      <c r="V119" s="41">
        <f>'Core Indicators'!FC119</f>
        <v>4</v>
      </c>
      <c r="W119" s="41" t="str">
        <f>'Core Indicators'!FK119</f>
        <v>x</v>
      </c>
      <c r="X119" s="41" t="str">
        <f>'Core Indicators'!FS119</f>
        <v>x</v>
      </c>
      <c r="Y119" s="41">
        <f>'Core Indicators'!GA119</f>
        <v>2</v>
      </c>
      <c r="Z119" s="41">
        <f>'Core Indicators'!GI119</f>
        <v>3</v>
      </c>
      <c r="AA119" s="41">
        <f>'Core Indicators'!GQ119</f>
        <v>2</v>
      </c>
      <c r="AB119" s="41">
        <f>'Core Indicators'!GY119</f>
        <v>0</v>
      </c>
      <c r="AC119" s="41">
        <f>'Core Indicators'!HG119</f>
        <v>3</v>
      </c>
      <c r="AD119" s="41">
        <f>'Core Indicators'!HO119</f>
        <v>3</v>
      </c>
      <c r="AE119" s="41">
        <f>'Core Indicators'!HW119</f>
        <v>0</v>
      </c>
      <c r="AF119" s="41">
        <f>'Core Indicators'!IE119</f>
        <v>1</v>
      </c>
      <c r="AG119" s="41">
        <f>'Core Indicators'!IM119</f>
        <v>3</v>
      </c>
    </row>
    <row r="120" spans="1:33" ht="20.100000000000001" customHeight="1" x14ac:dyDescent="0.25">
      <c r="A120" s="233" t="str">
        <f>'Core Indicators'!A:A</f>
        <v>Southern Africa Regional Food Security Crisis</v>
      </c>
      <c r="B120" s="233">
        <f>'Core Indicators'!B:B</f>
        <v>0</v>
      </c>
      <c r="C120" s="233" t="str">
        <f>'Core Indicators'!C120</f>
        <v>REG012</v>
      </c>
      <c r="D120" s="233" t="str">
        <f>'Core Indicators'!D120</f>
        <v>Lesotho,Madagascar,Malawi,Namibia,Eswatini,Zambia,Zimbabwe,Tanzania</v>
      </c>
      <c r="E120" s="233" t="str">
        <f>'Core Indicators'!E120</f>
        <v>LSO,MDG,MWI,NAM,SWZ,ZMB,ZWE,TZA</v>
      </c>
      <c r="F120" s="42">
        <f>'Core Indicators'!O120</f>
        <v>2748567</v>
      </c>
      <c r="G120" s="42">
        <f>'Core Indicators'!W120</f>
        <v>89496000</v>
      </c>
      <c r="H120" s="42">
        <f>'Core Indicators'!AE120</f>
        <v>68056000</v>
      </c>
      <c r="I120" s="42">
        <f>'Core Indicators'!AM120</f>
        <v>463000</v>
      </c>
      <c r="J120" s="42">
        <f>'Core Indicators'!AU120</f>
        <v>2242</v>
      </c>
      <c r="K120" s="42">
        <f>'Core Indicators'!BC120</f>
        <v>482920</v>
      </c>
      <c r="L120" s="42">
        <f>'Core Indicators'!BK120</f>
        <v>2556</v>
      </c>
      <c r="M120" s="42">
        <f>'Core Indicators'!BS120</f>
        <v>437</v>
      </c>
      <c r="N120" s="42">
        <f>'Core Indicators'!CA120</f>
        <v>437</v>
      </c>
      <c r="O120" s="42" t="e">
        <f>'Core Indicators'!CI120</f>
        <v>#N/A</v>
      </c>
      <c r="P120" s="42">
        <f>'Core Indicators'!CQ120</f>
        <v>228</v>
      </c>
      <c r="Q120" s="42">
        <f>'Core Indicators'!DG120</f>
        <v>21440000</v>
      </c>
      <c r="R120" s="42">
        <f>'Core Indicators'!DO120</f>
        <v>51569000</v>
      </c>
      <c r="S120" s="42">
        <f>'Core Indicators'!DW120</f>
        <v>16393000</v>
      </c>
      <c r="T120" s="42">
        <f>'Core Indicators'!EE120</f>
        <v>93000</v>
      </c>
      <c r="U120" s="42">
        <f>'Core Indicators'!EM120</f>
        <v>0</v>
      </c>
      <c r="V120" s="42">
        <f>'Core Indicators'!FC120</f>
        <v>5</v>
      </c>
      <c r="W120" s="42" t="e">
        <f>'Core Indicators'!FK120</f>
        <v>#N/A</v>
      </c>
      <c r="X120" s="42" t="e">
        <f>'Core Indicators'!FS120</f>
        <v>#N/A</v>
      </c>
      <c r="Y120" s="42">
        <f>'Core Indicators'!GA120</f>
        <v>2</v>
      </c>
      <c r="Z120" s="42">
        <f>'Core Indicators'!GI120</f>
        <v>1</v>
      </c>
      <c r="AA120" s="42">
        <f>'Core Indicators'!GQ120</f>
        <v>1</v>
      </c>
      <c r="AB120" s="42">
        <f>'Core Indicators'!GY120</f>
        <v>0</v>
      </c>
      <c r="AC120" s="42">
        <f>'Core Indicators'!HG120</f>
        <v>0</v>
      </c>
      <c r="AD120" s="42">
        <f>'Core Indicators'!HO120</f>
        <v>1</v>
      </c>
      <c r="AE120" s="42">
        <f>'Core Indicators'!HW120</f>
        <v>0</v>
      </c>
      <c r="AF120" s="42">
        <f>'Core Indicators'!IE120</f>
        <v>1</v>
      </c>
      <c r="AG120" s="42">
        <f>'Core Indicators'!IM120</f>
        <v>3</v>
      </c>
    </row>
    <row r="121" spans="1:33" ht="20.100000000000001" customHeight="1" x14ac:dyDescent="0.25">
      <c r="A121" s="62" t="str">
        <f>'Core Indicators'!A:A</f>
        <v>Nagorno-Karabakh Conflict</v>
      </c>
      <c r="B121" s="62">
        <f>'Core Indicators'!B:B</f>
        <v>0</v>
      </c>
      <c r="C121" s="62" t="str">
        <f>'Core Indicators'!C121</f>
        <v>REG013</v>
      </c>
      <c r="D121" s="62" t="str">
        <f>'Core Indicators'!D121</f>
        <v>Armenia,Azerbaijan</v>
      </c>
      <c r="E121" s="62" t="str">
        <f>'Core Indicators'!E121</f>
        <v>ARM,AZE</v>
      </c>
      <c r="F121" s="41">
        <f>'Core Indicators'!O121</f>
        <v>28626</v>
      </c>
      <c r="G121" s="41">
        <f>'Core Indicators'!W121</f>
        <v>1474000</v>
      </c>
      <c r="H121" s="41">
        <f>'Core Indicators'!AE121</f>
        <v>392000</v>
      </c>
      <c r="I121" s="41">
        <f>'Core Indicators'!AM121</f>
        <v>96000</v>
      </c>
      <c r="J121" s="41">
        <f>'Core Indicators'!AU121</f>
        <v>11</v>
      </c>
      <c r="K121" s="41" t="str">
        <f>'Core Indicators'!BC121</f>
        <v>x</v>
      </c>
      <c r="L121" s="41">
        <f>'Core Indicators'!BK121</f>
        <v>10</v>
      </c>
      <c r="M121" s="41" t="str">
        <f>'Core Indicators'!BS121</f>
        <v>x</v>
      </c>
      <c r="N121" s="41" t="str">
        <f>'Core Indicators'!CA121</f>
        <v>x</v>
      </c>
      <c r="O121" s="41" t="e">
        <f>'Core Indicators'!CI121</f>
        <v>#N/A</v>
      </c>
      <c r="P121" s="41" t="str">
        <f>'Core Indicators'!CQ121</f>
        <v>x</v>
      </c>
      <c r="Q121" s="41">
        <f>'Core Indicators'!DG121</f>
        <v>1081000</v>
      </c>
      <c r="R121" s="41">
        <f>'Core Indicators'!DO121</f>
        <v>295000</v>
      </c>
      <c r="S121" s="41">
        <f>'Core Indicators'!DW121</f>
        <v>98000</v>
      </c>
      <c r="T121" s="41">
        <f>'Core Indicators'!EE121</f>
        <v>0</v>
      </c>
      <c r="U121" s="41">
        <f>'Core Indicators'!EM121</f>
        <v>0</v>
      </c>
      <c r="V121" s="41">
        <f>'Core Indicators'!FC121</f>
        <v>2</v>
      </c>
      <c r="W121" s="41" t="str">
        <f>'Core Indicators'!FK121</f>
        <v>x</v>
      </c>
      <c r="X121" s="41" t="str">
        <f>'Core Indicators'!FS121</f>
        <v>x</v>
      </c>
      <c r="Y121" s="41">
        <f>'Core Indicators'!GA121</f>
        <v>2</v>
      </c>
      <c r="Z121" s="41">
        <f>'Core Indicators'!GI121</f>
        <v>2</v>
      </c>
      <c r="AA121" s="41">
        <f>'Core Indicators'!GQ121</f>
        <v>2</v>
      </c>
      <c r="AB121" s="41">
        <f>'Core Indicators'!GY121</f>
        <v>0</v>
      </c>
      <c r="AC121" s="41">
        <f>'Core Indicators'!HG121</f>
        <v>2</v>
      </c>
      <c r="AD121" s="41">
        <f>'Core Indicators'!HO121</f>
        <v>2</v>
      </c>
      <c r="AE121" s="41">
        <f>'Core Indicators'!HW121</f>
        <v>2</v>
      </c>
      <c r="AF121" s="41">
        <f>'Core Indicators'!IE121</f>
        <v>2</v>
      </c>
      <c r="AG121" s="41">
        <f>'Core Indicators'!IM121</f>
        <v>1</v>
      </c>
    </row>
    <row r="122" spans="1:33" ht="20.100000000000001" customHeight="1" x14ac:dyDescent="0.25">
      <c r="A122" s="233" t="str">
        <f>'Core Indicators'!A:A</f>
        <v>Eastern Africa Regional Drought Crisis</v>
      </c>
      <c r="B122" s="233" t="str">
        <f>'Core Indicators'!B:B</f>
        <v>Drought</v>
      </c>
      <c r="C122" s="233" t="str">
        <f>'Core Indicators'!C122</f>
        <v>REG014</v>
      </c>
      <c r="D122" s="233" t="str">
        <f>'Core Indicators'!D122</f>
        <v>Ethiopia,Somalia,Kenya</v>
      </c>
      <c r="E122" s="233" t="str">
        <f>'Core Indicators'!E122</f>
        <v>ETH,SOM,KEN</v>
      </c>
      <c r="F122" s="42">
        <f>'Core Indicators'!O122</f>
        <v>1955270</v>
      </c>
      <c r="G122" s="42">
        <f>'Core Indicators'!W122</f>
        <v>106683000</v>
      </c>
      <c r="H122" s="42">
        <f>'Core Indicators'!AE122</f>
        <v>60472000</v>
      </c>
      <c r="I122" s="42">
        <f>'Core Indicators'!AM122</f>
        <v>2241000</v>
      </c>
      <c r="J122" s="42">
        <f>'Core Indicators'!AU122</f>
        <v>4893</v>
      </c>
      <c r="K122" s="42">
        <f>'Core Indicators'!BC122</f>
        <v>2206875</v>
      </c>
      <c r="L122" s="42">
        <f>'Core Indicators'!BK122</f>
        <v>43000</v>
      </c>
      <c r="M122" s="42" t="str">
        <f>'Core Indicators'!BS122</f>
        <v>x</v>
      </c>
      <c r="N122" s="42" t="str">
        <f>'Core Indicators'!CA122</f>
        <v>x</v>
      </c>
      <c r="O122" s="42" t="e">
        <f>'Core Indicators'!CI122</f>
        <v>#N/A</v>
      </c>
      <c r="P122" s="42">
        <f>'Core Indicators'!CQ122</f>
        <v>7852053</v>
      </c>
      <c r="Q122" s="42">
        <f>'Core Indicators'!DG122</f>
        <v>46211000</v>
      </c>
      <c r="R122" s="42">
        <f>'Core Indicators'!DO122</f>
        <v>37451000</v>
      </c>
      <c r="S122" s="42">
        <f>'Core Indicators'!DW122</f>
        <v>19902000</v>
      </c>
      <c r="T122" s="42">
        <f>'Core Indicators'!EE122</f>
        <v>3079000</v>
      </c>
      <c r="U122" s="42">
        <f>'Core Indicators'!EM122</f>
        <v>40000</v>
      </c>
      <c r="V122" s="42">
        <f>'Core Indicators'!FC122</f>
        <v>5</v>
      </c>
      <c r="W122" s="42" t="str">
        <f>'Core Indicators'!FK122</f>
        <v>x</v>
      </c>
      <c r="X122" s="42" t="str">
        <f>'Core Indicators'!FS122</f>
        <v>x</v>
      </c>
      <c r="Y122" s="42">
        <f>'Core Indicators'!GA122</f>
        <v>2</v>
      </c>
      <c r="Z122" s="42">
        <f>'Core Indicators'!GI122</f>
        <v>3</v>
      </c>
      <c r="AA122" s="42">
        <f>'Core Indicators'!GQ122</f>
        <v>2</v>
      </c>
      <c r="AB122" s="42">
        <f>'Core Indicators'!GY122</f>
        <v>2</v>
      </c>
      <c r="AC122" s="42">
        <f>'Core Indicators'!HG122</f>
        <v>2</v>
      </c>
      <c r="AD122" s="42">
        <f>'Core Indicators'!HO122</f>
        <v>3</v>
      </c>
      <c r="AE122" s="42">
        <f>'Core Indicators'!HW122</f>
        <v>3</v>
      </c>
      <c r="AF122" s="42">
        <f>'Core Indicators'!IE122</f>
        <v>3</v>
      </c>
      <c r="AG122" s="42">
        <f>'Core Indicators'!IM122</f>
        <v>3</v>
      </c>
    </row>
    <row r="123" spans="1:33" ht="20.100000000000001" customHeight="1" x14ac:dyDescent="0.25">
      <c r="A123" s="62" t="str">
        <f>'Core Indicators'!A:A</f>
        <v>Turkiye / Syria earthquake</v>
      </c>
      <c r="B123" s="62" t="str">
        <f>'Core Indicators'!B:B</f>
        <v>Earthquake</v>
      </c>
      <c r="C123" s="62" t="str">
        <f>'Core Indicators'!C123</f>
        <v>REG015</v>
      </c>
      <c r="D123" s="62" t="str">
        <f>'Core Indicators'!D123</f>
        <v>Türkiye,Syria</v>
      </c>
      <c r="E123" s="62" t="str">
        <f>'Core Indicators'!E123</f>
        <v>TUR,SYR</v>
      </c>
      <c r="F123" s="41">
        <f>'Core Indicators'!O123</f>
        <v>155377</v>
      </c>
      <c r="G123" s="41">
        <f>'Core Indicators'!W123</f>
        <v>27000000</v>
      </c>
      <c r="H123" s="41">
        <f>'Core Indicators'!AE123</f>
        <v>17900000</v>
      </c>
      <c r="I123" s="41">
        <f>'Core Indicators'!AM123</f>
        <v>3500000</v>
      </c>
      <c r="J123" s="41">
        <f>'Core Indicators'!AU123</f>
        <v>117604</v>
      </c>
      <c r="K123" s="41" t="str">
        <f>'Core Indicators'!BC123</f>
        <v>x</v>
      </c>
      <c r="L123" s="41">
        <f>'Core Indicators'!BK123</f>
        <v>57658</v>
      </c>
      <c r="M123" s="41">
        <f>'Core Indicators'!BS123</f>
        <v>308000</v>
      </c>
      <c r="N123" s="41">
        <f>'Core Indicators'!CA123</f>
        <v>10600</v>
      </c>
      <c r="O123" s="41" t="e">
        <f>'Core Indicators'!CI123</f>
        <v>#N/A</v>
      </c>
      <c r="P123" s="41" t="str">
        <f>'Core Indicators'!CQ123</f>
        <v>x</v>
      </c>
      <c r="Q123" s="41">
        <f>'Core Indicators'!DG123</f>
        <v>9100000</v>
      </c>
      <c r="R123" s="41">
        <f>'Core Indicators'!DO123</f>
        <v>14723000</v>
      </c>
      <c r="S123" s="41">
        <f>'Core Indicators'!DW123</f>
        <v>3177000</v>
      </c>
      <c r="T123" s="41">
        <f>'Core Indicators'!EE123</f>
        <v>0</v>
      </c>
      <c r="U123" s="41">
        <f>'Core Indicators'!EM123</f>
        <v>0</v>
      </c>
      <c r="V123" s="41">
        <f>'Core Indicators'!FC123</f>
        <v>5</v>
      </c>
      <c r="W123" s="41" t="str">
        <f>'Core Indicators'!FK123</f>
        <v>x</v>
      </c>
      <c r="X123" s="41" t="str">
        <f>'Core Indicators'!FS123</f>
        <v>x</v>
      </c>
      <c r="Y123" s="41">
        <f>'Core Indicators'!GA123</f>
        <v>2</v>
      </c>
      <c r="Z123" s="41">
        <f>'Core Indicators'!GI123</f>
        <v>3</v>
      </c>
      <c r="AA123" s="41">
        <f>'Core Indicators'!GQ123</f>
        <v>3</v>
      </c>
      <c r="AB123" s="41">
        <f>'Core Indicators'!GY123</f>
        <v>0</v>
      </c>
      <c r="AC123" s="41">
        <f>'Core Indicators'!HG123</f>
        <v>2</v>
      </c>
      <c r="AD123" s="41">
        <f>'Core Indicators'!HO123</f>
        <v>3</v>
      </c>
      <c r="AE123" s="41">
        <f>'Core Indicators'!HW123</f>
        <v>3</v>
      </c>
      <c r="AF123" s="41">
        <f>'Core Indicators'!IE123</f>
        <v>3</v>
      </c>
      <c r="AG123" s="41">
        <f>'Core Indicators'!IM123</f>
        <v>3</v>
      </c>
    </row>
    <row r="124" spans="1:33" ht="20.100000000000001" customHeight="1" x14ac:dyDescent="0.25">
      <c r="A124" s="233" t="str">
        <f>'Core Indicators'!A:A</f>
        <v>Displacement from Ukraine conflict in Romania</v>
      </c>
      <c r="B124" s="233" t="str">
        <f>'Core Indicators'!B:B</f>
        <v>Conflict,Displacement</v>
      </c>
      <c r="C124" s="233" t="str">
        <f>'Core Indicators'!C124</f>
        <v>ROU002</v>
      </c>
      <c r="D124" s="233" t="str">
        <f>'Core Indicators'!D124</f>
        <v>Romania</v>
      </c>
      <c r="E124" s="233" t="str">
        <f>'Core Indicators'!E124</f>
        <v>ROU</v>
      </c>
      <c r="F124" s="42">
        <f>'Core Indicators'!O124</f>
        <v>62918</v>
      </c>
      <c r="G124" s="42">
        <f>'Core Indicators'!W124</f>
        <v>5186000</v>
      </c>
      <c r="H124" s="42">
        <f>'Core Indicators'!AE124</f>
        <v>137000</v>
      </c>
      <c r="I124" s="42">
        <f>'Core Indicators'!AM124</f>
        <v>137000</v>
      </c>
      <c r="J124" s="42" t="e">
        <f>'Core Indicators'!AU124</f>
        <v>#N/A</v>
      </c>
      <c r="K124" s="42" t="e">
        <f>'Core Indicators'!BC124</f>
        <v>#N/A</v>
      </c>
      <c r="L124" s="42">
        <f>'Core Indicators'!BK124</f>
        <v>0</v>
      </c>
      <c r="M124" s="42" t="e">
        <f>'Core Indicators'!BS124</f>
        <v>#N/A</v>
      </c>
      <c r="N124" s="42" t="e">
        <f>'Core Indicators'!CA124</f>
        <v>#N/A</v>
      </c>
      <c r="O124" s="42" t="e">
        <f>'Core Indicators'!CI124</f>
        <v>#N/A</v>
      </c>
      <c r="P124" s="42" t="e">
        <f>'Core Indicators'!CQ124</f>
        <v>#N/A</v>
      </c>
      <c r="Q124" s="42">
        <f>'Core Indicators'!DG124</f>
        <v>5049000</v>
      </c>
      <c r="R124" s="42">
        <f>'Core Indicators'!DO124</f>
        <v>0</v>
      </c>
      <c r="S124" s="42">
        <f>'Core Indicators'!DW124</f>
        <v>137000</v>
      </c>
      <c r="T124" s="42">
        <f>'Core Indicators'!EE124</f>
        <v>0</v>
      </c>
      <c r="U124" s="42">
        <f>'Core Indicators'!EM124</f>
        <v>0</v>
      </c>
      <c r="V124" s="42">
        <f>'Core Indicators'!FC124</f>
        <v>2</v>
      </c>
      <c r="W124" s="42" t="e">
        <f>'Core Indicators'!FK124</f>
        <v>#N/A</v>
      </c>
      <c r="X124" s="42" t="e">
        <f>'Core Indicators'!FS124</f>
        <v>#N/A</v>
      </c>
      <c r="Y124" s="42">
        <f>'Core Indicators'!GA124</f>
        <v>0</v>
      </c>
      <c r="Z124" s="42">
        <f>'Core Indicators'!GI124</f>
        <v>0</v>
      </c>
      <c r="AA124" s="42">
        <f>'Core Indicators'!GQ124</f>
        <v>0</v>
      </c>
      <c r="AB124" s="42">
        <f>'Core Indicators'!GY124</f>
        <v>0</v>
      </c>
      <c r="AC124" s="42">
        <f>'Core Indicators'!HG124</f>
        <v>0</v>
      </c>
      <c r="AD124" s="42">
        <f>'Core Indicators'!HO124</f>
        <v>0</v>
      </c>
      <c r="AE124" s="42">
        <f>'Core Indicators'!HW124</f>
        <v>0</v>
      </c>
      <c r="AF124" s="42">
        <f>'Core Indicators'!IE124</f>
        <v>0</v>
      </c>
      <c r="AG124" s="42">
        <f>'Core Indicators'!IM124</f>
        <v>0</v>
      </c>
    </row>
    <row r="125" spans="1:33" ht="20.100000000000001" customHeight="1" x14ac:dyDescent="0.25">
      <c r="A125" s="62" t="str">
        <f>'Core Indicators'!A:A</f>
        <v>Displacement from Ukraine conflict in Russia</v>
      </c>
      <c r="B125" s="62" t="str">
        <f>'Core Indicators'!B:B</f>
        <v>Conflict,Displacement</v>
      </c>
      <c r="C125" s="62" t="str">
        <f>'Core Indicators'!C125</f>
        <v>RUS002</v>
      </c>
      <c r="D125" s="62" t="str">
        <f>'Core Indicators'!D125</f>
        <v>Russia</v>
      </c>
      <c r="E125" s="62" t="str">
        <f>'Core Indicators'!E125</f>
        <v>RUS</v>
      </c>
      <c r="F125" s="41">
        <f>'Core Indicators'!O125</f>
        <v>16376870</v>
      </c>
      <c r="G125" s="41">
        <f>'Core Indicators'!W125</f>
        <v>1275000</v>
      </c>
      <c r="H125" s="41">
        <f>'Core Indicators'!AE125</f>
        <v>1275000</v>
      </c>
      <c r="I125" s="41">
        <f>'Core Indicators'!AM125</f>
        <v>1275000</v>
      </c>
      <c r="J125" s="41" t="str">
        <f>'Core Indicators'!AU125</f>
        <v>x</v>
      </c>
      <c r="K125" s="41" t="str">
        <f>'Core Indicators'!BC125</f>
        <v>x</v>
      </c>
      <c r="L125" s="41">
        <f>'Core Indicators'!BK125</f>
        <v>119</v>
      </c>
      <c r="M125" s="41" t="str">
        <f>'Core Indicators'!BS125</f>
        <v>x</v>
      </c>
      <c r="N125" s="41" t="str">
        <f>'Core Indicators'!CA125</f>
        <v>x</v>
      </c>
      <c r="O125" s="41" t="e">
        <f>'Core Indicators'!CI125</f>
        <v>#N/A</v>
      </c>
      <c r="P125" s="41" t="str">
        <f>'Core Indicators'!CQ125</f>
        <v>x</v>
      </c>
      <c r="Q125" s="41">
        <f>'Core Indicators'!DG125</f>
        <v>0</v>
      </c>
      <c r="R125" s="41">
        <f>'Core Indicators'!DO125</f>
        <v>0</v>
      </c>
      <c r="S125" s="41">
        <f>'Core Indicators'!DW125</f>
        <v>1275000</v>
      </c>
      <c r="T125" s="41" t="str">
        <f>'Core Indicators'!EE125</f>
        <v>x</v>
      </c>
      <c r="U125" s="41" t="str">
        <f>'Core Indicators'!EM125</f>
        <v>x</v>
      </c>
      <c r="V125" s="41">
        <f>'Core Indicators'!FC125</f>
        <v>2</v>
      </c>
      <c r="W125" s="41" t="str">
        <f>'Core Indicators'!FK125</f>
        <v>x</v>
      </c>
      <c r="X125" s="41" t="str">
        <f>'Core Indicators'!FS125</f>
        <v>x</v>
      </c>
      <c r="Y125" s="41">
        <f>'Core Indicators'!GA125</f>
        <v>1</v>
      </c>
      <c r="Z125" s="41">
        <f>'Core Indicators'!GI125</f>
        <v>0</v>
      </c>
      <c r="AA125" s="41">
        <f>'Core Indicators'!GQ125</f>
        <v>1</v>
      </c>
      <c r="AB125" s="41">
        <f>'Core Indicators'!GY125</f>
        <v>0</v>
      </c>
      <c r="AC125" s="41">
        <f>'Core Indicators'!HG125</f>
        <v>2</v>
      </c>
      <c r="AD125" s="41">
        <f>'Core Indicators'!HO125</f>
        <v>2</v>
      </c>
      <c r="AE125" s="41">
        <f>'Core Indicators'!HW125</f>
        <v>0</v>
      </c>
      <c r="AF125" s="41">
        <f>'Core Indicators'!IE125</f>
        <v>0</v>
      </c>
      <c r="AG125" s="41">
        <f>'Core Indicators'!IM125</f>
        <v>0</v>
      </c>
    </row>
    <row r="126" spans="1:33" ht="20.100000000000001" customHeight="1" x14ac:dyDescent="0.25">
      <c r="A126" s="233" t="str">
        <f>'Core Indicators'!A:A</f>
        <v>Burundi and DRC refugees in Rwanda</v>
      </c>
      <c r="B126" s="233" t="str">
        <f>'Core Indicators'!B:B</f>
        <v>Displacement</v>
      </c>
      <c r="C126" s="233" t="str">
        <f>'Core Indicators'!C126</f>
        <v>RWA002</v>
      </c>
      <c r="D126" s="233" t="str">
        <f>'Core Indicators'!D126</f>
        <v>Rwanda</v>
      </c>
      <c r="E126" s="233" t="str">
        <f>'Core Indicators'!E126</f>
        <v>RWA</v>
      </c>
      <c r="F126" s="42">
        <f>'Core Indicators'!O126</f>
        <v>20524</v>
      </c>
      <c r="G126" s="42">
        <f>'Core Indicators'!W126</f>
        <v>2382000</v>
      </c>
      <c r="H126" s="42">
        <f>'Core Indicators'!AE126</f>
        <v>133000</v>
      </c>
      <c r="I126" s="42">
        <f>'Core Indicators'!AM126</f>
        <v>133000</v>
      </c>
      <c r="J126" s="42" t="str">
        <f>'Core Indicators'!AU126</f>
        <v>x</v>
      </c>
      <c r="K126" s="42" t="str">
        <f>'Core Indicators'!BC126</f>
        <v>x</v>
      </c>
      <c r="L126" s="42" t="str">
        <f>'Core Indicators'!BK126</f>
        <v>x</v>
      </c>
      <c r="M126" s="42">
        <f>'Core Indicators'!BS126</f>
        <v>0</v>
      </c>
      <c r="N126" s="42">
        <f>'Core Indicators'!CA126</f>
        <v>0</v>
      </c>
      <c r="O126" s="42" t="e">
        <f>'Core Indicators'!CI126</f>
        <v>#N/A</v>
      </c>
      <c r="P126" s="42">
        <f>'Core Indicators'!CQ126</f>
        <v>0</v>
      </c>
      <c r="Q126" s="42">
        <f>'Core Indicators'!DG126</f>
        <v>2249000</v>
      </c>
      <c r="R126" s="42">
        <f>'Core Indicators'!DO126</f>
        <v>0</v>
      </c>
      <c r="S126" s="42">
        <f>'Core Indicators'!DW126</f>
        <v>133000</v>
      </c>
      <c r="T126" s="42">
        <f>'Core Indicators'!EE126</f>
        <v>0</v>
      </c>
      <c r="U126" s="42">
        <f>'Core Indicators'!EM126</f>
        <v>0</v>
      </c>
      <c r="V126" s="42">
        <f>'Core Indicators'!FC126</f>
        <v>2</v>
      </c>
      <c r="W126" s="42">
        <f>'Core Indicators'!FK126</f>
        <v>0</v>
      </c>
      <c r="X126" s="42">
        <f>'Core Indicators'!FS126</f>
        <v>0</v>
      </c>
      <c r="Y126" s="42">
        <f>'Core Indicators'!GA126</f>
        <v>1</v>
      </c>
      <c r="Z126" s="42">
        <f>'Core Indicators'!GI126</f>
        <v>0</v>
      </c>
      <c r="AA126" s="42">
        <f>'Core Indicators'!GQ126</f>
        <v>1</v>
      </c>
      <c r="AB126" s="42">
        <f>'Core Indicators'!GY126</f>
        <v>0</v>
      </c>
      <c r="AC126" s="42">
        <f>'Core Indicators'!HG126</f>
        <v>0</v>
      </c>
      <c r="AD126" s="42">
        <f>'Core Indicators'!HO126</f>
        <v>0</v>
      </c>
      <c r="AE126" s="42">
        <f>'Core Indicators'!HW126</f>
        <v>0</v>
      </c>
      <c r="AF126" s="42">
        <f>'Core Indicators'!IE126</f>
        <v>0</v>
      </c>
      <c r="AG126" s="42">
        <f>'Core Indicators'!IM126</f>
        <v>2</v>
      </c>
    </row>
    <row r="127" spans="1:33" ht="20.100000000000001" customHeight="1" x14ac:dyDescent="0.25">
      <c r="A127" s="62" t="str">
        <f>'Core Indicators'!A:A</f>
        <v>Complex crisis in Sudan</v>
      </c>
      <c r="B127" s="62" t="str">
        <f>'Core Indicators'!B:B</f>
        <v>Displacement,Violence,Floods</v>
      </c>
      <c r="C127" s="62" t="str">
        <f>'Core Indicators'!C127</f>
        <v>SDN001</v>
      </c>
      <c r="D127" s="62" t="str">
        <f>'Core Indicators'!D127</f>
        <v>Sudan</v>
      </c>
      <c r="E127" s="62" t="str">
        <f>'Core Indicators'!E127</f>
        <v>SDN</v>
      </c>
      <c r="F127" s="41">
        <f>'Core Indicators'!O127</f>
        <v>1840687</v>
      </c>
      <c r="G127" s="41">
        <f>'Core Indicators'!W127</f>
        <v>49800000</v>
      </c>
      <c r="H127" s="41">
        <f>'Core Indicators'!AE127</f>
        <v>49800000</v>
      </c>
      <c r="I127" s="41">
        <f>'Core Indicators'!AM127</f>
        <v>5025000</v>
      </c>
      <c r="J127" s="41">
        <f>'Core Indicators'!AU127</f>
        <v>4000</v>
      </c>
      <c r="K127" s="41" t="str">
        <f>'Core Indicators'!BC127</f>
        <v>x</v>
      </c>
      <c r="L127" s="41">
        <f>'Core Indicators'!BK127</f>
        <v>3518</v>
      </c>
      <c r="M127" s="41">
        <f>'Core Indicators'!BS127</f>
        <v>48200</v>
      </c>
      <c r="N127" s="41">
        <f>'Core Indicators'!CA127</f>
        <v>24800</v>
      </c>
      <c r="O127" s="41" t="e">
        <f>'Core Indicators'!CI127</f>
        <v>#N/A</v>
      </c>
      <c r="P127" s="41">
        <f>'Core Indicators'!CQ127</f>
        <v>14851</v>
      </c>
      <c r="Q127" s="41">
        <f>'Core Indicators'!DG127</f>
        <v>0</v>
      </c>
      <c r="R127" s="41">
        <f>'Core Indicators'!DO127</f>
        <v>25100000</v>
      </c>
      <c r="S127" s="41">
        <f>'Core Indicators'!DW127</f>
        <v>17400000</v>
      </c>
      <c r="T127" s="41">
        <f>'Core Indicators'!EE127</f>
        <v>7200000</v>
      </c>
      <c r="U127" s="41">
        <f>'Core Indicators'!EM127</f>
        <v>100000</v>
      </c>
      <c r="V127" s="41">
        <f>'Core Indicators'!FC127</f>
        <v>5</v>
      </c>
      <c r="W127" s="41" t="str">
        <f>'Core Indicators'!FK127</f>
        <v>x</v>
      </c>
      <c r="X127" s="41" t="str">
        <f>'Core Indicators'!FS127</f>
        <v>x</v>
      </c>
      <c r="Y127" s="41">
        <f>'Core Indicators'!GA127</f>
        <v>2</v>
      </c>
      <c r="Z127" s="41">
        <f>'Core Indicators'!GI127</f>
        <v>3</v>
      </c>
      <c r="AA127" s="41">
        <f>'Core Indicators'!GQ127</f>
        <v>3</v>
      </c>
      <c r="AB127" s="41">
        <f>'Core Indicators'!GY127</f>
        <v>3</v>
      </c>
      <c r="AC127" s="41">
        <f>'Core Indicators'!HG127</f>
        <v>2</v>
      </c>
      <c r="AD127" s="41">
        <f>'Core Indicators'!HO127</f>
        <v>2</v>
      </c>
      <c r="AE127" s="41">
        <f>'Core Indicators'!HW127</f>
        <v>3</v>
      </c>
      <c r="AF127" s="41">
        <f>'Core Indicators'!IE127</f>
        <v>1</v>
      </c>
      <c r="AG127" s="41">
        <f>'Core Indicators'!IM127</f>
        <v>3</v>
      </c>
    </row>
    <row r="128" spans="1:33" ht="20.100000000000001" customHeight="1" x14ac:dyDescent="0.25">
      <c r="A128" s="233" t="str">
        <f>'Core Indicators'!A:A</f>
        <v>Refugees in Sudan</v>
      </c>
      <c r="B128" s="233" t="str">
        <f>'Core Indicators'!B:B</f>
        <v>Displacement</v>
      </c>
      <c r="C128" s="233" t="str">
        <f>'Core Indicators'!C128</f>
        <v>SDN005</v>
      </c>
      <c r="D128" s="233" t="str">
        <f>'Core Indicators'!D128</f>
        <v>Sudan</v>
      </c>
      <c r="E128" s="233" t="str">
        <f>'Core Indicators'!E128</f>
        <v>SDN</v>
      </c>
      <c r="F128" s="42">
        <f>'Core Indicators'!O128</f>
        <v>89263</v>
      </c>
      <c r="G128" s="42">
        <f>'Core Indicators'!W128</f>
        <v>14770000</v>
      </c>
      <c r="H128" s="42">
        <f>'Core Indicators'!AE128</f>
        <v>14770000</v>
      </c>
      <c r="I128" s="42">
        <f>'Core Indicators'!AM128</f>
        <v>1713000</v>
      </c>
      <c r="J128" s="42" t="str">
        <f>'Core Indicators'!AU128</f>
        <v>x</v>
      </c>
      <c r="K128" s="42" t="str">
        <f>'Core Indicators'!BC128</f>
        <v>x</v>
      </c>
      <c r="L128" s="42">
        <f>'Core Indicators'!BK128</f>
        <v>14</v>
      </c>
      <c r="M128" s="42" t="str">
        <f>'Core Indicators'!BS128</f>
        <v>x</v>
      </c>
      <c r="N128" s="42" t="str">
        <f>'Core Indicators'!CA128</f>
        <v>x</v>
      </c>
      <c r="O128" s="42" t="e">
        <f>'Core Indicators'!CI128</f>
        <v>#N/A</v>
      </c>
      <c r="P128" s="42" t="str">
        <f>'Core Indicators'!CQ128</f>
        <v>x</v>
      </c>
      <c r="Q128" s="42">
        <f>'Core Indicators'!DG128</f>
        <v>0</v>
      </c>
      <c r="R128" s="42">
        <f>'Core Indicators'!DO128</f>
        <v>13626000</v>
      </c>
      <c r="S128" s="42">
        <f>'Core Indicators'!DW128</f>
        <v>1144000</v>
      </c>
      <c r="T128" s="42">
        <f>'Core Indicators'!EE128</f>
        <v>0</v>
      </c>
      <c r="U128" s="42">
        <f>'Core Indicators'!EM128</f>
        <v>0</v>
      </c>
      <c r="V128" s="42">
        <f>'Core Indicators'!FC128</f>
        <v>2</v>
      </c>
      <c r="W128" s="42" t="e">
        <f>'Core Indicators'!FK128</f>
        <v>#N/A</v>
      </c>
      <c r="X128" s="42" t="e">
        <f>'Core Indicators'!FS128</f>
        <v>#N/A</v>
      </c>
      <c r="Y128" s="42">
        <f>'Core Indicators'!GA128</f>
        <v>2</v>
      </c>
      <c r="Z128" s="42">
        <f>'Core Indicators'!GI128</f>
        <v>3</v>
      </c>
      <c r="AA128" s="42">
        <f>'Core Indicators'!GQ128</f>
        <v>3</v>
      </c>
      <c r="AB128" s="42">
        <f>'Core Indicators'!GY128</f>
        <v>0</v>
      </c>
      <c r="AC128" s="42">
        <f>'Core Indicators'!HG128</f>
        <v>1</v>
      </c>
      <c r="AD128" s="42">
        <f>'Core Indicators'!HO128</f>
        <v>2</v>
      </c>
      <c r="AE128" s="42">
        <f>'Core Indicators'!HW128</f>
        <v>3</v>
      </c>
      <c r="AF128" s="42">
        <f>'Core Indicators'!IE128</f>
        <v>1</v>
      </c>
      <c r="AG128" s="42">
        <f>'Core Indicators'!IM128</f>
        <v>3</v>
      </c>
    </row>
    <row r="129" spans="1:33" ht="20.100000000000001" customHeight="1" x14ac:dyDescent="0.25">
      <c r="A129" s="62" t="str">
        <f>'Core Indicators'!A:A</f>
        <v>Violence in Darfur and Kordofan regions</v>
      </c>
      <c r="B129" s="62" t="str">
        <f>'Core Indicators'!B:B</f>
        <v>Violence</v>
      </c>
      <c r="C129" s="62" t="str">
        <f>'Core Indicators'!C129</f>
        <v>SDN008</v>
      </c>
      <c r="D129" s="62" t="str">
        <f>'Core Indicators'!D129</f>
        <v>Sudan</v>
      </c>
      <c r="E129" s="62" t="str">
        <f>'Core Indicators'!E129</f>
        <v>SDN</v>
      </c>
      <c r="F129" s="41">
        <f>'Core Indicators'!O129</f>
        <v>880145</v>
      </c>
      <c r="G129" s="41">
        <f>'Core Indicators'!W129</f>
        <v>17773000</v>
      </c>
      <c r="H129" s="41">
        <f>'Core Indicators'!AE129</f>
        <v>17773000</v>
      </c>
      <c r="I129" s="41">
        <f>'Core Indicators'!AM129</f>
        <v>749000</v>
      </c>
      <c r="J129" s="41">
        <f>'Core Indicators'!AU129</f>
        <v>0</v>
      </c>
      <c r="K129" s="41">
        <f>'Core Indicators'!BC129</f>
        <v>0</v>
      </c>
      <c r="L129" s="41">
        <f>'Core Indicators'!BK129</f>
        <v>2430</v>
      </c>
      <c r="M129" s="41">
        <f>'Core Indicators'!BS129</f>
        <v>55</v>
      </c>
      <c r="N129" s="41">
        <f>'Core Indicators'!CA129</f>
        <v>0</v>
      </c>
      <c r="O129" s="41" t="e">
        <f>'Core Indicators'!CI129</f>
        <v>#N/A</v>
      </c>
      <c r="P129" s="41">
        <f>'Core Indicators'!CQ129</f>
        <v>0</v>
      </c>
      <c r="Q129" s="41">
        <f>'Core Indicators'!DG129</f>
        <v>0</v>
      </c>
      <c r="R129" s="41">
        <f>'Core Indicators'!DO129</f>
        <v>5630000</v>
      </c>
      <c r="S129" s="41">
        <f>'Core Indicators'!DW129</f>
        <v>11364000</v>
      </c>
      <c r="T129" s="41">
        <f>'Core Indicators'!EE129</f>
        <v>779000</v>
      </c>
      <c r="U129" s="41">
        <f>'Core Indicators'!EM129</f>
        <v>0</v>
      </c>
      <c r="V129" s="41">
        <f>'Core Indicators'!FC129</f>
        <v>2</v>
      </c>
      <c r="W129" s="41">
        <f>'Core Indicators'!FK129</f>
        <v>0</v>
      </c>
      <c r="X129" s="41">
        <f>'Core Indicators'!FS129</f>
        <v>0</v>
      </c>
      <c r="Y129" s="41">
        <f>'Core Indicators'!GA129</f>
        <v>2</v>
      </c>
      <c r="Z129" s="41">
        <f>'Core Indicators'!GI129</f>
        <v>3</v>
      </c>
      <c r="AA129" s="41">
        <f>'Core Indicators'!GQ129</f>
        <v>3</v>
      </c>
      <c r="AB129" s="41">
        <f>'Core Indicators'!GY129</f>
        <v>3</v>
      </c>
      <c r="AC129" s="41">
        <f>'Core Indicators'!HG129</f>
        <v>2</v>
      </c>
      <c r="AD129" s="41">
        <f>'Core Indicators'!HO129</f>
        <v>2</v>
      </c>
      <c r="AE129" s="41">
        <f>'Core Indicators'!HW129</f>
        <v>3</v>
      </c>
      <c r="AF129" s="41">
        <f>'Core Indicators'!IE129</f>
        <v>1</v>
      </c>
      <c r="AG129" s="41">
        <f>'Core Indicators'!IM129</f>
        <v>3</v>
      </c>
    </row>
    <row r="130" spans="1:33" ht="20.100000000000001" customHeight="1" x14ac:dyDescent="0.25">
      <c r="A130" s="233" t="str">
        <f>'Core Indicators'!A:A</f>
        <v>Drought in Senegal</v>
      </c>
      <c r="B130" s="233" t="str">
        <f>'Core Indicators'!B:B</f>
        <v>Drought</v>
      </c>
      <c r="C130" s="233" t="str">
        <f>'Core Indicators'!C130</f>
        <v>SEN002</v>
      </c>
      <c r="D130" s="233" t="str">
        <f>'Core Indicators'!D130</f>
        <v>Senegal</v>
      </c>
      <c r="E130" s="233" t="str">
        <f>'Core Indicators'!E130</f>
        <v>SEN</v>
      </c>
      <c r="F130" s="42">
        <f>'Core Indicators'!O130</f>
        <v>196712</v>
      </c>
      <c r="G130" s="42">
        <f>'Core Indicators'!W130</f>
        <v>17876000</v>
      </c>
      <c r="H130" s="42">
        <f>'Core Indicators'!AE130</f>
        <v>5625000</v>
      </c>
      <c r="I130" s="42">
        <f>'Core Indicators'!AM130</f>
        <v>4000</v>
      </c>
      <c r="J130" s="42">
        <f>'Core Indicators'!AU130</f>
        <v>0</v>
      </c>
      <c r="K130" s="42">
        <f>'Core Indicators'!BC130</f>
        <v>0</v>
      </c>
      <c r="L130" s="42">
        <f>'Core Indicators'!BK130</f>
        <v>15</v>
      </c>
      <c r="M130" s="42">
        <f>'Core Indicators'!BS130</f>
        <v>0</v>
      </c>
      <c r="N130" s="42">
        <f>'Core Indicators'!CA130</f>
        <v>0</v>
      </c>
      <c r="O130" s="42" t="e">
        <f>'Core Indicators'!CI130</f>
        <v>#N/A</v>
      </c>
      <c r="P130" s="42" t="str">
        <f>'Core Indicators'!CQ130</f>
        <v>x</v>
      </c>
      <c r="Q130" s="42">
        <f>'Core Indicators'!DG130</f>
        <v>12251000</v>
      </c>
      <c r="R130" s="42">
        <f>'Core Indicators'!DO130</f>
        <v>4361000</v>
      </c>
      <c r="S130" s="42">
        <f>'Core Indicators'!DW130</f>
        <v>1206000</v>
      </c>
      <c r="T130" s="42">
        <f>'Core Indicators'!EE130</f>
        <v>57000</v>
      </c>
      <c r="U130" s="42">
        <f>'Core Indicators'!EM130</f>
        <v>0</v>
      </c>
      <c r="V130" s="42">
        <f>'Core Indicators'!FC130</f>
        <v>1</v>
      </c>
      <c r="W130" s="42">
        <f>'Core Indicators'!FK130</f>
        <v>0</v>
      </c>
      <c r="X130" s="42">
        <f>'Core Indicators'!FS130</f>
        <v>0</v>
      </c>
      <c r="Y130" s="42">
        <f>'Core Indicators'!GA130</f>
        <v>0</v>
      </c>
      <c r="Z130" s="42">
        <f>'Core Indicators'!GI130</f>
        <v>0</v>
      </c>
      <c r="AA130" s="42">
        <f>'Core Indicators'!GQ130</f>
        <v>0</v>
      </c>
      <c r="AB130" s="42">
        <f>'Core Indicators'!GY130</f>
        <v>0</v>
      </c>
      <c r="AC130" s="42">
        <f>'Core Indicators'!HG130</f>
        <v>0</v>
      </c>
      <c r="AD130" s="42">
        <f>'Core Indicators'!HO130</f>
        <v>0</v>
      </c>
      <c r="AE130" s="42">
        <f>'Core Indicators'!HW130</f>
        <v>0</v>
      </c>
      <c r="AF130" s="42">
        <f>'Core Indicators'!IE130</f>
        <v>1</v>
      </c>
      <c r="AG130" s="42">
        <f>'Core Indicators'!IM130</f>
        <v>1</v>
      </c>
    </row>
    <row r="131" spans="1:33" ht="20.100000000000001" customHeight="1" x14ac:dyDescent="0.25">
      <c r="A131" s="62" t="str">
        <f>'Core Indicators'!A:A</f>
        <v>Complex crisis in El Salvador</v>
      </c>
      <c r="B131" s="62" t="str">
        <f>'Core Indicators'!B:B</f>
        <v>Displacement,Violence,Floods,Drought</v>
      </c>
      <c r="C131" s="62" t="str">
        <f>'Core Indicators'!C131</f>
        <v>SLV001</v>
      </c>
      <c r="D131" s="62" t="str">
        <f>'Core Indicators'!D131</f>
        <v>El Salvador</v>
      </c>
      <c r="E131" s="62" t="str">
        <f>'Core Indicators'!E131</f>
        <v>SLV</v>
      </c>
      <c r="F131" s="41">
        <f>'Core Indicators'!O131</f>
        <v>20720</v>
      </c>
      <c r="G131" s="41">
        <f>'Core Indicators'!W131</f>
        <v>6300000</v>
      </c>
      <c r="H131" s="41">
        <f>'Core Indicators'!AE131</f>
        <v>1115000</v>
      </c>
      <c r="I131" s="41">
        <f>'Core Indicators'!AM131</f>
        <v>73000</v>
      </c>
      <c r="J131" s="41" t="str">
        <f>'Core Indicators'!AU131</f>
        <v>x</v>
      </c>
      <c r="K131" s="41">
        <f>'Core Indicators'!BC131</f>
        <v>1269</v>
      </c>
      <c r="L131" s="41">
        <f>'Core Indicators'!BK131</f>
        <v>89</v>
      </c>
      <c r="M131" s="41" t="str">
        <f>'Core Indicators'!BS131</f>
        <v>x</v>
      </c>
      <c r="N131" s="41" t="str">
        <f>'Core Indicators'!CA131</f>
        <v>x</v>
      </c>
      <c r="O131" s="41" t="e">
        <f>'Core Indicators'!CI131</f>
        <v>#N/A</v>
      </c>
      <c r="P131" s="41">
        <f>'Core Indicators'!CQ131</f>
        <v>977450</v>
      </c>
      <c r="Q131" s="41">
        <f>'Core Indicators'!DG131</f>
        <v>5185000</v>
      </c>
      <c r="R131" s="41">
        <f>'Core Indicators'!DO131</f>
        <v>0</v>
      </c>
      <c r="S131" s="41">
        <f>'Core Indicators'!DW131</f>
        <v>446000</v>
      </c>
      <c r="T131" s="41">
        <f>'Core Indicators'!EE131</f>
        <v>669000</v>
      </c>
      <c r="U131" s="41">
        <f>'Core Indicators'!EM131</f>
        <v>0</v>
      </c>
      <c r="V131" s="41">
        <f>'Core Indicators'!FC131</f>
        <v>3</v>
      </c>
      <c r="W131" s="41" t="str">
        <f>'Core Indicators'!FK131</f>
        <v>x</v>
      </c>
      <c r="X131" s="41" t="str">
        <f>'Core Indicators'!FS131</f>
        <v>x</v>
      </c>
      <c r="Y131" s="41">
        <f>'Core Indicators'!GA131</f>
        <v>0</v>
      </c>
      <c r="Z131" s="41">
        <f>'Core Indicators'!GI131</f>
        <v>1</v>
      </c>
      <c r="AA131" s="41">
        <f>'Core Indicators'!GQ131</f>
        <v>1</v>
      </c>
      <c r="AB131" s="41">
        <f>'Core Indicators'!GY131</f>
        <v>1</v>
      </c>
      <c r="AC131" s="41">
        <f>'Core Indicators'!HG131</f>
        <v>2</v>
      </c>
      <c r="AD131" s="41">
        <f>'Core Indicators'!HO131</f>
        <v>2</v>
      </c>
      <c r="AE131" s="41">
        <f>'Core Indicators'!HW131</f>
        <v>1</v>
      </c>
      <c r="AF131" s="41">
        <f>'Core Indicators'!IE131</f>
        <v>0</v>
      </c>
      <c r="AG131" s="41">
        <f>'Core Indicators'!IM131</f>
        <v>1</v>
      </c>
    </row>
    <row r="132" spans="1:33" ht="20.100000000000001" customHeight="1" x14ac:dyDescent="0.25">
      <c r="A132" s="233" t="str">
        <f>'Core Indicators'!A:A</f>
        <v>Complex crisis in Somalia</v>
      </c>
      <c r="B132" s="233" t="str">
        <f>'Core Indicators'!B:B</f>
        <v>Conflict,Displacement,Floods,Drought</v>
      </c>
      <c r="C132" s="233" t="str">
        <f>'Core Indicators'!C132</f>
        <v>SOM001</v>
      </c>
      <c r="D132" s="233" t="str">
        <f>'Core Indicators'!D132</f>
        <v>Somalia</v>
      </c>
      <c r="E132" s="233" t="str">
        <f>'Core Indicators'!E132</f>
        <v>SOM</v>
      </c>
      <c r="F132" s="42">
        <f>'Core Indicators'!O132</f>
        <v>627340</v>
      </c>
      <c r="G132" s="42">
        <f>'Core Indicators'!W132</f>
        <v>16900000</v>
      </c>
      <c r="H132" s="42">
        <f>'Core Indicators'!AE132</f>
        <v>16900000</v>
      </c>
      <c r="I132" s="42">
        <f>'Core Indicators'!AM132</f>
        <v>6248000</v>
      </c>
      <c r="J132" s="42">
        <f>'Core Indicators'!AU132</f>
        <v>608</v>
      </c>
      <c r="K132" s="42">
        <f>'Core Indicators'!BC132</f>
        <v>1800000</v>
      </c>
      <c r="L132" s="42">
        <f>'Core Indicators'!BK132</f>
        <v>47001</v>
      </c>
      <c r="M132" s="42" t="str">
        <f>'Core Indicators'!BS132</f>
        <v>x</v>
      </c>
      <c r="N132" s="42" t="str">
        <f>'Core Indicators'!CA132</f>
        <v>x</v>
      </c>
      <c r="O132" s="42" t="e">
        <f>'Core Indicators'!CI132</f>
        <v>#N/A</v>
      </c>
      <c r="P132" s="42" t="str">
        <f>'Core Indicators'!CQ132</f>
        <v>x</v>
      </c>
      <c r="Q132" s="42">
        <f>'Core Indicators'!DG132</f>
        <v>0</v>
      </c>
      <c r="R132" s="42">
        <f>'Core Indicators'!DO132</f>
        <v>8788000</v>
      </c>
      <c r="S132" s="42">
        <f>'Core Indicators'!DW132</f>
        <v>4056000</v>
      </c>
      <c r="T132" s="42">
        <f>'Core Indicators'!EE132</f>
        <v>2535000</v>
      </c>
      <c r="U132" s="42">
        <f>'Core Indicators'!EM132</f>
        <v>1521000</v>
      </c>
      <c r="V132" s="42">
        <f>'Core Indicators'!FC132</f>
        <v>5</v>
      </c>
      <c r="W132" s="42" t="str">
        <f>'Core Indicators'!FK132</f>
        <v>x</v>
      </c>
      <c r="X132" s="42" t="str">
        <f>'Core Indicators'!FS132</f>
        <v>x</v>
      </c>
      <c r="Y132" s="42">
        <f>'Core Indicators'!GA132</f>
        <v>2</v>
      </c>
      <c r="Z132" s="42">
        <f>'Core Indicators'!GI132</f>
        <v>3</v>
      </c>
      <c r="AA132" s="42">
        <f>'Core Indicators'!GQ132</f>
        <v>2</v>
      </c>
      <c r="AB132" s="42">
        <f>'Core Indicators'!GY132</f>
        <v>0</v>
      </c>
      <c r="AC132" s="42">
        <f>'Core Indicators'!HG132</f>
        <v>2</v>
      </c>
      <c r="AD132" s="42">
        <f>'Core Indicators'!HO132</f>
        <v>2</v>
      </c>
      <c r="AE132" s="42">
        <f>'Core Indicators'!HW132</f>
        <v>3</v>
      </c>
      <c r="AF132" s="42">
        <f>'Core Indicators'!IE132</f>
        <v>2</v>
      </c>
      <c r="AG132" s="42">
        <f>'Core Indicators'!IM132</f>
        <v>3</v>
      </c>
    </row>
    <row r="133" spans="1:33" ht="20.100000000000001" customHeight="1" x14ac:dyDescent="0.25">
      <c r="A133" s="62" t="str">
        <f>'Core Indicators'!A:A</f>
        <v>Mixed Migration Flows in Somalia</v>
      </c>
      <c r="B133" s="62" t="str">
        <f>'Core Indicators'!B:B</f>
        <v>Displacement</v>
      </c>
      <c r="C133" s="62" t="str">
        <f>'Core Indicators'!C133</f>
        <v>SOM002</v>
      </c>
      <c r="D133" s="62" t="str">
        <f>'Core Indicators'!D133</f>
        <v>Somalia</v>
      </c>
      <c r="E133" s="62" t="str">
        <f>'Core Indicators'!E133</f>
        <v>SOM</v>
      </c>
      <c r="F133" s="41">
        <f>'Core Indicators'!O133</f>
        <v>98924</v>
      </c>
      <c r="G133" s="41">
        <f>'Core Indicators'!W133</f>
        <v>2694000</v>
      </c>
      <c r="H133" s="41">
        <f>'Core Indicators'!AE133</f>
        <v>36000</v>
      </c>
      <c r="I133" s="41">
        <f>'Core Indicators'!AM133</f>
        <v>36000</v>
      </c>
      <c r="J133" s="41" t="str">
        <f>'Core Indicators'!AU133</f>
        <v>x</v>
      </c>
      <c r="K133" s="41" t="str">
        <f>'Core Indicators'!BC133</f>
        <v>x</v>
      </c>
      <c r="L133" s="41">
        <f>'Core Indicators'!BK133</f>
        <v>5</v>
      </c>
      <c r="M133" s="41">
        <f>'Core Indicators'!BS133</f>
        <v>0</v>
      </c>
      <c r="N133" s="41">
        <f>'Core Indicators'!CA133</f>
        <v>0</v>
      </c>
      <c r="O133" s="41" t="e">
        <f>'Core Indicators'!CI133</f>
        <v>#N/A</v>
      </c>
      <c r="P133" s="41">
        <f>'Core Indicators'!CQ133</f>
        <v>0</v>
      </c>
      <c r="Q133" s="41">
        <f>'Core Indicators'!DG133</f>
        <v>2658000</v>
      </c>
      <c r="R133" s="41">
        <f>'Core Indicators'!DO133</f>
        <v>0</v>
      </c>
      <c r="S133" s="41">
        <f>'Core Indicators'!DW133</f>
        <v>36000</v>
      </c>
      <c r="T133" s="41">
        <f>'Core Indicators'!EE133</f>
        <v>0</v>
      </c>
      <c r="U133" s="41">
        <f>'Core Indicators'!EM133</f>
        <v>0</v>
      </c>
      <c r="V133" s="41">
        <f>'Core Indicators'!FC133</f>
        <v>1</v>
      </c>
      <c r="W133" s="41" t="str">
        <f>'Core Indicators'!FK133</f>
        <v>x</v>
      </c>
      <c r="X133" s="41" t="str">
        <f>'Core Indicators'!FS133</f>
        <v>x</v>
      </c>
      <c r="Y133" s="41">
        <f>'Core Indicators'!GA133</f>
        <v>2</v>
      </c>
      <c r="Z133" s="41">
        <f>'Core Indicators'!GI133</f>
        <v>3</v>
      </c>
      <c r="AA133" s="41">
        <f>'Core Indicators'!GQ133</f>
        <v>2</v>
      </c>
      <c r="AB133" s="41">
        <f>'Core Indicators'!GY133</f>
        <v>0</v>
      </c>
      <c r="AC133" s="41">
        <f>'Core Indicators'!HG133</f>
        <v>2</v>
      </c>
      <c r="AD133" s="41">
        <f>'Core Indicators'!HO133</f>
        <v>2</v>
      </c>
      <c r="AE133" s="41">
        <f>'Core Indicators'!HW133</f>
        <v>3</v>
      </c>
      <c r="AF133" s="41">
        <f>'Core Indicators'!IE133</f>
        <v>2</v>
      </c>
      <c r="AG133" s="41">
        <f>'Core Indicators'!IM133</f>
        <v>3</v>
      </c>
    </row>
    <row r="134" spans="1:33" ht="20.100000000000001" customHeight="1" x14ac:dyDescent="0.25">
      <c r="A134" s="233" t="str">
        <f>'Core Indicators'!A:A</f>
        <v>Complex crisis in South Sudan</v>
      </c>
      <c r="B134" s="233" t="str">
        <f>'Core Indicators'!B:B</f>
        <v>Conflict,Floods,Displacement</v>
      </c>
      <c r="C134" s="233" t="str">
        <f>'Core Indicators'!C134</f>
        <v>SSD001</v>
      </c>
      <c r="D134" s="233" t="str">
        <f>'Core Indicators'!D134</f>
        <v>South Sudan</v>
      </c>
      <c r="E134" s="233" t="str">
        <f>'Core Indicators'!E134</f>
        <v>SSD</v>
      </c>
      <c r="F134" s="42">
        <f>'Core Indicators'!O134</f>
        <v>644329</v>
      </c>
      <c r="G134" s="42">
        <f>'Core Indicators'!W134</f>
        <v>12777000</v>
      </c>
      <c r="H134" s="42">
        <f>'Core Indicators'!AE134</f>
        <v>12777000</v>
      </c>
      <c r="I134" s="42">
        <f>'Core Indicators'!AM134</f>
        <v>7053000</v>
      </c>
      <c r="J134" s="42" t="str">
        <f>'Core Indicators'!AU134</f>
        <v>x</v>
      </c>
      <c r="K134" s="42">
        <f>'Core Indicators'!BC134</f>
        <v>2141832</v>
      </c>
      <c r="L134" s="42">
        <f>'Core Indicators'!BK134</f>
        <v>940</v>
      </c>
      <c r="M134" s="42" t="str">
        <f>'Core Indicators'!BS134</f>
        <v>x</v>
      </c>
      <c r="N134" s="42" t="str">
        <f>'Core Indicators'!CA134</f>
        <v>x</v>
      </c>
      <c r="O134" s="42" t="e">
        <f>'Core Indicators'!CI134</f>
        <v>#N/A</v>
      </c>
      <c r="P134" s="42">
        <f>'Core Indicators'!CQ134</f>
        <v>14369</v>
      </c>
      <c r="Q134" s="42">
        <f>'Core Indicators'!DG134</f>
        <v>0</v>
      </c>
      <c r="R134" s="42">
        <f>'Core Indicators'!DO134</f>
        <v>3370000</v>
      </c>
      <c r="S134" s="42">
        <f>'Core Indicators'!DW134</f>
        <v>1410000</v>
      </c>
      <c r="T134" s="42">
        <f>'Core Indicators'!EE134</f>
        <v>7896000</v>
      </c>
      <c r="U134" s="42">
        <f>'Core Indicators'!EM134</f>
        <v>94000</v>
      </c>
      <c r="V134" s="42">
        <f>'Core Indicators'!FC134</f>
        <v>5</v>
      </c>
      <c r="W134" s="42" t="str">
        <f>'Core Indicators'!FK134</f>
        <v>x</v>
      </c>
      <c r="X134" s="42">
        <f>'Core Indicators'!FS134</f>
        <v>1500000</v>
      </c>
      <c r="Y134" s="42">
        <f>'Core Indicators'!GA134</f>
        <v>2</v>
      </c>
      <c r="Z134" s="42">
        <f>'Core Indicators'!GI134</f>
        <v>2</v>
      </c>
      <c r="AA134" s="42">
        <f>'Core Indicators'!GQ134</f>
        <v>2</v>
      </c>
      <c r="AB134" s="42">
        <f>'Core Indicators'!GY134</f>
        <v>3</v>
      </c>
      <c r="AC134" s="42">
        <f>'Core Indicators'!HG134</f>
        <v>2</v>
      </c>
      <c r="AD134" s="42">
        <f>'Core Indicators'!HO134</f>
        <v>2</v>
      </c>
      <c r="AE134" s="42">
        <f>'Core Indicators'!HW134</f>
        <v>3</v>
      </c>
      <c r="AF134" s="42">
        <f>'Core Indicators'!IE134</f>
        <v>3</v>
      </c>
      <c r="AG134" s="42">
        <f>'Core Indicators'!IM134</f>
        <v>3</v>
      </c>
    </row>
    <row r="135" spans="1:33" ht="20.100000000000001" customHeight="1" x14ac:dyDescent="0.25">
      <c r="A135" s="62" t="str">
        <f>'Core Indicators'!A:A</f>
        <v>Displacement from Ukraine conflict in Slovakia</v>
      </c>
      <c r="B135" s="62" t="str">
        <f>'Core Indicators'!B:B</f>
        <v>Displacement,Conflict</v>
      </c>
      <c r="C135" s="62" t="str">
        <f>'Core Indicators'!C135</f>
        <v>SVK002</v>
      </c>
      <c r="D135" s="62" t="str">
        <f>'Core Indicators'!D135</f>
        <v>Slovakia</v>
      </c>
      <c r="E135" s="62" t="str">
        <f>'Core Indicators'!E135</f>
        <v>SVK</v>
      </c>
      <c r="F135" s="41">
        <f>'Core Indicators'!O135</f>
        <v>15700</v>
      </c>
      <c r="G135" s="41">
        <f>'Core Indicators'!W135</f>
        <v>1673000</v>
      </c>
      <c r="H135" s="41">
        <f>'Core Indicators'!AE135</f>
        <v>103000</v>
      </c>
      <c r="I135" s="41">
        <f>'Core Indicators'!AM135</f>
        <v>103000</v>
      </c>
      <c r="J135" s="41" t="e">
        <f>'Core Indicators'!AU135</f>
        <v>#N/A</v>
      </c>
      <c r="K135" s="41" t="e">
        <f>'Core Indicators'!BC135</f>
        <v>#N/A</v>
      </c>
      <c r="L135" s="41">
        <f>'Core Indicators'!BK135</f>
        <v>0</v>
      </c>
      <c r="M135" s="41" t="e">
        <f>'Core Indicators'!BS135</f>
        <v>#N/A</v>
      </c>
      <c r="N135" s="41" t="e">
        <f>'Core Indicators'!CA135</f>
        <v>#N/A</v>
      </c>
      <c r="O135" s="41" t="e">
        <f>'Core Indicators'!CI135</f>
        <v>#N/A</v>
      </c>
      <c r="P135" s="41" t="e">
        <f>'Core Indicators'!CQ135</f>
        <v>#N/A</v>
      </c>
      <c r="Q135" s="41">
        <f>'Core Indicators'!DG135</f>
        <v>1571000</v>
      </c>
      <c r="R135" s="41">
        <f>'Core Indicators'!DO135</f>
        <v>0</v>
      </c>
      <c r="S135" s="41">
        <f>'Core Indicators'!DW135</f>
        <v>103000</v>
      </c>
      <c r="T135" s="41">
        <f>'Core Indicators'!EE135</f>
        <v>0</v>
      </c>
      <c r="U135" s="41">
        <f>'Core Indicators'!EM135</f>
        <v>0</v>
      </c>
      <c r="V135" s="41">
        <f>'Core Indicators'!FC135</f>
        <v>2</v>
      </c>
      <c r="W135" s="41" t="e">
        <f>'Core Indicators'!FK135</f>
        <v>#N/A</v>
      </c>
      <c r="X135" s="41" t="e">
        <f>'Core Indicators'!FS135</f>
        <v>#N/A</v>
      </c>
      <c r="Y135" s="41">
        <f>'Core Indicators'!GA135</f>
        <v>0</v>
      </c>
      <c r="Z135" s="41">
        <f>'Core Indicators'!GI135</f>
        <v>0</v>
      </c>
      <c r="AA135" s="41">
        <f>'Core Indicators'!GQ135</f>
        <v>0</v>
      </c>
      <c r="AB135" s="41">
        <f>'Core Indicators'!GY135</f>
        <v>0</v>
      </c>
      <c r="AC135" s="41">
        <f>'Core Indicators'!HG135</f>
        <v>0</v>
      </c>
      <c r="AD135" s="41">
        <f>'Core Indicators'!HO135</f>
        <v>0</v>
      </c>
      <c r="AE135" s="41">
        <f>'Core Indicators'!HW135</f>
        <v>0</v>
      </c>
      <c r="AF135" s="41">
        <f>'Core Indicators'!IE135</f>
        <v>0</v>
      </c>
      <c r="AG135" s="41">
        <f>'Core Indicators'!IM135</f>
        <v>0</v>
      </c>
    </row>
    <row r="136" spans="1:33" ht="20.100000000000001" customHeight="1" x14ac:dyDescent="0.25">
      <c r="A136" s="233" t="str">
        <f>'Core Indicators'!A:A</f>
        <v>Food Security Crisis in Eswatini</v>
      </c>
      <c r="B136" s="233" t="str">
        <f>'Core Indicators'!B:B</f>
        <v>Drought</v>
      </c>
      <c r="C136" s="233" t="str">
        <f>'Core Indicators'!C136</f>
        <v>SWZ001</v>
      </c>
      <c r="D136" s="233" t="str">
        <f>'Core Indicators'!D136</f>
        <v>Eswatini</v>
      </c>
      <c r="E136" s="233" t="str">
        <f>'Core Indicators'!E136</f>
        <v>SWZ</v>
      </c>
      <c r="F136" s="42">
        <f>'Core Indicators'!O136</f>
        <v>17200</v>
      </c>
      <c r="G136" s="42">
        <f>'Core Indicators'!W136</f>
        <v>1174000</v>
      </c>
      <c r="H136" s="42">
        <f>'Core Indicators'!AE136</f>
        <v>697000</v>
      </c>
      <c r="I136" s="42">
        <f>'Core Indicators'!AM136</f>
        <v>0</v>
      </c>
      <c r="J136" s="42">
        <f>'Core Indicators'!AU136</f>
        <v>0</v>
      </c>
      <c r="K136" s="42">
        <f>'Core Indicators'!BC136</f>
        <v>0</v>
      </c>
      <c r="L136" s="42">
        <f>'Core Indicators'!BK136</f>
        <v>0</v>
      </c>
      <c r="M136" s="42" t="e">
        <f>'Core Indicators'!BS136</f>
        <v>#N/A</v>
      </c>
      <c r="N136" s="42" t="e">
        <f>'Core Indicators'!CA136</f>
        <v>#N/A</v>
      </c>
      <c r="O136" s="42" t="e">
        <f>'Core Indicators'!CI136</f>
        <v>#N/A</v>
      </c>
      <c r="P136" s="42" t="e">
        <f>'Core Indicators'!CQ136</f>
        <v>#N/A</v>
      </c>
      <c r="Q136" s="42">
        <f>'Core Indicators'!DG136</f>
        <v>477000</v>
      </c>
      <c r="R136" s="42">
        <f>'Core Indicators'!DO136</f>
        <v>438000</v>
      </c>
      <c r="S136" s="42">
        <f>'Core Indicators'!DW136</f>
        <v>222000</v>
      </c>
      <c r="T136" s="42">
        <f>'Core Indicators'!EE136</f>
        <v>37000</v>
      </c>
      <c r="U136" s="42">
        <f>'Core Indicators'!EM136</f>
        <v>0</v>
      </c>
      <c r="V136" s="42">
        <f>'Core Indicators'!FC136</f>
        <v>1</v>
      </c>
      <c r="W136" s="42" t="e">
        <f>'Core Indicators'!FK136</f>
        <v>#N/A</v>
      </c>
      <c r="X136" s="42" t="e">
        <f>'Core Indicators'!FS136</f>
        <v>#N/A</v>
      </c>
      <c r="Y136" s="42">
        <f>'Core Indicators'!GA136</f>
        <v>0</v>
      </c>
      <c r="Z136" s="42">
        <f>'Core Indicators'!GI136</f>
        <v>0</v>
      </c>
      <c r="AA136" s="42">
        <f>'Core Indicators'!GQ136</f>
        <v>0</v>
      </c>
      <c r="AB136" s="42">
        <f>'Core Indicators'!GY136</f>
        <v>0</v>
      </c>
      <c r="AC136" s="42">
        <f>'Core Indicators'!HG136</f>
        <v>0</v>
      </c>
      <c r="AD136" s="42">
        <f>'Core Indicators'!HO136</f>
        <v>0</v>
      </c>
      <c r="AE136" s="42">
        <f>'Core Indicators'!HW136</f>
        <v>0</v>
      </c>
      <c r="AF136" s="42">
        <f>'Core Indicators'!IE136</f>
        <v>0</v>
      </c>
      <c r="AG136" s="42">
        <f>'Core Indicators'!IM136</f>
        <v>3</v>
      </c>
    </row>
    <row r="137" spans="1:33" ht="20.100000000000001" customHeight="1" x14ac:dyDescent="0.25">
      <c r="A137" s="233" t="str">
        <f>'Core Indicators'!A:A</f>
        <v>Syrian conflict</v>
      </c>
      <c r="B137" s="233" t="str">
        <f>'Core Indicators'!B:B</f>
        <v>Conflict,Displacement,Violence</v>
      </c>
      <c r="C137" s="233" t="str">
        <f>'Core Indicators'!C137</f>
        <v>SYR001</v>
      </c>
      <c r="D137" s="233" t="str">
        <f>'Core Indicators'!D137</f>
        <v>Syria</v>
      </c>
      <c r="E137" s="233" t="str">
        <f>'Core Indicators'!E137</f>
        <v>SYR</v>
      </c>
      <c r="F137" s="42">
        <f>'Core Indicators'!O137</f>
        <v>185180</v>
      </c>
      <c r="G137" s="42">
        <f>'Core Indicators'!W137</f>
        <v>22100000</v>
      </c>
      <c r="H137" s="42">
        <f>'Core Indicators'!AE137</f>
        <v>22100000</v>
      </c>
      <c r="I137" s="42">
        <f>'Core Indicators'!AM137</f>
        <v>15403000</v>
      </c>
      <c r="J137" s="42" t="str">
        <f>'Core Indicators'!AU137</f>
        <v>x</v>
      </c>
      <c r="K137" s="42" t="str">
        <f>'Core Indicators'!BC137</f>
        <v>x</v>
      </c>
      <c r="L137" s="42">
        <f>'Core Indicators'!BK137</f>
        <v>1660</v>
      </c>
      <c r="M137" s="42" t="str">
        <f>'Core Indicators'!BS137</f>
        <v>x</v>
      </c>
      <c r="N137" s="42" t="str">
        <f>'Core Indicators'!CA137</f>
        <v>x</v>
      </c>
      <c r="O137" s="42" t="e">
        <f>'Core Indicators'!CI137</f>
        <v>#N/A</v>
      </c>
      <c r="P137" s="42" t="str">
        <f>'Core Indicators'!CQ137</f>
        <v>x</v>
      </c>
      <c r="Q137" s="42">
        <f>'Core Indicators'!DG137</f>
        <v>0</v>
      </c>
      <c r="R137" s="42">
        <f>'Core Indicators'!DO137</f>
        <v>6163000</v>
      </c>
      <c r="S137" s="42">
        <f>'Core Indicators'!DW137</f>
        <v>11804000</v>
      </c>
      <c r="T137" s="42">
        <f>'Core Indicators'!EE137</f>
        <v>4022000</v>
      </c>
      <c r="U137" s="42">
        <f>'Core Indicators'!EM137</f>
        <v>111000</v>
      </c>
      <c r="V137" s="42">
        <f>'Core Indicators'!FC137</f>
        <v>5</v>
      </c>
      <c r="W137" s="42" t="str">
        <f>'Core Indicators'!FK137</f>
        <v>x</v>
      </c>
      <c r="X137" s="42">
        <f>'Core Indicators'!FS137</f>
        <v>1160000</v>
      </c>
      <c r="Y137" s="42">
        <f>'Core Indicators'!GA137</f>
        <v>2</v>
      </c>
      <c r="Z137" s="42">
        <f>'Core Indicators'!GI137</f>
        <v>3</v>
      </c>
      <c r="AA137" s="42">
        <f>'Core Indicators'!GQ137</f>
        <v>3</v>
      </c>
      <c r="AB137" s="42">
        <f>'Core Indicators'!GY137</f>
        <v>0</v>
      </c>
      <c r="AC137" s="42">
        <f>'Core Indicators'!HG137</f>
        <v>2</v>
      </c>
      <c r="AD137" s="42">
        <f>'Core Indicators'!HO137</f>
        <v>3</v>
      </c>
      <c r="AE137" s="42">
        <f>'Core Indicators'!HW137</f>
        <v>3</v>
      </c>
      <c r="AF137" s="42">
        <f>'Core Indicators'!IE137</f>
        <v>2</v>
      </c>
      <c r="AG137" s="42">
        <f>'Core Indicators'!IM137</f>
        <v>3</v>
      </c>
    </row>
    <row r="138" spans="1:33" ht="20.100000000000001" customHeight="1" x14ac:dyDescent="0.25">
      <c r="A138" s="62" t="str">
        <f>'Core Indicators'!A:A</f>
        <v>Türkiye / Syria earthquake in Syria</v>
      </c>
      <c r="B138" s="62" t="str">
        <f>'Core Indicators'!B:B</f>
        <v>Earthquake</v>
      </c>
      <c r="C138" s="62" t="str">
        <f>'Core Indicators'!C138</f>
        <v>SYR002</v>
      </c>
      <c r="D138" s="62" t="str">
        <f>'Core Indicators'!D138</f>
        <v>Syria</v>
      </c>
      <c r="E138" s="62" t="str">
        <f>'Core Indicators'!E138</f>
        <v>SYR</v>
      </c>
      <c r="F138" s="41">
        <f>'Core Indicators'!O138</f>
        <v>57285</v>
      </c>
      <c r="G138" s="41">
        <f>'Core Indicators'!W138</f>
        <v>13578000</v>
      </c>
      <c r="H138" s="41">
        <f>'Core Indicators'!AE138</f>
        <v>8800000</v>
      </c>
      <c r="I138" s="41">
        <f>'Core Indicators'!AM138</f>
        <v>303000</v>
      </c>
      <c r="J138" s="41">
        <f>'Core Indicators'!AU138</f>
        <v>11200</v>
      </c>
      <c r="K138" s="41" t="str">
        <f>'Core Indicators'!BC138</f>
        <v>x</v>
      </c>
      <c r="L138" s="41">
        <f>'Core Indicators'!BK138</f>
        <v>7259</v>
      </c>
      <c r="M138" s="41">
        <f>'Core Indicators'!BS138</f>
        <v>10000</v>
      </c>
      <c r="N138" s="41">
        <f>'Core Indicators'!CA138</f>
        <v>10600</v>
      </c>
      <c r="O138" s="41" t="e">
        <f>'Core Indicators'!CI138</f>
        <v>#N/A</v>
      </c>
      <c r="P138" s="41" t="str">
        <f>'Core Indicators'!CQ138</f>
        <v>x</v>
      </c>
      <c r="Q138" s="41">
        <f>'Core Indicators'!DG138</f>
        <v>4778000</v>
      </c>
      <c r="R138" s="41">
        <f>'Core Indicators'!DO138</f>
        <v>8223000</v>
      </c>
      <c r="S138" s="41">
        <f>'Core Indicators'!DW138</f>
        <v>577000</v>
      </c>
      <c r="T138" s="41" t="str">
        <f>'Core Indicators'!EE138</f>
        <v>x</v>
      </c>
      <c r="U138" s="41" t="str">
        <f>'Core Indicators'!EM138</f>
        <v>x</v>
      </c>
      <c r="V138" s="41">
        <f>'Core Indicators'!FC138</f>
        <v>5</v>
      </c>
      <c r="W138" s="41" t="str">
        <f>'Core Indicators'!FK138</f>
        <v>x</v>
      </c>
      <c r="X138" s="41" t="str">
        <f>'Core Indicators'!FS138</f>
        <v>x</v>
      </c>
      <c r="Y138" s="41">
        <f>'Core Indicators'!GA138</f>
        <v>2</v>
      </c>
      <c r="Z138" s="41">
        <f>'Core Indicators'!GI138</f>
        <v>3</v>
      </c>
      <c r="AA138" s="41">
        <f>'Core Indicators'!GQ138</f>
        <v>3</v>
      </c>
      <c r="AB138" s="41">
        <f>'Core Indicators'!GY138</f>
        <v>0</v>
      </c>
      <c r="AC138" s="41">
        <f>'Core Indicators'!HG138</f>
        <v>2</v>
      </c>
      <c r="AD138" s="41">
        <f>'Core Indicators'!HO138</f>
        <v>3</v>
      </c>
      <c r="AE138" s="41">
        <f>'Core Indicators'!HW138</f>
        <v>3</v>
      </c>
      <c r="AF138" s="41">
        <f>'Core Indicators'!IE138</f>
        <v>2</v>
      </c>
      <c r="AG138" s="41">
        <f>'Core Indicators'!IM138</f>
        <v>3</v>
      </c>
    </row>
    <row r="139" spans="1:33" ht="20.100000000000001" customHeight="1" x14ac:dyDescent="0.25">
      <c r="A139" s="233" t="str">
        <f>'Core Indicators'!A:A</f>
        <v>Complex crisis in Chad</v>
      </c>
      <c r="B139" s="233" t="str">
        <f>'Core Indicators'!B:B</f>
        <v>Conflict,Displacement</v>
      </c>
      <c r="C139" s="233" t="str">
        <f>'Core Indicators'!C139</f>
        <v>TCD001</v>
      </c>
      <c r="D139" s="233" t="str">
        <f>'Core Indicators'!D139</f>
        <v>Chad</v>
      </c>
      <c r="E139" s="233" t="str">
        <f>'Core Indicators'!E139</f>
        <v>TCD</v>
      </c>
      <c r="F139" s="42">
        <f>'Core Indicators'!O139</f>
        <v>1284000</v>
      </c>
      <c r="G139" s="42">
        <f>'Core Indicators'!W139</f>
        <v>18294000</v>
      </c>
      <c r="H139" s="42">
        <f>'Core Indicators'!AE139</f>
        <v>5373000</v>
      </c>
      <c r="I139" s="42">
        <f>'Core Indicators'!AM139</f>
        <v>1289000</v>
      </c>
      <c r="J139" s="42" t="str">
        <f>'Core Indicators'!AU139</f>
        <v>x</v>
      </c>
      <c r="K139" s="42" t="str">
        <f>'Core Indicators'!BC139</f>
        <v>x</v>
      </c>
      <c r="L139" s="42">
        <f>'Core Indicators'!BK139</f>
        <v>205</v>
      </c>
      <c r="M139" s="42" t="str">
        <f>'Core Indicators'!BS139</f>
        <v>x</v>
      </c>
      <c r="N139" s="42" t="str">
        <f>'Core Indicators'!CA139</f>
        <v>x</v>
      </c>
      <c r="O139" s="42" t="e">
        <f>'Core Indicators'!CI139</f>
        <v>#N/A</v>
      </c>
      <c r="P139" s="42" t="str">
        <f>'Core Indicators'!CQ139</f>
        <v>x</v>
      </c>
      <c r="Q139" s="42">
        <f>'Core Indicators'!DG139</f>
        <v>12921000</v>
      </c>
      <c r="R139" s="42">
        <f>'Core Indicators'!DO139</f>
        <v>0</v>
      </c>
      <c r="S139" s="42">
        <f>'Core Indicators'!DW139</f>
        <v>2531000</v>
      </c>
      <c r="T139" s="42">
        <f>'Core Indicators'!EE139</f>
        <v>1744000</v>
      </c>
      <c r="U139" s="42">
        <f>'Core Indicators'!EM139</f>
        <v>1098000</v>
      </c>
      <c r="V139" s="42">
        <f>'Core Indicators'!FC139</f>
        <v>5</v>
      </c>
      <c r="W139" s="42" t="str">
        <f>'Core Indicators'!FK139</f>
        <v>x</v>
      </c>
      <c r="X139" s="42" t="str">
        <f>'Core Indicators'!FS139</f>
        <v>x</v>
      </c>
      <c r="Y139" s="42">
        <f>'Core Indicators'!GA139</f>
        <v>1</v>
      </c>
      <c r="Z139" s="42">
        <f>'Core Indicators'!GI139</f>
        <v>3</v>
      </c>
      <c r="AA139" s="42">
        <f>'Core Indicators'!GQ139</f>
        <v>1</v>
      </c>
      <c r="AB139" s="42">
        <f>'Core Indicators'!GY139</f>
        <v>0</v>
      </c>
      <c r="AC139" s="42">
        <f>'Core Indicators'!HG139</f>
        <v>0</v>
      </c>
      <c r="AD139" s="42">
        <f>'Core Indicators'!HO139</f>
        <v>3</v>
      </c>
      <c r="AE139" s="42">
        <f>'Core Indicators'!HW139</f>
        <v>3</v>
      </c>
      <c r="AF139" s="42">
        <f>'Core Indicators'!IE139</f>
        <v>2</v>
      </c>
      <c r="AG139" s="42">
        <f>'Core Indicators'!IM139</f>
        <v>3</v>
      </c>
    </row>
    <row r="140" spans="1:33" ht="20.100000000000001" customHeight="1" x14ac:dyDescent="0.25">
      <c r="A140" s="233" t="str">
        <f>'Core Indicators'!A:A</f>
        <v>Lake Chad basin crisis</v>
      </c>
      <c r="B140" s="233" t="str">
        <f>'Core Indicators'!B:B</f>
        <v>Conflict</v>
      </c>
      <c r="C140" s="233" t="str">
        <f>'Core Indicators'!C140</f>
        <v>TCD003</v>
      </c>
      <c r="D140" s="233" t="str">
        <f>'Core Indicators'!D140</f>
        <v>Chad</v>
      </c>
      <c r="E140" s="233" t="str">
        <f>'Core Indicators'!E140</f>
        <v>TCD</v>
      </c>
      <c r="F140" s="42">
        <f>'Core Indicators'!O140</f>
        <v>22320</v>
      </c>
      <c r="G140" s="42">
        <f>'Core Indicators'!W140</f>
        <v>908000</v>
      </c>
      <c r="H140" s="42">
        <f>'Core Indicators'!AE140</f>
        <v>771000</v>
      </c>
      <c r="I140" s="42">
        <f>'Core Indicators'!AM140</f>
        <v>402000</v>
      </c>
      <c r="J140" s="42" t="str">
        <f>'Core Indicators'!AU140</f>
        <v>x</v>
      </c>
      <c r="K140" s="42" t="str">
        <f>'Core Indicators'!BC140</f>
        <v>x</v>
      </c>
      <c r="L140" s="42">
        <f>'Core Indicators'!BK140</f>
        <v>14</v>
      </c>
      <c r="M140" s="42" t="str">
        <f>'Core Indicators'!BS140</f>
        <v>x</v>
      </c>
      <c r="N140" s="42" t="str">
        <f>'Core Indicators'!CA140</f>
        <v>x</v>
      </c>
      <c r="O140" s="42" t="e">
        <f>'Core Indicators'!CI140</f>
        <v>#N/A</v>
      </c>
      <c r="P140" s="42" t="str">
        <f>'Core Indicators'!CQ140</f>
        <v>x</v>
      </c>
      <c r="Q140" s="42">
        <f>'Core Indicators'!DG140</f>
        <v>137000</v>
      </c>
      <c r="R140" s="42">
        <f>'Core Indicators'!DO140</f>
        <v>0</v>
      </c>
      <c r="S140" s="42">
        <f>'Core Indicators'!DW140</f>
        <v>0</v>
      </c>
      <c r="T140" s="42">
        <f>'Core Indicators'!EE140</f>
        <v>146000</v>
      </c>
      <c r="U140" s="42">
        <f>'Core Indicators'!EM140</f>
        <v>626000</v>
      </c>
      <c r="V140" s="42">
        <f>'Core Indicators'!FC140</f>
        <v>4</v>
      </c>
      <c r="W140" s="42" t="str">
        <f>'Core Indicators'!FK140</f>
        <v>x</v>
      </c>
      <c r="X140" s="42" t="str">
        <f>'Core Indicators'!FS140</f>
        <v>x</v>
      </c>
      <c r="Y140" s="42">
        <f>'Core Indicators'!GA140</f>
        <v>1</v>
      </c>
      <c r="Z140" s="42">
        <f>'Core Indicators'!GI140</f>
        <v>3</v>
      </c>
      <c r="AA140" s="42">
        <f>'Core Indicators'!GQ140</f>
        <v>1</v>
      </c>
      <c r="AB140" s="42">
        <f>'Core Indicators'!GY140</f>
        <v>0</v>
      </c>
      <c r="AC140" s="42">
        <f>'Core Indicators'!HG140</f>
        <v>0</v>
      </c>
      <c r="AD140" s="42">
        <f>'Core Indicators'!HO140</f>
        <v>3</v>
      </c>
      <c r="AE140" s="42">
        <f>'Core Indicators'!HW140</f>
        <v>3</v>
      </c>
      <c r="AF140" s="42">
        <f>'Core Indicators'!IE140</f>
        <v>2</v>
      </c>
      <c r="AG140" s="42">
        <f>'Core Indicators'!IM140</f>
        <v>3</v>
      </c>
    </row>
    <row r="141" spans="1:33" ht="20.100000000000001" customHeight="1" x14ac:dyDescent="0.25">
      <c r="A141" s="62" t="str">
        <f>'Core Indicators'!A:A</f>
        <v>CAR refugees in Chad</v>
      </c>
      <c r="B141" s="62" t="str">
        <f>'Core Indicators'!B:B</f>
        <v>Displacement</v>
      </c>
      <c r="C141" s="62" t="str">
        <f>'Core Indicators'!C141</f>
        <v>TCD004</v>
      </c>
      <c r="D141" s="62" t="str">
        <f>'Core Indicators'!D141</f>
        <v>Chad</v>
      </c>
      <c r="E141" s="62" t="str">
        <f>'Core Indicators'!E141</f>
        <v>TCD</v>
      </c>
      <c r="F141" s="41">
        <f>'Core Indicators'!O141</f>
        <v>148765</v>
      </c>
      <c r="G141" s="41">
        <f>'Core Indicators'!W141</f>
        <v>3449000</v>
      </c>
      <c r="H141" s="41">
        <f>'Core Indicators'!AE141</f>
        <v>1261000</v>
      </c>
      <c r="I141" s="41">
        <f>'Core Indicators'!AM141</f>
        <v>132000</v>
      </c>
      <c r="J141" s="41" t="str">
        <f>'Core Indicators'!AU141</f>
        <v>x</v>
      </c>
      <c r="K141" s="41" t="str">
        <f>'Core Indicators'!BC141</f>
        <v>x</v>
      </c>
      <c r="L141" s="41">
        <f>'Core Indicators'!BK141</f>
        <v>78</v>
      </c>
      <c r="M141" s="41" t="str">
        <f>'Core Indicators'!BS141</f>
        <v>x</v>
      </c>
      <c r="N141" s="41">
        <f>'Core Indicators'!CA141</f>
        <v>0</v>
      </c>
      <c r="O141" s="41" t="e">
        <f>'Core Indicators'!CI141</f>
        <v>#N/A</v>
      </c>
      <c r="P141" s="41" t="str">
        <f>'Core Indicators'!CQ141</f>
        <v>x</v>
      </c>
      <c r="Q141" s="41">
        <f>'Core Indicators'!DG141</f>
        <v>2188000</v>
      </c>
      <c r="R141" s="41">
        <f>'Core Indicators'!DO141</f>
        <v>0</v>
      </c>
      <c r="S141" s="41">
        <f>'Core Indicators'!DW141</f>
        <v>0</v>
      </c>
      <c r="T141" s="41">
        <f>'Core Indicators'!EE141</f>
        <v>0</v>
      </c>
      <c r="U141" s="41">
        <f>'Core Indicators'!EM141</f>
        <v>1261000</v>
      </c>
      <c r="V141" s="41">
        <f>'Core Indicators'!FC141</f>
        <v>3</v>
      </c>
      <c r="W141" s="41" t="str">
        <f>'Core Indicators'!FK141</f>
        <v>x</v>
      </c>
      <c r="X141" s="41" t="str">
        <f>'Core Indicators'!FS141</f>
        <v>x</v>
      </c>
      <c r="Y141" s="41">
        <f>'Core Indicators'!GA141</f>
        <v>1</v>
      </c>
      <c r="Z141" s="41">
        <f>'Core Indicators'!GI141</f>
        <v>2</v>
      </c>
      <c r="AA141" s="41">
        <f>'Core Indicators'!GQ141</f>
        <v>1</v>
      </c>
      <c r="AB141" s="41">
        <f>'Core Indicators'!GY141</f>
        <v>0</v>
      </c>
      <c r="AC141" s="41">
        <f>'Core Indicators'!HG141</f>
        <v>0</v>
      </c>
      <c r="AD141" s="41">
        <f>'Core Indicators'!HO141</f>
        <v>2</v>
      </c>
      <c r="AE141" s="41">
        <f>'Core Indicators'!HW141</f>
        <v>2</v>
      </c>
      <c r="AF141" s="41">
        <f>'Core Indicators'!IE141</f>
        <v>2</v>
      </c>
      <c r="AG141" s="41">
        <f>'Core Indicators'!IM141</f>
        <v>2</v>
      </c>
    </row>
    <row r="142" spans="1:33" ht="19.350000000000001" customHeight="1" x14ac:dyDescent="0.25">
      <c r="A142" s="62" t="str">
        <f>'Core Indicators'!A:A</f>
        <v>Darfur refugees in Chad</v>
      </c>
      <c r="B142" s="62" t="str">
        <f>'Core Indicators'!B:B</f>
        <v>Displacement</v>
      </c>
      <c r="C142" s="62" t="str">
        <f>'Core Indicators'!C142</f>
        <v>TCD005</v>
      </c>
      <c r="D142" s="62" t="str">
        <f>'Core Indicators'!D142</f>
        <v>Chad</v>
      </c>
      <c r="E142" s="62" t="str">
        <f>'Core Indicators'!E142</f>
        <v>TCD</v>
      </c>
      <c r="F142" s="41">
        <f>'Core Indicators'!O142</f>
        <v>374096</v>
      </c>
      <c r="G142" s="41">
        <f>'Core Indicators'!W142</f>
        <v>2509000</v>
      </c>
      <c r="H142" s="41">
        <f>'Core Indicators'!AE142</f>
        <v>1434000</v>
      </c>
      <c r="I142" s="41">
        <f>'Core Indicators'!AM142</f>
        <v>593000</v>
      </c>
      <c r="J142" s="41" t="str">
        <f>'Core Indicators'!AU142</f>
        <v>x</v>
      </c>
      <c r="K142" s="41" t="str">
        <f>'Core Indicators'!BC142</f>
        <v>x</v>
      </c>
      <c r="L142" s="41">
        <f>'Core Indicators'!BK142</f>
        <v>5</v>
      </c>
      <c r="M142" s="41" t="str">
        <f>'Core Indicators'!BS142</f>
        <v>x</v>
      </c>
      <c r="N142" s="41">
        <f>'Core Indicators'!CA142</f>
        <v>0</v>
      </c>
      <c r="O142" s="41" t="e">
        <f>'Core Indicators'!CI142</f>
        <v>#N/A</v>
      </c>
      <c r="P142" s="41" t="str">
        <f>'Core Indicators'!CQ142</f>
        <v>x</v>
      </c>
      <c r="Q142" s="41">
        <f>'Core Indicators'!DG142</f>
        <v>1076000</v>
      </c>
      <c r="R142" s="41">
        <f>'Core Indicators'!DO142</f>
        <v>0</v>
      </c>
      <c r="S142" s="41">
        <f>'Core Indicators'!DW142</f>
        <v>0</v>
      </c>
      <c r="T142" s="41">
        <f>'Core Indicators'!EE142</f>
        <v>0</v>
      </c>
      <c r="U142" s="41">
        <f>'Core Indicators'!EM142</f>
        <v>1434000</v>
      </c>
      <c r="V142" s="41">
        <f>'Core Indicators'!FC142</f>
        <v>3</v>
      </c>
      <c r="W142" s="41" t="str">
        <f>'Core Indicators'!FK142</f>
        <v>x</v>
      </c>
      <c r="X142" s="41" t="str">
        <f>'Core Indicators'!FS142</f>
        <v>x</v>
      </c>
      <c r="Y142" s="41">
        <f>'Core Indicators'!GA142</f>
        <v>1</v>
      </c>
      <c r="Z142" s="41">
        <f>'Core Indicators'!GI142</f>
        <v>2</v>
      </c>
      <c r="AA142" s="41">
        <f>'Core Indicators'!GQ142</f>
        <v>1</v>
      </c>
      <c r="AB142" s="41">
        <f>'Core Indicators'!GY142</f>
        <v>0</v>
      </c>
      <c r="AC142" s="41">
        <f>'Core Indicators'!HG142</f>
        <v>0</v>
      </c>
      <c r="AD142" s="41">
        <f>'Core Indicators'!HO142</f>
        <v>2</v>
      </c>
      <c r="AE142" s="41">
        <f>'Core Indicators'!HW142</f>
        <v>2</v>
      </c>
      <c r="AF142" s="41">
        <f>'Core Indicators'!IE142</f>
        <v>2</v>
      </c>
      <c r="AG142" s="41">
        <f>'Core Indicators'!IM142</f>
        <v>2</v>
      </c>
    </row>
    <row r="143" spans="1:33" ht="19.350000000000001" customHeight="1" x14ac:dyDescent="0.25">
      <c r="A143" s="62" t="str">
        <f>'Core Indicators'!A:A</f>
        <v>Multiple situations in Thailand</v>
      </c>
      <c r="B143" s="62" t="str">
        <f>'Core Indicators'!B:B</f>
        <v>Conflict,Displacement</v>
      </c>
      <c r="C143" s="62" t="str">
        <f>'Core Indicators'!C143</f>
        <v>THA001</v>
      </c>
      <c r="D143" s="62" t="str">
        <f>'Core Indicators'!D143</f>
        <v>Thailand</v>
      </c>
      <c r="E143" s="62" t="str">
        <f>'Core Indicators'!E143</f>
        <v>THA</v>
      </c>
      <c r="F143" s="41">
        <f>'Core Indicators'!O143</f>
        <v>30342</v>
      </c>
      <c r="G143" s="41">
        <f>'Core Indicators'!W143</f>
        <v>3800000</v>
      </c>
      <c r="H143" s="41">
        <f>'Core Indicators'!AE143</f>
        <v>91000</v>
      </c>
      <c r="I143" s="41">
        <f>'Core Indicators'!AM143</f>
        <v>91000</v>
      </c>
      <c r="J143" s="41" t="str">
        <f>'Core Indicators'!AU143</f>
        <v>x</v>
      </c>
      <c r="K143" s="41" t="str">
        <f>'Core Indicators'!BC143</f>
        <v>x</v>
      </c>
      <c r="L143" s="41">
        <f>'Core Indicators'!BK143</f>
        <v>23</v>
      </c>
      <c r="M143" s="41" t="str">
        <f>'Core Indicators'!BS143</f>
        <v>x</v>
      </c>
      <c r="N143" s="41" t="str">
        <f>'Core Indicators'!CA143</f>
        <v>x</v>
      </c>
      <c r="O143" s="41" t="e">
        <f>'Core Indicators'!CI143</f>
        <v>#N/A</v>
      </c>
      <c r="P143" s="41" t="str">
        <f>'Core Indicators'!CQ143</f>
        <v>x</v>
      </c>
      <c r="Q143" s="41">
        <f>'Core Indicators'!DG143</f>
        <v>3709000</v>
      </c>
      <c r="R143" s="41">
        <f>'Core Indicators'!DO143</f>
        <v>0</v>
      </c>
      <c r="S143" s="41">
        <f>'Core Indicators'!DW143</f>
        <v>91000</v>
      </c>
      <c r="T143" s="41">
        <f>'Core Indicators'!EE143</f>
        <v>0</v>
      </c>
      <c r="U143" s="41">
        <f>'Core Indicators'!EM143</f>
        <v>0</v>
      </c>
      <c r="V143" s="41">
        <f>'Core Indicators'!FC143</f>
        <v>2</v>
      </c>
      <c r="W143" s="41" t="str">
        <f>'Core Indicators'!FK143</f>
        <v>x</v>
      </c>
      <c r="X143" s="41" t="str">
        <f>'Core Indicators'!FS143</f>
        <v>x</v>
      </c>
      <c r="Y143" s="41">
        <f>'Core Indicators'!GA143</f>
        <v>1</v>
      </c>
      <c r="Z143" s="41">
        <f>'Core Indicators'!GI143</f>
        <v>1</v>
      </c>
      <c r="AA143" s="41">
        <f>'Core Indicators'!GQ143</f>
        <v>1</v>
      </c>
      <c r="AB143" s="41">
        <f>'Core Indicators'!GY143</f>
        <v>0</v>
      </c>
      <c r="AC143" s="41">
        <f>'Core Indicators'!HG143</f>
        <v>0</v>
      </c>
      <c r="AD143" s="41">
        <f>'Core Indicators'!HO143</f>
        <v>2</v>
      </c>
      <c r="AE143" s="41">
        <f>'Core Indicators'!HW143</f>
        <v>0</v>
      </c>
      <c r="AF143" s="41">
        <f>'Core Indicators'!IE143</f>
        <v>3</v>
      </c>
      <c r="AG143" s="41">
        <f>'Core Indicators'!IM143</f>
        <v>1</v>
      </c>
    </row>
    <row r="144" spans="1:33" ht="19.350000000000001" customHeight="1" x14ac:dyDescent="0.25">
      <c r="A144" s="62" t="str">
        <f>'Core Indicators'!A:A</f>
        <v xml:space="preserve">Conflict in southern Thailand </v>
      </c>
      <c r="B144" s="62" t="str">
        <f>'Core Indicators'!B:B</f>
        <v>Conflict</v>
      </c>
      <c r="C144" s="62" t="str">
        <f>'Core Indicators'!C144</f>
        <v>THA002</v>
      </c>
      <c r="D144" s="62" t="str">
        <f>'Core Indicators'!D144</f>
        <v>Thailand</v>
      </c>
      <c r="E144" s="62" t="str">
        <f>'Core Indicators'!E144</f>
        <v>THA</v>
      </c>
      <c r="F144" s="41">
        <f>'Core Indicators'!O144</f>
        <v>18330</v>
      </c>
      <c r="G144" s="41">
        <f>'Core Indicators'!W144</f>
        <v>3458000</v>
      </c>
      <c r="H144" s="41" t="str">
        <f>'Core Indicators'!AE144</f>
        <v>x</v>
      </c>
      <c r="I144" s="41" t="str">
        <f>'Core Indicators'!AM144</f>
        <v>x</v>
      </c>
      <c r="J144" s="41" t="str">
        <f>'Core Indicators'!AU144</f>
        <v>x</v>
      </c>
      <c r="K144" s="41" t="str">
        <f>'Core Indicators'!BC144</f>
        <v>x</v>
      </c>
      <c r="L144" s="41">
        <f>'Core Indicators'!BK144</f>
        <v>23</v>
      </c>
      <c r="M144" s="41" t="str">
        <f>'Core Indicators'!BS144</f>
        <v>x</v>
      </c>
      <c r="N144" s="41" t="str">
        <f>'Core Indicators'!CA144</f>
        <v>x</v>
      </c>
      <c r="O144" s="41" t="e">
        <f>'Core Indicators'!CI144</f>
        <v>#N/A</v>
      </c>
      <c r="P144" s="41" t="str">
        <f>'Core Indicators'!CQ144</f>
        <v>x</v>
      </c>
      <c r="Q144" s="41">
        <f>'Core Indicators'!DG144</f>
        <v>3458000</v>
      </c>
      <c r="R144" s="41" t="str">
        <f>'Core Indicators'!DO144</f>
        <v>x</v>
      </c>
      <c r="S144" s="41" t="str">
        <f>'Core Indicators'!DW144</f>
        <v>x</v>
      </c>
      <c r="T144" s="41" t="str">
        <f>'Core Indicators'!EE144</f>
        <v>x</v>
      </c>
      <c r="U144" s="41" t="str">
        <f>'Core Indicators'!EM144</f>
        <v>x</v>
      </c>
      <c r="V144" s="41">
        <f>'Core Indicators'!FC144</f>
        <v>1</v>
      </c>
      <c r="W144" s="41" t="str">
        <f>'Core Indicators'!FK144</f>
        <v>x</v>
      </c>
      <c r="X144" s="41" t="str">
        <f>'Core Indicators'!FS144</f>
        <v>x</v>
      </c>
      <c r="Y144" s="41">
        <f>'Core Indicators'!GA144</f>
        <v>1</v>
      </c>
      <c r="Z144" s="41">
        <f>'Core Indicators'!GI144</f>
        <v>1</v>
      </c>
      <c r="AA144" s="41">
        <f>'Core Indicators'!GQ144</f>
        <v>0</v>
      </c>
      <c r="AB144" s="41">
        <f>'Core Indicators'!GY144</f>
        <v>0</v>
      </c>
      <c r="AC144" s="41">
        <f>'Core Indicators'!HG144</f>
        <v>0</v>
      </c>
      <c r="AD144" s="41">
        <f>'Core Indicators'!HO144</f>
        <v>0</v>
      </c>
      <c r="AE144" s="41">
        <f>'Core Indicators'!HW144</f>
        <v>0</v>
      </c>
      <c r="AF144" s="41">
        <f>'Core Indicators'!IE144</f>
        <v>3</v>
      </c>
      <c r="AG144" s="41">
        <f>'Core Indicators'!IM144</f>
        <v>0</v>
      </c>
    </row>
    <row r="145" spans="1:33" x14ac:dyDescent="0.25">
      <c r="A145" s="62" t="str">
        <f>'Core Indicators'!A:A</f>
        <v>Myanmar refugees in Thailand</v>
      </c>
      <c r="B145" s="62" t="str">
        <f>'Core Indicators'!B:B</f>
        <v>Conflict</v>
      </c>
      <c r="C145" s="62" t="str">
        <f>'Core Indicators'!C145</f>
        <v>THA003</v>
      </c>
      <c r="D145" s="62" t="str">
        <f>'Core Indicators'!D145</f>
        <v>Thailand</v>
      </c>
      <c r="E145" s="62" t="str">
        <f>'Core Indicators'!E145</f>
        <v>THA</v>
      </c>
      <c r="F145" s="41">
        <f>'Core Indicators'!O145</f>
        <v>12012</v>
      </c>
      <c r="G145" s="41">
        <f>'Core Indicators'!W145</f>
        <v>342000</v>
      </c>
      <c r="H145" s="41">
        <f>'Core Indicators'!AE145</f>
        <v>91000</v>
      </c>
      <c r="I145" s="41">
        <f>'Core Indicators'!AM145</f>
        <v>91000</v>
      </c>
      <c r="J145" s="41">
        <f>'Core Indicators'!AU145</f>
        <v>0</v>
      </c>
      <c r="K145" s="41" t="str">
        <f>'Core Indicators'!BC145</f>
        <v>x</v>
      </c>
      <c r="L145" s="41">
        <f>'Core Indicators'!BK145</f>
        <v>0</v>
      </c>
      <c r="M145" s="41" t="str">
        <f>'Core Indicators'!BS145</f>
        <v>x</v>
      </c>
      <c r="N145" s="41" t="str">
        <f>'Core Indicators'!CA145</f>
        <v>x</v>
      </c>
      <c r="O145" s="41" t="e">
        <f>'Core Indicators'!CI145</f>
        <v>#N/A</v>
      </c>
      <c r="P145" s="41" t="str">
        <f>'Core Indicators'!CQ145</f>
        <v>x</v>
      </c>
      <c r="Q145" s="41">
        <f>'Core Indicators'!DG145</f>
        <v>252000</v>
      </c>
      <c r="R145" s="41">
        <f>'Core Indicators'!DO145</f>
        <v>0</v>
      </c>
      <c r="S145" s="41">
        <f>'Core Indicators'!DW145</f>
        <v>91000</v>
      </c>
      <c r="T145" s="41">
        <f>'Core Indicators'!EE145</f>
        <v>0</v>
      </c>
      <c r="U145" s="41">
        <f>'Core Indicators'!EM145</f>
        <v>0</v>
      </c>
      <c r="V145" s="41">
        <f>'Core Indicators'!FC145</f>
        <v>1</v>
      </c>
      <c r="W145" s="41" t="str">
        <f>'Core Indicators'!FK145</f>
        <v>x</v>
      </c>
      <c r="X145" s="41" t="str">
        <f>'Core Indicators'!FS145</f>
        <v>x</v>
      </c>
      <c r="Y145" s="41">
        <f>'Core Indicators'!GA145</f>
        <v>1</v>
      </c>
      <c r="Z145" s="41">
        <f>'Core Indicators'!GI145</f>
        <v>0</v>
      </c>
      <c r="AA145" s="41">
        <f>'Core Indicators'!GQ145</f>
        <v>1</v>
      </c>
      <c r="AB145" s="41">
        <f>'Core Indicators'!GY145</f>
        <v>0</v>
      </c>
      <c r="AC145" s="41">
        <f>'Core Indicators'!HG145</f>
        <v>0</v>
      </c>
      <c r="AD145" s="41">
        <f>'Core Indicators'!HO145</f>
        <v>2</v>
      </c>
      <c r="AE145" s="41">
        <f>'Core Indicators'!HW145</f>
        <v>0</v>
      </c>
      <c r="AF145" s="41">
        <f>'Core Indicators'!IE145</f>
        <v>3</v>
      </c>
      <c r="AG145" s="41">
        <f>'Core Indicators'!IM145</f>
        <v>1</v>
      </c>
    </row>
    <row r="146" spans="1:33" x14ac:dyDescent="0.25">
      <c r="A146" s="62" t="str">
        <f>'Core Indicators'!A:A</f>
        <v>Venezuelan refugees in Trinidad and Tobago</v>
      </c>
      <c r="B146" s="62" t="str">
        <f>'Core Indicators'!B:B</f>
        <v>Displacement</v>
      </c>
      <c r="C146" s="62" t="str">
        <f>'Core Indicators'!C146</f>
        <v>TTO002</v>
      </c>
      <c r="D146" s="62" t="str">
        <f>'Core Indicators'!D146</f>
        <v>Trinidad and Tobago</v>
      </c>
      <c r="E146" s="62" t="str">
        <f>'Core Indicators'!E146</f>
        <v>TTO</v>
      </c>
      <c r="F146" s="41">
        <f>'Core Indicators'!O146</f>
        <v>5130</v>
      </c>
      <c r="G146" s="41">
        <f>'Core Indicators'!W146</f>
        <v>1531000</v>
      </c>
      <c r="H146" s="41">
        <f>'Core Indicators'!AE146</f>
        <v>212000</v>
      </c>
      <c r="I146" s="41">
        <f>'Core Indicators'!AM146</f>
        <v>35000</v>
      </c>
      <c r="J146" s="41" t="str">
        <f>'Core Indicators'!AU146</f>
        <v>x</v>
      </c>
      <c r="K146" s="41" t="str">
        <f>'Core Indicators'!BC146</f>
        <v>x</v>
      </c>
      <c r="L146" s="41">
        <f>'Core Indicators'!BK146</f>
        <v>366</v>
      </c>
      <c r="M146" s="41" t="str">
        <f>'Core Indicators'!BS146</f>
        <v>x</v>
      </c>
      <c r="N146" s="41" t="str">
        <f>'Core Indicators'!CA146</f>
        <v>x</v>
      </c>
      <c r="O146" s="41" t="e">
        <f>'Core Indicators'!CI146</f>
        <v>#N/A</v>
      </c>
      <c r="P146" s="41" t="str">
        <f>'Core Indicators'!CQ146</f>
        <v>x</v>
      </c>
      <c r="Q146" s="41">
        <f>'Core Indicators'!DG146</f>
        <v>1319000</v>
      </c>
      <c r="R146" s="41">
        <f>'Core Indicators'!DO146</f>
        <v>174000</v>
      </c>
      <c r="S146" s="41">
        <f>'Core Indicators'!DW146</f>
        <v>38000</v>
      </c>
      <c r="T146" s="41">
        <f>'Core Indicators'!EE146</f>
        <v>0</v>
      </c>
      <c r="U146" s="41">
        <f>'Core Indicators'!EM146</f>
        <v>0</v>
      </c>
      <c r="V146" s="41">
        <f>'Core Indicators'!FC146</f>
        <v>3</v>
      </c>
      <c r="W146" s="41" t="str">
        <f>'Core Indicators'!FK146</f>
        <v>x</v>
      </c>
      <c r="X146" s="41" t="str">
        <f>'Core Indicators'!FS146</f>
        <v>x</v>
      </c>
      <c r="Y146" s="41">
        <f>'Core Indicators'!GA146</f>
        <v>0</v>
      </c>
      <c r="Z146" s="41">
        <f>'Core Indicators'!GI146</f>
        <v>0</v>
      </c>
      <c r="AA146" s="41">
        <f>'Core Indicators'!GQ146</f>
        <v>0</v>
      </c>
      <c r="AB146" s="41">
        <f>'Core Indicators'!GY146</f>
        <v>0</v>
      </c>
      <c r="AC146" s="41">
        <f>'Core Indicators'!HG146</f>
        <v>2</v>
      </c>
      <c r="AD146" s="41">
        <f>'Core Indicators'!HO146</f>
        <v>2</v>
      </c>
      <c r="AE146" s="41">
        <f>'Core Indicators'!HW146</f>
        <v>0</v>
      </c>
      <c r="AF146" s="41">
        <f>'Core Indicators'!IE146</f>
        <v>0</v>
      </c>
      <c r="AG146" s="41">
        <f>'Core Indicators'!IM146</f>
        <v>2</v>
      </c>
    </row>
    <row r="147" spans="1:33" x14ac:dyDescent="0.25">
      <c r="A147" s="62" t="str">
        <f>'Core Indicators'!A:A</f>
        <v>Mixed migration flows in Tunisia</v>
      </c>
      <c r="B147" s="62" t="str">
        <f>'Core Indicators'!B:B</f>
        <v>Displacement</v>
      </c>
      <c r="C147" s="62" t="str">
        <f>'Core Indicators'!C147</f>
        <v>TUN002</v>
      </c>
      <c r="D147" s="62" t="str">
        <f>'Core Indicators'!D147</f>
        <v>Tunisia</v>
      </c>
      <c r="E147" s="62" t="str">
        <f>'Core Indicators'!E147</f>
        <v>TUN</v>
      </c>
      <c r="F147" s="41">
        <f>'Core Indicators'!O147</f>
        <v>163610</v>
      </c>
      <c r="G147" s="41">
        <f>'Core Indicators'!W147</f>
        <v>12452000</v>
      </c>
      <c r="H147" s="41">
        <f>'Core Indicators'!AE147</f>
        <v>11000</v>
      </c>
      <c r="I147" s="41">
        <f>'Core Indicators'!AM147</f>
        <v>11000</v>
      </c>
      <c r="J147" s="41" t="str">
        <f>'Core Indicators'!AU147</f>
        <v>x</v>
      </c>
      <c r="K147" s="41" t="str">
        <f>'Core Indicators'!BC147</f>
        <v>x</v>
      </c>
      <c r="L147" s="41">
        <f>'Core Indicators'!BK147</f>
        <v>1727</v>
      </c>
      <c r="M147" s="41">
        <f>'Core Indicators'!BS147</f>
        <v>0</v>
      </c>
      <c r="N147" s="41">
        <f>'Core Indicators'!CA147</f>
        <v>0</v>
      </c>
      <c r="O147" s="41" t="e">
        <f>'Core Indicators'!CI147</f>
        <v>#N/A</v>
      </c>
      <c r="P147" s="41" t="str">
        <f>'Core Indicators'!CQ147</f>
        <v>x</v>
      </c>
      <c r="Q147" s="41">
        <f>'Core Indicators'!DG147</f>
        <v>12441000</v>
      </c>
      <c r="R147" s="41">
        <f>'Core Indicators'!DO147</f>
        <v>0</v>
      </c>
      <c r="S147" s="41">
        <f>'Core Indicators'!DW147</f>
        <v>11000</v>
      </c>
      <c r="T147" s="41">
        <f>'Core Indicators'!EE147</f>
        <v>0</v>
      </c>
      <c r="U147" s="41">
        <f>'Core Indicators'!EM147</f>
        <v>0</v>
      </c>
      <c r="V147" s="41">
        <f>'Core Indicators'!FC147</f>
        <v>4</v>
      </c>
      <c r="W147" s="41" t="str">
        <f>'Core Indicators'!FK147</f>
        <v>x</v>
      </c>
      <c r="X147" s="41" t="str">
        <f>'Core Indicators'!FS147</f>
        <v>x</v>
      </c>
      <c r="Y147" s="41">
        <f>'Core Indicators'!GA147</f>
        <v>0</v>
      </c>
      <c r="Z147" s="41">
        <f>'Core Indicators'!GI147</f>
        <v>0</v>
      </c>
      <c r="AA147" s="41">
        <f>'Core Indicators'!GQ147</f>
        <v>2</v>
      </c>
      <c r="AB147" s="41">
        <f>'Core Indicators'!GY147</f>
        <v>0</v>
      </c>
      <c r="AC147" s="41">
        <f>'Core Indicators'!HG147</f>
        <v>0</v>
      </c>
      <c r="AD147" s="41">
        <f>'Core Indicators'!HO147</f>
        <v>1</v>
      </c>
      <c r="AE147" s="41">
        <f>'Core Indicators'!HW147</f>
        <v>0</v>
      </c>
      <c r="AF147" s="41">
        <f>'Core Indicators'!IE147</f>
        <v>1</v>
      </c>
      <c r="AG147" s="41">
        <f>'Core Indicators'!IM147</f>
        <v>0</v>
      </c>
    </row>
    <row r="148" spans="1:33" x14ac:dyDescent="0.25">
      <c r="A148" s="62" t="str">
        <f>'Core Indicators'!A:A</f>
        <v>Complex situation in Türkiye</v>
      </c>
      <c r="B148" s="62" t="str">
        <f>'Core Indicators'!B:B</f>
        <v>Displacement,Conflict</v>
      </c>
      <c r="C148" s="62" t="str">
        <f>'Core Indicators'!C148</f>
        <v>TUR001</v>
      </c>
      <c r="D148" s="62" t="str">
        <f>'Core Indicators'!D148</f>
        <v>Türkiye</v>
      </c>
      <c r="E148" s="62" t="str">
        <f>'Core Indicators'!E148</f>
        <v>TUR</v>
      </c>
      <c r="F148" s="41">
        <f>'Core Indicators'!O148</f>
        <v>333028</v>
      </c>
      <c r="G148" s="41">
        <f>'Core Indicators'!W148</f>
        <v>52050000</v>
      </c>
      <c r="H148" s="41">
        <f>'Core Indicators'!AE148</f>
        <v>16654000</v>
      </c>
      <c r="I148" s="41">
        <f>'Core Indicators'!AM148</f>
        <v>8379000</v>
      </c>
      <c r="J148" s="41" t="str">
        <f>'Core Indicators'!AU148</f>
        <v>x</v>
      </c>
      <c r="K148" s="41" t="str">
        <f>'Core Indicators'!BC148</f>
        <v>x</v>
      </c>
      <c r="L148" s="41">
        <f>'Core Indicators'!BK148</f>
        <v>92</v>
      </c>
      <c r="M148" s="41" t="str">
        <f>'Core Indicators'!BS148</f>
        <v>x</v>
      </c>
      <c r="N148" s="41" t="str">
        <f>'Core Indicators'!CA148</f>
        <v>x</v>
      </c>
      <c r="O148" s="41" t="e">
        <f>'Core Indicators'!CI148</f>
        <v>#N/A</v>
      </c>
      <c r="P148" s="41" t="str">
        <f>'Core Indicators'!CQ148</f>
        <v>x</v>
      </c>
      <c r="Q148" s="41">
        <f>'Core Indicators'!DG148</f>
        <v>35396000</v>
      </c>
      <c r="R148" s="41">
        <f>'Core Indicators'!DO148</f>
        <v>11623000</v>
      </c>
      <c r="S148" s="41">
        <f>'Core Indicators'!DW148</f>
        <v>4777000</v>
      </c>
      <c r="T148" s="41">
        <f>'Core Indicators'!EE148</f>
        <v>254000</v>
      </c>
      <c r="U148" s="41">
        <f>'Core Indicators'!EM148</f>
        <v>0</v>
      </c>
      <c r="V148" s="41">
        <f>'Core Indicators'!FC148</f>
        <v>4</v>
      </c>
      <c r="W148" s="41" t="str">
        <f>'Core Indicators'!FK148</f>
        <v>x</v>
      </c>
      <c r="X148" s="41" t="str">
        <f>'Core Indicators'!FS148</f>
        <v>x</v>
      </c>
      <c r="Y148" s="41">
        <f>'Core Indicators'!GA148</f>
        <v>1</v>
      </c>
      <c r="Z148" s="41">
        <f>'Core Indicators'!GI148</f>
        <v>1</v>
      </c>
      <c r="AA148" s="41">
        <f>'Core Indicators'!GQ148</f>
        <v>2</v>
      </c>
      <c r="AB148" s="41">
        <f>'Core Indicators'!GY148</f>
        <v>0</v>
      </c>
      <c r="AC148" s="41">
        <f>'Core Indicators'!HG148</f>
        <v>2</v>
      </c>
      <c r="AD148" s="41">
        <f>'Core Indicators'!HO148</f>
        <v>2</v>
      </c>
      <c r="AE148" s="41">
        <f>'Core Indicators'!HW148</f>
        <v>0</v>
      </c>
      <c r="AF148" s="41">
        <f>'Core Indicators'!IE148</f>
        <v>1</v>
      </c>
      <c r="AG148" s="41">
        <f>'Core Indicators'!IM148</f>
        <v>3</v>
      </c>
    </row>
    <row r="149" spans="1:33" x14ac:dyDescent="0.25">
      <c r="A149" s="62" t="str">
        <f>'Core Indicators'!A:A</f>
        <v>Syrian Refugees in Türkiye</v>
      </c>
      <c r="B149" s="62" t="str">
        <f>'Core Indicators'!B:B</f>
        <v>Displacement</v>
      </c>
      <c r="C149" s="62" t="str">
        <f>'Core Indicators'!C149</f>
        <v>TUR002</v>
      </c>
      <c r="D149" s="62" t="str">
        <f>'Core Indicators'!D149</f>
        <v>Türkiye</v>
      </c>
      <c r="E149" s="62" t="str">
        <f>'Core Indicators'!E149</f>
        <v>TUR</v>
      </c>
      <c r="F149" s="41">
        <f>'Core Indicators'!O149</f>
        <v>203090</v>
      </c>
      <c r="G149" s="41">
        <f>'Core Indicators'!W149</f>
        <v>42290000</v>
      </c>
      <c r="H149" s="41">
        <f>'Core Indicators'!AE149</f>
        <v>6933000</v>
      </c>
      <c r="I149" s="41">
        <f>'Core Indicators'!AM149</f>
        <v>3879000</v>
      </c>
      <c r="J149" s="41" t="str">
        <f>'Core Indicators'!AU149</f>
        <v>x</v>
      </c>
      <c r="K149" s="41" t="str">
        <f>'Core Indicators'!BC149</f>
        <v>x</v>
      </c>
      <c r="L149" s="41" t="str">
        <f>'Core Indicators'!BK149</f>
        <v>x</v>
      </c>
      <c r="M149" s="41">
        <f>'Core Indicators'!BS149</f>
        <v>0</v>
      </c>
      <c r="N149" s="41">
        <f>'Core Indicators'!CA149</f>
        <v>0</v>
      </c>
      <c r="O149" s="41" t="e">
        <f>'Core Indicators'!CI149</f>
        <v>#N/A</v>
      </c>
      <c r="P149" s="41" t="str">
        <f>'Core Indicators'!CQ149</f>
        <v>x</v>
      </c>
      <c r="Q149" s="41">
        <f>'Core Indicators'!DG149</f>
        <v>35357000</v>
      </c>
      <c r="R149" s="41">
        <f>'Core Indicators'!DO149</f>
        <v>4784000</v>
      </c>
      <c r="S149" s="41">
        <f>'Core Indicators'!DW149</f>
        <v>1916000</v>
      </c>
      <c r="T149" s="41">
        <f>'Core Indicators'!EE149</f>
        <v>233000</v>
      </c>
      <c r="U149" s="41">
        <f>'Core Indicators'!EM149</f>
        <v>0</v>
      </c>
      <c r="V149" s="41">
        <f>'Core Indicators'!FC149</f>
        <v>2</v>
      </c>
      <c r="W149" s="41" t="str">
        <f>'Core Indicators'!FK149</f>
        <v>x</v>
      </c>
      <c r="X149" s="41" t="str">
        <f>'Core Indicators'!FS149</f>
        <v>x</v>
      </c>
      <c r="Y149" s="41">
        <f>'Core Indicators'!GA149</f>
        <v>1</v>
      </c>
      <c r="Z149" s="41">
        <f>'Core Indicators'!GI149</f>
        <v>0</v>
      </c>
      <c r="AA149" s="41">
        <f>'Core Indicators'!GQ149</f>
        <v>1</v>
      </c>
      <c r="AB149" s="41">
        <f>'Core Indicators'!GY149</f>
        <v>0</v>
      </c>
      <c r="AC149" s="41">
        <f>'Core Indicators'!HG149</f>
        <v>0</v>
      </c>
      <c r="AD149" s="41">
        <f>'Core Indicators'!HO149</f>
        <v>1</v>
      </c>
      <c r="AE149" s="41">
        <f>'Core Indicators'!HW149</f>
        <v>0</v>
      </c>
      <c r="AF149" s="41">
        <f>'Core Indicators'!IE149</f>
        <v>1</v>
      </c>
      <c r="AG149" s="41">
        <f>'Core Indicators'!IM149</f>
        <v>3</v>
      </c>
    </row>
    <row r="150" spans="1:33" x14ac:dyDescent="0.25">
      <c r="A150" s="62" t="str">
        <f>'Core Indicators'!A:A</f>
        <v>Mixed Migration Flows in Türkiye</v>
      </c>
      <c r="B150" s="62" t="str">
        <f>'Core Indicators'!B:B</f>
        <v>Displacement</v>
      </c>
      <c r="C150" s="62" t="str">
        <f>'Core Indicators'!C150</f>
        <v>TUR003</v>
      </c>
      <c r="D150" s="62" t="str">
        <f>'Core Indicators'!D150</f>
        <v>Türkiye</v>
      </c>
      <c r="E150" s="62" t="str">
        <f>'Core Indicators'!E150</f>
        <v>TUR</v>
      </c>
      <c r="F150" s="41">
        <f>'Core Indicators'!O150</f>
        <v>140419</v>
      </c>
      <c r="G150" s="41">
        <f>'Core Indicators'!W150</f>
        <v>15736000</v>
      </c>
      <c r="H150" s="41">
        <f>'Core Indicators'!AE150</f>
        <v>621000</v>
      </c>
      <c r="I150" s="41">
        <f>'Core Indicators'!AM150</f>
        <v>300000</v>
      </c>
      <c r="J150" s="41" t="str">
        <f>'Core Indicators'!AU150</f>
        <v>x</v>
      </c>
      <c r="K150" s="41" t="str">
        <f>'Core Indicators'!BC150</f>
        <v>x</v>
      </c>
      <c r="L150" s="41">
        <f>'Core Indicators'!BK150</f>
        <v>105</v>
      </c>
      <c r="M150" s="41">
        <f>'Core Indicators'!BS150</f>
        <v>0</v>
      </c>
      <c r="N150" s="41">
        <f>'Core Indicators'!CA150</f>
        <v>0</v>
      </c>
      <c r="O150" s="41" t="e">
        <f>'Core Indicators'!CI150</f>
        <v>#N/A</v>
      </c>
      <c r="P150" s="41" t="str">
        <f>'Core Indicators'!CQ150</f>
        <v>x</v>
      </c>
      <c r="Q150" s="41">
        <f>'Core Indicators'!DG150</f>
        <v>15115000</v>
      </c>
      <c r="R150" s="41">
        <f>'Core Indicators'!DO150</f>
        <v>339000</v>
      </c>
      <c r="S150" s="41">
        <f>'Core Indicators'!DW150</f>
        <v>261000</v>
      </c>
      <c r="T150" s="41">
        <f>'Core Indicators'!EE150</f>
        <v>21000</v>
      </c>
      <c r="U150" s="41">
        <f>'Core Indicators'!EM150</f>
        <v>0</v>
      </c>
      <c r="V150" s="41">
        <f>'Core Indicators'!FC150</f>
        <v>2</v>
      </c>
      <c r="W150" s="41" t="str">
        <f>'Core Indicators'!FK150</f>
        <v>x</v>
      </c>
      <c r="X150" s="41" t="str">
        <f>'Core Indicators'!FS150</f>
        <v>x</v>
      </c>
      <c r="Y150" s="41">
        <f>'Core Indicators'!GA150</f>
        <v>1</v>
      </c>
      <c r="Z150" s="41">
        <f>'Core Indicators'!GI150</f>
        <v>0</v>
      </c>
      <c r="AA150" s="41">
        <f>'Core Indicators'!GQ150</f>
        <v>0</v>
      </c>
      <c r="AB150" s="41">
        <f>'Core Indicators'!GY150</f>
        <v>0</v>
      </c>
      <c r="AC150" s="41">
        <f>'Core Indicators'!HG150</f>
        <v>2</v>
      </c>
      <c r="AD150" s="41">
        <f>'Core Indicators'!HO150</f>
        <v>1</v>
      </c>
      <c r="AE150" s="41">
        <f>'Core Indicators'!HW150</f>
        <v>0</v>
      </c>
      <c r="AF150" s="41">
        <f>'Core Indicators'!IE150</f>
        <v>1</v>
      </c>
      <c r="AG150" s="41">
        <f>'Core Indicators'!IM150</f>
        <v>0</v>
      </c>
    </row>
    <row r="151" spans="1:33" x14ac:dyDescent="0.25">
      <c r="A151" s="62" t="str">
        <f>'Core Indicators'!A:A</f>
        <v>Kurdish Conflict</v>
      </c>
      <c r="B151" s="62" t="str">
        <f>'Core Indicators'!B:B</f>
        <v>Conflict</v>
      </c>
      <c r="C151" s="62" t="str">
        <f>'Core Indicators'!C151</f>
        <v>TUR004</v>
      </c>
      <c r="D151" s="62" t="str">
        <f>'Core Indicators'!D151</f>
        <v>Türkiye</v>
      </c>
      <c r="E151" s="62" t="str">
        <f>'Core Indicators'!E151</f>
        <v>TUR</v>
      </c>
      <c r="F151" s="41">
        <f>'Core Indicators'!O151</f>
        <v>81458</v>
      </c>
      <c r="G151" s="41">
        <f>'Core Indicators'!W151</f>
        <v>5833000</v>
      </c>
      <c r="H151" s="41" t="str">
        <f>'Core Indicators'!AE151</f>
        <v>x</v>
      </c>
      <c r="I151" s="41">
        <f>'Core Indicators'!AM151</f>
        <v>1200000</v>
      </c>
      <c r="J151" s="41" t="str">
        <f>'Core Indicators'!AU151</f>
        <v>x</v>
      </c>
      <c r="K151" s="41" t="str">
        <f>'Core Indicators'!BC151</f>
        <v>x</v>
      </c>
      <c r="L151" s="41">
        <f>'Core Indicators'!BK151</f>
        <v>3</v>
      </c>
      <c r="M151" s="41" t="str">
        <f>'Core Indicators'!BS151</f>
        <v>x</v>
      </c>
      <c r="N151" s="41" t="str">
        <f>'Core Indicators'!CA151</f>
        <v>x</v>
      </c>
      <c r="O151" s="41" t="e">
        <f>'Core Indicators'!CI151</f>
        <v>#N/A</v>
      </c>
      <c r="P151" s="41" t="str">
        <f>'Core Indicators'!CQ151</f>
        <v>x</v>
      </c>
      <c r="Q151" s="41" t="str">
        <f>'Core Indicators'!DG151</f>
        <v>x</v>
      </c>
      <c r="R151" s="41" t="str">
        <f>'Core Indicators'!DO151</f>
        <v>x</v>
      </c>
      <c r="S151" s="41" t="str">
        <f>'Core Indicators'!DW151</f>
        <v>x</v>
      </c>
      <c r="T151" s="41" t="str">
        <f>'Core Indicators'!EE151</f>
        <v>x</v>
      </c>
      <c r="U151" s="41" t="str">
        <f>'Core Indicators'!EM151</f>
        <v>x</v>
      </c>
      <c r="V151" s="41">
        <f>'Core Indicators'!FC151</f>
        <v>3</v>
      </c>
      <c r="W151" s="41" t="str">
        <f>'Core Indicators'!FK151</f>
        <v>x</v>
      </c>
      <c r="X151" s="41" t="str">
        <f>'Core Indicators'!FS151</f>
        <v>x</v>
      </c>
      <c r="Y151" s="41">
        <f>'Core Indicators'!GA151</f>
        <v>1</v>
      </c>
      <c r="Z151" s="41">
        <f>'Core Indicators'!GI151</f>
        <v>1</v>
      </c>
      <c r="AA151" s="41">
        <f>'Core Indicators'!GQ151</f>
        <v>1</v>
      </c>
      <c r="AB151" s="41">
        <f>'Core Indicators'!GY151</f>
        <v>0</v>
      </c>
      <c r="AC151" s="41">
        <f>'Core Indicators'!HG151</f>
        <v>0</v>
      </c>
      <c r="AD151" s="41">
        <f>'Core Indicators'!HO151</f>
        <v>1</v>
      </c>
      <c r="AE151" s="41">
        <f>'Core Indicators'!HW151</f>
        <v>0</v>
      </c>
      <c r="AF151" s="41">
        <f>'Core Indicators'!IE151</f>
        <v>1</v>
      </c>
      <c r="AG151" s="41">
        <f>'Core Indicators'!IM151</f>
        <v>0</v>
      </c>
    </row>
    <row r="152" spans="1:33" x14ac:dyDescent="0.25">
      <c r="A152" s="62" t="str">
        <f>'Core Indicators'!A:A</f>
        <v>Türkiye / Syria earthquake in Türkiye</v>
      </c>
      <c r="B152" s="62" t="str">
        <f>'Core Indicators'!B:B</f>
        <v>Earthquake</v>
      </c>
      <c r="C152" s="62" t="str">
        <f>'Core Indicators'!C152</f>
        <v>TUR005</v>
      </c>
      <c r="D152" s="62" t="str">
        <f>'Core Indicators'!D152</f>
        <v>Türkiye</v>
      </c>
      <c r="E152" s="62" t="str">
        <f>'Core Indicators'!E152</f>
        <v>TUR</v>
      </c>
      <c r="F152" s="41">
        <f>'Core Indicators'!O152</f>
        <v>98092</v>
      </c>
      <c r="G152" s="41">
        <f>'Core Indicators'!W152</f>
        <v>13422000</v>
      </c>
      <c r="H152" s="41">
        <f>'Core Indicators'!AE152</f>
        <v>9100000</v>
      </c>
      <c r="I152" s="41">
        <f>'Core Indicators'!AM152</f>
        <v>3000000</v>
      </c>
      <c r="J152" s="41">
        <f>'Core Indicators'!AU152</f>
        <v>107204</v>
      </c>
      <c r="K152" s="41" t="str">
        <f>'Core Indicators'!BC152</f>
        <v>x</v>
      </c>
      <c r="L152" s="41">
        <f>'Core Indicators'!BK152</f>
        <v>50783</v>
      </c>
      <c r="M152" s="41">
        <f>'Core Indicators'!BS152</f>
        <v>3273605</v>
      </c>
      <c r="N152" s="41">
        <f>'Core Indicators'!CA152</f>
        <v>298000</v>
      </c>
      <c r="O152" s="41" t="e">
        <f>'Core Indicators'!CI152</f>
        <v>#N/A</v>
      </c>
      <c r="P152" s="41">
        <f>'Core Indicators'!CQ152</f>
        <v>34000000000</v>
      </c>
      <c r="Q152" s="41">
        <f>'Core Indicators'!DG152</f>
        <v>4322000</v>
      </c>
      <c r="R152" s="41">
        <f>'Core Indicators'!DO152</f>
        <v>6500000</v>
      </c>
      <c r="S152" s="41">
        <f>'Core Indicators'!DW152</f>
        <v>2600000</v>
      </c>
      <c r="T152" s="41" t="str">
        <f>'Core Indicators'!EE152</f>
        <v>x</v>
      </c>
      <c r="U152" s="41" t="str">
        <f>'Core Indicators'!EM152</f>
        <v>x</v>
      </c>
      <c r="V152" s="41">
        <f>'Core Indicators'!FC152</f>
        <v>3</v>
      </c>
      <c r="W152" s="41" t="str">
        <f>'Core Indicators'!FK152</f>
        <v>x</v>
      </c>
      <c r="X152" s="41" t="str">
        <f>'Core Indicators'!FS152</f>
        <v>x</v>
      </c>
      <c r="Y152" s="41">
        <f>'Core Indicators'!GA152</f>
        <v>1</v>
      </c>
      <c r="Z152" s="41">
        <f>'Core Indicators'!GI152</f>
        <v>1</v>
      </c>
      <c r="AA152" s="41">
        <f>'Core Indicators'!GQ152</f>
        <v>2</v>
      </c>
      <c r="AB152" s="41">
        <f>'Core Indicators'!GY152</f>
        <v>0</v>
      </c>
      <c r="AC152" s="41">
        <f>'Core Indicators'!HG152</f>
        <v>2</v>
      </c>
      <c r="AD152" s="41">
        <f>'Core Indicators'!HO152</f>
        <v>0</v>
      </c>
      <c r="AE152" s="41">
        <f>'Core Indicators'!HW152</f>
        <v>0</v>
      </c>
      <c r="AF152" s="41">
        <f>'Core Indicators'!IE152</f>
        <v>3</v>
      </c>
      <c r="AG152" s="41">
        <f>'Core Indicators'!IM152</f>
        <v>3</v>
      </c>
    </row>
    <row r="153" spans="1:33" x14ac:dyDescent="0.25">
      <c r="A153" s="62" t="str">
        <f>'Core Indicators'!A:A</f>
        <v>Multiple Crises in Tanzania</v>
      </c>
      <c r="B153" s="62" t="str">
        <f>'Core Indicators'!B:B</f>
        <v>Displacement,Drought</v>
      </c>
      <c r="C153" s="62" t="str">
        <f>'Core Indicators'!C153</f>
        <v>TZA001</v>
      </c>
      <c r="D153" s="62" t="str">
        <f>'Core Indicators'!D153</f>
        <v>Tanzania</v>
      </c>
      <c r="E153" s="62" t="str">
        <f>'Core Indicators'!E153</f>
        <v>TZA</v>
      </c>
      <c r="F153" s="41">
        <f>'Core Indicators'!O153</f>
        <v>441435</v>
      </c>
      <c r="G153" s="41">
        <f>'Core Indicators'!W153</f>
        <v>25778000</v>
      </c>
      <c r="H153" s="41">
        <f>'Core Indicators'!AE153</f>
        <v>19764000</v>
      </c>
      <c r="I153" s="41">
        <f>'Core Indicators'!AM153</f>
        <v>255000</v>
      </c>
      <c r="J153" s="41" t="str">
        <f>'Core Indicators'!AU153</f>
        <v>x</v>
      </c>
      <c r="K153" s="41" t="str">
        <f>'Core Indicators'!BC153</f>
        <v>x</v>
      </c>
      <c r="L153" s="41">
        <f>'Core Indicators'!BK153</f>
        <v>8</v>
      </c>
      <c r="M153" s="41" t="str">
        <f>'Core Indicators'!BS153</f>
        <v>x</v>
      </c>
      <c r="N153" s="41" t="str">
        <f>'Core Indicators'!CA153</f>
        <v>x</v>
      </c>
      <c r="O153" s="41" t="e">
        <f>'Core Indicators'!CI153</f>
        <v>#N/A</v>
      </c>
      <c r="P153" s="41" t="str">
        <f>'Core Indicators'!CQ153</f>
        <v>x</v>
      </c>
      <c r="Q153" s="41">
        <f>'Core Indicators'!DG153</f>
        <v>6014000</v>
      </c>
      <c r="R153" s="41">
        <f>'Core Indicators'!DO153</f>
        <v>18519000</v>
      </c>
      <c r="S153" s="41">
        <f>'Core Indicators'!DW153</f>
        <v>1245000</v>
      </c>
      <c r="T153" s="41">
        <f>'Core Indicators'!EE153</f>
        <v>0</v>
      </c>
      <c r="U153" s="41">
        <f>'Core Indicators'!EM153</f>
        <v>0</v>
      </c>
      <c r="V153" s="41">
        <f>'Core Indicators'!FC153</f>
        <v>2</v>
      </c>
      <c r="W153" s="41" t="str">
        <f>'Core Indicators'!FK153</f>
        <v>x</v>
      </c>
      <c r="X153" s="41" t="str">
        <f>'Core Indicators'!FS153</f>
        <v>x</v>
      </c>
      <c r="Y153" s="41">
        <f>'Core Indicators'!GA153</f>
        <v>2</v>
      </c>
      <c r="Z153" s="41">
        <f>'Core Indicators'!GI153</f>
        <v>0</v>
      </c>
      <c r="AA153" s="41">
        <f>'Core Indicators'!GQ153</f>
        <v>0</v>
      </c>
      <c r="AB153" s="41">
        <f>'Core Indicators'!GY153</f>
        <v>0</v>
      </c>
      <c r="AC153" s="41">
        <f>'Core Indicators'!HG153</f>
        <v>0</v>
      </c>
      <c r="AD153" s="41">
        <f>'Core Indicators'!HO153</f>
        <v>1</v>
      </c>
      <c r="AE153" s="41">
        <f>'Core Indicators'!HW153</f>
        <v>0</v>
      </c>
      <c r="AF153" s="41">
        <f>'Core Indicators'!IE153</f>
        <v>0</v>
      </c>
      <c r="AG153" s="41">
        <f>'Core Indicators'!IM153</f>
        <v>2</v>
      </c>
    </row>
    <row r="154" spans="1:33" x14ac:dyDescent="0.25">
      <c r="A154" s="62" t="str">
        <f>'Core Indicators'!A:A</f>
        <v>International Displacement in Tanzania</v>
      </c>
      <c r="B154" s="62" t="str">
        <f>'Core Indicators'!B:B</f>
        <v>Displacement</v>
      </c>
      <c r="C154" s="62" t="str">
        <f>'Core Indicators'!C154</f>
        <v>TZA002</v>
      </c>
      <c r="D154" s="62" t="str">
        <f>'Core Indicators'!D154</f>
        <v>Tanzania</v>
      </c>
      <c r="E154" s="62" t="str">
        <f>'Core Indicators'!E154</f>
        <v>TZA</v>
      </c>
      <c r="F154" s="41">
        <f>'Core Indicators'!O154</f>
        <v>187103</v>
      </c>
      <c r="G154" s="41">
        <f>'Core Indicators'!W154</f>
        <v>15015000</v>
      </c>
      <c r="H154" s="41">
        <f>'Core Indicators'!AE154</f>
        <v>15015000</v>
      </c>
      <c r="I154" s="41">
        <f>'Core Indicators'!AM154</f>
        <v>255000</v>
      </c>
      <c r="J154" s="41">
        <f>'Core Indicators'!AU154</f>
        <v>0</v>
      </c>
      <c r="K154" s="41" t="str">
        <f>'Core Indicators'!BC154</f>
        <v>x</v>
      </c>
      <c r="L154" s="41">
        <f>'Core Indicators'!BK154</f>
        <v>4</v>
      </c>
      <c r="M154" s="41" t="str">
        <f>'Core Indicators'!BS154</f>
        <v>x</v>
      </c>
      <c r="N154" s="41" t="str">
        <f>'Core Indicators'!CA154</f>
        <v>x</v>
      </c>
      <c r="O154" s="41" t="e">
        <f>'Core Indicators'!CI154</f>
        <v>#N/A</v>
      </c>
      <c r="P154" s="41" t="str">
        <f>'Core Indicators'!CQ154</f>
        <v>x</v>
      </c>
      <c r="Q154" s="41">
        <f>'Core Indicators'!DG154</f>
        <v>0</v>
      </c>
      <c r="R154" s="41">
        <f>'Core Indicators'!DO154</f>
        <v>14760000</v>
      </c>
      <c r="S154" s="41">
        <f>'Core Indicators'!DW154</f>
        <v>255000</v>
      </c>
      <c r="T154" s="41">
        <f>'Core Indicators'!EE154</f>
        <v>0</v>
      </c>
      <c r="U154" s="41">
        <f>'Core Indicators'!EM154</f>
        <v>0</v>
      </c>
      <c r="V154" s="41">
        <f>'Core Indicators'!FC154</f>
        <v>2</v>
      </c>
      <c r="W154" s="41" t="str">
        <f>'Core Indicators'!FK154</f>
        <v>x</v>
      </c>
      <c r="X154" s="41" t="str">
        <f>'Core Indicators'!FS154</f>
        <v>x</v>
      </c>
      <c r="Y154" s="41">
        <f>'Core Indicators'!GA154</f>
        <v>2</v>
      </c>
      <c r="Z154" s="41">
        <f>'Core Indicators'!GI154</f>
        <v>0</v>
      </c>
      <c r="AA154" s="41">
        <f>'Core Indicators'!GQ154</f>
        <v>0</v>
      </c>
      <c r="AB154" s="41">
        <f>'Core Indicators'!GY154</f>
        <v>0</v>
      </c>
      <c r="AC154" s="41">
        <f>'Core Indicators'!HG154</f>
        <v>0</v>
      </c>
      <c r="AD154" s="41">
        <f>'Core Indicators'!HO154</f>
        <v>1</v>
      </c>
      <c r="AE154" s="41">
        <f>'Core Indicators'!HW154</f>
        <v>0</v>
      </c>
      <c r="AF154" s="41">
        <f>'Core Indicators'!IE154</f>
        <v>0</v>
      </c>
      <c r="AG154" s="41">
        <f>'Core Indicators'!IM154</f>
        <v>2</v>
      </c>
    </row>
    <row r="155" spans="1:33" x14ac:dyDescent="0.25">
      <c r="A155" s="62" t="str">
        <f>'Core Indicators'!A:A</f>
        <v>Food Security Crisis in North-East Tanzania</v>
      </c>
      <c r="B155" s="62" t="str">
        <f>'Core Indicators'!B:B</f>
        <v>Drought</v>
      </c>
      <c r="C155" s="62" t="str">
        <f>'Core Indicators'!C155</f>
        <v>TZA003</v>
      </c>
      <c r="D155" s="62" t="str">
        <f>'Core Indicators'!D155</f>
        <v>Tanzania</v>
      </c>
      <c r="E155" s="62" t="str">
        <f>'Core Indicators'!E155</f>
        <v>TZA</v>
      </c>
      <c r="F155" s="41">
        <f>'Core Indicators'!O155</f>
        <v>357159</v>
      </c>
      <c r="G155" s="41">
        <f>'Core Indicators'!W155</f>
        <v>10763000</v>
      </c>
      <c r="H155" s="41">
        <f>'Core Indicators'!AE155</f>
        <v>4749000</v>
      </c>
      <c r="I155" s="41" t="str">
        <f>'Core Indicators'!AM155</f>
        <v>x</v>
      </c>
      <c r="J155" s="41" t="str">
        <f>'Core Indicators'!AU155</f>
        <v>x</v>
      </c>
      <c r="K155" s="41" t="str">
        <f>'Core Indicators'!BC155</f>
        <v>x</v>
      </c>
      <c r="L155" s="41">
        <f>'Core Indicators'!BK155</f>
        <v>4</v>
      </c>
      <c r="M155" s="41" t="str">
        <f>'Core Indicators'!BS155</f>
        <v>x</v>
      </c>
      <c r="N155" s="41" t="str">
        <f>'Core Indicators'!CA155</f>
        <v>x</v>
      </c>
      <c r="O155" s="41" t="e">
        <f>'Core Indicators'!CI155</f>
        <v>#N/A</v>
      </c>
      <c r="P155" s="41" t="str">
        <f>'Core Indicators'!CQ155</f>
        <v>x</v>
      </c>
      <c r="Q155" s="41">
        <f>'Core Indicators'!DG155</f>
        <v>6014000</v>
      </c>
      <c r="R155" s="41">
        <f>'Core Indicators'!DO155</f>
        <v>3759000</v>
      </c>
      <c r="S155" s="41">
        <f>'Core Indicators'!DW155</f>
        <v>990000</v>
      </c>
      <c r="T155" s="41">
        <f>'Core Indicators'!EE155</f>
        <v>0</v>
      </c>
      <c r="U155" s="41">
        <f>'Core Indicators'!EM155</f>
        <v>0</v>
      </c>
      <c r="V155" s="41">
        <f>'Core Indicators'!FC155</f>
        <v>2</v>
      </c>
      <c r="W155" s="41" t="str">
        <f>'Core Indicators'!FK155</f>
        <v>x</v>
      </c>
      <c r="X155" s="41" t="str">
        <f>'Core Indicators'!FS155</f>
        <v>x</v>
      </c>
      <c r="Y155" s="41">
        <f>'Core Indicators'!GA155</f>
        <v>2</v>
      </c>
      <c r="Z155" s="41">
        <f>'Core Indicators'!GI155</f>
        <v>0</v>
      </c>
      <c r="AA155" s="41">
        <f>'Core Indicators'!GQ155</f>
        <v>0</v>
      </c>
      <c r="AB155" s="41">
        <f>'Core Indicators'!GY155</f>
        <v>0</v>
      </c>
      <c r="AC155" s="41">
        <f>'Core Indicators'!HG155</f>
        <v>0</v>
      </c>
      <c r="AD155" s="41">
        <f>'Core Indicators'!HO155</f>
        <v>1</v>
      </c>
      <c r="AE155" s="41">
        <f>'Core Indicators'!HW155</f>
        <v>0</v>
      </c>
      <c r="AF155" s="41">
        <f>'Core Indicators'!IE155</f>
        <v>0</v>
      </c>
      <c r="AG155" s="41">
        <f>'Core Indicators'!IM155</f>
        <v>2</v>
      </c>
    </row>
    <row r="156" spans="1:33" x14ac:dyDescent="0.25">
      <c r="A156" s="62" t="str">
        <f>'Core Indicators'!A:A</f>
        <v>International Displacement in Uganda</v>
      </c>
      <c r="B156" s="62" t="str">
        <f>'Core Indicators'!B:B</f>
        <v>Displacement</v>
      </c>
      <c r="C156" s="62" t="str">
        <f>'Core Indicators'!C156</f>
        <v>UGA005</v>
      </c>
      <c r="D156" s="62" t="str">
        <f>'Core Indicators'!D156</f>
        <v>Uganda</v>
      </c>
      <c r="E156" s="62" t="str">
        <f>'Core Indicators'!E156</f>
        <v>UGA</v>
      </c>
      <c r="F156" s="41">
        <f>'Core Indicators'!O156</f>
        <v>26513</v>
      </c>
      <c r="G156" s="41">
        <f>'Core Indicators'!W156</f>
        <v>7404000</v>
      </c>
      <c r="H156" s="41">
        <f>'Core Indicators'!AE156</f>
        <v>1562000</v>
      </c>
      <c r="I156" s="41">
        <f>'Core Indicators'!AM156</f>
        <v>1562000</v>
      </c>
      <c r="J156" s="41" t="str">
        <f>'Core Indicators'!AU156</f>
        <v>x</v>
      </c>
      <c r="K156" s="41" t="str">
        <f>'Core Indicators'!BC156</f>
        <v>x</v>
      </c>
      <c r="L156" s="41" t="str">
        <f>'Core Indicators'!BK156</f>
        <v>x</v>
      </c>
      <c r="M156" s="41" t="str">
        <f>'Core Indicators'!BS156</f>
        <v>x</v>
      </c>
      <c r="N156" s="41" t="str">
        <f>'Core Indicators'!CA156</f>
        <v>x</v>
      </c>
      <c r="O156" s="41" t="e">
        <f>'Core Indicators'!CI156</f>
        <v>#N/A</v>
      </c>
      <c r="P156" s="41" t="str">
        <f>'Core Indicators'!CQ156</f>
        <v>x</v>
      </c>
      <c r="Q156" s="41">
        <f>'Core Indicators'!DG156</f>
        <v>5843000</v>
      </c>
      <c r="R156" s="41">
        <f>'Core Indicators'!DO156</f>
        <v>0</v>
      </c>
      <c r="S156" s="41">
        <f>'Core Indicators'!DW156</f>
        <v>1562000</v>
      </c>
      <c r="T156" s="41">
        <f>'Core Indicators'!EE156</f>
        <v>0</v>
      </c>
      <c r="U156" s="41">
        <f>'Core Indicators'!EM156</f>
        <v>0</v>
      </c>
      <c r="V156" s="41">
        <f>'Core Indicators'!FC156</f>
        <v>2</v>
      </c>
      <c r="W156" s="41" t="e">
        <f>'Core Indicators'!FK156</f>
        <v>#N/A</v>
      </c>
      <c r="X156" s="41" t="e">
        <f>'Core Indicators'!FS156</f>
        <v>#N/A</v>
      </c>
      <c r="Y156" s="41">
        <f>'Core Indicators'!GA156</f>
        <v>2</v>
      </c>
      <c r="Z156" s="41">
        <f>'Core Indicators'!GI156</f>
        <v>1</v>
      </c>
      <c r="AA156" s="41">
        <f>'Core Indicators'!GQ156</f>
        <v>1</v>
      </c>
      <c r="AB156" s="41">
        <f>'Core Indicators'!GY156</f>
        <v>0</v>
      </c>
      <c r="AC156" s="41">
        <f>'Core Indicators'!HG156</f>
        <v>0</v>
      </c>
      <c r="AD156" s="41">
        <f>'Core Indicators'!HO156</f>
        <v>1</v>
      </c>
      <c r="AE156" s="41">
        <f>'Core Indicators'!HW156</f>
        <v>0</v>
      </c>
      <c r="AF156" s="41">
        <f>'Core Indicators'!IE156</f>
        <v>1</v>
      </c>
      <c r="AG156" s="41">
        <f>'Core Indicators'!IM156</f>
        <v>2</v>
      </c>
    </row>
    <row r="157" spans="1:33" x14ac:dyDescent="0.25">
      <c r="A157" s="62" t="str">
        <f>'Core Indicators'!A:A</f>
        <v>Conflict in Ukraine</v>
      </c>
      <c r="B157" s="62" t="str">
        <f>'Core Indicators'!B:B</f>
        <v>Conflict,Displacement</v>
      </c>
      <c r="C157" s="62" t="str">
        <f>'Core Indicators'!C157</f>
        <v>UKR002</v>
      </c>
      <c r="D157" s="62" t="str">
        <f>'Core Indicators'!D157</f>
        <v>Ukraine</v>
      </c>
      <c r="E157" s="62" t="str">
        <f>'Core Indicators'!E157</f>
        <v>UKR</v>
      </c>
      <c r="F157" s="41">
        <f>'Core Indicators'!O157</f>
        <v>603550</v>
      </c>
      <c r="G157" s="41">
        <f>'Core Indicators'!W157</f>
        <v>36241000</v>
      </c>
      <c r="H157" s="41">
        <f>'Core Indicators'!AE157</f>
        <v>17542000</v>
      </c>
      <c r="I157" s="41">
        <f>'Core Indicators'!AM157</f>
        <v>15762000</v>
      </c>
      <c r="J157" s="41">
        <f>'Core Indicators'!AU157</f>
        <v>16384</v>
      </c>
      <c r="K157" s="41" t="str">
        <f>'Core Indicators'!BC157</f>
        <v>x</v>
      </c>
      <c r="L157" s="41">
        <f>'Core Indicators'!BK157</f>
        <v>9287</v>
      </c>
      <c r="M157" s="41" t="str">
        <f>'Core Indicators'!BS157</f>
        <v>x</v>
      </c>
      <c r="N157" s="41" t="str">
        <f>'Core Indicators'!CA157</f>
        <v>x</v>
      </c>
      <c r="O157" s="41" t="e">
        <f>'Core Indicators'!CI157</f>
        <v>#N/A</v>
      </c>
      <c r="P157" s="41" t="str">
        <f>'Core Indicators'!CQ157</f>
        <v>x</v>
      </c>
      <c r="Q157" s="41">
        <f>'Core Indicators'!DG157</f>
        <v>18699000</v>
      </c>
      <c r="R157" s="41">
        <f>'Core Indicators'!DO157</f>
        <v>0</v>
      </c>
      <c r="S157" s="41">
        <f>'Core Indicators'!DW157</f>
        <v>11211000</v>
      </c>
      <c r="T157" s="41">
        <f>'Core Indicators'!EE157</f>
        <v>1375000</v>
      </c>
      <c r="U157" s="41">
        <f>'Core Indicators'!EM157</f>
        <v>4956000</v>
      </c>
      <c r="V157" s="41">
        <f>'Core Indicators'!FC157</f>
        <v>2</v>
      </c>
      <c r="W157" s="41" t="str">
        <f>'Core Indicators'!FK157</f>
        <v>x</v>
      </c>
      <c r="X157" s="41" t="str">
        <f>'Core Indicators'!FS157</f>
        <v>x</v>
      </c>
      <c r="Y157" s="41">
        <f>'Core Indicators'!GA157</f>
        <v>2</v>
      </c>
      <c r="Z157" s="41">
        <f>'Core Indicators'!GI157</f>
        <v>2</v>
      </c>
      <c r="AA157" s="41">
        <f>'Core Indicators'!GQ157</f>
        <v>2</v>
      </c>
      <c r="AB157" s="41">
        <f>'Core Indicators'!GY157</f>
        <v>3</v>
      </c>
      <c r="AC157" s="41">
        <f>'Core Indicators'!HG157</f>
        <v>2</v>
      </c>
      <c r="AD157" s="41">
        <f>'Core Indicators'!HO157</f>
        <v>3</v>
      </c>
      <c r="AE157" s="41">
        <f>'Core Indicators'!HW157</f>
        <v>3</v>
      </c>
      <c r="AF157" s="41">
        <f>'Core Indicators'!IE157</f>
        <v>3</v>
      </c>
      <c r="AG157" s="41">
        <f>'Core Indicators'!IM157</f>
        <v>2</v>
      </c>
    </row>
    <row r="158" spans="1:33" x14ac:dyDescent="0.25">
      <c r="A158" s="62" t="str">
        <f>'Core Indicators'!A:A</f>
        <v>Complex crisis in Venezuela</v>
      </c>
      <c r="B158" s="62" t="str">
        <f>'Core Indicators'!B:B</f>
        <v>Socio-political,Violence,Floods</v>
      </c>
      <c r="C158" s="62" t="str">
        <f>'Core Indicators'!C158</f>
        <v>VEN001</v>
      </c>
      <c r="D158" s="62" t="str">
        <f>'Core Indicators'!D158</f>
        <v>Venezuela</v>
      </c>
      <c r="E158" s="62" t="str">
        <f>'Core Indicators'!E158</f>
        <v>VEN</v>
      </c>
      <c r="F158" s="41">
        <f>'Core Indicators'!O158</f>
        <v>882050</v>
      </c>
      <c r="G158" s="41">
        <f>'Core Indicators'!W158</f>
        <v>28302000</v>
      </c>
      <c r="H158" s="41">
        <f>'Core Indicators'!AE158</f>
        <v>16690000</v>
      </c>
      <c r="I158" s="41">
        <f>'Core Indicators'!AM158</f>
        <v>13000</v>
      </c>
      <c r="J158" s="41" t="str">
        <f>'Core Indicators'!AU158</f>
        <v>x</v>
      </c>
      <c r="K158" s="41" t="str">
        <f>'Core Indicators'!BC158</f>
        <v>x</v>
      </c>
      <c r="L158" s="41">
        <f>'Core Indicators'!BK158</f>
        <v>688</v>
      </c>
      <c r="M158" s="41" t="str">
        <f>'Core Indicators'!BS158</f>
        <v>x</v>
      </c>
      <c r="N158" s="41" t="str">
        <f>'Core Indicators'!CA158</f>
        <v>x</v>
      </c>
      <c r="O158" s="41" t="e">
        <f>'Core Indicators'!CI158</f>
        <v>#N/A</v>
      </c>
      <c r="P158" s="41" t="str">
        <f>'Core Indicators'!CQ158</f>
        <v>x</v>
      </c>
      <c r="Q158" s="41">
        <f>'Core Indicators'!DG158</f>
        <v>11612000</v>
      </c>
      <c r="R158" s="41">
        <f>'Core Indicators'!DO158</f>
        <v>8990000</v>
      </c>
      <c r="S158" s="41">
        <f>'Core Indicators'!DW158</f>
        <v>3990000</v>
      </c>
      <c r="T158" s="41">
        <f>'Core Indicators'!EE158</f>
        <v>3710000</v>
      </c>
      <c r="U158" s="41">
        <f>'Core Indicators'!EM158</f>
        <v>0</v>
      </c>
      <c r="V158" s="41">
        <f>'Core Indicators'!FC158</f>
        <v>5</v>
      </c>
      <c r="W158" s="41" t="str">
        <f>'Core Indicators'!FK158</f>
        <v>x</v>
      </c>
      <c r="X158" s="41" t="str">
        <f>'Core Indicators'!FS158</f>
        <v>x</v>
      </c>
      <c r="Y158" s="41">
        <f>'Core Indicators'!GA158</f>
        <v>2</v>
      </c>
      <c r="Z158" s="41">
        <f>'Core Indicators'!GI158</f>
        <v>2</v>
      </c>
      <c r="AA158" s="41">
        <f>'Core Indicators'!GQ158</f>
        <v>2</v>
      </c>
      <c r="AB158" s="41">
        <f>'Core Indicators'!GY158</f>
        <v>0</v>
      </c>
      <c r="AC158" s="41">
        <f>'Core Indicators'!HG158</f>
        <v>1</v>
      </c>
      <c r="AD158" s="41">
        <f>'Core Indicators'!HO158</f>
        <v>2</v>
      </c>
      <c r="AE158" s="41">
        <f>'Core Indicators'!HW158</f>
        <v>1</v>
      </c>
      <c r="AF158" s="41">
        <f>'Core Indicators'!IE158</f>
        <v>0</v>
      </c>
      <c r="AG158" s="41">
        <f>'Core Indicators'!IM158</f>
        <v>2</v>
      </c>
    </row>
    <row r="159" spans="1:33" x14ac:dyDescent="0.25">
      <c r="A159" s="62" t="str">
        <f>'Core Indicators'!A:A</f>
        <v>Cyclone Judy and cyclone Kevin in Vanuatu</v>
      </c>
      <c r="B159" s="62" t="str">
        <f>'Core Indicators'!B:B</f>
        <v>Cyclone</v>
      </c>
      <c r="C159" s="62" t="str">
        <f>'Core Indicators'!C159</f>
        <v>VUT003</v>
      </c>
      <c r="D159" s="62" t="str">
        <f>'Core Indicators'!D159</f>
        <v>Vanuatu</v>
      </c>
      <c r="E159" s="62" t="str">
        <f>'Core Indicators'!E159</f>
        <v>VUT</v>
      </c>
      <c r="F159" s="41">
        <f>'Core Indicators'!O159</f>
        <v>12190</v>
      </c>
      <c r="G159" s="41">
        <f>'Core Indicators'!W159</f>
        <v>335000</v>
      </c>
      <c r="H159" s="41">
        <f>'Core Indicators'!AE159</f>
        <v>251000</v>
      </c>
      <c r="I159" s="41">
        <f>'Core Indicators'!AM159</f>
        <v>5000</v>
      </c>
      <c r="J159" s="41" t="str">
        <f>'Core Indicators'!AU159</f>
        <v>x</v>
      </c>
      <c r="K159" s="41" t="str">
        <f>'Core Indicators'!BC159</f>
        <v>x</v>
      </c>
      <c r="L159" s="41" t="str">
        <f>'Core Indicators'!BK159</f>
        <v>x</v>
      </c>
      <c r="M159" s="41">
        <f>'Core Indicators'!BS159</f>
        <v>150323</v>
      </c>
      <c r="N159" s="41" t="str">
        <f>'Core Indicators'!CA159</f>
        <v>x</v>
      </c>
      <c r="O159" s="41" t="e">
        <f>'Core Indicators'!CI159</f>
        <v>#N/A</v>
      </c>
      <c r="P159" s="41">
        <f>'Core Indicators'!CQ159</f>
        <v>50000000</v>
      </c>
      <c r="Q159" s="41">
        <f>'Core Indicators'!DG159</f>
        <v>83000</v>
      </c>
      <c r="R159" s="41">
        <f>'Core Indicators'!DO159</f>
        <v>101000</v>
      </c>
      <c r="S159" s="41">
        <f>'Core Indicators'!DW159</f>
        <v>118000</v>
      </c>
      <c r="T159" s="41">
        <f>'Core Indicators'!EE159</f>
        <v>32000</v>
      </c>
      <c r="U159" s="41">
        <f>'Core Indicators'!EM159</f>
        <v>0</v>
      </c>
      <c r="V159" s="41">
        <f>'Core Indicators'!FC159</f>
        <v>1</v>
      </c>
      <c r="W159" s="41" t="str">
        <f>'Core Indicators'!FK159</f>
        <v>x</v>
      </c>
      <c r="X159" s="41" t="str">
        <f>'Core Indicators'!FS159</f>
        <v>x</v>
      </c>
      <c r="Y159" s="41">
        <f>'Core Indicators'!GA159</f>
        <v>0</v>
      </c>
      <c r="Z159" s="41">
        <f>'Core Indicators'!GI159</f>
        <v>0</v>
      </c>
      <c r="AA159" s="41">
        <f>'Core Indicators'!GQ159</f>
        <v>0</v>
      </c>
      <c r="AB159" s="41">
        <f>'Core Indicators'!GY159</f>
        <v>0</v>
      </c>
      <c r="AC159" s="41">
        <f>'Core Indicators'!HG159</f>
        <v>2</v>
      </c>
      <c r="AD159" s="41">
        <f>'Core Indicators'!HO159</f>
        <v>0</v>
      </c>
      <c r="AE159" s="41">
        <f>'Core Indicators'!HW159</f>
        <v>0</v>
      </c>
      <c r="AF159" s="41">
        <f>'Core Indicators'!IE159</f>
        <v>0</v>
      </c>
      <c r="AG159" s="41">
        <f>'Core Indicators'!IM159</f>
        <v>3</v>
      </c>
    </row>
    <row r="160" spans="1:33" x14ac:dyDescent="0.25">
      <c r="A160" s="62" t="str">
        <f>'Core Indicators'!A:A</f>
        <v>Conflict in Yemen</v>
      </c>
      <c r="B160" s="62" t="str">
        <f>'Core Indicators'!B:B</f>
        <v>Conflict</v>
      </c>
      <c r="C160" s="62" t="str">
        <f>'Core Indicators'!C160</f>
        <v>YEM001</v>
      </c>
      <c r="D160" s="62" t="str">
        <f>'Core Indicators'!D160</f>
        <v>Yemen</v>
      </c>
      <c r="E160" s="62" t="str">
        <f>'Core Indicators'!E160</f>
        <v>YEM</v>
      </c>
      <c r="F160" s="41">
        <f>'Core Indicators'!O160</f>
        <v>527970</v>
      </c>
      <c r="G160" s="41">
        <f>'Core Indicators'!W160</f>
        <v>32900000</v>
      </c>
      <c r="H160" s="41">
        <f>'Core Indicators'!AE160</f>
        <v>27900000</v>
      </c>
      <c r="I160" s="41">
        <f>'Core Indicators'!AM160</f>
        <v>4821000</v>
      </c>
      <c r="J160" s="41">
        <f>'Core Indicators'!AU160</f>
        <v>1037</v>
      </c>
      <c r="K160" s="41">
        <f>'Core Indicators'!BC160</f>
        <v>35674</v>
      </c>
      <c r="L160" s="41">
        <f>'Core Indicators'!BK160</f>
        <v>1805</v>
      </c>
      <c r="M160" s="41" t="str">
        <f>'Core Indicators'!BS160</f>
        <v>x</v>
      </c>
      <c r="N160" s="41" t="str">
        <f>'Core Indicators'!CA160</f>
        <v>x</v>
      </c>
      <c r="O160" s="41" t="e">
        <f>'Core Indicators'!CI160</f>
        <v>#N/A</v>
      </c>
      <c r="P160" s="41" t="str">
        <f>'Core Indicators'!CQ160</f>
        <v>x</v>
      </c>
      <c r="Q160" s="41">
        <f>'Core Indicators'!DG160</f>
        <v>5000000</v>
      </c>
      <c r="R160" s="41">
        <f>'Core Indicators'!DO160</f>
        <v>6300000</v>
      </c>
      <c r="S160" s="41">
        <f>'Core Indicators'!DW160</f>
        <v>8200000</v>
      </c>
      <c r="T160" s="41">
        <f>'Core Indicators'!EE160</f>
        <v>7300000</v>
      </c>
      <c r="U160" s="41">
        <f>'Core Indicators'!EM160</f>
        <v>6100000</v>
      </c>
      <c r="V160" s="41">
        <f>'Core Indicators'!FC160</f>
        <v>4</v>
      </c>
      <c r="W160" s="41" t="str">
        <f>'Core Indicators'!FK160</f>
        <v>x</v>
      </c>
      <c r="X160" s="41" t="str">
        <f>'Core Indicators'!FS160</f>
        <v>x</v>
      </c>
      <c r="Y160" s="41">
        <f>'Core Indicators'!GA160</f>
        <v>3</v>
      </c>
      <c r="Z160" s="41">
        <f>'Core Indicators'!GI160</f>
        <v>3</v>
      </c>
      <c r="AA160" s="41">
        <f>'Core Indicators'!GQ160</f>
        <v>3</v>
      </c>
      <c r="AB160" s="41">
        <f>'Core Indicators'!GY160</f>
        <v>2</v>
      </c>
      <c r="AC160" s="41">
        <f>'Core Indicators'!HG160</f>
        <v>2</v>
      </c>
      <c r="AD160" s="41">
        <f>'Core Indicators'!HO160</f>
        <v>3</v>
      </c>
      <c r="AE160" s="41">
        <f>'Core Indicators'!HW160</f>
        <v>2</v>
      </c>
      <c r="AF160" s="41">
        <f>'Core Indicators'!IE160</f>
        <v>2</v>
      </c>
      <c r="AG160" s="41">
        <f>'Core Indicators'!IM160</f>
        <v>3</v>
      </c>
    </row>
    <row r="161" spans="1:33" x14ac:dyDescent="0.25">
      <c r="A161" s="62" t="str">
        <f>'Core Indicators'!A:A</f>
        <v>Mixed migration flows in Yemen</v>
      </c>
      <c r="B161" s="62" t="str">
        <f>'Core Indicators'!B:B</f>
        <v>Displacement</v>
      </c>
      <c r="C161" s="62" t="str">
        <f>'Core Indicators'!C161</f>
        <v>YEM002</v>
      </c>
      <c r="D161" s="62" t="str">
        <f>'Core Indicators'!D161</f>
        <v>Yemen</v>
      </c>
      <c r="E161" s="62" t="str">
        <f>'Core Indicators'!E161</f>
        <v>YEM</v>
      </c>
      <c r="F161" s="41">
        <f>'Core Indicators'!O161</f>
        <v>46890</v>
      </c>
      <c r="G161" s="41">
        <f>'Core Indicators'!W161</f>
        <v>5707000</v>
      </c>
      <c r="H161" s="41">
        <f>'Core Indicators'!AE161</f>
        <v>281000</v>
      </c>
      <c r="I161" s="41">
        <f>'Core Indicators'!AM161</f>
        <v>321000</v>
      </c>
      <c r="J161" s="41">
        <f>'Core Indicators'!AU161</f>
        <v>226</v>
      </c>
      <c r="K161" s="41">
        <f>'Core Indicators'!BC161</f>
        <v>35674</v>
      </c>
      <c r="L161" s="41">
        <f>'Core Indicators'!BK161</f>
        <v>75</v>
      </c>
      <c r="M161" s="41" t="str">
        <f>'Core Indicators'!BS161</f>
        <v>x</v>
      </c>
      <c r="N161" s="41" t="str">
        <f>'Core Indicators'!CA161</f>
        <v>x</v>
      </c>
      <c r="O161" s="41" t="e">
        <f>'Core Indicators'!CI161</f>
        <v>#N/A</v>
      </c>
      <c r="P161" s="41" t="str">
        <f>'Core Indicators'!CQ161</f>
        <v>x</v>
      </c>
      <c r="Q161" s="41">
        <f>'Core Indicators'!DG161</f>
        <v>5426000</v>
      </c>
      <c r="R161" s="41">
        <f>'Core Indicators'!DO161</f>
        <v>0</v>
      </c>
      <c r="S161" s="41">
        <f>'Core Indicators'!DW161</f>
        <v>143000</v>
      </c>
      <c r="T161" s="41">
        <f>'Core Indicators'!EE161</f>
        <v>84000</v>
      </c>
      <c r="U161" s="41">
        <f>'Core Indicators'!EM161</f>
        <v>53000</v>
      </c>
      <c r="V161" s="41">
        <f>'Core Indicators'!FC161</f>
        <v>2</v>
      </c>
      <c r="W161" s="41" t="str">
        <f>'Core Indicators'!FK161</f>
        <v>x</v>
      </c>
      <c r="X161" s="41" t="str">
        <f>'Core Indicators'!FS161</f>
        <v>x</v>
      </c>
      <c r="Y161" s="41">
        <f>'Core Indicators'!GA161</f>
        <v>3</v>
      </c>
      <c r="Z161" s="41">
        <f>'Core Indicators'!GI161</f>
        <v>3</v>
      </c>
      <c r="AA161" s="41">
        <f>'Core Indicators'!GQ161</f>
        <v>3</v>
      </c>
      <c r="AB161" s="41">
        <f>'Core Indicators'!GY161</f>
        <v>2</v>
      </c>
      <c r="AC161" s="41">
        <f>'Core Indicators'!HG161</f>
        <v>2</v>
      </c>
      <c r="AD161" s="41">
        <f>'Core Indicators'!HO161</f>
        <v>3</v>
      </c>
      <c r="AE161" s="41">
        <f>'Core Indicators'!HW161</f>
        <v>2</v>
      </c>
      <c r="AF161" s="41">
        <f>'Core Indicators'!IE161</f>
        <v>2</v>
      </c>
      <c r="AG161" s="41">
        <f>'Core Indicators'!IM161</f>
        <v>3</v>
      </c>
    </row>
    <row r="162" spans="1:33" x14ac:dyDescent="0.25">
      <c r="A162" s="62" t="str">
        <f>'Core Indicators'!A:A</f>
        <v>Drought in Zambia</v>
      </c>
      <c r="B162" s="62" t="str">
        <f>'Core Indicators'!B:B</f>
        <v>Drought</v>
      </c>
      <c r="C162" s="62" t="str">
        <f>'Core Indicators'!C162</f>
        <v>ZMB002</v>
      </c>
      <c r="D162" s="62" t="str">
        <f>'Core Indicators'!D162</f>
        <v>Zambia</v>
      </c>
      <c r="E162" s="62" t="str">
        <f>'Core Indicators'!E162</f>
        <v>ZMB</v>
      </c>
      <c r="F162" s="41">
        <f>'Core Indicators'!O162</f>
        <v>752618</v>
      </c>
      <c r="G162" s="41">
        <f>'Core Indicators'!W162</f>
        <v>13490000</v>
      </c>
      <c r="H162" s="41">
        <f>'Core Indicators'!AE162</f>
        <v>8553000</v>
      </c>
      <c r="I162" s="41">
        <f>'Core Indicators'!AM162</f>
        <v>0</v>
      </c>
      <c r="J162" s="41">
        <f>'Core Indicators'!AU162</f>
        <v>0</v>
      </c>
      <c r="K162" s="41">
        <f>'Core Indicators'!BC162</f>
        <v>757</v>
      </c>
      <c r="L162" s="41">
        <f>'Core Indicators'!BK162</f>
        <v>14</v>
      </c>
      <c r="M162" s="41">
        <f>'Core Indicators'!BS162</f>
        <v>0</v>
      </c>
      <c r="N162" s="41">
        <f>'Core Indicators'!CA162</f>
        <v>0</v>
      </c>
      <c r="O162" s="41" t="e">
        <f>'Core Indicators'!CI162</f>
        <v>#N/A</v>
      </c>
      <c r="P162" s="41" t="str">
        <f>'Core Indicators'!CQ162</f>
        <v>x</v>
      </c>
      <c r="Q162" s="41">
        <f>'Core Indicators'!DG162</f>
        <v>4937000</v>
      </c>
      <c r="R162" s="41">
        <f>'Core Indicators'!DO162</f>
        <v>6601000</v>
      </c>
      <c r="S162" s="41">
        <f>'Core Indicators'!DW162</f>
        <v>1952000</v>
      </c>
      <c r="T162" s="41">
        <f>'Core Indicators'!EE162</f>
        <v>0</v>
      </c>
      <c r="U162" s="41">
        <f>'Core Indicators'!EM162</f>
        <v>0</v>
      </c>
      <c r="V162" s="41">
        <f>'Core Indicators'!FC162</f>
        <v>3</v>
      </c>
      <c r="W162" s="41" t="str">
        <f>'Core Indicators'!FK162</f>
        <v>x</v>
      </c>
      <c r="X162" s="41" t="str">
        <f>'Core Indicators'!FS162</f>
        <v>x</v>
      </c>
      <c r="Y162" s="41">
        <f>'Core Indicators'!GA162</f>
        <v>1</v>
      </c>
      <c r="Z162" s="41">
        <f>'Core Indicators'!GI162</f>
        <v>1</v>
      </c>
      <c r="AA162" s="41">
        <f>'Core Indicators'!GQ162</f>
        <v>1</v>
      </c>
      <c r="AB162" s="41">
        <f>'Core Indicators'!GY162</f>
        <v>0</v>
      </c>
      <c r="AC162" s="41">
        <f>'Core Indicators'!HG162</f>
        <v>0</v>
      </c>
      <c r="AD162" s="41">
        <f>'Core Indicators'!HO162</f>
        <v>0</v>
      </c>
      <c r="AE162" s="41">
        <f>'Core Indicators'!HW162</f>
        <v>0</v>
      </c>
      <c r="AF162" s="41">
        <f>'Core Indicators'!IE162</f>
        <v>0</v>
      </c>
      <c r="AG162" s="41">
        <f>'Core Indicators'!IM162</f>
        <v>3</v>
      </c>
    </row>
    <row r="163" spans="1:33" x14ac:dyDescent="0.25">
      <c r="A163" s="62" t="str">
        <f>'Core Indicators'!A:A</f>
        <v>Complex crisis in Zimbabwe</v>
      </c>
      <c r="B163" s="62" t="str">
        <f>'Core Indicators'!B:B</f>
        <v>Socio-political,Drought</v>
      </c>
      <c r="C163" s="62" t="str">
        <f>'Core Indicators'!C163</f>
        <v>ZWE001</v>
      </c>
      <c r="D163" s="62" t="str">
        <f>'Core Indicators'!D163</f>
        <v>Zimbabwe</v>
      </c>
      <c r="E163" s="62" t="str">
        <f>'Core Indicators'!E163</f>
        <v>ZWE</v>
      </c>
      <c r="F163" s="41">
        <f>'Core Indicators'!O163</f>
        <v>386850</v>
      </c>
      <c r="G163" s="41">
        <f>'Core Indicators'!W163</f>
        <v>16690000</v>
      </c>
      <c r="H163" s="41">
        <f>'Core Indicators'!AE163</f>
        <v>16690000</v>
      </c>
      <c r="I163" s="41">
        <f>'Core Indicators'!AM163</f>
        <v>25000</v>
      </c>
      <c r="J163" s="41">
        <f>'Core Indicators'!AU163</f>
        <v>0</v>
      </c>
      <c r="K163" s="41">
        <f>'Core Indicators'!BC163</f>
        <v>3163</v>
      </c>
      <c r="L163" s="41">
        <f>'Core Indicators'!BK163</f>
        <v>51</v>
      </c>
      <c r="M163" s="41" t="str">
        <f>'Core Indicators'!BS163</f>
        <v>x</v>
      </c>
      <c r="N163" s="41" t="str">
        <f>'Core Indicators'!CA163</f>
        <v>x</v>
      </c>
      <c r="O163" s="41" t="e">
        <f>'Core Indicators'!CI163</f>
        <v>#N/A</v>
      </c>
      <c r="P163" s="41" t="str">
        <f>'Core Indicators'!CQ163</f>
        <v>x</v>
      </c>
      <c r="Q163" s="41">
        <f>'Core Indicators'!DG163</f>
        <v>0</v>
      </c>
      <c r="R163" s="41">
        <f>'Core Indicators'!DO163</f>
        <v>13690000</v>
      </c>
      <c r="S163" s="41">
        <f>'Core Indicators'!DW163</f>
        <v>3000000</v>
      </c>
      <c r="T163" s="41">
        <f>'Core Indicators'!EE163</f>
        <v>0</v>
      </c>
      <c r="U163" s="41">
        <f>'Core Indicators'!EM163</f>
        <v>0</v>
      </c>
      <c r="V163" s="41">
        <f>'Core Indicators'!FC163</f>
        <v>4</v>
      </c>
      <c r="W163" s="41" t="str">
        <f>'Core Indicators'!FK163</f>
        <v>x</v>
      </c>
      <c r="X163" s="41" t="str">
        <f>'Core Indicators'!FS163</f>
        <v>x</v>
      </c>
      <c r="Y163" s="41">
        <f>'Core Indicators'!GA163</f>
        <v>1</v>
      </c>
      <c r="Z163" s="41">
        <f>'Core Indicators'!GI163</f>
        <v>0</v>
      </c>
      <c r="AA163" s="41">
        <f>'Core Indicators'!GQ163</f>
        <v>1</v>
      </c>
      <c r="AB163" s="41">
        <f>'Core Indicators'!GY163</f>
        <v>0</v>
      </c>
      <c r="AC163" s="41">
        <f>'Core Indicators'!HG163</f>
        <v>0</v>
      </c>
      <c r="AD163" s="41">
        <f>'Core Indicators'!HO163</f>
        <v>0</v>
      </c>
      <c r="AE163" s="41">
        <f>'Core Indicators'!HW163</f>
        <v>0</v>
      </c>
      <c r="AF163" s="41">
        <f>'Core Indicators'!IE163</f>
        <v>2</v>
      </c>
      <c r="AG163" s="41">
        <f>'Core Indicators'!IM163</f>
        <v>2</v>
      </c>
    </row>
  </sheetData>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11</vt:i4>
      </vt:variant>
    </vt:vector>
  </HeadingPairs>
  <TitlesOfParts>
    <vt:vector size="33"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Regional Crises</vt:lpstr>
      <vt:lpstr>Data Reliability</vt:lpstr>
      <vt:lpstr>Reliability_updated</vt:lpstr>
      <vt:lpstr>Indicator Metadata</vt:lpstr>
      <vt:lpstr>Trends</vt:lpstr>
      <vt:lpstr>Crisis info</vt:lpstr>
      <vt:lpstr>Lists</vt:lpstr>
      <vt:lpstr>Log</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all crises'!Print_Area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DALLA VALLE Daniele (JRC-ISPRA-EXT)</cp:lastModifiedBy>
  <cp:lastPrinted>2023-09-06T17:06:11Z</cp:lastPrinted>
  <dcterms:created xsi:type="dcterms:W3CDTF">2013-01-24T09:37:59Z</dcterms:created>
  <dcterms:modified xsi:type="dcterms:W3CDTF">2023-09-06T17:06:26Z</dcterms:modified>
</cp:coreProperties>
</file>